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5500" firstSheet="3"/>
  </bookViews>
  <sheets>
    <sheet name="卫星表" sheetId="14" r:id="rId1"/>
    <sheet name="通道基本信息" sheetId="1" r:id="rId2"/>
    <sheet name="通道清单" sheetId="2" r:id="rId3"/>
    <sheet name="矩阵信息表" sheetId="3" r:id="rId4"/>
    <sheet name="端口信息表" sheetId="4" r:id="rId5"/>
    <sheet name="开关状态表" sheetId="5" r:id="rId6"/>
    <sheet name="频率块划分实时状态" sheetId="6" r:id="rId7"/>
    <sheet name="商品实例清单" sheetId="13" r:id="rId8"/>
    <sheet name="合约记录（旧）" sheetId="9" state="hidden" r:id="rId9"/>
    <sheet name="合约记录 (新-20260601-1647)" sheetId="11" r:id="rId10"/>
    <sheet name="通道属性信息表(新)" sheetId="18" r:id="rId11"/>
    <sheet name="开关组信息表（新）" sheetId="20" r:id="rId12"/>
    <sheet name="TWT实时状态（新）" sheetId="22" r:id="rId13"/>
  </sheets>
  <definedNames>
    <definedName name="_xlnm._FilterDatabase" localSheetId="1" hidden="1">通道基本信息!$A$1:$M$748</definedName>
    <definedName name="_xlnm._FilterDatabase" localSheetId="2" hidden="1">通道清单!$A$1:$O$4090</definedName>
    <definedName name="_xlnm._FilterDatabase" localSheetId="3" hidden="1">矩阵信息表!$A$1:$H$190</definedName>
    <definedName name="_xlnm._FilterDatabase" localSheetId="4" hidden="1">端口信息表!$A$1:$G$3690</definedName>
    <definedName name="_xlnm._FilterDatabase" localSheetId="5" hidden="1">开关状态表!$A$1:$N$1059</definedName>
    <definedName name="_xlnm._FilterDatabase" localSheetId="6" hidden="1">频率块划分实时状态!$A$1:$Y$1651</definedName>
    <definedName name="_xlnm._FilterDatabase" localSheetId="7" hidden="1">商品实例清单!$A$1:$AI$1287</definedName>
    <definedName name="_xlnm._FilterDatabase" localSheetId="8" hidden="1">'合约记录（旧）'!$A$1:$S$132</definedName>
    <definedName name="_xlnm._FilterDatabase" localSheetId="9" hidden="1">'合约记录 (新-20260601-1647)'!$A$1:$U$758</definedName>
    <definedName name="_xlnm._FilterDatabase" localSheetId="10" hidden="1">'通道属性信息表(新)'!$A$1:$P$1067</definedName>
    <definedName name="_xlnm._FilterDatabase" localSheetId="11" hidden="1">'开关组信息表（新）'!$A$1:$K$280</definedName>
    <definedName name="_xlnm._FilterDatabase" localSheetId="12" hidden="1">'TWT实时状态（新）'!$A$1:$I$171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<sst xmlns="http://schemas.openxmlformats.org/spreadsheetml/2006/main" count="62869" uniqueCount="15104">
  <si>
    <r>
      <rPr>
        <b/>
        <sz val="11"/>
        <color rgb="FF000000"/>
        <rFont val="等线"/>
        <charset val="0"/>
      </rPr>
      <t>序号</t>
    </r>
  </si>
  <si>
    <r>
      <rPr>
        <b/>
        <sz val="11"/>
        <color rgb="FF000000"/>
        <rFont val="等线"/>
        <charset val="0"/>
      </rPr>
      <t>卫星名称</t>
    </r>
  </si>
  <si>
    <r>
      <rPr>
        <b/>
        <sz val="11"/>
        <color rgb="FF000000"/>
        <rFont val="等线"/>
        <charset val="0"/>
      </rPr>
      <t>卫星代号</t>
    </r>
  </si>
  <si>
    <r>
      <rPr>
        <b/>
        <sz val="11"/>
        <color rgb="FF000000"/>
        <rFont val="等线"/>
        <charset val="0"/>
      </rPr>
      <t>轨道位置</t>
    </r>
  </si>
  <si>
    <r>
      <rPr>
        <b/>
        <sz val="11"/>
        <color rgb="FF000000"/>
        <rFont val="等线"/>
        <charset val="134"/>
      </rPr>
      <t>状态</t>
    </r>
  </si>
  <si>
    <r>
      <rPr>
        <b/>
        <sz val="11"/>
        <color rgb="FF000000"/>
        <rFont val="等线"/>
        <charset val="0"/>
      </rPr>
      <t>覆盖范围</t>
    </r>
  </si>
  <si>
    <r>
      <rPr>
        <b/>
        <sz val="11"/>
        <color rgb="FF000000"/>
        <rFont val="等线"/>
        <charset val="0"/>
      </rPr>
      <t>转发器数量</t>
    </r>
  </si>
  <si>
    <r>
      <rPr>
        <b/>
        <sz val="11"/>
        <color rgb="FF000000"/>
        <rFont val="等线"/>
        <charset val="134"/>
      </rPr>
      <t>信标</t>
    </r>
    <r>
      <rPr>
        <b/>
        <sz val="11"/>
        <color rgb="FF000000"/>
        <rFont val="汉仪书宋二KW"/>
        <charset val="134"/>
      </rPr>
      <t>（</t>
    </r>
    <r>
      <rPr>
        <b/>
        <sz val="11"/>
        <color rgb="FF000000"/>
        <rFont val="Times New Roman"/>
        <charset val="134"/>
      </rPr>
      <t>MHz</t>
    </r>
    <r>
      <rPr>
        <b/>
        <sz val="11"/>
        <color rgb="FF000000"/>
        <rFont val="汉仪书宋二KW"/>
        <charset val="134"/>
      </rPr>
      <t>）</t>
    </r>
  </si>
  <si>
    <r>
      <rPr>
        <b/>
        <sz val="11"/>
        <color rgb="FF000000"/>
        <rFont val="等线"/>
        <charset val="0"/>
      </rPr>
      <t>极化方式</t>
    </r>
  </si>
  <si>
    <r>
      <rPr>
        <b/>
        <sz val="11"/>
        <color rgb="FF000000"/>
        <rFont val="等线"/>
        <charset val="0"/>
      </rPr>
      <t>发射时间</t>
    </r>
  </si>
  <si>
    <r>
      <rPr>
        <b/>
        <sz val="11"/>
        <color rgb="FF000000"/>
        <rFont val="等线"/>
        <charset val="0"/>
      </rPr>
      <t>设计寿命</t>
    </r>
  </si>
  <si>
    <r>
      <rPr>
        <b/>
        <sz val="11"/>
        <color rgb="FF000000"/>
        <rFont val="等线"/>
        <charset val="0"/>
      </rPr>
      <t>卫星归属</t>
    </r>
  </si>
  <si>
    <r>
      <rPr>
        <b/>
        <sz val="11"/>
        <color rgb="FF000000"/>
        <rFont val="等线"/>
        <charset val="0"/>
      </rPr>
      <t>制造商</t>
    </r>
  </si>
  <si>
    <r>
      <rPr>
        <b/>
        <sz val="11"/>
        <color rgb="FF000000"/>
        <rFont val="等线"/>
        <charset val="0"/>
      </rPr>
      <t>卫星平台</t>
    </r>
  </si>
  <si>
    <r>
      <rPr>
        <b/>
        <sz val="11"/>
        <color rgb="FF000000"/>
        <rFont val="等线"/>
        <charset val="134"/>
      </rPr>
      <t>姿态稳定</t>
    </r>
  </si>
  <si>
    <r>
      <rPr>
        <b/>
        <sz val="11"/>
        <color rgb="FF000000"/>
        <rFont val="等线"/>
        <charset val="0"/>
      </rPr>
      <t>位保精度</t>
    </r>
  </si>
  <si>
    <r>
      <rPr>
        <b/>
        <sz val="11"/>
        <color rgb="FF000000"/>
        <rFont val="等线"/>
        <charset val="0"/>
      </rPr>
      <t>备注</t>
    </r>
  </si>
  <si>
    <t>1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</si>
  <si>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6D</t>
    </r>
    <r>
      <rPr>
        <sz val="11"/>
        <color rgb="FF000000"/>
        <rFont val="等线"/>
        <charset val="134"/>
      </rPr>
      <t>卫星</t>
    </r>
  </si>
  <si>
    <t>CS6D</t>
  </si>
  <si>
    <t>125°E</t>
  </si>
  <si>
    <r>
      <rPr>
        <sz val="11"/>
        <color rgb="FF000000"/>
        <rFont val="等线"/>
        <charset val="134"/>
      </rPr>
      <t>在轨运营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</si>
  <si>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charset val="134"/>
      </rPr>
      <t>含港澳、台湾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charset val="134"/>
      </rPr>
      <t>、南亚、西亚、东亚、中亚、东南亚、澳洲和南太平洋岛国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中国大陆地区及周边沿海、菲律宾和马来西亚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</si>
  <si>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25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25</t>
    </r>
    <r>
      <rPr>
        <sz val="11"/>
        <color rgb="FF000000"/>
        <rFont val="等线"/>
        <charset val="134"/>
      </rPr>
      <t>个转发器</t>
    </r>
  </si>
  <si>
    <r>
      <rPr>
        <sz val="11"/>
        <rFont val="Times New Roman"/>
        <charset val="0"/>
      </rPr>
      <t>C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下行水平信标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4198.5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H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下行垂直信标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4197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V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Ku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下行水平信标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12251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H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下行垂直信标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12250.5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V</t>
    </r>
    <r>
      <rPr>
        <sz val="11"/>
        <rFont val="汉仪书宋二KW"/>
        <charset val="0"/>
      </rPr>
      <t>）</t>
    </r>
  </si>
  <si>
    <r>
      <rPr>
        <sz val="11"/>
        <color rgb="FF000000"/>
        <rFont val="等线"/>
        <charset val="0"/>
      </rPr>
      <t>线极化</t>
    </r>
  </si>
  <si>
    <r>
      <rPr>
        <sz val="11"/>
        <color rgb="FF000000"/>
        <rFont val="Times New Roman"/>
        <charset val="0"/>
      </rPr>
      <t>15</t>
    </r>
    <r>
      <rPr>
        <sz val="11"/>
        <color rgb="FF000000"/>
        <rFont val="等线"/>
        <charset val="134"/>
      </rPr>
      <t>年</t>
    </r>
  </si>
  <si>
    <r>
      <rPr>
        <sz val="11"/>
        <color rgb="FF000000"/>
        <rFont val="等线"/>
        <charset val="0"/>
      </rPr>
      <t>自有</t>
    </r>
  </si>
  <si>
    <r>
      <rPr>
        <sz val="11"/>
        <color rgb="FF000000"/>
        <rFont val="等线"/>
        <charset val="0"/>
      </rPr>
      <t>中国空间技术研究院</t>
    </r>
  </si>
  <si>
    <r>
      <rPr>
        <sz val="11"/>
        <color rgb="FF000000"/>
        <rFont val="等线"/>
        <charset val="0"/>
      </rPr>
      <t>东四增强型</t>
    </r>
    <r>
      <rPr>
        <sz val="11"/>
        <color rgb="FF000000"/>
        <rFont val="Times New Roman"/>
        <charset val="0"/>
      </rPr>
      <t>(DFH-4E)</t>
    </r>
  </si>
  <si>
    <r>
      <rPr>
        <sz val="11"/>
        <color rgb="FF000000"/>
        <rFont val="等线"/>
        <charset val="0"/>
      </rPr>
      <t>三轴稳定</t>
    </r>
  </si>
  <si>
    <r>
      <rPr>
        <sz val="11"/>
        <color rgb="FF000000"/>
        <rFont val="Times New Roman"/>
        <charset val="0"/>
      </rPr>
      <t>±0.05°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Times New Roman"/>
        <charset val="0"/>
      </rPr>
      <t>E-W &amp; N-S</t>
    </r>
    <r>
      <rPr>
        <sz val="11"/>
        <color rgb="FF000000"/>
        <rFont val="汉仪书宋二KW"/>
        <charset val="134"/>
      </rPr>
      <t>）</t>
    </r>
  </si>
  <si>
    <t>2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</si>
  <si>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6E</t>
    </r>
    <r>
      <rPr>
        <sz val="11"/>
        <color rgb="FF000000"/>
        <rFont val="等线"/>
        <charset val="134"/>
      </rPr>
      <t>卫星</t>
    </r>
  </si>
  <si>
    <t>CS6E</t>
  </si>
  <si>
    <t>115.5°E</t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</si>
  <si>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中国领土领水、东南亚和其它亚洲和大洋洲卫星可见陆地地区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</si>
  <si>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23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前向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10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返向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</t>
    </r>
    <r>
      <rPr>
        <sz val="11"/>
        <color rgb="FF000000"/>
        <rFont val="等线"/>
        <charset val="134"/>
      </rPr>
      <t>个转发器</t>
    </r>
  </si>
  <si>
    <r>
      <rPr>
        <sz val="11"/>
        <rFont val="Times New Roman"/>
        <charset val="0"/>
      </rPr>
      <t>C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下行水平信标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3702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H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下行垂直信标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4198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V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Ku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11700MHz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V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12749MHz  (V)
Ka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18700MHz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LHCP</t>
    </r>
    <r>
      <rPr>
        <sz val="11"/>
        <rFont val="汉仪书宋二KW"/>
        <charset val="0"/>
      </rPr>
      <t>）</t>
    </r>
  </si>
  <si>
    <r>
      <rPr>
        <sz val="11"/>
        <color rgb="FF000000"/>
        <rFont val="Times New Roman"/>
        <charset val="0"/>
      </rPr>
      <t>14.2</t>
    </r>
    <r>
      <rPr>
        <sz val="11"/>
        <color rgb="FF000000"/>
        <rFont val="等线"/>
        <charset val="134"/>
      </rPr>
      <t>年</t>
    </r>
  </si>
  <si>
    <t>3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</si>
  <si>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9B</t>
    </r>
    <r>
      <rPr>
        <sz val="11"/>
        <color rgb="FF000000"/>
        <rFont val="等线"/>
        <charset val="134"/>
      </rPr>
      <t>卫星</t>
    </r>
  </si>
  <si>
    <t>CS9B</t>
  </si>
  <si>
    <t>101.4°E</t>
  </si>
  <si>
    <r>
      <rPr>
        <sz val="11"/>
        <color rgb="FF000000"/>
        <rFont val="等线"/>
        <charset val="0"/>
      </rPr>
      <t>中国及周边海域</t>
    </r>
  </si>
  <si>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25</t>
    </r>
    <r>
      <rPr>
        <sz val="11"/>
        <color rgb="FF000000"/>
        <rFont val="等线"/>
        <charset val="134"/>
      </rPr>
      <t>个转发器</t>
    </r>
  </si>
  <si>
    <r>
      <rPr>
        <sz val="11"/>
        <rFont val="等线"/>
        <charset val="0"/>
      </rPr>
      <t>左旋信标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11700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LHCP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右旋信标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12200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RHCP</t>
    </r>
    <r>
      <rPr>
        <sz val="11"/>
        <rFont val="汉仪书宋二KW"/>
        <charset val="0"/>
      </rPr>
      <t>）</t>
    </r>
  </si>
  <si>
    <r>
      <rPr>
        <sz val="11"/>
        <color rgb="FF000000"/>
        <rFont val="等线"/>
        <charset val="0"/>
      </rPr>
      <t>圆极化</t>
    </r>
  </si>
  <si>
    <t>4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</si>
  <si>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9C</t>
    </r>
    <r>
      <rPr>
        <sz val="11"/>
        <color rgb="FF000000"/>
        <rFont val="等线"/>
        <charset val="134"/>
      </rPr>
      <t>卫星</t>
    </r>
  </si>
  <si>
    <t>CS9C</t>
  </si>
  <si>
    <t>92.2°E</t>
  </si>
  <si>
    <r>
      <rPr>
        <sz val="11"/>
        <color rgb="FF000000"/>
        <rFont val="Times New Roman"/>
        <charset val="0"/>
      </rPr>
      <t>KuBSS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中国及周边海域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标准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北京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规划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中国西部地区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KaBSS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北京</t>
    </r>
  </si>
  <si>
    <r>
      <rPr>
        <sz val="11"/>
        <color rgb="FF000000"/>
        <rFont val="Times New Roman"/>
        <charset val="0"/>
      </rPr>
      <t>KuBSS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24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标准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5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规划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5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KaBSS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1</t>
    </r>
    <r>
      <rPr>
        <sz val="11"/>
        <color rgb="FF000000"/>
        <rFont val="等线"/>
        <charset val="134"/>
      </rPr>
      <t>个转发器</t>
    </r>
  </si>
  <si>
    <r>
      <rPr>
        <sz val="11"/>
        <rFont val="等线"/>
        <charset val="0"/>
      </rPr>
      <t>左旋信标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12199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LHCP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右旋信标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11700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RHCP</t>
    </r>
    <r>
      <rPr>
        <sz val="11"/>
        <rFont val="汉仪书宋二KW"/>
        <charset val="0"/>
      </rPr>
      <t>）</t>
    </r>
  </si>
  <si>
    <t>5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</si>
  <si>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10R</t>
    </r>
    <r>
      <rPr>
        <sz val="11"/>
        <color rgb="FF000000"/>
        <rFont val="等线"/>
        <charset val="134"/>
      </rPr>
      <t>卫星</t>
    </r>
  </si>
  <si>
    <t>CS10R</t>
  </si>
  <si>
    <t>110.5°E</t>
  </si>
  <si>
    <r>
      <rPr>
        <sz val="11"/>
        <color rgb="FF000000"/>
        <rFont val="等线"/>
        <charset val="0"/>
      </rPr>
      <t>中国陆地及领海、印尼、马来西亚、南亚、中东及阿拉伯海</t>
    </r>
  </si>
  <si>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35</t>
    </r>
    <r>
      <rPr>
        <sz val="11"/>
        <color rgb="FF000000"/>
        <rFont val="等线"/>
        <charset val="134"/>
      </rPr>
      <t>个转发器</t>
    </r>
  </si>
  <si>
    <r>
      <rPr>
        <sz val="11"/>
        <rFont val="Times New Roman"/>
        <charset val="0"/>
      </rPr>
      <t>12748 MHz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V</t>
    </r>
    <r>
      <rPr>
        <sz val="11"/>
        <rFont val="汉仪书宋二KW"/>
        <charset val="0"/>
      </rPr>
      <t>）</t>
    </r>
    <r>
      <rPr>
        <sz val="11"/>
        <rFont val="等线"/>
        <charset val="0"/>
      </rPr>
      <t>、</t>
    </r>
    <r>
      <rPr>
        <sz val="11"/>
        <rFont val="Times New Roman"/>
        <charset val="0"/>
      </rPr>
      <t xml:space="preserve">
12745MHz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H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11450.5 MHz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V</t>
    </r>
    <r>
      <rPr>
        <sz val="11"/>
        <rFont val="汉仪书宋二KW"/>
        <charset val="0"/>
      </rPr>
      <t>）</t>
    </r>
    <r>
      <rPr>
        <sz val="11"/>
        <rFont val="等线"/>
        <charset val="0"/>
      </rPr>
      <t>、</t>
    </r>
    <r>
      <rPr>
        <sz val="11"/>
        <rFont val="Times New Roman"/>
        <charset val="0"/>
      </rPr>
      <t xml:space="preserve">
11452.5 MHz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H</t>
    </r>
    <r>
      <rPr>
        <sz val="11"/>
        <rFont val="汉仪书宋二KW"/>
        <charset val="0"/>
      </rPr>
      <t>）</t>
    </r>
  </si>
  <si>
    <t>6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</si>
  <si>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11</t>
    </r>
    <r>
      <rPr>
        <sz val="11"/>
        <color rgb="FF000000"/>
        <rFont val="等线"/>
        <charset val="134"/>
      </rPr>
      <t>号卫星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Times New Roman"/>
        <charset val="0"/>
      </rPr>
      <t>98E</t>
    </r>
    <r>
      <rPr>
        <sz val="11"/>
        <color rgb="FF000000"/>
        <rFont val="等线"/>
        <charset val="134"/>
      </rPr>
      <t>卫星</t>
    </r>
    <r>
      <rPr>
        <sz val="11"/>
        <color rgb="FF000000"/>
        <rFont val="汉仪书宋二KW"/>
        <charset val="134"/>
      </rPr>
      <t>）</t>
    </r>
  </si>
  <si>
    <t>CS11</t>
  </si>
  <si>
    <t>98°E</t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</si>
  <si>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区域波束</t>
    </r>
    <r>
      <rPr>
        <sz val="11"/>
        <color rgb="FF000000"/>
        <rFont val="Times New Roman"/>
        <charset val="0"/>
      </rPr>
      <t xml:space="preserve">
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海洋波束、印尼波束、南亚波束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charset val="134"/>
      </rPr>
      <t>已永久关闭</t>
    </r>
    <r>
      <rPr>
        <sz val="11"/>
        <color rgb="FF000000"/>
        <rFont val="汉仪书宋二KW"/>
        <charset val="134"/>
      </rPr>
      <t>）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</si>
  <si>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26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19</t>
    </r>
    <r>
      <rPr>
        <sz val="11"/>
        <color rgb="FF000000"/>
        <rFont val="等线"/>
        <charset val="134"/>
      </rPr>
      <t>个转发器</t>
    </r>
  </si>
  <si>
    <r>
      <rPr>
        <sz val="11"/>
        <rFont val="Times New Roman"/>
        <charset val="0"/>
      </rPr>
      <t>C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4198.3MHz(V)           
4199.9MHz(H)       
Ku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     
12737.5MHz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V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11451MHz(V)                                            11453MHz(H)</t>
    </r>
  </si>
  <si>
    <r>
      <rPr>
        <sz val="11"/>
        <color rgb="FF000000"/>
        <rFont val="Times New Roman"/>
        <charset val="0"/>
      </rPr>
      <t>14</t>
    </r>
    <r>
      <rPr>
        <sz val="11"/>
        <color rgb="FF000000"/>
        <rFont val="等线"/>
        <charset val="134"/>
      </rPr>
      <t>年</t>
    </r>
  </si>
  <si>
    <r>
      <rPr>
        <sz val="11"/>
        <color rgb="FF000000"/>
        <rFont val="等线"/>
        <charset val="0"/>
      </rPr>
      <t>东方红四号</t>
    </r>
    <r>
      <rPr>
        <sz val="11"/>
        <color rgb="FF000000"/>
        <rFont val="汉仪书宋二KW"/>
        <charset val="0"/>
      </rPr>
      <t>（</t>
    </r>
    <r>
      <rPr>
        <sz val="11"/>
        <color rgb="FF000000"/>
        <rFont val="Times New Roman"/>
        <charset val="0"/>
      </rPr>
      <t>DFH-4)</t>
    </r>
  </si>
  <si>
    <t>7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</si>
  <si>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12</t>
    </r>
    <r>
      <rPr>
        <sz val="11"/>
        <color rgb="FF000000"/>
        <rFont val="等线"/>
        <charset val="134"/>
      </rPr>
      <t>号卫星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charset val="134"/>
      </rPr>
      <t>中卫</t>
    </r>
    <r>
      <rPr>
        <sz val="11"/>
        <color rgb="FF000000"/>
        <rFont val="Times New Roman"/>
        <charset val="0"/>
      </rPr>
      <t>2</t>
    </r>
    <r>
      <rPr>
        <sz val="11"/>
        <color rgb="FF000000"/>
        <rFont val="等线"/>
        <charset val="134"/>
      </rPr>
      <t>号</t>
    </r>
    <r>
      <rPr>
        <sz val="11"/>
        <color rgb="FF000000"/>
        <rFont val="汉仪书宋二KW"/>
        <charset val="134"/>
      </rPr>
      <t>）</t>
    </r>
  </si>
  <si>
    <t>CS12</t>
  </si>
  <si>
    <t>87.5°E</t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</si>
  <si>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全球波束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中国波束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中东非波束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可移动点波束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</si>
  <si>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24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23</t>
    </r>
    <r>
      <rPr>
        <sz val="11"/>
        <color rgb="FF000000"/>
        <rFont val="等线"/>
        <charset val="134"/>
      </rPr>
      <t>个转发器</t>
    </r>
  </si>
  <si>
    <r>
      <rPr>
        <sz val="11"/>
        <rFont val="Times New Roman"/>
        <charset val="0"/>
      </rPr>
      <t>C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3701.5MHz(V)
4199.3MHz(H)
Ku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11699.8MHz(LHCP)
12251MHz (RHCP) </t>
    </r>
  </si>
  <si>
    <r>
      <rPr>
        <sz val="11"/>
        <color rgb="FF000000"/>
        <rFont val="等线"/>
        <charset val="0"/>
      </rPr>
      <t>法国泰雷兹阿莱尼亚宇航公司</t>
    </r>
  </si>
  <si>
    <t>SB4000C2</t>
  </si>
  <si>
    <t>8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</si>
  <si>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15</t>
    </r>
    <r>
      <rPr>
        <sz val="11"/>
        <color rgb="FF000000"/>
        <rFont val="等线"/>
        <charset val="134"/>
      </rPr>
      <t>号卫星</t>
    </r>
  </si>
  <si>
    <t>CS15</t>
  </si>
  <si>
    <t>51.5°E</t>
  </si>
  <si>
    <r>
      <rPr>
        <sz val="11"/>
        <color rgb="FF000000"/>
        <rFont val="等线"/>
        <charset val="0"/>
      </rPr>
      <t>非规划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非洲波束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规划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欧洲波束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全球波束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非洲波束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东部波束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</si>
  <si>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20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归属中国卫通</t>
    </r>
    <r>
      <rPr>
        <sz val="11"/>
        <color rgb="FF000000"/>
        <rFont val="Times New Roman"/>
        <charset val="0"/>
      </rPr>
      <t>7</t>
    </r>
    <r>
      <rPr>
        <sz val="11"/>
        <color rgb="FF000000"/>
        <rFont val="等线"/>
        <charset val="134"/>
      </rPr>
      <t>个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18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归属中国卫通</t>
    </r>
    <r>
      <rPr>
        <sz val="11"/>
        <color rgb="FF000000"/>
        <rFont val="Times New Roman"/>
        <charset val="0"/>
      </rPr>
      <t>1</t>
    </r>
    <r>
      <rPr>
        <sz val="11"/>
        <color rgb="FF000000"/>
        <rFont val="等线"/>
        <charset val="134"/>
      </rPr>
      <t>个</t>
    </r>
  </si>
  <si>
    <r>
      <rPr>
        <sz val="11"/>
        <rFont val="Times New Roman"/>
        <charset val="0"/>
      </rPr>
      <t>C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4194MHz(RHCP)
4195.6MHz(LHCP)
Ku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11194MHz(V)</t>
    </r>
    <r>
      <rPr>
        <sz val="11"/>
        <rFont val="等线"/>
        <charset val="0"/>
      </rPr>
      <t>非洲波束</t>
    </r>
    <r>
      <rPr>
        <sz val="11"/>
        <rFont val="Times New Roman"/>
        <charset val="0"/>
      </rPr>
      <t xml:space="preserve">
11197MHz(H) </t>
    </r>
    <r>
      <rPr>
        <sz val="11"/>
        <rFont val="等线"/>
        <charset val="0"/>
      </rPr>
      <t>非洲波束</t>
    </r>
    <r>
      <rPr>
        <sz val="11"/>
        <rFont val="Times New Roman"/>
        <charset val="0"/>
      </rPr>
      <t xml:space="preserve">
11445Mhz(H)</t>
    </r>
    <r>
      <rPr>
        <sz val="11"/>
        <rFont val="等线"/>
        <charset val="0"/>
      </rPr>
      <t>欧洲波束</t>
    </r>
  </si>
  <si>
    <r>
      <rPr>
        <sz val="11"/>
        <color rgb="FF000000"/>
        <rFont val="等线"/>
        <charset val="0"/>
      </rPr>
      <t>圆极化</t>
    </r>
    <r>
      <rPr>
        <sz val="11"/>
        <color rgb="FF000000"/>
        <rFont val="汉仪书宋二KW"/>
        <charset val="0"/>
      </rPr>
      <t>（</t>
    </r>
    <r>
      <rPr>
        <sz val="11"/>
        <color rgb="FF000000"/>
        <rFont val="Times New Roman"/>
        <charset val="0"/>
      </rPr>
      <t>C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线极化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汉仪书宋二KW"/>
        <charset val="134"/>
      </rPr>
      <t>）</t>
    </r>
  </si>
  <si>
    <r>
      <rPr>
        <sz val="11"/>
        <color rgb="FF000000"/>
        <rFont val="等线"/>
        <charset val="0"/>
      </rPr>
      <t>东方红四号</t>
    </r>
    <r>
      <rPr>
        <sz val="11"/>
        <color rgb="FF000000"/>
        <rFont val="Times New Roman"/>
        <charset val="0"/>
      </rPr>
      <t>(DFH-4)</t>
    </r>
  </si>
  <si>
    <t>9</t>
  </si>
  <si>
    <r>
      <rPr>
        <sz val="11"/>
        <color rgb="FF000000"/>
        <rFont val="等线"/>
        <charset val="134"/>
      </rPr>
      <t>中星</t>
    </r>
    <r>
      <rPr>
        <sz val="11"/>
        <color rgb="FF000000"/>
        <rFont val="Times New Roman"/>
        <charset val="0"/>
      </rPr>
      <t>19</t>
    </r>
    <r>
      <rPr>
        <sz val="11"/>
        <color rgb="FF000000"/>
        <rFont val="等线"/>
        <charset val="134"/>
      </rPr>
      <t>号卫星</t>
    </r>
  </si>
  <si>
    <t>CS19</t>
  </si>
  <si>
    <t>163°E</t>
  </si>
  <si>
    <r>
      <rPr>
        <sz val="11"/>
        <color rgb="FF000000"/>
        <rFont val="等线"/>
        <charset val="0"/>
      </rPr>
      <t>中国东部国土、东南亚以及包含北美航线在内的大部分太平洋区域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</si>
  <si>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</t>
    </r>
    <r>
      <rPr>
        <sz val="11"/>
        <color rgb="FF000000"/>
        <rFont val="等线"/>
        <charset val="134"/>
      </rPr>
      <t>个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13</t>
    </r>
    <r>
      <rPr>
        <sz val="11"/>
        <color rgb="FF000000"/>
        <rFont val="等线"/>
        <charset val="134"/>
      </rPr>
      <t>个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前向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14</t>
    </r>
    <r>
      <rPr>
        <sz val="11"/>
        <color rgb="FF000000"/>
        <rFont val="等线"/>
        <charset val="134"/>
      </rPr>
      <t>个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返向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</t>
    </r>
    <r>
      <rPr>
        <sz val="11"/>
        <color rgb="FF000000"/>
        <rFont val="等线"/>
        <charset val="134"/>
      </rPr>
      <t>个</t>
    </r>
  </si>
  <si>
    <r>
      <rPr>
        <sz val="11"/>
        <rFont val="Times New Roman"/>
        <charset val="0"/>
      </rPr>
      <t>C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4199.8MHz(L)
Ku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11691MHz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H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11695MHz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V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Ka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19700MHz(RHCP)</t>
    </r>
  </si>
  <si>
    <r>
      <rPr>
        <sz val="11"/>
        <color rgb="FF000000"/>
        <rFont val="Times New Roman"/>
        <charset val="0"/>
      </rPr>
      <t>12.5</t>
    </r>
    <r>
      <rPr>
        <sz val="11"/>
        <color rgb="FF000000"/>
        <rFont val="等线"/>
        <charset val="134"/>
      </rPr>
      <t>年</t>
    </r>
  </si>
  <si>
    <t>10</t>
  </si>
  <si>
    <r>
      <rPr>
        <sz val="11"/>
        <color rgb="FF000000"/>
        <rFont val="等线"/>
        <charset val="134"/>
      </rPr>
      <t>中星</t>
    </r>
    <r>
      <rPr>
        <sz val="11"/>
        <color rgb="FF000000"/>
        <rFont val="Times New Roman"/>
        <charset val="0"/>
      </rPr>
      <t>26</t>
    </r>
    <r>
      <rPr>
        <sz val="11"/>
        <color rgb="FF000000"/>
        <rFont val="等线"/>
        <charset val="134"/>
      </rPr>
      <t>号</t>
    </r>
    <r>
      <rPr>
        <sz val="11"/>
        <color rgb="FFFF0000"/>
        <rFont val="等线"/>
        <charset val="134"/>
      </rPr>
      <t>卫星</t>
    </r>
  </si>
  <si>
    <t>CS26</t>
  </si>
  <si>
    <r>
      <rPr>
        <sz val="11"/>
        <color rgb="FF000000"/>
        <rFont val="等线"/>
        <charset val="0"/>
      </rPr>
      <t>中国全境及周边水域、俄罗斯部分地区、东南亚、蒙古、日本、印度尼西亚、印度、印度洋等地区</t>
    </r>
  </si>
  <si>
    <r>
      <rPr>
        <sz val="11"/>
        <color rgb="FF000000"/>
        <rFont val="等线"/>
        <charset val="0"/>
      </rPr>
      <t>前向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36</t>
    </r>
    <r>
      <rPr>
        <sz val="11"/>
        <color rgb="FF000000"/>
        <rFont val="等线"/>
        <charset val="134"/>
      </rPr>
      <t>个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返向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 xml:space="preserve"> 14</t>
    </r>
    <r>
      <rPr>
        <sz val="11"/>
        <color rgb="FF000000"/>
        <rFont val="等线"/>
        <charset val="134"/>
      </rPr>
      <t>个</t>
    </r>
  </si>
  <si>
    <t>19130MHz(RHCP)\(LHCP)</t>
  </si>
  <si>
    <t>11</t>
  </si>
  <si>
    <r>
      <rPr>
        <sz val="11"/>
        <color rgb="FF000000"/>
        <rFont val="等线"/>
        <charset val="0"/>
      </rPr>
      <t>亚太</t>
    </r>
    <r>
      <rPr>
        <sz val="11"/>
        <color rgb="FF000000"/>
        <rFont val="Times New Roman"/>
        <charset val="0"/>
      </rPr>
      <t>5C</t>
    </r>
    <r>
      <rPr>
        <sz val="11"/>
        <color rgb="FF000000"/>
        <rFont val="等线"/>
        <charset val="134"/>
      </rPr>
      <t>卫星</t>
    </r>
  </si>
  <si>
    <t>APT-5C</t>
  </si>
  <si>
    <t>138°E</t>
  </si>
  <si>
    <r>
      <rPr>
        <sz val="11"/>
        <color rgb="FF000000"/>
        <rFont val="Times New Roman"/>
        <charset val="0"/>
      </rPr>
      <t>AP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 xml:space="preserve">  </t>
    </r>
    <r>
      <rPr>
        <sz val="11"/>
        <color rgb="FF000000"/>
        <rFont val="等线"/>
        <charset val="134"/>
      </rPr>
      <t>中国、东南亚、澳大利亚及南太平洋岛国、夏威夷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6</t>
    </r>
    <r>
      <rPr>
        <sz val="11"/>
        <color rgb="FF000000"/>
        <rFont val="等线"/>
        <charset val="134"/>
      </rPr>
      <t>个区域波束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0"/>
      </rPr>
      <t xml:space="preserve">  CHN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MNG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蒙古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IC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中南半岛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IMR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印度尼西亚及马来西亚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ANZ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南太平洋区域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NP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北太平洋区域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</si>
  <si>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Times New Roman"/>
        <charset val="0"/>
      </rPr>
      <t>34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Times New Roman"/>
        <charset val="0"/>
      </rPr>
      <t>20</t>
    </r>
    <r>
      <rPr>
        <sz val="11"/>
        <color rgb="FF000000"/>
        <rFont val="等线"/>
        <charset val="134"/>
      </rPr>
      <t>个转发器</t>
    </r>
  </si>
  <si>
    <r>
      <rPr>
        <sz val="11"/>
        <color rgb="FF000000"/>
        <rFont val="等线"/>
        <charset val="0"/>
      </rPr>
      <t>代理</t>
    </r>
  </si>
  <si>
    <r>
      <rPr>
        <sz val="11"/>
        <color rgb="FF000000"/>
        <rFont val="等线"/>
        <charset val="0"/>
      </rPr>
      <t>劳拉空间系统公司</t>
    </r>
  </si>
  <si>
    <t>SSL 1300</t>
  </si>
  <si>
    <t>12</t>
  </si>
  <si>
    <r>
      <rPr>
        <sz val="11"/>
        <color rgb="FF000000"/>
        <rFont val="等线"/>
        <charset val="0"/>
      </rPr>
      <t>亚太</t>
    </r>
    <r>
      <rPr>
        <sz val="11"/>
        <color rgb="FF000000"/>
        <rFont val="Times New Roman"/>
        <charset val="0"/>
      </rPr>
      <t>6C</t>
    </r>
    <r>
      <rPr>
        <sz val="11"/>
        <color rgb="FF000000"/>
        <rFont val="等线"/>
        <charset val="134"/>
      </rPr>
      <t>卫星</t>
    </r>
  </si>
  <si>
    <t>APT-6C</t>
  </si>
  <si>
    <t>134°E</t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</si>
  <si>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0"/>
      </rPr>
      <t xml:space="preserve">  AP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中国、东南亚、澳大利亚及南太平洋岛国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0"/>
      </rPr>
      <t xml:space="preserve">  CHN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MNG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蒙古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IC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中南半岛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0"/>
      </rPr>
      <t xml:space="preserve">  Ka</t>
    </r>
    <r>
      <rPr>
        <sz val="11"/>
        <color rgb="FF000000"/>
        <rFont val="等线"/>
        <charset val="134"/>
      </rPr>
      <t>北波束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北京</t>
    </r>
    <r>
      <rPr>
        <sz val="11"/>
        <color rgb="FF000000"/>
        <rFont val="Times New Roman"/>
        <charset val="0"/>
      </rPr>
      <t>/</t>
    </r>
    <r>
      <rPr>
        <sz val="11"/>
        <color rgb="FF000000"/>
        <rFont val="等线"/>
        <charset val="134"/>
      </rPr>
      <t>上海、渤海、黄海、东海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Ka</t>
    </r>
    <r>
      <rPr>
        <sz val="11"/>
        <color rgb="FF000000"/>
        <rFont val="等线"/>
        <charset val="134"/>
      </rPr>
      <t>南波束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广州</t>
    </r>
    <r>
      <rPr>
        <sz val="11"/>
        <color rgb="FF000000"/>
        <rFont val="Times New Roman"/>
        <charset val="0"/>
      </rPr>
      <t>/</t>
    </r>
    <r>
      <rPr>
        <sz val="11"/>
        <color rgb="FF000000"/>
        <rFont val="等线"/>
        <charset val="134"/>
      </rPr>
      <t>香港、部分南海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</si>
  <si>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Times New Roman"/>
        <charset val="0"/>
      </rPr>
      <t>32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Times New Roman"/>
        <charset val="0"/>
      </rPr>
      <t>20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Times New Roman"/>
        <charset val="0"/>
      </rPr>
      <t>1</t>
    </r>
    <r>
      <rPr>
        <sz val="11"/>
        <color rgb="FF000000"/>
        <rFont val="等线"/>
        <charset val="134"/>
      </rPr>
      <t>个转发器</t>
    </r>
  </si>
  <si>
    <r>
      <rPr>
        <sz val="11"/>
        <color rgb="FF000000"/>
        <rFont val="等线"/>
        <charset val="0"/>
      </rPr>
      <t>线极化</t>
    </r>
    <r>
      <rPr>
        <sz val="11"/>
        <color rgb="FF000000"/>
        <rFont val="汉仪书宋二KW"/>
        <charset val="0"/>
      </rPr>
      <t>（</t>
    </r>
    <r>
      <rPr>
        <sz val="11"/>
        <color rgb="FF000000"/>
        <rFont val="Times New Roman"/>
        <charset val="0"/>
      </rPr>
      <t>C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线极化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圆极化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汉仪书宋二KW"/>
        <charset val="134"/>
      </rPr>
      <t>）</t>
    </r>
  </si>
  <si>
    <t>13</t>
  </si>
  <si>
    <r>
      <rPr>
        <sz val="11"/>
        <color rgb="FF000000"/>
        <rFont val="等线"/>
        <charset val="0"/>
      </rPr>
      <t>亚太</t>
    </r>
    <r>
      <rPr>
        <sz val="11"/>
        <color rgb="FF000000"/>
        <rFont val="Times New Roman"/>
        <charset val="0"/>
      </rPr>
      <t>6D</t>
    </r>
    <r>
      <rPr>
        <sz val="11"/>
        <color rgb="FF000000"/>
        <rFont val="等线"/>
        <charset val="134"/>
      </rPr>
      <t>卫星</t>
    </r>
  </si>
  <si>
    <t>APT-6D</t>
  </si>
  <si>
    <r>
      <rPr>
        <sz val="11"/>
        <color rgb="FF000000"/>
        <rFont val="等线"/>
        <charset val="0"/>
      </rPr>
      <t>所在轨位对地球可视范围的全部覆盖</t>
    </r>
    <r>
      <rPr>
        <sz val="11"/>
        <color rgb="FF000000"/>
        <rFont val="汉仪书宋二KW"/>
        <charset val="0"/>
      </rPr>
      <t>，</t>
    </r>
    <r>
      <rPr>
        <sz val="11"/>
        <color rgb="FF000000"/>
        <rFont val="等线"/>
        <charset val="0"/>
      </rPr>
      <t>以亚太区域为重点</t>
    </r>
    <r>
      <rPr>
        <sz val="11"/>
        <color rgb="FF000000"/>
        <rFont val="汉仪书宋二KW"/>
        <charset val="0"/>
      </rPr>
      <t>，</t>
    </r>
    <r>
      <rPr>
        <sz val="11"/>
        <color rgb="FF000000"/>
        <rFont val="等线"/>
        <charset val="0"/>
      </rPr>
      <t>包括中国、周边地区、东南亚的覆盖</t>
    </r>
  </si>
  <si>
    <t>14</t>
  </si>
  <si>
    <r>
      <rPr>
        <sz val="11"/>
        <color rgb="FF000000"/>
        <rFont val="等线"/>
        <charset val="0"/>
      </rPr>
      <t>亚太</t>
    </r>
    <r>
      <rPr>
        <sz val="11"/>
        <color rgb="FF000000"/>
        <rFont val="Times New Roman"/>
        <charset val="0"/>
      </rPr>
      <t>6E</t>
    </r>
    <r>
      <rPr>
        <sz val="11"/>
        <color rgb="FF000000"/>
        <rFont val="等线"/>
        <charset val="134"/>
      </rPr>
      <t>卫星</t>
    </r>
  </si>
  <si>
    <t>APT-6E</t>
  </si>
  <si>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印尼全境覆盖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东南亚</t>
    </r>
  </si>
  <si>
    <r>
      <rPr>
        <sz val="11"/>
        <color rgb="FF000000"/>
        <rFont val="等线"/>
        <charset val="0"/>
      </rPr>
      <t>东方红三号增强型</t>
    </r>
    <r>
      <rPr>
        <sz val="11"/>
        <color rgb="FF000000"/>
        <rFont val="Times New Roman"/>
        <charset val="0"/>
      </rPr>
      <t>(DFH-3E)</t>
    </r>
  </si>
  <si>
    <t>15</t>
  </si>
  <si>
    <r>
      <rPr>
        <sz val="11"/>
        <color rgb="FF000000"/>
        <rFont val="等线"/>
        <charset val="0"/>
      </rPr>
      <t>亚太</t>
    </r>
    <r>
      <rPr>
        <sz val="11"/>
        <color rgb="FF000000"/>
        <rFont val="Times New Roman"/>
        <charset val="0"/>
      </rPr>
      <t>7</t>
    </r>
    <r>
      <rPr>
        <sz val="11"/>
        <color rgb="FF000000"/>
        <rFont val="等线"/>
        <charset val="134"/>
      </rPr>
      <t>号卫星</t>
    </r>
  </si>
  <si>
    <t>APT-7</t>
  </si>
  <si>
    <t>76.5°E</t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</si>
  <si>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 xml:space="preserve">  </t>
    </r>
    <r>
      <rPr>
        <sz val="11"/>
        <color rgb="FF000000"/>
        <rFont val="等线"/>
        <charset val="134"/>
      </rPr>
      <t>亚洲、澳洲、非洲、欧洲大部及太平洋、印度洋可视范围内的主要岛屿和海域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0"/>
      </rPr>
      <t xml:space="preserve">  CHN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中国及周边部分地区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MENA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中东、北非、中亚及部分欧洲地区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AFR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非洲大部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SSB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可指向可视区域内的任意一点</t>
    </r>
    <r>
      <rPr>
        <sz val="11"/>
        <color rgb="FF000000"/>
        <rFont val="Times New Roman"/>
        <charset val="134"/>
      </rPr>
      <t xml:space="preserve">
  </t>
    </r>
    <r>
      <rPr>
        <sz val="11"/>
        <color rgb="FF000000"/>
        <rFont val="等线"/>
        <charset val="134"/>
      </rPr>
      <t>以上</t>
    </r>
    <r>
      <rPr>
        <sz val="11"/>
        <color rgb="FF000000"/>
        <rFont val="Times New Roman"/>
        <charset val="0"/>
      </rPr>
      <t>4</t>
    </r>
    <r>
      <rPr>
        <sz val="11"/>
        <color rgb="FF000000"/>
        <rFont val="等线"/>
        <charset val="134"/>
      </rPr>
      <t>个波束间可实现上、下行互相交链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</si>
  <si>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Times New Roman"/>
        <charset val="0"/>
      </rPr>
      <t>28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Times New Roman"/>
        <charset val="0"/>
      </rPr>
      <t>28</t>
    </r>
    <r>
      <rPr>
        <sz val="11"/>
        <color rgb="FF000000"/>
        <rFont val="等线"/>
        <charset val="134"/>
      </rPr>
      <t>个转发器</t>
    </r>
  </si>
  <si>
    <t>16</t>
  </si>
  <si>
    <r>
      <rPr>
        <sz val="11"/>
        <color rgb="FF000000"/>
        <rFont val="等线"/>
        <charset val="0"/>
      </rPr>
      <t>亚太</t>
    </r>
    <r>
      <rPr>
        <sz val="11"/>
        <color rgb="FF000000"/>
        <rFont val="Times New Roman"/>
        <charset val="0"/>
      </rPr>
      <t>9</t>
    </r>
    <r>
      <rPr>
        <sz val="11"/>
        <color rgb="FF000000"/>
        <rFont val="等线"/>
        <charset val="134"/>
      </rPr>
      <t>号卫星</t>
    </r>
  </si>
  <si>
    <t>APT-9</t>
  </si>
  <si>
    <t>142°E</t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</si>
  <si>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0"/>
      </rPr>
      <t xml:space="preserve">  SEA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等线"/>
        <charset val="134"/>
      </rPr>
      <t>印尼、马来西亚、巴新及周边地区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 xml:space="preserve">  AP</t>
    </r>
    <r>
      <rPr>
        <sz val="11"/>
        <color rgb="FF000000"/>
        <rFont val="等线"/>
        <charset val="134"/>
      </rPr>
      <t>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等线"/>
        <charset val="134"/>
      </rPr>
      <t>亚太地区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 xml:space="preserve">  </t>
    </r>
    <r>
      <rPr>
        <sz val="11"/>
        <color rgb="FF000000"/>
        <rFont val="等线"/>
        <charset val="134"/>
      </rPr>
      <t>西波束</t>
    </r>
    <r>
      <rPr>
        <sz val="11"/>
        <color rgb="FF000000"/>
        <rFont val="Times New Roman"/>
        <charset val="0"/>
      </rPr>
      <t xml:space="preserve">+
  </t>
    </r>
    <r>
      <rPr>
        <sz val="11"/>
        <color rgb="FF000000"/>
        <rFont val="等线"/>
        <charset val="134"/>
      </rPr>
      <t>北波束</t>
    </r>
    <r>
      <rPr>
        <sz val="11"/>
        <color rgb="FF000000"/>
        <rFont val="Times New Roman"/>
        <charset val="0"/>
      </rPr>
      <t xml:space="preserve">+
  </t>
    </r>
    <r>
      <rPr>
        <sz val="11"/>
        <color rgb="FF000000"/>
        <rFont val="等线"/>
        <charset val="134"/>
      </rPr>
      <t>南波束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形成东印度洋到西太平洋的完整覆盖</t>
    </r>
    <r>
      <rPr>
        <sz val="11"/>
        <color rgb="FF000000"/>
        <rFont val="Times New Roman"/>
        <charset val="134"/>
      </rPr>
      <t xml:space="preserve">
  </t>
    </r>
    <r>
      <rPr>
        <sz val="11"/>
        <color rgb="FF000000"/>
        <rFont val="等线"/>
        <charset val="134"/>
      </rPr>
      <t>可移动波束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可指向可视区域内的任意一点</t>
    </r>
    <r>
      <rPr>
        <sz val="11"/>
        <color rgb="FF000000"/>
        <rFont val="Times New Roman"/>
        <charset val="134"/>
      </rPr>
      <t xml:space="preserve">
  </t>
    </r>
    <r>
      <rPr>
        <sz val="11"/>
        <color rgb="FF000000"/>
        <rFont val="等线"/>
        <charset val="134"/>
      </rPr>
      <t>以上</t>
    </r>
    <r>
      <rPr>
        <sz val="11"/>
        <color rgb="FF000000"/>
        <rFont val="Times New Roman"/>
        <charset val="0"/>
      </rPr>
      <t>4</t>
    </r>
    <r>
      <rPr>
        <sz val="11"/>
        <color rgb="FF000000"/>
        <rFont val="等线"/>
        <charset val="134"/>
      </rPr>
      <t>个波束间可实现上、下行互相交链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</si>
  <si>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Times New Roman"/>
        <charset val="0"/>
      </rPr>
      <t>32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波段</t>
    </r>
    <r>
      <rPr>
        <sz val="11"/>
        <color rgb="FF000000"/>
        <rFont val="Times New Roman"/>
        <charset val="0"/>
      </rPr>
      <t>14</t>
    </r>
    <r>
      <rPr>
        <sz val="11"/>
        <color rgb="FF000000"/>
        <rFont val="等线"/>
        <charset val="134"/>
      </rPr>
      <t>个转发器</t>
    </r>
  </si>
  <si>
    <t>17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</si>
  <si>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6C</t>
    </r>
    <r>
      <rPr>
        <sz val="11"/>
        <color rgb="FF000000"/>
        <rFont val="等线"/>
        <charset val="134"/>
      </rPr>
      <t>卫星</t>
    </r>
  </si>
  <si>
    <t>CS6C</t>
  </si>
  <si>
    <t>130°E</t>
  </si>
  <si>
    <r>
      <rPr>
        <sz val="11"/>
        <color rgb="FF000000"/>
        <rFont val="等线"/>
        <charset val="0"/>
      </rPr>
      <t>中国及周边地区、澳大利亚及南太岛国等国家和地区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</si>
  <si>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25</t>
    </r>
    <r>
      <rPr>
        <sz val="11"/>
        <color rgb="FF000000"/>
        <rFont val="等线"/>
        <charset val="134"/>
      </rPr>
      <t>个转发器</t>
    </r>
  </si>
  <si>
    <r>
      <rPr>
        <sz val="11"/>
        <rFont val="Times New Roman"/>
        <charset val="0"/>
      </rPr>
      <t>C</t>
    </r>
    <r>
      <rPr>
        <sz val="11"/>
        <rFont val="等线"/>
        <charset val="0"/>
      </rPr>
      <t>频段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下行水平信标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3676.5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H</t>
    </r>
    <r>
      <rPr>
        <sz val="11"/>
        <rFont val="汉仪书宋二KW"/>
        <charset val="0"/>
      </rPr>
      <t>）</t>
    </r>
    <r>
      <rPr>
        <sz val="11"/>
        <rFont val="Times New Roman"/>
        <charset val="0"/>
      </rPr>
      <t xml:space="preserve">
</t>
    </r>
    <r>
      <rPr>
        <sz val="11"/>
        <rFont val="等线"/>
        <charset val="0"/>
      </rPr>
      <t>下行垂直信标</t>
    </r>
    <r>
      <rPr>
        <sz val="11"/>
        <rFont val="汉仪书宋二KW"/>
        <charset val="0"/>
      </rPr>
      <t>：</t>
    </r>
    <r>
      <rPr>
        <sz val="11"/>
        <rFont val="Times New Roman"/>
        <charset val="0"/>
      </rPr>
      <t>3642</t>
    </r>
    <r>
      <rPr>
        <sz val="11"/>
        <rFont val="汉仪书宋二KW"/>
        <charset val="0"/>
      </rPr>
      <t>（</t>
    </r>
    <r>
      <rPr>
        <sz val="11"/>
        <rFont val="Times New Roman"/>
        <charset val="0"/>
      </rPr>
      <t>V</t>
    </r>
    <r>
      <rPr>
        <sz val="11"/>
        <rFont val="汉仪书宋二KW"/>
        <charset val="0"/>
      </rPr>
      <t>）</t>
    </r>
  </si>
  <si>
    <t>18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</si>
  <si>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16</t>
    </r>
    <r>
      <rPr>
        <sz val="11"/>
        <color rgb="FF000000"/>
        <rFont val="等线"/>
        <charset val="134"/>
      </rPr>
      <t>号卫星</t>
    </r>
  </si>
  <si>
    <t>CS16</t>
  </si>
  <si>
    <r>
      <rPr>
        <sz val="11"/>
        <color rgb="FF000000"/>
        <rFont val="等线"/>
        <charset val="0"/>
      </rPr>
      <t>中国及近海区域</t>
    </r>
  </si>
  <si>
    <r>
      <rPr>
        <sz val="11"/>
        <color rgb="FF000000"/>
        <rFont val="等线"/>
        <charset val="0"/>
      </rPr>
      <t>前向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10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等线"/>
        <charset val="134"/>
      </rPr>
      <t>返向</t>
    </r>
    <r>
      <rPr>
        <sz val="11"/>
        <color rgb="FF000000"/>
        <rFont val="Times New Roman"/>
        <charset val="0"/>
      </rPr>
      <t>Ka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6</t>
    </r>
    <r>
      <rPr>
        <sz val="11"/>
        <color rgb="FF000000"/>
        <rFont val="等线"/>
        <charset val="134"/>
      </rPr>
      <t>个转发器</t>
    </r>
  </si>
  <si>
    <t>18508.8MHz(RHCP)\(LHCP)</t>
  </si>
  <si>
    <r>
      <rPr>
        <sz val="11"/>
        <color rgb="FF000000"/>
        <rFont val="等线"/>
        <charset val="0"/>
      </rPr>
      <t>东方红三号</t>
    </r>
    <r>
      <rPr>
        <sz val="11"/>
        <color rgb="FF000000"/>
        <rFont val="Times New Roman"/>
        <charset val="0"/>
      </rPr>
      <t>B</t>
    </r>
    <r>
      <rPr>
        <sz val="11"/>
        <color rgb="FF000000"/>
        <rFont val="等线"/>
        <charset val="134"/>
      </rPr>
      <t>卫星平台</t>
    </r>
    <r>
      <rPr>
        <sz val="11"/>
        <color rgb="FF000000"/>
        <rFont val="Times New Roman"/>
        <charset val="0"/>
      </rPr>
      <t>(DFH-3B)</t>
    </r>
  </si>
  <si>
    <t>20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</si>
  <si>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9</t>
    </r>
    <r>
      <rPr>
        <sz val="11"/>
        <color rgb="FF000000"/>
        <rFont val="等线"/>
        <charset val="134"/>
      </rPr>
      <t>号卫星</t>
    </r>
  </si>
  <si>
    <t>CS9</t>
  </si>
  <si>
    <r>
      <rPr>
        <sz val="11"/>
        <color rgb="FF000000"/>
        <rFont val="等线"/>
        <charset val="134"/>
      </rPr>
      <t>停止服务</t>
    </r>
  </si>
  <si>
    <r>
      <rPr>
        <sz val="11"/>
        <color rgb="FF000000"/>
        <rFont val="等线"/>
        <charset val="0"/>
      </rPr>
      <t>中国及周边地区</t>
    </r>
  </si>
  <si>
    <r>
      <rPr>
        <sz val="11"/>
        <color rgb="FF000000"/>
        <rFont val="Times New Roman"/>
        <charset val="0"/>
      </rPr>
      <t>22</t>
    </r>
    <r>
      <rPr>
        <sz val="11"/>
        <color rgb="FF000000"/>
        <rFont val="等线"/>
        <charset val="134"/>
      </rPr>
      <t>个</t>
    </r>
    <r>
      <rPr>
        <sz val="11"/>
        <color rgb="FF000000"/>
        <rFont val="Times New Roman"/>
        <charset val="0"/>
      </rPr>
      <t>DBS</t>
    </r>
    <r>
      <rPr>
        <sz val="11"/>
        <color rgb="FF000000"/>
        <rFont val="等线"/>
        <charset val="134"/>
      </rPr>
      <t>频段转发器</t>
    </r>
  </si>
  <si>
    <t>SB4000</t>
  </si>
  <si>
    <t>21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</si>
  <si>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10</t>
    </r>
    <r>
      <rPr>
        <sz val="11"/>
        <color rgb="FF000000"/>
        <rFont val="等线"/>
        <charset val="134"/>
      </rPr>
      <t>号卫星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charset val="134"/>
      </rPr>
      <t>鑫诺</t>
    </r>
    <r>
      <rPr>
        <sz val="11"/>
        <color rgb="FF000000"/>
        <rFont val="Times New Roman"/>
        <charset val="0"/>
      </rPr>
      <t>5</t>
    </r>
    <r>
      <rPr>
        <sz val="11"/>
        <color rgb="FF000000"/>
        <rFont val="等线"/>
        <charset val="134"/>
      </rPr>
      <t>号</t>
    </r>
    <r>
      <rPr>
        <sz val="11"/>
        <color rgb="FF000000"/>
        <rFont val="汉仪书宋二KW"/>
        <charset val="134"/>
      </rPr>
      <t>）</t>
    </r>
  </si>
  <si>
    <t>CS10</t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</si>
  <si>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30</t>
    </r>
    <r>
      <rPr>
        <sz val="11"/>
        <color rgb="FF000000"/>
        <rFont val="等线"/>
        <charset val="134"/>
      </rPr>
      <t>个转发器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0"/>
      </rPr>
      <t>Ku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16</t>
    </r>
    <r>
      <rPr>
        <sz val="11"/>
        <color rgb="FF000000"/>
        <rFont val="等线"/>
        <charset val="134"/>
      </rPr>
      <t>个转发器</t>
    </r>
  </si>
  <si>
    <r>
      <rPr>
        <sz val="11"/>
        <color rgb="FF000000"/>
        <rFont val="Times New Roman"/>
        <charset val="0"/>
      </rPr>
      <t>13.5</t>
    </r>
    <r>
      <rPr>
        <sz val="11"/>
        <color rgb="FF000000"/>
        <rFont val="等线"/>
        <charset val="134"/>
      </rPr>
      <t>年</t>
    </r>
  </si>
  <si>
    <t>19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</si>
  <si>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6B</t>
    </r>
    <r>
      <rPr>
        <sz val="11"/>
        <color rgb="FF000000"/>
        <rFont val="等线"/>
        <charset val="134"/>
      </rPr>
      <t>卫星</t>
    </r>
  </si>
  <si>
    <t>CS6B</t>
  </si>
  <si>
    <r>
      <rPr>
        <sz val="11"/>
        <color rgb="FF000000"/>
        <rFont val="等线"/>
        <charset val="134"/>
      </rPr>
      <t>离轨</t>
    </r>
  </si>
  <si>
    <r>
      <rPr>
        <sz val="11"/>
        <color rgb="FF000000"/>
        <rFont val="等线"/>
        <charset val="0"/>
      </rPr>
      <t>中国、蒙古、朝鲜半岛、日本、俄罗斯亚洲部分、南亚、东南亚、中亚、西亚、澳大利亚、新西兰</t>
    </r>
  </si>
  <si>
    <r>
      <rPr>
        <sz val="11"/>
        <color rgb="FF000000"/>
        <rFont val="Times New Roman"/>
        <charset val="0"/>
      </rPr>
      <t>C</t>
    </r>
    <r>
      <rPr>
        <sz val="11"/>
        <color rgb="FF000000"/>
        <rFont val="等线"/>
        <charset val="134"/>
      </rPr>
      <t>频段</t>
    </r>
    <r>
      <rPr>
        <sz val="11"/>
        <color rgb="FF000000"/>
        <rFont val="Times New Roman"/>
        <charset val="0"/>
      </rPr>
      <t>38</t>
    </r>
    <r>
      <rPr>
        <sz val="11"/>
        <color rgb="FF000000"/>
        <rFont val="等线"/>
        <charset val="134"/>
      </rPr>
      <t>个转发器</t>
    </r>
  </si>
  <si>
    <r>
      <rPr>
        <sz val="11"/>
        <color rgb="FF000000"/>
        <rFont val="等线"/>
        <charset val="0"/>
      </rPr>
      <t>法国阿尔卡特阿莱尼亚宇航公司</t>
    </r>
  </si>
  <si>
    <t>22</t>
  </si>
  <si>
    <r>
      <rPr>
        <sz val="11"/>
        <color rgb="FF000000"/>
        <rFont val="等线"/>
        <charset val="0"/>
      </rPr>
      <t>亚太</t>
    </r>
    <r>
      <rPr>
        <sz val="11"/>
        <color rgb="FF000000"/>
        <rFont val="Times New Roman"/>
        <charset val="0"/>
      </rPr>
      <t>5</t>
    </r>
    <r>
      <rPr>
        <sz val="11"/>
        <color rgb="FF000000"/>
        <rFont val="等线"/>
        <charset val="134"/>
      </rPr>
      <t>号卫星</t>
    </r>
  </si>
  <si>
    <t>APT-5</t>
  </si>
  <si>
    <t>23</t>
  </si>
  <si>
    <r>
      <rPr>
        <sz val="11"/>
        <color rgb="FF000000"/>
        <rFont val="等线"/>
        <charset val="0"/>
      </rPr>
      <t>亚太</t>
    </r>
    <r>
      <rPr>
        <sz val="11"/>
        <color rgb="FF000000"/>
        <rFont val="Times New Roman"/>
        <charset val="0"/>
      </rPr>
      <t>6</t>
    </r>
    <r>
      <rPr>
        <sz val="11"/>
        <color rgb="FF000000"/>
        <rFont val="等线"/>
        <charset val="134"/>
      </rPr>
      <t>号卫星</t>
    </r>
  </si>
  <si>
    <t>APT-6</t>
  </si>
  <si>
    <t>24</t>
  </si>
  <si>
    <r>
      <rPr>
        <sz val="11"/>
        <color rgb="FFFF0000"/>
        <rFont val="等线"/>
        <charset val="0"/>
      </rPr>
      <t>中星</t>
    </r>
    <r>
      <rPr>
        <sz val="11"/>
        <color rgb="FFFF0000"/>
        <rFont val="Times New Roman"/>
        <charset val="0"/>
      </rPr>
      <t>6A</t>
    </r>
    <r>
      <rPr>
        <sz val="11"/>
        <color rgb="FFFF0000"/>
        <rFont val="等线"/>
        <charset val="134"/>
      </rPr>
      <t>卫星</t>
    </r>
    <r>
      <rPr>
        <sz val="11"/>
        <color rgb="FFFF0000"/>
        <rFont val="汉仪书宋二KW"/>
        <charset val="134"/>
      </rPr>
      <t>（</t>
    </r>
    <r>
      <rPr>
        <sz val="11"/>
        <color rgb="FFFF0000"/>
        <rFont val="等线"/>
        <charset val="134"/>
      </rPr>
      <t>鑫诺</t>
    </r>
    <r>
      <rPr>
        <sz val="11"/>
        <color rgb="FFFF0000"/>
        <rFont val="Times New Roman"/>
        <charset val="134"/>
      </rPr>
      <t>6</t>
    </r>
    <r>
      <rPr>
        <sz val="11"/>
        <color rgb="FFFF0000"/>
        <rFont val="等线"/>
        <charset val="134"/>
      </rPr>
      <t>号</t>
    </r>
    <r>
      <rPr>
        <sz val="11"/>
        <color rgb="FFFF0000"/>
        <rFont val="汉仪书宋二KW"/>
        <charset val="134"/>
      </rPr>
      <t>）</t>
    </r>
  </si>
  <si>
    <t>CS6A</t>
  </si>
  <si>
    <t>25</t>
  </si>
  <si>
    <r>
      <rPr>
        <sz val="11"/>
        <color rgb="FFFF0000"/>
        <rFont val="等线"/>
        <charset val="0"/>
      </rPr>
      <t>中星</t>
    </r>
    <r>
      <rPr>
        <sz val="11"/>
        <color rgb="FFFF0000"/>
        <rFont val="Times New Roman"/>
        <charset val="0"/>
      </rPr>
      <t>9A</t>
    </r>
    <r>
      <rPr>
        <sz val="11"/>
        <color rgb="FFFF0000"/>
        <rFont val="等线"/>
        <charset val="134"/>
      </rPr>
      <t>卫星</t>
    </r>
    <r>
      <rPr>
        <sz val="11"/>
        <color rgb="FFFF0000"/>
        <rFont val="汉仪书宋二KW"/>
        <charset val="134"/>
      </rPr>
      <t>（</t>
    </r>
    <r>
      <rPr>
        <sz val="11"/>
        <color rgb="FFFF0000"/>
        <rFont val="等线"/>
        <charset val="134"/>
      </rPr>
      <t>鑫诺</t>
    </r>
    <r>
      <rPr>
        <sz val="11"/>
        <color rgb="FFFF0000"/>
        <rFont val="Times New Roman"/>
        <charset val="0"/>
      </rPr>
      <t>4</t>
    </r>
    <r>
      <rPr>
        <sz val="11"/>
        <color rgb="FFFF0000"/>
        <rFont val="等线"/>
        <charset val="134"/>
      </rPr>
      <t>号</t>
    </r>
    <r>
      <rPr>
        <sz val="11"/>
        <color rgb="FFFF0000"/>
        <rFont val="汉仪书宋二KW"/>
        <charset val="134"/>
      </rPr>
      <t>）</t>
    </r>
  </si>
  <si>
    <t>CS9A</t>
  </si>
  <si>
    <t>26</t>
  </si>
  <si>
    <r>
      <rPr>
        <sz val="11"/>
        <color rgb="FF000000"/>
        <rFont val="等线"/>
        <charset val="0"/>
      </rPr>
      <t>中星</t>
    </r>
    <r>
      <rPr>
        <sz val="11"/>
        <color rgb="FF000000"/>
        <rFont val="Times New Roman"/>
        <charset val="0"/>
      </rPr>
      <t>27</t>
    </r>
    <r>
      <rPr>
        <sz val="11"/>
        <color rgb="FF000000"/>
        <rFont val="等线"/>
        <charset val="134"/>
      </rPr>
      <t>号卫星</t>
    </r>
  </si>
  <si>
    <t>CS27</t>
  </si>
  <si>
    <r>
      <rPr>
        <sz val="11"/>
        <color rgb="FF000000"/>
        <rFont val="等线"/>
        <charset val="134"/>
      </rPr>
      <t>在建</t>
    </r>
  </si>
  <si>
    <t>ID</t>
  </si>
  <si>
    <r>
      <rPr>
        <sz val="11"/>
        <color theme="1"/>
        <rFont val="汉仪书宋二KW"/>
        <charset val="134"/>
      </rPr>
      <t>通道组代号</t>
    </r>
  </si>
  <si>
    <r>
      <rPr>
        <sz val="11"/>
        <color theme="1"/>
        <rFont val="汉仪书宋二KW"/>
        <charset val="134"/>
      </rPr>
      <t>通道组序号</t>
    </r>
  </si>
  <si>
    <r>
      <rPr>
        <sz val="11"/>
        <color theme="1"/>
        <rFont val="汉仪书宋二KW"/>
        <charset val="134"/>
      </rPr>
      <t>卫星</t>
    </r>
  </si>
  <si>
    <r>
      <rPr>
        <sz val="11"/>
        <color theme="1"/>
        <rFont val="汉仪书宋二KW"/>
        <charset val="134"/>
      </rPr>
      <t>天线</t>
    </r>
  </si>
  <si>
    <r>
      <rPr>
        <sz val="11"/>
        <color theme="1"/>
        <rFont val="汉仪书宋二KW"/>
        <charset val="134"/>
      </rPr>
      <t>波束代号</t>
    </r>
  </si>
  <si>
    <r>
      <rPr>
        <sz val="11"/>
        <color theme="1"/>
        <rFont val="汉仪书宋二KW"/>
        <charset val="134"/>
      </rPr>
      <t>收发</t>
    </r>
    <r>
      <rPr>
        <sz val="11"/>
        <color theme="1"/>
        <rFont val="Times New Roman"/>
        <charset val="134"/>
      </rPr>
      <t>(R/T)</t>
    </r>
  </si>
  <si>
    <r>
      <rPr>
        <sz val="11"/>
        <color theme="1"/>
        <rFont val="汉仪书宋二KW"/>
        <charset val="134"/>
      </rPr>
      <t>参考序号</t>
    </r>
  </si>
  <si>
    <r>
      <rPr>
        <sz val="11"/>
        <color theme="1"/>
        <rFont val="汉仪书宋二KW"/>
        <charset val="134"/>
      </rPr>
      <t>极化</t>
    </r>
  </si>
  <si>
    <r>
      <rPr>
        <sz val="11"/>
        <color theme="1"/>
        <rFont val="汉仪书宋二KW"/>
        <charset val="134"/>
      </rPr>
      <t>频率</t>
    </r>
  </si>
  <si>
    <r>
      <rPr>
        <sz val="11"/>
        <color theme="1"/>
        <rFont val="汉仪书宋二KW"/>
        <charset val="134"/>
      </rPr>
      <t>通道数</t>
    </r>
  </si>
  <si>
    <r>
      <rPr>
        <sz val="11"/>
        <color theme="1"/>
        <rFont val="汉仪书宋二KW"/>
        <charset val="134"/>
      </rPr>
      <t>国土波束</t>
    </r>
  </si>
  <si>
    <t>C</t>
  </si>
  <si>
    <t>R</t>
  </si>
  <si>
    <t>H</t>
  </si>
  <si>
    <t>Ku</t>
  </si>
  <si>
    <t>EKu</t>
  </si>
  <si>
    <t>V</t>
  </si>
  <si>
    <r>
      <rPr>
        <sz val="11"/>
        <color theme="1"/>
        <rFont val="汉仪书宋二KW"/>
        <charset val="134"/>
      </rPr>
      <t>南海波束</t>
    </r>
  </si>
  <si>
    <t>S</t>
  </si>
  <si>
    <r>
      <rPr>
        <sz val="11"/>
        <color theme="1"/>
        <rFont val="汉仪书宋二KW"/>
        <charset val="134"/>
      </rPr>
      <t>西部波束</t>
    </r>
  </si>
  <si>
    <t>W</t>
  </si>
  <si>
    <r>
      <rPr>
        <sz val="11"/>
        <color theme="1"/>
        <rFont val="汉仪书宋二KW"/>
        <charset val="134"/>
      </rPr>
      <t>印尼波束</t>
    </r>
  </si>
  <si>
    <t>I</t>
  </si>
  <si>
    <r>
      <rPr>
        <sz val="11"/>
        <color theme="1"/>
        <rFont val="汉仪书宋二KW"/>
        <charset val="134"/>
      </rPr>
      <t>东部波束</t>
    </r>
  </si>
  <si>
    <t>E</t>
  </si>
  <si>
    <t>T</t>
  </si>
  <si>
    <r>
      <rPr>
        <sz val="11"/>
        <color theme="1"/>
        <rFont val="汉仪书宋二KW"/>
        <charset val="134"/>
      </rPr>
      <t>西亚南亚波束</t>
    </r>
  </si>
  <si>
    <r>
      <rPr>
        <sz val="11"/>
        <color theme="1"/>
        <rFont val="汉仪书宋二KW"/>
        <charset val="134"/>
      </rPr>
      <t>可移动点波束</t>
    </r>
  </si>
  <si>
    <t>M</t>
  </si>
  <si>
    <r>
      <rPr>
        <sz val="11"/>
        <color theme="1"/>
        <rFont val="汉仪书宋二KW"/>
        <charset val="134"/>
      </rPr>
      <t>海洋波束</t>
    </r>
  </si>
  <si>
    <r>
      <rPr>
        <sz val="11"/>
        <color theme="1"/>
        <rFont val="汉仪书宋二KW"/>
        <charset val="134"/>
      </rPr>
      <t>区域波束</t>
    </r>
  </si>
  <si>
    <t>N</t>
  </si>
  <si>
    <t>EC</t>
  </si>
  <si>
    <r>
      <rPr>
        <sz val="11"/>
        <color theme="1"/>
        <rFont val="汉仪书宋二KW"/>
        <charset val="134"/>
      </rPr>
      <t>全球波束</t>
    </r>
  </si>
  <si>
    <t>SSB</t>
  </si>
  <si>
    <r>
      <rPr>
        <sz val="11"/>
        <color theme="1"/>
        <rFont val="汉仪书宋二KW"/>
        <charset val="134"/>
      </rPr>
      <t>中国波束</t>
    </r>
  </si>
  <si>
    <r>
      <rPr>
        <sz val="11"/>
        <color theme="1"/>
        <rFont val="汉仪书宋二KW"/>
        <charset val="134"/>
      </rPr>
      <t>中东非波束</t>
    </r>
  </si>
  <si>
    <r>
      <rPr>
        <sz val="11"/>
        <color theme="1"/>
        <rFont val="汉仪书宋二KW"/>
        <charset val="134"/>
      </rPr>
      <t>非洲波束</t>
    </r>
  </si>
  <si>
    <t>A</t>
  </si>
  <si>
    <t>L</t>
  </si>
  <si>
    <t>F</t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</si>
  <si>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汉仪书宋二KW"/>
        <charset val="134"/>
      </rPr>
      <t>波束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</si>
  <si>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汉仪书宋二KW"/>
        <charset val="134"/>
      </rPr>
      <t>波束</t>
    </r>
  </si>
  <si>
    <r>
      <rPr>
        <sz val="11"/>
        <color theme="1"/>
        <rFont val="Times New Roman"/>
        <charset val="134"/>
      </rPr>
      <t>D</t>
    </r>
    <r>
      <rPr>
        <sz val="11"/>
        <color theme="1"/>
        <rFont val="汉仪书宋二KW"/>
        <charset val="134"/>
      </rPr>
      <t>波束</t>
    </r>
  </si>
  <si>
    <t>D</t>
  </si>
  <si>
    <r>
      <rPr>
        <sz val="11"/>
        <color theme="1"/>
        <rFont val="Times New Roman"/>
        <charset val="134"/>
      </rPr>
      <t>B</t>
    </r>
    <r>
      <rPr>
        <sz val="11"/>
        <color theme="1"/>
        <rFont val="汉仪书宋二KW"/>
        <charset val="134"/>
      </rPr>
      <t>波束</t>
    </r>
  </si>
  <si>
    <t>B</t>
  </si>
  <si>
    <r>
      <rPr>
        <sz val="11"/>
        <color theme="1"/>
        <rFont val="汉仪书宋二KW"/>
        <charset val="134"/>
      </rPr>
      <t>全国波束</t>
    </r>
  </si>
  <si>
    <r>
      <rPr>
        <sz val="11"/>
        <color theme="1"/>
        <rFont val="汉仪书宋二KW"/>
        <charset val="134"/>
      </rPr>
      <t>亚太波束</t>
    </r>
  </si>
  <si>
    <t>Z</t>
  </si>
  <si>
    <r>
      <rPr>
        <sz val="11"/>
        <color theme="1"/>
        <rFont val="汉仪书宋二KW"/>
        <charset val="134"/>
      </rPr>
      <t>海域波束</t>
    </r>
  </si>
  <si>
    <t>KuBSS</t>
  </si>
  <si>
    <r>
      <rPr>
        <sz val="11"/>
        <color theme="1"/>
        <rFont val="汉仪书宋二KW"/>
        <charset val="134"/>
      </rPr>
      <t>西南波束</t>
    </r>
  </si>
  <si>
    <r>
      <rPr>
        <sz val="11"/>
        <color theme="1"/>
        <rFont val="汉仪书宋二KW"/>
        <charset val="134"/>
      </rPr>
      <t>规划</t>
    </r>
    <r>
      <rPr>
        <sz val="11"/>
        <color theme="1"/>
        <rFont val="Times New Roman"/>
        <charset val="134"/>
      </rPr>
      <t>Ku</t>
    </r>
  </si>
  <si>
    <r>
      <rPr>
        <sz val="11"/>
        <color theme="1"/>
        <rFont val="汉仪书宋二KW"/>
        <charset val="134"/>
      </rPr>
      <t>可动波束</t>
    </r>
  </si>
  <si>
    <t>KaBSS</t>
  </si>
  <si>
    <r>
      <rPr>
        <sz val="11"/>
        <color theme="1"/>
        <rFont val="汉仪书宋二KW"/>
        <charset val="134"/>
      </rPr>
      <t>华北波束</t>
    </r>
  </si>
  <si>
    <t>用户波束1</t>
  </si>
  <si>
    <t>Y</t>
  </si>
  <si>
    <t>Ka</t>
  </si>
  <si>
    <t>用户波束2</t>
  </si>
  <si>
    <t>用户波束3</t>
  </si>
  <si>
    <t>用户波束4</t>
  </si>
  <si>
    <t>用户波束5</t>
  </si>
  <si>
    <t>用户波束6</t>
  </si>
  <si>
    <t>用户波束7</t>
  </si>
  <si>
    <t>用户波束8</t>
  </si>
  <si>
    <t>用户波束9</t>
  </si>
  <si>
    <t>用户波束10</t>
  </si>
  <si>
    <t>用户波束11</t>
  </si>
  <si>
    <t>用户波束12</t>
  </si>
  <si>
    <t>用户波束13</t>
  </si>
  <si>
    <t>用户波束14</t>
  </si>
  <si>
    <t>用户波束15</t>
  </si>
  <si>
    <t>用户波束16</t>
  </si>
  <si>
    <t>用户波束17</t>
  </si>
  <si>
    <t>用户波束18</t>
  </si>
  <si>
    <t>用户波束19</t>
  </si>
  <si>
    <t>用户波束20</t>
  </si>
  <si>
    <t>用户波束21</t>
  </si>
  <si>
    <t>用户波束22</t>
  </si>
  <si>
    <t>用户波束23</t>
  </si>
  <si>
    <t>用户波束24</t>
  </si>
  <si>
    <t>用户波束25</t>
  </si>
  <si>
    <t>用户波束26</t>
  </si>
  <si>
    <t>用户波束27</t>
  </si>
  <si>
    <t>用户波束28</t>
  </si>
  <si>
    <r>
      <rPr>
        <sz val="11"/>
        <color theme="1"/>
        <rFont val="汉仪书宋二KW"/>
        <charset val="134"/>
      </rPr>
      <t>怀来馈电波束</t>
    </r>
  </si>
  <si>
    <t>用户波束29</t>
  </si>
  <si>
    <t>用户波束30</t>
  </si>
  <si>
    <t>用户波束31</t>
  </si>
  <si>
    <t>用户波束32</t>
  </si>
  <si>
    <t>用户波束33</t>
  </si>
  <si>
    <t>用户波束34</t>
  </si>
  <si>
    <t>用户波束35</t>
  </si>
  <si>
    <t>用户波束36</t>
  </si>
  <si>
    <t>用户波束37</t>
  </si>
  <si>
    <t>用户波束38</t>
  </si>
  <si>
    <t>用户波束39</t>
  </si>
  <si>
    <t>用户波束40</t>
  </si>
  <si>
    <t>用户波束41</t>
  </si>
  <si>
    <t>用户波束42</t>
  </si>
  <si>
    <t>用户波束43</t>
  </si>
  <si>
    <t>用户波束44</t>
  </si>
  <si>
    <t>用户波束45</t>
  </si>
  <si>
    <t>用户波束46</t>
  </si>
  <si>
    <t>用户波束47</t>
  </si>
  <si>
    <t>用户波束48</t>
  </si>
  <si>
    <t>用户波束49</t>
  </si>
  <si>
    <t>用户波束50</t>
  </si>
  <si>
    <t>用户波束51</t>
  </si>
  <si>
    <t>用户波束52</t>
  </si>
  <si>
    <t>用户波束53</t>
  </si>
  <si>
    <t>用户波束54</t>
  </si>
  <si>
    <t>用户波束55</t>
  </si>
  <si>
    <t>用户波束56</t>
  </si>
  <si>
    <t>用户波束57</t>
  </si>
  <si>
    <t>用户波束58</t>
  </si>
  <si>
    <t>用户波束59</t>
  </si>
  <si>
    <t>用户波束60</t>
  </si>
  <si>
    <t>用户波束61</t>
  </si>
  <si>
    <t>用户波束62</t>
  </si>
  <si>
    <t>用户波束63</t>
  </si>
  <si>
    <t>用户波束64</t>
  </si>
  <si>
    <t>用户波束65</t>
  </si>
  <si>
    <t>用户波束66</t>
  </si>
  <si>
    <t>用户波束67</t>
  </si>
  <si>
    <t>用户波束68</t>
  </si>
  <si>
    <t>用户波束69</t>
  </si>
  <si>
    <t>用户波束70</t>
  </si>
  <si>
    <t>用户波束71</t>
  </si>
  <si>
    <t>用户波束72</t>
  </si>
  <si>
    <t>用户波束73</t>
  </si>
  <si>
    <t>用户波束74</t>
  </si>
  <si>
    <t>用户波束75</t>
  </si>
  <si>
    <t>用户波束76</t>
  </si>
  <si>
    <t>用户波束77</t>
  </si>
  <si>
    <t>用户波束78</t>
  </si>
  <si>
    <t>用户波束79</t>
  </si>
  <si>
    <t>用户波束80</t>
  </si>
  <si>
    <t>用户波束81</t>
  </si>
  <si>
    <t>用户波束82</t>
  </si>
  <si>
    <t>用户波束83</t>
  </si>
  <si>
    <t>用户波束84</t>
  </si>
  <si>
    <t>用户波束85</t>
  </si>
  <si>
    <t>用户波束86</t>
  </si>
  <si>
    <t>用户波束87</t>
  </si>
  <si>
    <t>用户波束88</t>
  </si>
  <si>
    <t>用户波束89</t>
  </si>
  <si>
    <t>用户波束90</t>
  </si>
  <si>
    <t>用户波束91</t>
  </si>
  <si>
    <t>用户波束92</t>
  </si>
  <si>
    <t>用户波束93</t>
  </si>
  <si>
    <t>用户波束94</t>
  </si>
  <si>
    <r>
      <rPr>
        <sz val="11"/>
        <rFont val="汉仪书宋二KW"/>
        <charset val="134"/>
      </rPr>
      <t>拉萨馈电波束</t>
    </r>
  </si>
  <si>
    <r>
      <rPr>
        <sz val="11"/>
        <color theme="1"/>
        <rFont val="汉仪书宋二KW"/>
        <charset val="134"/>
      </rPr>
      <t>拉萨馈电波束</t>
    </r>
  </si>
  <si>
    <r>
      <rPr>
        <sz val="11"/>
        <rFont val="汉仪书宋二KW"/>
        <charset val="134"/>
      </rPr>
      <t>大理馈电波束</t>
    </r>
  </si>
  <si>
    <r>
      <rPr>
        <sz val="11"/>
        <color theme="1"/>
        <rFont val="汉仪书宋二KW"/>
        <charset val="134"/>
      </rPr>
      <t>大理馈电波束</t>
    </r>
  </si>
  <si>
    <r>
      <rPr>
        <sz val="11"/>
        <rFont val="汉仪书宋二KW"/>
        <charset val="134"/>
      </rPr>
      <t>乌鲁木齐馈电波束</t>
    </r>
  </si>
  <si>
    <r>
      <rPr>
        <sz val="11"/>
        <color theme="1"/>
        <rFont val="汉仪书宋二KW"/>
        <charset val="134"/>
      </rPr>
      <t>乌鲁木齐馈电波束</t>
    </r>
  </si>
  <si>
    <r>
      <rPr>
        <sz val="11"/>
        <rFont val="汉仪书宋二KW"/>
        <charset val="134"/>
      </rPr>
      <t>喀什馈电波束</t>
    </r>
  </si>
  <si>
    <t>K</t>
  </si>
  <si>
    <r>
      <rPr>
        <sz val="11"/>
        <color theme="1"/>
        <rFont val="汉仪书宋二KW"/>
        <charset val="134"/>
      </rPr>
      <t>喀什馈电波束</t>
    </r>
  </si>
  <si>
    <r>
      <rPr>
        <sz val="11"/>
        <rFont val="汉仪书宋二KW"/>
        <charset val="134"/>
      </rPr>
      <t>成都馈电波束</t>
    </r>
  </si>
  <si>
    <r>
      <rPr>
        <sz val="11"/>
        <color theme="1"/>
        <rFont val="汉仪书宋二KW"/>
        <charset val="134"/>
      </rPr>
      <t>成都馈电波束</t>
    </r>
  </si>
  <si>
    <r>
      <rPr>
        <sz val="11"/>
        <rFont val="汉仪书宋二KW"/>
        <charset val="134"/>
      </rPr>
      <t>哈尔滨馈电波束</t>
    </r>
  </si>
  <si>
    <r>
      <rPr>
        <sz val="11"/>
        <color theme="1"/>
        <rFont val="汉仪书宋二KW"/>
        <charset val="134"/>
      </rPr>
      <t>哈尔滨馈电波束</t>
    </r>
  </si>
  <si>
    <r>
      <rPr>
        <sz val="11"/>
        <rFont val="汉仪书宋二KW"/>
        <charset val="134"/>
      </rPr>
      <t>香港馈电波束</t>
    </r>
  </si>
  <si>
    <t>X</t>
  </si>
  <si>
    <r>
      <rPr>
        <sz val="11"/>
        <color theme="1"/>
        <rFont val="汉仪书宋二KW"/>
        <charset val="134"/>
      </rPr>
      <t>香港馈电波束</t>
    </r>
  </si>
  <si>
    <r>
      <rPr>
        <sz val="11"/>
        <color theme="1"/>
        <rFont val="汉仪书宋二KW"/>
        <charset val="134"/>
      </rPr>
      <t>怀来馈电波束（备份哈尔滨）</t>
    </r>
  </si>
  <si>
    <r>
      <rPr>
        <sz val="11"/>
        <color theme="1"/>
        <rFont val="汉仪书宋二KW"/>
        <charset val="134"/>
      </rPr>
      <t>怀来馈电波束（备份乌鲁木齐）</t>
    </r>
  </si>
  <si>
    <r>
      <rPr>
        <sz val="11"/>
        <color theme="1"/>
        <rFont val="汉仪书宋二KW"/>
        <charset val="134"/>
      </rPr>
      <t>怀来馈电波束（备份香港）</t>
    </r>
  </si>
  <si>
    <r>
      <rPr>
        <sz val="11"/>
        <color theme="1"/>
        <rFont val="汉仪书宋二KW"/>
        <charset val="134"/>
      </rPr>
      <t>银川馈电波束（备份拉萨）</t>
    </r>
  </si>
  <si>
    <r>
      <rPr>
        <sz val="11"/>
        <color theme="1"/>
        <rFont val="汉仪书宋二KW"/>
        <charset val="134"/>
      </rPr>
      <t>银川馈电波束（备份喀什）</t>
    </r>
  </si>
  <si>
    <r>
      <rPr>
        <sz val="11"/>
        <color theme="1"/>
        <rFont val="汉仪书宋二KW"/>
        <charset val="134"/>
      </rPr>
      <t>银川馈电波束（备份大理）</t>
    </r>
  </si>
  <si>
    <r>
      <rPr>
        <sz val="11"/>
        <color theme="1"/>
        <rFont val="汉仪书宋二KW"/>
        <charset val="134"/>
      </rPr>
      <t>银川馈电波束（备份成都）</t>
    </r>
  </si>
  <si>
    <t>S01</t>
  </si>
  <si>
    <r>
      <rPr>
        <sz val="11"/>
        <rFont val="汉仪书宋二KW"/>
        <charset val="134"/>
      </rPr>
      <t>模拟</t>
    </r>
  </si>
  <si>
    <r>
      <rPr>
        <sz val="11"/>
        <rFont val="汉仪书宋二KW"/>
        <charset val="134"/>
      </rPr>
      <t>数字</t>
    </r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</si>
  <si>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</si>
  <si>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</si>
  <si>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</si>
  <si>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</si>
  <si>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</si>
  <si>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</si>
  <si>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</si>
  <si>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</si>
  <si>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</si>
  <si>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</si>
  <si>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</si>
  <si>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</si>
  <si>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</si>
  <si>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</si>
  <si>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</si>
  <si>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</si>
  <si>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</si>
  <si>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</si>
  <si>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</si>
  <si>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</si>
  <si>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</si>
  <si>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</si>
  <si>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</si>
  <si>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r>
      <rPr>
        <sz val="11"/>
        <rFont val="汉仪书宋二KW"/>
        <charset val="134"/>
      </rPr>
      <t>馈电波束</t>
    </r>
    <r>
      <rPr>
        <sz val="11"/>
        <rFont val="Times New Roman"/>
        <charset val="134"/>
      </rPr>
      <t>-</t>
    </r>
    <r>
      <rPr>
        <sz val="11"/>
        <rFont val="汉仪书宋二KW"/>
        <charset val="134"/>
      </rPr>
      <t>怀来</t>
    </r>
  </si>
  <si>
    <t>K-HL</t>
  </si>
  <si>
    <r>
      <rPr>
        <sz val="11"/>
        <rFont val="汉仪书宋二KW"/>
        <charset val="134"/>
      </rPr>
      <t>信令</t>
    </r>
    <r>
      <rPr>
        <sz val="11"/>
        <rFont val="Times New Roman"/>
        <charset val="134"/>
      </rPr>
      <t>-Ku</t>
    </r>
  </si>
  <si>
    <t>XL</t>
  </si>
  <si>
    <r>
      <rPr>
        <sz val="11"/>
        <rFont val="汉仪书宋二KW"/>
        <charset val="134"/>
      </rPr>
      <t>信令</t>
    </r>
    <r>
      <rPr>
        <sz val="11"/>
        <rFont val="Times New Roman"/>
        <charset val="134"/>
      </rPr>
      <t>-EKu</t>
    </r>
  </si>
  <si>
    <t>IS35E</t>
  </si>
  <si>
    <r>
      <rPr>
        <sz val="11"/>
        <color rgb="FF000000"/>
        <rFont val="等线"/>
        <charset val="134"/>
      </rPr>
      <t>外星波束</t>
    </r>
  </si>
  <si>
    <t>OUT</t>
  </si>
  <si>
    <t>IS39</t>
  </si>
  <si>
    <t>O10</t>
  </si>
  <si>
    <t>APT7</t>
  </si>
  <si>
    <t>APT</t>
  </si>
  <si>
    <t>APT9</t>
  </si>
  <si>
    <t>Eul36D</t>
  </si>
  <si>
    <t>APT5C</t>
  </si>
  <si>
    <t>APT6C</t>
  </si>
  <si>
    <t>G</t>
  </si>
  <si>
    <r>
      <rPr>
        <sz val="11"/>
        <color theme="1"/>
        <rFont val="汉仪书宋二KW"/>
        <charset val="134"/>
      </rPr>
      <t>点波束</t>
    </r>
  </si>
  <si>
    <r>
      <rPr>
        <sz val="11"/>
        <color theme="1"/>
        <rFont val="汉仪书宋二KW"/>
        <charset val="134"/>
      </rPr>
      <t>中东北非波束</t>
    </r>
  </si>
  <si>
    <t>MENA</t>
  </si>
  <si>
    <t>AF</t>
  </si>
  <si>
    <r>
      <rPr>
        <sz val="11"/>
        <color theme="1"/>
        <rFont val="汉仪书宋二KW"/>
        <charset val="134"/>
      </rPr>
      <t>西波束</t>
    </r>
  </si>
  <si>
    <t>WEST</t>
  </si>
  <si>
    <t>中国波束</t>
  </si>
  <si>
    <t>非洲波束</t>
  </si>
  <si>
    <t>全球波束</t>
  </si>
  <si>
    <t>SES4</t>
  </si>
  <si>
    <t>E21B</t>
  </si>
  <si>
    <t>西部波束</t>
  </si>
  <si>
    <t>E10B</t>
  </si>
  <si>
    <t>区域波束</t>
  </si>
  <si>
    <r>
      <rPr>
        <sz val="11"/>
        <rFont val="汉仪书宋二KW"/>
        <charset val="134"/>
      </rPr>
      <t>通道代号</t>
    </r>
  </si>
  <si>
    <r>
      <rPr>
        <sz val="11"/>
        <rFont val="宋体"/>
        <charset val="134"/>
      </rPr>
      <t>通道全称</t>
    </r>
  </si>
  <si>
    <r>
      <rPr>
        <sz val="11"/>
        <rFont val="汉仪书宋二KW"/>
        <charset val="134"/>
      </rPr>
      <t>通道简称</t>
    </r>
  </si>
  <si>
    <r>
      <rPr>
        <sz val="11"/>
        <rFont val="汉仪书宋二KW"/>
        <charset val="134"/>
      </rPr>
      <t>索引收发</t>
    </r>
  </si>
  <si>
    <r>
      <rPr>
        <sz val="11"/>
        <rFont val="汉仪书宋二KW"/>
        <charset val="134"/>
      </rPr>
      <t>索引波束</t>
    </r>
  </si>
  <si>
    <r>
      <rPr>
        <sz val="11"/>
        <rFont val="汉仪书宋二KW"/>
        <charset val="134"/>
      </rPr>
      <t>索引极化</t>
    </r>
  </si>
  <si>
    <t>通道组代号</t>
  </si>
  <si>
    <r>
      <rPr>
        <sz val="11"/>
        <rFont val="汉仪书宋二KW"/>
        <charset val="134"/>
      </rPr>
      <t>参考序号</t>
    </r>
  </si>
  <si>
    <r>
      <rPr>
        <sz val="11"/>
        <rFont val="汉仪书宋二KW"/>
        <charset val="134"/>
      </rPr>
      <t>通道带宽</t>
    </r>
  </si>
  <si>
    <r>
      <rPr>
        <sz val="11"/>
        <rFont val="汉仪书宋二KW"/>
        <charset val="134"/>
      </rPr>
      <t>通道起频率</t>
    </r>
  </si>
  <si>
    <r>
      <rPr>
        <sz val="11"/>
        <rFont val="汉仪书宋二KW"/>
        <charset val="134"/>
      </rPr>
      <t>通道止频率</t>
    </r>
  </si>
  <si>
    <r>
      <rPr>
        <sz val="11"/>
        <rFont val="汉仪书宋二KW"/>
        <charset val="134"/>
      </rPr>
      <t>常用名</t>
    </r>
    <r>
      <rPr>
        <sz val="11"/>
        <rFont val="Times New Roman"/>
        <charset val="134"/>
      </rPr>
      <t>-</t>
    </r>
    <r>
      <rPr>
        <sz val="11"/>
        <rFont val="汉仪书宋二KW"/>
        <charset val="134"/>
      </rPr>
      <t>旧</t>
    </r>
  </si>
  <si>
    <r>
      <rPr>
        <sz val="11"/>
        <rFont val="汉仪书宋二KW"/>
        <charset val="134"/>
      </rPr>
      <t>常用名</t>
    </r>
  </si>
  <si>
    <r>
      <rPr>
        <sz val="11"/>
        <rFont val="汉仪书宋二KW"/>
        <charset val="134"/>
      </rPr>
      <t>索引</t>
    </r>
    <r>
      <rPr>
        <sz val="11"/>
        <rFont val="Times New Roman"/>
        <charset val="134"/>
      </rPr>
      <t>“</t>
    </r>
    <r>
      <rPr>
        <sz val="11"/>
        <rFont val="汉仪书宋二KW"/>
        <charset val="134"/>
      </rPr>
      <t>卫星</t>
    </r>
    <r>
      <rPr>
        <sz val="11"/>
        <rFont val="Times New Roman"/>
        <charset val="134"/>
      </rPr>
      <t>”</t>
    </r>
  </si>
  <si>
    <t>RC1A</t>
  </si>
  <si>
    <t>CS10R-R001-9</t>
  </si>
  <si>
    <t>C1A</t>
  </si>
  <si>
    <t>RC2A</t>
  </si>
  <si>
    <t>C2A</t>
  </si>
  <si>
    <t>RC3A</t>
  </si>
  <si>
    <t>C3A</t>
  </si>
  <si>
    <t>RC4A</t>
  </si>
  <si>
    <t>C4A</t>
  </si>
  <si>
    <t>RC5A</t>
  </si>
  <si>
    <t>C5A</t>
  </si>
  <si>
    <t>RC6A</t>
  </si>
  <si>
    <t>C6A</t>
  </si>
  <si>
    <t>RC7A</t>
  </si>
  <si>
    <t>C7A</t>
  </si>
  <si>
    <t>RC8A</t>
  </si>
  <si>
    <t>C8A</t>
  </si>
  <si>
    <t>RC9A</t>
  </si>
  <si>
    <t>C9A</t>
  </si>
  <si>
    <t>RC11A</t>
  </si>
  <si>
    <t>CS10R-R002-4</t>
  </si>
  <si>
    <t>C11A</t>
  </si>
  <si>
    <t>RC12A</t>
  </si>
  <si>
    <t>C12A</t>
  </si>
  <si>
    <t>RC13A</t>
  </si>
  <si>
    <t>C13A</t>
  </si>
  <si>
    <t>RC14A</t>
  </si>
  <si>
    <t>C14A</t>
  </si>
  <si>
    <t>RC1B</t>
  </si>
  <si>
    <t>CS10R-R003-8</t>
  </si>
  <si>
    <t>C1B</t>
  </si>
  <si>
    <t>RC2B</t>
  </si>
  <si>
    <t>C2B</t>
  </si>
  <si>
    <t>RC3B</t>
  </si>
  <si>
    <t>C3B</t>
  </si>
  <si>
    <t>RC4B</t>
  </si>
  <si>
    <t>C4B</t>
  </si>
  <si>
    <t>RC5B</t>
  </si>
  <si>
    <t>C5B</t>
  </si>
  <si>
    <t>RC6B</t>
  </si>
  <si>
    <t>C6B</t>
  </si>
  <si>
    <t>RC7B</t>
  </si>
  <si>
    <t>C7B</t>
  </si>
  <si>
    <t>RC8B</t>
  </si>
  <si>
    <t>C8B</t>
  </si>
  <si>
    <t>RC11B</t>
  </si>
  <si>
    <t>CS10R-R004-4</t>
  </si>
  <si>
    <t>C11B</t>
  </si>
  <si>
    <t>RC12B</t>
  </si>
  <si>
    <t>C12B</t>
  </si>
  <si>
    <t>RC13B</t>
  </si>
  <si>
    <t>C13B</t>
  </si>
  <si>
    <t>RC14B</t>
  </si>
  <si>
    <t>C14B</t>
  </si>
  <si>
    <t>RS1B</t>
  </si>
  <si>
    <t>CS10R-R005-4</t>
  </si>
  <si>
    <t>S1B</t>
  </si>
  <si>
    <t>RS2B</t>
  </si>
  <si>
    <t>S2B</t>
  </si>
  <si>
    <t>RS3B</t>
  </si>
  <si>
    <t>S3B</t>
  </si>
  <si>
    <t>RS4B</t>
  </si>
  <si>
    <t>S4B</t>
  </si>
  <si>
    <t>RW11B</t>
  </si>
  <si>
    <t>CS10R-R006-4</t>
  </si>
  <si>
    <t>W11B</t>
  </si>
  <si>
    <t>RW12B</t>
  </si>
  <si>
    <t>W12B</t>
  </si>
  <si>
    <t>RW13B</t>
  </si>
  <si>
    <t>W13B</t>
  </si>
  <si>
    <t>RW14B</t>
  </si>
  <si>
    <t>W14B</t>
  </si>
  <si>
    <t>RI5A</t>
  </si>
  <si>
    <t>CS10R-R007-4</t>
  </si>
  <si>
    <t>I5A</t>
  </si>
  <si>
    <t>RI6A</t>
  </si>
  <si>
    <t>I6A</t>
  </si>
  <si>
    <t>RI7A</t>
  </si>
  <si>
    <t>I7A</t>
  </si>
  <si>
    <t>RI8A</t>
  </si>
  <si>
    <t>I8A</t>
  </si>
  <si>
    <t>RI11A</t>
  </si>
  <si>
    <t>CS10R-R008-4</t>
  </si>
  <si>
    <t>I11A</t>
  </si>
  <si>
    <t>RI12A</t>
  </si>
  <si>
    <t>I12A</t>
  </si>
  <si>
    <t>RI13A</t>
  </si>
  <si>
    <t>I13A</t>
  </si>
  <si>
    <t>RI14A</t>
  </si>
  <si>
    <t>I14A</t>
  </si>
  <si>
    <t>RI11B</t>
  </si>
  <si>
    <t>CS10R-R009-4</t>
  </si>
  <si>
    <t>I11B</t>
  </si>
  <si>
    <t>RI12B</t>
  </si>
  <si>
    <t>I12B</t>
  </si>
  <si>
    <t>RI13B</t>
  </si>
  <si>
    <t>I13B</t>
  </si>
  <si>
    <t>RI14B</t>
  </si>
  <si>
    <t>I14B</t>
  </si>
  <si>
    <t>RW1B</t>
  </si>
  <si>
    <t>CS10R-R010-3</t>
  </si>
  <si>
    <t>W1B</t>
  </si>
  <si>
    <t>RW2B</t>
  </si>
  <si>
    <t>W2B</t>
  </si>
  <si>
    <t>RW3B</t>
  </si>
  <si>
    <t>W3B</t>
  </si>
  <si>
    <t>RE11B</t>
  </si>
  <si>
    <t>CS10R-R011-3</t>
  </si>
  <si>
    <t>E11B</t>
  </si>
  <si>
    <t>RE12B</t>
  </si>
  <si>
    <t>E12B</t>
  </si>
  <si>
    <t>RE13B</t>
  </si>
  <si>
    <t>E13B</t>
  </si>
  <si>
    <t>TC1A</t>
  </si>
  <si>
    <t>CS10R-T001-9</t>
  </si>
  <si>
    <t>TC2A</t>
  </si>
  <si>
    <t>TC3A</t>
  </si>
  <si>
    <t>TC4A</t>
  </si>
  <si>
    <t>TC5A</t>
  </si>
  <si>
    <t>TC6A</t>
  </si>
  <si>
    <t>TC7A</t>
  </si>
  <si>
    <t>TC8A</t>
  </si>
  <si>
    <t>TC9A</t>
  </si>
  <si>
    <t>TC11A</t>
  </si>
  <si>
    <t>CS10R-T002-4</t>
  </si>
  <si>
    <t>TC12A</t>
  </si>
  <si>
    <t>TC13A</t>
  </si>
  <si>
    <t>TC14A</t>
  </si>
  <si>
    <t>TC1B</t>
  </si>
  <si>
    <t>CS10R-T003-8</t>
  </si>
  <si>
    <t>TC2B</t>
  </si>
  <si>
    <t>TC3B</t>
  </si>
  <si>
    <t>TC4B</t>
  </si>
  <si>
    <t>TC5B</t>
  </si>
  <si>
    <t>TC6B</t>
  </si>
  <si>
    <t>TC7B</t>
  </si>
  <si>
    <t>TC8B</t>
  </si>
  <si>
    <t>TC11B</t>
  </si>
  <si>
    <t>CS10R-T004-4</t>
  </si>
  <si>
    <t>TC12B</t>
  </si>
  <si>
    <t>TC13B</t>
  </si>
  <si>
    <t>TC14B</t>
  </si>
  <si>
    <t>TS1B</t>
  </si>
  <si>
    <t>CS10R-T005-4</t>
  </si>
  <si>
    <t>TS2B</t>
  </si>
  <si>
    <t>TS3B</t>
  </si>
  <si>
    <t>TS4B</t>
  </si>
  <si>
    <t>TW11B</t>
  </si>
  <si>
    <t>CS10R-T006-4</t>
  </si>
  <si>
    <t>TW12B</t>
  </si>
  <si>
    <t>TW13B</t>
  </si>
  <si>
    <t>TW14B</t>
  </si>
  <si>
    <t>TI5A</t>
  </si>
  <si>
    <t>CS10R-T007-4</t>
  </si>
  <si>
    <t>TI6A</t>
  </si>
  <si>
    <t>TI7A</t>
  </si>
  <si>
    <t>TI8A</t>
  </si>
  <si>
    <t>TI11A</t>
  </si>
  <si>
    <t>CS10R-T008-4</t>
  </si>
  <si>
    <t>TI12A</t>
  </si>
  <si>
    <t>TI13A</t>
  </si>
  <si>
    <t>TI14A</t>
  </si>
  <si>
    <t>TI11B</t>
  </si>
  <si>
    <t>CS10R-T009-4</t>
  </si>
  <si>
    <t>TI12B</t>
  </si>
  <si>
    <t>TI13B</t>
  </si>
  <si>
    <t>TI14B</t>
  </si>
  <si>
    <t>TW1B</t>
  </si>
  <si>
    <t>CS10R-T010-3</t>
  </si>
  <si>
    <t>TW2B</t>
  </si>
  <si>
    <t>TW3B</t>
  </si>
  <si>
    <t>TE11B</t>
  </si>
  <si>
    <t>CS10R-T011-3</t>
  </si>
  <si>
    <t>TE12B</t>
  </si>
  <si>
    <t>TE13B</t>
  </si>
  <si>
    <t>RW9A</t>
  </si>
  <si>
    <t>CS11-R001-6</t>
  </si>
  <si>
    <t>9A</t>
  </si>
  <si>
    <t>W9A</t>
  </si>
  <si>
    <t>RW10A</t>
  </si>
  <si>
    <t>10A</t>
  </si>
  <si>
    <t>W10A</t>
  </si>
  <si>
    <t>RW11A</t>
  </si>
  <si>
    <t>11A</t>
  </si>
  <si>
    <t>W11A</t>
  </si>
  <si>
    <t>RW12A</t>
  </si>
  <si>
    <t>12A</t>
  </si>
  <si>
    <t>W12A</t>
  </si>
  <si>
    <t>RW13A</t>
  </si>
  <si>
    <t>13A</t>
  </si>
  <si>
    <t>W13A</t>
  </si>
  <si>
    <t>RW14A</t>
  </si>
  <si>
    <t>14A</t>
  </si>
  <si>
    <t>W14A</t>
  </si>
  <si>
    <t>RI1A</t>
  </si>
  <si>
    <t>CS11-R002-8</t>
  </si>
  <si>
    <t>1A</t>
  </si>
  <si>
    <t>I1A</t>
  </si>
  <si>
    <t>RI2A</t>
  </si>
  <si>
    <t>2A</t>
  </si>
  <si>
    <t>I2A</t>
  </si>
  <si>
    <t>RI3A</t>
  </si>
  <si>
    <t>3A</t>
  </si>
  <si>
    <t>I3A</t>
  </si>
  <si>
    <t>RI4A</t>
  </si>
  <si>
    <t>4A</t>
  </si>
  <si>
    <t>I4A</t>
  </si>
  <si>
    <t>5A</t>
  </si>
  <si>
    <t>6A</t>
  </si>
  <si>
    <t>7A</t>
  </si>
  <si>
    <t>8A</t>
  </si>
  <si>
    <t>RM1A</t>
  </si>
  <si>
    <t>CS11-R003-3</t>
  </si>
  <si>
    <t>M1A</t>
  </si>
  <si>
    <t>RM2A</t>
  </si>
  <si>
    <t>M2A</t>
  </si>
  <si>
    <t>RM3A</t>
  </si>
  <si>
    <t>M3A</t>
  </si>
  <si>
    <t>CS11-R004-2</t>
  </si>
  <si>
    <t>1B</t>
  </si>
  <si>
    <t>2B</t>
  </si>
  <si>
    <t>CS11-R005-5</t>
  </si>
  <si>
    <t>3B</t>
  </si>
  <si>
    <t>4B</t>
  </si>
  <si>
    <t>RS5B</t>
  </si>
  <si>
    <t>5B</t>
  </si>
  <si>
    <t>S5B</t>
  </si>
  <si>
    <t>RN1A</t>
  </si>
  <si>
    <t>CS11-R006-11</t>
  </si>
  <si>
    <t>N1A</t>
  </si>
  <si>
    <t>RN2A</t>
  </si>
  <si>
    <t>N2A</t>
  </si>
  <si>
    <t>RN3A</t>
  </si>
  <si>
    <t>N3A</t>
  </si>
  <si>
    <t>RN4A</t>
  </si>
  <si>
    <t>N4A</t>
  </si>
  <si>
    <t>RN5A</t>
  </si>
  <si>
    <t>N5A</t>
  </si>
  <si>
    <t>RN6A</t>
  </si>
  <si>
    <t>N6A</t>
  </si>
  <si>
    <t>RN7A</t>
  </si>
  <si>
    <t>N7A</t>
  </si>
  <si>
    <t>RN8A</t>
  </si>
  <si>
    <t>N8A</t>
  </si>
  <si>
    <t>RN9A</t>
  </si>
  <si>
    <t>N9A</t>
  </si>
  <si>
    <t>RN10A</t>
  </si>
  <si>
    <t>N10A</t>
  </si>
  <si>
    <t>RN11A</t>
  </si>
  <si>
    <t>N11A</t>
  </si>
  <si>
    <t>RN1B</t>
  </si>
  <si>
    <t>CS11-R007-11</t>
  </si>
  <si>
    <t>N1B</t>
  </si>
  <si>
    <t>RN2B</t>
  </si>
  <si>
    <t>N2B</t>
  </si>
  <si>
    <t>RN3B</t>
  </si>
  <si>
    <t>N3B</t>
  </si>
  <si>
    <t>RN4B</t>
  </si>
  <si>
    <t>N4B</t>
  </si>
  <si>
    <t>RN5B</t>
  </si>
  <si>
    <t>N5B</t>
  </si>
  <si>
    <t>RN6B</t>
  </si>
  <si>
    <t>6B</t>
  </si>
  <si>
    <t>N6B</t>
  </si>
  <si>
    <t>RN7B</t>
  </si>
  <si>
    <t>7B</t>
  </si>
  <si>
    <t>N7B</t>
  </si>
  <si>
    <t>RN8B</t>
  </si>
  <si>
    <t>8B</t>
  </si>
  <si>
    <t>N8B</t>
  </si>
  <si>
    <t>RN9B</t>
  </si>
  <si>
    <t>9B</t>
  </si>
  <si>
    <t>N9B</t>
  </si>
  <si>
    <t>RN10B</t>
  </si>
  <si>
    <t>10B</t>
  </si>
  <si>
    <t>N10B</t>
  </si>
  <si>
    <t>RN11B</t>
  </si>
  <si>
    <t>11B</t>
  </si>
  <si>
    <t>N11B</t>
  </si>
  <si>
    <t>RN12B</t>
  </si>
  <si>
    <t>CS11-R008-4</t>
  </si>
  <si>
    <t>12B</t>
  </si>
  <si>
    <t>N12B</t>
  </si>
  <si>
    <t>RN13B</t>
  </si>
  <si>
    <t>13B</t>
  </si>
  <si>
    <t>N13B</t>
  </si>
  <si>
    <t>RN14B</t>
  </si>
  <si>
    <t>14B</t>
  </si>
  <si>
    <t>N14B</t>
  </si>
  <si>
    <t>RN15B</t>
  </si>
  <si>
    <t>15B</t>
  </si>
  <si>
    <t>N15B</t>
  </si>
  <si>
    <t>TW9A</t>
  </si>
  <si>
    <t>CS11-T001-6</t>
  </si>
  <si>
    <t>TW10A</t>
  </si>
  <si>
    <t>TW11A</t>
  </si>
  <si>
    <t>TW12A</t>
  </si>
  <si>
    <t>TW13A</t>
  </si>
  <si>
    <t>TW14A</t>
  </si>
  <si>
    <t>TI1A</t>
  </si>
  <si>
    <t>CS11-T002-8</t>
  </si>
  <si>
    <t>TI2A</t>
  </si>
  <si>
    <t>TI3A</t>
  </si>
  <si>
    <t>TI4A</t>
  </si>
  <si>
    <t>TM1A</t>
  </si>
  <si>
    <t>CS11-T003-3</t>
  </si>
  <si>
    <t>TM2A</t>
  </si>
  <si>
    <t>TM3A</t>
  </si>
  <si>
    <t>CS11-T004-2</t>
  </si>
  <si>
    <t>CS11-T005-5</t>
  </si>
  <si>
    <t>TS5B</t>
  </si>
  <si>
    <t>TN1A</t>
  </si>
  <si>
    <t>CS11-T006-11</t>
  </si>
  <si>
    <t>TN2A</t>
  </si>
  <si>
    <t>TN3A</t>
  </si>
  <si>
    <t>TN4A</t>
  </si>
  <si>
    <t>TN5A</t>
  </si>
  <si>
    <t>TN6A</t>
  </si>
  <si>
    <t>TN7A</t>
  </si>
  <si>
    <t>TN8A</t>
  </si>
  <si>
    <t>TN9A</t>
  </si>
  <si>
    <t>TN10A</t>
  </si>
  <si>
    <t>TN11A</t>
  </si>
  <si>
    <t>TN1B</t>
  </si>
  <si>
    <t>CS11-T007-11</t>
  </si>
  <si>
    <t>TN2B</t>
  </si>
  <si>
    <t>TN3B</t>
  </si>
  <si>
    <t>TN4B</t>
  </si>
  <si>
    <t>TN5B</t>
  </si>
  <si>
    <t>TN6B</t>
  </si>
  <si>
    <t>TN7B</t>
  </si>
  <si>
    <t>TN8B</t>
  </si>
  <si>
    <t>TN9B</t>
  </si>
  <si>
    <t>TN10B</t>
  </si>
  <si>
    <t>TN11B</t>
  </si>
  <si>
    <t>TN12B</t>
  </si>
  <si>
    <t>CS11-T008-4</t>
  </si>
  <si>
    <t>TN13B</t>
  </si>
  <si>
    <t>TN14B</t>
  </si>
  <si>
    <t>TN15B</t>
  </si>
  <si>
    <t>RW3A</t>
  </si>
  <si>
    <t>CS12-R001-12</t>
  </si>
  <si>
    <t>W3A</t>
  </si>
  <si>
    <t>RW4A</t>
  </si>
  <si>
    <t>W4A</t>
  </si>
  <si>
    <t>RW5A</t>
  </si>
  <si>
    <t>W5A</t>
  </si>
  <si>
    <t>RW6A</t>
  </si>
  <si>
    <t>W6A</t>
  </si>
  <si>
    <t>RW7A</t>
  </si>
  <si>
    <t>W7A</t>
  </si>
  <si>
    <t>RW8A</t>
  </si>
  <si>
    <t>W8A</t>
  </si>
  <si>
    <t>CS12-R002-12</t>
  </si>
  <si>
    <t>RW4B</t>
  </si>
  <si>
    <t>W4B</t>
  </si>
  <si>
    <t>RW5B</t>
  </si>
  <si>
    <t>W5B</t>
  </si>
  <si>
    <t>RW6B</t>
  </si>
  <si>
    <t>W6B</t>
  </si>
  <si>
    <t>RW7B</t>
  </si>
  <si>
    <t>W7B</t>
  </si>
  <si>
    <t>RW8B</t>
  </si>
  <si>
    <t>W8B</t>
  </si>
  <si>
    <t>RW9B</t>
  </si>
  <si>
    <t>W9B</t>
  </si>
  <si>
    <t>RW10B</t>
  </si>
  <si>
    <t>W10B</t>
  </si>
  <si>
    <t>RS1H</t>
  </si>
  <si>
    <t>CS12-R003-4</t>
  </si>
  <si>
    <t>S1</t>
  </si>
  <si>
    <t>S1H</t>
  </si>
  <si>
    <t>RS2H</t>
  </si>
  <si>
    <t>S2</t>
  </si>
  <si>
    <t>S2H</t>
  </si>
  <si>
    <t>RS3H</t>
  </si>
  <si>
    <t>S3</t>
  </si>
  <si>
    <t>S3H</t>
  </si>
  <si>
    <t>RS4H</t>
  </si>
  <si>
    <t>S4</t>
  </si>
  <si>
    <t>S4H</t>
  </si>
  <si>
    <t>RC1H</t>
  </si>
  <si>
    <t>CS12-R004-8</t>
  </si>
  <si>
    <t>C1</t>
  </si>
  <si>
    <t>C1H</t>
  </si>
  <si>
    <t>RC2H</t>
  </si>
  <si>
    <t>C2</t>
  </si>
  <si>
    <t>C2H</t>
  </si>
  <si>
    <t>RC3H</t>
  </si>
  <si>
    <t>C3</t>
  </si>
  <si>
    <t>C3H</t>
  </si>
  <si>
    <t>RC4H</t>
  </si>
  <si>
    <t>C4</t>
  </si>
  <si>
    <t>C4H</t>
  </si>
  <si>
    <t>RC5H</t>
  </si>
  <si>
    <t>C5</t>
  </si>
  <si>
    <t>C5H</t>
  </si>
  <si>
    <t>RC6H</t>
  </si>
  <si>
    <t>C6</t>
  </si>
  <si>
    <t>C6H</t>
  </si>
  <si>
    <t>RC12H</t>
  </si>
  <si>
    <t>C12</t>
  </si>
  <si>
    <t>C12H</t>
  </si>
  <si>
    <t>RC13H</t>
  </si>
  <si>
    <t>C13</t>
  </si>
  <si>
    <t>C13H</t>
  </si>
  <si>
    <t>REM14H</t>
  </si>
  <si>
    <t>CS12-R005-2</t>
  </si>
  <si>
    <t>M14</t>
  </si>
  <si>
    <t>EM14H</t>
  </si>
  <si>
    <t>REM15H</t>
  </si>
  <si>
    <t>M15</t>
  </si>
  <si>
    <t>EM15H</t>
  </si>
  <si>
    <t>RC7V</t>
  </si>
  <si>
    <t>CS12-R006-5</t>
  </si>
  <si>
    <t>C7</t>
  </si>
  <si>
    <t>C7V</t>
  </si>
  <si>
    <t>RC8V</t>
  </si>
  <si>
    <t>C8</t>
  </si>
  <si>
    <t>C8V</t>
  </si>
  <si>
    <t>RC9V</t>
  </si>
  <si>
    <t>C9</t>
  </si>
  <si>
    <t>C9V</t>
  </si>
  <si>
    <t>RC10V</t>
  </si>
  <si>
    <t>C10</t>
  </si>
  <si>
    <t>C10V</t>
  </si>
  <si>
    <t>RC11V</t>
  </si>
  <si>
    <t>C11</t>
  </si>
  <si>
    <t>C11V</t>
  </si>
  <si>
    <t>REM16V</t>
  </si>
  <si>
    <t>CS12-R007-4</t>
  </si>
  <si>
    <t>M16</t>
  </si>
  <si>
    <t>EM16V</t>
  </si>
  <si>
    <t>REM17V</t>
  </si>
  <si>
    <t>M17</t>
  </si>
  <si>
    <t>EM17V</t>
  </si>
  <si>
    <t>REM18V</t>
  </si>
  <si>
    <t>M18</t>
  </si>
  <si>
    <t>EM18V</t>
  </si>
  <si>
    <t>REM19V</t>
  </si>
  <si>
    <t>M19</t>
  </si>
  <si>
    <t>EM19V</t>
  </si>
  <si>
    <t>TW3A</t>
  </si>
  <si>
    <t>CS12-T001-12</t>
  </si>
  <si>
    <t>TW4A</t>
  </si>
  <si>
    <t>TW5A</t>
  </si>
  <si>
    <t>TW6A</t>
  </si>
  <si>
    <t>TW7A</t>
  </si>
  <si>
    <t>TW8A</t>
  </si>
  <si>
    <t>CS12-T002-12</t>
  </si>
  <si>
    <t>TW4B</t>
  </si>
  <si>
    <t>TW5B</t>
  </si>
  <si>
    <t>TW6B</t>
  </si>
  <si>
    <t>TW7B</t>
  </si>
  <si>
    <t>TW8B</t>
  </si>
  <si>
    <t>TW9B</t>
  </si>
  <si>
    <t>TW10B</t>
  </si>
  <si>
    <t>TS1V</t>
  </si>
  <si>
    <t>CS12-T003-4</t>
  </si>
  <si>
    <t>S1V</t>
  </si>
  <si>
    <t>TS2V</t>
  </si>
  <si>
    <t>S2V</t>
  </si>
  <si>
    <t>TS3V</t>
  </si>
  <si>
    <t>S3V</t>
  </si>
  <si>
    <t>TS4V</t>
  </si>
  <si>
    <t>S4V</t>
  </si>
  <si>
    <t>TC1V</t>
  </si>
  <si>
    <t>CS12-T004-8</t>
  </si>
  <si>
    <t>C1V</t>
  </si>
  <si>
    <t>TC2V</t>
  </si>
  <si>
    <t>C2V</t>
  </si>
  <si>
    <t>TC3V</t>
  </si>
  <si>
    <t>C3V</t>
  </si>
  <si>
    <t>TC4V</t>
  </si>
  <si>
    <t>C4V</t>
  </si>
  <si>
    <t>TC5V</t>
  </si>
  <si>
    <t>C5V</t>
  </si>
  <si>
    <t>TC6V</t>
  </si>
  <si>
    <t>C6V</t>
  </si>
  <si>
    <t>TC12V</t>
  </si>
  <si>
    <t>C12V</t>
  </si>
  <si>
    <t>TC13V</t>
  </si>
  <si>
    <t>C13V</t>
  </si>
  <si>
    <t>TEM14V</t>
  </si>
  <si>
    <t>CS12-T005-2</t>
  </si>
  <si>
    <t>EM14V</t>
  </si>
  <si>
    <t>TEM15V</t>
  </si>
  <si>
    <t>EM15V</t>
  </si>
  <si>
    <t>TC7H</t>
  </si>
  <si>
    <t>CS12-T006-5</t>
  </si>
  <si>
    <t>C7H</t>
  </si>
  <si>
    <t>TC8H</t>
  </si>
  <si>
    <t>C8H</t>
  </si>
  <si>
    <t>TC9H</t>
  </si>
  <si>
    <t>C9H</t>
  </si>
  <si>
    <t>TC10H</t>
  </si>
  <si>
    <t>C10H</t>
  </si>
  <si>
    <t>TC11H</t>
  </si>
  <si>
    <t>C11H</t>
  </si>
  <si>
    <t>TEM16H</t>
  </si>
  <si>
    <t>CS12-T007-4</t>
  </si>
  <si>
    <t>EM16H</t>
  </si>
  <si>
    <t>TEM17H</t>
  </si>
  <si>
    <t>EM17H</t>
  </si>
  <si>
    <t>TEM18H</t>
  </si>
  <si>
    <t>EM18H</t>
  </si>
  <si>
    <t>TEM19H</t>
  </si>
  <si>
    <t>EM19H</t>
  </si>
  <si>
    <t>RAC9L</t>
  </si>
  <si>
    <t>CS15-R001-5</t>
  </si>
  <si>
    <t>AC9L</t>
  </si>
  <si>
    <t>RAC11L</t>
  </si>
  <si>
    <t>AC11L</t>
  </si>
  <si>
    <t>RAC13L</t>
  </si>
  <si>
    <t>AC13L</t>
  </si>
  <si>
    <t>RAC15L</t>
  </si>
  <si>
    <t>C15</t>
  </si>
  <si>
    <t>AC15L</t>
  </si>
  <si>
    <t>RAC17L</t>
  </si>
  <si>
    <t>C17</t>
  </si>
  <si>
    <t>AC17L</t>
  </si>
  <si>
    <t>REC19L</t>
  </si>
  <si>
    <t>CS15-R002-2</t>
  </si>
  <si>
    <t>C19</t>
  </si>
  <si>
    <t>EC19L</t>
  </si>
  <si>
    <t>REC21L</t>
  </si>
  <si>
    <t>C21</t>
  </si>
  <si>
    <t>EC21L</t>
  </si>
  <si>
    <t>RWC17L</t>
  </si>
  <si>
    <t>CS15-R003-3</t>
  </si>
  <si>
    <t>WC17L</t>
  </si>
  <si>
    <t>RWC19L</t>
  </si>
  <si>
    <t>WC19L</t>
  </si>
  <si>
    <t>RWC21L</t>
  </si>
  <si>
    <t>WC21L</t>
  </si>
  <si>
    <t>RFK1H</t>
  </si>
  <si>
    <t>CS15-R004-4</t>
  </si>
  <si>
    <t>K1</t>
  </si>
  <si>
    <t>RFK5H</t>
  </si>
  <si>
    <t>K5</t>
  </si>
  <si>
    <t>RFK7H</t>
  </si>
  <si>
    <t>K7</t>
  </si>
  <si>
    <t>RFK11H</t>
  </si>
  <si>
    <t>K11</t>
  </si>
  <si>
    <t>TAC9R</t>
  </si>
  <si>
    <t>CS15-T001-5</t>
  </si>
  <si>
    <t>AC9R</t>
  </si>
  <si>
    <t>TAC11R</t>
  </si>
  <si>
    <t>AC11R</t>
  </si>
  <si>
    <t>TAC13R</t>
  </si>
  <si>
    <t>AC13R</t>
  </si>
  <si>
    <t>TAC15R</t>
  </si>
  <si>
    <t>AC15R</t>
  </si>
  <si>
    <t>TAC17R</t>
  </si>
  <si>
    <t>AC17R</t>
  </si>
  <si>
    <t>TEC19R</t>
  </si>
  <si>
    <t>CS15-T002-2</t>
  </si>
  <si>
    <t>EC19R</t>
  </si>
  <si>
    <t>TEC21R</t>
  </si>
  <si>
    <t>EC21R</t>
  </si>
  <si>
    <t>TWC17R</t>
  </si>
  <si>
    <t>CS15-T003-3</t>
  </si>
  <si>
    <t>WC17R</t>
  </si>
  <si>
    <t>TWC19R</t>
  </si>
  <si>
    <t>WC19R</t>
  </si>
  <si>
    <t>TWC21R</t>
  </si>
  <si>
    <t>WC21R</t>
  </si>
  <si>
    <t>RWC1R</t>
  </si>
  <si>
    <t>CS19-R001-2</t>
  </si>
  <si>
    <t>WC1R</t>
  </si>
  <si>
    <t>RWC2R</t>
  </si>
  <si>
    <t>WC2R</t>
  </si>
  <si>
    <t>RAKu1V</t>
  </si>
  <si>
    <t>CS19-R002-5</t>
  </si>
  <si>
    <t>Ku1</t>
  </si>
  <si>
    <t>AKu1V</t>
  </si>
  <si>
    <t>RAKu2V</t>
  </si>
  <si>
    <t>Ku2</t>
  </si>
  <si>
    <t>AKu2V</t>
  </si>
  <si>
    <t>RAKu5V</t>
  </si>
  <si>
    <t>Ku5</t>
  </si>
  <si>
    <t>AKu5V</t>
  </si>
  <si>
    <t>RAKu6V</t>
  </si>
  <si>
    <t>Ku6</t>
  </si>
  <si>
    <t>AKu6V</t>
  </si>
  <si>
    <t>RAKu7V</t>
  </si>
  <si>
    <t>Ku7</t>
  </si>
  <si>
    <t>AKu7V</t>
  </si>
  <si>
    <t>RCKu3V</t>
  </si>
  <si>
    <t>CS19-R003-2</t>
  </si>
  <si>
    <t>Ku3</t>
  </si>
  <si>
    <t>CKu3V</t>
  </si>
  <si>
    <t>RCKu6V</t>
  </si>
  <si>
    <t>CKu6V</t>
  </si>
  <si>
    <t>RDKu4V</t>
  </si>
  <si>
    <t>CS19-R004-2</t>
  </si>
  <si>
    <t>Ku4</t>
  </si>
  <si>
    <t>DKu4V</t>
  </si>
  <si>
    <t>RDKu7V</t>
  </si>
  <si>
    <t>DKu7V</t>
  </si>
  <si>
    <t>RAKu8H</t>
  </si>
  <si>
    <t>CS19-R005-5</t>
  </si>
  <si>
    <t>Ku8</t>
  </si>
  <si>
    <t>AKu8H</t>
  </si>
  <si>
    <t>RAKu9H</t>
  </si>
  <si>
    <t>Ku9</t>
  </si>
  <si>
    <t>AKu9H</t>
  </si>
  <si>
    <t>RAKu11H</t>
  </si>
  <si>
    <t>Ku11</t>
  </si>
  <si>
    <t>AKu11H</t>
  </si>
  <si>
    <t>RAKu12H</t>
  </si>
  <si>
    <t>Ku12</t>
  </si>
  <si>
    <t>AKu12H</t>
  </si>
  <si>
    <t>RAKu13H</t>
  </si>
  <si>
    <t>Ku13</t>
  </si>
  <si>
    <t>AKu13H</t>
  </si>
  <si>
    <t>RBKu10H</t>
  </si>
  <si>
    <t>CS19-R006-2</t>
  </si>
  <si>
    <t>Ku10</t>
  </si>
  <si>
    <t>BKu10H</t>
  </si>
  <si>
    <t>RBKu11H</t>
  </si>
  <si>
    <t>BKu11H</t>
  </si>
  <si>
    <t>TWC1L</t>
  </si>
  <si>
    <t>CS19-T001-2</t>
  </si>
  <si>
    <t>WC1L</t>
  </si>
  <si>
    <t>TWC2L</t>
  </si>
  <si>
    <t>WC2L</t>
  </si>
  <si>
    <t>TAKu3H</t>
  </si>
  <si>
    <t>CS19-T002-5</t>
  </si>
  <si>
    <t>AKu3H</t>
  </si>
  <si>
    <t>TAKu4H</t>
  </si>
  <si>
    <t>AKu4H</t>
  </si>
  <si>
    <t>TAKu5H</t>
  </si>
  <si>
    <t>AKu5H</t>
  </si>
  <si>
    <t>TAKu6H</t>
  </si>
  <si>
    <t>AKu6H</t>
  </si>
  <si>
    <t>TAKu7H</t>
  </si>
  <si>
    <t>AKu7H</t>
  </si>
  <si>
    <t>TBKu5H</t>
  </si>
  <si>
    <t>CS19-T003-1</t>
  </si>
  <si>
    <t>BKu5H</t>
  </si>
  <si>
    <t>TCKu1H</t>
  </si>
  <si>
    <t>CS19-T004-2</t>
  </si>
  <si>
    <t>CKu1H</t>
  </si>
  <si>
    <t>TCKu6H</t>
  </si>
  <si>
    <t>CKu6H</t>
  </si>
  <si>
    <t>TDKu2H</t>
  </si>
  <si>
    <t>CS19-T005-2</t>
  </si>
  <si>
    <t>DKu2H</t>
  </si>
  <si>
    <t>TDKu7H</t>
  </si>
  <si>
    <t>DKu7H</t>
  </si>
  <si>
    <t>TAKu9V</t>
  </si>
  <si>
    <t>CS19-T006-5</t>
  </si>
  <si>
    <t>AKu9V</t>
  </si>
  <si>
    <t>TAKu10V</t>
  </si>
  <si>
    <t>AKu10V</t>
  </si>
  <si>
    <t>TAKu11V</t>
  </si>
  <si>
    <t>AKu11V</t>
  </si>
  <si>
    <t>TAKu12V</t>
  </si>
  <si>
    <t>AKu12V</t>
  </si>
  <si>
    <t>TAKu13V</t>
  </si>
  <si>
    <t>AKu13V</t>
  </si>
  <si>
    <t>TBKu8V</t>
  </si>
  <si>
    <t>CS19-T007-2</t>
  </si>
  <si>
    <t>BKu8V</t>
  </si>
  <si>
    <t>TBKu11V</t>
  </si>
  <si>
    <t>BKu11V</t>
  </si>
  <si>
    <t>TCKu12V</t>
  </si>
  <si>
    <t>CS19-T008-1</t>
  </si>
  <si>
    <t>CKu12V</t>
  </si>
  <si>
    <t>TDKu13V</t>
  </si>
  <si>
    <t>CS19-T009-1</t>
  </si>
  <si>
    <t>DKu13V</t>
  </si>
  <si>
    <t>CS6C-R001-12</t>
  </si>
  <si>
    <t>RC10A</t>
  </si>
  <si>
    <t>C10A</t>
  </si>
  <si>
    <t>CS6C-R002-12</t>
  </si>
  <si>
    <t>RN12A</t>
  </si>
  <si>
    <t>N12A</t>
  </si>
  <si>
    <t>CS6C-R003-13</t>
  </si>
  <si>
    <t>RC9B</t>
  </si>
  <si>
    <t>C9B</t>
  </si>
  <si>
    <t>RC10B</t>
  </si>
  <si>
    <t>C10B</t>
  </si>
  <si>
    <t>CS6C-R004-13</t>
  </si>
  <si>
    <t>RNE8A</t>
  </si>
  <si>
    <t>CS6C-R005-5</t>
  </si>
  <si>
    <t>E8A</t>
  </si>
  <si>
    <t>NE8A</t>
  </si>
  <si>
    <t>RNE9A</t>
  </si>
  <si>
    <t>E9A</t>
  </si>
  <si>
    <t>NE9A</t>
  </si>
  <si>
    <t>RNE10A</t>
  </si>
  <si>
    <t>E10A</t>
  </si>
  <si>
    <t>NE10A</t>
  </si>
  <si>
    <t>RNE11A</t>
  </si>
  <si>
    <t>E11A</t>
  </si>
  <si>
    <t>NE11A</t>
  </si>
  <si>
    <t>RNE12A</t>
  </si>
  <si>
    <t>E12A</t>
  </si>
  <si>
    <t>NE12A</t>
  </si>
  <si>
    <t>RNE9B</t>
  </si>
  <si>
    <t>CS6C-R006-5</t>
  </si>
  <si>
    <t>E9B</t>
  </si>
  <si>
    <t>NE9B</t>
  </si>
  <si>
    <t>RNE10B</t>
  </si>
  <si>
    <t>NE10B</t>
  </si>
  <si>
    <t>RNE11B</t>
  </si>
  <si>
    <t>NE11B</t>
  </si>
  <si>
    <t>RNE12B</t>
  </si>
  <si>
    <t>NE12B</t>
  </si>
  <si>
    <t>RNE13B</t>
  </si>
  <si>
    <t>NE13B</t>
  </si>
  <si>
    <t>TA1A</t>
  </si>
  <si>
    <t>CS6C-T001-12</t>
  </si>
  <si>
    <t>A1A</t>
  </si>
  <si>
    <t>TA2A</t>
  </si>
  <si>
    <t>A2A</t>
  </si>
  <si>
    <t>TA3A</t>
  </si>
  <si>
    <t>A3A</t>
  </si>
  <si>
    <t>TA4A</t>
  </si>
  <si>
    <t>A4A</t>
  </si>
  <si>
    <t>TA5A</t>
  </si>
  <si>
    <t>A5A</t>
  </si>
  <si>
    <t>TA6A</t>
  </si>
  <si>
    <t>A6A</t>
  </si>
  <si>
    <t>TA7A</t>
  </si>
  <si>
    <t>A7A</t>
  </si>
  <si>
    <t>TA8A</t>
  </si>
  <si>
    <t>A8A</t>
  </si>
  <si>
    <t>TA9A</t>
  </si>
  <si>
    <t>A9A</t>
  </si>
  <si>
    <t>TA10A</t>
  </si>
  <si>
    <t>A10A</t>
  </si>
  <si>
    <t>TA11A</t>
  </si>
  <si>
    <t>A11A</t>
  </si>
  <si>
    <t>TA12A</t>
  </si>
  <si>
    <t>A12A</t>
  </si>
  <si>
    <t>TA1B</t>
  </si>
  <si>
    <t>CS6C-T002-13</t>
  </si>
  <si>
    <t>A1B</t>
  </si>
  <si>
    <t>TA2B</t>
  </si>
  <si>
    <t>A2B</t>
  </si>
  <si>
    <t>TA3B</t>
  </si>
  <si>
    <t>A3B</t>
  </si>
  <si>
    <t>TA4B</t>
  </si>
  <si>
    <t>A4B</t>
  </si>
  <si>
    <t>TA5B</t>
  </si>
  <si>
    <t>A5B</t>
  </si>
  <si>
    <t>TA6B</t>
  </si>
  <si>
    <t>A6B</t>
  </si>
  <si>
    <t>TA7B</t>
  </si>
  <si>
    <t>A7B</t>
  </si>
  <si>
    <t>TA8B</t>
  </si>
  <si>
    <t>A8B</t>
  </si>
  <si>
    <t>TA9B</t>
  </si>
  <si>
    <t>A9B</t>
  </si>
  <si>
    <t>TA10B</t>
  </si>
  <si>
    <t>A10B</t>
  </si>
  <si>
    <t>TA11B</t>
  </si>
  <si>
    <t>A11B</t>
  </si>
  <si>
    <t>TA12B</t>
  </si>
  <si>
    <t>A12B</t>
  </si>
  <si>
    <t>TA13B</t>
  </si>
  <si>
    <t>A13B</t>
  </si>
  <si>
    <t>CS6D-R001-12</t>
  </si>
  <si>
    <t>CS6D-R002-12</t>
  </si>
  <si>
    <t>RNE5A</t>
  </si>
  <si>
    <t>CS6D-R003-7</t>
  </si>
  <si>
    <t>E5A</t>
  </si>
  <si>
    <t>NE5A</t>
  </si>
  <si>
    <t>RNE6A</t>
  </si>
  <si>
    <t>E6A</t>
  </si>
  <si>
    <t>NE6A</t>
  </si>
  <si>
    <t>RNE7A</t>
  </si>
  <si>
    <t>E7A</t>
  </si>
  <si>
    <t>NE7A</t>
  </si>
  <si>
    <t>CS6D-R004-13</t>
  </si>
  <si>
    <t>CS6D-R005-13</t>
  </si>
  <si>
    <t>RNE6B</t>
  </si>
  <si>
    <t>CS6D-R006-6</t>
  </si>
  <si>
    <t>E6B</t>
  </si>
  <si>
    <t>NE6B</t>
  </si>
  <si>
    <t>RNE7B</t>
  </si>
  <si>
    <t>E7B</t>
  </si>
  <si>
    <t>NE7B</t>
  </si>
  <si>
    <t>RNE8B</t>
  </si>
  <si>
    <t>E8B</t>
  </si>
  <si>
    <t>NE8B</t>
  </si>
  <si>
    <t>RZ1A</t>
  </si>
  <si>
    <t>CS6D-R007-12</t>
  </si>
  <si>
    <t>Z1A</t>
  </si>
  <si>
    <t>RZ2A</t>
  </si>
  <si>
    <t>Z2A</t>
  </si>
  <si>
    <t>RZ3A</t>
  </si>
  <si>
    <t>Z3A</t>
  </si>
  <si>
    <t>RZ4A</t>
  </si>
  <si>
    <t>Z4A</t>
  </si>
  <si>
    <t>RZ5A</t>
  </si>
  <si>
    <t>Z5A</t>
  </si>
  <si>
    <t>RZ6A</t>
  </si>
  <si>
    <t>Z6A</t>
  </si>
  <si>
    <t>RZ7A</t>
  </si>
  <si>
    <t>Z7A</t>
  </si>
  <si>
    <t>RZ8A</t>
  </si>
  <si>
    <t>Z8A</t>
  </si>
  <si>
    <t>RZ9A</t>
  </si>
  <si>
    <t>Z9A</t>
  </si>
  <si>
    <t>RZ10A</t>
  </si>
  <si>
    <t>Z10A</t>
  </si>
  <si>
    <t>RZ11A</t>
  </si>
  <si>
    <t>Z11A</t>
  </si>
  <si>
    <t>RZ12A</t>
  </si>
  <si>
    <t>Z12A</t>
  </si>
  <si>
    <t>RZ13B</t>
  </si>
  <si>
    <t>CS6D-R008-13</t>
  </si>
  <si>
    <t>Z13B</t>
  </si>
  <si>
    <t>RZ1B</t>
  </si>
  <si>
    <t>Z1B</t>
  </si>
  <si>
    <t>RZ2B</t>
  </si>
  <si>
    <t>Z2B</t>
  </si>
  <si>
    <t>RZ3B</t>
  </si>
  <si>
    <t>Z3B</t>
  </si>
  <si>
    <t>RZ4B</t>
  </si>
  <si>
    <t>Z4B</t>
  </si>
  <si>
    <t>RZ5B</t>
  </si>
  <si>
    <t>Z5B</t>
  </si>
  <si>
    <t>RZ6B</t>
  </si>
  <si>
    <t>Z6B</t>
  </si>
  <si>
    <t>RZ7B</t>
  </si>
  <si>
    <t>Z7B</t>
  </si>
  <si>
    <t>RZ8B</t>
  </si>
  <si>
    <t>Z8B</t>
  </si>
  <si>
    <t>RZ9B</t>
  </si>
  <si>
    <t>Z9B</t>
  </si>
  <si>
    <t>RZ10B</t>
  </si>
  <si>
    <t>Z10B</t>
  </si>
  <si>
    <t>RZ11B</t>
  </si>
  <si>
    <t>Z11B</t>
  </si>
  <si>
    <t>RZ12B</t>
  </si>
  <si>
    <t>Z12B</t>
  </si>
  <si>
    <t>RS7B</t>
  </si>
  <si>
    <t>CS6D-R009-6</t>
  </si>
  <si>
    <t>S7B</t>
  </si>
  <si>
    <t>RS8B</t>
  </si>
  <si>
    <t>S8B</t>
  </si>
  <si>
    <t>RS9B</t>
  </si>
  <si>
    <t>S9B</t>
  </si>
  <si>
    <t>RS10B</t>
  </si>
  <si>
    <t>S10B</t>
  </si>
  <si>
    <t>RS11B</t>
  </si>
  <si>
    <t>S11B</t>
  </si>
  <si>
    <t>RS12B</t>
  </si>
  <si>
    <t>S12B</t>
  </si>
  <si>
    <t>CS6D-T001-12</t>
  </si>
  <si>
    <t>CS6D-T002-13</t>
  </si>
  <si>
    <t>TZ1A</t>
  </si>
  <si>
    <t>CS6D-T003-12</t>
  </si>
  <si>
    <t>TZ2A</t>
  </si>
  <si>
    <t>TZ3A</t>
  </si>
  <si>
    <t>TZ4A</t>
  </si>
  <si>
    <t>TZ5A</t>
  </si>
  <si>
    <t>TZ6A</t>
  </si>
  <si>
    <t>TZ7A</t>
  </si>
  <si>
    <t>TZ8A</t>
  </si>
  <si>
    <t>TZ9A</t>
  </si>
  <si>
    <t>TZ10A</t>
  </si>
  <si>
    <t>TZ11A</t>
  </si>
  <si>
    <t>TZ12A</t>
  </si>
  <si>
    <t>TZ13B</t>
  </si>
  <si>
    <t>CS6D-T004-13</t>
  </si>
  <si>
    <t>TZ1B</t>
  </si>
  <si>
    <t>TZ2B</t>
  </si>
  <si>
    <t>TZ3B</t>
  </si>
  <si>
    <t>TZ4B</t>
  </si>
  <si>
    <t>TZ5B</t>
  </si>
  <si>
    <t>TZ6B</t>
  </si>
  <si>
    <t>TZ7B</t>
  </si>
  <si>
    <t>TZ8B</t>
  </si>
  <si>
    <t>TZ9B</t>
  </si>
  <si>
    <t>TZ10B</t>
  </si>
  <si>
    <t>TZ11B</t>
  </si>
  <si>
    <t>TZ12B</t>
  </si>
  <si>
    <t>TS7B</t>
  </si>
  <si>
    <t>CS6D-T005-6</t>
  </si>
  <si>
    <t>TS8B</t>
  </si>
  <si>
    <t>TS9B</t>
  </si>
  <si>
    <t>TS10B</t>
  </si>
  <si>
    <t>TS11B</t>
  </si>
  <si>
    <t>TS12B</t>
  </si>
  <si>
    <t>CS6E-R042-12</t>
  </si>
  <si>
    <t>CS6E-R043-12</t>
  </si>
  <si>
    <t>CS6E-R044-11</t>
  </si>
  <si>
    <t>CS6E-R045-11</t>
  </si>
  <si>
    <t>CS6E-R046-6</t>
  </si>
  <si>
    <t>RNE5B</t>
  </si>
  <si>
    <t>CS6E-R047-4</t>
  </si>
  <si>
    <t>E5B</t>
  </si>
  <si>
    <t>NE5B</t>
  </si>
  <si>
    <t>CS6E-T042-12</t>
  </si>
  <si>
    <t>CS6E-T043-11</t>
  </si>
  <si>
    <t>RNWS1A</t>
  </si>
  <si>
    <t>CS9B-R001-12</t>
  </si>
  <si>
    <t>NWS1A</t>
  </si>
  <si>
    <t>RNWS2A</t>
  </si>
  <si>
    <t>NWS2A</t>
  </si>
  <si>
    <t>RNWS3A</t>
  </si>
  <si>
    <t>NWS3A</t>
  </si>
  <si>
    <t>RNWS4A</t>
  </si>
  <si>
    <t>NWS4A</t>
  </si>
  <si>
    <t>RNWS5A</t>
  </si>
  <si>
    <t>NWS5A</t>
  </si>
  <si>
    <t>RNWS6A</t>
  </si>
  <si>
    <t>NWS6A</t>
  </si>
  <si>
    <t>RNWS7A</t>
  </si>
  <si>
    <t>NWS7A</t>
  </si>
  <si>
    <t>RNWS8A</t>
  </si>
  <si>
    <t>NWS8A</t>
  </si>
  <si>
    <t>RNWS9A</t>
  </si>
  <si>
    <t>NWS9A</t>
  </si>
  <si>
    <t>RNWS10A</t>
  </si>
  <si>
    <t>NWS10A</t>
  </si>
  <si>
    <t>RNWS11A</t>
  </si>
  <si>
    <t>NWS11A</t>
  </si>
  <si>
    <t>RNWS12A</t>
  </si>
  <si>
    <t>NWS12A</t>
  </si>
  <si>
    <t>RNWS1B</t>
  </si>
  <si>
    <t>CS9B-R002-13</t>
  </si>
  <si>
    <t>NWS1B</t>
  </si>
  <si>
    <t>RNWS2B</t>
  </si>
  <si>
    <t>NWS2B</t>
  </si>
  <si>
    <t>RNWS3B</t>
  </si>
  <si>
    <t>NWS3B</t>
  </si>
  <si>
    <t>RNWS4B</t>
  </si>
  <si>
    <t>NWS4B</t>
  </si>
  <si>
    <t>RNWS5B</t>
  </si>
  <si>
    <t>NWS5B</t>
  </si>
  <si>
    <t>RNWS6B</t>
  </si>
  <si>
    <t>NWS6B</t>
  </si>
  <si>
    <t>RNWS7B</t>
  </si>
  <si>
    <t>NWS7B</t>
  </si>
  <si>
    <t>RNWS8B</t>
  </si>
  <si>
    <t>NWS8B</t>
  </si>
  <si>
    <t>RNWS9B</t>
  </si>
  <si>
    <t>NWS9B</t>
  </si>
  <si>
    <t>RNWS10B</t>
  </si>
  <si>
    <t>NWS10B</t>
  </si>
  <si>
    <t>RNWS11B</t>
  </si>
  <si>
    <t>NWS11B</t>
  </si>
  <si>
    <t>RNWS12B</t>
  </si>
  <si>
    <t>NWS12B</t>
  </si>
  <si>
    <t>RCWS13B</t>
  </si>
  <si>
    <t>CWS13B</t>
  </si>
  <si>
    <t>CS9B-T001-11</t>
  </si>
  <si>
    <t>TWS9A</t>
  </si>
  <si>
    <t>CS9B-T002-3</t>
  </si>
  <si>
    <t>WS9A</t>
  </si>
  <si>
    <t>TWS10A</t>
  </si>
  <si>
    <t>WS10A</t>
  </si>
  <si>
    <t>TWS11A</t>
  </si>
  <si>
    <t>WS11A</t>
  </si>
  <si>
    <t>CS9B-T003-10</t>
  </si>
  <si>
    <t>TC9B</t>
  </si>
  <si>
    <t>TC10B</t>
  </si>
  <si>
    <t>CS9B-T004-5</t>
  </si>
  <si>
    <t>TS6B</t>
  </si>
  <si>
    <t>S6B</t>
  </si>
  <si>
    <t>CS9C-R001-12</t>
  </si>
  <si>
    <t>CS9C-R002-3</t>
  </si>
  <si>
    <t>RW1A</t>
  </si>
  <si>
    <t>W1A</t>
  </si>
  <si>
    <t>RW2A</t>
  </si>
  <si>
    <t>W2A</t>
  </si>
  <si>
    <t>CS9C-R003-12</t>
  </si>
  <si>
    <t>RNE1A</t>
  </si>
  <si>
    <t>CS9C-R004-5</t>
  </si>
  <si>
    <t>E1A</t>
  </si>
  <si>
    <t>NE1A</t>
  </si>
  <si>
    <t>RNE2A</t>
  </si>
  <si>
    <t>E2A</t>
  </si>
  <si>
    <t>NE2A</t>
  </si>
  <si>
    <t>RNE3A</t>
  </si>
  <si>
    <t>E3A</t>
  </si>
  <si>
    <t>NE3A</t>
  </si>
  <si>
    <t>RNE4A</t>
  </si>
  <si>
    <t>E4A</t>
  </si>
  <si>
    <t>NE4A</t>
  </si>
  <si>
    <t>RWE1A</t>
  </si>
  <si>
    <t>CS9C-R005-5</t>
  </si>
  <si>
    <t>WE1A</t>
  </si>
  <si>
    <t>RWE2A</t>
  </si>
  <si>
    <t>WE2A</t>
  </si>
  <si>
    <t>RWE3A</t>
  </si>
  <si>
    <t>WE3A</t>
  </si>
  <si>
    <t>RWE4A</t>
  </si>
  <si>
    <t>WE4A</t>
  </si>
  <si>
    <t>RWE5A</t>
  </si>
  <si>
    <t>WE5A</t>
  </si>
  <si>
    <t>RMF01A</t>
  </si>
  <si>
    <t>CS9C-R006-5</t>
  </si>
  <si>
    <t>F01A</t>
  </si>
  <si>
    <t>MF01A</t>
  </si>
  <si>
    <t>RMF02A</t>
  </si>
  <si>
    <t>F02A</t>
  </si>
  <si>
    <t>MF02A</t>
  </si>
  <si>
    <t>RMF03A</t>
  </si>
  <si>
    <t>F03A</t>
  </si>
  <si>
    <t>MF03A</t>
  </si>
  <si>
    <t>RMF04A</t>
  </si>
  <si>
    <t>F04A</t>
  </si>
  <si>
    <t>MF04A</t>
  </si>
  <si>
    <t>RMF05A</t>
  </si>
  <si>
    <t>F05A</t>
  </si>
  <si>
    <t>MF05A</t>
  </si>
  <si>
    <t>RNF01A</t>
  </si>
  <si>
    <t>CS9C-R007-5</t>
  </si>
  <si>
    <t>NF01A</t>
  </si>
  <si>
    <t>RNF02A</t>
  </si>
  <si>
    <t>NF02A</t>
  </si>
  <si>
    <t>RNF03A</t>
  </si>
  <si>
    <t>NF03A</t>
  </si>
  <si>
    <t>RNF04A</t>
  </si>
  <si>
    <t>NF04A</t>
  </si>
  <si>
    <t>RNF05A</t>
  </si>
  <si>
    <t>NF05A</t>
  </si>
  <si>
    <t>RNKu-KaL</t>
  </si>
  <si>
    <t>CS9C-R008-1</t>
  </si>
  <si>
    <t>Ku-Ka</t>
  </si>
  <si>
    <t>NKu-KaL</t>
  </si>
  <si>
    <t>CS9C-T001-12</t>
  </si>
  <si>
    <t>TC10A</t>
  </si>
  <si>
    <t>CS9C-T002-3</t>
  </si>
  <si>
    <t>TW1A</t>
  </si>
  <si>
    <t>TW2A</t>
  </si>
  <si>
    <t>TS8A</t>
  </si>
  <si>
    <t>CS9C-T003-3</t>
  </si>
  <si>
    <t>S8A</t>
  </si>
  <si>
    <t>TS9A</t>
  </si>
  <si>
    <t>S9A</t>
  </si>
  <si>
    <t>TS10A</t>
  </si>
  <si>
    <t>S10A</t>
  </si>
  <si>
    <t>CS9C-T004-12</t>
  </si>
  <si>
    <t>TWE1A</t>
  </si>
  <si>
    <t>CS9C-T005-5</t>
  </si>
  <si>
    <t>TWE2A</t>
  </si>
  <si>
    <t>TWE3A</t>
  </si>
  <si>
    <t>TWE4A</t>
  </si>
  <si>
    <t>TWE5A</t>
  </si>
  <si>
    <t>TMF01A</t>
  </si>
  <si>
    <t>CS9C-T006-5</t>
  </si>
  <si>
    <t>TMF02A</t>
  </si>
  <si>
    <t>TMF03A</t>
  </si>
  <si>
    <t>TMF04A</t>
  </si>
  <si>
    <t>TMF05A</t>
  </si>
  <si>
    <t>TNF01A</t>
  </si>
  <si>
    <t>CS9C-T007-3</t>
  </si>
  <si>
    <t>TNF04A</t>
  </si>
  <si>
    <t>TNF05A</t>
  </si>
  <si>
    <t>THKu-KaR</t>
  </si>
  <si>
    <t>CS9C-T008-1</t>
  </si>
  <si>
    <t>HKu-KaR</t>
  </si>
  <si>
    <t>RY1L</t>
  </si>
  <si>
    <t>CS19-R007-1</t>
  </si>
  <si>
    <t>Y1L</t>
  </si>
  <si>
    <t>RY2L</t>
  </si>
  <si>
    <t>CS19-R008-1</t>
  </si>
  <si>
    <t>Y2L</t>
  </si>
  <si>
    <t>RY3L</t>
  </si>
  <si>
    <t>CS19-R009-1</t>
  </si>
  <si>
    <t>Y3L</t>
  </si>
  <si>
    <t>RY4L</t>
  </si>
  <si>
    <t>CS19-R010-1</t>
  </si>
  <si>
    <t>Y4L</t>
  </si>
  <si>
    <t>RY5R</t>
  </si>
  <si>
    <t>CS19-R011-1</t>
  </si>
  <si>
    <t>Y5R</t>
  </si>
  <si>
    <t>RY6R</t>
  </si>
  <si>
    <t>CS19-R012-1</t>
  </si>
  <si>
    <t>Y6R</t>
  </si>
  <si>
    <t>RY7R</t>
  </si>
  <si>
    <t>CS19-R013-1</t>
  </si>
  <si>
    <t>Y7R</t>
  </si>
  <si>
    <t>RY8L</t>
  </si>
  <si>
    <t>CS19-R014-1</t>
  </si>
  <si>
    <t>Y8L</t>
  </si>
  <si>
    <t>RY9R</t>
  </si>
  <si>
    <t>CS19-R015-1</t>
  </si>
  <si>
    <t>Y9R</t>
  </si>
  <si>
    <t>RY10R</t>
  </si>
  <si>
    <t>CS19-R016-1</t>
  </si>
  <si>
    <t>Y10R</t>
  </si>
  <si>
    <t>RY11R</t>
  </si>
  <si>
    <t>CS19-R017-1</t>
  </si>
  <si>
    <t>Y11R</t>
  </si>
  <si>
    <t>RY12R</t>
  </si>
  <si>
    <t>CS19-R018-1</t>
  </si>
  <si>
    <t>Y12R</t>
  </si>
  <si>
    <t>RY13L</t>
  </si>
  <si>
    <t>CS19-R019-1</t>
  </si>
  <si>
    <t>Y13L</t>
  </si>
  <si>
    <t>RY14R</t>
  </si>
  <si>
    <t>CS19-R020-1</t>
  </si>
  <si>
    <t>Y14R</t>
  </si>
  <si>
    <t>RY15L</t>
  </si>
  <si>
    <t>CS19-R021-1</t>
  </si>
  <si>
    <t>Y15L</t>
  </si>
  <si>
    <t>RY16L</t>
  </si>
  <si>
    <t>CS19-R022-1</t>
  </si>
  <si>
    <t>Y16L</t>
  </si>
  <si>
    <t>RY17L</t>
  </si>
  <si>
    <t>CS19-R023-1</t>
  </si>
  <si>
    <t>Y17L</t>
  </si>
  <si>
    <t>RY18R</t>
  </si>
  <si>
    <t>CS19-R024-1</t>
  </si>
  <si>
    <t>Y18R</t>
  </si>
  <si>
    <t>RY19L</t>
  </si>
  <si>
    <t>CS19-R025-1</t>
  </si>
  <si>
    <t>Y19L</t>
  </si>
  <si>
    <t>RY20R</t>
  </si>
  <si>
    <t>CS19-R026-1</t>
  </si>
  <si>
    <t>Y20R</t>
  </si>
  <si>
    <t>RY21R</t>
  </si>
  <si>
    <t>CS19-R027-1</t>
  </si>
  <si>
    <t>Y21R</t>
  </si>
  <si>
    <t>RY22L</t>
  </si>
  <si>
    <t>CS19-R028-1</t>
  </si>
  <si>
    <t>Y22L</t>
  </si>
  <si>
    <t>RY23L</t>
  </si>
  <si>
    <t>CS19-R029-1</t>
  </si>
  <si>
    <t>Y23L</t>
  </si>
  <si>
    <t>RY24R</t>
  </si>
  <si>
    <t>CS19-R030-1</t>
  </si>
  <si>
    <t>Y24R</t>
  </si>
  <si>
    <t>RY25L</t>
  </si>
  <si>
    <t>CS19-R031-1</t>
  </si>
  <si>
    <t>Y25L</t>
  </si>
  <si>
    <t>RY26R</t>
  </si>
  <si>
    <t>CS19-R032-1</t>
  </si>
  <si>
    <t>Y26R</t>
  </si>
  <si>
    <t>RY27R</t>
  </si>
  <si>
    <t>CS19-R033-1</t>
  </si>
  <si>
    <t>Y27R</t>
  </si>
  <si>
    <t>RY28L</t>
  </si>
  <si>
    <t>CS19-R034-1</t>
  </si>
  <si>
    <t>Y28L</t>
  </si>
  <si>
    <t>RH1L</t>
  </si>
  <si>
    <t>CS19-R035-14</t>
  </si>
  <si>
    <t>H1L</t>
  </si>
  <si>
    <t>RH2L</t>
  </si>
  <si>
    <t>H2L</t>
  </si>
  <si>
    <t>RH3L</t>
  </si>
  <si>
    <t>H3L</t>
  </si>
  <si>
    <t>RH4L</t>
  </si>
  <si>
    <t>H4L</t>
  </si>
  <si>
    <t>RH8L</t>
  </si>
  <si>
    <t>H8L</t>
  </si>
  <si>
    <t>RH10L</t>
  </si>
  <si>
    <t>H10L</t>
  </si>
  <si>
    <t>RH11L</t>
  </si>
  <si>
    <t>H11L</t>
  </si>
  <si>
    <t>RH16L</t>
  </si>
  <si>
    <t>H16L</t>
  </si>
  <si>
    <t>RH18L</t>
  </si>
  <si>
    <t>H18L</t>
  </si>
  <si>
    <t>RH20L</t>
  </si>
  <si>
    <t>H20L</t>
  </si>
  <si>
    <t>RH21L</t>
  </si>
  <si>
    <t>H21L</t>
  </si>
  <si>
    <t>RH23L</t>
  </si>
  <si>
    <t>H23L</t>
  </si>
  <si>
    <t>RH25L</t>
  </si>
  <si>
    <t>H25L</t>
  </si>
  <si>
    <t>RH28L</t>
  </si>
  <si>
    <t>H28L</t>
  </si>
  <si>
    <t>RH5R</t>
  </si>
  <si>
    <t>CS19-R036-14</t>
  </si>
  <si>
    <t>H5R</t>
  </si>
  <si>
    <t>RH6R</t>
  </si>
  <si>
    <t>H6R</t>
  </si>
  <si>
    <t>RH7R</t>
  </si>
  <si>
    <t>H7R</t>
  </si>
  <si>
    <t>RH9R</t>
  </si>
  <si>
    <t>H9R</t>
  </si>
  <si>
    <t>RH12R</t>
  </si>
  <si>
    <t>H12R</t>
  </si>
  <si>
    <t>RH13R</t>
  </si>
  <si>
    <t>H13R</t>
  </si>
  <si>
    <t>RH14R</t>
  </si>
  <si>
    <t>H14R</t>
  </si>
  <si>
    <t>RH15R</t>
  </si>
  <si>
    <t>H15R</t>
  </si>
  <si>
    <t>RH17R</t>
  </si>
  <si>
    <t>H17R</t>
  </si>
  <si>
    <t>RH19R</t>
  </si>
  <si>
    <t>H19R</t>
  </si>
  <si>
    <t>RH22R</t>
  </si>
  <si>
    <t>H22R</t>
  </si>
  <si>
    <t>RH24R</t>
  </si>
  <si>
    <t>H24R</t>
  </si>
  <si>
    <t>RH26R</t>
  </si>
  <si>
    <t>H26R</t>
  </si>
  <si>
    <t>RH27R</t>
  </si>
  <si>
    <t>H27R</t>
  </si>
  <si>
    <t>TY1R</t>
  </si>
  <si>
    <t>CS19-T010-1</t>
  </si>
  <si>
    <t>Y1R</t>
  </si>
  <si>
    <t>TY2R</t>
  </si>
  <si>
    <t>CS19-T011-1</t>
  </si>
  <si>
    <t>Y2R</t>
  </si>
  <si>
    <t>TY3R</t>
  </si>
  <si>
    <t>CS19-T012-1</t>
  </si>
  <si>
    <t>Y3R</t>
  </si>
  <si>
    <t>TY4R</t>
  </si>
  <si>
    <t>CS19-T013-1</t>
  </si>
  <si>
    <t>Y4R</t>
  </si>
  <si>
    <t>TY5L</t>
  </si>
  <si>
    <t>CS19-T014-1</t>
  </si>
  <si>
    <t>Y5L</t>
  </si>
  <si>
    <t>TY6L</t>
  </si>
  <si>
    <t>CS19-T015-1</t>
  </si>
  <si>
    <t>Y6L</t>
  </si>
  <si>
    <t>TY7L</t>
  </si>
  <si>
    <t>CS19-T016-1</t>
  </si>
  <si>
    <t>Y7L</t>
  </si>
  <si>
    <t>TY8R</t>
  </si>
  <si>
    <t>CS19-T017-1</t>
  </si>
  <si>
    <t>Y8R</t>
  </si>
  <si>
    <t>TY9L</t>
  </si>
  <si>
    <t>CS19-T018-1</t>
  </si>
  <si>
    <t>Y9L</t>
  </si>
  <si>
    <t>TY10R</t>
  </si>
  <si>
    <t>CS19-T019-1</t>
  </si>
  <si>
    <t>TY11R</t>
  </si>
  <si>
    <t>CS19-T020-1</t>
  </si>
  <si>
    <t>TY12L</t>
  </si>
  <si>
    <t>CS19-T021-1</t>
  </si>
  <si>
    <t>Y12L</t>
  </si>
  <si>
    <t>TY13L</t>
  </si>
  <si>
    <t>CS19-T022-1</t>
  </si>
  <si>
    <t>TY14L</t>
  </si>
  <si>
    <t>CS19-T023-1</t>
  </si>
  <si>
    <t>Y14L</t>
  </si>
  <si>
    <t>TY15L</t>
  </si>
  <si>
    <t>CS19-T024-1</t>
  </si>
  <si>
    <t>TY16R</t>
  </si>
  <si>
    <t>CS19-T025-1</t>
  </si>
  <si>
    <t>Y16R</t>
  </si>
  <si>
    <t>TY17L</t>
  </si>
  <si>
    <t>CS19-T026-1</t>
  </si>
  <si>
    <t>TY18R</t>
  </si>
  <si>
    <t>CS19-T027-1</t>
  </si>
  <si>
    <t>TY19L</t>
  </si>
  <si>
    <t>CS19-T028-1</t>
  </si>
  <si>
    <t>TY20R</t>
  </si>
  <si>
    <t>CS19-T029-1</t>
  </si>
  <si>
    <t>TY21R</t>
  </si>
  <si>
    <t>CS19-T030-1</t>
  </si>
  <si>
    <t>TY22L</t>
  </si>
  <si>
    <t>CS19-T031-1</t>
  </si>
  <si>
    <t>TY23R</t>
  </si>
  <si>
    <t>CS19-T032-1</t>
  </si>
  <si>
    <t>Y23R</t>
  </si>
  <si>
    <t>TY24L</t>
  </si>
  <si>
    <t>CS19-T033-1</t>
  </si>
  <si>
    <t>Y24L</t>
  </si>
  <si>
    <t>TY25R</t>
  </si>
  <si>
    <t>CS19-T034-1</t>
  </si>
  <si>
    <t>Y25R</t>
  </si>
  <si>
    <t>TY26L</t>
  </si>
  <si>
    <t>CS19-T035-1</t>
  </si>
  <si>
    <t>Y26L</t>
  </si>
  <si>
    <t>TY27L</t>
  </si>
  <si>
    <t>CS19-T036-1</t>
  </si>
  <si>
    <t>Y27L</t>
  </si>
  <si>
    <t>TY28R</t>
  </si>
  <si>
    <t>CS19-T037-1</t>
  </si>
  <si>
    <t>Y28R</t>
  </si>
  <si>
    <t>TH5L</t>
  </si>
  <si>
    <t>CS19-T038-14</t>
  </si>
  <si>
    <t>H5L</t>
  </si>
  <si>
    <t>TH6L</t>
  </si>
  <si>
    <t>H6L</t>
  </si>
  <si>
    <t>TH7L</t>
  </si>
  <si>
    <t>H7L</t>
  </si>
  <si>
    <t>TH9L</t>
  </si>
  <si>
    <t>H9L</t>
  </si>
  <si>
    <t>TH10L</t>
  </si>
  <si>
    <t>TH11L</t>
  </si>
  <si>
    <t>TH12L</t>
  </si>
  <si>
    <t>H12L</t>
  </si>
  <si>
    <t>TH14L</t>
  </si>
  <si>
    <t>H14L</t>
  </si>
  <si>
    <t>TH18L</t>
  </si>
  <si>
    <t>TH20L</t>
  </si>
  <si>
    <t>TH21L</t>
  </si>
  <si>
    <t>TH24L</t>
  </si>
  <si>
    <t>H24L</t>
  </si>
  <si>
    <t>TH26L</t>
  </si>
  <si>
    <t>H26L</t>
  </si>
  <si>
    <t>TH27L</t>
  </si>
  <si>
    <t>H27L</t>
  </si>
  <si>
    <t>TH1R</t>
  </si>
  <si>
    <t>CS19-T039-14</t>
  </si>
  <si>
    <t>H1R</t>
  </si>
  <si>
    <t>TH2R</t>
  </si>
  <si>
    <t>H2R</t>
  </si>
  <si>
    <t>TH3R</t>
  </si>
  <si>
    <t>H3R</t>
  </si>
  <si>
    <t>TH4R</t>
  </si>
  <si>
    <t>H4R</t>
  </si>
  <si>
    <t>TH8R</t>
  </si>
  <si>
    <t>H8R</t>
  </si>
  <si>
    <t>TH13R</t>
  </si>
  <si>
    <t>TH15R</t>
  </si>
  <si>
    <t>TH16R</t>
  </si>
  <si>
    <t>H16R</t>
  </si>
  <si>
    <t>TH17R</t>
  </si>
  <si>
    <t>TH19R</t>
  </si>
  <si>
    <t>TH22R</t>
  </si>
  <si>
    <t>TH23R</t>
  </si>
  <si>
    <t>H23R</t>
  </si>
  <si>
    <t>TH25R</t>
  </si>
  <si>
    <t>H25R</t>
  </si>
  <si>
    <t>TH28R</t>
  </si>
  <si>
    <t>H28R</t>
  </si>
  <si>
    <t>CS26-R001-1</t>
  </si>
  <si>
    <t>CS26-R002-1</t>
  </si>
  <si>
    <t>CS26-R003-1</t>
  </si>
  <si>
    <t>CS26-R004-1</t>
  </si>
  <si>
    <t>RY5L</t>
  </si>
  <si>
    <t>CS26-R005-1</t>
  </si>
  <si>
    <t>RY6L</t>
  </si>
  <si>
    <t>CS26-R006-1</t>
  </si>
  <si>
    <t>RY7L</t>
  </si>
  <si>
    <t>CS26-R007-1</t>
  </si>
  <si>
    <t>RY8R</t>
  </si>
  <si>
    <t>CS26-R008-1</t>
  </si>
  <si>
    <t>CS26-R009-1</t>
  </si>
  <si>
    <t>CS26-R010-1</t>
  </si>
  <si>
    <t>CS26-R011-1</t>
  </si>
  <si>
    <t>CS26-R012-1</t>
  </si>
  <si>
    <t>RY13R</t>
  </si>
  <si>
    <t>CS26-R013-1</t>
  </si>
  <si>
    <t>Y13R</t>
  </si>
  <si>
    <t>CS26-R014-1</t>
  </si>
  <si>
    <t>RY15R</t>
  </si>
  <si>
    <t>CS26-R015-1</t>
  </si>
  <si>
    <t>Y15R</t>
  </si>
  <si>
    <t>CS26-R016-1</t>
  </si>
  <si>
    <t>CS26-R017-1</t>
  </si>
  <si>
    <t>RY18L</t>
  </si>
  <si>
    <t>CS26-R018-1</t>
  </si>
  <si>
    <t>Y18L</t>
  </si>
  <si>
    <t>CS26-R019-1</t>
  </si>
  <si>
    <t>RY20L</t>
  </si>
  <si>
    <t>CS26-R020-1</t>
  </si>
  <si>
    <t>Y20L</t>
  </si>
  <si>
    <t>RY21L</t>
  </si>
  <si>
    <t>CS26-R021-1</t>
  </si>
  <si>
    <t>Y21L</t>
  </si>
  <si>
    <t>CS26-R022-1</t>
  </si>
  <si>
    <t>CS26-R023-1</t>
  </si>
  <si>
    <t>CS26-R024-1</t>
  </si>
  <si>
    <t>RY25R</t>
  </si>
  <si>
    <t>CS26-R025-1</t>
  </si>
  <si>
    <t>CS26-R026-1</t>
  </si>
  <si>
    <t>CS26-R027-1</t>
  </si>
  <si>
    <t>RY28R</t>
  </si>
  <si>
    <t>CS26-R028-1</t>
  </si>
  <si>
    <t>RY29R</t>
  </si>
  <si>
    <t>CS26-R029-1</t>
  </si>
  <si>
    <t>Y29R</t>
  </si>
  <si>
    <t>RY30R</t>
  </si>
  <si>
    <t>CS26-R030-1</t>
  </si>
  <si>
    <t>Y30R</t>
  </si>
  <si>
    <t>RY31L</t>
  </si>
  <si>
    <t>CS26-R031-1</t>
  </si>
  <si>
    <t>Y31L</t>
  </si>
  <si>
    <t>RY32L</t>
  </si>
  <si>
    <t>CS26-R032-1</t>
  </si>
  <si>
    <t>Y32L</t>
  </si>
  <si>
    <t>RY33L</t>
  </si>
  <si>
    <t>CS26-R033-1</t>
  </si>
  <si>
    <t>Y33L</t>
  </si>
  <si>
    <t>RY34L</t>
  </si>
  <si>
    <t>CS26-R034-1</t>
  </si>
  <si>
    <t>Y34L</t>
  </si>
  <si>
    <t>RY35L</t>
  </si>
  <si>
    <t>CS26-R035-1</t>
  </si>
  <si>
    <t>Y35L</t>
  </si>
  <si>
    <t>RY36L</t>
  </si>
  <si>
    <t>CS26-R036-1</t>
  </si>
  <si>
    <t>Y36L</t>
  </si>
  <si>
    <t>RY37L</t>
  </si>
  <si>
    <t>CS26-R037-1</t>
  </si>
  <si>
    <t>Y37L</t>
  </si>
  <si>
    <t>RY38R</t>
  </si>
  <si>
    <t>CS26-R038-1</t>
  </si>
  <si>
    <t>Y38R</t>
  </si>
  <si>
    <t>RY39R</t>
  </si>
  <si>
    <t>CS26-R039-1</t>
  </si>
  <si>
    <t>Y39R</t>
  </si>
  <si>
    <t>RY40R</t>
  </si>
  <si>
    <t>CS26-R040-1</t>
  </si>
  <si>
    <t>Y40R</t>
  </si>
  <si>
    <t>RY41R</t>
  </si>
  <si>
    <t>CS26-R041-1</t>
  </si>
  <si>
    <t>Y41R</t>
  </si>
  <si>
    <t>RY42R</t>
  </si>
  <si>
    <t>CS26-R042-1</t>
  </si>
  <si>
    <t>Y42R</t>
  </si>
  <si>
    <t>RY43L</t>
  </si>
  <si>
    <t>CS26-R043-1</t>
  </si>
  <si>
    <t>Y43L</t>
  </si>
  <si>
    <t>RY44L</t>
  </si>
  <si>
    <t>CS26-R044-1</t>
  </si>
  <si>
    <t>Y44L</t>
  </si>
  <si>
    <t>RY45L</t>
  </si>
  <si>
    <t>CS26-R045-1</t>
  </si>
  <si>
    <t>Y45L</t>
  </si>
  <si>
    <t>RY46L</t>
  </si>
  <si>
    <t>CS26-R046-1</t>
  </si>
  <si>
    <t>Y46L</t>
  </si>
  <si>
    <t>RY47L</t>
  </si>
  <si>
    <t>CS26-R047-1</t>
  </si>
  <si>
    <t>Y47L</t>
  </si>
  <si>
    <t>RY48R</t>
  </si>
  <si>
    <t>CS26-R048-1</t>
  </si>
  <si>
    <t>Y48R</t>
  </si>
  <si>
    <t>RY49R</t>
  </si>
  <si>
    <t>CS26-R049-1</t>
  </si>
  <si>
    <t>Y49R</t>
  </si>
  <si>
    <t>RY50R</t>
  </si>
  <si>
    <t>CS26-R050-1</t>
  </si>
  <si>
    <t>Y50R</t>
  </si>
  <si>
    <t>RY51R</t>
  </si>
  <si>
    <t>CS26-R051-1</t>
  </si>
  <si>
    <t>Y51R</t>
  </si>
  <si>
    <t>RY52R</t>
  </si>
  <si>
    <t>CS26-R052-1</t>
  </si>
  <si>
    <t>Y52R</t>
  </si>
  <si>
    <t>RY53L</t>
  </si>
  <si>
    <t>CS26-R053-1</t>
  </si>
  <si>
    <t>Y53L</t>
  </si>
  <si>
    <t>RY54L</t>
  </si>
  <si>
    <t>CS26-R054-1</t>
  </si>
  <si>
    <t>Y54L</t>
  </si>
  <si>
    <t>RY55L</t>
  </si>
  <si>
    <t>CS26-R055-1</t>
  </si>
  <si>
    <t>Y55L</t>
  </si>
  <si>
    <t>RY56R</t>
  </si>
  <si>
    <t>CS26-R056-1</t>
  </si>
  <si>
    <t>Y56R</t>
  </si>
  <si>
    <t>RY57R</t>
  </si>
  <si>
    <t>CS26-R057-1</t>
  </si>
  <si>
    <t>Y57R</t>
  </si>
  <si>
    <t>RY58R</t>
  </si>
  <si>
    <t>CS26-R058-1</t>
  </si>
  <si>
    <t>Y58R</t>
  </si>
  <si>
    <t>RY59L</t>
  </si>
  <si>
    <t>CS26-R059-1</t>
  </si>
  <si>
    <t>Y59L</t>
  </si>
  <si>
    <t>RY60R</t>
  </si>
  <si>
    <t>CS26-R060-1</t>
  </si>
  <si>
    <t>Y60R</t>
  </si>
  <si>
    <t>RY61L</t>
  </si>
  <si>
    <t>CS26-R061-1</t>
  </si>
  <si>
    <t>Y61L</t>
  </si>
  <si>
    <t>RY62R</t>
  </si>
  <si>
    <t>CS26-R062-1</t>
  </si>
  <si>
    <t>Y62R</t>
  </si>
  <si>
    <t>RY63R</t>
  </si>
  <si>
    <t>CS26-R063-1</t>
  </si>
  <si>
    <t>Y63R</t>
  </si>
  <si>
    <t>RY64R</t>
  </si>
  <si>
    <t>CS26-R064-1</t>
  </si>
  <si>
    <t>Y64R</t>
  </si>
  <si>
    <t>RY65L</t>
  </si>
  <si>
    <t>CS26-R065-1</t>
  </si>
  <si>
    <t>Y65L</t>
  </si>
  <si>
    <t>RY66R</t>
  </si>
  <si>
    <t>CS26-R066-1</t>
  </si>
  <si>
    <t>Y66R</t>
  </si>
  <si>
    <t>RY67L</t>
  </si>
  <si>
    <t>CS26-R067-1</t>
  </si>
  <si>
    <t>Y67L</t>
  </si>
  <si>
    <t>RY68L</t>
  </si>
  <si>
    <t>CS26-R068-1</t>
  </si>
  <si>
    <t>Y68L</t>
  </si>
  <si>
    <t>RY69L</t>
  </si>
  <si>
    <t>CS26-R069-1</t>
  </si>
  <si>
    <t>Y69L</t>
  </si>
  <si>
    <t>RY70L</t>
  </si>
  <si>
    <t>CS26-R070-1</t>
  </si>
  <si>
    <t>Y70L</t>
  </si>
  <si>
    <t>RY71R</t>
  </si>
  <si>
    <t>CS26-R071-1</t>
  </si>
  <si>
    <t>Y71R</t>
  </si>
  <si>
    <t>RY72L</t>
  </si>
  <si>
    <t>CS26-R072-1</t>
  </si>
  <si>
    <t>Y72L</t>
  </si>
  <si>
    <t>RY73L</t>
  </si>
  <si>
    <t>CS26-R073-1</t>
  </si>
  <si>
    <t>Y73L</t>
  </si>
  <si>
    <t>RY74L</t>
  </si>
  <si>
    <t>CS26-R074-1</t>
  </si>
  <si>
    <t>Y74L</t>
  </si>
  <si>
    <t>RY75R</t>
  </si>
  <si>
    <t>CS26-R075-1</t>
  </si>
  <si>
    <t>Y75R</t>
  </si>
  <si>
    <t>RY76R</t>
  </si>
  <si>
    <t>CS26-R076-1</t>
  </si>
  <si>
    <t>Y76R</t>
  </si>
  <si>
    <t>RY77R</t>
  </si>
  <si>
    <t>CS26-R077-1</t>
  </si>
  <si>
    <t>Y77R</t>
  </si>
  <si>
    <t>RY78R</t>
  </si>
  <si>
    <t>CS26-R078-1</t>
  </si>
  <si>
    <t>Y78R</t>
  </si>
  <si>
    <t>RY79L</t>
  </si>
  <si>
    <t>CS26-R079-1</t>
  </si>
  <si>
    <t>Y79L</t>
  </si>
  <si>
    <t>RY80R</t>
  </si>
  <si>
    <t>CS26-R080-1</t>
  </si>
  <si>
    <t>Y80R</t>
  </si>
  <si>
    <t>RY81R</t>
  </si>
  <si>
    <t>CS26-R081-1</t>
  </si>
  <si>
    <t>Y81R</t>
  </si>
  <si>
    <t>RY82R</t>
  </si>
  <si>
    <t>CS26-R082-1</t>
  </si>
  <si>
    <t>Y82R</t>
  </si>
  <si>
    <t>RY83R</t>
  </si>
  <si>
    <t>CS26-R083-1</t>
  </si>
  <si>
    <t>Y83R</t>
  </si>
  <si>
    <t>RY84L</t>
  </si>
  <si>
    <t>CS26-R084-1</t>
  </si>
  <si>
    <t>Y84L</t>
  </si>
  <si>
    <t>RY85L</t>
  </si>
  <si>
    <t>CS26-R085-1</t>
  </si>
  <si>
    <t>Y85L</t>
  </si>
  <si>
    <t>RY86L</t>
  </si>
  <si>
    <t>CS26-R086-1</t>
  </si>
  <si>
    <t>Y86L</t>
  </si>
  <si>
    <t>RY87R</t>
  </si>
  <si>
    <t>CS26-R087-1</t>
  </si>
  <si>
    <t>Y87R</t>
  </si>
  <si>
    <t>RY88L</t>
  </si>
  <si>
    <t>CS26-R088-1</t>
  </si>
  <si>
    <t>Y88L</t>
  </si>
  <si>
    <t>RY89R</t>
  </si>
  <si>
    <t>CS26-R089-1</t>
  </si>
  <si>
    <t>Y89R</t>
  </si>
  <si>
    <t>RY90L</t>
  </si>
  <si>
    <t>CS26-R090-1</t>
  </si>
  <si>
    <t>Y90L</t>
  </si>
  <si>
    <t>RY91R</t>
  </si>
  <si>
    <t>CS26-R091-1</t>
  </si>
  <si>
    <t>Y91R</t>
  </si>
  <si>
    <t>RY92L</t>
  </si>
  <si>
    <t>CS26-R092-1</t>
  </si>
  <si>
    <t>Y92L</t>
  </si>
  <si>
    <t>RY93L</t>
  </si>
  <si>
    <t>CS26-R093-1</t>
  </si>
  <si>
    <t>Y93L</t>
  </si>
  <si>
    <t>RY94R</t>
  </si>
  <si>
    <t>CS26-R094-1</t>
  </si>
  <si>
    <t>Y94R</t>
  </si>
  <si>
    <t>RL1L</t>
  </si>
  <si>
    <t>CS26-R095-4</t>
  </si>
  <si>
    <t>L1L</t>
  </si>
  <si>
    <t>RL3L</t>
  </si>
  <si>
    <t>L3L</t>
  </si>
  <si>
    <t>RL4L</t>
  </si>
  <si>
    <t>L4L</t>
  </si>
  <si>
    <t>RL6L</t>
  </si>
  <si>
    <t>L6L</t>
  </si>
  <si>
    <t>RL9R</t>
  </si>
  <si>
    <t>CS26-R096-4</t>
  </si>
  <si>
    <t>L9R</t>
  </si>
  <si>
    <t>RL10R</t>
  </si>
  <si>
    <t>L10R</t>
  </si>
  <si>
    <t>RL12R</t>
  </si>
  <si>
    <t>L12R</t>
  </si>
  <si>
    <t>RL13R</t>
  </si>
  <si>
    <t>L13R</t>
  </si>
  <si>
    <t>RD2L</t>
  </si>
  <si>
    <t>CS26-R097-4</t>
  </si>
  <si>
    <t>D2L</t>
  </si>
  <si>
    <t>RD5L</t>
  </si>
  <si>
    <t>D5L</t>
  </si>
  <si>
    <t>RD18L</t>
  </si>
  <si>
    <t>D18L</t>
  </si>
  <si>
    <t>RD33L</t>
  </si>
  <si>
    <t>D33L</t>
  </si>
  <si>
    <t>RD11R</t>
  </si>
  <si>
    <t>CS26-R098-4</t>
  </si>
  <si>
    <t>D11R</t>
  </si>
  <si>
    <t>RD24R</t>
  </si>
  <si>
    <t>D24R</t>
  </si>
  <si>
    <t>RD27R</t>
  </si>
  <si>
    <t>D27R</t>
  </si>
  <si>
    <t>RD39R</t>
  </si>
  <si>
    <t>D39R</t>
  </si>
  <si>
    <t>RW7L</t>
  </si>
  <si>
    <t>CS26-R099-7</t>
  </si>
  <si>
    <t>W7L</t>
  </si>
  <si>
    <t>RW21L</t>
  </si>
  <si>
    <t>W21L</t>
  </si>
  <si>
    <t>RW23L</t>
  </si>
  <si>
    <t>W23L</t>
  </si>
  <si>
    <t>RW31L</t>
  </si>
  <si>
    <t>W31L</t>
  </si>
  <si>
    <t>RW46L</t>
  </si>
  <si>
    <t>W46L</t>
  </si>
  <si>
    <t>RW50L</t>
  </si>
  <si>
    <t>W50L</t>
  </si>
  <si>
    <t>RW53L</t>
  </si>
  <si>
    <t>W53L</t>
  </si>
  <si>
    <t>RW14R</t>
  </si>
  <si>
    <t>CS26-R100-7</t>
  </si>
  <si>
    <t>W14R</t>
  </si>
  <si>
    <t>RW28R</t>
  </si>
  <si>
    <t>W28R</t>
  </si>
  <si>
    <t>RW30R</t>
  </si>
  <si>
    <t>W30R</t>
  </si>
  <si>
    <t>RW44R</t>
  </si>
  <si>
    <t>W44R</t>
  </si>
  <si>
    <t>RW48R</t>
  </si>
  <si>
    <t>W48R</t>
  </si>
  <si>
    <t>RW56R</t>
  </si>
  <si>
    <t>W56R</t>
  </si>
  <si>
    <t>RW61R</t>
  </si>
  <si>
    <t>W61R</t>
  </si>
  <si>
    <t>RK16L</t>
  </si>
  <si>
    <t>CS26-R101-4</t>
  </si>
  <si>
    <t>K16L</t>
  </si>
  <si>
    <t>RK20L</t>
  </si>
  <si>
    <t>K20L</t>
  </si>
  <si>
    <t>RK43L</t>
  </si>
  <si>
    <t>K43L</t>
  </si>
  <si>
    <t>RK45L</t>
  </si>
  <si>
    <t>K45L</t>
  </si>
  <si>
    <t>RK8R</t>
  </si>
  <si>
    <t>CS26-R102-4</t>
  </si>
  <si>
    <t>K8R</t>
  </si>
  <si>
    <t>RK15R</t>
  </si>
  <si>
    <t>K15R</t>
  </si>
  <si>
    <t>RK29R</t>
  </si>
  <si>
    <t>K29R</t>
  </si>
  <si>
    <t>RK38R</t>
  </si>
  <si>
    <t>K38R</t>
  </si>
  <si>
    <t>RC17L</t>
  </si>
  <si>
    <t>CS26-R103-4</t>
  </si>
  <si>
    <t>C17L</t>
  </si>
  <si>
    <t>RC19L</t>
  </si>
  <si>
    <t>C19L</t>
  </si>
  <si>
    <t>RC32L</t>
  </si>
  <si>
    <t>C32L</t>
  </si>
  <si>
    <t>RC34L</t>
  </si>
  <si>
    <t>C34L</t>
  </si>
  <si>
    <t>RC25R</t>
  </si>
  <si>
    <t>CS26-R104-4</t>
  </si>
  <si>
    <t>C25R</t>
  </si>
  <si>
    <t>RC26R</t>
  </si>
  <si>
    <t>C26R</t>
  </si>
  <si>
    <t>RC40R</t>
  </si>
  <si>
    <t>C40R</t>
  </si>
  <si>
    <t>RC41R</t>
  </si>
  <si>
    <t>C41R</t>
  </si>
  <si>
    <t>RH22L</t>
  </si>
  <si>
    <t>CS26-R105-8</t>
  </si>
  <si>
    <t>H22L</t>
  </si>
  <si>
    <t>RH35L</t>
  </si>
  <si>
    <t>H35L</t>
  </si>
  <si>
    <t>RH36L</t>
  </si>
  <si>
    <t>H36L</t>
  </si>
  <si>
    <t>RH37L</t>
  </si>
  <si>
    <t>H37L</t>
  </si>
  <si>
    <t>RH47L</t>
  </si>
  <si>
    <t>H47L</t>
  </si>
  <si>
    <t>RH54L</t>
  </si>
  <si>
    <t>H54L</t>
  </si>
  <si>
    <t>RH55L</t>
  </si>
  <si>
    <t>H55L</t>
  </si>
  <si>
    <t>RH59L</t>
  </si>
  <si>
    <t>H59L</t>
  </si>
  <si>
    <t>RH42R</t>
  </si>
  <si>
    <t>CS26-R106-8</t>
  </si>
  <si>
    <t>H42R</t>
  </si>
  <si>
    <t>RH49R</t>
  </si>
  <si>
    <t>H49R</t>
  </si>
  <si>
    <t>RH51R</t>
  </si>
  <si>
    <t>H51R</t>
  </si>
  <si>
    <t>RH52R</t>
  </si>
  <si>
    <t>H52R</t>
  </si>
  <si>
    <t>RH57R</t>
  </si>
  <si>
    <t>H57R</t>
  </si>
  <si>
    <t>RH58R</t>
  </si>
  <si>
    <t>H58R</t>
  </si>
  <si>
    <t>RH60R</t>
  </si>
  <si>
    <t>H60R</t>
  </si>
  <si>
    <t>RH62R</t>
  </si>
  <si>
    <t>H62R</t>
  </si>
  <si>
    <t>RX65L</t>
  </si>
  <si>
    <t>CS26-R107-16</t>
  </si>
  <si>
    <t>X65L</t>
  </si>
  <si>
    <t>RX67L</t>
  </si>
  <si>
    <t>X67L</t>
  </si>
  <si>
    <t>RX68L</t>
  </si>
  <si>
    <t>X68L</t>
  </si>
  <si>
    <t>RX69L</t>
  </si>
  <si>
    <t>X69L</t>
  </si>
  <si>
    <t>RX70L</t>
  </si>
  <si>
    <t>X70L</t>
  </si>
  <si>
    <t>RX72L</t>
  </si>
  <si>
    <t>X72L</t>
  </si>
  <si>
    <t>RX73L</t>
  </si>
  <si>
    <t>X73L</t>
  </si>
  <si>
    <t>RX74L</t>
  </si>
  <si>
    <t>X74L</t>
  </si>
  <si>
    <t>RX79L</t>
  </si>
  <si>
    <t>X79L</t>
  </si>
  <si>
    <t>RX84L</t>
  </si>
  <si>
    <t>X84L</t>
  </si>
  <si>
    <t>RX85L</t>
  </si>
  <si>
    <t>X85L</t>
  </si>
  <si>
    <t>RX86L</t>
  </si>
  <si>
    <t>X86L</t>
  </si>
  <si>
    <t>RX88L</t>
  </si>
  <si>
    <t>X88L</t>
  </si>
  <si>
    <t>RX90L</t>
  </si>
  <si>
    <t>X90L</t>
  </si>
  <si>
    <t>RX92L</t>
  </si>
  <si>
    <t>X92L</t>
  </si>
  <si>
    <t>RX93L</t>
  </si>
  <si>
    <t>X93L</t>
  </si>
  <si>
    <t>RX63R</t>
  </si>
  <si>
    <t>CS26-R108-16</t>
  </si>
  <si>
    <t>X63R</t>
  </si>
  <si>
    <t>RX64R</t>
  </si>
  <si>
    <t>X64R</t>
  </si>
  <si>
    <t>RX66R</t>
  </si>
  <si>
    <t>X66R</t>
  </si>
  <si>
    <t>RX71R</t>
  </si>
  <si>
    <t>X71R</t>
  </si>
  <si>
    <t>RX75R</t>
  </si>
  <si>
    <t>X75R</t>
  </si>
  <si>
    <t>RX76R</t>
  </si>
  <si>
    <t>X76R</t>
  </si>
  <si>
    <t>RX77R</t>
  </si>
  <si>
    <t>X77R</t>
  </si>
  <si>
    <t>RX78R</t>
  </si>
  <si>
    <t>X78R</t>
  </si>
  <si>
    <t>RX80R</t>
  </si>
  <si>
    <t>X80R</t>
  </si>
  <si>
    <t>RX81R</t>
  </si>
  <si>
    <t>X81R</t>
  </si>
  <si>
    <t>RX82R</t>
  </si>
  <si>
    <t>X82R</t>
  </si>
  <si>
    <t>RX83R</t>
  </si>
  <si>
    <t>X83R</t>
  </si>
  <si>
    <t>RX87R</t>
  </si>
  <si>
    <t>X87R</t>
  </si>
  <si>
    <t>RX89R</t>
  </si>
  <si>
    <t>X89R</t>
  </si>
  <si>
    <t>RX91R</t>
  </si>
  <si>
    <t>X91R</t>
  </si>
  <si>
    <t>RX94R</t>
  </si>
  <si>
    <t>X94R</t>
  </si>
  <si>
    <t>RB22L</t>
  </si>
  <si>
    <t>CS26-R109-8</t>
  </si>
  <si>
    <t>B22L</t>
  </si>
  <si>
    <t>RB35L</t>
  </si>
  <si>
    <t>B35L</t>
  </si>
  <si>
    <t>RB36L</t>
  </si>
  <si>
    <t>B36L</t>
  </si>
  <si>
    <t>RB37L</t>
  </si>
  <si>
    <t>B37L</t>
  </si>
  <si>
    <t>RB47L</t>
  </si>
  <si>
    <t>B47L</t>
  </si>
  <si>
    <t>RB54L</t>
  </si>
  <si>
    <t>B54L</t>
  </si>
  <si>
    <t>RB55L</t>
  </si>
  <si>
    <t>B55L</t>
  </si>
  <si>
    <t>RB59L</t>
  </si>
  <si>
    <t>B59L</t>
  </si>
  <si>
    <t>RB42R</t>
  </si>
  <si>
    <t>CS26-R110-8</t>
  </si>
  <si>
    <t>B42R</t>
  </si>
  <si>
    <t>RB49R</t>
  </si>
  <si>
    <t>B49R</t>
  </si>
  <si>
    <t>RB51R</t>
  </si>
  <si>
    <t>B51R</t>
  </si>
  <si>
    <t>RB52R</t>
  </si>
  <si>
    <t>B52R</t>
  </si>
  <si>
    <t>RB57R</t>
  </si>
  <si>
    <t>B57R</t>
  </si>
  <si>
    <t>RB58R</t>
  </si>
  <si>
    <t>B58R</t>
  </si>
  <si>
    <t>RB60R</t>
  </si>
  <si>
    <t>B60R</t>
  </si>
  <si>
    <t>RB62R</t>
  </si>
  <si>
    <t>B62R</t>
  </si>
  <si>
    <t>RB7L</t>
  </si>
  <si>
    <t>CS26-R111-7</t>
  </si>
  <si>
    <t>B7L</t>
  </si>
  <si>
    <t>RB21L</t>
  </si>
  <si>
    <t>B21L</t>
  </si>
  <si>
    <t>RB23L</t>
  </si>
  <si>
    <t>B23L</t>
  </si>
  <si>
    <t>RB31L</t>
  </si>
  <si>
    <t>B31L</t>
  </si>
  <si>
    <t>RB46L</t>
  </si>
  <si>
    <t>B46L</t>
  </si>
  <si>
    <t>RB50L</t>
  </si>
  <si>
    <t>B50L</t>
  </si>
  <si>
    <t>RB53L</t>
  </si>
  <si>
    <t>B53L</t>
  </si>
  <si>
    <t>RB14R</t>
  </si>
  <si>
    <t>CS26-R112-7</t>
  </si>
  <si>
    <t>B14R</t>
  </si>
  <si>
    <t>RB28R</t>
  </si>
  <si>
    <t>B28R</t>
  </si>
  <si>
    <t>RB30R</t>
  </si>
  <si>
    <t>B30R</t>
  </si>
  <si>
    <t>RB44R</t>
  </si>
  <si>
    <t>B44R</t>
  </si>
  <si>
    <t>RB48R</t>
  </si>
  <si>
    <t>B48R</t>
  </si>
  <si>
    <t>RB56R</t>
  </si>
  <si>
    <t>B56R</t>
  </si>
  <si>
    <t>RB61R</t>
  </si>
  <si>
    <t>B61R</t>
  </si>
  <si>
    <t>RB65L</t>
  </si>
  <si>
    <t>CS26-R113-16</t>
  </si>
  <si>
    <t>B65L</t>
  </si>
  <si>
    <t>RB67L</t>
  </si>
  <si>
    <t>B67L</t>
  </si>
  <si>
    <t>RB68L</t>
  </si>
  <si>
    <t>B68L</t>
  </si>
  <si>
    <t>RB69L</t>
  </si>
  <si>
    <t>B69L</t>
  </si>
  <si>
    <t>RB70L</t>
  </si>
  <si>
    <t>B70L</t>
  </si>
  <si>
    <t>RB72L</t>
  </si>
  <si>
    <t>B72L</t>
  </si>
  <si>
    <t>RB73L</t>
  </si>
  <si>
    <t>B73L</t>
  </si>
  <si>
    <t>RB74L</t>
  </si>
  <si>
    <t>B74L</t>
  </si>
  <si>
    <t>RB79L</t>
  </si>
  <si>
    <t>B79L</t>
  </si>
  <si>
    <t>RB84L</t>
  </si>
  <si>
    <t>B84L</t>
  </si>
  <si>
    <t>RB85L</t>
  </si>
  <si>
    <t>B85L</t>
  </si>
  <si>
    <t>RB86L</t>
  </si>
  <si>
    <t>B86L</t>
  </si>
  <si>
    <t>RB88L</t>
  </si>
  <si>
    <t>B88L</t>
  </si>
  <si>
    <t>RB90L</t>
  </si>
  <si>
    <t>B90L</t>
  </si>
  <si>
    <t>RB92L</t>
  </si>
  <si>
    <t>B92L</t>
  </si>
  <si>
    <t>RB93L</t>
  </si>
  <si>
    <t>B93L</t>
  </si>
  <si>
    <t>RB63R</t>
  </si>
  <si>
    <t>CS26-R114-16</t>
  </si>
  <si>
    <t>B63R</t>
  </si>
  <si>
    <t>RB64R</t>
  </si>
  <si>
    <t>B64R</t>
  </si>
  <si>
    <t>RB66R</t>
  </si>
  <si>
    <t>B66R</t>
  </si>
  <si>
    <t>RB71R</t>
  </si>
  <si>
    <t>B71R</t>
  </si>
  <si>
    <t>RB75R</t>
  </si>
  <si>
    <t>B75R</t>
  </si>
  <si>
    <t>RB76R</t>
  </si>
  <si>
    <t>B76R</t>
  </si>
  <si>
    <t>RB77R</t>
  </si>
  <si>
    <t>B77R</t>
  </si>
  <si>
    <t>RB78R</t>
  </si>
  <si>
    <t>B78R</t>
  </si>
  <si>
    <t>RB80R</t>
  </si>
  <si>
    <t>B80R</t>
  </si>
  <si>
    <t>RB81R</t>
  </si>
  <si>
    <t>B81R</t>
  </si>
  <si>
    <t>RB82R</t>
  </si>
  <si>
    <t>B82R</t>
  </si>
  <si>
    <t>RB83R</t>
  </si>
  <si>
    <t>B83R</t>
  </si>
  <si>
    <t>RB87R</t>
  </si>
  <si>
    <t>B87R</t>
  </si>
  <si>
    <t>RB89R</t>
  </si>
  <si>
    <t>B89R</t>
  </si>
  <si>
    <t>RB91R</t>
  </si>
  <si>
    <t>B91R</t>
  </si>
  <si>
    <t>RB94R</t>
  </si>
  <si>
    <t>B94R</t>
  </si>
  <si>
    <t>RB1L</t>
  </si>
  <si>
    <t>CS26-R115-4</t>
  </si>
  <si>
    <t>B1L</t>
  </si>
  <si>
    <t>RB3L</t>
  </si>
  <si>
    <t>B3L</t>
  </si>
  <si>
    <t>RB4L</t>
  </si>
  <si>
    <t>B4L</t>
  </si>
  <si>
    <t>RB6L</t>
  </si>
  <si>
    <t>B6L</t>
  </si>
  <si>
    <t>RB9R</t>
  </si>
  <si>
    <t>CS26-R116-4</t>
  </si>
  <si>
    <t>B9R</t>
  </si>
  <si>
    <t>RB10R</t>
  </si>
  <si>
    <t>B10R</t>
  </si>
  <si>
    <t>RB12R</t>
  </si>
  <si>
    <t>B12R</t>
  </si>
  <si>
    <t>RB13R</t>
  </si>
  <si>
    <t>B13R</t>
  </si>
  <si>
    <t>RB16L</t>
  </si>
  <si>
    <t>CS26-R117-4</t>
  </si>
  <si>
    <t>B16L</t>
  </si>
  <si>
    <t>RB20L</t>
  </si>
  <si>
    <t>B20L</t>
  </si>
  <si>
    <t>RB43L</t>
  </si>
  <si>
    <t>B43L</t>
  </si>
  <si>
    <t>RB45L</t>
  </si>
  <si>
    <t>B45L</t>
  </si>
  <si>
    <t>RB8R</t>
  </si>
  <si>
    <t>CS26-R118-4</t>
  </si>
  <si>
    <t>B8R</t>
  </si>
  <si>
    <t>RB15R</t>
  </si>
  <si>
    <t>B15R</t>
  </si>
  <si>
    <t>RB29R</t>
  </si>
  <si>
    <t>B29R</t>
  </si>
  <si>
    <t>RB38R</t>
  </si>
  <si>
    <t>B38R</t>
  </si>
  <si>
    <t>RB2L</t>
  </si>
  <si>
    <t>CS26-R119-4</t>
  </si>
  <si>
    <t>B2L</t>
  </si>
  <si>
    <t>RB5L</t>
  </si>
  <si>
    <t>B5L</t>
  </si>
  <si>
    <t>RB18L</t>
  </si>
  <si>
    <t>B18L</t>
  </si>
  <si>
    <t>RB33L</t>
  </si>
  <si>
    <t>B33L</t>
  </si>
  <si>
    <t>RB11R</t>
  </si>
  <si>
    <t>CS26-R120-4</t>
  </si>
  <si>
    <t>B11R</t>
  </si>
  <si>
    <t>RB24R</t>
  </si>
  <si>
    <t>B24R</t>
  </si>
  <si>
    <t>RB27R</t>
  </si>
  <si>
    <t>B27R</t>
  </si>
  <si>
    <t>RB39R</t>
  </si>
  <si>
    <t>B39R</t>
  </si>
  <si>
    <t>RB17L</t>
  </si>
  <si>
    <t>CS26-R121-4</t>
  </si>
  <si>
    <t>B17L</t>
  </si>
  <si>
    <t>RB19L</t>
  </si>
  <si>
    <t>B19L</t>
  </si>
  <si>
    <t>RB32L</t>
  </si>
  <si>
    <t>B32L</t>
  </si>
  <si>
    <t>RB34L</t>
  </si>
  <si>
    <t>B34L</t>
  </si>
  <si>
    <t>RB25R</t>
  </si>
  <si>
    <t>CS26-R122-4</t>
  </si>
  <si>
    <t>B25R</t>
  </si>
  <si>
    <t>RB26R</t>
  </si>
  <si>
    <t>B26R</t>
  </si>
  <si>
    <t>RB40R</t>
  </si>
  <si>
    <t>B40R</t>
  </si>
  <si>
    <t>RB41R</t>
  </si>
  <si>
    <t>B41R</t>
  </si>
  <si>
    <t>CS26-T001-1</t>
  </si>
  <si>
    <t>CS26-T002-1</t>
  </si>
  <si>
    <t>CS26-T003-1</t>
  </si>
  <si>
    <t>CS26-T004-1</t>
  </si>
  <si>
    <t>TY5R</t>
  </si>
  <si>
    <t>CS26-T005-1</t>
  </si>
  <si>
    <t>TY6R</t>
  </si>
  <si>
    <t>CS26-T006-1</t>
  </si>
  <si>
    <t>TY7R</t>
  </si>
  <si>
    <t>CS26-T007-1</t>
  </si>
  <si>
    <t>TY8L</t>
  </si>
  <si>
    <t>CS26-T008-1</t>
  </si>
  <si>
    <t>CS26-T009-1</t>
  </si>
  <si>
    <t>TY10L</t>
  </si>
  <si>
    <t>CS26-T010-1</t>
  </si>
  <si>
    <t>Y10L</t>
  </si>
  <si>
    <t>TY11L</t>
  </si>
  <si>
    <t>CS26-T011-1</t>
  </si>
  <si>
    <t>Y11L</t>
  </si>
  <si>
    <t>CS26-T012-1</t>
  </si>
  <si>
    <t>CS26-T013-1</t>
  </si>
  <si>
    <t>CS26-T014-1</t>
  </si>
  <si>
    <t>CS26-T015-1</t>
  </si>
  <si>
    <t>CS26-T016-1</t>
  </si>
  <si>
    <t>TY17R</t>
  </si>
  <si>
    <t>CS26-T017-1</t>
  </si>
  <si>
    <t>Y17R</t>
  </si>
  <si>
    <t>CS26-T018-1</t>
  </si>
  <si>
    <t>TY19R</t>
  </si>
  <si>
    <t>CS26-T019-1</t>
  </si>
  <si>
    <t>Y19R</t>
  </si>
  <si>
    <t>CS26-T020-1</t>
  </si>
  <si>
    <t>CS26-T021-1</t>
  </si>
  <si>
    <t>TY22R</t>
  </si>
  <si>
    <t>CS26-T022-1</t>
  </si>
  <si>
    <t>Y22R</t>
  </si>
  <si>
    <t>CS26-T023-1</t>
  </si>
  <si>
    <t>CS26-T024-1</t>
  </si>
  <si>
    <t>TY25L</t>
  </si>
  <si>
    <t>CS26-T025-1</t>
  </si>
  <si>
    <t>CS26-T026-1</t>
  </si>
  <si>
    <t>CS26-T027-1</t>
  </si>
  <si>
    <t>TY28L</t>
  </si>
  <si>
    <t>CS26-T028-1</t>
  </si>
  <si>
    <t>TY29L</t>
  </si>
  <si>
    <t>CS26-T029-1</t>
  </si>
  <si>
    <t>Y29L</t>
  </si>
  <si>
    <t>TY30L</t>
  </si>
  <si>
    <t>CS26-T030-1</t>
  </si>
  <si>
    <t>Y30L</t>
  </si>
  <si>
    <t>TY31R</t>
  </si>
  <si>
    <t>CS26-T031-1</t>
  </si>
  <si>
    <t>Y31R</t>
  </si>
  <si>
    <t>TY32R</t>
  </si>
  <si>
    <t>CS26-T032-1</t>
  </si>
  <si>
    <t>Y32R</t>
  </si>
  <si>
    <t>TY33R</t>
  </si>
  <si>
    <t>CS26-T033-1</t>
  </si>
  <si>
    <t>Y33R</t>
  </si>
  <si>
    <t>TY34R</t>
  </si>
  <si>
    <t>CS26-T034-1</t>
  </si>
  <si>
    <t>Y34R</t>
  </si>
  <si>
    <t>TY35R</t>
  </si>
  <si>
    <t>CS26-T035-1</t>
  </si>
  <si>
    <t>Y35R</t>
  </si>
  <si>
    <t>TY36R</t>
  </si>
  <si>
    <t>CS26-T036-1</t>
  </si>
  <si>
    <t>Y36R</t>
  </si>
  <si>
    <t>TY37R</t>
  </si>
  <si>
    <t>CS26-T037-1</t>
  </si>
  <si>
    <t>Y37R</t>
  </si>
  <si>
    <t>TY38L</t>
  </si>
  <si>
    <t>CS26-T038-1</t>
  </si>
  <si>
    <t>Y38L</t>
  </si>
  <si>
    <t>TY39L</t>
  </si>
  <si>
    <t>CS26-T039-1</t>
  </si>
  <si>
    <t>Y39L</t>
  </si>
  <si>
    <t>TY40L</t>
  </si>
  <si>
    <t>CS26-T040-1</t>
  </si>
  <si>
    <t>Y40L</t>
  </si>
  <si>
    <t>TY41L</t>
  </si>
  <si>
    <t>CS26-T041-1</t>
  </si>
  <si>
    <t>Y41L</t>
  </si>
  <si>
    <t>TY42L</t>
  </si>
  <si>
    <t>CS26-T042-1</t>
  </si>
  <si>
    <t>Y42L</t>
  </si>
  <si>
    <t>TY43R</t>
  </si>
  <si>
    <t>CS26-T043-1</t>
  </si>
  <si>
    <t>Y43R</t>
  </si>
  <si>
    <t>TY44R</t>
  </si>
  <si>
    <t>CS26-T044-1</t>
  </si>
  <si>
    <t>Y44R</t>
  </si>
  <si>
    <t>TY45R</t>
  </si>
  <si>
    <t>CS26-T045-1</t>
  </si>
  <si>
    <t>Y45R</t>
  </si>
  <si>
    <t>TY46R</t>
  </si>
  <si>
    <t>CS26-T046-1</t>
  </si>
  <si>
    <t>Y46R</t>
  </si>
  <si>
    <t>TY47R</t>
  </si>
  <si>
    <t>CS26-T047-1</t>
  </si>
  <si>
    <t>Y47R</t>
  </si>
  <si>
    <t>TY48L</t>
  </si>
  <si>
    <t>CS26-T048-1</t>
  </si>
  <si>
    <t>Y48L</t>
  </si>
  <si>
    <t>TY49L</t>
  </si>
  <si>
    <t>CS26-T049-1</t>
  </si>
  <si>
    <t>Y49L</t>
  </si>
  <si>
    <t>TY50L</t>
  </si>
  <si>
    <t>CS26-T050-1</t>
  </si>
  <si>
    <t>Y50L</t>
  </si>
  <si>
    <t>TY51L</t>
  </si>
  <si>
    <t>CS26-T051-1</t>
  </si>
  <si>
    <t>Y51L</t>
  </si>
  <si>
    <t>TY52L</t>
  </si>
  <si>
    <t>CS26-T052-1</t>
  </si>
  <si>
    <t>Y52L</t>
  </si>
  <si>
    <t>TY53R</t>
  </si>
  <si>
    <t>CS26-T053-1</t>
  </si>
  <si>
    <t>Y53R</t>
  </si>
  <si>
    <t>TY54R</t>
  </si>
  <si>
    <t>CS26-T054-1</t>
  </si>
  <si>
    <t>Y54R</t>
  </si>
  <si>
    <t>TY55R</t>
  </si>
  <si>
    <t>CS26-T055-1</t>
  </si>
  <si>
    <t>Y55R</t>
  </si>
  <si>
    <t>TY56L</t>
  </si>
  <si>
    <t>CS26-T056-1</t>
  </si>
  <si>
    <t>Y56L</t>
  </si>
  <si>
    <t>TY57L</t>
  </si>
  <si>
    <t>CS26-T057-1</t>
  </si>
  <si>
    <t>Y57L</t>
  </si>
  <si>
    <t>TY58L</t>
  </si>
  <si>
    <t>CS26-T058-1</t>
  </si>
  <si>
    <t>Y58L</t>
  </si>
  <si>
    <t>TY59R</t>
  </si>
  <si>
    <t>CS26-T059-1</t>
  </si>
  <si>
    <t>Y59R</t>
  </si>
  <si>
    <t>TY60L</t>
  </si>
  <si>
    <t>CS26-T060-1</t>
  </si>
  <si>
    <t>Y60L</t>
  </si>
  <si>
    <t>TY61R</t>
  </si>
  <si>
    <t>CS26-T061-1</t>
  </si>
  <si>
    <t>Y61R</t>
  </si>
  <si>
    <t>TY62L</t>
  </si>
  <si>
    <t>CS26-T062-1</t>
  </si>
  <si>
    <t>Y62L</t>
  </si>
  <si>
    <t>TY63L</t>
  </si>
  <si>
    <t>CS26-T063-1</t>
  </si>
  <si>
    <t>Y63L</t>
  </si>
  <si>
    <t>TY64L</t>
  </si>
  <si>
    <t>CS26-T064-1</t>
  </si>
  <si>
    <t>Y64L</t>
  </si>
  <si>
    <t>TY65R</t>
  </si>
  <si>
    <t>CS26-T065-1</t>
  </si>
  <si>
    <t>Y65R</t>
  </si>
  <si>
    <t>TY66L</t>
  </si>
  <si>
    <t>CS26-T066-1</t>
  </si>
  <si>
    <t>Y66L</t>
  </si>
  <si>
    <t>TY67R</t>
  </si>
  <si>
    <t>CS26-T067-1</t>
  </si>
  <si>
    <t>Y67R</t>
  </si>
  <si>
    <t>TY68R</t>
  </si>
  <si>
    <t>CS26-T068-1</t>
  </si>
  <si>
    <t>Y68R</t>
  </si>
  <si>
    <t>TY69R</t>
  </si>
  <si>
    <t>CS26-T069-1</t>
  </si>
  <si>
    <t>Y69R</t>
  </si>
  <si>
    <t>TY70R</t>
  </si>
  <si>
    <t>CS26-T070-1</t>
  </si>
  <si>
    <t>Y70R</t>
  </si>
  <si>
    <t>TY71L</t>
  </si>
  <si>
    <t>CS26-T071-1</t>
  </si>
  <si>
    <t>Y71L</t>
  </si>
  <si>
    <t>TY72R</t>
  </si>
  <si>
    <t>CS26-T072-1</t>
  </si>
  <si>
    <t>Y72R</t>
  </si>
  <si>
    <t>TY73R</t>
  </si>
  <si>
    <t>CS26-T073-1</t>
  </si>
  <si>
    <t>Y73R</t>
  </si>
  <si>
    <t>TY74R</t>
  </si>
  <si>
    <t>CS26-T074-1</t>
  </si>
  <si>
    <t>Y74R</t>
  </si>
  <si>
    <t>TY75L</t>
  </si>
  <si>
    <t>CS26-T075-1</t>
  </si>
  <si>
    <t>Y75L</t>
  </si>
  <si>
    <t>TY76L</t>
  </si>
  <si>
    <t>CS26-T076-1</t>
  </si>
  <si>
    <t>Y76L</t>
  </si>
  <si>
    <t>TY77L</t>
  </si>
  <si>
    <t>CS26-T077-1</t>
  </si>
  <si>
    <t>Y77L</t>
  </si>
  <si>
    <t>TY78L</t>
  </si>
  <si>
    <t>CS26-T078-1</t>
  </si>
  <si>
    <t>Y78L</t>
  </si>
  <si>
    <t>TY79R</t>
  </si>
  <si>
    <t>CS26-T079-1</t>
  </si>
  <si>
    <t>Y79R</t>
  </si>
  <si>
    <t>TY80L</t>
  </si>
  <si>
    <t>CS26-T080-1</t>
  </si>
  <si>
    <t>Y80L</t>
  </si>
  <si>
    <t>TY81L</t>
  </si>
  <si>
    <t>CS26-T081-1</t>
  </si>
  <si>
    <t>Y81L</t>
  </si>
  <si>
    <t>TY82L</t>
  </si>
  <si>
    <t>CS26-T082-1</t>
  </si>
  <si>
    <t>Y82L</t>
  </si>
  <si>
    <t>TY83L</t>
  </si>
  <si>
    <t>CS26-T083-1</t>
  </si>
  <si>
    <t>Y83L</t>
  </si>
  <si>
    <t>TY84R</t>
  </si>
  <si>
    <t>CS26-T084-1</t>
  </si>
  <si>
    <t>Y84R</t>
  </si>
  <si>
    <t>TY85R</t>
  </si>
  <si>
    <t>CS26-T085-1</t>
  </si>
  <si>
    <t>Y85R</t>
  </si>
  <si>
    <t>TY86R</t>
  </si>
  <si>
    <t>CS26-T086-1</t>
  </si>
  <si>
    <t>Y86R</t>
  </si>
  <si>
    <t>TY87L</t>
  </si>
  <si>
    <t>CS26-T087-1</t>
  </si>
  <si>
    <t>Y87L</t>
  </si>
  <si>
    <t>TY88R</t>
  </si>
  <si>
    <t>CS26-T088-1</t>
  </si>
  <si>
    <t>Y88R</t>
  </si>
  <si>
    <t>TY89L</t>
  </si>
  <si>
    <t>CS26-T089-1</t>
  </si>
  <si>
    <t>Y89L</t>
  </si>
  <si>
    <t>TY90R</t>
  </si>
  <si>
    <t>CS26-T090-1</t>
  </si>
  <si>
    <t>Y90R</t>
  </si>
  <si>
    <t>TY91L</t>
  </si>
  <si>
    <t>CS26-T091-1</t>
  </si>
  <si>
    <t>Y91L</t>
  </si>
  <si>
    <t>TY92R</t>
  </si>
  <si>
    <t>CS26-T092-1</t>
  </si>
  <si>
    <t>Y92R</t>
  </si>
  <si>
    <t>TY93R</t>
  </si>
  <si>
    <t>CS26-T093-1</t>
  </si>
  <si>
    <t>Y93R</t>
  </si>
  <si>
    <t>TY94L</t>
  </si>
  <si>
    <t>CS26-T094-1</t>
  </si>
  <si>
    <t>Y94L</t>
  </si>
  <si>
    <t>TL9L</t>
  </si>
  <si>
    <t>CS26-T095-4</t>
  </si>
  <si>
    <t>L9L</t>
  </si>
  <si>
    <t>TL10L</t>
  </si>
  <si>
    <t>L10L</t>
  </si>
  <si>
    <t>TL12L</t>
  </si>
  <si>
    <t>L12L</t>
  </si>
  <si>
    <t>TL13L</t>
  </si>
  <si>
    <t>L13L</t>
  </si>
  <si>
    <t>TL1R</t>
  </si>
  <si>
    <t>CS26-T096-4</t>
  </si>
  <si>
    <t>L1R</t>
  </si>
  <si>
    <t>TL3R</t>
  </si>
  <si>
    <t>L3R</t>
  </si>
  <si>
    <t>TL4R</t>
  </si>
  <si>
    <t>L4R</t>
  </si>
  <si>
    <t>TL6R</t>
  </si>
  <si>
    <t>L6R</t>
  </si>
  <si>
    <t>TD11L</t>
  </si>
  <si>
    <t>CS26-T097-4</t>
  </si>
  <si>
    <t>D11L</t>
  </si>
  <si>
    <t>TD24L</t>
  </si>
  <si>
    <t>D24L</t>
  </si>
  <si>
    <t>TD27L</t>
  </si>
  <si>
    <t>D27L</t>
  </si>
  <si>
    <t>TD39L</t>
  </si>
  <si>
    <t>D39L</t>
  </si>
  <si>
    <t>TD2R</t>
  </si>
  <si>
    <t>CS26-T098-4</t>
  </si>
  <si>
    <t>D2R</t>
  </si>
  <si>
    <t>TD5R</t>
  </si>
  <si>
    <t>D5R</t>
  </si>
  <si>
    <t>TD18R</t>
  </si>
  <si>
    <t>D18R</t>
  </si>
  <si>
    <t>TD33R</t>
  </si>
  <si>
    <t>D33R</t>
  </si>
  <si>
    <t>TW14L</t>
  </si>
  <si>
    <t>CS26-T099-7</t>
  </si>
  <si>
    <t>W14L</t>
  </si>
  <si>
    <t>TW23L</t>
  </si>
  <si>
    <t>TW28L</t>
  </si>
  <si>
    <t>W28L</t>
  </si>
  <si>
    <t>TW30L</t>
  </si>
  <si>
    <t>W30L</t>
  </si>
  <si>
    <t>TW44L</t>
  </si>
  <si>
    <t>W44L</t>
  </si>
  <si>
    <t>TW48L</t>
  </si>
  <si>
    <t>W48L</t>
  </si>
  <si>
    <t>TW56L</t>
  </si>
  <si>
    <t>W56L</t>
  </si>
  <si>
    <t>TW7R</t>
  </si>
  <si>
    <t>CS26-T100-7</t>
  </si>
  <si>
    <t>W7R</t>
  </si>
  <si>
    <t>TW21R</t>
  </si>
  <si>
    <t>W21R</t>
  </si>
  <si>
    <t>TW31R</t>
  </si>
  <si>
    <t>W31R</t>
  </si>
  <si>
    <t>TW46R</t>
  </si>
  <si>
    <t>W46R</t>
  </si>
  <si>
    <t>TW50R</t>
  </si>
  <si>
    <t>W50R</t>
  </si>
  <si>
    <t>TW53R</t>
  </si>
  <si>
    <t>W53R</t>
  </si>
  <si>
    <t>TW61R</t>
  </si>
  <si>
    <t>TK8L</t>
  </si>
  <si>
    <t>CS26-T101-4</t>
  </si>
  <si>
    <t>K8L</t>
  </si>
  <si>
    <t>TK15L</t>
  </si>
  <si>
    <t>K15L</t>
  </si>
  <si>
    <t>TK29L</t>
  </si>
  <si>
    <t>K29L</t>
  </si>
  <si>
    <t>TK38L</t>
  </si>
  <si>
    <t>K38L</t>
  </si>
  <si>
    <t>TK16R</t>
  </si>
  <si>
    <t>CS26-T102-4</t>
  </si>
  <si>
    <t>K16R</t>
  </si>
  <si>
    <t>TK20R</t>
  </si>
  <si>
    <t>K20R</t>
  </si>
  <si>
    <t>TK43R</t>
  </si>
  <si>
    <t>K43R</t>
  </si>
  <si>
    <t>TK45R</t>
  </si>
  <si>
    <t>K45R</t>
  </si>
  <si>
    <t>TC25L</t>
  </si>
  <si>
    <t>CS26-T103-4</t>
  </si>
  <si>
    <t>C25L</t>
  </si>
  <si>
    <t>TC26L</t>
  </si>
  <si>
    <t>C26L</t>
  </si>
  <si>
    <t>TC40L</t>
  </si>
  <si>
    <t>C40L</t>
  </si>
  <si>
    <t>TC41L</t>
  </si>
  <si>
    <t>C41L</t>
  </si>
  <si>
    <t>TC17R</t>
  </si>
  <si>
    <t>CS26-T104-4</t>
  </si>
  <si>
    <t>C17R</t>
  </si>
  <si>
    <t>TC19R</t>
  </si>
  <si>
    <t>C19R</t>
  </si>
  <si>
    <t>TC32R</t>
  </si>
  <si>
    <t>C32R</t>
  </si>
  <si>
    <t>TC34R</t>
  </si>
  <si>
    <t>C34R</t>
  </si>
  <si>
    <t>TH42L</t>
  </si>
  <si>
    <t>CS26-T105-8</t>
  </si>
  <si>
    <t>H42L</t>
  </si>
  <si>
    <t>TH49L</t>
  </si>
  <si>
    <t>H49L</t>
  </si>
  <si>
    <t>TH51L</t>
  </si>
  <si>
    <t>H51L</t>
  </si>
  <si>
    <t>TH52L</t>
  </si>
  <si>
    <t>H52L</t>
  </si>
  <si>
    <t>TH57L</t>
  </si>
  <si>
    <t>H57L</t>
  </si>
  <si>
    <t>TH58L</t>
  </si>
  <si>
    <t>H58L</t>
  </si>
  <si>
    <t>TH60L</t>
  </si>
  <si>
    <t>H60L</t>
  </si>
  <si>
    <t>TH62L</t>
  </si>
  <si>
    <t>H62L</t>
  </si>
  <si>
    <t>CS26-T106-8</t>
  </si>
  <si>
    <t>TH35R</t>
  </si>
  <si>
    <t>H35R</t>
  </si>
  <si>
    <t>TH36R</t>
  </si>
  <si>
    <t>H36R</t>
  </si>
  <si>
    <t>TH37R</t>
  </si>
  <si>
    <t>H37R</t>
  </si>
  <si>
    <t>TH47R</t>
  </si>
  <si>
    <t>H47R</t>
  </si>
  <si>
    <t>TH54R</t>
  </si>
  <si>
    <t>H54R</t>
  </si>
  <si>
    <t>TH55R</t>
  </si>
  <si>
    <t>H55R</t>
  </si>
  <si>
    <t>TH59R</t>
  </si>
  <si>
    <t>H59R</t>
  </si>
  <si>
    <t>TX63L</t>
  </si>
  <si>
    <t>CS26-T107-16</t>
  </si>
  <si>
    <t>X63L</t>
  </si>
  <si>
    <t>TX64L</t>
  </si>
  <si>
    <t>X64L</t>
  </si>
  <si>
    <t>TX66L</t>
  </si>
  <si>
    <t>X66L</t>
  </si>
  <si>
    <t>TX71L</t>
  </si>
  <si>
    <t>X71L</t>
  </si>
  <si>
    <t>TX75L</t>
  </si>
  <si>
    <t>X75L</t>
  </si>
  <si>
    <t>TX76L</t>
  </si>
  <si>
    <t>X76L</t>
  </si>
  <si>
    <t>TX77L</t>
  </si>
  <si>
    <t>X77L</t>
  </si>
  <si>
    <t>TX78L</t>
  </si>
  <si>
    <t>X78L</t>
  </si>
  <si>
    <t>TX80L</t>
  </si>
  <si>
    <t>X80L</t>
  </si>
  <si>
    <t>TX81L</t>
  </si>
  <si>
    <t>X81L</t>
  </si>
  <si>
    <t>TX82L</t>
  </si>
  <si>
    <t>X82L</t>
  </si>
  <si>
    <t>TX83L</t>
  </si>
  <si>
    <t>X83L</t>
  </si>
  <si>
    <t>TX87L</t>
  </si>
  <si>
    <t>X87L</t>
  </si>
  <si>
    <t>TX89L</t>
  </si>
  <si>
    <t>X89L</t>
  </si>
  <si>
    <t>TX91L</t>
  </si>
  <si>
    <t>X91L</t>
  </si>
  <si>
    <t>TX94L</t>
  </si>
  <si>
    <t>X94L</t>
  </si>
  <si>
    <t>TX65R</t>
  </si>
  <si>
    <t>CS26-T108-16</t>
  </si>
  <si>
    <t>X65R</t>
  </si>
  <si>
    <t>TX67R</t>
  </si>
  <si>
    <t>X67R</t>
  </si>
  <si>
    <t>TX68R</t>
  </si>
  <si>
    <t>X68R</t>
  </si>
  <si>
    <t>TX69R</t>
  </si>
  <si>
    <t>X69R</t>
  </si>
  <si>
    <t>TX70R</t>
  </si>
  <si>
    <t>X70R</t>
  </si>
  <si>
    <t>TX72R</t>
  </si>
  <si>
    <t>X72R</t>
  </si>
  <si>
    <t>TX73R</t>
  </si>
  <si>
    <t>X73R</t>
  </si>
  <si>
    <t>TX74R</t>
  </si>
  <si>
    <t>X74R</t>
  </si>
  <si>
    <t>TX79R</t>
  </si>
  <si>
    <t>X79R</t>
  </si>
  <si>
    <t>TX84R</t>
  </si>
  <si>
    <t>X84R</t>
  </si>
  <si>
    <t>TX85R</t>
  </si>
  <si>
    <t>X85R</t>
  </si>
  <si>
    <t>TX86R</t>
  </si>
  <si>
    <t>X86R</t>
  </si>
  <si>
    <t>TX88R</t>
  </si>
  <si>
    <t>X88R</t>
  </si>
  <si>
    <t>TX90R</t>
  </si>
  <si>
    <t>X90R</t>
  </si>
  <si>
    <t>TX92R</t>
  </si>
  <si>
    <t>X92R</t>
  </si>
  <si>
    <t>TX93R</t>
  </si>
  <si>
    <t>X93R</t>
  </si>
  <si>
    <t>TB42L</t>
  </si>
  <si>
    <t>CS26-T109-8</t>
  </si>
  <si>
    <t>B42L</t>
  </si>
  <si>
    <t>TB49L</t>
  </si>
  <si>
    <t>B49L</t>
  </si>
  <si>
    <t>TB51L</t>
  </si>
  <si>
    <t>B51L</t>
  </si>
  <si>
    <t>TB52L</t>
  </si>
  <si>
    <t>B52L</t>
  </si>
  <si>
    <t>TB57L</t>
  </si>
  <si>
    <t>B57L</t>
  </si>
  <si>
    <t>TB58L</t>
  </si>
  <si>
    <t>B58L</t>
  </si>
  <si>
    <t>TB60L</t>
  </si>
  <si>
    <t>B60L</t>
  </si>
  <si>
    <t>TB62L</t>
  </si>
  <si>
    <t>B62L</t>
  </si>
  <si>
    <t>TB22R</t>
  </si>
  <si>
    <t>CS26-T110-8</t>
  </si>
  <si>
    <t>B22R</t>
  </si>
  <si>
    <t>TB35R</t>
  </si>
  <si>
    <t>B35R</t>
  </si>
  <si>
    <t>TB36R</t>
  </si>
  <si>
    <t>B36R</t>
  </si>
  <si>
    <t>TB37R</t>
  </si>
  <si>
    <t>B37R</t>
  </si>
  <si>
    <t>TB47R</t>
  </si>
  <si>
    <t>B47R</t>
  </si>
  <si>
    <t>TB54R</t>
  </si>
  <si>
    <t>B54R</t>
  </si>
  <si>
    <t>TB55R</t>
  </si>
  <si>
    <t>B55R</t>
  </si>
  <si>
    <t>TB59R</t>
  </si>
  <si>
    <t>B59R</t>
  </si>
  <si>
    <t>TB14L</t>
  </si>
  <si>
    <t>CS26-T111-7</t>
  </si>
  <si>
    <t>B14L</t>
  </si>
  <si>
    <t>TB23L</t>
  </si>
  <si>
    <t>TB28L</t>
  </si>
  <si>
    <t>B28L</t>
  </si>
  <si>
    <t>TB30L</t>
  </si>
  <si>
    <t>B30L</t>
  </si>
  <si>
    <t>TB44L</t>
  </si>
  <si>
    <t>B44L</t>
  </si>
  <si>
    <t>TB48L</t>
  </si>
  <si>
    <t>B48L</t>
  </si>
  <si>
    <t>TB56L</t>
  </si>
  <si>
    <t>B56L</t>
  </si>
  <si>
    <t>TB7R</t>
  </si>
  <si>
    <t>CS26-T112-7</t>
  </si>
  <si>
    <t>B7R</t>
  </si>
  <si>
    <t>TB21R</t>
  </si>
  <si>
    <t>B21R</t>
  </si>
  <si>
    <t>TB31R</t>
  </si>
  <si>
    <t>B31R</t>
  </si>
  <si>
    <t>TB46R</t>
  </si>
  <si>
    <t>B46R</t>
  </si>
  <si>
    <t>TB50R</t>
  </si>
  <si>
    <t>B50R</t>
  </si>
  <si>
    <t>TB53R</t>
  </si>
  <si>
    <t>B53R</t>
  </si>
  <si>
    <t>TB61R</t>
  </si>
  <si>
    <t>TB63L</t>
  </si>
  <si>
    <t>CS26-T113-16</t>
  </si>
  <si>
    <t>B63L</t>
  </si>
  <si>
    <t>TB64L</t>
  </si>
  <si>
    <t>B64L</t>
  </si>
  <si>
    <t>TB66L</t>
  </si>
  <si>
    <t>B66L</t>
  </si>
  <si>
    <t>TB71L</t>
  </si>
  <si>
    <t>B71L</t>
  </si>
  <si>
    <t>TB75L</t>
  </si>
  <si>
    <t>B75L</t>
  </si>
  <si>
    <t>TB76L</t>
  </si>
  <si>
    <t>B76L</t>
  </si>
  <si>
    <t>TB77L</t>
  </si>
  <si>
    <t>B77L</t>
  </si>
  <si>
    <t>TB78L</t>
  </si>
  <si>
    <t>B78L</t>
  </si>
  <si>
    <t>TB80L</t>
  </si>
  <si>
    <t>B80L</t>
  </si>
  <si>
    <t>TB81L</t>
  </si>
  <si>
    <t>B81L</t>
  </si>
  <si>
    <t>TB82L</t>
  </si>
  <si>
    <t>B82L</t>
  </si>
  <si>
    <t>TB83L</t>
  </si>
  <si>
    <t>B83L</t>
  </si>
  <si>
    <t>TB87L</t>
  </si>
  <si>
    <t>B87L</t>
  </si>
  <si>
    <t>TB89L</t>
  </si>
  <si>
    <t>B89L</t>
  </si>
  <si>
    <t>TB91L</t>
  </si>
  <si>
    <t>B91L</t>
  </si>
  <si>
    <t>TB94L</t>
  </si>
  <si>
    <t>B94L</t>
  </si>
  <si>
    <t>TB65R</t>
  </si>
  <si>
    <t>CS26-T114-16</t>
  </si>
  <si>
    <t>B65R</t>
  </si>
  <si>
    <t>TB67R</t>
  </si>
  <si>
    <t>B67R</t>
  </si>
  <si>
    <t>TB68R</t>
  </si>
  <si>
    <t>B68R</t>
  </si>
  <si>
    <t>TB69R</t>
  </si>
  <si>
    <t>B69R</t>
  </si>
  <si>
    <t>TB70R</t>
  </si>
  <si>
    <t>B70R</t>
  </si>
  <si>
    <t>TB72R</t>
  </si>
  <si>
    <t>B72R</t>
  </si>
  <si>
    <t>TB73R</t>
  </si>
  <si>
    <t>B73R</t>
  </si>
  <si>
    <t>TB74R</t>
  </si>
  <si>
    <t>B74R</t>
  </si>
  <si>
    <t>TB79R</t>
  </si>
  <si>
    <t>B79R</t>
  </si>
  <si>
    <t>TB84R</t>
  </si>
  <si>
    <t>B84R</t>
  </si>
  <si>
    <t>TB85R</t>
  </si>
  <si>
    <t>B85R</t>
  </si>
  <si>
    <t>TB86R</t>
  </si>
  <si>
    <t>B86R</t>
  </si>
  <si>
    <t>TB88R</t>
  </si>
  <si>
    <t>B88R</t>
  </si>
  <si>
    <t>TB90R</t>
  </si>
  <si>
    <t>B90R</t>
  </si>
  <si>
    <t>TB92R</t>
  </si>
  <si>
    <t>B92R</t>
  </si>
  <si>
    <t>TB93R</t>
  </si>
  <si>
    <t>B93R</t>
  </si>
  <si>
    <t>TB9L</t>
  </si>
  <si>
    <t>CS26-T115-4</t>
  </si>
  <si>
    <t>B9L</t>
  </si>
  <si>
    <t>TB10L</t>
  </si>
  <si>
    <t>B10L</t>
  </si>
  <si>
    <t>TB12L</t>
  </si>
  <si>
    <t>B12L</t>
  </si>
  <si>
    <t>TB13L</t>
  </si>
  <si>
    <t>B13L</t>
  </si>
  <si>
    <t>TB1R</t>
  </si>
  <si>
    <t>CS26-T116-4</t>
  </si>
  <si>
    <t>B1R</t>
  </si>
  <si>
    <t>TB3R</t>
  </si>
  <si>
    <t>B3R</t>
  </si>
  <si>
    <t>TB4R</t>
  </si>
  <si>
    <t>B4R</t>
  </si>
  <si>
    <t>TB6R</t>
  </si>
  <si>
    <t>B6R</t>
  </si>
  <si>
    <t>TB8L</t>
  </si>
  <si>
    <t>CS26-T117-4</t>
  </si>
  <si>
    <t>B8L</t>
  </si>
  <si>
    <t>TB15L</t>
  </si>
  <si>
    <t>B15L</t>
  </si>
  <si>
    <t>TB29L</t>
  </si>
  <si>
    <t>B29L</t>
  </si>
  <si>
    <t>TB38L</t>
  </si>
  <si>
    <t>B38L</t>
  </si>
  <si>
    <t>TB16R</t>
  </si>
  <si>
    <t>CS26-T118-4</t>
  </si>
  <si>
    <t>B16R</t>
  </si>
  <si>
    <t>TB20R</t>
  </si>
  <si>
    <t>B20R</t>
  </si>
  <si>
    <t>TB43R</t>
  </si>
  <si>
    <t>B43R</t>
  </si>
  <si>
    <t>TB45R</t>
  </si>
  <si>
    <t>B45R</t>
  </si>
  <si>
    <t>TB11L</t>
  </si>
  <si>
    <t>CS26-T119-4</t>
  </si>
  <si>
    <t>B11L</t>
  </si>
  <si>
    <t>TB24L</t>
  </si>
  <si>
    <t>B24L</t>
  </si>
  <si>
    <t>TB27L</t>
  </si>
  <si>
    <t>B27L</t>
  </si>
  <si>
    <t>TB39L</t>
  </si>
  <si>
    <t>B39L</t>
  </si>
  <si>
    <t>TB2R</t>
  </si>
  <si>
    <t>CS26-T120-4</t>
  </si>
  <si>
    <t>B2R</t>
  </si>
  <si>
    <t>TB5R</t>
  </si>
  <si>
    <t>B5R</t>
  </si>
  <si>
    <t>TB18R</t>
  </si>
  <si>
    <t>B18R</t>
  </si>
  <si>
    <t>TB33R</t>
  </si>
  <si>
    <t>B33R</t>
  </si>
  <si>
    <t>TB25L</t>
  </si>
  <si>
    <t>CS26-T121-4</t>
  </si>
  <si>
    <t>B25L</t>
  </si>
  <si>
    <t>TB26L</t>
  </si>
  <si>
    <t>B26L</t>
  </si>
  <si>
    <t>TB40L</t>
  </si>
  <si>
    <t>B40L</t>
  </si>
  <si>
    <t>TB41L</t>
  </si>
  <si>
    <t>B41L</t>
  </si>
  <si>
    <t>TB17R</t>
  </si>
  <si>
    <t>CS26-T122-4</t>
  </si>
  <si>
    <t>B17R</t>
  </si>
  <si>
    <t>TB19R</t>
  </si>
  <si>
    <t>B19R</t>
  </si>
  <si>
    <t>TB32R</t>
  </si>
  <si>
    <t>B32R</t>
  </si>
  <si>
    <t>TB34R</t>
  </si>
  <si>
    <t>B34R</t>
  </si>
  <si>
    <t>RS01-001-H-A</t>
  </si>
  <si>
    <t>CS6E-R001-1</t>
  </si>
  <si>
    <t>S01-001-H-A</t>
  </si>
  <si>
    <t>RS01-001-H-D</t>
  </si>
  <si>
    <t>CS6E-R002-24</t>
  </si>
  <si>
    <t>S01-001-H-D</t>
  </si>
  <si>
    <t>RS01-002-H-D</t>
  </si>
  <si>
    <t>S01-002-H-D</t>
  </si>
  <si>
    <t>RS01-003-H-D</t>
  </si>
  <si>
    <t>S01-003-H-D</t>
  </si>
  <si>
    <t>RS01-004-H-D</t>
  </si>
  <si>
    <t>S01-004-H-D</t>
  </si>
  <si>
    <t>RS01-005-H-D</t>
  </si>
  <si>
    <t>S01-005-H-D</t>
  </si>
  <si>
    <t>RS01-006-H-D</t>
  </si>
  <si>
    <t>S01-006-H-D</t>
  </si>
  <si>
    <t>RS01-007-H-D</t>
  </si>
  <si>
    <t>S01-007-H-D</t>
  </si>
  <si>
    <t>RS01-008-H-D</t>
  </si>
  <si>
    <t>S01-008-H-D</t>
  </si>
  <si>
    <t>RS01-009-H-D</t>
  </si>
  <si>
    <t>S01-009-H-D</t>
  </si>
  <si>
    <t>RS01-010-H-D</t>
  </si>
  <si>
    <t>S01-010-H-D</t>
  </si>
  <si>
    <t>RS01-011-H-D</t>
  </si>
  <si>
    <t>S01-011-H-D</t>
  </si>
  <si>
    <t>RS01-012-H-D</t>
  </si>
  <si>
    <t>S01-012-H-D</t>
  </si>
  <si>
    <t>RS01-013-H-D</t>
  </si>
  <si>
    <t>S01-013-H-D</t>
  </si>
  <si>
    <t>RS01-014-H-D</t>
  </si>
  <si>
    <t>S01-014-H-D</t>
  </si>
  <si>
    <t>RS01-015-H-D</t>
  </si>
  <si>
    <t>S01-015-H-D</t>
  </si>
  <si>
    <t>RS01-016-H-D</t>
  </si>
  <si>
    <t>S01-016-H-D</t>
  </si>
  <si>
    <t>RS01-017-H-D</t>
  </si>
  <si>
    <t>S01-017-H-D</t>
  </si>
  <si>
    <t>RS01-018-H-D</t>
  </si>
  <si>
    <t>S01-018-H-D</t>
  </si>
  <si>
    <t>RS01-019-H-D</t>
  </si>
  <si>
    <t>S01-019-H-D</t>
  </si>
  <si>
    <t>RS01-020-H-D</t>
  </si>
  <si>
    <t>S01-020-H-D</t>
  </si>
  <si>
    <t>RS01-021-H-D</t>
  </si>
  <si>
    <t>S01-021-H-D</t>
  </si>
  <si>
    <t>RS01-022-H-D</t>
  </si>
  <si>
    <t>S01-022-H-D</t>
  </si>
  <si>
    <t>RS01-023-H-D</t>
  </si>
  <si>
    <t>S01-023-H-D</t>
  </si>
  <si>
    <t>RS01-024-H-D</t>
  </si>
  <si>
    <t>S01-024-H-D</t>
  </si>
  <si>
    <t>RS02-001-H-A</t>
  </si>
  <si>
    <t>CS6E-R003-1</t>
  </si>
  <si>
    <t>S02-001-H-A</t>
  </si>
  <si>
    <t>RS02-001-H-D</t>
  </si>
  <si>
    <t>CS6E-R004-24</t>
  </si>
  <si>
    <t>S02-001-H-D</t>
  </si>
  <si>
    <t>RS02-002-H-D</t>
  </si>
  <si>
    <t>S02-002-H-D</t>
  </si>
  <si>
    <t>RS02-003-H-D</t>
  </si>
  <si>
    <t>S02-003-H-D</t>
  </si>
  <si>
    <t>RS02-004-H-D</t>
  </si>
  <si>
    <t>S02-004-H-D</t>
  </si>
  <si>
    <t>RS02-005-H-D</t>
  </si>
  <si>
    <t>S02-005-H-D</t>
  </si>
  <si>
    <t>RS02-006-H-D</t>
  </si>
  <si>
    <t>S02-006-H-D</t>
  </si>
  <si>
    <t>RS02-007-H-D</t>
  </si>
  <si>
    <t>S02-007-H-D</t>
  </si>
  <si>
    <t>RS02-008-H-D</t>
  </si>
  <si>
    <t>S02-008-H-D</t>
  </si>
  <si>
    <t>RS02-009-H-D</t>
  </si>
  <si>
    <t>S02-009-H-D</t>
  </si>
  <si>
    <t>RS02-010-H-D</t>
  </si>
  <si>
    <t>S02-010-H-D</t>
  </si>
  <si>
    <t>RS02-011-H-D</t>
  </si>
  <si>
    <t>S02-011-H-D</t>
  </si>
  <si>
    <t>RS02-012-H-D</t>
  </si>
  <si>
    <t>S02-012-H-D</t>
  </si>
  <si>
    <t>RS02-013-H-D</t>
  </si>
  <si>
    <t>S02-013-H-D</t>
  </si>
  <si>
    <t>RS02-014-H-D</t>
  </si>
  <si>
    <t>S02-014-H-D</t>
  </si>
  <si>
    <t>RS02-015-H-D</t>
  </si>
  <si>
    <t>S02-015-H-D</t>
  </si>
  <si>
    <t>RS02-016-H-D</t>
  </si>
  <si>
    <t>S02-016-H-D</t>
  </si>
  <si>
    <t>RS02-017-H-D</t>
  </si>
  <si>
    <t>S02-017-H-D</t>
  </si>
  <si>
    <t>RS02-018-H-D</t>
  </si>
  <si>
    <t>S02-018-H-D</t>
  </si>
  <si>
    <t>RS02-019-H-D</t>
  </si>
  <si>
    <t>S02-019-H-D</t>
  </si>
  <si>
    <t>RS02-020-H-D</t>
  </si>
  <si>
    <t>S02-020-H-D</t>
  </si>
  <si>
    <t>RS02-021-H-D</t>
  </si>
  <si>
    <t>S02-021-H-D</t>
  </si>
  <si>
    <t>RS02-022-H-D</t>
  </si>
  <si>
    <t>S02-022-H-D</t>
  </si>
  <si>
    <t>RS02-023-H-D</t>
  </si>
  <si>
    <t>S02-023-H-D</t>
  </si>
  <si>
    <t>RS02-024-H-D</t>
  </si>
  <si>
    <t>S02-024-H-D</t>
  </si>
  <si>
    <t>RS03-001-H-A</t>
  </si>
  <si>
    <t>CS6E-R005-1</t>
  </si>
  <si>
    <t>S03-001-H-A</t>
  </si>
  <si>
    <t>RS03-001-H-D</t>
  </si>
  <si>
    <t>CS6E-R006-28</t>
  </si>
  <si>
    <t>S03-001-H-D</t>
  </si>
  <si>
    <t>RS03-002-H-D</t>
  </si>
  <si>
    <t>S03-002-H-D</t>
  </si>
  <si>
    <t>RS03-003-H-D</t>
  </si>
  <si>
    <t>S03-003-H-D</t>
  </si>
  <si>
    <t>RS03-004-H-D</t>
  </si>
  <si>
    <t>S03-004-H-D</t>
  </si>
  <si>
    <t>RS03-005-H-D</t>
  </si>
  <si>
    <t>S03-005-H-D</t>
  </si>
  <si>
    <t>RS03-006-H-D</t>
  </si>
  <si>
    <t>S03-006-H-D</t>
  </si>
  <si>
    <t>RS03-007-H-D</t>
  </si>
  <si>
    <t>S03-007-H-D</t>
  </si>
  <si>
    <t>RS03-008-H-D</t>
  </si>
  <si>
    <t>S03-008-H-D</t>
  </si>
  <si>
    <t>RS03-009-H-D</t>
  </si>
  <si>
    <t>S03-009-H-D</t>
  </si>
  <si>
    <t>RS03-010-H-D</t>
  </si>
  <si>
    <t>S03-010-H-D</t>
  </si>
  <si>
    <t>RS03-011-H-D</t>
  </si>
  <si>
    <t>S03-011-H-D</t>
  </si>
  <si>
    <t>RS03-012-H-D</t>
  </si>
  <si>
    <t>S03-012-H-D</t>
  </si>
  <si>
    <t>RS03-013-H-D</t>
  </si>
  <si>
    <t>S03-013-H-D</t>
  </si>
  <si>
    <t>RS03-014-H-D</t>
  </si>
  <si>
    <t>S03-014-H-D</t>
  </si>
  <si>
    <t>RS03-015-H-D</t>
  </si>
  <si>
    <t>S03-015-H-D</t>
  </si>
  <si>
    <t>RS03-016-H-D</t>
  </si>
  <si>
    <t>S03-016-H-D</t>
  </si>
  <si>
    <t>RS03-017-H-D</t>
  </si>
  <si>
    <t>S03-017-H-D</t>
  </si>
  <si>
    <t>RS03-018-H-D</t>
  </si>
  <si>
    <t>S03-018-H-D</t>
  </si>
  <si>
    <t>RS03-019-H-D</t>
  </si>
  <si>
    <t>S03-019-H-D</t>
  </si>
  <si>
    <t>RS03-020-H-D</t>
  </si>
  <si>
    <t>S03-020-H-D</t>
  </si>
  <si>
    <t>RS03-021-H-D</t>
  </si>
  <si>
    <t>S03-021-H-D</t>
  </si>
  <si>
    <t>RS03-022-H-D</t>
  </si>
  <si>
    <t>S03-022-H-D</t>
  </si>
  <si>
    <t>RS03-023-H-D</t>
  </si>
  <si>
    <t>S03-023-H-D</t>
  </si>
  <si>
    <t>RS03-024-H-D</t>
  </si>
  <si>
    <t>S03-024-H-D</t>
  </si>
  <si>
    <t>RS03-025-H-D</t>
  </si>
  <si>
    <t>S03-025-H-D</t>
  </si>
  <si>
    <t>RS03-026-H-D</t>
  </si>
  <si>
    <t>S03-026-H-D</t>
  </si>
  <si>
    <t>RS03-027-H-D</t>
  </si>
  <si>
    <t>S03-027-H-D</t>
  </si>
  <si>
    <t>RS03-028-H-D</t>
  </si>
  <si>
    <t>S03-028-H-D</t>
  </si>
  <si>
    <t>RS04-001-H-A</t>
  </si>
  <si>
    <t>CS6E-R007-1</t>
  </si>
  <si>
    <t>S04-001-H-A</t>
  </si>
  <si>
    <t>RS04-001-H-D</t>
  </si>
  <si>
    <t>CS6E-R008-24</t>
  </si>
  <si>
    <t>S04-001-H-D</t>
  </si>
  <si>
    <t>RS04-002-H-D</t>
  </si>
  <si>
    <t>S04-002-H-D</t>
  </si>
  <si>
    <t>RS04-003-H-D</t>
  </si>
  <si>
    <t>S04-003-H-D</t>
  </si>
  <si>
    <t>RS04-004-H-D</t>
  </si>
  <si>
    <t>S04-004-H-D</t>
  </si>
  <si>
    <t>RS04-005-H-D</t>
  </si>
  <si>
    <t>S04-005-H-D</t>
  </si>
  <si>
    <t>RS04-006-H-D</t>
  </si>
  <si>
    <t>S04-006-H-D</t>
  </si>
  <si>
    <t>RS04-007-H-D</t>
  </si>
  <si>
    <t>S04-007-H-D</t>
  </si>
  <si>
    <t>RS04-008-H-D</t>
  </si>
  <si>
    <t>S04-008-H-D</t>
  </si>
  <si>
    <t>RS04-009-H-D</t>
  </si>
  <si>
    <t>S04-009-H-D</t>
  </si>
  <si>
    <t>RS04-010-H-D</t>
  </si>
  <si>
    <t>S04-010-H-D</t>
  </si>
  <si>
    <t>RS04-011-H-D</t>
  </si>
  <si>
    <t>S04-011-H-D</t>
  </si>
  <si>
    <t>RS04-012-H-D</t>
  </si>
  <si>
    <t>S04-012-H-D</t>
  </si>
  <si>
    <t>RS04-013-H-D</t>
  </si>
  <si>
    <t>S04-013-H-D</t>
  </si>
  <si>
    <t>RS04-014-H-D</t>
  </si>
  <si>
    <t>S04-014-H-D</t>
  </si>
  <si>
    <t>RS04-015-H-D</t>
  </si>
  <si>
    <t>S04-015-H-D</t>
  </si>
  <si>
    <t>RS04-016-H-D</t>
  </si>
  <si>
    <t>S04-016-H-D</t>
  </si>
  <si>
    <t>RS04-017-H-D</t>
  </si>
  <si>
    <t>S04-017-H-D</t>
  </si>
  <si>
    <t>RS04-018-H-D</t>
  </si>
  <si>
    <t>S04-018-H-D</t>
  </si>
  <si>
    <t>RS04-019-H-D</t>
  </si>
  <si>
    <t>S04-019-H-D</t>
  </si>
  <si>
    <t>RS04-020-H-D</t>
  </si>
  <si>
    <t>S04-020-H-D</t>
  </si>
  <si>
    <t>RS04-021-H-D</t>
  </si>
  <si>
    <t>S04-021-H-D</t>
  </si>
  <si>
    <t>RS04-022-H-D</t>
  </si>
  <si>
    <t>S04-022-H-D</t>
  </si>
  <si>
    <t>RS04-023-H-D</t>
  </si>
  <si>
    <t>S04-023-H-D</t>
  </si>
  <si>
    <t>RS04-024-H-D</t>
  </si>
  <si>
    <t>S04-024-H-D</t>
  </si>
  <si>
    <t>RS05-001-V-A</t>
  </si>
  <si>
    <t>CS6E-R009-1</t>
  </si>
  <si>
    <t>S05-001-V-A</t>
  </si>
  <si>
    <t>RS05-001-V-D</t>
  </si>
  <si>
    <t>CS6E-R010-180</t>
  </si>
  <si>
    <t>S05-001-V-D</t>
  </si>
  <si>
    <t>RS05-002-V-D</t>
  </si>
  <si>
    <t>S05-002-V-D</t>
  </si>
  <si>
    <t>RS05-003-V-D</t>
  </si>
  <si>
    <t>S05-003-V-D</t>
  </si>
  <si>
    <t>RS05-004-V-D</t>
  </si>
  <si>
    <t>S05-004-V-D</t>
  </si>
  <si>
    <t>RS05-005-V-D</t>
  </si>
  <si>
    <t>S05-005-V-D</t>
  </si>
  <si>
    <t>RS05-006-V-D</t>
  </si>
  <si>
    <t>S05-006-V-D</t>
  </si>
  <si>
    <t>RS05-007-V-D</t>
  </si>
  <si>
    <t>S05-007-V-D</t>
  </si>
  <si>
    <t>RS05-008-V-D</t>
  </si>
  <si>
    <t>S05-008-V-D</t>
  </si>
  <si>
    <t>RS05-009-V-D</t>
  </si>
  <si>
    <t>S05-009-V-D</t>
  </si>
  <si>
    <t>RS05-010-V-D</t>
  </si>
  <si>
    <t>S05-010-V-D</t>
  </si>
  <si>
    <t>RS05-011-V-D</t>
  </si>
  <si>
    <t>S05-011-V-D</t>
  </si>
  <si>
    <t>RS05-012-V-D</t>
  </si>
  <si>
    <t>S05-012-V-D</t>
  </si>
  <si>
    <t>RS05-013-V-D</t>
  </si>
  <si>
    <t>S05-013-V-D</t>
  </si>
  <si>
    <t>RS05-014-V-D</t>
  </si>
  <si>
    <t>S05-014-V-D</t>
  </si>
  <si>
    <t>RS05-015-V-D</t>
  </si>
  <si>
    <t>S05-015-V-D</t>
  </si>
  <si>
    <t>RS05-016-V-D</t>
  </si>
  <si>
    <t>S05-016-V-D</t>
  </si>
  <si>
    <t>RS05-017-V-D</t>
  </si>
  <si>
    <t>S05-017-V-D</t>
  </si>
  <si>
    <t>RS05-018-V-D</t>
  </si>
  <si>
    <t>S05-018-V-D</t>
  </si>
  <si>
    <t>RS05-019-V-D</t>
  </si>
  <si>
    <t>S05-019-V-D</t>
  </si>
  <si>
    <t>RS05-020-V-D</t>
  </si>
  <si>
    <t>S05-020-V-D</t>
  </si>
  <si>
    <t>RS05-021-V-D</t>
  </si>
  <si>
    <t>S05-021-V-D</t>
  </si>
  <si>
    <t>RS05-022-V-D</t>
  </si>
  <si>
    <t>S05-022-V-D</t>
  </si>
  <si>
    <t>RS05-023-V-D</t>
  </si>
  <si>
    <t>S05-023-V-D</t>
  </si>
  <si>
    <t>RS05-024-V-D</t>
  </si>
  <si>
    <t>S05-024-V-D</t>
  </si>
  <si>
    <t>RS05-025-V-D</t>
  </si>
  <si>
    <t>S05-025-V-D</t>
  </si>
  <si>
    <t>RS05-026-V-D</t>
  </si>
  <si>
    <t>S05-026-V-D</t>
  </si>
  <si>
    <t>RS05-027-V-D</t>
  </si>
  <si>
    <t>S05-027-V-D</t>
  </si>
  <si>
    <t>RS05-028-V-D</t>
  </si>
  <si>
    <t>S05-028-V-D</t>
  </si>
  <si>
    <t>RS05-029-V-D</t>
  </si>
  <si>
    <t>S05-029-V-D</t>
  </si>
  <si>
    <t>RS05-030-V-D</t>
  </si>
  <si>
    <t>S05-030-V-D</t>
  </si>
  <si>
    <t>RS05-031-V-D</t>
  </si>
  <si>
    <t>S05-031-V-D</t>
  </si>
  <si>
    <t>RS05-032-V-D</t>
  </si>
  <si>
    <t>S05-032-V-D</t>
  </si>
  <si>
    <t>RS05-033-V-D</t>
  </si>
  <si>
    <t>S05-033-V-D</t>
  </si>
  <si>
    <t>RS05-034-V-D</t>
  </si>
  <si>
    <t>S05-034-V-D</t>
  </si>
  <si>
    <t>RS05-035-V-D</t>
  </si>
  <si>
    <t>S05-035-V-D</t>
  </si>
  <si>
    <t>RS05-036-V-D</t>
  </si>
  <si>
    <t>S05-036-V-D</t>
  </si>
  <si>
    <t>RS05-037-V-D</t>
  </si>
  <si>
    <t>S05-037-V-D</t>
  </si>
  <si>
    <t>RS05-038-V-D</t>
  </si>
  <si>
    <t>S05-038-V-D</t>
  </si>
  <si>
    <t>RS05-039-V-D</t>
  </si>
  <si>
    <t>S05-039-V-D</t>
  </si>
  <si>
    <t>RS05-040-V-D</t>
  </si>
  <si>
    <t>S05-040-V-D</t>
  </si>
  <si>
    <t>RS05-041-V-D</t>
  </si>
  <si>
    <t>S05-041-V-D</t>
  </si>
  <si>
    <t>RS05-042-V-D</t>
  </si>
  <si>
    <t>S05-042-V-D</t>
  </si>
  <si>
    <t>RS05-043-V-D</t>
  </si>
  <si>
    <t>S05-043-V-D</t>
  </si>
  <si>
    <t>RS05-044-V-D</t>
  </si>
  <si>
    <t>S05-044-V-D</t>
  </si>
  <si>
    <t>RS05-045-V-D</t>
  </si>
  <si>
    <t>S05-045-V-D</t>
  </si>
  <si>
    <t>RS05-046-V-D</t>
  </si>
  <si>
    <t>S05-046-V-D</t>
  </si>
  <si>
    <t>RS05-047-V-D</t>
  </si>
  <si>
    <t>S05-047-V-D</t>
  </si>
  <si>
    <t>RS05-048-V-D</t>
  </si>
  <si>
    <t>S05-048-V-D</t>
  </si>
  <si>
    <t>RS05-049-V-D</t>
  </si>
  <si>
    <t>S05-049-V-D</t>
  </si>
  <si>
    <t>RS05-050-V-D</t>
  </si>
  <si>
    <t>S05-050-V-D</t>
  </si>
  <si>
    <t>RS05-051-V-D</t>
  </si>
  <si>
    <t>S05-051-V-D</t>
  </si>
  <si>
    <t>RS05-052-V-D</t>
  </si>
  <si>
    <t>S05-052-V-D</t>
  </si>
  <si>
    <t>RS05-053-V-D</t>
  </si>
  <si>
    <t>S05-053-V-D</t>
  </si>
  <si>
    <t>RS05-054-V-D</t>
  </si>
  <si>
    <t>S05-054-V-D</t>
  </si>
  <si>
    <t>RS05-055-V-D</t>
  </si>
  <si>
    <t>S05-055-V-D</t>
  </si>
  <si>
    <t>RS05-056-V-D</t>
  </si>
  <si>
    <t>S05-056-V-D</t>
  </si>
  <si>
    <t>RS05-057-V-D</t>
  </si>
  <si>
    <t>S05-057-V-D</t>
  </si>
  <si>
    <t>RS05-058-V-D</t>
  </si>
  <si>
    <t>S05-058-V-D</t>
  </si>
  <si>
    <t>RS05-059-V-D</t>
  </si>
  <si>
    <t>S05-059-V-D</t>
  </si>
  <si>
    <t>RS05-060-V-D</t>
  </si>
  <si>
    <t>S05-060-V-D</t>
  </si>
  <si>
    <t>RS05-061-V-D</t>
  </si>
  <si>
    <t>S05-061-V-D</t>
  </si>
  <si>
    <t>RS05-062-V-D</t>
  </si>
  <si>
    <t>S05-062-V-D</t>
  </si>
  <si>
    <t>RS05-063-V-D</t>
  </si>
  <si>
    <t>S05-063-V-D</t>
  </si>
  <si>
    <t>RS05-064-V-D</t>
  </si>
  <si>
    <t>S05-064-V-D</t>
  </si>
  <si>
    <t>RS05-065-V-D</t>
  </si>
  <si>
    <t>S05-065-V-D</t>
  </si>
  <si>
    <t>RS05-066-V-D</t>
  </si>
  <si>
    <t>S05-066-V-D</t>
  </si>
  <si>
    <t>RS05-067-V-D</t>
  </si>
  <si>
    <t>S05-067-V-D</t>
  </si>
  <si>
    <t>RS05-068-V-D</t>
  </si>
  <si>
    <t>S05-068-V-D</t>
  </si>
  <si>
    <t>RS05-069-V-D</t>
  </si>
  <si>
    <t>S05-069-V-D</t>
  </si>
  <si>
    <t>RS05-070-V-D</t>
  </si>
  <si>
    <t>S05-070-V-D</t>
  </si>
  <si>
    <t>RS05-071-V-D</t>
  </si>
  <si>
    <t>S05-071-V-D</t>
  </si>
  <si>
    <t>RS05-072-V-D</t>
  </si>
  <si>
    <t>S05-072-V-D</t>
  </si>
  <si>
    <t>RS05-073-V-D</t>
  </si>
  <si>
    <t>S05-073-V-D</t>
  </si>
  <si>
    <t>RS05-074-V-D</t>
  </si>
  <si>
    <t>S05-074-V-D</t>
  </si>
  <si>
    <t>RS05-075-V-D</t>
  </si>
  <si>
    <t>S05-075-V-D</t>
  </si>
  <si>
    <t>RS05-076-V-D</t>
  </si>
  <si>
    <t>S05-076-V-D</t>
  </si>
  <si>
    <t>RS05-077-V-D</t>
  </si>
  <si>
    <t>S05-077-V-D</t>
  </si>
  <si>
    <t>RS05-078-V-D</t>
  </si>
  <si>
    <t>S05-078-V-D</t>
  </si>
  <si>
    <t>RS05-079-V-D</t>
  </si>
  <si>
    <t>S05-079-V-D</t>
  </si>
  <si>
    <t>RS05-080-V-D</t>
  </si>
  <si>
    <t>S05-080-V-D</t>
  </si>
  <si>
    <t>RS05-081-V-D</t>
  </si>
  <si>
    <t>S05-081-V-D</t>
  </si>
  <si>
    <t>RS05-082-V-D</t>
  </si>
  <si>
    <t>S05-082-V-D</t>
  </si>
  <si>
    <t>RS05-083-V-D</t>
  </si>
  <si>
    <t>S05-083-V-D</t>
  </si>
  <si>
    <t>RS05-084-V-D</t>
  </si>
  <si>
    <t>S05-084-V-D</t>
  </si>
  <si>
    <t>RS05-085-V-D</t>
  </si>
  <si>
    <t>S05-085-V-D</t>
  </si>
  <si>
    <t>RS05-086-V-D</t>
  </si>
  <si>
    <t>S05-086-V-D</t>
  </si>
  <si>
    <t>RS05-087-V-D</t>
  </si>
  <si>
    <t>S05-087-V-D</t>
  </si>
  <si>
    <t>RS05-088-V-D</t>
  </si>
  <si>
    <t>S05-088-V-D</t>
  </si>
  <si>
    <t>RS05-089-V-D</t>
  </si>
  <si>
    <t>S05-089-V-D</t>
  </si>
  <si>
    <t>RS05-090-V-D</t>
  </si>
  <si>
    <t>S05-090-V-D</t>
  </si>
  <si>
    <t>RS05-091-V-D</t>
  </si>
  <si>
    <t>S05-091-V-D</t>
  </si>
  <si>
    <t>RS05-092-V-D</t>
  </si>
  <si>
    <t>S05-092-V-D</t>
  </si>
  <si>
    <t>RS05-093-V-D</t>
  </si>
  <si>
    <t>S05-093-V-D</t>
  </si>
  <si>
    <t>RS05-094-V-D</t>
  </si>
  <si>
    <t>S05-094-V-D</t>
  </si>
  <si>
    <t>RS05-095-V-D</t>
  </si>
  <si>
    <t>S05-095-V-D</t>
  </si>
  <si>
    <t>RS05-096-V-D</t>
  </si>
  <si>
    <t>S05-096-V-D</t>
  </si>
  <si>
    <t>RS05-097-V-D</t>
  </si>
  <si>
    <t>S05-097-V-D</t>
  </si>
  <si>
    <t>RS05-098-V-D</t>
  </si>
  <si>
    <t>S05-098-V-D</t>
  </si>
  <si>
    <t>RS05-099-V-D</t>
  </si>
  <si>
    <t>S05-099-V-D</t>
  </si>
  <si>
    <t>RS05-100-V-D</t>
  </si>
  <si>
    <t>S05-100-V-D</t>
  </si>
  <si>
    <t>RS05-101-V-D</t>
  </si>
  <si>
    <t>S05-101-V-D</t>
  </si>
  <si>
    <t>RS05-102-V-D</t>
  </si>
  <si>
    <t>S05-102-V-D</t>
  </si>
  <si>
    <t>RS05-103-V-D</t>
  </si>
  <si>
    <t>S05-103-V-D</t>
  </si>
  <si>
    <t>RS05-104-V-D</t>
  </si>
  <si>
    <t>S05-104-V-D</t>
  </si>
  <si>
    <t>RS05-105-V-D</t>
  </si>
  <si>
    <t>S05-105-V-D</t>
  </si>
  <si>
    <t>RS05-106-V-D</t>
  </si>
  <si>
    <t>S05-106-V-D</t>
  </si>
  <si>
    <t>RS05-107-V-D</t>
  </si>
  <si>
    <t>S05-107-V-D</t>
  </si>
  <si>
    <t>RS05-108-V-D</t>
  </si>
  <si>
    <t>S05-108-V-D</t>
  </si>
  <si>
    <t>RS05-109-V-D</t>
  </si>
  <si>
    <t>S05-109-V-D</t>
  </si>
  <si>
    <t>RS05-110-V-D</t>
  </si>
  <si>
    <t>S05-110-V-D</t>
  </si>
  <si>
    <t>RS05-111-V-D</t>
  </si>
  <si>
    <t>S05-111-V-D</t>
  </si>
  <si>
    <t>RS05-112-V-D</t>
  </si>
  <si>
    <t>S05-112-V-D</t>
  </si>
  <si>
    <t>RS05-113-V-D</t>
  </si>
  <si>
    <t>S05-113-V-D</t>
  </si>
  <si>
    <t>RS05-114-V-D</t>
  </si>
  <si>
    <t>S05-114-V-D</t>
  </si>
  <si>
    <t>RS05-115-V-D</t>
  </si>
  <si>
    <t>S05-115-V-D</t>
  </si>
  <si>
    <t>RS05-116-V-D</t>
  </si>
  <si>
    <t>S05-116-V-D</t>
  </si>
  <si>
    <t>RS05-117-V-D</t>
  </si>
  <si>
    <t>S05-117-V-D</t>
  </si>
  <si>
    <t>RS05-118-V-D</t>
  </si>
  <si>
    <t>S05-118-V-D</t>
  </si>
  <si>
    <t>RS05-119-V-D</t>
  </si>
  <si>
    <t>S05-119-V-D</t>
  </si>
  <si>
    <t>RS05-120-V-D</t>
  </si>
  <si>
    <t>S05-120-V-D</t>
  </si>
  <si>
    <t>RS05-121-V-D</t>
  </si>
  <si>
    <t>S05-121-V-D</t>
  </si>
  <si>
    <t>RS05-122-V-D</t>
  </si>
  <si>
    <t>S05-122-V-D</t>
  </si>
  <si>
    <t>RS05-123-V-D</t>
  </si>
  <si>
    <t>S05-123-V-D</t>
  </si>
  <si>
    <t>RS05-124-V-D</t>
  </si>
  <si>
    <t>S05-124-V-D</t>
  </si>
  <si>
    <t>RS05-125-V-D</t>
  </si>
  <si>
    <t>S05-125-V-D</t>
  </si>
  <si>
    <t>RS05-126-V-D</t>
  </si>
  <si>
    <t>S05-126-V-D</t>
  </si>
  <si>
    <t>RS05-127-V-D</t>
  </si>
  <si>
    <t>S05-127-V-D</t>
  </si>
  <si>
    <t>RS05-128-V-D</t>
  </si>
  <si>
    <t>S05-128-V-D</t>
  </si>
  <si>
    <t>RS05-129-V-D</t>
  </si>
  <si>
    <t>S05-129-V-D</t>
  </si>
  <si>
    <t>RS05-130-V-D</t>
  </si>
  <si>
    <t>S05-130-V-D</t>
  </si>
  <si>
    <t>RS05-131-V-D</t>
  </si>
  <si>
    <t>S05-131-V-D</t>
  </si>
  <si>
    <t>RS05-132-V-D</t>
  </si>
  <si>
    <t>S05-132-V-D</t>
  </si>
  <si>
    <t>RS05-133-V-D</t>
  </si>
  <si>
    <t>S05-133-V-D</t>
  </si>
  <si>
    <t>RS05-134-V-D</t>
  </si>
  <si>
    <t>S05-134-V-D</t>
  </si>
  <si>
    <t>RS05-135-V-D</t>
  </si>
  <si>
    <t>S05-135-V-D</t>
  </si>
  <si>
    <t>RS05-136-V-D</t>
  </si>
  <si>
    <t>S05-136-V-D</t>
  </si>
  <si>
    <t>RS05-137-V-D</t>
  </si>
  <si>
    <t>S05-137-V-D</t>
  </si>
  <si>
    <t>RS05-138-V-D</t>
  </si>
  <si>
    <t>S05-138-V-D</t>
  </si>
  <si>
    <t>RS05-139-V-D</t>
  </si>
  <si>
    <t>S05-139-V-D</t>
  </si>
  <si>
    <t>RS05-140-V-D</t>
  </si>
  <si>
    <t>S05-140-V-D</t>
  </si>
  <si>
    <t>RS05-141-V-D</t>
  </si>
  <si>
    <t>S05-141-V-D</t>
  </si>
  <si>
    <t>RS05-142-V-D</t>
  </si>
  <si>
    <t>S05-142-V-D</t>
  </si>
  <si>
    <t>RS05-143-V-D</t>
  </si>
  <si>
    <t>S05-143-V-D</t>
  </si>
  <si>
    <t>RS05-144-V-D</t>
  </si>
  <si>
    <t>S05-144-V-D</t>
  </si>
  <si>
    <t>RS05-145-V-D</t>
  </si>
  <si>
    <t>S05-145-V-D</t>
  </si>
  <si>
    <t>RS05-146-V-D</t>
  </si>
  <si>
    <t>S05-146-V-D</t>
  </si>
  <si>
    <t>RS05-147-V-D</t>
  </si>
  <si>
    <t>S05-147-V-D</t>
  </si>
  <si>
    <t>RS05-148-V-D</t>
  </si>
  <si>
    <t>S05-148-V-D</t>
  </si>
  <si>
    <t>RS05-149-V-D</t>
  </si>
  <si>
    <t>S05-149-V-D</t>
  </si>
  <si>
    <t>RS05-150-V-D</t>
  </si>
  <si>
    <t>S05-150-V-D</t>
  </si>
  <si>
    <t>RS05-151-V-D</t>
  </si>
  <si>
    <t>S05-151-V-D</t>
  </si>
  <si>
    <t>RS05-152-V-D</t>
  </si>
  <si>
    <t>S05-152-V-D</t>
  </si>
  <si>
    <t>RS05-153-V-D</t>
  </si>
  <si>
    <t>S05-153-V-D</t>
  </si>
  <si>
    <t>RS05-154-V-D</t>
  </si>
  <si>
    <t>S05-154-V-D</t>
  </si>
  <si>
    <t>RS05-155-V-D</t>
  </si>
  <si>
    <t>S05-155-V-D</t>
  </si>
  <si>
    <t>RS05-156-V-D</t>
  </si>
  <si>
    <t>S05-156-V-D</t>
  </si>
  <si>
    <t>RS05-157-V-D</t>
  </si>
  <si>
    <t>S05-157-V-D</t>
  </si>
  <si>
    <t>RS05-158-V-D</t>
  </si>
  <si>
    <t>S05-158-V-D</t>
  </si>
  <si>
    <t>RS05-159-V-D</t>
  </si>
  <si>
    <t>S05-159-V-D</t>
  </si>
  <si>
    <t>RS05-160-V-D</t>
  </si>
  <si>
    <t>S05-160-V-D</t>
  </si>
  <si>
    <t>RS05-161-V-D</t>
  </si>
  <si>
    <t>S05-161-V-D</t>
  </si>
  <si>
    <t>RS05-162-V-D</t>
  </si>
  <si>
    <t>S05-162-V-D</t>
  </si>
  <si>
    <t>RS05-163-V-D</t>
  </si>
  <si>
    <t>S05-163-V-D</t>
  </si>
  <si>
    <t>RS05-164-V-D</t>
  </si>
  <si>
    <t>S05-164-V-D</t>
  </si>
  <si>
    <t>RS05-165-V-D</t>
  </si>
  <si>
    <t>S05-165-V-D</t>
  </si>
  <si>
    <t>RS05-166-V-D</t>
  </si>
  <si>
    <t>S05-166-V-D</t>
  </si>
  <si>
    <t>RS05-167-V-D</t>
  </si>
  <si>
    <t>S05-167-V-D</t>
  </si>
  <si>
    <t>RS05-168-V-D</t>
  </si>
  <si>
    <t>S05-168-V-D</t>
  </si>
  <si>
    <t>RS05-169-V-D</t>
  </si>
  <si>
    <t>S05-169-V-D</t>
  </si>
  <si>
    <t>RS05-170-V-D</t>
  </si>
  <si>
    <t>S05-170-V-D</t>
  </si>
  <si>
    <t>RS05-171-V-D</t>
  </si>
  <si>
    <t>S05-171-V-D</t>
  </si>
  <si>
    <t>RS05-172-V-D</t>
  </si>
  <si>
    <t>S05-172-V-D</t>
  </si>
  <si>
    <t>RS05-173-V-D</t>
  </si>
  <si>
    <t>S05-173-V-D</t>
  </si>
  <si>
    <t>RS05-174-V-D</t>
  </si>
  <si>
    <t>S05-174-V-D</t>
  </si>
  <si>
    <t>RS05-175-V-D</t>
  </si>
  <si>
    <t>S05-175-V-D</t>
  </si>
  <si>
    <t>RS05-176-V-D</t>
  </si>
  <si>
    <t>S05-176-V-D</t>
  </si>
  <si>
    <t>RS05-177-V-D</t>
  </si>
  <si>
    <t>S05-177-V-D</t>
  </si>
  <si>
    <t>RS05-178-V-D</t>
  </si>
  <si>
    <t>S05-178-V-D</t>
  </si>
  <si>
    <t>RS05-179-V-D</t>
  </si>
  <si>
    <t>S05-179-V-D</t>
  </si>
  <si>
    <t>RS05-180-V-D</t>
  </si>
  <si>
    <t>S05-180-V-D</t>
  </si>
  <si>
    <t>RS06-001-H-A</t>
  </si>
  <si>
    <t>CS6E-R011-1</t>
  </si>
  <si>
    <t>S06-001-H-A</t>
  </si>
  <si>
    <t>RS06-001-H-D</t>
  </si>
  <si>
    <t>CS6E-R012-28</t>
  </si>
  <si>
    <t>S06-001-H-D</t>
  </si>
  <si>
    <t>RS06-002-H-D</t>
  </si>
  <si>
    <t>S06-002-H-D</t>
  </si>
  <si>
    <t>RS06-003-H-D</t>
  </si>
  <si>
    <t>S06-003-H-D</t>
  </si>
  <si>
    <t>RS06-004-H-D</t>
  </si>
  <si>
    <t>S06-004-H-D</t>
  </si>
  <si>
    <t>RS06-005-H-D</t>
  </si>
  <si>
    <t>S06-005-H-D</t>
  </si>
  <si>
    <t>RS06-006-H-D</t>
  </si>
  <si>
    <t>S06-006-H-D</t>
  </si>
  <si>
    <t>RS06-007-H-D</t>
  </si>
  <si>
    <t>S06-007-H-D</t>
  </si>
  <si>
    <t>RS06-008-H-D</t>
  </si>
  <si>
    <t>S06-008-H-D</t>
  </si>
  <si>
    <t>RS06-009-H-D</t>
  </si>
  <si>
    <t>S06-009-H-D</t>
  </si>
  <si>
    <t>RS06-010-H-D</t>
  </si>
  <si>
    <t>S06-010-H-D</t>
  </si>
  <si>
    <t>RS06-011-H-D</t>
  </si>
  <si>
    <t>S06-011-H-D</t>
  </si>
  <si>
    <t>RS06-012-H-D</t>
  </si>
  <si>
    <t>S06-012-H-D</t>
  </si>
  <si>
    <t>RS06-013-H-D</t>
  </si>
  <si>
    <t>S06-013-H-D</t>
  </si>
  <si>
    <t>RS06-014-H-D</t>
  </si>
  <si>
    <t>S06-014-H-D</t>
  </si>
  <si>
    <t>RS06-015-H-D</t>
  </si>
  <si>
    <t>S06-015-H-D</t>
  </si>
  <si>
    <t>RS06-016-H-D</t>
  </si>
  <si>
    <t>S06-016-H-D</t>
  </si>
  <si>
    <t>RS06-017-H-D</t>
  </si>
  <si>
    <t>S06-017-H-D</t>
  </si>
  <si>
    <t>RS06-018-H-D</t>
  </si>
  <si>
    <t>S06-018-H-D</t>
  </si>
  <si>
    <t>RS06-019-H-D</t>
  </si>
  <si>
    <t>S06-019-H-D</t>
  </si>
  <si>
    <t>RS06-020-H-D</t>
  </si>
  <si>
    <t>S06-020-H-D</t>
  </si>
  <si>
    <t>RS06-021-H-D</t>
  </si>
  <si>
    <t>S06-021-H-D</t>
  </si>
  <si>
    <t>RS06-022-H-D</t>
  </si>
  <si>
    <t>S06-022-H-D</t>
  </si>
  <si>
    <t>RS06-023-H-D</t>
  </si>
  <si>
    <t>S06-023-H-D</t>
  </si>
  <si>
    <t>RS06-024-H-D</t>
  </si>
  <si>
    <t>S06-024-H-D</t>
  </si>
  <si>
    <t>RS06-025-H-D</t>
  </si>
  <si>
    <t>S06-025-H-D</t>
  </si>
  <si>
    <t>RS06-026-H-D</t>
  </si>
  <si>
    <t>S06-026-H-D</t>
  </si>
  <si>
    <t>RS06-027-H-D</t>
  </si>
  <si>
    <t>S06-027-H-D</t>
  </si>
  <si>
    <t>RS06-028-H-D</t>
  </si>
  <si>
    <t>S06-028-H-D</t>
  </si>
  <si>
    <t>RS07-001-H-A</t>
  </si>
  <si>
    <t>CS6E-R013-1</t>
  </si>
  <si>
    <t>S07-001-H-A</t>
  </si>
  <si>
    <t>RS07-001-H-D</t>
  </si>
  <si>
    <t>CS6E-R014-100</t>
  </si>
  <si>
    <t>S07-001-H-D</t>
  </si>
  <si>
    <t>RS07-002-H-D</t>
  </si>
  <si>
    <t>S07-002-H-D</t>
  </si>
  <si>
    <t>RS07-003-H-D</t>
  </si>
  <si>
    <t>S07-003-H-D</t>
  </si>
  <si>
    <t>RS07-004-H-D</t>
  </si>
  <si>
    <t>S07-004-H-D</t>
  </si>
  <si>
    <t>RS07-005-H-D</t>
  </si>
  <si>
    <t>S07-005-H-D</t>
  </si>
  <si>
    <t>RS07-006-H-D</t>
  </si>
  <si>
    <t>S07-006-H-D</t>
  </si>
  <si>
    <t>RS07-007-H-D</t>
  </si>
  <si>
    <t>S07-007-H-D</t>
  </si>
  <si>
    <t>RS07-008-H-D</t>
  </si>
  <si>
    <t>S07-008-H-D</t>
  </si>
  <si>
    <t>RS07-009-H-D</t>
  </si>
  <si>
    <t>S07-009-H-D</t>
  </si>
  <si>
    <t>RS07-010-H-D</t>
  </si>
  <si>
    <t>S07-010-H-D</t>
  </si>
  <si>
    <t>RS07-011-H-D</t>
  </si>
  <si>
    <t>S07-011-H-D</t>
  </si>
  <si>
    <t>RS07-012-H-D</t>
  </si>
  <si>
    <t>S07-012-H-D</t>
  </si>
  <si>
    <t>RS07-013-H-D</t>
  </si>
  <si>
    <t>S07-013-H-D</t>
  </si>
  <si>
    <t>RS07-014-H-D</t>
  </si>
  <si>
    <t>S07-014-H-D</t>
  </si>
  <si>
    <t>RS07-015-H-D</t>
  </si>
  <si>
    <t>S07-015-H-D</t>
  </si>
  <si>
    <t>RS07-016-H-D</t>
  </si>
  <si>
    <t>S07-016-H-D</t>
  </si>
  <si>
    <t>RS07-017-H-D</t>
  </si>
  <si>
    <t>S07-017-H-D</t>
  </si>
  <si>
    <t>RS07-018-H-D</t>
  </si>
  <si>
    <t>S07-018-H-D</t>
  </si>
  <si>
    <t>RS07-019-H-D</t>
  </si>
  <si>
    <t>S07-019-H-D</t>
  </si>
  <si>
    <t>RS07-020-H-D</t>
  </si>
  <si>
    <t>S07-020-H-D</t>
  </si>
  <si>
    <t>RS07-021-H-D</t>
  </si>
  <si>
    <t>S07-021-H-D</t>
  </si>
  <si>
    <t>RS07-022-H-D</t>
  </si>
  <si>
    <t>S07-022-H-D</t>
  </si>
  <si>
    <t>RS07-023-H-D</t>
  </si>
  <si>
    <t>S07-023-H-D</t>
  </si>
  <si>
    <t>RS07-024-H-D</t>
  </si>
  <si>
    <t>S07-024-H-D</t>
  </si>
  <si>
    <t>RS07-025-H-D</t>
  </si>
  <si>
    <t>S07-025-H-D</t>
  </si>
  <si>
    <t>RS07-026-H-D</t>
  </si>
  <si>
    <t>S07-026-H-D</t>
  </si>
  <si>
    <t>RS07-027-H-D</t>
  </si>
  <si>
    <t>S07-027-H-D</t>
  </si>
  <si>
    <t>RS07-028-H-D</t>
  </si>
  <si>
    <t>S07-028-H-D</t>
  </si>
  <si>
    <t>RS07-029-H-D</t>
  </si>
  <si>
    <t>S07-029-H-D</t>
  </si>
  <si>
    <t>RS07-030-H-D</t>
  </si>
  <si>
    <t>S07-030-H-D</t>
  </si>
  <si>
    <t>RS07-031-H-D</t>
  </si>
  <si>
    <t>S07-031-H-D</t>
  </si>
  <si>
    <t>RS07-032-H-D</t>
  </si>
  <si>
    <t>S07-032-H-D</t>
  </si>
  <si>
    <t>RS07-033-H-D</t>
  </si>
  <si>
    <t>S07-033-H-D</t>
  </si>
  <si>
    <t>RS07-034-H-D</t>
  </si>
  <si>
    <t>S07-034-H-D</t>
  </si>
  <si>
    <t>RS07-035-H-D</t>
  </si>
  <si>
    <t>S07-035-H-D</t>
  </si>
  <si>
    <t>RS07-036-H-D</t>
  </si>
  <si>
    <t>S07-036-H-D</t>
  </si>
  <si>
    <t>RS07-037-H-D</t>
  </si>
  <si>
    <t>S07-037-H-D</t>
  </si>
  <si>
    <t>RS07-038-H-D</t>
  </si>
  <si>
    <t>S07-038-H-D</t>
  </si>
  <si>
    <t>RS07-039-H-D</t>
  </si>
  <si>
    <t>S07-039-H-D</t>
  </si>
  <si>
    <t>RS07-040-H-D</t>
  </si>
  <si>
    <t>S07-040-H-D</t>
  </si>
  <si>
    <t>RS07-041-H-D</t>
  </si>
  <si>
    <t>S07-041-H-D</t>
  </si>
  <si>
    <t>RS07-042-H-D</t>
  </si>
  <si>
    <t>S07-042-H-D</t>
  </si>
  <si>
    <t>RS07-043-H-D</t>
  </si>
  <si>
    <t>S07-043-H-D</t>
  </si>
  <si>
    <t>RS07-044-H-D</t>
  </si>
  <si>
    <t>S07-044-H-D</t>
  </si>
  <si>
    <t>RS07-045-H-D</t>
  </si>
  <si>
    <t>S07-045-H-D</t>
  </si>
  <si>
    <t>RS07-046-H-D</t>
  </si>
  <si>
    <t>S07-046-H-D</t>
  </si>
  <si>
    <t>RS07-047-H-D</t>
  </si>
  <si>
    <t>S07-047-H-D</t>
  </si>
  <si>
    <t>RS07-048-H-D</t>
  </si>
  <si>
    <t>S07-048-H-D</t>
  </si>
  <si>
    <t>RS07-049-H-D</t>
  </si>
  <si>
    <t>S07-049-H-D</t>
  </si>
  <si>
    <t>RS07-050-H-D</t>
  </si>
  <si>
    <t>S07-050-H-D</t>
  </si>
  <si>
    <t>RS07-051-H-D</t>
  </si>
  <si>
    <t>S07-051-H-D</t>
  </si>
  <si>
    <t>RS07-052-H-D</t>
  </si>
  <si>
    <t>S07-052-H-D</t>
  </si>
  <si>
    <t>RS07-053-H-D</t>
  </si>
  <si>
    <t>S07-053-H-D</t>
  </si>
  <si>
    <t>RS07-054-H-D</t>
  </si>
  <si>
    <t>S07-054-H-D</t>
  </si>
  <si>
    <t>RS07-055-H-D</t>
  </si>
  <si>
    <t>S07-055-H-D</t>
  </si>
  <si>
    <t>RS07-056-H-D</t>
  </si>
  <si>
    <t>S07-056-H-D</t>
  </si>
  <si>
    <t>RS07-057-H-D</t>
  </si>
  <si>
    <t>S07-057-H-D</t>
  </si>
  <si>
    <t>RS07-058-H-D</t>
  </si>
  <si>
    <t>S07-058-H-D</t>
  </si>
  <si>
    <t>RS07-059-H-D</t>
  </si>
  <si>
    <t>S07-059-H-D</t>
  </si>
  <si>
    <t>RS07-060-H-D</t>
  </si>
  <si>
    <t>S07-060-H-D</t>
  </si>
  <si>
    <t>RS07-061-H-D</t>
  </si>
  <si>
    <t>S07-061-H-D</t>
  </si>
  <si>
    <t>RS07-062-H-D</t>
  </si>
  <si>
    <t>S07-062-H-D</t>
  </si>
  <si>
    <t>RS07-063-H-D</t>
  </si>
  <si>
    <t>S07-063-H-D</t>
  </si>
  <si>
    <t>RS07-064-H-D</t>
  </si>
  <si>
    <t>S07-064-H-D</t>
  </si>
  <si>
    <t>RS07-065-H-D</t>
  </si>
  <si>
    <t>S07-065-H-D</t>
  </si>
  <si>
    <t>RS07-066-H-D</t>
  </si>
  <si>
    <t>S07-066-H-D</t>
  </si>
  <si>
    <t>RS07-067-H-D</t>
  </si>
  <si>
    <t>S07-067-H-D</t>
  </si>
  <si>
    <t>RS07-068-H-D</t>
  </si>
  <si>
    <t>S07-068-H-D</t>
  </si>
  <si>
    <t>RS07-069-H-D</t>
  </si>
  <si>
    <t>S07-069-H-D</t>
  </si>
  <si>
    <t>RS07-070-H-D</t>
  </si>
  <si>
    <t>S07-070-H-D</t>
  </si>
  <si>
    <t>RS07-071-H-D</t>
  </si>
  <si>
    <t>S07-071-H-D</t>
  </si>
  <si>
    <t>RS07-072-H-D</t>
  </si>
  <si>
    <t>S07-072-H-D</t>
  </si>
  <si>
    <t>RS07-073-H-D</t>
  </si>
  <si>
    <t>S07-073-H-D</t>
  </si>
  <si>
    <t>RS07-074-H-D</t>
  </si>
  <si>
    <t>S07-074-H-D</t>
  </si>
  <si>
    <t>RS07-075-H-D</t>
  </si>
  <si>
    <t>S07-075-H-D</t>
  </si>
  <si>
    <t>RS07-076-H-D</t>
  </si>
  <si>
    <t>S07-076-H-D</t>
  </si>
  <si>
    <t>RS07-077-H-D</t>
  </si>
  <si>
    <t>S07-077-H-D</t>
  </si>
  <si>
    <t>RS07-078-H-D</t>
  </si>
  <si>
    <t>S07-078-H-D</t>
  </si>
  <si>
    <t>RS07-079-H-D</t>
  </si>
  <si>
    <t>S07-079-H-D</t>
  </si>
  <si>
    <t>RS07-080-H-D</t>
  </si>
  <si>
    <t>S07-080-H-D</t>
  </si>
  <si>
    <t>RS07-081-H-D</t>
  </si>
  <si>
    <t>S07-081-H-D</t>
  </si>
  <si>
    <t>RS07-082-H-D</t>
  </si>
  <si>
    <t>S07-082-H-D</t>
  </si>
  <si>
    <t>RS07-083-H-D</t>
  </si>
  <si>
    <t>S07-083-H-D</t>
  </si>
  <si>
    <t>RS07-084-H-D</t>
  </si>
  <si>
    <t>S07-084-H-D</t>
  </si>
  <si>
    <t>RS07-085-H-D</t>
  </si>
  <si>
    <t>S07-085-H-D</t>
  </si>
  <si>
    <t>RS07-086-H-D</t>
  </si>
  <si>
    <t>S07-086-H-D</t>
  </si>
  <si>
    <t>RS07-087-H-D</t>
  </si>
  <si>
    <t>S07-087-H-D</t>
  </si>
  <si>
    <t>RS07-088-H-D</t>
  </si>
  <si>
    <t>S07-088-H-D</t>
  </si>
  <si>
    <t>RS07-089-H-D</t>
  </si>
  <si>
    <t>S07-089-H-D</t>
  </si>
  <si>
    <t>RS07-090-H-D</t>
  </si>
  <si>
    <t>S07-090-H-D</t>
  </si>
  <si>
    <t>RS07-091-H-D</t>
  </si>
  <si>
    <t>S07-091-H-D</t>
  </si>
  <si>
    <t>RS07-092-H-D</t>
  </si>
  <si>
    <t>S07-092-H-D</t>
  </si>
  <si>
    <t>RS07-093-H-D</t>
  </si>
  <si>
    <t>S07-093-H-D</t>
  </si>
  <si>
    <t>RS07-094-H-D</t>
  </si>
  <si>
    <t>S07-094-H-D</t>
  </si>
  <si>
    <t>RS07-095-H-D</t>
  </si>
  <si>
    <t>S07-095-H-D</t>
  </si>
  <si>
    <t>RS07-096-H-D</t>
  </si>
  <si>
    <t>S07-096-H-D</t>
  </si>
  <si>
    <t>RS07-097-H-D</t>
  </si>
  <si>
    <t>S07-097-H-D</t>
  </si>
  <si>
    <t>RS07-098-H-D</t>
  </si>
  <si>
    <t>S07-098-H-D</t>
  </si>
  <si>
    <t>RS07-099-H-D</t>
  </si>
  <si>
    <t>S07-099-H-D</t>
  </si>
  <si>
    <t>RS07-100-H-D</t>
  </si>
  <si>
    <t>S07-100-H-D</t>
  </si>
  <si>
    <t>RS08-001-H-A</t>
  </si>
  <si>
    <t>CS6E-R015-1</t>
  </si>
  <si>
    <t>S08-001-H-A</t>
  </si>
  <si>
    <t>RS08-001-H-D</t>
  </si>
  <si>
    <t>CS6E-R016-36</t>
  </si>
  <si>
    <t>S08-001-H-D</t>
  </si>
  <si>
    <t>RS08-002-H-D</t>
  </si>
  <si>
    <t>S08-002-H-D</t>
  </si>
  <si>
    <t>RS08-003-H-D</t>
  </si>
  <si>
    <t>S08-003-H-D</t>
  </si>
  <si>
    <t>RS08-004-H-D</t>
  </si>
  <si>
    <t>S08-004-H-D</t>
  </si>
  <si>
    <t>RS08-005-H-D</t>
  </si>
  <si>
    <t>S08-005-H-D</t>
  </si>
  <si>
    <t>RS08-006-H-D</t>
  </si>
  <si>
    <t>S08-006-H-D</t>
  </si>
  <si>
    <t>RS08-007-H-D</t>
  </si>
  <si>
    <t>S08-007-H-D</t>
  </si>
  <si>
    <t>RS08-008-H-D</t>
  </si>
  <si>
    <t>S08-008-H-D</t>
  </si>
  <si>
    <t>RS08-009-H-D</t>
  </si>
  <si>
    <t>S08-009-H-D</t>
  </si>
  <si>
    <t>RS08-010-H-D</t>
  </si>
  <si>
    <t>S08-010-H-D</t>
  </si>
  <si>
    <t>RS08-011-H-D</t>
  </si>
  <si>
    <t>S08-011-H-D</t>
  </si>
  <si>
    <t>RS08-012-H-D</t>
  </si>
  <si>
    <t>S08-012-H-D</t>
  </si>
  <si>
    <t>RS08-013-H-D</t>
  </si>
  <si>
    <t>S08-013-H-D</t>
  </si>
  <si>
    <t>RS08-014-H-D</t>
  </si>
  <si>
    <t>S08-014-H-D</t>
  </si>
  <si>
    <t>RS08-015-H-D</t>
  </si>
  <si>
    <t>S08-015-H-D</t>
  </si>
  <si>
    <t>RS08-016-H-D</t>
  </si>
  <si>
    <t>S08-016-H-D</t>
  </si>
  <si>
    <t>RS08-017-H-D</t>
  </si>
  <si>
    <t>S08-017-H-D</t>
  </si>
  <si>
    <t>RS08-018-H-D</t>
  </si>
  <si>
    <t>S08-018-H-D</t>
  </si>
  <si>
    <t>RS08-019-H-D</t>
  </si>
  <si>
    <t>S08-019-H-D</t>
  </si>
  <si>
    <t>RS08-020-H-D</t>
  </si>
  <si>
    <t>S08-020-H-D</t>
  </si>
  <si>
    <t>RS08-021-H-D</t>
  </si>
  <si>
    <t>S08-021-H-D</t>
  </si>
  <si>
    <t>RS08-022-H-D</t>
  </si>
  <si>
    <t>S08-022-H-D</t>
  </si>
  <si>
    <t>RS08-023-H-D</t>
  </si>
  <si>
    <t>S08-023-H-D</t>
  </si>
  <si>
    <t>RS08-024-H-D</t>
  </si>
  <si>
    <t>S08-024-H-D</t>
  </si>
  <si>
    <t>RS08-025-H-D</t>
  </si>
  <si>
    <t>S08-025-H-D</t>
  </si>
  <si>
    <t>RS08-026-H-D</t>
  </si>
  <si>
    <t>S08-026-H-D</t>
  </si>
  <si>
    <t>RS08-027-H-D</t>
  </si>
  <si>
    <t>S08-027-H-D</t>
  </si>
  <si>
    <t>RS08-028-H-D</t>
  </si>
  <si>
    <t>S08-028-H-D</t>
  </si>
  <si>
    <t>RS08-029-H-D</t>
  </si>
  <si>
    <t>S08-029-H-D</t>
  </si>
  <si>
    <t>RS08-030-H-D</t>
  </si>
  <si>
    <t>S08-030-H-D</t>
  </si>
  <si>
    <t>RS08-031-H-D</t>
  </si>
  <si>
    <t>S08-031-H-D</t>
  </si>
  <si>
    <t>RS08-032-H-D</t>
  </si>
  <si>
    <t>S08-032-H-D</t>
  </si>
  <si>
    <t>RS08-033-H-D</t>
  </si>
  <si>
    <t>S08-033-H-D</t>
  </si>
  <si>
    <t>RS08-034-H-D</t>
  </si>
  <si>
    <t>S08-034-H-D</t>
  </si>
  <si>
    <t>RS08-035-H-D</t>
  </si>
  <si>
    <t>S08-035-H-D</t>
  </si>
  <si>
    <t>RS08-036-H-D</t>
  </si>
  <si>
    <t>S08-036-H-D</t>
  </si>
  <si>
    <t>RS09-001-H-A</t>
  </si>
  <si>
    <t>CS6E-R017-1</t>
  </si>
  <si>
    <t>S09-001-H-A</t>
  </si>
  <si>
    <t>RS10-001-H-A</t>
  </si>
  <si>
    <t>CS6E-R018-1</t>
  </si>
  <si>
    <t>S10-001-H-A</t>
  </si>
  <si>
    <t>RS11-001-H-A</t>
  </si>
  <si>
    <t>CS6E-R019-1</t>
  </si>
  <si>
    <t>S11-001-H-A</t>
  </si>
  <si>
    <t>RS12-001-H-A</t>
  </si>
  <si>
    <t>CS6E-R020-1</t>
  </si>
  <si>
    <t>S12-001-H-A</t>
  </si>
  <si>
    <t>RS13-001-H-A</t>
  </si>
  <si>
    <t>CS6E-R021-1</t>
  </si>
  <si>
    <t>S13-001-H-A</t>
  </si>
  <si>
    <t>RS14-001-H-A</t>
  </si>
  <si>
    <t>CS6E-R022-1</t>
  </si>
  <si>
    <t>S14-001-H-A</t>
  </si>
  <si>
    <t>RS15-001-H-A</t>
  </si>
  <si>
    <t>CS6E-R023-1</t>
  </si>
  <si>
    <t>S15-001-H-A</t>
  </si>
  <si>
    <t>RS16-001-H-A</t>
  </si>
  <si>
    <t>CS6E-R024-1</t>
  </si>
  <si>
    <t>S16-001-H-A</t>
  </si>
  <si>
    <t>RS16-001-H-D</t>
  </si>
  <si>
    <t>CS6E-R025-52</t>
  </si>
  <si>
    <t>S16-001-H-D</t>
  </si>
  <si>
    <t>RS16-002-H-D</t>
  </si>
  <si>
    <t>S16-002-H-D</t>
  </si>
  <si>
    <t>RS16-003-H-D</t>
  </si>
  <si>
    <t>S16-003-H-D</t>
  </si>
  <si>
    <t>RS16-004-H-D</t>
  </si>
  <si>
    <t>S16-004-H-D</t>
  </si>
  <si>
    <t>RS16-005-H-D</t>
  </si>
  <si>
    <t>S16-005-H-D</t>
  </si>
  <si>
    <t>RS16-006-H-D</t>
  </si>
  <si>
    <t>S16-006-H-D</t>
  </si>
  <si>
    <t>RS16-007-H-D</t>
  </si>
  <si>
    <t>S16-007-H-D</t>
  </si>
  <si>
    <t>RS16-008-H-D</t>
  </si>
  <si>
    <t>S16-008-H-D</t>
  </si>
  <si>
    <t>RS16-009-H-D</t>
  </si>
  <si>
    <t>S16-009-H-D</t>
  </si>
  <si>
    <t>RS16-010-H-D</t>
  </si>
  <si>
    <t>S16-010-H-D</t>
  </si>
  <si>
    <t>RS16-011-H-D</t>
  </si>
  <si>
    <t>S16-011-H-D</t>
  </si>
  <si>
    <t>RS16-012-H-D</t>
  </si>
  <si>
    <t>S16-012-H-D</t>
  </si>
  <si>
    <t>RS16-013-H-D</t>
  </si>
  <si>
    <t>S16-013-H-D</t>
  </si>
  <si>
    <t>RS16-014-H-D</t>
  </si>
  <si>
    <t>S16-014-H-D</t>
  </si>
  <si>
    <t>RS16-015-H-D</t>
  </si>
  <si>
    <t>S16-015-H-D</t>
  </si>
  <si>
    <t>RS16-016-H-D</t>
  </si>
  <si>
    <t>S16-016-H-D</t>
  </si>
  <si>
    <t>RS16-017-H-D</t>
  </si>
  <si>
    <t>S16-017-H-D</t>
  </si>
  <si>
    <t>RS16-018-H-D</t>
  </si>
  <si>
    <t>S16-018-H-D</t>
  </si>
  <si>
    <t>RS16-019-H-D</t>
  </si>
  <si>
    <t>S16-019-H-D</t>
  </si>
  <si>
    <t>RS16-020-H-D</t>
  </si>
  <si>
    <t>S16-020-H-D</t>
  </si>
  <si>
    <t>RS16-021-H-D</t>
  </si>
  <si>
    <t>S16-021-H-D</t>
  </si>
  <si>
    <t>RS16-022-H-D</t>
  </si>
  <si>
    <t>S16-022-H-D</t>
  </si>
  <si>
    <t>RS16-023-H-D</t>
  </si>
  <si>
    <t>S16-023-H-D</t>
  </si>
  <si>
    <t>RS16-024-H-D</t>
  </si>
  <si>
    <t>S16-024-H-D</t>
  </si>
  <si>
    <t>RS16-025-H-D</t>
  </si>
  <si>
    <t>S16-025-H-D</t>
  </si>
  <si>
    <t>RS16-026-H-D</t>
  </si>
  <si>
    <t>S16-026-H-D</t>
  </si>
  <si>
    <t>RS16-027-H-D</t>
  </si>
  <si>
    <t>S16-027-H-D</t>
  </si>
  <si>
    <t>RS16-028-H-D</t>
  </si>
  <si>
    <t>S16-028-H-D</t>
  </si>
  <si>
    <t>RS16-029-H-D</t>
  </si>
  <si>
    <t>S16-029-H-D</t>
  </si>
  <si>
    <t>RS16-030-H-D</t>
  </si>
  <si>
    <t>S16-030-H-D</t>
  </si>
  <si>
    <t>RS16-031-H-D</t>
  </si>
  <si>
    <t>S16-031-H-D</t>
  </si>
  <si>
    <t>RS16-032-H-D</t>
  </si>
  <si>
    <t>S16-032-H-D</t>
  </si>
  <si>
    <t>RS16-033-H-D</t>
  </si>
  <si>
    <t>S16-033-H-D</t>
  </si>
  <si>
    <t>RS16-034-H-D</t>
  </si>
  <si>
    <t>S16-034-H-D</t>
  </si>
  <si>
    <t>RS16-035-H-D</t>
  </si>
  <si>
    <t>S16-035-H-D</t>
  </si>
  <si>
    <t>RS16-036-H-D</t>
  </si>
  <si>
    <t>S16-036-H-D</t>
  </si>
  <si>
    <t>RS16-037-H-D</t>
  </si>
  <si>
    <t>S16-037-H-D</t>
  </si>
  <si>
    <t>RS16-038-H-D</t>
  </si>
  <si>
    <t>S16-038-H-D</t>
  </si>
  <si>
    <t>RS16-039-H-D</t>
  </si>
  <si>
    <t>S16-039-H-D</t>
  </si>
  <si>
    <t>RS16-040-H-D</t>
  </si>
  <si>
    <t>S16-040-H-D</t>
  </si>
  <si>
    <t>RS16-041-H-D</t>
  </si>
  <si>
    <t>S16-041-H-D</t>
  </si>
  <si>
    <t>RS16-042-H-D</t>
  </si>
  <si>
    <t>S16-042-H-D</t>
  </si>
  <si>
    <t>RS16-043-H-D</t>
  </si>
  <si>
    <t>S16-043-H-D</t>
  </si>
  <si>
    <t>RS16-044-H-D</t>
  </si>
  <si>
    <t>S16-044-H-D</t>
  </si>
  <si>
    <t>RS16-045-H-D</t>
  </si>
  <si>
    <t>S16-045-H-D</t>
  </si>
  <si>
    <t>RS16-046-H-D</t>
  </si>
  <si>
    <t>S16-046-H-D</t>
  </si>
  <si>
    <t>RS16-047-H-D</t>
  </si>
  <si>
    <t>S16-047-H-D</t>
  </si>
  <si>
    <t>RS16-048-H-D</t>
  </si>
  <si>
    <t>S16-048-H-D</t>
  </si>
  <si>
    <t>RS16-049-H-D</t>
  </si>
  <si>
    <t>S16-049-H-D</t>
  </si>
  <si>
    <t>RS16-050-H-D</t>
  </si>
  <si>
    <t>S16-050-H-D</t>
  </si>
  <si>
    <t>RS16-051-H-D</t>
  </si>
  <si>
    <t>S16-051-H-D</t>
  </si>
  <si>
    <t>RS16-052-H-D</t>
  </si>
  <si>
    <t>S16-052-H-D</t>
  </si>
  <si>
    <t>RS17-001-H-A</t>
  </si>
  <si>
    <t>CS6E-R026-1</t>
  </si>
  <si>
    <t>S17-001-H-A</t>
  </si>
  <si>
    <t>RS18-001-H-A</t>
  </si>
  <si>
    <t>CS6E-R027-1</t>
  </si>
  <si>
    <t>S18-001-H-A</t>
  </si>
  <si>
    <t>RS19-001-H-A</t>
  </si>
  <si>
    <t>CS6E-R028-1</t>
  </si>
  <si>
    <t>S19-001-H-A</t>
  </si>
  <si>
    <t>RS20-001-H-A</t>
  </si>
  <si>
    <t>CS6E-R029-1</t>
  </si>
  <si>
    <t>S20-001-H-A</t>
  </si>
  <si>
    <t>RS21-001-H-A</t>
  </si>
  <si>
    <t>CS6E-R030-1</t>
  </si>
  <si>
    <t>S21-001-H-A</t>
  </si>
  <si>
    <t>RS22-001-H-A</t>
  </si>
  <si>
    <t>CS6E-R031-1</t>
  </si>
  <si>
    <t>S22-001-H-A</t>
  </si>
  <si>
    <t>RS23-001-H-A</t>
  </si>
  <si>
    <t>CS6E-R032-1</t>
  </si>
  <si>
    <t>S23-001-H-A</t>
  </si>
  <si>
    <t>RS23-001-H-D</t>
  </si>
  <si>
    <t>CS6E-R033-28</t>
  </si>
  <si>
    <t>S23-001-H-D</t>
  </si>
  <si>
    <t>RS23-002-H-D</t>
  </si>
  <si>
    <t>S23-002-H-D</t>
  </si>
  <si>
    <t>RS23-003-H-D</t>
  </si>
  <si>
    <t>S23-003-H-D</t>
  </si>
  <si>
    <t>RS23-004-H-D</t>
  </si>
  <si>
    <t>S23-004-H-D</t>
  </si>
  <si>
    <t>RS23-005-H-D</t>
  </si>
  <si>
    <t>S23-005-H-D</t>
  </si>
  <si>
    <t>RS23-006-H-D</t>
  </si>
  <si>
    <t>S23-006-H-D</t>
  </si>
  <si>
    <t>RS23-007-H-D</t>
  </si>
  <si>
    <t>S23-007-H-D</t>
  </si>
  <si>
    <t>RS23-008-H-D</t>
  </si>
  <si>
    <t>S23-008-H-D</t>
  </si>
  <si>
    <t>RS23-009-H-D</t>
  </si>
  <si>
    <t>S23-009-H-D</t>
  </si>
  <si>
    <t>RS23-010-H-D</t>
  </si>
  <si>
    <t>S23-010-H-D</t>
  </si>
  <si>
    <t>RS23-011-H-D</t>
  </si>
  <si>
    <t>S23-011-H-D</t>
  </si>
  <si>
    <t>RS23-012-H-D</t>
  </si>
  <si>
    <t>S23-012-H-D</t>
  </si>
  <si>
    <t>RS23-013-H-D</t>
  </si>
  <si>
    <t>S23-013-H-D</t>
  </si>
  <si>
    <t>RS23-014-H-D</t>
  </si>
  <si>
    <t>S23-014-H-D</t>
  </si>
  <si>
    <t>RS23-015-H-D</t>
  </si>
  <si>
    <t>S23-015-H-D</t>
  </si>
  <si>
    <t>RS23-016-H-D</t>
  </si>
  <si>
    <t>S23-016-H-D</t>
  </si>
  <si>
    <t>RS23-017-H-D</t>
  </si>
  <si>
    <t>S23-017-H-D</t>
  </si>
  <si>
    <t>RS23-018-H-D</t>
  </si>
  <si>
    <t>S23-018-H-D</t>
  </si>
  <si>
    <t>RS23-019-H-D</t>
  </si>
  <si>
    <t>S23-019-H-D</t>
  </si>
  <si>
    <t>RS23-020-H-D</t>
  </si>
  <si>
    <t>S23-020-H-D</t>
  </si>
  <si>
    <t>RS23-021-H-D</t>
  </si>
  <si>
    <t>S23-021-H-D</t>
  </si>
  <si>
    <t>RS23-022-H-D</t>
  </si>
  <si>
    <t>S23-022-H-D</t>
  </si>
  <si>
    <t>RS23-023-H-D</t>
  </si>
  <si>
    <t>S23-023-H-D</t>
  </si>
  <si>
    <t>RS23-024-H-D</t>
  </si>
  <si>
    <t>S23-024-H-D</t>
  </si>
  <si>
    <t>RS23-025-H-D</t>
  </si>
  <si>
    <t>S23-025-H-D</t>
  </si>
  <si>
    <t>RS23-026-H-D</t>
  </si>
  <si>
    <t>S23-026-H-D</t>
  </si>
  <si>
    <t>RS23-027-H-D</t>
  </si>
  <si>
    <t>S23-027-H-D</t>
  </si>
  <si>
    <t>RS23-028-H-D</t>
  </si>
  <si>
    <t>S23-028-H-D</t>
  </si>
  <si>
    <t>RS24-001-H-A</t>
  </si>
  <si>
    <t>CS6E-R034-1</t>
  </si>
  <si>
    <t>S24-001-H-A</t>
  </si>
  <si>
    <t>RS24-001-H-D</t>
  </si>
  <si>
    <t>CS6E-R035-40</t>
  </si>
  <si>
    <t>S24-001-H-D</t>
  </si>
  <si>
    <t>RS24-002-H-D</t>
  </si>
  <si>
    <t>S24-002-H-D</t>
  </si>
  <si>
    <t>RS24-003-H-D</t>
  </si>
  <si>
    <t>S24-003-H-D</t>
  </si>
  <si>
    <t>RS24-004-H-D</t>
  </si>
  <si>
    <t>S24-004-H-D</t>
  </si>
  <si>
    <t>RS24-005-H-D</t>
  </si>
  <si>
    <t>S24-005-H-D</t>
  </si>
  <si>
    <t>RS24-006-H-D</t>
  </si>
  <si>
    <t>S24-006-H-D</t>
  </si>
  <si>
    <t>RS24-007-H-D</t>
  </si>
  <si>
    <t>S24-007-H-D</t>
  </si>
  <si>
    <t>RS24-008-H-D</t>
  </si>
  <si>
    <t>S24-008-H-D</t>
  </si>
  <si>
    <t>RS24-009-H-D</t>
  </si>
  <si>
    <t>S24-009-H-D</t>
  </si>
  <si>
    <t>RS24-010-H-D</t>
  </si>
  <si>
    <t>S24-010-H-D</t>
  </si>
  <si>
    <t>RS24-011-H-D</t>
  </si>
  <si>
    <t>S24-011-H-D</t>
  </si>
  <si>
    <t>RS24-012-H-D</t>
  </si>
  <si>
    <t>S24-012-H-D</t>
  </si>
  <si>
    <t>RS24-013-H-D</t>
  </si>
  <si>
    <t>S24-013-H-D</t>
  </si>
  <si>
    <t>RS24-014-H-D</t>
  </si>
  <si>
    <t>S24-014-H-D</t>
  </si>
  <si>
    <t>RS24-015-H-D</t>
  </si>
  <si>
    <t>S24-015-H-D</t>
  </si>
  <si>
    <t>RS24-016-H-D</t>
  </si>
  <si>
    <t>S24-016-H-D</t>
  </si>
  <si>
    <t>RS24-017-H-D</t>
  </si>
  <si>
    <t>S24-017-H-D</t>
  </si>
  <si>
    <t>RS24-018-H-D</t>
  </si>
  <si>
    <t>S24-018-H-D</t>
  </si>
  <si>
    <t>RS24-019-H-D</t>
  </si>
  <si>
    <t>S24-019-H-D</t>
  </si>
  <si>
    <t>RS24-020-H-D</t>
  </si>
  <si>
    <t>S24-020-H-D</t>
  </si>
  <si>
    <t>RS24-021-H-D</t>
  </si>
  <si>
    <t>S24-021-H-D</t>
  </si>
  <si>
    <t>RS24-022-H-D</t>
  </si>
  <si>
    <t>S24-022-H-D</t>
  </si>
  <si>
    <t>RS24-023-H-D</t>
  </si>
  <si>
    <t>S24-023-H-D</t>
  </si>
  <si>
    <t>RS24-024-H-D</t>
  </si>
  <si>
    <t>S24-024-H-D</t>
  </si>
  <si>
    <t>RS24-025-H-D</t>
  </si>
  <si>
    <t>S24-025-H-D</t>
  </si>
  <si>
    <t>RS24-026-H-D</t>
  </si>
  <si>
    <t>S24-026-H-D</t>
  </si>
  <si>
    <t>RS24-027-H-D</t>
  </si>
  <si>
    <t>S24-027-H-D</t>
  </si>
  <si>
    <t>RS24-028-H-D</t>
  </si>
  <si>
    <t>S24-028-H-D</t>
  </si>
  <si>
    <t>RS24-029-H-D</t>
  </si>
  <si>
    <t>S24-029-H-D</t>
  </si>
  <si>
    <t>RS24-030-H-D</t>
  </si>
  <si>
    <t>S24-030-H-D</t>
  </si>
  <si>
    <t>RS24-031-H-D</t>
  </si>
  <si>
    <t>S24-031-H-D</t>
  </si>
  <si>
    <t>RS24-032-H-D</t>
  </si>
  <si>
    <t>S24-032-H-D</t>
  </si>
  <si>
    <t>RS24-033-H-D</t>
  </si>
  <si>
    <t>S24-033-H-D</t>
  </si>
  <si>
    <t>RS24-034-H-D</t>
  </si>
  <si>
    <t>S24-034-H-D</t>
  </si>
  <si>
    <t>RS24-035-H-D</t>
  </si>
  <si>
    <t>S24-035-H-D</t>
  </si>
  <si>
    <t>RS24-036-H-D</t>
  </si>
  <si>
    <t>S24-036-H-D</t>
  </si>
  <si>
    <t>RS24-037-H-D</t>
  </si>
  <si>
    <t>S24-037-H-D</t>
  </si>
  <si>
    <t>RS24-038-H-D</t>
  </si>
  <si>
    <t>S24-038-H-D</t>
  </si>
  <si>
    <t>RS24-039-H-D</t>
  </si>
  <si>
    <t>S24-039-H-D</t>
  </si>
  <si>
    <t>RS24-040-H-D</t>
  </si>
  <si>
    <t>S24-040-H-D</t>
  </si>
  <si>
    <t>RK-HL-01-R-A</t>
  </si>
  <si>
    <t>CS6E-R036-12</t>
  </si>
  <si>
    <t>K-HL-01-R-A</t>
  </si>
  <si>
    <t>RK-HL-02-R-A</t>
  </si>
  <si>
    <t>K-HL-02-R-A</t>
  </si>
  <si>
    <t>RK-HL-03-R-A</t>
  </si>
  <si>
    <t>K-HL-03-R-A</t>
  </si>
  <si>
    <t>RK-HL-06-R-A</t>
  </si>
  <si>
    <t>K-HL-06-R-A</t>
  </si>
  <si>
    <t>RK-HL-09-R-A</t>
  </si>
  <si>
    <t>K-HL-09-R-A</t>
  </si>
  <si>
    <t>RK-HL-10-R-A</t>
  </si>
  <si>
    <t>K-HL-10-R-A</t>
  </si>
  <si>
    <t>RK-HL-12-R-A</t>
  </si>
  <si>
    <t>K-HL-12-R-A</t>
  </si>
  <si>
    <t>RK-HL-16-R-A</t>
  </si>
  <si>
    <t>K-HL-16-R-A</t>
  </si>
  <si>
    <t>RK-HL-20-R-A</t>
  </si>
  <si>
    <t>K-HL-20-R-A</t>
  </si>
  <si>
    <t>RK-HL-21-R-A</t>
  </si>
  <si>
    <t>K-HL-21-R-A</t>
  </si>
  <si>
    <t>RK-HL-23-R-A</t>
  </si>
  <si>
    <t>K-HL-23-R-A</t>
  </si>
  <si>
    <t>RK-HL-24-R-A</t>
  </si>
  <si>
    <t>K-HL-24-R-A</t>
  </si>
  <si>
    <t>RK-HL-01-001-R-D</t>
  </si>
  <si>
    <t>CS6E-R037-224</t>
  </si>
  <si>
    <t>K-HL-01-001-R-D</t>
  </si>
  <si>
    <t>RK-HL-01-002-R-D</t>
  </si>
  <si>
    <t>K-HL-01-002-R-D</t>
  </si>
  <si>
    <t>RK-HL-01-003-R-D</t>
  </si>
  <si>
    <t>K-HL-01-003-R-D</t>
  </si>
  <si>
    <t>RK-HL-01-004-R-D</t>
  </si>
  <si>
    <t>K-HL-01-004-R-D</t>
  </si>
  <si>
    <t>RK-HL-01-005-R-D</t>
  </si>
  <si>
    <t>K-HL-01-005-R-D</t>
  </si>
  <si>
    <t>RK-HL-01-006-R-D</t>
  </si>
  <si>
    <t>K-HL-01-006-R-D</t>
  </si>
  <si>
    <t>RK-HL-01-007-R-D</t>
  </si>
  <si>
    <t>K-HL-01-007-R-D</t>
  </si>
  <si>
    <t>RK-HL-01-008-R-D</t>
  </si>
  <si>
    <t>K-HL-01-008-R-D</t>
  </si>
  <si>
    <t>RK-HL-01-009-R-D</t>
  </si>
  <si>
    <t>K-HL-01-009-R-D</t>
  </si>
  <si>
    <t>RK-HL-01-010-R-D</t>
  </si>
  <si>
    <t>K-HL-01-010-R-D</t>
  </si>
  <si>
    <t>RK-HL-01-011-R-D</t>
  </si>
  <si>
    <t>K-HL-01-011-R-D</t>
  </si>
  <si>
    <t>RK-HL-01-012-R-D</t>
  </si>
  <si>
    <t>K-HL-01-012-R-D</t>
  </si>
  <si>
    <t>RK-HL-01-013-R-D</t>
  </si>
  <si>
    <t>K-HL-01-013-R-D</t>
  </si>
  <si>
    <t>RK-HL-01-014-R-D</t>
  </si>
  <si>
    <t>K-HL-01-014-R-D</t>
  </si>
  <si>
    <t>RK-HL-01-015-R-D</t>
  </si>
  <si>
    <t>K-HL-01-015-R-D</t>
  </si>
  <si>
    <t>RK-HL-01-016-R-D</t>
  </si>
  <si>
    <t>K-HL-01-016-R-D</t>
  </si>
  <si>
    <t>RK-HL-01-017-R-D</t>
  </si>
  <si>
    <t>K-HL-01-017-R-D</t>
  </si>
  <si>
    <t>RK-HL-01-018-R-D</t>
  </si>
  <si>
    <t>K-HL-01-018-R-D</t>
  </si>
  <si>
    <t>RK-HL-01-019-R-D</t>
  </si>
  <si>
    <t>K-HL-01-019-R-D</t>
  </si>
  <si>
    <t>RK-HL-01-020-R-D</t>
  </si>
  <si>
    <t>K-HL-01-020-R-D</t>
  </si>
  <si>
    <t>RK-HL-01-021-R-D</t>
  </si>
  <si>
    <t>K-HL-01-021-R-D</t>
  </si>
  <si>
    <t>RK-HL-01-022-R-D</t>
  </si>
  <si>
    <t>K-HL-01-022-R-D</t>
  </si>
  <si>
    <t>RK-HL-01-023-R-D</t>
  </si>
  <si>
    <t>K-HL-01-023-R-D</t>
  </si>
  <si>
    <t>RK-HL-01-024-R-D</t>
  </si>
  <si>
    <t>K-HL-01-024-R-D</t>
  </si>
  <si>
    <t>RK-HL-02-025-R-D</t>
  </si>
  <si>
    <t>K-HL-02-025-R-D</t>
  </si>
  <si>
    <t>RK-HL-02-026-R-D</t>
  </si>
  <si>
    <t>K-HL-02-026-R-D</t>
  </si>
  <si>
    <t>RK-HL-02-027-R-D</t>
  </si>
  <si>
    <t>K-HL-02-027-R-D</t>
  </si>
  <si>
    <t>RK-HL-02-028-R-D</t>
  </si>
  <si>
    <t>K-HL-02-028-R-D</t>
  </si>
  <si>
    <t>RK-HL-02-029-R-D</t>
  </si>
  <si>
    <t>K-HL-02-029-R-D</t>
  </si>
  <si>
    <t>RK-HL-02-030-R-D</t>
  </si>
  <si>
    <t>K-HL-02-030-R-D</t>
  </si>
  <si>
    <t>RK-HL-02-031-R-D</t>
  </si>
  <si>
    <t>K-HL-02-031-R-D</t>
  </si>
  <si>
    <t>RK-HL-02-032-R-D</t>
  </si>
  <si>
    <t>K-HL-02-032-R-D</t>
  </si>
  <si>
    <t>RK-HL-02-033-R-D</t>
  </si>
  <si>
    <t>K-HL-02-033-R-D</t>
  </si>
  <si>
    <t>RK-HL-02-034-R-D</t>
  </si>
  <si>
    <t>K-HL-02-034-R-D</t>
  </si>
  <si>
    <t>RK-HL-02-035-R-D</t>
  </si>
  <si>
    <t>K-HL-02-035-R-D</t>
  </si>
  <si>
    <t>RK-HL-02-036-R-D</t>
  </si>
  <si>
    <t>K-HL-02-036-R-D</t>
  </si>
  <si>
    <t>RK-HL-02-037-R-D</t>
  </si>
  <si>
    <t>K-HL-02-037-R-D</t>
  </si>
  <si>
    <t>RK-HL-02-038-R-D</t>
  </si>
  <si>
    <t>K-HL-02-038-R-D</t>
  </si>
  <si>
    <t>RK-HL-02-039-R-D</t>
  </si>
  <si>
    <t>K-HL-02-039-R-D</t>
  </si>
  <si>
    <t>RK-HL-02-040-R-D</t>
  </si>
  <si>
    <t>K-HL-02-040-R-D</t>
  </si>
  <si>
    <t>RK-HL-02-041-R-D</t>
  </si>
  <si>
    <t>K-HL-02-041-R-D</t>
  </si>
  <si>
    <t>RK-HL-02-042-R-D</t>
  </si>
  <si>
    <t>K-HL-02-042-R-D</t>
  </si>
  <si>
    <t>RK-HL-02-043-R-D</t>
  </si>
  <si>
    <t>K-HL-02-043-R-D</t>
  </si>
  <si>
    <t>RK-HL-02-044-R-D</t>
  </si>
  <si>
    <t>K-HL-02-044-R-D</t>
  </si>
  <si>
    <t>RK-HL-02-045-R-D</t>
  </si>
  <si>
    <t>K-HL-02-045-R-D</t>
  </si>
  <si>
    <t>RK-HL-02-046-R-D</t>
  </si>
  <si>
    <t>K-HL-02-046-R-D</t>
  </si>
  <si>
    <t>RK-HL-02-047-R-D</t>
  </si>
  <si>
    <t>K-HL-02-047-R-D</t>
  </si>
  <si>
    <t>RK-HL-02-048-R-D</t>
  </si>
  <si>
    <t>K-HL-02-048-R-D</t>
  </si>
  <si>
    <t>RK-HL-03-049-R-D</t>
  </si>
  <si>
    <t>K-HL-03-049-R-D</t>
  </si>
  <si>
    <t>RK-HL-03-050-R-D</t>
  </si>
  <si>
    <t>K-HL-03-050-R-D</t>
  </si>
  <si>
    <t>RK-HL-03-051-R-D</t>
  </si>
  <si>
    <t>K-HL-03-051-R-D</t>
  </si>
  <si>
    <t>RK-HL-03-052-R-D</t>
  </si>
  <si>
    <t>K-HL-03-052-R-D</t>
  </si>
  <si>
    <t>RK-HL-03-053-R-D</t>
  </si>
  <si>
    <t>K-HL-03-053-R-D</t>
  </si>
  <si>
    <t>RK-HL-03-054-R-D</t>
  </si>
  <si>
    <t>K-HL-03-054-R-D</t>
  </si>
  <si>
    <t>RK-HL-03-055-R-D</t>
  </si>
  <si>
    <t>K-HL-03-055-R-D</t>
  </si>
  <si>
    <t>RK-HL-03-056-R-D</t>
  </si>
  <si>
    <t>K-HL-03-056-R-D</t>
  </si>
  <si>
    <t>RK-HL-03-057-R-D</t>
  </si>
  <si>
    <t>K-HL-03-057-R-D</t>
  </si>
  <si>
    <t>RK-HL-03-058-R-D</t>
  </si>
  <si>
    <t>K-HL-03-058-R-D</t>
  </si>
  <si>
    <t>RK-HL-03-059-R-D</t>
  </si>
  <si>
    <t>K-HL-03-059-R-D</t>
  </si>
  <si>
    <t>RK-HL-03-060-R-D</t>
  </si>
  <si>
    <t>K-HL-03-060-R-D</t>
  </si>
  <si>
    <t>RK-HL-03-061-R-D</t>
  </si>
  <si>
    <t>K-HL-03-061-R-D</t>
  </si>
  <si>
    <t>RK-HL-03-062-R-D</t>
  </si>
  <si>
    <t>K-HL-03-062-R-D</t>
  </si>
  <si>
    <t>RK-HL-03-063-R-D</t>
  </si>
  <si>
    <t>K-HL-03-063-R-D</t>
  </si>
  <si>
    <t>RK-HL-03-064-R-D</t>
  </si>
  <si>
    <t>K-HL-03-064-R-D</t>
  </si>
  <si>
    <t>RK-HL-03-065-R-D</t>
  </si>
  <si>
    <t>K-HL-03-065-R-D</t>
  </si>
  <si>
    <t>RK-HL-03-066-R-D</t>
  </si>
  <si>
    <t>K-HL-03-066-R-D</t>
  </si>
  <si>
    <t>RK-HL-03-067-R-D</t>
  </si>
  <si>
    <t>K-HL-03-067-R-D</t>
  </si>
  <si>
    <t>RK-HL-03-068-R-D</t>
  </si>
  <si>
    <t>K-HL-03-068-R-D</t>
  </si>
  <si>
    <t>RK-HL-03-069-R-D</t>
  </si>
  <si>
    <t>K-HL-03-069-R-D</t>
  </si>
  <si>
    <t>RK-HL-03-070-R-D</t>
  </si>
  <si>
    <t>K-HL-03-070-R-D</t>
  </si>
  <si>
    <t>RK-HL-03-071-R-D</t>
  </si>
  <si>
    <t>K-HL-03-071-R-D</t>
  </si>
  <si>
    <t>RK-HL-03-072-R-D</t>
  </si>
  <si>
    <t>K-HL-03-072-R-D</t>
  </si>
  <si>
    <t>RK-HL-03-073-R-D</t>
  </si>
  <si>
    <t>K-HL-03-073-R-D</t>
  </si>
  <si>
    <t>RK-HL-03-074-R-D</t>
  </si>
  <si>
    <t>K-HL-03-074-R-D</t>
  </si>
  <si>
    <t>RK-HL-03-075-R-D</t>
  </si>
  <si>
    <t>K-HL-03-075-R-D</t>
  </si>
  <si>
    <t>RK-HL-03-076-R-D</t>
  </si>
  <si>
    <t>K-HL-03-076-R-D</t>
  </si>
  <si>
    <t>RK-HL-06-077-R-D</t>
  </si>
  <si>
    <t>K-HL-06-077-R-D</t>
  </si>
  <si>
    <t>RK-HL-06-078-R-D</t>
  </si>
  <si>
    <t>K-HL-06-078-R-D</t>
  </si>
  <si>
    <t>RK-HL-06-079-R-D</t>
  </si>
  <si>
    <t>K-HL-06-079-R-D</t>
  </si>
  <si>
    <t>RK-HL-06-080-R-D</t>
  </si>
  <si>
    <t>K-HL-06-080-R-D</t>
  </si>
  <si>
    <t>RK-HL-06-081-R-D</t>
  </si>
  <si>
    <t>K-HL-06-081-R-D</t>
  </si>
  <si>
    <t>RK-HL-06-082-R-D</t>
  </si>
  <si>
    <t>K-HL-06-082-R-D</t>
  </si>
  <si>
    <t>RK-HL-06-083-R-D</t>
  </si>
  <si>
    <t>K-HL-06-083-R-D</t>
  </si>
  <si>
    <t>RK-HL-06-084-R-D</t>
  </si>
  <si>
    <t>K-HL-06-084-R-D</t>
  </si>
  <si>
    <t>RK-HL-06-085-R-D</t>
  </si>
  <si>
    <t>K-HL-06-085-R-D</t>
  </si>
  <si>
    <t>RK-HL-06-086-R-D</t>
  </si>
  <si>
    <t>K-HL-06-086-R-D</t>
  </si>
  <si>
    <t>RK-HL-06-087-R-D</t>
  </si>
  <si>
    <t>K-HL-06-087-R-D</t>
  </si>
  <si>
    <t>RK-HL-06-088-R-D</t>
  </si>
  <si>
    <t>K-HL-06-088-R-D</t>
  </si>
  <si>
    <t>RK-HL-06-089-R-D</t>
  </si>
  <si>
    <t>K-HL-06-089-R-D</t>
  </si>
  <si>
    <t>RK-HL-06-090-R-D</t>
  </si>
  <si>
    <t>K-HL-06-090-R-D</t>
  </si>
  <si>
    <t>RK-HL-06-091-R-D</t>
  </si>
  <si>
    <t>K-HL-06-091-R-D</t>
  </si>
  <si>
    <t>RK-HL-06-092-R-D</t>
  </si>
  <si>
    <t>K-HL-06-092-R-D</t>
  </si>
  <si>
    <t>RK-HL-06-093-R-D</t>
  </si>
  <si>
    <t>K-HL-06-093-R-D</t>
  </si>
  <si>
    <t>RK-HL-06-094-R-D</t>
  </si>
  <si>
    <t>K-HL-06-094-R-D</t>
  </si>
  <si>
    <t>RK-HL-06-095-R-D</t>
  </si>
  <si>
    <t>K-HL-06-095-R-D</t>
  </si>
  <si>
    <t>RK-HL-06-096-R-D</t>
  </si>
  <si>
    <t>K-HL-06-096-R-D</t>
  </si>
  <si>
    <t>RK-HL-06-097-R-D</t>
  </si>
  <si>
    <t>K-HL-06-097-R-D</t>
  </si>
  <si>
    <t>RK-HL-06-098-R-D</t>
  </si>
  <si>
    <t>K-HL-06-098-R-D</t>
  </si>
  <si>
    <t>RK-HL-06-099-R-D</t>
  </si>
  <si>
    <t>K-HL-06-099-R-D</t>
  </si>
  <si>
    <t>RK-HL-06-100-R-D</t>
  </si>
  <si>
    <t>K-HL-06-100-R-D</t>
  </si>
  <si>
    <t>RK-HL-06-101-R-D</t>
  </si>
  <si>
    <t>K-HL-06-101-R-D</t>
  </si>
  <si>
    <t>RK-HL-06-102-R-D</t>
  </si>
  <si>
    <t>K-HL-06-102-R-D</t>
  </si>
  <si>
    <t>RK-HL-06-103-R-D</t>
  </si>
  <si>
    <t>K-HL-06-103-R-D</t>
  </si>
  <si>
    <t>RK-HL-06-104-R-D</t>
  </si>
  <si>
    <t>K-HL-06-104-R-D</t>
  </si>
  <si>
    <t>RK-HL-16-105-R-D</t>
  </si>
  <si>
    <t>K-HL-16-105-R-D</t>
  </si>
  <si>
    <t>RK-HL-16-106-R-D</t>
  </si>
  <si>
    <t>K-HL-16-106-R-D</t>
  </si>
  <si>
    <t>RK-HL-16-107-R-D</t>
  </si>
  <si>
    <t>K-HL-16-107-R-D</t>
  </si>
  <si>
    <t>RK-HL-16-108-R-D</t>
  </si>
  <si>
    <t>K-HL-16-108-R-D</t>
  </si>
  <si>
    <t>RK-HL-16-109-R-D</t>
  </si>
  <si>
    <t>K-HL-16-109-R-D</t>
  </si>
  <si>
    <t>RK-HL-16-110-R-D</t>
  </si>
  <si>
    <t>K-HL-16-110-R-D</t>
  </si>
  <si>
    <t>RK-HL-16-111-R-D</t>
  </si>
  <si>
    <t>K-HL-16-111-R-D</t>
  </si>
  <si>
    <t>RK-HL-16-112-R-D</t>
  </si>
  <si>
    <t>K-HL-16-112-R-D</t>
  </si>
  <si>
    <t>RK-HL-16-113-R-D</t>
  </si>
  <si>
    <t>K-HL-16-113-R-D</t>
  </si>
  <si>
    <t>RK-HL-16-114-R-D</t>
  </si>
  <si>
    <t>K-HL-16-114-R-D</t>
  </si>
  <si>
    <t>RK-HL-16-115-R-D</t>
  </si>
  <si>
    <t>K-HL-16-115-R-D</t>
  </si>
  <si>
    <t>RK-HL-16-116-R-D</t>
  </si>
  <si>
    <t>K-HL-16-116-R-D</t>
  </si>
  <si>
    <t>RK-HL-16-117-R-D</t>
  </si>
  <si>
    <t>K-HL-16-117-R-D</t>
  </si>
  <si>
    <t>RK-HL-16-118-R-D</t>
  </si>
  <si>
    <t>K-HL-16-118-R-D</t>
  </si>
  <si>
    <t>RK-HL-16-119-R-D</t>
  </si>
  <si>
    <t>K-HL-16-119-R-D</t>
  </si>
  <si>
    <t>RK-HL-16-120-R-D</t>
  </si>
  <si>
    <t>K-HL-16-120-R-D</t>
  </si>
  <si>
    <t>RK-HL-16-121-R-D</t>
  </si>
  <si>
    <t>K-HL-16-121-R-D</t>
  </si>
  <si>
    <t>RK-HL-16-122-R-D</t>
  </si>
  <si>
    <t>K-HL-16-122-R-D</t>
  </si>
  <si>
    <t>RK-HL-16-123-R-D</t>
  </si>
  <si>
    <t>K-HL-16-123-R-D</t>
  </si>
  <si>
    <t>RK-HL-16-124-R-D</t>
  </si>
  <si>
    <t>K-HL-16-124-R-D</t>
  </si>
  <si>
    <t>RK-HL-16-125-R-D</t>
  </si>
  <si>
    <t>K-HL-16-125-R-D</t>
  </si>
  <si>
    <t>RK-HL-16-126-R-D</t>
  </si>
  <si>
    <t>K-HL-16-126-R-D</t>
  </si>
  <si>
    <t>RK-HL-16-127-R-D</t>
  </si>
  <si>
    <t>K-HL-16-127-R-D</t>
  </si>
  <si>
    <t>RK-HL-16-128-R-D</t>
  </si>
  <si>
    <t>K-HL-16-128-R-D</t>
  </si>
  <si>
    <t>RK-HL-16-129-R-D</t>
  </si>
  <si>
    <t>K-HL-16-129-R-D</t>
  </si>
  <si>
    <t>RK-HL-16-130-R-D</t>
  </si>
  <si>
    <t>K-HL-16-130-R-D</t>
  </si>
  <si>
    <t>RK-HL-16-131-R-D</t>
  </si>
  <si>
    <t>K-HL-16-131-R-D</t>
  </si>
  <si>
    <t>RK-HL-16-132-R-D</t>
  </si>
  <si>
    <t>K-HL-16-132-R-D</t>
  </si>
  <si>
    <t>RK-HL-16-133-R-D</t>
  </si>
  <si>
    <t>K-HL-16-133-R-D</t>
  </si>
  <si>
    <t>RK-HL-16-134-R-D</t>
  </si>
  <si>
    <t>K-HL-16-134-R-D</t>
  </si>
  <si>
    <t>RK-HL-16-135-R-D</t>
  </si>
  <si>
    <t>K-HL-16-135-R-D</t>
  </si>
  <si>
    <t>RK-HL-16-136-R-D</t>
  </si>
  <si>
    <t>K-HL-16-136-R-D</t>
  </si>
  <si>
    <t>RK-HL-16-137-R-D</t>
  </si>
  <si>
    <t>K-HL-16-137-R-D</t>
  </si>
  <si>
    <t>RK-HL-16-138-R-D</t>
  </si>
  <si>
    <t>K-HL-16-138-R-D</t>
  </si>
  <si>
    <t>RK-HL-16-139-R-D</t>
  </si>
  <si>
    <t>K-HL-16-139-R-D</t>
  </si>
  <si>
    <t>RK-HL-16-140-R-D</t>
  </si>
  <si>
    <t>K-HL-16-140-R-D</t>
  </si>
  <si>
    <t>RK-HL-16-141-R-D</t>
  </si>
  <si>
    <t>K-HL-16-141-R-D</t>
  </si>
  <si>
    <t>RK-HL-16-142-R-D</t>
  </si>
  <si>
    <t>K-HL-16-142-R-D</t>
  </si>
  <si>
    <t>RK-HL-16-143-R-D</t>
  </si>
  <si>
    <t>K-HL-16-143-R-D</t>
  </si>
  <si>
    <t>RK-HL-16-144-R-D</t>
  </si>
  <si>
    <t>K-HL-16-144-R-D</t>
  </si>
  <si>
    <t>RK-HL-16-145-R-D</t>
  </si>
  <si>
    <t>K-HL-16-145-R-D</t>
  </si>
  <si>
    <t>RK-HL-16-146-R-D</t>
  </si>
  <si>
    <t>K-HL-16-146-R-D</t>
  </si>
  <si>
    <t>RK-HL-16-147-R-D</t>
  </si>
  <si>
    <t>K-HL-16-147-R-D</t>
  </si>
  <si>
    <t>RK-HL-16-148-R-D</t>
  </si>
  <si>
    <t>K-HL-16-148-R-D</t>
  </si>
  <si>
    <t>RK-HL-16-149-R-D</t>
  </si>
  <si>
    <t>K-HL-16-149-R-D</t>
  </si>
  <si>
    <t>RK-HL-16-150-R-D</t>
  </si>
  <si>
    <t>K-HL-16-150-R-D</t>
  </si>
  <si>
    <t>RK-HL-16-151-R-D</t>
  </si>
  <si>
    <t>K-HL-16-151-R-D</t>
  </si>
  <si>
    <t>RK-HL-16-152-R-D</t>
  </si>
  <si>
    <t>K-HL-16-152-R-D</t>
  </si>
  <si>
    <t>RK-HL-16-153-R-D</t>
  </si>
  <si>
    <t>K-HL-16-153-R-D</t>
  </si>
  <si>
    <t>RK-HL-16-154-R-D</t>
  </si>
  <si>
    <t>K-HL-16-154-R-D</t>
  </si>
  <si>
    <t>RK-HL-16-155-R-D</t>
  </si>
  <si>
    <t>K-HL-16-155-R-D</t>
  </si>
  <si>
    <t>RK-HL-16-156-R-D</t>
  </si>
  <si>
    <t>K-HL-16-156-R-D</t>
  </si>
  <si>
    <t>RK-HL-23-157-R-D</t>
  </si>
  <si>
    <t>K-HL-23-157-R-D</t>
  </si>
  <si>
    <t>RK-HL-23-158-R-D</t>
  </si>
  <si>
    <t>K-HL-23-158-R-D</t>
  </si>
  <si>
    <t>RK-HL-23-159-R-D</t>
  </si>
  <si>
    <t>K-HL-23-159-R-D</t>
  </si>
  <si>
    <t>RK-HL-23-160-R-D</t>
  </si>
  <si>
    <t>K-HL-23-160-R-D</t>
  </si>
  <si>
    <t>RK-HL-23-161-R-D</t>
  </si>
  <si>
    <t>K-HL-23-161-R-D</t>
  </si>
  <si>
    <t>RK-HL-23-162-R-D</t>
  </si>
  <si>
    <t>K-HL-23-162-R-D</t>
  </si>
  <si>
    <t>RK-HL-23-163-R-D</t>
  </si>
  <si>
    <t>K-HL-23-163-R-D</t>
  </si>
  <si>
    <t>RK-HL-23-164-R-D</t>
  </si>
  <si>
    <t>K-HL-23-164-R-D</t>
  </si>
  <si>
    <t>RK-HL-23-165-R-D</t>
  </si>
  <si>
    <t>K-HL-23-165-R-D</t>
  </si>
  <si>
    <t>RK-HL-23-166-R-D</t>
  </si>
  <si>
    <t>K-HL-23-166-R-D</t>
  </si>
  <si>
    <t>RK-HL-23-167-R-D</t>
  </si>
  <si>
    <t>K-HL-23-167-R-D</t>
  </si>
  <si>
    <t>RK-HL-23-168-R-D</t>
  </si>
  <si>
    <t>K-HL-23-168-R-D</t>
  </si>
  <si>
    <t>RK-HL-23-169-R-D</t>
  </si>
  <si>
    <t>K-HL-23-169-R-D</t>
  </si>
  <si>
    <t>RK-HL-23-170-R-D</t>
  </si>
  <si>
    <t>K-HL-23-170-R-D</t>
  </si>
  <si>
    <t>RK-HL-23-171-R-D</t>
  </si>
  <si>
    <t>K-HL-23-171-R-D</t>
  </si>
  <si>
    <t>RK-HL-23-172-R-D</t>
  </si>
  <si>
    <t>K-HL-23-172-R-D</t>
  </si>
  <si>
    <t>RK-HL-23-173-R-D</t>
  </si>
  <si>
    <t>K-HL-23-173-R-D</t>
  </si>
  <si>
    <t>RK-HL-23-174-R-D</t>
  </si>
  <si>
    <t>K-HL-23-174-R-D</t>
  </si>
  <si>
    <t>RK-HL-23-175-R-D</t>
  </si>
  <si>
    <t>K-HL-23-175-R-D</t>
  </si>
  <si>
    <t>RK-HL-23-176-R-D</t>
  </si>
  <si>
    <t>K-HL-23-176-R-D</t>
  </si>
  <si>
    <t>RK-HL-23-177-R-D</t>
  </si>
  <si>
    <t>K-HL-23-177-R-D</t>
  </si>
  <si>
    <t>RK-HL-23-178-R-D</t>
  </si>
  <si>
    <t>K-HL-23-178-R-D</t>
  </si>
  <si>
    <t>RK-HL-23-179-R-D</t>
  </si>
  <si>
    <t>K-HL-23-179-R-D</t>
  </si>
  <si>
    <t>RK-HL-23-180-R-D</t>
  </si>
  <si>
    <t>K-HL-23-180-R-D</t>
  </si>
  <si>
    <t>RK-HL-23-181-R-D</t>
  </si>
  <si>
    <t>K-HL-23-181-R-D</t>
  </si>
  <si>
    <t>RK-HL-23-182-R-D</t>
  </si>
  <si>
    <t>K-HL-23-182-R-D</t>
  </si>
  <si>
    <t>RK-HL-23-183-R-D</t>
  </si>
  <si>
    <t>K-HL-23-183-R-D</t>
  </si>
  <si>
    <t>RK-HL-23-184-R-D</t>
  </si>
  <si>
    <t>K-HL-23-184-R-D</t>
  </si>
  <si>
    <t>RK-HL-24-185-R-D</t>
  </si>
  <si>
    <t>K-HL-24-185-R-D</t>
  </si>
  <si>
    <t>RK-HL-24-186-R-D</t>
  </si>
  <si>
    <t>K-HL-24-186-R-D</t>
  </si>
  <si>
    <t>RK-HL-24-187-R-D</t>
  </si>
  <si>
    <t>K-HL-24-187-R-D</t>
  </si>
  <si>
    <t>RK-HL-24-188-R-D</t>
  </si>
  <si>
    <t>K-HL-24-188-R-D</t>
  </si>
  <si>
    <t>RK-HL-24-189-R-D</t>
  </si>
  <si>
    <t>K-HL-24-189-R-D</t>
  </si>
  <si>
    <t>RK-HL-24-190-R-D</t>
  </si>
  <si>
    <t>K-HL-24-190-R-D</t>
  </si>
  <si>
    <t>RK-HL-24-191-R-D</t>
  </si>
  <si>
    <t>K-HL-24-191-R-D</t>
  </si>
  <si>
    <t>RK-HL-24-192-R-D</t>
  </si>
  <si>
    <t>K-HL-24-192-R-D</t>
  </si>
  <si>
    <t>RK-HL-24-193-R-D</t>
  </si>
  <si>
    <t>K-HL-24-193-R-D</t>
  </si>
  <si>
    <t>RK-HL-24-194-R-D</t>
  </si>
  <si>
    <t>K-HL-24-194-R-D</t>
  </si>
  <si>
    <t>RK-HL-24-195-R-D</t>
  </si>
  <si>
    <t>K-HL-24-195-R-D</t>
  </si>
  <si>
    <t>RK-HL-24-196-R-D</t>
  </si>
  <si>
    <t>K-HL-24-196-R-D</t>
  </si>
  <si>
    <t>RK-HL-24-197-R-D</t>
  </si>
  <si>
    <t>K-HL-24-197-R-D</t>
  </si>
  <si>
    <t>RK-HL-24-198-R-D</t>
  </si>
  <si>
    <t>K-HL-24-198-R-D</t>
  </si>
  <si>
    <t>RK-HL-24-199-R-D</t>
  </si>
  <si>
    <t>K-HL-24-199-R-D</t>
  </si>
  <si>
    <t>RK-HL-24-200-R-D</t>
  </si>
  <si>
    <t>K-HL-24-200-R-D</t>
  </si>
  <si>
    <t>RK-HL-24-201-R-D</t>
  </si>
  <si>
    <t>K-HL-24-201-R-D</t>
  </si>
  <si>
    <t>RK-HL-24-202-R-D</t>
  </si>
  <si>
    <t>K-HL-24-202-R-D</t>
  </si>
  <si>
    <t>RK-HL-24-203-R-D</t>
  </si>
  <si>
    <t>K-HL-24-203-R-D</t>
  </si>
  <si>
    <t>RK-HL-24-204-R-D</t>
  </si>
  <si>
    <t>K-HL-24-204-R-D</t>
  </si>
  <si>
    <t>RK-HL-24-205-R-D</t>
  </si>
  <si>
    <t>K-HL-24-205-R-D</t>
  </si>
  <si>
    <t>RK-HL-24-206-R-D</t>
  </si>
  <si>
    <t>K-HL-24-206-R-D</t>
  </si>
  <si>
    <t>RK-HL-24-207-R-D</t>
  </si>
  <si>
    <t>K-HL-24-207-R-D</t>
  </si>
  <si>
    <t>RK-HL-24-208-R-D</t>
  </si>
  <si>
    <t>K-HL-24-208-R-D</t>
  </si>
  <si>
    <t>RK-HL-24-209-R-D</t>
  </si>
  <si>
    <t>K-HL-24-209-R-D</t>
  </si>
  <si>
    <t>RK-HL-24-210-R-D</t>
  </si>
  <si>
    <t>K-HL-24-210-R-D</t>
  </si>
  <si>
    <t>RK-HL-24-211-R-D</t>
  </si>
  <si>
    <t>K-HL-24-211-R-D</t>
  </si>
  <si>
    <t>RK-HL-24-212-R-D</t>
  </si>
  <si>
    <t>K-HL-24-212-R-D</t>
  </si>
  <si>
    <t>RK-HL-24-213-R-D</t>
  </si>
  <si>
    <t>K-HL-24-213-R-D</t>
  </si>
  <si>
    <t>RK-HL-24-214-R-D</t>
  </si>
  <si>
    <t>K-HL-24-214-R-D</t>
  </si>
  <si>
    <t>RK-HL-24-215-R-D</t>
  </si>
  <si>
    <t>K-HL-24-215-R-D</t>
  </si>
  <si>
    <t>RK-HL-24-216-R-D</t>
  </si>
  <si>
    <t>K-HL-24-216-R-D</t>
  </si>
  <si>
    <t>RK-HL-24-217-R-D</t>
  </si>
  <si>
    <t>K-HL-24-217-R-D</t>
  </si>
  <si>
    <t>RK-HL-24-218-R-D</t>
  </si>
  <si>
    <t>K-HL-24-218-R-D</t>
  </si>
  <si>
    <t>RK-HL-24-219-R-D</t>
  </si>
  <si>
    <t>K-HL-24-219-R-D</t>
  </si>
  <si>
    <t>RK-HL-24-220-R-D</t>
  </si>
  <si>
    <t>K-HL-24-220-R-D</t>
  </si>
  <si>
    <t>RK-HL-24-221-R-D</t>
  </si>
  <si>
    <t>K-HL-24-221-R-D</t>
  </si>
  <si>
    <t>RK-HL-24-222-R-D</t>
  </si>
  <si>
    <t>K-HL-24-222-R-D</t>
  </si>
  <si>
    <t>RK-HL-24-223-R-D</t>
  </si>
  <si>
    <t>K-HL-24-223-R-D</t>
  </si>
  <si>
    <t>RK-HL-24-224-R-D</t>
  </si>
  <si>
    <t>K-HL-24-224-R-D</t>
  </si>
  <si>
    <t>RK-HL-04-L-A</t>
  </si>
  <si>
    <t>CS6E-R038-12</t>
  </si>
  <si>
    <t>K-HL-04-L-A</t>
  </si>
  <si>
    <t>RK-HL-05-L-A</t>
  </si>
  <si>
    <t>K-HL-05-L-A</t>
  </si>
  <si>
    <t>RK-HL-07-L-A</t>
  </si>
  <si>
    <t>K-HL-07-L-A</t>
  </si>
  <si>
    <t>RK-HL-08-L-A</t>
  </si>
  <si>
    <t>K-HL-08-L-A</t>
  </si>
  <si>
    <t>RK-HL-11-L-A</t>
  </si>
  <si>
    <t>K-HL-11-L-A</t>
  </si>
  <si>
    <t>RK-HL-13-L-A</t>
  </si>
  <si>
    <t>K-HL-13-L-A</t>
  </si>
  <si>
    <t>RK-HL-14-L-A</t>
  </si>
  <si>
    <t>K-HL-14-L-A</t>
  </si>
  <si>
    <t>RK-HL-15-L-A</t>
  </si>
  <si>
    <t>K-HL-15-L-A</t>
  </si>
  <si>
    <t>RK-HL-17-L-A</t>
  </si>
  <si>
    <t>K-HL-17-L-A</t>
  </si>
  <si>
    <t>RK-HL-18-L-A</t>
  </si>
  <si>
    <t>K-HL-18-L-A</t>
  </si>
  <si>
    <t>RK-HL-19-L-A</t>
  </si>
  <si>
    <t>K-HL-19-L-A</t>
  </si>
  <si>
    <t>RK-HL-22-L-A</t>
  </si>
  <si>
    <t>K-HL-22-L-A</t>
  </si>
  <si>
    <t>RK-HL-04-001-L-D</t>
  </si>
  <si>
    <t>CS6E-R039-340</t>
  </si>
  <si>
    <t>K-HL-04-001-L-D</t>
  </si>
  <si>
    <t>RK-HL-04-002-L-D</t>
  </si>
  <si>
    <t>K-HL-04-002-L-D</t>
  </si>
  <si>
    <t>RK-HL-04-003-L-D</t>
  </si>
  <si>
    <t>K-HL-04-003-L-D</t>
  </si>
  <si>
    <t>RK-HL-04-004-L-D</t>
  </si>
  <si>
    <t>K-HL-04-004-L-D</t>
  </si>
  <si>
    <t>RK-HL-04-005-L-D</t>
  </si>
  <si>
    <t>K-HL-04-005-L-D</t>
  </si>
  <si>
    <t>RK-HL-04-006-L-D</t>
  </si>
  <si>
    <t>K-HL-04-006-L-D</t>
  </si>
  <si>
    <t>RK-HL-04-007-L-D</t>
  </si>
  <si>
    <t>K-HL-04-007-L-D</t>
  </si>
  <si>
    <t>RK-HL-04-008-L-D</t>
  </si>
  <si>
    <t>K-HL-04-008-L-D</t>
  </si>
  <si>
    <t>RK-HL-04-009-L-D</t>
  </si>
  <si>
    <t>K-HL-04-009-L-D</t>
  </si>
  <si>
    <t>RK-HL-04-010-L-D</t>
  </si>
  <si>
    <t>K-HL-04-010-L-D</t>
  </si>
  <si>
    <t>RK-HL-04-011-L-D</t>
  </si>
  <si>
    <t>K-HL-04-011-L-D</t>
  </si>
  <si>
    <t>RK-HL-04-012-L-D</t>
  </si>
  <si>
    <t>K-HL-04-012-L-D</t>
  </si>
  <si>
    <t>RK-HL-04-013-L-D</t>
  </si>
  <si>
    <t>K-HL-04-013-L-D</t>
  </si>
  <si>
    <t>RK-HL-04-014-L-D</t>
  </si>
  <si>
    <t>K-HL-04-014-L-D</t>
  </si>
  <si>
    <t>RK-HL-04-015-L-D</t>
  </si>
  <si>
    <t>K-HL-04-015-L-D</t>
  </si>
  <si>
    <t>RK-HL-04-016-L-D</t>
  </si>
  <si>
    <t>K-HL-04-016-L-D</t>
  </si>
  <si>
    <t>RK-HL-04-017-L-D</t>
  </si>
  <si>
    <t>K-HL-04-017-L-D</t>
  </si>
  <si>
    <t>RK-HL-04-018-L-D</t>
  </si>
  <si>
    <t>K-HL-04-018-L-D</t>
  </si>
  <si>
    <t>RK-HL-04-019-L-D</t>
  </si>
  <si>
    <t>K-HL-04-019-L-D</t>
  </si>
  <si>
    <t>RK-HL-04-020-L-D</t>
  </si>
  <si>
    <t>K-HL-04-020-L-D</t>
  </si>
  <si>
    <t>RK-HL-04-021-L-D</t>
  </si>
  <si>
    <t>K-HL-04-021-L-D</t>
  </si>
  <si>
    <t>RK-HL-04-022-L-D</t>
  </si>
  <si>
    <t>K-HL-04-022-L-D</t>
  </si>
  <si>
    <t>RK-HL-04-023-L-D</t>
  </si>
  <si>
    <t>K-HL-04-023-L-D</t>
  </si>
  <si>
    <t>RK-HL-04-024-L-D</t>
  </si>
  <si>
    <t>K-HL-04-024-L-D</t>
  </si>
  <si>
    <t>RK-HL-05-025-L-D</t>
  </si>
  <si>
    <t>K-HL-05-025-L-D</t>
  </si>
  <si>
    <t>RK-HL-05-026-L-D</t>
  </si>
  <si>
    <t>K-HL-05-026-L-D</t>
  </si>
  <si>
    <t>RK-HL-05-027-L-D</t>
  </si>
  <si>
    <t>K-HL-05-027-L-D</t>
  </si>
  <si>
    <t>RK-HL-05-028-L-D</t>
  </si>
  <si>
    <t>K-HL-05-028-L-D</t>
  </si>
  <si>
    <t>RK-HL-05-029-L-D</t>
  </si>
  <si>
    <t>K-HL-05-029-L-D</t>
  </si>
  <si>
    <t>RK-HL-05-030-L-D</t>
  </si>
  <si>
    <t>K-HL-05-030-L-D</t>
  </si>
  <si>
    <t>RK-HL-05-031-L-D</t>
  </si>
  <si>
    <t>K-HL-05-031-L-D</t>
  </si>
  <si>
    <t>RK-HL-05-032-L-D</t>
  </si>
  <si>
    <t>K-HL-05-032-L-D</t>
  </si>
  <si>
    <t>RK-HL-05-033-L-D</t>
  </si>
  <si>
    <t>K-HL-05-033-L-D</t>
  </si>
  <si>
    <t>RK-HL-05-034-L-D</t>
  </si>
  <si>
    <t>K-HL-05-034-L-D</t>
  </si>
  <si>
    <t>RK-HL-05-035-L-D</t>
  </si>
  <si>
    <t>K-HL-05-035-L-D</t>
  </si>
  <si>
    <t>RK-HL-05-036-L-D</t>
  </si>
  <si>
    <t>K-HL-05-036-L-D</t>
  </si>
  <si>
    <t>RK-HL-05-037-L-D</t>
  </si>
  <si>
    <t>K-HL-05-037-L-D</t>
  </si>
  <si>
    <t>RK-HL-05-038-L-D</t>
  </si>
  <si>
    <t>K-HL-05-038-L-D</t>
  </si>
  <si>
    <t>RK-HL-05-039-L-D</t>
  </si>
  <si>
    <t>K-HL-05-039-L-D</t>
  </si>
  <si>
    <t>RK-HL-05-040-L-D</t>
  </si>
  <si>
    <t>K-HL-05-040-L-D</t>
  </si>
  <si>
    <t>RK-HL-05-041-L-D</t>
  </si>
  <si>
    <t>K-HL-05-041-L-D</t>
  </si>
  <si>
    <t>RK-HL-05-042-L-D</t>
  </si>
  <si>
    <t>K-HL-05-042-L-D</t>
  </si>
  <si>
    <t>RK-HL-05-043-L-D</t>
  </si>
  <si>
    <t>K-HL-05-043-L-D</t>
  </si>
  <si>
    <t>RK-HL-05-044-L-D</t>
  </si>
  <si>
    <t>K-HL-05-044-L-D</t>
  </si>
  <si>
    <t>RK-HL-05-045-L-D</t>
  </si>
  <si>
    <t>K-HL-05-045-L-D</t>
  </si>
  <si>
    <t>RK-HL-05-046-L-D</t>
  </si>
  <si>
    <t>K-HL-05-046-L-D</t>
  </si>
  <si>
    <t>RK-HL-05-047-L-D</t>
  </si>
  <si>
    <t>K-HL-05-047-L-D</t>
  </si>
  <si>
    <t>RK-HL-05-048-L-D</t>
  </si>
  <si>
    <t>K-HL-05-048-L-D</t>
  </si>
  <si>
    <t>RK-HL-05-049-L-D</t>
  </si>
  <si>
    <t>K-HL-05-049-L-D</t>
  </si>
  <si>
    <t>RK-HL-05-050-L-D</t>
  </si>
  <si>
    <t>K-HL-05-050-L-D</t>
  </si>
  <si>
    <t>RK-HL-05-051-L-D</t>
  </si>
  <si>
    <t>K-HL-05-051-L-D</t>
  </si>
  <si>
    <t>RK-HL-05-052-L-D</t>
  </si>
  <si>
    <t>K-HL-05-052-L-D</t>
  </si>
  <si>
    <t>RK-HL-05-053-L-D</t>
  </si>
  <si>
    <t>K-HL-05-053-L-D</t>
  </si>
  <si>
    <t>RK-HL-05-054-L-D</t>
  </si>
  <si>
    <t>K-HL-05-054-L-D</t>
  </si>
  <si>
    <t>RK-HL-05-055-L-D</t>
  </si>
  <si>
    <t>K-HL-05-055-L-D</t>
  </si>
  <si>
    <t>RK-HL-05-056-L-D</t>
  </si>
  <si>
    <t>K-HL-05-056-L-D</t>
  </si>
  <si>
    <t>RK-HL-05-057-L-D</t>
  </si>
  <si>
    <t>K-HL-05-057-L-D</t>
  </si>
  <si>
    <t>RK-HL-05-058-L-D</t>
  </si>
  <si>
    <t>K-HL-05-058-L-D</t>
  </si>
  <si>
    <t>RK-HL-05-059-L-D</t>
  </si>
  <si>
    <t>K-HL-05-059-L-D</t>
  </si>
  <si>
    <t>RK-HL-05-060-L-D</t>
  </si>
  <si>
    <t>K-HL-05-060-L-D</t>
  </si>
  <si>
    <t>RK-HL-05-061-L-D</t>
  </si>
  <si>
    <t>K-HL-05-061-L-D</t>
  </si>
  <si>
    <t>RK-HL-05-062-L-D</t>
  </si>
  <si>
    <t>K-HL-05-062-L-D</t>
  </si>
  <si>
    <t>RK-HL-05-063-L-D</t>
  </si>
  <si>
    <t>K-HL-05-063-L-D</t>
  </si>
  <si>
    <t>RK-HL-05-064-L-D</t>
  </si>
  <si>
    <t>K-HL-05-064-L-D</t>
  </si>
  <si>
    <t>RK-HL-05-065-L-D</t>
  </si>
  <si>
    <t>K-HL-05-065-L-D</t>
  </si>
  <si>
    <t>RK-HL-05-066-L-D</t>
  </si>
  <si>
    <t>K-HL-05-066-L-D</t>
  </si>
  <si>
    <t>RK-HL-05-067-L-D</t>
  </si>
  <si>
    <t>K-HL-05-067-L-D</t>
  </si>
  <si>
    <t>RK-HL-05-068-L-D</t>
  </si>
  <si>
    <t>K-HL-05-068-L-D</t>
  </si>
  <si>
    <t>RK-HL-05-069-L-D</t>
  </si>
  <si>
    <t>K-HL-05-069-L-D</t>
  </si>
  <si>
    <t>RK-HL-05-070-L-D</t>
  </si>
  <si>
    <t>K-HL-05-070-L-D</t>
  </si>
  <si>
    <t>RK-HL-05-071-L-D</t>
  </si>
  <si>
    <t>K-HL-05-071-L-D</t>
  </si>
  <si>
    <t>RK-HL-05-072-L-D</t>
  </si>
  <si>
    <t>K-HL-05-072-L-D</t>
  </si>
  <si>
    <t>RK-HL-05-073-L-D</t>
  </si>
  <si>
    <t>K-HL-05-073-L-D</t>
  </si>
  <si>
    <t>RK-HL-05-074-L-D</t>
  </si>
  <si>
    <t>K-HL-05-074-L-D</t>
  </si>
  <si>
    <t>RK-HL-05-075-L-D</t>
  </si>
  <si>
    <t>K-HL-05-075-L-D</t>
  </si>
  <si>
    <t>RK-HL-05-076-L-D</t>
  </si>
  <si>
    <t>K-HL-05-076-L-D</t>
  </si>
  <si>
    <t>RK-HL-05-077-L-D</t>
  </si>
  <si>
    <t>K-HL-05-077-L-D</t>
  </si>
  <si>
    <t>RK-HL-05-078-L-D</t>
  </si>
  <si>
    <t>K-HL-05-078-L-D</t>
  </si>
  <si>
    <t>RK-HL-05-079-L-D</t>
  </si>
  <si>
    <t>K-HL-05-079-L-D</t>
  </si>
  <si>
    <t>RK-HL-05-080-L-D</t>
  </si>
  <si>
    <t>K-HL-05-080-L-D</t>
  </si>
  <si>
    <t>RK-HL-05-081-L-D</t>
  </si>
  <si>
    <t>K-HL-05-081-L-D</t>
  </si>
  <si>
    <t>RK-HL-05-082-L-D</t>
  </si>
  <si>
    <t>K-HL-05-082-L-D</t>
  </si>
  <si>
    <t>RK-HL-05-083-L-D</t>
  </si>
  <si>
    <t>K-HL-05-083-L-D</t>
  </si>
  <si>
    <t>RK-HL-05-084-L-D</t>
  </si>
  <si>
    <t>K-HL-05-084-L-D</t>
  </si>
  <si>
    <t>RK-HL-05-085-L-D</t>
  </si>
  <si>
    <t>K-HL-05-085-L-D</t>
  </si>
  <si>
    <t>RK-HL-05-086-L-D</t>
  </si>
  <si>
    <t>K-HL-05-086-L-D</t>
  </si>
  <si>
    <t>RK-HL-05-087-L-D</t>
  </si>
  <si>
    <t>K-HL-05-087-L-D</t>
  </si>
  <si>
    <t>RK-HL-05-088-L-D</t>
  </si>
  <si>
    <t>K-HL-05-088-L-D</t>
  </si>
  <si>
    <t>RK-HL-05-089-L-D</t>
  </si>
  <si>
    <t>K-HL-05-089-L-D</t>
  </si>
  <si>
    <t>RK-HL-05-090-L-D</t>
  </si>
  <si>
    <t>K-HL-05-090-L-D</t>
  </si>
  <si>
    <t>RK-HL-05-091-L-D</t>
  </si>
  <si>
    <t>K-HL-05-091-L-D</t>
  </si>
  <si>
    <t>RK-HL-05-092-L-D</t>
  </si>
  <si>
    <t>K-HL-05-092-L-D</t>
  </si>
  <si>
    <t>RK-HL-05-093-L-D</t>
  </si>
  <si>
    <t>K-HL-05-093-L-D</t>
  </si>
  <si>
    <t>RK-HL-05-094-L-D</t>
  </si>
  <si>
    <t>K-HL-05-094-L-D</t>
  </si>
  <si>
    <t>RK-HL-05-095-L-D</t>
  </si>
  <si>
    <t>K-HL-05-095-L-D</t>
  </si>
  <si>
    <t>RK-HL-05-096-L-D</t>
  </si>
  <si>
    <t>K-HL-05-096-L-D</t>
  </si>
  <si>
    <t>RK-HL-05-097-L-D</t>
  </si>
  <si>
    <t>K-HL-05-097-L-D</t>
  </si>
  <si>
    <t>RK-HL-05-098-L-D</t>
  </si>
  <si>
    <t>K-HL-05-098-L-D</t>
  </si>
  <si>
    <t>RK-HL-05-099-L-D</t>
  </si>
  <si>
    <t>K-HL-05-099-L-D</t>
  </si>
  <si>
    <t>RK-HL-05-100-L-D</t>
  </si>
  <si>
    <t>K-HL-05-100-L-D</t>
  </si>
  <si>
    <t>RK-HL-05-101-L-D</t>
  </si>
  <si>
    <t>K-HL-05-101-L-D</t>
  </si>
  <si>
    <t>RK-HL-05-102-L-D</t>
  </si>
  <si>
    <t>K-HL-05-102-L-D</t>
  </si>
  <si>
    <t>RK-HL-05-103-L-D</t>
  </si>
  <si>
    <t>K-HL-05-103-L-D</t>
  </si>
  <si>
    <t>RK-HL-05-104-L-D</t>
  </si>
  <si>
    <t>K-HL-05-104-L-D</t>
  </si>
  <si>
    <t>RK-HL-05-105-L-D</t>
  </si>
  <si>
    <t>K-HL-05-105-L-D</t>
  </si>
  <si>
    <t>RK-HL-05-106-L-D</t>
  </si>
  <si>
    <t>K-HL-05-106-L-D</t>
  </si>
  <si>
    <t>RK-HL-05-107-L-D</t>
  </si>
  <si>
    <t>K-HL-05-107-L-D</t>
  </si>
  <si>
    <t>RK-HL-05-108-L-D</t>
  </si>
  <si>
    <t>K-HL-05-108-L-D</t>
  </si>
  <si>
    <t>RK-HL-05-109-L-D</t>
  </si>
  <si>
    <t>K-HL-05-109-L-D</t>
  </si>
  <si>
    <t>RK-HL-05-110-L-D</t>
  </si>
  <si>
    <t>K-HL-05-110-L-D</t>
  </si>
  <si>
    <t>RK-HL-05-111-L-D</t>
  </si>
  <si>
    <t>K-HL-05-111-L-D</t>
  </si>
  <si>
    <t>RK-HL-05-112-L-D</t>
  </si>
  <si>
    <t>K-HL-05-112-L-D</t>
  </si>
  <si>
    <t>RK-HL-05-113-L-D</t>
  </si>
  <si>
    <t>K-HL-05-113-L-D</t>
  </si>
  <si>
    <t>RK-HL-05-114-L-D</t>
  </si>
  <si>
    <t>K-HL-05-114-L-D</t>
  </si>
  <si>
    <t>RK-HL-05-115-L-D</t>
  </si>
  <si>
    <t>K-HL-05-115-L-D</t>
  </si>
  <si>
    <t>RK-HL-05-116-L-D</t>
  </si>
  <si>
    <t>K-HL-05-116-L-D</t>
  </si>
  <si>
    <t>RK-HL-05-117-L-D</t>
  </si>
  <si>
    <t>K-HL-05-117-L-D</t>
  </si>
  <si>
    <t>RK-HL-05-118-L-D</t>
  </si>
  <si>
    <t>K-HL-05-118-L-D</t>
  </si>
  <si>
    <t>RK-HL-05-119-L-D</t>
  </si>
  <si>
    <t>K-HL-05-119-L-D</t>
  </si>
  <si>
    <t>RK-HL-05-120-L-D</t>
  </si>
  <si>
    <t>K-HL-05-120-L-D</t>
  </si>
  <si>
    <t>RK-HL-05-121-L-D</t>
  </si>
  <si>
    <t>K-HL-05-121-L-D</t>
  </si>
  <si>
    <t>RK-HL-05-122-L-D</t>
  </si>
  <si>
    <t>K-HL-05-122-L-D</t>
  </si>
  <si>
    <t>RK-HL-05-123-L-D</t>
  </si>
  <si>
    <t>K-HL-05-123-L-D</t>
  </si>
  <si>
    <t>RK-HL-05-124-L-D</t>
  </si>
  <si>
    <t>K-HL-05-124-L-D</t>
  </si>
  <si>
    <t>RK-HL-05-125-L-D</t>
  </si>
  <si>
    <t>K-HL-05-125-L-D</t>
  </si>
  <si>
    <t>RK-HL-05-126-L-D</t>
  </si>
  <si>
    <t>K-HL-05-126-L-D</t>
  </si>
  <si>
    <t>RK-HL-05-127-L-D</t>
  </si>
  <si>
    <t>K-HL-05-127-L-D</t>
  </si>
  <si>
    <t>RK-HL-05-128-L-D</t>
  </si>
  <si>
    <t>K-HL-05-128-L-D</t>
  </si>
  <si>
    <t>RK-HL-05-129-L-D</t>
  </si>
  <si>
    <t>K-HL-05-129-L-D</t>
  </si>
  <si>
    <t>RK-HL-05-130-L-D</t>
  </si>
  <si>
    <t>K-HL-05-130-L-D</t>
  </si>
  <si>
    <t>RK-HL-05-131-L-D</t>
  </si>
  <si>
    <t>K-HL-05-131-L-D</t>
  </si>
  <si>
    <t>RK-HL-05-132-L-D</t>
  </si>
  <si>
    <t>K-HL-05-132-L-D</t>
  </si>
  <si>
    <t>RK-HL-05-133-L-D</t>
  </si>
  <si>
    <t>K-HL-05-133-L-D</t>
  </si>
  <si>
    <t>RK-HL-05-134-L-D</t>
  </si>
  <si>
    <t>K-HL-05-134-L-D</t>
  </si>
  <si>
    <t>RK-HL-05-135-L-D</t>
  </si>
  <si>
    <t>K-HL-05-135-L-D</t>
  </si>
  <si>
    <t>RK-HL-05-136-L-D</t>
  </si>
  <si>
    <t>K-HL-05-136-L-D</t>
  </si>
  <si>
    <t>RK-HL-05-137-L-D</t>
  </si>
  <si>
    <t>K-HL-05-137-L-D</t>
  </si>
  <si>
    <t>RK-HL-05-138-L-D</t>
  </si>
  <si>
    <t>K-HL-05-138-L-D</t>
  </si>
  <si>
    <t>RK-HL-05-139-L-D</t>
  </si>
  <si>
    <t>K-HL-05-139-L-D</t>
  </si>
  <si>
    <t>RK-HL-05-140-L-D</t>
  </si>
  <si>
    <t>K-HL-05-140-L-D</t>
  </si>
  <si>
    <t>RK-HL-05-141-L-D</t>
  </si>
  <si>
    <t>K-HL-05-141-L-D</t>
  </si>
  <si>
    <t>RK-HL-05-142-L-D</t>
  </si>
  <si>
    <t>K-HL-05-142-L-D</t>
  </si>
  <si>
    <t>RK-HL-05-143-L-D</t>
  </si>
  <si>
    <t>K-HL-05-143-L-D</t>
  </si>
  <si>
    <t>RK-HL-05-144-L-D</t>
  </si>
  <si>
    <t>K-HL-05-144-L-D</t>
  </si>
  <si>
    <t>RK-HL-05-145-L-D</t>
  </si>
  <si>
    <t>K-HL-05-145-L-D</t>
  </si>
  <si>
    <t>RK-HL-05-146-L-D</t>
  </si>
  <si>
    <t>K-HL-05-146-L-D</t>
  </si>
  <si>
    <t>RK-HL-05-147-L-D</t>
  </si>
  <si>
    <t>K-HL-05-147-L-D</t>
  </si>
  <si>
    <t>RK-HL-05-148-L-D</t>
  </si>
  <si>
    <t>K-HL-05-148-L-D</t>
  </si>
  <si>
    <t>RK-HL-05-149-L-D</t>
  </si>
  <si>
    <t>K-HL-05-149-L-D</t>
  </si>
  <si>
    <t>RK-HL-05-150-L-D</t>
  </si>
  <si>
    <t>K-HL-05-150-L-D</t>
  </si>
  <si>
    <t>RK-HL-05-151-L-D</t>
  </si>
  <si>
    <t>K-HL-05-151-L-D</t>
  </si>
  <si>
    <t>RK-HL-05-152-L-D</t>
  </si>
  <si>
    <t>K-HL-05-152-L-D</t>
  </si>
  <si>
    <t>RK-HL-05-153-L-D</t>
  </si>
  <si>
    <t>K-HL-05-153-L-D</t>
  </si>
  <si>
    <t>RK-HL-05-154-L-D</t>
  </si>
  <si>
    <t>K-HL-05-154-L-D</t>
  </si>
  <si>
    <t>RK-HL-05-155-L-D</t>
  </si>
  <si>
    <t>K-HL-05-155-L-D</t>
  </si>
  <si>
    <t>RK-HL-05-156-L-D</t>
  </si>
  <si>
    <t>K-HL-05-156-L-D</t>
  </si>
  <si>
    <t>RK-HL-05-157-L-D</t>
  </si>
  <si>
    <t>K-HL-05-157-L-D</t>
  </si>
  <si>
    <t>RK-HL-05-158-L-D</t>
  </si>
  <si>
    <t>K-HL-05-158-L-D</t>
  </si>
  <si>
    <t>RK-HL-05-159-L-D</t>
  </si>
  <si>
    <t>K-HL-05-159-L-D</t>
  </si>
  <si>
    <t>RK-HL-05-160-L-D</t>
  </si>
  <si>
    <t>K-HL-05-160-L-D</t>
  </si>
  <si>
    <t>RK-HL-05-161-L-D</t>
  </si>
  <si>
    <t>K-HL-05-161-L-D</t>
  </si>
  <si>
    <t>RK-HL-05-162-L-D</t>
  </si>
  <si>
    <t>K-HL-05-162-L-D</t>
  </si>
  <si>
    <t>RK-HL-05-163-L-D</t>
  </si>
  <si>
    <t>K-HL-05-163-L-D</t>
  </si>
  <si>
    <t>RK-HL-05-164-L-D</t>
  </si>
  <si>
    <t>K-HL-05-164-L-D</t>
  </si>
  <si>
    <t>RK-HL-05-165-L-D</t>
  </si>
  <si>
    <t>K-HL-05-165-L-D</t>
  </si>
  <si>
    <t>RK-HL-05-166-L-D</t>
  </si>
  <si>
    <t>K-HL-05-166-L-D</t>
  </si>
  <si>
    <t>RK-HL-05-167-L-D</t>
  </si>
  <si>
    <t>K-HL-05-167-L-D</t>
  </si>
  <si>
    <t>RK-HL-05-168-L-D</t>
  </si>
  <si>
    <t>K-HL-05-168-L-D</t>
  </si>
  <si>
    <t>RK-HL-05-169-L-D</t>
  </si>
  <si>
    <t>K-HL-05-169-L-D</t>
  </si>
  <si>
    <t>RK-HL-05-170-L-D</t>
  </si>
  <si>
    <t>K-HL-05-170-L-D</t>
  </si>
  <si>
    <t>RK-HL-05-171-L-D</t>
  </si>
  <si>
    <t>K-HL-05-171-L-D</t>
  </si>
  <si>
    <t>RK-HL-05-172-L-D</t>
  </si>
  <si>
    <t>K-HL-05-172-L-D</t>
  </si>
  <si>
    <t>RK-HL-05-173-L-D</t>
  </si>
  <si>
    <t>K-HL-05-173-L-D</t>
  </si>
  <si>
    <t>RK-HL-05-174-L-D</t>
  </si>
  <si>
    <t>K-HL-05-174-L-D</t>
  </si>
  <si>
    <t>RK-HL-05-175-L-D</t>
  </si>
  <si>
    <t>K-HL-05-175-L-D</t>
  </si>
  <si>
    <t>RK-HL-05-176-L-D</t>
  </si>
  <si>
    <t>K-HL-05-176-L-D</t>
  </si>
  <si>
    <t>RK-HL-05-177-L-D</t>
  </si>
  <si>
    <t>K-HL-05-177-L-D</t>
  </si>
  <si>
    <t>RK-HL-05-178-L-D</t>
  </si>
  <si>
    <t>K-HL-05-178-L-D</t>
  </si>
  <si>
    <t>RK-HL-05-179-L-D</t>
  </si>
  <si>
    <t>K-HL-05-179-L-D</t>
  </si>
  <si>
    <t>RK-HL-05-180-L-D</t>
  </si>
  <si>
    <t>K-HL-05-180-L-D</t>
  </si>
  <si>
    <t>RK-HL-05-181-L-D</t>
  </si>
  <si>
    <t>K-HL-05-181-L-D</t>
  </si>
  <si>
    <t>RK-HL-05-182-L-D</t>
  </si>
  <si>
    <t>K-HL-05-182-L-D</t>
  </si>
  <si>
    <t>RK-HL-05-183-L-D</t>
  </si>
  <si>
    <t>K-HL-05-183-L-D</t>
  </si>
  <si>
    <t>RK-HL-05-184-L-D</t>
  </si>
  <si>
    <t>K-HL-05-184-L-D</t>
  </si>
  <si>
    <t>RK-HL-05-185-L-D</t>
  </si>
  <si>
    <t>K-HL-05-185-L-D</t>
  </si>
  <si>
    <t>RK-HL-05-186-L-D</t>
  </si>
  <si>
    <t>K-HL-05-186-L-D</t>
  </si>
  <si>
    <t>RK-HL-05-187-L-D</t>
  </si>
  <si>
    <t>K-HL-05-187-L-D</t>
  </si>
  <si>
    <t>RK-HL-05-188-L-D</t>
  </si>
  <si>
    <t>K-HL-05-188-L-D</t>
  </si>
  <si>
    <t>RK-HL-05-189-L-D</t>
  </si>
  <si>
    <t>K-HL-05-189-L-D</t>
  </si>
  <si>
    <t>RK-HL-05-190-L-D</t>
  </si>
  <si>
    <t>K-HL-05-190-L-D</t>
  </si>
  <si>
    <t>RK-HL-05-191-L-D</t>
  </si>
  <si>
    <t>K-HL-05-191-L-D</t>
  </si>
  <si>
    <t>RK-HL-05-192-L-D</t>
  </si>
  <si>
    <t>K-HL-05-192-L-D</t>
  </si>
  <si>
    <t>RK-HL-05-193-L-D</t>
  </si>
  <si>
    <t>K-HL-05-193-L-D</t>
  </si>
  <si>
    <t>RK-HL-05-194-L-D</t>
  </si>
  <si>
    <t>K-HL-05-194-L-D</t>
  </si>
  <si>
    <t>RK-HL-05-195-L-D</t>
  </si>
  <si>
    <t>K-HL-05-195-L-D</t>
  </si>
  <si>
    <t>RK-HL-05-196-L-D</t>
  </si>
  <si>
    <t>K-HL-05-196-L-D</t>
  </si>
  <si>
    <t>RK-HL-05-197-L-D</t>
  </si>
  <si>
    <t>K-HL-05-197-L-D</t>
  </si>
  <si>
    <t>RK-HL-05-198-L-D</t>
  </si>
  <si>
    <t>K-HL-05-198-L-D</t>
  </si>
  <si>
    <t>RK-HL-05-199-L-D</t>
  </si>
  <si>
    <t>K-HL-05-199-L-D</t>
  </si>
  <si>
    <t>RK-HL-05-200-L-D</t>
  </si>
  <si>
    <t>K-HL-05-200-L-D</t>
  </si>
  <si>
    <t>RK-HL-05-201-L-D</t>
  </si>
  <si>
    <t>K-HL-05-201-L-D</t>
  </si>
  <si>
    <t>RK-HL-05-202-L-D</t>
  </si>
  <si>
    <t>K-HL-05-202-L-D</t>
  </si>
  <si>
    <t>RK-HL-05-203-L-D</t>
  </si>
  <si>
    <t>K-HL-05-203-L-D</t>
  </si>
  <si>
    <t>RK-HL-05-204-L-D</t>
  </si>
  <si>
    <t>K-HL-05-204-L-D</t>
  </si>
  <si>
    <t>RK-HL-07-205-L-D</t>
  </si>
  <si>
    <t>K-HL-07-205-L-D</t>
  </si>
  <si>
    <t>RK-HL-07-206-L-D</t>
  </si>
  <si>
    <t>K-HL-07-206-L-D</t>
  </si>
  <si>
    <t>RK-HL-07-207-L-D</t>
  </si>
  <si>
    <t>K-HL-07-207-L-D</t>
  </si>
  <si>
    <t>RK-HL-07-208-L-D</t>
  </si>
  <si>
    <t>K-HL-07-208-L-D</t>
  </si>
  <si>
    <t>RK-HL-07-209-L-D</t>
  </si>
  <si>
    <t>K-HL-07-209-L-D</t>
  </si>
  <si>
    <t>RK-HL-07-210-L-D</t>
  </si>
  <si>
    <t>K-HL-07-210-L-D</t>
  </si>
  <si>
    <t>RK-HL-07-211-L-D</t>
  </si>
  <si>
    <t>K-HL-07-211-L-D</t>
  </si>
  <si>
    <t>RK-HL-07-212-L-D</t>
  </si>
  <si>
    <t>K-HL-07-212-L-D</t>
  </si>
  <si>
    <t>RK-HL-07-213-L-D</t>
  </si>
  <si>
    <t>K-HL-07-213-L-D</t>
  </si>
  <si>
    <t>RK-HL-07-214-L-D</t>
  </si>
  <si>
    <t>K-HL-07-214-L-D</t>
  </si>
  <si>
    <t>RK-HL-07-215-L-D</t>
  </si>
  <si>
    <t>K-HL-07-215-L-D</t>
  </si>
  <si>
    <t>RK-HL-07-216-L-D</t>
  </si>
  <si>
    <t>K-HL-07-216-L-D</t>
  </si>
  <si>
    <t>RK-HL-07-217-L-D</t>
  </si>
  <si>
    <t>K-HL-07-217-L-D</t>
  </si>
  <si>
    <t>RK-HL-07-218-L-D</t>
  </si>
  <si>
    <t>K-HL-07-218-L-D</t>
  </si>
  <si>
    <t>RK-HL-07-219-L-D</t>
  </si>
  <si>
    <t>K-HL-07-219-L-D</t>
  </si>
  <si>
    <t>RK-HL-07-220-L-D</t>
  </si>
  <si>
    <t>K-HL-07-220-L-D</t>
  </si>
  <si>
    <t>RK-HL-07-221-L-D</t>
  </si>
  <si>
    <t>K-HL-07-221-L-D</t>
  </si>
  <si>
    <t>RK-HL-07-222-L-D</t>
  </si>
  <si>
    <t>K-HL-07-222-L-D</t>
  </si>
  <si>
    <t>RK-HL-07-223-L-D</t>
  </si>
  <si>
    <t>K-HL-07-223-L-D</t>
  </si>
  <si>
    <t>RK-HL-07-224-L-D</t>
  </si>
  <si>
    <t>K-HL-07-224-L-D</t>
  </si>
  <si>
    <t>RK-HL-07-225-L-D</t>
  </si>
  <si>
    <t>K-HL-07-225-L-D</t>
  </si>
  <si>
    <t>RK-HL-07-226-L-D</t>
  </si>
  <si>
    <t>K-HL-07-226-L-D</t>
  </si>
  <si>
    <t>RK-HL-07-227-L-D</t>
  </si>
  <si>
    <t>K-HL-07-227-L-D</t>
  </si>
  <si>
    <t>RK-HL-07-228-L-D</t>
  </si>
  <si>
    <t>K-HL-07-228-L-D</t>
  </si>
  <si>
    <t>RK-HL-07-229-L-D</t>
  </si>
  <si>
    <t>K-HL-07-229-L-D</t>
  </si>
  <si>
    <t>RK-HL-07-230-L-D</t>
  </si>
  <si>
    <t>K-HL-07-230-L-D</t>
  </si>
  <si>
    <t>RK-HL-07-231-L-D</t>
  </si>
  <si>
    <t>K-HL-07-231-L-D</t>
  </si>
  <si>
    <t>RK-HL-07-232-L-D</t>
  </si>
  <si>
    <t>K-HL-07-232-L-D</t>
  </si>
  <si>
    <t>RK-HL-07-233-L-D</t>
  </si>
  <si>
    <t>K-HL-07-233-L-D</t>
  </si>
  <si>
    <t>RK-HL-07-234-L-D</t>
  </si>
  <si>
    <t>K-HL-07-234-L-D</t>
  </si>
  <si>
    <t>RK-HL-07-235-L-D</t>
  </si>
  <si>
    <t>K-HL-07-235-L-D</t>
  </si>
  <si>
    <t>RK-HL-07-236-L-D</t>
  </si>
  <si>
    <t>K-HL-07-236-L-D</t>
  </si>
  <si>
    <t>RK-HL-07-237-L-D</t>
  </si>
  <si>
    <t>K-HL-07-237-L-D</t>
  </si>
  <si>
    <t>RK-HL-07-238-L-D</t>
  </si>
  <si>
    <t>K-HL-07-238-L-D</t>
  </si>
  <si>
    <t>RK-HL-07-239-L-D</t>
  </si>
  <si>
    <t>K-HL-07-239-L-D</t>
  </si>
  <si>
    <t>RK-HL-07-240-L-D</t>
  </si>
  <si>
    <t>K-HL-07-240-L-D</t>
  </si>
  <si>
    <t>RK-HL-07-241-L-D</t>
  </si>
  <si>
    <t>K-HL-07-241-L-D</t>
  </si>
  <si>
    <t>RK-HL-07-242-L-D</t>
  </si>
  <si>
    <t>K-HL-07-242-L-D</t>
  </si>
  <si>
    <t>RK-HL-07-243-L-D</t>
  </si>
  <si>
    <t>K-HL-07-243-L-D</t>
  </si>
  <si>
    <t>RK-HL-07-244-L-D</t>
  </si>
  <si>
    <t>K-HL-07-244-L-D</t>
  </si>
  <si>
    <t>RK-HL-07-245-L-D</t>
  </si>
  <si>
    <t>K-HL-07-245-L-D</t>
  </si>
  <si>
    <t>RK-HL-07-246-L-D</t>
  </si>
  <si>
    <t>K-HL-07-246-L-D</t>
  </si>
  <si>
    <t>RK-HL-07-247-L-D</t>
  </si>
  <si>
    <t>K-HL-07-247-L-D</t>
  </si>
  <si>
    <t>RK-HL-07-248-L-D</t>
  </si>
  <si>
    <t>K-HL-07-248-L-D</t>
  </si>
  <si>
    <t>RK-HL-07-249-L-D</t>
  </si>
  <si>
    <t>K-HL-07-249-L-D</t>
  </si>
  <si>
    <t>RK-HL-07-250-L-D</t>
  </si>
  <si>
    <t>K-HL-07-250-L-D</t>
  </si>
  <si>
    <t>RK-HL-07-251-L-D</t>
  </si>
  <si>
    <t>K-HL-07-251-L-D</t>
  </si>
  <si>
    <t>RK-HL-07-252-L-D</t>
  </si>
  <si>
    <t>K-HL-07-252-L-D</t>
  </si>
  <si>
    <t>RK-HL-07-253-L-D</t>
  </si>
  <si>
    <t>K-HL-07-253-L-D</t>
  </si>
  <si>
    <t>RK-HL-07-254-L-D</t>
  </si>
  <si>
    <t>K-HL-07-254-L-D</t>
  </si>
  <si>
    <t>RK-HL-07-255-L-D</t>
  </si>
  <si>
    <t>K-HL-07-255-L-D</t>
  </si>
  <si>
    <t>RK-HL-07-256-L-D</t>
  </si>
  <si>
    <t>K-HL-07-256-L-D</t>
  </si>
  <si>
    <t>RK-HL-07-257-L-D</t>
  </si>
  <si>
    <t>K-HL-07-257-L-D</t>
  </si>
  <si>
    <t>RK-HL-07-258-L-D</t>
  </si>
  <si>
    <t>K-HL-07-258-L-D</t>
  </si>
  <si>
    <t>RK-HL-07-259-L-D</t>
  </si>
  <si>
    <t>K-HL-07-259-L-D</t>
  </si>
  <si>
    <t>RK-HL-07-260-L-D</t>
  </si>
  <si>
    <t>K-HL-07-260-L-D</t>
  </si>
  <si>
    <t>RK-HL-07-261-L-D</t>
  </si>
  <si>
    <t>K-HL-07-261-L-D</t>
  </si>
  <si>
    <t>RK-HL-07-262-L-D</t>
  </si>
  <si>
    <t>K-HL-07-262-L-D</t>
  </si>
  <si>
    <t>RK-HL-07-263-L-D</t>
  </si>
  <si>
    <t>K-HL-07-263-L-D</t>
  </si>
  <si>
    <t>RK-HL-07-264-L-D</t>
  </si>
  <si>
    <t>K-HL-07-264-L-D</t>
  </si>
  <si>
    <t>RK-HL-07-265-L-D</t>
  </si>
  <si>
    <t>K-HL-07-265-L-D</t>
  </si>
  <si>
    <t>RK-HL-07-266-L-D</t>
  </si>
  <si>
    <t>K-HL-07-266-L-D</t>
  </si>
  <si>
    <t>RK-HL-07-267-L-D</t>
  </si>
  <si>
    <t>K-HL-07-267-L-D</t>
  </si>
  <si>
    <t>RK-HL-07-268-L-D</t>
  </si>
  <si>
    <t>K-HL-07-268-L-D</t>
  </si>
  <si>
    <t>RK-HL-07-269-L-D</t>
  </si>
  <si>
    <t>K-HL-07-269-L-D</t>
  </si>
  <si>
    <t>RK-HL-07-270-L-D</t>
  </si>
  <si>
    <t>K-HL-07-270-L-D</t>
  </si>
  <si>
    <t>RK-HL-07-271-L-D</t>
  </si>
  <si>
    <t>K-HL-07-271-L-D</t>
  </si>
  <si>
    <t>RK-HL-07-272-L-D</t>
  </si>
  <si>
    <t>K-HL-07-272-L-D</t>
  </si>
  <si>
    <t>RK-HL-07-273-L-D</t>
  </si>
  <si>
    <t>K-HL-07-273-L-D</t>
  </si>
  <si>
    <t>RK-HL-07-274-L-D</t>
  </si>
  <si>
    <t>K-HL-07-274-L-D</t>
  </si>
  <si>
    <t>RK-HL-07-275-L-D</t>
  </si>
  <si>
    <t>K-HL-07-275-L-D</t>
  </si>
  <si>
    <t>RK-HL-07-276-L-D</t>
  </si>
  <si>
    <t>K-HL-07-276-L-D</t>
  </si>
  <si>
    <t>RK-HL-07-277-L-D</t>
  </si>
  <si>
    <t>K-HL-07-277-L-D</t>
  </si>
  <si>
    <t>RK-HL-07-278-L-D</t>
  </si>
  <si>
    <t>K-HL-07-278-L-D</t>
  </si>
  <si>
    <t>RK-HL-07-279-L-D</t>
  </si>
  <si>
    <t>K-HL-07-279-L-D</t>
  </si>
  <si>
    <t>RK-HL-07-280-L-D</t>
  </si>
  <si>
    <t>K-HL-07-280-L-D</t>
  </si>
  <si>
    <t>RK-HL-07-281-L-D</t>
  </si>
  <si>
    <t>K-HL-07-281-L-D</t>
  </si>
  <si>
    <t>RK-HL-07-282-L-D</t>
  </si>
  <si>
    <t>K-HL-07-282-L-D</t>
  </si>
  <si>
    <t>RK-HL-07-283-L-D</t>
  </si>
  <si>
    <t>K-HL-07-283-L-D</t>
  </si>
  <si>
    <t>RK-HL-07-284-L-D</t>
  </si>
  <si>
    <t>K-HL-07-284-L-D</t>
  </si>
  <si>
    <t>RK-HL-07-285-L-D</t>
  </si>
  <si>
    <t>K-HL-07-285-L-D</t>
  </si>
  <si>
    <t>RK-HL-07-286-L-D</t>
  </si>
  <si>
    <t>K-HL-07-286-L-D</t>
  </si>
  <si>
    <t>RK-HL-07-287-L-D</t>
  </si>
  <si>
    <t>K-HL-07-287-L-D</t>
  </si>
  <si>
    <t>RK-HL-07-288-L-D</t>
  </si>
  <si>
    <t>K-HL-07-288-L-D</t>
  </si>
  <si>
    <t>RK-HL-07-289-L-D</t>
  </si>
  <si>
    <t>K-HL-07-289-L-D</t>
  </si>
  <si>
    <t>RK-HL-07-290-L-D</t>
  </si>
  <si>
    <t>K-HL-07-290-L-D</t>
  </si>
  <si>
    <t>RK-HL-07-291-L-D</t>
  </si>
  <si>
    <t>K-HL-07-291-L-D</t>
  </si>
  <si>
    <t>RK-HL-07-292-L-D</t>
  </si>
  <si>
    <t>K-HL-07-292-L-D</t>
  </si>
  <si>
    <t>RK-HL-07-293-L-D</t>
  </si>
  <si>
    <t>K-HL-07-293-L-D</t>
  </si>
  <si>
    <t>RK-HL-07-294-L-D</t>
  </si>
  <si>
    <t>K-HL-07-294-L-D</t>
  </si>
  <si>
    <t>RK-HL-07-295-L-D</t>
  </si>
  <si>
    <t>K-HL-07-295-L-D</t>
  </si>
  <si>
    <t>RK-HL-07-296-L-D</t>
  </si>
  <si>
    <t>K-HL-07-296-L-D</t>
  </si>
  <si>
    <t>RK-HL-07-297-L-D</t>
  </si>
  <si>
    <t>K-HL-07-297-L-D</t>
  </si>
  <si>
    <t>RK-HL-07-298-L-D</t>
  </si>
  <si>
    <t>K-HL-07-298-L-D</t>
  </si>
  <si>
    <t>RK-HL-07-299-L-D</t>
  </si>
  <si>
    <t>K-HL-07-299-L-D</t>
  </si>
  <si>
    <t>RK-HL-07-300-L-D</t>
  </si>
  <si>
    <t>K-HL-07-300-L-D</t>
  </si>
  <si>
    <t>RK-HL-07-301-L-D</t>
  </si>
  <si>
    <t>K-HL-07-301-L-D</t>
  </si>
  <si>
    <t>RK-HL-07-302-L-D</t>
  </si>
  <si>
    <t>K-HL-07-302-L-D</t>
  </si>
  <si>
    <t>RK-HL-07-303-L-D</t>
  </si>
  <si>
    <t>K-HL-07-303-L-D</t>
  </si>
  <si>
    <t>RK-HL-07-304-L-D</t>
  </si>
  <si>
    <t>K-HL-07-304-L-D</t>
  </si>
  <si>
    <t>RK-HL-08-305-L-D</t>
  </si>
  <si>
    <t>K-HL-08-305-L-D</t>
  </si>
  <si>
    <t>RK-HL-08-306-L-D</t>
  </si>
  <si>
    <t>K-HL-08-306-L-D</t>
  </si>
  <si>
    <t>RK-HL-08-307-L-D</t>
  </si>
  <si>
    <t>K-HL-08-307-L-D</t>
  </si>
  <si>
    <t>RK-HL-08-308-L-D</t>
  </si>
  <si>
    <t>K-HL-08-308-L-D</t>
  </si>
  <si>
    <t>RK-HL-08-309-L-D</t>
  </si>
  <si>
    <t>K-HL-08-309-L-D</t>
  </si>
  <si>
    <t>RK-HL-08-310-L-D</t>
  </si>
  <si>
    <t>K-HL-08-310-L-D</t>
  </si>
  <si>
    <t>RK-HL-08-311-L-D</t>
  </si>
  <si>
    <t>K-HL-08-311-L-D</t>
  </si>
  <si>
    <t>RK-HL-08-312-L-D</t>
  </si>
  <si>
    <t>K-HL-08-312-L-D</t>
  </si>
  <si>
    <t>RK-HL-08-313-L-D</t>
  </si>
  <si>
    <t>K-HL-08-313-L-D</t>
  </si>
  <si>
    <t>RK-HL-08-314-L-D</t>
  </si>
  <si>
    <t>K-HL-08-314-L-D</t>
  </si>
  <si>
    <t>RK-HL-08-315-L-D</t>
  </si>
  <si>
    <t>K-HL-08-315-L-D</t>
  </si>
  <si>
    <t>RK-HL-08-316-L-D</t>
  </si>
  <si>
    <t>K-HL-08-316-L-D</t>
  </si>
  <si>
    <t>RK-HL-08-317-L-D</t>
  </si>
  <si>
    <t>K-HL-08-317-L-D</t>
  </si>
  <si>
    <t>RK-HL-08-318-L-D</t>
  </si>
  <si>
    <t>K-HL-08-318-L-D</t>
  </si>
  <si>
    <t>RK-HL-08-319-L-D</t>
  </si>
  <si>
    <t>K-HL-08-319-L-D</t>
  </si>
  <si>
    <t>RK-HL-08-320-L-D</t>
  </si>
  <si>
    <t>K-HL-08-320-L-D</t>
  </si>
  <si>
    <t>RK-HL-08-321-L-D</t>
  </si>
  <si>
    <t>K-HL-08-321-L-D</t>
  </si>
  <si>
    <t>RK-HL-08-322-L-D</t>
  </si>
  <si>
    <t>K-HL-08-322-L-D</t>
  </si>
  <si>
    <t>RK-HL-08-323-L-D</t>
  </si>
  <si>
    <t>K-HL-08-323-L-D</t>
  </si>
  <si>
    <t>RK-HL-08-324-L-D</t>
  </si>
  <si>
    <t>K-HL-08-324-L-D</t>
  </si>
  <si>
    <t>RK-HL-08-325-L-D</t>
  </si>
  <si>
    <t>K-HL-08-325-L-D</t>
  </si>
  <si>
    <t>RK-HL-08-326-L-D</t>
  </si>
  <si>
    <t>K-HL-08-326-L-D</t>
  </si>
  <si>
    <t>RK-HL-08-327-L-D</t>
  </si>
  <si>
    <t>K-HL-08-327-L-D</t>
  </si>
  <si>
    <t>RK-HL-08-328-L-D</t>
  </si>
  <si>
    <t>K-HL-08-328-L-D</t>
  </si>
  <si>
    <t>RK-HL-08-329-L-D</t>
  </si>
  <si>
    <t>K-HL-08-329-L-D</t>
  </si>
  <si>
    <t>RK-HL-08-330-L-D</t>
  </si>
  <si>
    <t>K-HL-08-330-L-D</t>
  </si>
  <si>
    <t>RK-HL-08-331-L-D</t>
  </si>
  <si>
    <t>K-HL-08-331-L-D</t>
  </si>
  <si>
    <t>RK-HL-08-332-L-D</t>
  </si>
  <si>
    <t>K-HL-08-332-L-D</t>
  </si>
  <si>
    <t>RK-HL-08-333-L-D</t>
  </si>
  <si>
    <t>K-HL-08-333-L-D</t>
  </si>
  <si>
    <t>RK-HL-08-334-L-D</t>
  </si>
  <si>
    <t>K-HL-08-334-L-D</t>
  </si>
  <si>
    <t>RK-HL-08-335-L-D</t>
  </si>
  <si>
    <t>K-HL-08-335-L-D</t>
  </si>
  <si>
    <t>RK-HL-08-336-L-D</t>
  </si>
  <si>
    <t>K-HL-08-336-L-D</t>
  </si>
  <si>
    <t>RK-HL-08-337-L-D</t>
  </si>
  <si>
    <t>K-HL-08-337-L-D</t>
  </si>
  <si>
    <t>RK-HL-08-338-L-D</t>
  </si>
  <si>
    <t>K-HL-08-338-L-D</t>
  </si>
  <si>
    <t>RK-HL-08-339-L-D</t>
  </si>
  <si>
    <t>K-HL-08-339-L-D</t>
  </si>
  <si>
    <t>RK-HL-08-340-L-D</t>
  </si>
  <si>
    <t>K-HL-08-340-L-D</t>
  </si>
  <si>
    <t>RXL-001-H-A</t>
  </si>
  <si>
    <t>CS6E-R040-1</t>
  </si>
  <si>
    <t>XL-001-H-A</t>
  </si>
  <si>
    <t>CS6E-R041-1</t>
  </si>
  <si>
    <t>TS01-001-V-A</t>
  </si>
  <si>
    <t>CS6E-T001-1</t>
  </si>
  <si>
    <t>S01-001-V-A</t>
  </si>
  <si>
    <t>TS01-001-V-D</t>
  </si>
  <si>
    <t>CS6E-T002-24</t>
  </si>
  <si>
    <t>S01-001-V-D</t>
  </si>
  <si>
    <t>TS01-002-V-D</t>
  </si>
  <si>
    <t>S01-002-V-D</t>
  </si>
  <si>
    <t>TS01-003-V-D</t>
  </si>
  <si>
    <t>S01-003-V-D</t>
  </si>
  <si>
    <t>TS01-004-V-D</t>
  </si>
  <si>
    <t>S01-004-V-D</t>
  </si>
  <si>
    <t>TS01-005-V-D</t>
  </si>
  <si>
    <t>S01-005-V-D</t>
  </si>
  <si>
    <t>TS01-006-V-D</t>
  </si>
  <si>
    <t>S01-006-V-D</t>
  </si>
  <si>
    <t>TS01-007-V-D</t>
  </si>
  <si>
    <t>S01-007-V-D</t>
  </si>
  <si>
    <t>TS01-008-V-D</t>
  </si>
  <si>
    <t>S01-008-V-D</t>
  </si>
  <si>
    <t>TS01-009-V-D</t>
  </si>
  <si>
    <t>S01-009-V-D</t>
  </si>
  <si>
    <t>TS01-010-V-D</t>
  </si>
  <si>
    <t>S01-010-V-D</t>
  </si>
  <si>
    <t>TS01-011-V-D</t>
  </si>
  <si>
    <t>S01-011-V-D</t>
  </si>
  <si>
    <t>TS01-012-V-D</t>
  </si>
  <si>
    <t>S01-012-V-D</t>
  </si>
  <si>
    <t>TS01-013-V-D</t>
  </si>
  <si>
    <t>S01-013-V-D</t>
  </si>
  <si>
    <t>TS01-014-V-D</t>
  </si>
  <si>
    <t>S01-014-V-D</t>
  </si>
  <si>
    <t>TS01-015-V-D</t>
  </si>
  <si>
    <t>S01-015-V-D</t>
  </si>
  <si>
    <t>TS01-016-V-D</t>
  </si>
  <si>
    <t>S01-016-V-D</t>
  </si>
  <si>
    <t>TS01-017-V-D</t>
  </si>
  <si>
    <t>S01-017-V-D</t>
  </si>
  <si>
    <t>TS01-018-V-D</t>
  </si>
  <si>
    <t>S01-018-V-D</t>
  </si>
  <si>
    <t>TS01-019-V-D</t>
  </si>
  <si>
    <t>S01-019-V-D</t>
  </si>
  <si>
    <t>TS01-020-V-D</t>
  </si>
  <si>
    <t>S01-020-V-D</t>
  </si>
  <si>
    <t>TS01-021-V-D</t>
  </si>
  <si>
    <t>S01-021-V-D</t>
  </si>
  <si>
    <t>TS01-022-V-D</t>
  </si>
  <si>
    <t>S01-022-V-D</t>
  </si>
  <si>
    <t>TS01-023-V-D</t>
  </si>
  <si>
    <t>S01-023-V-D</t>
  </si>
  <si>
    <t>TS01-024-V-D</t>
  </si>
  <si>
    <t>S01-024-V-D</t>
  </si>
  <si>
    <t>TS02-001-V-A</t>
  </si>
  <si>
    <t>CS6E-T003-1</t>
  </si>
  <si>
    <t>S02-001-V-A</t>
  </si>
  <si>
    <t>TS02-001-V-D</t>
  </si>
  <si>
    <t>CS6E-T004-24</t>
  </si>
  <si>
    <t>S02-001-V-D</t>
  </si>
  <si>
    <t>TS02-002-V-D</t>
  </si>
  <si>
    <t>S02-002-V-D</t>
  </si>
  <si>
    <t>TS02-003-V-D</t>
  </si>
  <si>
    <t>S02-003-V-D</t>
  </si>
  <si>
    <t>TS02-004-V-D</t>
  </si>
  <si>
    <t>S02-004-V-D</t>
  </si>
  <si>
    <t>TS02-005-V-D</t>
  </si>
  <si>
    <t>S02-005-V-D</t>
  </si>
  <si>
    <t>TS02-006-V-D</t>
  </si>
  <si>
    <t>S02-006-V-D</t>
  </si>
  <si>
    <t>TS02-007-V-D</t>
  </si>
  <si>
    <t>S02-007-V-D</t>
  </si>
  <si>
    <t>TS02-008-V-D</t>
  </si>
  <si>
    <t>S02-008-V-D</t>
  </si>
  <si>
    <t>TS02-009-V-D</t>
  </si>
  <si>
    <t>S02-009-V-D</t>
  </si>
  <si>
    <t>TS02-010-V-D</t>
  </si>
  <si>
    <t>S02-010-V-D</t>
  </si>
  <si>
    <t>TS02-011-V-D</t>
  </si>
  <si>
    <t>S02-011-V-D</t>
  </si>
  <si>
    <t>TS02-012-V-D</t>
  </si>
  <si>
    <t>S02-012-V-D</t>
  </si>
  <si>
    <t>TS02-013-V-D</t>
  </si>
  <si>
    <t>S02-013-V-D</t>
  </si>
  <si>
    <t>TS02-014-V-D</t>
  </si>
  <si>
    <t>S02-014-V-D</t>
  </si>
  <si>
    <t>TS02-015-V-D</t>
  </si>
  <si>
    <t>S02-015-V-D</t>
  </si>
  <si>
    <t>TS02-016-V-D</t>
  </si>
  <si>
    <t>S02-016-V-D</t>
  </si>
  <si>
    <t>TS02-017-V-D</t>
  </si>
  <si>
    <t>S02-017-V-D</t>
  </si>
  <si>
    <t>TS02-018-V-D</t>
  </si>
  <si>
    <t>S02-018-V-D</t>
  </si>
  <si>
    <t>TS02-019-V-D</t>
  </si>
  <si>
    <t>S02-019-V-D</t>
  </si>
  <si>
    <t>TS02-020-V-D</t>
  </si>
  <si>
    <t>S02-020-V-D</t>
  </si>
  <si>
    <t>TS02-021-V-D</t>
  </si>
  <si>
    <t>S02-021-V-D</t>
  </si>
  <si>
    <t>TS02-022-V-D</t>
  </si>
  <si>
    <t>S02-022-V-D</t>
  </si>
  <si>
    <t>TS02-023-V-D</t>
  </si>
  <si>
    <t>S02-023-V-D</t>
  </si>
  <si>
    <t>TS02-024-V-D</t>
  </si>
  <si>
    <t>S02-024-V-D</t>
  </si>
  <si>
    <t>TS03-001-V-A</t>
  </si>
  <si>
    <t>CS6E-T005-1</t>
  </si>
  <si>
    <t>S03-001-V-A</t>
  </si>
  <si>
    <t>TS03-001-V-D</t>
  </si>
  <si>
    <t>CS6E-T006-28</t>
  </si>
  <si>
    <t>S03-001-V-D</t>
  </si>
  <si>
    <t>TS03-002-V-D</t>
  </si>
  <si>
    <t>S03-002-V-D</t>
  </si>
  <si>
    <t>TS03-003-V-D</t>
  </si>
  <si>
    <t>S03-003-V-D</t>
  </si>
  <si>
    <t>TS03-004-V-D</t>
  </si>
  <si>
    <t>S03-004-V-D</t>
  </si>
  <si>
    <t>TS03-005-V-D</t>
  </si>
  <si>
    <t>S03-005-V-D</t>
  </si>
  <si>
    <t>TS03-006-V-D</t>
  </si>
  <si>
    <t>S03-006-V-D</t>
  </si>
  <si>
    <t>TS03-007-V-D</t>
  </si>
  <si>
    <t>S03-007-V-D</t>
  </si>
  <si>
    <t>TS03-008-V-D</t>
  </si>
  <si>
    <t>S03-008-V-D</t>
  </si>
  <si>
    <t>TS03-009-V-D</t>
  </si>
  <si>
    <t>S03-009-V-D</t>
  </si>
  <si>
    <t>TS03-010-V-D</t>
  </si>
  <si>
    <t>S03-010-V-D</t>
  </si>
  <si>
    <t>TS03-011-V-D</t>
  </si>
  <si>
    <t>S03-011-V-D</t>
  </si>
  <si>
    <t>TS03-012-V-D</t>
  </si>
  <si>
    <t>S03-012-V-D</t>
  </si>
  <si>
    <t>TS03-013-V-D</t>
  </si>
  <si>
    <t>S03-013-V-D</t>
  </si>
  <si>
    <t>TS03-014-V-D</t>
  </si>
  <si>
    <t>S03-014-V-D</t>
  </si>
  <si>
    <t>TS03-015-V-D</t>
  </si>
  <si>
    <t>S03-015-V-D</t>
  </si>
  <si>
    <t>TS03-016-V-D</t>
  </si>
  <si>
    <t>S03-016-V-D</t>
  </si>
  <si>
    <t>TS03-017-V-D</t>
  </si>
  <si>
    <t>S03-017-V-D</t>
  </si>
  <si>
    <t>TS03-018-V-D</t>
  </si>
  <si>
    <t>S03-018-V-D</t>
  </si>
  <si>
    <t>TS03-019-V-D</t>
  </si>
  <si>
    <t>S03-019-V-D</t>
  </si>
  <si>
    <t>TS03-020-V-D</t>
  </si>
  <si>
    <t>S03-020-V-D</t>
  </si>
  <si>
    <t>TS03-021-V-D</t>
  </si>
  <si>
    <t>S03-021-V-D</t>
  </si>
  <si>
    <t>TS03-022-V-D</t>
  </si>
  <si>
    <t>S03-022-V-D</t>
  </si>
  <si>
    <t>TS03-023-V-D</t>
  </si>
  <si>
    <t>S03-023-V-D</t>
  </si>
  <si>
    <t>TS03-024-V-D</t>
  </si>
  <si>
    <t>S03-024-V-D</t>
  </si>
  <si>
    <t>TS03-025-V-D</t>
  </si>
  <si>
    <t>S03-025-V-D</t>
  </si>
  <si>
    <t>TS03-026-V-D</t>
  </si>
  <si>
    <t>S03-026-V-D</t>
  </si>
  <si>
    <t>TS03-027-V-D</t>
  </si>
  <si>
    <t>S03-027-V-D</t>
  </si>
  <si>
    <t>TS03-028-V-D</t>
  </si>
  <si>
    <t>S03-028-V-D</t>
  </si>
  <si>
    <t>TS04-001-V-A</t>
  </si>
  <si>
    <t>CS6E-T007-1</t>
  </si>
  <si>
    <t>S04-001-V-A</t>
  </si>
  <si>
    <t>TS04-001-V-D</t>
  </si>
  <si>
    <t>CS6E-T008-24</t>
  </si>
  <si>
    <t>S04-001-V-D</t>
  </si>
  <si>
    <t>TS04-002-V-D</t>
  </si>
  <si>
    <t>S04-002-V-D</t>
  </si>
  <si>
    <t>TS04-003-V-D</t>
  </si>
  <si>
    <t>S04-003-V-D</t>
  </si>
  <si>
    <t>TS04-004-V-D</t>
  </si>
  <si>
    <t>S04-004-V-D</t>
  </si>
  <si>
    <t>TS04-005-V-D</t>
  </si>
  <si>
    <t>S04-005-V-D</t>
  </si>
  <si>
    <t>TS04-006-V-D</t>
  </si>
  <si>
    <t>S04-006-V-D</t>
  </si>
  <si>
    <t>TS04-007-V-D</t>
  </si>
  <si>
    <t>S04-007-V-D</t>
  </si>
  <si>
    <t>TS04-008-V-D</t>
  </si>
  <si>
    <t>S04-008-V-D</t>
  </si>
  <si>
    <t>TS04-009-V-D</t>
  </si>
  <si>
    <t>S04-009-V-D</t>
  </si>
  <si>
    <t>TS04-010-V-D</t>
  </si>
  <si>
    <t>S04-010-V-D</t>
  </si>
  <si>
    <t>TS04-011-V-D</t>
  </si>
  <si>
    <t>S04-011-V-D</t>
  </si>
  <si>
    <t>TS04-012-V-D</t>
  </si>
  <si>
    <t>S04-012-V-D</t>
  </si>
  <si>
    <t>TS04-013-V-D</t>
  </si>
  <si>
    <t>S04-013-V-D</t>
  </si>
  <si>
    <t>TS04-014-V-D</t>
  </si>
  <si>
    <t>S04-014-V-D</t>
  </si>
  <si>
    <t>TS04-015-V-D</t>
  </si>
  <si>
    <t>S04-015-V-D</t>
  </si>
  <si>
    <t>TS04-016-V-D</t>
  </si>
  <si>
    <t>S04-016-V-D</t>
  </si>
  <si>
    <t>TS04-017-V-D</t>
  </si>
  <si>
    <t>S04-017-V-D</t>
  </si>
  <si>
    <t>TS04-018-V-D</t>
  </si>
  <si>
    <t>S04-018-V-D</t>
  </si>
  <si>
    <t>TS04-019-V-D</t>
  </si>
  <si>
    <t>S04-019-V-D</t>
  </si>
  <si>
    <t>TS04-020-V-D</t>
  </si>
  <si>
    <t>S04-020-V-D</t>
  </si>
  <si>
    <t>TS04-021-V-D</t>
  </si>
  <si>
    <t>S04-021-V-D</t>
  </si>
  <si>
    <t>TS04-022-V-D</t>
  </si>
  <si>
    <t>S04-022-V-D</t>
  </si>
  <si>
    <t>TS04-023-V-D</t>
  </si>
  <si>
    <t>S04-023-V-D</t>
  </si>
  <si>
    <t>TS04-024-V-D</t>
  </si>
  <si>
    <t>S04-024-V-D</t>
  </si>
  <si>
    <t>TS05-001-H-A</t>
  </si>
  <si>
    <t>CS6E-T009-1</t>
  </si>
  <si>
    <t>S05-001-H-A</t>
  </si>
  <si>
    <t>TS05-001-H-D</t>
  </si>
  <si>
    <t>CS6E-T010-180</t>
  </si>
  <si>
    <t>S05-001-H-D</t>
  </si>
  <si>
    <t>TS05-002-H-D</t>
  </si>
  <si>
    <t>S05-002-H-D</t>
  </si>
  <si>
    <t>TS05-003-H-D</t>
  </si>
  <si>
    <t>S05-003-H-D</t>
  </si>
  <si>
    <t>TS05-004-H-D</t>
  </si>
  <si>
    <t>S05-004-H-D</t>
  </si>
  <si>
    <t>TS05-005-H-D</t>
  </si>
  <si>
    <t>S05-005-H-D</t>
  </si>
  <si>
    <t>TS05-006-H-D</t>
  </si>
  <si>
    <t>S05-006-H-D</t>
  </si>
  <si>
    <t>TS05-007-H-D</t>
  </si>
  <si>
    <t>S05-007-H-D</t>
  </si>
  <si>
    <t>TS05-008-H-D</t>
  </si>
  <si>
    <t>S05-008-H-D</t>
  </si>
  <si>
    <t>TS05-009-H-D</t>
  </si>
  <si>
    <t>S05-009-H-D</t>
  </si>
  <si>
    <t>TS05-010-H-D</t>
  </si>
  <si>
    <t>S05-010-H-D</t>
  </si>
  <si>
    <t>TS05-011-H-D</t>
  </si>
  <si>
    <t>S05-011-H-D</t>
  </si>
  <si>
    <t>TS05-012-H-D</t>
  </si>
  <si>
    <t>S05-012-H-D</t>
  </si>
  <si>
    <t>TS05-013-H-D</t>
  </si>
  <si>
    <t>S05-013-H-D</t>
  </si>
  <si>
    <t>TS05-014-H-D</t>
  </si>
  <si>
    <t>S05-014-H-D</t>
  </si>
  <si>
    <t>TS05-015-H-D</t>
  </si>
  <si>
    <t>S05-015-H-D</t>
  </si>
  <si>
    <t>TS05-016-H-D</t>
  </si>
  <si>
    <t>S05-016-H-D</t>
  </si>
  <si>
    <t>TS05-017-H-D</t>
  </si>
  <si>
    <t>S05-017-H-D</t>
  </si>
  <si>
    <t>TS05-018-H-D</t>
  </si>
  <si>
    <t>S05-018-H-D</t>
  </si>
  <si>
    <t>TS05-019-H-D</t>
  </si>
  <si>
    <t>S05-019-H-D</t>
  </si>
  <si>
    <t>TS05-020-H-D</t>
  </si>
  <si>
    <t>S05-020-H-D</t>
  </si>
  <si>
    <t>TS05-021-H-D</t>
  </si>
  <si>
    <t>S05-021-H-D</t>
  </si>
  <si>
    <t>TS05-022-H-D</t>
  </si>
  <si>
    <t>S05-022-H-D</t>
  </si>
  <si>
    <t>TS05-023-H-D</t>
  </si>
  <si>
    <t>S05-023-H-D</t>
  </si>
  <si>
    <t>TS05-024-H-D</t>
  </si>
  <si>
    <t>S05-024-H-D</t>
  </si>
  <si>
    <t>TS05-025-H-D</t>
  </si>
  <si>
    <t>S05-025-H-D</t>
  </si>
  <si>
    <t>TS05-026-H-D</t>
  </si>
  <si>
    <t>S05-026-H-D</t>
  </si>
  <si>
    <t>TS05-027-H-D</t>
  </si>
  <si>
    <t>S05-027-H-D</t>
  </si>
  <si>
    <t>TS05-028-H-D</t>
  </si>
  <si>
    <t>S05-028-H-D</t>
  </si>
  <si>
    <t>TS05-029-H-D</t>
  </si>
  <si>
    <t>S05-029-H-D</t>
  </si>
  <si>
    <t>TS05-030-H-D</t>
  </si>
  <si>
    <t>S05-030-H-D</t>
  </si>
  <si>
    <t>TS05-031-H-D</t>
  </si>
  <si>
    <t>S05-031-H-D</t>
  </si>
  <si>
    <t>TS05-032-H-D</t>
  </si>
  <si>
    <t>S05-032-H-D</t>
  </si>
  <si>
    <t>TS05-033-H-D</t>
  </si>
  <si>
    <t>S05-033-H-D</t>
  </si>
  <si>
    <t>TS05-034-H-D</t>
  </si>
  <si>
    <t>S05-034-H-D</t>
  </si>
  <si>
    <t>TS05-035-H-D</t>
  </si>
  <si>
    <t>S05-035-H-D</t>
  </si>
  <si>
    <t>TS05-036-H-D</t>
  </si>
  <si>
    <t>S05-036-H-D</t>
  </si>
  <si>
    <t>TS05-037-H-D</t>
  </si>
  <si>
    <t>S05-037-H-D</t>
  </si>
  <si>
    <t>TS05-038-H-D</t>
  </si>
  <si>
    <t>S05-038-H-D</t>
  </si>
  <si>
    <t>TS05-039-H-D</t>
  </si>
  <si>
    <t>S05-039-H-D</t>
  </si>
  <si>
    <t>TS05-040-H-D</t>
  </si>
  <si>
    <t>S05-040-H-D</t>
  </si>
  <si>
    <t>TS05-041-H-D</t>
  </si>
  <si>
    <t>S05-041-H-D</t>
  </si>
  <si>
    <t>TS05-042-H-D</t>
  </si>
  <si>
    <t>S05-042-H-D</t>
  </si>
  <si>
    <t>TS05-043-H-D</t>
  </si>
  <si>
    <t>S05-043-H-D</t>
  </si>
  <si>
    <t>TS05-044-H-D</t>
  </si>
  <si>
    <t>S05-044-H-D</t>
  </si>
  <si>
    <t>TS05-045-H-D</t>
  </si>
  <si>
    <t>S05-045-H-D</t>
  </si>
  <si>
    <t>TS05-046-H-D</t>
  </si>
  <si>
    <t>S05-046-H-D</t>
  </si>
  <si>
    <t>TS05-047-H-D</t>
  </si>
  <si>
    <t>S05-047-H-D</t>
  </si>
  <si>
    <t>TS05-048-H-D</t>
  </si>
  <si>
    <t>S05-048-H-D</t>
  </si>
  <si>
    <t>TS05-049-H-D</t>
  </si>
  <si>
    <t>S05-049-H-D</t>
  </si>
  <si>
    <t>TS05-050-H-D</t>
  </si>
  <si>
    <t>S05-050-H-D</t>
  </si>
  <si>
    <t>TS05-051-H-D</t>
  </si>
  <si>
    <t>S05-051-H-D</t>
  </si>
  <si>
    <t>TS05-052-H-D</t>
  </si>
  <si>
    <t>S05-052-H-D</t>
  </si>
  <si>
    <t>TS05-053-H-D</t>
  </si>
  <si>
    <t>S05-053-H-D</t>
  </si>
  <si>
    <t>TS05-054-H-D</t>
  </si>
  <si>
    <t>S05-054-H-D</t>
  </si>
  <si>
    <t>TS05-055-H-D</t>
  </si>
  <si>
    <t>S05-055-H-D</t>
  </si>
  <si>
    <t>TS05-056-H-D</t>
  </si>
  <si>
    <t>S05-056-H-D</t>
  </si>
  <si>
    <t>TS05-057-H-D</t>
  </si>
  <si>
    <t>S05-057-H-D</t>
  </si>
  <si>
    <t>TS05-058-H-D</t>
  </si>
  <si>
    <t>S05-058-H-D</t>
  </si>
  <si>
    <t>TS05-059-H-D</t>
  </si>
  <si>
    <t>S05-059-H-D</t>
  </si>
  <si>
    <t>TS05-060-H-D</t>
  </si>
  <si>
    <t>S05-060-H-D</t>
  </si>
  <si>
    <t>TS05-061-H-D</t>
  </si>
  <si>
    <t>S05-061-H-D</t>
  </si>
  <si>
    <t>TS05-062-H-D</t>
  </si>
  <si>
    <t>S05-062-H-D</t>
  </si>
  <si>
    <t>TS05-063-H-D</t>
  </si>
  <si>
    <t>S05-063-H-D</t>
  </si>
  <si>
    <t>TS05-064-H-D</t>
  </si>
  <si>
    <t>S05-064-H-D</t>
  </si>
  <si>
    <t>TS05-065-H-D</t>
  </si>
  <si>
    <t>S05-065-H-D</t>
  </si>
  <si>
    <t>TS05-066-H-D</t>
  </si>
  <si>
    <t>S05-066-H-D</t>
  </si>
  <si>
    <t>TS05-067-H-D</t>
  </si>
  <si>
    <t>S05-067-H-D</t>
  </si>
  <si>
    <t>TS05-068-H-D</t>
  </si>
  <si>
    <t>S05-068-H-D</t>
  </si>
  <si>
    <t>TS05-069-H-D</t>
  </si>
  <si>
    <t>S05-069-H-D</t>
  </si>
  <si>
    <t>TS05-070-H-D</t>
  </si>
  <si>
    <t>S05-070-H-D</t>
  </si>
  <si>
    <t>TS05-071-H-D</t>
  </si>
  <si>
    <t>S05-071-H-D</t>
  </si>
  <si>
    <t>TS05-072-H-D</t>
  </si>
  <si>
    <t>S05-072-H-D</t>
  </si>
  <si>
    <t>TS05-073-H-D</t>
  </si>
  <si>
    <t>S05-073-H-D</t>
  </si>
  <si>
    <t>TS05-074-H-D</t>
  </si>
  <si>
    <t>S05-074-H-D</t>
  </si>
  <si>
    <t>TS05-075-H-D</t>
  </si>
  <si>
    <t>S05-075-H-D</t>
  </si>
  <si>
    <t>TS05-076-H-D</t>
  </si>
  <si>
    <t>S05-076-H-D</t>
  </si>
  <si>
    <t>TS05-077-H-D</t>
  </si>
  <si>
    <t>S05-077-H-D</t>
  </si>
  <si>
    <t>TS05-078-H-D</t>
  </si>
  <si>
    <t>S05-078-H-D</t>
  </si>
  <si>
    <t>TS05-079-H-D</t>
  </si>
  <si>
    <t>S05-079-H-D</t>
  </si>
  <si>
    <t>TS05-080-H-D</t>
  </si>
  <si>
    <t>S05-080-H-D</t>
  </si>
  <si>
    <t>TS05-081-H-D</t>
  </si>
  <si>
    <t>S05-081-H-D</t>
  </si>
  <si>
    <t>TS05-082-H-D</t>
  </si>
  <si>
    <t>S05-082-H-D</t>
  </si>
  <si>
    <t>TS05-083-H-D</t>
  </si>
  <si>
    <t>S05-083-H-D</t>
  </si>
  <si>
    <t>TS05-084-H-D</t>
  </si>
  <si>
    <t>S05-084-H-D</t>
  </si>
  <si>
    <t>TS05-085-H-D</t>
  </si>
  <si>
    <t>S05-085-H-D</t>
  </si>
  <si>
    <t>TS05-086-H-D</t>
  </si>
  <si>
    <t>S05-086-H-D</t>
  </si>
  <si>
    <t>TS05-087-H-D</t>
  </si>
  <si>
    <t>S05-087-H-D</t>
  </si>
  <si>
    <t>TS05-088-H-D</t>
  </si>
  <si>
    <t>S05-088-H-D</t>
  </si>
  <si>
    <t>TS05-089-H-D</t>
  </si>
  <si>
    <t>S05-089-H-D</t>
  </si>
  <si>
    <t>TS05-090-H-D</t>
  </si>
  <si>
    <t>S05-090-H-D</t>
  </si>
  <si>
    <t>TS05-091-H-D</t>
  </si>
  <si>
    <t>S05-091-H-D</t>
  </si>
  <si>
    <t>TS05-092-H-D</t>
  </si>
  <si>
    <t>S05-092-H-D</t>
  </si>
  <si>
    <t>TS05-093-H-D</t>
  </si>
  <si>
    <t>S05-093-H-D</t>
  </si>
  <si>
    <t>TS05-094-H-D</t>
  </si>
  <si>
    <t>S05-094-H-D</t>
  </si>
  <si>
    <t>TS05-095-H-D</t>
  </si>
  <si>
    <t>S05-095-H-D</t>
  </si>
  <si>
    <t>TS05-096-H-D</t>
  </si>
  <si>
    <t>S05-096-H-D</t>
  </si>
  <si>
    <t>TS05-097-H-D</t>
  </si>
  <si>
    <t>S05-097-H-D</t>
  </si>
  <si>
    <t>TS05-098-H-D</t>
  </si>
  <si>
    <t>S05-098-H-D</t>
  </si>
  <si>
    <t>TS05-099-H-D</t>
  </si>
  <si>
    <t>S05-099-H-D</t>
  </si>
  <si>
    <t>TS05-100-H-D</t>
  </si>
  <si>
    <t>S05-100-H-D</t>
  </si>
  <si>
    <t>TS05-101-H-D</t>
  </si>
  <si>
    <t>S05-101-H-D</t>
  </si>
  <si>
    <t>TS05-102-H-D</t>
  </si>
  <si>
    <t>S05-102-H-D</t>
  </si>
  <si>
    <t>TS05-103-H-D</t>
  </si>
  <si>
    <t>S05-103-H-D</t>
  </si>
  <si>
    <t>TS05-104-H-D</t>
  </si>
  <si>
    <t>S05-104-H-D</t>
  </si>
  <si>
    <t>TS05-105-H-D</t>
  </si>
  <si>
    <t>S05-105-H-D</t>
  </si>
  <si>
    <t>TS05-106-H-D</t>
  </si>
  <si>
    <t>S05-106-H-D</t>
  </si>
  <si>
    <t>TS05-107-H-D</t>
  </si>
  <si>
    <t>S05-107-H-D</t>
  </si>
  <si>
    <t>TS05-108-H-D</t>
  </si>
  <si>
    <t>S05-108-H-D</t>
  </si>
  <si>
    <t>TS05-109-H-D</t>
  </si>
  <si>
    <t>S05-109-H-D</t>
  </si>
  <si>
    <t>TS05-110-H-D</t>
  </si>
  <si>
    <t>S05-110-H-D</t>
  </si>
  <si>
    <t>TS05-111-H-D</t>
  </si>
  <si>
    <t>S05-111-H-D</t>
  </si>
  <si>
    <t>TS05-112-H-D</t>
  </si>
  <si>
    <t>S05-112-H-D</t>
  </si>
  <si>
    <t>TS05-113-H-D</t>
  </si>
  <si>
    <t>S05-113-H-D</t>
  </si>
  <si>
    <t>TS05-114-H-D</t>
  </si>
  <si>
    <t>S05-114-H-D</t>
  </si>
  <si>
    <t>TS05-115-H-D</t>
  </si>
  <si>
    <t>S05-115-H-D</t>
  </si>
  <si>
    <t>TS05-116-H-D</t>
  </si>
  <si>
    <t>S05-116-H-D</t>
  </si>
  <si>
    <t>TS05-117-H-D</t>
  </si>
  <si>
    <t>S05-117-H-D</t>
  </si>
  <si>
    <t>TS05-118-H-D</t>
  </si>
  <si>
    <t>S05-118-H-D</t>
  </si>
  <si>
    <t>TS05-119-H-D</t>
  </si>
  <si>
    <t>S05-119-H-D</t>
  </si>
  <si>
    <t>TS05-120-H-D</t>
  </si>
  <si>
    <t>S05-120-H-D</t>
  </si>
  <si>
    <t>TS05-121-H-D</t>
  </si>
  <si>
    <t>S05-121-H-D</t>
  </si>
  <si>
    <t>TS05-122-H-D</t>
  </si>
  <si>
    <t>S05-122-H-D</t>
  </si>
  <si>
    <t>TS05-123-H-D</t>
  </si>
  <si>
    <t>S05-123-H-D</t>
  </si>
  <si>
    <t>TS05-124-H-D</t>
  </si>
  <si>
    <t>S05-124-H-D</t>
  </si>
  <si>
    <t>TS05-125-H-D</t>
  </si>
  <si>
    <t>S05-125-H-D</t>
  </si>
  <si>
    <t>TS05-126-H-D</t>
  </si>
  <si>
    <t>S05-126-H-D</t>
  </si>
  <si>
    <t>TS05-127-H-D</t>
  </si>
  <si>
    <t>S05-127-H-D</t>
  </si>
  <si>
    <t>TS05-128-H-D</t>
  </si>
  <si>
    <t>S05-128-H-D</t>
  </si>
  <si>
    <t>TS05-129-H-D</t>
  </si>
  <si>
    <t>S05-129-H-D</t>
  </si>
  <si>
    <t>TS05-130-H-D</t>
  </si>
  <si>
    <t>S05-130-H-D</t>
  </si>
  <si>
    <t>TS05-131-H-D</t>
  </si>
  <si>
    <t>S05-131-H-D</t>
  </si>
  <si>
    <t>TS05-132-H-D</t>
  </si>
  <si>
    <t>S05-132-H-D</t>
  </si>
  <si>
    <t>TS05-133-H-D</t>
  </si>
  <si>
    <t>S05-133-H-D</t>
  </si>
  <si>
    <t>TS05-134-H-D</t>
  </si>
  <si>
    <t>S05-134-H-D</t>
  </si>
  <si>
    <t>TS05-135-H-D</t>
  </si>
  <si>
    <t>S05-135-H-D</t>
  </si>
  <si>
    <t>TS05-136-H-D</t>
  </si>
  <si>
    <t>S05-136-H-D</t>
  </si>
  <si>
    <t>TS05-137-H-D</t>
  </si>
  <si>
    <t>S05-137-H-D</t>
  </si>
  <si>
    <t>TS05-138-H-D</t>
  </si>
  <si>
    <t>S05-138-H-D</t>
  </si>
  <si>
    <t>TS05-139-H-D</t>
  </si>
  <si>
    <t>S05-139-H-D</t>
  </si>
  <si>
    <t>TS05-140-H-D</t>
  </si>
  <si>
    <t>S05-140-H-D</t>
  </si>
  <si>
    <t>TS05-141-H-D</t>
  </si>
  <si>
    <t>S05-141-H-D</t>
  </si>
  <si>
    <t>TS05-142-H-D</t>
  </si>
  <si>
    <t>S05-142-H-D</t>
  </si>
  <si>
    <t>TS05-143-H-D</t>
  </si>
  <si>
    <t>S05-143-H-D</t>
  </si>
  <si>
    <t>TS05-144-H-D</t>
  </si>
  <si>
    <t>S05-144-H-D</t>
  </si>
  <si>
    <t>TS05-145-H-D</t>
  </si>
  <si>
    <t>S05-145-H-D</t>
  </si>
  <si>
    <t>TS05-146-H-D</t>
  </si>
  <si>
    <t>S05-146-H-D</t>
  </si>
  <si>
    <t>TS05-147-H-D</t>
  </si>
  <si>
    <t>S05-147-H-D</t>
  </si>
  <si>
    <t>TS05-148-H-D</t>
  </si>
  <si>
    <t>S05-148-H-D</t>
  </si>
  <si>
    <t>TS05-149-H-D</t>
  </si>
  <si>
    <t>S05-149-H-D</t>
  </si>
  <si>
    <t>TS05-150-H-D</t>
  </si>
  <si>
    <t>S05-150-H-D</t>
  </si>
  <si>
    <t>TS05-151-H-D</t>
  </si>
  <si>
    <t>S05-151-H-D</t>
  </si>
  <si>
    <t>TS05-152-H-D</t>
  </si>
  <si>
    <t>S05-152-H-D</t>
  </si>
  <si>
    <t>TS05-153-H-D</t>
  </si>
  <si>
    <t>S05-153-H-D</t>
  </si>
  <si>
    <t>TS05-154-H-D</t>
  </si>
  <si>
    <t>S05-154-H-D</t>
  </si>
  <si>
    <t>TS05-155-H-D</t>
  </si>
  <si>
    <t>S05-155-H-D</t>
  </si>
  <si>
    <t>TS05-156-H-D</t>
  </si>
  <si>
    <t>S05-156-H-D</t>
  </si>
  <si>
    <t>TS05-157-H-D</t>
  </si>
  <si>
    <t>S05-157-H-D</t>
  </si>
  <si>
    <t>TS05-158-H-D</t>
  </si>
  <si>
    <t>S05-158-H-D</t>
  </si>
  <si>
    <t>TS05-159-H-D</t>
  </si>
  <si>
    <t>S05-159-H-D</t>
  </si>
  <si>
    <t>TS05-160-H-D</t>
  </si>
  <si>
    <t>S05-160-H-D</t>
  </si>
  <si>
    <t>TS05-161-H-D</t>
  </si>
  <si>
    <t>S05-161-H-D</t>
  </si>
  <si>
    <t>TS05-162-H-D</t>
  </si>
  <si>
    <t>S05-162-H-D</t>
  </si>
  <si>
    <t>TS05-163-H-D</t>
  </si>
  <si>
    <t>S05-163-H-D</t>
  </si>
  <si>
    <t>TS05-164-H-D</t>
  </si>
  <si>
    <t>S05-164-H-D</t>
  </si>
  <si>
    <t>TS05-165-H-D</t>
  </si>
  <si>
    <t>S05-165-H-D</t>
  </si>
  <si>
    <t>TS05-166-H-D</t>
  </si>
  <si>
    <t>S05-166-H-D</t>
  </si>
  <si>
    <t>TS05-167-H-D</t>
  </si>
  <si>
    <t>S05-167-H-D</t>
  </si>
  <si>
    <t>TS05-168-H-D</t>
  </si>
  <si>
    <t>S05-168-H-D</t>
  </si>
  <si>
    <t>TS05-169-H-D</t>
  </si>
  <si>
    <t>S05-169-H-D</t>
  </si>
  <si>
    <t>TS05-170-H-D</t>
  </si>
  <si>
    <t>S05-170-H-D</t>
  </si>
  <si>
    <t>TS05-171-H-D</t>
  </si>
  <si>
    <t>S05-171-H-D</t>
  </si>
  <si>
    <t>TS05-172-H-D</t>
  </si>
  <si>
    <t>S05-172-H-D</t>
  </si>
  <si>
    <t>TS05-173-H-D</t>
  </si>
  <si>
    <t>S05-173-H-D</t>
  </si>
  <si>
    <t>TS05-174-H-D</t>
  </si>
  <si>
    <t>S05-174-H-D</t>
  </si>
  <si>
    <t>TS05-175-H-D</t>
  </si>
  <si>
    <t>S05-175-H-D</t>
  </si>
  <si>
    <t>TS05-176-H-D</t>
  </si>
  <si>
    <t>S05-176-H-D</t>
  </si>
  <si>
    <t>TS05-177-H-D</t>
  </si>
  <si>
    <t>S05-177-H-D</t>
  </si>
  <si>
    <t>TS05-178-H-D</t>
  </si>
  <si>
    <t>S05-178-H-D</t>
  </si>
  <si>
    <t>TS05-179-H-D</t>
  </si>
  <si>
    <t>S05-179-H-D</t>
  </si>
  <si>
    <t>TS05-180-H-D</t>
  </si>
  <si>
    <t>S05-180-H-D</t>
  </si>
  <si>
    <t>TS06-001-V-A</t>
  </si>
  <si>
    <t>CS6E-T011-1</t>
  </si>
  <si>
    <t>S06-001-V-A</t>
  </si>
  <si>
    <t>TS06-001-V-D</t>
  </si>
  <si>
    <t>CS6E-T012-28</t>
  </si>
  <si>
    <t>S06-001-V-D</t>
  </si>
  <si>
    <t>TS06-002-V-D</t>
  </si>
  <si>
    <t>S06-002-V-D</t>
  </si>
  <si>
    <t>TS06-003-V-D</t>
  </si>
  <si>
    <t>S06-003-V-D</t>
  </si>
  <si>
    <t>TS06-004-V-D</t>
  </si>
  <si>
    <t>S06-004-V-D</t>
  </si>
  <si>
    <t>TS06-005-V-D</t>
  </si>
  <si>
    <t>S06-005-V-D</t>
  </si>
  <si>
    <t>TS06-006-V-D</t>
  </si>
  <si>
    <t>S06-006-V-D</t>
  </si>
  <si>
    <t>TS06-007-V-D</t>
  </si>
  <si>
    <t>S06-007-V-D</t>
  </si>
  <si>
    <t>TS06-008-V-D</t>
  </si>
  <si>
    <t>S06-008-V-D</t>
  </si>
  <si>
    <t>TS06-009-V-D</t>
  </si>
  <si>
    <t>S06-009-V-D</t>
  </si>
  <si>
    <t>TS06-010-V-D</t>
  </si>
  <si>
    <t>S06-010-V-D</t>
  </si>
  <si>
    <t>TS06-011-V-D</t>
  </si>
  <si>
    <t>S06-011-V-D</t>
  </si>
  <si>
    <t>TS06-012-V-D</t>
  </si>
  <si>
    <t>S06-012-V-D</t>
  </si>
  <si>
    <t>TS06-013-V-D</t>
  </si>
  <si>
    <t>S06-013-V-D</t>
  </si>
  <si>
    <t>TS06-014-V-D</t>
  </si>
  <si>
    <t>S06-014-V-D</t>
  </si>
  <si>
    <t>TS06-015-V-D</t>
  </si>
  <si>
    <t>S06-015-V-D</t>
  </si>
  <si>
    <t>TS06-016-V-D</t>
  </si>
  <si>
    <t>S06-016-V-D</t>
  </si>
  <si>
    <t>TS06-017-V-D</t>
  </si>
  <si>
    <t>S06-017-V-D</t>
  </si>
  <si>
    <t>TS06-018-V-D</t>
  </si>
  <si>
    <t>S06-018-V-D</t>
  </si>
  <si>
    <t>TS06-019-V-D</t>
  </si>
  <si>
    <t>S06-019-V-D</t>
  </si>
  <si>
    <t>TS06-020-V-D</t>
  </si>
  <si>
    <t>S06-020-V-D</t>
  </si>
  <si>
    <t>TS06-021-V-D</t>
  </si>
  <si>
    <t>S06-021-V-D</t>
  </si>
  <si>
    <t>TS06-022-V-D</t>
  </si>
  <si>
    <t>S06-022-V-D</t>
  </si>
  <si>
    <t>TS06-023-V-D</t>
  </si>
  <si>
    <t>S06-023-V-D</t>
  </si>
  <si>
    <t>TS06-024-V-D</t>
  </si>
  <si>
    <t>S06-024-V-D</t>
  </si>
  <si>
    <t>TS06-025-V-D</t>
  </si>
  <si>
    <t>S06-025-V-D</t>
  </si>
  <si>
    <t>TS06-026-V-D</t>
  </si>
  <si>
    <t>S06-026-V-D</t>
  </si>
  <si>
    <t>TS06-027-V-D</t>
  </si>
  <si>
    <t>S06-027-V-D</t>
  </si>
  <si>
    <t>TS06-028-V-D</t>
  </si>
  <si>
    <t>S06-028-V-D</t>
  </si>
  <si>
    <t>TS07-001-V-A</t>
  </si>
  <si>
    <t>CS6E-T013-1</t>
  </si>
  <si>
    <t>S07-001-V-A</t>
  </si>
  <si>
    <t>TS07-001-V-D</t>
  </si>
  <si>
    <t>CS6E-T014-100</t>
  </si>
  <si>
    <t>S07-001-V-D</t>
  </si>
  <si>
    <t>TS07-002-V-D</t>
  </si>
  <si>
    <t>S07-002-V-D</t>
  </si>
  <si>
    <t>TS07-003-V-D</t>
  </si>
  <si>
    <t>S07-003-V-D</t>
  </si>
  <si>
    <t>TS07-004-V-D</t>
  </si>
  <si>
    <t>S07-004-V-D</t>
  </si>
  <si>
    <t>TS07-005-V-D</t>
  </si>
  <si>
    <t>S07-005-V-D</t>
  </si>
  <si>
    <t>TS07-006-V-D</t>
  </si>
  <si>
    <t>S07-006-V-D</t>
  </si>
  <si>
    <t>TS07-007-V-D</t>
  </si>
  <si>
    <t>S07-007-V-D</t>
  </si>
  <si>
    <t>TS07-008-V-D</t>
  </si>
  <si>
    <t>S07-008-V-D</t>
  </si>
  <si>
    <t>TS07-009-V-D</t>
  </si>
  <si>
    <t>S07-009-V-D</t>
  </si>
  <si>
    <t>TS07-010-V-D</t>
  </si>
  <si>
    <t>S07-010-V-D</t>
  </si>
  <si>
    <t>TS07-011-V-D</t>
  </si>
  <si>
    <t>S07-011-V-D</t>
  </si>
  <si>
    <t>TS07-012-V-D</t>
  </si>
  <si>
    <t>S07-012-V-D</t>
  </si>
  <si>
    <t>TS07-013-V-D</t>
  </si>
  <si>
    <t>S07-013-V-D</t>
  </si>
  <si>
    <t>TS07-014-V-D</t>
  </si>
  <si>
    <t>S07-014-V-D</t>
  </si>
  <si>
    <t>TS07-015-V-D</t>
  </si>
  <si>
    <t>S07-015-V-D</t>
  </si>
  <si>
    <t>TS07-016-V-D</t>
  </si>
  <si>
    <t>S07-016-V-D</t>
  </si>
  <si>
    <t>TS07-017-V-D</t>
  </si>
  <si>
    <t>S07-017-V-D</t>
  </si>
  <si>
    <t>TS07-018-V-D</t>
  </si>
  <si>
    <t>S07-018-V-D</t>
  </si>
  <si>
    <t>TS07-019-V-D</t>
  </si>
  <si>
    <t>S07-019-V-D</t>
  </si>
  <si>
    <t>TS07-020-V-D</t>
  </si>
  <si>
    <t>S07-020-V-D</t>
  </si>
  <si>
    <t>TS07-021-V-D</t>
  </si>
  <si>
    <t>S07-021-V-D</t>
  </si>
  <si>
    <t>TS07-022-V-D</t>
  </si>
  <si>
    <t>S07-022-V-D</t>
  </si>
  <si>
    <t>TS07-023-V-D</t>
  </si>
  <si>
    <t>S07-023-V-D</t>
  </si>
  <si>
    <t>TS07-024-V-D</t>
  </si>
  <si>
    <t>S07-024-V-D</t>
  </si>
  <si>
    <t>TS07-025-V-D</t>
  </si>
  <si>
    <t>S07-025-V-D</t>
  </si>
  <si>
    <t>TS07-026-V-D</t>
  </si>
  <si>
    <t>S07-026-V-D</t>
  </si>
  <si>
    <t>TS07-027-V-D</t>
  </si>
  <si>
    <t>S07-027-V-D</t>
  </si>
  <si>
    <t>TS07-028-V-D</t>
  </si>
  <si>
    <t>S07-028-V-D</t>
  </si>
  <si>
    <t>TS07-029-V-D</t>
  </si>
  <si>
    <t>S07-029-V-D</t>
  </si>
  <si>
    <t>TS07-030-V-D</t>
  </si>
  <si>
    <t>S07-030-V-D</t>
  </si>
  <si>
    <t>TS07-031-V-D</t>
  </si>
  <si>
    <t>S07-031-V-D</t>
  </si>
  <si>
    <t>TS07-032-V-D</t>
  </si>
  <si>
    <t>S07-032-V-D</t>
  </si>
  <si>
    <t>TS07-033-V-D</t>
  </si>
  <si>
    <t>S07-033-V-D</t>
  </si>
  <si>
    <t>TS07-034-V-D</t>
  </si>
  <si>
    <t>S07-034-V-D</t>
  </si>
  <si>
    <t>TS07-035-V-D</t>
  </si>
  <si>
    <t>S07-035-V-D</t>
  </si>
  <si>
    <t>TS07-036-V-D</t>
  </si>
  <si>
    <t>S07-036-V-D</t>
  </si>
  <si>
    <t>TS07-037-V-D</t>
  </si>
  <si>
    <t>S07-037-V-D</t>
  </si>
  <si>
    <t>TS07-038-V-D</t>
  </si>
  <si>
    <t>S07-038-V-D</t>
  </si>
  <si>
    <t>TS07-039-V-D</t>
  </si>
  <si>
    <t>S07-039-V-D</t>
  </si>
  <si>
    <t>TS07-040-V-D</t>
  </si>
  <si>
    <t>S07-040-V-D</t>
  </si>
  <si>
    <t>TS07-041-V-D</t>
  </si>
  <si>
    <t>S07-041-V-D</t>
  </si>
  <si>
    <t>TS07-042-V-D</t>
  </si>
  <si>
    <t>S07-042-V-D</t>
  </si>
  <si>
    <t>TS07-043-V-D</t>
  </si>
  <si>
    <t>S07-043-V-D</t>
  </si>
  <si>
    <t>TS07-044-V-D</t>
  </si>
  <si>
    <t>S07-044-V-D</t>
  </si>
  <si>
    <t>TS07-045-V-D</t>
  </si>
  <si>
    <t>S07-045-V-D</t>
  </si>
  <si>
    <t>TS07-046-V-D</t>
  </si>
  <si>
    <t>S07-046-V-D</t>
  </si>
  <si>
    <t>TS07-047-V-D</t>
  </si>
  <si>
    <t>S07-047-V-D</t>
  </si>
  <si>
    <t>TS07-048-V-D</t>
  </si>
  <si>
    <t>S07-048-V-D</t>
  </si>
  <si>
    <t>TS07-049-V-D</t>
  </si>
  <si>
    <t>S07-049-V-D</t>
  </si>
  <si>
    <t>TS07-050-V-D</t>
  </si>
  <si>
    <t>S07-050-V-D</t>
  </si>
  <si>
    <t>TS07-051-V-D</t>
  </si>
  <si>
    <t>S07-051-V-D</t>
  </si>
  <si>
    <t>TS07-052-V-D</t>
  </si>
  <si>
    <t>S07-052-V-D</t>
  </si>
  <si>
    <t>TS07-053-V-D</t>
  </si>
  <si>
    <t>S07-053-V-D</t>
  </si>
  <si>
    <t>TS07-054-V-D</t>
  </si>
  <si>
    <t>S07-054-V-D</t>
  </si>
  <si>
    <t>TS07-055-V-D</t>
  </si>
  <si>
    <t>S07-055-V-D</t>
  </si>
  <si>
    <t>TS07-056-V-D</t>
  </si>
  <si>
    <t>S07-056-V-D</t>
  </si>
  <si>
    <t>TS07-057-V-D</t>
  </si>
  <si>
    <t>S07-057-V-D</t>
  </si>
  <si>
    <t>TS07-058-V-D</t>
  </si>
  <si>
    <t>S07-058-V-D</t>
  </si>
  <si>
    <t>TS07-059-V-D</t>
  </si>
  <si>
    <t>S07-059-V-D</t>
  </si>
  <si>
    <t>TS07-060-V-D</t>
  </si>
  <si>
    <t>S07-060-V-D</t>
  </si>
  <si>
    <t>TS07-061-V-D</t>
  </si>
  <si>
    <t>S07-061-V-D</t>
  </si>
  <si>
    <t>TS07-062-V-D</t>
  </si>
  <si>
    <t>S07-062-V-D</t>
  </si>
  <si>
    <t>TS07-063-V-D</t>
  </si>
  <si>
    <t>S07-063-V-D</t>
  </si>
  <si>
    <t>TS07-064-V-D</t>
  </si>
  <si>
    <t>S07-064-V-D</t>
  </si>
  <si>
    <t>TS07-065-V-D</t>
  </si>
  <si>
    <t>S07-065-V-D</t>
  </si>
  <si>
    <t>TS07-066-V-D</t>
  </si>
  <si>
    <t>S07-066-V-D</t>
  </si>
  <si>
    <t>TS07-067-V-D</t>
  </si>
  <si>
    <t>S07-067-V-D</t>
  </si>
  <si>
    <t>TS07-068-V-D</t>
  </si>
  <si>
    <t>S07-068-V-D</t>
  </si>
  <si>
    <t>TS07-069-V-D</t>
  </si>
  <si>
    <t>S07-069-V-D</t>
  </si>
  <si>
    <t>TS07-070-V-D</t>
  </si>
  <si>
    <t>S07-070-V-D</t>
  </si>
  <si>
    <t>TS07-071-V-D</t>
  </si>
  <si>
    <t>S07-071-V-D</t>
  </si>
  <si>
    <t>TS07-072-V-D</t>
  </si>
  <si>
    <t>S07-072-V-D</t>
  </si>
  <si>
    <t>TS07-073-V-D</t>
  </si>
  <si>
    <t>S07-073-V-D</t>
  </si>
  <si>
    <t>TS07-074-V-D</t>
  </si>
  <si>
    <t>S07-074-V-D</t>
  </si>
  <si>
    <t>TS07-075-V-D</t>
  </si>
  <si>
    <t>S07-075-V-D</t>
  </si>
  <si>
    <t>TS07-076-V-D</t>
  </si>
  <si>
    <t>S07-076-V-D</t>
  </si>
  <si>
    <t>TS07-077-V-D</t>
  </si>
  <si>
    <t>S07-077-V-D</t>
  </si>
  <si>
    <t>TS07-078-V-D</t>
  </si>
  <si>
    <t>S07-078-V-D</t>
  </si>
  <si>
    <t>TS07-079-V-D</t>
  </si>
  <si>
    <t>S07-079-V-D</t>
  </si>
  <si>
    <t>TS07-080-V-D</t>
  </si>
  <si>
    <t>S07-080-V-D</t>
  </si>
  <si>
    <t>TS07-081-V-D</t>
  </si>
  <si>
    <t>S07-081-V-D</t>
  </si>
  <si>
    <t>TS07-082-V-D</t>
  </si>
  <si>
    <t>S07-082-V-D</t>
  </si>
  <si>
    <t>TS07-083-V-D</t>
  </si>
  <si>
    <t>S07-083-V-D</t>
  </si>
  <si>
    <t>TS07-084-V-D</t>
  </si>
  <si>
    <t>S07-084-V-D</t>
  </si>
  <si>
    <t>TS07-085-V-D</t>
  </si>
  <si>
    <t>S07-085-V-D</t>
  </si>
  <si>
    <t>TS07-086-V-D</t>
  </si>
  <si>
    <t>S07-086-V-D</t>
  </si>
  <si>
    <t>TS07-087-V-D</t>
  </si>
  <si>
    <t>S07-087-V-D</t>
  </si>
  <si>
    <t>TS07-088-V-D</t>
  </si>
  <si>
    <t>S07-088-V-D</t>
  </si>
  <si>
    <t>TS07-089-V-D</t>
  </si>
  <si>
    <t>S07-089-V-D</t>
  </si>
  <si>
    <t>TS07-090-V-D</t>
  </si>
  <si>
    <t>S07-090-V-D</t>
  </si>
  <si>
    <t>TS07-091-V-D</t>
  </si>
  <si>
    <t>S07-091-V-D</t>
  </si>
  <si>
    <t>TS07-092-V-D</t>
  </si>
  <si>
    <t>S07-092-V-D</t>
  </si>
  <si>
    <t>TS07-093-V-D</t>
  </si>
  <si>
    <t>S07-093-V-D</t>
  </si>
  <si>
    <t>TS07-094-V-D</t>
  </si>
  <si>
    <t>S07-094-V-D</t>
  </si>
  <si>
    <t>TS07-095-V-D</t>
  </si>
  <si>
    <t>S07-095-V-D</t>
  </si>
  <si>
    <t>TS07-096-V-D</t>
  </si>
  <si>
    <t>S07-096-V-D</t>
  </si>
  <si>
    <t>TS07-097-V-D</t>
  </si>
  <si>
    <t>S07-097-V-D</t>
  </si>
  <si>
    <t>TS07-098-V-D</t>
  </si>
  <si>
    <t>S07-098-V-D</t>
  </si>
  <si>
    <t>TS07-099-V-D</t>
  </si>
  <si>
    <t>S07-099-V-D</t>
  </si>
  <si>
    <t>TS07-100-V-D</t>
  </si>
  <si>
    <t>S07-100-V-D</t>
  </si>
  <si>
    <t>TS08-001-V-A</t>
  </si>
  <si>
    <t>CS6E-T015-1</t>
  </si>
  <si>
    <t>S08-001-V-A</t>
  </si>
  <si>
    <t>TS08-001-V-D</t>
  </si>
  <si>
    <t>CS6E-T016-36</t>
  </si>
  <si>
    <t>S08-001-V-D</t>
  </si>
  <si>
    <t>TS08-002-V-D</t>
  </si>
  <si>
    <t>S08-002-V-D</t>
  </si>
  <si>
    <t>TS08-003-V-D</t>
  </si>
  <si>
    <t>S08-003-V-D</t>
  </si>
  <si>
    <t>TS08-004-V-D</t>
  </si>
  <si>
    <t>S08-004-V-D</t>
  </si>
  <si>
    <t>TS08-005-V-D</t>
  </si>
  <si>
    <t>S08-005-V-D</t>
  </si>
  <si>
    <t>TS08-006-V-D</t>
  </si>
  <si>
    <t>S08-006-V-D</t>
  </si>
  <si>
    <t>TS08-007-V-D</t>
  </si>
  <si>
    <t>S08-007-V-D</t>
  </si>
  <si>
    <t>TS08-008-V-D</t>
  </si>
  <si>
    <t>S08-008-V-D</t>
  </si>
  <si>
    <t>TS08-009-V-D</t>
  </si>
  <si>
    <t>S08-009-V-D</t>
  </si>
  <si>
    <t>TS08-010-V-D</t>
  </si>
  <si>
    <t>S08-010-V-D</t>
  </si>
  <si>
    <t>TS08-011-V-D</t>
  </si>
  <si>
    <t>S08-011-V-D</t>
  </si>
  <si>
    <t>TS08-012-V-D</t>
  </si>
  <si>
    <t>S08-012-V-D</t>
  </si>
  <si>
    <t>TS08-013-V-D</t>
  </si>
  <si>
    <t>S08-013-V-D</t>
  </si>
  <si>
    <t>TS08-014-V-D</t>
  </si>
  <si>
    <t>S08-014-V-D</t>
  </si>
  <si>
    <t>TS08-015-V-D</t>
  </si>
  <si>
    <t>S08-015-V-D</t>
  </si>
  <si>
    <t>TS08-016-V-D</t>
  </si>
  <si>
    <t>S08-016-V-D</t>
  </si>
  <si>
    <t>TS08-017-V-D</t>
  </si>
  <si>
    <t>S08-017-V-D</t>
  </si>
  <si>
    <t>TS08-018-V-D</t>
  </si>
  <si>
    <t>S08-018-V-D</t>
  </si>
  <si>
    <t>TS08-019-V-D</t>
  </si>
  <si>
    <t>S08-019-V-D</t>
  </si>
  <si>
    <t>TS08-020-V-D</t>
  </si>
  <si>
    <t>S08-020-V-D</t>
  </si>
  <si>
    <t>TS08-021-V-D</t>
  </si>
  <si>
    <t>S08-021-V-D</t>
  </si>
  <si>
    <t>TS08-022-V-D</t>
  </si>
  <si>
    <t>S08-022-V-D</t>
  </si>
  <si>
    <t>TS08-023-V-D</t>
  </si>
  <si>
    <t>S08-023-V-D</t>
  </si>
  <si>
    <t>TS08-024-V-D</t>
  </si>
  <si>
    <t>S08-024-V-D</t>
  </si>
  <si>
    <t>TS08-025-V-D</t>
  </si>
  <si>
    <t>S08-025-V-D</t>
  </si>
  <si>
    <t>TS08-026-V-D</t>
  </si>
  <si>
    <t>S08-026-V-D</t>
  </si>
  <si>
    <t>TS08-027-V-D</t>
  </si>
  <si>
    <t>S08-027-V-D</t>
  </si>
  <si>
    <t>TS08-028-V-D</t>
  </si>
  <si>
    <t>S08-028-V-D</t>
  </si>
  <si>
    <t>TS08-029-V-D</t>
  </si>
  <si>
    <t>S08-029-V-D</t>
  </si>
  <si>
    <t>TS08-030-V-D</t>
  </si>
  <si>
    <t>S08-030-V-D</t>
  </si>
  <si>
    <t>TS08-031-V-D</t>
  </si>
  <si>
    <t>S08-031-V-D</t>
  </si>
  <si>
    <t>TS08-032-V-D</t>
  </si>
  <si>
    <t>S08-032-V-D</t>
  </si>
  <si>
    <t>TS08-033-V-D</t>
  </si>
  <si>
    <t>S08-033-V-D</t>
  </si>
  <si>
    <t>TS08-034-V-D</t>
  </si>
  <si>
    <t>S08-034-V-D</t>
  </si>
  <si>
    <t>TS08-035-V-D</t>
  </si>
  <si>
    <t>S08-035-V-D</t>
  </si>
  <si>
    <t>TS08-036-V-D</t>
  </si>
  <si>
    <t>S08-036-V-D</t>
  </si>
  <si>
    <t>TS09-001-V-A</t>
  </si>
  <si>
    <t>CS6E-T017-1</t>
  </si>
  <si>
    <t>S09-001-V-A</t>
  </si>
  <si>
    <t>TS10-001-V-A</t>
  </si>
  <si>
    <t>CS6E-T018-1</t>
  </si>
  <si>
    <t>S10-001-V-A</t>
  </si>
  <si>
    <t>TS11-001-V-A</t>
  </si>
  <si>
    <t>CS6E-T019-1</t>
  </si>
  <si>
    <t>S11-001-V-A</t>
  </si>
  <si>
    <t>TS12-001-V-A</t>
  </si>
  <si>
    <t>CS6E-T020-1</t>
  </si>
  <si>
    <t>S12-001-V-A</t>
  </si>
  <si>
    <t>TS13-001-V-A</t>
  </si>
  <si>
    <t>CS6E-T021-1</t>
  </si>
  <si>
    <t>S13-001-V-A</t>
  </si>
  <si>
    <t>TS14-001-V-A</t>
  </si>
  <si>
    <t>CS6E-T022-1</t>
  </si>
  <si>
    <t>S14-001-V-A</t>
  </si>
  <si>
    <t>TS15-001-V-A</t>
  </si>
  <si>
    <t>CS6E-T023-1</t>
  </si>
  <si>
    <t>S15-001-V-A</t>
  </si>
  <si>
    <t>TS16-001-V-A</t>
  </si>
  <si>
    <t>CS6E-T024-1</t>
  </si>
  <si>
    <t>S16-001-V-A</t>
  </si>
  <si>
    <t>TS16-001-V-D</t>
  </si>
  <si>
    <t>CS6E-T025-52</t>
  </si>
  <si>
    <t>S16-001-V-D</t>
  </si>
  <si>
    <t>TS16-002-V-D</t>
  </si>
  <si>
    <t>S16-002-V-D</t>
  </si>
  <si>
    <t>TS16-003-V-D</t>
  </si>
  <si>
    <t>S16-003-V-D</t>
  </si>
  <si>
    <t>TS16-004-V-D</t>
  </si>
  <si>
    <t>S16-004-V-D</t>
  </si>
  <si>
    <t>TS16-005-V-D</t>
  </si>
  <si>
    <t>S16-005-V-D</t>
  </si>
  <si>
    <t>TS16-006-V-D</t>
  </si>
  <si>
    <t>S16-006-V-D</t>
  </si>
  <si>
    <t>TS16-007-V-D</t>
  </si>
  <si>
    <t>S16-007-V-D</t>
  </si>
  <si>
    <t>TS16-008-V-D</t>
  </si>
  <si>
    <t>S16-008-V-D</t>
  </si>
  <si>
    <t>TS16-009-V-D</t>
  </si>
  <si>
    <t>S16-009-V-D</t>
  </si>
  <si>
    <t>TS16-010-V-D</t>
  </si>
  <si>
    <t>S16-010-V-D</t>
  </si>
  <si>
    <t>TS16-011-V-D</t>
  </si>
  <si>
    <t>S16-011-V-D</t>
  </si>
  <si>
    <t>TS16-012-V-D</t>
  </si>
  <si>
    <t>S16-012-V-D</t>
  </si>
  <si>
    <t>TS16-013-V-D</t>
  </si>
  <si>
    <t>S16-013-V-D</t>
  </si>
  <si>
    <t>TS16-014-V-D</t>
  </si>
  <si>
    <t>S16-014-V-D</t>
  </si>
  <si>
    <t>TS16-015-V-D</t>
  </si>
  <si>
    <t>S16-015-V-D</t>
  </si>
  <si>
    <t>TS16-016-V-D</t>
  </si>
  <si>
    <t>S16-016-V-D</t>
  </si>
  <si>
    <t>TS16-017-V-D</t>
  </si>
  <si>
    <t>S16-017-V-D</t>
  </si>
  <si>
    <t>TS16-018-V-D</t>
  </si>
  <si>
    <t>S16-018-V-D</t>
  </si>
  <si>
    <t>TS16-019-V-D</t>
  </si>
  <si>
    <t>S16-019-V-D</t>
  </si>
  <si>
    <t>TS16-020-V-D</t>
  </si>
  <si>
    <t>S16-020-V-D</t>
  </si>
  <si>
    <t>TS16-021-V-D</t>
  </si>
  <si>
    <t>S16-021-V-D</t>
  </si>
  <si>
    <t>TS16-022-V-D</t>
  </si>
  <si>
    <t>S16-022-V-D</t>
  </si>
  <si>
    <t>TS16-023-V-D</t>
  </si>
  <si>
    <t>S16-023-V-D</t>
  </si>
  <si>
    <t>TS16-024-V-D</t>
  </si>
  <si>
    <t>S16-024-V-D</t>
  </si>
  <si>
    <t>TS16-025-V-D</t>
  </si>
  <si>
    <t>S16-025-V-D</t>
  </si>
  <si>
    <t>TS16-026-V-D</t>
  </si>
  <si>
    <t>S16-026-V-D</t>
  </si>
  <si>
    <t>TS16-027-V-D</t>
  </si>
  <si>
    <t>S16-027-V-D</t>
  </si>
  <si>
    <t>TS16-028-V-D</t>
  </si>
  <si>
    <t>S16-028-V-D</t>
  </si>
  <si>
    <t>TS16-029-V-D</t>
  </si>
  <si>
    <t>S16-029-V-D</t>
  </si>
  <si>
    <t>TS16-030-V-D</t>
  </si>
  <si>
    <t>S16-030-V-D</t>
  </si>
  <si>
    <t>TS16-031-V-D</t>
  </si>
  <si>
    <t>S16-031-V-D</t>
  </si>
  <si>
    <t>TS16-032-V-D</t>
  </si>
  <si>
    <t>S16-032-V-D</t>
  </si>
  <si>
    <t>TS16-033-V-D</t>
  </si>
  <si>
    <t>S16-033-V-D</t>
  </si>
  <si>
    <t>TS16-034-V-D</t>
  </si>
  <si>
    <t>S16-034-V-D</t>
  </si>
  <si>
    <t>TS16-035-V-D</t>
  </si>
  <si>
    <t>S16-035-V-D</t>
  </si>
  <si>
    <t>TS16-036-V-D</t>
  </si>
  <si>
    <t>S16-036-V-D</t>
  </si>
  <si>
    <t>TS16-037-V-D</t>
  </si>
  <si>
    <t>S16-037-V-D</t>
  </si>
  <si>
    <t>TS16-038-V-D</t>
  </si>
  <si>
    <t>S16-038-V-D</t>
  </si>
  <si>
    <t>TS16-039-V-D</t>
  </si>
  <si>
    <t>S16-039-V-D</t>
  </si>
  <si>
    <t>TS16-040-V-D</t>
  </si>
  <si>
    <t>S16-040-V-D</t>
  </si>
  <si>
    <t>TS16-041-V-D</t>
  </si>
  <si>
    <t>S16-041-V-D</t>
  </si>
  <si>
    <t>TS16-042-V-D</t>
  </si>
  <si>
    <t>S16-042-V-D</t>
  </si>
  <si>
    <t>TS16-043-V-D</t>
  </si>
  <si>
    <t>S16-043-V-D</t>
  </si>
  <si>
    <t>TS16-044-V-D</t>
  </si>
  <si>
    <t>S16-044-V-D</t>
  </si>
  <si>
    <t>TS16-045-V-D</t>
  </si>
  <si>
    <t>S16-045-V-D</t>
  </si>
  <si>
    <t>TS16-046-V-D</t>
  </si>
  <si>
    <t>S16-046-V-D</t>
  </si>
  <si>
    <t>TS16-047-V-D</t>
  </si>
  <si>
    <t>S16-047-V-D</t>
  </si>
  <si>
    <t>TS16-048-V-D</t>
  </si>
  <si>
    <t>S16-048-V-D</t>
  </si>
  <si>
    <t>TS16-049-V-D</t>
  </si>
  <si>
    <t>S16-049-V-D</t>
  </si>
  <si>
    <t>TS16-050-V-D</t>
  </si>
  <si>
    <t>S16-050-V-D</t>
  </si>
  <si>
    <t>TS16-051-V-D</t>
  </si>
  <si>
    <t>S16-051-V-D</t>
  </si>
  <si>
    <t>TS16-052-V-D</t>
  </si>
  <si>
    <t>S16-052-V-D</t>
  </si>
  <si>
    <t>TS17-001-V-A</t>
  </si>
  <si>
    <t>CS6E-T026-1</t>
  </si>
  <si>
    <t>S17-001-V-A</t>
  </si>
  <si>
    <t>TS18-001-V-A</t>
  </si>
  <si>
    <t>CS6E-T027-1</t>
  </si>
  <si>
    <t>S18-001-V-A</t>
  </si>
  <si>
    <t>TS19-001-V-A</t>
  </si>
  <si>
    <t>CS6E-T028-1</t>
  </si>
  <si>
    <t>S19-001-V-A</t>
  </si>
  <si>
    <t>TS20-001-V-A</t>
  </si>
  <si>
    <t>CS6E-T029-1</t>
  </si>
  <si>
    <t>S20-001-V-A</t>
  </si>
  <si>
    <t>TS21-001-V-A</t>
  </si>
  <si>
    <t>CS6E-T030-1</t>
  </si>
  <si>
    <t>S21-001-V-A</t>
  </si>
  <si>
    <t>TS22-001-V-A</t>
  </si>
  <si>
    <t>CS6E-T031-1</t>
  </si>
  <si>
    <t>S22-001-V-A</t>
  </si>
  <si>
    <t>TS23-001-V-A</t>
  </si>
  <si>
    <t>CS6E-T032-1</t>
  </si>
  <si>
    <t>S23-001-V-A</t>
  </si>
  <si>
    <t>TS23-001-V-D</t>
  </si>
  <si>
    <t>CS6E-T033-28</t>
  </si>
  <si>
    <t>S23-001-V-D</t>
  </si>
  <si>
    <t>TS23-002-V-D</t>
  </si>
  <si>
    <t>S23-002-V-D</t>
  </si>
  <si>
    <t>TS23-003-V-D</t>
  </si>
  <si>
    <t>S23-003-V-D</t>
  </si>
  <si>
    <t>TS23-004-V-D</t>
  </si>
  <si>
    <t>S23-004-V-D</t>
  </si>
  <si>
    <t>TS23-005-V-D</t>
  </si>
  <si>
    <t>S23-005-V-D</t>
  </si>
  <si>
    <t>TS23-006-V-D</t>
  </si>
  <si>
    <t>S23-006-V-D</t>
  </si>
  <si>
    <t>TS23-007-V-D</t>
  </si>
  <si>
    <t>S23-007-V-D</t>
  </si>
  <si>
    <t>TS23-008-V-D</t>
  </si>
  <si>
    <t>S23-008-V-D</t>
  </si>
  <si>
    <t>TS23-009-V-D</t>
  </si>
  <si>
    <t>S23-009-V-D</t>
  </si>
  <si>
    <t>TS23-010-V-D</t>
  </si>
  <si>
    <t>S23-010-V-D</t>
  </si>
  <si>
    <t>TS23-011-V-D</t>
  </si>
  <si>
    <t>S23-011-V-D</t>
  </si>
  <si>
    <t>TS23-012-V-D</t>
  </si>
  <si>
    <t>S23-012-V-D</t>
  </si>
  <si>
    <t>TS23-013-V-D</t>
  </si>
  <si>
    <t>S23-013-V-D</t>
  </si>
  <si>
    <t>TS23-014-V-D</t>
  </si>
  <si>
    <t>S23-014-V-D</t>
  </si>
  <si>
    <t>TS23-015-V-D</t>
  </si>
  <si>
    <t>S23-015-V-D</t>
  </si>
  <si>
    <t>TS23-016-V-D</t>
  </si>
  <si>
    <t>S23-016-V-D</t>
  </si>
  <si>
    <t>TS23-017-V-D</t>
  </si>
  <si>
    <t>S23-017-V-D</t>
  </si>
  <si>
    <t>TS23-018-V-D</t>
  </si>
  <si>
    <t>S23-018-V-D</t>
  </si>
  <si>
    <t>TS23-019-V-D</t>
  </si>
  <si>
    <t>S23-019-V-D</t>
  </si>
  <si>
    <t>TS23-020-V-D</t>
  </si>
  <si>
    <t>S23-020-V-D</t>
  </si>
  <si>
    <t>TS23-021-V-D</t>
  </si>
  <si>
    <t>S23-021-V-D</t>
  </si>
  <si>
    <t>TS23-022-V-D</t>
  </si>
  <si>
    <t>S23-022-V-D</t>
  </si>
  <si>
    <t>TS23-023-V-D</t>
  </si>
  <si>
    <t>S23-023-V-D</t>
  </si>
  <si>
    <t>TS23-024-V-D</t>
  </si>
  <si>
    <t>S23-024-V-D</t>
  </si>
  <si>
    <t>TS23-025-V-D</t>
  </si>
  <si>
    <t>S23-025-V-D</t>
  </si>
  <si>
    <t>TS23-026-V-D</t>
  </si>
  <si>
    <t>S23-026-V-D</t>
  </si>
  <si>
    <t>TS23-027-V-D</t>
  </si>
  <si>
    <t>S23-027-V-D</t>
  </si>
  <si>
    <t>TS23-028-V-D</t>
  </si>
  <si>
    <t>S23-028-V-D</t>
  </si>
  <si>
    <t>TS24-001-V-A</t>
  </si>
  <si>
    <t>CS6E-T034-1</t>
  </si>
  <si>
    <t>S24-001-V-A</t>
  </si>
  <si>
    <t>TS24-001-V-D</t>
  </si>
  <si>
    <t>CS6E-T035-40</t>
  </si>
  <si>
    <t>S24-001-V-D</t>
  </si>
  <si>
    <t>TS24-002-V-D</t>
  </si>
  <si>
    <t>S24-002-V-D</t>
  </si>
  <si>
    <t>TS24-003-V-D</t>
  </si>
  <si>
    <t>S24-003-V-D</t>
  </si>
  <si>
    <t>TS24-004-V-D</t>
  </si>
  <si>
    <t>S24-004-V-D</t>
  </si>
  <si>
    <t>TS24-005-V-D</t>
  </si>
  <si>
    <t>S24-005-V-D</t>
  </si>
  <si>
    <t>TS24-006-V-D</t>
  </si>
  <si>
    <t>S24-006-V-D</t>
  </si>
  <si>
    <t>TS24-007-V-D</t>
  </si>
  <si>
    <t>S24-007-V-D</t>
  </si>
  <si>
    <t>TS24-008-V-D</t>
  </si>
  <si>
    <t>S24-008-V-D</t>
  </si>
  <si>
    <t>TS24-009-V-D</t>
  </si>
  <si>
    <t>S24-009-V-D</t>
  </si>
  <si>
    <t>TS24-010-V-D</t>
  </si>
  <si>
    <t>S24-010-V-D</t>
  </si>
  <si>
    <t>TS24-011-V-D</t>
  </si>
  <si>
    <t>S24-011-V-D</t>
  </si>
  <si>
    <t>TS24-012-V-D</t>
  </si>
  <si>
    <t>S24-012-V-D</t>
  </si>
  <si>
    <t>TS24-013-V-D</t>
  </si>
  <si>
    <t>S24-013-V-D</t>
  </si>
  <si>
    <t>TS24-014-V-D</t>
  </si>
  <si>
    <t>S24-014-V-D</t>
  </si>
  <si>
    <t>TS24-015-V-D</t>
  </si>
  <si>
    <t>S24-015-V-D</t>
  </si>
  <si>
    <t>TS24-016-V-D</t>
  </si>
  <si>
    <t>S24-016-V-D</t>
  </si>
  <si>
    <t>TS24-017-V-D</t>
  </si>
  <si>
    <t>S24-017-V-D</t>
  </si>
  <si>
    <t>TS24-018-V-D</t>
  </si>
  <si>
    <t>S24-018-V-D</t>
  </si>
  <si>
    <t>TS24-019-V-D</t>
  </si>
  <si>
    <t>S24-019-V-D</t>
  </si>
  <si>
    <t>TS24-020-V-D</t>
  </si>
  <si>
    <t>S24-020-V-D</t>
  </si>
  <si>
    <t>TS24-021-V-D</t>
  </si>
  <si>
    <t>S24-021-V-D</t>
  </si>
  <si>
    <t>TS24-022-V-D</t>
  </si>
  <si>
    <t>S24-022-V-D</t>
  </si>
  <si>
    <t>TS24-023-V-D</t>
  </si>
  <si>
    <t>S24-023-V-D</t>
  </si>
  <si>
    <t>TS24-024-V-D</t>
  </si>
  <si>
    <t>S24-024-V-D</t>
  </si>
  <si>
    <t>TS24-025-V-D</t>
  </si>
  <si>
    <t>S24-025-V-D</t>
  </si>
  <si>
    <t>TS24-026-V-D</t>
  </si>
  <si>
    <t>S24-026-V-D</t>
  </si>
  <si>
    <t>TS24-027-V-D</t>
  </si>
  <si>
    <t>S24-027-V-D</t>
  </si>
  <si>
    <t>TS24-028-V-D</t>
  </si>
  <si>
    <t>S24-028-V-D</t>
  </si>
  <si>
    <t>TS24-029-V-D</t>
  </si>
  <si>
    <t>S24-029-V-D</t>
  </si>
  <si>
    <t>TS24-030-V-D</t>
  </si>
  <si>
    <t>S24-030-V-D</t>
  </si>
  <si>
    <t>TS24-031-V-D</t>
  </si>
  <si>
    <t>S24-031-V-D</t>
  </si>
  <si>
    <t>TS24-032-V-D</t>
  </si>
  <si>
    <t>S24-032-V-D</t>
  </si>
  <si>
    <t>TS24-033-V-D</t>
  </si>
  <si>
    <t>S24-033-V-D</t>
  </si>
  <si>
    <t>TS24-034-V-D</t>
  </si>
  <si>
    <t>S24-034-V-D</t>
  </si>
  <si>
    <t>TS24-035-V-D</t>
  </si>
  <si>
    <t>S24-035-V-D</t>
  </si>
  <si>
    <t>TS24-036-V-D</t>
  </si>
  <si>
    <t>S24-036-V-D</t>
  </si>
  <si>
    <t>TS24-037-V-D</t>
  </si>
  <si>
    <t>S24-037-V-D</t>
  </si>
  <si>
    <t>TS24-038-V-D</t>
  </si>
  <si>
    <t>S24-038-V-D</t>
  </si>
  <si>
    <t>TS24-039-V-D</t>
  </si>
  <si>
    <t>S24-039-V-D</t>
  </si>
  <si>
    <t>TS24-040-V-D</t>
  </si>
  <si>
    <t>S24-040-V-D</t>
  </si>
  <si>
    <t>TK-HL-01-L-A</t>
  </si>
  <si>
    <t>CS6E-T036-12</t>
  </si>
  <si>
    <t>K-HL-01-L-A</t>
  </si>
  <si>
    <t>TK-HL-02-L-A</t>
  </si>
  <si>
    <t>K-HL-02-L-A</t>
  </si>
  <si>
    <t>TK-HL-03-L-A</t>
  </si>
  <si>
    <t>K-HL-03-L-A</t>
  </si>
  <si>
    <t>TK-HL-06-L-A</t>
  </si>
  <si>
    <t>K-HL-06-L-A</t>
  </si>
  <si>
    <t>TK-HL-09-L-A</t>
  </si>
  <si>
    <t>K-HL-09-L-A</t>
  </si>
  <si>
    <t>TK-HL-10-L-A</t>
  </si>
  <si>
    <t>K-HL-10-L-A</t>
  </si>
  <si>
    <t>TK-HL-12-L-A</t>
  </si>
  <si>
    <t>K-HL-12-L-A</t>
  </si>
  <si>
    <t>TK-HL-16-L-A</t>
  </si>
  <si>
    <t>K-HL-16-L-A</t>
  </si>
  <si>
    <t>TK-HL-20-L-A</t>
  </si>
  <si>
    <t>K-HL-20-L-A</t>
  </si>
  <si>
    <t>TK-HL-21-L-A</t>
  </si>
  <si>
    <t>K-HL-21-L-A</t>
  </si>
  <si>
    <t>TK-HL-23-L-A</t>
  </si>
  <si>
    <t>K-HL-23-L-A</t>
  </si>
  <si>
    <t>TK-HL-24-L-A</t>
  </si>
  <si>
    <t>K-HL-24-L-A</t>
  </si>
  <si>
    <t>TK-HL-01-001-L-D</t>
  </si>
  <si>
    <t>CS6E-T037-224</t>
  </si>
  <si>
    <t>K-HL-01-001-L-D</t>
  </si>
  <si>
    <t>TK-HL-01-002-L-D</t>
  </si>
  <si>
    <t>K-HL-01-002-L-D</t>
  </si>
  <si>
    <t>TK-HL-01-003-L-D</t>
  </si>
  <si>
    <t>K-HL-01-003-L-D</t>
  </si>
  <si>
    <t>TK-HL-01-004-L-D</t>
  </si>
  <si>
    <t>K-HL-01-004-L-D</t>
  </si>
  <si>
    <t>TK-HL-01-005-L-D</t>
  </si>
  <si>
    <t>K-HL-01-005-L-D</t>
  </si>
  <si>
    <t>TK-HL-01-006-L-D</t>
  </si>
  <si>
    <t>K-HL-01-006-L-D</t>
  </si>
  <si>
    <t>TK-HL-01-007-L-D</t>
  </si>
  <si>
    <t>K-HL-01-007-L-D</t>
  </si>
  <si>
    <t>TK-HL-01-008-L-D</t>
  </si>
  <si>
    <t>K-HL-01-008-L-D</t>
  </si>
  <si>
    <t>TK-HL-01-009-L-D</t>
  </si>
  <si>
    <t>K-HL-01-009-L-D</t>
  </si>
  <si>
    <t>TK-HL-01-010-L-D</t>
  </si>
  <si>
    <t>K-HL-01-010-L-D</t>
  </si>
  <si>
    <t>TK-HL-01-011-L-D</t>
  </si>
  <si>
    <t>K-HL-01-011-L-D</t>
  </si>
  <si>
    <t>TK-HL-01-012-L-D</t>
  </si>
  <si>
    <t>K-HL-01-012-L-D</t>
  </si>
  <si>
    <t>TK-HL-01-013-L-D</t>
  </si>
  <si>
    <t>K-HL-01-013-L-D</t>
  </si>
  <si>
    <t>TK-HL-01-014-L-D</t>
  </si>
  <si>
    <t>K-HL-01-014-L-D</t>
  </si>
  <si>
    <t>TK-HL-01-015-L-D</t>
  </si>
  <si>
    <t>K-HL-01-015-L-D</t>
  </si>
  <si>
    <t>TK-HL-01-016-L-D</t>
  </si>
  <si>
    <t>K-HL-01-016-L-D</t>
  </si>
  <si>
    <t>TK-HL-01-017-L-D</t>
  </si>
  <si>
    <t>K-HL-01-017-L-D</t>
  </si>
  <si>
    <t>TK-HL-01-018-L-D</t>
  </si>
  <si>
    <t>K-HL-01-018-L-D</t>
  </si>
  <si>
    <t>TK-HL-01-019-L-D</t>
  </si>
  <si>
    <t>K-HL-01-019-L-D</t>
  </si>
  <si>
    <t>TK-HL-01-020-L-D</t>
  </si>
  <si>
    <t>K-HL-01-020-L-D</t>
  </si>
  <si>
    <t>TK-HL-01-021-L-D</t>
  </si>
  <si>
    <t>K-HL-01-021-L-D</t>
  </si>
  <si>
    <t>TK-HL-01-022-L-D</t>
  </si>
  <si>
    <t>K-HL-01-022-L-D</t>
  </si>
  <si>
    <t>TK-HL-01-023-L-D</t>
  </si>
  <si>
    <t>K-HL-01-023-L-D</t>
  </si>
  <si>
    <t>TK-HL-01-024-L-D</t>
  </si>
  <si>
    <t>K-HL-01-024-L-D</t>
  </si>
  <si>
    <t>TK-HL-02-025-L-D</t>
  </si>
  <si>
    <t>K-HL-02-025-L-D</t>
  </si>
  <si>
    <t>TK-HL-02-026-L-D</t>
  </si>
  <si>
    <t>K-HL-02-026-L-D</t>
  </si>
  <si>
    <t>TK-HL-02-027-L-D</t>
  </si>
  <si>
    <t>K-HL-02-027-L-D</t>
  </si>
  <si>
    <t>TK-HL-02-028-L-D</t>
  </si>
  <si>
    <t>K-HL-02-028-L-D</t>
  </si>
  <si>
    <t>TK-HL-02-029-L-D</t>
  </si>
  <si>
    <t>K-HL-02-029-L-D</t>
  </si>
  <si>
    <t>TK-HL-02-030-L-D</t>
  </si>
  <si>
    <t>K-HL-02-030-L-D</t>
  </si>
  <si>
    <t>TK-HL-02-031-L-D</t>
  </si>
  <si>
    <t>K-HL-02-031-L-D</t>
  </si>
  <si>
    <t>TK-HL-02-032-L-D</t>
  </si>
  <si>
    <t>K-HL-02-032-L-D</t>
  </si>
  <si>
    <t>TK-HL-02-033-L-D</t>
  </si>
  <si>
    <t>K-HL-02-033-L-D</t>
  </si>
  <si>
    <t>TK-HL-02-034-L-D</t>
  </si>
  <si>
    <t>K-HL-02-034-L-D</t>
  </si>
  <si>
    <t>TK-HL-02-035-L-D</t>
  </si>
  <si>
    <t>K-HL-02-035-L-D</t>
  </si>
  <si>
    <t>TK-HL-02-036-L-D</t>
  </si>
  <si>
    <t>K-HL-02-036-L-D</t>
  </si>
  <si>
    <t>TK-HL-02-037-L-D</t>
  </si>
  <si>
    <t>K-HL-02-037-L-D</t>
  </si>
  <si>
    <t>TK-HL-02-038-L-D</t>
  </si>
  <si>
    <t>K-HL-02-038-L-D</t>
  </si>
  <si>
    <t>TK-HL-02-039-L-D</t>
  </si>
  <si>
    <t>K-HL-02-039-L-D</t>
  </si>
  <si>
    <t>TK-HL-02-040-L-D</t>
  </si>
  <si>
    <t>K-HL-02-040-L-D</t>
  </si>
  <si>
    <t>TK-HL-02-041-L-D</t>
  </si>
  <si>
    <t>K-HL-02-041-L-D</t>
  </si>
  <si>
    <t>TK-HL-02-042-L-D</t>
  </si>
  <si>
    <t>K-HL-02-042-L-D</t>
  </si>
  <si>
    <t>TK-HL-02-043-L-D</t>
  </si>
  <si>
    <t>K-HL-02-043-L-D</t>
  </si>
  <si>
    <t>TK-HL-02-044-L-D</t>
  </si>
  <si>
    <t>K-HL-02-044-L-D</t>
  </si>
  <si>
    <t>TK-HL-02-045-L-D</t>
  </si>
  <si>
    <t>K-HL-02-045-L-D</t>
  </si>
  <si>
    <t>TK-HL-02-046-L-D</t>
  </si>
  <si>
    <t>K-HL-02-046-L-D</t>
  </si>
  <si>
    <t>TK-HL-02-047-L-D</t>
  </si>
  <si>
    <t>K-HL-02-047-L-D</t>
  </si>
  <si>
    <t>TK-HL-02-048-L-D</t>
  </si>
  <si>
    <t>K-HL-02-048-L-D</t>
  </si>
  <si>
    <t>TK-HL-03-049-L-D</t>
  </si>
  <si>
    <t>K-HL-03-049-L-D</t>
  </si>
  <si>
    <t>TK-HL-03-050-L-D</t>
  </si>
  <si>
    <t>K-HL-03-050-L-D</t>
  </si>
  <si>
    <t>TK-HL-03-051-L-D</t>
  </si>
  <si>
    <t>K-HL-03-051-L-D</t>
  </si>
  <si>
    <t>TK-HL-03-052-L-D</t>
  </si>
  <si>
    <t>K-HL-03-052-L-D</t>
  </si>
  <si>
    <t>TK-HL-03-053-L-D</t>
  </si>
  <si>
    <t>K-HL-03-053-L-D</t>
  </si>
  <si>
    <t>TK-HL-03-054-L-D</t>
  </si>
  <si>
    <t>K-HL-03-054-L-D</t>
  </si>
  <si>
    <t>TK-HL-03-055-L-D</t>
  </si>
  <si>
    <t>K-HL-03-055-L-D</t>
  </si>
  <si>
    <t>TK-HL-03-056-L-D</t>
  </si>
  <si>
    <t>K-HL-03-056-L-D</t>
  </si>
  <si>
    <t>TK-HL-03-057-L-D</t>
  </si>
  <si>
    <t>K-HL-03-057-L-D</t>
  </si>
  <si>
    <t>TK-HL-03-058-L-D</t>
  </si>
  <si>
    <t>K-HL-03-058-L-D</t>
  </si>
  <si>
    <t>TK-HL-03-059-L-D</t>
  </si>
  <si>
    <t>K-HL-03-059-L-D</t>
  </si>
  <si>
    <t>TK-HL-03-060-L-D</t>
  </si>
  <si>
    <t>K-HL-03-060-L-D</t>
  </si>
  <si>
    <t>TK-HL-03-061-L-D</t>
  </si>
  <si>
    <t>K-HL-03-061-L-D</t>
  </si>
  <si>
    <t>TK-HL-03-062-L-D</t>
  </si>
  <si>
    <t>K-HL-03-062-L-D</t>
  </si>
  <si>
    <t>TK-HL-03-063-L-D</t>
  </si>
  <si>
    <t>K-HL-03-063-L-D</t>
  </si>
  <si>
    <t>TK-HL-03-064-L-D</t>
  </si>
  <si>
    <t>K-HL-03-064-L-D</t>
  </si>
  <si>
    <t>TK-HL-03-065-L-D</t>
  </si>
  <si>
    <t>K-HL-03-065-L-D</t>
  </si>
  <si>
    <t>TK-HL-03-066-L-D</t>
  </si>
  <si>
    <t>K-HL-03-066-L-D</t>
  </si>
  <si>
    <t>TK-HL-03-067-L-D</t>
  </si>
  <si>
    <t>K-HL-03-067-L-D</t>
  </si>
  <si>
    <t>TK-HL-03-068-L-D</t>
  </si>
  <si>
    <t>K-HL-03-068-L-D</t>
  </si>
  <si>
    <t>TK-HL-03-069-L-D</t>
  </si>
  <si>
    <t>K-HL-03-069-L-D</t>
  </si>
  <si>
    <t>TK-HL-03-070-L-D</t>
  </si>
  <si>
    <t>K-HL-03-070-L-D</t>
  </si>
  <si>
    <t>TK-HL-03-071-L-D</t>
  </si>
  <si>
    <t>K-HL-03-071-L-D</t>
  </si>
  <si>
    <t>TK-HL-03-072-L-D</t>
  </si>
  <si>
    <t>K-HL-03-072-L-D</t>
  </si>
  <si>
    <t>TK-HL-03-073-L-D</t>
  </si>
  <si>
    <t>K-HL-03-073-L-D</t>
  </si>
  <si>
    <t>TK-HL-03-074-L-D</t>
  </si>
  <si>
    <t>K-HL-03-074-L-D</t>
  </si>
  <si>
    <t>TK-HL-03-075-L-D</t>
  </si>
  <si>
    <t>K-HL-03-075-L-D</t>
  </si>
  <si>
    <t>TK-HL-03-076-L-D</t>
  </si>
  <si>
    <t>K-HL-03-076-L-D</t>
  </si>
  <si>
    <t>TK-HL-06-077-L-D</t>
  </si>
  <si>
    <t>K-HL-06-077-L-D</t>
  </si>
  <si>
    <t>TK-HL-06-078-L-D</t>
  </si>
  <si>
    <t>K-HL-06-078-L-D</t>
  </si>
  <si>
    <t>TK-HL-06-079-L-D</t>
  </si>
  <si>
    <t>K-HL-06-079-L-D</t>
  </si>
  <si>
    <t>TK-HL-06-080-L-D</t>
  </si>
  <si>
    <t>K-HL-06-080-L-D</t>
  </si>
  <si>
    <t>TK-HL-06-081-L-D</t>
  </si>
  <si>
    <t>K-HL-06-081-L-D</t>
  </si>
  <si>
    <t>TK-HL-06-082-L-D</t>
  </si>
  <si>
    <t>K-HL-06-082-L-D</t>
  </si>
  <si>
    <t>TK-HL-06-083-L-D</t>
  </si>
  <si>
    <t>K-HL-06-083-L-D</t>
  </si>
  <si>
    <t>TK-HL-06-084-L-D</t>
  </si>
  <si>
    <t>K-HL-06-084-L-D</t>
  </si>
  <si>
    <t>TK-HL-06-085-L-D</t>
  </si>
  <si>
    <t>K-HL-06-085-L-D</t>
  </si>
  <si>
    <t>TK-HL-06-086-L-D</t>
  </si>
  <si>
    <t>K-HL-06-086-L-D</t>
  </si>
  <si>
    <t>TK-HL-06-087-L-D</t>
  </si>
  <si>
    <t>K-HL-06-087-L-D</t>
  </si>
  <si>
    <t>TK-HL-06-088-L-D</t>
  </si>
  <si>
    <t>K-HL-06-088-L-D</t>
  </si>
  <si>
    <t>TK-HL-06-089-L-D</t>
  </si>
  <si>
    <t>K-HL-06-089-L-D</t>
  </si>
  <si>
    <t>TK-HL-06-090-L-D</t>
  </si>
  <si>
    <t>K-HL-06-090-L-D</t>
  </si>
  <si>
    <t>TK-HL-06-091-L-D</t>
  </si>
  <si>
    <t>K-HL-06-091-L-D</t>
  </si>
  <si>
    <t>TK-HL-06-092-L-D</t>
  </si>
  <si>
    <t>K-HL-06-092-L-D</t>
  </si>
  <si>
    <t>TK-HL-06-093-L-D</t>
  </si>
  <si>
    <t>K-HL-06-093-L-D</t>
  </si>
  <si>
    <t>TK-HL-06-094-L-D</t>
  </si>
  <si>
    <t>K-HL-06-094-L-D</t>
  </si>
  <si>
    <t>TK-HL-06-095-L-D</t>
  </si>
  <si>
    <t>K-HL-06-095-L-D</t>
  </si>
  <si>
    <t>TK-HL-06-096-L-D</t>
  </si>
  <si>
    <t>K-HL-06-096-L-D</t>
  </si>
  <si>
    <t>TK-HL-06-097-L-D</t>
  </si>
  <si>
    <t>K-HL-06-097-L-D</t>
  </si>
  <si>
    <t>TK-HL-06-098-L-D</t>
  </si>
  <si>
    <t>K-HL-06-098-L-D</t>
  </si>
  <si>
    <t>TK-HL-06-099-L-D</t>
  </si>
  <si>
    <t>K-HL-06-099-L-D</t>
  </si>
  <si>
    <t>TK-HL-06-100-L-D</t>
  </si>
  <si>
    <t>K-HL-06-100-L-D</t>
  </si>
  <si>
    <t>TK-HL-06-101-L-D</t>
  </si>
  <si>
    <t>K-HL-06-101-L-D</t>
  </si>
  <si>
    <t>TK-HL-06-102-L-D</t>
  </si>
  <si>
    <t>K-HL-06-102-L-D</t>
  </si>
  <si>
    <t>TK-HL-06-103-L-D</t>
  </si>
  <si>
    <t>K-HL-06-103-L-D</t>
  </si>
  <si>
    <t>TK-HL-06-104-L-D</t>
  </si>
  <si>
    <t>K-HL-06-104-L-D</t>
  </si>
  <si>
    <t>TK-HL-16-105-L-D</t>
  </si>
  <si>
    <t>K-HL-16-105-L-D</t>
  </si>
  <si>
    <t>TK-HL-16-106-L-D</t>
  </si>
  <si>
    <t>K-HL-16-106-L-D</t>
  </si>
  <si>
    <t>TK-HL-16-107-L-D</t>
  </si>
  <si>
    <t>K-HL-16-107-L-D</t>
  </si>
  <si>
    <t>TK-HL-16-108-L-D</t>
  </si>
  <si>
    <t>K-HL-16-108-L-D</t>
  </si>
  <si>
    <t>TK-HL-16-109-L-D</t>
  </si>
  <si>
    <t>K-HL-16-109-L-D</t>
  </si>
  <si>
    <t>TK-HL-16-110-L-D</t>
  </si>
  <si>
    <t>K-HL-16-110-L-D</t>
  </si>
  <si>
    <t>TK-HL-16-111-L-D</t>
  </si>
  <si>
    <t>K-HL-16-111-L-D</t>
  </si>
  <si>
    <t>TK-HL-16-112-L-D</t>
  </si>
  <si>
    <t>K-HL-16-112-L-D</t>
  </si>
  <si>
    <t>TK-HL-16-113-L-D</t>
  </si>
  <si>
    <t>K-HL-16-113-L-D</t>
  </si>
  <si>
    <t>TK-HL-16-114-L-D</t>
  </si>
  <si>
    <t>K-HL-16-114-L-D</t>
  </si>
  <si>
    <t>TK-HL-16-115-L-D</t>
  </si>
  <si>
    <t>K-HL-16-115-L-D</t>
  </si>
  <si>
    <t>TK-HL-16-116-L-D</t>
  </si>
  <si>
    <t>K-HL-16-116-L-D</t>
  </si>
  <si>
    <t>TK-HL-16-117-L-D</t>
  </si>
  <si>
    <t>K-HL-16-117-L-D</t>
  </si>
  <si>
    <t>TK-HL-16-118-L-D</t>
  </si>
  <si>
    <t>K-HL-16-118-L-D</t>
  </si>
  <si>
    <t>TK-HL-16-119-L-D</t>
  </si>
  <si>
    <t>K-HL-16-119-L-D</t>
  </si>
  <si>
    <t>TK-HL-16-120-L-D</t>
  </si>
  <si>
    <t>K-HL-16-120-L-D</t>
  </si>
  <si>
    <t>TK-HL-16-121-L-D</t>
  </si>
  <si>
    <t>K-HL-16-121-L-D</t>
  </si>
  <si>
    <t>TK-HL-16-122-L-D</t>
  </si>
  <si>
    <t>K-HL-16-122-L-D</t>
  </si>
  <si>
    <t>TK-HL-16-123-L-D</t>
  </si>
  <si>
    <t>K-HL-16-123-L-D</t>
  </si>
  <si>
    <t>TK-HL-16-124-L-D</t>
  </si>
  <si>
    <t>K-HL-16-124-L-D</t>
  </si>
  <si>
    <t>TK-HL-16-125-L-D</t>
  </si>
  <si>
    <t>K-HL-16-125-L-D</t>
  </si>
  <si>
    <t>TK-HL-16-126-L-D</t>
  </si>
  <si>
    <t>K-HL-16-126-L-D</t>
  </si>
  <si>
    <t>TK-HL-16-127-L-D</t>
  </si>
  <si>
    <t>K-HL-16-127-L-D</t>
  </si>
  <si>
    <t>TK-HL-16-128-L-D</t>
  </si>
  <si>
    <t>K-HL-16-128-L-D</t>
  </si>
  <si>
    <t>TK-HL-16-129-L-D</t>
  </si>
  <si>
    <t>K-HL-16-129-L-D</t>
  </si>
  <si>
    <t>TK-HL-16-130-L-D</t>
  </si>
  <si>
    <t>K-HL-16-130-L-D</t>
  </si>
  <si>
    <t>TK-HL-16-131-L-D</t>
  </si>
  <si>
    <t>K-HL-16-131-L-D</t>
  </si>
  <si>
    <t>TK-HL-16-132-L-D</t>
  </si>
  <si>
    <t>K-HL-16-132-L-D</t>
  </si>
  <si>
    <t>TK-HL-16-133-L-D</t>
  </si>
  <si>
    <t>K-HL-16-133-L-D</t>
  </si>
  <si>
    <t>TK-HL-16-134-L-D</t>
  </si>
  <si>
    <t>K-HL-16-134-L-D</t>
  </si>
  <si>
    <t>TK-HL-16-135-L-D</t>
  </si>
  <si>
    <t>K-HL-16-135-L-D</t>
  </si>
  <si>
    <t>TK-HL-16-136-L-D</t>
  </si>
  <si>
    <t>K-HL-16-136-L-D</t>
  </si>
  <si>
    <t>TK-HL-16-137-L-D</t>
  </si>
  <si>
    <t>K-HL-16-137-L-D</t>
  </si>
  <si>
    <t>TK-HL-16-138-L-D</t>
  </si>
  <si>
    <t>K-HL-16-138-L-D</t>
  </si>
  <si>
    <t>TK-HL-16-139-L-D</t>
  </si>
  <si>
    <t>K-HL-16-139-L-D</t>
  </si>
  <si>
    <t>TK-HL-16-140-L-D</t>
  </si>
  <si>
    <t>K-HL-16-140-L-D</t>
  </si>
  <si>
    <t>TK-HL-16-141-L-D</t>
  </si>
  <si>
    <t>K-HL-16-141-L-D</t>
  </si>
  <si>
    <t>TK-HL-16-142-L-D</t>
  </si>
  <si>
    <t>K-HL-16-142-L-D</t>
  </si>
  <si>
    <t>TK-HL-16-143-L-D</t>
  </si>
  <si>
    <t>K-HL-16-143-L-D</t>
  </si>
  <si>
    <t>TK-HL-16-144-L-D</t>
  </si>
  <si>
    <t>K-HL-16-144-L-D</t>
  </si>
  <si>
    <t>TK-HL-16-145-L-D</t>
  </si>
  <si>
    <t>K-HL-16-145-L-D</t>
  </si>
  <si>
    <t>TK-HL-16-146-L-D</t>
  </si>
  <si>
    <t>K-HL-16-146-L-D</t>
  </si>
  <si>
    <t>TK-HL-16-147-L-D</t>
  </si>
  <si>
    <t>K-HL-16-147-L-D</t>
  </si>
  <si>
    <t>TK-HL-16-148-L-D</t>
  </si>
  <si>
    <t>K-HL-16-148-L-D</t>
  </si>
  <si>
    <t>TK-HL-16-149-L-D</t>
  </si>
  <si>
    <t>K-HL-16-149-L-D</t>
  </si>
  <si>
    <t>TK-HL-16-150-L-D</t>
  </si>
  <si>
    <t>K-HL-16-150-L-D</t>
  </si>
  <si>
    <t>TK-HL-16-151-L-D</t>
  </si>
  <si>
    <t>K-HL-16-151-L-D</t>
  </si>
  <si>
    <t>TK-HL-16-152-L-D</t>
  </si>
  <si>
    <t>K-HL-16-152-L-D</t>
  </si>
  <si>
    <t>TK-HL-16-153-L-D</t>
  </si>
  <si>
    <t>K-HL-16-153-L-D</t>
  </si>
  <si>
    <t>TK-HL-16-154-L-D</t>
  </si>
  <si>
    <t>K-HL-16-154-L-D</t>
  </si>
  <si>
    <t>TK-HL-16-155-L-D</t>
  </si>
  <si>
    <t>K-HL-16-155-L-D</t>
  </si>
  <si>
    <t>TK-HL-16-156-L-D</t>
  </si>
  <si>
    <t>K-HL-16-156-L-D</t>
  </si>
  <si>
    <t>TK-HL-23-157-L-D</t>
  </si>
  <si>
    <t>K-HL-23-157-L-D</t>
  </si>
  <si>
    <t>TK-HL-23-158-L-D</t>
  </si>
  <si>
    <t>K-HL-23-158-L-D</t>
  </si>
  <si>
    <t>TK-HL-23-159-L-D</t>
  </si>
  <si>
    <t>K-HL-23-159-L-D</t>
  </si>
  <si>
    <t>TK-HL-23-160-L-D</t>
  </si>
  <si>
    <t>K-HL-23-160-L-D</t>
  </si>
  <si>
    <t>TK-HL-23-161-L-D</t>
  </si>
  <si>
    <t>K-HL-23-161-L-D</t>
  </si>
  <si>
    <t>TK-HL-23-162-L-D</t>
  </si>
  <si>
    <t>K-HL-23-162-L-D</t>
  </si>
  <si>
    <t>TK-HL-23-163-L-D</t>
  </si>
  <si>
    <t>K-HL-23-163-L-D</t>
  </si>
  <si>
    <t>TK-HL-23-164-L-D</t>
  </si>
  <si>
    <t>K-HL-23-164-L-D</t>
  </si>
  <si>
    <t>TK-HL-23-165-L-D</t>
  </si>
  <si>
    <t>K-HL-23-165-L-D</t>
  </si>
  <si>
    <t>TK-HL-23-166-L-D</t>
  </si>
  <si>
    <t>K-HL-23-166-L-D</t>
  </si>
  <si>
    <t>TK-HL-23-167-L-D</t>
  </si>
  <si>
    <t>K-HL-23-167-L-D</t>
  </si>
  <si>
    <t>TK-HL-23-168-L-D</t>
  </si>
  <si>
    <t>K-HL-23-168-L-D</t>
  </si>
  <si>
    <t>TK-HL-23-169-L-D</t>
  </si>
  <si>
    <t>K-HL-23-169-L-D</t>
  </si>
  <si>
    <t>TK-HL-23-170-L-D</t>
  </si>
  <si>
    <t>K-HL-23-170-L-D</t>
  </si>
  <si>
    <t>TK-HL-23-171-L-D</t>
  </si>
  <si>
    <t>K-HL-23-171-L-D</t>
  </si>
  <si>
    <t>TK-HL-23-172-L-D</t>
  </si>
  <si>
    <t>K-HL-23-172-L-D</t>
  </si>
  <si>
    <t>TK-HL-23-173-L-D</t>
  </si>
  <si>
    <t>K-HL-23-173-L-D</t>
  </si>
  <si>
    <t>TK-HL-23-174-L-D</t>
  </si>
  <si>
    <t>K-HL-23-174-L-D</t>
  </si>
  <si>
    <t>TK-HL-23-175-L-D</t>
  </si>
  <si>
    <t>K-HL-23-175-L-D</t>
  </si>
  <si>
    <t>TK-HL-23-176-L-D</t>
  </si>
  <si>
    <t>K-HL-23-176-L-D</t>
  </si>
  <si>
    <t>TK-HL-23-177-L-D</t>
  </si>
  <si>
    <t>K-HL-23-177-L-D</t>
  </si>
  <si>
    <t>TK-HL-23-178-L-D</t>
  </si>
  <si>
    <t>K-HL-23-178-L-D</t>
  </si>
  <si>
    <t>TK-HL-23-179-L-D</t>
  </si>
  <si>
    <t>K-HL-23-179-L-D</t>
  </si>
  <si>
    <t>TK-HL-23-180-L-D</t>
  </si>
  <si>
    <t>K-HL-23-180-L-D</t>
  </si>
  <si>
    <t>TK-HL-23-181-L-D</t>
  </si>
  <si>
    <t>K-HL-23-181-L-D</t>
  </si>
  <si>
    <t>TK-HL-23-182-L-D</t>
  </si>
  <si>
    <t>K-HL-23-182-L-D</t>
  </si>
  <si>
    <t>TK-HL-23-183-L-D</t>
  </si>
  <si>
    <t>K-HL-23-183-L-D</t>
  </si>
  <si>
    <t>TK-HL-23-184-L-D</t>
  </si>
  <si>
    <t>K-HL-23-184-L-D</t>
  </si>
  <si>
    <t>TK-HL-24-185-L-D</t>
  </si>
  <si>
    <t>K-HL-24-185-L-D</t>
  </si>
  <si>
    <t>TK-HL-24-186-L-D</t>
  </si>
  <si>
    <t>K-HL-24-186-L-D</t>
  </si>
  <si>
    <t>TK-HL-24-187-L-D</t>
  </si>
  <si>
    <t>K-HL-24-187-L-D</t>
  </si>
  <si>
    <t>TK-HL-24-188-L-D</t>
  </si>
  <si>
    <t>K-HL-24-188-L-D</t>
  </si>
  <si>
    <t>TK-HL-24-189-L-D</t>
  </si>
  <si>
    <t>K-HL-24-189-L-D</t>
  </si>
  <si>
    <t>TK-HL-24-190-L-D</t>
  </si>
  <si>
    <t>K-HL-24-190-L-D</t>
  </si>
  <si>
    <t>TK-HL-24-191-L-D</t>
  </si>
  <si>
    <t>K-HL-24-191-L-D</t>
  </si>
  <si>
    <t>TK-HL-24-192-L-D</t>
  </si>
  <si>
    <t>K-HL-24-192-L-D</t>
  </si>
  <si>
    <t>TK-HL-24-193-L-D</t>
  </si>
  <si>
    <t>K-HL-24-193-L-D</t>
  </si>
  <si>
    <t>TK-HL-24-194-L-D</t>
  </si>
  <si>
    <t>K-HL-24-194-L-D</t>
  </si>
  <si>
    <t>TK-HL-24-195-L-D</t>
  </si>
  <si>
    <t>K-HL-24-195-L-D</t>
  </si>
  <si>
    <t>TK-HL-24-196-L-D</t>
  </si>
  <si>
    <t>K-HL-24-196-L-D</t>
  </si>
  <si>
    <t>TK-HL-24-197-L-D</t>
  </si>
  <si>
    <t>K-HL-24-197-L-D</t>
  </si>
  <si>
    <t>TK-HL-24-198-L-D</t>
  </si>
  <si>
    <t>K-HL-24-198-L-D</t>
  </si>
  <si>
    <t>TK-HL-24-199-L-D</t>
  </si>
  <si>
    <t>K-HL-24-199-L-D</t>
  </si>
  <si>
    <t>TK-HL-24-200-L-D</t>
  </si>
  <si>
    <t>K-HL-24-200-L-D</t>
  </si>
  <si>
    <t>TK-HL-24-201-L-D</t>
  </si>
  <si>
    <t>K-HL-24-201-L-D</t>
  </si>
  <si>
    <t>TK-HL-24-202-L-D</t>
  </si>
  <si>
    <t>K-HL-24-202-L-D</t>
  </si>
  <si>
    <t>TK-HL-24-203-L-D</t>
  </si>
  <si>
    <t>K-HL-24-203-L-D</t>
  </si>
  <si>
    <t>TK-HL-24-204-L-D</t>
  </si>
  <si>
    <t>K-HL-24-204-L-D</t>
  </si>
  <si>
    <t>TK-HL-24-205-L-D</t>
  </si>
  <si>
    <t>K-HL-24-205-L-D</t>
  </si>
  <si>
    <t>TK-HL-24-206-L-D</t>
  </si>
  <si>
    <t>K-HL-24-206-L-D</t>
  </si>
  <si>
    <t>TK-HL-24-207-L-D</t>
  </si>
  <si>
    <t>K-HL-24-207-L-D</t>
  </si>
  <si>
    <t>TK-HL-24-208-L-D</t>
  </si>
  <si>
    <t>K-HL-24-208-L-D</t>
  </si>
  <si>
    <t>TK-HL-24-209-L-D</t>
  </si>
  <si>
    <t>K-HL-24-209-L-D</t>
  </si>
  <si>
    <t>TK-HL-24-210-L-D</t>
  </si>
  <si>
    <t>K-HL-24-210-L-D</t>
  </si>
  <si>
    <t>TK-HL-24-211-L-D</t>
  </si>
  <si>
    <t>K-HL-24-211-L-D</t>
  </si>
  <si>
    <t>TK-HL-24-212-L-D</t>
  </si>
  <si>
    <t>K-HL-24-212-L-D</t>
  </si>
  <si>
    <t>TK-HL-24-213-L-D</t>
  </si>
  <si>
    <t>K-HL-24-213-L-D</t>
  </si>
  <si>
    <t>TK-HL-24-214-L-D</t>
  </si>
  <si>
    <t>K-HL-24-214-L-D</t>
  </si>
  <si>
    <t>TK-HL-24-215-L-D</t>
  </si>
  <si>
    <t>K-HL-24-215-L-D</t>
  </si>
  <si>
    <t>TK-HL-24-216-L-D</t>
  </si>
  <si>
    <t>K-HL-24-216-L-D</t>
  </si>
  <si>
    <t>TK-HL-24-217-L-D</t>
  </si>
  <si>
    <t>K-HL-24-217-L-D</t>
  </si>
  <si>
    <t>TK-HL-24-218-L-D</t>
  </si>
  <si>
    <t>K-HL-24-218-L-D</t>
  </si>
  <si>
    <t>TK-HL-24-219-L-D</t>
  </si>
  <si>
    <t>K-HL-24-219-L-D</t>
  </si>
  <si>
    <t>TK-HL-24-220-L-D</t>
  </si>
  <si>
    <t>K-HL-24-220-L-D</t>
  </si>
  <si>
    <t>TK-HL-24-221-L-D</t>
  </si>
  <si>
    <t>K-HL-24-221-L-D</t>
  </si>
  <si>
    <t>TK-HL-24-222-L-D</t>
  </si>
  <si>
    <t>K-HL-24-222-L-D</t>
  </si>
  <si>
    <t>TK-HL-24-223-L-D</t>
  </si>
  <si>
    <t>K-HL-24-223-L-D</t>
  </si>
  <si>
    <t>TK-HL-24-224-L-D</t>
  </si>
  <si>
    <t>K-HL-24-224-L-D</t>
  </si>
  <si>
    <t>TK-HL-04-R-A</t>
  </si>
  <si>
    <t>CS6E-T038-12</t>
  </si>
  <si>
    <t>K-HL-04-R-A</t>
  </si>
  <si>
    <t>TK-HL-05-R-A</t>
  </si>
  <si>
    <t>K-HL-05-R-A</t>
  </si>
  <si>
    <t>TK-HL-07-R-A</t>
  </si>
  <si>
    <t>K-HL-07-R-A</t>
  </si>
  <si>
    <t>TK-HL-08-R-A</t>
  </si>
  <si>
    <t>K-HL-08-R-A</t>
  </si>
  <si>
    <t>TK-HL-11-R-A</t>
  </si>
  <si>
    <t>K-HL-11-R-A</t>
  </si>
  <si>
    <t>TK-HL-13-R-A</t>
  </si>
  <si>
    <t>K-HL-13-R-A</t>
  </si>
  <si>
    <t>TK-HL-14-R-A</t>
  </si>
  <si>
    <t>K-HL-14-R-A</t>
  </si>
  <si>
    <t>TK-HL-15-R-A</t>
  </si>
  <si>
    <t>K-HL-15-R-A</t>
  </si>
  <si>
    <t>TK-HL-17-R-A</t>
  </si>
  <si>
    <t>K-HL-17-R-A</t>
  </si>
  <si>
    <t>TK-HL-18-R-A</t>
  </si>
  <si>
    <t>K-HL-18-R-A</t>
  </si>
  <si>
    <t>TK-HL-19-R-A</t>
  </si>
  <si>
    <t>K-HL-19-R-A</t>
  </si>
  <si>
    <t>TK-HL-22-R-A</t>
  </si>
  <si>
    <t>K-HL-22-R-A</t>
  </si>
  <si>
    <t>TK-HL-04-001-R-D</t>
  </si>
  <si>
    <t>CS6E-T039-340</t>
  </si>
  <si>
    <t>K-HL-04-001-R-D</t>
  </si>
  <si>
    <t>TK-HL-04-002-R-D</t>
  </si>
  <si>
    <t>K-HL-04-002-R-D</t>
  </si>
  <si>
    <t>TK-HL-04-003-R-D</t>
  </si>
  <si>
    <t>K-HL-04-003-R-D</t>
  </si>
  <si>
    <t>TK-HL-04-004-R-D</t>
  </si>
  <si>
    <t>K-HL-04-004-R-D</t>
  </si>
  <si>
    <t>TK-HL-04-005-R-D</t>
  </si>
  <si>
    <t>K-HL-04-005-R-D</t>
  </si>
  <si>
    <t>TK-HL-04-006-R-D</t>
  </si>
  <si>
    <t>K-HL-04-006-R-D</t>
  </si>
  <si>
    <t>TK-HL-04-007-R-D</t>
  </si>
  <si>
    <t>K-HL-04-007-R-D</t>
  </si>
  <si>
    <t>TK-HL-04-008-R-D</t>
  </si>
  <si>
    <t>K-HL-04-008-R-D</t>
  </si>
  <si>
    <t>TK-HL-04-009-R-D</t>
  </si>
  <si>
    <t>K-HL-04-009-R-D</t>
  </si>
  <si>
    <t>TK-HL-04-010-R-D</t>
  </si>
  <si>
    <t>K-HL-04-010-R-D</t>
  </si>
  <si>
    <t>TK-HL-04-011-R-D</t>
  </si>
  <si>
    <t>K-HL-04-011-R-D</t>
  </si>
  <si>
    <t>TK-HL-04-012-R-D</t>
  </si>
  <si>
    <t>K-HL-04-012-R-D</t>
  </si>
  <si>
    <t>TK-HL-04-013-R-D</t>
  </si>
  <si>
    <t>K-HL-04-013-R-D</t>
  </si>
  <si>
    <t>TK-HL-04-014-R-D</t>
  </si>
  <si>
    <t>K-HL-04-014-R-D</t>
  </si>
  <si>
    <t>TK-HL-04-015-R-D</t>
  </si>
  <si>
    <t>K-HL-04-015-R-D</t>
  </si>
  <si>
    <t>TK-HL-04-016-R-D</t>
  </si>
  <si>
    <t>K-HL-04-016-R-D</t>
  </si>
  <si>
    <t>TK-HL-04-017-R-D</t>
  </si>
  <si>
    <t>K-HL-04-017-R-D</t>
  </si>
  <si>
    <t>TK-HL-04-018-R-D</t>
  </si>
  <si>
    <t>K-HL-04-018-R-D</t>
  </si>
  <si>
    <t>TK-HL-04-019-R-D</t>
  </si>
  <si>
    <t>K-HL-04-019-R-D</t>
  </si>
  <si>
    <t>TK-HL-04-020-R-D</t>
  </si>
  <si>
    <t>K-HL-04-020-R-D</t>
  </si>
  <si>
    <t>TK-HL-04-021-R-D</t>
  </si>
  <si>
    <t>K-HL-04-021-R-D</t>
  </si>
  <si>
    <t>TK-HL-04-022-R-D</t>
  </si>
  <si>
    <t>K-HL-04-022-R-D</t>
  </si>
  <si>
    <t>TK-HL-04-023-R-D</t>
  </si>
  <si>
    <t>K-HL-04-023-R-D</t>
  </si>
  <si>
    <t>TK-HL-04-024-R-D</t>
  </si>
  <si>
    <t>K-HL-04-024-R-D</t>
  </si>
  <si>
    <t>TK-HL-05-025-R-D</t>
  </si>
  <si>
    <t>K-HL-05-025-R-D</t>
  </si>
  <si>
    <t>TK-HL-05-026-R-D</t>
  </si>
  <si>
    <t>K-HL-05-026-R-D</t>
  </si>
  <si>
    <t>TK-HL-05-027-R-D</t>
  </si>
  <si>
    <t>K-HL-05-027-R-D</t>
  </si>
  <si>
    <t>TK-HL-05-028-R-D</t>
  </si>
  <si>
    <t>K-HL-05-028-R-D</t>
  </si>
  <si>
    <t>TK-HL-05-029-R-D</t>
  </si>
  <si>
    <t>K-HL-05-029-R-D</t>
  </si>
  <si>
    <t>TK-HL-05-030-R-D</t>
  </si>
  <si>
    <t>K-HL-05-030-R-D</t>
  </si>
  <si>
    <t>TK-HL-05-031-R-D</t>
  </si>
  <si>
    <t>K-HL-05-031-R-D</t>
  </si>
  <si>
    <t>TK-HL-05-032-R-D</t>
  </si>
  <si>
    <t>K-HL-05-032-R-D</t>
  </si>
  <si>
    <t>TK-HL-05-033-R-D</t>
  </si>
  <si>
    <t>K-HL-05-033-R-D</t>
  </si>
  <si>
    <t>TK-HL-05-034-R-D</t>
  </si>
  <si>
    <t>K-HL-05-034-R-D</t>
  </si>
  <si>
    <t>TK-HL-05-035-R-D</t>
  </si>
  <si>
    <t>K-HL-05-035-R-D</t>
  </si>
  <si>
    <t>TK-HL-05-036-R-D</t>
  </si>
  <si>
    <t>K-HL-05-036-R-D</t>
  </si>
  <si>
    <t>TK-HL-05-037-R-D</t>
  </si>
  <si>
    <t>K-HL-05-037-R-D</t>
  </si>
  <si>
    <t>TK-HL-05-038-R-D</t>
  </si>
  <si>
    <t>K-HL-05-038-R-D</t>
  </si>
  <si>
    <t>TK-HL-05-039-R-D</t>
  </si>
  <si>
    <t>K-HL-05-039-R-D</t>
  </si>
  <si>
    <t>TK-HL-05-040-R-D</t>
  </si>
  <si>
    <t>K-HL-05-040-R-D</t>
  </si>
  <si>
    <t>TK-HL-05-041-R-D</t>
  </si>
  <si>
    <t>K-HL-05-041-R-D</t>
  </si>
  <si>
    <t>TK-HL-05-042-R-D</t>
  </si>
  <si>
    <t>K-HL-05-042-R-D</t>
  </si>
  <si>
    <t>TK-HL-05-043-R-D</t>
  </si>
  <si>
    <t>K-HL-05-043-R-D</t>
  </si>
  <si>
    <t>TK-HL-05-044-R-D</t>
  </si>
  <si>
    <t>K-HL-05-044-R-D</t>
  </si>
  <si>
    <t>TK-HL-05-045-R-D</t>
  </si>
  <si>
    <t>K-HL-05-045-R-D</t>
  </si>
  <si>
    <t>TK-HL-05-046-R-D</t>
  </si>
  <si>
    <t>K-HL-05-046-R-D</t>
  </si>
  <si>
    <t>TK-HL-05-047-R-D</t>
  </si>
  <si>
    <t>K-HL-05-047-R-D</t>
  </si>
  <si>
    <t>TK-HL-05-048-R-D</t>
  </si>
  <si>
    <t>K-HL-05-048-R-D</t>
  </si>
  <si>
    <t>TK-HL-05-049-R-D</t>
  </si>
  <si>
    <t>K-HL-05-049-R-D</t>
  </si>
  <si>
    <t>TK-HL-05-050-R-D</t>
  </si>
  <si>
    <t>K-HL-05-050-R-D</t>
  </si>
  <si>
    <t>TK-HL-05-051-R-D</t>
  </si>
  <si>
    <t>K-HL-05-051-R-D</t>
  </si>
  <si>
    <t>TK-HL-05-052-R-D</t>
  </si>
  <si>
    <t>K-HL-05-052-R-D</t>
  </si>
  <si>
    <t>TK-HL-05-053-R-D</t>
  </si>
  <si>
    <t>K-HL-05-053-R-D</t>
  </si>
  <si>
    <t>TK-HL-05-054-R-D</t>
  </si>
  <si>
    <t>K-HL-05-054-R-D</t>
  </si>
  <si>
    <t>TK-HL-05-055-R-D</t>
  </si>
  <si>
    <t>K-HL-05-055-R-D</t>
  </si>
  <si>
    <t>TK-HL-05-056-R-D</t>
  </si>
  <si>
    <t>K-HL-05-056-R-D</t>
  </si>
  <si>
    <t>TK-HL-05-057-R-D</t>
  </si>
  <si>
    <t>K-HL-05-057-R-D</t>
  </si>
  <si>
    <t>TK-HL-05-058-R-D</t>
  </si>
  <si>
    <t>K-HL-05-058-R-D</t>
  </si>
  <si>
    <t>TK-HL-05-059-R-D</t>
  </si>
  <si>
    <t>K-HL-05-059-R-D</t>
  </si>
  <si>
    <t>TK-HL-05-060-R-D</t>
  </si>
  <si>
    <t>K-HL-05-060-R-D</t>
  </si>
  <si>
    <t>TK-HL-05-061-R-D</t>
  </si>
  <si>
    <t>K-HL-05-061-R-D</t>
  </si>
  <si>
    <t>TK-HL-05-062-R-D</t>
  </si>
  <si>
    <t>K-HL-05-062-R-D</t>
  </si>
  <si>
    <t>TK-HL-05-063-R-D</t>
  </si>
  <si>
    <t>K-HL-05-063-R-D</t>
  </si>
  <si>
    <t>TK-HL-05-064-R-D</t>
  </si>
  <si>
    <t>K-HL-05-064-R-D</t>
  </si>
  <si>
    <t>TK-HL-05-065-R-D</t>
  </si>
  <si>
    <t>K-HL-05-065-R-D</t>
  </si>
  <si>
    <t>TK-HL-05-066-R-D</t>
  </si>
  <si>
    <t>K-HL-05-066-R-D</t>
  </si>
  <si>
    <t>TK-HL-05-067-R-D</t>
  </si>
  <si>
    <t>K-HL-05-067-R-D</t>
  </si>
  <si>
    <t>TK-HL-05-068-R-D</t>
  </si>
  <si>
    <t>K-HL-05-068-R-D</t>
  </si>
  <si>
    <t>TK-HL-05-069-R-D</t>
  </si>
  <si>
    <t>K-HL-05-069-R-D</t>
  </si>
  <si>
    <t>TK-HL-05-070-R-D</t>
  </si>
  <si>
    <t>K-HL-05-070-R-D</t>
  </si>
  <si>
    <t>TK-HL-05-071-R-D</t>
  </si>
  <si>
    <t>K-HL-05-071-R-D</t>
  </si>
  <si>
    <t>TK-HL-05-072-R-D</t>
  </si>
  <si>
    <t>K-HL-05-072-R-D</t>
  </si>
  <si>
    <t>TK-HL-05-073-R-D</t>
  </si>
  <si>
    <t>K-HL-05-073-R-D</t>
  </si>
  <si>
    <t>TK-HL-05-074-R-D</t>
  </si>
  <si>
    <t>K-HL-05-074-R-D</t>
  </si>
  <si>
    <t>TK-HL-05-075-R-D</t>
  </si>
  <si>
    <t>K-HL-05-075-R-D</t>
  </si>
  <si>
    <t>TK-HL-05-076-R-D</t>
  </si>
  <si>
    <t>K-HL-05-076-R-D</t>
  </si>
  <si>
    <t>TK-HL-05-077-R-D</t>
  </si>
  <si>
    <t>K-HL-05-077-R-D</t>
  </si>
  <si>
    <t>TK-HL-05-078-R-D</t>
  </si>
  <si>
    <t>K-HL-05-078-R-D</t>
  </si>
  <si>
    <t>TK-HL-05-079-R-D</t>
  </si>
  <si>
    <t>K-HL-05-079-R-D</t>
  </si>
  <si>
    <t>TK-HL-05-080-R-D</t>
  </si>
  <si>
    <t>K-HL-05-080-R-D</t>
  </si>
  <si>
    <t>TK-HL-05-081-R-D</t>
  </si>
  <si>
    <t>K-HL-05-081-R-D</t>
  </si>
  <si>
    <t>TK-HL-05-082-R-D</t>
  </si>
  <si>
    <t>K-HL-05-082-R-D</t>
  </si>
  <si>
    <t>TK-HL-05-083-R-D</t>
  </si>
  <si>
    <t>K-HL-05-083-R-D</t>
  </si>
  <si>
    <t>TK-HL-05-084-R-D</t>
  </si>
  <si>
    <t>K-HL-05-084-R-D</t>
  </si>
  <si>
    <t>TK-HL-05-085-R-D</t>
  </si>
  <si>
    <t>K-HL-05-085-R-D</t>
  </si>
  <si>
    <t>TK-HL-05-086-R-D</t>
  </si>
  <si>
    <t>K-HL-05-086-R-D</t>
  </si>
  <si>
    <t>TK-HL-05-087-R-D</t>
  </si>
  <si>
    <t>K-HL-05-087-R-D</t>
  </si>
  <si>
    <t>TK-HL-05-088-R-D</t>
  </si>
  <si>
    <t>K-HL-05-088-R-D</t>
  </si>
  <si>
    <t>TK-HL-05-089-R-D</t>
  </si>
  <si>
    <t>K-HL-05-089-R-D</t>
  </si>
  <si>
    <t>TK-HL-05-090-R-D</t>
  </si>
  <si>
    <t>K-HL-05-090-R-D</t>
  </si>
  <si>
    <t>TK-HL-05-091-R-D</t>
  </si>
  <si>
    <t>K-HL-05-091-R-D</t>
  </si>
  <si>
    <t>TK-HL-05-092-R-D</t>
  </si>
  <si>
    <t>K-HL-05-092-R-D</t>
  </si>
  <si>
    <t>TK-HL-05-093-R-D</t>
  </si>
  <si>
    <t>K-HL-05-093-R-D</t>
  </si>
  <si>
    <t>TK-HL-05-094-R-D</t>
  </si>
  <si>
    <t>K-HL-05-094-R-D</t>
  </si>
  <si>
    <t>TK-HL-05-095-R-D</t>
  </si>
  <si>
    <t>K-HL-05-095-R-D</t>
  </si>
  <si>
    <t>TK-HL-05-096-R-D</t>
  </si>
  <si>
    <t>K-HL-05-096-R-D</t>
  </si>
  <si>
    <t>TK-HL-05-097-R-D</t>
  </si>
  <si>
    <t>K-HL-05-097-R-D</t>
  </si>
  <si>
    <t>TK-HL-05-098-R-D</t>
  </si>
  <si>
    <t>K-HL-05-098-R-D</t>
  </si>
  <si>
    <t>TK-HL-05-099-R-D</t>
  </si>
  <si>
    <t>K-HL-05-099-R-D</t>
  </si>
  <si>
    <t>TK-HL-05-100-R-D</t>
  </si>
  <si>
    <t>K-HL-05-100-R-D</t>
  </si>
  <si>
    <t>TK-HL-05-101-R-D</t>
  </si>
  <si>
    <t>K-HL-05-101-R-D</t>
  </si>
  <si>
    <t>TK-HL-05-102-R-D</t>
  </si>
  <si>
    <t>K-HL-05-102-R-D</t>
  </si>
  <si>
    <t>TK-HL-05-103-R-D</t>
  </si>
  <si>
    <t>K-HL-05-103-R-D</t>
  </si>
  <si>
    <t>TK-HL-05-104-R-D</t>
  </si>
  <si>
    <t>K-HL-05-104-R-D</t>
  </si>
  <si>
    <t>TK-HL-05-105-R-D</t>
  </si>
  <si>
    <t>K-HL-05-105-R-D</t>
  </si>
  <si>
    <t>TK-HL-05-106-R-D</t>
  </si>
  <si>
    <t>K-HL-05-106-R-D</t>
  </si>
  <si>
    <t>TK-HL-05-107-R-D</t>
  </si>
  <si>
    <t>K-HL-05-107-R-D</t>
  </si>
  <si>
    <t>TK-HL-05-108-R-D</t>
  </si>
  <si>
    <t>K-HL-05-108-R-D</t>
  </si>
  <si>
    <t>TK-HL-05-109-R-D</t>
  </si>
  <si>
    <t>K-HL-05-109-R-D</t>
  </si>
  <si>
    <t>TK-HL-05-110-R-D</t>
  </si>
  <si>
    <t>K-HL-05-110-R-D</t>
  </si>
  <si>
    <t>TK-HL-05-111-R-D</t>
  </si>
  <si>
    <t>K-HL-05-111-R-D</t>
  </si>
  <si>
    <t>TK-HL-05-112-R-D</t>
  </si>
  <si>
    <t>K-HL-05-112-R-D</t>
  </si>
  <si>
    <t>TK-HL-05-113-R-D</t>
  </si>
  <si>
    <t>K-HL-05-113-R-D</t>
  </si>
  <si>
    <t>TK-HL-05-114-R-D</t>
  </si>
  <si>
    <t>K-HL-05-114-R-D</t>
  </si>
  <si>
    <t>TK-HL-05-115-R-D</t>
  </si>
  <si>
    <t>K-HL-05-115-R-D</t>
  </si>
  <si>
    <t>TK-HL-05-116-R-D</t>
  </si>
  <si>
    <t>K-HL-05-116-R-D</t>
  </si>
  <si>
    <t>TK-HL-05-117-R-D</t>
  </si>
  <si>
    <t>K-HL-05-117-R-D</t>
  </si>
  <si>
    <t>TK-HL-05-118-R-D</t>
  </si>
  <si>
    <t>K-HL-05-118-R-D</t>
  </si>
  <si>
    <t>TK-HL-05-119-R-D</t>
  </si>
  <si>
    <t>K-HL-05-119-R-D</t>
  </si>
  <si>
    <t>TK-HL-05-120-R-D</t>
  </si>
  <si>
    <t>K-HL-05-120-R-D</t>
  </si>
  <si>
    <t>TK-HL-05-121-R-D</t>
  </si>
  <si>
    <t>K-HL-05-121-R-D</t>
  </si>
  <si>
    <t>TK-HL-05-122-R-D</t>
  </si>
  <si>
    <t>K-HL-05-122-R-D</t>
  </si>
  <si>
    <t>TK-HL-05-123-R-D</t>
  </si>
  <si>
    <t>K-HL-05-123-R-D</t>
  </si>
  <si>
    <t>TK-HL-05-124-R-D</t>
  </si>
  <si>
    <t>K-HL-05-124-R-D</t>
  </si>
  <si>
    <t>TK-HL-05-125-R-D</t>
  </si>
  <si>
    <t>K-HL-05-125-R-D</t>
  </si>
  <si>
    <t>TK-HL-05-126-R-D</t>
  </si>
  <si>
    <t>K-HL-05-126-R-D</t>
  </si>
  <si>
    <t>TK-HL-05-127-R-D</t>
  </si>
  <si>
    <t>K-HL-05-127-R-D</t>
  </si>
  <si>
    <t>TK-HL-05-128-R-D</t>
  </si>
  <si>
    <t>K-HL-05-128-R-D</t>
  </si>
  <si>
    <t>TK-HL-05-129-R-D</t>
  </si>
  <si>
    <t>K-HL-05-129-R-D</t>
  </si>
  <si>
    <t>TK-HL-05-130-R-D</t>
  </si>
  <si>
    <t>K-HL-05-130-R-D</t>
  </si>
  <si>
    <t>TK-HL-05-131-R-D</t>
  </si>
  <si>
    <t>K-HL-05-131-R-D</t>
  </si>
  <si>
    <t>TK-HL-05-132-R-D</t>
  </si>
  <si>
    <t>K-HL-05-132-R-D</t>
  </si>
  <si>
    <t>TK-HL-05-133-R-D</t>
  </si>
  <si>
    <t>K-HL-05-133-R-D</t>
  </si>
  <si>
    <t>TK-HL-05-134-R-D</t>
  </si>
  <si>
    <t>K-HL-05-134-R-D</t>
  </si>
  <si>
    <t>TK-HL-05-135-R-D</t>
  </si>
  <si>
    <t>K-HL-05-135-R-D</t>
  </si>
  <si>
    <t>TK-HL-05-136-R-D</t>
  </si>
  <si>
    <t>K-HL-05-136-R-D</t>
  </si>
  <si>
    <t>TK-HL-05-137-R-D</t>
  </si>
  <si>
    <t>K-HL-05-137-R-D</t>
  </si>
  <si>
    <t>TK-HL-05-138-R-D</t>
  </si>
  <si>
    <t>K-HL-05-138-R-D</t>
  </si>
  <si>
    <t>TK-HL-05-139-R-D</t>
  </si>
  <si>
    <t>K-HL-05-139-R-D</t>
  </si>
  <si>
    <t>TK-HL-05-140-R-D</t>
  </si>
  <si>
    <t>K-HL-05-140-R-D</t>
  </si>
  <si>
    <t>TK-HL-05-141-R-D</t>
  </si>
  <si>
    <t>K-HL-05-141-R-D</t>
  </si>
  <si>
    <t>TK-HL-05-142-R-D</t>
  </si>
  <si>
    <t>K-HL-05-142-R-D</t>
  </si>
  <si>
    <t>TK-HL-05-143-R-D</t>
  </si>
  <si>
    <t>K-HL-05-143-R-D</t>
  </si>
  <si>
    <t>TK-HL-05-144-R-D</t>
  </si>
  <si>
    <t>K-HL-05-144-R-D</t>
  </si>
  <si>
    <t>TK-HL-05-145-R-D</t>
  </si>
  <si>
    <t>K-HL-05-145-R-D</t>
  </si>
  <si>
    <t>TK-HL-05-146-R-D</t>
  </si>
  <si>
    <t>K-HL-05-146-R-D</t>
  </si>
  <si>
    <t>TK-HL-05-147-R-D</t>
  </si>
  <si>
    <t>K-HL-05-147-R-D</t>
  </si>
  <si>
    <t>TK-HL-05-148-R-D</t>
  </si>
  <si>
    <t>K-HL-05-148-R-D</t>
  </si>
  <si>
    <t>TK-HL-05-149-R-D</t>
  </si>
  <si>
    <t>K-HL-05-149-R-D</t>
  </si>
  <si>
    <t>TK-HL-05-150-R-D</t>
  </si>
  <si>
    <t>K-HL-05-150-R-D</t>
  </si>
  <si>
    <t>TK-HL-05-151-R-D</t>
  </si>
  <si>
    <t>K-HL-05-151-R-D</t>
  </si>
  <si>
    <t>TK-HL-05-152-R-D</t>
  </si>
  <si>
    <t>K-HL-05-152-R-D</t>
  </si>
  <si>
    <t>TK-HL-05-153-R-D</t>
  </si>
  <si>
    <t>K-HL-05-153-R-D</t>
  </si>
  <si>
    <t>TK-HL-05-154-R-D</t>
  </si>
  <si>
    <t>K-HL-05-154-R-D</t>
  </si>
  <si>
    <t>TK-HL-05-155-R-D</t>
  </si>
  <si>
    <t>K-HL-05-155-R-D</t>
  </si>
  <si>
    <t>TK-HL-05-156-R-D</t>
  </si>
  <si>
    <t>K-HL-05-156-R-D</t>
  </si>
  <si>
    <t>TK-HL-05-157-R-D</t>
  </si>
  <si>
    <t>K-HL-05-157-R-D</t>
  </si>
  <si>
    <t>TK-HL-05-158-R-D</t>
  </si>
  <si>
    <t>K-HL-05-158-R-D</t>
  </si>
  <si>
    <t>TK-HL-05-159-R-D</t>
  </si>
  <si>
    <t>K-HL-05-159-R-D</t>
  </si>
  <si>
    <t>TK-HL-05-160-R-D</t>
  </si>
  <si>
    <t>K-HL-05-160-R-D</t>
  </si>
  <si>
    <t>TK-HL-05-161-R-D</t>
  </si>
  <si>
    <t>K-HL-05-161-R-D</t>
  </si>
  <si>
    <t>TK-HL-05-162-R-D</t>
  </si>
  <si>
    <t>K-HL-05-162-R-D</t>
  </si>
  <si>
    <t>TK-HL-05-163-R-D</t>
  </si>
  <si>
    <t>K-HL-05-163-R-D</t>
  </si>
  <si>
    <t>TK-HL-05-164-R-D</t>
  </si>
  <si>
    <t>K-HL-05-164-R-D</t>
  </si>
  <si>
    <t>TK-HL-05-165-R-D</t>
  </si>
  <si>
    <t>K-HL-05-165-R-D</t>
  </si>
  <si>
    <t>TK-HL-05-166-R-D</t>
  </si>
  <si>
    <t>K-HL-05-166-R-D</t>
  </si>
  <si>
    <t>TK-HL-05-167-R-D</t>
  </si>
  <si>
    <t>K-HL-05-167-R-D</t>
  </si>
  <si>
    <t>TK-HL-05-168-R-D</t>
  </si>
  <si>
    <t>K-HL-05-168-R-D</t>
  </si>
  <si>
    <t>TK-HL-05-169-R-D</t>
  </si>
  <si>
    <t>K-HL-05-169-R-D</t>
  </si>
  <si>
    <t>TK-HL-05-170-R-D</t>
  </si>
  <si>
    <t>K-HL-05-170-R-D</t>
  </si>
  <si>
    <t>TK-HL-05-171-R-D</t>
  </si>
  <si>
    <t>K-HL-05-171-R-D</t>
  </si>
  <si>
    <t>TK-HL-05-172-R-D</t>
  </si>
  <si>
    <t>K-HL-05-172-R-D</t>
  </si>
  <si>
    <t>TK-HL-05-173-R-D</t>
  </si>
  <si>
    <t>K-HL-05-173-R-D</t>
  </si>
  <si>
    <t>TK-HL-05-174-R-D</t>
  </si>
  <si>
    <t>K-HL-05-174-R-D</t>
  </si>
  <si>
    <t>TK-HL-05-175-R-D</t>
  </si>
  <si>
    <t>K-HL-05-175-R-D</t>
  </si>
  <si>
    <t>TK-HL-05-176-R-D</t>
  </si>
  <si>
    <t>K-HL-05-176-R-D</t>
  </si>
  <si>
    <t>TK-HL-05-177-R-D</t>
  </si>
  <si>
    <t>K-HL-05-177-R-D</t>
  </si>
  <si>
    <t>TK-HL-05-178-R-D</t>
  </si>
  <si>
    <t>K-HL-05-178-R-D</t>
  </si>
  <si>
    <t>TK-HL-05-179-R-D</t>
  </si>
  <si>
    <t>K-HL-05-179-R-D</t>
  </si>
  <si>
    <t>TK-HL-05-180-R-D</t>
  </si>
  <si>
    <t>K-HL-05-180-R-D</t>
  </si>
  <si>
    <t>TK-HL-05-181-R-D</t>
  </si>
  <si>
    <t>K-HL-05-181-R-D</t>
  </si>
  <si>
    <t>TK-HL-05-182-R-D</t>
  </si>
  <si>
    <t>K-HL-05-182-R-D</t>
  </si>
  <si>
    <t>TK-HL-05-183-R-D</t>
  </si>
  <si>
    <t>K-HL-05-183-R-D</t>
  </si>
  <si>
    <t>TK-HL-05-184-R-D</t>
  </si>
  <si>
    <t>K-HL-05-184-R-D</t>
  </si>
  <si>
    <t>TK-HL-05-185-R-D</t>
  </si>
  <si>
    <t>K-HL-05-185-R-D</t>
  </si>
  <si>
    <t>TK-HL-05-186-R-D</t>
  </si>
  <si>
    <t>K-HL-05-186-R-D</t>
  </si>
  <si>
    <t>TK-HL-05-187-R-D</t>
  </si>
  <si>
    <t>K-HL-05-187-R-D</t>
  </si>
  <si>
    <t>TK-HL-05-188-R-D</t>
  </si>
  <si>
    <t>K-HL-05-188-R-D</t>
  </si>
  <si>
    <t>TK-HL-05-189-R-D</t>
  </si>
  <si>
    <t>K-HL-05-189-R-D</t>
  </si>
  <si>
    <t>TK-HL-05-190-R-D</t>
  </si>
  <si>
    <t>K-HL-05-190-R-D</t>
  </si>
  <si>
    <t>TK-HL-05-191-R-D</t>
  </si>
  <si>
    <t>K-HL-05-191-R-D</t>
  </si>
  <si>
    <t>TK-HL-05-192-R-D</t>
  </si>
  <si>
    <t>K-HL-05-192-R-D</t>
  </si>
  <si>
    <t>TK-HL-05-193-R-D</t>
  </si>
  <si>
    <t>K-HL-05-193-R-D</t>
  </si>
  <si>
    <t>TK-HL-05-194-R-D</t>
  </si>
  <si>
    <t>K-HL-05-194-R-D</t>
  </si>
  <si>
    <t>TK-HL-05-195-R-D</t>
  </si>
  <si>
    <t>K-HL-05-195-R-D</t>
  </si>
  <si>
    <t>TK-HL-05-196-R-D</t>
  </si>
  <si>
    <t>K-HL-05-196-R-D</t>
  </si>
  <si>
    <t>TK-HL-05-197-R-D</t>
  </si>
  <si>
    <t>K-HL-05-197-R-D</t>
  </si>
  <si>
    <t>TK-HL-05-198-R-D</t>
  </si>
  <si>
    <t>K-HL-05-198-R-D</t>
  </si>
  <si>
    <t>TK-HL-05-199-R-D</t>
  </si>
  <si>
    <t>K-HL-05-199-R-D</t>
  </si>
  <si>
    <t>TK-HL-05-200-R-D</t>
  </si>
  <si>
    <t>K-HL-05-200-R-D</t>
  </si>
  <si>
    <t>TK-HL-05-201-R-D</t>
  </si>
  <si>
    <t>K-HL-05-201-R-D</t>
  </si>
  <si>
    <t>TK-HL-05-202-R-D</t>
  </si>
  <si>
    <t>K-HL-05-202-R-D</t>
  </si>
  <si>
    <t>TK-HL-05-203-R-D</t>
  </si>
  <si>
    <t>K-HL-05-203-R-D</t>
  </si>
  <si>
    <t>TK-HL-05-204-R-D</t>
  </si>
  <si>
    <t>K-HL-05-204-R-D</t>
  </si>
  <si>
    <t>TK-HL-07-205-R-D</t>
  </si>
  <si>
    <t>K-HL-07-205-R-D</t>
  </si>
  <si>
    <t>TK-HL-07-206-R-D</t>
  </si>
  <si>
    <t>K-HL-07-206-R-D</t>
  </si>
  <si>
    <t>TK-HL-07-207-R-D</t>
  </si>
  <si>
    <t>K-HL-07-207-R-D</t>
  </si>
  <si>
    <t>TK-HL-07-208-R-D</t>
  </si>
  <si>
    <t>K-HL-07-208-R-D</t>
  </si>
  <si>
    <t>TK-HL-07-209-R-D</t>
  </si>
  <si>
    <t>K-HL-07-209-R-D</t>
  </si>
  <si>
    <t>TK-HL-07-210-R-D</t>
  </si>
  <si>
    <t>K-HL-07-210-R-D</t>
  </si>
  <si>
    <t>TK-HL-07-211-R-D</t>
  </si>
  <si>
    <t>K-HL-07-211-R-D</t>
  </si>
  <si>
    <t>TK-HL-07-212-R-D</t>
  </si>
  <si>
    <t>K-HL-07-212-R-D</t>
  </si>
  <si>
    <t>TK-HL-07-213-R-D</t>
  </si>
  <si>
    <t>K-HL-07-213-R-D</t>
  </si>
  <si>
    <t>TK-HL-07-214-R-D</t>
  </si>
  <si>
    <t>K-HL-07-214-R-D</t>
  </si>
  <si>
    <t>TK-HL-07-215-R-D</t>
  </si>
  <si>
    <t>K-HL-07-215-R-D</t>
  </si>
  <si>
    <t>TK-HL-07-216-R-D</t>
  </si>
  <si>
    <t>K-HL-07-216-R-D</t>
  </si>
  <si>
    <t>TK-HL-07-217-R-D</t>
  </si>
  <si>
    <t>K-HL-07-217-R-D</t>
  </si>
  <si>
    <t>TK-HL-07-218-R-D</t>
  </si>
  <si>
    <t>K-HL-07-218-R-D</t>
  </si>
  <si>
    <t>TK-HL-07-219-R-D</t>
  </si>
  <si>
    <t>K-HL-07-219-R-D</t>
  </si>
  <si>
    <t>TK-HL-07-220-R-D</t>
  </si>
  <si>
    <t>K-HL-07-220-R-D</t>
  </si>
  <si>
    <t>TK-HL-07-221-R-D</t>
  </si>
  <si>
    <t>K-HL-07-221-R-D</t>
  </si>
  <si>
    <t>TK-HL-07-222-R-D</t>
  </si>
  <si>
    <t>K-HL-07-222-R-D</t>
  </si>
  <si>
    <t>TK-HL-07-223-R-D</t>
  </si>
  <si>
    <t>K-HL-07-223-R-D</t>
  </si>
  <si>
    <t>TK-HL-07-224-R-D</t>
  </si>
  <si>
    <t>K-HL-07-224-R-D</t>
  </si>
  <si>
    <t>TK-HL-07-225-R-D</t>
  </si>
  <si>
    <t>K-HL-07-225-R-D</t>
  </si>
  <si>
    <t>TK-HL-07-226-R-D</t>
  </si>
  <si>
    <t>K-HL-07-226-R-D</t>
  </si>
  <si>
    <t>TK-HL-07-227-R-D</t>
  </si>
  <si>
    <t>K-HL-07-227-R-D</t>
  </si>
  <si>
    <t>TK-HL-07-228-R-D</t>
  </si>
  <si>
    <t>K-HL-07-228-R-D</t>
  </si>
  <si>
    <t>TK-HL-07-229-R-D</t>
  </si>
  <si>
    <t>K-HL-07-229-R-D</t>
  </si>
  <si>
    <t>TK-HL-07-230-R-D</t>
  </si>
  <si>
    <t>K-HL-07-230-R-D</t>
  </si>
  <si>
    <t>TK-HL-07-231-R-D</t>
  </si>
  <si>
    <t>K-HL-07-231-R-D</t>
  </si>
  <si>
    <t>TK-HL-07-232-R-D</t>
  </si>
  <si>
    <t>K-HL-07-232-R-D</t>
  </si>
  <si>
    <t>TK-HL-07-233-R-D</t>
  </si>
  <si>
    <t>K-HL-07-233-R-D</t>
  </si>
  <si>
    <t>TK-HL-07-234-R-D</t>
  </si>
  <si>
    <t>K-HL-07-234-R-D</t>
  </si>
  <si>
    <t>TK-HL-07-235-R-D</t>
  </si>
  <si>
    <t>K-HL-07-235-R-D</t>
  </si>
  <si>
    <t>TK-HL-07-236-R-D</t>
  </si>
  <si>
    <t>K-HL-07-236-R-D</t>
  </si>
  <si>
    <t>TK-HL-07-237-R-D</t>
  </si>
  <si>
    <t>K-HL-07-237-R-D</t>
  </si>
  <si>
    <t>TK-HL-07-238-R-D</t>
  </si>
  <si>
    <t>K-HL-07-238-R-D</t>
  </si>
  <si>
    <t>TK-HL-07-239-R-D</t>
  </si>
  <si>
    <t>K-HL-07-239-R-D</t>
  </si>
  <si>
    <t>TK-HL-07-240-R-D</t>
  </si>
  <si>
    <t>K-HL-07-240-R-D</t>
  </si>
  <si>
    <t>TK-HL-07-241-R-D</t>
  </si>
  <si>
    <t>K-HL-07-241-R-D</t>
  </si>
  <si>
    <t>TK-HL-07-242-R-D</t>
  </si>
  <si>
    <t>K-HL-07-242-R-D</t>
  </si>
  <si>
    <t>TK-HL-07-243-R-D</t>
  </si>
  <si>
    <t>K-HL-07-243-R-D</t>
  </si>
  <si>
    <t>TK-HL-07-244-R-D</t>
  </si>
  <si>
    <t>K-HL-07-244-R-D</t>
  </si>
  <si>
    <t>TK-HL-07-245-R-D</t>
  </si>
  <si>
    <t>K-HL-07-245-R-D</t>
  </si>
  <si>
    <t>TK-HL-07-246-R-D</t>
  </si>
  <si>
    <t>K-HL-07-246-R-D</t>
  </si>
  <si>
    <t>TK-HL-07-247-R-D</t>
  </si>
  <si>
    <t>K-HL-07-247-R-D</t>
  </si>
  <si>
    <t>TK-HL-07-248-R-D</t>
  </si>
  <si>
    <t>K-HL-07-248-R-D</t>
  </si>
  <si>
    <t>TK-HL-07-249-R-D</t>
  </si>
  <si>
    <t>K-HL-07-249-R-D</t>
  </si>
  <si>
    <t>TK-HL-07-250-R-D</t>
  </si>
  <si>
    <t>K-HL-07-250-R-D</t>
  </si>
  <si>
    <t>TK-HL-07-251-R-D</t>
  </si>
  <si>
    <t>K-HL-07-251-R-D</t>
  </si>
  <si>
    <t>TK-HL-07-252-R-D</t>
  </si>
  <si>
    <t>K-HL-07-252-R-D</t>
  </si>
  <si>
    <t>TK-HL-07-253-R-D</t>
  </si>
  <si>
    <t>K-HL-07-253-R-D</t>
  </si>
  <si>
    <t>TK-HL-07-254-R-D</t>
  </si>
  <si>
    <t>K-HL-07-254-R-D</t>
  </si>
  <si>
    <t>TK-HL-07-255-R-D</t>
  </si>
  <si>
    <t>K-HL-07-255-R-D</t>
  </si>
  <si>
    <t>TK-HL-07-256-R-D</t>
  </si>
  <si>
    <t>K-HL-07-256-R-D</t>
  </si>
  <si>
    <t>TK-HL-07-257-R-D</t>
  </si>
  <si>
    <t>K-HL-07-257-R-D</t>
  </si>
  <si>
    <t>TK-HL-07-258-R-D</t>
  </si>
  <si>
    <t>K-HL-07-258-R-D</t>
  </si>
  <si>
    <t>TK-HL-07-259-R-D</t>
  </si>
  <si>
    <t>K-HL-07-259-R-D</t>
  </si>
  <si>
    <t>TK-HL-07-260-R-D</t>
  </si>
  <si>
    <t>K-HL-07-260-R-D</t>
  </si>
  <si>
    <t>TK-HL-07-261-R-D</t>
  </si>
  <si>
    <t>K-HL-07-261-R-D</t>
  </si>
  <si>
    <t>TK-HL-07-262-R-D</t>
  </si>
  <si>
    <t>K-HL-07-262-R-D</t>
  </si>
  <si>
    <t>TK-HL-07-263-R-D</t>
  </si>
  <si>
    <t>K-HL-07-263-R-D</t>
  </si>
  <si>
    <t>TK-HL-07-264-R-D</t>
  </si>
  <si>
    <t>K-HL-07-264-R-D</t>
  </si>
  <si>
    <t>TK-HL-07-265-R-D</t>
  </si>
  <si>
    <t>K-HL-07-265-R-D</t>
  </si>
  <si>
    <t>TK-HL-07-266-R-D</t>
  </si>
  <si>
    <t>K-HL-07-266-R-D</t>
  </si>
  <si>
    <t>TK-HL-07-267-R-D</t>
  </si>
  <si>
    <t>K-HL-07-267-R-D</t>
  </si>
  <si>
    <t>TK-HL-07-268-R-D</t>
  </si>
  <si>
    <t>K-HL-07-268-R-D</t>
  </si>
  <si>
    <t>TK-HL-07-269-R-D</t>
  </si>
  <si>
    <t>K-HL-07-269-R-D</t>
  </si>
  <si>
    <t>TK-HL-07-270-R-D</t>
  </si>
  <si>
    <t>K-HL-07-270-R-D</t>
  </si>
  <si>
    <t>TK-HL-07-271-R-D</t>
  </si>
  <si>
    <t>K-HL-07-271-R-D</t>
  </si>
  <si>
    <t>TK-HL-07-272-R-D</t>
  </si>
  <si>
    <t>K-HL-07-272-R-D</t>
  </si>
  <si>
    <t>TK-HL-07-273-R-D</t>
  </si>
  <si>
    <t>K-HL-07-273-R-D</t>
  </si>
  <si>
    <t>TK-HL-07-274-R-D</t>
  </si>
  <si>
    <t>K-HL-07-274-R-D</t>
  </si>
  <si>
    <t>TK-HL-07-275-R-D</t>
  </si>
  <si>
    <t>K-HL-07-275-R-D</t>
  </si>
  <si>
    <t>TK-HL-07-276-R-D</t>
  </si>
  <si>
    <t>K-HL-07-276-R-D</t>
  </si>
  <si>
    <t>TK-HL-07-277-R-D</t>
  </si>
  <si>
    <t>K-HL-07-277-R-D</t>
  </si>
  <si>
    <t>TK-HL-07-278-R-D</t>
  </si>
  <si>
    <t>K-HL-07-278-R-D</t>
  </si>
  <si>
    <t>TK-HL-07-279-R-D</t>
  </si>
  <si>
    <t>K-HL-07-279-R-D</t>
  </si>
  <si>
    <t>TK-HL-07-280-R-D</t>
  </si>
  <si>
    <t>K-HL-07-280-R-D</t>
  </si>
  <si>
    <t>TK-HL-07-281-R-D</t>
  </si>
  <si>
    <t>K-HL-07-281-R-D</t>
  </si>
  <si>
    <t>TK-HL-07-282-R-D</t>
  </si>
  <si>
    <t>K-HL-07-282-R-D</t>
  </si>
  <si>
    <t>TK-HL-07-283-R-D</t>
  </si>
  <si>
    <t>K-HL-07-283-R-D</t>
  </si>
  <si>
    <t>TK-HL-07-284-R-D</t>
  </si>
  <si>
    <t>K-HL-07-284-R-D</t>
  </si>
  <si>
    <t>TK-HL-07-285-R-D</t>
  </si>
  <si>
    <t>K-HL-07-285-R-D</t>
  </si>
  <si>
    <t>TK-HL-07-286-R-D</t>
  </si>
  <si>
    <t>K-HL-07-286-R-D</t>
  </si>
  <si>
    <t>TK-HL-07-287-R-D</t>
  </si>
  <si>
    <t>K-HL-07-287-R-D</t>
  </si>
  <si>
    <t>TK-HL-07-288-R-D</t>
  </si>
  <si>
    <t>K-HL-07-288-R-D</t>
  </si>
  <si>
    <t>TK-HL-07-289-R-D</t>
  </si>
  <si>
    <t>K-HL-07-289-R-D</t>
  </si>
  <si>
    <t>TK-HL-07-290-R-D</t>
  </si>
  <si>
    <t>K-HL-07-290-R-D</t>
  </si>
  <si>
    <t>TK-HL-07-291-R-D</t>
  </si>
  <si>
    <t>K-HL-07-291-R-D</t>
  </si>
  <si>
    <t>TK-HL-07-292-R-D</t>
  </si>
  <si>
    <t>K-HL-07-292-R-D</t>
  </si>
  <si>
    <t>TK-HL-07-293-R-D</t>
  </si>
  <si>
    <t>K-HL-07-293-R-D</t>
  </si>
  <si>
    <t>TK-HL-07-294-R-D</t>
  </si>
  <si>
    <t>K-HL-07-294-R-D</t>
  </si>
  <si>
    <t>TK-HL-07-295-R-D</t>
  </si>
  <si>
    <t>K-HL-07-295-R-D</t>
  </si>
  <si>
    <t>TK-HL-07-296-R-D</t>
  </si>
  <si>
    <t>K-HL-07-296-R-D</t>
  </si>
  <si>
    <t>TK-HL-07-297-R-D</t>
  </si>
  <si>
    <t>K-HL-07-297-R-D</t>
  </si>
  <si>
    <t>TK-HL-07-298-R-D</t>
  </si>
  <si>
    <t>K-HL-07-298-R-D</t>
  </si>
  <si>
    <t>TK-HL-07-299-R-D</t>
  </si>
  <si>
    <t>K-HL-07-299-R-D</t>
  </si>
  <si>
    <t>TK-HL-07-300-R-D</t>
  </si>
  <si>
    <t>K-HL-07-300-R-D</t>
  </si>
  <si>
    <t>TK-HL-07-301-R-D</t>
  </si>
  <si>
    <t>K-HL-07-301-R-D</t>
  </si>
  <si>
    <t>TK-HL-07-302-R-D</t>
  </si>
  <si>
    <t>K-HL-07-302-R-D</t>
  </si>
  <si>
    <t>TK-HL-07-303-R-D</t>
  </si>
  <si>
    <t>K-HL-07-303-R-D</t>
  </si>
  <si>
    <t>TK-HL-07-304-R-D</t>
  </si>
  <si>
    <t>K-HL-07-304-R-D</t>
  </si>
  <si>
    <t>TK-HL-08-305-R-D</t>
  </si>
  <si>
    <t>K-HL-08-305-R-D</t>
  </si>
  <si>
    <t>TK-HL-08-306-R-D</t>
  </si>
  <si>
    <t>K-HL-08-306-R-D</t>
  </si>
  <si>
    <t>TK-HL-08-307-R-D</t>
  </si>
  <si>
    <t>K-HL-08-307-R-D</t>
  </si>
  <si>
    <t>TK-HL-08-308-R-D</t>
  </si>
  <si>
    <t>K-HL-08-308-R-D</t>
  </si>
  <si>
    <t>TK-HL-08-309-R-D</t>
  </si>
  <si>
    <t>K-HL-08-309-R-D</t>
  </si>
  <si>
    <t>TK-HL-08-310-R-D</t>
  </si>
  <si>
    <t>K-HL-08-310-R-D</t>
  </si>
  <si>
    <t>TK-HL-08-311-R-D</t>
  </si>
  <si>
    <t>K-HL-08-311-R-D</t>
  </si>
  <si>
    <t>TK-HL-08-312-R-D</t>
  </si>
  <si>
    <t>K-HL-08-312-R-D</t>
  </si>
  <si>
    <t>TK-HL-08-313-R-D</t>
  </si>
  <si>
    <t>K-HL-08-313-R-D</t>
  </si>
  <si>
    <t>TK-HL-08-314-R-D</t>
  </si>
  <si>
    <t>K-HL-08-314-R-D</t>
  </si>
  <si>
    <t>TK-HL-08-315-R-D</t>
  </si>
  <si>
    <t>K-HL-08-315-R-D</t>
  </si>
  <si>
    <t>TK-HL-08-316-R-D</t>
  </si>
  <si>
    <t>K-HL-08-316-R-D</t>
  </si>
  <si>
    <t>TK-HL-08-317-R-D</t>
  </si>
  <si>
    <t>K-HL-08-317-R-D</t>
  </si>
  <si>
    <t>TK-HL-08-318-R-D</t>
  </si>
  <si>
    <t>K-HL-08-318-R-D</t>
  </si>
  <si>
    <t>TK-HL-08-319-R-D</t>
  </si>
  <si>
    <t>K-HL-08-319-R-D</t>
  </si>
  <si>
    <t>TK-HL-08-320-R-D</t>
  </si>
  <si>
    <t>K-HL-08-320-R-D</t>
  </si>
  <si>
    <t>TK-HL-08-321-R-D</t>
  </si>
  <si>
    <t>K-HL-08-321-R-D</t>
  </si>
  <si>
    <t>TK-HL-08-322-R-D</t>
  </si>
  <si>
    <t>K-HL-08-322-R-D</t>
  </si>
  <si>
    <t>TK-HL-08-323-R-D</t>
  </si>
  <si>
    <t>K-HL-08-323-R-D</t>
  </si>
  <si>
    <t>TK-HL-08-324-R-D</t>
  </si>
  <si>
    <t>K-HL-08-324-R-D</t>
  </si>
  <si>
    <t>TK-HL-08-325-R-D</t>
  </si>
  <si>
    <t>K-HL-08-325-R-D</t>
  </si>
  <si>
    <t>TK-HL-08-326-R-D</t>
  </si>
  <si>
    <t>K-HL-08-326-R-D</t>
  </si>
  <si>
    <t>TK-HL-08-327-R-D</t>
  </si>
  <si>
    <t>K-HL-08-327-R-D</t>
  </si>
  <si>
    <t>TK-HL-08-328-R-D</t>
  </si>
  <si>
    <t>K-HL-08-328-R-D</t>
  </si>
  <si>
    <t>TK-HL-08-329-R-D</t>
  </si>
  <si>
    <t>K-HL-08-329-R-D</t>
  </si>
  <si>
    <t>TK-HL-08-330-R-D</t>
  </si>
  <si>
    <t>K-HL-08-330-R-D</t>
  </si>
  <si>
    <t>TK-HL-08-331-R-D</t>
  </si>
  <si>
    <t>K-HL-08-331-R-D</t>
  </si>
  <si>
    <t>TK-HL-08-332-R-D</t>
  </si>
  <si>
    <t>K-HL-08-332-R-D</t>
  </si>
  <si>
    <t>TK-HL-08-333-R-D</t>
  </si>
  <si>
    <t>K-HL-08-333-R-D</t>
  </si>
  <si>
    <t>TK-HL-08-334-R-D</t>
  </si>
  <si>
    <t>K-HL-08-334-R-D</t>
  </si>
  <si>
    <t>TK-HL-08-335-R-D</t>
  </si>
  <si>
    <t>K-HL-08-335-R-D</t>
  </si>
  <si>
    <t>TK-HL-08-336-R-D</t>
  </si>
  <si>
    <t>K-HL-08-336-R-D</t>
  </si>
  <si>
    <t>TK-HL-08-337-R-D</t>
  </si>
  <si>
    <t>K-HL-08-337-R-D</t>
  </si>
  <si>
    <t>TK-HL-08-338-R-D</t>
  </si>
  <si>
    <t>K-HL-08-338-R-D</t>
  </si>
  <si>
    <t>TK-HL-08-339-R-D</t>
  </si>
  <si>
    <t>K-HL-08-339-R-D</t>
  </si>
  <si>
    <t>TK-HL-08-340-R-D</t>
  </si>
  <si>
    <t>K-HL-08-340-R-D</t>
  </si>
  <si>
    <t>TXL-001-V-A</t>
  </si>
  <si>
    <t>CS6E-T040-1</t>
  </si>
  <si>
    <t>XL-001-V-A</t>
  </si>
  <si>
    <t>CS6E-T041-1</t>
  </si>
  <si>
    <t>RC02L1C01R2</t>
  </si>
  <si>
    <t>IS35E-R001-1</t>
  </si>
  <si>
    <t>TC02L1C01R2</t>
  </si>
  <si>
    <t>IS35E-T001-1</t>
  </si>
  <si>
    <t>RC01LGCR</t>
  </si>
  <si>
    <t>IS35E-R002-1</t>
  </si>
  <si>
    <t>TC01LGCR</t>
  </si>
  <si>
    <t>IS35E-T002-1</t>
  </si>
  <si>
    <t>RC09L1C01R1</t>
  </si>
  <si>
    <t>IS35E-R003-1</t>
  </si>
  <si>
    <t>TC09L1C01R1</t>
  </si>
  <si>
    <t>IS35E-T003-1</t>
  </si>
  <si>
    <t>RC11L2C01R1</t>
  </si>
  <si>
    <t>IS35E-R004-1</t>
  </si>
  <si>
    <t>TC11L2C01R1</t>
  </si>
  <si>
    <t>IS35E-T004-1</t>
  </si>
  <si>
    <t>REHCL31WHCR</t>
  </si>
  <si>
    <t>IS39-R005-1</t>
  </si>
  <si>
    <t>TEHCL31WHCR</t>
  </si>
  <si>
    <t>IS39-T005-1</t>
  </si>
  <si>
    <t>IS39-R006-1</t>
  </si>
  <si>
    <t>IS39-T006-1</t>
  </si>
  <si>
    <t>IS39-R007-1</t>
  </si>
  <si>
    <t>IS39-T007-1</t>
  </si>
  <si>
    <t>RWHCL7EHCR3</t>
  </si>
  <si>
    <t>IS39-R008-1</t>
  </si>
  <si>
    <t>TWHCL7EHCR3</t>
  </si>
  <si>
    <t>IS39-T008-1</t>
  </si>
  <si>
    <t>IS39-R009-1</t>
  </si>
  <si>
    <t>IS39-T009-1</t>
  </si>
  <si>
    <t>REHCL31/WHCR7-1</t>
  </si>
  <si>
    <t>IS39-R010-1</t>
  </si>
  <si>
    <t>TEHCL31/WHCR7-1</t>
  </si>
  <si>
    <t>IS39-T010-1</t>
  </si>
  <si>
    <t>IS39-R011-1</t>
  </si>
  <si>
    <t>IS39-T011-1</t>
  </si>
  <si>
    <t>IS39-R012-1</t>
  </si>
  <si>
    <t>IS39-T012-1</t>
  </si>
  <si>
    <t>APT7-R013-1</t>
  </si>
  <si>
    <t>APT7-T013-1</t>
  </si>
  <si>
    <t>APT7-R014-1</t>
  </si>
  <si>
    <t>APT7-T014-1</t>
  </si>
  <si>
    <t>RKM07</t>
  </si>
  <si>
    <t>APT7-R015-1</t>
  </si>
  <si>
    <t>TKM07</t>
  </si>
  <si>
    <t>APT7-T015-1</t>
  </si>
  <si>
    <t>RC07L1GCR2</t>
  </si>
  <si>
    <t>IS35E-R016-1</t>
  </si>
  <si>
    <t>TC07L1GCR2</t>
  </si>
  <si>
    <t>IS35E-T016-1</t>
  </si>
  <si>
    <t>RC07L1GCR2-1</t>
  </si>
  <si>
    <t>IS35E-R017-1</t>
  </si>
  <si>
    <t>TC07L1GCR2-1</t>
  </si>
  <si>
    <t>IS35E-T017-1</t>
  </si>
  <si>
    <t>RGCL1C07R1</t>
  </si>
  <si>
    <t>IS35E-R018-1</t>
  </si>
  <si>
    <t>TGCL1C07R1</t>
  </si>
  <si>
    <t>IS35E-T018-1</t>
  </si>
  <si>
    <t>IS35E-R019-1</t>
  </si>
  <si>
    <t>IS35E-T019-1</t>
  </si>
  <si>
    <t>RC14L1GCR2</t>
  </si>
  <si>
    <t>IS35E-R020-1</t>
  </si>
  <si>
    <t>TC14L1GCR2</t>
  </si>
  <si>
    <t>IS35E-T020-1</t>
  </si>
  <si>
    <t>RGCL1C14R1</t>
  </si>
  <si>
    <t>IS35E-R021-1</t>
  </si>
  <si>
    <t>TGCL1C14R1</t>
  </si>
  <si>
    <t>IS35E-T021-1</t>
  </si>
  <si>
    <t>IS35E-R022-1</t>
  </si>
  <si>
    <t>IS35E-T022-1</t>
  </si>
  <si>
    <t>RC01L1C01R2</t>
  </si>
  <si>
    <t>IS35E-R023-1</t>
  </si>
  <si>
    <t>TC01L1C01R2</t>
  </si>
  <si>
    <t>IS35E-T023-1</t>
  </si>
  <si>
    <t>IS39-R024-1</t>
  </si>
  <si>
    <t>IS39-T024-1</t>
  </si>
  <si>
    <t>IS39-R025-1</t>
  </si>
  <si>
    <t>IS39-T025-1</t>
  </si>
  <si>
    <t>IS39-R026-1</t>
  </si>
  <si>
    <t>IS39-T026-1</t>
  </si>
  <si>
    <t>IS39-R027-1</t>
  </si>
  <si>
    <t>IS39-T027-1</t>
  </si>
  <si>
    <t>RGCL15GCR15</t>
  </si>
  <si>
    <t>IS39-R028-1</t>
  </si>
  <si>
    <t>TGCL15GCR15</t>
  </si>
  <si>
    <t>IS39-T028-1</t>
  </si>
  <si>
    <t>RC45A</t>
  </si>
  <si>
    <t>APT9-R029-1</t>
  </si>
  <si>
    <t>TC45A</t>
  </si>
  <si>
    <t>APT9-T029-1</t>
  </si>
  <si>
    <t>RBEE4</t>
  </si>
  <si>
    <t>Eul36D-R030-1</t>
  </si>
  <si>
    <t>TBEE4</t>
  </si>
  <si>
    <t>Eul36D-T030-1</t>
  </si>
  <si>
    <t>RB4</t>
  </si>
  <si>
    <t>Eul36D-R031-1</t>
  </si>
  <si>
    <t>Eul36B</t>
  </si>
  <si>
    <t>TB4</t>
  </si>
  <si>
    <t>Eul36D-T031-1</t>
  </si>
  <si>
    <t>Eul36D-R032-1</t>
  </si>
  <si>
    <t>Eul36D-T032-1</t>
  </si>
  <si>
    <t>RK08A</t>
  </si>
  <si>
    <t>APT5C-R033-1</t>
  </si>
  <si>
    <t>TK08A</t>
  </si>
  <si>
    <t>APT5C-T033-1</t>
  </si>
  <si>
    <t>APT7-R034-1</t>
  </si>
  <si>
    <t>APT7-T034-1</t>
  </si>
  <si>
    <t>RC04A</t>
  </si>
  <si>
    <t>APT9-R035-1</t>
  </si>
  <si>
    <t>TC04A</t>
  </si>
  <si>
    <t>APT9-T035-1</t>
  </si>
  <si>
    <t>APT9-R036-1</t>
  </si>
  <si>
    <t>APT9-T036-1</t>
  </si>
  <si>
    <t>RC07A</t>
  </si>
  <si>
    <t>APT5C-R037-1</t>
  </si>
  <si>
    <t>TC07A</t>
  </si>
  <si>
    <t>APT5C-T037-1</t>
  </si>
  <si>
    <t>RC09A</t>
  </si>
  <si>
    <t>APT5C-R038-1</t>
  </si>
  <si>
    <t>TC09A</t>
  </si>
  <si>
    <t>APT5C-T038-1</t>
  </si>
  <si>
    <t>APT5C-R039-1</t>
  </si>
  <si>
    <t>APT5C-T039-1</t>
  </si>
  <si>
    <t>RC14A-1</t>
  </si>
  <si>
    <t>APT5C-R040-1</t>
  </si>
  <si>
    <t>TC14A-1</t>
  </si>
  <si>
    <t>APT5C-T040-1</t>
  </si>
  <si>
    <t>RC14A-2</t>
  </si>
  <si>
    <t>APT5C-R041-1</t>
  </si>
  <si>
    <t>TC14A-2</t>
  </si>
  <si>
    <t>APT5C-T041-1</t>
  </si>
  <si>
    <t>RC14A-3</t>
  </si>
  <si>
    <t>APT5C-R042-1</t>
  </si>
  <si>
    <t>TC14A-3</t>
  </si>
  <si>
    <t>APT5C-T042-1</t>
  </si>
  <si>
    <t>RC14A-4</t>
  </si>
  <si>
    <t>APT5C-R043-1</t>
  </si>
  <si>
    <t>TC14A-4</t>
  </si>
  <si>
    <t>APT5C-T043-1</t>
  </si>
  <si>
    <t>RC14A-5</t>
  </si>
  <si>
    <t>APT5C-R044-1</t>
  </si>
  <si>
    <t>TC14A-5</t>
  </si>
  <si>
    <t>APT5C-T044-1</t>
  </si>
  <si>
    <t>RC14A-6</t>
  </si>
  <si>
    <t>APT5C-R045-1</t>
  </si>
  <si>
    <t>TC14A-6</t>
  </si>
  <si>
    <t>APT5C-T045-1</t>
  </si>
  <si>
    <t>RC14A-7</t>
  </si>
  <si>
    <t>APT5C-R046-1</t>
  </si>
  <si>
    <t>TC14A-7</t>
  </si>
  <si>
    <t>APT5C-T046-1</t>
  </si>
  <si>
    <t>RC14A-8</t>
  </si>
  <si>
    <t>APT5C-R047-1</t>
  </si>
  <si>
    <t>TC14A-8</t>
  </si>
  <si>
    <t>APT5C-T047-1</t>
  </si>
  <si>
    <t>RC14A-9</t>
  </si>
  <si>
    <t>APT5C-R048-1</t>
  </si>
  <si>
    <t>TC14A-9</t>
  </si>
  <si>
    <t>APT5C-T048-1</t>
  </si>
  <si>
    <t>RC1A2A</t>
  </si>
  <si>
    <t>APT6C-R049-1</t>
  </si>
  <si>
    <t>TC1A2A</t>
  </si>
  <si>
    <t>APT6C-T049-1</t>
  </si>
  <si>
    <t>RC05A</t>
  </si>
  <si>
    <t>APT6C-R050-1</t>
  </si>
  <si>
    <t>TC05A</t>
  </si>
  <si>
    <t>APT6C-T050-1</t>
  </si>
  <si>
    <t>APT6C-R051-1</t>
  </si>
  <si>
    <t>APT6C-T051-1</t>
  </si>
  <si>
    <t>APT6C-R052-1</t>
  </si>
  <si>
    <t>APT6C-T052-1</t>
  </si>
  <si>
    <t>RC06A</t>
  </si>
  <si>
    <t>APT6C-R053-1</t>
  </si>
  <si>
    <t>TC06A</t>
  </si>
  <si>
    <t>APT6C-T053-1</t>
  </si>
  <si>
    <t>APT6C-R054-1</t>
  </si>
  <si>
    <t>APT6C-T054-1</t>
  </si>
  <si>
    <t>APT6C-R055-1</t>
  </si>
  <si>
    <t>APT6C-T055-1</t>
  </si>
  <si>
    <t>APT6C-R056-1</t>
  </si>
  <si>
    <t>APT6C-T056-1</t>
  </si>
  <si>
    <t>RC17A</t>
  </si>
  <si>
    <t>APT6C-R057-1</t>
  </si>
  <si>
    <t>TC17A</t>
  </si>
  <si>
    <t>APT6C-T057-1</t>
  </si>
  <si>
    <t>RC1B2B</t>
  </si>
  <si>
    <t>APT6C-R058-1</t>
  </si>
  <si>
    <t>TC1B2B</t>
  </si>
  <si>
    <t>APT6C-T058-1</t>
  </si>
  <si>
    <t>RC1B2B1</t>
  </si>
  <si>
    <t>APT6C-R059-1</t>
  </si>
  <si>
    <t>TC1B2B1</t>
  </si>
  <si>
    <t>APT6C-T059-1</t>
  </si>
  <si>
    <t>RC06B</t>
  </si>
  <si>
    <t>APT6C-R060-1</t>
  </si>
  <si>
    <t>TC06B</t>
  </si>
  <si>
    <t>APT6C-T060-1</t>
  </si>
  <si>
    <t>RC07B</t>
  </si>
  <si>
    <t>APT6C-R061-1</t>
  </si>
  <si>
    <t>TC07B</t>
  </si>
  <si>
    <t>APT6C-T061-1</t>
  </si>
  <si>
    <t>RC08B</t>
  </si>
  <si>
    <t>APT6C-R062-1</t>
  </si>
  <si>
    <t>TC08B</t>
  </si>
  <si>
    <t>APT6C-T062-1</t>
  </si>
  <si>
    <t>RC09B</t>
  </si>
  <si>
    <t>APT6C-R063-1</t>
  </si>
  <si>
    <t>TC09B</t>
  </si>
  <si>
    <t>APT6C-T063-1</t>
  </si>
  <si>
    <t>APT6C-R064-1</t>
  </si>
  <si>
    <t>APT6C-T064-1</t>
  </si>
  <si>
    <t>APT6C-R065-1</t>
  </si>
  <si>
    <t>APT6C-T065-1</t>
  </si>
  <si>
    <t>APT7-R066-1</t>
  </si>
  <si>
    <t>APT7-T066-1</t>
  </si>
  <si>
    <t>APT7-R067-1</t>
  </si>
  <si>
    <t>APT7-T067-1</t>
  </si>
  <si>
    <t>RC06B-1</t>
  </si>
  <si>
    <t>APT7-R068-1</t>
  </si>
  <si>
    <t>TC06B-1</t>
  </si>
  <si>
    <t>APT7-T068-1</t>
  </si>
  <si>
    <t>RC06B-2</t>
  </si>
  <si>
    <t>APT7-R069-1</t>
  </si>
  <si>
    <t>TC06B-2</t>
  </si>
  <si>
    <t>APT7-T069-1</t>
  </si>
  <si>
    <t>APT7-R070-1</t>
  </si>
  <si>
    <t>APT7-T070-1</t>
  </si>
  <si>
    <t>APT7-R071-1</t>
  </si>
  <si>
    <t>APT7-T071-1</t>
  </si>
  <si>
    <t>APT7-R072-1</t>
  </si>
  <si>
    <t>APT7-T072-1</t>
  </si>
  <si>
    <t>APT7-R073-1</t>
  </si>
  <si>
    <t>APT7-T073-1</t>
  </si>
  <si>
    <t>APT7-R074-1</t>
  </si>
  <si>
    <t>APT7-T074-1</t>
  </si>
  <si>
    <t>APT9-R075-1</t>
  </si>
  <si>
    <t>APT9-T075-1</t>
  </si>
  <si>
    <t>APT9-R076-1</t>
  </si>
  <si>
    <t>APT9-T076-1</t>
  </si>
  <si>
    <t>APT9-R077-1</t>
  </si>
  <si>
    <t>APT9-T077-1</t>
  </si>
  <si>
    <t>RK8A</t>
  </si>
  <si>
    <t>APT5C-R078-1</t>
  </si>
  <si>
    <t>TK8A</t>
  </si>
  <si>
    <t>APT5C-T078-1</t>
  </si>
  <si>
    <t>APT5C-R079-1</t>
  </si>
  <si>
    <t>APT5C-T079-1</t>
  </si>
  <si>
    <t>RK5A-1</t>
  </si>
  <si>
    <t>APT6C-R080-1</t>
  </si>
  <si>
    <t>RK5A</t>
  </si>
  <si>
    <t>TK5A-1</t>
  </si>
  <si>
    <t>APT6C-T080-1</t>
  </si>
  <si>
    <t>TK5A</t>
  </si>
  <si>
    <t>RK5A-2</t>
  </si>
  <si>
    <t>APT6C-R081-1</t>
  </si>
  <si>
    <t>TK5A-2</t>
  </si>
  <si>
    <t>APT6C-T081-1</t>
  </si>
  <si>
    <t>RK5A-3</t>
  </si>
  <si>
    <t>APT6C-R082-1</t>
  </si>
  <si>
    <t>TK5A-3</t>
  </si>
  <si>
    <t>APT6C-T082-1</t>
  </si>
  <si>
    <t>RK5A-4</t>
  </si>
  <si>
    <t>APT6C-R083-1</t>
  </si>
  <si>
    <t>TK5A-4</t>
  </si>
  <si>
    <t>APT6C-T083-1</t>
  </si>
  <si>
    <t>RK7A</t>
  </si>
  <si>
    <t>APT6C-R084-1</t>
  </si>
  <si>
    <t>TK7A</t>
  </si>
  <si>
    <t>APT6C-T084-1</t>
  </si>
  <si>
    <t>APT6C-R085-1</t>
  </si>
  <si>
    <t>APT6C-T085-1</t>
  </si>
  <si>
    <t>RK1B</t>
  </si>
  <si>
    <t>APT6C-R086-1</t>
  </si>
  <si>
    <t>TK1B</t>
  </si>
  <si>
    <t>APT6C-T086-1</t>
  </si>
  <si>
    <t>RK5B</t>
  </si>
  <si>
    <t>APT6C-R087-1</t>
  </si>
  <si>
    <t>TK5B</t>
  </si>
  <si>
    <t>APT6C-T087-1</t>
  </si>
  <si>
    <t>RK7B</t>
  </si>
  <si>
    <t>APT6C-R088-1</t>
  </si>
  <si>
    <t>TK7B</t>
  </si>
  <si>
    <t>APT6C-T088-1</t>
  </si>
  <si>
    <t>RK9B</t>
  </si>
  <si>
    <t>APT6C-R089-1</t>
  </si>
  <si>
    <t>TK9B</t>
  </si>
  <si>
    <t>APT6C-T089-1</t>
  </si>
  <si>
    <t>RK10B</t>
  </si>
  <si>
    <t>APT6C-R090-1</t>
  </si>
  <si>
    <t>TK10B</t>
  </si>
  <si>
    <t>APT6C-T090-1</t>
  </si>
  <si>
    <t>RK11B</t>
  </si>
  <si>
    <t>APT6C-R091-1</t>
  </si>
  <si>
    <t>TK11B</t>
  </si>
  <si>
    <t>APT6C-T091-1</t>
  </si>
  <si>
    <t>RK12B</t>
  </si>
  <si>
    <t>APT6C-R092-1</t>
  </si>
  <si>
    <t>TK12B</t>
  </si>
  <si>
    <t>APT6C-T092-1</t>
  </si>
  <si>
    <t>RK12B1</t>
  </si>
  <si>
    <t>APT6C-R093-1</t>
  </si>
  <si>
    <t>TK12B1</t>
  </si>
  <si>
    <t>APT6C-T093-1</t>
  </si>
  <si>
    <t>RKM07-1</t>
  </si>
  <si>
    <t>APT7-R094-1</t>
  </si>
  <si>
    <t>TKM07-1</t>
  </si>
  <si>
    <t>APT7-T094-1</t>
  </si>
  <si>
    <t>RKAC01</t>
  </si>
  <si>
    <t>APT7-R095-1</t>
  </si>
  <si>
    <t>TKAC01</t>
  </si>
  <si>
    <t>APT7-T095-1</t>
  </si>
  <si>
    <t>RKC03</t>
  </si>
  <si>
    <t>APT7-R096-1</t>
  </si>
  <si>
    <t>TKC03</t>
  </si>
  <si>
    <t>APT7-T096-1</t>
  </si>
  <si>
    <t>RKC04</t>
  </si>
  <si>
    <t>APT7-R097-1</t>
  </si>
  <si>
    <t>TKC04</t>
  </si>
  <si>
    <t>APT7-T097-1</t>
  </si>
  <si>
    <t>APT7-R098-1</t>
  </si>
  <si>
    <t>APT7-T098-1</t>
  </si>
  <si>
    <t>RKC05</t>
  </si>
  <si>
    <t>APT7-R099-1</t>
  </si>
  <si>
    <t>TKC05</t>
  </si>
  <si>
    <t>APT7-T099-1</t>
  </si>
  <si>
    <t>RKC08</t>
  </si>
  <si>
    <t>APT7-R100-1</t>
  </si>
  <si>
    <t>TKC08</t>
  </si>
  <si>
    <t>APT7-T100-1</t>
  </si>
  <si>
    <t>RKC09</t>
  </si>
  <si>
    <t>APT7-R101-1</t>
  </si>
  <si>
    <t>TKC09</t>
  </si>
  <si>
    <t>APT7-T101-1</t>
  </si>
  <si>
    <t>RKC09-1</t>
  </si>
  <si>
    <t>APT7-R102-1</t>
  </si>
  <si>
    <t>TKC09-1</t>
  </si>
  <si>
    <t>APT7-T102-1</t>
  </si>
  <si>
    <t>RKC09-2</t>
  </si>
  <si>
    <t>APT7-R103-1</t>
  </si>
  <si>
    <t>TKC09-2</t>
  </si>
  <si>
    <t>APT7-T103-1</t>
  </si>
  <si>
    <t>RKC09-3</t>
  </si>
  <si>
    <t>APT7-R104-1</t>
  </si>
  <si>
    <t>TKC09-3</t>
  </si>
  <si>
    <t>APT7-T104-1</t>
  </si>
  <si>
    <t>RKC09-4</t>
  </si>
  <si>
    <t>APT7-R105-1</t>
  </si>
  <si>
    <t>TKC09-4</t>
  </si>
  <si>
    <t>APT7-T105-1</t>
  </si>
  <si>
    <t>RKC09-5</t>
  </si>
  <si>
    <t>APT7-R106-1</t>
  </si>
  <si>
    <t>TKC09-5</t>
  </si>
  <si>
    <t>APT7-T106-1</t>
  </si>
  <si>
    <t>RKC09-6</t>
  </si>
  <si>
    <t>APT7-R107-1</t>
  </si>
  <si>
    <t>TKC09-6</t>
  </si>
  <si>
    <t>APT7-T107-1</t>
  </si>
  <si>
    <t>R3A</t>
  </si>
  <si>
    <t>APT9-R108-1</t>
  </si>
  <si>
    <t>T3A</t>
  </si>
  <si>
    <t>APT9-T108-1</t>
  </si>
  <si>
    <t>R8A</t>
  </si>
  <si>
    <t>APT9-R109-1</t>
  </si>
  <si>
    <t>T8A</t>
  </si>
  <si>
    <t>APT9-T109-1</t>
  </si>
  <si>
    <t>RKCA01</t>
  </si>
  <si>
    <t>APT7-R110-1</t>
  </si>
  <si>
    <t>TKCA01</t>
  </si>
  <si>
    <t>APT7-T110-1</t>
  </si>
  <si>
    <t>RGCL1/C14R1</t>
  </si>
  <si>
    <t>IS35E-R111-1</t>
  </si>
  <si>
    <t>TGCL1/C14R1</t>
  </si>
  <si>
    <t>IS35E-T111-1</t>
  </si>
  <si>
    <t>RC09L1/C01R1</t>
  </si>
  <si>
    <t>IS35E-R112-1</t>
  </si>
  <si>
    <t>TC09L1/C01R1</t>
  </si>
  <si>
    <t>IS35E-T112-1</t>
  </si>
  <si>
    <t>RC01L1/C01R2</t>
  </si>
  <si>
    <t>IS35E-R113-1</t>
  </si>
  <si>
    <t>TC01L1/C01R2</t>
  </si>
  <si>
    <t>IS35E-T113-1</t>
  </si>
  <si>
    <t>RGCL15/GCR15</t>
  </si>
  <si>
    <t>IS39-R114-1</t>
  </si>
  <si>
    <t>TGCL15/GCR15</t>
  </si>
  <si>
    <t>IS39-T114-1</t>
  </si>
  <si>
    <t>RGLR09/GLL09</t>
  </si>
  <si>
    <t>SES4-R115-1</t>
  </si>
  <si>
    <t>TGLR09/GLL09</t>
  </si>
  <si>
    <t>SES4-T115-1</t>
  </si>
  <si>
    <t>TFK1V</t>
  </si>
  <si>
    <t>CS15-T004-4</t>
  </si>
  <si>
    <t>TFK5V</t>
  </si>
  <si>
    <t>TFK7V</t>
  </si>
  <si>
    <t>TFK11V</t>
  </si>
  <si>
    <t>RFW05</t>
  </si>
  <si>
    <t>E21B-R116-1</t>
  </si>
  <si>
    <t>FW05</t>
  </si>
  <si>
    <t>TFW05</t>
  </si>
  <si>
    <t>E21B-T116-1</t>
  </si>
  <si>
    <t>R19_19_ChSat_0001</t>
  </si>
  <si>
    <t>E10B-R117-1</t>
  </si>
  <si>
    <t>19_19_ChSat_0001</t>
  </si>
  <si>
    <t>T19_19_ChSat_0001</t>
  </si>
  <si>
    <t>E10B-T117-1</t>
  </si>
  <si>
    <r>
      <rPr>
        <b/>
        <sz val="11"/>
        <color theme="1"/>
        <rFont val="汉仪书宋二KW"/>
        <charset val="134"/>
      </rPr>
      <t>矩阵代码</t>
    </r>
  </si>
  <si>
    <r>
      <rPr>
        <b/>
        <sz val="11"/>
        <color theme="1"/>
        <rFont val="汉仪书宋二KW"/>
        <charset val="134"/>
      </rPr>
      <t>卫星</t>
    </r>
  </si>
  <si>
    <r>
      <rPr>
        <b/>
        <sz val="11"/>
        <color theme="1"/>
        <rFont val="汉仪书宋二KW"/>
        <charset val="134"/>
      </rPr>
      <t>区号</t>
    </r>
  </si>
  <si>
    <r>
      <rPr>
        <b/>
        <sz val="11"/>
        <color theme="1"/>
        <rFont val="汉仪书宋二KW"/>
        <charset val="134"/>
      </rPr>
      <t>组号</t>
    </r>
  </si>
  <si>
    <r>
      <rPr>
        <b/>
        <sz val="11"/>
        <color theme="1"/>
        <rFont val="汉仪书宋二KW"/>
        <charset val="134"/>
      </rPr>
      <t>输入端口数</t>
    </r>
  </si>
  <si>
    <r>
      <rPr>
        <b/>
        <sz val="11"/>
        <color theme="1"/>
        <rFont val="汉仪书宋二KW"/>
        <charset val="134"/>
      </rPr>
      <t>输出端口数</t>
    </r>
  </si>
  <si>
    <r>
      <rPr>
        <b/>
        <sz val="11"/>
        <color theme="1"/>
        <rFont val="汉仪书宋二KW"/>
        <charset val="134"/>
      </rPr>
      <t>生效状态</t>
    </r>
  </si>
  <si>
    <r>
      <rPr>
        <b/>
        <sz val="11"/>
        <color theme="1"/>
        <rFont val="汉仪书宋二KW"/>
        <charset val="134"/>
      </rPr>
      <t>备注</t>
    </r>
  </si>
  <si>
    <t>C1A-C14A</t>
  </si>
  <si>
    <t>C5B-C8B</t>
  </si>
  <si>
    <t>W1B-W2B</t>
  </si>
  <si>
    <t>C1B/S1B-C4B/S4B</t>
  </si>
  <si>
    <t>C11B/W11B-C14B/W14B</t>
  </si>
  <si>
    <t>I5A-I8A/I11B-I14B</t>
  </si>
  <si>
    <t>I11A-I14A/E11B-E13B,W3B</t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</si>
  <si>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汉仪书宋二KW"/>
        <charset val="134"/>
      </rPr>
      <t>频段大波束</t>
    </r>
  </si>
  <si>
    <r>
      <rPr>
        <sz val="11"/>
        <color theme="1"/>
        <rFont val="Times New Roman"/>
        <charset val="134"/>
      </rPr>
      <t>Ku</t>
    </r>
    <r>
      <rPr>
        <sz val="11"/>
        <color theme="1"/>
        <rFont val="汉仪书宋二KW"/>
        <charset val="134"/>
      </rPr>
      <t>大波束</t>
    </r>
  </si>
  <si>
    <r>
      <rPr>
        <sz val="11"/>
        <color theme="1"/>
        <rFont val="汉仪书宋二KW"/>
        <charset val="134"/>
      </rPr>
      <t>海上波束前向</t>
    </r>
  </si>
  <si>
    <r>
      <rPr>
        <sz val="11"/>
        <color theme="1"/>
        <rFont val="汉仪书宋二KW"/>
        <charset val="134"/>
      </rPr>
      <t>海上波束返向</t>
    </r>
  </si>
  <si>
    <r>
      <rPr>
        <sz val="11"/>
        <color theme="1"/>
        <rFont val="汉仪书宋二KW"/>
        <charset val="134"/>
      </rPr>
      <t>陆地波束返向</t>
    </r>
  </si>
  <si>
    <r>
      <rPr>
        <sz val="11"/>
        <color theme="1"/>
        <rFont val="汉仪书宋二KW"/>
        <charset val="134"/>
      </rPr>
      <t>陆地波束前向</t>
    </r>
  </si>
  <si>
    <t>DTP</t>
  </si>
  <si>
    <r>
      <rPr>
        <sz val="11"/>
        <color theme="1"/>
        <rFont val="汉仪书宋二KW"/>
        <charset val="134"/>
      </rPr>
      <t>大理前向</t>
    </r>
  </si>
  <si>
    <r>
      <rPr>
        <sz val="11"/>
        <color theme="1"/>
        <rFont val="汉仪书宋二KW"/>
        <charset val="134"/>
      </rPr>
      <t>大理返向</t>
    </r>
  </si>
  <si>
    <r>
      <rPr>
        <sz val="11"/>
        <color theme="1"/>
        <rFont val="汉仪书宋二KW"/>
        <charset val="134"/>
      </rPr>
      <t>喀什前向</t>
    </r>
  </si>
  <si>
    <r>
      <rPr>
        <sz val="11"/>
        <color theme="1"/>
        <rFont val="汉仪书宋二KW"/>
        <charset val="134"/>
      </rPr>
      <t>喀什返向</t>
    </r>
  </si>
  <si>
    <r>
      <rPr>
        <sz val="11"/>
        <color theme="1"/>
        <rFont val="汉仪书宋二KW"/>
        <charset val="134"/>
      </rPr>
      <t>哈尔滨前向</t>
    </r>
  </si>
  <si>
    <r>
      <rPr>
        <sz val="11"/>
        <color theme="1"/>
        <rFont val="汉仪书宋二KW"/>
        <charset val="134"/>
      </rPr>
      <t>哈尔滨返向</t>
    </r>
  </si>
  <si>
    <r>
      <rPr>
        <sz val="11"/>
        <color theme="1"/>
        <rFont val="汉仪书宋二KW"/>
        <charset val="134"/>
      </rPr>
      <t>乌鲁木齐前向</t>
    </r>
  </si>
  <si>
    <r>
      <rPr>
        <sz val="11"/>
        <color theme="1"/>
        <rFont val="汉仪书宋二KW"/>
        <charset val="134"/>
      </rPr>
      <t>乌鲁木齐返向</t>
    </r>
  </si>
  <si>
    <r>
      <rPr>
        <sz val="11"/>
        <color theme="1"/>
        <rFont val="汉仪书宋二KW"/>
        <charset val="134"/>
      </rPr>
      <t>拉萨前向</t>
    </r>
  </si>
  <si>
    <r>
      <rPr>
        <sz val="11"/>
        <color theme="1"/>
        <rFont val="汉仪书宋二KW"/>
        <charset val="134"/>
      </rPr>
      <t>拉萨返向</t>
    </r>
  </si>
  <si>
    <r>
      <rPr>
        <sz val="11"/>
        <color theme="1"/>
        <rFont val="汉仪书宋二KW"/>
        <charset val="134"/>
      </rPr>
      <t>成都前向</t>
    </r>
  </si>
  <si>
    <r>
      <rPr>
        <sz val="11"/>
        <color theme="1"/>
        <rFont val="汉仪书宋二KW"/>
        <charset val="134"/>
      </rPr>
      <t>成都返向</t>
    </r>
  </si>
  <si>
    <r>
      <rPr>
        <sz val="11"/>
        <color theme="1"/>
        <rFont val="汉仪书宋二KW"/>
        <charset val="134"/>
      </rPr>
      <t>银川前向（备份成都）</t>
    </r>
  </si>
  <si>
    <r>
      <rPr>
        <sz val="11"/>
        <color theme="1"/>
        <rFont val="汉仪书宋二KW"/>
        <charset val="134"/>
      </rPr>
      <t>银川返向（备份成都）</t>
    </r>
  </si>
  <si>
    <r>
      <rPr>
        <sz val="11"/>
        <color theme="1"/>
        <rFont val="汉仪书宋二KW"/>
        <charset val="134"/>
      </rPr>
      <t>怀来前向（备份香港）</t>
    </r>
  </si>
  <si>
    <r>
      <rPr>
        <sz val="11"/>
        <color theme="1"/>
        <rFont val="汉仪书宋二KW"/>
        <charset val="134"/>
      </rPr>
      <t>怀来返向（备份香港）</t>
    </r>
  </si>
  <si>
    <r>
      <rPr>
        <sz val="11"/>
        <color theme="1"/>
        <rFont val="汉仪书宋二KW"/>
        <charset val="134"/>
      </rPr>
      <t>香港前向</t>
    </r>
  </si>
  <si>
    <r>
      <rPr>
        <sz val="11"/>
        <color theme="1"/>
        <rFont val="汉仪书宋二KW"/>
        <charset val="134"/>
      </rPr>
      <t>香港返向</t>
    </r>
  </si>
  <si>
    <r>
      <rPr>
        <sz val="11"/>
        <color theme="1"/>
        <rFont val="汉仪书宋二KW"/>
        <charset val="134"/>
      </rPr>
      <t>银川前向（备份拉萨）</t>
    </r>
  </si>
  <si>
    <r>
      <rPr>
        <sz val="11"/>
        <color theme="1"/>
        <rFont val="汉仪书宋二KW"/>
        <charset val="134"/>
      </rPr>
      <t>银川返向（备份拉萨）</t>
    </r>
  </si>
  <si>
    <r>
      <rPr>
        <sz val="11"/>
        <color theme="1"/>
        <rFont val="汉仪书宋二KW"/>
        <charset val="134"/>
      </rPr>
      <t>银川前向（备份喀什）</t>
    </r>
  </si>
  <si>
    <r>
      <rPr>
        <sz val="11"/>
        <color theme="1"/>
        <rFont val="汉仪书宋二KW"/>
        <charset val="134"/>
      </rPr>
      <t>银川返向（备份喀什）</t>
    </r>
  </si>
  <si>
    <r>
      <rPr>
        <sz val="11"/>
        <color theme="1"/>
        <rFont val="汉仪书宋二KW"/>
        <charset val="134"/>
      </rPr>
      <t>银川前向（备份大理）</t>
    </r>
  </si>
  <si>
    <r>
      <rPr>
        <sz val="11"/>
        <color theme="1"/>
        <rFont val="汉仪书宋二KW"/>
        <charset val="134"/>
      </rPr>
      <t>银川返向（备份大理）</t>
    </r>
  </si>
  <si>
    <r>
      <rPr>
        <sz val="11"/>
        <color theme="1"/>
        <rFont val="汉仪书宋二KW"/>
        <charset val="134"/>
      </rPr>
      <t>怀来前向（备份乌鲁木齐）</t>
    </r>
  </si>
  <si>
    <r>
      <rPr>
        <sz val="11"/>
        <color theme="1"/>
        <rFont val="汉仪书宋二KW"/>
        <charset val="134"/>
      </rPr>
      <t>怀来返向（备份乌鲁木齐）</t>
    </r>
  </si>
  <si>
    <r>
      <rPr>
        <sz val="11"/>
        <color theme="1"/>
        <rFont val="汉仪书宋二KW"/>
        <charset val="134"/>
      </rPr>
      <t>怀来前向（备份哈尔滨）</t>
    </r>
  </si>
  <si>
    <r>
      <rPr>
        <sz val="11"/>
        <color theme="1"/>
        <rFont val="汉仪书宋二KW"/>
        <charset val="134"/>
      </rPr>
      <t>怀来返向（备份哈尔滨）</t>
    </r>
  </si>
  <si>
    <r>
      <rPr>
        <sz val="11"/>
        <color theme="1"/>
        <rFont val="汉仪书宋二KW"/>
        <charset val="134"/>
      </rPr>
      <t>海域</t>
    </r>
  </si>
  <si>
    <r>
      <rPr>
        <sz val="11"/>
        <color theme="1"/>
        <rFont val="汉仪书宋二KW"/>
        <charset val="134"/>
      </rPr>
      <t>西南</t>
    </r>
  </si>
  <si>
    <r>
      <rPr>
        <sz val="11"/>
        <color theme="1"/>
        <rFont val="汉仪书宋二KW"/>
        <charset val="134"/>
      </rPr>
      <t>全国</t>
    </r>
    <r>
      <rPr>
        <sz val="11"/>
        <color theme="1"/>
        <rFont val="Times New Roman"/>
        <charset val="134"/>
      </rPr>
      <t>/</t>
    </r>
    <r>
      <rPr>
        <sz val="11"/>
        <color theme="1"/>
        <rFont val="汉仪书宋二KW"/>
        <charset val="134"/>
      </rPr>
      <t>海域</t>
    </r>
  </si>
  <si>
    <r>
      <rPr>
        <sz val="11"/>
        <color theme="1"/>
        <rFont val="汉仪书宋二KW"/>
        <charset val="134"/>
      </rPr>
      <t>全国</t>
    </r>
    <r>
      <rPr>
        <sz val="11"/>
        <color theme="1"/>
        <rFont val="Times New Roman"/>
        <charset val="134"/>
      </rPr>
      <t>/</t>
    </r>
    <r>
      <rPr>
        <sz val="11"/>
        <color theme="1"/>
        <rFont val="汉仪书宋二KW"/>
        <charset val="134"/>
      </rPr>
      <t>西南</t>
    </r>
  </si>
  <si>
    <r>
      <rPr>
        <sz val="11"/>
        <color theme="1"/>
        <rFont val="Times New Roman"/>
        <charset val="134"/>
      </rPr>
      <t xml:space="preserve">C </t>
    </r>
    <r>
      <rPr>
        <sz val="11"/>
        <color theme="1"/>
        <rFont val="汉仪书宋二KW"/>
        <charset val="134"/>
      </rPr>
      <t>全球</t>
    </r>
  </si>
  <si>
    <t>S1-4</t>
  </si>
  <si>
    <r>
      <rPr>
        <sz val="11"/>
        <color theme="1"/>
        <rFont val="Times New Roman"/>
        <charset val="134"/>
      </rPr>
      <t xml:space="preserve">Ku </t>
    </r>
    <r>
      <rPr>
        <sz val="11"/>
        <color theme="1"/>
        <rFont val="汉仪书宋二KW"/>
        <charset val="134"/>
      </rPr>
      <t>中国</t>
    </r>
  </si>
  <si>
    <t>Ku MENA</t>
  </si>
  <si>
    <r>
      <rPr>
        <sz val="11"/>
        <color theme="1"/>
        <rFont val="Times New Roman"/>
        <charset val="134"/>
      </rPr>
      <t xml:space="preserve">EKu </t>
    </r>
    <r>
      <rPr>
        <sz val="11"/>
        <color theme="1"/>
        <rFont val="汉仪书宋二KW"/>
        <charset val="134"/>
      </rPr>
      <t>固定</t>
    </r>
  </si>
  <si>
    <r>
      <rPr>
        <sz val="11"/>
        <color theme="1"/>
        <rFont val="Times New Roman"/>
        <charset val="134"/>
      </rPr>
      <t>Ka</t>
    </r>
    <r>
      <rPr>
        <sz val="11"/>
        <color theme="1"/>
        <rFont val="汉仪书宋二KW"/>
        <charset val="134"/>
      </rPr>
      <t>前向</t>
    </r>
  </si>
  <si>
    <r>
      <rPr>
        <sz val="11"/>
        <color theme="1"/>
        <rFont val="Times New Roman"/>
        <charset val="134"/>
      </rPr>
      <t>Ka</t>
    </r>
    <r>
      <rPr>
        <sz val="11"/>
        <color theme="1"/>
        <rFont val="汉仪书宋二KW"/>
        <charset val="134"/>
      </rPr>
      <t>返向</t>
    </r>
  </si>
  <si>
    <r>
      <rPr>
        <sz val="11"/>
        <color theme="1"/>
        <rFont val="Times New Roman"/>
        <charset val="134"/>
      </rPr>
      <t xml:space="preserve">EKu </t>
    </r>
    <r>
      <rPr>
        <sz val="11"/>
        <color theme="1"/>
        <rFont val="汉仪书宋二KW"/>
        <charset val="134"/>
      </rPr>
      <t>模拟交换</t>
    </r>
  </si>
  <si>
    <t>C9,C11,C13,C15,K11,K1,K5,K7</t>
  </si>
  <si>
    <t>C17,C19,C21</t>
  </si>
  <si>
    <r>
      <rPr>
        <sz val="11"/>
        <color theme="1"/>
        <rFont val="Times New Roman"/>
        <charset val="134"/>
      </rPr>
      <t>KuBSS B</t>
    </r>
    <r>
      <rPr>
        <sz val="11"/>
        <color theme="1"/>
        <rFont val="汉仪书宋二KW"/>
        <charset val="134"/>
      </rPr>
      <t>极化</t>
    </r>
  </si>
  <si>
    <r>
      <rPr>
        <sz val="11"/>
        <color theme="1"/>
        <rFont val="Times New Roman"/>
        <charset val="134"/>
      </rPr>
      <t>KuBSS A</t>
    </r>
    <r>
      <rPr>
        <sz val="11"/>
        <color theme="1"/>
        <rFont val="汉仪书宋二KW"/>
        <charset val="134"/>
      </rPr>
      <t>极化</t>
    </r>
  </si>
  <si>
    <t>1A,2A,12A</t>
  </si>
  <si>
    <t>8A,9A,10A</t>
  </si>
  <si>
    <r>
      <rPr>
        <sz val="11"/>
        <color theme="1"/>
        <rFont val="汉仪书宋二KW"/>
        <charset val="134"/>
      </rPr>
      <t>可动点波束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</si>
  <si>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汉仪书宋二KW"/>
        <charset val="134"/>
      </rPr>
      <t>频段</t>
    </r>
  </si>
  <si>
    <r>
      <rPr>
        <sz val="11"/>
        <color rgb="FF000000"/>
        <rFont val="Times New Roman"/>
        <charset val="134"/>
      </rPr>
      <t>Ku</t>
    </r>
    <r>
      <rPr>
        <sz val="11"/>
        <color rgb="FF000000"/>
        <rFont val="汉仪书宋二KW"/>
        <charset val="134"/>
      </rPr>
      <t>频段</t>
    </r>
  </si>
  <si>
    <r>
      <rPr>
        <sz val="11"/>
        <color theme="1"/>
        <rFont val="汉仪书宋二KW"/>
        <charset val="134"/>
      </rPr>
      <t>海洋</t>
    </r>
    <r>
      <rPr>
        <sz val="11"/>
        <color theme="1"/>
        <rFont val="Times New Roman"/>
        <charset val="134"/>
      </rPr>
      <t>+</t>
    </r>
    <r>
      <rPr>
        <sz val="11"/>
        <color theme="1"/>
        <rFont val="汉仪书宋二KW"/>
        <charset val="134"/>
      </rPr>
      <t>西亚南亚</t>
    </r>
  </si>
  <si>
    <r>
      <rPr>
        <sz val="11"/>
        <color theme="1"/>
        <rFont val="汉仪书宋二KW"/>
        <charset val="134"/>
      </rPr>
      <t>印尼</t>
    </r>
    <r>
      <rPr>
        <sz val="11"/>
        <color theme="1"/>
        <rFont val="Times New Roman"/>
        <charset val="134"/>
      </rPr>
      <t>+</t>
    </r>
    <r>
      <rPr>
        <sz val="11"/>
        <color theme="1"/>
        <rFont val="汉仪书宋二KW"/>
        <charset val="134"/>
      </rPr>
      <t>可动</t>
    </r>
  </si>
  <si>
    <t>C02L1 / C01R2</t>
  </si>
  <si>
    <t>C01L / GCR</t>
  </si>
  <si>
    <t>C09L1 / C01R1</t>
  </si>
  <si>
    <t>C11L2 / C01R1</t>
  </si>
  <si>
    <t>EHCL31/WHCR7</t>
  </si>
  <si>
    <t>WHCL7/EHCR31</t>
  </si>
  <si>
    <t>EHCL31/WHCR7-1</t>
  </si>
  <si>
    <t>KM07</t>
  </si>
  <si>
    <t>C07L1/GCR2</t>
  </si>
  <si>
    <t>GCL1/C07R1</t>
  </si>
  <si>
    <t>C14L1/GCR2</t>
  </si>
  <si>
    <t>GCL1/C14R1</t>
  </si>
  <si>
    <t>C01L1/C01R2</t>
  </si>
  <si>
    <t>GCL15/GCR15</t>
  </si>
  <si>
    <t>C45A</t>
  </si>
  <si>
    <t>BEE4</t>
  </si>
  <si>
    <t>B4</t>
  </si>
  <si>
    <t>K08A</t>
  </si>
  <si>
    <t>C04A</t>
  </si>
  <si>
    <t>C07A</t>
  </si>
  <si>
    <t>C09A</t>
  </si>
  <si>
    <t>C1A2A</t>
  </si>
  <si>
    <t>C05A</t>
  </si>
  <si>
    <t>C06A</t>
  </si>
  <si>
    <t>C17A</t>
  </si>
  <si>
    <t>C1B2B</t>
  </si>
  <si>
    <t>C06B</t>
  </si>
  <si>
    <t>C07B</t>
  </si>
  <si>
    <t>C08B</t>
  </si>
  <si>
    <t>C09B</t>
  </si>
  <si>
    <t>K8A</t>
  </si>
  <si>
    <t>K5A</t>
  </si>
  <si>
    <t>K7A</t>
  </si>
  <si>
    <t>K1B</t>
  </si>
  <si>
    <t>K5B</t>
  </si>
  <si>
    <t>K7B</t>
  </si>
  <si>
    <t>K9B</t>
  </si>
  <si>
    <t>K10B</t>
  </si>
  <si>
    <t>K11B</t>
  </si>
  <si>
    <t>K12B</t>
  </si>
  <si>
    <t>KAC01</t>
  </si>
  <si>
    <t>KC03</t>
  </si>
  <si>
    <t>KC04</t>
  </si>
  <si>
    <t>KC05</t>
  </si>
  <si>
    <t>KC08</t>
  </si>
  <si>
    <t>KC09</t>
  </si>
  <si>
    <t>CA01</t>
  </si>
  <si>
    <t>C09L1/C01R1</t>
  </si>
  <si>
    <t>GLR09/GLL09</t>
  </si>
  <si>
    <r>
      <rPr>
        <b/>
        <sz val="11"/>
        <color theme="1"/>
        <rFont val="汉仪书宋二KW"/>
        <charset val="134"/>
      </rPr>
      <t>端口代码</t>
    </r>
  </si>
  <si>
    <r>
      <rPr>
        <b/>
        <sz val="11"/>
        <color theme="1"/>
        <rFont val="汉仪书宋二KW"/>
        <charset val="134"/>
      </rPr>
      <t>所属矩阵</t>
    </r>
  </si>
  <si>
    <r>
      <rPr>
        <b/>
        <sz val="11"/>
        <color theme="1"/>
        <rFont val="汉仪书宋二KW"/>
        <charset val="134"/>
      </rPr>
      <t>输入</t>
    </r>
    <r>
      <rPr>
        <b/>
        <sz val="11"/>
        <color theme="1"/>
        <rFont val="Times New Roman"/>
        <charset val="134"/>
      </rPr>
      <t>I/</t>
    </r>
    <r>
      <rPr>
        <b/>
        <sz val="11"/>
        <color theme="1"/>
        <rFont val="汉仪书宋二KW"/>
        <charset val="134"/>
      </rPr>
      <t>输出</t>
    </r>
    <r>
      <rPr>
        <b/>
        <sz val="11"/>
        <color theme="1"/>
        <rFont val="Times New Roman"/>
        <charset val="134"/>
      </rPr>
      <t>O</t>
    </r>
  </si>
  <si>
    <r>
      <rPr>
        <b/>
        <sz val="11"/>
        <color theme="1"/>
        <rFont val="汉仪书宋二KW"/>
        <charset val="134"/>
      </rPr>
      <t>序号</t>
    </r>
  </si>
  <si>
    <r>
      <rPr>
        <b/>
        <sz val="11"/>
        <color theme="1"/>
        <rFont val="汉仪书宋二KW"/>
        <charset val="134"/>
      </rPr>
      <t>关联通道代码（短）</t>
    </r>
  </si>
  <si>
    <t>CS10R-1-1</t>
  </si>
  <si>
    <t>O</t>
  </si>
  <si>
    <t>CS10R-1-2</t>
  </si>
  <si>
    <t>CS10R-1-3</t>
  </si>
  <si>
    <t>CS10R-1-4</t>
  </si>
  <si>
    <t>CS10R-1-5</t>
  </si>
  <si>
    <t>CS10R-1-6</t>
  </si>
  <si>
    <t>CS10R-1-7</t>
  </si>
  <si>
    <t>CS6D-1-1</t>
  </si>
  <si>
    <t>CS6D-1-2</t>
  </si>
  <si>
    <t>CS6E-1-1</t>
  </si>
  <si>
    <t>CS6E-1-2</t>
  </si>
  <si>
    <t>CS6E-1-3</t>
  </si>
  <si>
    <t>CS6E-1-4</t>
  </si>
  <si>
    <t>CS6E-1-5</t>
  </si>
  <si>
    <t>CS6E-2-1</t>
  </si>
  <si>
    <t>CS15-1-1</t>
  </si>
  <si>
    <t>CS15-1-2</t>
  </si>
  <si>
    <t>CS9B-1-1</t>
  </si>
  <si>
    <t>CS9B-1-2</t>
  </si>
  <si>
    <t>CS9B-1-3</t>
  </si>
  <si>
    <t>CS9B-1-4</t>
  </si>
  <si>
    <t>CS9B-1-5</t>
  </si>
  <si>
    <t>CS9C-1-1</t>
  </si>
  <si>
    <t>CS9C-1-2</t>
  </si>
  <si>
    <t>CS9C-1-3</t>
  </si>
  <si>
    <t>CS9C-1-4</t>
  </si>
  <si>
    <t>CS9C-1-5</t>
  </si>
  <si>
    <t>CS9C-1-6</t>
  </si>
  <si>
    <t>CS9C-1-7</t>
  </si>
  <si>
    <t>CS19-1-5</t>
  </si>
  <si>
    <t>CS6C-1-1</t>
  </si>
  <si>
    <t>CS11-1-1</t>
  </si>
  <si>
    <t>CS11-1-2</t>
  </si>
  <si>
    <t>CS11-1-3</t>
  </si>
  <si>
    <t>CS11-1-4</t>
  </si>
  <si>
    <t>CS11-1-5</t>
  </si>
  <si>
    <t>CS12-1-1</t>
  </si>
  <si>
    <t>CS12-1-2</t>
  </si>
  <si>
    <t>CS12-1-3</t>
  </si>
  <si>
    <t>CS12-1-4</t>
  </si>
  <si>
    <t>CS19-1-1</t>
  </si>
  <si>
    <t>CS19-1-2</t>
  </si>
  <si>
    <t>CS19-1-3</t>
  </si>
  <si>
    <t>CS19-1-4</t>
  </si>
  <si>
    <t>CS26-1-1</t>
  </si>
  <si>
    <t>CS26-1-2</t>
  </si>
  <si>
    <t>CS26-1-3</t>
  </si>
  <si>
    <t>CS26-1-4</t>
  </si>
  <si>
    <t>CS26-1-5</t>
  </si>
  <si>
    <t>CS26-1-6</t>
  </si>
  <si>
    <t>CS26-1-7</t>
  </si>
  <si>
    <t>CS26-1-8</t>
  </si>
  <si>
    <t>CS26-1-9</t>
  </si>
  <si>
    <t>CS26-1-10</t>
  </si>
  <si>
    <t>CS26-1-11</t>
  </si>
  <si>
    <t>CS26-1-12</t>
  </si>
  <si>
    <t>CS26-1-13</t>
  </si>
  <si>
    <t>CS26-1-14</t>
  </si>
  <si>
    <t>CS26-1-15</t>
  </si>
  <si>
    <t>CS26-1-16</t>
  </si>
  <si>
    <t>CS26-1-17</t>
  </si>
  <si>
    <t>CS26-1-18</t>
  </si>
  <si>
    <t>CS26-1-19</t>
  </si>
  <si>
    <t>CS26-1-20</t>
  </si>
  <si>
    <t>CS26-1-21</t>
  </si>
  <si>
    <t>CS26-1-22</t>
  </si>
  <si>
    <t>CS26-1-23</t>
  </si>
  <si>
    <t>CS26-1-24</t>
  </si>
  <si>
    <t>CS26-1-25</t>
  </si>
  <si>
    <t>CS26-1-26</t>
  </si>
  <si>
    <t>CS26-1-27</t>
  </si>
  <si>
    <t>CS26-1-28</t>
  </si>
  <si>
    <t>IS35E-1-1</t>
  </si>
  <si>
    <t>IS35E-1-2</t>
  </si>
  <si>
    <t>IS35E-1-3</t>
  </si>
  <si>
    <t>IS35E-1-4</t>
  </si>
  <si>
    <t>IS39-1-5</t>
  </si>
  <si>
    <t>IS39-1-6</t>
  </si>
  <si>
    <t>IS39-1-7</t>
  </si>
  <si>
    <t>IS39-1-8</t>
  </si>
  <si>
    <t>IS39-1-9</t>
  </si>
  <si>
    <t>IS39-1-10</t>
  </si>
  <si>
    <t>IS39-1-11</t>
  </si>
  <si>
    <t>IS39-1-12</t>
  </si>
  <si>
    <t>APT7-1-13</t>
  </si>
  <si>
    <t>APT7-1-14</t>
  </si>
  <si>
    <t>APT7-1-15</t>
  </si>
  <si>
    <t>IS35E-1-16</t>
  </si>
  <si>
    <t>IS35E-1-17</t>
  </si>
  <si>
    <t>IS35E-1-18</t>
  </si>
  <si>
    <t>IS35E-1-19</t>
  </si>
  <si>
    <t>IS35E-1-20</t>
  </si>
  <si>
    <t>IS35E-1-21</t>
  </si>
  <si>
    <t>IS35E-1-22</t>
  </si>
  <si>
    <t>IS35E-1-23</t>
  </si>
  <si>
    <t>IS39-1-24</t>
  </si>
  <si>
    <t>IS39-1-25</t>
  </si>
  <si>
    <t>IS39-1-26</t>
  </si>
  <si>
    <t>IS39-1-27</t>
  </si>
  <si>
    <t>IS39-1-28</t>
  </si>
  <si>
    <t>APT9-1-29</t>
  </si>
  <si>
    <t>Eul36D-1-30</t>
  </si>
  <si>
    <t>Eul36B-1-31</t>
  </si>
  <si>
    <t>Eul36D-1-32</t>
  </si>
  <si>
    <t>APT5C-1-33</t>
  </si>
  <si>
    <t>APT7-1-34</t>
  </si>
  <si>
    <t>APT9-1-35</t>
  </si>
  <si>
    <t>APT9-1-36</t>
  </si>
  <si>
    <t>APT5C-1-37</t>
  </si>
  <si>
    <t>APT5C-1-38</t>
  </si>
  <si>
    <t>APT5C-1-39</t>
  </si>
  <si>
    <t>APT5C-1-40</t>
  </si>
  <si>
    <t>APT5C-1-41</t>
  </si>
  <si>
    <t>APT5C-1-42</t>
  </si>
  <si>
    <t>APT5C-1-43</t>
  </si>
  <si>
    <t>APT5C-1-44</t>
  </si>
  <si>
    <t>APT5C-1-45</t>
  </si>
  <si>
    <t>APT5C-1-46</t>
  </si>
  <si>
    <t>APT5C-1-47</t>
  </si>
  <si>
    <t>APT5C-1-48</t>
  </si>
  <si>
    <t>APT6C-1-49</t>
  </si>
  <si>
    <t>APT6C-1-50</t>
  </si>
  <si>
    <t>APT6C-1-51</t>
  </si>
  <si>
    <t>APT6C-1-52</t>
  </si>
  <si>
    <t>APT6C-1-53</t>
  </si>
  <si>
    <t>APT6C-1-54</t>
  </si>
  <si>
    <t>APT6C-1-55</t>
  </si>
  <si>
    <t>APT6C-1-56</t>
  </si>
  <si>
    <t>APT6C-1-57</t>
  </si>
  <si>
    <t>APT6C-1-58</t>
  </si>
  <si>
    <t>APT6C-1-59</t>
  </si>
  <si>
    <t>APT6C-1-60</t>
  </si>
  <si>
    <t>APT6C-1-61</t>
  </si>
  <si>
    <t>APT6C-1-62</t>
  </si>
  <si>
    <t>APT6C-1-63</t>
  </si>
  <si>
    <t>APT6C-1-64</t>
  </si>
  <si>
    <t>APT6C-1-65</t>
  </si>
  <si>
    <t>APT7-1-66</t>
  </si>
  <si>
    <t>APT7-1-67</t>
  </si>
  <si>
    <t>APT7-1-68</t>
  </si>
  <si>
    <t>APT7-1-69</t>
  </si>
  <si>
    <t>APT7-1-70</t>
  </si>
  <si>
    <t>APT7-1-71</t>
  </si>
  <si>
    <t>APT7-1-72</t>
  </si>
  <si>
    <t>APT7-1-73</t>
  </si>
  <si>
    <t>APT7-1-74</t>
  </si>
  <si>
    <t>APT9-1-75</t>
  </si>
  <si>
    <t>APT9-1-76</t>
  </si>
  <si>
    <t>APT9-1-77</t>
  </si>
  <si>
    <t>APT5C-1-78</t>
  </si>
  <si>
    <t>APT5C-1-79</t>
  </si>
  <si>
    <t>APT6C-1-80</t>
  </si>
  <si>
    <t>APT6C-1-81</t>
  </si>
  <si>
    <t>APT6C-1-82</t>
  </si>
  <si>
    <t>APT6C-1-83</t>
  </si>
  <si>
    <t>APT6C-1-84</t>
  </si>
  <si>
    <t>APT6C-1-85</t>
  </si>
  <si>
    <t>APT6C-1-86</t>
  </si>
  <si>
    <t>APT6C-1-87</t>
  </si>
  <si>
    <t>APT6C-1-88</t>
  </si>
  <si>
    <t>APT6C-1-89</t>
  </si>
  <si>
    <t>APT6C-1-90</t>
  </si>
  <si>
    <t>APT6C-1-91</t>
  </si>
  <si>
    <t>APT6C-1-92</t>
  </si>
  <si>
    <t>APT6C-1-93</t>
  </si>
  <si>
    <t>APT7-1-94</t>
  </si>
  <si>
    <t>APT7-1-95</t>
  </si>
  <si>
    <t>APT7-1-96</t>
  </si>
  <si>
    <t>APT7-1-97</t>
  </si>
  <si>
    <t>APT7-1-98</t>
  </si>
  <si>
    <t>APT7-1-99</t>
  </si>
  <si>
    <t>APT7-1-100</t>
  </si>
  <si>
    <t>APT7-1-101</t>
  </si>
  <si>
    <t>APT7-1-102</t>
  </si>
  <si>
    <t>APT7-1-103</t>
  </si>
  <si>
    <t>APT7-1-104</t>
  </si>
  <si>
    <t>APT7-1-105</t>
  </si>
  <si>
    <t>APT7-1-106</t>
  </si>
  <si>
    <t>APT7-1-107</t>
  </si>
  <si>
    <t>APT9-1-108</t>
  </si>
  <si>
    <t>APT9-1-109</t>
  </si>
  <si>
    <t>APT7-1-110</t>
  </si>
  <si>
    <t>IS35E-1-111</t>
  </si>
  <si>
    <t>IS35E-1-112</t>
  </si>
  <si>
    <t>IS35E-1-113</t>
  </si>
  <si>
    <t>IS39-1-114</t>
  </si>
  <si>
    <t>SES4-1-115</t>
  </si>
  <si>
    <t>E21B-1-116</t>
  </si>
  <si>
    <t>E10B-1-117</t>
  </si>
  <si>
    <r>
      <rPr>
        <b/>
        <sz val="11"/>
        <color theme="1"/>
        <rFont val="汉仪书宋二KW"/>
        <charset val="134"/>
      </rPr>
      <t>开关代码</t>
    </r>
  </si>
  <si>
    <r>
      <rPr>
        <b/>
        <sz val="11"/>
        <color theme="1"/>
        <rFont val="汉仪书宋二KW"/>
        <charset val="134"/>
      </rPr>
      <t>入端口序号</t>
    </r>
  </si>
  <si>
    <r>
      <rPr>
        <b/>
        <sz val="11"/>
        <color theme="1"/>
        <rFont val="汉仪书宋二KW"/>
        <charset val="134"/>
      </rPr>
      <t>出端口序号</t>
    </r>
  </si>
  <si>
    <r>
      <rPr>
        <b/>
        <sz val="11"/>
        <color theme="1"/>
        <rFont val="汉仪书宋二KW"/>
        <charset val="134"/>
      </rPr>
      <t>索引</t>
    </r>
    <r>
      <rPr>
        <b/>
        <sz val="11"/>
        <color theme="1"/>
        <rFont val="Times New Roman"/>
        <charset val="134"/>
      </rPr>
      <t>"</t>
    </r>
    <r>
      <rPr>
        <b/>
        <sz val="11"/>
        <color theme="1"/>
        <rFont val="汉仪书宋二KW"/>
        <charset val="134"/>
      </rPr>
      <t>入端口通道</t>
    </r>
    <r>
      <rPr>
        <b/>
        <sz val="11"/>
        <color theme="1"/>
        <rFont val="Times New Roman"/>
        <charset val="134"/>
      </rPr>
      <t>“</t>
    </r>
  </si>
  <si>
    <r>
      <rPr>
        <b/>
        <sz val="11"/>
        <color theme="1"/>
        <rFont val="汉仪书宋二KW"/>
        <charset val="134"/>
      </rPr>
      <t>索引</t>
    </r>
    <r>
      <rPr>
        <b/>
        <sz val="11"/>
        <color theme="1"/>
        <rFont val="Times New Roman"/>
        <charset val="134"/>
      </rPr>
      <t>"</t>
    </r>
    <r>
      <rPr>
        <b/>
        <sz val="11"/>
        <color theme="1"/>
        <rFont val="汉仪书宋二KW"/>
        <charset val="134"/>
      </rPr>
      <t>出端口通道</t>
    </r>
    <r>
      <rPr>
        <b/>
        <sz val="11"/>
        <color theme="1"/>
        <rFont val="Times New Roman"/>
        <charset val="134"/>
      </rPr>
      <t>"</t>
    </r>
  </si>
  <si>
    <r>
      <rPr>
        <b/>
        <sz val="11"/>
        <color theme="1"/>
        <rFont val="汉仪书宋二KW"/>
        <charset val="134"/>
      </rPr>
      <t>开关状态</t>
    </r>
    <r>
      <rPr>
        <b/>
        <sz val="11"/>
        <color theme="1"/>
        <rFont val="Times New Roman"/>
        <charset val="134"/>
      </rPr>
      <t xml:space="preserve"> 1-</t>
    </r>
    <r>
      <rPr>
        <b/>
        <sz val="11"/>
        <color theme="1"/>
        <rFont val="汉仪书宋二KW"/>
        <charset val="134"/>
      </rPr>
      <t>通，</t>
    </r>
    <r>
      <rPr>
        <b/>
        <sz val="11"/>
        <color theme="1"/>
        <rFont val="Times New Roman"/>
        <charset val="134"/>
      </rPr>
      <t>0-</t>
    </r>
    <r>
      <rPr>
        <b/>
        <sz val="11"/>
        <color theme="1"/>
        <rFont val="汉仪书宋二KW"/>
        <charset val="134"/>
      </rPr>
      <t>断</t>
    </r>
  </si>
  <si>
    <r>
      <rPr>
        <b/>
        <sz val="11"/>
        <color theme="1"/>
        <rFont val="汉仪书宋二KW"/>
        <charset val="134"/>
      </rPr>
      <t>常通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汉仪书宋二KW"/>
        <charset val="134"/>
      </rPr>
      <t>可切</t>
    </r>
  </si>
  <si>
    <r>
      <rPr>
        <b/>
        <sz val="11"/>
        <color theme="1"/>
        <rFont val="汉仪书宋二KW"/>
        <charset val="134"/>
      </rPr>
      <t>使用</t>
    </r>
    <r>
      <rPr>
        <b/>
        <sz val="11"/>
        <color theme="1"/>
        <rFont val="Times New Roman"/>
        <charset val="134"/>
      </rPr>
      <t>TWT</t>
    </r>
  </si>
  <si>
    <t>P0</t>
  </si>
  <si>
    <t>P1</t>
  </si>
  <si>
    <t>P2</t>
  </si>
  <si>
    <r>
      <rPr>
        <b/>
        <sz val="11"/>
        <color theme="1"/>
        <rFont val="Times New Roman"/>
        <charset val="134"/>
      </rPr>
      <t>TWT</t>
    </r>
    <r>
      <rPr>
        <b/>
        <sz val="11"/>
        <color theme="1"/>
        <rFont val="汉仪书宋二KW"/>
        <charset val="134"/>
      </rPr>
      <t>有效状态</t>
    </r>
  </si>
  <si>
    <r>
      <rPr>
        <sz val="11"/>
        <color theme="1"/>
        <rFont val="等线"/>
        <charset val="134"/>
      </rPr>
      <t>查找辅助列</t>
    </r>
  </si>
  <si>
    <r>
      <rPr>
        <sz val="11"/>
        <color theme="1"/>
        <rFont val="汉仪书宋二KW"/>
        <charset val="134"/>
      </rPr>
      <t>常通</t>
    </r>
  </si>
  <si>
    <t>TWT-A1</t>
  </si>
  <si>
    <t>TWT-A4</t>
  </si>
  <si>
    <t>TWT-A2</t>
  </si>
  <si>
    <t>TWT-A3</t>
  </si>
  <si>
    <t>TWT-A5</t>
  </si>
  <si>
    <t>TWT-A6</t>
  </si>
  <si>
    <t>TWT-A7</t>
  </si>
  <si>
    <t>TWT-A8</t>
  </si>
  <si>
    <t>TWT-A9</t>
  </si>
  <si>
    <t>TWT-A10</t>
  </si>
  <si>
    <t>TWT-A11</t>
  </si>
  <si>
    <t>TWT-A12</t>
  </si>
  <si>
    <t>TWT-B1</t>
  </si>
  <si>
    <t>TWT-B3</t>
  </si>
  <si>
    <t>TWT-B4</t>
  </si>
  <si>
    <t>TWT-B2</t>
  </si>
  <si>
    <t>TWT-B5</t>
  </si>
  <si>
    <t>TWT-A19</t>
  </si>
  <si>
    <t>TWT-A23</t>
  </si>
  <si>
    <t>TWT-A16</t>
  </si>
  <si>
    <t>TWT-A20</t>
  </si>
  <si>
    <t>TWT-A21</t>
  </si>
  <si>
    <t>TWT-A22</t>
  </si>
  <si>
    <t>TWT-A24</t>
  </si>
  <si>
    <t>TWT-A25</t>
  </si>
  <si>
    <r>
      <rPr>
        <sz val="11"/>
        <color theme="1"/>
        <rFont val="汉仪书宋二KW"/>
        <charset val="134"/>
      </rPr>
      <t>可切</t>
    </r>
  </si>
  <si>
    <t>TWT-A15</t>
  </si>
  <si>
    <t>TWT-A28</t>
  </si>
  <si>
    <t>TWT-A17</t>
  </si>
  <si>
    <t>TWT-A18</t>
  </si>
  <si>
    <t>TWT-A27</t>
  </si>
  <si>
    <t>TWT-A30</t>
  </si>
  <si>
    <t>TWT-A33</t>
  </si>
  <si>
    <t>TWT-A36</t>
  </si>
  <si>
    <t>TWT-A39</t>
  </si>
  <si>
    <t>TWT-A42</t>
  </si>
  <si>
    <t>TWT-A26</t>
  </si>
  <si>
    <t>TWT-A45</t>
  </si>
  <si>
    <t>TWT-A13</t>
  </si>
  <si>
    <t>TWT-A14</t>
  </si>
  <si>
    <t>TWT-B14</t>
  </si>
  <si>
    <t>TWT-B6</t>
  </si>
  <si>
    <t>TWT-B15</t>
  </si>
  <si>
    <t>TWT-B7</t>
  </si>
  <si>
    <t>TWT-B8</t>
  </si>
  <si>
    <t>TWT-B9</t>
  </si>
  <si>
    <t>TWT-B11</t>
  </si>
  <si>
    <t>TWT-B10</t>
  </si>
  <si>
    <t>TWT-B12</t>
  </si>
  <si>
    <t>TWT-B13</t>
  </si>
  <si>
    <t>TWT 25-C</t>
  </si>
  <si>
    <t>TWT 4-C</t>
  </si>
  <si>
    <t>TWT 1-C</t>
  </si>
  <si>
    <t>TWT 2-C</t>
  </si>
  <si>
    <t>TWT 3-C</t>
  </si>
  <si>
    <t>TWT 5-C</t>
  </si>
  <si>
    <t>TWT 6-C</t>
  </si>
  <si>
    <t>TWT 7-C</t>
  </si>
  <si>
    <t>TWT 9-C</t>
  </si>
  <si>
    <t>TWT 8-C</t>
  </si>
  <si>
    <t>TWT 10-C</t>
  </si>
  <si>
    <t>TWT 11-C</t>
  </si>
  <si>
    <t>TWT 12-C</t>
  </si>
  <si>
    <t>TWT 26-C</t>
  </si>
  <si>
    <t>TWT 13-C</t>
  </si>
  <si>
    <t>TWT 16-C</t>
  </si>
  <si>
    <t>TWT 14-C</t>
  </si>
  <si>
    <t>TWT 27-C</t>
  </si>
  <si>
    <t>TWT 15-C</t>
  </si>
  <si>
    <t>TWT 17-C</t>
  </si>
  <si>
    <t>TWT 18-C</t>
  </si>
  <si>
    <t>TWT 19-C</t>
  </si>
  <si>
    <t>TWT 21-C</t>
  </si>
  <si>
    <t>TWT 20-C</t>
  </si>
  <si>
    <t>TWT 22-C</t>
  </si>
  <si>
    <t>TWT 23-C</t>
  </si>
  <si>
    <t>TWT 28-C</t>
  </si>
  <si>
    <t>TWT 24-C</t>
  </si>
  <si>
    <t>TWT 29-C</t>
  </si>
  <si>
    <t>TWT 1-Ku</t>
  </si>
  <si>
    <t>TWT 4-Ku</t>
  </si>
  <si>
    <t>TWT 2-Ku</t>
  </si>
  <si>
    <t>TWT 9-Ku</t>
  </si>
  <si>
    <t>TWT 3-Ku</t>
  </si>
  <si>
    <t>TWT 8-Ku</t>
  </si>
  <si>
    <t>TWT 5-Ku</t>
  </si>
  <si>
    <t>TWT 6-Ku</t>
  </si>
  <si>
    <t>TWT 7-Ku</t>
  </si>
  <si>
    <t>TWT 10-Ku</t>
  </si>
  <si>
    <t>TWT 11-Ku</t>
  </si>
  <si>
    <t>TWT 12-Ku</t>
  </si>
  <si>
    <t>TWT 16-Ku</t>
  </si>
  <si>
    <t>TWT 23-Ku</t>
  </si>
  <si>
    <t>TWT 15-Ku</t>
  </si>
  <si>
    <t>TWT 13-Ku</t>
  </si>
  <si>
    <t>TWT 14-Ku</t>
  </si>
  <si>
    <t>TWT 17-Ku</t>
  </si>
  <si>
    <t>TWT 18-Ku</t>
  </si>
  <si>
    <t>TWT 19-Ku</t>
  </si>
  <si>
    <t>TWT 20-Ku</t>
  </si>
  <si>
    <t>TWT 21-Ku</t>
  </si>
  <si>
    <t>TWT 22-Ku</t>
  </si>
  <si>
    <t>TWT 24-Ku</t>
  </si>
  <si>
    <t>TWT 25-Ku</t>
  </si>
  <si>
    <t>TWT 26-Ku</t>
  </si>
  <si>
    <t>TWT 2-Ka</t>
  </si>
  <si>
    <t>TWT 1-Ka</t>
  </si>
  <si>
    <t>TWT 3-Ka</t>
  </si>
  <si>
    <t>TWT 4-Ka</t>
  </si>
  <si>
    <r>
      <rPr>
        <sz val="11"/>
        <color rgb="FF000000"/>
        <rFont val="汉仪书宋二KW"/>
        <charset val="134"/>
      </rPr>
      <t>可切</t>
    </r>
  </si>
  <si>
    <t>TWT 27&amp;TWT 28-C</t>
  </si>
  <si>
    <r>
      <rPr>
        <sz val="11"/>
        <color rgb="FF000000"/>
        <rFont val="汉仪书宋二KW"/>
        <charset val="134"/>
      </rPr>
      <t>常通</t>
    </r>
  </si>
  <si>
    <t>TWT 4-Ka-FT</t>
  </si>
  <si>
    <t>TWT 1-Ka-FT</t>
  </si>
  <si>
    <t>TWT 2-Ka-FT</t>
  </si>
  <si>
    <t>TWT 5-Ka-FT</t>
  </si>
  <si>
    <t>TWT 6-Ka-FT</t>
  </si>
  <si>
    <t>TWT 7-Ka-FT</t>
  </si>
  <si>
    <t>TWT 3-Ka-FT</t>
  </si>
  <si>
    <t>TWT 12-Ka-FT</t>
  </si>
  <si>
    <t>TWT 11-Ka-FT</t>
  </si>
  <si>
    <t>TWT 16-Ka-FT</t>
  </si>
  <si>
    <t>TWT 15-Ka-FT</t>
  </si>
  <si>
    <t>TWT 8-Ka-FT</t>
  </si>
  <si>
    <t>TWT 9-Ka-FT</t>
  </si>
  <si>
    <t>TWT 14-Ka-FT</t>
  </si>
  <si>
    <t>TWT 10-Ka-FT</t>
  </si>
  <si>
    <t>TWT 13-Ka-FT</t>
  </si>
  <si>
    <t>TWT 1-Ka-RT</t>
  </si>
  <si>
    <t>TWT 3-Ka-RT</t>
  </si>
  <si>
    <t>TWT 2-Ka-RT</t>
  </si>
  <si>
    <t>TWT 4-Ka-RT</t>
  </si>
  <si>
    <r>
      <rPr>
        <sz val="11"/>
        <color rgb="FF000000"/>
        <rFont val="等线"/>
        <charset val="0"/>
      </rPr>
      <t>常通</t>
    </r>
  </si>
  <si>
    <t>频率块代码</t>
  </si>
  <si>
    <r>
      <rPr>
        <b/>
        <sz val="11"/>
        <color rgb="FF000000"/>
        <rFont val="等线"/>
        <charset val="134"/>
      </rPr>
      <t>频率块代码</t>
    </r>
    <r>
      <rPr>
        <b/>
        <sz val="11"/>
        <color rgb="FF000000"/>
        <rFont val="Times New Roman"/>
        <charset val="134"/>
      </rPr>
      <t>-2</t>
    </r>
  </si>
  <si>
    <t>维护备注-履约状态</t>
  </si>
  <si>
    <t>维护备注-用户</t>
  </si>
  <si>
    <t>维护备注-销售</t>
  </si>
  <si>
    <t>开关代码</t>
  </si>
  <si>
    <r>
      <rPr>
        <b/>
        <sz val="11"/>
        <color theme="1"/>
        <rFont val="等线"/>
        <charset val="134"/>
      </rPr>
      <t>索引</t>
    </r>
    <r>
      <rPr>
        <b/>
        <sz val="11"/>
        <color theme="1"/>
        <rFont val="Times New Roman"/>
        <charset val="134"/>
      </rPr>
      <t>“</t>
    </r>
    <r>
      <rPr>
        <b/>
        <sz val="11"/>
        <color theme="1"/>
        <rFont val="等线"/>
        <charset val="134"/>
      </rPr>
      <t>开关状态</t>
    </r>
    <r>
      <rPr>
        <b/>
        <sz val="11"/>
        <color theme="1"/>
        <rFont val="Times New Roman"/>
        <charset val="134"/>
      </rPr>
      <t>”</t>
    </r>
  </si>
  <si>
    <t>偏移量</t>
  </si>
  <si>
    <t>占用宽度</t>
  </si>
  <si>
    <r>
      <rPr>
        <b/>
        <sz val="11"/>
        <color rgb="FF000000"/>
        <rFont val="等线"/>
        <charset val="134"/>
      </rPr>
      <t>状态</t>
    </r>
    <r>
      <rPr>
        <b/>
        <sz val="11"/>
        <color rgb="FF000000"/>
        <rFont val="汉仪书宋二KW"/>
        <charset val="134"/>
      </rPr>
      <t>（</t>
    </r>
    <r>
      <rPr>
        <b/>
        <sz val="11"/>
        <color rgb="FF000000"/>
        <rFont val="等线"/>
        <charset val="134"/>
      </rPr>
      <t>划分</t>
    </r>
    <r>
      <rPr>
        <b/>
        <sz val="11"/>
        <color rgb="FF000000"/>
        <rFont val="Times New Roman"/>
        <charset val="134"/>
      </rPr>
      <t>P/</t>
    </r>
    <r>
      <rPr>
        <b/>
        <sz val="11"/>
        <color rgb="FF000000"/>
        <rFont val="等线"/>
        <charset val="134"/>
      </rPr>
      <t>回收</t>
    </r>
    <r>
      <rPr>
        <b/>
        <sz val="11"/>
        <color rgb="FF000000"/>
        <rFont val="Times New Roman"/>
        <charset val="134"/>
      </rPr>
      <t>R/无效N</t>
    </r>
    <r>
      <rPr>
        <b/>
        <sz val="11"/>
        <color rgb="FF000000"/>
        <rFont val="汉仪书宋二KW"/>
        <charset val="134"/>
      </rPr>
      <t>）</t>
    </r>
  </si>
  <si>
    <t>状态修改时间</t>
  </si>
  <si>
    <r>
      <rPr>
        <b/>
        <sz val="11"/>
        <color theme="1"/>
        <rFont val="等线"/>
        <charset val="134"/>
      </rPr>
      <t>用途分类</t>
    </r>
    <r>
      <rPr>
        <b/>
        <sz val="11"/>
        <color theme="1"/>
        <rFont val="汉仪书宋二KW"/>
        <charset val="134"/>
      </rPr>
      <t>（</t>
    </r>
    <r>
      <rPr>
        <b/>
        <sz val="11"/>
        <color theme="1"/>
        <rFont val="等线"/>
        <charset val="134"/>
      </rPr>
      <t>出租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等线"/>
        <charset val="134"/>
      </rPr>
      <t>合作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等线"/>
        <charset val="134"/>
      </rPr>
      <t>自用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等线"/>
        <charset val="134"/>
      </rPr>
      <t>禁用</t>
    </r>
    <r>
      <rPr>
        <b/>
        <sz val="11"/>
        <color theme="1"/>
        <rFont val="汉仪书宋二KW"/>
        <charset val="134"/>
      </rPr>
      <t>）</t>
    </r>
  </si>
  <si>
    <t>上行起频率</t>
  </si>
  <si>
    <t>上行止频率</t>
  </si>
  <si>
    <t>下行起频率</t>
  </si>
  <si>
    <t>下行止频率</t>
  </si>
  <si>
    <r>
      <rPr>
        <b/>
        <sz val="11"/>
        <color theme="1"/>
        <rFont val="等线"/>
        <charset val="134"/>
      </rPr>
      <t>索引</t>
    </r>
    <r>
      <rPr>
        <b/>
        <sz val="11"/>
        <color theme="1"/>
        <rFont val="Times New Roman"/>
        <charset val="134"/>
      </rPr>
      <t>“</t>
    </r>
    <r>
      <rPr>
        <b/>
        <sz val="11"/>
        <color theme="1"/>
        <rFont val="等线"/>
        <charset val="134"/>
      </rPr>
      <t>卫星</t>
    </r>
    <r>
      <rPr>
        <b/>
        <sz val="11"/>
        <color theme="1"/>
        <rFont val="Times New Roman"/>
        <charset val="134"/>
      </rPr>
      <t>”</t>
    </r>
  </si>
  <si>
    <r>
      <rPr>
        <b/>
        <sz val="11"/>
        <color theme="1"/>
        <rFont val="等线"/>
        <charset val="134"/>
      </rPr>
      <t>索引</t>
    </r>
    <r>
      <rPr>
        <b/>
        <sz val="11"/>
        <color theme="1"/>
        <rFont val="Times New Roman"/>
        <charset val="134"/>
      </rPr>
      <t>“</t>
    </r>
    <r>
      <rPr>
        <b/>
        <sz val="11"/>
        <color theme="1"/>
        <rFont val="等线"/>
        <charset val="134"/>
      </rPr>
      <t>入端口通道</t>
    </r>
    <r>
      <rPr>
        <b/>
        <sz val="11"/>
        <color theme="1"/>
        <rFont val="Times New Roman"/>
        <charset val="134"/>
      </rPr>
      <t>”</t>
    </r>
  </si>
  <si>
    <r>
      <rPr>
        <b/>
        <sz val="11"/>
        <color theme="1"/>
        <rFont val="等线"/>
        <charset val="134"/>
      </rPr>
      <t>索引</t>
    </r>
    <r>
      <rPr>
        <b/>
        <sz val="11"/>
        <color theme="1"/>
        <rFont val="Times New Roman"/>
        <charset val="134"/>
      </rPr>
      <t>“</t>
    </r>
    <r>
      <rPr>
        <b/>
        <sz val="11"/>
        <color theme="1"/>
        <rFont val="等线"/>
        <charset val="134"/>
      </rPr>
      <t>出端口通道</t>
    </r>
    <r>
      <rPr>
        <b/>
        <sz val="11"/>
        <color theme="1"/>
        <rFont val="Times New Roman"/>
        <charset val="134"/>
      </rPr>
      <t>”</t>
    </r>
  </si>
  <si>
    <r>
      <rPr>
        <b/>
        <sz val="11"/>
        <color theme="1"/>
        <rFont val="等线"/>
        <charset val="134"/>
      </rPr>
      <t>索引</t>
    </r>
    <r>
      <rPr>
        <b/>
        <sz val="11"/>
        <color theme="1"/>
        <rFont val="Times New Roman"/>
        <charset val="134"/>
      </rPr>
      <t>“</t>
    </r>
    <r>
      <rPr>
        <b/>
        <sz val="11"/>
        <color theme="1"/>
        <rFont val="等线"/>
        <charset val="134"/>
      </rPr>
      <t>开关通道宽度</t>
    </r>
    <r>
      <rPr>
        <b/>
        <sz val="11"/>
        <color theme="1"/>
        <rFont val="Times New Roman"/>
        <charset val="134"/>
      </rPr>
      <t>”</t>
    </r>
  </si>
  <si>
    <r>
      <rPr>
        <b/>
        <sz val="11"/>
        <color theme="1"/>
        <rFont val="等线"/>
        <charset val="134"/>
      </rPr>
      <t>索引</t>
    </r>
    <r>
      <rPr>
        <b/>
        <sz val="11"/>
        <color theme="1"/>
        <rFont val="Times New Roman"/>
        <charset val="134"/>
      </rPr>
      <t>“</t>
    </r>
    <r>
      <rPr>
        <b/>
        <sz val="11"/>
        <color theme="1"/>
        <rFont val="等线"/>
        <charset val="134"/>
      </rPr>
      <t>入通道起频率</t>
    </r>
    <r>
      <rPr>
        <b/>
        <sz val="11"/>
        <color theme="1"/>
        <rFont val="Times New Roman"/>
        <charset val="134"/>
      </rPr>
      <t>”</t>
    </r>
  </si>
  <si>
    <r>
      <rPr>
        <b/>
        <sz val="11"/>
        <color theme="1"/>
        <rFont val="等线"/>
        <charset val="134"/>
      </rPr>
      <t>索引</t>
    </r>
    <r>
      <rPr>
        <b/>
        <sz val="11"/>
        <color theme="1"/>
        <rFont val="Times New Roman"/>
        <charset val="134"/>
      </rPr>
      <t>“</t>
    </r>
    <r>
      <rPr>
        <b/>
        <sz val="11"/>
        <color theme="1"/>
        <rFont val="等线"/>
        <charset val="134"/>
      </rPr>
      <t>入通道止频率</t>
    </r>
    <r>
      <rPr>
        <b/>
        <sz val="11"/>
        <color theme="1"/>
        <rFont val="Times New Roman"/>
        <charset val="134"/>
      </rPr>
      <t>”</t>
    </r>
  </si>
  <si>
    <r>
      <rPr>
        <b/>
        <sz val="11"/>
        <color theme="1"/>
        <rFont val="等线"/>
        <charset val="134"/>
      </rPr>
      <t>索引</t>
    </r>
    <r>
      <rPr>
        <b/>
        <sz val="11"/>
        <color theme="1"/>
        <rFont val="Times New Roman"/>
        <charset val="134"/>
      </rPr>
      <t>“</t>
    </r>
    <r>
      <rPr>
        <b/>
        <sz val="11"/>
        <color theme="1"/>
        <rFont val="等线"/>
        <charset val="134"/>
      </rPr>
      <t>出通道起频率</t>
    </r>
    <r>
      <rPr>
        <b/>
        <sz val="11"/>
        <color theme="1"/>
        <rFont val="Times New Roman"/>
        <charset val="134"/>
      </rPr>
      <t>”</t>
    </r>
  </si>
  <si>
    <r>
      <rPr>
        <b/>
        <sz val="11"/>
        <color theme="1"/>
        <rFont val="等线"/>
        <charset val="134"/>
      </rPr>
      <t>索引</t>
    </r>
    <r>
      <rPr>
        <b/>
        <sz val="11"/>
        <color theme="1"/>
        <rFont val="Times New Roman"/>
        <charset val="134"/>
      </rPr>
      <t>“</t>
    </r>
    <r>
      <rPr>
        <b/>
        <sz val="11"/>
        <color theme="1"/>
        <rFont val="等线"/>
        <charset val="134"/>
      </rPr>
      <t>出通道止频率</t>
    </r>
    <r>
      <rPr>
        <b/>
        <sz val="11"/>
        <color theme="1"/>
        <rFont val="Times New Roman"/>
        <charset val="134"/>
      </rPr>
      <t>”</t>
    </r>
  </si>
  <si>
    <t>CS10R-1-1-[1][1]</t>
  </si>
  <si>
    <t>P</t>
  </si>
  <si>
    <t>出租</t>
  </si>
  <si>
    <t>CS10R-1-1-[2][2]</t>
  </si>
  <si>
    <t>CS10R-1-1-[2][2]-OFF45-BW2.5</t>
  </si>
  <si>
    <t>CS10R-1-1-[3][3]</t>
  </si>
  <si>
    <t>CS10R-1-1-[4][4]</t>
  </si>
  <si>
    <t>CS10R-1-1-[5][5]</t>
  </si>
  <si>
    <t>CS10R-1-1-[6][6]</t>
  </si>
  <si>
    <t>CS10R-1-1-[7][7]</t>
  </si>
  <si>
    <t>CS10R-1-1-[8][8]</t>
  </si>
  <si>
    <t>CS10R-1-1-[9][9]</t>
  </si>
  <si>
    <t>CS10R-1-4-[5][5]</t>
  </si>
  <si>
    <t>CS10R-1-4-[6][6]</t>
  </si>
  <si>
    <t>CS10R-1-4-[7][7]</t>
  </si>
  <si>
    <t>CS10R-1-4-[8][8]</t>
  </si>
  <si>
    <t>CS10R-1-2-[1][1]</t>
  </si>
  <si>
    <t>CS10R-1-2-[2][2]</t>
  </si>
  <si>
    <t>CS10R-1-2-[3][3]</t>
  </si>
  <si>
    <t>CS10R-1-2-[4][4]</t>
  </si>
  <si>
    <t>CS10R-1-1-[10][10]</t>
  </si>
  <si>
    <t>CS10R-1-1-[11][11]</t>
  </si>
  <si>
    <t>CS10R-1-1-[12][12]</t>
  </si>
  <si>
    <t>CS10R-1-1-[13][13]</t>
  </si>
  <si>
    <t>CS10R-1-7-[1][1]</t>
  </si>
  <si>
    <t>CS10R-1-7-[2][2]</t>
  </si>
  <si>
    <t>CS10R-1-7-[3][3]</t>
  </si>
  <si>
    <t>CS10R-1-7-[4][4]</t>
  </si>
  <si>
    <t>CS10R-1-3-[1][1]</t>
  </si>
  <si>
    <t>CS10R-1-3-[2][2]</t>
  </si>
  <si>
    <t>CS10R-1-6-[8][8]</t>
  </si>
  <si>
    <t>CS10R-1-5-[1][1]</t>
  </si>
  <si>
    <t>CS10R-1-5-[2][2]</t>
  </si>
  <si>
    <t>CS10R-1-5-[3][3]</t>
  </si>
  <si>
    <t>CS10R-1-5-[4][4]</t>
  </si>
  <si>
    <t>CS10R-1-6-[5][5]</t>
  </si>
  <si>
    <t>CS10R-1-6-[6][6]</t>
  </si>
  <si>
    <t>CS10R-1-6-[7][7]</t>
  </si>
  <si>
    <t>CS12-1-1-[1][1]</t>
  </si>
  <si>
    <t>CS12-1-1-[2][2]</t>
  </si>
  <si>
    <t>CS12-1-1-[3][3]</t>
  </si>
  <si>
    <t>CS12-1-1-[4][4]</t>
  </si>
  <si>
    <t>CS12-1-1-[5][5]</t>
  </si>
  <si>
    <t>CS12-1-1-[6][6]</t>
  </si>
  <si>
    <t>CS12-1-1-[7][7]</t>
  </si>
  <si>
    <t>CS12-1-1-[8][8]</t>
  </si>
  <si>
    <t>CS12-1-1-[9][9]</t>
  </si>
  <si>
    <t>CS12-1-1-[10][10]</t>
  </si>
  <si>
    <t>CS12-1-1-[11][11]</t>
  </si>
  <si>
    <t>CS12-1-1-[12][12]</t>
  </si>
  <si>
    <t>CS12-1-1-[13][13]</t>
  </si>
  <si>
    <t>CS12-1-1-[14][14]</t>
  </si>
  <si>
    <t>CS12-1-1-[15][15]</t>
  </si>
  <si>
    <t>CS12-1-1-[16][16]</t>
  </si>
  <si>
    <t>CS12-1-1-[17][17]</t>
  </si>
  <si>
    <t>CS12-1-1-[18][18]</t>
  </si>
  <si>
    <t>CS12-1-1-[19][19]</t>
  </si>
  <si>
    <t>CS12-1-1-[20][20]</t>
  </si>
  <si>
    <t>CS12-1-1-[21][21]</t>
  </si>
  <si>
    <t>CS12-1-1-[22][22]</t>
  </si>
  <si>
    <t>CS12-1-1-[23][23]</t>
  </si>
  <si>
    <t>CS12-1-1-[24][24]</t>
  </si>
  <si>
    <t>CS12-1-3-[9][9]</t>
  </si>
  <si>
    <t>CS12-1-3-[10][10]</t>
  </si>
  <si>
    <t>CS12-1-3-[12][12]</t>
  </si>
  <si>
    <t>CS12-1-3-[13][13]</t>
  </si>
  <si>
    <t>CS12-1-4-[3][3]</t>
  </si>
  <si>
    <t>CS12-1-4-[4][4]</t>
  </si>
  <si>
    <t>CS12-1-4-[5][5]</t>
  </si>
  <si>
    <t>变更</t>
  </si>
  <si>
    <t>Aylar</t>
  </si>
  <si>
    <t>杨宁</t>
  </si>
  <si>
    <t>CS12-1-4-[6][6]</t>
  </si>
  <si>
    <t>CS12-1-3-[1][1]</t>
  </si>
  <si>
    <t>CS12-1-3-[2][2]</t>
  </si>
  <si>
    <t>CS12-1-3-[3][3]</t>
  </si>
  <si>
    <t>CS12-1-3-[4][4]</t>
  </si>
  <si>
    <t>CS12-1-3-[5][5]</t>
  </si>
  <si>
    <t>CS12-1-3-[6][6]</t>
  </si>
  <si>
    <t>CS12-1-3-[7][7]</t>
  </si>
  <si>
    <t>CS12-1-3-[8][8]</t>
  </si>
  <si>
    <t>CS12-1-4-[1][1]</t>
  </si>
  <si>
    <t>CS12-1-4-[2][2]</t>
  </si>
  <si>
    <t>CS12-1-2-[1][1]</t>
  </si>
  <si>
    <t>CS12-1-2-[2][2]</t>
  </si>
  <si>
    <t>CS12-1-2-[3][3]</t>
  </si>
  <si>
    <t>CS12-1-2-[4][4]</t>
  </si>
  <si>
    <t>CS11-1-1-[1][1]</t>
  </si>
  <si>
    <t>CS11-1-1-[2][2]</t>
  </si>
  <si>
    <t>CS11-1-1-[3][3]</t>
  </si>
  <si>
    <t>CS11-1-1-[4][4]</t>
  </si>
  <si>
    <t>CS11-1-1-[5][5]</t>
  </si>
  <si>
    <t>CS11-1-1-[6][6]</t>
  </si>
  <si>
    <t>CS11-1-1-[7][7]</t>
  </si>
  <si>
    <t>CS11-1-1-[8][8]</t>
  </si>
  <si>
    <t>禁用</t>
  </si>
  <si>
    <t>CS11-1-1-[9][9]</t>
  </si>
  <si>
    <t>CS11-1-1-[10][10]</t>
  </si>
  <si>
    <t>CS11-1-1-[11][11]</t>
  </si>
  <si>
    <t>CS11-1-1-[12][12]</t>
  </si>
  <si>
    <t>CS11-1-1-[13][13]</t>
  </si>
  <si>
    <t>CS11-1-1-[14][14]</t>
  </si>
  <si>
    <t>CS11-1-1-[15][15]</t>
  </si>
  <si>
    <t>CS11-1-1-[16][16]</t>
  </si>
  <si>
    <t>CS11-1-1-[17][17]</t>
  </si>
  <si>
    <t>CS11-1-1-[18][18]</t>
  </si>
  <si>
    <t>CS11-1-1-[19][19]</t>
  </si>
  <si>
    <t>CS11-1-1-[20][20]</t>
  </si>
  <si>
    <t>CS11-1-1-[21][21]</t>
  </si>
  <si>
    <t>新增</t>
  </si>
  <si>
    <t>马尔代夫电视台</t>
  </si>
  <si>
    <t>CS11-1-1-[22][22]</t>
  </si>
  <si>
    <t>CS11-1-1-[23][23]</t>
  </si>
  <si>
    <t>CS11-1-1-[24][24]</t>
  </si>
  <si>
    <t>CS11-1-1-[25][25]</t>
  </si>
  <si>
    <t>CS11-1-1-[26][26]</t>
  </si>
  <si>
    <t>CS11-1-5-[1][1]</t>
  </si>
  <si>
    <t>CS11-1-5-[2][2]</t>
  </si>
  <si>
    <t>CS11-1-5-[3][3]</t>
  </si>
  <si>
    <t>CS11-1-2-[1][1]</t>
  </si>
  <si>
    <t>CS11-1-2-[2][2]</t>
  </si>
  <si>
    <t>CS11-1-2-[3][3]</t>
  </si>
  <si>
    <t>CS11-1-2-[4][4]</t>
  </si>
  <si>
    <t>CS11-1-2-[5][5]</t>
  </si>
  <si>
    <t>鑫诺卫星</t>
  </si>
  <si>
    <t>何思群</t>
  </si>
  <si>
    <t>CS11-1-4-[1][1]</t>
  </si>
  <si>
    <t>巴基斯坦</t>
  </si>
  <si>
    <t>CS11-1-3-[9][9]</t>
  </si>
  <si>
    <t>CS15-1-1-[1][1]</t>
  </si>
  <si>
    <t>CS15-1-1-[2][2]</t>
  </si>
  <si>
    <t>CS15-1-1-[3][3]</t>
  </si>
  <si>
    <t>CS15-1-1-[4][4]</t>
  </si>
  <si>
    <t>CS15-1-2-[1][1]</t>
  </si>
  <si>
    <t>CS15-1-1-[5][5]</t>
  </si>
  <si>
    <t>CS15-1-1-[6][6]</t>
  </si>
  <si>
    <t>CS15-1-2-[2][2]</t>
  </si>
  <si>
    <t>CS15-1-2-[6][6]</t>
  </si>
  <si>
    <t>CS15-1-1-[8][8]</t>
  </si>
  <si>
    <t>CS6C-1-1-[13][13]</t>
  </si>
  <si>
    <t>自用</t>
  </si>
  <si>
    <t>CS6C-1-1-[14][14]</t>
  </si>
  <si>
    <t>CS6C-1-1-[15][15]</t>
  </si>
  <si>
    <t>CS6C-1-1-[16][16]</t>
  </si>
  <si>
    <t>CS6C-1-1-[17][17]</t>
  </si>
  <si>
    <t>CS6C-1-1-[18][18]</t>
  </si>
  <si>
    <t>CS6C-1-1-[19][19]</t>
  </si>
  <si>
    <t>CS6C-1-1-[20][20]</t>
  </si>
  <si>
    <t>CS6C-1-1-[21][21]</t>
  </si>
  <si>
    <t>CS6C-1-1-[22][22]</t>
  </si>
  <si>
    <t>CS6C-1-1-[23][23]</t>
  </si>
  <si>
    <t>CS6C-1-1-[24][24]</t>
  </si>
  <si>
    <t>CS6C-1-1-[25][25]</t>
  </si>
  <si>
    <t>CS6C-1-1-[1][1]</t>
  </si>
  <si>
    <t>CS6C-1-1-[2][2]</t>
  </si>
  <si>
    <t>CS6C-1-1-[3][3]</t>
  </si>
  <si>
    <t>CS6C-1-1-[4][4]</t>
  </si>
  <si>
    <t>CS6C-1-1-[5][5]</t>
  </si>
  <si>
    <t>CS6C-1-1-[6][6]</t>
  </si>
  <si>
    <t>CS6C-1-1-[7][7]</t>
  </si>
  <si>
    <t>CS6C-1-1-[8][8]</t>
  </si>
  <si>
    <t>CS6C-1-1-[9][9]</t>
  </si>
  <si>
    <t>CS6C-1-1-[10][10]</t>
  </si>
  <si>
    <t>CS6C-1-1-[11][11]</t>
  </si>
  <si>
    <t>CS6C-1-1-[12][12]</t>
  </si>
  <si>
    <t>CS6D-1-2-[1][1]</t>
  </si>
  <si>
    <t>CS6D-1-2-[2][2]</t>
  </si>
  <si>
    <t>CS6D-1-2-[3][3]</t>
  </si>
  <si>
    <t>CS6D-1-2-[4][4]</t>
  </si>
  <si>
    <t>CS6D-1-2-[5][5]</t>
  </si>
  <si>
    <t>CS6D-1-2-[6][6]</t>
  </si>
  <si>
    <t>CS6D-1-2-[7][7]</t>
  </si>
  <si>
    <t>CS6D-1-2-[8][8]</t>
  </si>
  <si>
    <t>CS6D-1-2-[9][9]</t>
  </si>
  <si>
    <t>CS6D-1-2-[10][10]</t>
  </si>
  <si>
    <t>CS6D-1-2-[11][11]</t>
  </si>
  <si>
    <t>CS6D-1-2-[12][12]</t>
  </si>
  <si>
    <t>CS6D-1-2-[13][13]</t>
  </si>
  <si>
    <t>CS6D-1-2-[14][14]</t>
  </si>
  <si>
    <t>CS6D-1-2-[15][15]</t>
  </si>
  <si>
    <t>CS6D-1-2-[16][16]</t>
  </si>
  <si>
    <t>CS6D-1-2-[17][17]</t>
  </si>
  <si>
    <t>CS6D-1-2-[18][18]</t>
  </si>
  <si>
    <t>CS6D-1-2-[19][19]</t>
  </si>
  <si>
    <t>CS6D-1-2-[20][20]</t>
  </si>
  <si>
    <t>CS6D-1-2-[26][26]</t>
  </si>
  <si>
    <t>CS6D-1-2-[21][21]</t>
  </si>
  <si>
    <t>CS6D-1-2-[22][22]</t>
  </si>
  <si>
    <t>CS6D-1-2-[28][28]</t>
  </si>
  <si>
    <t>CS6D-1-2-[23][23]</t>
  </si>
  <si>
    <t>CS6D-1-2-[29][29]</t>
  </si>
  <si>
    <t>CS6D-1-2-[24][24]</t>
  </si>
  <si>
    <t>CS6D-1-2-[30][30]</t>
  </si>
  <si>
    <t>CS6D-1-2-[25][25]</t>
  </si>
  <si>
    <t>CS6D-1-2-[31][31]</t>
  </si>
  <si>
    <t>CS6D-1-1-[1][1]</t>
  </si>
  <si>
    <t>CS6D-1-1-[27][2]</t>
  </si>
  <si>
    <t>CS6D-1-1-[28][3]</t>
  </si>
  <si>
    <t>CS6D-1-1-[4][4]</t>
  </si>
  <si>
    <t>CS6D-1-1-[5][5]</t>
  </si>
  <si>
    <t>CS6D-1-1-[6][6]</t>
  </si>
  <si>
    <t>CS6D-1-1-[7][7]</t>
  </si>
  <si>
    <t>CS6D-1-1-[8][8]</t>
  </si>
  <si>
    <t>CS6D-1-1-[34][9]</t>
  </si>
  <si>
    <t>CS6D-1-1-[10][10]</t>
  </si>
  <si>
    <t>CS6D-1-1-[11][11]</t>
  </si>
  <si>
    <t>CS6D-1-1-[37][12]</t>
  </si>
  <si>
    <t>CS6D-1-1-[38][13]</t>
  </si>
  <si>
    <t>CS6D-1-1-[39][14]</t>
  </si>
  <si>
    <t>CS6D-1-1-[40][15]</t>
  </si>
  <si>
    <t>CS6D-1-1-[41][16]</t>
  </si>
  <si>
    <t>CS6D-1-1-[42][17]</t>
  </si>
  <si>
    <t>CS6D-1-1-[43][18]</t>
  </si>
  <si>
    <t>CS6D-1-1-[44][19]</t>
  </si>
  <si>
    <t>CS6D-1-1-[45][20]</t>
  </si>
  <si>
    <t>CS6D-1-1-[21][21]</t>
  </si>
  <si>
    <t>CS6D-1-1-[47][22]</t>
  </si>
  <si>
    <t>CS6D-1-1-[48][23]</t>
  </si>
  <si>
    <t>CS6D-1-1-[49][24]</t>
  </si>
  <si>
    <t>CS6D-1-1-[50][25]</t>
  </si>
  <si>
    <t>CS9B-1-1-[1][1]</t>
  </si>
  <si>
    <t>CS9B-1-1-[2][2]</t>
  </si>
  <si>
    <t>CS9B-1-1-[3][3]</t>
  </si>
  <si>
    <t>CS9B-1-1-[4][4]</t>
  </si>
  <si>
    <t>CS9B-1-1-[5][5]</t>
  </si>
  <si>
    <t>CS9B-1-1-[6][6]</t>
  </si>
  <si>
    <t>CS9B-1-1-[7][7]</t>
  </si>
  <si>
    <t>CS9B-1-1-[8][8]</t>
  </si>
  <si>
    <t>CS9B-1-5-[1][1]</t>
  </si>
  <si>
    <t>CS9B-1-3-[1][1]</t>
  </si>
  <si>
    <t>CS9B-1-5-[2][2]</t>
  </si>
  <si>
    <t>CS9B-1-1-[9][9]</t>
  </si>
  <si>
    <t>CS9B-1-1-[10][10]</t>
  </si>
  <si>
    <t>CS9B-1-4-[1][1]</t>
  </si>
  <si>
    <t>CS9B-1-2-[1][1]</t>
  </si>
  <si>
    <t>CS9B-1-2-[2][2]</t>
  </si>
  <si>
    <t>CS9B-1-2-[3][3]</t>
  </si>
  <si>
    <t>CS9B-1-4-[2][2]</t>
  </si>
  <si>
    <t>CS9B-1-1-[11][11]</t>
  </si>
  <si>
    <t>CS9B-1-1-[12][12]</t>
  </si>
  <si>
    <t>CS9B-1-1-[13][13]</t>
  </si>
  <si>
    <t>CS9B-1-1-[14][14]</t>
  </si>
  <si>
    <t>CS9B-1-1-[15][15]</t>
  </si>
  <si>
    <t>CS9B-1-1-[16][16]</t>
  </si>
  <si>
    <t>CS9B-1-1-[17][17]</t>
  </si>
  <si>
    <t>CS9C-1-3-[1][1]</t>
  </si>
  <si>
    <t>CS9C-1-3-[2][2]</t>
  </si>
  <si>
    <t>CS9C-1-3-[3][3]</t>
  </si>
  <si>
    <t>CS9C-1-2-[1][1]</t>
  </si>
  <si>
    <t>CS9C-1-2-[2][2]</t>
  </si>
  <si>
    <t>CS9C-1-2-[3][3]</t>
  </si>
  <si>
    <t>CS9C-1-2-[4][4]</t>
  </si>
  <si>
    <t>CS9C-1-2-[5][5]</t>
  </si>
  <si>
    <t>CS9C-1-4-[1][4]</t>
  </si>
  <si>
    <t>CS9C-1-4-[2][5]</t>
  </si>
  <si>
    <t>CS9C-1-4-[3][6]</t>
  </si>
  <si>
    <t>CS9C-1-2-[6][6]</t>
  </si>
  <si>
    <t>CS9C-1-1-[1][1]</t>
  </si>
  <si>
    <t>CS9C-1-1-[2][2]</t>
  </si>
  <si>
    <t>CS9C-1-1-[3][3]</t>
  </si>
  <si>
    <t>CS9C-1-1-[4][4]</t>
  </si>
  <si>
    <t>CS9C-1-1-[5][5]</t>
  </si>
  <si>
    <t>CS9C-1-1-[6][6]</t>
  </si>
  <si>
    <t>CS9C-1-1-[7][7]</t>
  </si>
  <si>
    <t>CS9C-1-1-[8][8]</t>
  </si>
  <si>
    <t>CS9C-1-1-[9][9]</t>
  </si>
  <si>
    <t>CS9C-1-1-[10][10]</t>
  </si>
  <si>
    <t>CS9C-1-1-[11][11]</t>
  </si>
  <si>
    <t>CS9C-1-1-[12][12]</t>
  </si>
  <si>
    <t>CS9C-1-7-[1][1]</t>
  </si>
  <si>
    <t>CS9C-1-7-[2][2]</t>
  </si>
  <si>
    <t>CS9C-1-7-[3][3]</t>
  </si>
  <si>
    <t>CS9C-1-7-[4][4]</t>
  </si>
  <si>
    <t>CS9C-1-7-[5][5]</t>
  </si>
  <si>
    <t>CS9C-1-6-[1][1]</t>
  </si>
  <si>
    <t>CS9C-1-6-[2][2]</t>
  </si>
  <si>
    <t>CS9C-1-6-[3][3]</t>
  </si>
  <si>
    <t>CS9C-1-6-[4][4]</t>
  </si>
  <si>
    <t>CS9C-1-6-[5][5]</t>
  </si>
  <si>
    <t>CS9C-1-5-[1][1]</t>
  </si>
  <si>
    <t>CS19-1-1-[1][1]</t>
  </si>
  <si>
    <t>CS19-1-1-[2][2]</t>
  </si>
  <si>
    <t>CS19-1-2-[1][1]</t>
  </si>
  <si>
    <t>CS19-1-2-[2][2]</t>
  </si>
  <si>
    <t>CS19-1-2-[3][3]</t>
  </si>
  <si>
    <t>CS19-1-2-[4][4]</t>
  </si>
  <si>
    <t>CS19-1-5-[1][1]</t>
  </si>
  <si>
    <t>CS19-1-5-[2][3]</t>
  </si>
  <si>
    <t>CS19-1-5-[4][5]</t>
  </si>
  <si>
    <t>CS19-1-2-[5][5]</t>
  </si>
  <si>
    <t>CS19-1-2-[6][6]</t>
  </si>
  <si>
    <t>CS19-1-2-[7][7]</t>
  </si>
  <si>
    <t>CS19-1-5-[6][7]</t>
  </si>
  <si>
    <t>CS19-1-5-[8][9]</t>
  </si>
  <si>
    <t>CS19-1-5-[9][11]</t>
  </si>
  <si>
    <t>CS6E-1-5-[1][1]</t>
  </si>
  <si>
    <t>CS6E-1-5-[25][2]</t>
  </si>
  <si>
    <t>CS6E-1-5-[26][3]</t>
  </si>
  <si>
    <t>CS6E-1-5-[27][4]</t>
  </si>
  <si>
    <t>CS6E-1-5-[28][5]</t>
  </si>
  <si>
    <t>CS6E-1-5-[29][6]</t>
  </si>
  <si>
    <t>CS6E-1-5-[30][7]</t>
  </si>
  <si>
    <t>CS6E-1-5-[31][8]</t>
  </si>
  <si>
    <t>CS6E-1-5-[32][9]</t>
  </si>
  <si>
    <t>CS6E-1-5-[10][10]</t>
  </si>
  <si>
    <t>CS6E-1-5-[34][11]</t>
  </si>
  <si>
    <t>CS6E-1-5-[35][12]</t>
  </si>
  <si>
    <t>CS6E-1-5-[36][13]</t>
  </si>
  <si>
    <t>CS6E-1-5-[37][14]</t>
  </si>
  <si>
    <t>CS6E-1-5-[38][15]</t>
  </si>
  <si>
    <t>CS6E-1-5-[39][16]</t>
  </si>
  <si>
    <t>CS6E-1-5-[40][17]</t>
  </si>
  <si>
    <t>CS6E-1-5-[41][18]</t>
  </si>
  <si>
    <t>CS6E-1-5-[42][19]</t>
  </si>
  <si>
    <t>CS6E-1-5-[43][20]</t>
  </si>
  <si>
    <t>CS6E-1-5-[44][21]</t>
  </si>
  <si>
    <t>CS6E-1-5-[45][22]</t>
  </si>
  <si>
    <t>CS6E-1-5-[46][23]</t>
  </si>
  <si>
    <t>CS19-1-3-[1][1]</t>
  </si>
  <si>
    <t>合作</t>
  </si>
  <si>
    <t>CS19-1-3-[2][2]</t>
  </si>
  <si>
    <t>CS19-1-3-[3][3]</t>
  </si>
  <si>
    <t>CS19-1-3-[4][4]</t>
  </si>
  <si>
    <t>CS19-1-3-[5][5]</t>
  </si>
  <si>
    <t>CS19-1-3-[6][6]</t>
  </si>
  <si>
    <t>CS19-1-3-[7][7]</t>
  </si>
  <si>
    <t>CS19-1-3-[8][8]</t>
  </si>
  <si>
    <t>CS19-1-3-[9][9]</t>
  </si>
  <si>
    <t>CS19-1-3-[10][10]</t>
  </si>
  <si>
    <t>CS19-1-3-[11][11]</t>
  </si>
  <si>
    <t>CS19-1-3-[12][12]</t>
  </si>
  <si>
    <t>CS19-1-3-[13][13]</t>
  </si>
  <si>
    <t>CS19-1-3-[14][14]</t>
  </si>
  <si>
    <t>CS19-1-3-[15][15]</t>
  </si>
  <si>
    <t>CS19-1-3-[16][16]</t>
  </si>
  <si>
    <t>CS19-1-3-[17][17]</t>
  </si>
  <si>
    <t>CS19-1-3-[18][18]</t>
  </si>
  <si>
    <t>CS19-1-3-[19][19]</t>
  </si>
  <si>
    <t>CS19-1-3-[20][20]</t>
  </si>
  <si>
    <t>CS19-1-3-[21][21]</t>
  </si>
  <si>
    <t>CS19-1-3-[22][22]</t>
  </si>
  <si>
    <t>CS19-1-3-[23][23]</t>
  </si>
  <si>
    <t>CS19-1-3-[24][24]</t>
  </si>
  <si>
    <t>CS19-1-3-[25][25]</t>
  </si>
  <si>
    <t>CS19-1-3-[26][26]</t>
  </si>
  <si>
    <t>CS19-1-3-[27][27]</t>
  </si>
  <si>
    <t>CS19-1-3-[28][28]</t>
  </si>
  <si>
    <t>CS19-1-4-[1][1]</t>
  </si>
  <si>
    <t>CS19-1-4-[2][2]</t>
  </si>
  <si>
    <t>CS19-1-4-[3][3]</t>
  </si>
  <si>
    <t>CS19-1-4-[4][4]</t>
  </si>
  <si>
    <t>CS19-1-4-[5][5]</t>
  </si>
  <si>
    <t>CS19-1-4-[6][6]</t>
  </si>
  <si>
    <t>CS19-1-4-[7][7]</t>
  </si>
  <si>
    <t>CS19-1-4-[8][8]</t>
  </si>
  <si>
    <t>CS19-1-4-[9][9]</t>
  </si>
  <si>
    <t>CS19-1-4-[10][10]</t>
  </si>
  <si>
    <t>CS19-1-4-[11][11]</t>
  </si>
  <si>
    <t>CS19-1-4-[12][12]</t>
  </si>
  <si>
    <t>CS19-1-4-[13][13]</t>
  </si>
  <si>
    <t>CS19-1-4-[14][14]</t>
  </si>
  <si>
    <t>CS19-1-4-[15][15]</t>
  </si>
  <si>
    <t>CS19-1-4-[16][16]</t>
  </si>
  <si>
    <t>CS19-1-4-[17][17]</t>
  </si>
  <si>
    <t>CS19-1-4-[18][18]</t>
  </si>
  <si>
    <t>CS19-1-4-[19][19]</t>
  </si>
  <si>
    <t>CS19-1-4-[20][20]</t>
  </si>
  <si>
    <t>CS19-1-4-[21][21]</t>
  </si>
  <si>
    <t>CS19-1-4-[22][22]</t>
  </si>
  <si>
    <t>CS19-1-4-[23][23]</t>
  </si>
  <si>
    <t>CS19-1-4-[24][24]</t>
  </si>
  <si>
    <t>CS19-1-4-[25][25]</t>
  </si>
  <si>
    <t>CS19-1-4-[26][26]</t>
  </si>
  <si>
    <t>CS19-1-4-[27][27]</t>
  </si>
  <si>
    <t>CS19-1-4-[28][28]</t>
  </si>
  <si>
    <t>CS26-1-3-[5][5]</t>
  </si>
  <si>
    <t>CS26-1-3-[6][6]</t>
  </si>
  <si>
    <t>CS26-1-3-[1][1]</t>
  </si>
  <si>
    <t>CS26-1-3-[2][2]</t>
  </si>
  <si>
    <t>CS26-1-3-[7][7]</t>
  </si>
  <si>
    <t>CS26-1-3-[8][8]</t>
  </si>
  <si>
    <t>CS26-1-3-[3][3]</t>
  </si>
  <si>
    <t>CS26-1-3-[4][4]</t>
  </si>
  <si>
    <t>CS26-1-9-[1][1]</t>
  </si>
  <si>
    <t>CS26-1-9-[2][2]</t>
  </si>
  <si>
    <t>CS26-1-9-[3][3]</t>
  </si>
  <si>
    <t>CS26-1-9-[4][4]</t>
  </si>
  <si>
    <t>CS26-1-9-[5][5]</t>
  </si>
  <si>
    <t>CS26-1-9-[6][6]</t>
  </si>
  <si>
    <t>CS26-1-9-[7][7]</t>
  </si>
  <si>
    <t>CS26-1-9-[8][8]</t>
  </si>
  <si>
    <t>CS26-1-11-[1][1]</t>
  </si>
  <si>
    <t>CS26-1-11-[2][2]</t>
  </si>
  <si>
    <t>CS26-1-11-[5][5]</t>
  </si>
  <si>
    <t>CS26-1-11-[6][6]</t>
  </si>
  <si>
    <t>CS26-1-11-[3][3]</t>
  </si>
  <si>
    <t>CS26-1-11-[4][4]</t>
  </si>
  <si>
    <t>CS26-1-11-[7][7]</t>
  </si>
  <si>
    <t>CS26-1-11-[8][8]</t>
  </si>
  <si>
    <t>CS26-1-1-[1][1]</t>
  </si>
  <si>
    <t>CS26-1-1-[2][2]</t>
  </si>
  <si>
    <t>CS26-1-1-[5][5]</t>
  </si>
  <si>
    <t>CS26-1-1-[3][3]</t>
  </si>
  <si>
    <t>CS26-1-1-[6][6]</t>
  </si>
  <si>
    <t>CS26-1-1-[7][7]</t>
  </si>
  <si>
    <t>CS26-1-1-[4][4]</t>
  </si>
  <si>
    <t>CS26-1-1-[8][8]</t>
  </si>
  <si>
    <t>CS26-1-7-[1][1]</t>
  </si>
  <si>
    <t>CS26-1-7-[8][8]</t>
  </si>
  <si>
    <t>CS26-1-7-[2][2]</t>
  </si>
  <si>
    <t>CS26-1-7-[3][3]</t>
  </si>
  <si>
    <t>CS26-1-7-[9][9]</t>
  </si>
  <si>
    <t>CS26-1-7-[10][10]</t>
  </si>
  <si>
    <t>CS26-1-7-[4][4]</t>
  </si>
  <si>
    <t>CS26-1-7-[11][11]</t>
  </si>
  <si>
    <t>CS26-1-7-[5][5]</t>
  </si>
  <si>
    <t>CS26-1-7-[12][12]</t>
  </si>
  <si>
    <t>CS26-1-7-[6][6]</t>
  </si>
  <si>
    <t>CS26-1-7-[7][7]</t>
  </si>
  <si>
    <t>CS26-1-7-[13][13]</t>
  </si>
  <si>
    <t>CS26-1-7-[14][14]</t>
  </si>
  <si>
    <t>CS26-1-17-[17][17]</t>
  </si>
  <si>
    <t>CS26-1-17-[18][18]</t>
  </si>
  <si>
    <t>CS26-1-17-[1][1]</t>
  </si>
  <si>
    <t>CS26-1-17-[19][19]</t>
  </si>
  <si>
    <t>CS26-1-17-[2][2]</t>
  </si>
  <si>
    <t>CS26-1-17-[3][3]</t>
  </si>
  <si>
    <t>CS26-1-17-[4][4]</t>
  </si>
  <si>
    <t>CS26-1-17-[5][5]</t>
  </si>
  <si>
    <t>CS26-1-17-[20][20]</t>
  </si>
  <si>
    <t>CS26-1-17-[6][6]</t>
  </si>
  <si>
    <t>CS26-1-17-[7][7]</t>
  </si>
  <si>
    <t>CS26-1-17-[8][8]</t>
  </si>
  <si>
    <t>CS26-1-17-[21][21]</t>
  </si>
  <si>
    <t>CS26-1-17-[22][22]</t>
  </si>
  <si>
    <t>CS26-1-17-[23][23]</t>
  </si>
  <si>
    <t>CS26-1-17-[24][24]</t>
  </si>
  <si>
    <t>CS26-1-17-[9][9]</t>
  </si>
  <si>
    <t>CS26-1-17-[25][25]</t>
  </si>
  <si>
    <t>CS26-1-17-[26][26]</t>
  </si>
  <si>
    <t>CS26-1-17-[27][27]</t>
  </si>
  <si>
    <t>CS26-1-17-[28][28]</t>
  </si>
  <si>
    <t>CS26-1-17-[10][10]</t>
  </si>
  <si>
    <t>CS26-1-17-[11][11]</t>
  </si>
  <si>
    <t>CS26-1-17-[12][12]</t>
  </si>
  <si>
    <t>CS26-1-17-[29][29]</t>
  </si>
  <si>
    <t>CS26-1-17-[13][13]</t>
  </si>
  <si>
    <t>CS26-1-17-[30][30]</t>
  </si>
  <si>
    <t>CS26-1-17-[14][14]</t>
  </si>
  <si>
    <t>CS26-1-17-[31][31]</t>
  </si>
  <si>
    <t>CS26-1-17-[15][15]</t>
  </si>
  <si>
    <t>CS26-1-17-[16][16]</t>
  </si>
  <si>
    <t>CS26-1-17-[32][32]</t>
  </si>
  <si>
    <t>CS26-1-5-[1][1]</t>
  </si>
  <si>
    <t>CS26-1-5-[2][2]</t>
  </si>
  <si>
    <t>CS26-1-5-[3][3]</t>
  </si>
  <si>
    <t>CS26-1-5-[4][4]</t>
  </si>
  <si>
    <t>CS26-1-5-[9][9]</t>
  </si>
  <si>
    <t>CS26-1-5-[5][5]</t>
  </si>
  <si>
    <t>CS26-1-5-[10][10]</t>
  </si>
  <si>
    <t>CS26-1-5-[11][11]</t>
  </si>
  <si>
    <t>CS26-1-5-[12][12]</t>
  </si>
  <si>
    <t>CS26-1-5-[6][6]</t>
  </si>
  <si>
    <t>CS26-1-5-[7][7]</t>
  </si>
  <si>
    <t>CS26-1-5-[13][13]</t>
  </si>
  <si>
    <t>CS26-1-5-[14][14]</t>
  </si>
  <si>
    <t>CS26-1-5-[8][8]</t>
  </si>
  <si>
    <t>CS26-1-5-[15][15]</t>
  </si>
  <si>
    <t>CS26-1-5-[16][16]</t>
  </si>
  <si>
    <t>CS26-1-4-[1][1]</t>
  </si>
  <si>
    <t>CS26-1-4-[2][2]</t>
  </si>
  <si>
    <t>CS26-1-4-[5][5]</t>
  </si>
  <si>
    <t>CS26-1-4-[6][6]</t>
  </si>
  <si>
    <t>CS26-1-4-[3][3]</t>
  </si>
  <si>
    <t>CS26-1-4-[4][4]</t>
  </si>
  <si>
    <t>CS26-1-4-[7][7]</t>
  </si>
  <si>
    <t>CS26-1-4-[8][8]</t>
  </si>
  <si>
    <t>CS26-1-10-[5][5]</t>
  </si>
  <si>
    <t>CS26-1-10-[6][6]</t>
  </si>
  <si>
    <t>CS26-1-10-[7][7]</t>
  </si>
  <si>
    <t>CS26-1-10-[8][8]</t>
  </si>
  <si>
    <t>CS26-1-10-[1][1]</t>
  </si>
  <si>
    <t>CS26-1-10-[2][2]</t>
  </si>
  <si>
    <t>CS26-1-10-[3][3]</t>
  </si>
  <si>
    <t>CS26-1-10-[4][4]</t>
  </si>
  <si>
    <t>CS26-1-12-[5][5]</t>
  </si>
  <si>
    <t>CS26-1-12-[6][6]</t>
  </si>
  <si>
    <t>CS26-1-12-[1][1]</t>
  </si>
  <si>
    <t>CS26-1-12-[2][2]</t>
  </si>
  <si>
    <t>CS26-1-12-[7][7]</t>
  </si>
  <si>
    <t>CS26-1-12-[8][8]</t>
  </si>
  <si>
    <t>CS26-1-12-[3][3]</t>
  </si>
  <si>
    <t>CS26-1-12-[4][4]</t>
  </si>
  <si>
    <t>CS26-1-2-[5][5]</t>
  </si>
  <si>
    <t>CS26-1-2-[6][6]</t>
  </si>
  <si>
    <t>CS26-1-2-[1][1]</t>
  </si>
  <si>
    <t>CS26-1-2-[7][7]</t>
  </si>
  <si>
    <t>CS26-1-2-[2][2]</t>
  </si>
  <si>
    <t>CS26-1-2-[3][3]</t>
  </si>
  <si>
    <t>CS26-1-2-[8][8]</t>
  </si>
  <si>
    <t>CS26-1-2-[4][4]</t>
  </si>
  <si>
    <t>CS26-1-8-[8][8]</t>
  </si>
  <si>
    <t>CS26-1-8-[1][1]</t>
  </si>
  <si>
    <t>CS26-1-8-[9][9]</t>
  </si>
  <si>
    <t>CS26-1-8-[2][2]</t>
  </si>
  <si>
    <t>CS26-1-8-[3][3]</t>
  </si>
  <si>
    <t>CS26-1-8-[4][4]</t>
  </si>
  <si>
    <t>CS26-1-8-[10][10]</t>
  </si>
  <si>
    <t>CS26-1-8-[5][5]</t>
  </si>
  <si>
    <t>CS26-1-8-[11][11]</t>
  </si>
  <si>
    <t>CS26-1-8-[6][6]</t>
  </si>
  <si>
    <t>CS26-1-8-[12][12]</t>
  </si>
  <si>
    <t>CS26-1-8-[13][13]</t>
  </si>
  <si>
    <t>CS26-1-8-[7][7]</t>
  </si>
  <si>
    <t>CS26-1-8-[14][14]</t>
  </si>
  <si>
    <t>CS26-1-18-[1][1]</t>
  </si>
  <si>
    <t>CS26-1-18-[2][2]</t>
  </si>
  <si>
    <t>CS26-1-18-[17][17]</t>
  </si>
  <si>
    <t>CS26-1-18-[3][3]</t>
  </si>
  <si>
    <t>CS26-1-18-[18][18]</t>
  </si>
  <si>
    <t>CS26-1-18-[19][19]</t>
  </si>
  <si>
    <t>CS26-1-18-[20][20]</t>
  </si>
  <si>
    <t>CS26-1-18-[21][21]</t>
  </si>
  <si>
    <t>CS26-1-18-[4][4]</t>
  </si>
  <si>
    <t>CS26-1-18-[22][22]</t>
  </si>
  <si>
    <t>CS26-1-18-[23][23]</t>
  </si>
  <si>
    <t>CS26-1-18-[24][24]</t>
  </si>
  <si>
    <t>CS26-1-18-[5][5]</t>
  </si>
  <si>
    <t>CS26-1-18-[6][6]</t>
  </si>
  <si>
    <t>CS26-1-18-[7][7]</t>
  </si>
  <si>
    <t>CS26-1-18-[8][8]</t>
  </si>
  <si>
    <t>CS26-1-18-[25][25]</t>
  </si>
  <si>
    <t>CS26-1-18-[9][9]</t>
  </si>
  <si>
    <t>CS26-1-18-[10][10]</t>
  </si>
  <si>
    <t>CS26-1-18-[11][11]</t>
  </si>
  <si>
    <t>CS26-1-18-[12][12]</t>
  </si>
  <si>
    <t>CS26-1-18-[26][26]</t>
  </si>
  <si>
    <t>CS26-1-18-[27][27]</t>
  </si>
  <si>
    <t>CS26-1-18-[28][28]</t>
  </si>
  <si>
    <t>CS26-1-18-[13][13]</t>
  </si>
  <si>
    <t>CS26-1-18-[29][29]</t>
  </si>
  <si>
    <t>CS26-1-18-[14][14]</t>
  </si>
  <si>
    <t>CS26-1-18-[30][30]</t>
  </si>
  <si>
    <t>CS26-1-18-[15][15]</t>
  </si>
  <si>
    <t>CS26-1-18-[31][31]</t>
  </si>
  <si>
    <t>CS26-1-18-[32][32]</t>
  </si>
  <si>
    <t>CS26-1-18-[16][16]</t>
  </si>
  <si>
    <t>CS26-1-6-[9][9]</t>
  </si>
  <si>
    <t>CS26-1-6-[10][10]</t>
  </si>
  <si>
    <t>CS26-1-6-[11][11]</t>
  </si>
  <si>
    <t>CS26-1-6-[12][12]</t>
  </si>
  <si>
    <t>CS26-1-6-[1][1]</t>
  </si>
  <si>
    <t>CS26-1-6-[13][13]</t>
  </si>
  <si>
    <t>CS26-1-6-[2][2]</t>
  </si>
  <si>
    <t>CS26-1-6-[3][3]</t>
  </si>
  <si>
    <t>CS26-1-6-[4][4]</t>
  </si>
  <si>
    <t>CS26-1-6-[14][14]</t>
  </si>
  <si>
    <t>CS26-1-6-[15][15]</t>
  </si>
  <si>
    <t>CS26-1-6-[5][5]</t>
  </si>
  <si>
    <t>CS26-1-6-[6][6]</t>
  </si>
  <si>
    <t>CS26-1-6-[16][16]</t>
  </si>
  <si>
    <t>CS26-1-6-[7][7]</t>
  </si>
  <si>
    <t>CS26-1-6-[8][8]</t>
  </si>
  <si>
    <t>IS35E-1-1-[1][1]</t>
  </si>
  <si>
    <t>IS35E-1-2-[1][1]</t>
  </si>
  <si>
    <t>IS35E-1-3-[1][1]</t>
  </si>
  <si>
    <t>IS35E-1-4-[1][1]</t>
  </si>
  <si>
    <t>IS39-1-5-[1][1]</t>
  </si>
  <si>
    <t>IS39-1-6-[1][1]</t>
  </si>
  <si>
    <t>IS39-1-7-[1][1]</t>
  </si>
  <si>
    <t>IS39-1-8-[1][1]</t>
  </si>
  <si>
    <t>IS39-1-9-[1][1]</t>
  </si>
  <si>
    <t>IS39-1-10-[1][1]</t>
  </si>
  <si>
    <t>IS39-1-11-[1][1]</t>
  </si>
  <si>
    <t>IS39-1-12-[1][1]</t>
  </si>
  <si>
    <t>APT7-1-13-[1][1]</t>
  </si>
  <si>
    <t>APT7-1-14-[1][1]</t>
  </si>
  <si>
    <t>APT7-1-15-[1][1]</t>
  </si>
  <si>
    <t>IS35E-1-16-[1][1]</t>
  </si>
  <si>
    <t>IS35E-1-17-[1][1]</t>
  </si>
  <si>
    <t>IS35E-1-18-[1][1]</t>
  </si>
  <si>
    <t>IS35E-1-19-[1][1]</t>
  </si>
  <si>
    <t>IS35E-1-20-[1][1]</t>
  </si>
  <si>
    <t>IS35E-1-10-[1][1]</t>
  </si>
  <si>
    <t>IS35E-1-11-[1][1]</t>
  </si>
  <si>
    <t>IS35E-1-12-[1][1]</t>
  </si>
  <si>
    <t>IS39-1-24-[1][1]</t>
  </si>
  <si>
    <t>IS35E-1-113-[1][1]</t>
  </si>
  <si>
    <t>IS39-1-50-[1][1]</t>
  </si>
  <si>
    <t>IS39-1-51-[1][1]</t>
  </si>
  <si>
    <t>IS39-1-52-[1][1]</t>
  </si>
  <si>
    <t>IS39-1-53-[1][1]</t>
  </si>
  <si>
    <t>APT9-1-29-[1][1]</t>
  </si>
  <si>
    <t>Eul36D-1-30-[1][1]</t>
  </si>
  <si>
    <t>Eul36B-1-31-[1][1]</t>
  </si>
  <si>
    <t>Eul36D-1-32-[1][1]</t>
  </si>
  <si>
    <t>APT5C-1-33-[1][1]</t>
  </si>
  <si>
    <t>APT7-1-34-[1][1]</t>
  </si>
  <si>
    <t>APT9-1-35-[1][1]</t>
  </si>
  <si>
    <t>APT9-1-36-[1][1]</t>
  </si>
  <si>
    <t>APT5C-1-37-[1][1]</t>
  </si>
  <si>
    <t>APT5C-1-38-[1][1]</t>
  </si>
  <si>
    <t>APT5C-1-39-[1][1]</t>
  </si>
  <si>
    <t>APT5C-1-40-[1][1]</t>
  </si>
  <si>
    <t>APT5C-1-41-[1][1]</t>
  </si>
  <si>
    <t>APT5C-1-42-[1][1]</t>
  </si>
  <si>
    <t>APT5C-1-43-[1][1]</t>
  </si>
  <si>
    <t>APT5C-1-44-[1][1]</t>
  </si>
  <si>
    <t>APT5C-1-45-[1][1]</t>
  </si>
  <si>
    <t>APT5C-1-46-[1][1]</t>
  </si>
  <si>
    <t>APT5C-1-47-[1][1]</t>
  </si>
  <si>
    <t>APT5C-1-48-[1][1]</t>
  </si>
  <si>
    <t>APT6C-1-49-[1][1]</t>
  </si>
  <si>
    <t>APT6C-1-50-[1][1]</t>
  </si>
  <si>
    <t>APT6C-1-51-[1][1]</t>
  </si>
  <si>
    <t>APT6C-1-52-[1][1]</t>
  </si>
  <si>
    <t>APT6C-1-53-[1][1]</t>
  </si>
  <si>
    <t>APT6C-1-54-[1][1]</t>
  </si>
  <si>
    <t>APT6C-1-55-[1][1]</t>
  </si>
  <si>
    <t>APT6C-1-56-[1][1]</t>
  </si>
  <si>
    <t>APT6C-1-57-[1][1]</t>
  </si>
  <si>
    <t>APT6C-1-58-[1][1]</t>
  </si>
  <si>
    <t>APT6C-1-59-[1][1]</t>
  </si>
  <si>
    <t>APT6C-1-60-[1][1]</t>
  </si>
  <si>
    <t>APT6C-1-61-[1][1]</t>
  </si>
  <si>
    <t>APT6C-1-62-[1][1]</t>
  </si>
  <si>
    <t>APT6C-1-63-[1][1]</t>
  </si>
  <si>
    <t>APT6C-1-64-[1][1]</t>
  </si>
  <si>
    <t>APT6C-1-65-[1][1]</t>
  </si>
  <si>
    <t>APT7-1-66-[1][1]</t>
  </si>
  <si>
    <t>APT7-1-67-[1][1]</t>
  </si>
  <si>
    <t>APT7-1-68-[1][1]</t>
  </si>
  <si>
    <t>APT7-1-69-[1][1]</t>
  </si>
  <si>
    <t>APT7-1-70-[1][1]</t>
  </si>
  <si>
    <t>APT7-1-71-[1][1]</t>
  </si>
  <si>
    <t>APT7-1-72-[1][1]</t>
  </si>
  <si>
    <t>APT7-1-73-[1][1]</t>
  </si>
  <si>
    <t>APT7-1-74-[1][1]</t>
  </si>
  <si>
    <t>APT9-1-75-[1][1]</t>
  </si>
  <si>
    <t>APT9-1-76-[1][1]</t>
  </si>
  <si>
    <t>APT9-1-77-[1][1]</t>
  </si>
  <si>
    <t>APT5C-1-78-[1][1]</t>
  </si>
  <si>
    <t>APT5C-1-79-[1][1]</t>
  </si>
  <si>
    <t>APT6C-1-80-[1][1]</t>
  </si>
  <si>
    <t>APT6C-1-81-[1][1]</t>
  </si>
  <si>
    <t>APT6C-1-82-[1][1]</t>
  </si>
  <si>
    <t>APT6C-1-83-[1][1]</t>
  </si>
  <si>
    <t>APT6C-1-84-[1][1]</t>
  </si>
  <si>
    <t>APT6C-1-85-[1][1]</t>
  </si>
  <si>
    <t>APT6C-1-86-[1][1]</t>
  </si>
  <si>
    <t>APT6C-1-87-[1][1]</t>
  </si>
  <si>
    <t>APT6C-1-88-[1][1]</t>
  </si>
  <si>
    <t>APT6C-1-89-[1][1]</t>
  </si>
  <si>
    <t>APT6C-1-90-[1][1]</t>
  </si>
  <si>
    <t>APT6C-1-91-[1][1]</t>
  </si>
  <si>
    <t>APT6C-1-92-[1][1]</t>
  </si>
  <si>
    <t>APT6C-1-93-[1][1]</t>
  </si>
  <si>
    <t>APT7-1-94-[1][1]</t>
  </si>
  <si>
    <t>APT7-1-95-[1][1]</t>
  </si>
  <si>
    <t>APT7-1-96-[1][1]</t>
  </si>
  <si>
    <t>APT7-1-97-[1][1]</t>
  </si>
  <si>
    <t>APT7-1-98-[1][1]</t>
  </si>
  <si>
    <t>APT7-1-99-[1][1]</t>
  </si>
  <si>
    <t>APT7-1-100-[1][1]</t>
  </si>
  <si>
    <t>APT7-1-101-[1][1]</t>
  </si>
  <si>
    <t>APT7-1-102-[1][1]</t>
  </si>
  <si>
    <t>APT7-1-103-[1][1]</t>
  </si>
  <si>
    <t>APT7-1-104-[1][1]</t>
  </si>
  <si>
    <t>APT7-1-105-[1][1]</t>
  </si>
  <si>
    <t>APT7-1-106-[1][1]</t>
  </si>
  <si>
    <t>APT7-1-107-[1][1]</t>
  </si>
  <si>
    <t>APT9-1-108-[1][1]</t>
  </si>
  <si>
    <t>APT9-1-109-[1][1]</t>
  </si>
  <si>
    <t>APT7-1-110-[1][1]</t>
  </si>
  <si>
    <t>IS35E-1-111-[1][1]</t>
  </si>
  <si>
    <t>IS39-1-114-[1][1]</t>
  </si>
  <si>
    <t>IS35E-1-112-[1][1]</t>
  </si>
  <si>
    <t>SES4-1-115-[1][1]</t>
  </si>
  <si>
    <t>E21B-1-116-[1][1]</t>
  </si>
  <si>
    <t>E10B-1-117-[1][1]</t>
  </si>
  <si>
    <t>CS10R-1-7-[5][5]</t>
  </si>
  <si>
    <t>ARY TV</t>
  </si>
  <si>
    <t>临时测试</t>
  </si>
  <si>
    <t>编号</t>
  </si>
  <si>
    <t>商品实例编号</t>
  </si>
  <si>
    <t>子订单编号</t>
  </si>
  <si>
    <t>商品名称</t>
  </si>
  <si>
    <t>商品实例类型</t>
  </si>
  <si>
    <t>商品实例成交单价</t>
  </si>
  <si>
    <t>订购期数/合约期</t>
  </si>
  <si>
    <t>计划开始时间</t>
  </si>
  <si>
    <t>计划结束时间</t>
  </si>
  <si>
    <t>商品实例履约状态</t>
  </si>
  <si>
    <t>子订单类别</t>
  </si>
  <si>
    <t>关联主订单编号</t>
  </si>
  <si>
    <t>合同号</t>
  </si>
  <si>
    <t>甲方信息</t>
  </si>
  <si>
    <t>分组情况</t>
  </si>
  <si>
    <t>销售</t>
  </si>
  <si>
    <t>填报人</t>
  </si>
  <si>
    <t>子订单金额</t>
  </si>
  <si>
    <t>主订单金额</t>
  </si>
  <si>
    <t>子订单合约开始时间</t>
  </si>
  <si>
    <t>子订单合约结束时间</t>
  </si>
  <si>
    <t>带宽(MHz)</t>
  </si>
  <si>
    <t>备注</t>
  </si>
  <si>
    <t>带宽</t>
  </si>
  <si>
    <t>卫星</t>
  </si>
  <si>
    <t>转发器</t>
  </si>
  <si>
    <t>上行起</t>
  </si>
  <si>
    <t>下行止</t>
  </si>
  <si>
    <t>块编号</t>
  </si>
  <si>
    <t>独占/共享</t>
  </si>
  <si>
    <t>合约时间开始</t>
  </si>
  <si>
    <t>合约时间结束</t>
  </si>
  <si>
    <r>
      <rPr>
        <b/>
        <sz val="10"/>
        <color rgb="FF000000"/>
        <rFont val="宋体"/>
        <charset val="0"/>
      </rPr>
      <t>主</t>
    </r>
    <r>
      <rPr>
        <b/>
        <sz val="10"/>
        <color rgb="FF000000"/>
        <rFont val="Calibri"/>
        <charset val="0"/>
      </rPr>
      <t>/</t>
    </r>
    <r>
      <rPr>
        <b/>
        <sz val="10"/>
        <color rgb="FF000000"/>
        <rFont val="宋体"/>
        <charset val="134"/>
      </rPr>
      <t>副</t>
    </r>
  </si>
  <si>
    <t>PI20260514-0001-10101001-00001</t>
  </si>
  <si>
    <t>SO20260514-0001</t>
  </si>
  <si>
    <t>广电卫星传输服务</t>
  </si>
  <si>
    <t>标准</t>
  </si>
  <si>
    <t>续约</t>
  </si>
  <si>
    <t>MO20260514-0001</t>
  </si>
  <si>
    <t>LS210010002220232560</t>
  </si>
  <si>
    <t>中央广播电视总台</t>
  </si>
  <si>
    <t>广电组</t>
  </si>
  <si>
    <t>高亦尘</t>
  </si>
  <si>
    <t>admin</t>
  </si>
  <si>
    <t>CS6E 6A</t>
  </si>
  <si>
    <t>主</t>
  </si>
  <si>
    <t>PI20260513-0003-10101010-00001</t>
  </si>
  <si>
    <t>SO20260513-0003</t>
  </si>
  <si>
    <t>临时卫星传输服务L9</t>
  </si>
  <si>
    <t>未履约</t>
  </si>
  <si>
    <t>纯新签</t>
  </si>
  <si>
    <t>MO20260513-0003</t>
  </si>
  <si>
    <t>210010002220260156</t>
  </si>
  <si>
    <t>成都飞机工业（集团）有限责任公司</t>
  </si>
  <si>
    <t>行业市场组</t>
  </si>
  <si>
    <t>李然</t>
  </si>
  <si>
    <t>PI20260513-0004-10101011-00001</t>
  </si>
  <si>
    <t>SO20260513-0004</t>
  </si>
  <si>
    <t>临时卫星传输服务L12</t>
  </si>
  <si>
    <t>PI20260513-0005-10101010-00001</t>
  </si>
  <si>
    <t>SO20260513-0005</t>
  </si>
  <si>
    <t>MO20260513-0004</t>
  </si>
  <si>
    <t>PI20260513-0006-10101011-00001</t>
  </si>
  <si>
    <t>SO20260513-0006</t>
  </si>
  <si>
    <t>PI20260513-0007-10101012-00001</t>
  </si>
  <si>
    <t>SO20260513-0007</t>
  </si>
  <si>
    <t>临时卫星传输服务L18</t>
  </si>
  <si>
    <t>PI20260513-0008-10101010-00001</t>
  </si>
  <si>
    <t>SO20260513-0008</t>
  </si>
  <si>
    <t>MO20260513-0005</t>
  </si>
  <si>
    <t>PI20260513-0009-10101011-00001</t>
  </si>
  <si>
    <t>SO20260513-0009</t>
  </si>
  <si>
    <t>PI20260513-0010-10101012-00001</t>
  </si>
  <si>
    <t>SO20260513-0010</t>
  </si>
  <si>
    <t>PI20260513-0011-10101011-00001</t>
  </si>
  <si>
    <t>SO20260513-0011</t>
  </si>
  <si>
    <t>MO20260513-0006</t>
  </si>
  <si>
    <t>PI20260513-0012-10101011-00001</t>
  </si>
  <si>
    <t>SO20260513-0012</t>
  </si>
  <si>
    <t>MO20260513-0007</t>
  </si>
  <si>
    <t>2026010800022-10101001-00001</t>
  </si>
  <si>
    <t>WTC-2026010800022</t>
  </si>
  <si>
    <t>广电传输卫星带宽</t>
  </si>
  <si>
    <t>在手</t>
  </si>
  <si>
    <t>WTZ-202601080018</t>
  </si>
  <si>
    <t>210010002220250529</t>
  </si>
  <si>
    <t>宁夏广播电视台</t>
  </si>
  <si>
    <t>辛僖</t>
  </si>
  <si>
    <t>未履约，未分配</t>
  </si>
  <si>
    <t>2026010700019-90101001-00001</t>
  </si>
  <si>
    <t>WTC-2026010700019</t>
  </si>
  <si>
    <t>通信卫星带宽-代理</t>
  </si>
  <si>
    <t>履约中</t>
  </si>
  <si>
    <t>WTZ-202601070011</t>
  </si>
  <si>
    <t>LS210010002220241801</t>
  </si>
  <si>
    <t>北京北采资源交易中心</t>
  </si>
  <si>
    <t>政府军队组</t>
  </si>
  <si>
    <t>郭久栋</t>
  </si>
  <si>
    <t>赵维晨</t>
  </si>
  <si>
    <t>2026012600021-10101021-00001</t>
  </si>
  <si>
    <t>WTC-2026012600021</t>
  </si>
  <si>
    <t>通信卫星带宽C-国际</t>
  </si>
  <si>
    <t>WTZ-202601260012</t>
  </si>
  <si>
    <t>210010002220250754</t>
  </si>
  <si>
    <t>中国卫星通信（香港）有限公司</t>
  </si>
  <si>
    <t>梁晓芳</t>
  </si>
  <si>
    <t>孙浩</t>
  </si>
  <si>
    <t>2026010800051-20101001-00001</t>
  </si>
  <si>
    <t>WTC-2026010800051</t>
  </si>
  <si>
    <t>通信卫星带宽 APT</t>
  </si>
  <si>
    <t>WTZ-202601080046</t>
  </si>
  <si>
    <t>210010002220250668</t>
  </si>
  <si>
    <t>亚太</t>
  </si>
  <si>
    <t>2026011400151-10101004-00001</t>
  </si>
  <si>
    <t>WTC-2026011400151</t>
  </si>
  <si>
    <t>通信卫星带宽 C</t>
  </si>
  <si>
    <t>WTZ-202601140116</t>
  </si>
  <si>
    <t>LS210010002220222845</t>
  </si>
  <si>
    <t>阿里云计算有限公司</t>
  </si>
  <si>
    <t>张磊</t>
  </si>
  <si>
    <t>2026020200005-10101005-00001</t>
  </si>
  <si>
    <t>WTC-2026020200005</t>
  </si>
  <si>
    <t>通信卫星带宽 Ku</t>
  </si>
  <si>
    <t>WTZ-202602020005</t>
  </si>
  <si>
    <t>210010002220251137</t>
  </si>
  <si>
    <t>中国石油化工股份有限公司</t>
  </si>
  <si>
    <t>2026031100018-10101004-00001</t>
  </si>
  <si>
    <t>WTC-2026031100018</t>
  </si>
  <si>
    <t>WTZ-202603110014</t>
  </si>
  <si>
    <t>210010002220250729</t>
  </si>
  <si>
    <t>South-East Asia Gas Pipeline Company Limited</t>
  </si>
  <si>
    <t>刘依婷</t>
  </si>
  <si>
    <t>2026010700100-20101001-00001</t>
  </si>
  <si>
    <t>WTC-2026010700100</t>
  </si>
  <si>
    <t>WTZ-202601070068</t>
  </si>
  <si>
    <t>210010002220250383</t>
  </si>
  <si>
    <t>国家气象信息中心（中国气象局气象数据中心）</t>
  </si>
  <si>
    <t>亚太7</t>
  </si>
  <si>
    <t>2026010700069-20101001-00001</t>
  </si>
  <si>
    <t>WTC-2026010700069</t>
  </si>
  <si>
    <t>WTZ-202601070046</t>
  </si>
  <si>
    <t>210010002220251041</t>
  </si>
  <si>
    <t>2026010700059-20101001-00001</t>
  </si>
  <si>
    <t>WTC-2026010700059</t>
  </si>
  <si>
    <t>WTZ-202601070038</t>
  </si>
  <si>
    <t>210010002220250693</t>
  </si>
  <si>
    <t>深圳市重投华讯太赫兹科技有限公司</t>
  </si>
  <si>
    <t>2026010900047-20101001-00001</t>
  </si>
  <si>
    <t>WTC-2026010900047</t>
  </si>
  <si>
    <t>WTZ-202601090035</t>
  </si>
  <si>
    <t>210010002220250274</t>
  </si>
  <si>
    <t>中华人民共和国外交部一局</t>
  </si>
  <si>
    <t>2026010900049-20101001-00001</t>
  </si>
  <si>
    <t>WTC-2026010900049</t>
  </si>
  <si>
    <t>2026010900048-20101001-00001</t>
  </si>
  <si>
    <t>WTC-2026010900048</t>
  </si>
  <si>
    <t>2026010900053-90101001-00001</t>
  </si>
  <si>
    <t>WTC-2026010900053</t>
  </si>
  <si>
    <t>WTZ-202601090041</t>
  </si>
  <si>
    <t>210010002220250270</t>
  </si>
  <si>
    <t xml:space="preserve">EUL36D </t>
  </si>
  <si>
    <t>2026010900056-90101001-00001</t>
  </si>
  <si>
    <t>WTC-2026010900056</t>
  </si>
  <si>
    <t>WTZ-202601090043</t>
  </si>
  <si>
    <t>210010002220250271</t>
  </si>
  <si>
    <t>2026012200104-90101001-00001</t>
  </si>
  <si>
    <t>WTC-2026012200104</t>
  </si>
  <si>
    <t>WTZ-202601220051</t>
  </si>
  <si>
    <t>210010002220251110</t>
  </si>
  <si>
    <t>广州格乐瑞信息科技有限公司</t>
  </si>
  <si>
    <t>2026010900057-90101001-00001</t>
  </si>
  <si>
    <t>WTC-2026010900057</t>
  </si>
  <si>
    <t>2026011200013-20101001-00001</t>
  </si>
  <si>
    <t>WTC-2026011200013</t>
  </si>
  <si>
    <t>WTZ-202601120005</t>
  </si>
  <si>
    <t>210010002220250743</t>
  </si>
  <si>
    <t>中国人民解放军63920部队</t>
  </si>
  <si>
    <t>陈琳</t>
  </si>
  <si>
    <t>2026011200014-20101001-00001</t>
  </si>
  <si>
    <t>WTC-2026011200014</t>
  </si>
  <si>
    <t>亚太9</t>
  </si>
  <si>
    <t>2026011300064-20101001-00001</t>
  </si>
  <si>
    <t>WTC-2026011300064</t>
  </si>
  <si>
    <t>WTZ-202601130044</t>
  </si>
  <si>
    <t>210010002220260040</t>
  </si>
  <si>
    <t>中国人民解放军32039部队</t>
  </si>
  <si>
    <t>亚太6c c</t>
  </si>
  <si>
    <t>2026011300068-20101001-00001</t>
  </si>
  <si>
    <t>WTC-2026011300068</t>
  </si>
  <si>
    <t>亚太9 ku</t>
  </si>
  <si>
    <t>2026011300067-20101001-00001</t>
  </si>
  <si>
    <t>WTC-2026011300067</t>
  </si>
  <si>
    <t>亚太7 ku</t>
  </si>
  <si>
    <t>2026011300069-20101001-00001</t>
  </si>
  <si>
    <t>WTC-2026011300069</t>
  </si>
  <si>
    <t>亚太9 c</t>
  </si>
  <si>
    <t>2026010500009-90101001-00001</t>
  </si>
  <si>
    <t>WTC-2026010500009</t>
  </si>
  <si>
    <t>WTZ-202601050006</t>
  </si>
  <si>
    <t>210010002220250443</t>
  </si>
  <si>
    <t>2026011400150-20101001-00001</t>
  </si>
  <si>
    <t>WTC-2026011400150</t>
  </si>
  <si>
    <t>2026010500010-90101001-00001</t>
  </si>
  <si>
    <t>WTC-2026010500010</t>
  </si>
  <si>
    <t>2026020200011-10101005-00001</t>
  </si>
  <si>
    <t>WTC-2026020200011</t>
  </si>
  <si>
    <t>WTZ-202602020011</t>
  </si>
  <si>
    <t>210010002220251072</t>
  </si>
  <si>
    <t>中国电信股份有限公司北京研究院</t>
  </si>
  <si>
    <t>2026010700025-20101001-00001</t>
  </si>
  <si>
    <t>WTC-2026010700025</t>
  </si>
  <si>
    <t>WTZ-202601070017</t>
  </si>
  <si>
    <t>LS210010002220241778</t>
  </si>
  <si>
    <t>中国人民解放军新闻传播中心报社</t>
  </si>
  <si>
    <t>亚太5C</t>
  </si>
  <si>
    <t>2026010700020-20101001-00001</t>
  </si>
  <si>
    <t>WTC-2026010700020</t>
  </si>
  <si>
    <t>WTZ-202601070012</t>
  </si>
  <si>
    <t>210010002220250517</t>
  </si>
  <si>
    <t>2026010700016-90101001-00001</t>
  </si>
  <si>
    <t>WTC-2026010700016</t>
  </si>
  <si>
    <t>WTZ-202601070009</t>
  </si>
  <si>
    <t>210010002220250518</t>
  </si>
  <si>
    <t>2026011400328-10101005-00001</t>
  </si>
  <si>
    <t>WTC-2026011400328</t>
  </si>
  <si>
    <t>WTZ-202601140328</t>
  </si>
  <si>
    <t>210010002220250258</t>
  </si>
  <si>
    <t>鑫诺卫星通信有限公司</t>
  </si>
  <si>
    <t>2026011400336-10101005-00001</t>
  </si>
  <si>
    <t>WTC-2026011400336</t>
  </si>
  <si>
    <t>WTZ-202601140334</t>
  </si>
  <si>
    <t>210010002220250601</t>
  </si>
  <si>
    <t>2026011400332-10101005-00001</t>
  </si>
  <si>
    <t>WTC-2026011400332</t>
  </si>
  <si>
    <t>WTZ-202601140331</t>
  </si>
  <si>
    <t>210010002220250257</t>
  </si>
  <si>
    <t>2026011400338-10101005-00001</t>
  </si>
  <si>
    <t>WTC-2026011400338</t>
  </si>
  <si>
    <t>WTZ-202601140336</t>
  </si>
  <si>
    <t>210010002220250314</t>
  </si>
  <si>
    <t>2026010500005-20101001-00001</t>
  </si>
  <si>
    <t>WTC-2026010500005</t>
  </si>
  <si>
    <t>WTZ-202601050003</t>
  </si>
  <si>
    <t>210010002220250444</t>
  </si>
  <si>
    <t>2026011400308-10101005-00001</t>
  </si>
  <si>
    <t>WTC-2026011400308</t>
  </si>
  <si>
    <t>WTZ-202601140312</t>
  </si>
  <si>
    <t>210010002220250697</t>
  </si>
  <si>
    <t>2026011500025-20101001-00001</t>
  </si>
  <si>
    <t>WTC-2026011500025</t>
  </si>
  <si>
    <t>WTZ-202601150022</t>
  </si>
  <si>
    <t>210010002220251170</t>
  </si>
  <si>
    <t>中石化胜利石油工程有限公司海洋钻井公司</t>
  </si>
  <si>
    <t>2026011400321-10101006-00001</t>
  </si>
  <si>
    <t>WTC-2026011400321</t>
  </si>
  <si>
    <t>通信卫星带宽 Eku</t>
  </si>
  <si>
    <t>WTZ-202601140322</t>
  </si>
  <si>
    <t>210010002220250761</t>
  </si>
  <si>
    <t>2026011400342-10101004-00001</t>
  </si>
  <si>
    <t>WTC-2026011400342</t>
  </si>
  <si>
    <t>WTZ-202601140339</t>
  </si>
  <si>
    <t>210010002220250555</t>
  </si>
  <si>
    <t>2026011300117-20101001-00001</t>
  </si>
  <si>
    <t>WTC-2026011300117</t>
  </si>
  <si>
    <t>WTZ-202601130086</t>
  </si>
  <si>
    <t>210010002220251034</t>
  </si>
  <si>
    <t>北京宇信电子有限公司</t>
  </si>
  <si>
    <t>2026021100011-20101001-00001</t>
  </si>
  <si>
    <t>WTC-2026021100011</t>
  </si>
  <si>
    <t>WTZ-202602110008</t>
  </si>
  <si>
    <t>210010002220251179</t>
  </si>
  <si>
    <t>中国石油天然气管道通信电力工程有限公司</t>
  </si>
  <si>
    <t>2026010900058-90101001-00001</t>
  </si>
  <si>
    <t>WTC-2026010900058</t>
  </si>
  <si>
    <t>WTZ-202601090044</t>
  </si>
  <si>
    <t>LS210010002220232545</t>
  </si>
  <si>
    <t>2026010700017-20101001-00001</t>
  </si>
  <si>
    <t>WTC-2026010700017</t>
  </si>
  <si>
    <t>WTZ-202601070010</t>
  </si>
  <si>
    <t>210010002220251169</t>
  </si>
  <si>
    <t>中国民用航空局空中交通管理局</t>
  </si>
  <si>
    <t>2026011300070-90101001-00001</t>
  </si>
  <si>
    <t>WTC-2026011300070</t>
  </si>
  <si>
    <t>WTZ-202601130045</t>
  </si>
  <si>
    <t>210010002220260041</t>
  </si>
  <si>
    <t>ses-4</t>
  </si>
  <si>
    <t>2026011200012-20101001-00001</t>
  </si>
  <si>
    <t>WTC-2026011200012</t>
  </si>
  <si>
    <t>亚太6c</t>
  </si>
  <si>
    <t>2026011300072-20101001-00001</t>
  </si>
  <si>
    <t>WTC-2026011300072</t>
  </si>
  <si>
    <t>WTZ-202601130047</t>
  </si>
  <si>
    <t>210010002220260052</t>
  </si>
  <si>
    <t>苏钰</t>
  </si>
  <si>
    <t>亚太6d</t>
  </si>
  <si>
    <t>2026011300118-20101001-00001</t>
  </si>
  <si>
    <t>WTC-2026011300118</t>
  </si>
  <si>
    <t>2026011400065-20101001-00001</t>
  </si>
  <si>
    <t>WTC-2026011400065</t>
  </si>
  <si>
    <t>WTZ-202601140048</t>
  </si>
  <si>
    <t>210010002220250599</t>
  </si>
  <si>
    <t>云南延奔信息安全技术股份有限公司</t>
  </si>
  <si>
    <t>2026011300082-20101001-00001</t>
  </si>
  <si>
    <t>WTC-2026011300082</t>
  </si>
  <si>
    <t>WTZ-202601130057</t>
  </si>
  <si>
    <t>210010002220260038</t>
  </si>
  <si>
    <t>2026011500019-10101010-00001</t>
  </si>
  <si>
    <t>WTC-2026011500019</t>
  </si>
  <si>
    <t>WTZ-202601150016</t>
  </si>
  <si>
    <t>210010002220260008</t>
  </si>
  <si>
    <t>中央宣传部电影卫星频道节目制作中心</t>
  </si>
  <si>
    <t>2026010400025-90101001-00001</t>
  </si>
  <si>
    <t>WTC-2026010400025</t>
  </si>
  <si>
    <t>WTZ-202601040010</t>
  </si>
  <si>
    <t>210010002220251196</t>
  </si>
  <si>
    <t>2026011400343-10101005-00001</t>
  </si>
  <si>
    <t>WTC-2026011400343</t>
  </si>
  <si>
    <t>2026010700015-90101001-00001</t>
  </si>
  <si>
    <t>WTC-2026010700015</t>
  </si>
  <si>
    <t>2026010400028-20101001-00001</t>
  </si>
  <si>
    <t>WTC-2026010400028</t>
  </si>
  <si>
    <t>WTZ-202601040012</t>
  </si>
  <si>
    <t>210010002220251198</t>
  </si>
  <si>
    <t>2026011400302-10101005-00001</t>
  </si>
  <si>
    <t>WTC-2026011400302</t>
  </si>
  <si>
    <t>WTZ-202601140306</t>
  </si>
  <si>
    <t>210010002220250152</t>
  </si>
  <si>
    <t>2026010400029-20101001-00001</t>
  </si>
  <si>
    <t>WTC-2026010400029</t>
  </si>
  <si>
    <t>WTZ-202601040013</t>
  </si>
  <si>
    <t>LS210010002220250049</t>
  </si>
  <si>
    <t>2026032600003-10101010-00001</t>
  </si>
  <si>
    <t>WTC-2026032600003</t>
  </si>
  <si>
    <t>WTZ-202603260004</t>
  </si>
  <si>
    <t>210010002220260100</t>
  </si>
  <si>
    <t>重庆广电数字技术有限责任公司</t>
  </si>
  <si>
    <t>2026032600004-10101010-00001</t>
  </si>
  <si>
    <t>WTC-2026032600004</t>
  </si>
  <si>
    <t>WTZ-202603260005</t>
  </si>
  <si>
    <t>210010002220260080</t>
  </si>
  <si>
    <t>2026032600005-10101010-00001</t>
  </si>
  <si>
    <t>WTC-2026032600005</t>
  </si>
  <si>
    <t>WTZ-202603260006</t>
  </si>
  <si>
    <t>210010002220260103</t>
  </si>
  <si>
    <t>武汉广播电视台</t>
  </si>
  <si>
    <t>2026032600007-10101011-00001</t>
  </si>
  <si>
    <t>WTC-2026032600007</t>
  </si>
  <si>
    <t>WTZ-202603260007</t>
  </si>
  <si>
    <t>210010002220260058</t>
  </si>
  <si>
    <t>中国飞行试验研究院</t>
  </si>
  <si>
    <t>2026032600008-10101012-00001</t>
  </si>
  <si>
    <t>WTC-2026032600008</t>
  </si>
  <si>
    <t>2026032600006-10101010-00001</t>
  </si>
  <si>
    <t>WTC-2026032600006</t>
  </si>
  <si>
    <t>2026032600009-10101010-00001</t>
  </si>
  <si>
    <t>WTC-2026032600009</t>
  </si>
  <si>
    <t>WTZ-202603260008</t>
  </si>
  <si>
    <t>210010002220260116</t>
  </si>
  <si>
    <t>重庆华龙网集团股份有限公司</t>
  </si>
  <si>
    <t>2026031200028-10101014-00001</t>
  </si>
  <si>
    <t>WTC-2026031200028</t>
  </si>
  <si>
    <t>临时卫星传输服务 L4</t>
  </si>
  <si>
    <t>WTZ-202603120016</t>
  </si>
  <si>
    <t>210010002220260034</t>
  </si>
  <si>
    <t>湖南澜博瑞科技有限责任公司</t>
  </si>
  <si>
    <t>2026031100008-10101010-00001</t>
  </si>
  <si>
    <t>WTC-2026031100008</t>
  </si>
  <si>
    <t>WTZ-202603110008</t>
  </si>
  <si>
    <t>210010002220251174</t>
  </si>
  <si>
    <t>甘肃省广播电视总台</t>
  </si>
  <si>
    <t>2026033000002-10101101-00001</t>
  </si>
  <si>
    <t>WTC-2026033000002</t>
  </si>
  <si>
    <t>【测试】通信卫星传输服务</t>
  </si>
  <si>
    <t>WTZ-202603300001</t>
  </si>
  <si>
    <t>210010002220260119</t>
  </si>
  <si>
    <t>中国人民解放军32271部队</t>
  </si>
  <si>
    <t>张京平</t>
  </si>
  <si>
    <t>CS10R 6A（测试已结束）</t>
  </si>
  <si>
    <t>2026031100007-10101010-00001</t>
  </si>
  <si>
    <t>WTC-2026031100007</t>
  </si>
  <si>
    <t>WTZ-202603110007</t>
  </si>
  <si>
    <t>210010002220260035</t>
  </si>
  <si>
    <t>南京广播电视集团有限责任公司</t>
  </si>
  <si>
    <t>2026032000002-10101014-00001</t>
  </si>
  <si>
    <t>WTC-2026032000002</t>
  </si>
  <si>
    <t>WTZ-202603200003</t>
  </si>
  <si>
    <t>CS10R 6A（已过期）</t>
  </si>
  <si>
    <t>CS10R_BW002.00_UV____W_C14296.00_E14298.00_DH____W_C12546.00_E12548.00</t>
  </si>
  <si>
    <t>2026030500012-10101004-00001</t>
  </si>
  <si>
    <t>WTC-2026030500012</t>
  </si>
  <si>
    <t>WTZ-202603050010</t>
  </si>
  <si>
    <t>210010002220260131</t>
  </si>
  <si>
    <t>中国人民解放军61023部队</t>
  </si>
  <si>
    <t>CS12_BW001.50_UV____W_S06259.50_E06261.00_DH____W_S04034.50_E04036.00</t>
  </si>
  <si>
    <t>2026012300009-20101001-00001</t>
  </si>
  <si>
    <t>WTC-2026012300009</t>
  </si>
  <si>
    <t>WTZ-202601230007</t>
  </si>
  <si>
    <t>210010002220251162</t>
  </si>
  <si>
    <t>北京东泽勤争传版技术有限公司</t>
  </si>
  <si>
    <t>2026032600001-10101010-00001</t>
  </si>
  <si>
    <t>WTC-2026032600001</t>
  </si>
  <si>
    <t>WTZ-202603260003</t>
  </si>
  <si>
    <t>210010002220260099</t>
  </si>
  <si>
    <t>2026011200026-20101001-00001</t>
  </si>
  <si>
    <t>WTC-2026011200026</t>
  </si>
  <si>
    <t>WTZ-202601120007</t>
  </si>
  <si>
    <t>210010002220250700</t>
  </si>
  <si>
    <t>2026011200025-20101001-00001</t>
  </si>
  <si>
    <t>WTC-2026011200025</t>
  </si>
  <si>
    <t>2026011200024-20101001-00001</t>
  </si>
  <si>
    <t>WTC-2026011200024</t>
  </si>
  <si>
    <t>2026011200047-10101004-00001</t>
  </si>
  <si>
    <t>WTC-2026011200047</t>
  </si>
  <si>
    <t>WTZ-202601120010</t>
  </si>
  <si>
    <t>210010002220250685</t>
  </si>
  <si>
    <t>已过期</t>
  </si>
  <si>
    <t>2026011200045-10101004-00001</t>
  </si>
  <si>
    <t>WTC-2026011200045</t>
  </si>
  <si>
    <t>2026011200046-10101004-00001</t>
  </si>
  <si>
    <t>WTC-2026011200046</t>
  </si>
  <si>
    <t>2026011200044-10101004-00001</t>
  </si>
  <si>
    <t>WTC-2026011200044</t>
  </si>
  <si>
    <t>2026011200043-10101004-00001</t>
  </si>
  <si>
    <t>WTC-2026011200043</t>
  </si>
  <si>
    <t>2026011200041-10101004-00001</t>
  </si>
  <si>
    <t>WTC-2026011200041</t>
  </si>
  <si>
    <t>2026011200042-10101004-00001</t>
  </si>
  <si>
    <t>WTC-2026011200042</t>
  </si>
  <si>
    <t>2026011200040-10101004-00001</t>
  </si>
  <si>
    <t>WTC-2026011200040</t>
  </si>
  <si>
    <t>2026011200055-10101004-00001</t>
  </si>
  <si>
    <t>WTC-2026011200055</t>
  </si>
  <si>
    <t>2026011200053-10101004-00001</t>
  </si>
  <si>
    <t>WTC-2026011200053</t>
  </si>
  <si>
    <t>2026011200054-10101004-00001</t>
  </si>
  <si>
    <t>WTC-2026011200054</t>
  </si>
  <si>
    <t>2026011200052-10101004-00001</t>
  </si>
  <si>
    <t>WTC-2026011200052</t>
  </si>
  <si>
    <t>2026011200051-10101004-00001</t>
  </si>
  <si>
    <t>WTC-2026011200051</t>
  </si>
  <si>
    <t>2026011200049-10101004-00001</t>
  </si>
  <si>
    <t>WTC-2026011200049</t>
  </si>
  <si>
    <t>2026011200050-10101004-00001</t>
  </si>
  <si>
    <t>WTC-2026011200050</t>
  </si>
  <si>
    <t>2026011200048-10101004-00001</t>
  </si>
  <si>
    <t>WTC-2026011200048</t>
  </si>
  <si>
    <t>2026011200062-10101005-00001</t>
  </si>
  <si>
    <t>WTC-2026011200062</t>
  </si>
  <si>
    <t>2026011200060-10101005-00001</t>
  </si>
  <si>
    <t>WTC-2026011200060</t>
  </si>
  <si>
    <t>2026011200061-10101005-00001</t>
  </si>
  <si>
    <t>WTC-2026011200061</t>
  </si>
  <si>
    <t>2026011200059-10101005-00001</t>
  </si>
  <si>
    <t>WTC-2026011200059</t>
  </si>
  <si>
    <t>2026011200058-10101004-00001</t>
  </si>
  <si>
    <t>WTC-2026011200058</t>
  </si>
  <si>
    <t>2026011200056-10101004-00001</t>
  </si>
  <si>
    <t>WTC-2026011200056</t>
  </si>
  <si>
    <t>2026011200057-10101004-00001</t>
  </si>
  <si>
    <t>WTC-2026011200057</t>
  </si>
  <si>
    <t>2026031300016-20101001-00001</t>
  </si>
  <si>
    <t>WTC-2026031300016</t>
  </si>
  <si>
    <t>WTZ-202603130008</t>
  </si>
  <si>
    <t>210010002220251194</t>
  </si>
  <si>
    <t>CENERTECH MIDDLE EAST FZE</t>
  </si>
  <si>
    <t>2026032300005-90101001-00001</t>
  </si>
  <si>
    <t>WTC-2026032300005</t>
  </si>
  <si>
    <t>通信卫星传输服务-代理</t>
  </si>
  <si>
    <t>WTZ-202603230003</t>
  </si>
  <si>
    <t>210010002220260091</t>
  </si>
  <si>
    <t>航天长征国际贸易有限公司</t>
  </si>
  <si>
    <t>国际组</t>
  </si>
  <si>
    <t>2026032300006-90101001-00001</t>
  </si>
  <si>
    <t>WTC-2026032300006</t>
  </si>
  <si>
    <t>2026011300235-90101001-00001</t>
  </si>
  <si>
    <t>WTC-2026011300235</t>
  </si>
  <si>
    <t>WTZ-202601130178</t>
  </si>
  <si>
    <t>210010002220250454</t>
  </si>
  <si>
    <t>彩虹无人机科技有限公司</t>
  </si>
  <si>
    <t>2026032300007-10101007-00001</t>
  </si>
  <si>
    <t>WTC-2026032300007</t>
  </si>
  <si>
    <t>通信卫星传输服务Ka-点波束</t>
  </si>
  <si>
    <t>WTZ-202603230004</t>
  </si>
  <si>
    <t>210010002220260118</t>
  </si>
  <si>
    <t>星航互联（北京）科技有限公司</t>
  </si>
  <si>
    <t>2026012300017-10101005-00001</t>
  </si>
  <si>
    <t>WTC-2026012300017</t>
  </si>
  <si>
    <t>WTZ-202601230012</t>
  </si>
  <si>
    <t>210010002220251048</t>
  </si>
  <si>
    <t>中国电信股份有限公司广东分公司</t>
  </si>
  <si>
    <t>2026011400351-20101001-00001</t>
  </si>
  <si>
    <t>WTC-2026011400351</t>
  </si>
  <si>
    <t>WTZ-202601140346</t>
  </si>
  <si>
    <t>210010002220250233</t>
  </si>
  <si>
    <t>浙江中星光电子科技有限公司</t>
  </si>
  <si>
    <t>2026011400350-20101001-00001</t>
  </si>
  <si>
    <t>WTC-2026011400350</t>
  </si>
  <si>
    <t>WTZ-202601140345</t>
  </si>
  <si>
    <t>LS210010002220241899</t>
  </si>
  <si>
    <t>浙江波星通卫星通信有限公司</t>
  </si>
  <si>
    <t>2026031300017-20101001-00001</t>
  </si>
  <si>
    <t>WTC-2026031300017</t>
  </si>
  <si>
    <t>WTZ-202603130009</t>
  </si>
  <si>
    <t>210010002220251202</t>
  </si>
  <si>
    <t>亚太卫星宽带通信（深圳）有限公司</t>
  </si>
  <si>
    <t>2026031300018-20101001-00001</t>
  </si>
  <si>
    <t>WTC-2026031300018</t>
  </si>
  <si>
    <t>2026031300021-20101001-00001</t>
  </si>
  <si>
    <t>WTC-2026031300021</t>
  </si>
  <si>
    <t>WTZ-202603130010</t>
  </si>
  <si>
    <t>210010002220251204</t>
  </si>
  <si>
    <t>中海油信息科技有限公司</t>
  </si>
  <si>
    <t>2026031300019-10101004-00001</t>
  </si>
  <si>
    <t>WTC-2026031300019</t>
  </si>
  <si>
    <t>2026031300020-20101001-00001</t>
  </si>
  <si>
    <t>WTC-2026031300020</t>
  </si>
  <si>
    <t>2026011400203-20101001-00001</t>
  </si>
  <si>
    <t>WTC-2026011400203</t>
  </si>
  <si>
    <t>WTZ-202601140191</t>
  </si>
  <si>
    <t>210010002220250479</t>
  </si>
  <si>
    <t>深圳证券通信有限公司</t>
  </si>
  <si>
    <t>2026032400004-20101001-00001</t>
  </si>
  <si>
    <t>WTC-2026032400004</t>
  </si>
  <si>
    <t>通信卫星传输服务 APT</t>
  </si>
  <si>
    <t>WTZ-202603240004</t>
  </si>
  <si>
    <t>2026011000073-20101001-00001</t>
  </si>
  <si>
    <t>WTC-2026011000073</t>
  </si>
  <si>
    <t>WTZ-202601100032</t>
  </si>
  <si>
    <t>210010002220251113</t>
  </si>
  <si>
    <t>亚太6D</t>
  </si>
  <si>
    <t>2026011000074-10101007-00001</t>
  </si>
  <si>
    <t>WTC-2026011000074</t>
  </si>
  <si>
    <t>通信卫星带宽Ka-点波束</t>
  </si>
  <si>
    <t>WTZ-202601100033</t>
  </si>
  <si>
    <t>210010002220251115</t>
  </si>
  <si>
    <t>cs26 已过期</t>
  </si>
  <si>
    <t>2026011000072-20101001-00001</t>
  </si>
  <si>
    <t>WTC-2026011000072</t>
  </si>
  <si>
    <t>WTZ-202601100031</t>
  </si>
  <si>
    <t>210010002220250189</t>
  </si>
  <si>
    <t>2026011000071-20101001-00001</t>
  </si>
  <si>
    <t>WTC-2026011000071</t>
  </si>
  <si>
    <t>WTZ-202601100030</t>
  </si>
  <si>
    <t>210010002220250110</t>
  </si>
  <si>
    <t>2026010700057-10101005-00001</t>
  </si>
  <si>
    <t>WTC-2026010700057</t>
  </si>
  <si>
    <t>WTZ-202601070036</t>
  </si>
  <si>
    <t>LS210010002220241833</t>
  </si>
  <si>
    <t>中国人民解放军61741部队</t>
  </si>
  <si>
    <t>2026011000070-10101007-00001</t>
  </si>
  <si>
    <t>WTC-2026011000070</t>
  </si>
  <si>
    <t>WTZ-202601100029</t>
  </si>
  <si>
    <t>210010002220250188</t>
  </si>
  <si>
    <t>2026010700056-10101004-00001</t>
  </si>
  <si>
    <t>WTC-2026010700056</t>
  </si>
  <si>
    <t>2026010700054-10101005-00001</t>
  </si>
  <si>
    <t>WTC-2026010700054</t>
  </si>
  <si>
    <t>WTZ-202601070035</t>
  </si>
  <si>
    <t>210010002220250084</t>
  </si>
  <si>
    <t>2026010700040-10101004-00001</t>
  </si>
  <si>
    <t>WTC-2026010700040</t>
  </si>
  <si>
    <t>WTZ-202601070029</t>
  </si>
  <si>
    <t>LS210010002220242255</t>
  </si>
  <si>
    <t>中国人民解放军61059部队</t>
  </si>
  <si>
    <t>2026010700053-10101004-00001</t>
  </si>
  <si>
    <t>WTC-2026010700053</t>
  </si>
  <si>
    <t>2026010700030-10101004-00001</t>
  </si>
  <si>
    <t>WTC-2026010700030</t>
  </si>
  <si>
    <t>WTZ-202601070020</t>
  </si>
  <si>
    <t>LS210010002220241839</t>
  </si>
  <si>
    <t>2026010700024-20101001-00001</t>
  </si>
  <si>
    <t>WTC-2026010700024</t>
  </si>
  <si>
    <t>WTZ-202601070016</t>
  </si>
  <si>
    <t>LS210010002220222836</t>
  </si>
  <si>
    <t>2026010700102-20101001-00001</t>
  </si>
  <si>
    <t>WTC-2026010700102</t>
  </si>
  <si>
    <t>WTZ-202601070070</t>
  </si>
  <si>
    <t>LS210010002220242295</t>
  </si>
  <si>
    <t>北京天星奥德科技有限公司</t>
  </si>
  <si>
    <t>史闻东</t>
  </si>
  <si>
    <t>2026010700022-20101001-00001</t>
  </si>
  <si>
    <t>WTC-2026010700022</t>
  </si>
  <si>
    <t>WTZ-202601070014</t>
  </si>
  <si>
    <t>LS210010002220250034</t>
  </si>
  <si>
    <t>2026010700101-20101001-00001</t>
  </si>
  <si>
    <t>WTC-2026010700101</t>
  </si>
  <si>
    <t>WTZ-202601070069</t>
  </si>
  <si>
    <t>210010002220250391</t>
  </si>
  <si>
    <t>2026010700098-20101001-00001</t>
  </si>
  <si>
    <t>WTC-2026010700098</t>
  </si>
  <si>
    <t>WTZ-202601070067</t>
  </si>
  <si>
    <t>LS210010002220242252</t>
  </si>
  <si>
    <t>2026010700036-10101005-00001</t>
  </si>
  <si>
    <t>WTC-2026010700036</t>
  </si>
  <si>
    <t>WTZ-202601070025</t>
  </si>
  <si>
    <t>210010002220250024</t>
  </si>
  <si>
    <t>河北远东通信系统工程有限公司</t>
  </si>
  <si>
    <t>2026010700037-10101005-00001</t>
  </si>
  <si>
    <t>WTC-2026010700037</t>
  </si>
  <si>
    <t>WTZ-202601070026</t>
  </si>
  <si>
    <t>LS210010002220242259</t>
  </si>
  <si>
    <t>2026010600002-10101005-00001</t>
  </si>
  <si>
    <t>WTC-2026010600002</t>
  </si>
  <si>
    <t>WTZ-202601060002</t>
  </si>
  <si>
    <t>LS210010002220222835</t>
  </si>
  <si>
    <t>海南省军区战备建设局</t>
  </si>
  <si>
    <t>2026011000113-10101005-00001</t>
  </si>
  <si>
    <t>WTC-2026011000113</t>
  </si>
  <si>
    <t>WTZ-202601100035</t>
  </si>
  <si>
    <t>210010002220251112</t>
  </si>
  <si>
    <t>2026011000111-10101005-00001</t>
  </si>
  <si>
    <t>WTC-2026011000111</t>
  </si>
  <si>
    <t>2026011000112-10101005-00001</t>
  </si>
  <si>
    <t>WTC-2026011000112</t>
  </si>
  <si>
    <t>2026011000110-10101005-00001</t>
  </si>
  <si>
    <t>WTC-2026011000110</t>
  </si>
  <si>
    <t>2026011000109-10101005-00001</t>
  </si>
  <si>
    <t>WTC-2026011000109</t>
  </si>
  <si>
    <t>2026011000107-10101005-00001</t>
  </si>
  <si>
    <t>WTC-2026011000107</t>
  </si>
  <si>
    <t>2026011000108-10101005-00001</t>
  </si>
  <si>
    <t>WTC-2026011000108</t>
  </si>
  <si>
    <t>2026011000106-10101006-00001</t>
  </si>
  <si>
    <t>WTC-2026011000106</t>
  </si>
  <si>
    <t>2026011000104-10101006-00001</t>
  </si>
  <si>
    <t>WTC-2026011000104</t>
  </si>
  <si>
    <t>2026011000105-10101006-00001</t>
  </si>
  <si>
    <t>WTC-2026011000105</t>
  </si>
  <si>
    <t>2026011000103-10101004-00001</t>
  </si>
  <si>
    <t>WTC-2026011000103</t>
  </si>
  <si>
    <t>2026011000102-10101005-00001</t>
  </si>
  <si>
    <t>WTC-2026011000102</t>
  </si>
  <si>
    <t>2026011000100-10101005-00001</t>
  </si>
  <si>
    <t>WTC-2026011000100</t>
  </si>
  <si>
    <t>2026011000101-10101005-00001</t>
  </si>
  <si>
    <t>WTC-2026011000101</t>
  </si>
  <si>
    <t>2026011200017-20101001-00001</t>
  </si>
  <si>
    <t>WTC-2026011200017</t>
  </si>
  <si>
    <t>2026011200016-20101001-00001</t>
  </si>
  <si>
    <t>WTC-2026011200016</t>
  </si>
  <si>
    <t>2026011000119-90101001-00001</t>
  </si>
  <si>
    <t>WTC-2026011000119</t>
  </si>
  <si>
    <t>WTZ-202601100037</t>
  </si>
  <si>
    <t>LS210010002220241808</t>
  </si>
  <si>
    <t>2026011200015-20101001-00001</t>
  </si>
  <si>
    <t>WTC-2026011200015</t>
  </si>
  <si>
    <t>WTZ-202601120006</t>
  </si>
  <si>
    <t>210010002220250155</t>
  </si>
  <si>
    <t>2026011000118-90101001-00001</t>
  </si>
  <si>
    <t>WTC-2026011000118</t>
  </si>
  <si>
    <t>2026011000117-20101001-00001</t>
  </si>
  <si>
    <t>WTC-2026011000117</t>
  </si>
  <si>
    <t>WTZ-202601100036</t>
  </si>
  <si>
    <t>LS210010002220241784</t>
  </si>
  <si>
    <t>2026011000115-20101001-00001</t>
  </si>
  <si>
    <t>WTC-2026011000115</t>
  </si>
  <si>
    <t>2026011000116-20101001-00001</t>
  </si>
  <si>
    <t>WTC-2026011000116</t>
  </si>
  <si>
    <t>2026011000114-20101001-00001</t>
  </si>
  <si>
    <t>WTC-2026011000114</t>
  </si>
  <si>
    <t>2026011200023-20101001-00001</t>
  </si>
  <si>
    <t>WTC-2026011200023</t>
  </si>
  <si>
    <t>2026011200021-20101001-00001</t>
  </si>
  <si>
    <t>WTC-2026011200021</t>
  </si>
  <si>
    <t>2026011200022-20101001-00001</t>
  </si>
  <si>
    <t>WTC-2026011200022</t>
  </si>
  <si>
    <t>2026011200020-20101001-00001</t>
  </si>
  <si>
    <t>WTC-2026011200020</t>
  </si>
  <si>
    <t>2026011200019-20101001-00001</t>
  </si>
  <si>
    <t>WTC-2026011200019</t>
  </si>
  <si>
    <t>2026011200033-20101001-00001</t>
  </si>
  <si>
    <t>WTC-2026011200033</t>
  </si>
  <si>
    <t>2026011200018-20101001-00001</t>
  </si>
  <si>
    <t>WTC-2026011200018</t>
  </si>
  <si>
    <t>2026011200032-20101001-00001</t>
  </si>
  <si>
    <t>WTC-2026011200032</t>
  </si>
  <si>
    <t>2026011200031-20101001-00001</t>
  </si>
  <si>
    <t>WTC-2026011200031</t>
  </si>
  <si>
    <t>2026011200029-20101001-00001</t>
  </si>
  <si>
    <t>WTC-2026011200029</t>
  </si>
  <si>
    <t>2026011200030-20101001-00001</t>
  </si>
  <si>
    <t>WTC-2026011200030</t>
  </si>
  <si>
    <t>2026011200028-20101001-00001</t>
  </si>
  <si>
    <t>WTC-2026011200028</t>
  </si>
  <si>
    <t>2026011200027-20101001-00001</t>
  </si>
  <si>
    <t>WTC-2026011200027</t>
  </si>
  <si>
    <t>2026010700062-20101001-00001</t>
  </si>
  <si>
    <t>WTC-2026010700062</t>
  </si>
  <si>
    <t>WTZ-202601070040</t>
  </si>
  <si>
    <t>LS210010002220241794</t>
  </si>
  <si>
    <t>中国人民武装警察部队新疆维吾尔自治区总队边境反恐特战支队</t>
  </si>
  <si>
    <t>2026010700072-20101001-00001</t>
  </si>
  <si>
    <t>WTC-2026010700072</t>
  </si>
  <si>
    <t>WTZ-202601070049</t>
  </si>
  <si>
    <t>LS210010002220232911</t>
  </si>
  <si>
    <t>2026010700060-20101001-00001</t>
  </si>
  <si>
    <t>WTC-2026010700060</t>
  </si>
  <si>
    <t>WTZ-202601070039</t>
  </si>
  <si>
    <t>LS210010002220232912</t>
  </si>
  <si>
    <t>2026011000069-10101007-00001</t>
  </si>
  <si>
    <t>WTC-2026011000069</t>
  </si>
  <si>
    <t>WTZ-202601100028</t>
  </si>
  <si>
    <t>210010002220250140</t>
  </si>
  <si>
    <t>2026011000068-10101005-00001</t>
  </si>
  <si>
    <t>WTC-2026011000068</t>
  </si>
  <si>
    <t>WTZ-202601100027</t>
  </si>
  <si>
    <t>210010002220250190</t>
  </si>
  <si>
    <t>2026011000067-10101005-00001</t>
  </si>
  <si>
    <t>WTC-2026011000067</t>
  </si>
  <si>
    <t>WTZ-202601100026</t>
  </si>
  <si>
    <t>210010002220250081</t>
  </si>
  <si>
    <t>2026011000065-20101001-00001</t>
  </si>
  <si>
    <t>WTC-2026011000065</t>
  </si>
  <si>
    <t>WTZ-202601100025</t>
  </si>
  <si>
    <t>210010002220250076</t>
  </si>
  <si>
    <t>2026011000066-10101005-00001</t>
  </si>
  <si>
    <t>WTC-2026011000066</t>
  </si>
  <si>
    <t>2026011000064-10101005-00001</t>
  </si>
  <si>
    <t>WTC-2026011000064</t>
  </si>
  <si>
    <t>WTZ-202601100024</t>
  </si>
  <si>
    <t>210010002220251116</t>
  </si>
  <si>
    <t>2026011000063-20101001-00001</t>
  </si>
  <si>
    <t>WTC-2026011000063</t>
  </si>
  <si>
    <t>WTZ-202601100023</t>
  </si>
  <si>
    <t>210010002220250083</t>
  </si>
  <si>
    <t>2026011000061-20101001-00001</t>
  </si>
  <si>
    <t>WTC-2026011000061</t>
  </si>
  <si>
    <t>2026011000062-20101001-00001</t>
  </si>
  <si>
    <t>WTC-2026011000062</t>
  </si>
  <si>
    <t>2026011000060-10101005-00001</t>
  </si>
  <si>
    <t>WTC-2026011000060</t>
  </si>
  <si>
    <t>WTZ-202601100022</t>
  </si>
  <si>
    <t>210010002220250071</t>
  </si>
  <si>
    <t>2026011000059-10101004-00001</t>
  </si>
  <si>
    <t>WTC-2026011000059</t>
  </si>
  <si>
    <t>2026011000057-10101004-00001</t>
  </si>
  <si>
    <t>WTC-2026011000057</t>
  </si>
  <si>
    <t>WTZ-202601100021</t>
  </si>
  <si>
    <t>210010002220250055</t>
  </si>
  <si>
    <t>2026011000058-10101004-00001</t>
  </si>
  <si>
    <t>WTC-2026011000058</t>
  </si>
  <si>
    <t>2026011000056-10101005-00001</t>
  </si>
  <si>
    <t>WTC-2026011000056</t>
  </si>
  <si>
    <t>2026011000055-10101005-00001</t>
  </si>
  <si>
    <t>WTC-2026011000055</t>
  </si>
  <si>
    <t>2026011000053-10101005-00001</t>
  </si>
  <si>
    <t>WTC-2026011000053</t>
  </si>
  <si>
    <t>WTZ-202601100020</t>
  </si>
  <si>
    <t>210010002220250075</t>
  </si>
  <si>
    <t>2026011000054-10101005-00001</t>
  </si>
  <si>
    <t>WTC-2026011000054</t>
  </si>
  <si>
    <t>2026011000052-10101005-00001</t>
  </si>
  <si>
    <t>WTC-2026011000052</t>
  </si>
  <si>
    <t>2026011000051-10101005-00001</t>
  </si>
  <si>
    <t>WTC-2026011000051</t>
  </si>
  <si>
    <t>2026011000049-10101005-00001</t>
  </si>
  <si>
    <t>WTC-2026011000049</t>
  </si>
  <si>
    <t>2026011000050-10101005-00001</t>
  </si>
  <si>
    <t>WTC-2026011000050</t>
  </si>
  <si>
    <t>2026011000048-10101005-00001</t>
  </si>
  <si>
    <t>WTC-2026011000048</t>
  </si>
  <si>
    <t>2026011000047-10101005-00001</t>
  </si>
  <si>
    <t>WTC-2026011000047</t>
  </si>
  <si>
    <t>2026011000046-20101001-00001</t>
  </si>
  <si>
    <t>WTC-2026011000046</t>
  </si>
  <si>
    <t>WTZ-202601100019</t>
  </si>
  <si>
    <t>210010002220250072</t>
  </si>
  <si>
    <t>2026011000044-20101001-00001</t>
  </si>
  <si>
    <t>WTC-2026011000044</t>
  </si>
  <si>
    <t>WTZ-202601100018</t>
  </si>
  <si>
    <t>210010002220250082</t>
  </si>
  <si>
    <t>2026011000045-20101001-00001</t>
  </si>
  <si>
    <t>WTC-2026011000045</t>
  </si>
  <si>
    <t>2026011000043-10101005-00001</t>
  </si>
  <si>
    <t>WTC-2026011000043</t>
  </si>
  <si>
    <t>WTZ-202601100017</t>
  </si>
  <si>
    <t>210010002220250085</t>
  </si>
  <si>
    <t>2026011000041-10101005-00001</t>
  </si>
  <si>
    <t>WTC-2026011000041</t>
  </si>
  <si>
    <t>2026011000042-10101005-00001</t>
  </si>
  <si>
    <t>WTC-2026011000042</t>
  </si>
  <si>
    <t>2026011000099-10101004-00001</t>
  </si>
  <si>
    <t>WTC-2026011000099</t>
  </si>
  <si>
    <t>2026011000098-10101005-00001</t>
  </si>
  <si>
    <t>WTC-2026011000098</t>
  </si>
  <si>
    <t>2026011000096-10101005-00001</t>
  </si>
  <si>
    <t>WTC-2026011000096</t>
  </si>
  <si>
    <t>2026011000097-10101004-00001</t>
  </si>
  <si>
    <t>WTC-2026011000097</t>
  </si>
  <si>
    <t>2026011000095-10101005-00001</t>
  </si>
  <si>
    <t>WTC-2026011000095</t>
  </si>
  <si>
    <t>2026011000094-10101005-00001</t>
  </si>
  <si>
    <t>WTC-2026011000094</t>
  </si>
  <si>
    <t>2026011000092-10101005-00001</t>
  </si>
  <si>
    <t>WTC-2026011000092</t>
  </si>
  <si>
    <t>2026011000093-10101005-00001</t>
  </si>
  <si>
    <t>WTC-2026011000093</t>
  </si>
  <si>
    <t>2026011000091-10101005-00001</t>
  </si>
  <si>
    <t>WTC-2026011000091</t>
  </si>
  <si>
    <t>2026011000090-10101005-00001</t>
  </si>
  <si>
    <t>WTC-2026011000090</t>
  </si>
  <si>
    <t>2026011000088-10101005-00001</t>
  </si>
  <si>
    <t>WTC-2026011000088</t>
  </si>
  <si>
    <t>2026011000089-10101005-00001</t>
  </si>
  <si>
    <t>WTC-2026011000089</t>
  </si>
  <si>
    <t>2026011000087-10101005-00001</t>
  </si>
  <si>
    <t>WTC-2026011000087</t>
  </si>
  <si>
    <t>2026011000086-20101001-00001</t>
  </si>
  <si>
    <t>WTC-2026011000086</t>
  </si>
  <si>
    <t>WTZ-202601100034</t>
  </si>
  <si>
    <t>210010002220250191</t>
  </si>
  <si>
    <t>2026011000084-20101001-00001</t>
  </si>
  <si>
    <t>WTC-2026011000084</t>
  </si>
  <si>
    <t>2026011000085-20101001-00001</t>
  </si>
  <si>
    <t>WTC-2026011000085</t>
  </si>
  <si>
    <t>2026011000083-20101001-00001</t>
  </si>
  <si>
    <t>WTC-2026011000083</t>
  </si>
  <si>
    <t>2026011000082-20101001-00001</t>
  </si>
  <si>
    <t>WTC-2026011000082</t>
  </si>
  <si>
    <t>2026011000081-20101001-00001</t>
  </si>
  <si>
    <t>WTC-2026011000081</t>
  </si>
  <si>
    <t>2026011000079-20101001-00001</t>
  </si>
  <si>
    <t>WTC-2026011000079</t>
  </si>
  <si>
    <t>2026011000080-20101001-00001</t>
  </si>
  <si>
    <t>WTC-2026011000080</t>
  </si>
  <si>
    <t>2026011000078-20101001-00001</t>
  </si>
  <si>
    <t>WTC-2026011000078</t>
  </si>
  <si>
    <t>2026011000077-20101001-00001</t>
  </si>
  <si>
    <t>WTC-2026011000077</t>
  </si>
  <si>
    <t>2026011000075-20101001-00001</t>
  </si>
  <si>
    <t>WTC-2026011000075</t>
  </si>
  <si>
    <t>2026011000076-20101001-00001</t>
  </si>
  <si>
    <t>WTC-2026011000076</t>
  </si>
  <si>
    <t>2026010400009-10101007-00001</t>
  </si>
  <si>
    <t>WTC-2026010400009</t>
  </si>
  <si>
    <t>WTZ-202601040004</t>
  </si>
  <si>
    <t>210010002220251118</t>
  </si>
  <si>
    <t>航天恒星科技有限公司</t>
  </si>
  <si>
    <t>cs26、亚太6D(未开通）</t>
  </si>
  <si>
    <t>2026011200003-90101001-00001</t>
  </si>
  <si>
    <t>WTC-2026011200003</t>
  </si>
  <si>
    <t>WTZ-202601120001</t>
  </si>
  <si>
    <t>210010002220250746</t>
  </si>
  <si>
    <t>IS18（王赫）</t>
  </si>
  <si>
    <t>2026010900062-10101005-00001</t>
  </si>
  <si>
    <t>WTC-2026010900062</t>
  </si>
  <si>
    <t>WTZ-202601090049</t>
  </si>
  <si>
    <t>LS210010002220232546</t>
  </si>
  <si>
    <t>cs12</t>
  </si>
  <si>
    <t>CS12_BW001.50_UV____E_S14401.50_E14403.00_DH____E_S12651.50_E12653.00</t>
  </si>
  <si>
    <t>2026011200002-90101001-00001</t>
  </si>
  <si>
    <t>WTC-2026011200002</t>
  </si>
  <si>
    <t>2026010700103-20101001-00001</t>
  </si>
  <si>
    <t>WTC-2026010700103</t>
  </si>
  <si>
    <t>WTZ-202601070071</t>
  </si>
  <si>
    <t>210010002220250725</t>
  </si>
  <si>
    <t>南京控维通信科技有限公司</t>
  </si>
  <si>
    <t>2026010700081-10101005-00001</t>
  </si>
  <si>
    <t>WTC-2026010700081</t>
  </si>
  <si>
    <t>WTZ-202601070055</t>
  </si>
  <si>
    <t>LS210010002220111917</t>
  </si>
  <si>
    <t>中国人民武装警察部队海警总队</t>
  </si>
  <si>
    <t>2026010700087-10101005-00001</t>
  </si>
  <si>
    <t>WTC-2026010700087</t>
  </si>
  <si>
    <t>WTZ-202601070058</t>
  </si>
  <si>
    <t>LS210010002220241838</t>
  </si>
  <si>
    <t>2026010700079-10101005-00001</t>
  </si>
  <si>
    <t>WTC-2026010700079</t>
  </si>
  <si>
    <t>WTZ-202601070054</t>
  </si>
  <si>
    <t>LS210010000020100964</t>
  </si>
  <si>
    <t>战略支援部队航天系统部装备部</t>
  </si>
  <si>
    <t>2026010700086-10101004-00001</t>
  </si>
  <si>
    <t>WTC-2026010700086</t>
  </si>
  <si>
    <t>2026010700085-10101005-00001</t>
  </si>
  <si>
    <t>WTC-2026010700085</t>
  </si>
  <si>
    <t>WTZ-202601070057</t>
  </si>
  <si>
    <t>LS210010002220232906</t>
  </si>
  <si>
    <t>2026010700078-90101001-00001</t>
  </si>
  <si>
    <t>WTC-2026010700078</t>
  </si>
  <si>
    <t>WTZ-202601070053</t>
  </si>
  <si>
    <t>LS210010002220241805</t>
  </si>
  <si>
    <t>2026010700084-10101004-00001</t>
  </si>
  <si>
    <t>WTC-2026010700084</t>
  </si>
  <si>
    <t>2026010700077-90101001-00001</t>
  </si>
  <si>
    <t>WTC-2026010700077</t>
  </si>
  <si>
    <t>WTZ-202601070052</t>
  </si>
  <si>
    <t>LS210010002220232905</t>
  </si>
  <si>
    <t>2026010700076-20101001-00001</t>
  </si>
  <si>
    <t>WTC-2026010700076</t>
  </si>
  <si>
    <t>WTZ-202601070051</t>
  </si>
  <si>
    <t>LS210010002220241786</t>
  </si>
  <si>
    <t>2026010700074-20101001-00001</t>
  </si>
  <si>
    <t>WTC-2026010700074</t>
  </si>
  <si>
    <t>2026010700075-20101001-00001</t>
  </si>
  <si>
    <t>WTC-2026010700075</t>
  </si>
  <si>
    <t>2026010700021-20101001-00001</t>
  </si>
  <si>
    <t>WTC-2026010700021</t>
  </si>
  <si>
    <t>WTZ-202601070013</t>
  </si>
  <si>
    <t>LS210010002220241791</t>
  </si>
  <si>
    <t>2026010700018-90101001-00001</t>
  </si>
  <si>
    <t>WTC-2026010700018</t>
  </si>
  <si>
    <t>2026010600008-90101001-00001</t>
  </si>
  <si>
    <t>WTC-2026010600008</t>
  </si>
  <si>
    <t>WTZ-202601060007</t>
  </si>
  <si>
    <t>LS210010002220242239</t>
  </si>
  <si>
    <t>2026010600005-10101004-00001</t>
  </si>
  <si>
    <t>WTC-2026010600005</t>
  </si>
  <si>
    <t>WTZ-202601060005</t>
  </si>
  <si>
    <t>LS210010002220241841</t>
  </si>
  <si>
    <t>2026010600007-90101001-00001</t>
  </si>
  <si>
    <t>WTC-2026010600007</t>
  </si>
  <si>
    <t>2026010600004-20101001-00001</t>
  </si>
  <si>
    <t>WTC-2026010600004</t>
  </si>
  <si>
    <t>WTZ-202601060004</t>
  </si>
  <si>
    <t>LS210010002220242238</t>
  </si>
  <si>
    <t>2026011000040-10101005-00001</t>
  </si>
  <si>
    <t>WTC-2026011000040</t>
  </si>
  <si>
    <t>2026011000038-10101005-00001</t>
  </si>
  <si>
    <t>WTC-2026011000038</t>
  </si>
  <si>
    <t>2026011000039-10101005-00001</t>
  </si>
  <si>
    <t>WTC-2026011000039</t>
  </si>
  <si>
    <t>2026011000037-20101001-00001</t>
  </si>
  <si>
    <t>WTC-2026011000037</t>
  </si>
  <si>
    <t>WTZ-202601100016</t>
  </si>
  <si>
    <t>210010002220250073</t>
  </si>
  <si>
    <t>2026011000036-20101001-00001</t>
  </si>
  <si>
    <t>WTC-2026011000036</t>
  </si>
  <si>
    <t>2026011000034-10101005-00001</t>
  </si>
  <si>
    <t>WTC-2026011000034</t>
  </si>
  <si>
    <t>WTZ-202601100015</t>
  </si>
  <si>
    <t>210010002220250074</t>
  </si>
  <si>
    <t>2026011000035-20101001-00001</t>
  </si>
  <si>
    <t>WTC-2026011000035</t>
  </si>
  <si>
    <t>2026011000033-10101005-00001</t>
  </si>
  <si>
    <t>WTC-2026011000033</t>
  </si>
  <si>
    <t>2026011000032-10101005-00001</t>
  </si>
  <si>
    <t>WTC-2026011000032</t>
  </si>
  <si>
    <t>2026011000030-10101005-00001</t>
  </si>
  <si>
    <t>WTC-2026011000030</t>
  </si>
  <si>
    <t>2026011000031-10101005-00001</t>
  </si>
  <si>
    <t>WTC-2026011000031</t>
  </si>
  <si>
    <t>2026011000029-10101005-00001</t>
  </si>
  <si>
    <t>WTC-2026011000029</t>
  </si>
  <si>
    <t>2026011000028-90101001-00001</t>
  </si>
  <si>
    <t>WTC-2026011000028</t>
  </si>
  <si>
    <t>WTZ-202601100014</t>
  </si>
  <si>
    <t>210010002220250068</t>
  </si>
  <si>
    <t>2026011000026-10101007-00001</t>
  </si>
  <si>
    <t>WTC-2026011000026</t>
  </si>
  <si>
    <t>WTZ-202601100013</t>
  </si>
  <si>
    <t>LS210010002220241819</t>
  </si>
  <si>
    <t>2026011000027-90101001-00001</t>
  </si>
  <si>
    <t>WTC-2026011000027</t>
  </si>
  <si>
    <t>2026011000025-20101001-00001</t>
  </si>
  <si>
    <t>WTC-2026011000025</t>
  </si>
  <si>
    <t>WTZ-202601100012</t>
  </si>
  <si>
    <t>LS210010002220241818</t>
  </si>
  <si>
    <t>2026011000024-20101001-00001</t>
  </si>
  <si>
    <t>WTC-2026011000024</t>
  </si>
  <si>
    <t>WTZ-202601100011</t>
  </si>
  <si>
    <t>LS210010002220241799</t>
  </si>
  <si>
    <t>2026011000022-20101001-00001</t>
  </si>
  <si>
    <t>WTC-2026011000022</t>
  </si>
  <si>
    <t>WTZ-202601100010</t>
  </si>
  <si>
    <t>LS210010002220241781</t>
  </si>
  <si>
    <t>2026011000023-20101001-00001</t>
  </si>
  <si>
    <t>WTC-2026011000023</t>
  </si>
  <si>
    <t>2026011000021-10101004-00001</t>
  </si>
  <si>
    <t>WTC-2026011000021</t>
  </si>
  <si>
    <t>WTZ-202601100009</t>
  </si>
  <si>
    <t>LS210010002220241840</t>
  </si>
  <si>
    <t>2026011000020-10101004-00001</t>
  </si>
  <si>
    <t>WTC-2026011000020</t>
  </si>
  <si>
    <t>WTZ-202601100008</t>
  </si>
  <si>
    <t>LS210010002220241837</t>
  </si>
  <si>
    <t>2026010700089-20101001-00001</t>
  </si>
  <si>
    <t>WTC-2026010700089</t>
  </si>
  <si>
    <t>WTZ-202601070060</t>
  </si>
  <si>
    <t>210010002220250159</t>
  </si>
  <si>
    <t>中共中央办公厅通信局</t>
  </si>
  <si>
    <t>2026010700088-20101001-00001</t>
  </si>
  <si>
    <t>WTC-2026010700088</t>
  </si>
  <si>
    <t>WTZ-202601070059</t>
  </si>
  <si>
    <t>LS210010002220242253</t>
  </si>
  <si>
    <t>2026010700073-10101004-00001</t>
  </si>
  <si>
    <t>WTC-2026010700073</t>
  </si>
  <si>
    <t>WTZ-202601070050</t>
  </si>
  <si>
    <t>LS210010002220241842</t>
  </si>
  <si>
    <t>2026010700083-10101005-00001</t>
  </si>
  <si>
    <t>WTC-2026010700083</t>
  </si>
  <si>
    <t>WTZ-202601070056</t>
  </si>
  <si>
    <t>LS210010002220193042</t>
  </si>
  <si>
    <t>中国人民武装警察部队参谋部信息通信局</t>
  </si>
  <si>
    <t>2026011200036-90101001-00001</t>
  </si>
  <si>
    <t>WTC-2026011200036</t>
  </si>
  <si>
    <t>WTZ-202601120008</t>
  </si>
  <si>
    <t>210010002220250067</t>
  </si>
  <si>
    <t>2026011200034-90101001-00001</t>
  </si>
  <si>
    <t>WTC-2026011200034</t>
  </si>
  <si>
    <t>2026011200005-90101001-00001</t>
  </si>
  <si>
    <t>WTC-2026011200005</t>
  </si>
  <si>
    <t>WTZ-202601120002</t>
  </si>
  <si>
    <t>210010002220250744</t>
  </si>
  <si>
    <t>2026010700041-10101004-00001</t>
  </si>
  <si>
    <t>WTC-2026010700041</t>
  </si>
  <si>
    <t>WTZ-202601070030</t>
  </si>
  <si>
    <t>210010002220250200</t>
  </si>
  <si>
    <t>CS12_BW000.60_UV____W_S06003.00_E06003.60_DH____W_S03778.00_E03778.60</t>
  </si>
  <si>
    <t>2026010400030-10101004-00001</t>
  </si>
  <si>
    <t>WTC-2026010400030</t>
  </si>
  <si>
    <t>WTZ-202601040014</t>
  </si>
  <si>
    <t>LS210010002220250051</t>
  </si>
  <si>
    <t>cs12已退租</t>
  </si>
  <si>
    <t>2026010900080-10101005-00001</t>
  </si>
  <si>
    <t>WTC-2026010900080</t>
  </si>
  <si>
    <t>WTZ-202601090066</t>
  </si>
  <si>
    <t>LS210010002220241835</t>
  </si>
  <si>
    <t>中央军委后勤保障部信息中心</t>
  </si>
  <si>
    <t>2026011200001-90101001-00001</t>
  </si>
  <si>
    <t>WTC-2026011200001</t>
  </si>
  <si>
    <t>2026010900079-20101001-00001</t>
  </si>
  <si>
    <t>WTC-2026010900079</t>
  </si>
  <si>
    <t>WTZ-202601090065</t>
  </si>
  <si>
    <t>LS210010002220232526</t>
  </si>
  <si>
    <t>2026010900078-10101004-00001</t>
  </si>
  <si>
    <t>WTC-2026010900078</t>
  </si>
  <si>
    <t>WTZ-202601090064</t>
  </si>
  <si>
    <t>LS210010002220232548</t>
  </si>
  <si>
    <t>2026010900076-20101001-00001</t>
  </si>
  <si>
    <t>WTC-2026010900076</t>
  </si>
  <si>
    <t>WTZ-202601090062</t>
  </si>
  <si>
    <t>LS210010002220232531</t>
  </si>
  <si>
    <t>2026010900077-10101005-00001</t>
  </si>
  <si>
    <t>WTC-2026010900077</t>
  </si>
  <si>
    <t>WTZ-202601090063</t>
  </si>
  <si>
    <t>LS210010002220232547</t>
  </si>
  <si>
    <t>2026010900075-10101004-00001</t>
  </si>
  <si>
    <t>WTC-2026010900075</t>
  </si>
  <si>
    <t>WTZ-202601090061</t>
  </si>
  <si>
    <t>LS210010002220232533</t>
  </si>
  <si>
    <t>2026010900074-10101005-00001</t>
  </si>
  <si>
    <t>WTC-2026010900074</t>
  </si>
  <si>
    <t>WTZ-202601090060</t>
  </si>
  <si>
    <t>LS210010002220232532</t>
  </si>
  <si>
    <t>2026010900054-90101001-00001</t>
  </si>
  <si>
    <t>WTC-2026010900054</t>
  </si>
  <si>
    <t>WTZ-202601090042</t>
  </si>
  <si>
    <t>LS210010002220223042</t>
  </si>
  <si>
    <t>2026010900055-90101001-00001</t>
  </si>
  <si>
    <t>WTC-2026010900055</t>
  </si>
  <si>
    <t>2026010900052-90101001-00001</t>
  </si>
  <si>
    <t>WTC-2026010900052</t>
  </si>
  <si>
    <t>WTZ-202601090040</t>
  </si>
  <si>
    <t>LS210010002220223041</t>
  </si>
  <si>
    <t>2026010900043-20101001-00001</t>
  </si>
  <si>
    <t>WTC-2026010900043</t>
  </si>
  <si>
    <t>WTZ-202601090031</t>
  </si>
  <si>
    <t>LS210010002220223040</t>
  </si>
  <si>
    <t>2026010900042-20101001-00001</t>
  </si>
  <si>
    <t>WTC-2026010900042</t>
  </si>
  <si>
    <t>2026010900040-20101001-00001</t>
  </si>
  <si>
    <t>WTC-2026010900040</t>
  </si>
  <si>
    <t>2026010900041-20101001-00001</t>
  </si>
  <si>
    <t>WTC-2026010900041</t>
  </si>
  <si>
    <t>2026010900039-20101001-00001</t>
  </si>
  <si>
    <t>WTC-2026010900039</t>
  </si>
  <si>
    <t>2026010900038-20101001-00001</t>
  </si>
  <si>
    <t>WTC-2026010900038</t>
  </si>
  <si>
    <t>2026010700082-10101005-00001</t>
  </si>
  <si>
    <t>WTC-2026010700082</t>
  </si>
  <si>
    <t xml:space="preserve">CS10R </t>
  </si>
  <si>
    <t>CS10R_BW036.00_UV____S_S14032.00_E14068.00_DH____S_S12282.00_E12318.00</t>
  </si>
  <si>
    <t>2026010600003-10101005-00001</t>
  </si>
  <si>
    <t>WTC-2026010600003</t>
  </si>
  <si>
    <t>WTZ-202601060003</t>
  </si>
  <si>
    <t>LS210010002220222834</t>
  </si>
  <si>
    <t>广东省军区战备建设局</t>
  </si>
  <si>
    <t>2026010700080-10101005-00001</t>
  </si>
  <si>
    <t>WTC-2026010700080</t>
  </si>
  <si>
    <t>CS10R_BW054.00_UV____S_S14073.00_E14127.00_DH____S_S12323.00_E12377.00</t>
  </si>
  <si>
    <t>2026010400027-10101005-00001</t>
  </si>
  <si>
    <t>WTC-2026010400027</t>
  </si>
  <si>
    <t>WTZ-202601040011</t>
  </si>
  <si>
    <t>210010002220251199</t>
  </si>
  <si>
    <t>CS12_BW001.00_UV____E_S14406.00_E14407.00_DH____E_S12656.00_E12657.00</t>
  </si>
  <si>
    <t>CS12_BW003.00_UV____E_S14407.00_E14410.00_DH____E_S12657.00_E12660.00</t>
  </si>
  <si>
    <t>2026010400026-10101004-00001</t>
  </si>
  <si>
    <t>WTC-2026010400026</t>
  </si>
  <si>
    <t>CS12_BW011.00_UV____W_S06292.44_E06303.44_DH____W_S04067.44_E04078.44</t>
  </si>
  <si>
    <t>2026010700071-20101001-00001</t>
  </si>
  <si>
    <t>WTC-2026010700071</t>
  </si>
  <si>
    <t>WTZ-202601070048</t>
  </si>
  <si>
    <t>LS210010002220241788</t>
  </si>
  <si>
    <t>2026011000016-10101005-00001</t>
  </si>
  <si>
    <t>WTC-2026011000016</t>
  </si>
  <si>
    <t>2026011000015-20101001-00001</t>
  </si>
  <si>
    <t>WTC-2026011000015</t>
  </si>
  <si>
    <t>WTZ-202601100007</t>
  </si>
  <si>
    <t>LS210010002220241787</t>
  </si>
  <si>
    <t>2026011000013-10101005-00001</t>
  </si>
  <si>
    <t>WTC-2026011000013</t>
  </si>
  <si>
    <t>WTZ-202601100006</t>
  </si>
  <si>
    <t>LS210010002220241834</t>
  </si>
  <si>
    <t>2026011000014-20101001-00001</t>
  </si>
  <si>
    <t>WTC-2026011000014</t>
  </si>
  <si>
    <t>2026011000012-10101005-00001</t>
  </si>
  <si>
    <t>WTC-2026011000012</t>
  </si>
  <si>
    <t>2026011000011-10101005-00001</t>
  </si>
  <si>
    <t>WTC-2026011000011</t>
  </si>
  <si>
    <t>2026011000009-90101001-00001</t>
  </si>
  <si>
    <t>WTC-2026011000009</t>
  </si>
  <si>
    <t>WTZ-202601100004</t>
  </si>
  <si>
    <t>LS210010002220241812</t>
  </si>
  <si>
    <t>2026011000010-10101005-00001</t>
  </si>
  <si>
    <t>WTC-2026011000010</t>
  </si>
  <si>
    <t>WTZ-202601100005</t>
  </si>
  <si>
    <t>LS210010002220241831</t>
  </si>
  <si>
    <t>2026011000008-20101001-00001</t>
  </si>
  <si>
    <t>WTC-2026011000008</t>
  </si>
  <si>
    <t>WTZ-202601100003</t>
  </si>
  <si>
    <t>LS210010002220241796</t>
  </si>
  <si>
    <t>2026011000007-10101005-00001</t>
  </si>
  <si>
    <t>WTC-2026011000007</t>
  </si>
  <si>
    <t>WTZ-202601100002</t>
  </si>
  <si>
    <t>LS210010002220241836</t>
  </si>
  <si>
    <t>2026011000005-10101005-00001</t>
  </si>
  <si>
    <t>WTC-2026011000005</t>
  </si>
  <si>
    <t>2026011000006-10101005-00001</t>
  </si>
  <si>
    <t>WTC-2026011000006</t>
  </si>
  <si>
    <t>2026011000004-10101005-00001</t>
  </si>
  <si>
    <t>WTC-2026011000004</t>
  </si>
  <si>
    <t>2026011000003-10101005-00001</t>
  </si>
  <si>
    <t>WTC-2026011000003</t>
  </si>
  <si>
    <t>WTZ-202601100001</t>
  </si>
  <si>
    <t>LS210010002220241832</t>
  </si>
  <si>
    <t>2026011000001-10101005-00001</t>
  </si>
  <si>
    <t>WTC-2026011000001</t>
  </si>
  <si>
    <t>2026011000002-10101005-00001</t>
  </si>
  <si>
    <t>WTC-2026011000002</t>
  </si>
  <si>
    <t>2026010900093-10101005-00001</t>
  </si>
  <si>
    <t>WTC-2026010900093</t>
  </si>
  <si>
    <t>WTZ-202601090077</t>
  </si>
  <si>
    <t>210010002220250022</t>
  </si>
  <si>
    <t>2026010900092-10101005-00001</t>
  </si>
  <si>
    <t>WTC-2026010900092</t>
  </si>
  <si>
    <t>2026010900089-10101005-00001</t>
  </si>
  <si>
    <t>WTC-2026010900089</t>
  </si>
  <si>
    <t>WTZ-202601090075</t>
  </si>
  <si>
    <t>2026010900090-10101005-00001</t>
  </si>
  <si>
    <t>WTC-2026010900090</t>
  </si>
  <si>
    <t>2026010900086-20101001-00001</t>
  </si>
  <si>
    <t>WTC-2026010900086</t>
  </si>
  <si>
    <t>WTZ-202601090072</t>
  </si>
  <si>
    <t>210010002220250048</t>
  </si>
  <si>
    <t>2026010900084-20101001-00001</t>
  </si>
  <si>
    <t>WTC-2026010900084</t>
  </si>
  <si>
    <t>WTZ-202601090070</t>
  </si>
  <si>
    <t>2026010900081-10101004-00001</t>
  </si>
  <si>
    <t>WTC-2026010900081</t>
  </si>
  <si>
    <t>WTZ-202601090067</t>
  </si>
  <si>
    <t>LS210010002220241843</t>
  </si>
  <si>
    <t>2026010900082-20101001-00001</t>
  </si>
  <si>
    <t>WTC-2026010900082</t>
  </si>
  <si>
    <t>WTZ-202601090068</t>
  </si>
  <si>
    <t>LS210010002220241793</t>
  </si>
  <si>
    <t>2026011200039-90101001-00001</t>
  </si>
  <si>
    <t>WTC-2026011200039</t>
  </si>
  <si>
    <t>WTZ-202601120009</t>
  </si>
  <si>
    <t>210010002220250106</t>
  </si>
  <si>
    <t>2026011200038-90101001-00001</t>
  </si>
  <si>
    <t>WTC-2026011200038</t>
  </si>
  <si>
    <t>2026011200035-90101001-00001</t>
  </si>
  <si>
    <t>WTC-2026011200035</t>
  </si>
  <si>
    <t>2026011200037-90101001-00001</t>
  </si>
  <si>
    <t>WTC-2026011200037</t>
  </si>
  <si>
    <t>2026011200004-90101001-00001</t>
  </si>
  <si>
    <t>WTC-2026011200004</t>
  </si>
  <si>
    <t>2026011500022-10101010-00001</t>
  </si>
  <si>
    <t>WTC-2026011500022</t>
  </si>
  <si>
    <t>WTZ-202601150019</t>
  </si>
  <si>
    <t>210010002220251193</t>
  </si>
  <si>
    <t>北京北方长鹰无人机科技有限公司</t>
  </si>
  <si>
    <t>2026031100006-10101010-00001</t>
  </si>
  <si>
    <t>WTC-2026031100006</t>
  </si>
  <si>
    <t>WTZ-202603110006</t>
  </si>
  <si>
    <t>210010002220260092</t>
  </si>
  <si>
    <t>湖北广播电视台</t>
  </si>
  <si>
    <t>2026031100004-10101014-00001</t>
  </si>
  <si>
    <t>WTC-2026031100004</t>
  </si>
  <si>
    <t>WTZ-202603110004</t>
  </si>
  <si>
    <t>210010002220260070</t>
  </si>
  <si>
    <t>北京中科众为技术有限公司</t>
  </si>
  <si>
    <t>2026031100009-10101011-00001</t>
  </si>
  <si>
    <t>WTC-2026031100009</t>
  </si>
  <si>
    <t>WTZ-202603110009</t>
  </si>
  <si>
    <t>210010002220260059</t>
  </si>
  <si>
    <t>中航贵州飞机有限责任公司</t>
  </si>
  <si>
    <t>2026031100010-10101012-00001</t>
  </si>
  <si>
    <t>WTC-2026031100010</t>
  </si>
  <si>
    <t>2026031300012-10101011-00001</t>
  </si>
  <si>
    <t>WTC-2026031300012</t>
  </si>
  <si>
    <t>WTZ-202603130004</t>
  </si>
  <si>
    <t>210010002220260060</t>
  </si>
  <si>
    <t>江西洪都航空工业集团有限责任公司</t>
  </si>
  <si>
    <t>2026031300011-10101011-00001</t>
  </si>
  <si>
    <t>WTC-2026031300011</t>
  </si>
  <si>
    <t>2026031900018-10101010-00001</t>
  </si>
  <si>
    <t>WTC-2026031900018</t>
  </si>
  <si>
    <t>WTZ-202603190014</t>
  </si>
  <si>
    <t>210010002220260081</t>
  </si>
  <si>
    <t>2026013000029-10101005-00001</t>
  </si>
  <si>
    <t>WTC-2026013000029</t>
  </si>
  <si>
    <t>WTZ-202601300012</t>
  </si>
  <si>
    <t>210010002220251188</t>
  </si>
  <si>
    <t>2026011500010-10101005-00001</t>
  </si>
  <si>
    <t>WTC-2026011500010</t>
  </si>
  <si>
    <t>WTZ-202601150008</t>
  </si>
  <si>
    <t>210010002220250689</t>
  </si>
  <si>
    <t>中电莱斯信息系统有限公司</t>
  </si>
  <si>
    <t>2026010800004-10101008-00001</t>
  </si>
  <si>
    <t>WTC-2026010800004</t>
  </si>
  <si>
    <t>通信卫星带宽Ku-点波束</t>
  </si>
  <si>
    <t>WTZ-202601080004</t>
  </si>
  <si>
    <t>210010002220250731</t>
  </si>
  <si>
    <t>四川安迪科技实业有限公司</t>
  </si>
  <si>
    <t>王赫</t>
  </si>
  <si>
    <t>2026011200011-10101005-00001</t>
  </si>
  <si>
    <t>WTC-2026011200011</t>
  </si>
  <si>
    <t>WTZ-202601120004</t>
  </si>
  <si>
    <t>210010002220250742</t>
  </si>
  <si>
    <t>CS10R 2A（临时业务）</t>
  </si>
  <si>
    <t>2026011200010-10101004-00001</t>
  </si>
  <si>
    <t>WTC-2026011200010</t>
  </si>
  <si>
    <t>CS19 c1 c2（临时业务）</t>
  </si>
  <si>
    <t>2026010900061-10101004-00001</t>
  </si>
  <si>
    <t>WTC-2026010900061</t>
  </si>
  <si>
    <t>WTZ-202601090048</t>
  </si>
  <si>
    <t>210010002220250269</t>
  </si>
  <si>
    <t>CS12_BW008.80_UH____W_S06408.60_E06417.40_DV____W_S04183.60_E04192.40</t>
  </si>
  <si>
    <t>2026011200009-10101004-00001</t>
  </si>
  <si>
    <t>WTC-2026011200009</t>
  </si>
  <si>
    <t>CS15 C21（临时业务）</t>
  </si>
  <si>
    <t>2026010700067-20101001-00001</t>
  </si>
  <si>
    <t>WTC-2026010700067</t>
  </si>
  <si>
    <t>WTZ-202601070044</t>
  </si>
  <si>
    <t>210010002220251087</t>
  </si>
  <si>
    <t>人民日报社</t>
  </si>
  <si>
    <t>2026010700039-10101004-00001</t>
  </si>
  <si>
    <t>WTC-2026010700039</t>
  </si>
  <si>
    <t>WTZ-202601070028</t>
  </si>
  <si>
    <t>210010002220250180</t>
  </si>
  <si>
    <t>2026010500007-10101004-00001</t>
  </si>
  <si>
    <t>WTC-2026010500007</t>
  </si>
  <si>
    <t>WTZ-202601050005</t>
  </si>
  <si>
    <t>210010002220250438</t>
  </si>
  <si>
    <t>CS12_BW004.00_UV____W_S06288.44_E06292.44_DH____W_S04063.44_E04067.44</t>
  </si>
  <si>
    <t>2026010700035-10101005-00001</t>
  </si>
  <si>
    <t>WTC-2026010700035</t>
  </si>
  <si>
    <t>WTZ-202601070024</t>
  </si>
  <si>
    <t>LS210010002220232530</t>
  </si>
  <si>
    <t>西南电子技术研究所（中国电子科技集团公司第十研究所）</t>
  </si>
  <si>
    <t>KUM17</t>
  </si>
  <si>
    <t>CS12_BW008.00_UV____E_S14365.00_E14373.00_DH____E_S12615.00_E12623.00</t>
  </si>
  <si>
    <t>2026011000019-10101005-00001</t>
  </si>
  <si>
    <t>WTC-2026011000019</t>
  </si>
  <si>
    <t>2026011000018-10101005-00001</t>
  </si>
  <si>
    <t>WTC-2026011000018</t>
  </si>
  <si>
    <t>2026011000017-10101005-00001</t>
  </si>
  <si>
    <t>WTC-2026011000017</t>
  </si>
  <si>
    <t>2026011300059-10101005-00001</t>
  </si>
  <si>
    <t>WTC-2026011300059</t>
  </si>
  <si>
    <t>WTZ-202601130040</t>
  </si>
  <si>
    <t>210010002220260047</t>
  </si>
  <si>
    <t>KU2-AD</t>
  </si>
  <si>
    <t>CS19_BW006.00_UV____A_S13811.00_E13817.00_DH____D_S11519.00_E11525.00</t>
  </si>
  <si>
    <t>KU4-DA</t>
  </si>
  <si>
    <t>CS19_BW006.00_UV____D_S13853.00_E13859.00_DH____A_S11561.00_E11567.00</t>
  </si>
  <si>
    <t>KU5-AAB-AA</t>
  </si>
  <si>
    <t>CS19_BW036.00_UV____A_S13863.00_E13899.00_DH____A_S11571.00_E11607.00</t>
  </si>
  <si>
    <t>KU7-DDA-DD</t>
  </si>
  <si>
    <t>CS19_BW019.00_UV____A_S13943.00_E13962.00_DH____A_S11651.00_E11670.00</t>
  </si>
  <si>
    <t>KU9-AA</t>
  </si>
  <si>
    <t>CS19_BW054.00_UH____A_S13781.00_E13835.00_DV____A_S11489.00_E11543.00</t>
  </si>
  <si>
    <t>KU13-AAD-AA</t>
  </si>
  <si>
    <t>CS19_BW024.00_UH____A_S13943.00_E13967.00_DV____A_S11651.00_E11675.00</t>
  </si>
  <si>
    <t>2026011300071-10101007-00001</t>
  </si>
  <si>
    <t>WTC-2026011300071</t>
  </si>
  <si>
    <t>WTZ-202601130046</t>
  </si>
  <si>
    <t>210010002220260087</t>
  </si>
  <si>
    <t>中26</t>
  </si>
  <si>
    <t>2026011300058-10101004-00001</t>
  </si>
  <si>
    <t>WTC-2026011300058</t>
  </si>
  <si>
    <t>CS15 C11 3M C15 12M C21 2M</t>
  </si>
  <si>
    <t>CS15_BW003.00_UL____A_S06092.00_E06095.00_DR____A_S03772.00_E03775.00</t>
  </si>
  <si>
    <t>CS15_BW012.00_UL____A_S06178.00_E06190.00_DR____A_S03858.00_E03870.00</t>
  </si>
  <si>
    <t>CS15_BW002.00_UL____W_S06337.00_E06339.00_DR____W_S04112.00_E04114.00</t>
  </si>
  <si>
    <t>2026011300057-10101004-00001</t>
  </si>
  <si>
    <t>WTC-2026011300057</t>
  </si>
  <si>
    <t>CS12_BW020.00_UV____W_S05927.00_E05947.00_DH____W_S03702.00_E03722.00</t>
  </si>
  <si>
    <t>CS12_BW016.00_UV____W_S05975.50_E05991.50_DH____W_S03750.50_E03766.50</t>
  </si>
  <si>
    <t>CS12_BW020.00_UV____W_S06127.00_E06147.00_DH____W_S03902.00_E03922.00</t>
  </si>
  <si>
    <t>2026011300055-10101005-00001</t>
  </si>
  <si>
    <t>WTC-2026011300055</t>
  </si>
  <si>
    <t>CS12 Ku</t>
  </si>
  <si>
    <t>KUC1</t>
  </si>
  <si>
    <t>CS12_BW036.00_UH____C_S14004.00_E14040.00_DV____C_S12254.00_E12290.00</t>
  </si>
  <si>
    <t>KUC2</t>
  </si>
  <si>
    <t>CS12_BW036.00_UH____C_S14045.50_E14081.50_DV____C_S12295.50_E12331.50</t>
  </si>
  <si>
    <t>KUC3</t>
  </si>
  <si>
    <t>CS12_BW036.00_UH____C_S14087.00_E14123.00_DV____C_S12337.00_E12373.00</t>
  </si>
  <si>
    <t>KUC12</t>
  </si>
  <si>
    <t>CS12_BW005.00_UH____C_S14255.00_E14260.00_DV____C_S12505.00_E12510.00</t>
  </si>
  <si>
    <t>CS12_BW010.00_UH____C_S14297.00_E14307.00_DV____C_S12547.00_E12557.00</t>
  </si>
  <si>
    <t>KUC13</t>
  </si>
  <si>
    <t>CS12_BW002.00_UH____C_S14317.00_E14319.00_DV____C_S12567.00_E12569.00</t>
  </si>
  <si>
    <t>共享</t>
  </si>
  <si>
    <t>CS12_BW024.00_UH____C_S14319.00_E14343.00_DV____C_S12569.00_E12593.00</t>
  </si>
  <si>
    <t>CS12_BW006.00_UH____C_S14343.00_E14349.00_DV____C_S12593.00_E12599.00</t>
  </si>
  <si>
    <t>CS12_BW019.00_UH____C_S14349.00_E14368.00_DV____C_S12599.00_E12618.00</t>
  </si>
  <si>
    <t>CS12_BW003.00_UH____C_S14368.00_E14371.00_DV____C_S12618.00_E12621.00</t>
  </si>
  <si>
    <t>KUM14</t>
  </si>
  <si>
    <t>CS12_BW002.00_UH____E_S14379.50_E14381.50_DV____E_S12629.50_E12631.50</t>
  </si>
  <si>
    <t>KUM15</t>
  </si>
  <si>
    <t>CS12_BW054.00_UH____E_S14442.00_E14496.00_DV____E_S12692.00_E12746.00</t>
  </si>
  <si>
    <t>KUC8</t>
  </si>
  <si>
    <t>CS12_BW002.00_UV____C_S14080.00_E14082.00_DH____C_S12330.00_E12332.00</t>
  </si>
  <si>
    <t>KUC10</t>
  </si>
  <si>
    <t>CS12_BW036.00_UV____C_S14170.00_E14206.00_DH____C_S12420.00_E12456.00</t>
  </si>
  <si>
    <t>2026011300056-10101004-00001</t>
  </si>
  <si>
    <t>WTC-2026011300056</t>
  </si>
  <si>
    <t>CS12 C</t>
  </si>
  <si>
    <t>2026011300054-10101005-00001</t>
  </si>
  <si>
    <t>WTC-2026011300054</t>
  </si>
  <si>
    <t>2026011300053-10101005-00001</t>
  </si>
  <si>
    <t>WTC-2026011300053</t>
  </si>
  <si>
    <t>2026011300051-10101005-00001</t>
  </si>
  <si>
    <t>WTC-2026011300051</t>
  </si>
  <si>
    <t>CS10R_BW032.00_UH____C_S14007.00_E14039.00_DV____C_S12257.00_E12289.00</t>
  </si>
  <si>
    <t>CS10R_BW036.00_UH____C_S14052.00_E14088.00_DV____C_S12302.00_E12338.00</t>
  </si>
  <si>
    <t>CS10R_BW054.00_UH____C_S14103.00_E14157.00_DV____C_S12353.00_E12407.00</t>
  </si>
  <si>
    <t>CS10R_BW054.00_UH____C_S14163.00_E14217.00_DV____C_S12413.00_E12467.00</t>
  </si>
  <si>
    <t>CS10R_BW054.00_UH____C_S14223.00_E14277.00_DV____C_S12473.00_E12527.00</t>
  </si>
  <si>
    <t>CS10R_BW010.00_UH____C_S14283.00_E14293.00_DV____C_S12533.00_E12543.00</t>
  </si>
  <si>
    <t>CS10R_BW030.00_UH____C_S14343.00_E14373.00_DV____C_S12593.00_E12623.00</t>
  </si>
  <si>
    <t>CS10R_BW018.00_UH____C_S14373.00_E14391.00_DV____C_S12623.00_E12641.00</t>
  </si>
  <si>
    <t>CS10R_BW006.00_UH____C_S14391.00_E14397.00_DV____C_S12641.00_E12647.00</t>
  </si>
  <si>
    <t>CS10R_BW013.00_UH____C_S14403.00_E14416.00_DV____C_S12653.00_E12666.00</t>
  </si>
  <si>
    <t>CS10R_BW019.00_UH____C_S14416.00_E14435.00_DV____C_S12666.00_E12685.00</t>
  </si>
  <si>
    <t>CS10R_BW008.00_UH____C_S14425.00_E14433.00_DV____C_S12675.00_E12683.00</t>
  </si>
  <si>
    <t>CS10R_BW014.00_UH____C_S14433.00_E14447.00_DV____C_S12683.00_E12697.00</t>
  </si>
  <si>
    <t>CS10R_BW023.00_UH____C_S14463.00_E14486.00_DV____C_S12713.00_E12736.00</t>
  </si>
  <si>
    <t>CS10R_BW007.00_UH____C_S14486.00_E14493.00_DV____C_S12736.00_E12743.00</t>
  </si>
  <si>
    <t>CS10R_BW018.00_UV____S_S14013.00_E14031.00_DH____S_S12263.00_E12281.00</t>
  </si>
  <si>
    <t>CS10R_BW031.00_UV____S_S14133.00_E14164.00_DH____S_S12383.00_E12414.00</t>
  </si>
  <si>
    <t>CS10R_BW023.00_UV____S_S14164.00_E14187.00_DH____S_S12414.00_E12437.00</t>
  </si>
  <si>
    <t>CS10R_BW054.00_UV____S_S14193.00_E14247.00_DH____S_S12443.00_E12497.00</t>
  </si>
  <si>
    <t>CS10R_BW054.00_UV____C_S14253.00_E14307.00_DH____C_S12503.00_E12557.00</t>
  </si>
  <si>
    <t>CS10R_BW054.00_UV____C_S14373.00_E14427.00_DH____C_S12623.00_E12677.00</t>
  </si>
  <si>
    <t>CS10R_BW054.00_UV____C_S14434.00_E14488.00_DH____C_S12684.00_E12738.00</t>
  </si>
  <si>
    <t>2026011300052-10101005-00001</t>
  </si>
  <si>
    <t>WTC-2026011300052</t>
  </si>
  <si>
    <t>2026011300050-10101005-00001</t>
  </si>
  <si>
    <t>WTC-2026011300050</t>
  </si>
  <si>
    <t>KU1A</t>
  </si>
  <si>
    <t>CS6D_BW045.00_UV____Z_S14013.50_E14058.50_DH____Z_S12263.50_E12308.50</t>
  </si>
  <si>
    <t>独占</t>
  </si>
  <si>
    <t>KU2A</t>
  </si>
  <si>
    <t>CS6D_BW036.00_UV____Z_S14063.00_E14099.00_DH____Z_S12313.00_E12349.00</t>
  </si>
  <si>
    <t>KU3A</t>
  </si>
  <si>
    <t>CS6D_BW014.00_UV____Z_S14103.00_E14117.00_DH____Z_S12353.00_E12367.00</t>
  </si>
  <si>
    <t>CS6D_BW022.00_UV____Z_S14117.00_E14139.00_DH____Z_S12367.00_E12389.00</t>
  </si>
  <si>
    <t>KU4A</t>
  </si>
  <si>
    <t>CS6D_BW036.00_UV____Z_S14143.00_E14179.00_DH____Z_S12393.00_E12429.00</t>
  </si>
  <si>
    <t>KU5A</t>
  </si>
  <si>
    <t>CS6D_BW036.00_UV____Z_S14183.00_E14219.00_DH____Z_S12433.00_E12469.00</t>
  </si>
  <si>
    <t>KU6A</t>
  </si>
  <si>
    <t>CS6D_BW036.00_UV____Z_S14223.00_E14259.00_DH____Z_S12473.00_E12509.00</t>
  </si>
  <si>
    <t>KU7A</t>
  </si>
  <si>
    <t>CS6D_BW036.00_UV____Z_S14263.00_E14299.00_DH____Z_S12513.00_E12549.00</t>
  </si>
  <si>
    <t>KU8A</t>
  </si>
  <si>
    <t>CS6D_BW018.00_UV____Z_S14303.00_E14321.00_DH____Z_S12553.00_E12571.00</t>
  </si>
  <si>
    <t>CS6D_BW018.00_UV____Z_S14321.00_E14339.00_DH____Z_S12571.00_E12589.00</t>
  </si>
  <si>
    <t>KU9A</t>
  </si>
  <si>
    <t>CS6D_BW036.00_UV____Z_S14343.00_E14379.00_DH____Z_S12593.00_E12629.00</t>
  </si>
  <si>
    <t>KU10A</t>
  </si>
  <si>
    <t>CS6D_BW036.00_UV____Z_S14383.00_E14419.00_DH____Z_S12633.00_E12669.00</t>
  </si>
  <si>
    <t>KU11A</t>
  </si>
  <si>
    <t>CS6D_BW036.00_UV____Z_S14423.00_E14459.00_DH____Z_S12673.00_E12709.00</t>
  </si>
  <si>
    <t>KU12A</t>
  </si>
  <si>
    <t>CS6D_BW036.00_UV____Z_S14463.00_E14499.00_DH____Z_S12713.00_E12749.00</t>
  </si>
  <si>
    <t>KU7B</t>
  </si>
  <si>
    <t>CS6D_BW036.00_UH____S_S14263.00_E14299.00_DV____S_S12513.00_E12549.00</t>
  </si>
  <si>
    <t>KU9B</t>
  </si>
  <si>
    <t>CS6D_BW036.00_UH____S_S14343.00_E14379.00_DV____S_S12593.00_E12629.00</t>
  </si>
  <si>
    <t>KU10B</t>
  </si>
  <si>
    <t>CS6D_BW036.00_UH____S_S14383.00_E14419.00_DV____S_S12633.00_E12669.00</t>
  </si>
  <si>
    <t>KU11B</t>
  </si>
  <si>
    <t>CS6D_BW036.00_UH____S_S14423.00_E14459.00_DV____S_S12673.00_E12709.00</t>
  </si>
  <si>
    <t>KU12B</t>
  </si>
  <si>
    <t>CS6D_BW036.00_UH____S_S14463.00_E14499.00_DV____S_S12713.00_E12749.00</t>
  </si>
  <si>
    <t>2026011300066-20101001-00001</t>
  </si>
  <si>
    <t>WTC-2026011300066</t>
  </si>
  <si>
    <t>亚太7 c</t>
  </si>
  <si>
    <t>2026011300065-20101001-00001</t>
  </si>
  <si>
    <t>WTC-2026011300065</t>
  </si>
  <si>
    <t>亚太6c ku</t>
  </si>
  <si>
    <t>2026010700023-20101001-00001</t>
  </si>
  <si>
    <t>WTC-2026010700023</t>
  </si>
  <si>
    <t>WTZ-202601070015</t>
  </si>
  <si>
    <t>210010002220251168</t>
  </si>
  <si>
    <t>2026031900015-10101021-00001</t>
  </si>
  <si>
    <t>WTC-2026031900015</t>
  </si>
  <si>
    <t>通信卫星传输服务C-国际</t>
  </si>
  <si>
    <t>WTZ-202603190010</t>
  </si>
  <si>
    <t>210050002220260010</t>
  </si>
  <si>
    <t>APT SATELLITE COMPANY LIMITED</t>
  </si>
  <si>
    <t>2026031900016-10101022-00001</t>
  </si>
  <si>
    <t>WTC-2026031900016</t>
  </si>
  <si>
    <t>通信卫星传输服务 ku-国际</t>
  </si>
  <si>
    <t>WTZ-202603190011</t>
  </si>
  <si>
    <t>210050002220260003</t>
  </si>
  <si>
    <t>2026031900017-10101022-00001</t>
  </si>
  <si>
    <t>WTC-2026031900017</t>
  </si>
  <si>
    <t>WTZ-202603190012</t>
  </si>
  <si>
    <t>210050002220260002</t>
  </si>
  <si>
    <t>2026010800055-10101002-00001</t>
  </si>
  <si>
    <t>WTC-2026010800055</t>
  </si>
  <si>
    <t>广电传输卫星带宽-4K</t>
  </si>
  <si>
    <t>WTZ-202601080050</t>
  </si>
  <si>
    <t>210010002220250686</t>
  </si>
  <si>
    <t>看东方（上海）传媒有限公司</t>
  </si>
  <si>
    <t>上海4K CS6E 7A</t>
  </si>
  <si>
    <t>2026010800032-10101002-00001</t>
  </si>
  <si>
    <t>WTC-2026010800032</t>
  </si>
  <si>
    <t>WTZ-202601080027</t>
  </si>
  <si>
    <t>210010002220250661</t>
  </si>
  <si>
    <t>江苏省广播电视集团有限公司</t>
  </si>
  <si>
    <t>李怀忠</t>
  </si>
  <si>
    <t>江苏4K CS6E 1B</t>
  </si>
  <si>
    <t>2026010800057-10101002-00001</t>
  </si>
  <si>
    <t>WTC-2026010800057</t>
  </si>
  <si>
    <t>WTZ-202601080052</t>
  </si>
  <si>
    <t>210010002220250690</t>
  </si>
  <si>
    <t>湖南广播影视集团有限公司</t>
  </si>
  <si>
    <t>湖南4K CS6D 13B</t>
  </si>
  <si>
    <t>2026010800021-10101002-00001</t>
  </si>
  <si>
    <t>WTC-2026010800021</t>
  </si>
  <si>
    <t>WTZ-202601080017</t>
  </si>
  <si>
    <t>210010002220250528</t>
  </si>
  <si>
    <t>广东广播电视台</t>
  </si>
  <si>
    <t>高鑫</t>
  </si>
  <si>
    <t>广东4K CS6E 10B</t>
  </si>
  <si>
    <t>2026010800061-10101002-00001</t>
  </si>
  <si>
    <t>WTC-2026010800061</t>
  </si>
  <si>
    <t>WTZ-202601080056</t>
  </si>
  <si>
    <t>210010002220250713</t>
  </si>
  <si>
    <t>鼎视传媒股份有限公司</t>
  </si>
  <si>
    <r>
      <rPr>
        <sz val="10"/>
        <color rgb="FF000000"/>
        <rFont val="宋体"/>
        <charset val="0"/>
      </rPr>
      <t>山东</t>
    </r>
    <r>
      <rPr>
        <sz val="10"/>
        <color rgb="FF000000"/>
        <rFont val="Calibri"/>
        <charset val="0"/>
      </rPr>
      <t>4K CS6E 8B</t>
    </r>
  </si>
  <si>
    <t>2026010900136-10101002-00001</t>
  </si>
  <si>
    <t>WTC-2026010900136</t>
  </si>
  <si>
    <t>WTZ-202601090116</t>
  </si>
  <si>
    <t>210010002220251205</t>
  </si>
  <si>
    <t>北京广播电视台</t>
  </si>
  <si>
    <t>北京4K CS6E 9B</t>
  </si>
  <si>
    <t>2026031900001-10101021-00001</t>
  </si>
  <si>
    <t>WTC-2026031900001</t>
  </si>
  <si>
    <t>WTZ-202603190001</t>
  </si>
  <si>
    <t>210050002220260004</t>
  </si>
  <si>
    <t>Global Telecom Services LLC</t>
  </si>
  <si>
    <t>2026031900002-10101021-00001</t>
  </si>
  <si>
    <t>WTC-2026031900002</t>
  </si>
  <si>
    <t>WTZ-202603190002</t>
  </si>
  <si>
    <t>210050002220260006</t>
  </si>
  <si>
    <t>PT.Aplikanusa Lintasarta</t>
  </si>
  <si>
    <t>2026031900004-10101021-00001</t>
  </si>
  <si>
    <t>WTC-2026031900004</t>
  </si>
  <si>
    <t>WTZ-202603190004</t>
  </si>
  <si>
    <t>210050002220260008</t>
  </si>
  <si>
    <t>2026031900003-10101021-00001</t>
  </si>
  <si>
    <t>WTC-2026031900003</t>
  </si>
  <si>
    <t>WTZ-202603190003</t>
  </si>
  <si>
    <t>210050002220260009</t>
  </si>
  <si>
    <t>2026031900005-10101021-00001</t>
  </si>
  <si>
    <t>WTC-2026031900005</t>
  </si>
  <si>
    <t>WTZ-202603190005</t>
  </si>
  <si>
    <t>210050002220260007</t>
  </si>
  <si>
    <t>2026031900007-10101022-00001</t>
  </si>
  <si>
    <t>WTC-2026031900007</t>
  </si>
  <si>
    <t>WTZ-202603190006</t>
  </si>
  <si>
    <t>210050002220260005</t>
  </si>
  <si>
    <t>PT SKYREACH</t>
  </si>
  <si>
    <t>2026031900006-10101022-00001</t>
  </si>
  <si>
    <t>WTC-2026031900006</t>
  </si>
  <si>
    <t>2026031900009-10101021-00001</t>
  </si>
  <si>
    <t>WTC-2026031900009</t>
  </si>
  <si>
    <t>WTZ-202603190007</t>
  </si>
  <si>
    <t>210050002220260012</t>
  </si>
  <si>
    <t>2026031900008-10101022-00001</t>
  </si>
  <si>
    <t>WTC-2026031900008</t>
  </si>
  <si>
    <t>2026031900010-10101021-00001</t>
  </si>
  <si>
    <t>WTC-2026031900010</t>
  </si>
  <si>
    <t>WTZ-202603190008</t>
  </si>
  <si>
    <t>210050002220260011</t>
  </si>
  <si>
    <t>2026012100014-20101001-00001</t>
  </si>
  <si>
    <t>WTC-2026012100014</t>
  </si>
  <si>
    <t>WTZ-202601210009</t>
  </si>
  <si>
    <t>210010002220251201</t>
  </si>
  <si>
    <t>国家广播电视总局无线电台管理局</t>
  </si>
  <si>
    <t>2026010800002-20101001-00001</t>
  </si>
  <si>
    <t>WTC-2026010800002</t>
  </si>
  <si>
    <t>WTZ-202601080002</t>
  </si>
  <si>
    <t>210010002220250475</t>
  </si>
  <si>
    <t>2026010700174-10101002-00001</t>
  </si>
  <si>
    <t>WTC-2026010700174</t>
  </si>
  <si>
    <t>WTZ-202601070130</t>
  </si>
  <si>
    <t>210010002220250184</t>
  </si>
  <si>
    <r>
      <rPr>
        <sz val="10"/>
        <color rgb="FF000000"/>
        <rFont val="宋体"/>
        <charset val="0"/>
      </rPr>
      <t>央视</t>
    </r>
    <r>
      <rPr>
        <sz val="10"/>
        <color rgb="FF000000"/>
        <rFont val="Calibri"/>
        <charset val="0"/>
      </rPr>
      <t>4K CS6E 7B</t>
    </r>
  </si>
  <si>
    <t>2026010900129-90101001-00001</t>
  </si>
  <si>
    <t>WTC-2026010900129</t>
  </si>
  <si>
    <t>WTZ-202601090109</t>
  </si>
  <si>
    <t>210010002220251043</t>
  </si>
  <si>
    <t>中国广播电视国际经济技术合作有限公司</t>
  </si>
  <si>
    <t>白俄1号</t>
  </si>
  <si>
    <t>2026010700173-20101001-00001</t>
  </si>
  <si>
    <t>WTC-2026010700173</t>
  </si>
  <si>
    <t>WTZ-202601070129</t>
  </si>
  <si>
    <t>210010002220250029</t>
  </si>
  <si>
    <t>2026010700158-10101002-00001</t>
  </si>
  <si>
    <t>WTC-2026010700158</t>
  </si>
  <si>
    <t>WTZ-202601070116</t>
  </si>
  <si>
    <t>210010002220250340</t>
  </si>
  <si>
    <t>浙江广播电视集团</t>
  </si>
  <si>
    <t>浙江4K CS6E 8B</t>
  </si>
  <si>
    <t>2026010800026-10101002-00001</t>
  </si>
  <si>
    <t>WTC-2026010800026</t>
  </si>
  <si>
    <t>WTZ-202601080021</t>
  </si>
  <si>
    <t>210010002220250624</t>
  </si>
  <si>
    <t>四川广播电视台</t>
  </si>
  <si>
    <t>四川4K CS6E 1A</t>
  </si>
  <si>
    <t>2026010800003-10101002-00001</t>
  </si>
  <si>
    <t>WTC-2026010800003</t>
  </si>
  <si>
    <t>WTZ-202601080003</t>
  </si>
  <si>
    <t>210010002220250476</t>
  </si>
  <si>
    <t>深圳广播电影电视集团</t>
  </si>
  <si>
    <t>深圳4K CS6E 10B</t>
  </si>
  <si>
    <t>2026031200061-20101001-00001</t>
  </si>
  <si>
    <t>WTC-2026031200061</t>
  </si>
  <si>
    <t>WTZ-202603120045</t>
  </si>
  <si>
    <t>中央数字电视传媒有限公司</t>
  </si>
  <si>
    <t>2026011400360-20101001-00001</t>
  </si>
  <si>
    <t>WTC-2026011400360</t>
  </si>
  <si>
    <t>WTZ-202601140355</t>
  </si>
  <si>
    <t>LS210010002220193017</t>
  </si>
  <si>
    <t>2026011400367-20101001-00001</t>
  </si>
  <si>
    <t>WTC-2026011400367</t>
  </si>
  <si>
    <t>WTZ-202601140362</t>
  </si>
  <si>
    <t>210010002220251079</t>
  </si>
  <si>
    <t>2026011400149-10101004-00001</t>
  </si>
  <si>
    <t>WTC-2026011400149</t>
  </si>
  <si>
    <t>2026031200033-20101001-00001</t>
  </si>
  <si>
    <t>WTC-2026031200033</t>
  </si>
  <si>
    <t>WTZ-202603120019</t>
  </si>
  <si>
    <t>2026031200032-20101001-00001</t>
  </si>
  <si>
    <t>WTC-2026031200032</t>
  </si>
  <si>
    <t>2026031200005-90101001-00001</t>
  </si>
  <si>
    <t>WTC-2026031200005</t>
  </si>
  <si>
    <t>WTZ-202603120003</t>
  </si>
  <si>
    <t>SM210010002220260002</t>
  </si>
  <si>
    <t>2026031200002-10101005-00001</t>
  </si>
  <si>
    <t>WTC-2026031200002</t>
  </si>
  <si>
    <t>WTZ-202603120001</t>
  </si>
  <si>
    <t>SM210010002220260006</t>
  </si>
  <si>
    <t>2026031200004-90101001-00001</t>
  </si>
  <si>
    <t>WTC-2026031200004</t>
  </si>
  <si>
    <t>WTZ-202603120002</t>
  </si>
  <si>
    <t>SM210010002220260001</t>
  </si>
  <si>
    <t>2026031200001-10101005-00001</t>
  </si>
  <si>
    <t>WTC-2026031200001</t>
  </si>
  <si>
    <t>2026031200003-90101001-00001</t>
  </si>
  <si>
    <t>WTC-2026031200003</t>
  </si>
  <si>
    <t>2026031200006-10101004-00001</t>
  </si>
  <si>
    <t>WTC-2026031200006</t>
  </si>
  <si>
    <t>WTZ-202603120004</t>
  </si>
  <si>
    <t>SM210010002220260004</t>
  </si>
  <si>
    <t>2026031200009-20101001-00001</t>
  </si>
  <si>
    <t>WTC-2026031200009</t>
  </si>
  <si>
    <t>WTZ-202603120005</t>
  </si>
  <si>
    <t>SM210010002220260003</t>
  </si>
  <si>
    <t>2026031200007-20101001-00001</t>
  </si>
  <si>
    <t>WTC-2026031200007</t>
  </si>
  <si>
    <t>2026031200008-20101001-00001</t>
  </si>
  <si>
    <t>WTC-2026031200008</t>
  </si>
  <si>
    <t>2026031200010-20101001-00001</t>
  </si>
  <si>
    <t>WTC-2026031200010</t>
  </si>
  <si>
    <t>2026031200011-90101001-00001</t>
  </si>
  <si>
    <t>WTC-2026031200011</t>
  </si>
  <si>
    <t>WTZ-202603120006</t>
  </si>
  <si>
    <t>SM210010002220260005</t>
  </si>
  <si>
    <t>2026031200012-90101001-00001</t>
  </si>
  <si>
    <t>WTC-2026031200012</t>
  </si>
  <si>
    <t>2026011500042-10101005-00001</t>
  </si>
  <si>
    <t>WTC-2026011500042</t>
  </si>
  <si>
    <t>WTZ-202601150036</t>
  </si>
  <si>
    <t>210010002220250450</t>
  </si>
  <si>
    <t>中国联合网络通信有限公司北京网络运营事业部</t>
  </si>
  <si>
    <t>2026011600028-10101005-00001</t>
  </si>
  <si>
    <t>WTC-2026011600028</t>
  </si>
  <si>
    <t>WTZ-202601160028</t>
  </si>
  <si>
    <t>LS210010002220132001</t>
  </si>
  <si>
    <t>中国移动通信集团有限公司</t>
  </si>
  <si>
    <t>2026011300192-10101005-00001</t>
  </si>
  <si>
    <t>WTC-2026011300192</t>
  </si>
  <si>
    <t>WTZ-202601130150</t>
  </si>
  <si>
    <t>LS210010002220132000</t>
  </si>
  <si>
    <t>2026011300193-10101004-00001</t>
  </si>
  <si>
    <t>WTC-2026011300193</t>
  </si>
  <si>
    <t>2026011400333-10101008-00001</t>
  </si>
  <si>
    <t>WTC-2026011400333</t>
  </si>
  <si>
    <t>WTZ-202601140332</t>
  </si>
  <si>
    <t>210010002220250256</t>
  </si>
  <si>
    <t>2026011400359-20101001-00001</t>
  </si>
  <si>
    <t>WTC-2026011400359</t>
  </si>
  <si>
    <t>WTZ-202601140354</t>
  </si>
  <si>
    <t>LS210010002220193014</t>
  </si>
  <si>
    <t>2026011400330-10101005-00001</t>
  </si>
  <si>
    <t>WTC-2026011400330</t>
  </si>
  <si>
    <t>WTZ-202601140330</t>
  </si>
  <si>
    <t>210010002220250144</t>
  </si>
  <si>
    <t>2026011400329-10101005-00001</t>
  </si>
  <si>
    <t>WTC-2026011400329</t>
  </si>
  <si>
    <t>WTZ-202601140329</t>
  </si>
  <si>
    <t>210010002220250143</t>
  </si>
  <si>
    <t>2026011400145-20101001-00001</t>
  </si>
  <si>
    <t>WTC-2026011400145</t>
  </si>
  <si>
    <t>WTZ-202601140113</t>
  </si>
  <si>
    <t>LS210010002220212519</t>
  </si>
  <si>
    <t>2026011400327-10101005-00001</t>
  </si>
  <si>
    <t>WTC-2026011400327</t>
  </si>
  <si>
    <t>WTZ-202601140327</t>
  </si>
  <si>
    <t>LS210010002220222869</t>
  </si>
  <si>
    <t>2026011400142-20101001-00001</t>
  </si>
  <si>
    <t>WTC-2026011400142</t>
  </si>
  <si>
    <t>WTZ-202601140111</t>
  </si>
  <si>
    <t>LS210010002220212616</t>
  </si>
  <si>
    <t>2026011400109-10101005-00001</t>
  </si>
  <si>
    <t>WTC-2026011400109</t>
  </si>
  <si>
    <t>WTZ-202601140082</t>
  </si>
  <si>
    <t>LS210010002220242260</t>
  </si>
  <si>
    <t>2026011400091-20101001-00001</t>
  </si>
  <si>
    <t>WTC-2026011400091</t>
  </si>
  <si>
    <t>WTZ-202601140066</t>
  </si>
  <si>
    <t>210010002220250130</t>
  </si>
  <si>
    <t>2026011400084-20101001-00001</t>
  </si>
  <si>
    <t>WTC-2026011400084</t>
  </si>
  <si>
    <t>WTZ-202601140061</t>
  </si>
  <si>
    <t>LS210010002220203412</t>
  </si>
  <si>
    <t>2026011400059-20101001-00001</t>
  </si>
  <si>
    <t>WTC-2026011400059</t>
  </si>
  <si>
    <t>WTZ-202601140045</t>
  </si>
  <si>
    <t>LS210010002220222863</t>
  </si>
  <si>
    <t>2026011400075-20101001-00001</t>
  </si>
  <si>
    <t>WTC-2026011400075</t>
  </si>
  <si>
    <t>WTZ-202601140053</t>
  </si>
  <si>
    <t>210010002220250179</t>
  </si>
  <si>
    <t>四川腾盾科技有限公司</t>
  </si>
  <si>
    <t>2026011400033-10101005-00001</t>
  </si>
  <si>
    <t>WTC-2026011400033</t>
  </si>
  <si>
    <t>WTZ-202601140022</t>
  </si>
  <si>
    <t>LS210010002220193018</t>
  </si>
  <si>
    <t>国能大渡河枕头坝发电有限公司</t>
  </si>
  <si>
    <t>2026011400028-10101005-00001</t>
  </si>
  <si>
    <t>WTC-2026011400028</t>
  </si>
  <si>
    <t>WTZ-202601140019</t>
  </si>
  <si>
    <t>210010002220250365</t>
  </si>
  <si>
    <t>2026011600017-20101001-00001</t>
  </si>
  <si>
    <t>WTC-2026011600017</t>
  </si>
  <si>
    <t>WTZ-202601160017</t>
  </si>
  <si>
    <t>LS210010002220100965</t>
  </si>
  <si>
    <t>北京金淼信息技术有限公司</t>
  </si>
  <si>
    <t>2026011500040-10101005-00001</t>
  </si>
  <si>
    <t>WTC-2026011500040</t>
  </si>
  <si>
    <t>2026011600019-10101005-00001</t>
  </si>
  <si>
    <t>WTC-2026011600019</t>
  </si>
  <si>
    <t>WTZ-202601160019</t>
  </si>
  <si>
    <t>210010002220250323</t>
  </si>
  <si>
    <t>工业和信息化部应急通信保障中心</t>
  </si>
  <si>
    <t>2026011500041-10101005-00001</t>
  </si>
  <si>
    <t>WTC-2026011500041</t>
  </si>
  <si>
    <t>2026011600023-10101006-00001</t>
  </si>
  <si>
    <t>WTC-2026011600023</t>
  </si>
  <si>
    <t>WTZ-202601160023</t>
  </si>
  <si>
    <t>LS210010002220241955</t>
  </si>
  <si>
    <t>江苏星途卫星通信科技有限公司</t>
  </si>
  <si>
    <t>2026011400263-10101004-00001</t>
  </si>
  <si>
    <t>WTC-2026011400263</t>
  </si>
  <si>
    <t>WTZ-202601140270</t>
  </si>
  <si>
    <t>LS210010002220250044</t>
  </si>
  <si>
    <t>天际互通（北京）信息科技有限责任公司</t>
  </si>
  <si>
    <t>2026011400208-10101005-00001</t>
  </si>
  <si>
    <t>WTC-2026011400208</t>
  </si>
  <si>
    <t>WTZ-202601140205</t>
  </si>
  <si>
    <t>LS210010002220241905</t>
  </si>
  <si>
    <t>2026021100016-10101014-00001</t>
  </si>
  <si>
    <t>WTC-2026021100016</t>
  </si>
  <si>
    <t>WTZ-202602110012</t>
  </si>
  <si>
    <t>210010002220260039</t>
  </si>
  <si>
    <t>中国电信股份有限公司卫星通信分公司</t>
  </si>
  <si>
    <t>2026021100017-10101010-00001</t>
  </si>
  <si>
    <t>WTC-2026021100017</t>
  </si>
  <si>
    <t>2026021100013-10101012-00001</t>
  </si>
  <si>
    <t>WTC-2026021100013</t>
  </si>
  <si>
    <t>WTZ-202602110009</t>
  </si>
  <si>
    <t>210010002220260036</t>
  </si>
  <si>
    <t>中航（成都）无人机系统股份有限公司</t>
  </si>
  <si>
    <t>2026021100012-10101011-00001</t>
  </si>
  <si>
    <t>WTC-2026021100012</t>
  </si>
  <si>
    <t>2026031100017-10101004-00001</t>
  </si>
  <si>
    <t>WTC-2026031100017</t>
  </si>
  <si>
    <t>WTZ-202603110013</t>
  </si>
  <si>
    <t>LS210010002220193013</t>
  </si>
  <si>
    <t>2026011400209-20101001-00001</t>
  </si>
  <si>
    <t>WTC-2026011400209</t>
  </si>
  <si>
    <t>WTZ-202601140206</t>
  </si>
  <si>
    <t>210010002220250394</t>
  </si>
  <si>
    <t>2026011400157-20101001-00001</t>
  </si>
  <si>
    <t>WTC-2026011400157</t>
  </si>
  <si>
    <t>WTZ-202601140122</t>
  </si>
  <si>
    <t>LS210010002220241904</t>
  </si>
  <si>
    <t>北京晟达祺科技有限公司</t>
  </si>
  <si>
    <t>2026011400212-10101005-00001</t>
  </si>
  <si>
    <t>WTC-2026011400212</t>
  </si>
  <si>
    <t>WTZ-202601140210</t>
  </si>
  <si>
    <t>210010002220250719</t>
  </si>
  <si>
    <t>2026011400275-10101005-00001</t>
  </si>
  <si>
    <t>WTC-2026011400275</t>
  </si>
  <si>
    <t>WTZ-202601140281</t>
  </si>
  <si>
    <t>LS210010002220232595</t>
  </si>
  <si>
    <t>2026031100019-20101001-00001</t>
  </si>
  <si>
    <t>WTC-2026031100019</t>
  </si>
  <si>
    <t>WTZ-202603110015</t>
  </si>
  <si>
    <t>2026011400264-10101004-00001</t>
  </si>
  <si>
    <t>WTC-2026011400264</t>
  </si>
  <si>
    <t>WTZ-202601140271</t>
  </si>
  <si>
    <t>210010002220250519</t>
  </si>
  <si>
    <t>2026020200010-10101005-00001</t>
  </si>
  <si>
    <t>WTC-2026020200010</t>
  </si>
  <si>
    <t>WTZ-202602020010</t>
  </si>
  <si>
    <t>210010002220260014</t>
  </si>
  <si>
    <t>2026012200025-10101010-00001</t>
  </si>
  <si>
    <t>WTC-2026012200025</t>
  </si>
  <si>
    <t>WTZ-202601220015</t>
  </si>
  <si>
    <t>湖北经视传媒有限公司</t>
  </si>
  <si>
    <t>2026030500013-10101005-00001</t>
  </si>
  <si>
    <t>WTC-2026030500013</t>
  </si>
  <si>
    <t>WTZ-202603050011</t>
  </si>
  <si>
    <t>210010002220260083</t>
  </si>
  <si>
    <t>河北木筠信息技术有限公司</t>
  </si>
  <si>
    <t>2026030600007-20101001-00001</t>
  </si>
  <si>
    <t>WTC-2026030600007</t>
  </si>
  <si>
    <t>WTZ-202603060007</t>
  </si>
  <si>
    <t>LS210010000020232880</t>
  </si>
  <si>
    <t>数字广东网络建设有限公司</t>
  </si>
  <si>
    <t>2026030600004-10101004-00001</t>
  </si>
  <si>
    <t>WTC-2026030600004</t>
  </si>
  <si>
    <t>WTZ-202603060004</t>
  </si>
  <si>
    <t>LS210010002220241958</t>
  </si>
  <si>
    <t>2026030600021-20101001-00001</t>
  </si>
  <si>
    <t>WTC-2026030600021</t>
  </si>
  <si>
    <t>WTZ-202603060019</t>
  </si>
  <si>
    <t>LS210010002220182695</t>
  </si>
  <si>
    <t>2026030600022-10101004-00001</t>
  </si>
  <si>
    <t>WTC-2026030600022</t>
  </si>
  <si>
    <t>WTZ-202603060020</t>
  </si>
  <si>
    <t>LS210010002220193025</t>
  </si>
  <si>
    <t>South-East Asia Crude Oil Pipeline Company Limited</t>
  </si>
  <si>
    <t>2026030400005-20101001-00001</t>
  </si>
  <si>
    <t>WTC-2026030400005</t>
  </si>
  <si>
    <t>WTZ-202603040002</t>
  </si>
  <si>
    <t>中视卫星电视节目有限责任公司</t>
  </si>
  <si>
    <t>2026013000033-10101011-00001</t>
  </si>
  <si>
    <t>WTC-2026013000033</t>
  </si>
  <si>
    <t>WTZ-202601300015</t>
  </si>
  <si>
    <t>2026013000034-10101012-00001</t>
  </si>
  <si>
    <t>WTC-2026013000034</t>
  </si>
  <si>
    <t>2026013000032-10101010-00001</t>
  </si>
  <si>
    <t>WTC-2026013000032</t>
  </si>
  <si>
    <t>2026013000036-10101010-00001</t>
  </si>
  <si>
    <t>WTC-2026013000036</t>
  </si>
  <si>
    <t>WTZ-202601300017</t>
  </si>
  <si>
    <t>江西广播电视台</t>
  </si>
  <si>
    <t>2026013000035-10101012-00001</t>
  </si>
  <si>
    <t>WTC-2026013000035</t>
  </si>
  <si>
    <t>WTZ-202601300016</t>
  </si>
  <si>
    <t>2026011400260-10101012-00001</t>
  </si>
  <si>
    <t>WTC-2026011400260</t>
  </si>
  <si>
    <t>WTZ-202601140266</t>
  </si>
  <si>
    <t>210010002220250360</t>
  </si>
  <si>
    <t>海鹰航空通用装备有限责任公司</t>
  </si>
  <si>
    <t>2026012200102-10101011-00001</t>
  </si>
  <si>
    <t>WTC-2026012200102</t>
  </si>
  <si>
    <t>WTZ-202601220050</t>
  </si>
  <si>
    <t>2026012200095-10101010-00001</t>
  </si>
  <si>
    <t>WTC-2026012200095</t>
  </si>
  <si>
    <t>WTZ-202601220044</t>
  </si>
  <si>
    <t>湖南风芒传媒有限公司</t>
  </si>
  <si>
    <t>2026012200103-10101012-00001</t>
  </si>
  <si>
    <t>WTC-2026012200103</t>
  </si>
  <si>
    <t>2026012200035-10101010-00001</t>
  </si>
  <si>
    <t>WTC-2026012200035</t>
  </si>
  <si>
    <t>WTZ-202601220023</t>
  </si>
  <si>
    <t>2026012200033-10101010-00001</t>
  </si>
  <si>
    <t>WTC-2026012200033</t>
  </si>
  <si>
    <t>WTZ-202601220021</t>
  </si>
  <si>
    <t>2026012200032-10101012-00001</t>
  </si>
  <si>
    <t>WTC-2026012200032</t>
  </si>
  <si>
    <t>WTZ-202601220020</t>
  </si>
  <si>
    <t>2026012200034-10101010-00001</t>
  </si>
  <si>
    <t>WTC-2026012200034</t>
  </si>
  <si>
    <t>WTZ-202601220022</t>
  </si>
  <si>
    <t>2026012200031-10101011-00001</t>
  </si>
  <si>
    <t>WTC-2026012200031</t>
  </si>
  <si>
    <t>2026012200029-10101014-00001</t>
  </si>
  <si>
    <t>WTC-2026012200029</t>
  </si>
  <si>
    <t>WTZ-202601220019</t>
  </si>
  <si>
    <t>2026012200030-10101010-00001</t>
  </si>
  <si>
    <t>WTC-2026012200030</t>
  </si>
  <si>
    <t>2026012200028-10101010-00001</t>
  </si>
  <si>
    <t>WTC-2026012200028</t>
  </si>
  <si>
    <t>WTZ-202601220018</t>
  </si>
  <si>
    <t>湖北长江新广传媒有限公司</t>
  </si>
  <si>
    <t>2026012200027-10101012-00001</t>
  </si>
  <si>
    <t>WTC-2026012200027</t>
  </si>
  <si>
    <t>WTZ-202601220017</t>
  </si>
  <si>
    <t>中国电子科技集团有限公司电子科学研究院</t>
  </si>
  <si>
    <t>2026012200024-10101011-00001</t>
  </si>
  <si>
    <t>WTC-2026012200024</t>
  </si>
  <si>
    <t>WTZ-202601220014</t>
  </si>
  <si>
    <t>2026012200026-10101009-00001</t>
  </si>
  <si>
    <t>WTC-2026012200026</t>
  </si>
  <si>
    <t>临时卫星传输服务 L1</t>
  </si>
  <si>
    <t>WTZ-202601220016</t>
  </si>
  <si>
    <t>湖南广播传媒有限公司</t>
  </si>
  <si>
    <t>2026012200023-10101010-00001</t>
  </si>
  <si>
    <t>WTC-2026012200023</t>
  </si>
  <si>
    <t>2026012200022-10101012-00001</t>
  </si>
  <si>
    <t>WTC-2026012200022</t>
  </si>
  <si>
    <t>WTZ-202601220013</t>
  </si>
  <si>
    <t>2026012200020-10101010-00001</t>
  </si>
  <si>
    <t>WTC-2026012200020</t>
  </si>
  <si>
    <t>WTZ-202601220011</t>
  </si>
  <si>
    <t>2026012200021-10101014-00001</t>
  </si>
  <si>
    <t>WTC-2026012200021</t>
  </si>
  <si>
    <t>WTZ-202601220012</t>
  </si>
  <si>
    <t>中船（北京）智能装备科技有限公司</t>
  </si>
  <si>
    <t>2026012200019-10101010-00001</t>
  </si>
  <si>
    <t>WTC-2026012200019</t>
  </si>
  <si>
    <t>WTZ-202601220010</t>
  </si>
  <si>
    <t>湖南快乐阳光互动娱乐传媒有限公司</t>
  </si>
  <si>
    <t>2026012200018-10101010-00001</t>
  </si>
  <si>
    <t>WTC-2026012200018</t>
  </si>
  <si>
    <t>WTZ-202601220009</t>
  </si>
  <si>
    <t>2026012200016-10101014-00001</t>
  </si>
  <si>
    <t>WTC-2026012200016</t>
  </si>
  <si>
    <t>WTZ-202601220008</t>
  </si>
  <si>
    <t>北京中科国信科技股份有限公司</t>
  </si>
  <si>
    <t>2026012200017-10101010-00001</t>
  </si>
  <si>
    <t>WTC-2026012200017</t>
  </si>
  <si>
    <t>2026012200015-10101009-00001</t>
  </si>
  <si>
    <t>WTC-2026012200015</t>
  </si>
  <si>
    <t>2026012200014-10101012-00001</t>
  </si>
  <si>
    <t>WTC-2026012200014</t>
  </si>
  <si>
    <t>WTZ-202601220007</t>
  </si>
  <si>
    <t>2026011400256-10101012-00001</t>
  </si>
  <si>
    <t>WTC-2026011400256</t>
  </si>
  <si>
    <t>WTZ-202601140264</t>
  </si>
  <si>
    <t>210010002220250077</t>
  </si>
  <si>
    <t>2026012200013-10101011-00001</t>
  </si>
  <si>
    <t>WTC-2026012200013</t>
  </si>
  <si>
    <t>2026012200012-10101014-00001</t>
  </si>
  <si>
    <t>WTC-2026012200012</t>
  </si>
  <si>
    <t>WTZ-202601220006</t>
  </si>
  <si>
    <t>2026012200011-10101009-00001</t>
  </si>
  <si>
    <t>WTC-2026012200011</t>
  </si>
  <si>
    <t>2026012200010-10101012-00001</t>
  </si>
  <si>
    <t>WTC-2026012200010</t>
  </si>
  <si>
    <t>WTZ-202601220005</t>
  </si>
  <si>
    <t>2026012200008-10101010-00001</t>
  </si>
  <si>
    <t>WTC-2026012200008</t>
  </si>
  <si>
    <t>2026012200009-10101011-00001</t>
  </si>
  <si>
    <t>WTC-2026012200009</t>
  </si>
  <si>
    <t>2026012200005-10101011-00001</t>
  </si>
  <si>
    <t>WTC-2026012200005</t>
  </si>
  <si>
    <t>WTZ-202601220003</t>
  </si>
  <si>
    <t>2026012200003-10101009-00001</t>
  </si>
  <si>
    <t>WTC-2026012200003</t>
  </si>
  <si>
    <t>2026012200004-10101010-00001</t>
  </si>
  <si>
    <t>WTC-2026012200004</t>
  </si>
  <si>
    <t>2026011400128-10101005-00001</t>
  </si>
  <si>
    <t>WTC-2026011400128</t>
  </si>
  <si>
    <t>WTZ-202601140100</t>
  </si>
  <si>
    <t>210010002220250724</t>
  </si>
  <si>
    <t>中国联合网络通信有限公司西藏自治区分公司</t>
  </si>
  <si>
    <t>2026011400127-10101005-00001</t>
  </si>
  <si>
    <t>WTC-2026011400127</t>
  </si>
  <si>
    <t>WTZ-202601140099</t>
  </si>
  <si>
    <t>210010002220250331</t>
  </si>
  <si>
    <t>2026011400124-10101005-00001</t>
  </si>
  <si>
    <t>WTC-2026011400124</t>
  </si>
  <si>
    <t>WTZ-202601140096</t>
  </si>
  <si>
    <t>LS210010002220242258</t>
  </si>
  <si>
    <t>2026011400126-10101005-00001</t>
  </si>
  <si>
    <t>WTC-2026011400126</t>
  </si>
  <si>
    <t>WTZ-202601140098</t>
  </si>
  <si>
    <t>210010002220250160</t>
  </si>
  <si>
    <t>2026011400123-10101005-00001</t>
  </si>
  <si>
    <t>WTC-2026011400123</t>
  </si>
  <si>
    <t>WTZ-202601140095</t>
  </si>
  <si>
    <t>LS210010002220223047</t>
  </si>
  <si>
    <t>2026011400041-10101005-00001</t>
  </si>
  <si>
    <t>WTC-2026011400041</t>
  </si>
  <si>
    <t>WTZ-202601140030</t>
  </si>
  <si>
    <t>LS210010002220222866</t>
  </si>
  <si>
    <t>清华大学</t>
  </si>
  <si>
    <t>2026011500015-10101010-00001</t>
  </si>
  <si>
    <t>WTC-2026011500015</t>
  </si>
  <si>
    <t>WTZ-202601150013</t>
  </si>
  <si>
    <t>210010002220250722</t>
  </si>
  <si>
    <t>北京航天星创信息技术有限公司</t>
  </si>
  <si>
    <t>2026011500016-10101012-00001</t>
  </si>
  <si>
    <t>WTC-2026011500016</t>
  </si>
  <si>
    <t>2026011400320-10101009-00001</t>
  </si>
  <si>
    <t>WTC-2026011400320</t>
  </si>
  <si>
    <t>WTZ-202601140321</t>
  </si>
  <si>
    <t>210010002220251068</t>
  </si>
  <si>
    <t>2026011400319-10101014-00001</t>
  </si>
  <si>
    <t>WTC-2026011400319</t>
  </si>
  <si>
    <t>WTZ-202601140320</t>
  </si>
  <si>
    <t>210010002220251049</t>
  </si>
  <si>
    <t>北京卫星电信研究所有限公司</t>
  </si>
  <si>
    <t>2026011400317-10101014-00001</t>
  </si>
  <si>
    <t>WTC-2026011400317</t>
  </si>
  <si>
    <t>WTZ-202601140318</t>
  </si>
  <si>
    <t>210010002220250628</t>
  </si>
  <si>
    <t>2026011400318-10101010-00001</t>
  </si>
  <si>
    <t>WTC-2026011400318</t>
  </si>
  <si>
    <t>WTZ-202601140319</t>
  </si>
  <si>
    <t>210010002220251058</t>
  </si>
  <si>
    <t>2026011400316-10101011-00001</t>
  </si>
  <si>
    <t>WTC-2026011400316</t>
  </si>
  <si>
    <t>2026011400315-10101014-00001</t>
  </si>
  <si>
    <t>WTC-2026011400315</t>
  </si>
  <si>
    <t>WTZ-202601140317</t>
  </si>
  <si>
    <t>210010002220250687</t>
  </si>
  <si>
    <t>中国移动通信集团黑龙江有限公司</t>
  </si>
  <si>
    <t>2026011400309-10101011-00001</t>
  </si>
  <si>
    <t>WTC-2026011400309</t>
  </si>
  <si>
    <t>WTZ-202601140313</t>
  </si>
  <si>
    <t>210010002220250683</t>
  </si>
  <si>
    <t>2026011400310-10101012-00001</t>
  </si>
  <si>
    <t>WTC-2026011400310</t>
  </si>
  <si>
    <t>2026011400307-10101009-00001</t>
  </si>
  <si>
    <t>WTC-2026011400307</t>
  </si>
  <si>
    <t>WTZ-202601140311</t>
  </si>
  <si>
    <t>210010002220250684</t>
  </si>
  <si>
    <t>中国电子科技集团公司第五十四研究所</t>
  </si>
  <si>
    <t>2026011400306-10101011-00001</t>
  </si>
  <si>
    <t>WTC-2026011400306</t>
  </si>
  <si>
    <t>2026011400303-10101010-00001</t>
  </si>
  <si>
    <t>WTC-2026011400303</t>
  </si>
  <si>
    <t>WTZ-202601140307</t>
  </si>
  <si>
    <t>210010002220250586</t>
  </si>
  <si>
    <t>2026011400305-10101010-00001</t>
  </si>
  <si>
    <t>WTC-2026011400305</t>
  </si>
  <si>
    <t>WTZ-202601140309</t>
  </si>
  <si>
    <t>210010002220250592</t>
  </si>
  <si>
    <t>2026011400299-10101012-00001</t>
  </si>
  <si>
    <t>WTC-2026011400299</t>
  </si>
  <si>
    <t>WTZ-202601140303</t>
  </si>
  <si>
    <t>210010002220250558</t>
  </si>
  <si>
    <t>2026011400298-10101011-00001</t>
  </si>
  <si>
    <t>WTC-2026011400298</t>
  </si>
  <si>
    <t>2026011400287-10101010-00001</t>
  </si>
  <si>
    <t>WTC-2026011400287</t>
  </si>
  <si>
    <t>WTZ-202601140292</t>
  </si>
  <si>
    <t>LS210010002220222854</t>
  </si>
  <si>
    <t>2026011400300-10101011-00001</t>
  </si>
  <si>
    <t>WTC-2026011400300</t>
  </si>
  <si>
    <t>WTZ-202601140304</t>
  </si>
  <si>
    <t>210010002220250521</t>
  </si>
  <si>
    <t>2026011400282-10101014-00001</t>
  </si>
  <si>
    <t>WTC-2026011400282</t>
  </si>
  <si>
    <t>WTZ-202601140286</t>
  </si>
  <si>
    <t>210010002220250516</t>
  </si>
  <si>
    <t>成都纵横云龙无人机科技有限公司</t>
  </si>
  <si>
    <t>2026011400281-10101010-00001</t>
  </si>
  <si>
    <t>WTC-2026011400281</t>
  </si>
  <si>
    <t>2026011400273-10101010-00001</t>
  </si>
  <si>
    <t>WTC-2026011400273</t>
  </si>
  <si>
    <t>WTZ-202601140280</t>
  </si>
  <si>
    <t>LS210010002220233029</t>
  </si>
  <si>
    <t>2026011400274-10101012-00001</t>
  </si>
  <si>
    <t>WTC-2026011400274</t>
  </si>
  <si>
    <t>2026010700131-10101002-00001</t>
  </si>
  <si>
    <t>WTC-2026010700131</t>
  </si>
  <si>
    <t>WTZ-202601070093</t>
  </si>
  <si>
    <t>210010002220250182</t>
  </si>
  <si>
    <t>2026011600006-10101022-00001</t>
  </si>
  <si>
    <t>WTC-2026011600006</t>
  </si>
  <si>
    <t>通信卫星带宽 ku-国际</t>
  </si>
  <si>
    <t>WTZ-202601160006</t>
  </si>
  <si>
    <t>210050002220250050</t>
  </si>
  <si>
    <t>AYLAR GRUP POLIMER VE ENDÜSTRI ÜRÜNLERI SANAYIVE DIS TICARET LIMITED</t>
  </si>
  <si>
    <t>2026010800125-20101001-00001</t>
  </si>
  <si>
    <t>WTC-2026010800125</t>
  </si>
  <si>
    <t>WTZ-202601080114</t>
  </si>
  <si>
    <t>LS210010002220241844</t>
  </si>
  <si>
    <t>卜晓霞</t>
  </si>
  <si>
    <t>2026010700147-20101001-00001</t>
  </si>
  <si>
    <t>WTC-2026010700147</t>
  </si>
  <si>
    <t>WTZ-202601070108</t>
  </si>
  <si>
    <t>210010002220250282</t>
  </si>
  <si>
    <t>2026010900027-10101002-00001</t>
  </si>
  <si>
    <t>WTC-2026010900027</t>
  </si>
  <si>
    <t>WTZ-202601090025</t>
  </si>
  <si>
    <t>LS210010002220241875</t>
  </si>
  <si>
    <t>2026010900123-20101001-00001</t>
  </si>
  <si>
    <t>WTC-2026010900123</t>
  </si>
  <si>
    <t>WTZ-202601090104</t>
  </si>
  <si>
    <t>210010002220251093</t>
  </si>
  <si>
    <t>2026010700143-20101001-00001</t>
  </si>
  <si>
    <t>WTC-2026010700143</t>
  </si>
  <si>
    <t>WTZ-202601070105</t>
  </si>
  <si>
    <t>210010002220250250</t>
  </si>
  <si>
    <t>2026010800108-20101001-00001</t>
  </si>
  <si>
    <t>WTC-2026010800108</t>
  </si>
  <si>
    <t>WTZ-202601080097</t>
  </si>
  <si>
    <t>LS210010002220223023</t>
  </si>
  <si>
    <t>2026010800110-10101005-00001</t>
  </si>
  <si>
    <t>WTC-2026010800110</t>
  </si>
  <si>
    <t>WTZ-202601080099</t>
  </si>
  <si>
    <t>LS210010002220232552</t>
  </si>
  <si>
    <t>新疆维吾尔自治区广播电视局</t>
  </si>
  <si>
    <t>新疆应急广播 中10</t>
  </si>
  <si>
    <t>2026011400197-90101001-00001</t>
  </si>
  <si>
    <t>WTC-2026011400197</t>
  </si>
  <si>
    <t>WTZ-202601140179</t>
  </si>
  <si>
    <t>LS210010002220232914</t>
  </si>
  <si>
    <t>2026012600018-10101021-00001</t>
  </si>
  <si>
    <t>WTC-2026012600018</t>
  </si>
  <si>
    <t>WTZ-202601260011</t>
  </si>
  <si>
    <t>210010002220251125</t>
  </si>
  <si>
    <t>2026012600016-10101021-00001</t>
  </si>
  <si>
    <t>WTC-2026012600016</t>
  </si>
  <si>
    <t>2026012600017-10101021-00001</t>
  </si>
  <si>
    <t>WTC-2026012600017</t>
  </si>
  <si>
    <t>2026012600024-10101021-00001</t>
  </si>
  <si>
    <t>WTC-2026012600024</t>
  </si>
  <si>
    <t>WTZ-202601260013</t>
  </si>
  <si>
    <t>210010002220250350</t>
  </si>
  <si>
    <t>2026012600023-10101021-00001</t>
  </si>
  <si>
    <t>WTC-2026012600023</t>
  </si>
  <si>
    <t>2026012600020-10101021-00001</t>
  </si>
  <si>
    <t>WTC-2026012600020</t>
  </si>
  <si>
    <t>2026012600022-10101021-00001</t>
  </si>
  <si>
    <t>WTC-2026012600022</t>
  </si>
  <si>
    <t>2026012600019-10101021-00001</t>
  </si>
  <si>
    <t>WTC-2026012600019</t>
  </si>
  <si>
    <t>2026012300013-20101001-00001</t>
  </si>
  <si>
    <t>WTC-2026012300013</t>
  </si>
  <si>
    <t>WTZ-202601230009</t>
  </si>
  <si>
    <t>2026012300015-20101001-00001</t>
  </si>
  <si>
    <t>WTC-2026012300015</t>
  </si>
  <si>
    <t>WTZ-202601230010</t>
  </si>
  <si>
    <t>2026012300018-10101021-00001</t>
  </si>
  <si>
    <t>WTC-2026012300018</t>
  </si>
  <si>
    <t>WTZ-202601230014</t>
  </si>
  <si>
    <t>210010002220251171</t>
  </si>
  <si>
    <t>2026011400158-10101022-00001</t>
  </si>
  <si>
    <t>WTC-2026011400158</t>
  </si>
  <si>
    <t>WTZ-202601140124</t>
  </si>
  <si>
    <t>LS210010002220232615</t>
  </si>
  <si>
    <t>中航技进出口有限责任公司</t>
  </si>
  <si>
    <t>2026011300239-90101001-00001</t>
  </si>
  <si>
    <t>WTC-2026011300239</t>
  </si>
  <si>
    <t>WTZ-202601130182</t>
  </si>
  <si>
    <t>LS210010002220222874</t>
  </si>
  <si>
    <t>2026011400188-90101001-00001</t>
  </si>
  <si>
    <t>WTC-2026011400188</t>
  </si>
  <si>
    <t>WTZ-202601140170</t>
  </si>
  <si>
    <t>210010002220250251</t>
  </si>
  <si>
    <t>苏州相点智行科技有限公司</t>
  </si>
  <si>
    <t>2026012300008-20101001-00001</t>
  </si>
  <si>
    <t>WTC-2026012300008</t>
  </si>
  <si>
    <t>WTZ-202601230006</t>
  </si>
  <si>
    <t>2026011300093-20101001-00001</t>
  </si>
  <si>
    <t>WTC-2026011300093</t>
  </si>
  <si>
    <t>WTZ-202601130066</t>
  </si>
  <si>
    <t>210010002220250478</t>
  </si>
  <si>
    <t>北京东泽勤争科技开发有限公司</t>
  </si>
  <si>
    <t>2026011300090-20101001-00001</t>
  </si>
  <si>
    <t>WTC-2026011300090</t>
  </si>
  <si>
    <t>WTZ-202601130063</t>
  </si>
  <si>
    <t>LS210010002220222848</t>
  </si>
  <si>
    <t>2026011300104-20101001-00001</t>
  </si>
  <si>
    <t>WTC-2026011300104</t>
  </si>
  <si>
    <t>WTZ-202601130075</t>
  </si>
  <si>
    <t>210010002220250163</t>
  </si>
  <si>
    <t>2026011300089-20101001-00001</t>
  </si>
  <si>
    <t>WTC-2026011300089</t>
  </si>
  <si>
    <t>2026011300103-20101001-00001</t>
  </si>
  <si>
    <t>WTC-2026011300103</t>
  </si>
  <si>
    <t>2026011400147-20101001-00001</t>
  </si>
  <si>
    <t>WTC-2026011400147</t>
  </si>
  <si>
    <t>WTZ-202601140114</t>
  </si>
  <si>
    <t>210010002220250411</t>
  </si>
  <si>
    <t>交通运输通信信息集团有限公司</t>
  </si>
  <si>
    <t>2026011300164-10101006-00001</t>
  </si>
  <si>
    <t>WTC-2026011300164</t>
  </si>
  <si>
    <t>WTZ-202601130123</t>
  </si>
  <si>
    <t>210010002220250485</t>
  </si>
  <si>
    <t>海卫通网络科技有限公司</t>
  </si>
  <si>
    <t>2026011400138-20101001-00001</t>
  </si>
  <si>
    <t>WTC-2026011400138</t>
  </si>
  <si>
    <t>WTZ-202601140108</t>
  </si>
  <si>
    <t>210010002220250417</t>
  </si>
  <si>
    <t>2026011400137-20101001-00001</t>
  </si>
  <si>
    <t>WTC-2026011400137</t>
  </si>
  <si>
    <t>2026011400326-10101005-00001</t>
  </si>
  <si>
    <t>WTC-2026011400326</t>
  </si>
  <si>
    <t>WTZ-202601140326</t>
  </si>
  <si>
    <t>210010002220251066</t>
  </si>
  <si>
    <t>2026011400166-20101001-00001</t>
  </si>
  <si>
    <t>WTC-2026011400166</t>
  </si>
  <si>
    <t>WTZ-202601140146</t>
  </si>
  <si>
    <t>LS210010002220222847</t>
  </si>
  <si>
    <t>2026011400325-10101005-00001</t>
  </si>
  <si>
    <t>WTC-2026011400325</t>
  </si>
  <si>
    <t>WTZ-202601140325</t>
  </si>
  <si>
    <t>210010002220250756</t>
  </si>
  <si>
    <t>2026011400324-10101005-00001</t>
  </si>
  <si>
    <t>WTC-2026011400324</t>
  </si>
  <si>
    <t>2026011400323-10101005-00001</t>
  </si>
  <si>
    <t>WTC-2026011400323</t>
  </si>
  <si>
    <t>WTZ-202601140324</t>
  </si>
  <si>
    <t>210010002220250494</t>
  </si>
  <si>
    <t>2026011400297-10101005-00001</t>
  </si>
  <si>
    <t>WTC-2026011400297</t>
  </si>
  <si>
    <t>WTZ-202601140302</t>
  </si>
  <si>
    <t>210010002220250147</t>
  </si>
  <si>
    <t>2026011400322-10101005-00001</t>
  </si>
  <si>
    <t>WTC-2026011400322</t>
  </si>
  <si>
    <t>WTZ-202601140323</t>
  </si>
  <si>
    <t>210010002220250219</t>
  </si>
  <si>
    <t>2026011400296-10101005-00001</t>
  </si>
  <si>
    <t>WTC-2026011400296</t>
  </si>
  <si>
    <t>WTZ-202601140301</t>
  </si>
  <si>
    <t>210010002220250145</t>
  </si>
  <si>
    <t>2026011400294-10101005-00001</t>
  </si>
  <si>
    <t>WTC-2026011400294</t>
  </si>
  <si>
    <t>WTZ-202601140299</t>
  </si>
  <si>
    <t>210010002220250146</t>
  </si>
  <si>
    <t>2026011400284-10101004-00001</t>
  </si>
  <si>
    <t>WTC-2026011400284</t>
  </si>
  <si>
    <t>WTZ-202601140289</t>
  </si>
  <si>
    <t>210010002220250534</t>
  </si>
  <si>
    <t>2026011400291-10101005-00001</t>
  </si>
  <si>
    <t>WTC-2026011400291</t>
  </si>
  <si>
    <t>WTZ-202601140296</t>
  </si>
  <si>
    <t>210010002220250148</t>
  </si>
  <si>
    <t>2026011400272-10101005-00001</t>
  </si>
  <si>
    <t>WTC-2026011400272</t>
  </si>
  <si>
    <t>WTZ-202601140279</t>
  </si>
  <si>
    <t>210010002220250216</t>
  </si>
  <si>
    <t>2026011400259-10101005-00001</t>
  </si>
  <si>
    <t>WTC-2026011400259</t>
  </si>
  <si>
    <t>WTZ-202601140265</t>
  </si>
  <si>
    <t>210010002220250150</t>
  </si>
  <si>
    <t>2026011400257-10101005-00001</t>
  </si>
  <si>
    <t>WTC-2026011400257</t>
  </si>
  <si>
    <t>2026011400258-10101005-00001</t>
  </si>
  <si>
    <t>WTC-2026011400258</t>
  </si>
  <si>
    <t>2026011400236-10101005-00001</t>
  </si>
  <si>
    <t>WTC-2026011400236</t>
  </si>
  <si>
    <t>WTZ-202601140247</t>
  </si>
  <si>
    <t>210010002220250151</t>
  </si>
  <si>
    <t>2026011400340-10101004-00001</t>
  </si>
  <si>
    <t>WTC-2026011400340</t>
  </si>
  <si>
    <t>WTZ-202601140338</t>
  </si>
  <si>
    <t>LS210010002220222864</t>
  </si>
  <si>
    <t>2026011400339-10101006-00001</t>
  </si>
  <si>
    <t>WTC-2026011400339</t>
  </si>
  <si>
    <t>WTZ-202601140337</t>
  </si>
  <si>
    <t>LS210010002220222867</t>
  </si>
  <si>
    <t>2026011400311-10101006-00001</t>
  </si>
  <si>
    <t>WTC-2026011400311</t>
  </si>
  <si>
    <t>WTZ-202601140314</t>
  </si>
  <si>
    <t>LS210010002220241956</t>
  </si>
  <si>
    <t>2026011400267-10101006-00001</t>
  </si>
  <si>
    <t>WTC-2026011400267</t>
  </si>
  <si>
    <t>WTZ-202601140274</t>
  </si>
  <si>
    <t>210010002220250254</t>
  </si>
  <si>
    <t>2026011400265-10101006-00001</t>
  </si>
  <si>
    <t>WTC-2026011400265</t>
  </si>
  <si>
    <t>WTZ-202601140272</t>
  </si>
  <si>
    <t>210010002220250255</t>
  </si>
  <si>
    <t>2026011400347-20101001-00001</t>
  </si>
  <si>
    <t>WTC-2026011400347</t>
  </si>
  <si>
    <t>WTZ-202601140343</t>
  </si>
  <si>
    <t>210010002220250307</t>
  </si>
  <si>
    <t>2026012200105-10101005-00001</t>
  </si>
  <si>
    <t>WTC-2026012200105</t>
  </si>
  <si>
    <t>WTZ-202601220052</t>
  </si>
  <si>
    <t>210010002220250557</t>
  </si>
  <si>
    <t>2026011400346-20101001-00001</t>
  </si>
  <si>
    <t>WTC-2026011400346</t>
  </si>
  <si>
    <t>WTZ-202601140342</t>
  </si>
  <si>
    <t>210010002220250306</t>
  </si>
  <si>
    <t>2026011400353-10101005-00001</t>
  </si>
  <si>
    <t>WTC-2026011400353</t>
  </si>
  <si>
    <t>WTZ-202601140348</t>
  </si>
  <si>
    <t>LS210010002220203342</t>
  </si>
  <si>
    <t>中国电信集团有限公司广东分公司</t>
  </si>
  <si>
    <t>2026011300182-20101001-00001</t>
  </si>
  <si>
    <t>WTC-2026011300182</t>
  </si>
  <si>
    <t>WTZ-202601130140</t>
  </si>
  <si>
    <t>LS210010002220232570</t>
  </si>
  <si>
    <t>2026011300177-20101001-00001</t>
  </si>
  <si>
    <t>WTC-2026011300177</t>
  </si>
  <si>
    <t>WTZ-202601130136</t>
  </si>
  <si>
    <t>LS210010002220232567</t>
  </si>
  <si>
    <t>2026011300171-20101001-00001</t>
  </si>
  <si>
    <t>WTC-2026011300171</t>
  </si>
  <si>
    <t>WTZ-202601130130</t>
  </si>
  <si>
    <t>LS210010002220232886</t>
  </si>
  <si>
    <t>2026011300168-20101001-00001</t>
  </si>
  <si>
    <t>WTC-2026011300168</t>
  </si>
  <si>
    <t>WTZ-202601130127</t>
  </si>
  <si>
    <t>LS210010002220232887</t>
  </si>
  <si>
    <t>2026011300144-20101001-00001</t>
  </si>
  <si>
    <t>WTC-2026011300144</t>
  </si>
  <si>
    <t>WTZ-202601130108</t>
  </si>
  <si>
    <t>LS210010002220203330</t>
  </si>
  <si>
    <t>北京中交通信科技有限公司</t>
  </si>
  <si>
    <t>2026011300142-20101001-00001</t>
  </si>
  <si>
    <t>WTC-2026011300142</t>
  </si>
  <si>
    <t>WTZ-202601130106</t>
  </si>
  <si>
    <t>LS210010002220212518</t>
  </si>
  <si>
    <t>2026011400184-90101001-00001</t>
  </si>
  <si>
    <t>WTC-2026011400184</t>
  </si>
  <si>
    <t>WTZ-202601140165</t>
  </si>
  <si>
    <t>210010002220250608</t>
  </si>
  <si>
    <t>2026011400152-90101001-00001</t>
  </si>
  <si>
    <t>WTC-2026011400152</t>
  </si>
  <si>
    <t>WTZ-202601140117</t>
  </si>
  <si>
    <t>210010002220250710</t>
  </si>
  <si>
    <t>航天时代飞鸿技术有限公司</t>
  </si>
  <si>
    <t>2026011400148-10101022-00001</t>
  </si>
  <si>
    <t>WTC-2026011400148</t>
  </si>
  <si>
    <t>WTZ-202601140115</t>
  </si>
  <si>
    <t>210010002220250230</t>
  </si>
  <si>
    <t>2026011400204-10101021-00001</t>
  </si>
  <si>
    <t>WTC-2026011400204</t>
  </si>
  <si>
    <t>WTZ-202601140192</t>
  </si>
  <si>
    <t>LS210010002220241985</t>
  </si>
  <si>
    <t>RAJ TELEVISION NETWORK LIMITED</t>
  </si>
  <si>
    <t>潘原子</t>
  </si>
  <si>
    <t>2026011400198-10101021-00001</t>
  </si>
  <si>
    <t>WTC-2026011400198</t>
  </si>
  <si>
    <t>WTZ-202601140180</t>
  </si>
  <si>
    <t>LS210010002220241984</t>
  </si>
  <si>
    <t>Polimer Media PVT. LTD</t>
  </si>
  <si>
    <t>2026011400196-90101001-00001</t>
  </si>
  <si>
    <t>WTC-2026011400196</t>
  </si>
  <si>
    <t>2026011400195-90101001-00001</t>
  </si>
  <si>
    <t>WTC-2026011400195</t>
  </si>
  <si>
    <t>2026011400190-90101001-00001</t>
  </si>
  <si>
    <t>WTC-2026011400190</t>
  </si>
  <si>
    <t>WTZ-202601140173</t>
  </si>
  <si>
    <t>210010002220250671</t>
  </si>
  <si>
    <t>2026011400193-10101021-00001</t>
  </si>
  <si>
    <t>WTC-2026011400193</t>
  </si>
  <si>
    <t>WTZ-202601140177</t>
  </si>
  <si>
    <t>LS210010002220222871</t>
  </si>
  <si>
    <t>2026011400232-20101001-00001</t>
  </si>
  <si>
    <t>WTC-2026011400232</t>
  </si>
  <si>
    <t>WTZ-202601140243</t>
  </si>
  <si>
    <t>LS210010002220232594</t>
  </si>
  <si>
    <t>上海维赛特网络系统有限公司</t>
  </si>
  <si>
    <t>2026011400252-10101021-00001</t>
  </si>
  <si>
    <t>WTC-2026011400252</t>
  </si>
  <si>
    <t>WTZ-202601140260</t>
  </si>
  <si>
    <t>210050002220250033</t>
  </si>
  <si>
    <t>TC Broadcasting Company Limited</t>
  </si>
  <si>
    <t>2026011600012-10101021-00001</t>
  </si>
  <si>
    <t>WTC-2026011600012</t>
  </si>
  <si>
    <t>WTZ-202601160012</t>
  </si>
  <si>
    <t>ZY-CS15-C-4-DD-202405070001</t>
  </si>
  <si>
    <t>Norsat International Inc.</t>
  </si>
  <si>
    <t>2026011600013-10101021-00001</t>
  </si>
  <si>
    <t>WTC-2026011600013</t>
  </si>
  <si>
    <t>WTZ-202601160013</t>
  </si>
  <si>
    <t>210050002220250052</t>
  </si>
  <si>
    <t>El Spacio Limited</t>
  </si>
  <si>
    <t>2026011600011-10101021-00001</t>
  </si>
  <si>
    <t>WTC-2026011600011</t>
  </si>
  <si>
    <t>WTZ-202601160011</t>
  </si>
  <si>
    <t>210050002220250055</t>
  </si>
  <si>
    <t>2026011600010-10101021-00001</t>
  </si>
  <si>
    <t>WTC-2026011600010</t>
  </si>
  <si>
    <t>WTZ-202601160010</t>
  </si>
  <si>
    <t>210050002220250046</t>
  </si>
  <si>
    <t>2026011600009-10101021-00001</t>
  </si>
  <si>
    <t>WTC-2026011600009</t>
  </si>
  <si>
    <t>WTZ-202601160009</t>
  </si>
  <si>
    <t>210050002220250048</t>
  </si>
  <si>
    <t>2026011600007-10101021-00001</t>
  </si>
  <si>
    <t>WTC-2026011600007</t>
  </si>
  <si>
    <t>WTZ-202601160007</t>
  </si>
  <si>
    <t>ZY-CS12-C-0.12-DD-202403110001</t>
  </si>
  <si>
    <t>2026011600008-10101021-00001</t>
  </si>
  <si>
    <t>WTC-2026011600008</t>
  </si>
  <si>
    <t>WTZ-202601160008</t>
  </si>
  <si>
    <t>210050002220250031</t>
  </si>
  <si>
    <t>2026011600005-10101022-00001</t>
  </si>
  <si>
    <t>WTC-2026011600005</t>
  </si>
  <si>
    <t>WTZ-202601160005</t>
  </si>
  <si>
    <t>210050002220250041</t>
  </si>
  <si>
    <t>2026011600004-10101022-00001</t>
  </si>
  <si>
    <t>WTC-2026011600004</t>
  </si>
  <si>
    <t>WTZ-202601160004</t>
  </si>
  <si>
    <t>ZY-CS12-Ku-10-DD-202408060001</t>
  </si>
  <si>
    <t>2026011500054-10101021-00001</t>
  </si>
  <si>
    <t>WTC-2026011500054</t>
  </si>
  <si>
    <t>WTZ-202601150048</t>
  </si>
  <si>
    <t>LS210010002220232613</t>
  </si>
  <si>
    <t>2026011500055-10101021-00001</t>
  </si>
  <si>
    <t>WTC-2026011500055</t>
  </si>
  <si>
    <t>WTZ-202601150049</t>
  </si>
  <si>
    <t>LS210010002220232611</t>
  </si>
  <si>
    <t>2026011500053-10101021-00001</t>
  </si>
  <si>
    <t>WTC-2026011500053</t>
  </si>
  <si>
    <t>WTZ-202601150047</t>
  </si>
  <si>
    <t>LS210010002220232610</t>
  </si>
  <si>
    <t>2026011500051-10101021-00001</t>
  </si>
  <si>
    <t>WTC-2026011500051</t>
  </si>
  <si>
    <t>WTZ-202601150045</t>
  </si>
  <si>
    <t>210010002220250774</t>
  </si>
  <si>
    <t>2026011500049-10101022-00001</t>
  </si>
  <si>
    <t>WTC-2026011500049</t>
  </si>
  <si>
    <t>WTZ-202601150043</t>
  </si>
  <si>
    <t>LS210010002220241995</t>
  </si>
  <si>
    <t>2026011500050-10101021-00001</t>
  </si>
  <si>
    <t>WTC-2026011500050</t>
  </si>
  <si>
    <t>WTZ-202601150044</t>
  </si>
  <si>
    <t>210010002220250750</t>
  </si>
  <si>
    <t>2026011500048-10101021-00001</t>
  </si>
  <si>
    <t>WTC-2026011500048</t>
  </si>
  <si>
    <t>WTZ-202601150042</t>
  </si>
  <si>
    <t>210010002220251141</t>
  </si>
  <si>
    <t>2026011500047-10101021-00001</t>
  </si>
  <si>
    <t>WTC-2026011500047</t>
  </si>
  <si>
    <t>WTZ-202601150041</t>
  </si>
  <si>
    <t>LS210010002220241997</t>
  </si>
  <si>
    <t>2026011500046-10101021-00001</t>
  </si>
  <si>
    <t>WTC-2026011500046</t>
  </si>
  <si>
    <t>WTZ-202601150040</t>
  </si>
  <si>
    <t>210010002220251126</t>
  </si>
  <si>
    <t>2026011500037-10101022-00001</t>
  </si>
  <si>
    <t>WTC-2026011500037</t>
  </si>
  <si>
    <t>WTZ-202601150033</t>
  </si>
  <si>
    <t>210010002220250493</t>
  </si>
  <si>
    <t>2026011500038-10101021-00001</t>
  </si>
  <si>
    <t>WTC-2026011500038</t>
  </si>
  <si>
    <t>WTZ-202601150034</t>
  </si>
  <si>
    <t>LS210010002220232612</t>
  </si>
  <si>
    <t>2026011500036-10101022-00001</t>
  </si>
  <si>
    <t>WTC-2026011500036</t>
  </si>
  <si>
    <t>WTZ-202601150032</t>
  </si>
  <si>
    <t>LS210010002220241998</t>
  </si>
  <si>
    <t>2026011500035-10101021-00001</t>
  </si>
  <si>
    <t>WTC-2026011500035</t>
  </si>
  <si>
    <t>WTZ-202601150031</t>
  </si>
  <si>
    <t>210010002220250412</t>
  </si>
  <si>
    <t>2026011500033-10101021-00001</t>
  </si>
  <si>
    <t>WTC-2026011500033</t>
  </si>
  <si>
    <t>WTZ-202601150029</t>
  </si>
  <si>
    <t>210010002220250413</t>
  </si>
  <si>
    <t>2026011500034-10101021-00001</t>
  </si>
  <si>
    <t>WTC-2026011500034</t>
  </si>
  <si>
    <t>WTZ-202601150030</t>
  </si>
  <si>
    <t>LS210010002220241994</t>
  </si>
  <si>
    <t>2026011500032-10101021-00001</t>
  </si>
  <si>
    <t>WTC-2026011500032</t>
  </si>
  <si>
    <t>WTZ-202601150028</t>
  </si>
  <si>
    <t>LS210010002220241992</t>
  </si>
  <si>
    <t>2026011500031-10101021-00001</t>
  </si>
  <si>
    <t>WTC-2026011500031</t>
  </si>
  <si>
    <t>WTZ-202601150027</t>
  </si>
  <si>
    <t>210010002220250419</t>
  </si>
  <si>
    <t>2026011500030-10101021-00001</t>
  </si>
  <si>
    <t>WTC-2026011500030</t>
  </si>
  <si>
    <t>WTZ-202601150026</t>
  </si>
  <si>
    <t>LS210010002220241993</t>
  </si>
  <si>
    <t>2026011500028-10101021-00001</t>
  </si>
  <si>
    <t>WTC-2026011500028</t>
  </si>
  <si>
    <t>WTZ-202601150024</t>
  </si>
  <si>
    <t>LS210010002220241996</t>
  </si>
  <si>
    <t>2026011500029-10101021-00001</t>
  </si>
  <si>
    <t>WTC-2026011500029</t>
  </si>
  <si>
    <t>WTZ-202601150025</t>
  </si>
  <si>
    <t>210010002220250437</t>
  </si>
  <si>
    <t>2026011500024-10101021-00001</t>
  </si>
  <si>
    <t>WTC-2026011500024</t>
  </si>
  <si>
    <t>WTZ-202601150021</t>
  </si>
  <si>
    <t>210010002220250232</t>
  </si>
  <si>
    <t>2026011500021-10101021-00001</t>
  </si>
  <si>
    <t>WTC-2026011500021</t>
  </si>
  <si>
    <t>WTZ-202601150018</t>
  </si>
  <si>
    <t>210010002220250414</t>
  </si>
  <si>
    <t>2026011500023-10101022-00001</t>
  </si>
  <si>
    <t>WTC-2026011500023</t>
  </si>
  <si>
    <t>WTZ-202601150020</t>
  </si>
  <si>
    <t>LS210010002220241991</t>
  </si>
  <si>
    <t>2026011500020-10101021-00001</t>
  </si>
  <si>
    <t>WTC-2026011500020</t>
  </si>
  <si>
    <t>WTZ-202601150017</t>
  </si>
  <si>
    <t>LS210010002220222873</t>
  </si>
  <si>
    <t>2026011500018-10101021-00001</t>
  </si>
  <si>
    <t>WTC-2026011500018</t>
  </si>
  <si>
    <t>WTZ-202601150015</t>
  </si>
  <si>
    <t>210010002220250603</t>
  </si>
  <si>
    <t>2026011500017-10101021-00001</t>
  </si>
  <si>
    <t>WTC-2026011500017</t>
  </si>
  <si>
    <t>WTZ-202601150014</t>
  </si>
  <si>
    <t>210010002220250242</t>
  </si>
  <si>
    <t>2026011500013-10101021-00001</t>
  </si>
  <si>
    <t>WTC-2026011500013</t>
  </si>
  <si>
    <t>WTZ-202601150011</t>
  </si>
  <si>
    <t>210010002220250026</t>
  </si>
  <si>
    <t>2026011500014-10101021-00001</t>
  </si>
  <si>
    <t>WTC-2026011500014</t>
  </si>
  <si>
    <t>WTZ-202601150012</t>
  </si>
  <si>
    <t>LS210010002220241990</t>
  </si>
  <si>
    <t>2026011500012-10101022-00001</t>
  </si>
  <si>
    <t>WTC-2026011500012</t>
  </si>
  <si>
    <t>WTZ-202601150010</t>
  </si>
  <si>
    <t>210010002220250027</t>
  </si>
  <si>
    <t>2026011500011-10101021-00001</t>
  </si>
  <si>
    <t>WTC-2026011500011</t>
  </si>
  <si>
    <t>WTZ-202601150009</t>
  </si>
  <si>
    <t>210010002220250025</t>
  </si>
  <si>
    <t>2026011500009-10101022-00001</t>
  </si>
  <si>
    <t>WTC-2026011500009</t>
  </si>
  <si>
    <t>WTZ-202601150007</t>
  </si>
  <si>
    <t>210010002220250101</t>
  </si>
  <si>
    <t>2026011500007-10101021-00001</t>
  </si>
  <si>
    <t>WTC-2026011500007</t>
  </si>
  <si>
    <t>WTZ-202601150005</t>
  </si>
  <si>
    <t>210050002220250037</t>
  </si>
  <si>
    <t>Gilat Telecom LTD</t>
  </si>
  <si>
    <t>2026011500006-10101021-00001</t>
  </si>
  <si>
    <t>WTC-2026011500006</t>
  </si>
  <si>
    <t>2026011500005-10101021-00001</t>
  </si>
  <si>
    <t>WTC-2026011500005</t>
  </si>
  <si>
    <t>2026011500003-10101021-00001</t>
  </si>
  <si>
    <t>WTC-2026011500003</t>
  </si>
  <si>
    <t>WTZ-202601150003</t>
  </si>
  <si>
    <t>Southeastasianet Technologies Myanmar Company Limited (SEANET)</t>
  </si>
  <si>
    <t>2026011500004-10101022-00001</t>
  </si>
  <si>
    <t>WTC-2026011500004</t>
  </si>
  <si>
    <t>WTZ-202601150004</t>
  </si>
  <si>
    <t>Mercantile Communications Pvt. Ltd.，</t>
  </si>
  <si>
    <t>2026011500001-10101021-00001</t>
  </si>
  <si>
    <t>WTC-2026011500001</t>
  </si>
  <si>
    <t>WTZ-202601150001</t>
  </si>
  <si>
    <t>2026011400349-20101001-00001</t>
  </si>
  <si>
    <t>WTC-2026011400349</t>
  </si>
  <si>
    <t>WTZ-202601140344</t>
  </si>
  <si>
    <t>亚太卫星通信（深圳）有限公司</t>
  </si>
  <si>
    <t>2026011400341-10101005-00001</t>
  </si>
  <si>
    <t>WTC-2026011400341</t>
  </si>
  <si>
    <t>2026011400348-20101001-00001</t>
  </si>
  <si>
    <t>WTC-2026011400348</t>
  </si>
  <si>
    <t>2026011400313-10101006-00001</t>
  </si>
  <si>
    <t>WTC-2026011400313</t>
  </si>
  <si>
    <t>2026011400312-10101006-00001</t>
  </si>
  <si>
    <t>WTC-2026011400312</t>
  </si>
  <si>
    <t>2026011400301-10101005-00001</t>
  </si>
  <si>
    <t>WTC-2026011400301</t>
  </si>
  <si>
    <t>WTZ-202601140305</t>
  </si>
  <si>
    <t>LS210010002220223061</t>
  </si>
  <si>
    <t>2026012000065-10101021-00001</t>
  </si>
  <si>
    <t>WTC-2026012000065</t>
  </si>
  <si>
    <t>WTZ-202601200060</t>
  </si>
  <si>
    <t>LINTASARTA-ZY-CS10-EC-54-DD-202204240001</t>
  </si>
  <si>
    <t>2026012100025-20101001-00001</t>
  </si>
  <si>
    <t>WTC-2026012100025</t>
  </si>
  <si>
    <t>WTZ-202601210014</t>
  </si>
  <si>
    <t>LS210010002220203332</t>
  </si>
  <si>
    <t>交通运输部北海航海保障中心天津通信中心</t>
  </si>
  <si>
    <t>2026012000064-10101021-00001</t>
  </si>
  <si>
    <t>WTC-2026012000064</t>
  </si>
  <si>
    <t>WTZ-202601200059</t>
  </si>
  <si>
    <t>210050002220250015</t>
  </si>
  <si>
    <t>2026012000063-10101021-00001</t>
  </si>
  <si>
    <t>WTC-2026012000063</t>
  </si>
  <si>
    <t>WTZ-202601200058</t>
  </si>
  <si>
    <t>210050002220250014</t>
  </si>
  <si>
    <t>2026012000062-10101021-00001</t>
  </si>
  <si>
    <t>WTC-2026012000062</t>
  </si>
  <si>
    <t>WTZ-202601200057</t>
  </si>
  <si>
    <t>210050002220250010</t>
  </si>
  <si>
    <t>2026012000060-10101021-00001</t>
  </si>
  <si>
    <t>WTC-2026012000060</t>
  </si>
  <si>
    <t>WTZ-202601200055</t>
  </si>
  <si>
    <t>210050002220250013</t>
  </si>
  <si>
    <t>2026012000061-10101021-00001</t>
  </si>
  <si>
    <t>WTC-2026012000061</t>
  </si>
  <si>
    <t>WTZ-202601200056</t>
  </si>
  <si>
    <t>210050002220250009</t>
  </si>
  <si>
    <t>2026012000059-10101021-00001</t>
  </si>
  <si>
    <t>WTC-2026012000059</t>
  </si>
  <si>
    <t>WTZ-202601200054</t>
  </si>
  <si>
    <t>210050002220250012</t>
  </si>
  <si>
    <t>2026012000058-10101021-00001</t>
  </si>
  <si>
    <t>WTC-2026012000058</t>
  </si>
  <si>
    <t>WTZ-202601200053</t>
  </si>
  <si>
    <t>210050002220250017</t>
  </si>
  <si>
    <t>2026012000057-10101021-00001</t>
  </si>
  <si>
    <t>WTC-2026012000057</t>
  </si>
  <si>
    <t>WTZ-202601200052</t>
  </si>
  <si>
    <t>210050002220250016</t>
  </si>
  <si>
    <t>2026012000055-10101021-00001</t>
  </si>
  <si>
    <t>WTC-2026012000055</t>
  </si>
  <si>
    <t>WTZ-202601200050</t>
  </si>
  <si>
    <t>210050002220250011</t>
  </si>
  <si>
    <t>2026012000056-10101021-00001</t>
  </si>
  <si>
    <t>WTC-2026012000056</t>
  </si>
  <si>
    <t>WTZ-202601200051</t>
  </si>
  <si>
    <t>210050002220250008</t>
  </si>
  <si>
    <t>2026012000054-10101021-00001</t>
  </si>
  <si>
    <t>WTC-2026012000054</t>
  </si>
  <si>
    <t>WTZ-202601200049</t>
  </si>
  <si>
    <t>210050002220250007</t>
  </si>
  <si>
    <t>2026012000053-10101021-00001</t>
  </si>
  <si>
    <t>WTC-2026012000053</t>
  </si>
  <si>
    <t>WTZ-202601200048</t>
  </si>
  <si>
    <t>210050002220250005</t>
  </si>
  <si>
    <t>2026012000051-10101021-00001</t>
  </si>
  <si>
    <t>WTC-2026012000051</t>
  </si>
  <si>
    <t>WTZ-202601200046</t>
  </si>
  <si>
    <t>210050002220250032</t>
  </si>
  <si>
    <t>2026012000052-10101021-00001</t>
  </si>
  <si>
    <t>WTC-2026012000052</t>
  </si>
  <si>
    <t>WTZ-202601200047</t>
  </si>
  <si>
    <t>210050002220250004</t>
  </si>
  <si>
    <t>2026012000050-10101021-00001</t>
  </si>
  <si>
    <t>WTC-2026012000050</t>
  </si>
  <si>
    <t>WTZ-202601200045</t>
  </si>
  <si>
    <t>210050002220250003</t>
  </si>
  <si>
    <t>2026012000049-10101021-00001</t>
  </si>
  <si>
    <t>WTC-2026012000049</t>
  </si>
  <si>
    <t>WTZ-202601200044</t>
  </si>
  <si>
    <t>210050002220250006</t>
  </si>
  <si>
    <t>2026012000048-10101021-00001</t>
  </si>
  <si>
    <t>WTC-2026012000048</t>
  </si>
  <si>
    <t>WTZ-202601200043</t>
  </si>
  <si>
    <t>210050002220250002</t>
  </si>
  <si>
    <t>2026012000047-10101021-00001</t>
  </si>
  <si>
    <t>WTC-2026012000047</t>
  </si>
  <si>
    <t>WTZ-202601200042</t>
  </si>
  <si>
    <t>210050002220250001</t>
  </si>
  <si>
    <t>2026012000045-10101021-00001</t>
  </si>
  <si>
    <t>WTC-2026012000045</t>
  </si>
  <si>
    <t>WTZ-202601200040</t>
  </si>
  <si>
    <t>210050002220250056</t>
  </si>
  <si>
    <t>2026012000046-10101021-00001</t>
  </si>
  <si>
    <t>WTC-2026012000046</t>
  </si>
  <si>
    <t>WTZ-202601200041</t>
  </si>
  <si>
    <t>210050002220250034</t>
  </si>
  <si>
    <t>2026012000044-10101021-00001</t>
  </si>
  <si>
    <t>WTC-2026012000044</t>
  </si>
  <si>
    <t>WTZ-202601200039</t>
  </si>
  <si>
    <t>210050002220250022</t>
  </si>
  <si>
    <t>2026012000043-10101021-00001</t>
  </si>
  <si>
    <t>WTC-2026012000043</t>
  </si>
  <si>
    <t>WTZ-202601200038</t>
  </si>
  <si>
    <t>210050002220250057</t>
  </si>
  <si>
    <t>2026012000042-10101021-00001</t>
  </si>
  <si>
    <t>WTC-2026012000042</t>
  </si>
  <si>
    <t>WTZ-202601200037</t>
  </si>
  <si>
    <t>210050002220250024</t>
  </si>
  <si>
    <t>2026012000040-10101021-00001</t>
  </si>
  <si>
    <t>WTC-2026012000040</t>
  </si>
  <si>
    <t>WTZ-202601200035</t>
  </si>
  <si>
    <t>ZY-CS11-C-1-DD-202407160001</t>
  </si>
  <si>
    <t>2026012000041-10101021-00001</t>
  </si>
  <si>
    <t>WTC-2026012000041</t>
  </si>
  <si>
    <t>WTZ-202601200036</t>
  </si>
  <si>
    <t>210050002220250021</t>
  </si>
  <si>
    <t>2026012000039-10101021-00001</t>
  </si>
  <si>
    <t>WTC-2026012000039</t>
  </si>
  <si>
    <t>WTZ-202601200034</t>
  </si>
  <si>
    <t>210050002220250045</t>
  </si>
  <si>
    <t>2026012000038-10101021-00001</t>
  </si>
  <si>
    <t>WTC-2026012000038</t>
  </si>
  <si>
    <t>WTZ-202601200033</t>
  </si>
  <si>
    <t>210050002220250047</t>
  </si>
  <si>
    <t>2026012000036-10101021-00001</t>
  </si>
  <si>
    <t>WTC-2026012000036</t>
  </si>
  <si>
    <t>WTZ-202601200031</t>
  </si>
  <si>
    <t>210050002220250035</t>
  </si>
  <si>
    <t>2026012000037-10101021-00001</t>
  </si>
  <si>
    <t>WTC-2026012000037</t>
  </si>
  <si>
    <t>WTZ-202601200032</t>
  </si>
  <si>
    <t>ZY-CS11-C-14-DD-202407020001</t>
  </si>
  <si>
    <t>2026012000035-10101021-00001</t>
  </si>
  <si>
    <t>WTC-2026012000035</t>
  </si>
  <si>
    <t>WTZ-202601200030</t>
  </si>
  <si>
    <t>ZY-CS11-C-14.55-DD-202407100001</t>
  </si>
  <si>
    <t>2026012000034-10101021-00001</t>
  </si>
  <si>
    <t>WTC-2026012000034</t>
  </si>
  <si>
    <t>WTZ-202601200029</t>
  </si>
  <si>
    <t>ZY-CS11-C-3-DD-202407100001</t>
  </si>
  <si>
    <t>2026012000033-10101021-00001</t>
  </si>
  <si>
    <t>WTC-2026012000033</t>
  </si>
  <si>
    <t>WTZ-202601200028</t>
  </si>
  <si>
    <t>210050002220250019</t>
  </si>
  <si>
    <t>2026012000031-10101021-00001</t>
  </si>
  <si>
    <t>WTC-2026012000031</t>
  </si>
  <si>
    <t>WTZ-202601200026</t>
  </si>
  <si>
    <t>210050002220250023</t>
  </si>
  <si>
    <t>2026012000032-10101021-00001</t>
  </si>
  <si>
    <t>WTC-2026012000032</t>
  </si>
  <si>
    <t>WTZ-202601200027</t>
  </si>
  <si>
    <t>210050002220250018</t>
  </si>
  <si>
    <t>2026012000030-10101021-00001</t>
  </si>
  <si>
    <t>WTC-2026012000030</t>
  </si>
  <si>
    <t>WTZ-202601200025</t>
  </si>
  <si>
    <t>210050002220250020</t>
  </si>
  <si>
    <t>2026012000029-10101021-00001</t>
  </si>
  <si>
    <t>WTC-2026012000029</t>
  </si>
  <si>
    <t>WTZ-202601200024</t>
  </si>
  <si>
    <t>MEDIANET-ZY-CS11-C-72-DD-202012160001</t>
  </si>
  <si>
    <t>Medianet Private Limited</t>
  </si>
  <si>
    <t>2026012000028-10101021-00001</t>
  </si>
  <si>
    <t>WTC-2026012000028</t>
  </si>
  <si>
    <t>WTZ-202601200023</t>
  </si>
  <si>
    <t>210050002220250039</t>
  </si>
  <si>
    <t>2026012000026-10101021-00001</t>
  </si>
  <si>
    <t>WTC-2026012000026</t>
  </si>
  <si>
    <t>2026012000027-10101021-00001</t>
  </si>
  <si>
    <t>WTC-2026012000027</t>
  </si>
  <si>
    <t>2026012000025-10101022-00001</t>
  </si>
  <si>
    <t>WTC-2026012000025</t>
  </si>
  <si>
    <t>WTZ-202601200022</t>
  </si>
  <si>
    <t>210050002220250026</t>
  </si>
  <si>
    <t>PT INFOKOM ELEKTRINDO</t>
  </si>
  <si>
    <t>2026012000024-10101021-00001</t>
  </si>
  <si>
    <t>WTC-2026012000024</t>
  </si>
  <si>
    <t>2026012000023-10101021-00001</t>
  </si>
  <si>
    <t>WTC-2026012000023</t>
  </si>
  <si>
    <t>WTZ-202601200021</t>
  </si>
  <si>
    <t>ZY-CS11-C-27-DD-202409140001</t>
  </si>
  <si>
    <t>PT. PRIMACOM INTERBUANA</t>
  </si>
  <si>
    <t>2026012000021-10101022-00001</t>
  </si>
  <si>
    <t>WTC-2026012000021</t>
  </si>
  <si>
    <t>WTZ-202601200019</t>
  </si>
  <si>
    <t>210050002220250040</t>
  </si>
  <si>
    <t>2026012000022-10101021-00001</t>
  </si>
  <si>
    <t>WTC-2026012000022</t>
  </si>
  <si>
    <t>WTZ-202601200020</t>
  </si>
  <si>
    <t>210050002220250030</t>
  </si>
  <si>
    <t>2026012000020-10101022-00001</t>
  </si>
  <si>
    <t>WTC-2026012000020</t>
  </si>
  <si>
    <t>WTZ-202601200018</t>
  </si>
  <si>
    <t>ZY-CS11-Ku-17-DD-202405070001/BGZY-CS11-Ku-17-DD-20240507000120240001</t>
  </si>
  <si>
    <t>2026012000019-10101022-00001</t>
  </si>
  <si>
    <t>WTC-2026012000019</t>
  </si>
  <si>
    <t>WTZ-202601200017</t>
  </si>
  <si>
    <t>210050002220250044</t>
  </si>
  <si>
    <t>PT TELE NET</t>
  </si>
  <si>
    <t>2026012000017-10101022-00001</t>
  </si>
  <si>
    <t>WTC-2026012000017</t>
  </si>
  <si>
    <t>WTZ-202601200015</t>
  </si>
  <si>
    <t>210050002220250054</t>
  </si>
  <si>
    <t>2026012000018-10101022-00001</t>
  </si>
  <si>
    <t>WTC-2026012000018</t>
  </si>
  <si>
    <t>WTZ-202601200016</t>
  </si>
  <si>
    <t>ZY-CS11/CS11-C/Ku-1.4/42.22-DD-202407040001</t>
  </si>
  <si>
    <t>2026012000016-10101022-00001</t>
  </si>
  <si>
    <t>WTC-2026012000016</t>
  </si>
  <si>
    <t>WTZ-202601200014</t>
  </si>
  <si>
    <t>ZY-CS11-EKu-2-DD-202409140001</t>
  </si>
  <si>
    <t>2026012000015-10101022-00001</t>
  </si>
  <si>
    <t>WTC-2026012000015</t>
  </si>
  <si>
    <t>WTZ-202601200013</t>
  </si>
  <si>
    <t>210050002220250042</t>
  </si>
  <si>
    <t>2026012000012-10101021-00001</t>
  </si>
  <si>
    <t>WTC-2026012000012</t>
  </si>
  <si>
    <t>WTZ-202601200010</t>
  </si>
  <si>
    <t>210050002220250049</t>
  </si>
  <si>
    <t>PT JASNIKOM GEMANUSA</t>
  </si>
  <si>
    <t>2026012000014-10101022-00001</t>
  </si>
  <si>
    <t>WTC-2026012000014</t>
  </si>
  <si>
    <t>WTZ-202601200012</t>
  </si>
  <si>
    <t>210050002220250025</t>
  </si>
  <si>
    <t>2026012000011-10101021-00001</t>
  </si>
  <si>
    <t>WTC-2026012000011</t>
  </si>
  <si>
    <t>2026012000010-10101021-00001</t>
  </si>
  <si>
    <t>WTC-2026012000010</t>
  </si>
  <si>
    <t>2026012000009-10101021-00001</t>
  </si>
  <si>
    <t>WTC-2026012000009</t>
  </si>
  <si>
    <t>WTZ-202601200009</t>
  </si>
  <si>
    <t>210050002220250051</t>
  </si>
  <si>
    <t>2026012000007-10101021-00001</t>
  </si>
  <si>
    <t>WTC-2026012000007</t>
  </si>
  <si>
    <t>WTZ-202601200007</t>
  </si>
  <si>
    <t>ZY-CS10-C-2.1-DD-202410250001</t>
  </si>
  <si>
    <t>2026012000008-10101021-00001</t>
  </si>
  <si>
    <t>WTC-2026012000008</t>
  </si>
  <si>
    <t>WTZ-202601200008</t>
  </si>
  <si>
    <t>ZY-CS11-C-9.6-DD-202408060001</t>
  </si>
  <si>
    <t>2026012000006-10101022-00001</t>
  </si>
  <si>
    <t>WTC-2026012000006</t>
  </si>
  <si>
    <t>WTZ-202601200006</t>
  </si>
  <si>
    <t>210050002220250028</t>
  </si>
  <si>
    <t>2026012000005-10101022-00001</t>
  </si>
  <si>
    <t>WTC-2026012000005</t>
  </si>
  <si>
    <t>WTZ-202601200005</t>
  </si>
  <si>
    <t>210050002220250029</t>
  </si>
  <si>
    <t>2026012000003-10101022-00001</t>
  </si>
  <si>
    <t>WTC-2026012000003</t>
  </si>
  <si>
    <t>WTZ-202601200004</t>
  </si>
  <si>
    <t>210050002220250027</t>
  </si>
  <si>
    <t>2026012000004-10101022-00001</t>
  </si>
  <si>
    <t>WTC-2026012000004</t>
  </si>
  <si>
    <t>2026012000002-10101022-00001</t>
  </si>
  <si>
    <t>WTC-2026012000002</t>
  </si>
  <si>
    <t>WTZ-202601200003</t>
  </si>
  <si>
    <t>BGZY-CS11/CS11-EKu/EKu-3/7-DD-20240415000120240001</t>
  </si>
  <si>
    <t>2026010700167-10101003-00001</t>
  </si>
  <si>
    <t>WTC-2026010700167</t>
  </si>
  <si>
    <t>广电直播卫星带宽</t>
  </si>
  <si>
    <t>WTZ-202601070124</t>
  </si>
  <si>
    <t>210010002220250461</t>
  </si>
  <si>
    <t>国家广播电视总局广播电视卫星直播管理中心</t>
  </si>
  <si>
    <t>重温经典 CS9C 11B</t>
  </si>
  <si>
    <t>2026010800118-10101003-00001</t>
  </si>
  <si>
    <t>WTC-2026010800118</t>
  </si>
  <si>
    <t>WTZ-202601080107</t>
  </si>
  <si>
    <t>LS210010002220232563</t>
  </si>
  <si>
    <t>青海高清 CS9C 11B</t>
  </si>
  <si>
    <t>2026032400001-10101003-00001</t>
  </si>
  <si>
    <t>WTC-2026032400001</t>
  </si>
  <si>
    <t>广电直播卫星传输服务</t>
  </si>
  <si>
    <t>WTZ-202603240001</t>
  </si>
  <si>
    <t>210010002220260109</t>
  </si>
  <si>
    <r>
      <rPr>
        <sz val="10"/>
        <color rgb="FF000000"/>
        <rFont val="Calibri"/>
        <charset val="0"/>
      </rPr>
      <t>CS9B-(4</t>
    </r>
    <r>
      <rPr>
        <sz val="10"/>
        <color rgb="FF000000"/>
        <rFont val="宋体"/>
        <charset val="134"/>
      </rPr>
      <t>个转发器</t>
    </r>
    <r>
      <rPr>
        <sz val="10"/>
        <color rgb="FF000000"/>
        <rFont val="Calibri"/>
        <charset val="0"/>
      </rPr>
      <t>)</t>
    </r>
  </si>
  <si>
    <t>2026010700122-10101003-00001</t>
  </si>
  <si>
    <t>WTC-2026010700122</t>
  </si>
  <si>
    <t>WTZ-202601070089</t>
  </si>
  <si>
    <t>210010002220250154</t>
  </si>
  <si>
    <t>内蒙古广播电视台</t>
  </si>
  <si>
    <t>内蒙高清 CS9C</t>
  </si>
  <si>
    <t>2026010700136-10101003-00001</t>
  </si>
  <si>
    <t>WTC-2026010700136</t>
  </si>
  <si>
    <t>WTZ-202601070098</t>
  </si>
  <si>
    <t>210010002220250214</t>
  </si>
  <si>
    <t>黑龙江广播电视台（黑龙江省全媒体中心）</t>
  </si>
  <si>
    <t>CS9C 3B</t>
  </si>
  <si>
    <t>2026010800068-10101003-00001</t>
  </si>
  <si>
    <t>WTC-2026010800068</t>
  </si>
  <si>
    <t>WTZ-202601080063</t>
  </si>
  <si>
    <t>210010002220250767</t>
  </si>
  <si>
    <t>CS9C 10B</t>
  </si>
  <si>
    <t>2026031700001-10101003-00001</t>
  </si>
  <si>
    <t>WTC-2026031700001</t>
  </si>
  <si>
    <t>WTZ-202603170001</t>
  </si>
  <si>
    <t>210010002220260095</t>
  </si>
  <si>
    <t>2026012100013-10101003-00001</t>
  </si>
  <si>
    <t>WTC-2026012100013</t>
  </si>
  <si>
    <t>WTZ-202601210008</t>
  </si>
  <si>
    <t>210010002220251210</t>
  </si>
  <si>
    <t>无线局 CS9C （5个转发器）</t>
  </si>
  <si>
    <t>2026010900114-10101003-00001</t>
  </si>
  <si>
    <t>WTC-2026010900114</t>
  </si>
  <si>
    <t>WTZ-202601090097</t>
  </si>
  <si>
    <t>210010002220251040</t>
  </si>
  <si>
    <t>林芝标清 CS9C-关联2026012100013-10101003-00001</t>
  </si>
  <si>
    <t>副</t>
  </si>
  <si>
    <t>2026010800029-10101003-00001</t>
  </si>
  <si>
    <t>WTC-2026010800029</t>
  </si>
  <si>
    <t>WTZ-202601080024</t>
  </si>
  <si>
    <t>210010002220250641</t>
  </si>
  <si>
    <t>深圳标清 CS9C 6B</t>
  </si>
  <si>
    <t>2026010900117-10101003-00001</t>
  </si>
  <si>
    <t>WTC-2026010900117</t>
  </si>
  <si>
    <t>WTZ-202601090100</t>
  </si>
  <si>
    <t>210010002220251138</t>
  </si>
  <si>
    <t>昌都高清CS9C</t>
  </si>
  <si>
    <t>2026010900116-10101003-00001</t>
  </si>
  <si>
    <t>WTC-2026010900116</t>
  </si>
  <si>
    <t>WTZ-202601090099</t>
  </si>
  <si>
    <t>210010002220251153</t>
  </si>
  <si>
    <t>吉林高清CS9C</t>
  </si>
  <si>
    <t>2026010900115-10101003-00001</t>
  </si>
  <si>
    <t>WTC-2026010900115</t>
  </si>
  <si>
    <t>WTZ-202601090098</t>
  </si>
  <si>
    <t>210010002220251144</t>
  </si>
  <si>
    <t>西藏 汉语藏语 CS9C</t>
  </si>
  <si>
    <t>2026010900125-10101003-00001</t>
  </si>
  <si>
    <t>WTC-2026010900125</t>
  </si>
  <si>
    <t>WTZ-202601090106</t>
  </si>
  <si>
    <t>210010002220251176</t>
  </si>
  <si>
    <t>青海高清 CS9C</t>
  </si>
  <si>
    <t>2026010900113-10101003-00001</t>
  </si>
  <si>
    <t>WTC-2026010900113</t>
  </si>
  <si>
    <t>WTZ-202601090096</t>
  </si>
  <si>
    <t>210010002220251154</t>
  </si>
  <si>
    <t>深圳高清CS9C</t>
  </si>
  <si>
    <t>2026010900132-10101003-00001</t>
  </si>
  <si>
    <t>WTC-2026010900132</t>
  </si>
  <si>
    <t>WTZ-202601090112</t>
  </si>
  <si>
    <t>210010002220251175</t>
  </si>
  <si>
    <t>北京高清CS9C</t>
  </si>
  <si>
    <t>2026010900110-10101003-00001</t>
  </si>
  <si>
    <t>WTC-2026010900110</t>
  </si>
  <si>
    <t>WTZ-202601090093</t>
  </si>
  <si>
    <t>210010002220251183</t>
  </si>
  <si>
    <r>
      <rPr>
        <sz val="11"/>
        <color rgb="FF000000"/>
        <rFont val="宋体"/>
        <charset val="134"/>
      </rPr>
      <t>CS9C C5B</t>
    </r>
    <r>
      <rPr>
        <sz val="11"/>
        <color rgb="FF000000"/>
        <rFont val="宋体"/>
        <charset val="134"/>
      </rPr>
      <t xml:space="preserve"> </t>
    </r>
  </si>
  <si>
    <t>2026010700133-10101003-00001</t>
  </si>
  <si>
    <t>WTC-2026010700133</t>
  </si>
  <si>
    <t>WTZ-202601070095</t>
  </si>
  <si>
    <t>210010002220250185</t>
  </si>
  <si>
    <t>CS9B-(4个转发器)</t>
  </si>
  <si>
    <t>2026010800053-10101003-00001</t>
  </si>
  <si>
    <t>WTC-2026010800053</t>
  </si>
  <si>
    <t>WTZ-202601080048</t>
  </si>
  <si>
    <t>210010002220250673</t>
  </si>
  <si>
    <t>CCTV标清 CS9C-36主：C9B+15副C7B：2026012100013-10101003-00001</t>
  </si>
  <si>
    <t>主+副</t>
  </si>
  <si>
    <t>2026010800052-10101003-00001</t>
  </si>
  <si>
    <t>WTC-2026010800052</t>
  </si>
  <si>
    <t>WTZ-202601080047</t>
  </si>
  <si>
    <t>210010002220250672</t>
  </si>
  <si>
    <r>
      <rPr>
        <sz val="11"/>
        <color rgb="FF000000"/>
        <rFont val="宋体"/>
        <charset val="134"/>
      </rPr>
      <t>总台高清C10A C8AC4B</t>
    </r>
    <r>
      <rPr>
        <sz val="11"/>
        <color rgb="FF000000"/>
        <rFont val="宋体"/>
        <charset val="134"/>
      </rPr>
      <t xml:space="preserve"> </t>
    </r>
  </si>
  <si>
    <t>2026012100017-10101003-00001</t>
  </si>
  <si>
    <t>WTC-2026012100017</t>
  </si>
  <si>
    <t>WTZ-202601210011</t>
  </si>
  <si>
    <t>210010002220260032</t>
  </si>
  <si>
    <t>上海东方传媒技术有限公司</t>
  </si>
  <si>
    <t>上海高清 CS9C 3B</t>
  </si>
  <si>
    <t>2026031200060-10101003-00001</t>
  </si>
  <si>
    <t>WTC-2026031200060</t>
  </si>
  <si>
    <t>WTZ-202603120044</t>
  </si>
  <si>
    <t>CETV2 CS9C 7B</t>
  </si>
  <si>
    <t>2026031200067-10101003-00001</t>
  </si>
  <si>
    <t>WTC-2026031200067</t>
  </si>
  <si>
    <t>WTZ-202603120051</t>
  </si>
  <si>
    <t>2026031200064-10101003-00001</t>
  </si>
  <si>
    <t>WTC-2026031200064</t>
  </si>
  <si>
    <t>WTZ-202603120048</t>
  </si>
  <si>
    <t>210010002220260188</t>
  </si>
  <si>
    <t>2026031200078-10101003-00001</t>
  </si>
  <si>
    <t>WTC-2026031200078</t>
  </si>
  <si>
    <t>WTZ-202603120058</t>
  </si>
  <si>
    <t>CS9 10B</t>
  </si>
  <si>
    <t>2026031300007-10101003-00001</t>
  </si>
  <si>
    <t>WTC-2026031300007</t>
  </si>
  <si>
    <t>WTZ-202603130001</t>
  </si>
  <si>
    <t>深圳标清 CS9 6B</t>
  </si>
  <si>
    <t>2026031300010-10101003-00001</t>
  </si>
  <si>
    <t>WTC-2026031300010</t>
  </si>
  <si>
    <t>WTZ-202603130003</t>
  </si>
  <si>
    <t>2026031300008-10101003-00001</t>
  </si>
  <si>
    <t>WTC-2026031300008</t>
  </si>
  <si>
    <t>WTZ-202603130002</t>
  </si>
  <si>
    <t>深圳高清 CS9 3B</t>
  </si>
  <si>
    <t>2026031300014-10101003-00001</t>
  </si>
  <si>
    <t>WTC-2026031300014</t>
  </si>
  <si>
    <t>WTZ-202603130006</t>
  </si>
  <si>
    <t>CS9C青海高清</t>
  </si>
  <si>
    <t>2026031300015-10101003-00001</t>
  </si>
  <si>
    <t>WTC-2026031300015</t>
  </si>
  <si>
    <t>WTZ-202603130007</t>
  </si>
  <si>
    <t>重温经典C11B</t>
  </si>
  <si>
    <t>2026031200030-10101003-00001</t>
  </si>
  <si>
    <t>WTC-2026031200030</t>
  </si>
  <si>
    <t>WTZ-202603120018</t>
  </si>
  <si>
    <t>黑龙江高清 CS9 3B</t>
  </si>
  <si>
    <t>2026031200027-10101003-00001</t>
  </si>
  <si>
    <t>WTC-2026031200027</t>
  </si>
  <si>
    <t>WTZ-202603120015</t>
  </si>
  <si>
    <t>内蒙高清 CS9 11A</t>
  </si>
  <si>
    <t>2026031200047-10101003-00001</t>
  </si>
  <si>
    <t>WTC-2026031200047</t>
  </si>
  <si>
    <t>WTZ-202603120033</t>
  </si>
  <si>
    <t>CCTV4 CS9C 7B</t>
  </si>
  <si>
    <t>2026030400002-10101003-00001</t>
  </si>
  <si>
    <t>WTC-2026030400002</t>
  </si>
  <si>
    <t>WTZ-202603040001</t>
  </si>
  <si>
    <t>福建高清 CS9C 3B</t>
  </si>
  <si>
    <t>2026030400001-10101003-00001</t>
  </si>
  <si>
    <t>WTC-2026030400001</t>
  </si>
  <si>
    <t>重庆高清 CS9C 11A</t>
  </si>
  <si>
    <t>2026030400003-10101003-00001</t>
  </si>
  <si>
    <t>WTC-2026030400003</t>
  </si>
  <si>
    <t>四川高清 CS9C 11A</t>
  </si>
  <si>
    <t>2026030400004-10101003-00001</t>
  </si>
  <si>
    <t>WTC-2026030400004</t>
  </si>
  <si>
    <t>海南高清 CS9C 10B</t>
  </si>
  <si>
    <t>2026030400020-10101003-00001</t>
  </si>
  <si>
    <t>WTC-2026030400020</t>
  </si>
  <si>
    <t>WTZ-202603040014</t>
  </si>
  <si>
    <t>四川乡村 CS9C 6B</t>
  </si>
  <si>
    <t>2026030400022-10101003-00001</t>
  </si>
  <si>
    <t>WTC-2026030400022</t>
  </si>
  <si>
    <t>WTZ-202603040016</t>
  </si>
  <si>
    <t>山东高清 CS9C 11A</t>
  </si>
  <si>
    <t>2026030400024-10101003-00001</t>
  </si>
  <si>
    <t>WTC-2026030400024</t>
  </si>
  <si>
    <t>WTZ-202603040018</t>
  </si>
  <si>
    <t>浙江高清 CS9C 10B</t>
  </si>
  <si>
    <t>2026030400023-10101003-00001</t>
  </si>
  <si>
    <t>WTC-2026030400023</t>
  </si>
  <si>
    <t>WTZ-202603040017</t>
  </si>
  <si>
    <t>2026010700105-10101003-00001</t>
  </si>
  <si>
    <t>WTC-2026010700105</t>
  </si>
  <si>
    <t>WTZ-202601070072</t>
  </si>
  <si>
    <t>210010002220250012</t>
  </si>
  <si>
    <t>上海高清 CS9 3B</t>
  </si>
  <si>
    <t>2026010800096-10101003-00001</t>
  </si>
  <si>
    <t>WTC-2026010800096</t>
  </si>
  <si>
    <t>WTZ-202601080086</t>
  </si>
  <si>
    <t>LS210010002220212515</t>
  </si>
  <si>
    <t>中广电信有限公司</t>
  </si>
  <si>
    <t>有欠款</t>
  </si>
  <si>
    <t>2026010800092-10101003-00001</t>
  </si>
  <si>
    <t>WTC-2026010800092</t>
  </si>
  <si>
    <t>WTZ-202601080082</t>
  </si>
  <si>
    <t>LS210010002220203329</t>
  </si>
  <si>
    <t>2026010800027-10101003-00001</t>
  </si>
  <si>
    <t>WTC-2026010800027</t>
  </si>
  <si>
    <t>WTZ-202601080022</t>
  </si>
  <si>
    <t>210010002220250638</t>
  </si>
  <si>
    <t>CCTV2 CS9 7B</t>
  </si>
  <si>
    <t>2026010800028-10101003-00001</t>
  </si>
  <si>
    <t>WTC-2026010800028</t>
  </si>
  <si>
    <t>WTZ-202601080023</t>
  </si>
  <si>
    <t>210010002220250639</t>
  </si>
  <si>
    <t>CCTV4 CS9 7B</t>
  </si>
  <si>
    <t>2026010900088-10101003-00001</t>
  </si>
  <si>
    <t>WTC-2026010900088</t>
  </si>
  <si>
    <t>WTZ-202601090074</t>
  </si>
  <si>
    <t>LS210010002220241892</t>
  </si>
  <si>
    <t>重温经典 CS9 11B</t>
  </si>
  <si>
    <t>2026010900087-10101003-00001</t>
  </si>
  <si>
    <t>WTC-2026010900087</t>
  </si>
  <si>
    <t>WTZ-202601090073</t>
  </si>
  <si>
    <t>LS210010002220241891</t>
  </si>
  <si>
    <t>昌都高清 CS9 2A</t>
  </si>
  <si>
    <t>2026010900064-10101003-00001</t>
  </si>
  <si>
    <t>WTC-2026010900064</t>
  </si>
  <si>
    <t>WTZ-202601090051</t>
  </si>
  <si>
    <t>LS210010002220241882</t>
  </si>
  <si>
    <t>CS9B （4个转发器）</t>
  </si>
  <si>
    <t>2026010900091-10101003-00001</t>
  </si>
  <si>
    <t>WTC-2026010900091</t>
  </si>
  <si>
    <t>WTZ-202601090076</t>
  </si>
  <si>
    <t>LS210010002220241893</t>
  </si>
  <si>
    <t>吉林高清 CS9 11B</t>
  </si>
  <si>
    <t>2026010900065-10101003-00001</t>
  </si>
  <si>
    <t>WTC-2026010900065</t>
  </si>
  <si>
    <t>WTZ-202601090052</t>
  </si>
  <si>
    <t>LS210010002220241883</t>
  </si>
  <si>
    <r>
      <rPr>
        <sz val="11"/>
        <color rgb="FF000000"/>
        <rFont val="宋体"/>
        <charset val="134"/>
      </rPr>
      <t>CS9C 10A 8A 4B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（之前中9 4个转发器）</t>
    </r>
  </si>
  <si>
    <t>独享</t>
  </si>
  <si>
    <t>2026010900094-10101003-00001</t>
  </si>
  <si>
    <t>WTC-2026010900094</t>
  </si>
  <si>
    <t>WTZ-202601090078</t>
  </si>
  <si>
    <t>LS210010002220241894</t>
  </si>
  <si>
    <t>2026010900069-10101003-00001</t>
  </si>
  <si>
    <t>WTC-2026010900069</t>
  </si>
  <si>
    <t>WTZ-202601090055</t>
  </si>
  <si>
    <t>LS210010002220241885</t>
  </si>
  <si>
    <t>CS9 5B</t>
  </si>
  <si>
    <t>2026010900104-10101003-00001</t>
  </si>
  <si>
    <t>WTC-2026010900104</t>
  </si>
  <si>
    <t>WTZ-202601090087</t>
  </si>
  <si>
    <t>LS210010002220250042</t>
  </si>
  <si>
    <r>
      <rPr>
        <sz val="11"/>
        <color rgb="FF000000"/>
        <rFont val="宋体"/>
        <charset val="134"/>
      </rPr>
      <t>CS9C 9B（36独享）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7B（180共享）</t>
    </r>
  </si>
  <si>
    <t>2026010900066-10101003-00001</t>
  </si>
  <si>
    <t>WTC-2026010900066</t>
  </si>
  <si>
    <t>WTZ-202601090053</t>
  </si>
  <si>
    <t>LS210010002220241884</t>
  </si>
  <si>
    <t>西藏汉语藏语 CS9 11B</t>
  </si>
  <si>
    <t>2026010900070-10101003-00001</t>
  </si>
  <si>
    <t>WTC-2026010900070</t>
  </si>
  <si>
    <t>WTZ-202601090056</t>
  </si>
  <si>
    <t>LS210010002220241886</t>
  </si>
  <si>
    <t>林芝标清 CS9 6B</t>
  </si>
  <si>
    <t>共享180</t>
  </si>
  <si>
    <t>2026010900072-10101003-00001</t>
  </si>
  <si>
    <t>WTC-2026010900072</t>
  </si>
  <si>
    <t>WTZ-202601090058</t>
  </si>
  <si>
    <t>LS210010002220241887</t>
  </si>
  <si>
    <t>2026010900085-10101003-00001</t>
  </si>
  <si>
    <t>WTC-2026010900085</t>
  </si>
  <si>
    <t>WTZ-202601090071</t>
  </si>
  <si>
    <t>LS210010002220241890</t>
  </si>
  <si>
    <t>共享36</t>
  </si>
  <si>
    <t>2026010900083-10101003-00001</t>
  </si>
  <si>
    <t>WTC-2026010900083</t>
  </si>
  <si>
    <t>WTZ-202601090069</t>
  </si>
  <si>
    <t>LS210010002220241889</t>
  </si>
  <si>
    <t>2026010900073-10101003-00001</t>
  </si>
  <si>
    <t>WTC-2026010900073</t>
  </si>
  <si>
    <t>WTZ-202601090059</t>
  </si>
  <si>
    <t>LS210010002220241888</t>
  </si>
  <si>
    <t>湖南高清 CS9 10B</t>
  </si>
  <si>
    <t>2026010900112-10101003-00001</t>
  </si>
  <si>
    <t>WTC-2026010900112</t>
  </si>
  <si>
    <t>WTZ-202601090095</t>
  </si>
  <si>
    <t>210010002220251155</t>
  </si>
  <si>
    <t>山东高清 CS9 11A</t>
  </si>
  <si>
    <t>2026010900118-10101003-00001</t>
  </si>
  <si>
    <t>WTC-2026010900118</t>
  </si>
  <si>
    <t>WTZ-202601090101</t>
  </si>
  <si>
    <t>210010002220251151</t>
  </si>
  <si>
    <t>浙江高清 CS9 10B</t>
  </si>
  <si>
    <t>2026010700146-10101003-00001</t>
  </si>
  <si>
    <t>WTC-2026010700146</t>
  </si>
  <si>
    <t>WTZ-202601070107</t>
  </si>
  <si>
    <t>210010002220250281</t>
  </si>
  <si>
    <t>无线局 CS9 （5个转发器）</t>
  </si>
  <si>
    <t>2026010700163-10101003-00001</t>
  </si>
  <si>
    <t>WTC-2026010700163</t>
  </si>
  <si>
    <t>WTZ-202601070121</t>
  </si>
  <si>
    <t>210010002220250386</t>
  </si>
  <si>
    <t>江苏高清 CS9 10B</t>
  </si>
  <si>
    <t>2026010700160-10101003-00001</t>
  </si>
  <si>
    <t>WTC-2026010700160</t>
  </si>
  <si>
    <t>WTZ-202601070118</t>
  </si>
  <si>
    <t>210010002220250372</t>
  </si>
  <si>
    <t>2026010700166-10101003-00001</t>
  </si>
  <si>
    <t>WTC-2026010700166</t>
  </si>
  <si>
    <t>WTZ-202601070123</t>
  </si>
  <si>
    <t>210010002220250460</t>
  </si>
  <si>
    <t>北京高清 CS9 11A</t>
  </si>
  <si>
    <t>2026010700168-10101003-00001</t>
  </si>
  <si>
    <t>WTC-2026010700168</t>
  </si>
  <si>
    <t>WTZ-202601070125</t>
  </si>
  <si>
    <t>210010002220250462</t>
  </si>
  <si>
    <t>四川乡村 CS9 6B</t>
  </si>
  <si>
    <t>2026010800117-10101003-00001</t>
  </si>
  <si>
    <t>WTC-2026010800117</t>
  </si>
  <si>
    <t>WTZ-202601080106</t>
  </si>
  <si>
    <t>LS210010002220232562</t>
  </si>
  <si>
    <t>青海高清 CS9 11B</t>
  </si>
  <si>
    <t>2026010800123-10101003-00001</t>
  </si>
  <si>
    <t>WTC-2026010800123</t>
  </si>
  <si>
    <t>WTZ-202601080112</t>
  </si>
  <si>
    <t>LS210010002220232941</t>
  </si>
  <si>
    <t>国家广播电视总局监管中心</t>
  </si>
  <si>
    <t>监管中心 CS9 9B</t>
  </si>
  <si>
    <t>时间段独享</t>
  </si>
  <si>
    <t>2026010800120-10101003-00001</t>
  </si>
  <si>
    <t>WTC-2026010800120</t>
  </si>
  <si>
    <t>WTZ-202601080109</t>
  </si>
  <si>
    <t>LS210010002220232564</t>
  </si>
  <si>
    <t>湖北高清 CS9 10B</t>
  </si>
  <si>
    <t>2026011200207-10101022-00001</t>
  </si>
  <si>
    <t>WTC-2026011200207</t>
  </si>
  <si>
    <t>WTZ-202601120015</t>
  </si>
  <si>
    <t>LS210010002220241999</t>
  </si>
  <si>
    <t>2026011400154-10101022-00001</t>
  </si>
  <si>
    <t>WTC-2026011400154</t>
  </si>
  <si>
    <t>WTZ-202601140119</t>
  </si>
  <si>
    <t>210010002220250236</t>
  </si>
  <si>
    <t>2026011300231-10101022-00001</t>
  </si>
  <si>
    <t>WTC-2026011300231</t>
  </si>
  <si>
    <t>WTZ-202601130176</t>
  </si>
  <si>
    <t>LS210010002220203346</t>
  </si>
  <si>
    <t>2026011300238-10101022-00001</t>
  </si>
  <si>
    <t>WTC-2026011300238</t>
  </si>
  <si>
    <t>WTZ-202601130181</t>
  </si>
  <si>
    <t>LS210010002220212528</t>
  </si>
  <si>
    <t>2026011400160-10101022-00001</t>
  </si>
  <si>
    <t>WTC-2026011400160</t>
  </si>
  <si>
    <t>WTZ-202601140126</t>
  </si>
  <si>
    <t>LS210010002220242001</t>
  </si>
  <si>
    <t>2026011500008-10101022-00001</t>
  </si>
  <si>
    <t>WTC-2026011500008</t>
  </si>
  <si>
    <t>WTZ-202601150006</t>
  </si>
  <si>
    <t>210050002220250043</t>
  </si>
  <si>
    <t>2026043000004-20101001-00001</t>
  </si>
  <si>
    <t>WTC-2026043000004</t>
  </si>
  <si>
    <t>WTZ-202604300003</t>
  </si>
  <si>
    <t>210010002220260197</t>
  </si>
  <si>
    <t>2026010500016-20101001-00001</t>
  </si>
  <si>
    <t>WTC-2026010500016</t>
  </si>
  <si>
    <t>WTZ-202601050009</t>
  </si>
  <si>
    <t>210010002220250287</t>
  </si>
  <si>
    <t>2026011400219-10101005-00001</t>
  </si>
  <si>
    <t>WTC-2026011400219</t>
  </si>
  <si>
    <t>WTZ-202601140221</t>
  </si>
  <si>
    <t>210010002220250564</t>
  </si>
  <si>
    <t>广东电力通信科技有限公司</t>
  </si>
  <si>
    <t>2026012200101-10101005-00001</t>
  </si>
  <si>
    <t>WTC-2026012200101</t>
  </si>
  <si>
    <t>WTZ-202601220049</t>
  </si>
  <si>
    <t>210010002220260006</t>
  </si>
  <si>
    <t>北京中电飞华通信有限公司</t>
  </si>
  <si>
    <t>2026030200004-10101005-00001</t>
  </si>
  <si>
    <t>WTC-2026030200004</t>
  </si>
  <si>
    <t>WTZ-202603020003</t>
  </si>
  <si>
    <t>210010002220251190</t>
  </si>
  <si>
    <t>中国航天科技集团有限公司</t>
  </si>
  <si>
    <t>2026011400226-10101005-00001</t>
  </si>
  <si>
    <t>WTC-2026011400226</t>
  </si>
  <si>
    <t>WTZ-202601140233</t>
  </si>
  <si>
    <t>210010002220250524</t>
  </si>
  <si>
    <t>2026020200006-10101005-00001</t>
  </si>
  <si>
    <t>WTC-2026020200006</t>
  </si>
  <si>
    <t>WTZ-202602020006</t>
  </si>
  <si>
    <t>210010002220260005</t>
  </si>
  <si>
    <t>2026020200008-10101005-00001</t>
  </si>
  <si>
    <t>WTC-2026020200008</t>
  </si>
  <si>
    <t>WTZ-202602020008</t>
  </si>
  <si>
    <t>210010002220251209</t>
  </si>
  <si>
    <t>新疆中科天宇信息技术有限公司</t>
  </si>
  <si>
    <t>2026031200024-10101005-00001</t>
  </si>
  <si>
    <t>WTC-2026031200024</t>
  </si>
  <si>
    <t>WTZ-202603120012</t>
  </si>
  <si>
    <t>LS210010002220203338</t>
  </si>
  <si>
    <t>国家石油天然气管网集团有限公司油气调控中心</t>
  </si>
  <si>
    <t>2026020200007-10101005-00001</t>
  </si>
  <si>
    <t>WTC-2026020200007</t>
  </si>
  <si>
    <t>WTZ-202602020007</t>
  </si>
  <si>
    <t>210010002220251207</t>
  </si>
  <si>
    <t>2026031200017-10101005-00001</t>
  </si>
  <si>
    <t>WTC-2026031200017</t>
  </si>
  <si>
    <t>WTZ-202603120009</t>
  </si>
  <si>
    <t>210010002220251203</t>
  </si>
  <si>
    <t>中国工程物理研究院通信部</t>
  </si>
  <si>
    <t>2026031800018-10101005-00001</t>
  </si>
  <si>
    <t>WTC-2026031800018</t>
  </si>
  <si>
    <t>通信卫星传输服务 Ku</t>
  </si>
  <si>
    <t>WTZ-202603180007</t>
  </si>
  <si>
    <t>210010002220260113</t>
  </si>
  <si>
    <t>南京中网卫星通信股份有限公司</t>
  </si>
  <si>
    <t>CS12_BW004.00_UV____C_S14083.00_E14087.00_DH____C_S12333.00_E12337.00</t>
  </si>
  <si>
    <t>2026011400023-10101005-00001</t>
  </si>
  <si>
    <t>WTC-2026011400023</t>
  </si>
  <si>
    <t>WTZ-202601140015</t>
  </si>
  <si>
    <t>210010002220250313</t>
  </si>
  <si>
    <t>2026011400037-10101005-00001</t>
  </si>
  <si>
    <t>WTC-2026011400037</t>
  </si>
  <si>
    <t>WTZ-202601140026</t>
  </si>
  <si>
    <t>210010002220250178</t>
  </si>
  <si>
    <t>华能澜沧江水电股份有限公司集控中心</t>
  </si>
  <si>
    <t>2026032400002-10101005-00001</t>
  </si>
  <si>
    <t>WTC-2026032400002</t>
  </si>
  <si>
    <t>WTZ-202603240002</t>
  </si>
  <si>
    <t>2026032400003-10101005-00001</t>
  </si>
  <si>
    <t>WTC-2026032400003</t>
  </si>
  <si>
    <t>WTZ-202603240003</t>
  </si>
  <si>
    <t>2026010500017-10101004-00001</t>
  </si>
  <si>
    <t>WTC-2026010500017</t>
  </si>
  <si>
    <t>WTZ-202601050010</t>
  </si>
  <si>
    <t>210010002220250288</t>
  </si>
  <si>
    <t>2026010700095-10101005-00001</t>
  </si>
  <si>
    <t>WTC-2026010700095</t>
  </si>
  <si>
    <t>WTZ-202601070066</t>
  </si>
  <si>
    <t>210010002220250268</t>
  </si>
  <si>
    <t>中共中央办公厅机要局（国家密码管理局）</t>
  </si>
  <si>
    <t>2026010700094-10101005-00001</t>
  </si>
  <si>
    <t>WTC-2026010700094</t>
  </si>
  <si>
    <t>WTZ-202601070065</t>
  </si>
  <si>
    <t>LS210010000020232883</t>
  </si>
  <si>
    <t>2026010700091-10101005-00001</t>
  </si>
  <si>
    <t>WTC-2026010700091</t>
  </si>
  <si>
    <t>WTZ-202601070062</t>
  </si>
  <si>
    <t>210010002220250158</t>
  </si>
  <si>
    <t>2026010700092-10101005-00001</t>
  </si>
  <si>
    <t>WTC-2026010700092</t>
  </si>
  <si>
    <t>WTZ-202601070063</t>
  </si>
  <si>
    <t>LS210010002220232939</t>
  </si>
  <si>
    <t>中华人民共和国公安部特勤局</t>
  </si>
  <si>
    <t>2026010700090-10101005-00001</t>
  </si>
  <si>
    <t>WTC-2026010700090</t>
  </si>
  <si>
    <t>WTZ-202601070061</t>
  </si>
  <si>
    <t>LS210010002220242267</t>
  </si>
  <si>
    <t>2026010700093-10101005-00001</t>
  </si>
  <si>
    <t>WTC-2026010700093</t>
  </si>
  <si>
    <t>WTZ-202601070064</t>
  </si>
  <si>
    <t>210010002220250019</t>
  </si>
  <si>
    <t>KU6B</t>
  </si>
  <si>
    <t>CS6D_BW008.00_UH____Z_S14223.00_E14231.00_DV____Z_S12473.00_E12481.00</t>
  </si>
  <si>
    <t>2026010700068-10101004-00001</t>
  </si>
  <si>
    <t>WTC-2026010700068</t>
  </si>
  <si>
    <t>WTZ-202601070045</t>
  </si>
  <si>
    <t>210010002220251086</t>
  </si>
  <si>
    <t>CS12_BW005.30_UH____W_S06403.30_E06408.60_DV____W_S04178.30_E04183.60</t>
  </si>
  <si>
    <t>2026010700070-10101005-00001</t>
  </si>
  <si>
    <t>WTC-2026010700070</t>
  </si>
  <si>
    <t>WTZ-202601070047</t>
  </si>
  <si>
    <t>210010002220251101</t>
  </si>
  <si>
    <t>2026010700005-10101005-00001</t>
  </si>
  <si>
    <t>WTC-2026010700005</t>
  </si>
  <si>
    <t>WTZ-202601070003</t>
  </si>
  <si>
    <t>210010002220251184</t>
  </si>
  <si>
    <t>CS6D_BW013.00_UH____Z_S14231.00_E14244.00_DV____Z_S12481.00_E12494.00</t>
  </si>
  <si>
    <t>2026011400114-10101005-00001</t>
  </si>
  <si>
    <t>WTC-2026011400114</t>
  </si>
  <si>
    <t>WTZ-202601140087</t>
  </si>
  <si>
    <t>210010002220250707</t>
  </si>
  <si>
    <t>中国电信股份有限公司福建分公司</t>
  </si>
  <si>
    <t>2026011500027-10101005-00001</t>
  </si>
  <si>
    <t>WTC-2026011500027</t>
  </si>
  <si>
    <t>WTZ-202601150023</t>
  </si>
  <si>
    <t>210010002220251177</t>
  </si>
  <si>
    <t>2026031300013-10101005-00001</t>
  </si>
  <si>
    <t>WTC-2026031300013</t>
  </si>
  <si>
    <t>WTZ-202603130005</t>
  </si>
  <si>
    <t>210010002220260056</t>
  </si>
  <si>
    <t>2026011400224-10101005-00001</t>
  </si>
  <si>
    <t>WTC-2026011400224</t>
  </si>
  <si>
    <t>WTZ-202601140226</t>
  </si>
  <si>
    <t>2026031200016-10101005-00001</t>
  </si>
  <si>
    <t>WTC-2026031200016</t>
  </si>
  <si>
    <t>WTZ-202603120008</t>
  </si>
  <si>
    <t>210010002220250013</t>
  </si>
  <si>
    <t>2026011400221-10101005-00001</t>
  </si>
  <si>
    <t>WTC-2026011400221</t>
  </si>
  <si>
    <t>WTZ-202601140223</t>
  </si>
  <si>
    <t>2026011400214-10101005-00001</t>
  </si>
  <si>
    <t>WTC-2026011400214</t>
  </si>
  <si>
    <t>WTZ-202601140212</t>
  </si>
  <si>
    <t>LS210010002220203339</t>
  </si>
  <si>
    <t>2026011400248-10101005-00001</t>
  </si>
  <si>
    <t>WTC-2026011400248</t>
  </si>
  <si>
    <t>WTZ-202601140257</t>
  </si>
  <si>
    <t>210010002220250156</t>
  </si>
  <si>
    <t>2026031200022-10101005-00001</t>
  </si>
  <si>
    <t>WTC-2026031200022</t>
  </si>
  <si>
    <t>WTZ-202603120010</t>
  </si>
  <si>
    <t>2026031200023-10101005-00001</t>
  </si>
  <si>
    <t>WTC-2026031200023</t>
  </si>
  <si>
    <t>WTZ-202603120011</t>
  </si>
  <si>
    <t>2026011400230-10101005-00001</t>
  </si>
  <si>
    <t>WTC-2026011400230</t>
  </si>
  <si>
    <t>WTZ-202601140240</t>
  </si>
  <si>
    <t>LS210010002220232598</t>
  </si>
  <si>
    <t>2026031200025-10101005-00001</t>
  </si>
  <si>
    <t>WTC-2026031200025</t>
  </si>
  <si>
    <t>WTZ-202603120013</t>
  </si>
  <si>
    <t>2026011400228-10101005-00001</t>
  </si>
  <si>
    <t>WTC-2026011400228</t>
  </si>
  <si>
    <t>WTZ-202601140237</t>
  </si>
  <si>
    <t>210010002220250366</t>
  </si>
  <si>
    <t>2026031200026-10101005-00001</t>
  </si>
  <si>
    <t>WTC-2026031200026</t>
  </si>
  <si>
    <t>WTZ-202603120014</t>
  </si>
  <si>
    <t>2026031200031-10101004-00001</t>
  </si>
  <si>
    <t>WTC-2026031200031</t>
  </si>
  <si>
    <t>2026011400113-10101005-00001</t>
  </si>
  <si>
    <t>WTC-2026011400113</t>
  </si>
  <si>
    <t>WTZ-202601140086</t>
  </si>
  <si>
    <t>LS210010002220232601</t>
  </si>
  <si>
    <t>2026011400116-10101005-00001</t>
  </si>
  <si>
    <t>WTC-2026011400116</t>
  </si>
  <si>
    <t>WTZ-202601140089</t>
  </si>
  <si>
    <t>210010002220250196</t>
  </si>
  <si>
    <t>2026011400038-10101005-00001</t>
  </si>
  <si>
    <t>WTC-2026011400038</t>
  </si>
  <si>
    <t>WTZ-202601140027</t>
  </si>
  <si>
    <t>210010002220250448</t>
  </si>
  <si>
    <t>2026011400017-10101005-00001</t>
  </si>
  <si>
    <t>WTC-2026011400017</t>
  </si>
  <si>
    <t>WTZ-202601140012</t>
  </si>
  <si>
    <t>LS210010002220241974</t>
  </si>
  <si>
    <t>2026011400018-10101005-00001</t>
  </si>
  <si>
    <t>WTC-2026011400018</t>
  </si>
  <si>
    <t>WTZ-202601140013</t>
  </si>
  <si>
    <t>LS210010002220241964</t>
  </si>
  <si>
    <t>2026011400249-10101005-00001</t>
  </si>
  <si>
    <t>WTC-2026011400249</t>
  </si>
  <si>
    <t>WTZ-202601140258</t>
  </si>
  <si>
    <t>210010002220250157</t>
  </si>
  <si>
    <t>2026011400225-10101005-00001</t>
  </si>
  <si>
    <t>WTC-2026011400225</t>
  </si>
  <si>
    <t>WTZ-202601140231</t>
  </si>
  <si>
    <t>LS210010002220241957</t>
  </si>
  <si>
    <t>2026011400163-10101005-00001</t>
  </si>
  <si>
    <t>WTC-2026011400163</t>
  </si>
  <si>
    <t>WTZ-202601140129</t>
  </si>
  <si>
    <t>210010002220250364</t>
  </si>
  <si>
    <t>2026011400164-10101005-00001</t>
  </si>
  <si>
    <t>WTC-2026011400164</t>
  </si>
  <si>
    <t>WTZ-202601140131</t>
  </si>
  <si>
    <t>210010002220250367</t>
  </si>
  <si>
    <t>2026011500044-10101005-00001</t>
  </si>
  <si>
    <t>WTC-2026011500044</t>
  </si>
  <si>
    <t>WTZ-202601150038</t>
  </si>
  <si>
    <t>LS210010002220242344</t>
  </si>
  <si>
    <t>2026011600025-10101005-00001</t>
  </si>
  <si>
    <t>WTC-2026011600025</t>
  </si>
  <si>
    <t>WTZ-202601160025</t>
  </si>
  <si>
    <t>210010002220250607</t>
  </si>
  <si>
    <t>2026011400364-10101004-00001</t>
  </si>
  <si>
    <t>WTC-2026011400364</t>
  </si>
  <si>
    <t>WTZ-202601140359</t>
  </si>
  <si>
    <t>LS210010002220232596</t>
  </si>
  <si>
    <t>2026011400362-10101004-00001</t>
  </si>
  <si>
    <t>WTC-2026011400362</t>
  </si>
  <si>
    <t>WTZ-202601140357</t>
  </si>
  <si>
    <t>LS210010002220232597</t>
  </si>
  <si>
    <t>2026011400363-10101004-00001</t>
  </si>
  <si>
    <t>WTC-2026011400363</t>
  </si>
  <si>
    <t>WTZ-202601140358</t>
  </si>
  <si>
    <t>LS210010002220193016</t>
  </si>
  <si>
    <t>2026011400361-10101004-00001</t>
  </si>
  <si>
    <t>WTC-2026011400361</t>
  </si>
  <si>
    <t>WTZ-202601140356</t>
  </si>
  <si>
    <t>LS210010002220193015</t>
  </si>
  <si>
    <t>2026030600016-10101005-00001</t>
  </si>
  <si>
    <t>WTC-2026030600016</t>
  </si>
  <si>
    <t>WTZ-202603060014</t>
  </si>
  <si>
    <t>LS210010002220212525</t>
  </si>
  <si>
    <t>2026012300014-10101004-00001</t>
  </si>
  <si>
    <t>WTC-2026012300014</t>
  </si>
  <si>
    <t>2026012300016-10101005-00001</t>
  </si>
  <si>
    <t>WTC-2026012300016</t>
  </si>
  <si>
    <t>WTZ-202601230011</t>
  </si>
  <si>
    <t>210010002220250480</t>
  </si>
  <si>
    <t>2026011400366-10101004-00001</t>
  </si>
  <si>
    <t>WTC-2026011400366</t>
  </si>
  <si>
    <t>WTZ-202601140361</t>
  </si>
  <si>
    <t>210010002220250553</t>
  </si>
  <si>
    <t>2026011400365-10101004-00001</t>
  </si>
  <si>
    <t>WTC-2026011400365</t>
  </si>
  <si>
    <t>WTZ-202601140360</t>
  </si>
  <si>
    <t>210010002220250537</t>
  </si>
  <si>
    <t>2026011400373-10101004-00001</t>
  </si>
  <si>
    <t>WTC-2026011400373</t>
  </si>
  <si>
    <t>WTZ-202601140363</t>
  </si>
  <si>
    <t>210010002220251078</t>
  </si>
  <si>
    <t>2026011400374-10101004-00001</t>
  </si>
  <si>
    <t>WTC-2026011400374</t>
  </si>
  <si>
    <t>2026011400372-10101004-00001</t>
  </si>
  <si>
    <t>WTC-2026011400372</t>
  </si>
  <si>
    <t>2026011400371-10101004-00001</t>
  </si>
  <si>
    <t>WTC-2026011400371</t>
  </si>
  <si>
    <t>2026011400369-10101004-00001</t>
  </si>
  <si>
    <t>WTC-2026011400369</t>
  </si>
  <si>
    <t>2026011400370-10101004-00001</t>
  </si>
  <si>
    <t>WTC-2026011400370</t>
  </si>
  <si>
    <t>2026011400368-10101004-00001</t>
  </si>
  <si>
    <t>WTC-2026011400368</t>
  </si>
  <si>
    <t>2026011300157-10101005-00001</t>
  </si>
  <si>
    <t>WTC-2026011300157</t>
  </si>
  <si>
    <t>WTZ-202601130117</t>
  </si>
  <si>
    <t>LS210010002220212526</t>
  </si>
  <si>
    <t>广州市易恒信息技术有限公司</t>
  </si>
  <si>
    <t>2026011400358-10101005-00001</t>
  </si>
  <si>
    <t>WTC-2026011400358</t>
  </si>
  <si>
    <t>WTZ-202601140353</t>
  </si>
  <si>
    <t>2026011400357-10101005-00001</t>
  </si>
  <si>
    <t>WTC-2026011400357</t>
  </si>
  <si>
    <t>WTZ-202601140352</t>
  </si>
  <si>
    <t>210010002220250051</t>
  </si>
  <si>
    <t>2026010700162-10101001-00001</t>
  </si>
  <si>
    <t>WTC-2026010700162</t>
  </si>
  <si>
    <t>WTZ-202601070120</t>
  </si>
  <si>
    <t>210010002220250377</t>
  </si>
  <si>
    <t>广西广播电视台</t>
  </si>
  <si>
    <t>广西标清 CS6D 5A</t>
  </si>
  <si>
    <t>2026012100015-10101001-00001</t>
  </si>
  <si>
    <t>WTC-2026012100015</t>
  </si>
  <si>
    <t>WTZ-202601210010</t>
  </si>
  <si>
    <t>210010002220260003</t>
  </si>
  <si>
    <t>青海省广播电视局</t>
  </si>
  <si>
    <t>青海标清 CS6E 12A</t>
  </si>
  <si>
    <t>2026010900133-10101001-00001</t>
  </si>
  <si>
    <t>WTC-2026010900133</t>
  </si>
  <si>
    <t>WTZ-202601090113</t>
  </si>
  <si>
    <t>210010002220251166</t>
  </si>
  <si>
    <t>三沙综合频道（三沙卫视）</t>
  </si>
  <si>
    <t>三沙标清 CS6D 8A</t>
  </si>
  <si>
    <t>2026010800069-10101001-00001</t>
  </si>
  <si>
    <t>WTC-2026010800069</t>
  </si>
  <si>
    <t>WTZ-202601080064</t>
  </si>
  <si>
    <t>210010002220250768</t>
  </si>
  <si>
    <t>辽宁广播电视集团（辽宁广播电视台）</t>
  </si>
  <si>
    <t>辽宁高清 CS6E 10A</t>
  </si>
  <si>
    <t>2026031200059-10101001-00001</t>
  </si>
  <si>
    <t>WTC-2026031200059</t>
  </si>
  <si>
    <t>WTZ-202603120043</t>
  </si>
  <si>
    <t>210010002220260086</t>
  </si>
  <si>
    <t>青海广播电视台</t>
  </si>
  <si>
    <t>青海高清 CS6E 3A</t>
  </si>
  <si>
    <t>2026031200055-10101001-00001</t>
  </si>
  <si>
    <t>WTC-2026031200055</t>
  </si>
  <si>
    <t>WTZ-202603120040</t>
  </si>
  <si>
    <t>210010002220251089</t>
  </si>
  <si>
    <t>天津海河传媒中心</t>
  </si>
  <si>
    <r>
      <rPr>
        <sz val="10"/>
        <color rgb="FF000000"/>
        <rFont val="宋体"/>
        <charset val="0"/>
      </rPr>
      <t>天津</t>
    </r>
    <r>
      <rPr>
        <sz val="10"/>
        <color rgb="FF000000"/>
        <rFont val="Calibri"/>
        <charset val="0"/>
      </rPr>
      <t xml:space="preserve"> CS6D 6B</t>
    </r>
  </si>
  <si>
    <t>2026031200054-10101001-00001</t>
  </si>
  <si>
    <t>WTC-2026031200054</t>
  </si>
  <si>
    <r>
      <rPr>
        <sz val="10"/>
        <color rgb="FF000000"/>
        <rFont val="宋体"/>
        <charset val="0"/>
      </rPr>
      <t xml:space="preserve">天津 </t>
    </r>
    <r>
      <rPr>
        <sz val="10"/>
        <color rgb="FF000000"/>
        <rFont val="Calibri"/>
        <charset val="0"/>
      </rPr>
      <t>CS6D 8B</t>
    </r>
  </si>
  <si>
    <t>2026031200056-10101001-00001</t>
  </si>
  <si>
    <t>WTC-2026031200056</t>
  </si>
  <si>
    <r>
      <rPr>
        <sz val="10"/>
        <color rgb="FF000000"/>
        <rFont val="宋体"/>
        <charset val="0"/>
      </rPr>
      <t>天津</t>
    </r>
    <r>
      <rPr>
        <sz val="10"/>
        <color rgb="FF000000"/>
        <rFont val="Calibri"/>
        <charset val="0"/>
      </rPr>
      <t xml:space="preserve"> CS6E 6B</t>
    </r>
  </si>
  <si>
    <t>2026010700132-10101001-00001</t>
  </si>
  <si>
    <t>WTC-2026010700132</t>
  </si>
  <si>
    <t>WTZ-202601070094</t>
  </si>
  <si>
    <t>210010002220250183</t>
  </si>
  <si>
    <t>2026010800062-10101001-00001</t>
  </si>
  <si>
    <t>WTC-2026010800062</t>
  </si>
  <si>
    <t>WTZ-202601080057</t>
  </si>
  <si>
    <t>210010002220250714</t>
  </si>
  <si>
    <t>山东教育电视台</t>
  </si>
  <si>
    <r>
      <rPr>
        <sz val="10"/>
        <color rgb="FF000000"/>
        <rFont val="宋体"/>
        <charset val="0"/>
      </rPr>
      <t>山教高清</t>
    </r>
    <r>
      <rPr>
        <sz val="10"/>
        <color rgb="FF000000"/>
        <rFont val="Calibri"/>
        <charset val="0"/>
      </rPr>
      <t xml:space="preserve"> CS6D 2B</t>
    </r>
  </si>
  <si>
    <t>2026010800060-10101001-00001</t>
  </si>
  <si>
    <t>WTC-2026010800060</t>
  </si>
  <si>
    <t>WTZ-202601080055</t>
  </si>
  <si>
    <t>210010002220250712</t>
  </si>
  <si>
    <t>内蒙古自治区广播电视传输发射中心501台</t>
  </si>
  <si>
    <r>
      <rPr>
        <sz val="10"/>
        <color rgb="FF000000"/>
        <rFont val="宋体"/>
        <charset val="0"/>
      </rPr>
      <t>内蒙高清</t>
    </r>
    <r>
      <rPr>
        <sz val="10"/>
        <color rgb="FF000000"/>
        <rFont val="Calibri"/>
        <charset val="0"/>
      </rPr>
      <t xml:space="preserve"> CS6D 2B</t>
    </r>
  </si>
  <si>
    <t>2026010900109-10101001-00001</t>
  </si>
  <si>
    <t>WTC-2026010900109</t>
  </si>
  <si>
    <t>WTZ-202601090092</t>
  </si>
  <si>
    <t>210010002220250783</t>
  </si>
  <si>
    <t>吉林广播电视台</t>
  </si>
  <si>
    <t>CS6D 6A</t>
  </si>
  <si>
    <t>2026010900135-10101001-00001</t>
  </si>
  <si>
    <t>WTC-2026010900135</t>
  </si>
  <si>
    <t>WTZ-202601090115</t>
  </si>
  <si>
    <t>210010002220251131</t>
  </si>
  <si>
    <t>湖北标清 CS6E 12A</t>
  </si>
  <si>
    <t>2026010900108-10101001-00001</t>
  </si>
  <si>
    <t>WTC-2026010900108</t>
  </si>
  <si>
    <t>WTZ-202601090091</t>
  </si>
  <si>
    <t>210010002220250784</t>
  </si>
  <si>
    <t>CS6D 10A</t>
  </si>
  <si>
    <t>2026021100008-10101001-00001</t>
  </si>
  <si>
    <t>WTC-2026021100008</t>
  </si>
  <si>
    <t>WTZ-202602110005</t>
  </si>
  <si>
    <t>210010002220260013</t>
  </si>
  <si>
    <t>黑龙江标清 CS6D 5A</t>
  </si>
  <si>
    <t>2026021100009-10101001-00001</t>
  </si>
  <si>
    <t>WTC-2026021100009</t>
  </si>
  <si>
    <t>WTZ-202602110006</t>
  </si>
  <si>
    <t>210010002220260029</t>
  </si>
  <si>
    <t>CS6D 7A</t>
  </si>
  <si>
    <t>2026010900130-10101001-00001</t>
  </si>
  <si>
    <t>WTC-2026010900130</t>
  </si>
  <si>
    <t>WTZ-202601090110</t>
  </si>
  <si>
    <t>210010002220251039</t>
  </si>
  <si>
    <r>
      <rPr>
        <sz val="10"/>
        <color rgb="FF000000"/>
        <rFont val="宋体"/>
        <charset val="0"/>
      </rPr>
      <t>山东高清</t>
    </r>
    <r>
      <rPr>
        <sz val="10"/>
        <color rgb="FF000000"/>
        <rFont val="Calibri"/>
        <charset val="0"/>
      </rPr>
      <t xml:space="preserve"> CS6D 13B</t>
    </r>
  </si>
  <si>
    <t>2026010700109-10101001-00001</t>
  </si>
  <si>
    <t>WTC-2026010700109</t>
  </si>
  <si>
    <t>WTZ-202601070076</t>
  </si>
  <si>
    <t>210010002220250031</t>
  </si>
  <si>
    <t>广东高清 CS6D 9A</t>
  </si>
  <si>
    <t>2026010900138-10101001-00001</t>
  </si>
  <si>
    <t>WTC-2026010900138</t>
  </si>
  <si>
    <t>WTZ-202601090118</t>
  </si>
  <si>
    <t>210010002220251197</t>
  </si>
  <si>
    <t>北京标清 CS6E 6B</t>
  </si>
  <si>
    <t>2026010900137-10101001-00001</t>
  </si>
  <si>
    <t>WTC-2026010900137</t>
  </si>
  <si>
    <t>WTZ-202601090117</t>
  </si>
  <si>
    <t>210010002220251206</t>
  </si>
  <si>
    <t>北京高清 CS6D 5B</t>
  </si>
  <si>
    <t>2026010900021-10101001-00001</t>
  </si>
  <si>
    <t>WTC-2026010900021</t>
  </si>
  <si>
    <t>WTZ-202601090019</t>
  </si>
  <si>
    <t>LS210010002220241869</t>
  </si>
  <si>
    <t>安徽广播电视台</t>
  </si>
  <si>
    <t>安徽 CS6E 6B</t>
  </si>
  <si>
    <t>2026030400025-10101001-00001</t>
  </si>
  <si>
    <t>WTC-2026030400025</t>
  </si>
  <si>
    <t>WTZ-202603040019</t>
  </si>
  <si>
    <t>2026010800126-10101001-00001</t>
  </si>
  <si>
    <t>WTC-2026010800126</t>
  </si>
  <si>
    <t>WTZ-202601080115</t>
  </si>
  <si>
    <t>LS210010002220241846</t>
  </si>
  <si>
    <t>安徽高清 CS6D 8B</t>
  </si>
  <si>
    <t>2026030400021-10101001-00001</t>
  </si>
  <si>
    <t>WTC-2026030400021</t>
  </si>
  <si>
    <t>WTZ-202603040015</t>
  </si>
  <si>
    <t>210010002220260053</t>
  </si>
  <si>
    <t>重庆卫视传媒有限公司</t>
  </si>
  <si>
    <t>重庆标清 CS6E 3B</t>
  </si>
  <si>
    <t>2026030400026-10101001-00001</t>
  </si>
  <si>
    <t>WTC-2026030400026</t>
  </si>
  <si>
    <t>WTZ-202603040020</t>
  </si>
  <si>
    <t>LS210010002220203328</t>
  </si>
  <si>
    <t>CS6D 1A 10B</t>
  </si>
  <si>
    <t>2026031200029-10101001-00001</t>
  </si>
  <si>
    <t>WTC-2026031200029</t>
  </si>
  <si>
    <t>WTZ-202603120017</t>
  </si>
  <si>
    <t>210010002220260094</t>
  </si>
  <si>
    <t>西藏广播影视节目传输中心</t>
  </si>
  <si>
    <t>CS6D 8A</t>
  </si>
  <si>
    <t>2026030900024-10101001-00001</t>
  </si>
  <si>
    <t>WTC-2026030900024</t>
  </si>
  <si>
    <t>WTZ-202603090018</t>
  </si>
  <si>
    <t>210010002220260065</t>
  </si>
  <si>
    <t>广东广播 CS6D 4A</t>
  </si>
  <si>
    <t>共享4个合同</t>
  </si>
  <si>
    <t>2026012100012-10101001-00001</t>
  </si>
  <si>
    <t>WTC-2026012100012</t>
  </si>
  <si>
    <t>CS6E 11B</t>
  </si>
  <si>
    <t>2026010800063-10101001-00001</t>
  </si>
  <si>
    <t>WTC-2026010800063</t>
  </si>
  <si>
    <t>WTZ-202601080058</t>
  </si>
  <si>
    <t>210010002220250727</t>
  </si>
  <si>
    <t>CS6D 12B(10M+18M)</t>
  </si>
  <si>
    <t>2026020300012-10101001-00001</t>
  </si>
  <si>
    <t>WTC-2026020300012</t>
  </si>
  <si>
    <t>WTZ-202602030007</t>
  </si>
  <si>
    <t>LS210010002220250038</t>
  </si>
  <si>
    <t>CS6D 3B</t>
  </si>
  <si>
    <t>2026010800050-10101001-00001</t>
  </si>
  <si>
    <t>WTC-2026010800050</t>
  </si>
  <si>
    <t>WTZ-202601080045</t>
  </si>
  <si>
    <t>210010002220250667</t>
  </si>
  <si>
    <t>CS6E 4A 5A</t>
  </si>
  <si>
    <t>2026010800005-10101001-00001</t>
  </si>
  <si>
    <t>WTC-2026010800005</t>
  </si>
  <si>
    <t>WTZ-202601080005</t>
  </si>
  <si>
    <t>210010002220250488</t>
  </si>
  <si>
    <t>CS6D 3A</t>
  </si>
  <si>
    <t>2026010800006-10101001-00001</t>
  </si>
  <si>
    <t>WTC-2026010800006</t>
  </si>
  <si>
    <t>CS6D 4B 11B</t>
  </si>
  <si>
    <t>2026010800030-10101001-00001</t>
  </si>
  <si>
    <t>WTC-2026010800030</t>
  </si>
  <si>
    <t>WTZ-202601080025</t>
  </si>
  <si>
    <t>210010002220250649</t>
  </si>
  <si>
    <r>
      <rPr>
        <sz val="10"/>
        <color rgb="FF000000"/>
        <rFont val="宋体"/>
        <charset val="0"/>
      </rPr>
      <t xml:space="preserve">外宣 </t>
    </r>
    <r>
      <rPr>
        <sz val="10"/>
        <color rgb="FF000000"/>
        <rFont val="Calibri"/>
        <charset val="0"/>
      </rPr>
      <t>CS6E 11A</t>
    </r>
  </si>
  <si>
    <t>2026010800001-10101001-00001</t>
  </si>
  <si>
    <t>WTC-2026010800001</t>
  </si>
  <si>
    <t>WTZ-202601080001</t>
  </si>
  <si>
    <t>210010002220250474</t>
  </si>
  <si>
    <r>
      <rPr>
        <sz val="10"/>
        <color rgb="FF000000"/>
        <rFont val="宋体"/>
        <charset val="0"/>
      </rPr>
      <t xml:space="preserve">外宣高清 </t>
    </r>
    <r>
      <rPr>
        <sz val="10"/>
        <color rgb="FF000000"/>
        <rFont val="Calibri"/>
        <charset val="0"/>
      </rPr>
      <t>CS6E 2A</t>
    </r>
  </si>
  <si>
    <t>2026020300011-10101001-00001</t>
  </si>
  <si>
    <t>WTC-2026020300011</t>
  </si>
  <si>
    <t>WTZ-202602030006</t>
  </si>
  <si>
    <t>210010002220260004</t>
  </si>
  <si>
    <t>四川省广播电视卫星地球站</t>
  </si>
  <si>
    <t>康巴卫视 CS6E 5B</t>
  </si>
  <si>
    <t>2026012100016-10101001-00001</t>
  </si>
  <si>
    <t>WTC-2026012100016</t>
  </si>
  <si>
    <t>CS6D 7B</t>
  </si>
  <si>
    <t>2026010800103-10101001-00001</t>
  </si>
  <si>
    <t>WTC-2026010800103</t>
  </si>
  <si>
    <t>WTZ-202601080092</t>
  </si>
  <si>
    <t>LS210010002220222840</t>
  </si>
  <si>
    <t>重庆广播电视集团（总台）</t>
  </si>
  <si>
    <t>重庆高清 CS6D 6B</t>
  </si>
  <si>
    <t>2026010900134-10101001-00001</t>
  </si>
  <si>
    <t>WTC-2026010900134</t>
  </si>
  <si>
    <t>WTZ-202601090114</t>
  </si>
  <si>
    <t>210010002220251143</t>
  </si>
  <si>
    <t>中国教育电视台</t>
  </si>
  <si>
    <t>CS6E 8A</t>
  </si>
  <si>
    <t>2026010900124-10101001-00001</t>
  </si>
  <si>
    <t>WTC-2026010900124</t>
  </si>
  <si>
    <t>WTZ-202601090105</t>
  </si>
  <si>
    <t>210010002220251051</t>
  </si>
  <si>
    <t>CS6E 2B 9B</t>
  </si>
  <si>
    <t>2026010900025-10101001-00001</t>
  </si>
  <si>
    <t>WTC-2026010900025</t>
  </si>
  <si>
    <t>WTZ-202601090023</t>
  </si>
  <si>
    <t>LS210010002220241873</t>
  </si>
  <si>
    <t>中传数广（合肥）技术有限公司</t>
  </si>
  <si>
    <t>CS6E 3A</t>
  </si>
  <si>
    <t>2026010800064-10101001-00001</t>
  </si>
  <si>
    <t>WTC-2026010800064</t>
  </si>
  <si>
    <t>WTZ-202601080059</t>
  </si>
  <si>
    <t>210010002220250734</t>
  </si>
  <si>
    <t>云南广播电视台</t>
  </si>
  <si>
    <t>云南高清 CS6D 10A</t>
  </si>
  <si>
    <t>2026012100018-10101001-00001</t>
  </si>
  <si>
    <t>WTC-2026012100018</t>
  </si>
  <si>
    <t>WTZ-202601210012</t>
  </si>
  <si>
    <t>210010002220260012</t>
  </si>
  <si>
    <t>云南标清 CS6D 6A</t>
  </si>
  <si>
    <t>2026012700006-10101001-00001</t>
  </si>
  <si>
    <t>WTC-2026012700006</t>
  </si>
  <si>
    <t>WTZ-202601270004</t>
  </si>
  <si>
    <t>210010002220260050</t>
  </si>
  <si>
    <t>四川高清 CS6D 9B</t>
  </si>
  <si>
    <t>2026012700005-10101001-00001</t>
  </si>
  <si>
    <t>WTC-2026012700005</t>
  </si>
  <si>
    <t>WTZ-202601270003</t>
  </si>
  <si>
    <t>210010002220260048</t>
  </si>
  <si>
    <t>四川标清 CS6E 5B</t>
  </si>
  <si>
    <t>2026021100010-10101001-00001</t>
  </si>
  <si>
    <t>WTC-2026021100010</t>
  </si>
  <si>
    <t>WTZ-202602110007</t>
  </si>
  <si>
    <t>210010002220260009</t>
  </si>
  <si>
    <r>
      <rPr>
        <sz val="10"/>
        <color rgb="FF000000"/>
        <rFont val="宋体"/>
        <charset val="0"/>
      </rPr>
      <t>深圳标清</t>
    </r>
    <r>
      <rPr>
        <sz val="10"/>
        <color rgb="FF000000"/>
        <rFont val="Calibri"/>
        <charset val="0"/>
      </rPr>
      <t xml:space="preserve"> CS6D 4A</t>
    </r>
  </si>
  <si>
    <t>2026010800056-10101001-00001</t>
  </si>
  <si>
    <t>WTC-2026010800056</t>
  </si>
  <si>
    <t>WTZ-202601080051</t>
  </si>
  <si>
    <t>210010002220250688</t>
  </si>
  <si>
    <t>陕西广播电视台</t>
  </si>
  <si>
    <r>
      <rPr>
        <sz val="10"/>
        <color rgb="FF000000"/>
        <rFont val="宋体"/>
        <charset val="0"/>
      </rPr>
      <t>陕西高清</t>
    </r>
    <r>
      <rPr>
        <sz val="10"/>
        <color rgb="FF000000"/>
        <rFont val="Calibri"/>
        <charset val="0"/>
      </rPr>
      <t xml:space="preserve"> CS6E 8B</t>
    </r>
  </si>
  <si>
    <t>2026010700151-10101001-00001</t>
  </si>
  <si>
    <t>WTC-2026010700151</t>
  </si>
  <si>
    <t>WTZ-202601070110</t>
  </si>
  <si>
    <t>210010002220250302</t>
  </si>
  <si>
    <t>山西广播电视台</t>
  </si>
  <si>
    <t>山西高清 CS6D 2B</t>
  </si>
  <si>
    <t>2026031200049-10101001-00001</t>
  </si>
  <si>
    <t>WTC-2026031200049</t>
  </si>
  <si>
    <t>WTZ-202603120035</t>
  </si>
  <si>
    <t>210010002220260124</t>
  </si>
  <si>
    <t>浙江高清 CS6D 12A</t>
  </si>
  <si>
    <t>2026031200048-10101001-00001</t>
  </si>
  <si>
    <t>WTC-2026031200048</t>
  </si>
  <si>
    <t>WTZ-202603120034</t>
  </si>
  <si>
    <t>210010002220260120</t>
  </si>
  <si>
    <t>浙江标清 CS6E 3B</t>
  </si>
  <si>
    <t>2026031200050-10101001-00001</t>
  </si>
  <si>
    <t>WTC-2026031200050</t>
  </si>
  <si>
    <t>WTZ-202603120036</t>
  </si>
  <si>
    <t>210010002220260194</t>
  </si>
  <si>
    <r>
      <rPr>
        <sz val="10"/>
        <color rgb="FF000000"/>
        <rFont val="宋体"/>
        <charset val="0"/>
      </rPr>
      <t>陕西标清</t>
    </r>
    <r>
      <rPr>
        <sz val="10"/>
        <color rgb="FF000000"/>
        <rFont val="Calibri"/>
        <charset val="0"/>
      </rPr>
      <t xml:space="preserve"> CS6E 4B</t>
    </r>
  </si>
  <si>
    <t>一个载波两个合同</t>
  </si>
  <si>
    <t>2026031200051-10101001-00001</t>
  </si>
  <si>
    <t>WTC-2026031200051</t>
  </si>
  <si>
    <t>WTZ-202603120037</t>
  </si>
  <si>
    <t>210010002220260184</t>
  </si>
  <si>
    <t>2026031200052-10101001-00001</t>
  </si>
  <si>
    <t>WTC-2026031200052</t>
  </si>
  <si>
    <t>WTZ-202603120038</t>
  </si>
  <si>
    <t>辽宁标清 CS6D 8A</t>
  </si>
  <si>
    <t>2026031200057-10101001-00001</t>
  </si>
  <si>
    <t>WTC-2026031200057</t>
  </si>
  <si>
    <t>WTZ-202603120041</t>
  </si>
  <si>
    <t>210010002220260224</t>
  </si>
  <si>
    <t>CS6D 9B</t>
  </si>
  <si>
    <t>2026031200053-10101001-00001</t>
  </si>
  <si>
    <t>WTC-2026031200053</t>
  </si>
  <si>
    <t>WTZ-202603120039</t>
  </si>
  <si>
    <t>210010002220260186</t>
  </si>
  <si>
    <t>山东广播电视台</t>
  </si>
  <si>
    <r>
      <rPr>
        <sz val="10"/>
        <color rgb="FF000000"/>
        <rFont val="宋体"/>
        <charset val="0"/>
      </rPr>
      <t>山东标清</t>
    </r>
    <r>
      <rPr>
        <sz val="10"/>
        <color rgb="FF000000"/>
        <rFont val="Calibri"/>
        <charset val="0"/>
      </rPr>
      <t xml:space="preserve"> CS6E 3B</t>
    </r>
  </si>
  <si>
    <t>2026031200058-10101001-00001</t>
  </si>
  <si>
    <t>WTC-2026031200058</t>
  </si>
  <si>
    <t>WTZ-202603120042</t>
  </si>
  <si>
    <t>210010002220260217</t>
  </si>
  <si>
    <t>2026031200062-10101001-00001</t>
  </si>
  <si>
    <t>WTC-2026031200062</t>
  </si>
  <si>
    <t>WTZ-202603120046</t>
  </si>
  <si>
    <t>江苏高清 CS6D 12A</t>
  </si>
  <si>
    <t>2026031200063-10101001-00001</t>
  </si>
  <si>
    <t>WTC-2026031200063</t>
  </si>
  <si>
    <t>WTZ-202603120047</t>
  </si>
  <si>
    <t>江苏标清 CS6E 7A</t>
  </si>
  <si>
    <t>2026031200066-10101001-00001</t>
  </si>
  <si>
    <t>WTC-2026031200066</t>
  </si>
  <si>
    <t>WTZ-202603120050</t>
  </si>
  <si>
    <r>
      <rPr>
        <sz val="10"/>
        <color rgb="FF000000"/>
        <rFont val="宋体"/>
        <charset val="0"/>
      </rPr>
      <t>湖南</t>
    </r>
    <r>
      <rPr>
        <sz val="10"/>
        <color rgb="FF000000"/>
        <rFont val="Calibri"/>
        <charset val="0"/>
      </rPr>
      <t xml:space="preserve"> CS6E 2A</t>
    </r>
  </si>
  <si>
    <t>2026031200065-10101001-00001</t>
  </si>
  <si>
    <t>WTC-2026031200065</t>
  </si>
  <si>
    <t>WTZ-202603120049</t>
  </si>
  <si>
    <t>河南广播电视台</t>
  </si>
  <si>
    <t>CS6E 4B</t>
  </si>
  <si>
    <t>2026031200068-10101001-00001</t>
  </si>
  <si>
    <t>WTC-2026031200068</t>
  </si>
  <si>
    <t>WTZ-202603120052</t>
  </si>
  <si>
    <t>湖南高清 CS6D 2A</t>
  </si>
  <si>
    <t>2026031200069-10101001-00001</t>
  </si>
  <si>
    <t>WTC-2026031200069</t>
  </si>
  <si>
    <t>WTZ-202603120053</t>
  </si>
  <si>
    <t>上海高清 CS6D 4A</t>
  </si>
  <si>
    <t>2026031200070-10101001-00001</t>
  </si>
  <si>
    <t>WTC-2026031200070</t>
  </si>
  <si>
    <t>WTZ-202603120054</t>
  </si>
  <si>
    <t>上海标清 CS6E 3A</t>
  </si>
  <si>
    <t>大载波12.4</t>
  </si>
  <si>
    <t>2026031200072-10101001-00001</t>
  </si>
  <si>
    <t>WTC-2026031200072</t>
  </si>
  <si>
    <t>WTZ-202603120056</t>
  </si>
  <si>
    <t>CS6D 11A</t>
  </si>
  <si>
    <t>2026031200071-10101001-00001</t>
  </si>
  <si>
    <t>WTC-2026031200071</t>
  </si>
  <si>
    <t>WTZ-202603120055</t>
  </si>
  <si>
    <t>210010002220260166</t>
  </si>
  <si>
    <t>新疆生产建设兵团广播电视台</t>
  </si>
  <si>
    <t>2026010800113-10101001-00001</t>
  </si>
  <si>
    <t>WTC-2026010800113</t>
  </si>
  <si>
    <t>WTZ-202601080102</t>
  </si>
  <si>
    <t>LS210010002220232557</t>
  </si>
  <si>
    <t>北京中传数广技术有限公司</t>
  </si>
  <si>
    <t>CS6D 8B</t>
  </si>
  <si>
    <t>2026010800105-10101001-00001</t>
  </si>
  <si>
    <t>WTC-2026010800105</t>
  </si>
  <si>
    <t>WTZ-202601080094</t>
  </si>
  <si>
    <t>LS210010002220222842</t>
  </si>
  <si>
    <r>
      <rPr>
        <sz val="10"/>
        <color rgb="FF000000"/>
        <rFont val="宋体"/>
        <charset val="0"/>
      </rPr>
      <t>陕西</t>
    </r>
    <r>
      <rPr>
        <sz val="10"/>
        <color rgb="FF000000"/>
        <rFont val="Calibri"/>
        <charset val="0"/>
      </rPr>
      <t xml:space="preserve"> CS6E 4B</t>
    </r>
  </si>
  <si>
    <t>2026010700161-10101001-00001</t>
  </si>
  <si>
    <t>WTC-2026010700161</t>
  </si>
  <si>
    <t>WTZ-202601070119</t>
  </si>
  <si>
    <t>210010002220250376</t>
  </si>
  <si>
    <t>2026031200035-10101001-00001</t>
  </si>
  <si>
    <t>WTC-2026031200035</t>
  </si>
  <si>
    <t>WTZ-202603120021</t>
  </si>
  <si>
    <t>深圳高清 CS6D 9A</t>
  </si>
  <si>
    <t>2026031200034-10101001-00001</t>
  </si>
  <si>
    <t>WTC-2026031200034</t>
  </si>
  <si>
    <t>WTZ-202603120020</t>
  </si>
  <si>
    <t>福建高清 CS6E 10A</t>
  </si>
  <si>
    <t>2026031200036-10101001-00001</t>
  </si>
  <si>
    <t>WTC-2026031200036</t>
  </si>
  <si>
    <t>WTZ-202603120022</t>
  </si>
  <si>
    <t>210010002220260135</t>
  </si>
  <si>
    <t>吉林省广播电视卫星地球站</t>
  </si>
  <si>
    <t>吉林标清 CS6D 6A</t>
  </si>
  <si>
    <t>共享14.4</t>
  </si>
  <si>
    <t>2026031200037-10101001-00001</t>
  </si>
  <si>
    <t>WTC-2026031200037</t>
  </si>
  <si>
    <t>WTZ-202603120023</t>
  </si>
  <si>
    <t>甘肃省广播电视局</t>
  </si>
  <si>
    <t>甘肃标清 CS6E 5B</t>
  </si>
  <si>
    <t>2026031200038-10101001-00001</t>
  </si>
  <si>
    <t>WTC-2026031200038</t>
  </si>
  <si>
    <t>WTZ-202603120024</t>
  </si>
  <si>
    <t>湖北高清 CS6D 7A</t>
  </si>
  <si>
    <t>2026031200039-10101001-00001</t>
  </si>
  <si>
    <t>WTC-2026031200039</t>
  </si>
  <si>
    <t>WTZ-202603120025</t>
  </si>
  <si>
    <t>甘肃省广播电视局无线传输中心</t>
  </si>
  <si>
    <t>甘肃高清 CS6D 5B</t>
  </si>
  <si>
    <t>2026031200040-10101001-00001</t>
  </si>
  <si>
    <t>WTC-2026031200040</t>
  </si>
  <si>
    <t>WTZ-202603120026</t>
  </si>
  <si>
    <t>210010002220260185</t>
  </si>
  <si>
    <t>广东标清 CS6D 4A</t>
  </si>
  <si>
    <t>共享26.45</t>
  </si>
  <si>
    <t>2026031200041-10101001-00001</t>
  </si>
  <si>
    <t>WTC-2026031200041</t>
  </si>
  <si>
    <t>WTZ-202603120027</t>
  </si>
  <si>
    <t>210010002220260157</t>
  </si>
  <si>
    <t>贵州省广播电视局七五一台</t>
  </si>
  <si>
    <t>贵州标清 CS6E 3A</t>
  </si>
  <si>
    <t>2026031200042-10101001-00001</t>
  </si>
  <si>
    <t>WTC-2026031200042</t>
  </si>
  <si>
    <t>WTZ-202603120028</t>
  </si>
  <si>
    <r>
      <rPr>
        <sz val="10"/>
        <color rgb="FF000000"/>
        <rFont val="宋体"/>
        <charset val="0"/>
      </rPr>
      <t>云岗</t>
    </r>
    <r>
      <rPr>
        <sz val="10"/>
        <color rgb="FF000000"/>
        <rFont val="Calibri"/>
        <charset val="0"/>
      </rPr>
      <t xml:space="preserve"> CS6D 10A</t>
    </r>
  </si>
  <si>
    <t>2026031200043-10101001-00001</t>
  </si>
  <si>
    <t>WTC-2026031200043</t>
  </si>
  <si>
    <t>WTZ-202603120029</t>
  </si>
  <si>
    <t>2026031200045-10101001-00001</t>
  </si>
  <si>
    <t>WTC-2026031200045</t>
  </si>
  <si>
    <t>WTZ-202603120031</t>
  </si>
  <si>
    <t>宁夏标清 CS6E 4B</t>
  </si>
  <si>
    <t>2026031200044-10101001-00001</t>
  </si>
  <si>
    <t>WTC-2026031200044</t>
  </si>
  <si>
    <t>WTZ-202603120030</t>
  </si>
  <si>
    <t>内蒙标清CS6E 10A</t>
  </si>
  <si>
    <t>2026031200046-10101001-00001</t>
  </si>
  <si>
    <t>WTC-2026031200046</t>
  </si>
  <si>
    <t>WTZ-202603120032</t>
  </si>
  <si>
    <t>210010002220260187</t>
  </si>
  <si>
    <r>
      <rPr>
        <sz val="10"/>
        <color rgb="FF000000"/>
        <rFont val="宋体"/>
        <charset val="0"/>
      </rPr>
      <t>山教标清</t>
    </r>
    <r>
      <rPr>
        <sz val="10"/>
        <color rgb="FF000000"/>
        <rFont val="Calibri"/>
        <charset val="0"/>
      </rPr>
      <t xml:space="preserve"> 6E 5B</t>
    </r>
  </si>
  <si>
    <t>2026031000001-10101001-00001</t>
  </si>
  <si>
    <t>WTC-2026031000001</t>
  </si>
  <si>
    <t>WTZ-202603100001</t>
  </si>
  <si>
    <t>2026010900020-10101001-00001</t>
  </si>
  <si>
    <t>WTC-2026010900020</t>
  </si>
  <si>
    <t>CS6E 6B</t>
  </si>
  <si>
    <t>2026030400006-10101001-00001</t>
  </si>
  <si>
    <t>WTC-2026030400006</t>
  </si>
  <si>
    <t>WTZ-202603040003</t>
  </si>
  <si>
    <t>广东嘉佳卡通影视有限公司</t>
  </si>
  <si>
    <t>CS6D 4A</t>
  </si>
  <si>
    <t>2026030400008-10101001-00001</t>
  </si>
  <si>
    <t>WTC-2026030400008</t>
  </si>
  <si>
    <t>WTZ-202603040004</t>
  </si>
  <si>
    <t>河北广播电视台</t>
  </si>
  <si>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河北广播电视台 标清6E 8B</t>
    </r>
    <r>
      <rPr>
        <sz val="10"/>
        <color rgb="FF000000"/>
        <rFont val="宋体"/>
        <charset val="134"/>
      </rPr>
      <t xml:space="preserve"> </t>
    </r>
  </si>
  <si>
    <t>2026030400007-10101001-00001</t>
  </si>
  <si>
    <t>WTC-2026030400007</t>
  </si>
  <si>
    <r>
      <rPr>
        <sz val="10"/>
        <color rgb="FF000000"/>
        <rFont val="宋体"/>
        <charset val="0"/>
      </rPr>
      <t>河北广播电视台 高清</t>
    </r>
    <r>
      <rPr>
        <sz val="10"/>
        <color rgb="FF000000"/>
        <rFont val="Calibri"/>
        <charset val="0"/>
      </rPr>
      <t xml:space="preserve"> 6D 12A</t>
    </r>
  </si>
  <si>
    <t>2026030400009-10101001-00001</t>
  </si>
  <si>
    <t>WTC-2026030400009</t>
  </si>
  <si>
    <t>WTZ-202603040005</t>
  </si>
  <si>
    <t>福建省广播影视集团</t>
  </si>
  <si>
    <t>CS6E 9A</t>
  </si>
  <si>
    <t>2026030400010-10101001-00001</t>
  </si>
  <si>
    <t>WTC-2026030400010</t>
  </si>
  <si>
    <t>WTZ-202603040006</t>
  </si>
  <si>
    <t>2026030400011-10101001-00001</t>
  </si>
  <si>
    <t>WTC-2026030400011</t>
  </si>
  <si>
    <t>WTZ-202603040007</t>
  </si>
  <si>
    <t>2026030400013-10101001-00001</t>
  </si>
  <si>
    <t>WTC-2026030400013</t>
  </si>
  <si>
    <t>WTZ-202603040008</t>
  </si>
  <si>
    <t>海南广播电视总台</t>
  </si>
  <si>
    <t>标清 CS6D 6A</t>
  </si>
  <si>
    <t>2026030400012-10101001-00001</t>
  </si>
  <si>
    <t>WTC-2026030400012</t>
  </si>
  <si>
    <t>CS6D 5A</t>
  </si>
  <si>
    <t>2026030400014-10101001-00001</t>
  </si>
  <si>
    <t>WTC-2026030400014</t>
  </si>
  <si>
    <t>WTZ-202603040009</t>
  </si>
  <si>
    <t>湖南金鹰纪实传媒有限公司</t>
  </si>
  <si>
    <t>CS6D 2A</t>
  </si>
  <si>
    <t>2026030400015-10101001-00001</t>
  </si>
  <si>
    <t>WTC-2026030400015</t>
  </si>
  <si>
    <t>WTZ-202603040010</t>
  </si>
  <si>
    <t>湖南广播电视台金鹰卡通频道</t>
  </si>
  <si>
    <t>2026030400016-10101001-00001</t>
  </si>
  <si>
    <t>WTC-2026030400016</t>
  </si>
  <si>
    <t>CS6E 2A</t>
  </si>
  <si>
    <t>2026030400017-10101001-00001</t>
  </si>
  <si>
    <t>WTC-2026030400017</t>
  </si>
  <si>
    <t>WTZ-202603040011</t>
  </si>
  <si>
    <t>CS6E 5B</t>
  </si>
  <si>
    <t>2026030400019-10101001-00001</t>
  </si>
  <si>
    <t>WTC-2026030400019</t>
  </si>
  <si>
    <t>WTZ-202603040013</t>
  </si>
  <si>
    <t>2026030400018-10101001-00001</t>
  </si>
  <si>
    <t>WTC-2026030400018</t>
  </si>
  <si>
    <t>WTZ-202603040012</t>
  </si>
  <si>
    <t>厦门广播电视集团</t>
  </si>
  <si>
    <t>共享15.3</t>
  </si>
  <si>
    <t>2026010800067-10101001-00001</t>
  </si>
  <si>
    <t>WTC-2026010800067</t>
  </si>
  <si>
    <t>WTZ-202601080062</t>
  </si>
  <si>
    <t>210010002220250765</t>
  </si>
  <si>
    <t>2026010800116-10101001-00001</t>
  </si>
  <si>
    <t>WTC-2026010800116</t>
  </si>
  <si>
    <t>WTZ-202601080105</t>
  </si>
  <si>
    <t>LS210010002220232561</t>
  </si>
  <si>
    <t>CS6E 11A</t>
  </si>
  <si>
    <t>2026010900127-10101001-00001</t>
  </si>
  <si>
    <t>WTC-2026010900127</t>
  </si>
  <si>
    <t>WTZ-202601090107</t>
  </si>
  <si>
    <t>2026010800091-10101001-00001</t>
  </si>
  <si>
    <t>WTC-2026010800091</t>
  </si>
  <si>
    <t>WTZ-202601080081</t>
  </si>
  <si>
    <r>
      <rPr>
        <sz val="10"/>
        <color rgb="FF000000"/>
        <rFont val="Calibri"/>
        <charset val="0"/>
      </rPr>
      <t>CS6D 4B 11B</t>
    </r>
    <r>
      <rPr>
        <sz val="10"/>
        <color rgb="FF000000"/>
        <rFont val="宋体"/>
        <charset val="134"/>
      </rPr>
      <t>（到期已换转发器）</t>
    </r>
  </si>
  <si>
    <t>2026010800132-10101001-00001</t>
  </si>
  <si>
    <t>WTC-2026010800132</t>
  </si>
  <si>
    <t>WTZ-202601080121</t>
  </si>
  <si>
    <t>LS210010002220241851</t>
  </si>
  <si>
    <t>2026010900023-10101001-00001</t>
  </si>
  <si>
    <t>WTC-2026010900023</t>
  </si>
  <si>
    <t>WTZ-202601090021</t>
  </si>
  <si>
    <t>LS210010002220241871</t>
  </si>
  <si>
    <t>CS6E 7A</t>
  </si>
  <si>
    <t>2026010700180-10101001-00001</t>
  </si>
  <si>
    <t>WTC-2026010700180</t>
  </si>
  <si>
    <t>WTZ-202601070136</t>
  </si>
  <si>
    <t>210010002220250468</t>
  </si>
  <si>
    <t>上海炫动传播有限公司</t>
  </si>
  <si>
    <t>2026010800054-10101001-00001</t>
  </si>
  <si>
    <t>WTC-2026010800054</t>
  </si>
  <si>
    <t>WTZ-202601080049</t>
  </si>
  <si>
    <t>210010002220250674</t>
  </si>
  <si>
    <r>
      <rPr>
        <sz val="10"/>
        <color rgb="FF000000"/>
        <rFont val="Calibri"/>
        <charset val="0"/>
      </rPr>
      <t>CS6E 4B</t>
    </r>
    <r>
      <rPr>
        <sz val="10"/>
        <color rgb="FF000000"/>
        <rFont val="宋体"/>
        <charset val="134"/>
      </rPr>
      <t>（欠钱）</t>
    </r>
  </si>
  <si>
    <t>2026010800074-10101001-00001</t>
  </si>
  <si>
    <t>WTC-2026010800074</t>
  </si>
  <si>
    <t>WTZ-202601080069</t>
  </si>
  <si>
    <t>LS210010002220182694</t>
  </si>
  <si>
    <t>2026010800077-10101001-00001</t>
  </si>
  <si>
    <t>WTC-2026010800077</t>
  </si>
  <si>
    <t>WTZ-202601080072</t>
  </si>
  <si>
    <t>LS210010002220203325</t>
  </si>
  <si>
    <t>2026010800076-10101001-00001</t>
  </si>
  <si>
    <t>WTC-2026010800076</t>
  </si>
  <si>
    <t>WTZ-202601080071</t>
  </si>
  <si>
    <t>LS210010002220203324</t>
  </si>
  <si>
    <t>CS6D 3A 7B</t>
  </si>
  <si>
    <t>2026010800078-10101001-00001</t>
  </si>
  <si>
    <t>WTC-2026010800078</t>
  </si>
  <si>
    <t>WTZ-202601080073</t>
  </si>
  <si>
    <t>LS210010002220203326</t>
  </si>
  <si>
    <t>2026010700119-10101001-00001</t>
  </si>
  <si>
    <t>WTC-2026010700119</t>
  </si>
  <si>
    <t>WTZ-202601070086</t>
  </si>
  <si>
    <t>210010002220250104</t>
  </si>
  <si>
    <t>2026010700110-10101001-00001</t>
  </si>
  <si>
    <t>WTC-2026010700110</t>
  </si>
  <si>
    <t>WTZ-202601070077</t>
  </si>
  <si>
    <t>210010002220250086</t>
  </si>
  <si>
    <t>2026010800079-10101001-00001</t>
  </si>
  <si>
    <t>WTC-2026010800079</t>
  </si>
  <si>
    <t>WTZ-202601080074</t>
  </si>
  <si>
    <t>LS210010002220203327</t>
  </si>
  <si>
    <t>2026010900003-10101001-00001</t>
  </si>
  <si>
    <t>WTC-2026010900003</t>
  </si>
  <si>
    <t>WTZ-202601090003</t>
  </si>
  <si>
    <t>LS210010002220241853</t>
  </si>
  <si>
    <t>CS6D 12A</t>
  </si>
  <si>
    <t>2026010800122-10101001-00001</t>
  </si>
  <si>
    <t>WTC-2026010800122</t>
  </si>
  <si>
    <t>WTZ-202601080111</t>
  </si>
  <si>
    <t>LS210010002220232938</t>
  </si>
  <si>
    <r>
      <rPr>
        <sz val="10"/>
        <color rgb="FF000000"/>
        <rFont val="宋体"/>
        <charset val="0"/>
      </rPr>
      <t>山西高清</t>
    </r>
    <r>
      <rPr>
        <sz val="10"/>
        <color rgb="FF000000"/>
        <rFont val="Calibri"/>
        <charset val="0"/>
      </rPr>
      <t xml:space="preserve"> CS6D 2B</t>
    </r>
  </si>
  <si>
    <t>2026010900004-10101001-00001</t>
  </si>
  <si>
    <t>WTC-2026010900004</t>
  </si>
  <si>
    <t>WTZ-202601090004</t>
  </si>
  <si>
    <t>LS210010002220241854</t>
  </si>
  <si>
    <t>2026010800124-10101001-00001</t>
  </si>
  <si>
    <t>WTC-2026010800124</t>
  </si>
  <si>
    <t>WTZ-202601080113</t>
  </si>
  <si>
    <t>LS210010002220232954</t>
  </si>
  <si>
    <t>2026010800133-10101001-00001</t>
  </si>
  <si>
    <t>WTC-2026010800133</t>
  </si>
  <si>
    <t>WTZ-202601080122</t>
  </si>
  <si>
    <t>LS210010002220241852</t>
  </si>
  <si>
    <t>2026010900010-10101001-00001</t>
  </si>
  <si>
    <t>WTC-2026010900010</t>
  </si>
  <si>
    <t>WTZ-202601090010</t>
  </si>
  <si>
    <t>LS210010002220241861</t>
  </si>
  <si>
    <t>2026010900017-10101001-00001</t>
  </si>
  <si>
    <t>WTC-2026010900017</t>
  </si>
  <si>
    <t>WTZ-202601090016</t>
  </si>
  <si>
    <t>LS210010002220241866</t>
  </si>
  <si>
    <t>2026010700141-10101001-00001</t>
  </si>
  <si>
    <t>WTC-2026010700141</t>
  </si>
  <si>
    <t>WTZ-202601070102</t>
  </si>
  <si>
    <t>210010002220250238</t>
  </si>
  <si>
    <t>共享14.7</t>
  </si>
  <si>
    <t>2026010800130-10101001-00001</t>
  </si>
  <si>
    <t>WTC-2026010800130</t>
  </si>
  <si>
    <t>WTZ-202601080119</t>
  </si>
  <si>
    <t>LS210010002220241849</t>
  </si>
  <si>
    <t>2026010700159-10101001-00001</t>
  </si>
  <si>
    <t>WTC-2026010700159</t>
  </si>
  <si>
    <t>WTZ-202601070117</t>
  </si>
  <si>
    <t>210010002220250369</t>
  </si>
  <si>
    <r>
      <rPr>
        <sz val="10"/>
        <color rgb="FF000000"/>
        <rFont val="宋体"/>
        <charset val="0"/>
      </rPr>
      <t>共享</t>
    </r>
    <r>
      <rPr>
        <sz val="10"/>
        <color rgb="FF000000"/>
        <rFont val="Calibri"/>
        <charset val="0"/>
      </rPr>
      <t>36</t>
    </r>
  </si>
  <si>
    <t>2026010700065-10101001-00001</t>
  </si>
  <si>
    <t>WTC-2026010700065</t>
  </si>
  <si>
    <t>WTZ-202601070042</t>
  </si>
  <si>
    <t>LS210010002220222837</t>
  </si>
  <si>
    <t>2026010700114-10101001-00001</t>
  </si>
  <si>
    <t>WTC-2026010700114</t>
  </si>
  <si>
    <t>WTZ-202601070081</t>
  </si>
  <si>
    <t>210010002220250096</t>
  </si>
  <si>
    <t>2026010700156-10101001-00001</t>
  </si>
  <si>
    <t>WTC-2026010700156</t>
  </si>
  <si>
    <t>WTZ-202601070114</t>
  </si>
  <si>
    <t>210010002220250324</t>
  </si>
  <si>
    <t>2026010700066-10101001-00001</t>
  </si>
  <si>
    <t>WTC-2026010700066</t>
  </si>
  <si>
    <t>WTZ-202601070043</t>
  </si>
  <si>
    <t>LS210010002220232549</t>
  </si>
  <si>
    <t>2026010700183-10101001-00001</t>
  </si>
  <si>
    <t>WTC-2026010700183</t>
  </si>
  <si>
    <t>WTZ-202601070139</t>
  </si>
  <si>
    <t>210010002220250471</t>
  </si>
  <si>
    <t>2026010800075-10101001-00001</t>
  </si>
  <si>
    <t>WTC-2026010800075</t>
  </si>
  <si>
    <t>WTZ-202601080070</t>
  </si>
  <si>
    <t>LS210010002220203323</t>
  </si>
  <si>
    <t>2026010900012-10101001-00001</t>
  </si>
  <si>
    <t>WTC-2026010900012</t>
  </si>
  <si>
    <t>WTZ-202601090011</t>
  </si>
  <si>
    <t>LS210010002220241863</t>
  </si>
  <si>
    <t>2026010800093-10101001-00001</t>
  </si>
  <si>
    <t>WTC-2026010800093</t>
  </si>
  <si>
    <t>WTZ-202601080083</t>
  </si>
  <si>
    <t>LS210010002220241856</t>
  </si>
  <si>
    <t>2026010800107-10101001-00001</t>
  </si>
  <si>
    <t>WTC-2026010800107</t>
  </si>
  <si>
    <t>WTZ-202601080096</t>
  </si>
  <si>
    <t>LS210010002220222844</t>
  </si>
  <si>
    <t>CS6E 3B</t>
  </si>
  <si>
    <t>2026010800065-10101001-00001</t>
  </si>
  <si>
    <t>WTC-2026010800065</t>
  </si>
  <si>
    <t>WTZ-202601080060</t>
  </si>
  <si>
    <t>210010002220250740</t>
  </si>
  <si>
    <t>湖北省广播电视信息网络股份有限公司</t>
  </si>
  <si>
    <t>CS6E 12A</t>
  </si>
  <si>
    <t>2026010800058-10101001-00001</t>
  </si>
  <si>
    <t>WTC-2026010800058</t>
  </si>
  <si>
    <t>WTZ-202601080053</t>
  </si>
  <si>
    <t>210010002220250696</t>
  </si>
  <si>
    <r>
      <rPr>
        <sz val="10"/>
        <color rgb="FF000000"/>
        <rFont val="宋体"/>
        <charset val="0"/>
      </rPr>
      <t>共享</t>
    </r>
    <r>
      <rPr>
        <sz val="10"/>
        <color rgb="FF000000"/>
        <rFont val="Calibri"/>
        <charset val="0"/>
      </rPr>
      <t>15.3</t>
    </r>
  </si>
  <si>
    <t>2026010800112-10101001-00001</t>
  </si>
  <si>
    <t>WTC-2026010800112</t>
  </si>
  <si>
    <t>WTZ-202601080101</t>
  </si>
  <si>
    <t>LS210010002220232556</t>
  </si>
  <si>
    <t>CS6D 9A</t>
  </si>
  <si>
    <t>2026010800111-10101001-00001</t>
  </si>
  <si>
    <t>WTC-2026010800111</t>
  </si>
  <si>
    <t>WTZ-202601080100</t>
  </si>
  <si>
    <t>LS210010002220232553</t>
  </si>
  <si>
    <t>内蒙古自治区广播电视局</t>
  </si>
  <si>
    <t>CS6D 2B</t>
  </si>
  <si>
    <t>2026010700178-10101001-00001</t>
  </si>
  <si>
    <t>WTC-2026010700178</t>
  </si>
  <si>
    <t>WTZ-202601070134</t>
  </si>
  <si>
    <t>210010002220250465</t>
  </si>
  <si>
    <t>2026010700135-10101001-00001</t>
  </si>
  <si>
    <t>WTC-2026010700135</t>
  </si>
  <si>
    <t>WTZ-202601070097</t>
  </si>
  <si>
    <t>210010002220250213</t>
  </si>
  <si>
    <t>2026010800106-10101001-00001</t>
  </si>
  <si>
    <t>WTC-2026010800106</t>
  </si>
  <si>
    <t>WTZ-202601080095</t>
  </si>
  <si>
    <t>LS210010002220222843</t>
  </si>
  <si>
    <t>2026010700177-10101001-00001</t>
  </si>
  <si>
    <t>WTC-2026010700177</t>
  </si>
  <si>
    <t>WTZ-202601070133</t>
  </si>
  <si>
    <t>210010002220250464</t>
  </si>
  <si>
    <t>CS6E 10A</t>
  </si>
  <si>
    <t>2026010700179-10101001-00001</t>
  </si>
  <si>
    <t>WTC-2026010700179</t>
  </si>
  <si>
    <t>WTZ-202601070135</t>
  </si>
  <si>
    <t>210010002220250466</t>
  </si>
  <si>
    <t>2026010800100-10101001-00001</t>
  </si>
  <si>
    <t>WTC-2026010800100</t>
  </si>
  <si>
    <t>WTZ-202601080089</t>
  </si>
  <si>
    <t>LS210010002220212517</t>
  </si>
  <si>
    <t>2026010800102-10101001-00001</t>
  </si>
  <si>
    <t>WTC-2026010800102</t>
  </si>
  <si>
    <t>WTZ-202601080091</t>
  </si>
  <si>
    <t>LS210010002220222839</t>
  </si>
  <si>
    <t>CS6E 8B 10B</t>
  </si>
  <si>
    <t>2026010800128-10101001-00001</t>
  </si>
  <si>
    <t>WTC-2026010800128</t>
  </si>
  <si>
    <t>WTZ-202601080117</t>
  </si>
  <si>
    <t>LS210010002220241847</t>
  </si>
  <si>
    <t>CS6D 5B</t>
  </si>
  <si>
    <t>2026010700113-10101001-00001</t>
  </si>
  <si>
    <t>WTC-2026010700113</t>
  </si>
  <si>
    <t>WTZ-202601070080</t>
  </si>
  <si>
    <t>210010002220250091</t>
  </si>
  <si>
    <t>2026010700116-10101001-00001</t>
  </si>
  <si>
    <t>WTC-2026010700116</t>
  </si>
  <si>
    <t>WTZ-202601070083</t>
  </si>
  <si>
    <t>210010002220250097</t>
  </si>
  <si>
    <t>2026010700134-10101001-00001</t>
  </si>
  <si>
    <t>WTC-2026010700134</t>
  </si>
  <si>
    <t>WTZ-202601070096</t>
  </si>
  <si>
    <t>210010002220250210</t>
  </si>
  <si>
    <t>四川省广播电视发射传输中心</t>
  </si>
  <si>
    <t>陈乔熹</t>
  </si>
  <si>
    <r>
      <rPr>
        <sz val="10"/>
        <color rgb="FF000000"/>
        <rFont val="宋体"/>
        <charset val="0"/>
      </rPr>
      <t>共享</t>
    </r>
    <r>
      <rPr>
        <sz val="10"/>
        <color rgb="FF000000"/>
        <rFont val="Calibri"/>
        <charset val="0"/>
      </rPr>
      <t>13</t>
    </r>
  </si>
  <si>
    <t>2026010700111-10101001-00001</t>
  </si>
  <si>
    <t>WTC-2026010700111</t>
  </si>
  <si>
    <t>WTZ-202601070078</t>
  </si>
  <si>
    <t>210010002220250089</t>
  </si>
  <si>
    <t>2026010900095-10101001-00001</t>
  </si>
  <si>
    <t>WTC-2026010900095</t>
  </si>
  <si>
    <t>WTZ-202601090079</t>
  </si>
  <si>
    <t>LS210010002220241895</t>
  </si>
  <si>
    <r>
      <rPr>
        <sz val="10"/>
        <color rgb="FF000000"/>
        <rFont val="宋体"/>
        <charset val="0"/>
      </rPr>
      <t>电影频道</t>
    </r>
    <r>
      <rPr>
        <sz val="10"/>
        <color rgb="FF000000"/>
        <rFont val="Calibri"/>
        <charset val="0"/>
      </rPr>
      <t xml:space="preserve"> CS9C 3B</t>
    </r>
  </si>
  <si>
    <t>2026010800070-10101001-00001</t>
  </si>
  <si>
    <t>WTC-2026010800070</t>
  </si>
  <si>
    <t>WTZ-202601080065</t>
  </si>
  <si>
    <t>LS210010000020242236</t>
  </si>
  <si>
    <t>2026010700112-10101001-00001</t>
  </si>
  <si>
    <t>WTC-2026010700112</t>
  </si>
  <si>
    <t>WTZ-202601070079</t>
  </si>
  <si>
    <t>210010002220250090</t>
  </si>
  <si>
    <t>2026010700148-10101001-00001</t>
  </si>
  <si>
    <t>WTC-2026010700148</t>
  </si>
  <si>
    <t>WTZ-202601070109</t>
  </si>
  <si>
    <t>210010002220250299</t>
  </si>
  <si>
    <t>2026010700118-10101001-00001</t>
  </si>
  <si>
    <t>WTC-2026010700118</t>
  </si>
  <si>
    <t>WTZ-202601070085</t>
  </si>
  <si>
    <t>210010002220250103</t>
  </si>
  <si>
    <r>
      <rPr>
        <sz val="10"/>
        <color rgb="FF000000"/>
        <rFont val="宋体"/>
        <charset val="0"/>
      </rPr>
      <t>广播</t>
    </r>
    <r>
      <rPr>
        <sz val="10"/>
        <color rgb="FF000000"/>
        <rFont val="Calibri"/>
        <charset val="0"/>
      </rPr>
      <t xml:space="preserve"> CS6E 4B:2026010800105-10101001-00001</t>
    </r>
  </si>
  <si>
    <t>2026010700117-10101001-00001</t>
  </si>
  <si>
    <t>WTC-2026010700117</t>
  </si>
  <si>
    <t>WTZ-202601070084</t>
  </si>
  <si>
    <t>210010002220250102</t>
  </si>
  <si>
    <t>2026010700107-10101001-00001</t>
  </si>
  <si>
    <t>WTC-2026010700107</t>
  </si>
  <si>
    <t>WTZ-202601070074</t>
  </si>
  <si>
    <t>210010002220250014</t>
  </si>
  <si>
    <r>
      <rPr>
        <sz val="10"/>
        <color rgb="FF000000"/>
        <rFont val="宋体"/>
        <charset val="0"/>
      </rPr>
      <t>共享</t>
    </r>
    <r>
      <rPr>
        <sz val="10"/>
        <color rgb="FF000000"/>
        <rFont val="Calibri"/>
        <charset val="0"/>
      </rPr>
      <t>26.45</t>
    </r>
  </si>
  <si>
    <t>2026010700104-10101001-00001</t>
  </si>
  <si>
    <t>WTC-2026010700104</t>
  </si>
  <si>
    <t>2026010800094-10101001-00001</t>
  </si>
  <si>
    <t>WTC-2026010800094</t>
  </si>
  <si>
    <t>WTZ-202601080084</t>
  </si>
  <si>
    <t>LS210010002220212514</t>
  </si>
  <si>
    <t>2026010700064-10101001-00001</t>
  </si>
  <si>
    <t>WTC-2026010700064</t>
  </si>
  <si>
    <t>WTZ-202601070041</t>
  </si>
  <si>
    <t>LS210010002220212513</t>
  </si>
  <si>
    <t>2026010800066-10101001-00001</t>
  </si>
  <si>
    <t>WTC-2026010800066</t>
  </si>
  <si>
    <t>WTZ-202601080061</t>
  </si>
  <si>
    <t>210010002220250745</t>
  </si>
  <si>
    <t>2026010900009-10101001-00001</t>
  </si>
  <si>
    <t>WTC-2026010900009</t>
  </si>
  <si>
    <t>WTZ-202601090009</t>
  </si>
  <si>
    <t>LS210010002220241860</t>
  </si>
  <si>
    <t>2026010900005-10101001-00001</t>
  </si>
  <si>
    <t>WTC-2026010900005</t>
  </si>
  <si>
    <t>WTZ-202601090005</t>
  </si>
  <si>
    <t>LS210010002220241855</t>
  </si>
  <si>
    <r>
      <rPr>
        <sz val="10"/>
        <color rgb="FF000000"/>
        <rFont val="宋体"/>
        <charset val="0"/>
      </rPr>
      <t>广东高清</t>
    </r>
    <r>
      <rPr>
        <sz val="10"/>
        <color rgb="FF000000"/>
        <rFont val="Calibri"/>
        <charset val="0"/>
      </rPr>
      <t xml:space="preserve"> CS6D 9A</t>
    </r>
  </si>
  <si>
    <t>2026010900006-10101001-00001</t>
  </si>
  <si>
    <t>WTC-2026010900006</t>
  </si>
  <si>
    <t>WTZ-202601090006</t>
  </si>
  <si>
    <t>LS210010002220241857</t>
  </si>
  <si>
    <t>2026010900099-10101001-00001</t>
  </si>
  <si>
    <t>WTC-2026010900099</t>
  </si>
  <si>
    <t>WTZ-202601090082</t>
  </si>
  <si>
    <t>LS210010002220250037</t>
  </si>
  <si>
    <t>2026010900098-10101001-00001</t>
  </si>
  <si>
    <t>WTC-2026010900098</t>
  </si>
  <si>
    <t>2026010900102-10101001-00001</t>
  </si>
  <si>
    <t>WTC-2026010900102</t>
  </si>
  <si>
    <t>WTZ-202601090085</t>
  </si>
  <si>
    <t>LS210010002220250040</t>
  </si>
  <si>
    <t>山教高清 6D 2B</t>
  </si>
  <si>
    <t>2026010900101-10101001-00001</t>
  </si>
  <si>
    <t>WTC-2026010900101</t>
  </si>
  <si>
    <t>WTZ-202601090084</t>
  </si>
  <si>
    <t>LS210010002220250039</t>
  </si>
  <si>
    <t>2026010900105-10101001-00001</t>
  </si>
  <si>
    <t>WTC-2026010900105</t>
  </si>
  <si>
    <t>WTZ-202601090088</t>
  </si>
  <si>
    <t>LS210010002220232551</t>
  </si>
  <si>
    <t>上海文广互动电视有限公司</t>
  </si>
  <si>
    <t>CS6D 6B</t>
  </si>
  <si>
    <t>2026010900018-10101001-00001</t>
  </si>
  <si>
    <t>WTC-2026010900018</t>
  </si>
  <si>
    <t>WTZ-202601090017</t>
  </si>
  <si>
    <t>LS210010002220241867</t>
  </si>
  <si>
    <t>中广传播集团有限公司</t>
  </si>
  <si>
    <t>2026010900026-10101001-00001</t>
  </si>
  <si>
    <t>WTC-2026010900026</t>
  </si>
  <si>
    <t>WTZ-202601090024</t>
  </si>
  <si>
    <t>LS210010002220241874</t>
  </si>
  <si>
    <t>2026010900022-10101001-00001</t>
  </si>
  <si>
    <t>WTC-2026010900022</t>
  </si>
  <si>
    <t>WTZ-202601090020</t>
  </si>
  <si>
    <t>LS210010002220241870</t>
  </si>
  <si>
    <t>2026010900044-10101001-00001</t>
  </si>
  <si>
    <t>WTC-2026010900044</t>
  </si>
  <si>
    <t>WTZ-202601090032</t>
  </si>
  <si>
    <t>LS210010002220241877</t>
  </si>
  <si>
    <t>2026010900015-10101001-00001</t>
  </si>
  <si>
    <t>WTC-2026010900015</t>
  </si>
  <si>
    <t>WTZ-202601090014</t>
  </si>
  <si>
    <t>LS210010002220241865</t>
  </si>
  <si>
    <t>2026010900046-10101001-00001</t>
  </si>
  <si>
    <t>WTC-2026010900046</t>
  </si>
  <si>
    <t>WTZ-202601090034</t>
  </si>
  <si>
    <t>LS210010002220241879</t>
  </si>
  <si>
    <t>2026010900063-10101001-00001</t>
  </si>
  <si>
    <t>WTC-2026010900063</t>
  </si>
  <si>
    <t>WTZ-202601090050</t>
  </si>
  <si>
    <t>LS210010002220241881</t>
  </si>
  <si>
    <t>陕西广播产业（集团）有限责任公司</t>
  </si>
  <si>
    <t>CS6E 8B</t>
  </si>
  <si>
    <t>2026010800131-10101001-00001</t>
  </si>
  <si>
    <t>WTC-2026010800131</t>
  </si>
  <si>
    <t>WTZ-202601080120</t>
  </si>
  <si>
    <t>LS210010002220241850</t>
  </si>
  <si>
    <t>2026010900106-10101001-00001</t>
  </si>
  <si>
    <t>WTC-2026010900106</t>
  </si>
  <si>
    <t>WTZ-202601090089</t>
  </si>
  <si>
    <t>LS210010002220232554</t>
  </si>
  <si>
    <t>2026010900103-10101001-00001</t>
  </si>
  <si>
    <t>WTC-2026010900103</t>
  </si>
  <si>
    <t>WTZ-202601090086</t>
  </si>
  <si>
    <t>LS210010002220250041</t>
  </si>
  <si>
    <t>2026010900097-10101001-00001</t>
  </si>
  <si>
    <t>WTC-2026010900097</t>
  </si>
  <si>
    <t>WTZ-202601090081</t>
  </si>
  <si>
    <t>LS210010002220242244</t>
  </si>
  <si>
    <t>2026010900096-10101001-00001</t>
  </si>
  <si>
    <t>WTC-2026010900096</t>
  </si>
  <si>
    <t>WTZ-202601090080</t>
  </si>
  <si>
    <t>LS210010002220242205</t>
  </si>
  <si>
    <t>2026010900126-10101001-00001</t>
  </si>
  <si>
    <t>WTC-2026010900126</t>
  </si>
  <si>
    <t>2026010900111-10101001-00001</t>
  </si>
  <si>
    <t>WTC-2026010900111</t>
  </si>
  <si>
    <t>WTZ-202601090094</t>
  </si>
  <si>
    <t>210010002220251098</t>
  </si>
  <si>
    <t>2026010900128-10101001-00001</t>
  </si>
  <si>
    <t>WTC-2026010900128</t>
  </si>
  <si>
    <t>WTZ-202601090108</t>
  </si>
  <si>
    <t>210010002220251109</t>
  </si>
  <si>
    <t>2026011200208-10101001-00001</t>
  </si>
  <si>
    <t>WTC-2026011200208</t>
  </si>
  <si>
    <t>WTZ-202601120016</t>
  </si>
  <si>
    <t>LS210010002220241862</t>
  </si>
  <si>
    <t>2026010700120-10101001-00001</t>
  </si>
  <si>
    <t>WTC-2026010700120</t>
  </si>
  <si>
    <t>WTZ-202601070087</t>
  </si>
  <si>
    <t>210010002220250105</t>
  </si>
  <si>
    <t>2026010900100-10101001-00001</t>
  </si>
  <si>
    <t>WTC-2026010900100</t>
  </si>
  <si>
    <t>WTZ-202601090083</t>
  </si>
  <si>
    <t>CS6D 3B36 12B28</t>
  </si>
  <si>
    <t>2026010700137-10101001-00001</t>
  </si>
  <si>
    <t>WTC-2026010700137</t>
  </si>
  <si>
    <t>WTZ-202601070099</t>
  </si>
  <si>
    <t>210010002220250215</t>
  </si>
  <si>
    <t>2026010700172-10101001-00001</t>
  </si>
  <si>
    <t>WTC-2026010700172</t>
  </si>
  <si>
    <t>WTZ-202601070128</t>
  </si>
  <si>
    <t>LS210010002220232555</t>
  </si>
  <si>
    <t>上海东方娱乐传媒集团有限公司</t>
  </si>
  <si>
    <t>共享24</t>
  </si>
  <si>
    <t>2026010800031-10101001-00001</t>
  </si>
  <si>
    <t>WTC-2026010800031</t>
  </si>
  <si>
    <t>WTZ-202601080026</t>
  </si>
  <si>
    <t>210010002220250656</t>
  </si>
  <si>
    <t>真实传媒有限公司</t>
  </si>
  <si>
    <t>2026010800025-10101001-00001</t>
  </si>
  <si>
    <t>WTC-2026010800025</t>
  </si>
  <si>
    <t>WTZ-202601080020</t>
  </si>
  <si>
    <t>210010002220250560</t>
  </si>
  <si>
    <t>2026010800059-10101001-00001</t>
  </si>
  <si>
    <t>WTC-2026010800059</t>
  </si>
  <si>
    <t>WTZ-202601080054</t>
  </si>
  <si>
    <t>210010002220250711</t>
  </si>
  <si>
    <t>2026010800072-10101001-00001</t>
  </si>
  <si>
    <t>WTC-2026010800072</t>
  </si>
  <si>
    <t>WTZ-202601080067</t>
  </si>
  <si>
    <t>LS210010002220171680</t>
  </si>
  <si>
    <t>2026010800073-10101001-00001</t>
  </si>
  <si>
    <t>WTC-2026010800073</t>
  </si>
  <si>
    <t>WTZ-202601080068</t>
  </si>
  <si>
    <t>LS210010002220182693</t>
  </si>
  <si>
    <t>2026010700169-10101001-00001</t>
  </si>
  <si>
    <t>WTC-2026010700169</t>
  </si>
  <si>
    <t>WTZ-202601070126</t>
  </si>
  <si>
    <t>210010002220250463</t>
  </si>
  <si>
    <t>2026010800090-10101001-00001</t>
  </si>
  <si>
    <t>WTC-2026010800090</t>
  </si>
  <si>
    <t>2026010700155-10101001-00001</t>
  </si>
  <si>
    <t>WTC-2026010700155</t>
  </si>
  <si>
    <t>WTZ-202601070113</t>
  </si>
  <si>
    <t>210010002220250305</t>
  </si>
  <si>
    <r>
      <rPr>
        <sz val="10"/>
        <color rgb="FF000000"/>
        <rFont val="宋体"/>
        <charset val="0"/>
      </rPr>
      <t>三沙高清</t>
    </r>
    <r>
      <rPr>
        <sz val="10"/>
        <color rgb="FF000000"/>
        <rFont val="Calibri"/>
        <charset val="0"/>
      </rPr>
      <t xml:space="preserve"> CS6D 10A</t>
    </r>
  </si>
  <si>
    <t>2026010800097-10101001-00001</t>
  </si>
  <si>
    <t>WTC-2026010800097</t>
  </si>
  <si>
    <t>WTZ-202601080087</t>
  </si>
  <si>
    <t>LS210010002220212516</t>
  </si>
  <si>
    <t>2026010700157-10101001-00001</t>
  </si>
  <si>
    <t>WTC-2026010700157</t>
  </si>
  <si>
    <t>WTZ-202601070115</t>
  </si>
  <si>
    <t>210010002220250328</t>
  </si>
  <si>
    <t>2026010800101-10101001-00001</t>
  </si>
  <si>
    <t>WTC-2026010800101</t>
  </si>
  <si>
    <t>WTZ-202601080090</t>
  </si>
  <si>
    <t>LS210010002220222838</t>
  </si>
  <si>
    <r>
      <rPr>
        <sz val="11"/>
        <color rgb="FF000000"/>
        <rFont val="宋体"/>
        <charset val="134"/>
      </rPr>
      <t>CS6D 7B（36M）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3A （12M）</t>
    </r>
  </si>
  <si>
    <t>2026010800098-10101001-00001</t>
  </si>
  <si>
    <t>WTC-2026010800098</t>
  </si>
  <si>
    <t>2026010800071-10101001-00001</t>
  </si>
  <si>
    <t>WTC-2026010800071</t>
  </si>
  <si>
    <t>WTZ-202601080066</t>
  </si>
  <si>
    <t>LS210010002220162086</t>
  </si>
  <si>
    <t>航天数字传媒有限公司</t>
  </si>
  <si>
    <r>
      <rPr>
        <sz val="10"/>
        <color rgb="FF000000"/>
        <rFont val="Calibri"/>
        <charset val="0"/>
      </rPr>
      <t>CS6A(</t>
    </r>
    <r>
      <rPr>
        <sz val="10"/>
        <color rgb="FF000000"/>
        <rFont val="宋体"/>
        <charset val="134"/>
      </rPr>
      <t>有欠款</t>
    </r>
    <r>
      <rPr>
        <sz val="10"/>
        <color rgb="FF000000"/>
        <rFont val="Calibri"/>
        <charset val="0"/>
      </rPr>
      <t>)</t>
    </r>
  </si>
  <si>
    <t>2026010700152-10101001-00001</t>
  </si>
  <si>
    <t>WTC-2026010700152</t>
  </si>
  <si>
    <t>WTZ-202601070111</t>
  </si>
  <si>
    <t>210010002220250303</t>
  </si>
  <si>
    <r>
      <rPr>
        <sz val="10"/>
        <color rgb="FF000000"/>
        <rFont val="宋体"/>
        <charset val="0"/>
      </rPr>
      <t>共享</t>
    </r>
    <r>
      <rPr>
        <sz val="10"/>
        <color rgb="FF000000"/>
        <rFont val="Calibri"/>
        <charset val="0"/>
      </rPr>
      <t>14.4</t>
    </r>
  </si>
  <si>
    <t>2026010800104-10101001-00001</t>
  </si>
  <si>
    <t>WTC-2026010800104</t>
  </si>
  <si>
    <t>WTZ-202601080093</t>
  </si>
  <si>
    <t>LS210010002220222841</t>
  </si>
  <si>
    <r>
      <rPr>
        <sz val="10"/>
        <color rgb="FF000000"/>
        <rFont val="Calibri"/>
        <charset val="0"/>
      </rPr>
      <t>CS6D 3B(36M)</t>
    </r>
    <r>
      <rPr>
        <sz val="10"/>
        <color rgb="FF000000"/>
        <rFont val="Calibri"/>
        <charset val="0"/>
      </rPr>
      <t xml:space="preserve">
</t>
    </r>
    <r>
      <rPr>
        <sz val="10"/>
        <color rgb="FF000000"/>
        <rFont val="Calibri"/>
        <charset val="0"/>
      </rPr>
      <t>12B(28M)</t>
    </r>
  </si>
  <si>
    <t>2026010800114-10101001-00001</t>
  </si>
  <si>
    <t>WTC-2026010800114</t>
  </si>
  <si>
    <t>WTZ-202601080103</t>
  </si>
  <si>
    <t>LS210010002220232558</t>
  </si>
  <si>
    <t>2026010800109-10101001-00001</t>
  </si>
  <si>
    <t>WTC-2026010800109</t>
  </si>
  <si>
    <t>WTZ-202601080098</t>
  </si>
  <si>
    <t>LS210010002220232550</t>
  </si>
  <si>
    <t>2026010800115-10101001-00001</t>
  </si>
  <si>
    <t>WTC-2026010800115</t>
  </si>
  <si>
    <t>WTZ-202601080104</t>
  </si>
  <si>
    <t>LS210010002220232559</t>
  </si>
  <si>
    <t>2026010900014-10101001-00001</t>
  </si>
  <si>
    <t>WTC-2026010900014</t>
  </si>
  <si>
    <t>WTZ-202601090013</t>
  </si>
  <si>
    <t>LS210010002220241864</t>
  </si>
  <si>
    <t>2026010900120-10101001-00001</t>
  </si>
  <si>
    <t>WTC-2026010900120</t>
  </si>
  <si>
    <t>WTZ-202601090102</t>
  </si>
  <si>
    <t>210010002220251099</t>
  </si>
  <si>
    <r>
      <rPr>
        <sz val="10"/>
        <color rgb="FF000000"/>
        <rFont val="宋体"/>
        <charset val="0"/>
      </rPr>
      <t>共享</t>
    </r>
    <r>
      <rPr>
        <sz val="10"/>
        <color rgb="FF000000"/>
        <rFont val="Calibri"/>
        <charset val="0"/>
      </rPr>
      <t>14.7</t>
    </r>
  </si>
  <si>
    <t>2026010900122-10101001-00001</t>
  </si>
  <si>
    <t>WTC-2026010900122</t>
  </si>
  <si>
    <t>WTZ-202601090103</t>
  </si>
  <si>
    <t>LS210010002220241868</t>
  </si>
  <si>
    <t>2026010900008-10101001-00001</t>
  </si>
  <si>
    <t>WTC-2026010900008</t>
  </si>
  <si>
    <t>WTZ-202601090008</t>
  </si>
  <si>
    <t>LS210010002220241859</t>
  </si>
  <si>
    <t>2026010900121-10101001-00001</t>
  </si>
  <si>
    <t>WTC-2026010900121</t>
  </si>
  <si>
    <t>2026010900119-10101001-00001</t>
  </si>
  <si>
    <t>WTC-2026010900119</t>
  </si>
  <si>
    <t>2026010800129-10101001-00001</t>
  </si>
  <si>
    <t>WTC-2026010800129</t>
  </si>
  <si>
    <t>WTZ-202601080118</t>
  </si>
  <si>
    <t>LS210010002220241848</t>
  </si>
  <si>
    <t>2026010900007-10101001-00001</t>
  </si>
  <si>
    <t>WTC-2026010900007</t>
  </si>
  <si>
    <t>WTZ-202601090007</t>
  </si>
  <si>
    <t>LS210010002220241858</t>
  </si>
  <si>
    <t>2026010700165-10101001-00001</t>
  </si>
  <si>
    <t>WTC-2026010700165</t>
  </si>
  <si>
    <t>WTZ-202601070122</t>
  </si>
  <si>
    <t>210010002220250415</t>
  </si>
  <si>
    <t>2026010700164-10101001-00001</t>
  </si>
  <si>
    <t>WTC-2026010700164</t>
  </si>
  <si>
    <t>2026010700130-10101001-00001</t>
  </si>
  <si>
    <t>WTC-2026010700130</t>
  </si>
  <si>
    <t>WTZ-202601070092</t>
  </si>
  <si>
    <t>210010002220250167</t>
  </si>
  <si>
    <t>2026010800121-10101001-00001</t>
  </si>
  <si>
    <t>WTC-2026010800121</t>
  </si>
  <si>
    <t>WTZ-202601080110</t>
  </si>
  <si>
    <t>LS210010002220232812</t>
  </si>
  <si>
    <r>
      <rPr>
        <sz val="10"/>
        <color rgb="FF000000"/>
        <rFont val="宋体"/>
        <charset val="0"/>
      </rPr>
      <t>共享</t>
    </r>
    <r>
      <rPr>
        <sz val="10"/>
        <color rgb="FF000000"/>
        <rFont val="Calibri"/>
        <charset val="0"/>
      </rPr>
      <t>9.7</t>
    </r>
  </si>
  <si>
    <t>2026010700123-10101001-00001</t>
  </si>
  <si>
    <t>WTC-2026010700123</t>
  </si>
  <si>
    <t>WTZ-202601070090</t>
  </si>
  <si>
    <t>210010002220250166</t>
  </si>
  <si>
    <t>2026010700182-10101001-00001</t>
  </si>
  <si>
    <t>WTC-2026010700182</t>
  </si>
  <si>
    <t>WTZ-202601070138</t>
  </si>
  <si>
    <t>210010002220250470</t>
  </si>
  <si>
    <t>2026010900024-10101001-00001</t>
  </si>
  <si>
    <t>WTC-2026010900024</t>
  </si>
  <si>
    <t>WTZ-202601090022</t>
  </si>
  <si>
    <t>LS210010002220241872</t>
  </si>
  <si>
    <t>2026010900060-10101001-00001</t>
  </si>
  <si>
    <t>WTC-2026010900060</t>
  </si>
  <si>
    <t>WTZ-202601090046</t>
  </si>
  <si>
    <t>LS210010002220241880</t>
  </si>
  <si>
    <t>2026010900045-10101001-00001</t>
  </si>
  <si>
    <t>WTC-2026010900045</t>
  </si>
  <si>
    <t>WTZ-202601090033</t>
  </si>
  <si>
    <t>LS210010002220241878</t>
  </si>
  <si>
    <t>2026010700121-10101001-00001</t>
  </si>
  <si>
    <t>WTC-2026010700121</t>
  </si>
  <si>
    <t>WTZ-202601070088</t>
  </si>
  <si>
    <t>210010002220250113</t>
  </si>
  <si>
    <t>2026010900035-10101001-00001</t>
  </si>
  <si>
    <t>WTC-2026010900035</t>
  </si>
  <si>
    <t>WTZ-202601090028</t>
  </si>
  <si>
    <t>LS210010002220241876</t>
  </si>
  <si>
    <t>2026010700176-10101001-00001</t>
  </si>
  <si>
    <t>WTC-2026010700176</t>
  </si>
  <si>
    <t>WTZ-202601070132</t>
  </si>
  <si>
    <t>210010002220250339</t>
  </si>
  <si>
    <t>2026010700181-10101001-00001</t>
  </si>
  <si>
    <t>WTC-2026010700181</t>
  </si>
  <si>
    <t>WTZ-202601070137</t>
  </si>
  <si>
    <t>210010002220250469</t>
  </si>
  <si>
    <t>2026010700145-10101001-00001</t>
  </si>
  <si>
    <t>WTC-2026010700145</t>
  </si>
  <si>
    <t>2026010700153-10101001-00001</t>
  </si>
  <si>
    <t>WTC-2026010700153</t>
  </si>
  <si>
    <t>WTZ-202601070112</t>
  </si>
  <si>
    <t>210010002220250304</t>
  </si>
  <si>
    <t>2026010700154-10101001-00001</t>
  </si>
  <si>
    <t>WTC-2026010700154</t>
  </si>
  <si>
    <t>2026042400006-10101010-00001</t>
  </si>
  <si>
    <t>WTC-2026042400006</t>
  </si>
  <si>
    <t>WTZ-202604240007</t>
  </si>
  <si>
    <t>210010002220260178</t>
  </si>
  <si>
    <t>2026042400007-10101010-00001</t>
  </si>
  <si>
    <t>WTC-2026042400007</t>
  </si>
  <si>
    <t>2026042400008-10101010-00001</t>
  </si>
  <si>
    <t>WTC-2026042400008</t>
  </si>
  <si>
    <t>2026042400009-10101010-00001</t>
  </si>
  <si>
    <t>WTC-2026042400009</t>
  </si>
  <si>
    <t>2026042400010-10101012-00001</t>
  </si>
  <si>
    <t>WTC-2026042400010</t>
  </si>
  <si>
    <t>2026042400002-10101021-00001</t>
  </si>
  <si>
    <t>WTC-2026042400002</t>
  </si>
  <si>
    <t>WTZ-202604240002</t>
  </si>
  <si>
    <t>210050002220260014</t>
  </si>
  <si>
    <t>2026042400003-10101021-00001</t>
  </si>
  <si>
    <t>WTC-2026042400003</t>
  </si>
  <si>
    <t>WTZ-202604240003</t>
  </si>
  <si>
    <t>210050002220260013</t>
  </si>
  <si>
    <t>2026042400001-10101022-00001</t>
  </si>
  <si>
    <t>WTC-2026042400001</t>
  </si>
  <si>
    <t>WTZ-202604240001</t>
  </si>
  <si>
    <t>210050002220260018</t>
  </si>
  <si>
    <t>2026042300008-20101001-00001</t>
  </si>
  <si>
    <t>WTC-2026042300008</t>
  </si>
  <si>
    <t>WTZ-202604230005</t>
  </si>
  <si>
    <t>210010002220260115</t>
  </si>
  <si>
    <t>2026042300006-20101001-00001</t>
  </si>
  <si>
    <t>WTC-2026042300006</t>
  </si>
  <si>
    <t>WTZ-202604230003</t>
  </si>
  <si>
    <t>210010002220260097</t>
  </si>
  <si>
    <t>2026042300007-20101001-00001</t>
  </si>
  <si>
    <t>WTC-2026042300007</t>
  </si>
  <si>
    <t>WTZ-202604230004</t>
  </si>
  <si>
    <t>210010002220260093</t>
  </si>
  <si>
    <t>2026042200006-10101021-00001</t>
  </si>
  <si>
    <t>WTC-2026042200006</t>
  </si>
  <si>
    <t>WTZ-202604220004</t>
  </si>
  <si>
    <t>2026042200007-10101021-00001</t>
  </si>
  <si>
    <t>WTC-2026042200007</t>
  </si>
  <si>
    <t>2026042200004-10101021-00001</t>
  </si>
  <si>
    <t>WTC-2026042200004</t>
  </si>
  <si>
    <t>WTZ-202604220002</t>
  </si>
  <si>
    <t>210050002220260017</t>
  </si>
  <si>
    <t>2026042200005-10101021-00001</t>
  </si>
  <si>
    <t>WTC-2026042200005</t>
  </si>
  <si>
    <t>WTZ-202604220003</t>
  </si>
  <si>
    <t>2026042200002-10101021-00001</t>
  </si>
  <si>
    <t>WTC-2026042200002</t>
  </si>
  <si>
    <t>WTZ-202604220001</t>
  </si>
  <si>
    <t>210010002220260104</t>
  </si>
  <si>
    <t>中国电信股份有限公司上海分公司</t>
  </si>
  <si>
    <t>2026042200003-10101021-00001</t>
  </si>
  <si>
    <t>WTC-2026042200003</t>
  </si>
  <si>
    <t>2026042100001-10101102-00001</t>
  </si>
  <si>
    <t>WTC-2026042100001</t>
  </si>
  <si>
    <t>【测试】广电卫星传输服务</t>
  </si>
  <si>
    <t>WTZ-202604210002</t>
  </si>
  <si>
    <t>2026041500002-10101001-00001</t>
  </si>
  <si>
    <t>WTC-2026041500002</t>
  </si>
  <si>
    <t>WTZ-202604150001</t>
  </si>
  <si>
    <t>2026041500003-10101003-00001</t>
  </si>
  <si>
    <t>WTC-2026041500003</t>
  </si>
  <si>
    <t>WTZ-202604150002</t>
  </si>
  <si>
    <t>2026041400033-10101003-00001</t>
  </si>
  <si>
    <t>WTC-2026041400033</t>
  </si>
  <si>
    <t>WTZ-202604140030</t>
  </si>
  <si>
    <t>2026041400027-10101003-00001</t>
  </si>
  <si>
    <t>WTC-2026041400027</t>
  </si>
  <si>
    <t>WTZ-202604140024</t>
  </si>
  <si>
    <t>2026041400028-10101001-00001</t>
  </si>
  <si>
    <t>WTC-2026041400028</t>
  </si>
  <si>
    <t>WTZ-202604140025</t>
  </si>
  <si>
    <t>2026041400029-10101001-00001</t>
  </si>
  <si>
    <t>WTC-2026041400029</t>
  </si>
  <si>
    <t>WTZ-202604140026</t>
  </si>
  <si>
    <t>2026041400030-10101003-00001</t>
  </si>
  <si>
    <t>WTC-2026041400030</t>
  </si>
  <si>
    <t>WTZ-202604140027</t>
  </si>
  <si>
    <t>2026041400031-10101003-00001</t>
  </si>
  <si>
    <t>WTC-2026041400031</t>
  </si>
  <si>
    <t>WTZ-202604140028</t>
  </si>
  <si>
    <t>林芝标清 CS9C 6B</t>
  </si>
  <si>
    <t>2026041400032-10101003-00001</t>
  </si>
  <si>
    <t>WTC-2026041400032</t>
  </si>
  <si>
    <t>WTZ-202604140029</t>
  </si>
  <si>
    <t>2026041400021-10101002-00001</t>
  </si>
  <si>
    <t>WTC-2026041400021</t>
  </si>
  <si>
    <t>广电卫星传输服务-4K</t>
  </si>
  <si>
    <t>WTZ-202604140018</t>
  </si>
  <si>
    <t>CS6E 1A</t>
  </si>
  <si>
    <t>2026041400022-20101001-00001</t>
  </si>
  <si>
    <t>WTC-2026041400022</t>
  </si>
  <si>
    <t>WTZ-202604140019</t>
  </si>
  <si>
    <t>2026041400023-10101001-00001</t>
  </si>
  <si>
    <t>WTC-2026041400023</t>
  </si>
  <si>
    <t>WTZ-202604140020</t>
  </si>
  <si>
    <r>
      <rPr>
        <sz val="10"/>
        <color rgb="FF000000"/>
        <rFont val="宋体"/>
        <charset val="0"/>
      </rPr>
      <t>外宣高清</t>
    </r>
    <r>
      <rPr>
        <sz val="10"/>
        <color rgb="FF000000"/>
        <rFont val="Calibri"/>
        <charset val="0"/>
      </rPr>
      <t xml:space="preserve"> 6E2A</t>
    </r>
  </si>
  <si>
    <t>2026041400024-10101003-00001</t>
  </si>
  <si>
    <t>WTC-2026041400024</t>
  </si>
  <si>
    <t>WTZ-202604140021</t>
  </si>
  <si>
    <t>2026041400025-10101002-00001</t>
  </si>
  <si>
    <t>WTC-2026041400025</t>
  </si>
  <si>
    <t>WTZ-202604140022</t>
  </si>
  <si>
    <t>4K 6E7B</t>
  </si>
  <si>
    <t>2026041400026-10101001-00001</t>
  </si>
  <si>
    <t>WTC-2026041400026</t>
  </si>
  <si>
    <t>WTZ-202604140023</t>
  </si>
  <si>
    <r>
      <rPr>
        <sz val="10"/>
        <color rgb="FF000000"/>
        <rFont val="宋体"/>
        <charset val="0"/>
      </rPr>
      <t>山东高清</t>
    </r>
    <r>
      <rPr>
        <sz val="10"/>
        <color rgb="FF000000"/>
        <rFont val="Calibri"/>
        <charset val="0"/>
      </rPr>
      <t xml:space="preserve"> 6D13B</t>
    </r>
  </si>
  <si>
    <t>2026041400014-10101002-00001</t>
  </si>
  <si>
    <t>WTC-2026041400014</t>
  </si>
  <si>
    <t>WTZ-202604140011</t>
  </si>
  <si>
    <r>
      <rPr>
        <sz val="10"/>
        <color rgb="FF000000"/>
        <rFont val="宋体"/>
        <charset val="0"/>
      </rPr>
      <t>山东</t>
    </r>
    <r>
      <rPr>
        <sz val="10"/>
        <color rgb="FF000000"/>
        <rFont val="Calibri"/>
        <charset val="0"/>
      </rPr>
      <t>4K</t>
    </r>
    <r>
      <rPr>
        <sz val="10"/>
        <color rgb="FF000000"/>
        <rFont val="Calibri"/>
        <charset val="0"/>
      </rPr>
      <t xml:space="preserve">  </t>
    </r>
    <r>
      <rPr>
        <sz val="10"/>
        <color rgb="FF000000"/>
        <rFont val="Calibri"/>
        <charset val="0"/>
      </rPr>
      <t>6E 8B</t>
    </r>
  </si>
  <si>
    <t>2026041400015-10101002-00001</t>
  </si>
  <si>
    <t>WTC-2026041400015</t>
  </si>
  <si>
    <t>WTZ-202604140012</t>
  </si>
  <si>
    <t>CS6D 13B</t>
  </si>
  <si>
    <t>2026041400016-10101002-00001</t>
  </si>
  <si>
    <t>WTC-2026041400016</t>
  </si>
  <si>
    <t>WTZ-202604140013</t>
  </si>
  <si>
    <t>CS6E 1B</t>
  </si>
  <si>
    <t>2026041400017-10101002-00001</t>
  </si>
  <si>
    <t>WTC-2026041400017</t>
  </si>
  <si>
    <t>WTZ-202604140014</t>
  </si>
  <si>
    <t>2026041400018-10101001-00001</t>
  </si>
  <si>
    <t>WTC-2026041400018</t>
  </si>
  <si>
    <t>WTZ-202604140015</t>
  </si>
  <si>
    <r>
      <rPr>
        <sz val="10"/>
        <color rgb="FF000000"/>
        <rFont val="宋体"/>
        <charset val="0"/>
      </rPr>
      <t>内蒙高清</t>
    </r>
    <r>
      <rPr>
        <sz val="10"/>
        <color rgb="FF000000"/>
        <rFont val="Calibri"/>
        <charset val="0"/>
      </rPr>
      <t xml:space="preserve"> 6D2B</t>
    </r>
  </si>
  <si>
    <t>2026041400019-10101001-00001</t>
  </si>
  <si>
    <t>WTC-2026041400019</t>
  </si>
  <si>
    <t>WTZ-202604140016</t>
  </si>
  <si>
    <r>
      <rPr>
        <sz val="10"/>
        <color rgb="FF000000"/>
        <rFont val="宋体"/>
        <charset val="0"/>
      </rPr>
      <t>陕西高清</t>
    </r>
    <r>
      <rPr>
        <sz val="10"/>
        <color rgb="FF000000"/>
        <rFont val="Calibri"/>
        <charset val="0"/>
      </rPr>
      <t>6E8B</t>
    </r>
  </si>
  <si>
    <t>2026041400020-10101001-00001</t>
  </si>
  <si>
    <t>WTC-2026041400020</t>
  </si>
  <si>
    <t>WTZ-202604140017</t>
  </si>
  <si>
    <t>2026041400013-10101003-00001</t>
  </si>
  <si>
    <t>WTC-2026041400013</t>
  </si>
  <si>
    <t>WTZ-202604140010</t>
  </si>
  <si>
    <t>2026041400008-10101002-00001</t>
  </si>
  <si>
    <t>WTC-2026041400008</t>
  </si>
  <si>
    <t>WTZ-202604140005</t>
  </si>
  <si>
    <t>CS6E 10B</t>
  </si>
  <si>
    <t>2026041400009-10101002-00001</t>
  </si>
  <si>
    <t>WTC-2026041400009</t>
  </si>
  <si>
    <t>WTZ-202604140006</t>
  </si>
  <si>
    <t>2026041400010-10101003-00001</t>
  </si>
  <si>
    <t>WTC-2026041400010</t>
  </si>
  <si>
    <t>WTZ-202604140007</t>
  </si>
  <si>
    <t>深圳高清 CS9C 3B</t>
  </si>
  <si>
    <t>2026041400012-10101001-00001</t>
  </si>
  <si>
    <t>WTC-2026041400012</t>
  </si>
  <si>
    <t>广电传输卫星服务</t>
  </si>
  <si>
    <t>WTZ-202604140009</t>
  </si>
  <si>
    <t>CS6D 3A 4B 11B</t>
  </si>
  <si>
    <t>2026041400005-10101001-00001</t>
  </si>
  <si>
    <t>WTC-2026041400005</t>
  </si>
  <si>
    <t>WTZ-202604140002</t>
  </si>
  <si>
    <t>2026041400006-10101001-00001</t>
  </si>
  <si>
    <t>WTC-2026041400006</t>
  </si>
  <si>
    <t>WTZ-202604140003</t>
  </si>
  <si>
    <t>2026041400007-10101003-00001</t>
  </si>
  <si>
    <t>WTC-2026041400007</t>
  </si>
  <si>
    <t>WTZ-202604140004</t>
  </si>
  <si>
    <t>2025122500002-nan-00001</t>
  </si>
  <si>
    <t>WTC-2025122500002</t>
  </si>
  <si>
    <t>赵克</t>
  </si>
  <si>
    <t>2026011400278-10101001-00001</t>
  </si>
  <si>
    <t>WTC-2026011400278</t>
  </si>
  <si>
    <t>WTZ-202601140284</t>
  </si>
  <si>
    <t>测试专用企业</t>
  </si>
  <si>
    <t>孟蓝茹</t>
  </si>
  <si>
    <t>2026011500056-10101001-00001</t>
  </si>
  <si>
    <t>WTC-2026011500056</t>
  </si>
  <si>
    <t>WTZ-202601150050</t>
  </si>
  <si>
    <t>2026010700124-10101001-00001</t>
  </si>
  <si>
    <t>WTC-2026010700124</t>
  </si>
  <si>
    <t>WTZ-202601070091</t>
  </si>
  <si>
    <t>2026010700125-10101002-00001</t>
  </si>
  <si>
    <t>WTC-2026010700125</t>
  </si>
  <si>
    <t>2026010800145-10101004-00001</t>
  </si>
  <si>
    <t>WTC-2026010800145</t>
  </si>
  <si>
    <t>WTZ-202601080131</t>
  </si>
  <si>
    <t>2026010800148-10101006-00001</t>
  </si>
  <si>
    <t>WTC-2026010800148</t>
  </si>
  <si>
    <t>WTZ-202601080132</t>
  </si>
  <si>
    <t>2026010600020-10101009-00001</t>
  </si>
  <si>
    <t>WTC-2026010600020</t>
  </si>
  <si>
    <t>WTZ-202601060016</t>
  </si>
  <si>
    <t>中国人民财产保险股份有限公司深圳市分公司</t>
  </si>
  <si>
    <t>曾霄笑</t>
  </si>
  <si>
    <t>2026010500024-10101002-00001</t>
  </si>
  <si>
    <t>WTC-2026010500024</t>
  </si>
  <si>
    <t>WTZ-202601050013</t>
  </si>
  <si>
    <t>test2</t>
  </si>
  <si>
    <t>市场部测试</t>
  </si>
  <si>
    <t>2026010600009-10101005-00001</t>
  </si>
  <si>
    <t>WTC-2026010600009</t>
  </si>
  <si>
    <t>WTZ-202601060008</t>
  </si>
  <si>
    <t>2026010600012-10101005-00001</t>
  </si>
  <si>
    <t>WTC-2026010600012</t>
  </si>
  <si>
    <t>2026011400270-10101005-00001</t>
  </si>
  <si>
    <t>WTC-2026011400270</t>
  </si>
  <si>
    <t>WTZ-202601140277</t>
  </si>
  <si>
    <t>210010002220250204</t>
  </si>
  <si>
    <t>2026011400304-10101005-00001</t>
  </si>
  <si>
    <t>WTC-2026011400304</t>
  </si>
  <si>
    <t>WTZ-202601140308</t>
  </si>
  <si>
    <t>LS210010002220203343</t>
  </si>
  <si>
    <t>2026011400331-10101005-00001</t>
  </si>
  <si>
    <t>WTC-2026011400331</t>
  </si>
  <si>
    <t>2026011400334-10101005-00001</t>
  </si>
  <si>
    <t>WTC-2026011400334</t>
  </si>
  <si>
    <t>WTZ-202601140333</t>
  </si>
  <si>
    <t>210010002220250205</t>
  </si>
  <si>
    <t>2026011400335-10101005-00001</t>
  </si>
  <si>
    <t>WTC-2026011400335</t>
  </si>
  <si>
    <t>2026011400337-10101005-00001</t>
  </si>
  <si>
    <t>WTC-2026011400337</t>
  </si>
  <si>
    <t>WTZ-202601140335</t>
  </si>
  <si>
    <t>LS210010002220222870</t>
  </si>
  <si>
    <t>2026012700001-10101003-00001</t>
  </si>
  <si>
    <t>WTC-2026012700001</t>
  </si>
  <si>
    <t>WTZ-202601270001</t>
  </si>
  <si>
    <t>田锟</t>
  </si>
  <si>
    <t>2026012800005-10101022-00001</t>
  </si>
  <si>
    <t>WTC-2026012800005</t>
  </si>
  <si>
    <t>WTZ-202601280004</t>
  </si>
  <si>
    <t>2026012800004-10101003-00001</t>
  </si>
  <si>
    <t>WTC-2026012800004</t>
  </si>
  <si>
    <t>WTZ-202601280003</t>
  </si>
  <si>
    <t>2026012800017-10101002-00001</t>
  </si>
  <si>
    <t>WTC-2026012800017</t>
  </si>
  <si>
    <t>WTZ-202601280011</t>
  </si>
  <si>
    <t>2026012900011-10101002-00001</t>
  </si>
  <si>
    <t>WTC-2026012900011</t>
  </si>
  <si>
    <t>WTZ-202601290006</t>
  </si>
  <si>
    <t>test123</t>
  </si>
  <si>
    <t>2026012900010-10101002-00001</t>
  </si>
  <si>
    <t>WTC-2026012900010</t>
  </si>
  <si>
    <t>2026012900009-10101002-00001</t>
  </si>
  <si>
    <t>WTC-2026012900009</t>
  </si>
  <si>
    <t>2026012900021-10101002-00001</t>
  </si>
  <si>
    <t>WTC-2026012900021</t>
  </si>
  <si>
    <t>WTZ-202601290014</t>
  </si>
  <si>
    <t>2026013000014-10101022-00001</t>
  </si>
  <si>
    <t>WTC-2026013000014</t>
  </si>
  <si>
    <t>WTZ-202601300003</t>
  </si>
  <si>
    <t>2026013000013-10101002-00001</t>
  </si>
  <si>
    <t>WTC-2026013000013</t>
  </si>
  <si>
    <t>WTZ-202601300002</t>
  </si>
  <si>
    <t>2026012900022-10101002-00001</t>
  </si>
  <si>
    <t>WTC-2026012900022</t>
  </si>
  <si>
    <t>WTZ-202601290015</t>
  </si>
  <si>
    <t>2026013000012-10101022-00001</t>
  </si>
  <si>
    <t>WTC-2026013000012</t>
  </si>
  <si>
    <t>WTZ-202601300001</t>
  </si>
  <si>
    <t>2026020300006-10101002-00001</t>
  </si>
  <si>
    <t>WTC-2026020300006</t>
  </si>
  <si>
    <t>WTZ-202602030003</t>
  </si>
  <si>
    <t>2026020300007-10101002-00001</t>
  </si>
  <si>
    <t>WTC-2026020300007</t>
  </si>
  <si>
    <t>2026020300001-10101002-00001</t>
  </si>
  <si>
    <t>WTC-2026020300001</t>
  </si>
  <si>
    <t>WTZ-202602030001</t>
  </si>
  <si>
    <t>2026020300002-10101002-00001</t>
  </si>
  <si>
    <t>WTC-2026020300002</t>
  </si>
  <si>
    <t>2026020300003-10101002-00001</t>
  </si>
  <si>
    <t>WTC-2026020300003</t>
  </si>
  <si>
    <t>2026010700048-10101004-00001</t>
  </si>
  <si>
    <t>WTC-2026010700048</t>
  </si>
  <si>
    <t>WTZ-202601070034</t>
  </si>
  <si>
    <t>北京远度互联科技有限公司</t>
  </si>
  <si>
    <t>2026020300010-10101002-00001</t>
  </si>
  <si>
    <t>WTC-2026020300010</t>
  </si>
  <si>
    <t>WTZ-202602030005</t>
  </si>
  <si>
    <t>2026021100001-10101001-00001</t>
  </si>
  <si>
    <t>WTC-2026021100001</t>
  </si>
  <si>
    <t>WTZ-202602110001</t>
  </si>
  <si>
    <t>2026021000001-10101001-00001</t>
  </si>
  <si>
    <t>WTC-2026021000001</t>
  </si>
  <si>
    <t>WTZ-202602100001</t>
  </si>
  <si>
    <t>2026021000004-10101001-00001</t>
  </si>
  <si>
    <t>WTC-2026021000004</t>
  </si>
  <si>
    <t>WTZ-202602100002</t>
  </si>
  <si>
    <t>cscs</t>
  </si>
  <si>
    <t>2026012900016-10101003-00001</t>
  </si>
  <si>
    <t>WTC-2026012900016</t>
  </si>
  <si>
    <t>WTZ-202601290010</t>
  </si>
  <si>
    <t>test￥！@#</t>
  </si>
  <si>
    <t>2026012100019-10101001-00001</t>
  </si>
  <si>
    <t>WTC-2026012100019</t>
  </si>
  <si>
    <t>无需履约</t>
  </si>
  <si>
    <t>2026022800007-10101001-00001</t>
  </si>
  <si>
    <t>WTC-2026022800007</t>
  </si>
  <si>
    <t>WTZ-202602280004</t>
  </si>
  <si>
    <t>2026022800005-10101001-00001</t>
  </si>
  <si>
    <t>WTC-2026022800005</t>
  </si>
  <si>
    <t>WTZ-202602280003</t>
  </si>
  <si>
    <t>2026022800003-10101001-00001</t>
  </si>
  <si>
    <t>WTC-2026022800003</t>
  </si>
  <si>
    <t>WTZ-202602280002</t>
  </si>
  <si>
    <t>2026022800001-10101001-00001</t>
  </si>
  <si>
    <t>WTC-2026022800001</t>
  </si>
  <si>
    <t>WTZ-202602280001</t>
  </si>
  <si>
    <t>2026030200003-10101005-00001</t>
  </si>
  <si>
    <t>WTC-2026030200003</t>
  </si>
  <si>
    <t>WTZ-202603020002</t>
  </si>
  <si>
    <t>2026030600011-10101001-00001</t>
  </si>
  <si>
    <t>WTC-2026030600011</t>
  </si>
  <si>
    <t>WTZ-202603060011</t>
  </si>
  <si>
    <t>福州优腾信息技术有限公司</t>
  </si>
  <si>
    <t>2026010900001-10101001-00001</t>
  </si>
  <si>
    <t>WTC-2026010900001</t>
  </si>
  <si>
    <t>WTZ-202601090002</t>
  </si>
  <si>
    <t>210010002220250382</t>
  </si>
  <si>
    <t>武警海警总队第三支队</t>
  </si>
  <si>
    <t>2026020300004-10101002-00001</t>
  </si>
  <si>
    <t>WTC-2026020300004</t>
  </si>
  <si>
    <t>WTZ-202602030002</t>
  </si>
  <si>
    <t>zhaoke-test-hetong</t>
  </si>
  <si>
    <t>2026020300005-10101002-00001</t>
  </si>
  <si>
    <t>WTC-2026020300005</t>
  </si>
  <si>
    <t>2026012100020-10101001-00001</t>
  </si>
  <si>
    <t>WTC-2026012100020</t>
  </si>
  <si>
    <t>共享13</t>
  </si>
  <si>
    <t>2026031800015-90101001-00001</t>
  </si>
  <si>
    <t>WTC-2026031800015</t>
  </si>
  <si>
    <t>WTZ-202603180006</t>
  </si>
  <si>
    <t>2026031600001-10101003-00001</t>
  </si>
  <si>
    <t>WTC-2026031600001</t>
  </si>
  <si>
    <t>WTZ-202603160001</t>
  </si>
  <si>
    <t>test测试123</t>
  </si>
  <si>
    <t>2026032700003-10101008-00001</t>
  </si>
  <si>
    <t>WTC-2026032700003</t>
  </si>
  <si>
    <t>通信卫星传输服务Ku-点波束</t>
  </si>
  <si>
    <t>WTZ-202603270001</t>
  </si>
  <si>
    <t>test1233321</t>
  </si>
  <si>
    <t>PI20260528-0015-10101003-00001</t>
  </si>
  <si>
    <t>SO20260528-0015</t>
  </si>
  <si>
    <t>MO20260528-0008</t>
  </si>
  <si>
    <t>210010002220260238</t>
  </si>
  <si>
    <t>PI20260528-0016-10101003-00001</t>
  </si>
  <si>
    <t>SO20260528-0016</t>
  </si>
  <si>
    <t>PI20260528-0017-10101003-00001</t>
  </si>
  <si>
    <t>SO20260528-0017</t>
  </si>
  <si>
    <t>PI20260528-0013-10101011-00001</t>
  </si>
  <si>
    <t>SO20260528-0013</t>
  </si>
  <si>
    <t>MO20260528-0007</t>
  </si>
  <si>
    <t>210010002220260155</t>
  </si>
  <si>
    <t>PI20260528-0004-10101011-00001</t>
  </si>
  <si>
    <t>SO20260528-0004</t>
  </si>
  <si>
    <t>MO20260528-0003</t>
  </si>
  <si>
    <t>PI20260521-0004-10101008-00001</t>
  </si>
  <si>
    <t>SO20260521-0004</t>
  </si>
  <si>
    <t>MO20260521-0001</t>
  </si>
  <si>
    <t>210010002220260210</t>
  </si>
  <si>
    <t>北京航天万达高科技有限公司</t>
  </si>
  <si>
    <t>PI20260520-0007-10101010-00001</t>
  </si>
  <si>
    <t>SO20260520-0007</t>
  </si>
  <si>
    <t>MO20260520-0006</t>
  </si>
  <si>
    <t>210010002220260219</t>
  </si>
  <si>
    <t>商品实例id</t>
  </si>
  <si>
    <t>所属子订单</t>
  </si>
  <si>
    <t>甲方</t>
  </si>
  <si>
    <t>上行区域</t>
  </si>
  <si>
    <t>下行区域</t>
  </si>
  <si>
    <t>独占/共享关系</t>
  </si>
  <si>
    <t>开始时间</t>
  </si>
  <si>
    <t>结束时间</t>
  </si>
  <si>
    <t>上行波束代码</t>
  </si>
  <si>
    <t>上行极化</t>
  </si>
  <si>
    <t>下行波束代码</t>
  </si>
  <si>
    <t>下行极化</t>
  </si>
  <si>
    <t>CS6D_BW012.00_UV____C_S06391.00_E06403.00_DH____A_S04166.00_E04178.00</t>
  </si>
  <si>
    <t>CS6E_BW025.00_UH____C_S06387.50_E06412.50_DV____A_S04162.50_E04187.50</t>
  </si>
  <si>
    <t>CS6D_BW012.00_UV____C_S06367.00_E06379.00_DH____A_S04142.00_E04154.00</t>
  </si>
  <si>
    <t>CS6E_BW008.40_UH____C_S06027.80_E06036.20_DV____A_S03802.80_E03811.20</t>
  </si>
  <si>
    <t>CS6E_BW006.20_UH____C_S06113.90_E06120.10_DV____A_S03888.90_E03895.10</t>
  </si>
  <si>
    <t>CS6D_BW012.70_UV____C_S06207.65_E06220.35_DH____A_S03982.65_E03995.35</t>
  </si>
  <si>
    <t>CS6E_BW008.70_UV____C_S06367.65_E06376.35_DH____A_S04142.65_E04151.35</t>
  </si>
  <si>
    <t>CS6E_BW027.00_UV____C_S06327.00_E06354.00_DH____A_S04102.00_E04129.00</t>
  </si>
  <si>
    <t>CS6D_BW018.00_UV____C_S06167.00_E06185.00_DH____A_S03942.00_E03960.00</t>
  </si>
  <si>
    <t>CS6D_BW009.00_UV____C_S06096.00_E06105.00_DH____A_S03871.00_E03880.00</t>
  </si>
  <si>
    <t>CS6D_BW009.30_UV____C_S06153.35_E06162.65_DH____A_S03928.35_E03937.65</t>
  </si>
  <si>
    <t>CS6D_BW024.00_UH____C_S06067.00_E06091.00_DV____A_S03842.00_E03866.00</t>
  </si>
  <si>
    <t>CS6D_BW009.00_UV____C_S06047.00_E06056.00_DH____A_S03822.00_E03831.00</t>
  </si>
  <si>
    <t>CS6D_BW012.00_UV____C_S06299.00_E06311.00_DH____A_S04074.00_E04086.00</t>
  </si>
  <si>
    <t>CS6E_BW036.00_UV____C_S06207.00_E06243.00_DH____A_S03982.00_E04018.00</t>
  </si>
  <si>
    <t>CS6E_BW012.90_UV____C_S06389.55_E06402.45_DH____A_S04164.55_E04177.45</t>
  </si>
  <si>
    <t>CS6E_BW006.20_UH____C_S06075.90_E06082.10_DV____A_S03850.90_E03857.10</t>
  </si>
  <si>
    <t>CS6D_BW012.00_UV____C_S06287.00_E06299.00_DH____A_S04062.00_E04074.00</t>
  </si>
  <si>
    <t>CS6E_BW007.60_UH____C_S06055.20_E06062.80_DV____A_S03830.20_E03837.80</t>
  </si>
  <si>
    <t>CS6E_BW009.00_UH____C_S06264.00_E06273.00_DV____A_S04039.00_E04048.00</t>
  </si>
  <si>
    <t>CS6E_BW006.00_UH____C_S06107.00_E06113.00_DV____A_S03882.00_E03888.00</t>
  </si>
  <si>
    <t>CS6D_BW009.00_UV____C_S06087.00_E06096.00_DH____A_S03862.00_E03871.00</t>
  </si>
  <si>
    <t>CS6D_BW006.00_UV____C_S06235.00_E06241.00_DH____A_S04010.00_E04016.00</t>
  </si>
  <si>
    <t>CS6D_BW018.00_UH____C_S06187.00_E06205.00_DV____A_S03962.00_E03980.00</t>
  </si>
  <si>
    <t>CS6E_BW008.40_UH____C_S06160.80_E06169.20_DV____A_S03935.80_E03944.20</t>
  </si>
  <si>
    <t>CS6E_BW009.70_UV____C_S06016.15_E06025.85_DH____A_S03791.15_E03800.85</t>
  </si>
  <si>
    <t>CS6E_BW006.80_UH____C_S06082.60_E06089.40_DV____A_S03857.60_E03864.40</t>
  </si>
  <si>
    <t>CS6E_BW009.00_UV____C_S06007.00_E06016.00_DH____A_S03782.00_E03791.00</t>
  </si>
  <si>
    <t>CS6E_BW012.20_UV____C_S06376.90_E06389.10_DH____A_S04151.90_E04164.10</t>
  </si>
  <si>
    <t>CS6D_BW012.00_UH____C_S06091.00_E06103.00_DV____A_S03866.00_E03878.00</t>
  </si>
  <si>
    <t>CS6E_BW009.00_UH____C_S06133.50_E06142.50_DV____A_S03908.50_E03917.50</t>
  </si>
  <si>
    <t>CS6D_BW018.00_UV____C_S06185.00_E06203.00_DH____A_S03960.00_E03978.00</t>
  </si>
  <si>
    <t>CS6E_BW012.00_UV____C_S06287.00_E06299.00_DH____A_S04062.00_E04074.00</t>
  </si>
  <si>
    <t>CS6E_BW016.00_UV____C_S05987.00_E06003.00_DH____A_S03762.00_E03778.00</t>
  </si>
  <si>
    <t>CS6D_BW006.20_UV____C_S06220.90_E06227.10_DH____A_S03995.90_E04002.10</t>
  </si>
  <si>
    <t>CS6D_BW018.00_UH____C_S05956.50_E05974.50_DV____A_S03731.50_E03749.50</t>
  </si>
  <si>
    <t>CS6E_BW009.50_UH____C_S06045.25_E06054.75_DV____A_S03820.25_E03829.75</t>
  </si>
  <si>
    <t>CS6D_BW006.20_UV____C_S06227.90_E06234.10_DH____A_S04002.90_E04009.10</t>
  </si>
  <si>
    <t>CS6D_BW010.20_UV____C_S06141.90_E06152.10_DH____A_S03916.90_E03927.10</t>
  </si>
  <si>
    <t>CS6D_BW012.00_UH____C_S06251.00_E06263.00_DV____A_S04026.00_E04038.00</t>
  </si>
  <si>
    <t>CS6D_BW008.00_UV____C_S06105.00_E06113.00_DH____A_S03880.00_E03888.00</t>
  </si>
  <si>
    <t>CS6D_BW036.00_UV____C_S06327.00_E06363.00_DH____A_S04102.00_E04138.00</t>
  </si>
  <si>
    <t>CS6D_BW012.00_UV____C_S06311.00_E06323.00_DH____A_S04086.00_E04098.00</t>
  </si>
  <si>
    <t>CS6D_BW012.00_UH____C_S06227.00_E06239.00_DV____A_S04002.00_E04014.00</t>
  </si>
  <si>
    <t>CS6D_BW012.00_UV____C_S06379.00_E06391.00_DH____A_S04154.00_E04166.00</t>
  </si>
  <si>
    <t>CS6D_BW009.00_UH____C_S05974.50_E05983.50_DV____A_S03749.50_E03758.50</t>
  </si>
  <si>
    <t>CS6E_BW008.40_UH____C_S06067.00_E06075.40_DV____A_S03842.00_E03850.40</t>
  </si>
  <si>
    <t>CS6E_BW014.00_UV____C_S06189.00_E06203.00_DH____A_S03964.00_E03978.00</t>
  </si>
  <si>
    <t>CS6E_BW036.00_UV____C_S06127.00_E06163.00_DH____A_S03902.00_E03938.00</t>
  </si>
  <si>
    <t>CS6D_BW003.80_UH____C_S06207.10_E06210.90_DV____A_S03982.10_E03985.90</t>
  </si>
  <si>
    <t>CS6E_BW012.00_UV____C_S06311.00_E06323.00_DH____A_S04086.00_E04098.00</t>
  </si>
  <si>
    <t>CS6E_BW003.80_UV____C_S06039.20_E06043.00_DH____A_S03814.20_E03818.00</t>
  </si>
  <si>
    <t>CS6D_BW012.00_UH____C_S06131.00_E06143.00_DV____A_S03906.00_E03918.00</t>
  </si>
  <si>
    <t>CS6D_BW036.00_UV____C_S06007.00_E06043.00_DH____A_S03782.00_E03818.00</t>
  </si>
  <si>
    <t>CS6D_BW036.00_UH____C_S05987.00_E06023.00_DV____A_S03762.00_E03798.00</t>
  </si>
  <si>
    <t>CS6D_BW012.00_UH____C_S06211.00_E06223.00_DV____A_S03986.00_E03998.00</t>
  </si>
  <si>
    <t>CS6E_BW006.40_UH____C_S06153.80_E06160.20_DV____A_S03928.80_E03935.20</t>
  </si>
  <si>
    <t>CS6D_BW009.70_UV____C_S06113.15_E06122.85_DH____A_S03888.15_E03897.85</t>
  </si>
  <si>
    <t>CS6D_BW009.00_UH____C_S06107.00_E06116.00_DV____A_S03882.00_E03891.00</t>
  </si>
  <si>
    <t>CS9C_BW036.00_UL____N_S17522.00_E17558.00_DR____C_S11922.00_E11958.00</t>
  </si>
  <si>
    <t>备注信息</t>
  </si>
  <si>
    <r>
      <rPr>
        <b/>
        <sz val="10"/>
        <color rgb="FF000000"/>
        <rFont val="等线"/>
        <charset val="134"/>
      </rPr>
      <t>商品实例</t>
    </r>
    <r>
      <rPr>
        <b/>
        <sz val="10"/>
        <color rgb="FF000000"/>
        <rFont val="Times New Roman"/>
        <charset val="134"/>
      </rPr>
      <t>id</t>
    </r>
  </si>
  <si>
    <t>合同编号</t>
  </si>
  <si>
    <r>
      <rPr>
        <b/>
        <sz val="10"/>
        <color rgb="FF000000"/>
        <rFont val="等线"/>
        <charset val="134"/>
      </rPr>
      <t>独占</t>
    </r>
    <r>
      <rPr>
        <b/>
        <sz val="10"/>
        <color rgb="FF000000"/>
        <rFont val="Times New Roman"/>
        <charset val="134"/>
      </rPr>
      <t>/</t>
    </r>
    <r>
      <rPr>
        <b/>
        <sz val="10"/>
        <color rgb="FF000000"/>
        <rFont val="等线"/>
        <charset val="134"/>
      </rPr>
      <t>共享关系</t>
    </r>
  </si>
  <si>
    <t>使用带宽</t>
  </si>
  <si>
    <t>CS6E_BW036.00_UV____N_S06127.00_E06163.00_DH____A_S03902.00_E03938.00</t>
  </si>
  <si>
    <t>2026-03-26 00:00:00</t>
  </si>
  <si>
    <t>2026-04-24 23:59:59</t>
  </si>
  <si>
    <r>
      <rPr>
        <sz val="10"/>
        <color theme="1"/>
        <rFont val="等线"/>
        <charset val="134"/>
      </rPr>
      <t>山东</t>
    </r>
    <r>
      <rPr>
        <sz val="10"/>
        <color theme="1"/>
        <rFont val="Times New Roman"/>
        <charset val="134"/>
      </rPr>
      <t>4K CS6E 8B</t>
    </r>
  </si>
  <si>
    <t>CS6E_BW018.00_UH____N_S06246.00_E06264.00_DV____A_S04021.00_E04039.00</t>
  </si>
  <si>
    <t>2025-09-28 00:00:00</t>
  </si>
  <si>
    <t>2026-09-27 23:59:59</t>
  </si>
  <si>
    <r>
      <rPr>
        <sz val="10"/>
        <color theme="1"/>
        <rFont val="等线"/>
        <charset val="134"/>
      </rPr>
      <t>央视</t>
    </r>
    <r>
      <rPr>
        <sz val="10"/>
        <color theme="1"/>
        <rFont val="Times New Roman"/>
        <charset val="134"/>
      </rPr>
      <t>4K CS6E 7B</t>
    </r>
  </si>
  <si>
    <t>CS6E_BW036.00_UH____N_S06187.00_E06223.00_DV____A_S03962.00_E03998.00</t>
  </si>
  <si>
    <t>2025-10-16 00:00:00</t>
  </si>
  <si>
    <t>2026-10-15 23:59:59</t>
  </si>
  <si>
    <r>
      <rPr>
        <sz val="10"/>
        <color theme="1"/>
        <rFont val="Times New Roman"/>
        <charset val="134"/>
      </rPr>
      <t>CS9B-(4</t>
    </r>
    <r>
      <rPr>
        <sz val="10"/>
        <color theme="1"/>
        <rFont val="等线"/>
        <charset val="134"/>
      </rPr>
      <t>个转发器</t>
    </r>
    <r>
      <rPr>
        <sz val="10"/>
        <color theme="1"/>
        <rFont val="Times New Roman"/>
        <charset val="134"/>
      </rPr>
      <t>)</t>
    </r>
  </si>
  <si>
    <t>CS9B_BW036.00_UR____N_S17542.00_E17578.00_DL____C_S11942.00_E11978.00</t>
  </si>
  <si>
    <t>2026-04-05 00:00:00</t>
  </si>
  <si>
    <t>2027-04-04 23:59:59</t>
  </si>
  <si>
    <t>CS9B_BW036.00_UL____N_S17402.00_E17438.00_DR____S_S11802.00_E11838.00</t>
  </si>
  <si>
    <t>CS9B_BW036.00_UL____N_S17442.00_E17478.00_DR____S_S11842.00_E11878.00</t>
  </si>
  <si>
    <t>CS9B_BW036.00_UL____N_S17602.00_E17638.00_DR____C_S12002.00_E12038.00</t>
  </si>
  <si>
    <r>
      <rPr>
        <sz val="10"/>
        <color theme="1"/>
        <rFont val="等线"/>
        <charset val="134"/>
      </rPr>
      <t>内蒙高清</t>
    </r>
    <r>
      <rPr>
        <sz val="10"/>
        <color theme="1"/>
        <rFont val="Times New Roman"/>
        <charset val="134"/>
      </rPr>
      <t xml:space="preserve"> CS9C</t>
    </r>
  </si>
  <si>
    <t>CS9C_BW036.00_UR____N_S17742.00_E17778.00_DL____C_S12142.00_E12178.00</t>
  </si>
  <si>
    <t>2025-12-01 00:00:00</t>
  </si>
  <si>
    <t>2026-03-31 23:59:59</t>
  </si>
  <si>
    <t>2026-04-01 00:00:00</t>
  </si>
  <si>
    <t>2027-03-31 23:59:59</t>
  </si>
  <si>
    <r>
      <rPr>
        <sz val="10"/>
        <color theme="1"/>
        <rFont val="等线"/>
        <charset val="134"/>
      </rPr>
      <t>无线局</t>
    </r>
    <r>
      <rPr>
        <sz val="10"/>
        <color theme="1"/>
        <rFont val="Times New Roman"/>
        <charset val="134"/>
      </rPr>
      <t xml:space="preserve"> CS9C 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Times New Roman"/>
        <charset val="134"/>
      </rPr>
      <t>5</t>
    </r>
    <r>
      <rPr>
        <sz val="10"/>
        <color theme="1"/>
        <rFont val="等线"/>
        <charset val="134"/>
      </rPr>
      <t>个转发器</t>
    </r>
    <r>
      <rPr>
        <sz val="10"/>
        <color theme="1"/>
        <rFont val="汉仪书宋二KW"/>
        <charset val="134"/>
      </rPr>
      <t>）</t>
    </r>
  </si>
  <si>
    <t>CS9C_BW036.00_UR____N_S17502.00_E17538.00_DL____C_S11902.00_E11938.00</t>
  </si>
  <si>
    <t>2026-01-01 00:00:00</t>
  </si>
  <si>
    <t>2026-12-31 23:59:59</t>
  </si>
  <si>
    <t>CS9C_BW036.00_UR____N_S17542.00_E17578.00_DL____C_S11942.00_E11978.00</t>
  </si>
  <si>
    <t>CS9C_BW036.00_UL____N_S17642.00_E17678.00_DR____C_S12042.00_E12078.00</t>
  </si>
  <si>
    <t>CS9C_BW036.00_UL____N_S17562.00_E17598.00_DR____C_S11962.00_E11998.00</t>
  </si>
  <si>
    <t>CS9C_BW036.00_UL____N_S17602.00_E17638.00_DR____C_S12002.00_E12038.00</t>
  </si>
  <si>
    <r>
      <rPr>
        <sz val="10"/>
        <color theme="1"/>
        <rFont val="等线"/>
        <charset val="134"/>
      </rPr>
      <t>林芝标清</t>
    </r>
    <r>
      <rPr>
        <sz val="10"/>
        <color theme="1"/>
        <rFont val="Times New Roman"/>
        <charset val="134"/>
      </rPr>
      <t xml:space="preserve"> CS9C-</t>
    </r>
    <r>
      <rPr>
        <sz val="10"/>
        <color theme="1"/>
        <rFont val="等线"/>
        <charset val="134"/>
      </rPr>
      <t>关联</t>
    </r>
    <r>
      <rPr>
        <sz val="10"/>
        <color theme="1"/>
        <rFont val="Times New Roman"/>
        <charset val="134"/>
      </rPr>
      <t>2026012100013-10101003-00001</t>
    </r>
  </si>
  <si>
    <t>2025-11-03 00:00:00</t>
  </si>
  <si>
    <t>2026-11-02 23:59:59</t>
  </si>
  <si>
    <r>
      <rPr>
        <sz val="10"/>
        <color theme="1"/>
        <rFont val="等线"/>
        <charset val="134"/>
      </rPr>
      <t>昌都高清</t>
    </r>
    <r>
      <rPr>
        <sz val="10"/>
        <color theme="1"/>
        <rFont val="Times New Roman"/>
        <charset val="134"/>
      </rPr>
      <t>CS9C</t>
    </r>
  </si>
  <si>
    <t>CS9C_BW036.00_UR____N_S17382.00_E17418.00_DL____C_S11782.00_E11818.00</t>
  </si>
  <si>
    <t>2025-12-12 00:00:00</t>
  </si>
  <si>
    <t>2026-12-11 23:59:59</t>
  </si>
  <si>
    <r>
      <rPr>
        <sz val="10"/>
        <color theme="1"/>
        <rFont val="等线"/>
        <charset val="134"/>
      </rPr>
      <t>吉林高清</t>
    </r>
    <r>
      <rPr>
        <sz val="10"/>
        <color theme="1"/>
        <rFont val="Times New Roman"/>
        <charset val="134"/>
      </rPr>
      <t>CS9C</t>
    </r>
  </si>
  <si>
    <t>CS9C_BW036.00_UL____N_S17762.00_E17798.00_DR____C_S12162.00_E12198.00</t>
  </si>
  <si>
    <t>2026-11-03 23:59:59</t>
  </si>
  <si>
    <r>
      <rPr>
        <sz val="10"/>
        <color theme="1"/>
        <rFont val="等线"/>
        <charset val="134"/>
      </rPr>
      <t>西藏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等线"/>
        <charset val="134"/>
      </rPr>
      <t>汉语藏语</t>
    </r>
    <r>
      <rPr>
        <sz val="10"/>
        <color theme="1"/>
        <rFont val="Times New Roman"/>
        <charset val="134"/>
      </rPr>
      <t xml:space="preserve"> CS9C</t>
    </r>
  </si>
  <si>
    <t>2025-09-24 00:00:00</t>
  </si>
  <si>
    <t>2026-09-23 23:59:59</t>
  </si>
  <si>
    <r>
      <rPr>
        <sz val="10"/>
        <color theme="1"/>
        <rFont val="等线"/>
        <charset val="134"/>
      </rPr>
      <t>青海高清</t>
    </r>
    <r>
      <rPr>
        <sz val="10"/>
        <color theme="1"/>
        <rFont val="Times New Roman"/>
        <charset val="134"/>
      </rPr>
      <t xml:space="preserve"> CS9C</t>
    </r>
  </si>
  <si>
    <t>2026-01-19 00:00:00</t>
  </si>
  <si>
    <t>2027-01-18 23:59:59</t>
  </si>
  <si>
    <r>
      <rPr>
        <sz val="10"/>
        <color theme="1"/>
        <rFont val="等线"/>
        <charset val="134"/>
      </rPr>
      <t>深圳高清</t>
    </r>
    <r>
      <rPr>
        <sz val="10"/>
        <color theme="1"/>
        <rFont val="Times New Roman"/>
        <charset val="134"/>
      </rPr>
      <t>CS9C</t>
    </r>
  </si>
  <si>
    <t>CS9C_BW036.00_UL____N_S17442.00_E17478.00_DR____C_S11842.00_E11878.00</t>
  </si>
  <si>
    <t>2026-06-30 23:59:59</t>
  </si>
  <si>
    <r>
      <rPr>
        <sz val="10"/>
        <color theme="1"/>
        <rFont val="等线"/>
        <charset val="134"/>
      </rPr>
      <t>北京高清</t>
    </r>
    <r>
      <rPr>
        <sz val="10"/>
        <color theme="1"/>
        <rFont val="Times New Roman"/>
        <charset val="134"/>
      </rPr>
      <t>CS9C</t>
    </r>
  </si>
  <si>
    <t xml:space="preserve">CS9C C5B </t>
  </si>
  <si>
    <t>2025-09-05 00:00:00</t>
  </si>
  <si>
    <t>2026-05-30 23:59:59</t>
  </si>
  <si>
    <t>2025-04-05 00:00:00</t>
  </si>
  <si>
    <t>2026-04-04 23:59:59</t>
  </si>
  <si>
    <r>
      <rPr>
        <sz val="10"/>
        <color theme="1"/>
        <rFont val="Times New Roman"/>
        <charset val="134"/>
      </rPr>
      <t>CCTV</t>
    </r>
    <r>
      <rPr>
        <sz val="10"/>
        <color theme="1"/>
        <rFont val="等线"/>
        <charset val="134"/>
      </rPr>
      <t>标清</t>
    </r>
    <r>
      <rPr>
        <sz val="10"/>
        <color theme="1"/>
        <rFont val="Times New Roman"/>
        <charset val="134"/>
      </rPr>
      <t xml:space="preserve"> CS9C-36</t>
    </r>
    <r>
      <rPr>
        <sz val="10"/>
        <color theme="1"/>
        <rFont val="等线"/>
        <charset val="134"/>
      </rPr>
      <t>主</t>
    </r>
    <r>
      <rPr>
        <sz val="10"/>
        <color theme="1"/>
        <rFont val="汉仪书宋二KW"/>
        <charset val="134"/>
      </rPr>
      <t>：</t>
    </r>
    <r>
      <rPr>
        <sz val="10"/>
        <color theme="1"/>
        <rFont val="Times New Roman"/>
        <charset val="134"/>
      </rPr>
      <t>C9B+15</t>
    </r>
    <r>
      <rPr>
        <sz val="10"/>
        <color theme="1"/>
        <rFont val="等线"/>
        <charset val="134"/>
      </rPr>
      <t>副</t>
    </r>
    <r>
      <rPr>
        <sz val="10"/>
        <color theme="1"/>
        <rFont val="Times New Roman"/>
        <charset val="134"/>
      </rPr>
      <t>C7B</t>
    </r>
    <r>
      <rPr>
        <sz val="10"/>
        <color theme="1"/>
        <rFont val="汉仪书宋二KW"/>
        <charset val="134"/>
      </rPr>
      <t>：</t>
    </r>
    <r>
      <rPr>
        <sz val="10"/>
        <color theme="1"/>
        <rFont val="Times New Roman"/>
        <charset val="134"/>
      </rPr>
      <t>2026012100013-10101003-00001</t>
    </r>
  </si>
  <si>
    <t>CS9C_BW036.00_UL____N_S17682.00_E17718.00_DR____C_S12082.00_E12118.00</t>
  </si>
  <si>
    <r>
      <rPr>
        <sz val="10"/>
        <color theme="1"/>
        <rFont val="等线"/>
        <charset val="134"/>
      </rPr>
      <t>总台高清</t>
    </r>
    <r>
      <rPr>
        <sz val="10"/>
        <color theme="1"/>
        <rFont val="Times New Roman"/>
        <charset val="134"/>
      </rPr>
      <t xml:space="preserve">C10A C8AC4B </t>
    </r>
  </si>
  <si>
    <t>CS9C_BW036.00_UR____N_S17702.00_E17738.00_DL____S_S12102.00_E12138.00</t>
  </si>
  <si>
    <t>2025-12-10 00:00:00</t>
  </si>
  <si>
    <t>2026-12-09 23:59:59</t>
  </si>
  <si>
    <t>CS9C_BW036.00_UR____N_S17622.00_E17658.00_DL____S_S12022.00_E12058.00</t>
  </si>
  <si>
    <t>CS9C_BW036.00_UL____N_S17482.00_E17518.00_DR____C_S11882.00_E11918.00</t>
  </si>
  <si>
    <t>2025-05-31 00:00:00</t>
  </si>
  <si>
    <t>2025-09-04 23:59:59</t>
  </si>
  <si>
    <r>
      <rPr>
        <sz val="10"/>
        <color theme="1"/>
        <rFont val="Times New Roman"/>
        <charset val="134"/>
      </rPr>
      <t>CS9C</t>
    </r>
    <r>
      <rPr>
        <sz val="10"/>
        <color theme="1"/>
        <rFont val="等线"/>
        <charset val="134"/>
      </rPr>
      <t>青海高清</t>
    </r>
  </si>
  <si>
    <t>2025-01-19 00:00:00</t>
  </si>
  <si>
    <t>2025-11-30 23:59:59</t>
  </si>
  <si>
    <r>
      <rPr>
        <sz val="10"/>
        <color theme="1"/>
        <rFont val="等线"/>
        <charset val="134"/>
      </rPr>
      <t>重温经典</t>
    </r>
    <r>
      <rPr>
        <sz val="10"/>
        <color theme="1"/>
        <rFont val="Times New Roman"/>
        <charset val="134"/>
      </rPr>
      <t>C11B</t>
    </r>
  </si>
  <si>
    <t>2025-02-01 00:00:00</t>
  </si>
  <si>
    <r>
      <rPr>
        <sz val="10"/>
        <color theme="1"/>
        <rFont val="等线"/>
        <charset val="134"/>
      </rPr>
      <t>天津</t>
    </r>
    <r>
      <rPr>
        <sz val="10"/>
        <color theme="1"/>
        <rFont val="Times New Roman"/>
        <charset val="134"/>
      </rPr>
      <t xml:space="preserve"> CS6D 6B</t>
    </r>
  </si>
  <si>
    <t>CS6D_BW009.00_UH____N_S06107.00_E06116.00_DV____A_S03882.00_E03891.00</t>
  </si>
  <si>
    <r>
      <rPr>
        <sz val="10"/>
        <color theme="1"/>
        <rFont val="等线"/>
        <charset val="134"/>
      </rPr>
      <t>天津</t>
    </r>
    <r>
      <rPr>
        <sz val="10"/>
        <color theme="1"/>
        <rFont val="Times New Roman"/>
        <charset val="134"/>
      </rPr>
      <t xml:space="preserve"> CS6D 8B</t>
    </r>
  </si>
  <si>
    <t>CS6D_BW018.00_UH____N_S06187.00_E06205.00_DV____A_S03962.00_E03980.00</t>
  </si>
  <si>
    <t>2026-04-15 23:59:59</t>
  </si>
  <si>
    <r>
      <rPr>
        <sz val="10"/>
        <color theme="1"/>
        <rFont val="等线"/>
        <charset val="134"/>
      </rPr>
      <t>天津</t>
    </r>
    <r>
      <rPr>
        <sz val="10"/>
        <color theme="1"/>
        <rFont val="Times New Roman"/>
        <charset val="134"/>
      </rPr>
      <t xml:space="preserve"> CS6E 6B</t>
    </r>
  </si>
  <si>
    <t>CS6E_BW008.40_UH____N_S06160.80_E06169.20_DV____A_S03935.80_E03944.20</t>
  </si>
  <si>
    <r>
      <rPr>
        <sz val="10"/>
        <color theme="1"/>
        <rFont val="等线"/>
        <charset val="134"/>
      </rPr>
      <t>山教高清</t>
    </r>
    <r>
      <rPr>
        <sz val="10"/>
        <color theme="1"/>
        <rFont val="Times New Roman"/>
        <charset val="134"/>
      </rPr>
      <t xml:space="preserve"> CS6D 2B</t>
    </r>
  </si>
  <si>
    <r>
      <rPr>
        <sz val="10"/>
        <color theme="1"/>
        <rFont val="等线"/>
        <charset val="134"/>
      </rPr>
      <t>内蒙高清</t>
    </r>
    <r>
      <rPr>
        <sz val="10"/>
        <color theme="1"/>
        <rFont val="Times New Roman"/>
        <charset val="134"/>
      </rPr>
      <t xml:space="preserve"> CS6D 2B</t>
    </r>
  </si>
  <si>
    <r>
      <rPr>
        <sz val="10"/>
        <color theme="1"/>
        <rFont val="等线"/>
        <charset val="134"/>
      </rPr>
      <t>内蒙古自治区广播电视传输发射中心</t>
    </r>
    <r>
      <rPr>
        <sz val="10"/>
        <color theme="1"/>
        <rFont val="Times New Roman"/>
        <charset val="134"/>
      </rPr>
      <t>501</t>
    </r>
    <r>
      <rPr>
        <sz val="10"/>
        <color theme="1"/>
        <rFont val="等线"/>
        <charset val="134"/>
      </rPr>
      <t>台</t>
    </r>
  </si>
  <si>
    <t>CS6D_BW018.00_UH____N_S05956.50_E05974.50_DV____A_S03731.50_E03749.50</t>
  </si>
  <si>
    <t>2025-09-09 00:00:00</t>
  </si>
  <si>
    <t>2026-09-08 23:59:59</t>
  </si>
  <si>
    <t>36</t>
  </si>
  <si>
    <t>2025-12-16 00:00:00</t>
  </si>
  <si>
    <t>2026-03-25 23:59:59</t>
  </si>
  <si>
    <t>CS6E_BW025.00_UH____N_S06387.50_E06412.50_DV____A_S04162.50_E04187.50</t>
  </si>
  <si>
    <t>CS6D_BW036.00_UH____N_S05987.00_E06023.00_DV____A_S03762.00_E03798.00</t>
  </si>
  <si>
    <t>CS6D_BW036.00_UV____N_S06007.00_E06043.00_DH____A_S03782.00_E03818.00</t>
  </si>
  <si>
    <t>2025-10-10 00:00:00</t>
  </si>
  <si>
    <t>2026-07-31 23:59:59</t>
  </si>
  <si>
    <r>
      <rPr>
        <sz val="10"/>
        <color theme="1"/>
        <rFont val="等线"/>
        <charset val="134"/>
      </rPr>
      <t>外宣</t>
    </r>
    <r>
      <rPr>
        <sz val="10"/>
        <color theme="1"/>
        <rFont val="Times New Roman"/>
        <charset val="134"/>
      </rPr>
      <t xml:space="preserve"> CS6E 11A</t>
    </r>
  </si>
  <si>
    <t>CS6E_BW027.00_UV____N_S06327.00_E06354.00_DH____A_S04102.00_E04129.00</t>
  </si>
  <si>
    <t>27</t>
  </si>
  <si>
    <r>
      <rPr>
        <sz val="10"/>
        <color theme="1"/>
        <rFont val="等线"/>
        <charset val="134"/>
      </rPr>
      <t>外宣高清</t>
    </r>
    <r>
      <rPr>
        <sz val="10"/>
        <color theme="1"/>
        <rFont val="Times New Roman"/>
        <charset val="134"/>
      </rPr>
      <t xml:space="preserve"> CS6E 2A</t>
    </r>
  </si>
  <si>
    <t>CS6E_BW016.00_UV____N_S05987.00_E06003.00_DH____A_S03762.00_E03778.00</t>
  </si>
  <si>
    <t>2025-09-01 00:00:00</t>
  </si>
  <si>
    <t>2026-08-31 23:59:59</t>
  </si>
  <si>
    <r>
      <rPr>
        <sz val="10"/>
        <color theme="1"/>
        <rFont val="等线"/>
        <charset val="134"/>
      </rPr>
      <t>陕西高清</t>
    </r>
    <r>
      <rPr>
        <sz val="10"/>
        <color theme="1"/>
        <rFont val="Times New Roman"/>
        <charset val="134"/>
      </rPr>
      <t xml:space="preserve"> CS6E 8B</t>
    </r>
  </si>
  <si>
    <t>CS6E_BW009.00_UH____N_S06264.00_E06273.00_DV____A_S04039.00_E04048.00</t>
  </si>
  <si>
    <t>2025-09-08 00:00:00</t>
  </si>
  <si>
    <t>2026-09-07 23:59:59</t>
  </si>
  <si>
    <r>
      <rPr>
        <sz val="10"/>
        <color theme="1"/>
        <rFont val="等线"/>
        <charset val="134"/>
      </rPr>
      <t>山东标清</t>
    </r>
    <r>
      <rPr>
        <sz val="10"/>
        <color theme="1"/>
        <rFont val="Times New Roman"/>
        <charset val="134"/>
      </rPr>
      <t xml:space="preserve"> CS6E 3B</t>
    </r>
  </si>
  <si>
    <t>CS6E_BW007.60_UH____N_S06055.20_E06062.80_DV____A_S03830.20_E03837.80</t>
  </si>
  <si>
    <t>CS6E_BW006.20_UH____N_S06075.90_E06082.10_DV____A_S03850.90_E03857.10</t>
  </si>
  <si>
    <r>
      <rPr>
        <sz val="10"/>
        <color theme="1"/>
        <rFont val="等线"/>
        <charset val="134"/>
      </rPr>
      <t>云岗</t>
    </r>
    <r>
      <rPr>
        <sz val="10"/>
        <color theme="1"/>
        <rFont val="Times New Roman"/>
        <charset val="134"/>
      </rPr>
      <t xml:space="preserve"> CS6D 10A</t>
    </r>
  </si>
  <si>
    <t>2026-12-15 23:59:59</t>
  </si>
  <si>
    <r>
      <rPr>
        <sz val="10"/>
        <color theme="1"/>
        <rFont val="等线"/>
        <charset val="134"/>
      </rPr>
      <t>内蒙标清</t>
    </r>
    <r>
      <rPr>
        <sz val="10"/>
        <color theme="1"/>
        <rFont val="Times New Roman"/>
        <charset val="134"/>
      </rPr>
      <t>CS6E 10A</t>
    </r>
  </si>
  <si>
    <t>CS6E_BW012.90_UV____N_S06389.55_E06402.45_DH____A_S04164.55_E04177.45</t>
  </si>
  <si>
    <r>
      <rPr>
        <sz val="10"/>
        <color theme="1"/>
        <rFont val="等线"/>
        <charset val="134"/>
      </rPr>
      <t>山教标清</t>
    </r>
    <r>
      <rPr>
        <sz val="10"/>
        <color theme="1"/>
        <rFont val="Times New Roman"/>
        <charset val="134"/>
      </rPr>
      <t xml:space="preserve"> 6E 5B</t>
    </r>
  </si>
  <si>
    <t>CS6E_BW006.00_UH____N_S06107.00_E06113.00_DV____A_S03882.00_E03888.00</t>
  </si>
  <si>
    <r>
      <rPr>
        <sz val="10"/>
        <color theme="1"/>
        <rFont val="等线"/>
        <charset val="134"/>
      </rPr>
      <t>河北广播电视台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等线"/>
        <charset val="134"/>
      </rPr>
      <t>高清</t>
    </r>
    <r>
      <rPr>
        <sz val="10"/>
        <color theme="1"/>
        <rFont val="Times New Roman"/>
        <charset val="134"/>
      </rPr>
      <t xml:space="preserve"> 6D 12A</t>
    </r>
  </si>
  <si>
    <t>CS6D_BW012.00_UV____N_S06391.00_E06403.00_DH____A_S04166.00_E04178.00</t>
  </si>
  <si>
    <t>2025-01-01 00:00:00</t>
  </si>
  <si>
    <t>2025-12-31 23:59:59</t>
  </si>
  <si>
    <r>
      <rPr>
        <sz val="10"/>
        <color theme="1"/>
        <rFont val="等线"/>
        <charset val="134"/>
      </rPr>
      <t>山西高清</t>
    </r>
    <r>
      <rPr>
        <sz val="10"/>
        <color theme="1"/>
        <rFont val="Times New Roman"/>
        <charset val="134"/>
      </rPr>
      <t xml:space="preserve"> CS6D 2B</t>
    </r>
  </si>
  <si>
    <t>CS6D_BW009.00_UH____N_S05974.50_E05983.50_DV____A_S03749.50_E03758.50</t>
  </si>
  <si>
    <t>2024-05-22 00:00:00</t>
  </si>
  <si>
    <t>2025-05-21 23:59:59</t>
  </si>
  <si>
    <r>
      <rPr>
        <sz val="10"/>
        <color theme="1"/>
        <rFont val="等线"/>
        <charset val="134"/>
      </rPr>
      <t>山教高清</t>
    </r>
    <r>
      <rPr>
        <sz val="10"/>
        <color theme="1"/>
        <rFont val="Times New Roman"/>
        <charset val="134"/>
      </rPr>
      <t xml:space="preserve"> 6D 2B</t>
    </r>
  </si>
  <si>
    <t>2024-12-10 00:00:00</t>
  </si>
  <si>
    <r>
      <rPr>
        <sz val="10"/>
        <color theme="1"/>
        <rFont val="等线"/>
        <charset val="134"/>
      </rPr>
      <t>陕西广播产业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等线"/>
        <charset val="134"/>
      </rPr>
      <t>集团</t>
    </r>
    <r>
      <rPr>
        <sz val="10"/>
        <color theme="1"/>
        <rFont val="汉仪书宋二KW"/>
        <charset val="134"/>
      </rPr>
      <t>）</t>
    </r>
    <r>
      <rPr>
        <sz val="10"/>
        <color theme="1"/>
        <rFont val="等线"/>
        <charset val="134"/>
      </rPr>
      <t>有限责任公司</t>
    </r>
  </si>
  <si>
    <t>2024-09-08 00:00:00</t>
  </si>
  <si>
    <t>2025-09-07 23:59:59</t>
  </si>
  <si>
    <t>2024-01-01 00:00:00</t>
  </si>
  <si>
    <t>2024-12-31 23:59:59</t>
  </si>
  <si>
    <r>
      <rPr>
        <sz val="10"/>
        <color theme="1"/>
        <rFont val="等线"/>
        <charset val="134"/>
      </rPr>
      <t>三沙高清</t>
    </r>
    <r>
      <rPr>
        <sz val="10"/>
        <color theme="1"/>
        <rFont val="Times New Roman"/>
        <charset val="134"/>
      </rPr>
      <t xml:space="preserve"> CS6D 10A</t>
    </r>
  </si>
  <si>
    <t>2024-12-16 00:00:00</t>
  </si>
  <si>
    <t>2025-12-15 23:59:59</t>
  </si>
  <si>
    <t>2026-12-12 00:00:00</t>
  </si>
  <si>
    <t>2027-12-11 23:59:59</t>
  </si>
  <si>
    <t>2026-11-04 00:00:00</t>
  </si>
  <si>
    <t>2027-11-03 23:59:59</t>
  </si>
  <si>
    <t>2026-12-10 00:00:00</t>
  </si>
  <si>
    <t>2027-12-09 23:59:59</t>
  </si>
  <si>
    <t>2026-09-24 00:00:00</t>
  </si>
  <si>
    <t>2027-09-23 23:59:59</t>
  </si>
  <si>
    <t>2026-05-31 00:00:00</t>
  </si>
  <si>
    <t>2027-05-30 23:59:59</t>
  </si>
  <si>
    <r>
      <rPr>
        <sz val="10"/>
        <color theme="1"/>
        <rFont val="等线"/>
        <charset val="134"/>
      </rPr>
      <t>重温经典</t>
    </r>
    <r>
      <rPr>
        <sz val="10"/>
        <color theme="1"/>
        <rFont val="Times New Roman"/>
        <charset val="134"/>
      </rPr>
      <t xml:space="preserve"> CS9C 11B</t>
    </r>
  </si>
  <si>
    <t>2026-01-31 23:59:59</t>
  </si>
  <si>
    <r>
      <rPr>
        <sz val="10"/>
        <color theme="1"/>
        <rFont val="等线"/>
        <charset val="134"/>
      </rPr>
      <t>青海高清</t>
    </r>
    <r>
      <rPr>
        <sz val="10"/>
        <color theme="1"/>
        <rFont val="Times New Roman"/>
        <charset val="134"/>
      </rPr>
      <t xml:space="preserve"> CS9C 11B</t>
    </r>
  </si>
  <si>
    <t>2026-01-18 23:59:59</t>
  </si>
  <si>
    <r>
      <rPr>
        <sz val="10"/>
        <color theme="1"/>
        <rFont val="等线"/>
        <charset val="134"/>
      </rPr>
      <t>黑龙江广播电视台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等线"/>
        <charset val="134"/>
      </rPr>
      <t>黑龙江省全媒体中心</t>
    </r>
    <r>
      <rPr>
        <sz val="10"/>
        <color theme="1"/>
        <rFont val="汉仪书宋二KW"/>
        <charset val="134"/>
      </rPr>
      <t>）</t>
    </r>
  </si>
  <si>
    <t>2026-04-03 23:59:59</t>
  </si>
  <si>
    <t>CS9C_BW036.00_UL____N_S17722.00_E17758.00_DR____C_S12122.00_E12158.00</t>
  </si>
  <si>
    <t>2026-11-15 23:59:59</t>
  </si>
  <si>
    <r>
      <rPr>
        <sz val="10"/>
        <color theme="1"/>
        <rFont val="等线"/>
        <charset val="134"/>
      </rPr>
      <t>深圳标清</t>
    </r>
    <r>
      <rPr>
        <sz val="10"/>
        <color theme="1"/>
        <rFont val="Times New Roman"/>
        <charset val="134"/>
      </rPr>
      <t xml:space="preserve"> CS9C 6B</t>
    </r>
  </si>
  <si>
    <r>
      <rPr>
        <sz val="10"/>
        <color theme="1"/>
        <rFont val="等线"/>
        <charset val="134"/>
      </rPr>
      <t>上海高清</t>
    </r>
    <r>
      <rPr>
        <sz val="10"/>
        <color theme="1"/>
        <rFont val="Times New Roman"/>
        <charset val="134"/>
      </rPr>
      <t xml:space="preserve"> CS9C 3B</t>
    </r>
  </si>
  <si>
    <t>2025-09-12 00:00:00</t>
  </si>
  <si>
    <t>2026-09-11 23:59:59</t>
  </si>
  <si>
    <t>2025-07-01 00:00:00</t>
  </si>
  <si>
    <r>
      <rPr>
        <sz val="10"/>
        <color theme="1"/>
        <rFont val="等线"/>
        <charset val="134"/>
      </rPr>
      <t>福建高清</t>
    </r>
    <r>
      <rPr>
        <sz val="10"/>
        <color theme="1"/>
        <rFont val="Times New Roman"/>
        <charset val="134"/>
      </rPr>
      <t xml:space="preserve"> CS9C 3B</t>
    </r>
  </si>
  <si>
    <t>2021-12-01 00:00:00</t>
  </si>
  <si>
    <t>2026-11-30 23:59:59</t>
  </si>
  <si>
    <r>
      <rPr>
        <sz val="10"/>
        <color theme="1"/>
        <rFont val="等线"/>
        <charset val="134"/>
      </rPr>
      <t>重庆高清</t>
    </r>
    <r>
      <rPr>
        <sz val="10"/>
        <color theme="1"/>
        <rFont val="Times New Roman"/>
        <charset val="134"/>
      </rPr>
      <t xml:space="preserve"> CS9C 11A</t>
    </r>
  </si>
  <si>
    <t>2020-01-26 00:00:00</t>
  </si>
  <si>
    <t>2027-01-25 23:59:59</t>
  </si>
  <si>
    <r>
      <rPr>
        <sz val="10"/>
        <color theme="1"/>
        <rFont val="等线"/>
        <charset val="134"/>
      </rPr>
      <t>四川高清</t>
    </r>
    <r>
      <rPr>
        <sz val="10"/>
        <color theme="1"/>
        <rFont val="Times New Roman"/>
        <charset val="134"/>
      </rPr>
      <t xml:space="preserve"> CS9C 11A</t>
    </r>
  </si>
  <si>
    <t>2023-01-26 00:00:00</t>
  </si>
  <si>
    <r>
      <rPr>
        <sz val="10"/>
        <color theme="1"/>
        <rFont val="等线"/>
        <charset val="134"/>
      </rPr>
      <t>海南高清</t>
    </r>
    <r>
      <rPr>
        <sz val="10"/>
        <color theme="1"/>
        <rFont val="Times New Roman"/>
        <charset val="134"/>
      </rPr>
      <t xml:space="preserve"> CS9C 10B</t>
    </r>
  </si>
  <si>
    <t>2023-07-30 00:00:00</t>
  </si>
  <si>
    <t>2027-07-29 23:59:59</t>
  </si>
  <si>
    <r>
      <rPr>
        <sz val="10"/>
        <color theme="1"/>
        <rFont val="等线"/>
        <charset val="134"/>
      </rPr>
      <t>四川乡村</t>
    </r>
    <r>
      <rPr>
        <sz val="10"/>
        <color theme="1"/>
        <rFont val="Times New Roman"/>
        <charset val="134"/>
      </rPr>
      <t xml:space="preserve"> CS9C 6B</t>
    </r>
  </si>
  <si>
    <r>
      <rPr>
        <sz val="10"/>
        <color theme="1"/>
        <rFont val="等线"/>
        <charset val="134"/>
      </rPr>
      <t>山东高清</t>
    </r>
    <r>
      <rPr>
        <sz val="10"/>
        <color theme="1"/>
        <rFont val="Times New Roman"/>
        <charset val="134"/>
      </rPr>
      <t xml:space="preserve"> CS9C 11A</t>
    </r>
  </si>
  <si>
    <t>2025-11-11 00:00:00</t>
  </si>
  <si>
    <t>2026-11-10 23:59:59</t>
  </si>
  <si>
    <r>
      <rPr>
        <sz val="10"/>
        <color theme="1"/>
        <rFont val="等线"/>
        <charset val="134"/>
      </rPr>
      <t>浙江高清</t>
    </r>
    <r>
      <rPr>
        <sz val="10"/>
        <color theme="1"/>
        <rFont val="Times New Roman"/>
        <charset val="134"/>
      </rPr>
      <t xml:space="preserve"> CS9C 10B</t>
    </r>
  </si>
  <si>
    <t>2026-02-01 00:00:00</t>
  </si>
  <si>
    <t>2027-01-31 23:59:59</t>
  </si>
  <si>
    <r>
      <rPr>
        <sz val="10"/>
        <color theme="1"/>
        <rFont val="等线"/>
        <charset val="134"/>
      </rPr>
      <t>昌都高清</t>
    </r>
    <r>
      <rPr>
        <sz val="10"/>
        <color theme="1"/>
        <rFont val="Times New Roman"/>
        <charset val="134"/>
      </rPr>
      <t xml:space="preserve"> CS9 2A</t>
    </r>
  </si>
  <si>
    <t>2024-12-12 00:00:00</t>
  </si>
  <si>
    <t>2025-12-11 23:59:59</t>
  </si>
  <si>
    <r>
      <rPr>
        <sz val="10"/>
        <color theme="1"/>
        <rFont val="Times New Roman"/>
        <charset val="134"/>
      </rPr>
      <t xml:space="preserve">CS9B 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Times New Roman"/>
        <charset val="134"/>
      </rPr>
      <t>4</t>
    </r>
    <r>
      <rPr>
        <sz val="10"/>
        <color theme="1"/>
        <rFont val="等线"/>
        <charset val="134"/>
      </rPr>
      <t>个转发器</t>
    </r>
    <r>
      <rPr>
        <sz val="10"/>
        <color theme="1"/>
        <rFont val="汉仪书宋二KW"/>
        <charset val="134"/>
      </rPr>
      <t>）</t>
    </r>
  </si>
  <si>
    <t>2024-04-05 00:00:00</t>
  </si>
  <si>
    <t>2025-04-04 23:59:59</t>
  </si>
  <si>
    <t>2024-05-31 00:00:00</t>
  </si>
  <si>
    <t>2025-05-30 23:59:59</t>
  </si>
  <si>
    <t>2026-04-04 00:00:00</t>
  </si>
  <si>
    <t>2027-04-03 23:59:59</t>
  </si>
  <si>
    <t>2026-11-16 00:00:00</t>
  </si>
  <si>
    <t>2027-11-15 23:59:59</t>
  </si>
  <si>
    <r>
      <rPr>
        <sz val="10"/>
        <color theme="1"/>
        <rFont val="等线"/>
        <charset val="134"/>
      </rPr>
      <t>林芝标清</t>
    </r>
    <r>
      <rPr>
        <sz val="10"/>
        <color theme="1"/>
        <rFont val="Times New Roman"/>
        <charset val="134"/>
      </rPr>
      <t xml:space="preserve"> CS9C 6B</t>
    </r>
  </si>
  <si>
    <t>2026-11-03 00:00:00</t>
  </si>
  <si>
    <t>2027-11-02 23:59:59</t>
  </si>
  <si>
    <t>2026-08-01 00:00:00</t>
  </si>
  <si>
    <t>2027-07-31 23:59:59</t>
  </si>
  <si>
    <r>
      <rPr>
        <sz val="10"/>
        <color theme="1"/>
        <rFont val="等线"/>
        <charset val="134"/>
      </rPr>
      <t>深圳高清</t>
    </r>
    <r>
      <rPr>
        <sz val="10"/>
        <color theme="1"/>
        <rFont val="Times New Roman"/>
        <charset val="134"/>
      </rPr>
      <t xml:space="preserve"> CS9C 3B</t>
    </r>
  </si>
  <si>
    <t>2026-07-01 00:00:00</t>
  </si>
  <si>
    <t>2027-06-30 23:59:59</t>
  </si>
  <si>
    <t>APT6C_BW036.00_UH__APT_S06107.00_E06143.00_DV__APT_S03882.00_E03918.00</t>
  </si>
  <si>
    <t>APT6C_BW036.00_UH__APT_S06187.00_E06223.00_DV__APT_S03962.00_E03998.00</t>
  </si>
  <si>
    <r>
      <rPr>
        <sz val="10"/>
        <color theme="1"/>
        <rFont val="等线"/>
        <charset val="134"/>
      </rPr>
      <t>湖南</t>
    </r>
    <r>
      <rPr>
        <sz val="10"/>
        <color theme="1"/>
        <rFont val="Times New Roman"/>
        <charset val="134"/>
      </rPr>
      <t>4K CS6D 13B</t>
    </r>
  </si>
  <si>
    <t>CS6D_BW018.00_UH____N_S06386.50_E06404.50_DV____A_S04161.50_E04179.50</t>
  </si>
  <si>
    <r>
      <rPr>
        <sz val="10"/>
        <color theme="1"/>
        <rFont val="等线"/>
        <charset val="134"/>
      </rPr>
      <t>广东</t>
    </r>
    <r>
      <rPr>
        <sz val="10"/>
        <color theme="1"/>
        <rFont val="Times New Roman"/>
        <charset val="134"/>
      </rPr>
      <t>4K CS6E 10B</t>
    </r>
  </si>
  <si>
    <t>CS6E_BW036.00_UH____N_S06347.00_E06383.00_DV____A_S04122.00_E04158.00</t>
  </si>
  <si>
    <t>2025-06-28 00:00:00</t>
  </si>
  <si>
    <t>2026-06-27 23:59:59</t>
  </si>
  <si>
    <r>
      <rPr>
        <sz val="10"/>
        <color theme="1"/>
        <rFont val="等线"/>
        <charset val="134"/>
      </rPr>
      <t>北京</t>
    </r>
    <r>
      <rPr>
        <sz val="10"/>
        <color theme="1"/>
        <rFont val="Times New Roman"/>
        <charset val="134"/>
      </rPr>
      <t>4K CS6E 9B</t>
    </r>
  </si>
  <si>
    <t>CS6E_BW018.00_UH____N_S06288.00_E06306.00_DV____A_S04063.00_E04081.00</t>
  </si>
  <si>
    <t>APT6C_BW025.00_UH____S_S14005.00_E14030.00_DV____C_S12257.00_E12282.00</t>
  </si>
  <si>
    <t>APT6C_BW036.00_UH__APT_S06227.00_E06263.00_DV__APT_S04002.00_E04038.00</t>
  </si>
  <si>
    <t>2025-09-26 00:00:00</t>
  </si>
  <si>
    <t>2026-09-25 23:59:59</t>
  </si>
  <si>
    <t>APT6C_BW036.00_UH__APT_S06267.00_E06303.00_DV__APT_S04042.00_E04078.00</t>
  </si>
  <si>
    <r>
      <rPr>
        <sz val="10"/>
        <color theme="1"/>
        <rFont val="等线"/>
        <charset val="134"/>
      </rPr>
      <t>白俄</t>
    </r>
    <r>
      <rPr>
        <sz val="10"/>
        <color theme="1"/>
        <rFont val="Times New Roman"/>
        <charset val="134"/>
      </rPr>
      <t>1</t>
    </r>
    <r>
      <rPr>
        <sz val="10"/>
        <color theme="1"/>
        <rFont val="等线"/>
        <charset val="134"/>
      </rPr>
      <t>号</t>
    </r>
  </si>
  <si>
    <t>2027-12-01 23:59:59</t>
  </si>
  <si>
    <t>2025-04-01 00:00:00</t>
  </si>
  <si>
    <r>
      <rPr>
        <sz val="10"/>
        <color theme="1"/>
        <rFont val="等线"/>
        <charset val="134"/>
      </rPr>
      <t>浙江</t>
    </r>
    <r>
      <rPr>
        <sz val="10"/>
        <color theme="1"/>
        <rFont val="Times New Roman"/>
        <charset val="134"/>
      </rPr>
      <t>4K CS6E 8B</t>
    </r>
  </si>
  <si>
    <t>CS6E_BW019.00_UH____N_S06227.00_E06246.00_DV____A_S04002.00_E04021.00</t>
  </si>
  <si>
    <t>2025-10-01 00:00:00</t>
  </si>
  <si>
    <t>2027-09-30 23:59:59</t>
  </si>
  <si>
    <r>
      <rPr>
        <sz val="10"/>
        <color theme="1"/>
        <rFont val="等线"/>
        <charset val="134"/>
      </rPr>
      <t>四川</t>
    </r>
    <r>
      <rPr>
        <sz val="10"/>
        <color theme="1"/>
        <rFont val="Times New Roman"/>
        <charset val="134"/>
      </rPr>
      <t>4K CS6E 1A</t>
    </r>
  </si>
  <si>
    <t>CS6E_BW018.00_UV____C_S05945.00_E05963.00_DH____A_S03720.00_E03738.00</t>
  </si>
  <si>
    <r>
      <rPr>
        <sz val="10"/>
        <color theme="1"/>
        <rFont val="等线"/>
        <charset val="134"/>
      </rPr>
      <t>深圳</t>
    </r>
    <r>
      <rPr>
        <sz val="10"/>
        <color theme="1"/>
        <rFont val="Times New Roman"/>
        <charset val="134"/>
      </rPr>
      <t>4K CS6E 10B</t>
    </r>
  </si>
  <si>
    <t>APT6C_BW036.00_UH__APT_S06147.00_E06183.00_DV__APT_S03922.00_E03958.00</t>
  </si>
  <si>
    <t>APT6C_BW036.00_UH____S_S14165.00_E14201.00_DV____C_S12417.00_E12453.00</t>
  </si>
  <si>
    <t>APT6C_BW036.00_UH____S_S14245.00_E14281.00_DV____C_S12497.00_E12533.00</t>
  </si>
  <si>
    <t>APT6C_BW036.00_UH____S_S14325.00_E14361.00_DV____C_S12577.00_E12613.00</t>
  </si>
  <si>
    <t>2025-03-28 00:00:00</t>
  </si>
  <si>
    <t>APT6C_BW036.00_UH____S_S14405.00_E14441.00_DV____C_S12657.00_E12693.00</t>
  </si>
  <si>
    <t>2025-01-04 00:00:00</t>
  </si>
  <si>
    <t>2026-01-03 23:59:59</t>
  </si>
  <si>
    <r>
      <rPr>
        <sz val="10"/>
        <color theme="1"/>
        <rFont val="等线"/>
        <charset val="134"/>
      </rPr>
      <t>广西标清</t>
    </r>
    <r>
      <rPr>
        <sz val="10"/>
        <color theme="1"/>
        <rFont val="Times New Roman"/>
        <charset val="134"/>
      </rPr>
      <t xml:space="preserve"> CS6D 5A</t>
    </r>
  </si>
  <si>
    <t>2025-03-01 00:00:00</t>
  </si>
  <si>
    <t>2026-02-28 23:59:59</t>
  </si>
  <si>
    <r>
      <rPr>
        <sz val="10"/>
        <color theme="1"/>
        <rFont val="等线"/>
        <charset val="134"/>
      </rPr>
      <t>青海标清</t>
    </r>
    <r>
      <rPr>
        <sz val="10"/>
        <color theme="1"/>
        <rFont val="Times New Roman"/>
        <charset val="134"/>
      </rPr>
      <t xml:space="preserve"> CS6E 12A</t>
    </r>
  </si>
  <si>
    <t>CS6E_BW012.20_UV____N_S06376.90_E06389.10_DH____A_S04151.90_E04164.10</t>
  </si>
  <si>
    <r>
      <rPr>
        <sz val="10"/>
        <color theme="1"/>
        <rFont val="等线"/>
        <charset val="134"/>
      </rPr>
      <t>三沙标清</t>
    </r>
    <r>
      <rPr>
        <sz val="10"/>
        <color theme="1"/>
        <rFont val="Times New Roman"/>
        <charset val="134"/>
      </rPr>
      <t xml:space="preserve"> CS6D 8A</t>
    </r>
  </si>
  <si>
    <r>
      <rPr>
        <sz val="10"/>
        <color theme="1"/>
        <rFont val="等线"/>
        <charset val="134"/>
      </rPr>
      <t>三沙综合频道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等线"/>
        <charset val="134"/>
      </rPr>
      <t>三沙卫视</t>
    </r>
    <r>
      <rPr>
        <sz val="10"/>
        <color theme="1"/>
        <rFont val="汉仪书宋二KW"/>
        <charset val="134"/>
      </rPr>
      <t>）</t>
    </r>
  </si>
  <si>
    <r>
      <rPr>
        <sz val="10"/>
        <color theme="1"/>
        <rFont val="等线"/>
        <charset val="134"/>
      </rPr>
      <t>辽宁高清</t>
    </r>
    <r>
      <rPr>
        <sz val="10"/>
        <color theme="1"/>
        <rFont val="Times New Roman"/>
        <charset val="134"/>
      </rPr>
      <t xml:space="preserve"> CS6E 10A</t>
    </r>
  </si>
  <si>
    <r>
      <rPr>
        <sz val="10"/>
        <color theme="1"/>
        <rFont val="等线"/>
        <charset val="134"/>
      </rPr>
      <t>辽宁广播电视集团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等线"/>
        <charset val="134"/>
      </rPr>
      <t>辽宁广播电视台</t>
    </r>
    <r>
      <rPr>
        <sz val="10"/>
        <color theme="1"/>
        <rFont val="汉仪书宋二KW"/>
        <charset val="134"/>
      </rPr>
      <t>）</t>
    </r>
  </si>
  <si>
    <r>
      <rPr>
        <sz val="10"/>
        <color theme="1"/>
        <rFont val="等线"/>
        <charset val="134"/>
      </rPr>
      <t>青海高清</t>
    </r>
    <r>
      <rPr>
        <sz val="10"/>
        <color theme="1"/>
        <rFont val="Times New Roman"/>
        <charset val="134"/>
      </rPr>
      <t xml:space="preserve"> CS6E 3A</t>
    </r>
  </si>
  <si>
    <t>CS6E_BW009.00_UV____N_S06007.00_E06016.00_DH____A_S03782.00_E03791.00</t>
  </si>
  <si>
    <t>2026-03-31 00:00:00</t>
  </si>
  <si>
    <t>2027-03-30 23:59:59</t>
  </si>
  <si>
    <t>2025-03-31 00:00:00</t>
  </si>
  <si>
    <t>2026-03-30 23:59:59</t>
  </si>
  <si>
    <t>CS6D_BW036.00_UV____N_S06247.00_E06283.00_DH____A_S04022.00_E04058.00</t>
  </si>
  <si>
    <r>
      <rPr>
        <sz val="10"/>
        <color theme="1"/>
        <rFont val="等线"/>
        <charset val="134"/>
      </rPr>
      <t>湖北标清</t>
    </r>
    <r>
      <rPr>
        <sz val="10"/>
        <color theme="1"/>
        <rFont val="Times New Roman"/>
        <charset val="134"/>
      </rPr>
      <t xml:space="preserve"> CS6E 12A</t>
    </r>
  </si>
  <si>
    <t>CS6E_BW008.70_UV____N_S06367.65_E06376.35_DH____A_S04142.65_E04151.35</t>
  </si>
  <si>
    <t>2025-05-01 00:00:00</t>
  </si>
  <si>
    <t>2026-04-30 23:59:59</t>
  </si>
  <si>
    <r>
      <rPr>
        <sz val="10"/>
        <color theme="1"/>
        <rFont val="等线"/>
        <charset val="134"/>
      </rPr>
      <t>黑龙江标清</t>
    </r>
    <r>
      <rPr>
        <sz val="10"/>
        <color theme="1"/>
        <rFont val="Times New Roman"/>
        <charset val="134"/>
      </rPr>
      <t xml:space="preserve"> CS6D 5A</t>
    </r>
  </si>
  <si>
    <r>
      <rPr>
        <sz val="10"/>
        <color theme="1"/>
        <rFont val="等线"/>
        <charset val="134"/>
      </rPr>
      <t>广东高清</t>
    </r>
    <r>
      <rPr>
        <sz val="10"/>
        <color theme="1"/>
        <rFont val="Times New Roman"/>
        <charset val="134"/>
      </rPr>
      <t xml:space="preserve"> CS6D 9A</t>
    </r>
  </si>
  <si>
    <r>
      <rPr>
        <sz val="10"/>
        <color theme="1"/>
        <rFont val="等线"/>
        <charset val="134"/>
      </rPr>
      <t>共享</t>
    </r>
    <r>
      <rPr>
        <sz val="10"/>
        <color theme="1"/>
        <rFont val="Times New Roman"/>
        <charset val="134"/>
      </rPr>
      <t>36</t>
    </r>
  </si>
  <si>
    <t>2024-09-28 00:00:00</t>
  </si>
  <si>
    <r>
      <rPr>
        <sz val="10"/>
        <color theme="1"/>
        <rFont val="等线"/>
        <charset val="134"/>
      </rPr>
      <t>北京高清</t>
    </r>
    <r>
      <rPr>
        <sz val="10"/>
        <color theme="1"/>
        <rFont val="Times New Roman"/>
        <charset val="134"/>
      </rPr>
      <t xml:space="preserve"> CS6D 5B</t>
    </r>
  </si>
  <si>
    <t>CS6D_BW024.00_UH____N_S06067.00_E06091.00_DV____A_S03842.00_E03866.00</t>
  </si>
  <si>
    <r>
      <rPr>
        <sz val="10"/>
        <color theme="1"/>
        <rFont val="等线"/>
        <charset val="134"/>
      </rPr>
      <t>安徽</t>
    </r>
    <r>
      <rPr>
        <sz val="10"/>
        <color theme="1"/>
        <rFont val="Times New Roman"/>
        <charset val="134"/>
      </rPr>
      <t xml:space="preserve"> CS6E 6B</t>
    </r>
  </si>
  <si>
    <t>CS6E_BW006.40_UH____N_S06153.80_E06160.20_DV____A_S03928.80_E03935.20</t>
  </si>
  <si>
    <r>
      <rPr>
        <sz val="10"/>
        <color theme="1"/>
        <rFont val="等线"/>
        <charset val="134"/>
      </rPr>
      <t>安徽高清</t>
    </r>
    <r>
      <rPr>
        <sz val="10"/>
        <color theme="1"/>
        <rFont val="Times New Roman"/>
        <charset val="134"/>
      </rPr>
      <t xml:space="preserve"> CS6D 8B</t>
    </r>
  </si>
  <si>
    <t>CS6D_BW012.00_UH____N_S06211.00_E06223.00_DV____A_S03986.00_E03998.00</t>
  </si>
  <si>
    <r>
      <rPr>
        <sz val="10"/>
        <color theme="1"/>
        <rFont val="等线"/>
        <charset val="134"/>
      </rPr>
      <t>重庆标清</t>
    </r>
    <r>
      <rPr>
        <sz val="10"/>
        <color theme="1"/>
        <rFont val="Times New Roman"/>
        <charset val="134"/>
      </rPr>
      <t xml:space="preserve"> CS6E 3B</t>
    </r>
  </si>
  <si>
    <t>CS6E_BW008.40_UH____N_S06027.80_E06036.20_DV____A_S03802.80_E03811.20</t>
  </si>
  <si>
    <r>
      <rPr>
        <sz val="10"/>
        <color theme="1"/>
        <rFont val="等线"/>
        <charset val="134"/>
      </rPr>
      <t>重庆高清</t>
    </r>
    <r>
      <rPr>
        <sz val="10"/>
        <color theme="1"/>
        <rFont val="Times New Roman"/>
        <charset val="134"/>
      </rPr>
      <t xml:space="preserve"> CS6D 6B</t>
    </r>
  </si>
  <si>
    <r>
      <rPr>
        <sz val="10"/>
        <color theme="1"/>
        <rFont val="等线"/>
        <charset val="134"/>
      </rPr>
      <t>重庆广播电视集团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等线"/>
        <charset val="134"/>
      </rPr>
      <t>总台</t>
    </r>
    <r>
      <rPr>
        <sz val="10"/>
        <color theme="1"/>
        <rFont val="汉仪书宋二KW"/>
        <charset val="134"/>
      </rPr>
      <t>）</t>
    </r>
  </si>
  <si>
    <t>CS6D_BW012.00_UH____N_S06131.00_E06143.00_DV____A_S03906.00_E03918.00</t>
  </si>
  <si>
    <t>2027-12-31 23:59:59</t>
  </si>
  <si>
    <t>CS6E_BW036.00_UV____N_S06207.00_E06243.00_DH____A_S03982.00_E04018.00</t>
  </si>
  <si>
    <r>
      <rPr>
        <sz val="10"/>
        <color theme="1"/>
        <rFont val="等线"/>
        <charset val="134"/>
      </rPr>
      <t>中传数广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等线"/>
        <charset val="134"/>
      </rPr>
      <t>合肥</t>
    </r>
    <r>
      <rPr>
        <sz val="10"/>
        <color theme="1"/>
        <rFont val="汉仪书宋二KW"/>
        <charset val="134"/>
      </rPr>
      <t>）</t>
    </r>
    <r>
      <rPr>
        <sz val="10"/>
        <color theme="1"/>
        <rFont val="等线"/>
        <charset val="134"/>
      </rPr>
      <t>技术有限公司</t>
    </r>
  </si>
  <si>
    <t>CS6E_BW003.80_UV____N_S06039.20_E06043.00_DH____A_S03814.20_E03818.00</t>
  </si>
  <si>
    <r>
      <rPr>
        <sz val="10"/>
        <color theme="1"/>
        <rFont val="等线"/>
        <charset val="134"/>
      </rPr>
      <t>云南高清</t>
    </r>
    <r>
      <rPr>
        <sz val="10"/>
        <color theme="1"/>
        <rFont val="Times New Roman"/>
        <charset val="134"/>
      </rPr>
      <t xml:space="preserve"> CS6D 10A</t>
    </r>
  </si>
  <si>
    <t>2025-11-01 00:00:00</t>
  </si>
  <si>
    <t>2026-10-31 23:59:59</t>
  </si>
  <si>
    <r>
      <rPr>
        <sz val="10"/>
        <color theme="1"/>
        <rFont val="等线"/>
        <charset val="134"/>
      </rPr>
      <t>云南标清</t>
    </r>
    <r>
      <rPr>
        <sz val="10"/>
        <color theme="1"/>
        <rFont val="Times New Roman"/>
        <charset val="134"/>
      </rPr>
      <t xml:space="preserve"> CS6D 6A</t>
    </r>
  </si>
  <si>
    <r>
      <rPr>
        <sz val="10"/>
        <color theme="1"/>
        <rFont val="等线"/>
        <charset val="134"/>
      </rPr>
      <t>四川高清</t>
    </r>
    <r>
      <rPr>
        <sz val="10"/>
        <color theme="1"/>
        <rFont val="Times New Roman"/>
        <charset val="134"/>
      </rPr>
      <t xml:space="preserve"> CS6D 9B</t>
    </r>
  </si>
  <si>
    <t>2026-01-29 00:00:00</t>
  </si>
  <si>
    <t>2025-05-22 00:00:00</t>
  </si>
  <si>
    <t>2026-05-21 23:59:59</t>
  </si>
  <si>
    <r>
      <rPr>
        <sz val="10"/>
        <color theme="1"/>
        <rFont val="等线"/>
        <charset val="134"/>
      </rPr>
      <t>浙江高清</t>
    </r>
    <r>
      <rPr>
        <sz val="10"/>
        <color theme="1"/>
        <rFont val="Times New Roman"/>
        <charset val="134"/>
      </rPr>
      <t xml:space="preserve"> CS6D 12A</t>
    </r>
  </si>
  <si>
    <t>CS6D_BW012.00_UV____N_S06379.00_E06391.00_DH____A_S04154.00_E04166.00</t>
  </si>
  <si>
    <r>
      <rPr>
        <sz val="10"/>
        <color theme="1"/>
        <rFont val="等线"/>
        <charset val="134"/>
      </rPr>
      <t>浙江标清</t>
    </r>
    <r>
      <rPr>
        <sz val="10"/>
        <color theme="1"/>
        <rFont val="Times New Roman"/>
        <charset val="134"/>
      </rPr>
      <t xml:space="preserve"> CS6E 3B</t>
    </r>
  </si>
  <si>
    <t>CS6E_BW009.50_UH____N_S06045.25_E06054.75_DV____A_S03820.25_E03829.75</t>
  </si>
  <si>
    <r>
      <rPr>
        <sz val="10"/>
        <color theme="1"/>
        <rFont val="等线"/>
        <charset val="134"/>
      </rPr>
      <t>辽宁标清</t>
    </r>
    <r>
      <rPr>
        <sz val="10"/>
        <color theme="1"/>
        <rFont val="Times New Roman"/>
        <charset val="134"/>
      </rPr>
      <t xml:space="preserve"> CS6D 8A</t>
    </r>
  </si>
  <si>
    <t>2026-03-01 00:00:00</t>
  </si>
  <si>
    <t>2027-02-28 23:59:59</t>
  </si>
  <si>
    <r>
      <rPr>
        <sz val="10"/>
        <color theme="1"/>
        <rFont val="等线"/>
        <charset val="134"/>
      </rPr>
      <t>江苏高清</t>
    </r>
    <r>
      <rPr>
        <sz val="10"/>
        <color theme="1"/>
        <rFont val="Times New Roman"/>
        <charset val="134"/>
      </rPr>
      <t xml:space="preserve"> CS6D 12A</t>
    </r>
  </si>
  <si>
    <t>CS6D_BW012.00_UV____N_S06367.00_E06379.00_DH____A_S04142.00_E04154.00</t>
  </si>
  <si>
    <r>
      <rPr>
        <sz val="10"/>
        <color theme="1"/>
        <rFont val="等线"/>
        <charset val="134"/>
      </rPr>
      <t>江苏标清</t>
    </r>
    <r>
      <rPr>
        <sz val="10"/>
        <color theme="1"/>
        <rFont val="Times New Roman"/>
        <charset val="134"/>
      </rPr>
      <t xml:space="preserve"> CS6E 7A</t>
    </r>
  </si>
  <si>
    <t>CS6E_BW014.00_UV____N_S06189.00_E06203.00_DH____A_S03964.00_E03978.00</t>
  </si>
  <si>
    <r>
      <rPr>
        <sz val="10"/>
        <color theme="1"/>
        <rFont val="等线"/>
        <charset val="134"/>
      </rPr>
      <t>上海高清</t>
    </r>
    <r>
      <rPr>
        <sz val="10"/>
        <color theme="1"/>
        <rFont val="Times New Roman"/>
        <charset val="134"/>
      </rPr>
      <t xml:space="preserve"> CS6D 4A</t>
    </r>
  </si>
  <si>
    <r>
      <rPr>
        <sz val="10"/>
        <color theme="1"/>
        <rFont val="等线"/>
        <charset val="134"/>
      </rPr>
      <t>看东方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等线"/>
        <charset val="134"/>
      </rPr>
      <t>上海</t>
    </r>
    <r>
      <rPr>
        <sz val="10"/>
        <color theme="1"/>
        <rFont val="汉仪书宋二KW"/>
        <charset val="134"/>
      </rPr>
      <t>）</t>
    </r>
    <r>
      <rPr>
        <sz val="10"/>
        <color theme="1"/>
        <rFont val="等线"/>
        <charset val="134"/>
      </rPr>
      <t>传媒有限公司</t>
    </r>
  </si>
  <si>
    <t>CS6D_BW003.80_UH____N_S06207.10_E06210.90_DV____A_S03982.10_E03985.90</t>
  </si>
  <si>
    <t>2023-02-16 00:00:00</t>
  </si>
  <si>
    <t>2026-02-15 23:59:59</t>
  </si>
  <si>
    <r>
      <rPr>
        <sz val="10"/>
        <color theme="1"/>
        <rFont val="等线"/>
        <charset val="134"/>
      </rPr>
      <t>福建高清</t>
    </r>
    <r>
      <rPr>
        <sz val="10"/>
        <color theme="1"/>
        <rFont val="Times New Roman"/>
        <charset val="134"/>
      </rPr>
      <t xml:space="preserve"> CS6E 10A</t>
    </r>
  </si>
  <si>
    <r>
      <rPr>
        <sz val="10"/>
        <color theme="1"/>
        <rFont val="等线"/>
        <charset val="134"/>
      </rPr>
      <t>甘肃标清</t>
    </r>
    <r>
      <rPr>
        <sz val="10"/>
        <color theme="1"/>
        <rFont val="Times New Roman"/>
        <charset val="134"/>
      </rPr>
      <t xml:space="preserve"> CS6E 5B</t>
    </r>
  </si>
  <si>
    <t>CS6E_BW009.00_UH____N_S06133.50_E06142.50_DV____A_S03908.50_E03917.50</t>
  </si>
  <si>
    <r>
      <rPr>
        <sz val="10"/>
        <color theme="1"/>
        <rFont val="等线"/>
        <charset val="134"/>
      </rPr>
      <t>湖北高清</t>
    </r>
    <r>
      <rPr>
        <sz val="10"/>
        <color theme="1"/>
        <rFont val="Times New Roman"/>
        <charset val="134"/>
      </rPr>
      <t xml:space="preserve"> CS6D 7A</t>
    </r>
  </si>
  <si>
    <r>
      <rPr>
        <sz val="10"/>
        <color theme="1"/>
        <rFont val="等线"/>
        <charset val="134"/>
      </rPr>
      <t>甘肃高清</t>
    </r>
    <r>
      <rPr>
        <sz val="10"/>
        <color theme="1"/>
        <rFont val="Times New Roman"/>
        <charset val="134"/>
      </rPr>
      <t xml:space="preserve"> CS6D 5B</t>
    </r>
  </si>
  <si>
    <t>CS6D_BW012.00_UH____N_S06091.00_E06103.00_DV____A_S03866.00_E03878.00</t>
  </si>
  <si>
    <t>2026-01-25 00:00:00</t>
  </si>
  <si>
    <t>2027-01-24 23:59:59</t>
  </si>
  <si>
    <r>
      <rPr>
        <sz val="10"/>
        <color theme="1"/>
        <rFont val="等线"/>
        <charset val="134"/>
      </rPr>
      <t>贵州标清</t>
    </r>
    <r>
      <rPr>
        <sz val="10"/>
        <color theme="1"/>
        <rFont val="Times New Roman"/>
        <charset val="134"/>
      </rPr>
      <t xml:space="preserve"> CS6E 3A</t>
    </r>
  </si>
  <si>
    <t>CS6E_BW009.70_UV____N_S06016.15_E06025.85_DH____A_S03791.15_E03800.85</t>
  </si>
  <si>
    <r>
      <rPr>
        <sz val="10"/>
        <color theme="1"/>
        <rFont val="等线"/>
        <charset val="134"/>
      </rPr>
      <t>宁夏标清</t>
    </r>
    <r>
      <rPr>
        <sz val="10"/>
        <color theme="1"/>
        <rFont val="Times New Roman"/>
        <charset val="134"/>
      </rPr>
      <t xml:space="preserve"> CS6E 4B</t>
    </r>
  </si>
  <si>
    <t>CS6E_BW006.80_UH____N_S06082.60_E06089.40_DV____A_S03857.60_E03864.40</t>
  </si>
  <si>
    <t>2026-02-16 00:00:00</t>
  </si>
  <si>
    <t>2027-02-15 23:59:59</t>
  </si>
  <si>
    <r>
      <rPr>
        <sz val="10"/>
        <color theme="1"/>
        <rFont val="等线"/>
        <charset val="134"/>
      </rPr>
      <t>标清</t>
    </r>
    <r>
      <rPr>
        <sz val="10"/>
        <color theme="1"/>
        <rFont val="Times New Roman"/>
        <charset val="134"/>
      </rPr>
      <t xml:space="preserve"> CS6D 6A</t>
    </r>
  </si>
  <si>
    <t>CS6E_BW006.20_UH____N_S06113.90_E06120.10_DV____A_S03888.90_E03895.10</t>
  </si>
  <si>
    <t>CS6E_BW008.40_UH____N_S06067.00_E06075.40_DV____A_S03842.00_E03850.40</t>
  </si>
  <si>
    <t>2025-08-22 00:00:00</t>
  </si>
  <si>
    <r>
      <rPr>
        <sz val="10"/>
        <color theme="1"/>
        <rFont val="Times New Roman"/>
        <charset val="134"/>
      </rPr>
      <t>CS6E 4B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等线"/>
        <charset val="134"/>
      </rPr>
      <t>欠钱</t>
    </r>
    <r>
      <rPr>
        <sz val="10"/>
        <color theme="1"/>
        <rFont val="汉仪书宋二KW"/>
        <charset val="134"/>
      </rPr>
      <t>）</t>
    </r>
  </si>
  <si>
    <t>2019-01-01 00:00:00</t>
  </si>
  <si>
    <t>2019-12-31 23:59:59</t>
  </si>
  <si>
    <t>2020-01-01 00:00:00</t>
  </si>
  <si>
    <t>2020-12-31 23:59:59</t>
  </si>
  <si>
    <t>2021-01-01 00:00:00</t>
  </si>
  <si>
    <t>2021-12-31 23:59:59</t>
  </si>
  <si>
    <t>2022-01-01 00:00:00</t>
  </si>
  <si>
    <t>2022-12-31 23:59:59</t>
  </si>
  <si>
    <t>2025-03-25 00:00:00</t>
  </si>
  <si>
    <t>2024-03-25 00:00:00</t>
  </si>
  <si>
    <t>2025-03-24 23:59:59</t>
  </si>
  <si>
    <t>2024-11-01 00:00:00</t>
  </si>
  <si>
    <t>2025-10-31 23:59:59</t>
  </si>
  <si>
    <t>2024-03-01 00:00:00</t>
  </si>
  <si>
    <t>2025-02-28 23:59:59</t>
  </si>
  <si>
    <t>2023-01-01 00:00:00</t>
  </si>
  <si>
    <t>2023-12-31 23:59:59</t>
  </si>
  <si>
    <t>2024-09-09 00:00:00</t>
  </si>
  <si>
    <t>2025-09-08 23:59:59</t>
  </si>
  <si>
    <t>2024-09-01 00:00:00</t>
  </si>
  <si>
    <t>2025-08-31 23:59:59</t>
  </si>
  <si>
    <t>2024-01-25 00:00:00</t>
  </si>
  <si>
    <t>2025-01-24 23:59:59</t>
  </si>
  <si>
    <t>2025-01-25 00:00:00</t>
  </si>
  <si>
    <t>2026-01-24 23:59:59</t>
  </si>
  <si>
    <t>2024-03-31 00:00:00</t>
  </si>
  <si>
    <t>2025-03-30 23:59:59</t>
  </si>
  <si>
    <t>2024-05-01 00:00:00</t>
  </si>
  <si>
    <t>2025-04-30 23:59:59</t>
  </si>
  <si>
    <t>CS6E_BW013.00_UH____N_S06120.50_E06133.50_DV____A_S03895.50_E03908.50</t>
  </si>
  <si>
    <r>
      <rPr>
        <sz val="10"/>
        <color theme="1"/>
        <rFont val="等线"/>
        <charset val="134"/>
      </rPr>
      <t>共享</t>
    </r>
    <r>
      <rPr>
        <sz val="10"/>
        <color theme="1"/>
        <rFont val="Times New Roman"/>
        <charset val="134"/>
      </rPr>
      <t>13</t>
    </r>
  </si>
  <si>
    <t>2026-11-01 00:00:00</t>
  </si>
  <si>
    <t>2027-10-31 23:59:59</t>
  </si>
  <si>
    <t>CS6E_BW036.00_UH____N_S05987.00_E06023.00_DV____A_S03762.00_E03798.00</t>
  </si>
  <si>
    <t>2026-11-28 00:00:00</t>
  </si>
  <si>
    <t>2027-12-22 23:59:59</t>
  </si>
  <si>
    <t>CS6E_BW036.00_UH____N_S06306.00_E06342.00_DV____A_S04081.00_E04117.00</t>
  </si>
  <si>
    <t>2026-09-28 00:00:00</t>
  </si>
  <si>
    <t>2027-09-27 23:59:59</t>
  </si>
  <si>
    <t>2026-09-26 00:00:00</t>
  </si>
  <si>
    <t>2027-09-25 23:59:59</t>
  </si>
  <si>
    <t>CS6E_BW018.00_UH____N_S05964.00_E05982.00_DV____A_S03739.00_E03757.00</t>
  </si>
  <si>
    <t>CS6E_BW018.00_UV____N_S06167.00_E06185.00_DH____A_S03942.00_E03960.00</t>
  </si>
  <si>
    <t>2026-06-28 00:00:00</t>
  </si>
  <si>
    <t>2027-06-27 23:59:59</t>
  </si>
  <si>
    <t>2026-05-01 00:00:00</t>
  </si>
  <si>
    <t>2027-04-30 23:59:59</t>
  </si>
  <si>
    <t>2026-05-22 00:00:00</t>
  </si>
  <si>
    <t>2027-05-21 23:59:59</t>
  </si>
  <si>
    <t>2026-01-28 23:59:59</t>
  </si>
  <si>
    <t>2026-02-05 23:59:59</t>
  </si>
  <si>
    <t>CS6D_BW036.00_UH____N_S06027.00_E06063.00_DV____A_S03802.00_E03838.00</t>
  </si>
  <si>
    <t>CS6D_BW036.00_UH____N_S06307.00_E06343.00_DV____A_S04082.00_E04118.00</t>
  </si>
  <si>
    <t>2025-08-01 00:00:00</t>
  </si>
  <si>
    <r>
      <rPr>
        <sz val="10"/>
        <color theme="1"/>
        <rFont val="等线"/>
        <charset val="134"/>
      </rPr>
      <t>深圳标清</t>
    </r>
    <r>
      <rPr>
        <sz val="10"/>
        <color theme="1"/>
        <rFont val="Times New Roman"/>
        <charset val="134"/>
      </rPr>
      <t xml:space="preserve"> CS6D 4A</t>
    </r>
  </si>
  <si>
    <t>CS6D_BW026.45_UV____C_S06056.55_E06083.00_DH____A_S03831.55_E03858.00</t>
  </si>
  <si>
    <r>
      <rPr>
        <sz val="10"/>
        <color theme="1"/>
        <rFont val="等线"/>
        <charset val="134"/>
      </rPr>
      <t>共享</t>
    </r>
    <r>
      <rPr>
        <sz val="10"/>
        <color theme="1"/>
        <rFont val="Times New Roman"/>
        <charset val="134"/>
      </rPr>
      <t>26.45</t>
    </r>
  </si>
  <si>
    <r>
      <rPr>
        <sz val="10"/>
        <color theme="1"/>
        <rFont val="等线"/>
        <charset val="134"/>
      </rPr>
      <t>陕西标清</t>
    </r>
    <r>
      <rPr>
        <sz val="10"/>
        <color theme="1"/>
        <rFont val="Times New Roman"/>
        <charset val="134"/>
      </rPr>
      <t xml:space="preserve"> CS6E 4B</t>
    </r>
  </si>
  <si>
    <t>CS6E_BW012.80_UH____N_S06089.60_E06102.40_DV____A_S03864.60_E03877.40</t>
  </si>
  <si>
    <r>
      <rPr>
        <sz val="10"/>
        <color theme="1"/>
        <rFont val="等线"/>
        <charset val="134"/>
      </rPr>
      <t>共享</t>
    </r>
    <r>
      <rPr>
        <sz val="10"/>
        <color theme="1"/>
        <rFont val="Times New Roman"/>
        <charset val="134"/>
      </rPr>
      <t>12.8</t>
    </r>
  </si>
  <si>
    <r>
      <rPr>
        <sz val="10"/>
        <color theme="1"/>
        <rFont val="等线"/>
        <charset val="134"/>
      </rPr>
      <t>湖南</t>
    </r>
    <r>
      <rPr>
        <sz val="10"/>
        <color theme="1"/>
        <rFont val="Times New Roman"/>
        <charset val="134"/>
      </rPr>
      <t xml:space="preserve"> CS6E 2A</t>
    </r>
  </si>
  <si>
    <t>CS6E_BW014.70_UV____N_S05967.65_E05982.35_DH____A_S03742.65_E03757.35</t>
  </si>
  <si>
    <r>
      <rPr>
        <sz val="10"/>
        <color theme="1"/>
        <rFont val="等线"/>
        <charset val="134"/>
      </rPr>
      <t>共享</t>
    </r>
    <r>
      <rPr>
        <sz val="10"/>
        <color theme="1"/>
        <rFont val="Times New Roman"/>
        <charset val="134"/>
      </rPr>
      <t>14.7</t>
    </r>
  </si>
  <si>
    <r>
      <rPr>
        <sz val="10"/>
        <color theme="1"/>
        <rFont val="等线"/>
        <charset val="134"/>
      </rPr>
      <t>陕西</t>
    </r>
    <r>
      <rPr>
        <sz val="10"/>
        <color theme="1"/>
        <rFont val="Times New Roman"/>
        <charset val="134"/>
      </rPr>
      <t xml:space="preserve"> CS6E 4B</t>
    </r>
  </si>
  <si>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等线"/>
        <charset val="134"/>
      </rPr>
      <t>河北广播电视台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等线"/>
        <charset val="134"/>
      </rPr>
      <t>标清</t>
    </r>
    <r>
      <rPr>
        <sz val="10"/>
        <color theme="1"/>
        <rFont val="Times New Roman"/>
        <charset val="134"/>
      </rPr>
      <t xml:space="preserve">6E 8B </t>
    </r>
  </si>
  <si>
    <t>CS6E_BW009.00_UH____N_S06273.00_E06282.00_DV____A_S04048.00_E04057.00</t>
  </si>
  <si>
    <r>
      <rPr>
        <sz val="10"/>
        <color theme="1"/>
        <rFont val="等线"/>
        <charset val="134"/>
      </rPr>
      <t>独占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等线"/>
        <charset val="134"/>
      </rPr>
      <t>占用</t>
    </r>
    <r>
      <rPr>
        <sz val="10"/>
        <color theme="1"/>
        <rFont val="Times New Roman"/>
        <charset val="134"/>
      </rPr>
      <t>9</t>
    </r>
  </si>
  <si>
    <r>
      <rPr>
        <sz val="10"/>
        <color theme="1"/>
        <rFont val="Times New Roman"/>
        <charset val="134"/>
      </rPr>
      <t>CS6D 4B 11B</t>
    </r>
    <r>
      <rPr>
        <sz val="10"/>
        <color theme="1"/>
        <rFont val="汉仪书宋二KW"/>
        <charset val="134"/>
      </rPr>
      <t>（</t>
    </r>
    <r>
      <rPr>
        <sz val="10"/>
        <color theme="1"/>
        <rFont val="等线"/>
        <charset val="134"/>
      </rPr>
      <t>到期已换转发器</t>
    </r>
    <r>
      <rPr>
        <sz val="10"/>
        <color theme="1"/>
        <rFont val="汉仪书宋二KW"/>
        <charset val="134"/>
      </rPr>
      <t>）</t>
    </r>
  </si>
  <si>
    <r>
      <rPr>
        <sz val="10"/>
        <color theme="1"/>
        <rFont val="等线"/>
        <charset val="134"/>
      </rPr>
      <t>广播</t>
    </r>
    <r>
      <rPr>
        <sz val="10"/>
        <color theme="1"/>
        <rFont val="Times New Roman"/>
        <charset val="134"/>
      </rPr>
      <t xml:space="preserve"> CS6E 4B:2026010800105-10101001-00001</t>
    </r>
  </si>
  <si>
    <t>2023-09-28 00:00:00</t>
  </si>
  <si>
    <t>2024-09-27 23:59:59</t>
  </si>
  <si>
    <t>2025-07-31 23:59:59</t>
  </si>
  <si>
    <t>CS6D_BW018.00_UH____N_S06347.00_E06365.00_DV____A_S04122.00_E04140.00</t>
  </si>
  <si>
    <t>CS6D_BW010.00_UH____N_S06365.00_E06375.00_DV____A_S04140.00_E04150.00</t>
  </si>
  <si>
    <t>CS6D_BW036.00_UV____C_S05927.00_E05963.00_DH____A_S03702.00_E03738.00</t>
  </si>
  <si>
    <t>CS6D_BW036.00_UH____N_S06267.00_E06303.00_DV____A_S04042.00_E04078.00</t>
  </si>
  <si>
    <r>
      <rPr>
        <sz val="10"/>
        <color theme="1"/>
        <rFont val="Times New Roman"/>
        <charset val="134"/>
      </rPr>
      <t>CS6A(</t>
    </r>
    <r>
      <rPr>
        <sz val="10"/>
        <color theme="1"/>
        <rFont val="等线"/>
        <charset val="134"/>
      </rPr>
      <t>有欠款</t>
    </r>
    <r>
      <rPr>
        <sz val="10"/>
        <color theme="1"/>
        <rFont val="Times New Roman"/>
        <charset val="134"/>
      </rPr>
      <t>)</t>
    </r>
  </si>
  <si>
    <t>2016-01-01 00:00:00</t>
  </si>
  <si>
    <t>2020-04-30 23:59:59</t>
  </si>
  <si>
    <r>
      <rPr>
        <sz val="10"/>
        <color theme="1"/>
        <rFont val="等线"/>
        <charset val="134"/>
      </rPr>
      <t>外宣高清</t>
    </r>
    <r>
      <rPr>
        <sz val="10"/>
        <color theme="1"/>
        <rFont val="Times New Roman"/>
        <charset val="134"/>
      </rPr>
      <t xml:space="preserve"> 6E2A</t>
    </r>
  </si>
  <si>
    <t>2026-09-01 00:00:00</t>
  </si>
  <si>
    <t>2027-08-31 23:59:59</t>
  </si>
  <si>
    <t>2026-10-16 00:00:00</t>
  </si>
  <si>
    <t>2027-10-15 23:59:59</t>
  </si>
  <si>
    <r>
      <rPr>
        <sz val="10"/>
        <color theme="1"/>
        <rFont val="等线"/>
        <charset val="134"/>
      </rPr>
      <t>山东高清</t>
    </r>
    <r>
      <rPr>
        <sz val="10"/>
        <color theme="1"/>
        <rFont val="Times New Roman"/>
        <charset val="134"/>
      </rPr>
      <t xml:space="preserve"> 6D13B</t>
    </r>
  </si>
  <si>
    <t>CS6D_BW009.00_UH____N_S06404.50_E06413.50_DV____A_S04179.50_E04188.50</t>
  </si>
  <si>
    <t>2026-11-26 00:00:00</t>
  </si>
  <si>
    <t>2027-11-25 23:59:59</t>
  </si>
  <si>
    <r>
      <rPr>
        <sz val="10"/>
        <color theme="1"/>
        <rFont val="等线"/>
        <charset val="134"/>
      </rPr>
      <t>山东</t>
    </r>
    <r>
      <rPr>
        <sz val="10"/>
        <color theme="1"/>
        <rFont val="Times New Roman"/>
        <charset val="134"/>
      </rPr>
      <t>4K  6E 8B</t>
    </r>
  </si>
  <si>
    <r>
      <rPr>
        <sz val="10"/>
        <color theme="1"/>
        <rFont val="等线"/>
        <charset val="134"/>
      </rPr>
      <t>内蒙高清</t>
    </r>
    <r>
      <rPr>
        <sz val="10"/>
        <color theme="1"/>
        <rFont val="Times New Roman"/>
        <charset val="134"/>
      </rPr>
      <t xml:space="preserve"> 6D2B</t>
    </r>
  </si>
  <si>
    <t>2026-09-09 00:00:00</t>
  </si>
  <si>
    <t>2027-09-08 23:59:59</t>
  </si>
  <si>
    <r>
      <rPr>
        <sz val="10"/>
        <color theme="1"/>
        <rFont val="等线"/>
        <charset val="134"/>
      </rPr>
      <t>陕西高清</t>
    </r>
    <r>
      <rPr>
        <sz val="10"/>
        <color theme="1"/>
        <rFont val="Times New Roman"/>
        <charset val="134"/>
      </rPr>
      <t>6E8B</t>
    </r>
  </si>
  <si>
    <t>2026-09-08 00:00:00</t>
  </si>
  <si>
    <t>2027-09-07 23:59:59</t>
  </si>
  <si>
    <r>
      <rPr>
        <sz val="10"/>
        <color theme="1"/>
        <rFont val="等线"/>
        <charset val="134"/>
      </rPr>
      <t>上海</t>
    </r>
    <r>
      <rPr>
        <sz val="10"/>
        <color theme="1"/>
        <rFont val="Times New Roman"/>
        <charset val="134"/>
      </rPr>
      <t>4K CS6E 7A</t>
    </r>
  </si>
  <si>
    <r>
      <rPr>
        <sz val="10"/>
        <color theme="1"/>
        <rFont val="等线"/>
        <charset val="134"/>
      </rPr>
      <t>江苏</t>
    </r>
    <r>
      <rPr>
        <sz val="10"/>
        <color theme="1"/>
        <rFont val="Times New Roman"/>
        <charset val="134"/>
      </rPr>
      <t>4K CS6E 1B</t>
    </r>
  </si>
  <si>
    <r>
      <rPr>
        <sz val="10"/>
        <color theme="1"/>
        <rFont val="等线"/>
        <charset val="134"/>
      </rPr>
      <t>北京标清</t>
    </r>
    <r>
      <rPr>
        <sz val="10"/>
        <color theme="1"/>
        <rFont val="Times New Roman"/>
        <charset val="134"/>
      </rPr>
      <t xml:space="preserve"> CS6E 6B</t>
    </r>
  </si>
  <si>
    <t>CS6E_BW013.40_UH____N_S06169.30_E06182.70_DV____A_S03944.30_E03957.70</t>
  </si>
  <si>
    <r>
      <rPr>
        <sz val="10"/>
        <color theme="1"/>
        <rFont val="等线"/>
        <charset val="134"/>
      </rPr>
      <t>广东广播</t>
    </r>
    <r>
      <rPr>
        <sz val="10"/>
        <color theme="1"/>
        <rFont val="Times New Roman"/>
        <charset val="134"/>
      </rPr>
      <t xml:space="preserve"> CS6D 4A</t>
    </r>
  </si>
  <si>
    <r>
      <rPr>
        <sz val="10"/>
        <color theme="1"/>
        <rFont val="等线"/>
        <charset val="134"/>
      </rPr>
      <t>康巴卫视</t>
    </r>
    <r>
      <rPr>
        <sz val="10"/>
        <color theme="1"/>
        <rFont val="Times New Roman"/>
        <charset val="134"/>
      </rPr>
      <t xml:space="preserve"> CS6E 5B</t>
    </r>
  </si>
  <si>
    <t>CS6D_BW036.00_UH____N_S06147.00_E06183.00_DV____A_S03922.00_E03958.00</t>
  </si>
  <si>
    <t>2026-11-27 23:59:59</t>
  </si>
  <si>
    <r>
      <rPr>
        <sz val="10"/>
        <color theme="1"/>
        <rFont val="等线"/>
        <charset val="134"/>
      </rPr>
      <t>四川标清</t>
    </r>
    <r>
      <rPr>
        <sz val="10"/>
        <color theme="1"/>
        <rFont val="Times New Roman"/>
        <charset val="134"/>
      </rPr>
      <t xml:space="preserve"> CS6E 5B</t>
    </r>
  </si>
  <si>
    <t>2026-02-06 00:00:00</t>
  </si>
  <si>
    <r>
      <rPr>
        <sz val="10"/>
        <color theme="1"/>
        <rFont val="等线"/>
        <charset val="134"/>
      </rPr>
      <t>湖南高清</t>
    </r>
    <r>
      <rPr>
        <sz val="10"/>
        <color theme="1"/>
        <rFont val="Times New Roman"/>
        <charset val="134"/>
      </rPr>
      <t xml:space="preserve"> CS6D 2A</t>
    </r>
  </si>
  <si>
    <t>CS6D_BW036.00_UV____N_S05967.00_E06003.00_DH____A_S03742.00_E03778.00</t>
  </si>
  <si>
    <r>
      <rPr>
        <sz val="10"/>
        <color theme="1"/>
        <rFont val="等线"/>
        <charset val="134"/>
      </rPr>
      <t>上海标清</t>
    </r>
    <r>
      <rPr>
        <sz val="10"/>
        <color theme="1"/>
        <rFont val="Times New Roman"/>
        <charset val="134"/>
      </rPr>
      <t xml:space="preserve"> CS6E 3A</t>
    </r>
  </si>
  <si>
    <t>CS6E_BW012.40_UV____N_S06026.80_E06039.20_DH____A_S03801.80_E03814.20</t>
  </si>
  <si>
    <r>
      <rPr>
        <sz val="10"/>
        <color theme="1"/>
        <rFont val="等线"/>
        <charset val="134"/>
      </rPr>
      <t>深圳高清</t>
    </r>
    <r>
      <rPr>
        <sz val="10"/>
        <color theme="1"/>
        <rFont val="Times New Roman"/>
        <charset val="134"/>
      </rPr>
      <t xml:space="preserve"> CS6D 9A</t>
    </r>
  </si>
  <si>
    <r>
      <rPr>
        <sz val="10"/>
        <color theme="1"/>
        <rFont val="等线"/>
        <charset val="134"/>
      </rPr>
      <t>吉林标清</t>
    </r>
    <r>
      <rPr>
        <sz val="10"/>
        <color theme="1"/>
        <rFont val="Times New Roman"/>
        <charset val="134"/>
      </rPr>
      <t xml:space="preserve"> CS6D 6A</t>
    </r>
  </si>
  <si>
    <t>CS6D_BW014.40_UV____C_S06126.80_E06141.20_DH____A_S03901.80_E03916.20</t>
  </si>
  <si>
    <r>
      <rPr>
        <sz val="10"/>
        <color theme="1"/>
        <rFont val="等线"/>
        <charset val="134"/>
      </rPr>
      <t>广东标清</t>
    </r>
    <r>
      <rPr>
        <sz val="10"/>
        <color theme="1"/>
        <rFont val="Times New Roman"/>
        <charset val="134"/>
      </rPr>
      <t xml:space="preserve"> CS6D 4A</t>
    </r>
  </si>
  <si>
    <t>CS6E_BW015.30_UV____N_S06247.00_E06262.30_DH____A_S04022.00_E04037.30</t>
  </si>
  <si>
    <t>2025-09-16 23:59:59</t>
  </si>
  <si>
    <t>2025-09-27 23:59:59</t>
  </si>
  <si>
    <t>CS6E_BW036.00_UV____N_S06047.00_E06083.00_DH____A_S03822.00_E03858.00</t>
  </si>
  <si>
    <t>CS6E_BW036.00_UV____N_S06087.00_E06123.00_DH____A_S03862.00_E03898.00</t>
  </si>
  <si>
    <t>2024-10-09 00:00:00</t>
  </si>
  <si>
    <t>2025-11-02 23:59:59</t>
  </si>
  <si>
    <t>2024-08-22 00:00:00</t>
  </si>
  <si>
    <t>2025-08-21 23:59:59</t>
  </si>
  <si>
    <t>APT6C_BW002.00_UV__APT_S06022.00_E06024.00_DH__APT_S03797.00_E03799.00</t>
  </si>
  <si>
    <r>
      <rPr>
        <sz val="10"/>
        <color rgb="FF000000"/>
        <rFont val="宋体"/>
        <charset val="134"/>
      </rPr>
      <t>亚太</t>
    </r>
    <r>
      <rPr>
        <sz val="10"/>
        <color rgb="FF000000"/>
        <rFont val="Times New Roman"/>
        <charset val="134"/>
      </rPr>
      <t>7</t>
    </r>
  </si>
  <si>
    <r>
      <rPr>
        <sz val="10"/>
        <color rgb="FF000000"/>
        <rFont val="汉仪书宋二KW"/>
        <charset val="0"/>
      </rPr>
      <t>中国人民解放军</t>
    </r>
    <r>
      <rPr>
        <sz val="10"/>
        <color rgb="FF000000"/>
        <rFont val="Times New Roman"/>
        <charset val="0"/>
      </rPr>
      <t>63920</t>
    </r>
    <r>
      <rPr>
        <sz val="10"/>
        <color rgb="FF000000"/>
        <rFont val="汉仪书宋二KW"/>
        <charset val="0"/>
      </rPr>
      <t>部队</t>
    </r>
  </si>
  <si>
    <r>
      <rPr>
        <sz val="10"/>
        <color rgb="FF000000"/>
        <rFont val="宋体"/>
        <charset val="134"/>
      </rPr>
      <t>亚太</t>
    </r>
    <r>
      <rPr>
        <sz val="10"/>
        <color rgb="FF000000"/>
        <rFont val="Times New Roman"/>
        <charset val="134"/>
      </rPr>
      <t>9</t>
    </r>
  </si>
  <si>
    <r>
      <rPr>
        <sz val="10"/>
        <color rgb="FF000000"/>
        <rFont val="宋体"/>
        <charset val="134"/>
      </rPr>
      <t>亚太</t>
    </r>
    <r>
      <rPr>
        <sz val="10"/>
        <color rgb="FF000000"/>
        <rFont val="Times New Roman"/>
        <charset val="134"/>
      </rPr>
      <t>6c c</t>
    </r>
  </si>
  <si>
    <r>
      <rPr>
        <sz val="10"/>
        <color rgb="FF000000"/>
        <rFont val="汉仪书宋二KW"/>
        <charset val="0"/>
      </rPr>
      <t>中国人民解放军</t>
    </r>
    <r>
      <rPr>
        <sz val="10"/>
        <color rgb="FF000000"/>
        <rFont val="Times New Roman"/>
        <charset val="0"/>
      </rPr>
      <t>32039</t>
    </r>
    <r>
      <rPr>
        <sz val="10"/>
        <color rgb="FF000000"/>
        <rFont val="汉仪书宋二KW"/>
        <charset val="0"/>
      </rPr>
      <t>部队</t>
    </r>
  </si>
  <si>
    <t>APT6C_BW005.00_UV__APT_S05898.00_E05903.00_DH__APT_S03673.00_E03678.00</t>
  </si>
  <si>
    <t>APT6C_BW033.00_UV__APT_S06167.00_E06200.00_DH__APT_S03942.00_E03975.00</t>
  </si>
  <si>
    <t>APT6C_BW015.00_UV__APT_S05832.00_E05847.00_DH__APT_S03607.00_E03622.00</t>
  </si>
  <si>
    <r>
      <rPr>
        <sz val="10"/>
        <color rgb="FF000000"/>
        <rFont val="宋体"/>
        <charset val="134"/>
      </rPr>
      <t>亚太</t>
    </r>
    <r>
      <rPr>
        <sz val="10"/>
        <color rgb="FF000000"/>
        <rFont val="Times New Roman"/>
        <charset val="134"/>
      </rPr>
      <t>9 ku</t>
    </r>
  </si>
  <si>
    <t>APT9_BW054.00_UV_WEST_S14129.00_E14183.00_DH_WEST_S11079.00_E11133.00</t>
  </si>
  <si>
    <t>APT9_BW018.00_UV_WEST_S14479.50_E14497.50_DH_WEST_S11677.50_E11695.50</t>
  </si>
  <si>
    <r>
      <rPr>
        <sz val="10"/>
        <color rgb="FF000000"/>
        <rFont val="宋体"/>
        <charset val="134"/>
      </rPr>
      <t>亚太</t>
    </r>
    <r>
      <rPr>
        <sz val="10"/>
        <color rgb="FF000000"/>
        <rFont val="Times New Roman"/>
        <charset val="134"/>
      </rPr>
      <t>7 ku</t>
    </r>
  </si>
  <si>
    <t>APT7_BW036.00_UH___AF_S14253.50_E14289.50_DV____C_S12503.50_E12539.50</t>
  </si>
  <si>
    <t>APT7_BW036.00_UH____C_S14253.50_E14289.50_DV___AF_S12503.50_E12539.50</t>
  </si>
  <si>
    <t>APT7_BW018.00_UH____C_S14354.50_E14372.50_DV____C_S12604.50_E12622.50</t>
  </si>
  <si>
    <t>APT7_BW008.00_UH____C_S14397.50_E14405.50_DV____C_S12647.50_E12655.50</t>
  </si>
  <si>
    <t>APT7_BW028.00_UH____C_S14397.50_E14425.50_DV____C_S12647.50_E12675.50</t>
  </si>
  <si>
    <t>APT7_BW054.00_UH____C_S14442.00_E14496.00_DV____C_S12692.00_E12746.00</t>
  </si>
  <si>
    <r>
      <rPr>
        <sz val="10"/>
        <color rgb="FF000000"/>
        <rFont val="宋体"/>
        <charset val="134"/>
      </rPr>
      <t>亚太</t>
    </r>
    <r>
      <rPr>
        <sz val="10"/>
        <color rgb="FF000000"/>
        <rFont val="Times New Roman"/>
        <charset val="134"/>
      </rPr>
      <t>9 c</t>
    </r>
  </si>
  <si>
    <t>APT9_BW034.00_UH__APT_S06347.00_E06381.00_DV__APT_S04122.00_E04156.00</t>
  </si>
  <si>
    <t>APT5C_BW002.00_UV__APT_S06377.70_E06379.70_DH__APT_S04152.70_E04154.70</t>
  </si>
  <si>
    <r>
      <rPr>
        <sz val="10"/>
        <color rgb="FF000000"/>
        <rFont val="宋体"/>
        <charset val="134"/>
      </rPr>
      <t>亚太</t>
    </r>
    <r>
      <rPr>
        <sz val="10"/>
        <color rgb="FF000000"/>
        <rFont val="Times New Roman"/>
        <charset val="134"/>
      </rPr>
      <t>6c</t>
    </r>
  </si>
  <si>
    <r>
      <rPr>
        <sz val="10"/>
        <color rgb="FF000000"/>
        <rFont val="宋体"/>
        <charset val="134"/>
      </rPr>
      <t>亚太</t>
    </r>
    <r>
      <rPr>
        <sz val="10"/>
        <color rgb="FF000000"/>
        <rFont val="Times New Roman"/>
        <charset val="134"/>
      </rPr>
      <t>6d</t>
    </r>
  </si>
  <si>
    <t>APT6C_BW036.00_UV__APT_S06087.00_E06123.00_DH__APT_S03862.00_E03898.00</t>
  </si>
  <si>
    <r>
      <rPr>
        <sz val="10"/>
        <color rgb="FF000000"/>
        <rFont val="宋体"/>
        <charset val="134"/>
      </rPr>
      <t>亚太</t>
    </r>
    <r>
      <rPr>
        <sz val="10"/>
        <color rgb="FF000000"/>
        <rFont val="Times New Roman"/>
        <charset val="134"/>
      </rPr>
      <t>7 c</t>
    </r>
  </si>
  <si>
    <t>APT7_BW007.00_UH____G_S06085.00_E06092.00_DV____G_S03860.00_E03867.00</t>
  </si>
  <si>
    <t>APT7_BW036.00_UH____G_S06107.00_E06143.00_DV____G_S03882.00_E03918.00</t>
  </si>
  <si>
    <t>APT7_BW036.00_UH____G_S06147.00_E06183.00_DV____G_S03922.00_E03958.00</t>
  </si>
  <si>
    <t>APT7_BW036.00_UV____G_S06327.00_E06363.00_DH____G_S04102.00_E04138.00</t>
  </si>
  <si>
    <t>APT7_BW010.30_UH__APT_S06361.19_E06371.49_DH__APT_S04136.19_E04146.49</t>
  </si>
  <si>
    <t>APT9_BW002.80_UH__APT_S06031.50_E06034.30_DH__APT_S03789.50_E03792.30</t>
  </si>
  <si>
    <t>APT9_BW009.80_UH__APT_S06073.20_E06083.00_DH__APT_S03848.20_E03858.00</t>
  </si>
  <si>
    <t>APT7_BW008.20_UH__APT_S06387.00_E06395.20_DH__APT_S04162.00_E04170.20</t>
  </si>
  <si>
    <t>APT7_BW002.00_UH__APT_S06395.20_E06397.20_DH__APT_S04170.20_E04172.20</t>
  </si>
  <si>
    <t>APT5C_BW001.20_UH__APT_S14445.80_E14447.00_DH__APT_S12696.80_E12698.00</t>
  </si>
  <si>
    <t>APT7_BW003.60_UH__APT_S06371.49_E06375.09_DH__APT_S04146.49_E04150.09</t>
  </si>
  <si>
    <t>APT7_BW009.40_UH__APT_S06351.79_E06361.19_DH__APT_S04126.79_E04136.19</t>
  </si>
  <si>
    <t>APT7_BW001.90_UH__APT_S06335.60_E06337.50_DH__APT_S04110.60_E04112.50</t>
  </si>
  <si>
    <t>APT6C_BW013.00_UV__APT_S06247.00_E06260.00_DH__APT_S04022.00_E04035.00</t>
  </si>
  <si>
    <t>APT7_BW006.00_UH__APT_S06329.60_E06335.60_DH__APT_S04104.60_E04110.60</t>
  </si>
  <si>
    <t>问刘志兴</t>
  </si>
  <si>
    <t>APT7_BW002.00_UV____C_S14244.50_E14246.50_DH____C_S12494.50_E12496.50</t>
  </si>
  <si>
    <t>APT6C_BW002.10_UH____C_S14398.00_E14400.10_DV____C_S12650.00_E12652.10</t>
  </si>
  <si>
    <t>APT6C_BW001.50_UV__APT_S06007.00_E06008.50_DH__APT_S03782.00_E03783.50</t>
  </si>
  <si>
    <t>APT9_BW007.00_UH__APT_S06031.50_E06038.50_DH__APT_S03789.50_E03796.50</t>
  </si>
  <si>
    <t>Eul36D_BW003.80_UH__OUT_S14409.76_E14413.56_DH__OUT_S11109.76_E11113.56</t>
  </si>
  <si>
    <t>Eul36D_BW002.00_UH__OUT_S14376.97_E14378.97_DH__OUT_S11076.97_E11078.97</t>
  </si>
  <si>
    <t>IS35E_BW001.50_UV__OUT_S06321.50_E06323.00_DV__OUT_S04161.08_E04162.58</t>
  </si>
  <si>
    <t>IS35E_BW002.30_UV__OUT_S06404.60_E06406.90_DV__OUT_S04094.19_E04096.49</t>
  </si>
  <si>
    <t>IS35E_BW001.10_UL____G_S06381.26_E06382.36_DR____G_S03643.76_E03644.86</t>
  </si>
  <si>
    <t>IS39_BW001.60_UV__OUT_S06067.40_E06069.00_DV__OUT_S03842.40_E03844.00</t>
  </si>
  <si>
    <t>IS39_BW000.50_UV__OUT_S06071.50_E06072.00_DV__OUT_S03846.50_E03847.00</t>
  </si>
  <si>
    <t>IS35E_BW000.37_UV__OUT_S06318.90_E06319.27_DV__OUT_S03856.92_E03857.29</t>
  </si>
  <si>
    <t>IS35E_BW000.70_UV__OUT_S06321.48_E06322.18_DV__OUT_S04158.46_E04159.16</t>
  </si>
  <si>
    <t>IS35E_BW000.50_UL____G_S06209.50_E06210.00_DR____G_S03859.50_E03860.00</t>
  </si>
  <si>
    <t>IS39_BW002.40_UV__OUT_S06084.70_E06087.10_DV__OUT_S03859.70_E03862.10</t>
  </si>
  <si>
    <t>IS39_BW001.20_UV__OUT_S06084.30_E06085.50_DV__OUT_S03859.30_E03860.50</t>
  </si>
  <si>
    <t>IS39_BW002.20_UV__OUT_S06062.30_E06064.50_DV__OUT_S03837.30_E03839.50</t>
  </si>
  <si>
    <t>IS39_BW002.00_UV__OUT_S06074.00_E06076.00_DV__OUT_S03849.00_E03851.00</t>
  </si>
  <si>
    <t>IS35E_BW000.90_UV__OUT_S06151.17_E06152.07_DV__OUT_S04158.46_E04159.36</t>
  </si>
  <si>
    <t>IS35E_BW000.80_UV__OUT_S06090.70_E06091.50_DV__OUT_S04097.99_E04098.79</t>
  </si>
  <si>
    <t>IS39_BW000.90_UV__OUT_S06066.50_E06067.40_DV__OUT_S03841.50_E03842.40</t>
  </si>
  <si>
    <t>IS39_BW007.00_UV__OUT_S06064.50_E06071.50_DV__OUT_S03839.50_E03846.50</t>
  </si>
  <si>
    <t>IS35E_BW001.20_UV__OUT_S06323.00_E06324.20_DV__OUT_S04162.58_E04163.78</t>
  </si>
  <si>
    <t>IS35E_BW004.30_UV__OUT_S06406.91_E06411.21_DV__OUT_S04096.49_E04100.79</t>
  </si>
  <si>
    <t>IS35E_BW002.80_UV__OUT_S06081.90_E06084.70_DV__OUT_S03918.88_E03921.68</t>
  </si>
  <si>
    <t>IS35E_BW003.60_UL____G_S06325.10_E06328.70_DR____G_S03587.60_E03591.20</t>
  </si>
  <si>
    <t>IS35E_BW003.00_UL____G_S06378.26_E06381.26_DR____G_S03640.76_E03643.76</t>
  </si>
  <si>
    <t>IS39_BW000.80_UL____G_S06377.20_E06378.00_DR____G_S03639.70_E03640.50</t>
  </si>
  <si>
    <t>IS39_BW001.90_UV__OUT_S06076.00_E06077.90_DV__OUT_S03851.00_E03852.90</t>
  </si>
  <si>
    <t>IS39_BW002.00_UV__O10_S06088.20_E06090.20_DV__O10_S03863.20_E03865.20</t>
  </si>
  <si>
    <t>IS39_BW002.00_UV__O10_S06084.90_E06086.90_DV__O10_S03859.90_E03861.90</t>
  </si>
  <si>
    <t>IS39_BW001.70_UV__O10_S06061.40_E06063.10_DV__O10_S03836.40_E03838.10</t>
  </si>
  <si>
    <t>IS39_BW002.10_UV__OUT_S06059.10_E06061.20_DV__OUT_S03834.10_E03836.20</t>
  </si>
  <si>
    <t>IS39_BW000.70_UV__OUT_S06059.10_E06059.80_DV__OUT_S03834.10_E03834.80</t>
  </si>
  <si>
    <t>IS39_BW002.70_UV__O10_S06085.50_E06088.20_DV__O10_S03860.50_E03863.20</t>
  </si>
  <si>
    <r>
      <rPr>
        <sz val="10"/>
        <color rgb="FF000000"/>
        <rFont val="汉仪书宋二KW"/>
        <charset val="0"/>
      </rPr>
      <t>中国人民解放军</t>
    </r>
    <r>
      <rPr>
        <sz val="10"/>
        <color rgb="FF000000"/>
        <rFont val="Times New Roman"/>
        <charset val="0"/>
      </rPr>
      <t>32271</t>
    </r>
    <r>
      <rPr>
        <sz val="10"/>
        <color rgb="FF000000"/>
        <rFont val="汉仪书宋二KW"/>
        <charset val="0"/>
      </rPr>
      <t>部队</t>
    </r>
  </si>
  <si>
    <t>CS10R_BW002.00_UH____C_S14296.00_E14298.00_DV____C_S12546.00_E12548.00</t>
  </si>
  <si>
    <r>
      <rPr>
        <sz val="10"/>
        <color rgb="FF000000"/>
        <rFont val="汉仪书宋二KW"/>
        <charset val="0"/>
      </rPr>
      <t>中国人民解放军</t>
    </r>
    <r>
      <rPr>
        <sz val="10"/>
        <color rgb="FF000000"/>
        <rFont val="Times New Roman"/>
        <charset val="0"/>
      </rPr>
      <t>61023</t>
    </r>
    <r>
      <rPr>
        <sz val="10"/>
        <color rgb="FF000000"/>
        <rFont val="汉仪书宋二KW"/>
        <charset val="0"/>
      </rPr>
      <t>部队</t>
    </r>
  </si>
  <si>
    <r>
      <rPr>
        <sz val="10"/>
        <color rgb="FF000000"/>
        <rFont val="汉仪书宋二KW"/>
        <charset val="0"/>
      </rPr>
      <t>中国人民解放军</t>
    </r>
    <r>
      <rPr>
        <sz val="10"/>
        <color rgb="FF000000"/>
        <rFont val="Times New Roman"/>
        <charset val="0"/>
      </rPr>
      <t>61059</t>
    </r>
    <r>
      <rPr>
        <sz val="10"/>
        <color rgb="FF000000"/>
        <rFont val="汉仪书宋二KW"/>
        <charset val="0"/>
      </rPr>
      <t>部队</t>
    </r>
  </si>
  <si>
    <t>CS26_BW010.00_UL____K_S28864.30_E28874.30_DR____Y_S19954.30_E19964.30</t>
  </si>
  <si>
    <t>CS26_BW020.00_UR____C_S27703.90_E27723.90_DL____Y_S19863.90_E19883.90</t>
  </si>
  <si>
    <t>CS26_BW002.00_UR____L_S28395.70_E28397.70_DL____Y_S19485.70_E19487.70</t>
  </si>
  <si>
    <t>CS26_BW010.00_UR____C_S28864.30_E28874.30_DL____Y_S19954.30_E19964.30</t>
  </si>
  <si>
    <t>CS26_BW010.00_UL____D_S28395.70_E28405.70_DR____Y_S19485.70_E19495.70</t>
  </si>
  <si>
    <t>CS26_BW010.00_UL____C_S27774.30_E27784.30_DR____Y_S19934.30_E19944.30</t>
  </si>
  <si>
    <t>CS26_BW010.00_UL____C_S27341.70_E27351.70_DR____Y_S19501.70_E19511.70</t>
  </si>
  <si>
    <t>CS26_BW010.00_UR____W_S28306.40_E28316.40_DL____Y_S19396.40_E19406.40</t>
  </si>
  <si>
    <t>CS26_BW027.00_UL____C_S28844.30_E28871.30_DR____Y_S19934.30_E19961.30</t>
  </si>
  <si>
    <t>CS26_BW008.00_UR____L_S28397.70_E28405.70_DL____Y_S19487.70_E19495.70</t>
  </si>
  <si>
    <t>CS26_BW010.00_UL____K_S28879.30_E28889.30_DR____Y_S19969.30_E19979.30</t>
  </si>
  <si>
    <t>CS26_BW005.00_UR____L_S27794.30_E27799.30_DL____Y_S19954.30_E19959.30</t>
  </si>
  <si>
    <t>CS26_BW020.00_UL____Y_S29828.40_E29848.40_DR____K_S18838.40_E18858.40</t>
  </si>
  <si>
    <t>CS26_BW020.00_UR____Y_S29893.20_E29913.20_DL____C_S18233.20_E18253.20</t>
  </si>
  <si>
    <t>CS26_BW002.00_UR____Y_S29631.40_E29633.40_DL____L_S18641.40_E18643.40</t>
  </si>
  <si>
    <t>CS26_BW020.00_UR____Y_S29860.40_E29880.40_DL____C_S18870.40_E18890.40</t>
  </si>
  <si>
    <t>CS26_BW020.00_UL____Y_S29641.60_E29661.60_DR____D_S18651.60_E18671.60</t>
  </si>
  <si>
    <t>CS26_BW020.00_UL____Y_S29859.60_E29879.60_DR____C_S18199.60_E18219.60</t>
  </si>
  <si>
    <t>CS26_BW020.00_UL____Y_S29631.40_E29651.40_DR____C_S17971.40_E17991.40</t>
  </si>
  <si>
    <t>CS26_BW010.00_UR____Y_S29301.60_E29311.60_DL____W_S18491.60_E18501.60</t>
  </si>
  <si>
    <t>CS26_BW027.00_UL____Y_S29860.40_E29887.40_DR____C_S18870.40_E18897.40</t>
  </si>
  <si>
    <t>CS26_BW004.00_UR____Y_S29633.40_E29637.40_DL____L_S18643.40_E18647.40</t>
  </si>
  <si>
    <t>CS26_BW010.00_UL____Y_S29851.40_E29861.40_DR____K_S18861.40_E18871.40</t>
  </si>
  <si>
    <t>CS26_BW005.00_UR____Y_S29891.60_E29896.60_DL____L_S18231.60_E18236.60</t>
  </si>
  <si>
    <t>CS26_BW030.00_UR____C_S27779.90_E27809.90_DL____Y_S19939.90_E19969.90</t>
  </si>
  <si>
    <t>CS26_BW020.00_UR____C_S27325.70_E27345.70_DL____Y_S19485.70_E19505.70</t>
  </si>
  <si>
    <t>CS26_BW004.00_UR____C_S28506.00_E28510.00_DL____Y_S19596.00_E19600.00</t>
  </si>
  <si>
    <t>CS26_BW010.00_UR____C_S27809.90_E27819.90_DL____Y_S19969.90_E19979.90</t>
  </si>
  <si>
    <t>CS26_BW012.00_UR____Y_S29845.20_E29857.20_DL____C_S18185.20_E18197.20</t>
  </si>
  <si>
    <t>CS26_BW010.00_UR____Y_S29641.60_E29651.60_DL____C_S17981.60_E17991.60</t>
  </si>
  <si>
    <t>CS26_BW004.00_UR____Y_S29573.00_E29577.00_DL____C_S18583.00_E18587.00</t>
  </si>
  <si>
    <t>CS26_BW020.00_UR____Y_S29918.00_E29938.00_DL____C_S18928.00_E18948.00</t>
  </si>
  <si>
    <t>CS26_BW020.00_UR____Y_S29915.20_E29935.20_DL____C_S18255.20_E18275.20</t>
  </si>
  <si>
    <t>SES4_BW003.40_UR____G_S06307.00_E06310.40_DL____G_S04082.00_E04085.40</t>
  </si>
  <si>
    <t>IS35E_BW000.50_UV__OUT_S06323.00_E06323.50_DV__OUT_S04162.58_E04163.08</t>
  </si>
  <si>
    <t>IS35E_BW002.00_UV__OUT_S06406.90_E06408.90_DV__OUT_S04096.49_E04098.49</t>
  </si>
  <si>
    <t>IS35E_BW002.00_UV__OUT_S06081.90_E06083.90_DV__OUT_S03918.88_E03920.88</t>
  </si>
  <si>
    <t>IS35E_BW003.10_UL____G_S06325.60_E06328.70_DR____G_S03588.10_E03591.20</t>
  </si>
  <si>
    <t>IS35E_BW001.90_UL____G_S06379.36_E06381.26_DR____G_S03641.86_E03643.76</t>
  </si>
  <si>
    <t>IS39_BW000.40_UV__OUT_S06067.00_E06067.40_DV__OUT_S03842.00_E03842.40</t>
  </si>
  <si>
    <t>IS39_BW004.00_UV__OUT_S06066.00_E06070.00_DV__OUT_S03841.00_E03845.00</t>
  </si>
  <si>
    <t>CS12 C14B</t>
  </si>
  <si>
    <t>CS12_BW002.80_UH____W_S06397.50_E06400.30_DV____W_S04172.50_E04175.30</t>
  </si>
  <si>
    <t>鑫诺-中航信宏</t>
  </si>
  <si>
    <t>CS6D KU8B 12557-12559</t>
  </si>
  <si>
    <t>CS6D_BW001.00_UH____Z_S14307.00_E14308.00_DV____Z_S12557.00_E12558.00</t>
  </si>
  <si>
    <t>星网</t>
  </si>
  <si>
    <t xml:space="preserve">CS12 C3A
3735.84 -3737.84 
</t>
  </si>
  <si>
    <t>CS12_BW002.00_UV____W_S05960.84_E05962.84_DH____W_S03735.84_E03737.84</t>
  </si>
  <si>
    <t>CS6D_BW001.00_UH____Z_S14308.00_E14309.00_DV____Z_S12558.00_E12559.00</t>
  </si>
  <si>
    <t>四川广电</t>
  </si>
  <si>
    <t>CS6D KU8B 
12552-12554</t>
  </si>
  <si>
    <t>CS6D_BW002.00_UH____Z_S14302.00_E14304.00_DV____Z_S12552.00_E12554.00</t>
  </si>
  <si>
    <t>人民银行</t>
  </si>
  <si>
    <t>CS6D KU8B 
12570 12586.5</t>
  </si>
  <si>
    <t>CS6D_BW016.50_UH____Z_S14320.00_E14336.50_DV____Z_S12570.00_E12586.50</t>
  </si>
  <si>
    <t>海洋网</t>
  </si>
  <si>
    <t>CS19 EKU
朱明悦</t>
  </si>
  <si>
    <t>CS19_BW032.00_UH____A_S13903.00_E13935.00_DV____A_S11611.00_E11643.00</t>
  </si>
  <si>
    <t>新华社</t>
  </si>
  <si>
    <t>CS6C
13B
拆分成1+10</t>
  </si>
  <si>
    <t>CS6C_BW001.00_UH____C_S06387.00_E06388.00_DV____A_S04162.00_E04163.00</t>
  </si>
  <si>
    <t>APT6C_BW008.00_UV____C_S14486.50_E14494.50_DH____C_S12738.50_E12746.50</t>
  </si>
  <si>
    <t>APT7 4+8</t>
  </si>
  <si>
    <t>APT7_BW004.00_UV____C_S14236.50_E14240.50_DH____C_S12486.50_E12490.50</t>
  </si>
  <si>
    <t>APT7_BW008.00_UV____C_S14212.50_E14220.50_DH____C_S12462.50_E12470.50</t>
  </si>
  <si>
    <t>CS6D
12559 -12570 
一共11M拆成1+10</t>
  </si>
  <si>
    <t>CS6D_BW001.00_UH____Z_S14309.00_E14310.00_DV____Z_S12559.00_E12560.00</t>
  </si>
  <si>
    <t>中电科
12647.5-12649</t>
  </si>
  <si>
    <t>CS12_BW001.50_UV____E_S14397.50_E14399.00_DH____E_S12647.50_E12649.00</t>
  </si>
  <si>
    <t>APT 5C</t>
  </si>
  <si>
    <t>APT5C_BW000.25_UV__APT_S06369.34_E06369.59_DH__APT_S04144.34_E04144.59</t>
  </si>
  <si>
    <t>APT5C_BW000.18_UV__APT_S06370.15_E06370.33_DH__APT_S04145.15_E04145.33</t>
  </si>
  <si>
    <t>APT5C_BW000.14_UV__APT_S06370.47_E06370.61_DH__APT_S04145.47_E04145.61</t>
  </si>
  <si>
    <t>APT5C_BW000.44_UV__APT_S06371.37_E06371.81_DH__APT_S04146.37_E04146.81</t>
  </si>
  <si>
    <t>APT5C_BW000.27_UV__APT_S06371.93_E06372.20_DH__APT_S04146.93_E04147.20</t>
  </si>
  <si>
    <t>APT5C_BW000.16_UV__APT_S06372.32_E06372.48_DH__APT_S04147.32_E04147.48</t>
  </si>
  <si>
    <t>APT5C_BW000.14_UV__APT_S06374.06_E06374.20_DH__APT_S04149.06_E04149.20</t>
  </si>
  <si>
    <t>APT5C_BW000.24_UV__APT_S06374.28_E06374.52_DH__APT_S04149.28_E04149.52</t>
  </si>
  <si>
    <t>APT5C_BW001.22_UV__APT_S06374.79_E06376.01_DH__APT_S04149.79_E04151.01</t>
  </si>
  <si>
    <t>APT7_BW003.16_UH____G_S06066.67_E06069.84_DV____G_S03841.67_E03844.84</t>
  </si>
  <si>
    <t>APT7_BW003.16_UH____G_S06081.84_E06085.00_DV____G_S03856.84_E03860.00</t>
  </si>
  <si>
    <t>CS12 KUC12</t>
  </si>
  <si>
    <t>CS12_BW001.00_UH____C_S14307.50_E14308.50_DV____C_S12557.50_E12558.50</t>
  </si>
  <si>
    <t>APT 5C
KU</t>
  </si>
  <si>
    <t>APT 7
KU</t>
  </si>
  <si>
    <t>APT7_BW001.00_UV____C_S14155.00_E14156.00_DH____C_S12405.00_E12406.00</t>
  </si>
  <si>
    <t>APT 6C
KU</t>
  </si>
  <si>
    <t>APT6C_BW001.20_UV____C_S14261.80_E14263.00_DH____C_S12513.80_E12515.00</t>
  </si>
  <si>
    <t xml:space="preserve">固定
亚太6C C 5M </t>
  </si>
  <si>
    <t>APT6C_BW007.00_UV__APT_S06007.00_E06014.00_DH__APT_S03782.00_E03789.00</t>
  </si>
  <si>
    <t>共享7M</t>
  </si>
  <si>
    <r>
      <rPr>
        <sz val="10"/>
        <color theme="1"/>
        <rFont val="Times New Roman"/>
        <charset val="134"/>
      </rPr>
      <t xml:space="preserve">国内16M
</t>
    </r>
    <r>
      <rPr>
        <sz val="10"/>
        <color rgb="FF417FF9"/>
        <rFont val="Calibri"/>
        <charset val="0"/>
      </rPr>
      <t>CS12 C3B
3729-3745</t>
    </r>
    <r>
      <rPr>
        <sz val="10"/>
        <color rgb="FF000000"/>
        <rFont val="Calibri"/>
        <charset val="0"/>
      </rPr>
      <t xml:space="preserve">
需要把20M拆成16+4
</t>
    </r>
  </si>
  <si>
    <t>CS12_BW016.00_UH____W_S05954.00_E05970.00_DV____W_S03729.00_E03745.00</t>
  </si>
  <si>
    <r>
      <rPr>
        <sz val="10"/>
        <color theme="1"/>
        <rFont val="Times New Roman"/>
        <charset val="134"/>
      </rPr>
      <t xml:space="preserve">固定
国内 80M
</t>
    </r>
    <r>
      <rPr>
        <sz val="10"/>
        <color rgb="FF417FF9"/>
        <rFont val="Calibri"/>
        <charset val="0"/>
      </rPr>
      <t>20 CS12 C9B C00 6185 6205</t>
    </r>
    <r>
      <rPr>
        <sz val="10"/>
        <color rgb="FF000000"/>
        <rFont val="Calibri"/>
        <charset val="0"/>
      </rPr>
      <t xml:space="preserve">
20 CS12 C9B C00 6205 6225
</t>
    </r>
    <r>
      <rPr>
        <sz val="10"/>
        <color rgb="FF417FF9"/>
        <rFont val="Calibri"/>
        <charset val="0"/>
      </rPr>
      <t>40 CS12 C5B C00 6025 6065</t>
    </r>
    <r>
      <rPr>
        <sz val="10"/>
        <color rgb="FF000000"/>
        <rFont val="Calibri"/>
        <charset val="0"/>
      </rPr>
      <t xml:space="preserve">
</t>
    </r>
  </si>
  <si>
    <t>CS12_BW020.00_UH____W_S06185.00_E06205.00_DV____W_S03960.00_E03980.00</t>
  </si>
  <si>
    <t>CS12_BW020.00_UH____W_S06205.00_E06225.00_DV____W_S03980.00_E04000.00</t>
  </si>
  <si>
    <t>CS12_BW040.00_UH____W_S06025.00_E06065.00_DV____W_S03800.00_E03840.00</t>
  </si>
  <si>
    <t>固定
亚太5C KU 12M</t>
  </si>
  <si>
    <t>APT6C_BW012.00_UV__APT_S06047.00_E06059.00_DH__APT_S03822.00_E03834.00</t>
  </si>
  <si>
    <t>亚太5C C</t>
  </si>
  <si>
    <t>APT5C_BW036.00_UV__APT_S06167.00_E06203.00_DH__APT_S03942.00_E03978.00</t>
  </si>
  <si>
    <t>APT5C_BW018.50_UV__APT_S06167.00_E06185.50_DH__APT_S03942.00_E03960.50</t>
  </si>
  <si>
    <t>CS10R C6B 14369- 14371</t>
  </si>
  <si>
    <t>CS10R_BW002.00_UV____C_S14369.00_E14371.00_DH____C_S12619.00_E12621.00</t>
  </si>
  <si>
    <t>APT 6C KU</t>
  </si>
  <si>
    <t>APT6C_BW004.00_UH____C_S14475.20_E14479.20_DV____C_S12727.20_E12731.20</t>
  </si>
  <si>
    <t>APT6C C</t>
  </si>
  <si>
    <t>APT6C_BW004.70_UH__APT_S05853.00_E05857.70_DV__APT_S03628.00_E03632.70</t>
  </si>
  <si>
    <t>APT6C_BW003.70_UH__APT_S05864.00_E05867.70_DV__APT_S03639.00_E03642.70</t>
  </si>
  <si>
    <t>APT6C_BW005.60_UH__APT_S06098.20_E06103.80_DV__APT_S03873.20_E03878.80</t>
  </si>
  <si>
    <t>CS12 C12A
1.22M</t>
  </si>
  <si>
    <t>CS12_BW001.22_UV____W_S06287.00_E06288.22_DH____W_S04062.00_E04063.22</t>
  </si>
  <si>
    <t>CS12 KUC12
12510 12530
需要把22M拆成20+2</t>
  </si>
  <si>
    <t>CS12_BW020.00_UH____C_S14260.00_E14280.00_DV____C_S12510.00_E12530.00</t>
  </si>
  <si>
    <t>亚太6C
6M</t>
  </si>
  <si>
    <t>APT6C_BW006.00_UV____C_S14279.00_E14285.00_DH____C_S12531.00_E12537.00</t>
  </si>
  <si>
    <t>APT5C C</t>
  </si>
  <si>
    <t>APT5C_BW001.30_UV__APT_S06118.81_E06120.11_DH__APT_S03893.81_E03895.11</t>
  </si>
  <si>
    <t>CS6E
14280.3
12530.3-12540.5</t>
  </si>
  <si>
    <t>CS6D KU6B
12498 12506</t>
  </si>
  <si>
    <t>CS6D_BW008.00_UH____Z_S14248.00_E14256.00_DV____Z_S12498.00_E12506.00</t>
  </si>
  <si>
    <t>CS6D KU13B  27M
KU1B
27M</t>
  </si>
  <si>
    <t>CS6D_BW027.00_UH____Z_S14002.50_E14029.50_DV____Z_S12252.50_E12279.50</t>
  </si>
  <si>
    <t>CS6D_BW027.00_UH____Z_S14032.50_E14059.50_DV____Z_S12282.50_E12309.50</t>
  </si>
  <si>
    <t>CS12
4X36
C4 C5 C6 C11</t>
  </si>
  <si>
    <t>CS12_BW036.00_UH____C_S14128.50_E14164.50_DV____C_S12378.50_E12414.50</t>
  </si>
  <si>
    <t>CS12_BW036.00_UH____C_S14170.00_E14206.00_DV____C_S12420.00_E12456.00</t>
  </si>
  <si>
    <t>CS12_BW036.00_UH____C_S14211.50_E14247.50_DV____C_S12461.50_E12497.50</t>
  </si>
  <si>
    <t>CS12_BW036.00_UV____C_S14211.50_E14247.50_DH____C_S12461.50_E12497.50</t>
  </si>
  <si>
    <t>CS12
13X36
5A 6A 7A 9A 10A 13A 14A 4B 6B 7B 8B 11B 12B</t>
  </si>
  <si>
    <t>CS12_BW036.00_UV____W_S06007.00_E06043.00_DH____W_S03782.00_E03818.00</t>
  </si>
  <si>
    <t>CS12_BW036.00_UV____W_S06047.00_E06083.00_DH____W_S03822.00_E03858.00</t>
  </si>
  <si>
    <t>CS12_BW036.00_UV____W_S06087.00_E06123.00_DH____W_S03862.00_E03898.00</t>
  </si>
  <si>
    <t>CS12_BW036.00_UV____W_S06167.00_E06203.00_DH____W_S03942.00_E03978.00</t>
  </si>
  <si>
    <t>CS12_BW036.00_UV____W_S06207.00_E06243.00_DH____W_S03982.00_E04018.00</t>
  </si>
  <si>
    <t>CS12_BW036.00_UV____W_S06327.00_E06363.00_DH____W_S04102.00_E04138.00</t>
  </si>
  <si>
    <t>CS12_BW036.00_UV____W_S06367.00_E06403.00_DH____W_S04142.00_E04178.00</t>
  </si>
  <si>
    <t>CS12_BW036.00_UH____W_S05987.00_E06023.00_DV____W_S03762.00_E03798.00</t>
  </si>
  <si>
    <t>CS12_BW036.00_UH____W_S06067.00_E06103.00_DV____W_S03842.00_E03878.00</t>
  </si>
  <si>
    <t>CS12_BW036.00_UH____W_S06107.00_E06143.00_DV____W_S03882.00_E03918.00</t>
  </si>
  <si>
    <t>CS12_BW036.00_UH____W_S06147.00_E06183.00_DV____W_S03922.00_E03958.00</t>
  </si>
  <si>
    <t>CS12_BW036.00_UH____W_S06267.00_E06303.00_DV____W_S04042.00_E04078.00</t>
  </si>
  <si>
    <t>CS12_BW036.00_UH____W_S06307.00_E06343.00_DV____W_S04082.00_E04118.00</t>
  </si>
  <si>
    <t>CS6D KU2B
12327 12335</t>
  </si>
  <si>
    <t>CS6D_BW008.00_UH____Z_S14077.00_E14085.00_DV____Z_S12327.00_E12335.00</t>
  </si>
  <si>
    <t>CS6D
提前停用
12472-12473</t>
  </si>
  <si>
    <t>CS6D_BW001.00_UH____Z_S14222.00_E14223.00_DV____Z_S12472.00_E12473.00</t>
  </si>
  <si>
    <t>CS10R C6A
12553-12568</t>
  </si>
  <si>
    <t>CS10R_BW015.00_UH____C_S14303.00_E14318.00_DV____C_S12553.00_E12568.00</t>
  </si>
  <si>
    <r>
      <rPr>
        <sz val="10"/>
        <color rgb="FF417FF9"/>
        <rFont val="Times New Roman"/>
        <charset val="134"/>
      </rPr>
      <t>36 CS6D KU4B KU0 14143 14179</t>
    </r>
    <r>
      <rPr>
        <sz val="10"/>
        <color rgb="FF000000"/>
        <rFont val="Times New Roman"/>
        <charset val="134"/>
      </rPr>
      <t xml:space="preserve">
28 CS6D KU5B KU0 14183 14211
</t>
    </r>
    <r>
      <rPr>
        <sz val="10"/>
        <color rgb="FF417FF9"/>
        <rFont val="Times New Roman"/>
        <charset val="134"/>
      </rPr>
      <t>3 CS6D KU5B KU0 14219 14222</t>
    </r>
    <r>
      <rPr>
        <sz val="10"/>
        <color rgb="FF000000"/>
        <rFont val="Times New Roman"/>
        <charset val="134"/>
      </rPr>
      <t xml:space="preserve">
1 CS6D KU4B KU0 14179 14180
需要新增一个1M块
</t>
    </r>
    <r>
      <rPr>
        <sz val="10"/>
        <color rgb="FF417FF9"/>
        <rFont val="Times New Roman"/>
        <charset val="134"/>
      </rPr>
      <t>2 CS6D KU6B KU0 14246 14248</t>
    </r>
    <r>
      <rPr>
        <sz val="10"/>
        <color rgb="FF000000"/>
        <rFont val="Times New Roman"/>
        <charset val="134"/>
      </rPr>
      <t xml:space="preserve">
</t>
    </r>
  </si>
  <si>
    <t>CS6D_BW036.00_UH____Z_S14143.00_E14179.00_DV____Z_S12393.00_E12429.00</t>
  </si>
  <si>
    <t>CS6D_BW028.00_UH____Z_S14183.00_E14211.00_DV____Z_S12433.00_E12461.00</t>
  </si>
  <si>
    <t>CS6D_BW003.00_UH____Z_S14219.00_E14222.00_DV____Z_S12469.00_E12472.00</t>
  </si>
  <si>
    <t>CS6D_BW001.00_UH____Z_S14179.00_E14180.00_DV____Z_S12429.00_E12430.00</t>
  </si>
  <si>
    <t>CS6D_BW002.00_UH____Z_S14246.00_E14248.00_DV____Z_S12496.00_E12498.00</t>
  </si>
  <si>
    <t>CS10R
分配2.5
C2A 12338 12340.5
拆成12338-12340</t>
  </si>
  <si>
    <t>CS10R_BW002.00_UH____C_S14088.00_E14090.00_DV____C_S12338.00_E12340.00</t>
  </si>
  <si>
    <t>CS6D
KU2A
12349
-
12351
需要拆分</t>
  </si>
  <si>
    <t>CS6D_BW002.00_UV____Z_S14099.00_E14101.00_DH____Z_S12349.00_E12351.00</t>
  </si>
  <si>
    <t xml:space="preserve">CS6D KU5B KU0 14217 14219
</t>
  </si>
  <si>
    <t>CS6D_BW002.00_UH____Z_S14217.00_E14219.00_DV____Z_S12467.00_E12469.00</t>
  </si>
  <si>
    <t>CS10R C6B
10.4</t>
  </si>
  <si>
    <t>CS10R_BW010.40_UV____C_S14336.10_E14346.50_DH____C_S12586.10_E12596.50</t>
  </si>
  <si>
    <r>
      <rPr>
        <sz val="10"/>
        <color rgb="FF000000"/>
        <rFont val="Times New Roman"/>
        <charset val="134"/>
      </rPr>
      <t xml:space="preserve">CS10R
KU7B 12680 12683
</t>
    </r>
    <r>
      <rPr>
        <sz val="10"/>
        <color rgb="FF417FF9"/>
        <rFont val="Times New Roman"/>
        <charset val="134"/>
      </rPr>
      <t xml:space="preserve">CS10R KU6B
12603.2 12603.8
</t>
    </r>
    <r>
      <rPr>
        <sz val="10"/>
        <color rgb="FF000000"/>
        <rFont val="Times New Roman"/>
        <charset val="134"/>
      </rPr>
      <t xml:space="preserve">
需要把0.6带宽拆成0.5+0.1，选择0.5</t>
    </r>
  </si>
  <si>
    <t>CS10R_BW003.00_UV____C_S14430.00_E14433.00_DH____C_S12680.00_E12683.00</t>
  </si>
  <si>
    <t>CS10R_BW000.50_UV____C_S14353.20_E14353.70_DH____C_S12603.20_E12603.70</t>
  </si>
  <si>
    <t xml:space="preserve">CS10R C6A
12549 12553
</t>
  </si>
  <si>
    <t>CS10R_BW004.00_UH____C_S14299.00_E14303.00_DV____C_S12549.00_E12553.00</t>
  </si>
  <si>
    <t>CS10R 
分配1.5
C6A
12581.5 12583
+12340-12340.5</t>
  </si>
  <si>
    <t>CS10R_BW000.50_UH____C_S14090.00_E14090.50_DV____C_S12340.00_E12340.50</t>
  </si>
  <si>
    <t>CS10R_BW001.50_UH____C_S14331.50_E14333.00_DV____C_S12581.50_E12583.00</t>
  </si>
  <si>
    <t xml:space="preserve">CS6D KU8A
12591 12591.6
</t>
  </si>
  <si>
    <t>CS6D_BW000.60_UV____Z_S14341.00_E14341.60_DH____Z_S12591.00_E12591.60</t>
  </si>
  <si>
    <t>APT6C_BW010.00_UV____C_S14293.50_E14303.50_DH____C_S12545.50_E12555.50</t>
  </si>
  <si>
    <t>APT6C_BW002.60_UH____C_S14493.40_E14496.00_DV____C_S12745.40_E12748.00</t>
  </si>
  <si>
    <t>APT7_BW003.70_UH_MENA_S14102.64_E14106.34_DV_MENA_S11552.64_E11556.34</t>
  </si>
  <si>
    <t>APT6C_BW010.00_UV____C_S14269.00_E14279.00_DH____C_S12521.00_E12531.00</t>
  </si>
  <si>
    <t xml:space="preserve">CS12
12532 12547
</t>
  </si>
  <si>
    <t>CS12_BW015.00_UH____C_S14282.00_E14297.00_DV____C_S12532.00_E12547.00</t>
  </si>
  <si>
    <t xml:space="preserve">CS12 M18
12660 12672
</t>
  </si>
  <si>
    <t>CS12_BW012.00_UV____E_S14410.00_E14422.00_DH____E_S12660.00_E12672.00</t>
  </si>
  <si>
    <t xml:space="preserve">CS10R C6A
12574 12580
</t>
  </si>
  <si>
    <t>CS10R_BW006.00_UH____C_S14324.00_E14330.00_DV____C_S12574.00_E12580.00</t>
  </si>
  <si>
    <t>CS10R_BW012.00_UV____C_S14315.00_E14327.00_DH____C_S12565.00_E12577.00</t>
  </si>
  <si>
    <t xml:space="preserve">CS10R C6B
12568 12569.2
</t>
  </si>
  <si>
    <t>CS10R_BW001.20_UV____C_S14311.80_E14313.00_DH____C_S12561.80_E12563.00</t>
  </si>
  <si>
    <t xml:space="preserve">CS6D KU6B
12494 12496
</t>
  </si>
  <si>
    <t>CS6D_BW002.00_UH____Z_S14244.00_E14246.00_DV____Z_S12494.00_E12496.00</t>
  </si>
  <si>
    <r>
      <rPr>
        <sz val="10"/>
        <color rgb="FF000000"/>
        <rFont val="Times New Roman"/>
        <charset val="134"/>
      </rPr>
      <t xml:space="preserve">CS10R C6B  12563 12564
</t>
    </r>
    <r>
      <rPr>
        <sz val="10"/>
        <color rgb="FF417FF9"/>
        <rFont val="Times New Roman"/>
        <charset val="134"/>
      </rPr>
      <t>CS10R C8B
12683 12684</t>
    </r>
    <r>
      <rPr>
        <sz val="10"/>
        <color rgb="FF000000"/>
        <rFont val="Times New Roman"/>
        <charset val="134"/>
      </rPr>
      <t xml:space="preserve">
</t>
    </r>
  </si>
  <si>
    <t>CS10R_BW001.00_UV____C_S14313.00_E14314.00_DH____C_S12563.00_E12564.00</t>
  </si>
  <si>
    <t>CS10R_BW001.00_UV____C_S14433.00_E14434.00_DH____C_S12683.00_E12684.00</t>
  </si>
  <si>
    <t xml:space="preserve">CS10R C6B  14315 14327
</t>
  </si>
  <si>
    <t>CS6E 4波束</t>
  </si>
  <si>
    <t>白俄星</t>
  </si>
  <si>
    <t>CS15_BW018.00_UH____F_S14332.00_E14350.00_DV____F_S11032.00_E11050.00</t>
  </si>
  <si>
    <t>CS15_BW018.00_UH____F_S14270.00_E14288.00_DV____F_S10970.00_E10988.00</t>
  </si>
  <si>
    <t>亚美尼亚
欧星E10B</t>
  </si>
  <si>
    <t>E10B_BW024.00_UH____N_S14194.10_E14218.10_DV____N_S11432.00_E11456.00</t>
  </si>
  <si>
    <t xml:space="preserve">CS12
4026.58 4034.38
4039 4046.2
</t>
  </si>
  <si>
    <t>CS12_BW007.80_UV____W_S06251.58_E06259.38_DH____W_S04026.58_E04034.38</t>
  </si>
  <si>
    <t>CS12_BW007.20_UV____W_S06264.00_E06271.20_DH____W_S04039.00_E04046.20</t>
  </si>
  <si>
    <t>CS6E 16波束
巴基斯坦</t>
  </si>
  <si>
    <t>CS6E 24波束
巴基斯坦</t>
  </si>
  <si>
    <t>CS11 10A
4102-4107.04</t>
  </si>
  <si>
    <t>CS11_BW005.04_UH____N_S06327.00_E06332.04_DV____N_S04102.00_E04107.04</t>
  </si>
  <si>
    <t>CS11 C5B
3812-3834</t>
  </si>
  <si>
    <t>CS11_BW022.00_UV____N_S06037.00_E06059.00_DH____N_S03812.00_E03834.00</t>
  </si>
  <si>
    <t>CS11 C4B
3762-3788</t>
  </si>
  <si>
    <t>CS11_BW026.00_UV____N_S05987.00_E06013.00_DH____N_S03762.00_E03788.00</t>
  </si>
  <si>
    <t>CS11 C5B
3802-3812</t>
  </si>
  <si>
    <t>CS11_BW010.00_UV____N_S06027.00_E06037.00_DH____N_S03802.00_E03812.00</t>
  </si>
  <si>
    <t>CS11 KU8A
12702-12707</t>
  </si>
  <si>
    <t>CS11_BW005.00_UH____I_S14452.00_E14457.00_DV____I_S12702.00_E12707.00</t>
  </si>
  <si>
    <t>CS11_BW018.00_UH____N_S06246.00_E06264.00_DV____N_S04021.00_E04039.00</t>
  </si>
  <si>
    <t>CS11_BW018.00_UV____N_S06247.00_E06265.00_DH____N_S04022.00_E04040.00</t>
  </si>
  <si>
    <t>CS11_BW036.00_UH____N_S06087.00_E06123.00_DV____N_S03862.00_E03898.00</t>
  </si>
  <si>
    <t>CS11_BW036.00_UH____N_S05967.00_E06003.00_DV____N_S03742.00_E03778.00</t>
  </si>
  <si>
    <t>CS11_BW010.00_UV____N_S06013.00_E06023.00_DH____N_S03788.00_E03798.00</t>
  </si>
  <si>
    <t>CS11_BW036.00_UH____N_S06287.00_E06323.00_DV____N_S04062.00_E04098.00</t>
  </si>
  <si>
    <t>CS11_BW018.00_UH____N_S06343.00_E06361.00_DV____N_S04118.00_E04136.00</t>
  </si>
  <si>
    <t>CS11_BW009.60_UH____N_S06384.00_E06393.60_DV____N_S04159.00_E04168.60</t>
  </si>
  <si>
    <t>CS11_BW036.00_UH____N_S05927.00_E05963.00_DV____N_S03702.00_E03738.00</t>
  </si>
  <si>
    <t>CS11_BW010.00_UH____N_S06393.60_E06403.60_DV____N_S04168.60_E04178.60</t>
  </si>
  <si>
    <r>
      <rPr>
        <sz val="10"/>
        <color rgb="FF000000"/>
        <rFont val="Times New Roman"/>
        <charset val="134"/>
      </rPr>
      <t>CS11 KU5B
11700-11702.25
实际</t>
    </r>
    <r>
      <rPr>
        <sz val="10"/>
        <color rgb="FF417FF9"/>
        <rFont val="Times New Roman"/>
        <charset val="134"/>
      </rPr>
      <t>KU2B 
11555.75-11558</t>
    </r>
  </si>
  <si>
    <t>CS11_BW002.25_UV____S_S13988.00_E13990.25_DH____S_S11700.00_E11702.25</t>
  </si>
  <si>
    <t>CS11_BW040.00_UV____N_S05682.00_E05722.00_DH____N_S03457.00_E03497.00</t>
  </si>
  <si>
    <t>CS11_BW054.00_UV____N_S05728.00_E05782.00_DH____N_S03503.00_E03557.00</t>
  </si>
  <si>
    <t>CS11_BW036.00_UV____N_S05787.00_E05823.00_DH____N_S03562.00_E03598.00</t>
  </si>
  <si>
    <t>CS11_BW036.00_UV____N_S05827.00_E05863.00_DH____N_S03602.00_E03638.00</t>
  </si>
  <si>
    <t>CS11_BW018.00_UH____N_S05886.00_E05904.00_DV____N_S03661.00_E03679.00</t>
  </si>
  <si>
    <t>白俄星
CS15 K5
14332-14350
11032-11050</t>
  </si>
  <si>
    <t>尼日利亚CS15非洲波束自有转发器
K11 11152-11188</t>
  </si>
  <si>
    <t>CS15_BW036.00_UH____F_S14452.00_E14488.00_DV____F_S11152.00_E11188.00</t>
  </si>
  <si>
    <t>白俄星
CS15 K1
14270-14288
10970-10988</t>
  </si>
  <si>
    <r>
      <rPr>
        <sz val="10"/>
        <color rgb="FF000000"/>
        <rFont val="Times New Roman"/>
        <charset val="134"/>
      </rPr>
      <t xml:space="preserve">欧卫E21B西波束
E21B
FW05
</t>
    </r>
    <r>
      <rPr>
        <sz val="10"/>
        <color rgb="FF417FF9"/>
        <rFont val="Times New Roman"/>
        <charset val="134"/>
      </rPr>
      <t>14189.94-14221.94 Y极化</t>
    </r>
    <r>
      <rPr>
        <sz val="10"/>
        <color rgb="FF000000"/>
        <rFont val="Times New Roman"/>
        <charset val="134"/>
      </rPr>
      <t xml:space="preserve">
12689.94-12721.94
X极化</t>
    </r>
  </si>
  <si>
    <t>E21B_BW032.00_UY_WEST_S14189.94_E14221.94_DX_WEST_S12689.94_E12721.94</t>
  </si>
  <si>
    <t>CS12_BW000.12_UV____W_S06259.38_E06259.50_DH____W_S04034.38_E04034.50</t>
  </si>
  <si>
    <t>CS12 C
C12A
4078.44-4078.94</t>
  </si>
  <si>
    <t>CS12_BW000.50_UV____W_S06303.44_E06303.94_DH____W_S04078.44_E04078.94</t>
  </si>
  <si>
    <t>CS15 C</t>
  </si>
  <si>
    <t>CS15_BW007.26_UL____A_S06052.00_E06059.26_DR____A_S03732.00_E03739.26</t>
  </si>
  <si>
    <t>globaleye
CS11 KU1B
11508-11511</t>
  </si>
  <si>
    <t>CS11_BW003.00_UV____S_S13796.00_E13799.00_DH____S_S11508.00_E11511.00</t>
  </si>
  <si>
    <t>CS15_BW002.00_UL____A_S06120.00_E06122.00_DR____A_S03800.00_E03802.00</t>
  </si>
  <si>
    <t>CS15 C
16.5扩到18.5</t>
  </si>
  <si>
    <t>CS15_BW004.00_UL____A_S06116.00_E06120.00_DR____A_S03796.00_E03800.00</t>
  </si>
  <si>
    <t>CS12 C
PCCW
C11A 4055.2-4059.01</t>
  </si>
  <si>
    <t>CS12_BW003.81_UV____W_S06280.20_E06284.01_DH____W_S04055.20_E04059.01</t>
  </si>
  <si>
    <t>C12A
4085.94-4097.78</t>
  </si>
  <si>
    <t>CS12_BW011.84_UV____W_S06310.94_E06322.78_DH____W_S04085.94_E04097.78</t>
  </si>
  <si>
    <t>CS12 C
6.06扩到15.65</t>
  </si>
  <si>
    <t xml:space="preserve">CS15 非洲波束C
</t>
  </si>
  <si>
    <t>CS15_BW004.50_UL____A_S06083.50_E06088.00_DR____A_S03763.50_E03768.00</t>
  </si>
  <si>
    <t>CS15_BW002.50_UL____A_S06242.70_E06245.20_DR____A_S03922.70_E03925.20</t>
  </si>
  <si>
    <t>CS11 C3B
3722-3739.7</t>
  </si>
  <si>
    <t>CS11_BW017.70_UV____N_S05947.00_E05964.70_DH____N_S03722.00_E03739.70</t>
  </si>
  <si>
    <t>CS11 C2B
3700-3706.4</t>
  </si>
  <si>
    <t>CS11_BW006.40_UV____N_S05925.00_E05931.40_DH____N_S03700.00_E03706.40</t>
  </si>
  <si>
    <t>已到期</t>
  </si>
  <si>
    <r>
      <rPr>
        <sz val="10"/>
        <color rgb="FF000000"/>
        <rFont val="Times New Roman"/>
        <charset val="134"/>
      </rPr>
      <t xml:space="preserve">CS11 C7A
C7A需要加前后保护带
</t>
    </r>
    <r>
      <rPr>
        <sz val="10"/>
        <color rgb="FF417FF9"/>
        <rFont val="Times New Roman"/>
        <charset val="134"/>
      </rPr>
      <t>C10B
拆成18+36
选择36M</t>
    </r>
  </si>
  <si>
    <t>CS11_BW036.00_UH____N_S06182.00_E06218.00_DV____N_S03957.00_E03993.00</t>
  </si>
  <si>
    <t>CS11_BW036.00_UV____N_S06305.00_E06341.00_DH____N_S04080.00_E04116.00</t>
  </si>
  <si>
    <t>已到期，缩减为20M</t>
  </si>
  <si>
    <t>CS11_BW009.60_UV____N_S05933.40_E05943.00_DH____N_S03708.40_E03718.00</t>
  </si>
  <si>
    <t>伊拉克
CS12 M19
12719-12731</t>
  </si>
  <si>
    <t>CS12_BW012.00_UV____E_S14469.00_E14481.00_DH____E_S12719.00_E12731.00</t>
  </si>
  <si>
    <t>埃及无人机
CS12 M19
12692-12719</t>
  </si>
  <si>
    <t>CS12_BW027.00_UV____E_S14442.00_E14469.00_DH____E_S12692.00_E12719.00</t>
  </si>
  <si>
    <t>巴基斯坦CS12 KUM14
12631.5-12685.5</t>
  </si>
  <si>
    <t>CS12_BW054.00_UH____E_S14381.50_E14435.50_DV____E_S12631.50_E12685.50</t>
  </si>
  <si>
    <t>沙特CS12 M16
12504.5-12558.5</t>
  </si>
  <si>
    <t>CS12_BW054.00_UV____E_S14254.50_E14308.50_DH____E_S12504.50_E12558.50</t>
  </si>
  <si>
    <t>CS11 KU4A
12413-12417</t>
  </si>
  <si>
    <t>CS11_BW004.00_UH____I_S14163.00_E14167.00_DV____I_S12413.00_E12417.00</t>
  </si>
  <si>
    <t>CS11_BW006.50_UV____N_S05896.50_E05903.00_DH____N_S03671.50_E03678.00</t>
  </si>
  <si>
    <t>已退租
12533-12575</t>
  </si>
  <si>
    <t>CS11 KU6A
12533-12553</t>
  </si>
  <si>
    <t>CS11_BW020.00_UH____I_S14283.00_E14303.00_DV____I_S12533.00_E12553.00</t>
  </si>
  <si>
    <t>CS11 C4A
3785.06-3795.57</t>
  </si>
  <si>
    <t>CS11_BW010.51_UH____N_S06010.06_E06020.57_DV____N_S03785.06_E03795.57</t>
  </si>
  <si>
    <t>CS11 C4A
3785.06-3792.06</t>
  </si>
  <si>
    <t>CS11_BW007.00_UH____N_S06010.06_E06017.06_DV____N_S03785.06_E03792.06</t>
  </si>
  <si>
    <t>CS19
C2A
4148.5-4161.6</t>
  </si>
  <si>
    <t>CS19_BW013.00_UR____W_S06374.50_E06387.50_DL____W_S04148.50_E04161.50</t>
  </si>
  <si>
    <r>
      <rPr>
        <sz val="10"/>
        <color rgb="FF000000"/>
        <rFont val="宋体"/>
        <charset val="0"/>
      </rPr>
      <t>框架协议</t>
    </r>
    <r>
      <rPr>
        <sz val="10"/>
        <color rgb="FF000000"/>
        <rFont val="Calibri"/>
        <charset val="0"/>
      </rPr>
      <t>-</t>
    </r>
    <r>
      <rPr>
        <sz val="10"/>
        <color rgb="FF000000"/>
        <rFont val="宋体"/>
        <charset val="0"/>
      </rPr>
      <t>高清</t>
    </r>
  </si>
  <si>
    <t>无</t>
  </si>
  <si>
    <r>
      <rPr>
        <sz val="10"/>
        <color rgb="FF000000"/>
        <rFont val="宋体"/>
        <charset val="0"/>
      </rPr>
      <t>框架协议</t>
    </r>
    <r>
      <rPr>
        <sz val="10"/>
        <color rgb="FF000000"/>
        <rFont val="Calibri"/>
        <charset val="0"/>
      </rPr>
      <t>-</t>
    </r>
    <r>
      <rPr>
        <sz val="10"/>
        <color rgb="FF000000"/>
        <rFont val="宋体"/>
        <charset val="0"/>
      </rPr>
      <t>标清</t>
    </r>
  </si>
  <si>
    <r>
      <rPr>
        <sz val="10"/>
        <color rgb="FF000000"/>
        <rFont val="宋体"/>
        <charset val="0"/>
      </rPr>
      <t>框架协议</t>
    </r>
    <r>
      <rPr>
        <sz val="10"/>
        <color rgb="FF000000"/>
        <rFont val="Calibri"/>
        <charset val="0"/>
      </rPr>
      <t>-</t>
    </r>
    <r>
      <rPr>
        <sz val="10"/>
        <color rgb="FF000000"/>
        <rFont val="宋体"/>
        <charset val="0"/>
      </rPr>
      <t>转发器价格</t>
    </r>
  </si>
  <si>
    <t>所属矩阵</t>
  </si>
  <si>
    <t>入端口序号</t>
  </si>
  <si>
    <t>出端口序号</t>
  </si>
  <si>
    <t>FGM/ALC</t>
  </si>
  <si>
    <t>当前档位</t>
  </si>
  <si>
    <t>起始档位</t>
  </si>
  <si>
    <t>最高档位</t>
  </si>
  <si>
    <t>档位步进（dB/step）</t>
  </si>
  <si>
    <t>起始档位SFD(ref)</t>
  </si>
  <si>
    <t>当前档位SFD（dBW/m^2）</t>
  </si>
  <si>
    <t>所属卫星</t>
  </si>
  <si>
    <t>常用名</t>
  </si>
  <si>
    <t>开关组代码</t>
  </si>
  <si>
    <r>
      <rPr>
        <b/>
        <sz val="11"/>
        <color rgb="FF000000"/>
        <rFont val="汉仪书宋二KW"/>
        <charset val="134"/>
      </rPr>
      <t>常通</t>
    </r>
    <r>
      <rPr>
        <b/>
        <sz val="11"/>
        <color rgb="FF000000"/>
        <rFont val="Times New Roman"/>
        <charset val="134"/>
      </rPr>
      <t>/</t>
    </r>
    <r>
      <rPr>
        <b/>
        <sz val="11"/>
        <color rgb="FF000000"/>
        <rFont val="汉仪书宋二KW"/>
        <charset val="134"/>
      </rPr>
      <t>可切</t>
    </r>
  </si>
  <si>
    <t>校验(同一开关组中存在几个开关置1，规则为一个模拟开关组只允许一个开关置1，数字开关组无限制)</t>
  </si>
  <si>
    <t>可切</t>
  </si>
  <si>
    <t>CS6D-1-2-[27][27]</t>
  </si>
  <si>
    <r>
      <rPr>
        <b/>
        <sz val="11"/>
        <color rgb="FF000000"/>
        <rFont val="Times New Roman"/>
        <charset val="134"/>
      </rPr>
      <t>TWT</t>
    </r>
    <r>
      <rPr>
        <b/>
        <sz val="11"/>
        <color rgb="FF000000"/>
        <rFont val="宋体"/>
        <charset val="134"/>
      </rPr>
      <t>代码（长）</t>
    </r>
  </si>
  <si>
    <r>
      <rPr>
        <b/>
        <sz val="11"/>
        <color rgb="FF000000"/>
        <rFont val="Times New Roman"/>
        <charset val="134"/>
      </rPr>
      <t>TWT</t>
    </r>
    <r>
      <rPr>
        <b/>
        <sz val="11"/>
        <color rgb="FF000000"/>
        <rFont val="宋体"/>
        <charset val="134"/>
      </rPr>
      <t>代码（短）</t>
    </r>
  </si>
  <si>
    <r>
      <rPr>
        <b/>
        <sz val="11"/>
        <color rgb="FF000000"/>
        <rFont val="宋体"/>
        <charset val="134"/>
      </rPr>
      <t>所属卫星</t>
    </r>
  </si>
  <si>
    <r>
      <rPr>
        <b/>
        <sz val="11"/>
        <color rgb="FF000000"/>
        <rFont val="宋体"/>
        <charset val="134"/>
      </rPr>
      <t>单机代号</t>
    </r>
  </si>
  <si>
    <t>ON/OFF</t>
  </si>
  <si>
    <t>Muting Status</t>
  </si>
  <si>
    <r>
      <rPr>
        <b/>
        <sz val="11"/>
        <color rgb="FF000000"/>
        <rFont val="宋体"/>
        <charset val="134"/>
      </rPr>
      <t>档位</t>
    </r>
  </si>
  <si>
    <t>X11401</t>
  </si>
  <si>
    <t>FGM</t>
  </si>
  <si>
    <t>X11402</t>
  </si>
  <si>
    <t>X11403</t>
  </si>
  <si>
    <t>X11404</t>
  </si>
  <si>
    <t>X11405</t>
  </si>
  <si>
    <t>X11406</t>
  </si>
  <si>
    <t>X11407</t>
  </si>
  <si>
    <t>X11408</t>
  </si>
  <si>
    <t>X11409</t>
  </si>
  <si>
    <t>X11410</t>
  </si>
  <si>
    <t>X11411</t>
  </si>
  <si>
    <t>X11412</t>
  </si>
  <si>
    <t>X11413</t>
  </si>
  <si>
    <t>X11414</t>
  </si>
  <si>
    <t>X11415</t>
  </si>
  <si>
    <t>X11416</t>
  </si>
  <si>
    <t>X11417</t>
  </si>
  <si>
    <t>X11418</t>
  </si>
  <si>
    <t>X11419</t>
  </si>
  <si>
    <t>X11420</t>
  </si>
  <si>
    <t>X11421</t>
  </si>
  <si>
    <t>X11422</t>
  </si>
  <si>
    <t>X11423</t>
  </si>
  <si>
    <t>X11424</t>
  </si>
  <si>
    <t>X11425</t>
  </si>
  <si>
    <t>X11426</t>
  </si>
  <si>
    <t>X11427</t>
  </si>
  <si>
    <t>X11428</t>
  </si>
  <si>
    <t>X11601</t>
  </si>
  <si>
    <t>X11602</t>
  </si>
  <si>
    <t>X11603</t>
  </si>
  <si>
    <t>X11604</t>
  </si>
  <si>
    <t>X11605</t>
  </si>
  <si>
    <t>X11606</t>
  </si>
  <si>
    <t>X11607</t>
  </si>
  <si>
    <t>X11608</t>
  </si>
  <si>
    <t>X11609</t>
  </si>
  <si>
    <t>X11610</t>
  </si>
  <si>
    <t>X11611</t>
  </si>
  <si>
    <t>X11612</t>
  </si>
  <si>
    <t>X11613</t>
  </si>
  <si>
    <t>X11614</t>
  </si>
  <si>
    <t>X11615</t>
  </si>
  <si>
    <t>TWT-B16</t>
  </si>
  <si>
    <t>X11616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</si>
</sst>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/m/d\ h:mm;@"/>
    <numFmt numFmtId="178" formatCode="yyyy/mm/dd;@"/>
    <numFmt numFmtId="179" formatCode="0.00_ "/>
    <numFmt numFmtId="180" formatCode="yyyy\-mm\-dd"/>
  </numFmts>
  <fonts count="73">
    <font>
      <sz val="11"/>
      <color theme="1"/>
      <name val="等线"/>
      <charset val="134"/>
      <scheme val="minor"/>
    </font>
    <font>
      <b/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汉仪书宋二KW"/>
      <charset val="134"/>
    </font>
    <font>
      <b/>
      <sz val="11"/>
      <color theme="1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0"/>
    </font>
    <font>
      <sz val="11"/>
      <color rgb="FF000000"/>
      <name val="等线"/>
      <charset val="134"/>
    </font>
    <font>
      <sz val="10"/>
      <color theme="1"/>
      <name val="Times New Roman"/>
      <charset val="134"/>
    </font>
    <font>
      <b/>
      <sz val="10"/>
      <color rgb="FF000000"/>
      <name val="宋体"/>
      <charset val="134"/>
    </font>
    <font>
      <b/>
      <sz val="10"/>
      <color rgb="FF000000"/>
      <name val="等线"/>
      <charset val="134"/>
    </font>
    <font>
      <sz val="10"/>
      <color theme="1"/>
      <name val="等线"/>
      <charset val="134"/>
    </font>
    <font>
      <sz val="10"/>
      <color rgb="FF000000"/>
      <name val="Times New Roman"/>
      <charset val="134"/>
    </font>
    <font>
      <sz val="10"/>
      <color rgb="FF000000"/>
      <name val="等线"/>
      <charset val="134"/>
    </font>
    <font>
      <sz val="10"/>
      <color rgb="FF000000"/>
      <name val="宋体"/>
      <charset val="134"/>
    </font>
    <font>
      <sz val="10"/>
      <color rgb="FF000000"/>
      <name val="汉仪书宋二KW"/>
      <charset val="0"/>
    </font>
    <font>
      <sz val="10"/>
      <color rgb="FF000000"/>
      <name val="Times New Roman"/>
      <charset val="0"/>
    </font>
    <font>
      <sz val="10"/>
      <color rgb="FF000000"/>
      <name val="Calibri"/>
      <charset val="0"/>
    </font>
    <font>
      <sz val="10"/>
      <color rgb="FF417FF9"/>
      <name val="Times New Roman"/>
      <charset val="134"/>
    </font>
    <font>
      <sz val="10"/>
      <color rgb="FF000000"/>
      <name val="宋体"/>
      <charset val="0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0"/>
      <color rgb="FF000000"/>
      <name val="Calibri"/>
      <charset val="0"/>
    </font>
    <font>
      <b/>
      <sz val="10"/>
      <color rgb="FF000000"/>
      <name val="宋体"/>
      <charset val="0"/>
    </font>
    <font>
      <sz val="11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0"/>
      <color rgb="FF000000"/>
      <name val="微软雅黑"/>
      <charset val="134"/>
    </font>
    <font>
      <b/>
      <sz val="11"/>
      <color theme="1"/>
      <name val="等线"/>
      <charset val="134"/>
    </font>
    <font>
      <b/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汉仪书宋二KW"/>
      <charset val="134"/>
    </font>
    <font>
      <sz val="11"/>
      <color rgb="FF000000"/>
      <name val="等线"/>
      <charset val="0"/>
    </font>
    <font>
      <sz val="11"/>
      <name val="Times New Roman"/>
      <charset val="134"/>
    </font>
    <font>
      <sz val="11"/>
      <color rgb="FF000000"/>
      <name val="汉仪书宋二KW"/>
      <charset val="134"/>
    </font>
    <font>
      <b/>
      <sz val="11"/>
      <color rgb="FF000000"/>
      <name val="Times New Roman"/>
      <charset val="0"/>
    </font>
    <font>
      <sz val="11"/>
      <name val="Times New Roman"/>
      <charset val="0"/>
    </font>
    <font>
      <sz val="11"/>
      <color rgb="FFFF0000"/>
      <name val="Times New Roman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汉仪书宋二KW"/>
      <charset val="0"/>
    </font>
    <font>
      <b/>
      <sz val="11"/>
      <color theme="1"/>
      <name val="汉仪书宋二KW"/>
      <charset val="134"/>
    </font>
    <font>
      <sz val="10"/>
      <color theme="1"/>
      <name val="汉仪书宋二KW"/>
      <charset val="134"/>
    </font>
    <font>
      <sz val="11"/>
      <color rgb="FFFF0000"/>
      <name val="等线"/>
      <charset val="0"/>
    </font>
    <font>
      <sz val="11"/>
      <color rgb="FFFF0000"/>
      <name val="等线"/>
      <charset val="134"/>
    </font>
    <font>
      <sz val="11"/>
      <color rgb="FFFF0000"/>
      <name val="汉仪书宋二KW"/>
      <charset val="134"/>
    </font>
    <font>
      <sz val="11"/>
      <name val="汉仪书宋二KW"/>
      <charset val="134"/>
    </font>
    <font>
      <sz val="11"/>
      <name val="等线"/>
      <charset val="0"/>
    </font>
    <font>
      <sz val="11"/>
      <name val="汉仪书宋二KW"/>
      <charset val="0"/>
    </font>
    <font>
      <b/>
      <sz val="10"/>
      <color rgb="FF000000"/>
      <name val="Times New Roman"/>
      <charset val="134"/>
    </font>
    <font>
      <b/>
      <sz val="11"/>
      <color rgb="FF000000"/>
      <name val="等线"/>
      <charset val="0"/>
    </font>
    <font>
      <sz val="10"/>
      <color rgb="FF417FF9"/>
      <name val="Calibri"/>
      <charset val="0"/>
    </font>
    <font>
      <sz val="11"/>
      <color rgb="FFFF0000"/>
      <name val="Times New Roman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53AD5B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4" borderId="15" applyNumberFormat="0" applyAlignment="0" applyProtection="0">
      <alignment vertical="center"/>
    </xf>
    <xf numFmtId="0" fontId="50" fillId="15" borderId="16" applyNumberFormat="0" applyAlignment="0" applyProtection="0">
      <alignment vertical="center"/>
    </xf>
    <xf numFmtId="0" fontId="51" fillId="15" borderId="15" applyNumberFormat="0" applyAlignment="0" applyProtection="0">
      <alignment vertical="center"/>
    </xf>
    <xf numFmtId="0" fontId="52" fillId="16" borderId="17" applyNumberFormat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2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3" borderId="1" xfId="49" applyFont="1" applyFill="1" applyBorder="1" applyAlignment="1">
      <alignment horizontal="center" vertical="center"/>
    </xf>
    <xf numFmtId="0" fontId="5" fillId="3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49">
      <alignment vertical="center"/>
    </xf>
    <xf numFmtId="0" fontId="9" fillId="0" borderId="0" xfId="49" applyFont="1">
      <alignment vertical="center"/>
    </xf>
    <xf numFmtId="0" fontId="10" fillId="4" borderId="1" xfId="51" applyFont="1" applyFill="1" applyBorder="1" applyAlignment="1">
      <alignment horizontal="center" vertical="center"/>
    </xf>
    <xf numFmtId="0" fontId="10" fillId="0" borderId="1" xfId="51" applyFont="1" applyFill="1" applyBorder="1" applyAlignment="1">
      <alignment horizontal="center" vertical="center"/>
    </xf>
    <xf numFmtId="0" fontId="10" fillId="0" borderId="1" xfId="51" applyFont="1" applyBorder="1" applyAlignment="1">
      <alignment horizontal="center" vertical="center" wrapText="1"/>
    </xf>
    <xf numFmtId="0" fontId="10" fillId="0" borderId="1" xfId="51" applyFont="1" applyBorder="1" applyAlignment="1">
      <alignment horizontal="center" vertical="center"/>
    </xf>
    <xf numFmtId="176" fontId="10" fillId="0" borderId="1" xfId="51" applyNumberFormat="1" applyFont="1" applyBorder="1" applyAlignment="1">
      <alignment horizontal="center" vertical="center"/>
    </xf>
    <xf numFmtId="0" fontId="11" fillId="5" borderId="1" xfId="51" applyFont="1" applyFill="1" applyBorder="1" applyAlignment="1">
      <alignment horizontal="center" vertical="center" wrapText="1"/>
    </xf>
    <xf numFmtId="0" fontId="12" fillId="5" borderId="1" xfId="51" applyFont="1" applyFill="1" applyBorder="1" applyAlignment="1">
      <alignment horizontal="center" vertical="center"/>
    </xf>
    <xf numFmtId="176" fontId="12" fillId="5" borderId="1" xfId="51" applyNumberFormat="1" applyFont="1" applyFill="1" applyBorder="1" applyAlignment="1">
      <alignment horizontal="center" vertical="center"/>
    </xf>
    <xf numFmtId="0" fontId="13" fillId="0" borderId="1" xfId="51" applyFont="1" applyBorder="1" applyAlignment="1">
      <alignment horizontal="center" vertical="center"/>
    </xf>
    <xf numFmtId="0" fontId="13" fillId="0" borderId="1" xfId="51" applyFont="1" applyBorder="1" applyAlignment="1">
      <alignment horizontal="center" vertical="center" wrapText="1"/>
    </xf>
    <xf numFmtId="0" fontId="14" fillId="0" borderId="1" xfId="51" applyFont="1" applyBorder="1" applyAlignment="1">
      <alignment horizontal="center" vertical="center"/>
    </xf>
    <xf numFmtId="0" fontId="15" fillId="0" borderId="1" xfId="51" applyFont="1" applyBorder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0" fontId="14" fillId="0" borderId="1" xfId="5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0" fillId="0" borderId="1" xfId="5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77" fontId="18" fillId="0" borderId="1" xfId="0" applyNumberFormat="1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/>
    </xf>
    <xf numFmtId="0" fontId="10" fillId="4" borderId="1" xfId="51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77" fontId="18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0" borderId="1" xfId="5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5" fillId="0" borderId="1" xfId="51" applyFont="1" applyFill="1" applyBorder="1" applyAlignment="1">
      <alignment horizontal="center" vertical="center"/>
    </xf>
    <xf numFmtId="177" fontId="18" fillId="0" borderId="1" xfId="0" applyNumberFormat="1" applyFont="1" applyFill="1" applyBorder="1" applyAlignment="1">
      <alignment horizontal="center" vertical="center" wrapText="1"/>
    </xf>
    <xf numFmtId="0" fontId="10" fillId="0" borderId="1" xfId="51" applyFont="1" applyFill="1" applyBorder="1" applyAlignment="1">
      <alignment horizontal="center" vertical="center" wrapText="1"/>
    </xf>
    <xf numFmtId="0" fontId="10" fillId="0" borderId="1" xfId="50" applyFont="1" applyBorder="1" applyAlignment="1">
      <alignment horizontal="center" vertical="center"/>
    </xf>
    <xf numFmtId="0" fontId="10" fillId="0" borderId="1" xfId="50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4" fillId="0" borderId="1" xfId="51" applyFont="1" applyBorder="1" applyAlignment="1">
      <alignment horizontal="center" vertical="center" wrapText="1"/>
    </xf>
    <xf numFmtId="177" fontId="19" fillId="0" borderId="2" xfId="0" applyNumberFormat="1" applyFont="1" applyBorder="1" applyAlignment="1">
      <alignment horizontal="center" vertical="center" wrapText="1"/>
    </xf>
    <xf numFmtId="0" fontId="14" fillId="4" borderId="1" xfId="51" applyFont="1" applyFill="1" applyBorder="1" applyAlignment="1">
      <alignment horizontal="center" vertical="center" wrapText="1"/>
    </xf>
    <xf numFmtId="177" fontId="19" fillId="4" borderId="2" xfId="0" applyNumberFormat="1" applyFont="1" applyFill="1" applyBorder="1" applyAlignment="1">
      <alignment horizontal="center" vertical="center" wrapText="1"/>
    </xf>
    <xf numFmtId="0" fontId="20" fillId="0" borderId="1" xfId="51" applyFont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0" fillId="4" borderId="1" xfId="51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4" fillId="4" borderId="1" xfId="5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0" fontId="22" fillId="5" borderId="4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178" fontId="22" fillId="5" borderId="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178" fontId="23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77" fontId="0" fillId="0" borderId="0" xfId="0" applyNumberFormat="1" applyAlignment="1">
      <alignment horizontal="left" vertical="center"/>
    </xf>
    <xf numFmtId="0" fontId="24" fillId="6" borderId="4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177" fontId="24" fillId="6" borderId="5" xfId="0" applyNumberFormat="1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177" fontId="11" fillId="6" borderId="7" xfId="0" applyNumberFormat="1" applyFont="1" applyFill="1" applyBorder="1" applyAlignment="1">
      <alignment horizontal="center" vertical="center" wrapText="1"/>
    </xf>
    <xf numFmtId="177" fontId="11" fillId="6" borderId="7" xfId="0" applyNumberFormat="1" applyFont="1" applyFill="1" applyBorder="1" applyAlignment="1">
      <alignment horizontal="left" vertical="center" wrapText="1"/>
    </xf>
    <xf numFmtId="0" fontId="24" fillId="6" borderId="0" xfId="0" applyFont="1" applyFill="1" applyAlignment="1">
      <alignment horizontal="center" vertical="center" wrapText="1"/>
    </xf>
    <xf numFmtId="0" fontId="7" fillId="0" borderId="0" xfId="0" applyFont="1"/>
    <xf numFmtId="0" fontId="19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77" fontId="19" fillId="0" borderId="7" xfId="0" applyNumberFormat="1" applyFont="1" applyBorder="1" applyAlignment="1">
      <alignment horizontal="center" vertical="center" wrapText="1"/>
    </xf>
    <xf numFmtId="177" fontId="19" fillId="0" borderId="5" xfId="0" applyNumberFormat="1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77" fontId="7" fillId="0" borderId="0" xfId="0" applyNumberFormat="1" applyFont="1"/>
    <xf numFmtId="0" fontId="7" fillId="0" borderId="0" xfId="0" applyFont="1" applyFill="1"/>
    <xf numFmtId="0" fontId="7" fillId="7" borderId="4" xfId="0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27" fillId="7" borderId="8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177" fontId="7" fillId="4" borderId="0" xfId="0" applyNumberFormat="1" applyFont="1" applyFill="1"/>
    <xf numFmtId="0" fontId="7" fillId="4" borderId="0" xfId="0" applyFont="1" applyFill="1"/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77" fontId="19" fillId="0" borderId="0" xfId="0" applyNumberFormat="1" applyFont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left"/>
    </xf>
    <xf numFmtId="179" fontId="7" fillId="0" borderId="0" xfId="0" applyNumberFormat="1" applyFont="1"/>
    <xf numFmtId="177" fontId="19" fillId="8" borderId="2" xfId="0" applyNumberFormat="1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177" fontId="19" fillId="0" borderId="2" xfId="0" applyNumberFormat="1" applyFont="1" applyFill="1" applyBorder="1" applyAlignment="1">
      <alignment horizontal="center" vertical="center" wrapText="1"/>
    </xf>
    <xf numFmtId="0" fontId="7" fillId="9" borderId="0" xfId="0" applyFont="1" applyFill="1"/>
    <xf numFmtId="0" fontId="7" fillId="7" borderId="1" xfId="0" applyFont="1" applyFill="1" applyBorder="1" applyAlignment="1">
      <alignment horizontal="left" vertical="center"/>
    </xf>
    <xf numFmtId="0" fontId="2" fillId="4" borderId="1" xfId="50" applyFont="1" applyFill="1" applyBorder="1" applyAlignment="1">
      <alignment horizontal="left" vertical="center"/>
    </xf>
    <xf numFmtId="0" fontId="2" fillId="4" borderId="2" xfId="50" applyFont="1" applyFill="1" applyBorder="1" applyAlignment="1">
      <alignment horizontal="left" vertical="center"/>
    </xf>
    <xf numFmtId="0" fontId="26" fillId="7" borderId="8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left" vertical="center"/>
    </xf>
    <xf numFmtId="0" fontId="7" fillId="7" borderId="8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26" fillId="7" borderId="2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5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 wrapText="1"/>
    </xf>
    <xf numFmtId="177" fontId="7" fillId="0" borderId="0" xfId="0" applyNumberFormat="1" applyFont="1" applyFill="1"/>
    <xf numFmtId="0" fontId="7" fillId="0" borderId="0" xfId="0" applyFont="1" applyAlignment="1">
      <alignment horizontal="center"/>
    </xf>
    <xf numFmtId="177" fontId="19" fillId="0" borderId="4" xfId="0" applyNumberFormat="1" applyFont="1" applyBorder="1" applyAlignment="1">
      <alignment horizontal="center" vertical="center" wrapText="1"/>
    </xf>
    <xf numFmtId="177" fontId="19" fillId="0" borderId="8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16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177" fontId="23" fillId="0" borderId="0" xfId="0" applyNumberFormat="1" applyFont="1" applyAlignment="1">
      <alignment vertical="center"/>
    </xf>
    <xf numFmtId="0" fontId="2" fillId="0" borderId="4" xfId="50" applyFont="1" applyBorder="1" applyAlignment="1">
      <alignment horizontal="center" vertical="center"/>
    </xf>
    <xf numFmtId="0" fontId="0" fillId="0" borderId="0" xfId="50" applyAlignment="1">
      <alignment horizontal="center" vertical="center"/>
    </xf>
    <xf numFmtId="0" fontId="0" fillId="0" borderId="0" xfId="50" applyFill="1" applyAlignment="1">
      <alignment horizontal="center" vertical="center"/>
    </xf>
    <xf numFmtId="0" fontId="0" fillId="0" borderId="0" xfId="50">
      <alignment vertical="center"/>
    </xf>
    <xf numFmtId="0" fontId="5" fillId="10" borderId="1" xfId="50" applyFont="1" applyFill="1" applyBorder="1" applyAlignment="1">
      <alignment horizontal="center" vertical="center"/>
    </xf>
    <xf numFmtId="0" fontId="30" fillId="10" borderId="1" xfId="5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1" fillId="9" borderId="1" xfId="50" applyFont="1" applyFill="1" applyBorder="1" applyAlignment="1">
      <alignment horizontal="center" vertical="center"/>
    </xf>
    <xf numFmtId="0" fontId="30" fillId="4" borderId="1" xfId="50" applyFont="1" applyFill="1" applyBorder="1" applyAlignment="1">
      <alignment horizontal="center" vertical="center"/>
    </xf>
    <xf numFmtId="0" fontId="30" fillId="0" borderId="1" xfId="50" applyFont="1" applyFill="1" applyBorder="1" applyAlignment="1">
      <alignment horizontal="center" vertical="center"/>
    </xf>
    <xf numFmtId="0" fontId="31" fillId="10" borderId="1" xfId="50" applyFont="1" applyFill="1" applyBorder="1" applyAlignment="1">
      <alignment horizontal="center" vertical="center"/>
    </xf>
    <xf numFmtId="0" fontId="32" fillId="10" borderId="5" xfId="50" applyFont="1" applyFill="1" applyBorder="1" applyAlignment="1">
      <alignment horizontal="center" vertical="center"/>
    </xf>
    <xf numFmtId="0" fontId="32" fillId="10" borderId="4" xfId="50" applyFont="1" applyFill="1" applyBorder="1" applyAlignment="1">
      <alignment horizontal="center" vertical="center"/>
    </xf>
    <xf numFmtId="179" fontId="2" fillId="0" borderId="1" xfId="50" applyNumberFormat="1" applyFont="1" applyBorder="1" applyAlignment="1">
      <alignment horizontal="center" vertical="center"/>
    </xf>
    <xf numFmtId="179" fontId="2" fillId="0" borderId="1" xfId="50" applyNumberFormat="1" applyFont="1" applyFill="1" applyBorder="1" applyAlignment="1">
      <alignment horizontal="center" vertical="center"/>
    </xf>
    <xf numFmtId="0" fontId="33" fillId="0" borderId="1" xfId="50" applyFont="1" applyBorder="1" applyAlignment="1">
      <alignment horizontal="center" vertical="center"/>
    </xf>
    <xf numFmtId="0" fontId="0" fillId="0" borderId="5" xfId="50" applyBorder="1" applyAlignment="1">
      <alignment horizontal="center" vertical="center"/>
    </xf>
    <xf numFmtId="0" fontId="0" fillId="0" borderId="4" xfId="50" applyBorder="1" applyAlignment="1">
      <alignment horizontal="center" vertical="center"/>
    </xf>
    <xf numFmtId="0" fontId="2" fillId="0" borderId="1" xfId="50" applyFont="1" applyFill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3" fillId="4" borderId="1" xfId="50" applyFont="1" applyFill="1" applyBorder="1" applyAlignment="1">
      <alignment horizontal="center" vertical="center"/>
    </xf>
    <xf numFmtId="0" fontId="3" fillId="9" borderId="1" xfId="50" applyFont="1" applyFill="1" applyBorder="1" applyAlignment="1">
      <alignment horizontal="center" vertical="center"/>
    </xf>
    <xf numFmtId="0" fontId="34" fillId="0" borderId="1" xfId="50" applyFont="1" applyBorder="1" applyAlignment="1">
      <alignment horizontal="center" vertical="center"/>
    </xf>
    <xf numFmtId="0" fontId="2" fillId="0" borderId="5" xfId="5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4" borderId="1" xfId="5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9" fillId="0" borderId="0" xfId="50" applyFont="1" applyAlignment="1">
      <alignment horizontal="center" vertical="center"/>
    </xf>
    <xf numFmtId="0" fontId="2" fillId="9" borderId="1" xfId="50" applyFont="1" applyFill="1" applyBorder="1" applyAlignment="1">
      <alignment horizontal="center" vertical="center"/>
    </xf>
    <xf numFmtId="0" fontId="9" fillId="9" borderId="1" xfId="50" applyFont="1" applyFill="1" applyBorder="1" applyAlignment="1">
      <alignment horizontal="center" vertical="center"/>
    </xf>
    <xf numFmtId="0" fontId="0" fillId="0" borderId="0" xfId="49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0" fillId="0" borderId="0" xfId="49" applyAlignment="1">
      <alignment horizontal="center" vertical="center"/>
    </xf>
    <xf numFmtId="0" fontId="0" fillId="0" borderId="0" xfId="0"/>
    <xf numFmtId="0" fontId="37" fillId="0" borderId="1" xfId="0" applyFont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1" fillId="1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38" fillId="12" borderId="4" xfId="0" applyNumberFormat="1" applyFont="1" applyFill="1" applyBorder="1" applyAlignment="1">
      <alignment horizontal="center" vertical="center"/>
    </xf>
    <xf numFmtId="49" fontId="38" fillId="12" borderId="5" xfId="0" applyNumberFormat="1" applyFont="1" applyFill="1" applyBorder="1" applyAlignment="1">
      <alignment horizontal="center" vertical="center"/>
    </xf>
    <xf numFmtId="49" fontId="1" fillId="12" borderId="5" xfId="0" applyNumberFormat="1" applyFont="1" applyFill="1" applyBorder="1" applyAlignment="1">
      <alignment horizontal="center" vertical="center"/>
    </xf>
    <xf numFmtId="0" fontId="38" fillId="12" borderId="0" xfId="0" applyFont="1" applyFill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left" vertical="center"/>
    </xf>
    <xf numFmtId="49" fontId="8" fillId="0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39" fillId="0" borderId="5" xfId="0" applyNumberFormat="1" applyFont="1" applyFill="1" applyBorder="1" applyAlignment="1">
      <alignment horizontal="left" vertical="center"/>
    </xf>
    <xf numFmtId="180" fontId="8" fillId="0" borderId="5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49" fontId="8" fillId="0" borderId="8" xfId="0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39" fillId="0" borderId="2" xfId="0" applyFont="1" applyFill="1" applyBorder="1" applyAlignment="1">
      <alignment horizontal="left" vertical="center"/>
    </xf>
    <xf numFmtId="180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49" fontId="39" fillId="0" borderId="2" xfId="0" applyNumberFormat="1" applyFont="1" applyFill="1" applyBorder="1" applyAlignment="1">
      <alignment horizontal="left" vertical="center"/>
    </xf>
    <xf numFmtId="180" fontId="40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left" vertical="center"/>
    </xf>
    <xf numFmtId="49" fontId="39" fillId="0" borderId="2" xfId="0" applyNumberFormat="1" applyFont="1" applyFill="1" applyBorder="1" applyAlignment="1">
      <alignment horizontal="center" vertical="center"/>
    </xf>
    <xf numFmtId="49" fontId="40" fillId="0" borderId="2" xfId="0" applyNumberFormat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19" fillId="0" borderId="2" xfId="0" applyFont="1" applyBorder="1" applyAlignment="1" quotePrefix="1">
      <alignment horizontal="center" vertical="center" wrapText="1"/>
    </xf>
    <xf numFmtId="0" fontId="19" fillId="0" borderId="2" xfId="0" applyFont="1" applyFill="1" applyBorder="1" applyAlignment="1" quotePrefix="1">
      <alignment horizontal="center" vertical="center" wrapText="1"/>
    </xf>
    <xf numFmtId="0" fontId="19" fillId="7" borderId="2" xfId="0" applyFont="1" applyFill="1" applyBorder="1" applyAlignment="1" quotePrefix="1">
      <alignment horizontal="center" vertical="center" wrapText="1"/>
    </xf>
    <xf numFmtId="0" fontId="10" fillId="0" borderId="1" xfId="51" applyFont="1" applyBorder="1" applyAlignment="1" quotePrefix="1">
      <alignment horizontal="center" vertical="center"/>
    </xf>
    <xf numFmtId="0" fontId="19" fillId="4" borderId="2" xfId="0" applyFont="1" applyFill="1" applyBorder="1" applyAlignment="1" quotePrefix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51429" dbFileVersion="0" changeLogVersion="0">
    <open main="1692" threadCnt="1"/>
    <sheetInfos>
      <sheetInfo cellCmpFml="0" sheetStid="14">
        <open main="1" threadCnt="1"/>
      </sheetInfo>
      <sheetInfo cellCmpFml="28" sheetStid="1">
        <open main="18" threadCnt="1"/>
      </sheetInfo>
      <sheetInfo cellCmpFml="16511" sheetStid="2">
        <open main="391" threadCnt="1"/>
      </sheetInfo>
      <sheetInfo cellCmpFml="3" sheetStid="3">
        <open main="3" threadCnt="1"/>
      </sheetInfo>
      <sheetInfo cellCmpFml="811" sheetStid="4">
        <open main="55" threadCnt="1"/>
      </sheetInfo>
      <sheetInfo cellCmpFml="3261" sheetStid="5">
        <open main="103" threadCnt="1"/>
      </sheetInfo>
      <sheetInfo cellCmpFml="16678" sheetStid="6">
        <open main="586" threadCnt="1"/>
      </sheetInfo>
      <sheetInfo cellCmpFml="163" sheetStid="13">
        <open main="65" threadCnt="1"/>
      </sheetInfo>
      <sheetInfo cellCmpFml="0" sheetStid="9">
        <open main="4" threadCnt="1"/>
      </sheetInfo>
      <sheetInfo cellCmpFml="7956" sheetStid="11">
        <open main="175" threadCnt="1"/>
      </sheetInfo>
      <sheetInfo cellCmpFml="5368" sheetStid="18">
        <open main="131" threadCnt="1"/>
      </sheetInfo>
      <sheetInfo cellCmpFml="606" sheetStid="20">
        <open main="17" threadCnt="1"/>
      </sheetInfo>
      <sheetInfo cellCmpFml="44" sheetStid="22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"/>
  <sheetViews>
    <sheetView tabSelected="1" workbookViewId="0">
      <pane ySplit="1" topLeftCell="A2" activePane="bottomLeft" state="frozen"/>
      <selection/>
      <selection pane="bottomLeft" activeCell="AC379" sqref="AC379"/>
    </sheetView>
  </sheetViews>
  <sheetFormatPr defaultColWidth="15.0833333333333" defaultRowHeight="15"/>
  <cols>
    <col min="1" max="5" width="15.0833333333333" style="191" customWidth="1"/>
    <col min="6" max="6" width="43.0833333333333" style="191" customWidth="1"/>
    <col min="7" max="7" width="27.2083333333333" style="191" customWidth="1"/>
    <col min="8" max="8" width="33.9583333333333" style="191" customWidth="1"/>
    <col min="9" max="16384" width="15.0833333333333" style="191" customWidth="1"/>
  </cols>
  <sheetData>
    <row r="1" s="189" customFormat="1" ht="14.25" spans="1:26">
      <c r="A1" s="192" t="s">
        <v>0</v>
      </c>
      <c r="B1" s="193" t="s">
        <v>1</v>
      </c>
      <c r="C1" s="193" t="s">
        <v>2</v>
      </c>
      <c r="D1" s="193" t="s">
        <v>3</v>
      </c>
      <c r="E1" s="194" t="s">
        <v>4</v>
      </c>
      <c r="F1" s="193" t="s">
        <v>5</v>
      </c>
      <c r="G1" s="193" t="s">
        <v>6</v>
      </c>
      <c r="H1" s="194" t="s">
        <v>7</v>
      </c>
      <c r="I1" s="193" t="s">
        <v>8</v>
      </c>
      <c r="J1" s="193" t="s">
        <v>9</v>
      </c>
      <c r="K1" s="193" t="s">
        <v>10</v>
      </c>
      <c r="L1" s="193" t="s">
        <v>11</v>
      </c>
      <c r="M1" s="193" t="s">
        <v>12</v>
      </c>
      <c r="N1" s="193" t="s">
        <v>13</v>
      </c>
      <c r="O1" s="194" t="s">
        <v>14</v>
      </c>
      <c r="P1" s="193" t="s">
        <v>15</v>
      </c>
      <c r="Q1" s="193" t="s">
        <v>16</v>
      </c>
      <c r="R1" s="195"/>
      <c r="S1" s="195"/>
      <c r="T1" s="195"/>
      <c r="U1" s="195"/>
      <c r="V1" s="195"/>
      <c r="W1" s="195"/>
      <c r="X1" s="195"/>
      <c r="Y1" s="195"/>
      <c r="Z1" s="195"/>
    </row>
    <row r="2" s="190" customFormat="1" spans="1:26">
      <c r="A2" s="196" t="s">
        <v>17</v>
      </c>
      <c r="B2" s="197" t="s">
        <v>18</v>
      </c>
      <c r="C2" s="198" t="s">
        <v>19</v>
      </c>
      <c r="D2" s="198" t="s">
        <v>20</v>
      </c>
      <c r="E2" s="199" t="s">
        <v>21</v>
      </c>
      <c r="F2" s="197" t="s">
        <v>22</v>
      </c>
      <c r="G2" s="197" t="s">
        <v>23</v>
      </c>
      <c r="H2" s="200" t="s">
        <v>24</v>
      </c>
      <c r="I2" s="198" t="s">
        <v>25</v>
      </c>
      <c r="J2" s="201">
        <v>44666</v>
      </c>
      <c r="K2" s="198" t="s">
        <v>26</v>
      </c>
      <c r="L2" s="198" t="s">
        <v>27</v>
      </c>
      <c r="M2" s="197" t="s">
        <v>28</v>
      </c>
      <c r="N2" s="197" t="s">
        <v>29</v>
      </c>
      <c r="O2" s="198" t="s">
        <v>30</v>
      </c>
      <c r="P2" s="198" t="s">
        <v>31</v>
      </c>
      <c r="Q2" s="202"/>
      <c r="R2" s="203"/>
      <c r="S2" s="203"/>
      <c r="T2" s="203"/>
      <c r="U2" s="203"/>
      <c r="V2" s="203"/>
      <c r="W2" s="203"/>
      <c r="X2" s="203"/>
      <c r="Y2" s="203"/>
      <c r="Z2" s="203"/>
    </row>
    <row r="3" s="190" customFormat="1" spans="1:26">
      <c r="A3" s="204" t="s">
        <v>32</v>
      </c>
      <c r="B3" s="205" t="s">
        <v>33</v>
      </c>
      <c r="C3" s="206" t="s">
        <v>34</v>
      </c>
      <c r="D3" s="206" t="s">
        <v>35</v>
      </c>
      <c r="E3" s="207" t="s">
        <v>21</v>
      </c>
      <c r="F3" s="205" t="s">
        <v>36</v>
      </c>
      <c r="G3" s="208" t="s">
        <v>37</v>
      </c>
      <c r="H3" s="209" t="s">
        <v>38</v>
      </c>
      <c r="I3" s="206" t="s">
        <v>25</v>
      </c>
      <c r="J3" s="210">
        <v>45239</v>
      </c>
      <c r="K3" s="206" t="s">
        <v>39</v>
      </c>
      <c r="L3" s="206" t="s">
        <v>27</v>
      </c>
      <c r="M3" s="205" t="s">
        <v>28</v>
      </c>
      <c r="N3" s="205" t="s">
        <v>29</v>
      </c>
      <c r="O3" s="206" t="s">
        <v>30</v>
      </c>
      <c r="P3" s="206" t="s">
        <v>31</v>
      </c>
      <c r="Q3" s="211"/>
      <c r="R3" s="203"/>
      <c r="S3" s="203"/>
      <c r="T3" s="203"/>
      <c r="U3" s="203"/>
      <c r="V3" s="203"/>
      <c r="W3" s="203"/>
      <c r="X3" s="203"/>
      <c r="Y3" s="203"/>
      <c r="Z3" s="203"/>
    </row>
    <row r="4" s="190" customFormat="1" spans="1:26">
      <c r="A4" s="204" t="s">
        <v>40</v>
      </c>
      <c r="B4" s="205" t="s">
        <v>41</v>
      </c>
      <c r="C4" s="206" t="s">
        <v>42</v>
      </c>
      <c r="D4" s="206" t="s">
        <v>43</v>
      </c>
      <c r="E4" s="207" t="s">
        <v>21</v>
      </c>
      <c r="F4" s="205" t="s">
        <v>44</v>
      </c>
      <c r="G4" s="205" t="s">
        <v>45</v>
      </c>
      <c r="H4" s="212" t="s">
        <v>46</v>
      </c>
      <c r="I4" s="206" t="s">
        <v>47</v>
      </c>
      <c r="J4" s="210">
        <v>44448</v>
      </c>
      <c r="K4" s="206" t="s">
        <v>26</v>
      </c>
      <c r="L4" s="206" t="s">
        <v>27</v>
      </c>
      <c r="M4" s="205" t="s">
        <v>28</v>
      </c>
      <c r="N4" s="205" t="s">
        <v>29</v>
      </c>
      <c r="O4" s="206" t="s">
        <v>30</v>
      </c>
      <c r="P4" s="206" t="s">
        <v>31</v>
      </c>
      <c r="Q4" s="211"/>
      <c r="R4" s="203"/>
      <c r="S4" s="203"/>
      <c r="T4" s="203"/>
      <c r="U4" s="203"/>
      <c r="V4" s="203"/>
      <c r="W4" s="203"/>
      <c r="X4" s="203"/>
      <c r="Y4" s="203"/>
      <c r="Z4" s="203"/>
    </row>
    <row r="5" s="190" customFormat="1" spans="1:26">
      <c r="A5" s="204" t="s">
        <v>48</v>
      </c>
      <c r="B5" s="205" t="s">
        <v>49</v>
      </c>
      <c r="C5" s="206" t="s">
        <v>50</v>
      </c>
      <c r="D5" s="206" t="s">
        <v>51</v>
      </c>
      <c r="E5" s="207" t="s">
        <v>21</v>
      </c>
      <c r="F5" s="205" t="s">
        <v>52</v>
      </c>
      <c r="G5" s="205" t="s">
        <v>53</v>
      </c>
      <c r="H5" s="212" t="s">
        <v>54</v>
      </c>
      <c r="I5" s="206" t="s">
        <v>47</v>
      </c>
      <c r="J5" s="210">
        <v>45828</v>
      </c>
      <c r="K5" s="206" t="s">
        <v>26</v>
      </c>
      <c r="L5" s="206" t="s">
        <v>27</v>
      </c>
      <c r="M5" s="205" t="s">
        <v>28</v>
      </c>
      <c r="N5" s="205" t="s">
        <v>29</v>
      </c>
      <c r="O5" s="206" t="s">
        <v>30</v>
      </c>
      <c r="P5" s="206" t="s">
        <v>31</v>
      </c>
      <c r="Q5" s="211"/>
      <c r="R5" s="203"/>
      <c r="S5" s="203"/>
      <c r="T5" s="203"/>
      <c r="U5" s="203"/>
      <c r="V5" s="203"/>
      <c r="W5" s="203"/>
      <c r="X5" s="203"/>
      <c r="Y5" s="203"/>
      <c r="Z5" s="203"/>
    </row>
    <row r="6" s="190" customFormat="1" spans="1:26">
      <c r="A6" s="204" t="s">
        <v>55</v>
      </c>
      <c r="B6" s="205" t="s">
        <v>56</v>
      </c>
      <c r="C6" s="206" t="s">
        <v>57</v>
      </c>
      <c r="D6" s="206" t="s">
        <v>58</v>
      </c>
      <c r="E6" s="207" t="s">
        <v>21</v>
      </c>
      <c r="F6" s="205" t="s">
        <v>59</v>
      </c>
      <c r="G6" s="205" t="s">
        <v>60</v>
      </c>
      <c r="H6" s="212" t="s">
        <v>61</v>
      </c>
      <c r="I6" s="206" t="s">
        <v>25</v>
      </c>
      <c r="J6" s="210">
        <v>45710</v>
      </c>
      <c r="K6" s="206" t="s">
        <v>26</v>
      </c>
      <c r="L6" s="206" t="s">
        <v>27</v>
      </c>
      <c r="M6" s="205" t="s">
        <v>28</v>
      </c>
      <c r="N6" s="205" t="s">
        <v>29</v>
      </c>
      <c r="O6" s="206" t="s">
        <v>30</v>
      </c>
      <c r="P6" s="206" t="s">
        <v>31</v>
      </c>
      <c r="Q6" s="211"/>
      <c r="R6" s="203"/>
      <c r="S6" s="203"/>
      <c r="T6" s="203"/>
      <c r="U6" s="203"/>
      <c r="V6" s="203"/>
      <c r="W6" s="203"/>
      <c r="X6" s="203"/>
      <c r="Y6" s="203"/>
      <c r="Z6" s="203"/>
    </row>
    <row r="7" s="190" customFormat="1" spans="1:26">
      <c r="A7" s="204" t="s">
        <v>62</v>
      </c>
      <c r="B7" s="205" t="s">
        <v>63</v>
      </c>
      <c r="C7" s="206" t="s">
        <v>64</v>
      </c>
      <c r="D7" s="206" t="s">
        <v>65</v>
      </c>
      <c r="E7" s="207" t="s">
        <v>21</v>
      </c>
      <c r="F7" s="205" t="s">
        <v>66</v>
      </c>
      <c r="G7" s="205" t="s">
        <v>67</v>
      </c>
      <c r="H7" s="212" t="s">
        <v>68</v>
      </c>
      <c r="I7" s="206" t="s">
        <v>25</v>
      </c>
      <c r="J7" s="213">
        <v>41396</v>
      </c>
      <c r="K7" s="206" t="s">
        <v>69</v>
      </c>
      <c r="L7" s="206" t="s">
        <v>27</v>
      </c>
      <c r="M7" s="205" t="s">
        <v>28</v>
      </c>
      <c r="N7" s="205" t="s">
        <v>70</v>
      </c>
      <c r="O7" s="206" t="s">
        <v>30</v>
      </c>
      <c r="P7" s="206" t="s">
        <v>31</v>
      </c>
      <c r="Q7" s="211"/>
      <c r="R7" s="203"/>
      <c r="S7" s="203"/>
      <c r="T7" s="203"/>
      <c r="U7" s="203"/>
      <c r="V7" s="203"/>
      <c r="W7" s="203"/>
      <c r="X7" s="203"/>
      <c r="Y7" s="203"/>
      <c r="Z7" s="203"/>
    </row>
    <row r="8" s="190" customFormat="1" spans="1:26">
      <c r="A8" s="204" t="s">
        <v>71</v>
      </c>
      <c r="B8" s="205" t="s">
        <v>72</v>
      </c>
      <c r="C8" s="206" t="s">
        <v>73</v>
      </c>
      <c r="D8" s="206" t="s">
        <v>74</v>
      </c>
      <c r="E8" s="207" t="s">
        <v>21</v>
      </c>
      <c r="F8" s="205" t="s">
        <v>75</v>
      </c>
      <c r="G8" s="205" t="s">
        <v>76</v>
      </c>
      <c r="H8" s="212" t="s">
        <v>77</v>
      </c>
      <c r="I8" s="206" t="s">
        <v>25</v>
      </c>
      <c r="J8" s="210">
        <v>41240</v>
      </c>
      <c r="K8" s="206" t="s">
        <v>26</v>
      </c>
      <c r="L8" s="206" t="s">
        <v>27</v>
      </c>
      <c r="M8" s="205" t="s">
        <v>78</v>
      </c>
      <c r="N8" s="205" t="s">
        <v>79</v>
      </c>
      <c r="O8" s="206" t="s">
        <v>30</v>
      </c>
      <c r="P8" s="206" t="s">
        <v>31</v>
      </c>
      <c r="Q8" s="211"/>
      <c r="R8" s="203"/>
      <c r="S8" s="203"/>
      <c r="T8" s="203"/>
      <c r="U8" s="203"/>
      <c r="V8" s="203"/>
      <c r="W8" s="203"/>
      <c r="X8" s="203"/>
      <c r="Y8" s="203"/>
      <c r="Z8" s="203"/>
    </row>
    <row r="9" s="190" customFormat="1" spans="1:26">
      <c r="A9" s="204" t="s">
        <v>80</v>
      </c>
      <c r="B9" s="205" t="s">
        <v>81</v>
      </c>
      <c r="C9" s="206" t="s">
        <v>82</v>
      </c>
      <c r="D9" s="206" t="s">
        <v>83</v>
      </c>
      <c r="E9" s="207" t="s">
        <v>21</v>
      </c>
      <c r="F9" s="205" t="s">
        <v>84</v>
      </c>
      <c r="G9" s="205" t="s">
        <v>85</v>
      </c>
      <c r="H9" s="212" t="s">
        <v>86</v>
      </c>
      <c r="I9" s="206" t="s">
        <v>87</v>
      </c>
      <c r="J9" s="210">
        <v>42386</v>
      </c>
      <c r="K9" s="206" t="s">
        <v>26</v>
      </c>
      <c r="L9" s="206" t="s">
        <v>27</v>
      </c>
      <c r="M9" s="205" t="s">
        <v>28</v>
      </c>
      <c r="N9" s="205" t="s">
        <v>88</v>
      </c>
      <c r="O9" s="206" t="s">
        <v>30</v>
      </c>
      <c r="P9" s="206" t="s">
        <v>31</v>
      </c>
      <c r="Q9" s="211"/>
      <c r="R9" s="203"/>
      <c r="S9" s="203"/>
      <c r="T9" s="203"/>
      <c r="U9" s="203"/>
      <c r="V9" s="203"/>
      <c r="W9" s="203"/>
      <c r="X9" s="203"/>
      <c r="Y9" s="203"/>
      <c r="Z9" s="203"/>
    </row>
    <row r="10" s="190" customFormat="1" spans="1:26">
      <c r="A10" s="204" t="s">
        <v>89</v>
      </c>
      <c r="B10" s="214" t="s">
        <v>90</v>
      </c>
      <c r="C10" s="206" t="s">
        <v>91</v>
      </c>
      <c r="D10" s="206" t="s">
        <v>92</v>
      </c>
      <c r="E10" s="207" t="s">
        <v>21</v>
      </c>
      <c r="F10" s="205" t="s">
        <v>93</v>
      </c>
      <c r="G10" s="208" t="s">
        <v>94</v>
      </c>
      <c r="H10" s="209" t="s">
        <v>95</v>
      </c>
      <c r="I10" s="206" t="s">
        <v>25</v>
      </c>
      <c r="J10" s="210">
        <v>44870</v>
      </c>
      <c r="K10" s="206" t="s">
        <v>96</v>
      </c>
      <c r="L10" s="206" t="s">
        <v>27</v>
      </c>
      <c r="M10" s="205" t="s">
        <v>28</v>
      </c>
      <c r="N10" s="205" t="s">
        <v>29</v>
      </c>
      <c r="O10" s="206" t="s">
        <v>30</v>
      </c>
      <c r="P10" s="206" t="s">
        <v>31</v>
      </c>
      <c r="Q10" s="211"/>
      <c r="R10" s="203"/>
      <c r="S10" s="203"/>
      <c r="T10" s="203"/>
      <c r="U10" s="203"/>
      <c r="V10" s="203"/>
      <c r="W10" s="203"/>
      <c r="X10" s="203"/>
      <c r="Y10" s="203"/>
      <c r="Z10" s="203"/>
    </row>
    <row r="11" s="190" customFormat="1" spans="1:26">
      <c r="A11" s="204" t="s">
        <v>97</v>
      </c>
      <c r="B11" s="214" t="s">
        <v>98</v>
      </c>
      <c r="C11" s="206" t="s">
        <v>99</v>
      </c>
      <c r="D11" s="206" t="s">
        <v>20</v>
      </c>
      <c r="E11" s="207" t="s">
        <v>21</v>
      </c>
      <c r="F11" s="205" t="s">
        <v>100</v>
      </c>
      <c r="G11" s="208" t="s">
        <v>101</v>
      </c>
      <c r="H11" s="209" t="s">
        <v>102</v>
      </c>
      <c r="I11" s="206" t="s">
        <v>47</v>
      </c>
      <c r="J11" s="210">
        <v>44980</v>
      </c>
      <c r="K11" s="206" t="s">
        <v>26</v>
      </c>
      <c r="L11" s="206" t="s">
        <v>27</v>
      </c>
      <c r="M11" s="205" t="s">
        <v>28</v>
      </c>
      <c r="N11" s="205" t="s">
        <v>29</v>
      </c>
      <c r="O11" s="206" t="s">
        <v>30</v>
      </c>
      <c r="P11" s="206" t="s">
        <v>31</v>
      </c>
      <c r="Q11" s="211"/>
      <c r="R11" s="203"/>
      <c r="S11" s="203"/>
      <c r="T11" s="203"/>
      <c r="U11" s="203"/>
      <c r="V11" s="203"/>
      <c r="W11" s="203"/>
      <c r="X11" s="203"/>
      <c r="Y11" s="203"/>
      <c r="Z11" s="203"/>
    </row>
    <row r="12" s="190" customFormat="1" spans="1:26">
      <c r="A12" s="204" t="s">
        <v>103</v>
      </c>
      <c r="B12" s="205" t="s">
        <v>104</v>
      </c>
      <c r="C12" s="206" t="s">
        <v>105</v>
      </c>
      <c r="D12" s="206" t="s">
        <v>106</v>
      </c>
      <c r="E12" s="207" t="s">
        <v>21</v>
      </c>
      <c r="F12" s="205" t="s">
        <v>107</v>
      </c>
      <c r="G12" s="205" t="s">
        <v>108</v>
      </c>
      <c r="H12" s="205"/>
      <c r="I12" s="206" t="s">
        <v>25</v>
      </c>
      <c r="J12" s="210">
        <v>43353</v>
      </c>
      <c r="K12" s="206" t="s">
        <v>26</v>
      </c>
      <c r="L12" s="206" t="s">
        <v>109</v>
      </c>
      <c r="M12" s="205" t="s">
        <v>110</v>
      </c>
      <c r="N12" s="205" t="s">
        <v>111</v>
      </c>
      <c r="O12" s="206" t="s">
        <v>30</v>
      </c>
      <c r="P12" s="206" t="s">
        <v>31</v>
      </c>
      <c r="Q12" s="211"/>
      <c r="R12" s="203"/>
      <c r="S12" s="203"/>
      <c r="T12" s="203"/>
      <c r="U12" s="203"/>
      <c r="V12" s="203"/>
      <c r="W12" s="203"/>
      <c r="X12" s="203"/>
      <c r="Y12" s="203"/>
      <c r="Z12" s="203"/>
    </row>
    <row r="13" s="190" customFormat="1" spans="1:26">
      <c r="A13" s="204" t="s">
        <v>112</v>
      </c>
      <c r="B13" s="205" t="s">
        <v>113</v>
      </c>
      <c r="C13" s="206" t="s">
        <v>114</v>
      </c>
      <c r="D13" s="206" t="s">
        <v>115</v>
      </c>
      <c r="E13" s="207" t="s">
        <v>21</v>
      </c>
      <c r="F13" s="205" t="s">
        <v>116</v>
      </c>
      <c r="G13" s="205" t="s">
        <v>117</v>
      </c>
      <c r="H13" s="205"/>
      <c r="I13" s="206" t="s">
        <v>118</v>
      </c>
      <c r="J13" s="210">
        <v>43224</v>
      </c>
      <c r="K13" s="206" t="s">
        <v>26</v>
      </c>
      <c r="L13" s="206" t="s">
        <v>109</v>
      </c>
      <c r="M13" s="205" t="s">
        <v>28</v>
      </c>
      <c r="N13" s="205" t="s">
        <v>70</v>
      </c>
      <c r="O13" s="206" t="s">
        <v>30</v>
      </c>
      <c r="P13" s="206" t="s">
        <v>31</v>
      </c>
      <c r="Q13" s="211"/>
      <c r="R13" s="203"/>
      <c r="S13" s="203"/>
      <c r="T13" s="203"/>
      <c r="U13" s="203"/>
      <c r="V13" s="203"/>
      <c r="W13" s="203"/>
      <c r="X13" s="203"/>
      <c r="Y13" s="203"/>
      <c r="Z13" s="203"/>
    </row>
    <row r="14" s="190" customFormat="1" spans="1:26">
      <c r="A14" s="204" t="s">
        <v>119</v>
      </c>
      <c r="B14" s="205" t="s">
        <v>120</v>
      </c>
      <c r="C14" s="206" t="s">
        <v>121</v>
      </c>
      <c r="D14" s="206" t="s">
        <v>115</v>
      </c>
      <c r="E14" s="207" t="s">
        <v>21</v>
      </c>
      <c r="F14" s="205" t="s">
        <v>122</v>
      </c>
      <c r="G14" s="208"/>
      <c r="H14" s="208"/>
      <c r="I14" s="206" t="s">
        <v>25</v>
      </c>
      <c r="J14" s="210">
        <v>44021</v>
      </c>
      <c r="K14" s="206" t="s">
        <v>26</v>
      </c>
      <c r="L14" s="206" t="s">
        <v>109</v>
      </c>
      <c r="M14" s="205" t="s">
        <v>28</v>
      </c>
      <c r="N14" s="205" t="s">
        <v>29</v>
      </c>
      <c r="O14" s="206" t="s">
        <v>30</v>
      </c>
      <c r="P14" s="206" t="s">
        <v>31</v>
      </c>
      <c r="Q14" s="211"/>
      <c r="R14" s="203"/>
      <c r="S14" s="203"/>
      <c r="T14" s="203"/>
      <c r="U14" s="203"/>
      <c r="V14" s="203"/>
      <c r="W14" s="203"/>
      <c r="X14" s="203"/>
      <c r="Y14" s="203"/>
      <c r="Z14" s="203"/>
    </row>
    <row r="15" s="190" customFormat="1" spans="1:26">
      <c r="A15" s="204" t="s">
        <v>123</v>
      </c>
      <c r="B15" s="205" t="s">
        <v>124</v>
      </c>
      <c r="C15" s="206" t="s">
        <v>125</v>
      </c>
      <c r="D15" s="206" t="s">
        <v>115</v>
      </c>
      <c r="E15" s="207" t="s">
        <v>21</v>
      </c>
      <c r="F15" s="205" t="s">
        <v>126</v>
      </c>
      <c r="G15" s="208"/>
      <c r="H15" s="208"/>
      <c r="I15" s="206"/>
      <c r="J15" s="210">
        <v>44939</v>
      </c>
      <c r="K15" s="206" t="s">
        <v>26</v>
      </c>
      <c r="L15" s="206" t="s">
        <v>109</v>
      </c>
      <c r="M15" s="205" t="s">
        <v>28</v>
      </c>
      <c r="N15" s="205" t="s">
        <v>127</v>
      </c>
      <c r="O15" s="206" t="s">
        <v>30</v>
      </c>
      <c r="P15" s="206" t="s">
        <v>31</v>
      </c>
      <c r="Q15" s="211"/>
      <c r="R15" s="203"/>
      <c r="S15" s="203"/>
      <c r="T15" s="203"/>
      <c r="U15" s="203"/>
      <c r="V15" s="203"/>
      <c r="W15" s="203"/>
      <c r="X15" s="203"/>
      <c r="Y15" s="203"/>
      <c r="Z15" s="203"/>
    </row>
    <row r="16" s="190" customFormat="1" spans="1:26">
      <c r="A16" s="204" t="s">
        <v>128</v>
      </c>
      <c r="B16" s="205" t="s">
        <v>129</v>
      </c>
      <c r="C16" s="206" t="s">
        <v>130</v>
      </c>
      <c r="D16" s="206" t="s">
        <v>131</v>
      </c>
      <c r="E16" s="207" t="s">
        <v>21</v>
      </c>
      <c r="F16" s="205" t="s">
        <v>132</v>
      </c>
      <c r="G16" s="205" t="s">
        <v>133</v>
      </c>
      <c r="H16" s="205"/>
      <c r="I16" s="206" t="s">
        <v>25</v>
      </c>
      <c r="J16" s="210">
        <v>40999</v>
      </c>
      <c r="K16" s="206" t="s">
        <v>26</v>
      </c>
      <c r="L16" s="206" t="s">
        <v>109</v>
      </c>
      <c r="M16" s="205" t="s">
        <v>78</v>
      </c>
      <c r="N16" s="205" t="s">
        <v>79</v>
      </c>
      <c r="O16" s="206" t="s">
        <v>30</v>
      </c>
      <c r="P16" s="206" t="s">
        <v>31</v>
      </c>
      <c r="Q16" s="211"/>
      <c r="R16" s="203"/>
      <c r="S16" s="203"/>
      <c r="T16" s="203"/>
      <c r="U16" s="203"/>
      <c r="V16" s="203"/>
      <c r="W16" s="203"/>
      <c r="X16" s="203"/>
      <c r="Y16" s="203"/>
      <c r="Z16" s="203"/>
    </row>
    <row r="17" s="190" customFormat="1" spans="1:26">
      <c r="A17" s="204" t="s">
        <v>134</v>
      </c>
      <c r="B17" s="205" t="s">
        <v>135</v>
      </c>
      <c r="C17" s="206" t="s">
        <v>136</v>
      </c>
      <c r="D17" s="206" t="s">
        <v>137</v>
      </c>
      <c r="E17" s="207" t="s">
        <v>21</v>
      </c>
      <c r="F17" s="205" t="s">
        <v>138</v>
      </c>
      <c r="G17" s="205" t="s">
        <v>139</v>
      </c>
      <c r="H17" s="205"/>
      <c r="I17" s="206" t="s">
        <v>25</v>
      </c>
      <c r="J17" s="210">
        <v>42294</v>
      </c>
      <c r="K17" s="206" t="s">
        <v>26</v>
      </c>
      <c r="L17" s="206" t="s">
        <v>109</v>
      </c>
      <c r="M17" s="205" t="s">
        <v>28</v>
      </c>
      <c r="N17" s="205" t="s">
        <v>70</v>
      </c>
      <c r="O17" s="206" t="s">
        <v>30</v>
      </c>
      <c r="P17" s="206" t="s">
        <v>31</v>
      </c>
      <c r="Q17" s="211"/>
      <c r="R17" s="203"/>
      <c r="S17" s="203"/>
      <c r="T17" s="203"/>
      <c r="U17" s="203"/>
      <c r="V17" s="203"/>
      <c r="W17" s="203"/>
      <c r="X17" s="203"/>
      <c r="Y17" s="203"/>
      <c r="Z17" s="203"/>
    </row>
    <row r="18" s="190" customFormat="1" spans="1:26">
      <c r="A18" s="204" t="s">
        <v>140</v>
      </c>
      <c r="B18" s="205" t="s">
        <v>141</v>
      </c>
      <c r="C18" s="206" t="s">
        <v>142</v>
      </c>
      <c r="D18" s="206" t="s">
        <v>143</v>
      </c>
      <c r="E18" s="207" t="s">
        <v>21</v>
      </c>
      <c r="F18" s="205" t="s">
        <v>144</v>
      </c>
      <c r="G18" s="205" t="s">
        <v>145</v>
      </c>
      <c r="H18" s="212" t="s">
        <v>146</v>
      </c>
      <c r="I18" s="206" t="s">
        <v>25</v>
      </c>
      <c r="J18" s="210">
        <v>43534</v>
      </c>
      <c r="K18" s="206" t="s">
        <v>26</v>
      </c>
      <c r="L18" s="206" t="s">
        <v>27</v>
      </c>
      <c r="M18" s="205" t="s">
        <v>28</v>
      </c>
      <c r="N18" s="205" t="s">
        <v>70</v>
      </c>
      <c r="O18" s="206" t="s">
        <v>30</v>
      </c>
      <c r="P18" s="206" t="s">
        <v>31</v>
      </c>
      <c r="Q18" s="211"/>
      <c r="R18" s="203"/>
      <c r="S18" s="203"/>
      <c r="T18" s="203"/>
      <c r="U18" s="203"/>
      <c r="V18" s="203"/>
      <c r="W18" s="203"/>
      <c r="X18" s="203"/>
      <c r="Y18" s="203"/>
      <c r="Z18" s="203"/>
    </row>
    <row r="19" s="190" customFormat="1" spans="1:26">
      <c r="A19" s="204" t="s">
        <v>147</v>
      </c>
      <c r="B19" s="205" t="s">
        <v>148</v>
      </c>
      <c r="C19" s="206" t="s">
        <v>149</v>
      </c>
      <c r="D19" s="206" t="s">
        <v>58</v>
      </c>
      <c r="E19" s="207" t="s">
        <v>21</v>
      </c>
      <c r="F19" s="205" t="s">
        <v>150</v>
      </c>
      <c r="G19" s="208" t="s">
        <v>151</v>
      </c>
      <c r="H19" s="209" t="s">
        <v>152</v>
      </c>
      <c r="I19" s="206" t="s">
        <v>47</v>
      </c>
      <c r="J19" s="210">
        <v>42837</v>
      </c>
      <c r="K19" s="206" t="s">
        <v>26</v>
      </c>
      <c r="L19" s="206" t="s">
        <v>27</v>
      </c>
      <c r="M19" s="205" t="s">
        <v>28</v>
      </c>
      <c r="N19" s="205" t="s">
        <v>153</v>
      </c>
      <c r="O19" s="206" t="s">
        <v>30</v>
      </c>
      <c r="P19" s="206" t="s">
        <v>31</v>
      </c>
      <c r="Q19" s="211"/>
      <c r="R19" s="203"/>
      <c r="S19" s="203"/>
      <c r="T19" s="203"/>
      <c r="U19" s="203"/>
      <c r="V19" s="203"/>
      <c r="W19" s="203"/>
      <c r="X19" s="203"/>
      <c r="Y19" s="203"/>
      <c r="Z19" s="203"/>
    </row>
    <row r="20" s="190" customFormat="1" spans="1:26">
      <c r="A20" s="204" t="s">
        <v>154</v>
      </c>
      <c r="B20" s="205" t="s">
        <v>155</v>
      </c>
      <c r="C20" s="215" t="s">
        <v>156</v>
      </c>
      <c r="D20" s="206" t="s">
        <v>51</v>
      </c>
      <c r="E20" s="207" t="s">
        <v>157</v>
      </c>
      <c r="F20" s="205" t="s">
        <v>158</v>
      </c>
      <c r="G20" s="205" t="s">
        <v>159</v>
      </c>
      <c r="H20" s="205"/>
      <c r="I20" s="206" t="s">
        <v>47</v>
      </c>
      <c r="J20" s="210">
        <v>39608</v>
      </c>
      <c r="K20" s="206" t="s">
        <v>26</v>
      </c>
      <c r="L20" s="206" t="s">
        <v>27</v>
      </c>
      <c r="M20" s="205" t="s">
        <v>78</v>
      </c>
      <c r="N20" s="205" t="s">
        <v>160</v>
      </c>
      <c r="O20" s="206" t="s">
        <v>30</v>
      </c>
      <c r="P20" s="206" t="s">
        <v>31</v>
      </c>
      <c r="Q20" s="211"/>
      <c r="R20" s="203"/>
      <c r="S20" s="203"/>
      <c r="T20" s="203"/>
      <c r="U20" s="203"/>
      <c r="V20" s="203"/>
      <c r="W20" s="203"/>
      <c r="X20" s="203"/>
      <c r="Y20" s="203"/>
      <c r="Z20" s="203"/>
    </row>
    <row r="21" s="190" customFormat="1" spans="1:26">
      <c r="A21" s="204" t="s">
        <v>161</v>
      </c>
      <c r="B21" s="205" t="s">
        <v>162</v>
      </c>
      <c r="C21" s="215" t="s">
        <v>163</v>
      </c>
      <c r="D21" s="206" t="s">
        <v>58</v>
      </c>
      <c r="E21" s="207" t="s">
        <v>157</v>
      </c>
      <c r="F21" s="205" t="s">
        <v>158</v>
      </c>
      <c r="G21" s="205" t="s">
        <v>164</v>
      </c>
      <c r="H21" s="205"/>
      <c r="I21" s="206" t="s">
        <v>25</v>
      </c>
      <c r="J21" s="210">
        <v>40715</v>
      </c>
      <c r="K21" s="206" t="s">
        <v>165</v>
      </c>
      <c r="L21" s="206" t="s">
        <v>27</v>
      </c>
      <c r="M21" s="205" t="s">
        <v>28</v>
      </c>
      <c r="N21" s="205" t="s">
        <v>70</v>
      </c>
      <c r="O21" s="206" t="s">
        <v>30</v>
      </c>
      <c r="P21" s="206" t="s">
        <v>31</v>
      </c>
      <c r="Q21" s="211"/>
      <c r="R21" s="203"/>
      <c r="S21" s="203"/>
      <c r="T21" s="203"/>
      <c r="U21" s="203"/>
      <c r="V21" s="203"/>
      <c r="W21" s="203"/>
      <c r="X21" s="203"/>
      <c r="Y21" s="203"/>
      <c r="Z21" s="203"/>
    </row>
    <row r="22" s="190" customFormat="1" spans="1:26">
      <c r="A22" s="204" t="s">
        <v>166</v>
      </c>
      <c r="B22" s="205" t="s">
        <v>167</v>
      </c>
      <c r="C22" s="215" t="s">
        <v>168</v>
      </c>
      <c r="D22" s="206" t="s">
        <v>35</v>
      </c>
      <c r="E22" s="207" t="s">
        <v>169</v>
      </c>
      <c r="F22" s="205" t="s">
        <v>170</v>
      </c>
      <c r="G22" s="205" t="s">
        <v>171</v>
      </c>
      <c r="H22" s="205"/>
      <c r="I22" s="206" t="s">
        <v>25</v>
      </c>
      <c r="J22" s="210">
        <v>39268</v>
      </c>
      <c r="K22" s="206" t="s">
        <v>26</v>
      </c>
      <c r="L22" s="206" t="s">
        <v>27</v>
      </c>
      <c r="M22" s="205" t="s">
        <v>172</v>
      </c>
      <c r="N22" s="205" t="s">
        <v>160</v>
      </c>
      <c r="O22" s="206" t="s">
        <v>30</v>
      </c>
      <c r="P22" s="206" t="s">
        <v>31</v>
      </c>
      <c r="Q22" s="211"/>
      <c r="R22" s="203"/>
      <c r="S22" s="203"/>
      <c r="T22" s="203"/>
      <c r="U22" s="203"/>
      <c r="V22" s="203"/>
      <c r="W22" s="203"/>
      <c r="X22" s="203"/>
      <c r="Y22" s="203"/>
      <c r="Z22" s="203"/>
    </row>
    <row r="23" s="190" customFormat="1" spans="1:26">
      <c r="A23" s="204" t="s">
        <v>173</v>
      </c>
      <c r="B23" s="205" t="s">
        <v>174</v>
      </c>
      <c r="C23" s="206" t="s">
        <v>175</v>
      </c>
      <c r="D23" s="206" t="s">
        <v>106</v>
      </c>
      <c r="E23" s="207" t="s">
        <v>169</v>
      </c>
      <c r="F23" s="205" t="s">
        <v>158</v>
      </c>
      <c r="G23" s="208"/>
      <c r="H23" s="208"/>
      <c r="I23" s="206" t="s">
        <v>25</v>
      </c>
      <c r="J23" s="211"/>
      <c r="K23" s="211"/>
      <c r="L23" s="206" t="s">
        <v>109</v>
      </c>
      <c r="M23" s="208"/>
      <c r="N23" s="208"/>
      <c r="O23" s="206" t="s">
        <v>30</v>
      </c>
      <c r="P23" s="206" t="s">
        <v>31</v>
      </c>
      <c r="Q23" s="211"/>
      <c r="R23" s="203"/>
      <c r="S23" s="203"/>
      <c r="T23" s="203"/>
      <c r="U23" s="203"/>
      <c r="V23" s="203"/>
      <c r="W23" s="203"/>
      <c r="X23" s="203"/>
      <c r="Y23" s="203"/>
      <c r="Z23" s="203"/>
    </row>
    <row r="24" s="190" customFormat="1" spans="1:26">
      <c r="A24" s="204" t="s">
        <v>176</v>
      </c>
      <c r="B24" s="205" t="s">
        <v>177</v>
      </c>
      <c r="C24" s="206" t="s">
        <v>178</v>
      </c>
      <c r="D24" s="206" t="s">
        <v>115</v>
      </c>
      <c r="E24" s="207" t="s">
        <v>169</v>
      </c>
      <c r="F24" s="205" t="s">
        <v>158</v>
      </c>
      <c r="G24" s="208"/>
      <c r="H24" s="208"/>
      <c r="I24" s="206" t="s">
        <v>25</v>
      </c>
      <c r="J24" s="211"/>
      <c r="K24" s="211"/>
      <c r="L24" s="206" t="s">
        <v>109</v>
      </c>
      <c r="M24" s="208"/>
      <c r="N24" s="208"/>
      <c r="O24" s="206" t="s">
        <v>30</v>
      </c>
      <c r="P24" s="206" t="s">
        <v>31</v>
      </c>
      <c r="Q24" s="211"/>
      <c r="R24" s="203"/>
      <c r="S24" s="203"/>
      <c r="T24" s="203"/>
      <c r="U24" s="203"/>
      <c r="V24" s="203"/>
      <c r="W24" s="203"/>
      <c r="X24" s="203"/>
      <c r="Y24" s="203"/>
      <c r="Z24" s="203"/>
    </row>
    <row r="25" s="190" customFormat="1" spans="1:26">
      <c r="A25" s="204" t="s">
        <v>179</v>
      </c>
      <c r="B25" s="216" t="s">
        <v>180</v>
      </c>
      <c r="C25" s="217" t="s">
        <v>181</v>
      </c>
      <c r="D25" s="211"/>
      <c r="E25" s="207" t="s">
        <v>169</v>
      </c>
      <c r="F25" s="208"/>
      <c r="G25" s="208"/>
      <c r="H25" s="208"/>
      <c r="I25" s="211"/>
      <c r="J25" s="211"/>
      <c r="K25" s="211"/>
      <c r="L25" s="211"/>
      <c r="M25" s="208"/>
      <c r="N25" s="208"/>
      <c r="O25" s="211"/>
      <c r="P25" s="211"/>
      <c r="Q25" s="211"/>
      <c r="R25" s="203"/>
      <c r="S25" s="203"/>
      <c r="T25" s="203"/>
      <c r="U25" s="203"/>
      <c r="V25" s="203"/>
      <c r="W25" s="203"/>
      <c r="X25" s="203"/>
      <c r="Y25" s="203"/>
      <c r="Z25" s="203"/>
    </row>
    <row r="26" s="190" customFormat="1" spans="1:26">
      <c r="A26" s="204" t="s">
        <v>182</v>
      </c>
      <c r="B26" s="216" t="s">
        <v>183</v>
      </c>
      <c r="C26" s="217" t="s">
        <v>184</v>
      </c>
      <c r="D26" s="211"/>
      <c r="E26" s="207" t="s">
        <v>169</v>
      </c>
      <c r="F26" s="208"/>
      <c r="G26" s="208"/>
      <c r="H26" s="208"/>
      <c r="I26" s="211"/>
      <c r="J26" s="211"/>
      <c r="K26" s="211"/>
      <c r="L26" s="211"/>
      <c r="M26" s="208"/>
      <c r="N26" s="208"/>
      <c r="O26" s="211"/>
      <c r="P26" s="211"/>
      <c r="Q26" s="211"/>
      <c r="R26" s="203"/>
      <c r="S26" s="203"/>
      <c r="T26" s="203"/>
      <c r="U26" s="203"/>
      <c r="V26" s="203"/>
      <c r="W26" s="203"/>
      <c r="X26" s="203"/>
      <c r="Y26" s="203"/>
      <c r="Z26" s="203"/>
    </row>
    <row r="27" s="190" customFormat="1" spans="1:26">
      <c r="A27" s="204" t="s">
        <v>185</v>
      </c>
      <c r="B27" s="208" t="s">
        <v>186</v>
      </c>
      <c r="C27" s="217" t="s">
        <v>187</v>
      </c>
      <c r="D27" s="211"/>
      <c r="E27" s="207" t="s">
        <v>188</v>
      </c>
      <c r="F27" s="208"/>
      <c r="G27" s="208"/>
      <c r="H27" s="208"/>
      <c r="I27" s="211"/>
      <c r="J27" s="211"/>
      <c r="K27" s="211"/>
      <c r="L27" s="211"/>
      <c r="M27" s="208"/>
      <c r="N27" s="208"/>
      <c r="O27" s="211"/>
      <c r="P27" s="211"/>
      <c r="Q27" s="211"/>
      <c r="R27" s="203"/>
      <c r="S27" s="203"/>
      <c r="T27" s="203"/>
      <c r="U27" s="203"/>
      <c r="V27" s="203"/>
      <c r="W27" s="203"/>
      <c r="X27" s="203"/>
      <c r="Y27" s="203"/>
      <c r="Z27" s="20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8"/>
  <sheetViews>
    <sheetView zoomScale="32" zoomScaleNormal="32" workbookViewId="0">
      <pane ySplit="1" topLeftCell="A745" activePane="bottomLeft" state="frozen"/>
      <selection/>
      <selection pane="bottomLeft" activeCell="A1280" sqref="$A1280:$XFD1286"/>
    </sheetView>
  </sheetViews>
  <sheetFormatPr defaultColWidth="9" defaultRowHeight="15"/>
  <cols>
    <col min="1" max="1" width="9" style="185" customWidth="1"/>
    <col min="2" max="2" width="17.8333333333333" style="185" customWidth="1"/>
    <col min="3" max="3" width="14" style="185" customWidth="1"/>
    <col min="4" max="4" width="9.75" style="185" customWidth="1"/>
    <col min="5" max="5" width="24.5833333333333" style="185" customWidth="1"/>
    <col min="6" max="12" width="9.75" style="185" customWidth="1"/>
    <col min="13" max="13" width="9" style="185" customWidth="1"/>
    <col min="14" max="16384" width="9" style="185"/>
  </cols>
  <sheetData>
    <row r="1" spans="1:12">
      <c r="A1" s="2" t="s">
        <v>189</v>
      </c>
      <c r="B1" s="2" t="s">
        <v>190</v>
      </c>
      <c r="C1" s="2" t="s">
        <v>191</v>
      </c>
      <c r="D1" s="186" t="s">
        <v>192</v>
      </c>
      <c r="E1" s="186" t="s">
        <v>193</v>
      </c>
      <c r="F1" s="187" t="s">
        <v>194</v>
      </c>
      <c r="G1" s="186" t="s">
        <v>195</v>
      </c>
      <c r="H1" s="2" t="s">
        <v>196</v>
      </c>
      <c r="I1" s="186" t="s">
        <v>197</v>
      </c>
      <c r="J1" s="186" t="s">
        <v>198</v>
      </c>
      <c r="K1" s="186" t="s">
        <v>199</v>
      </c>
      <c r="L1" s="2"/>
    </row>
    <row r="2" spans="1:12">
      <c r="A2" s="2">
        <v>1</v>
      </c>
      <c r="B2" s="2" t="str">
        <f t="shared" ref="B2:B65" si="0">D2&amp;"-"&amp;C2&amp;"-"&amp;K2</f>
        <v>CS10R-R001-9</v>
      </c>
      <c r="C2" s="2" t="str">
        <f t="shared" ref="C2:C65" si="1">G2&amp;TEXT(H2,"000")</f>
        <v>R001</v>
      </c>
      <c r="D2" s="2" t="s">
        <v>57</v>
      </c>
      <c r="E2" s="2" t="s">
        <v>200</v>
      </c>
      <c r="F2" s="2" t="s">
        <v>201</v>
      </c>
      <c r="G2" s="2" t="s">
        <v>202</v>
      </c>
      <c r="H2" s="2">
        <v>1</v>
      </c>
      <c r="I2" s="2" t="s">
        <v>203</v>
      </c>
      <c r="J2" s="2" t="s">
        <v>204</v>
      </c>
      <c r="K2" s="2">
        <v>9</v>
      </c>
      <c r="L2" s="2"/>
    </row>
    <row r="3" spans="1:12">
      <c r="A3" s="2">
        <v>2</v>
      </c>
      <c r="B3" s="2" t="str">
        <f t="shared" si="0"/>
        <v>CS10R-R002-4</v>
      </c>
      <c r="C3" s="2" t="str">
        <f t="shared" si="1"/>
        <v>R002</v>
      </c>
      <c r="D3" s="2" t="s">
        <v>57</v>
      </c>
      <c r="E3" s="2" t="s">
        <v>200</v>
      </c>
      <c r="F3" s="2" t="s">
        <v>201</v>
      </c>
      <c r="G3" s="2" t="s">
        <v>202</v>
      </c>
      <c r="H3" s="2">
        <v>2</v>
      </c>
      <c r="I3" s="2" t="s">
        <v>203</v>
      </c>
      <c r="J3" s="2" t="s">
        <v>205</v>
      </c>
      <c r="K3" s="2">
        <v>4</v>
      </c>
      <c r="L3" s="2"/>
    </row>
    <row r="4" spans="1:12">
      <c r="A4" s="2">
        <v>3</v>
      </c>
      <c r="B4" s="2" t="str">
        <f t="shared" si="0"/>
        <v>CS10R-R003-8</v>
      </c>
      <c r="C4" s="2" t="str">
        <f t="shared" si="1"/>
        <v>R003</v>
      </c>
      <c r="D4" s="2" t="s">
        <v>57</v>
      </c>
      <c r="E4" s="2" t="s">
        <v>200</v>
      </c>
      <c r="F4" s="2" t="s">
        <v>201</v>
      </c>
      <c r="G4" s="2" t="s">
        <v>202</v>
      </c>
      <c r="H4" s="2">
        <v>3</v>
      </c>
      <c r="I4" s="2" t="s">
        <v>206</v>
      </c>
      <c r="J4" s="2" t="s">
        <v>204</v>
      </c>
      <c r="K4" s="2">
        <v>8</v>
      </c>
      <c r="L4" s="2"/>
    </row>
    <row r="5" spans="1:12">
      <c r="A5" s="2">
        <v>4</v>
      </c>
      <c r="B5" s="2" t="str">
        <f t="shared" si="0"/>
        <v>CS10R-R004-4</v>
      </c>
      <c r="C5" s="2" t="str">
        <f t="shared" si="1"/>
        <v>R004</v>
      </c>
      <c r="D5" s="2" t="s">
        <v>57</v>
      </c>
      <c r="E5" s="2" t="s">
        <v>200</v>
      </c>
      <c r="F5" s="2" t="s">
        <v>201</v>
      </c>
      <c r="G5" s="2" t="s">
        <v>202</v>
      </c>
      <c r="H5" s="2">
        <v>4</v>
      </c>
      <c r="I5" s="2" t="s">
        <v>206</v>
      </c>
      <c r="J5" s="2" t="s">
        <v>205</v>
      </c>
      <c r="K5" s="2">
        <v>4</v>
      </c>
      <c r="L5" s="2"/>
    </row>
    <row r="6" spans="1:12">
      <c r="A6" s="2">
        <v>5</v>
      </c>
      <c r="B6" s="2" t="str">
        <f t="shared" si="0"/>
        <v>CS10R-R005-4</v>
      </c>
      <c r="C6" s="2" t="str">
        <f t="shared" si="1"/>
        <v>R005</v>
      </c>
      <c r="D6" s="2" t="s">
        <v>57</v>
      </c>
      <c r="E6" s="2" t="s">
        <v>207</v>
      </c>
      <c r="F6" s="2" t="s">
        <v>208</v>
      </c>
      <c r="G6" s="2" t="s">
        <v>202</v>
      </c>
      <c r="H6" s="2">
        <v>5</v>
      </c>
      <c r="I6" s="2" t="s">
        <v>206</v>
      </c>
      <c r="J6" s="2" t="s">
        <v>204</v>
      </c>
      <c r="K6" s="2">
        <v>4</v>
      </c>
      <c r="L6" s="2"/>
    </row>
    <row r="7" spans="1:12">
      <c r="A7" s="2">
        <v>6</v>
      </c>
      <c r="B7" s="2" t="str">
        <f t="shared" si="0"/>
        <v>CS10R-R006-4</v>
      </c>
      <c r="C7" s="2" t="str">
        <f t="shared" si="1"/>
        <v>R006</v>
      </c>
      <c r="D7" s="2" t="s">
        <v>57</v>
      </c>
      <c r="E7" s="2" t="s">
        <v>209</v>
      </c>
      <c r="F7" s="2" t="s">
        <v>210</v>
      </c>
      <c r="G7" s="2" t="s">
        <v>202</v>
      </c>
      <c r="H7" s="2">
        <v>6</v>
      </c>
      <c r="I7" s="2" t="s">
        <v>206</v>
      </c>
      <c r="J7" s="2" t="s">
        <v>205</v>
      </c>
      <c r="K7" s="2">
        <v>4</v>
      </c>
      <c r="L7" s="2"/>
    </row>
    <row r="8" spans="1:12">
      <c r="A8" s="2">
        <v>7</v>
      </c>
      <c r="B8" s="2" t="str">
        <f t="shared" si="0"/>
        <v>CS10R-R007-4</v>
      </c>
      <c r="C8" s="2" t="str">
        <f t="shared" si="1"/>
        <v>R007</v>
      </c>
      <c r="D8" s="2" t="s">
        <v>57</v>
      </c>
      <c r="E8" s="2" t="s">
        <v>211</v>
      </c>
      <c r="F8" s="2" t="s">
        <v>212</v>
      </c>
      <c r="G8" s="2" t="s">
        <v>202</v>
      </c>
      <c r="H8" s="2">
        <v>7</v>
      </c>
      <c r="I8" s="2" t="s">
        <v>203</v>
      </c>
      <c r="J8" s="2" t="s">
        <v>204</v>
      </c>
      <c r="K8" s="2">
        <v>4</v>
      </c>
      <c r="L8" s="2"/>
    </row>
    <row r="9" spans="1:12">
      <c r="A9" s="2">
        <v>8</v>
      </c>
      <c r="B9" s="2" t="str">
        <f t="shared" si="0"/>
        <v>CS10R-R008-4</v>
      </c>
      <c r="C9" s="2" t="str">
        <f t="shared" si="1"/>
        <v>R008</v>
      </c>
      <c r="D9" s="2" t="s">
        <v>57</v>
      </c>
      <c r="E9" s="2" t="s">
        <v>211</v>
      </c>
      <c r="F9" s="2" t="s">
        <v>212</v>
      </c>
      <c r="G9" s="2" t="s">
        <v>202</v>
      </c>
      <c r="H9" s="2">
        <v>8</v>
      </c>
      <c r="I9" s="2" t="s">
        <v>203</v>
      </c>
      <c r="J9" s="2" t="s">
        <v>205</v>
      </c>
      <c r="K9" s="2">
        <v>4</v>
      </c>
      <c r="L9" s="2"/>
    </row>
    <row r="10" spans="1:12">
      <c r="A10" s="2">
        <v>9</v>
      </c>
      <c r="B10" s="2" t="str">
        <f t="shared" si="0"/>
        <v>CS10R-R009-4</v>
      </c>
      <c r="C10" s="2" t="str">
        <f t="shared" si="1"/>
        <v>R009</v>
      </c>
      <c r="D10" s="2" t="s">
        <v>57</v>
      </c>
      <c r="E10" s="2" t="s">
        <v>211</v>
      </c>
      <c r="F10" s="2" t="s">
        <v>212</v>
      </c>
      <c r="G10" s="2" t="s">
        <v>202</v>
      </c>
      <c r="H10" s="2">
        <v>9</v>
      </c>
      <c r="I10" s="2" t="s">
        <v>206</v>
      </c>
      <c r="J10" s="2" t="s">
        <v>205</v>
      </c>
      <c r="K10" s="2">
        <v>4</v>
      </c>
      <c r="L10" s="2"/>
    </row>
    <row r="11" spans="1:12">
      <c r="A11" s="2">
        <v>10</v>
      </c>
      <c r="B11" s="2" t="str">
        <f t="shared" si="0"/>
        <v>CS10R-R010-3</v>
      </c>
      <c r="C11" s="2" t="str">
        <f t="shared" si="1"/>
        <v>R010</v>
      </c>
      <c r="D11" s="2" t="s">
        <v>57</v>
      </c>
      <c r="E11" s="2" t="s">
        <v>209</v>
      </c>
      <c r="F11" s="2" t="s">
        <v>210</v>
      </c>
      <c r="G11" s="2" t="s">
        <v>202</v>
      </c>
      <c r="H11" s="2">
        <v>10</v>
      </c>
      <c r="I11" s="2" t="s">
        <v>206</v>
      </c>
      <c r="J11" s="2" t="s">
        <v>204</v>
      </c>
      <c r="K11" s="2">
        <v>3</v>
      </c>
      <c r="L11" s="2"/>
    </row>
    <row r="12" spans="1:12">
      <c r="A12" s="2">
        <v>11</v>
      </c>
      <c r="B12" s="2" t="str">
        <f t="shared" si="0"/>
        <v>CS10R-R011-3</v>
      </c>
      <c r="C12" s="2" t="str">
        <f t="shared" si="1"/>
        <v>R011</v>
      </c>
      <c r="D12" s="2" t="s">
        <v>57</v>
      </c>
      <c r="E12" s="2" t="s">
        <v>213</v>
      </c>
      <c r="F12" s="2" t="s">
        <v>214</v>
      </c>
      <c r="G12" s="2" t="s">
        <v>202</v>
      </c>
      <c r="H12" s="2">
        <v>11</v>
      </c>
      <c r="I12" s="2" t="s">
        <v>206</v>
      </c>
      <c r="J12" s="2" t="s">
        <v>205</v>
      </c>
      <c r="K12" s="2">
        <v>3</v>
      </c>
      <c r="L12" s="2"/>
    </row>
    <row r="13" spans="1:12">
      <c r="A13" s="2">
        <v>12</v>
      </c>
      <c r="B13" s="2" t="str">
        <f t="shared" si="0"/>
        <v>CS10R-T001-9</v>
      </c>
      <c r="C13" s="2" t="str">
        <f t="shared" si="1"/>
        <v>T001</v>
      </c>
      <c r="D13" s="2" t="s">
        <v>57</v>
      </c>
      <c r="E13" s="2" t="s">
        <v>200</v>
      </c>
      <c r="F13" s="2" t="s">
        <v>201</v>
      </c>
      <c r="G13" s="2" t="s">
        <v>215</v>
      </c>
      <c r="H13" s="2">
        <v>1</v>
      </c>
      <c r="I13" s="2" t="s">
        <v>206</v>
      </c>
      <c r="J13" s="2" t="s">
        <v>204</v>
      </c>
      <c r="K13" s="2">
        <v>9</v>
      </c>
      <c r="L13" s="2"/>
    </row>
    <row r="14" spans="1:12">
      <c r="A14" s="2">
        <v>13</v>
      </c>
      <c r="B14" s="2" t="str">
        <f t="shared" si="0"/>
        <v>CS10R-T002-4</v>
      </c>
      <c r="C14" s="2" t="str">
        <f t="shared" si="1"/>
        <v>T002</v>
      </c>
      <c r="D14" s="2" t="s">
        <v>57</v>
      </c>
      <c r="E14" s="2" t="s">
        <v>200</v>
      </c>
      <c r="F14" s="2" t="s">
        <v>201</v>
      </c>
      <c r="G14" s="2" t="s">
        <v>215</v>
      </c>
      <c r="H14" s="2">
        <v>2</v>
      </c>
      <c r="I14" s="2" t="s">
        <v>206</v>
      </c>
      <c r="J14" s="2" t="s">
        <v>205</v>
      </c>
      <c r="K14" s="2">
        <v>4</v>
      </c>
      <c r="L14" s="2"/>
    </row>
    <row r="15" spans="1:12">
      <c r="A15" s="2">
        <v>14</v>
      </c>
      <c r="B15" s="2" t="str">
        <f t="shared" si="0"/>
        <v>CS10R-T003-8</v>
      </c>
      <c r="C15" s="2" t="str">
        <f t="shared" si="1"/>
        <v>T003</v>
      </c>
      <c r="D15" s="2" t="s">
        <v>57</v>
      </c>
      <c r="E15" s="2" t="s">
        <v>200</v>
      </c>
      <c r="F15" s="2" t="s">
        <v>201</v>
      </c>
      <c r="G15" s="2" t="s">
        <v>215</v>
      </c>
      <c r="H15" s="2">
        <v>3</v>
      </c>
      <c r="I15" s="2" t="s">
        <v>203</v>
      </c>
      <c r="J15" s="2" t="s">
        <v>204</v>
      </c>
      <c r="K15" s="2">
        <v>8</v>
      </c>
      <c r="L15" s="2"/>
    </row>
    <row r="16" spans="1:12">
      <c r="A16" s="2">
        <v>15</v>
      </c>
      <c r="B16" s="2" t="str">
        <f t="shared" si="0"/>
        <v>CS10R-T004-4</v>
      </c>
      <c r="C16" s="2" t="str">
        <f t="shared" si="1"/>
        <v>T004</v>
      </c>
      <c r="D16" s="2" t="s">
        <v>57</v>
      </c>
      <c r="E16" s="2" t="s">
        <v>200</v>
      </c>
      <c r="F16" s="2" t="s">
        <v>201</v>
      </c>
      <c r="G16" s="2" t="s">
        <v>215</v>
      </c>
      <c r="H16" s="2">
        <v>4</v>
      </c>
      <c r="I16" s="2" t="s">
        <v>203</v>
      </c>
      <c r="J16" s="2" t="s">
        <v>205</v>
      </c>
      <c r="K16" s="2">
        <v>4</v>
      </c>
      <c r="L16" s="2"/>
    </row>
    <row r="17" spans="1:12">
      <c r="A17" s="2">
        <v>16</v>
      </c>
      <c r="B17" s="2" t="str">
        <f t="shared" si="0"/>
        <v>CS10R-T005-4</v>
      </c>
      <c r="C17" s="2" t="str">
        <f t="shared" si="1"/>
        <v>T005</v>
      </c>
      <c r="D17" s="2" t="s">
        <v>57</v>
      </c>
      <c r="E17" s="2" t="s">
        <v>207</v>
      </c>
      <c r="F17" s="2" t="s">
        <v>208</v>
      </c>
      <c r="G17" s="2" t="s">
        <v>215</v>
      </c>
      <c r="H17" s="2">
        <v>5</v>
      </c>
      <c r="I17" s="2" t="s">
        <v>203</v>
      </c>
      <c r="J17" s="2" t="s">
        <v>204</v>
      </c>
      <c r="K17" s="2">
        <v>4</v>
      </c>
      <c r="L17" s="2"/>
    </row>
    <row r="18" spans="1:12">
      <c r="A18" s="2">
        <v>17</v>
      </c>
      <c r="B18" s="2" t="str">
        <f t="shared" si="0"/>
        <v>CS10R-T006-4</v>
      </c>
      <c r="C18" s="2" t="str">
        <f t="shared" si="1"/>
        <v>T006</v>
      </c>
      <c r="D18" s="2" t="s">
        <v>57</v>
      </c>
      <c r="E18" s="2" t="s">
        <v>209</v>
      </c>
      <c r="F18" s="2" t="s">
        <v>210</v>
      </c>
      <c r="G18" s="2" t="s">
        <v>215</v>
      </c>
      <c r="H18" s="2">
        <v>6</v>
      </c>
      <c r="I18" s="2" t="s">
        <v>203</v>
      </c>
      <c r="J18" s="2" t="s">
        <v>205</v>
      </c>
      <c r="K18" s="2">
        <v>4</v>
      </c>
      <c r="L18" s="2"/>
    </row>
    <row r="19" spans="1:12">
      <c r="A19" s="2">
        <v>18</v>
      </c>
      <c r="B19" s="2" t="str">
        <f t="shared" si="0"/>
        <v>CS10R-T007-4</v>
      </c>
      <c r="C19" s="2" t="str">
        <f t="shared" si="1"/>
        <v>T007</v>
      </c>
      <c r="D19" s="2" t="s">
        <v>57</v>
      </c>
      <c r="E19" s="2" t="s">
        <v>211</v>
      </c>
      <c r="F19" s="2" t="s">
        <v>212</v>
      </c>
      <c r="G19" s="2" t="s">
        <v>215</v>
      </c>
      <c r="H19" s="2">
        <v>7</v>
      </c>
      <c r="I19" s="2" t="s">
        <v>206</v>
      </c>
      <c r="J19" s="2" t="s">
        <v>204</v>
      </c>
      <c r="K19" s="2">
        <v>4</v>
      </c>
      <c r="L19" s="2"/>
    </row>
    <row r="20" spans="1:12">
      <c r="A20" s="2">
        <v>19</v>
      </c>
      <c r="B20" s="2" t="str">
        <f t="shared" si="0"/>
        <v>CS10R-T008-4</v>
      </c>
      <c r="C20" s="2" t="str">
        <f t="shared" si="1"/>
        <v>T008</v>
      </c>
      <c r="D20" s="2" t="s">
        <v>57</v>
      </c>
      <c r="E20" s="2" t="s">
        <v>211</v>
      </c>
      <c r="F20" s="2" t="s">
        <v>212</v>
      </c>
      <c r="G20" s="2" t="s">
        <v>215</v>
      </c>
      <c r="H20" s="2">
        <v>8</v>
      </c>
      <c r="I20" s="2" t="s">
        <v>206</v>
      </c>
      <c r="J20" s="2" t="s">
        <v>205</v>
      </c>
      <c r="K20" s="2">
        <v>4</v>
      </c>
      <c r="L20" s="2"/>
    </row>
    <row r="21" spans="1:12">
      <c r="A21" s="2">
        <v>20</v>
      </c>
      <c r="B21" s="2" t="str">
        <f t="shared" si="0"/>
        <v>CS10R-T009-4</v>
      </c>
      <c r="C21" s="2" t="str">
        <f t="shared" si="1"/>
        <v>T009</v>
      </c>
      <c r="D21" s="2" t="s">
        <v>57</v>
      </c>
      <c r="E21" s="2" t="s">
        <v>211</v>
      </c>
      <c r="F21" s="2" t="s">
        <v>212</v>
      </c>
      <c r="G21" s="2" t="s">
        <v>215</v>
      </c>
      <c r="H21" s="2">
        <v>9</v>
      </c>
      <c r="I21" s="2" t="s">
        <v>203</v>
      </c>
      <c r="J21" s="2" t="s">
        <v>205</v>
      </c>
      <c r="K21" s="2">
        <v>4</v>
      </c>
      <c r="L21" s="2"/>
    </row>
    <row r="22" spans="1:12">
      <c r="A22" s="2">
        <v>21</v>
      </c>
      <c r="B22" s="2" t="str">
        <f t="shared" si="0"/>
        <v>CS10R-T010-3</v>
      </c>
      <c r="C22" s="2" t="str">
        <f t="shared" si="1"/>
        <v>T010</v>
      </c>
      <c r="D22" s="2" t="s">
        <v>57</v>
      </c>
      <c r="E22" s="2" t="s">
        <v>209</v>
      </c>
      <c r="F22" s="2" t="s">
        <v>210</v>
      </c>
      <c r="G22" s="2" t="s">
        <v>215</v>
      </c>
      <c r="H22" s="2">
        <v>10</v>
      </c>
      <c r="I22" s="2" t="s">
        <v>203</v>
      </c>
      <c r="J22" s="2" t="s">
        <v>204</v>
      </c>
      <c r="K22" s="2">
        <v>3</v>
      </c>
      <c r="L22" s="2"/>
    </row>
    <row r="23" spans="1:12">
      <c r="A23" s="2">
        <v>22</v>
      </c>
      <c r="B23" s="2" t="str">
        <f t="shared" si="0"/>
        <v>CS10R-T011-3</v>
      </c>
      <c r="C23" s="2" t="str">
        <f t="shared" si="1"/>
        <v>T011</v>
      </c>
      <c r="D23" s="2" t="s">
        <v>57</v>
      </c>
      <c r="E23" s="2" t="s">
        <v>213</v>
      </c>
      <c r="F23" s="2" t="s">
        <v>214</v>
      </c>
      <c r="G23" s="2" t="s">
        <v>215</v>
      </c>
      <c r="H23" s="2">
        <v>11</v>
      </c>
      <c r="I23" s="2" t="s">
        <v>203</v>
      </c>
      <c r="J23" s="2" t="s">
        <v>205</v>
      </c>
      <c r="K23" s="2">
        <v>3</v>
      </c>
      <c r="L23" s="2"/>
    </row>
    <row r="24" spans="1:12">
      <c r="A24" s="2">
        <v>23</v>
      </c>
      <c r="B24" s="2" t="str">
        <f t="shared" si="0"/>
        <v>CS11-R001-6</v>
      </c>
      <c r="C24" s="2" t="str">
        <f t="shared" si="1"/>
        <v>R001</v>
      </c>
      <c r="D24" s="2" t="s">
        <v>64</v>
      </c>
      <c r="E24" s="2" t="s">
        <v>216</v>
      </c>
      <c r="F24" s="2" t="s">
        <v>210</v>
      </c>
      <c r="G24" s="2" t="s">
        <v>202</v>
      </c>
      <c r="H24" s="2">
        <v>1</v>
      </c>
      <c r="I24" s="2" t="s">
        <v>203</v>
      </c>
      <c r="J24" s="2" t="s">
        <v>205</v>
      </c>
      <c r="K24" s="2">
        <v>6</v>
      </c>
      <c r="L24" s="2"/>
    </row>
    <row r="25" spans="1:12">
      <c r="A25" s="2">
        <v>24</v>
      </c>
      <c r="B25" s="2" t="str">
        <f t="shared" si="0"/>
        <v>CS11-R002-8</v>
      </c>
      <c r="C25" s="2" t="str">
        <f t="shared" si="1"/>
        <v>R002</v>
      </c>
      <c r="D25" s="2" t="s">
        <v>64</v>
      </c>
      <c r="E25" s="2" t="s">
        <v>211</v>
      </c>
      <c r="F25" s="2" t="s">
        <v>212</v>
      </c>
      <c r="G25" s="2" t="s">
        <v>202</v>
      </c>
      <c r="H25" s="2">
        <v>2</v>
      </c>
      <c r="I25" s="2" t="s">
        <v>203</v>
      </c>
      <c r="J25" s="2" t="s">
        <v>204</v>
      </c>
      <c r="K25" s="2">
        <v>8</v>
      </c>
      <c r="L25" s="2"/>
    </row>
    <row r="26" spans="1:12">
      <c r="A26" s="2">
        <v>25</v>
      </c>
      <c r="B26" s="2" t="str">
        <f t="shared" si="0"/>
        <v>CS11-R003-3</v>
      </c>
      <c r="C26" s="2" t="str">
        <f t="shared" si="1"/>
        <v>R003</v>
      </c>
      <c r="D26" s="2" t="s">
        <v>64</v>
      </c>
      <c r="E26" s="2" t="s">
        <v>217</v>
      </c>
      <c r="F26" s="2" t="s">
        <v>218</v>
      </c>
      <c r="G26" s="2" t="s">
        <v>202</v>
      </c>
      <c r="H26" s="2">
        <v>3</v>
      </c>
      <c r="I26" s="2" t="s">
        <v>203</v>
      </c>
      <c r="J26" s="2" t="s">
        <v>204</v>
      </c>
      <c r="K26" s="2">
        <v>3</v>
      </c>
      <c r="L26" s="2"/>
    </row>
    <row r="27" spans="1:12">
      <c r="A27" s="2">
        <v>26</v>
      </c>
      <c r="B27" s="2" t="str">
        <f t="shared" si="0"/>
        <v>CS11-R004-2</v>
      </c>
      <c r="C27" s="2" t="str">
        <f t="shared" si="1"/>
        <v>R004</v>
      </c>
      <c r="D27" s="2" t="s">
        <v>64</v>
      </c>
      <c r="E27" s="2" t="s">
        <v>216</v>
      </c>
      <c r="F27" s="2" t="s">
        <v>210</v>
      </c>
      <c r="G27" s="2" t="s">
        <v>202</v>
      </c>
      <c r="H27" s="2">
        <v>4</v>
      </c>
      <c r="I27" s="2" t="s">
        <v>206</v>
      </c>
      <c r="J27" s="2" t="s">
        <v>205</v>
      </c>
      <c r="K27" s="2">
        <v>2</v>
      </c>
      <c r="L27" s="2"/>
    </row>
    <row r="28" spans="1:12">
      <c r="A28" s="2">
        <v>27</v>
      </c>
      <c r="B28" s="2" t="str">
        <f t="shared" si="0"/>
        <v>CS11-R005-5</v>
      </c>
      <c r="C28" s="2" t="str">
        <f t="shared" si="1"/>
        <v>R005</v>
      </c>
      <c r="D28" s="2" t="s">
        <v>64</v>
      </c>
      <c r="E28" s="2" t="s">
        <v>219</v>
      </c>
      <c r="F28" s="2" t="s">
        <v>208</v>
      </c>
      <c r="G28" s="2" t="s">
        <v>202</v>
      </c>
      <c r="H28" s="2">
        <v>5</v>
      </c>
      <c r="I28" s="2" t="s">
        <v>206</v>
      </c>
      <c r="J28" s="2" t="s">
        <v>205</v>
      </c>
      <c r="K28" s="2">
        <v>5</v>
      </c>
      <c r="L28" s="2"/>
    </row>
    <row r="29" spans="1:12">
      <c r="A29" s="2">
        <v>28</v>
      </c>
      <c r="B29" s="2" t="str">
        <f t="shared" si="0"/>
        <v>CS11-R006-11</v>
      </c>
      <c r="C29" s="2" t="str">
        <f t="shared" si="1"/>
        <v>R006</v>
      </c>
      <c r="D29" s="2" t="s">
        <v>64</v>
      </c>
      <c r="E29" s="2" t="s">
        <v>220</v>
      </c>
      <c r="F29" s="2" t="s">
        <v>221</v>
      </c>
      <c r="G29" s="2" t="s">
        <v>202</v>
      </c>
      <c r="H29" s="2">
        <v>6</v>
      </c>
      <c r="I29" s="2" t="s">
        <v>203</v>
      </c>
      <c r="J29" s="2" t="s">
        <v>201</v>
      </c>
      <c r="K29" s="2">
        <v>11</v>
      </c>
      <c r="L29" s="2"/>
    </row>
    <row r="30" spans="1:12">
      <c r="A30" s="2">
        <v>29</v>
      </c>
      <c r="B30" s="2" t="str">
        <f t="shared" si="0"/>
        <v>CS11-R007-11</v>
      </c>
      <c r="C30" s="2" t="str">
        <f t="shared" si="1"/>
        <v>R007</v>
      </c>
      <c r="D30" s="2" t="s">
        <v>64</v>
      </c>
      <c r="E30" s="2" t="s">
        <v>220</v>
      </c>
      <c r="F30" s="2" t="s">
        <v>221</v>
      </c>
      <c r="G30" s="2" t="s">
        <v>202</v>
      </c>
      <c r="H30" s="2">
        <v>7</v>
      </c>
      <c r="I30" s="2" t="s">
        <v>206</v>
      </c>
      <c r="J30" s="2" t="s">
        <v>201</v>
      </c>
      <c r="K30" s="2">
        <v>11</v>
      </c>
      <c r="L30" s="2"/>
    </row>
    <row r="31" spans="1:12">
      <c r="A31" s="2">
        <v>30</v>
      </c>
      <c r="B31" s="2" t="str">
        <f t="shared" si="0"/>
        <v>CS11-R008-4</v>
      </c>
      <c r="C31" s="2" t="str">
        <f t="shared" si="1"/>
        <v>R008</v>
      </c>
      <c r="D31" s="2" t="s">
        <v>64</v>
      </c>
      <c r="E31" s="2" t="s">
        <v>220</v>
      </c>
      <c r="F31" s="2" t="s">
        <v>221</v>
      </c>
      <c r="G31" s="2" t="s">
        <v>202</v>
      </c>
      <c r="H31" s="2">
        <v>8</v>
      </c>
      <c r="I31" s="2" t="s">
        <v>206</v>
      </c>
      <c r="J31" s="2" t="s">
        <v>222</v>
      </c>
      <c r="K31" s="2">
        <v>4</v>
      </c>
      <c r="L31" s="2"/>
    </row>
    <row r="32" spans="1:12">
      <c r="A32" s="2">
        <v>31</v>
      </c>
      <c r="B32" s="2" t="str">
        <f t="shared" si="0"/>
        <v>CS11-T001-6</v>
      </c>
      <c r="C32" s="2" t="str">
        <f t="shared" si="1"/>
        <v>T001</v>
      </c>
      <c r="D32" s="2" t="s">
        <v>64</v>
      </c>
      <c r="E32" s="2" t="s">
        <v>216</v>
      </c>
      <c r="F32" s="2" t="s">
        <v>210</v>
      </c>
      <c r="G32" s="2" t="s">
        <v>215</v>
      </c>
      <c r="H32" s="2">
        <v>1</v>
      </c>
      <c r="I32" s="2" t="s">
        <v>206</v>
      </c>
      <c r="J32" s="2" t="s">
        <v>205</v>
      </c>
      <c r="K32" s="2">
        <v>6</v>
      </c>
      <c r="L32" s="2"/>
    </row>
    <row r="33" spans="1:12">
      <c r="A33" s="2">
        <v>32</v>
      </c>
      <c r="B33" s="2" t="str">
        <f t="shared" si="0"/>
        <v>CS11-T002-8</v>
      </c>
      <c r="C33" s="2" t="str">
        <f t="shared" si="1"/>
        <v>T002</v>
      </c>
      <c r="D33" s="2" t="s">
        <v>64</v>
      </c>
      <c r="E33" s="2" t="s">
        <v>211</v>
      </c>
      <c r="F33" s="2" t="s">
        <v>212</v>
      </c>
      <c r="G33" s="2" t="s">
        <v>215</v>
      </c>
      <c r="H33" s="2">
        <v>2</v>
      </c>
      <c r="I33" s="2" t="s">
        <v>206</v>
      </c>
      <c r="J33" s="2" t="s">
        <v>204</v>
      </c>
      <c r="K33" s="2">
        <v>8</v>
      </c>
      <c r="L33" s="2"/>
    </row>
    <row r="34" spans="1:12">
      <c r="A34" s="2">
        <v>33</v>
      </c>
      <c r="B34" s="2" t="str">
        <f t="shared" si="0"/>
        <v>CS11-T003-3</v>
      </c>
      <c r="C34" s="2" t="str">
        <f t="shared" si="1"/>
        <v>T003</v>
      </c>
      <c r="D34" s="2" t="s">
        <v>64</v>
      </c>
      <c r="E34" s="2" t="s">
        <v>217</v>
      </c>
      <c r="F34" s="2" t="s">
        <v>218</v>
      </c>
      <c r="G34" s="2" t="s">
        <v>215</v>
      </c>
      <c r="H34" s="2">
        <v>3</v>
      </c>
      <c r="I34" s="2" t="s">
        <v>206</v>
      </c>
      <c r="J34" s="2" t="s">
        <v>204</v>
      </c>
      <c r="K34" s="2">
        <v>3</v>
      </c>
      <c r="L34" s="2"/>
    </row>
    <row r="35" spans="1:12">
      <c r="A35" s="2">
        <v>34</v>
      </c>
      <c r="B35" s="2" t="str">
        <f t="shared" si="0"/>
        <v>CS11-T004-2</v>
      </c>
      <c r="C35" s="2" t="str">
        <f t="shared" si="1"/>
        <v>T004</v>
      </c>
      <c r="D35" s="2" t="s">
        <v>64</v>
      </c>
      <c r="E35" s="2" t="s">
        <v>216</v>
      </c>
      <c r="F35" s="2" t="s">
        <v>210</v>
      </c>
      <c r="G35" s="2" t="s">
        <v>215</v>
      </c>
      <c r="H35" s="2">
        <v>4</v>
      </c>
      <c r="I35" s="2" t="s">
        <v>203</v>
      </c>
      <c r="J35" s="2" t="s">
        <v>205</v>
      </c>
      <c r="K35" s="2">
        <v>2</v>
      </c>
      <c r="L35" s="2"/>
    </row>
    <row r="36" spans="1:12">
      <c r="A36" s="2">
        <v>35</v>
      </c>
      <c r="B36" s="2" t="str">
        <f t="shared" si="0"/>
        <v>CS11-T005-5</v>
      </c>
      <c r="C36" s="2" t="str">
        <f t="shared" si="1"/>
        <v>T005</v>
      </c>
      <c r="D36" s="2" t="s">
        <v>64</v>
      </c>
      <c r="E36" s="2" t="s">
        <v>219</v>
      </c>
      <c r="F36" s="2" t="s">
        <v>208</v>
      </c>
      <c r="G36" s="2" t="s">
        <v>215</v>
      </c>
      <c r="H36" s="2">
        <v>5</v>
      </c>
      <c r="I36" s="2" t="s">
        <v>203</v>
      </c>
      <c r="J36" s="2" t="s">
        <v>205</v>
      </c>
      <c r="K36" s="2">
        <v>5</v>
      </c>
      <c r="L36" s="2"/>
    </row>
    <row r="37" spans="1:12">
      <c r="A37" s="2">
        <v>36</v>
      </c>
      <c r="B37" s="2" t="str">
        <f t="shared" si="0"/>
        <v>CS11-T006-11</v>
      </c>
      <c r="C37" s="2" t="str">
        <f t="shared" si="1"/>
        <v>T006</v>
      </c>
      <c r="D37" s="2" t="s">
        <v>64</v>
      </c>
      <c r="E37" s="2" t="s">
        <v>220</v>
      </c>
      <c r="F37" s="2" t="s">
        <v>221</v>
      </c>
      <c r="G37" s="2" t="s">
        <v>215</v>
      </c>
      <c r="H37" s="2">
        <v>6</v>
      </c>
      <c r="I37" s="2" t="s">
        <v>206</v>
      </c>
      <c r="J37" s="2" t="s">
        <v>201</v>
      </c>
      <c r="K37" s="2">
        <v>11</v>
      </c>
      <c r="L37" s="2"/>
    </row>
    <row r="38" spans="1:12">
      <c r="A38" s="2">
        <v>37</v>
      </c>
      <c r="B38" s="2" t="str">
        <f t="shared" si="0"/>
        <v>CS11-T007-11</v>
      </c>
      <c r="C38" s="2" t="str">
        <f t="shared" si="1"/>
        <v>T007</v>
      </c>
      <c r="D38" s="2" t="s">
        <v>64</v>
      </c>
      <c r="E38" s="2" t="s">
        <v>220</v>
      </c>
      <c r="F38" s="2" t="s">
        <v>221</v>
      </c>
      <c r="G38" s="2" t="s">
        <v>215</v>
      </c>
      <c r="H38" s="2">
        <v>7</v>
      </c>
      <c r="I38" s="2" t="s">
        <v>203</v>
      </c>
      <c r="J38" s="2" t="s">
        <v>201</v>
      </c>
      <c r="K38" s="2">
        <v>11</v>
      </c>
      <c r="L38" s="2"/>
    </row>
    <row r="39" spans="1:12">
      <c r="A39" s="2">
        <v>38</v>
      </c>
      <c r="B39" s="2" t="str">
        <f t="shared" si="0"/>
        <v>CS11-T008-4</v>
      </c>
      <c r="C39" s="2" t="str">
        <f t="shared" si="1"/>
        <v>T008</v>
      </c>
      <c r="D39" s="2" t="s">
        <v>64</v>
      </c>
      <c r="E39" s="2" t="s">
        <v>220</v>
      </c>
      <c r="F39" s="2" t="s">
        <v>221</v>
      </c>
      <c r="G39" s="2" t="s">
        <v>215</v>
      </c>
      <c r="H39" s="2">
        <v>8</v>
      </c>
      <c r="I39" s="2" t="s">
        <v>203</v>
      </c>
      <c r="J39" s="2" t="s">
        <v>222</v>
      </c>
      <c r="K39" s="2">
        <v>4</v>
      </c>
      <c r="L39" s="2"/>
    </row>
    <row r="40" spans="1:12">
      <c r="A40" s="2">
        <v>39</v>
      </c>
      <c r="B40" s="2" t="str">
        <f t="shared" si="0"/>
        <v>CS12-R001-12</v>
      </c>
      <c r="C40" s="2" t="str">
        <f t="shared" si="1"/>
        <v>R001</v>
      </c>
      <c r="D40" s="2" t="s">
        <v>73</v>
      </c>
      <c r="E40" s="2" t="s">
        <v>223</v>
      </c>
      <c r="F40" s="2" t="s">
        <v>210</v>
      </c>
      <c r="G40" s="2" t="s">
        <v>202</v>
      </c>
      <c r="H40" s="2">
        <v>1</v>
      </c>
      <c r="I40" s="2" t="s">
        <v>206</v>
      </c>
      <c r="J40" s="2" t="s">
        <v>201</v>
      </c>
      <c r="K40" s="2">
        <v>12</v>
      </c>
      <c r="L40" s="2"/>
    </row>
    <row r="41" spans="1:12">
      <c r="A41" s="2">
        <v>40</v>
      </c>
      <c r="B41" s="2" t="str">
        <f t="shared" si="0"/>
        <v>CS12-R002-12</v>
      </c>
      <c r="C41" s="2" t="str">
        <f t="shared" si="1"/>
        <v>R002</v>
      </c>
      <c r="D41" s="2" t="s">
        <v>73</v>
      </c>
      <c r="E41" s="2" t="s">
        <v>223</v>
      </c>
      <c r="F41" s="2" t="s">
        <v>210</v>
      </c>
      <c r="G41" s="2" t="s">
        <v>202</v>
      </c>
      <c r="H41" s="2">
        <v>2</v>
      </c>
      <c r="I41" s="2" t="s">
        <v>203</v>
      </c>
      <c r="J41" s="2" t="s">
        <v>201</v>
      </c>
      <c r="K41" s="2">
        <v>12</v>
      </c>
      <c r="L41" s="2"/>
    </row>
    <row r="42" spans="1:12">
      <c r="A42" s="2">
        <v>41</v>
      </c>
      <c r="B42" s="2" t="str">
        <f t="shared" si="0"/>
        <v>CS12-R003-4</v>
      </c>
      <c r="C42" s="2" t="str">
        <f t="shared" si="1"/>
        <v>R003</v>
      </c>
      <c r="D42" s="2" t="s">
        <v>73</v>
      </c>
      <c r="E42" s="2" t="s">
        <v>224</v>
      </c>
      <c r="F42" s="2" t="s">
        <v>208</v>
      </c>
      <c r="G42" s="2" t="s">
        <v>202</v>
      </c>
      <c r="H42" s="2">
        <v>3</v>
      </c>
      <c r="I42" s="2" t="s">
        <v>203</v>
      </c>
      <c r="J42" s="2" t="s">
        <v>205</v>
      </c>
      <c r="K42" s="2">
        <v>4</v>
      </c>
      <c r="L42" s="2"/>
    </row>
    <row r="43" spans="1:12">
      <c r="A43" s="2">
        <v>42</v>
      </c>
      <c r="B43" s="2" t="str">
        <f t="shared" si="0"/>
        <v>CS12-R004-8</v>
      </c>
      <c r="C43" s="2" t="str">
        <f t="shared" si="1"/>
        <v>R004</v>
      </c>
      <c r="D43" s="2" t="s">
        <v>73</v>
      </c>
      <c r="E43" s="2" t="s">
        <v>225</v>
      </c>
      <c r="F43" s="2" t="s">
        <v>201</v>
      </c>
      <c r="G43" s="2" t="s">
        <v>202</v>
      </c>
      <c r="H43" s="2">
        <v>4</v>
      </c>
      <c r="I43" s="2" t="s">
        <v>203</v>
      </c>
      <c r="J43" s="2" t="s">
        <v>204</v>
      </c>
      <c r="K43" s="2">
        <v>8</v>
      </c>
      <c r="L43" s="2"/>
    </row>
    <row r="44" spans="1:12">
      <c r="A44" s="2">
        <v>43</v>
      </c>
      <c r="B44" s="2" t="str">
        <f t="shared" si="0"/>
        <v>CS12-R005-2</v>
      </c>
      <c r="C44" s="2" t="str">
        <f t="shared" si="1"/>
        <v>R005</v>
      </c>
      <c r="D44" s="2" t="s">
        <v>73</v>
      </c>
      <c r="E44" s="2" t="s">
        <v>226</v>
      </c>
      <c r="F44" s="2" t="s">
        <v>214</v>
      </c>
      <c r="G44" s="2" t="s">
        <v>202</v>
      </c>
      <c r="H44" s="2">
        <v>5</v>
      </c>
      <c r="I44" s="2" t="s">
        <v>203</v>
      </c>
      <c r="J44" s="2" t="s">
        <v>204</v>
      </c>
      <c r="K44" s="2">
        <v>2</v>
      </c>
      <c r="L44" s="2"/>
    </row>
    <row r="45" spans="1:12">
      <c r="A45" s="2">
        <v>44</v>
      </c>
      <c r="B45" s="2" t="str">
        <f t="shared" si="0"/>
        <v>CS12-R006-5</v>
      </c>
      <c r="C45" s="2" t="str">
        <f t="shared" si="1"/>
        <v>R006</v>
      </c>
      <c r="D45" s="2" t="s">
        <v>73</v>
      </c>
      <c r="E45" s="2" t="s">
        <v>225</v>
      </c>
      <c r="F45" s="2" t="s">
        <v>201</v>
      </c>
      <c r="G45" s="2" t="s">
        <v>202</v>
      </c>
      <c r="H45" s="2">
        <v>6</v>
      </c>
      <c r="I45" s="2" t="s">
        <v>206</v>
      </c>
      <c r="J45" s="2" t="s">
        <v>204</v>
      </c>
      <c r="K45" s="2">
        <v>5</v>
      </c>
      <c r="L45" s="2"/>
    </row>
    <row r="46" spans="1:12">
      <c r="A46" s="2">
        <v>45</v>
      </c>
      <c r="B46" s="2" t="str">
        <f t="shared" si="0"/>
        <v>CS12-R007-4</v>
      </c>
      <c r="C46" s="2" t="str">
        <f t="shared" si="1"/>
        <v>R007</v>
      </c>
      <c r="D46" s="2" t="s">
        <v>73</v>
      </c>
      <c r="E46" s="2" t="s">
        <v>226</v>
      </c>
      <c r="F46" s="2" t="s">
        <v>214</v>
      </c>
      <c r="G46" s="2" t="s">
        <v>202</v>
      </c>
      <c r="H46" s="2">
        <v>7</v>
      </c>
      <c r="I46" s="2" t="s">
        <v>206</v>
      </c>
      <c r="J46" s="2" t="s">
        <v>204</v>
      </c>
      <c r="K46" s="2">
        <v>4</v>
      </c>
      <c r="L46" s="2"/>
    </row>
    <row r="47" spans="1:12">
      <c r="A47" s="2">
        <v>46</v>
      </c>
      <c r="B47" s="2" t="str">
        <f t="shared" si="0"/>
        <v>CS12-T001-12</v>
      </c>
      <c r="C47" s="2" t="str">
        <f t="shared" si="1"/>
        <v>T001</v>
      </c>
      <c r="D47" s="2" t="s">
        <v>73</v>
      </c>
      <c r="E47" s="2" t="s">
        <v>223</v>
      </c>
      <c r="F47" s="2" t="s">
        <v>210</v>
      </c>
      <c r="G47" s="2" t="s">
        <v>215</v>
      </c>
      <c r="H47" s="2">
        <v>1</v>
      </c>
      <c r="I47" s="2" t="s">
        <v>203</v>
      </c>
      <c r="J47" s="2" t="s">
        <v>201</v>
      </c>
      <c r="K47" s="2">
        <v>12</v>
      </c>
      <c r="L47" s="2"/>
    </row>
    <row r="48" spans="1:12">
      <c r="A48" s="2">
        <v>47</v>
      </c>
      <c r="B48" s="2" t="str">
        <f t="shared" si="0"/>
        <v>CS12-T002-12</v>
      </c>
      <c r="C48" s="2" t="str">
        <f t="shared" si="1"/>
        <v>T002</v>
      </c>
      <c r="D48" s="2" t="s">
        <v>73</v>
      </c>
      <c r="E48" s="2" t="s">
        <v>223</v>
      </c>
      <c r="F48" s="2" t="s">
        <v>210</v>
      </c>
      <c r="G48" s="2" t="s">
        <v>215</v>
      </c>
      <c r="H48" s="2">
        <v>2</v>
      </c>
      <c r="I48" s="2" t="s">
        <v>206</v>
      </c>
      <c r="J48" s="2" t="s">
        <v>201</v>
      </c>
      <c r="K48" s="2">
        <v>12</v>
      </c>
      <c r="L48" s="2"/>
    </row>
    <row r="49" spans="1:12">
      <c r="A49" s="2">
        <v>48</v>
      </c>
      <c r="B49" s="2" t="str">
        <f t="shared" si="0"/>
        <v>CS12-T003-4</v>
      </c>
      <c r="C49" s="2" t="str">
        <f t="shared" si="1"/>
        <v>T003</v>
      </c>
      <c r="D49" s="2" t="s">
        <v>73</v>
      </c>
      <c r="E49" s="2" t="s">
        <v>224</v>
      </c>
      <c r="F49" s="2" t="s">
        <v>208</v>
      </c>
      <c r="G49" s="2" t="s">
        <v>215</v>
      </c>
      <c r="H49" s="2">
        <v>3</v>
      </c>
      <c r="I49" s="2" t="s">
        <v>206</v>
      </c>
      <c r="J49" s="2" t="s">
        <v>205</v>
      </c>
      <c r="K49" s="2">
        <v>4</v>
      </c>
      <c r="L49" s="2"/>
    </row>
    <row r="50" spans="1:12">
      <c r="A50" s="2">
        <v>49</v>
      </c>
      <c r="B50" s="2" t="str">
        <f t="shared" si="0"/>
        <v>CS12-T004-8</v>
      </c>
      <c r="C50" s="2" t="str">
        <f t="shared" si="1"/>
        <v>T004</v>
      </c>
      <c r="D50" s="2" t="s">
        <v>73</v>
      </c>
      <c r="E50" s="2" t="s">
        <v>225</v>
      </c>
      <c r="F50" s="2" t="s">
        <v>201</v>
      </c>
      <c r="G50" s="2" t="s">
        <v>215</v>
      </c>
      <c r="H50" s="2">
        <v>4</v>
      </c>
      <c r="I50" s="2" t="s">
        <v>206</v>
      </c>
      <c r="J50" s="2" t="s">
        <v>204</v>
      </c>
      <c r="K50" s="2">
        <v>8</v>
      </c>
      <c r="L50" s="2"/>
    </row>
    <row r="51" spans="1:12">
      <c r="A51" s="2">
        <v>50</v>
      </c>
      <c r="B51" s="2" t="str">
        <f t="shared" si="0"/>
        <v>CS12-T005-2</v>
      </c>
      <c r="C51" s="2" t="str">
        <f t="shared" si="1"/>
        <v>T005</v>
      </c>
      <c r="D51" s="2" t="s">
        <v>73</v>
      </c>
      <c r="E51" s="2" t="s">
        <v>226</v>
      </c>
      <c r="F51" s="2" t="s">
        <v>214</v>
      </c>
      <c r="G51" s="2" t="s">
        <v>215</v>
      </c>
      <c r="H51" s="2">
        <v>5</v>
      </c>
      <c r="I51" s="2" t="s">
        <v>206</v>
      </c>
      <c r="J51" s="2" t="s">
        <v>204</v>
      </c>
      <c r="K51" s="2">
        <v>2</v>
      </c>
      <c r="L51" s="2"/>
    </row>
    <row r="52" spans="1:12">
      <c r="A52" s="2">
        <v>51</v>
      </c>
      <c r="B52" s="2" t="str">
        <f t="shared" si="0"/>
        <v>CS12-T006-5</v>
      </c>
      <c r="C52" s="2" t="str">
        <f t="shared" si="1"/>
        <v>T006</v>
      </c>
      <c r="D52" s="2" t="s">
        <v>73</v>
      </c>
      <c r="E52" s="2" t="s">
        <v>225</v>
      </c>
      <c r="F52" s="2" t="s">
        <v>201</v>
      </c>
      <c r="G52" s="2" t="s">
        <v>215</v>
      </c>
      <c r="H52" s="2">
        <v>6</v>
      </c>
      <c r="I52" s="2" t="s">
        <v>203</v>
      </c>
      <c r="J52" s="2" t="s">
        <v>204</v>
      </c>
      <c r="K52" s="2">
        <v>5</v>
      </c>
      <c r="L52" s="2"/>
    </row>
    <row r="53" spans="1:12">
      <c r="A53" s="2">
        <v>52</v>
      </c>
      <c r="B53" s="2" t="str">
        <f t="shared" si="0"/>
        <v>CS12-T007-4</v>
      </c>
      <c r="C53" s="2" t="str">
        <f t="shared" si="1"/>
        <v>T007</v>
      </c>
      <c r="D53" s="2" t="s">
        <v>73</v>
      </c>
      <c r="E53" s="2" t="s">
        <v>226</v>
      </c>
      <c r="F53" s="2" t="s">
        <v>214</v>
      </c>
      <c r="G53" s="2" t="s">
        <v>215</v>
      </c>
      <c r="H53" s="2">
        <v>7</v>
      </c>
      <c r="I53" s="2" t="s">
        <v>203</v>
      </c>
      <c r="J53" s="2" t="s">
        <v>204</v>
      </c>
      <c r="K53" s="2">
        <v>4</v>
      </c>
      <c r="L53" s="2"/>
    </row>
    <row r="54" spans="1:12">
      <c r="A54" s="2">
        <v>53</v>
      </c>
      <c r="B54" s="2" t="str">
        <f t="shared" si="0"/>
        <v>CS15-R001-5</v>
      </c>
      <c r="C54" s="2" t="str">
        <f t="shared" si="1"/>
        <v>R001</v>
      </c>
      <c r="D54" s="2" t="s">
        <v>82</v>
      </c>
      <c r="E54" s="2" t="s">
        <v>227</v>
      </c>
      <c r="F54" s="2" t="s">
        <v>228</v>
      </c>
      <c r="G54" s="2" t="s">
        <v>202</v>
      </c>
      <c r="H54" s="2">
        <v>1</v>
      </c>
      <c r="I54" s="2" t="s">
        <v>229</v>
      </c>
      <c r="J54" s="2" t="s">
        <v>201</v>
      </c>
      <c r="K54" s="2">
        <v>5</v>
      </c>
      <c r="L54" s="2"/>
    </row>
    <row r="55" spans="1:12">
      <c r="A55" s="2">
        <v>54</v>
      </c>
      <c r="B55" s="2" t="str">
        <f t="shared" si="0"/>
        <v>CS15-R002-2</v>
      </c>
      <c r="C55" s="2" t="str">
        <f t="shared" si="1"/>
        <v>R002</v>
      </c>
      <c r="D55" s="2" t="s">
        <v>82</v>
      </c>
      <c r="E55" s="2" t="s">
        <v>213</v>
      </c>
      <c r="F55" s="2" t="s">
        <v>214</v>
      </c>
      <c r="G55" s="2" t="s">
        <v>202</v>
      </c>
      <c r="H55" s="2">
        <v>2</v>
      </c>
      <c r="I55" s="2" t="s">
        <v>229</v>
      </c>
      <c r="J55" s="2" t="s">
        <v>201</v>
      </c>
      <c r="K55" s="2">
        <v>2</v>
      </c>
      <c r="L55" s="2"/>
    </row>
    <row r="56" spans="1:12">
      <c r="A56" s="2">
        <v>55</v>
      </c>
      <c r="B56" s="2" t="str">
        <f t="shared" si="0"/>
        <v>CS15-R003-3</v>
      </c>
      <c r="C56" s="2" t="str">
        <f t="shared" si="1"/>
        <v>R003</v>
      </c>
      <c r="D56" s="2" t="s">
        <v>82</v>
      </c>
      <c r="E56" s="2" t="s">
        <v>223</v>
      </c>
      <c r="F56" s="2" t="s">
        <v>210</v>
      </c>
      <c r="G56" s="2" t="s">
        <v>202</v>
      </c>
      <c r="H56" s="2">
        <v>3</v>
      </c>
      <c r="I56" s="2" t="s">
        <v>229</v>
      </c>
      <c r="J56" s="2" t="s">
        <v>201</v>
      </c>
      <c r="K56" s="2">
        <v>3</v>
      </c>
      <c r="L56" s="2"/>
    </row>
    <row r="57" spans="1:12">
      <c r="A57" s="2">
        <v>56</v>
      </c>
      <c r="B57" s="2" t="str">
        <f t="shared" si="0"/>
        <v>CS15-R004-4</v>
      </c>
      <c r="C57" s="2" t="str">
        <f t="shared" si="1"/>
        <v>R004</v>
      </c>
      <c r="D57" s="2" t="s">
        <v>82</v>
      </c>
      <c r="E57" s="2" t="s">
        <v>227</v>
      </c>
      <c r="F57" s="2" t="s">
        <v>230</v>
      </c>
      <c r="G57" s="2" t="s">
        <v>202</v>
      </c>
      <c r="H57" s="2">
        <v>4</v>
      </c>
      <c r="I57" s="2" t="s">
        <v>203</v>
      </c>
      <c r="J57" s="2" t="s">
        <v>204</v>
      </c>
      <c r="K57" s="2">
        <v>4</v>
      </c>
      <c r="L57" s="2"/>
    </row>
    <row r="58" spans="1:12">
      <c r="A58" s="2">
        <v>57</v>
      </c>
      <c r="B58" s="2" t="str">
        <f t="shared" si="0"/>
        <v>CS15-T001-5</v>
      </c>
      <c r="C58" s="2" t="str">
        <f t="shared" si="1"/>
        <v>T001</v>
      </c>
      <c r="D58" s="2" t="s">
        <v>82</v>
      </c>
      <c r="E58" s="2" t="s">
        <v>227</v>
      </c>
      <c r="F58" s="2" t="s">
        <v>228</v>
      </c>
      <c r="G58" s="2" t="s">
        <v>215</v>
      </c>
      <c r="H58" s="2">
        <v>1</v>
      </c>
      <c r="I58" s="2" t="s">
        <v>202</v>
      </c>
      <c r="J58" s="2" t="s">
        <v>201</v>
      </c>
      <c r="K58" s="2">
        <v>5</v>
      </c>
      <c r="L58" s="2"/>
    </row>
    <row r="59" spans="1:12">
      <c r="A59" s="2">
        <v>58</v>
      </c>
      <c r="B59" s="2" t="str">
        <f t="shared" si="0"/>
        <v>CS15-T002-2</v>
      </c>
      <c r="C59" s="2" t="str">
        <f t="shared" si="1"/>
        <v>T002</v>
      </c>
      <c r="D59" s="2" t="s">
        <v>82</v>
      </c>
      <c r="E59" s="2" t="s">
        <v>213</v>
      </c>
      <c r="F59" s="2" t="s">
        <v>214</v>
      </c>
      <c r="G59" s="2" t="s">
        <v>215</v>
      </c>
      <c r="H59" s="2">
        <v>2</v>
      </c>
      <c r="I59" s="2" t="s">
        <v>202</v>
      </c>
      <c r="J59" s="2" t="s">
        <v>201</v>
      </c>
      <c r="K59" s="2">
        <v>2</v>
      </c>
      <c r="L59" s="2"/>
    </row>
    <row r="60" spans="1:12">
      <c r="A60" s="2">
        <v>59</v>
      </c>
      <c r="B60" s="2" t="str">
        <f t="shared" si="0"/>
        <v>CS15-T003-3</v>
      </c>
      <c r="C60" s="2" t="str">
        <f t="shared" si="1"/>
        <v>T003</v>
      </c>
      <c r="D60" s="2" t="s">
        <v>82</v>
      </c>
      <c r="E60" s="2" t="s">
        <v>223</v>
      </c>
      <c r="F60" s="2" t="s">
        <v>210</v>
      </c>
      <c r="G60" s="2" t="s">
        <v>215</v>
      </c>
      <c r="H60" s="2">
        <v>3</v>
      </c>
      <c r="I60" s="2" t="s">
        <v>202</v>
      </c>
      <c r="J60" s="2" t="s">
        <v>201</v>
      </c>
      <c r="K60" s="2">
        <v>3</v>
      </c>
      <c r="L60" s="2"/>
    </row>
    <row r="61" spans="1:12">
      <c r="A61" s="2">
        <v>60</v>
      </c>
      <c r="B61" s="2" t="str">
        <f t="shared" si="0"/>
        <v>CS15-T004-4</v>
      </c>
      <c r="C61" s="2" t="str">
        <f t="shared" si="1"/>
        <v>T004</v>
      </c>
      <c r="D61" s="2" t="s">
        <v>82</v>
      </c>
      <c r="E61" s="2" t="s">
        <v>227</v>
      </c>
      <c r="F61" s="2" t="s">
        <v>230</v>
      </c>
      <c r="G61" s="2" t="s">
        <v>215</v>
      </c>
      <c r="H61" s="2">
        <v>4</v>
      </c>
      <c r="I61" s="2" t="s">
        <v>206</v>
      </c>
      <c r="J61" s="2" t="s">
        <v>204</v>
      </c>
      <c r="K61" s="2">
        <v>4</v>
      </c>
      <c r="L61" s="2"/>
    </row>
    <row r="62" spans="1:12">
      <c r="A62" s="2">
        <v>61</v>
      </c>
      <c r="B62" s="2" t="str">
        <f t="shared" si="0"/>
        <v>CS19-R001-2</v>
      </c>
      <c r="C62" s="2" t="str">
        <f t="shared" si="1"/>
        <v>R001</v>
      </c>
      <c r="D62" s="2" t="s">
        <v>91</v>
      </c>
      <c r="E62" s="2" t="s">
        <v>223</v>
      </c>
      <c r="F62" s="2" t="s">
        <v>210</v>
      </c>
      <c r="G62" s="2" t="s">
        <v>202</v>
      </c>
      <c r="H62" s="2">
        <v>1</v>
      </c>
      <c r="I62" s="2" t="s">
        <v>202</v>
      </c>
      <c r="J62" s="2" t="s">
        <v>201</v>
      </c>
      <c r="K62" s="2">
        <v>2</v>
      </c>
      <c r="L62" s="2"/>
    </row>
    <row r="63" spans="1:12">
      <c r="A63" s="2">
        <v>62</v>
      </c>
      <c r="B63" s="2" t="str">
        <f t="shared" si="0"/>
        <v>CS19-R002-5</v>
      </c>
      <c r="C63" s="2" t="str">
        <f t="shared" si="1"/>
        <v>R002</v>
      </c>
      <c r="D63" s="2" t="s">
        <v>91</v>
      </c>
      <c r="E63" s="2" t="s">
        <v>231</v>
      </c>
      <c r="F63" s="2" t="s">
        <v>228</v>
      </c>
      <c r="G63" s="2" t="s">
        <v>202</v>
      </c>
      <c r="H63" s="2">
        <v>2</v>
      </c>
      <c r="I63" s="2" t="s">
        <v>206</v>
      </c>
      <c r="J63" s="2" t="s">
        <v>204</v>
      </c>
      <c r="K63" s="2">
        <v>5</v>
      </c>
      <c r="L63" s="2"/>
    </row>
    <row r="64" spans="1:12">
      <c r="A64" s="2">
        <v>63</v>
      </c>
      <c r="B64" s="2" t="str">
        <f t="shared" si="0"/>
        <v>CS19-R003-2</v>
      </c>
      <c r="C64" s="2" t="str">
        <f t="shared" si="1"/>
        <v>R003</v>
      </c>
      <c r="D64" s="2" t="s">
        <v>91</v>
      </c>
      <c r="E64" s="2" t="s">
        <v>232</v>
      </c>
      <c r="F64" s="2" t="s">
        <v>201</v>
      </c>
      <c r="G64" s="2" t="s">
        <v>202</v>
      </c>
      <c r="H64" s="2">
        <v>3</v>
      </c>
      <c r="I64" s="2" t="s">
        <v>206</v>
      </c>
      <c r="J64" s="2" t="s">
        <v>204</v>
      </c>
      <c r="K64" s="2">
        <v>2</v>
      </c>
      <c r="L64" s="2"/>
    </row>
    <row r="65" spans="1:12">
      <c r="A65" s="2">
        <v>64</v>
      </c>
      <c r="B65" s="2" t="str">
        <f t="shared" si="0"/>
        <v>CS19-R004-2</v>
      </c>
      <c r="C65" s="2" t="str">
        <f t="shared" si="1"/>
        <v>R004</v>
      </c>
      <c r="D65" s="2" t="s">
        <v>91</v>
      </c>
      <c r="E65" s="2" t="s">
        <v>233</v>
      </c>
      <c r="F65" s="2" t="s">
        <v>234</v>
      </c>
      <c r="G65" s="2" t="s">
        <v>202</v>
      </c>
      <c r="H65" s="2">
        <v>4</v>
      </c>
      <c r="I65" s="2" t="s">
        <v>206</v>
      </c>
      <c r="J65" s="2" t="s">
        <v>204</v>
      </c>
      <c r="K65" s="2">
        <v>2</v>
      </c>
      <c r="L65" s="2"/>
    </row>
    <row r="66" spans="1:12">
      <c r="A66" s="2">
        <v>65</v>
      </c>
      <c r="B66" s="2" t="str">
        <f t="shared" ref="B66:B129" si="2">D66&amp;"-"&amp;C66&amp;"-"&amp;K66</f>
        <v>CS19-R005-5</v>
      </c>
      <c r="C66" s="2" t="str">
        <f t="shared" ref="C66:C129" si="3">G66&amp;TEXT(H66,"000")</f>
        <v>R005</v>
      </c>
      <c r="D66" s="2" t="s">
        <v>91</v>
      </c>
      <c r="E66" s="2" t="s">
        <v>231</v>
      </c>
      <c r="F66" s="2" t="s">
        <v>228</v>
      </c>
      <c r="G66" s="2" t="s">
        <v>202</v>
      </c>
      <c r="H66" s="2">
        <v>5</v>
      </c>
      <c r="I66" s="2" t="s">
        <v>203</v>
      </c>
      <c r="J66" s="2" t="s">
        <v>204</v>
      </c>
      <c r="K66" s="2">
        <v>5</v>
      </c>
      <c r="L66" s="2"/>
    </row>
    <row r="67" spans="1:12">
      <c r="A67" s="2">
        <v>66</v>
      </c>
      <c r="B67" s="2" t="str">
        <f t="shared" si="2"/>
        <v>CS19-R006-2</v>
      </c>
      <c r="C67" s="2" t="str">
        <f t="shared" si="3"/>
        <v>R006</v>
      </c>
      <c r="D67" s="2" t="s">
        <v>91</v>
      </c>
      <c r="E67" s="2" t="s">
        <v>235</v>
      </c>
      <c r="F67" s="2" t="s">
        <v>236</v>
      </c>
      <c r="G67" s="2" t="s">
        <v>202</v>
      </c>
      <c r="H67" s="2">
        <v>6</v>
      </c>
      <c r="I67" s="2" t="s">
        <v>203</v>
      </c>
      <c r="J67" s="2" t="s">
        <v>204</v>
      </c>
      <c r="K67" s="2">
        <v>2</v>
      </c>
      <c r="L67" s="2"/>
    </row>
    <row r="68" spans="1:12">
      <c r="A68" s="2">
        <v>67</v>
      </c>
      <c r="B68" s="2" t="str">
        <f t="shared" si="2"/>
        <v>CS19-T001-2</v>
      </c>
      <c r="C68" s="2" t="str">
        <f t="shared" si="3"/>
        <v>T001</v>
      </c>
      <c r="D68" s="2" t="s">
        <v>91</v>
      </c>
      <c r="E68" s="2" t="s">
        <v>223</v>
      </c>
      <c r="F68" s="2" t="s">
        <v>210</v>
      </c>
      <c r="G68" s="2" t="s">
        <v>215</v>
      </c>
      <c r="H68" s="2">
        <v>1</v>
      </c>
      <c r="I68" s="2" t="s">
        <v>229</v>
      </c>
      <c r="J68" s="2" t="s">
        <v>201</v>
      </c>
      <c r="K68" s="2">
        <v>2</v>
      </c>
      <c r="L68" s="2"/>
    </row>
    <row r="69" spans="1:12">
      <c r="A69" s="2">
        <v>68</v>
      </c>
      <c r="B69" s="2" t="str">
        <f t="shared" si="2"/>
        <v>CS19-T002-5</v>
      </c>
      <c r="C69" s="2" t="str">
        <f t="shared" si="3"/>
        <v>T002</v>
      </c>
      <c r="D69" s="2" t="s">
        <v>91</v>
      </c>
      <c r="E69" s="2" t="s">
        <v>231</v>
      </c>
      <c r="F69" s="2" t="s">
        <v>228</v>
      </c>
      <c r="G69" s="2" t="s">
        <v>215</v>
      </c>
      <c r="H69" s="2">
        <v>2</v>
      </c>
      <c r="I69" s="2" t="s">
        <v>203</v>
      </c>
      <c r="J69" s="2" t="s">
        <v>204</v>
      </c>
      <c r="K69" s="2">
        <v>5</v>
      </c>
      <c r="L69" s="2"/>
    </row>
    <row r="70" spans="1:12">
      <c r="A70" s="2">
        <v>69</v>
      </c>
      <c r="B70" s="2" t="str">
        <f t="shared" si="2"/>
        <v>CS19-T003-1</v>
      </c>
      <c r="C70" s="2" t="str">
        <f t="shared" si="3"/>
        <v>T003</v>
      </c>
      <c r="D70" s="2" t="s">
        <v>91</v>
      </c>
      <c r="E70" s="2" t="s">
        <v>235</v>
      </c>
      <c r="F70" s="2" t="s">
        <v>236</v>
      </c>
      <c r="G70" s="2" t="s">
        <v>215</v>
      </c>
      <c r="H70" s="2">
        <v>3</v>
      </c>
      <c r="I70" s="2" t="s">
        <v>203</v>
      </c>
      <c r="J70" s="2" t="s">
        <v>204</v>
      </c>
      <c r="K70" s="2">
        <v>1</v>
      </c>
      <c r="L70" s="2"/>
    </row>
    <row r="71" spans="1:12">
      <c r="A71" s="2">
        <v>70</v>
      </c>
      <c r="B71" s="2" t="str">
        <f t="shared" si="2"/>
        <v>CS19-T004-2</v>
      </c>
      <c r="C71" s="2" t="str">
        <f t="shared" si="3"/>
        <v>T004</v>
      </c>
      <c r="D71" s="2" t="s">
        <v>91</v>
      </c>
      <c r="E71" s="2" t="s">
        <v>232</v>
      </c>
      <c r="F71" s="2" t="s">
        <v>201</v>
      </c>
      <c r="G71" s="2" t="s">
        <v>215</v>
      </c>
      <c r="H71" s="2">
        <v>4</v>
      </c>
      <c r="I71" s="2" t="s">
        <v>203</v>
      </c>
      <c r="J71" s="2" t="s">
        <v>204</v>
      </c>
      <c r="K71" s="2">
        <v>2</v>
      </c>
      <c r="L71" s="2"/>
    </row>
    <row r="72" spans="1:12">
      <c r="A72" s="2">
        <v>71</v>
      </c>
      <c r="B72" s="2" t="str">
        <f t="shared" si="2"/>
        <v>CS19-T005-2</v>
      </c>
      <c r="C72" s="2" t="str">
        <f t="shared" si="3"/>
        <v>T005</v>
      </c>
      <c r="D72" s="2" t="s">
        <v>91</v>
      </c>
      <c r="E72" s="2" t="s">
        <v>233</v>
      </c>
      <c r="F72" s="2" t="s">
        <v>234</v>
      </c>
      <c r="G72" s="2" t="s">
        <v>215</v>
      </c>
      <c r="H72" s="2">
        <v>5</v>
      </c>
      <c r="I72" s="2" t="s">
        <v>203</v>
      </c>
      <c r="J72" s="2" t="s">
        <v>204</v>
      </c>
      <c r="K72" s="2">
        <v>2</v>
      </c>
      <c r="L72" s="2"/>
    </row>
    <row r="73" spans="1:12">
      <c r="A73" s="2">
        <v>72</v>
      </c>
      <c r="B73" s="2" t="str">
        <f t="shared" si="2"/>
        <v>CS19-T006-5</v>
      </c>
      <c r="C73" s="2" t="str">
        <f t="shared" si="3"/>
        <v>T006</v>
      </c>
      <c r="D73" s="2" t="s">
        <v>91</v>
      </c>
      <c r="E73" s="2" t="s">
        <v>231</v>
      </c>
      <c r="F73" s="2" t="s">
        <v>228</v>
      </c>
      <c r="G73" s="2" t="s">
        <v>215</v>
      </c>
      <c r="H73" s="2">
        <v>6</v>
      </c>
      <c r="I73" s="2" t="s">
        <v>206</v>
      </c>
      <c r="J73" s="2" t="s">
        <v>204</v>
      </c>
      <c r="K73" s="2">
        <v>5</v>
      </c>
      <c r="L73" s="2"/>
    </row>
    <row r="74" spans="1:12">
      <c r="A74" s="2">
        <v>73</v>
      </c>
      <c r="B74" s="2" t="str">
        <f t="shared" si="2"/>
        <v>CS19-T007-2</v>
      </c>
      <c r="C74" s="2" t="str">
        <f t="shared" si="3"/>
        <v>T007</v>
      </c>
      <c r="D74" s="2" t="s">
        <v>91</v>
      </c>
      <c r="E74" s="2" t="s">
        <v>235</v>
      </c>
      <c r="F74" s="2" t="s">
        <v>236</v>
      </c>
      <c r="G74" s="2" t="s">
        <v>215</v>
      </c>
      <c r="H74" s="2">
        <v>7</v>
      </c>
      <c r="I74" s="2" t="s">
        <v>206</v>
      </c>
      <c r="J74" s="2" t="s">
        <v>204</v>
      </c>
      <c r="K74" s="2">
        <v>2</v>
      </c>
      <c r="L74" s="2"/>
    </row>
    <row r="75" spans="1:12">
      <c r="A75" s="2">
        <v>74</v>
      </c>
      <c r="B75" s="2" t="str">
        <f t="shared" si="2"/>
        <v>CS19-T008-1</v>
      </c>
      <c r="C75" s="2" t="str">
        <f t="shared" si="3"/>
        <v>T008</v>
      </c>
      <c r="D75" s="2" t="s">
        <v>91</v>
      </c>
      <c r="E75" s="2" t="s">
        <v>232</v>
      </c>
      <c r="F75" s="2" t="s">
        <v>201</v>
      </c>
      <c r="G75" s="2" t="s">
        <v>215</v>
      </c>
      <c r="H75" s="2">
        <v>8</v>
      </c>
      <c r="I75" s="2" t="s">
        <v>206</v>
      </c>
      <c r="J75" s="2" t="s">
        <v>204</v>
      </c>
      <c r="K75" s="2">
        <v>1</v>
      </c>
      <c r="L75" s="2"/>
    </row>
    <row r="76" spans="1:12">
      <c r="A76" s="2">
        <v>75</v>
      </c>
      <c r="B76" s="2" t="str">
        <f t="shared" si="2"/>
        <v>CS19-T009-1</v>
      </c>
      <c r="C76" s="2" t="str">
        <f t="shared" si="3"/>
        <v>T009</v>
      </c>
      <c r="D76" s="2" t="s">
        <v>91</v>
      </c>
      <c r="E76" s="2" t="s">
        <v>233</v>
      </c>
      <c r="F76" s="2" t="s">
        <v>234</v>
      </c>
      <c r="G76" s="2" t="s">
        <v>215</v>
      </c>
      <c r="H76" s="2">
        <v>9</v>
      </c>
      <c r="I76" s="2" t="s">
        <v>206</v>
      </c>
      <c r="J76" s="2" t="s">
        <v>204</v>
      </c>
      <c r="K76" s="2">
        <v>1</v>
      </c>
      <c r="L76" s="2"/>
    </row>
    <row r="77" spans="1:12">
      <c r="A77" s="2">
        <v>76</v>
      </c>
      <c r="B77" s="2" t="str">
        <f t="shared" si="2"/>
        <v>CS6C-R001-12</v>
      </c>
      <c r="C77" s="2" t="str">
        <f t="shared" si="3"/>
        <v>R001</v>
      </c>
      <c r="D77" s="2" t="s">
        <v>142</v>
      </c>
      <c r="E77" s="2" t="s">
        <v>237</v>
      </c>
      <c r="F77" s="2" t="s">
        <v>201</v>
      </c>
      <c r="G77" s="2" t="s">
        <v>202</v>
      </c>
      <c r="H77" s="2">
        <v>1</v>
      </c>
      <c r="I77" s="2" t="s">
        <v>206</v>
      </c>
      <c r="J77" s="2" t="s">
        <v>201</v>
      </c>
      <c r="K77" s="2">
        <v>12</v>
      </c>
      <c r="L77" s="2"/>
    </row>
    <row r="78" spans="1:12">
      <c r="A78" s="2">
        <v>77</v>
      </c>
      <c r="B78" s="2" t="str">
        <f t="shared" si="2"/>
        <v>CS6C-R002-12</v>
      </c>
      <c r="C78" s="2" t="str">
        <f t="shared" si="3"/>
        <v>R002</v>
      </c>
      <c r="D78" s="2" t="s">
        <v>142</v>
      </c>
      <c r="E78" s="2" t="s">
        <v>220</v>
      </c>
      <c r="F78" s="2" t="s">
        <v>221</v>
      </c>
      <c r="G78" s="2" t="s">
        <v>202</v>
      </c>
      <c r="H78" s="2">
        <v>2</v>
      </c>
      <c r="I78" s="2" t="s">
        <v>206</v>
      </c>
      <c r="J78" s="2" t="s">
        <v>201</v>
      </c>
      <c r="K78" s="2">
        <v>12</v>
      </c>
      <c r="L78" s="2"/>
    </row>
    <row r="79" spans="1:12">
      <c r="A79" s="2">
        <v>78</v>
      </c>
      <c r="B79" s="2" t="str">
        <f t="shared" si="2"/>
        <v>CS6C-R003-13</v>
      </c>
      <c r="C79" s="2" t="str">
        <f t="shared" si="3"/>
        <v>R003</v>
      </c>
      <c r="D79" s="2" t="s">
        <v>142</v>
      </c>
      <c r="E79" s="2" t="s">
        <v>237</v>
      </c>
      <c r="F79" s="2" t="s">
        <v>201</v>
      </c>
      <c r="G79" s="2" t="s">
        <v>202</v>
      </c>
      <c r="H79" s="2">
        <v>3</v>
      </c>
      <c r="I79" s="2" t="s">
        <v>203</v>
      </c>
      <c r="J79" s="2" t="s">
        <v>201</v>
      </c>
      <c r="K79" s="2">
        <v>13</v>
      </c>
      <c r="L79" s="2"/>
    </row>
    <row r="80" spans="1:12">
      <c r="A80" s="2">
        <v>79</v>
      </c>
      <c r="B80" s="2" t="str">
        <f t="shared" si="2"/>
        <v>CS6C-R004-13</v>
      </c>
      <c r="C80" s="2" t="str">
        <f t="shared" si="3"/>
        <v>R004</v>
      </c>
      <c r="D80" s="2" t="s">
        <v>142</v>
      </c>
      <c r="E80" s="2" t="s">
        <v>220</v>
      </c>
      <c r="F80" s="2" t="s">
        <v>221</v>
      </c>
      <c r="G80" s="2" t="s">
        <v>202</v>
      </c>
      <c r="H80" s="2">
        <v>4</v>
      </c>
      <c r="I80" s="2" t="s">
        <v>203</v>
      </c>
      <c r="J80" s="2" t="s">
        <v>201</v>
      </c>
      <c r="K80" s="2">
        <v>13</v>
      </c>
      <c r="L80" s="2"/>
    </row>
    <row r="81" spans="1:12">
      <c r="A81" s="2">
        <v>80</v>
      </c>
      <c r="B81" s="2" t="str">
        <f t="shared" si="2"/>
        <v>CS6C-R005-5</v>
      </c>
      <c r="C81" s="2" t="str">
        <f t="shared" si="3"/>
        <v>R005</v>
      </c>
      <c r="D81" s="2" t="s">
        <v>142</v>
      </c>
      <c r="E81" s="2" t="s">
        <v>220</v>
      </c>
      <c r="F81" s="2" t="s">
        <v>221</v>
      </c>
      <c r="G81" s="2" t="s">
        <v>202</v>
      </c>
      <c r="H81" s="2">
        <v>5</v>
      </c>
      <c r="I81" s="2" t="s">
        <v>206</v>
      </c>
      <c r="J81" s="2" t="s">
        <v>222</v>
      </c>
      <c r="K81" s="2">
        <v>5</v>
      </c>
      <c r="L81" s="2"/>
    </row>
    <row r="82" spans="1:12">
      <c r="A82" s="2">
        <v>81</v>
      </c>
      <c r="B82" s="2" t="str">
        <f t="shared" si="2"/>
        <v>CS6C-R006-5</v>
      </c>
      <c r="C82" s="2" t="str">
        <f t="shared" si="3"/>
        <v>R006</v>
      </c>
      <c r="D82" s="2" t="s">
        <v>142</v>
      </c>
      <c r="E82" s="2" t="s">
        <v>220</v>
      </c>
      <c r="F82" s="2" t="s">
        <v>221</v>
      </c>
      <c r="G82" s="2" t="s">
        <v>202</v>
      </c>
      <c r="H82" s="2">
        <v>6</v>
      </c>
      <c r="I82" s="2" t="s">
        <v>203</v>
      </c>
      <c r="J82" s="2" t="s">
        <v>222</v>
      </c>
      <c r="K82" s="2">
        <v>5</v>
      </c>
      <c r="L82" s="2"/>
    </row>
    <row r="83" spans="1:12">
      <c r="A83" s="2">
        <v>82</v>
      </c>
      <c r="B83" s="2" t="str">
        <f t="shared" si="2"/>
        <v>CS6C-T001-12</v>
      </c>
      <c r="C83" s="2" t="str">
        <f t="shared" si="3"/>
        <v>T001</v>
      </c>
      <c r="D83" s="2" t="s">
        <v>142</v>
      </c>
      <c r="E83" s="2" t="s">
        <v>238</v>
      </c>
      <c r="F83" s="2" t="s">
        <v>228</v>
      </c>
      <c r="G83" s="2" t="s">
        <v>215</v>
      </c>
      <c r="H83" s="2">
        <v>1</v>
      </c>
      <c r="I83" s="2" t="s">
        <v>203</v>
      </c>
      <c r="J83" s="2" t="s">
        <v>201</v>
      </c>
      <c r="K83" s="2">
        <v>12</v>
      </c>
      <c r="L83" s="2"/>
    </row>
    <row r="84" spans="1:12">
      <c r="A84" s="2">
        <v>83</v>
      </c>
      <c r="B84" s="2" t="str">
        <f t="shared" si="2"/>
        <v>CS6C-T002-13</v>
      </c>
      <c r="C84" s="2" t="str">
        <f t="shared" si="3"/>
        <v>T002</v>
      </c>
      <c r="D84" s="2" t="s">
        <v>142</v>
      </c>
      <c r="E84" s="2" t="s">
        <v>238</v>
      </c>
      <c r="F84" s="2" t="s">
        <v>228</v>
      </c>
      <c r="G84" s="2" t="s">
        <v>215</v>
      </c>
      <c r="H84" s="2">
        <v>2</v>
      </c>
      <c r="I84" s="2" t="s">
        <v>206</v>
      </c>
      <c r="J84" s="2" t="s">
        <v>201</v>
      </c>
      <c r="K84" s="2">
        <v>13</v>
      </c>
      <c r="L84" s="2"/>
    </row>
    <row r="85" spans="1:12">
      <c r="A85" s="2">
        <v>84</v>
      </c>
      <c r="B85" s="2" t="str">
        <f t="shared" si="2"/>
        <v>CS6D-R001-12</v>
      </c>
      <c r="C85" s="2" t="str">
        <f t="shared" si="3"/>
        <v>R001</v>
      </c>
      <c r="D85" s="2" t="s">
        <v>19</v>
      </c>
      <c r="E85" s="2" t="s">
        <v>237</v>
      </c>
      <c r="F85" s="2" t="s">
        <v>201</v>
      </c>
      <c r="G85" s="2" t="s">
        <v>202</v>
      </c>
      <c r="H85" s="2">
        <v>1</v>
      </c>
      <c r="I85" s="2" t="s">
        <v>206</v>
      </c>
      <c r="J85" s="2" t="s">
        <v>201</v>
      </c>
      <c r="K85" s="2">
        <v>12</v>
      </c>
      <c r="L85" s="2"/>
    </row>
    <row r="86" spans="1:12">
      <c r="A86" s="2">
        <v>85</v>
      </c>
      <c r="B86" s="2" t="str">
        <f t="shared" si="2"/>
        <v>CS6D-R002-12</v>
      </c>
      <c r="C86" s="2" t="str">
        <f t="shared" si="3"/>
        <v>R002</v>
      </c>
      <c r="D86" s="2" t="s">
        <v>19</v>
      </c>
      <c r="E86" s="2" t="s">
        <v>220</v>
      </c>
      <c r="F86" s="2" t="s">
        <v>221</v>
      </c>
      <c r="G86" s="2" t="s">
        <v>202</v>
      </c>
      <c r="H86" s="2">
        <v>2</v>
      </c>
      <c r="I86" s="2" t="s">
        <v>206</v>
      </c>
      <c r="J86" s="2" t="s">
        <v>201</v>
      </c>
      <c r="K86" s="2">
        <v>12</v>
      </c>
      <c r="L86" s="2"/>
    </row>
    <row r="87" spans="1:12">
      <c r="A87" s="2">
        <v>86</v>
      </c>
      <c r="B87" s="2" t="str">
        <f t="shared" si="2"/>
        <v>CS6D-R003-7</v>
      </c>
      <c r="C87" s="2" t="str">
        <f t="shared" si="3"/>
        <v>R003</v>
      </c>
      <c r="D87" s="2" t="s">
        <v>19</v>
      </c>
      <c r="E87" s="2" t="s">
        <v>220</v>
      </c>
      <c r="F87" s="2" t="s">
        <v>221</v>
      </c>
      <c r="G87" s="2" t="s">
        <v>202</v>
      </c>
      <c r="H87" s="2">
        <v>3</v>
      </c>
      <c r="I87" s="2" t="s">
        <v>206</v>
      </c>
      <c r="J87" s="2" t="s">
        <v>222</v>
      </c>
      <c r="K87" s="2">
        <v>7</v>
      </c>
      <c r="L87" s="2"/>
    </row>
    <row r="88" spans="1:12">
      <c r="A88" s="2">
        <v>87</v>
      </c>
      <c r="B88" s="2" t="str">
        <f t="shared" si="2"/>
        <v>CS6D-R004-13</v>
      </c>
      <c r="C88" s="2" t="str">
        <f t="shared" si="3"/>
        <v>R004</v>
      </c>
      <c r="D88" s="2" t="s">
        <v>19</v>
      </c>
      <c r="E88" s="2" t="s">
        <v>237</v>
      </c>
      <c r="F88" s="2" t="s">
        <v>201</v>
      </c>
      <c r="G88" s="2" t="s">
        <v>202</v>
      </c>
      <c r="H88" s="2">
        <v>4</v>
      </c>
      <c r="I88" s="2" t="s">
        <v>203</v>
      </c>
      <c r="J88" s="2" t="s">
        <v>201</v>
      </c>
      <c r="K88" s="2">
        <v>13</v>
      </c>
      <c r="L88" s="2"/>
    </row>
    <row r="89" spans="1:12">
      <c r="A89" s="2">
        <v>88</v>
      </c>
      <c r="B89" s="2" t="str">
        <f t="shared" si="2"/>
        <v>CS6D-R005-13</v>
      </c>
      <c r="C89" s="2" t="str">
        <f t="shared" si="3"/>
        <v>R005</v>
      </c>
      <c r="D89" s="2" t="s">
        <v>19</v>
      </c>
      <c r="E89" s="2" t="s">
        <v>220</v>
      </c>
      <c r="F89" s="2" t="s">
        <v>221</v>
      </c>
      <c r="G89" s="2" t="s">
        <v>202</v>
      </c>
      <c r="H89" s="2">
        <v>5</v>
      </c>
      <c r="I89" s="2" t="s">
        <v>203</v>
      </c>
      <c r="J89" s="2" t="s">
        <v>201</v>
      </c>
      <c r="K89" s="2">
        <v>13</v>
      </c>
      <c r="L89" s="2"/>
    </row>
    <row r="90" spans="1:12">
      <c r="A90" s="2">
        <v>89</v>
      </c>
      <c r="B90" s="2" t="str">
        <f t="shared" si="2"/>
        <v>CS6D-R006-6</v>
      </c>
      <c r="C90" s="2" t="str">
        <f t="shared" si="3"/>
        <v>R006</v>
      </c>
      <c r="D90" s="2" t="s">
        <v>19</v>
      </c>
      <c r="E90" s="2" t="s">
        <v>220</v>
      </c>
      <c r="F90" s="2" t="s">
        <v>221</v>
      </c>
      <c r="G90" s="2" t="s">
        <v>202</v>
      </c>
      <c r="H90" s="2">
        <v>6</v>
      </c>
      <c r="I90" s="2" t="s">
        <v>203</v>
      </c>
      <c r="J90" s="2" t="s">
        <v>222</v>
      </c>
      <c r="K90" s="2">
        <v>6</v>
      </c>
      <c r="L90" s="2"/>
    </row>
    <row r="91" spans="1:12">
      <c r="A91" s="2">
        <v>90</v>
      </c>
      <c r="B91" s="2" t="str">
        <f t="shared" si="2"/>
        <v>CS6D-R007-12</v>
      </c>
      <c r="C91" s="2" t="str">
        <f t="shared" si="3"/>
        <v>R007</v>
      </c>
      <c r="D91" s="2" t="s">
        <v>19</v>
      </c>
      <c r="E91" s="2" t="s">
        <v>237</v>
      </c>
      <c r="F91" s="2" t="s">
        <v>239</v>
      </c>
      <c r="G91" s="2" t="s">
        <v>202</v>
      </c>
      <c r="H91" s="2">
        <v>7</v>
      </c>
      <c r="I91" s="2" t="s">
        <v>206</v>
      </c>
      <c r="J91" s="2" t="s">
        <v>204</v>
      </c>
      <c r="K91" s="2">
        <v>12</v>
      </c>
      <c r="L91" s="2"/>
    </row>
    <row r="92" spans="1:12">
      <c r="A92" s="2">
        <v>91</v>
      </c>
      <c r="B92" s="2" t="str">
        <f t="shared" si="2"/>
        <v>CS6D-R008-13</v>
      </c>
      <c r="C92" s="2" t="str">
        <f t="shared" si="3"/>
        <v>R008</v>
      </c>
      <c r="D92" s="2" t="s">
        <v>19</v>
      </c>
      <c r="E92" s="2" t="s">
        <v>237</v>
      </c>
      <c r="F92" s="2" t="s">
        <v>239</v>
      </c>
      <c r="G92" s="2" t="s">
        <v>202</v>
      </c>
      <c r="H92" s="2">
        <v>8</v>
      </c>
      <c r="I92" s="2" t="s">
        <v>203</v>
      </c>
      <c r="J92" s="2" t="s">
        <v>204</v>
      </c>
      <c r="K92" s="2">
        <v>13</v>
      </c>
      <c r="L92" s="2"/>
    </row>
    <row r="93" spans="1:12">
      <c r="A93" s="2">
        <v>92</v>
      </c>
      <c r="B93" s="2" t="str">
        <f t="shared" si="2"/>
        <v>CS6D-R009-6</v>
      </c>
      <c r="C93" s="2" t="str">
        <f t="shared" si="3"/>
        <v>R009</v>
      </c>
      <c r="D93" s="2" t="s">
        <v>19</v>
      </c>
      <c r="E93" s="2" t="s">
        <v>240</v>
      </c>
      <c r="F93" s="2" t="s">
        <v>208</v>
      </c>
      <c r="G93" s="2" t="s">
        <v>202</v>
      </c>
      <c r="H93" s="2">
        <v>9</v>
      </c>
      <c r="I93" s="2" t="s">
        <v>203</v>
      </c>
      <c r="J93" s="2" t="s">
        <v>204</v>
      </c>
      <c r="K93" s="2">
        <v>6</v>
      </c>
      <c r="L93" s="2"/>
    </row>
    <row r="94" spans="1:12">
      <c r="A94" s="2">
        <v>93</v>
      </c>
      <c r="B94" s="2" t="str">
        <f t="shared" si="2"/>
        <v>CS6D-T001-12</v>
      </c>
      <c r="C94" s="2" t="str">
        <f t="shared" si="3"/>
        <v>T001</v>
      </c>
      <c r="D94" s="2" t="s">
        <v>19</v>
      </c>
      <c r="E94" s="2" t="s">
        <v>238</v>
      </c>
      <c r="F94" s="2" t="s">
        <v>228</v>
      </c>
      <c r="G94" s="2" t="s">
        <v>215</v>
      </c>
      <c r="H94" s="2">
        <v>1</v>
      </c>
      <c r="I94" s="2" t="s">
        <v>203</v>
      </c>
      <c r="J94" s="2" t="s">
        <v>201</v>
      </c>
      <c r="K94" s="2">
        <v>12</v>
      </c>
      <c r="L94" s="2"/>
    </row>
    <row r="95" spans="1:12">
      <c r="A95" s="2">
        <v>94</v>
      </c>
      <c r="B95" s="2" t="str">
        <f t="shared" si="2"/>
        <v>CS6D-T002-13</v>
      </c>
      <c r="C95" s="2" t="str">
        <f t="shared" si="3"/>
        <v>T002</v>
      </c>
      <c r="D95" s="2" t="s">
        <v>19</v>
      </c>
      <c r="E95" s="2" t="s">
        <v>238</v>
      </c>
      <c r="F95" s="2" t="s">
        <v>228</v>
      </c>
      <c r="G95" s="2" t="s">
        <v>215</v>
      </c>
      <c r="H95" s="2">
        <v>2</v>
      </c>
      <c r="I95" s="2" t="s">
        <v>206</v>
      </c>
      <c r="J95" s="2" t="s">
        <v>201</v>
      </c>
      <c r="K95" s="2">
        <v>13</v>
      </c>
      <c r="L95" s="2"/>
    </row>
    <row r="96" spans="1:12">
      <c r="A96" s="2">
        <v>95</v>
      </c>
      <c r="B96" s="2" t="str">
        <f t="shared" si="2"/>
        <v>CS6D-T003-12</v>
      </c>
      <c r="C96" s="2" t="str">
        <f t="shared" si="3"/>
        <v>T003</v>
      </c>
      <c r="D96" s="2" t="s">
        <v>19</v>
      </c>
      <c r="E96" s="2" t="s">
        <v>237</v>
      </c>
      <c r="F96" s="2" t="s">
        <v>239</v>
      </c>
      <c r="G96" s="2" t="s">
        <v>215</v>
      </c>
      <c r="H96" s="2">
        <v>3</v>
      </c>
      <c r="I96" s="2" t="s">
        <v>203</v>
      </c>
      <c r="J96" s="2" t="s">
        <v>204</v>
      </c>
      <c r="K96" s="2">
        <v>12</v>
      </c>
      <c r="L96" s="2"/>
    </row>
    <row r="97" spans="1:12">
      <c r="A97" s="2">
        <v>96</v>
      </c>
      <c r="B97" s="2" t="str">
        <f t="shared" si="2"/>
        <v>CS6D-T004-13</v>
      </c>
      <c r="C97" s="2" t="str">
        <f t="shared" si="3"/>
        <v>T004</v>
      </c>
      <c r="D97" s="2" t="s">
        <v>19</v>
      </c>
      <c r="E97" s="2" t="s">
        <v>237</v>
      </c>
      <c r="F97" s="2" t="s">
        <v>239</v>
      </c>
      <c r="G97" s="2" t="s">
        <v>215</v>
      </c>
      <c r="H97" s="2">
        <v>4</v>
      </c>
      <c r="I97" s="2" t="s">
        <v>206</v>
      </c>
      <c r="J97" s="2" t="s">
        <v>204</v>
      </c>
      <c r="K97" s="2">
        <v>13</v>
      </c>
      <c r="L97" s="2"/>
    </row>
    <row r="98" spans="1:12">
      <c r="A98" s="2">
        <v>97</v>
      </c>
      <c r="B98" s="2" t="str">
        <f t="shared" si="2"/>
        <v>CS6D-T005-6</v>
      </c>
      <c r="C98" s="2" t="str">
        <f t="shared" si="3"/>
        <v>T005</v>
      </c>
      <c r="D98" s="2" t="s">
        <v>19</v>
      </c>
      <c r="E98" s="2" t="s">
        <v>240</v>
      </c>
      <c r="F98" s="2" t="s">
        <v>208</v>
      </c>
      <c r="G98" s="2" t="s">
        <v>215</v>
      </c>
      <c r="H98" s="2">
        <v>5</v>
      </c>
      <c r="I98" s="2" t="s">
        <v>206</v>
      </c>
      <c r="J98" s="2" t="s">
        <v>204</v>
      </c>
      <c r="K98" s="2">
        <v>6</v>
      </c>
      <c r="L98" s="2"/>
    </row>
    <row r="99" spans="1:12">
      <c r="A99" s="2">
        <v>98</v>
      </c>
      <c r="B99" s="2" t="str">
        <f t="shared" si="2"/>
        <v>CS6E-R042-12</v>
      </c>
      <c r="C99" s="2" t="str">
        <f t="shared" si="3"/>
        <v>R042</v>
      </c>
      <c r="D99" s="2" t="s">
        <v>34</v>
      </c>
      <c r="E99" s="2" t="s">
        <v>237</v>
      </c>
      <c r="F99" s="2" t="s">
        <v>201</v>
      </c>
      <c r="G99" s="2" t="s">
        <v>202</v>
      </c>
      <c r="H99" s="2">
        <v>42</v>
      </c>
      <c r="I99" s="2" t="s">
        <v>206</v>
      </c>
      <c r="J99" s="2" t="s">
        <v>201</v>
      </c>
      <c r="K99" s="2">
        <v>12</v>
      </c>
      <c r="L99" s="2"/>
    </row>
    <row r="100" spans="1:12">
      <c r="A100" s="2">
        <v>99</v>
      </c>
      <c r="B100" s="2" t="str">
        <f t="shared" si="2"/>
        <v>CS6E-R043-12</v>
      </c>
      <c r="C100" s="2" t="str">
        <f t="shared" si="3"/>
        <v>R043</v>
      </c>
      <c r="D100" s="2" t="s">
        <v>34</v>
      </c>
      <c r="E100" s="2" t="s">
        <v>220</v>
      </c>
      <c r="F100" s="2" t="s">
        <v>221</v>
      </c>
      <c r="G100" s="2" t="s">
        <v>202</v>
      </c>
      <c r="H100" s="2">
        <v>43</v>
      </c>
      <c r="I100" s="2" t="s">
        <v>206</v>
      </c>
      <c r="J100" s="2" t="s">
        <v>201</v>
      </c>
      <c r="K100" s="2">
        <v>12</v>
      </c>
      <c r="L100" s="2"/>
    </row>
    <row r="101" spans="1:12">
      <c r="A101" s="2">
        <v>100</v>
      </c>
      <c r="B101" s="2" t="str">
        <f t="shared" si="2"/>
        <v>CS6E-R044-11</v>
      </c>
      <c r="C101" s="2" t="str">
        <f t="shared" si="3"/>
        <v>R044</v>
      </c>
      <c r="D101" s="2" t="s">
        <v>34</v>
      </c>
      <c r="E101" s="2" t="s">
        <v>237</v>
      </c>
      <c r="F101" s="2" t="s">
        <v>201</v>
      </c>
      <c r="G101" s="2" t="s">
        <v>202</v>
      </c>
      <c r="H101" s="2">
        <v>44</v>
      </c>
      <c r="I101" s="2" t="s">
        <v>203</v>
      </c>
      <c r="J101" s="2" t="s">
        <v>201</v>
      </c>
      <c r="K101" s="2">
        <v>11</v>
      </c>
      <c r="L101" s="2"/>
    </row>
    <row r="102" spans="1:12">
      <c r="A102" s="2">
        <v>101</v>
      </c>
      <c r="B102" s="2" t="str">
        <f t="shared" si="2"/>
        <v>CS6E-R045-11</v>
      </c>
      <c r="C102" s="2" t="str">
        <f t="shared" si="3"/>
        <v>R045</v>
      </c>
      <c r="D102" s="2" t="s">
        <v>34</v>
      </c>
      <c r="E102" s="2" t="s">
        <v>220</v>
      </c>
      <c r="F102" s="2" t="s">
        <v>221</v>
      </c>
      <c r="G102" s="2" t="s">
        <v>202</v>
      </c>
      <c r="H102" s="2">
        <v>45</v>
      </c>
      <c r="I102" s="2" t="s">
        <v>203</v>
      </c>
      <c r="J102" s="2" t="s">
        <v>201</v>
      </c>
      <c r="K102" s="2">
        <v>11</v>
      </c>
      <c r="L102" s="2"/>
    </row>
    <row r="103" spans="1:12">
      <c r="A103" s="2">
        <v>102</v>
      </c>
      <c r="B103" s="2" t="str">
        <f t="shared" si="2"/>
        <v>CS6E-R046-6</v>
      </c>
      <c r="C103" s="2" t="str">
        <f t="shared" si="3"/>
        <v>R046</v>
      </c>
      <c r="D103" s="2" t="s">
        <v>34</v>
      </c>
      <c r="E103" s="2" t="s">
        <v>220</v>
      </c>
      <c r="F103" s="2" t="s">
        <v>221</v>
      </c>
      <c r="G103" s="2" t="s">
        <v>202</v>
      </c>
      <c r="H103" s="2">
        <v>46</v>
      </c>
      <c r="I103" s="2" t="s">
        <v>206</v>
      </c>
      <c r="J103" s="2" t="s">
        <v>222</v>
      </c>
      <c r="K103" s="2">
        <v>6</v>
      </c>
      <c r="L103" s="2"/>
    </row>
    <row r="104" spans="1:12">
      <c r="A104" s="2">
        <v>103</v>
      </c>
      <c r="B104" s="2" t="str">
        <f t="shared" si="2"/>
        <v>CS6E-R047-4</v>
      </c>
      <c r="C104" s="2" t="str">
        <f t="shared" si="3"/>
        <v>R047</v>
      </c>
      <c r="D104" s="2" t="s">
        <v>34</v>
      </c>
      <c r="E104" s="2" t="s">
        <v>220</v>
      </c>
      <c r="F104" s="2" t="s">
        <v>221</v>
      </c>
      <c r="G104" s="2" t="s">
        <v>202</v>
      </c>
      <c r="H104" s="2">
        <v>47</v>
      </c>
      <c r="I104" s="2" t="s">
        <v>203</v>
      </c>
      <c r="J104" s="2" t="s">
        <v>222</v>
      </c>
      <c r="K104" s="2">
        <v>4</v>
      </c>
      <c r="L104" s="2"/>
    </row>
    <row r="105" spans="1:12">
      <c r="A105" s="2">
        <v>104</v>
      </c>
      <c r="B105" s="2" t="str">
        <f t="shared" si="2"/>
        <v>CS6E-T042-12</v>
      </c>
      <c r="C105" s="2" t="str">
        <f t="shared" si="3"/>
        <v>T042</v>
      </c>
      <c r="D105" s="2" t="s">
        <v>34</v>
      </c>
      <c r="E105" s="2" t="s">
        <v>238</v>
      </c>
      <c r="F105" s="2" t="s">
        <v>228</v>
      </c>
      <c r="G105" s="2" t="s">
        <v>215</v>
      </c>
      <c r="H105" s="2">
        <v>42</v>
      </c>
      <c r="I105" s="2" t="s">
        <v>203</v>
      </c>
      <c r="J105" s="2" t="s">
        <v>201</v>
      </c>
      <c r="K105" s="2">
        <v>12</v>
      </c>
      <c r="L105" s="2"/>
    </row>
    <row r="106" spans="1:12">
      <c r="A106" s="2">
        <v>105</v>
      </c>
      <c r="B106" s="2" t="str">
        <f t="shared" si="2"/>
        <v>CS6E-T043-11</v>
      </c>
      <c r="C106" s="2" t="str">
        <f t="shared" si="3"/>
        <v>T043</v>
      </c>
      <c r="D106" s="2" t="s">
        <v>34</v>
      </c>
      <c r="E106" s="2" t="s">
        <v>238</v>
      </c>
      <c r="F106" s="2" t="s">
        <v>228</v>
      </c>
      <c r="G106" s="2" t="s">
        <v>215</v>
      </c>
      <c r="H106" s="2">
        <v>43</v>
      </c>
      <c r="I106" s="2" t="s">
        <v>206</v>
      </c>
      <c r="J106" s="2" t="s">
        <v>201</v>
      </c>
      <c r="K106" s="2">
        <v>11</v>
      </c>
      <c r="L106" s="2"/>
    </row>
    <row r="107" spans="1:12">
      <c r="A107" s="2">
        <v>106</v>
      </c>
      <c r="B107" s="2" t="str">
        <f t="shared" si="2"/>
        <v>CS9B-R001-12</v>
      </c>
      <c r="C107" s="2" t="str">
        <f t="shared" si="3"/>
        <v>R001</v>
      </c>
      <c r="D107" s="2" t="s">
        <v>42</v>
      </c>
      <c r="E107" s="2" t="s">
        <v>220</v>
      </c>
      <c r="F107" s="2" t="s">
        <v>221</v>
      </c>
      <c r="G107" s="2" t="s">
        <v>202</v>
      </c>
      <c r="H107" s="2">
        <v>1</v>
      </c>
      <c r="I107" s="2" t="s">
        <v>202</v>
      </c>
      <c r="J107" s="2" t="s">
        <v>241</v>
      </c>
      <c r="K107" s="2">
        <v>12</v>
      </c>
      <c r="L107" s="2"/>
    </row>
    <row r="108" spans="1:12">
      <c r="A108" s="2">
        <v>107</v>
      </c>
      <c r="B108" s="2" t="str">
        <f t="shared" si="2"/>
        <v>CS9B-R002-13</v>
      </c>
      <c r="C108" s="2" t="str">
        <f t="shared" si="3"/>
        <v>R002</v>
      </c>
      <c r="D108" s="2" t="s">
        <v>42</v>
      </c>
      <c r="E108" s="2" t="s">
        <v>220</v>
      </c>
      <c r="F108" s="2" t="s">
        <v>221</v>
      </c>
      <c r="G108" s="2" t="s">
        <v>202</v>
      </c>
      <c r="H108" s="2">
        <v>2</v>
      </c>
      <c r="I108" s="2" t="s">
        <v>229</v>
      </c>
      <c r="J108" s="2" t="s">
        <v>241</v>
      </c>
      <c r="K108" s="2">
        <v>13</v>
      </c>
      <c r="L108" s="2"/>
    </row>
    <row r="109" spans="1:12">
      <c r="A109" s="2">
        <v>108</v>
      </c>
      <c r="B109" s="2" t="str">
        <f t="shared" si="2"/>
        <v>CS9B-T001-11</v>
      </c>
      <c r="C109" s="2" t="str">
        <f t="shared" si="3"/>
        <v>T001</v>
      </c>
      <c r="D109" s="2" t="s">
        <v>42</v>
      </c>
      <c r="E109" s="2" t="s">
        <v>237</v>
      </c>
      <c r="F109" s="2" t="s">
        <v>201</v>
      </c>
      <c r="G109" s="2" t="s">
        <v>215</v>
      </c>
      <c r="H109" s="2">
        <v>1</v>
      </c>
      <c r="I109" s="2" t="s">
        <v>229</v>
      </c>
      <c r="J109" s="2" t="s">
        <v>241</v>
      </c>
      <c r="K109" s="2">
        <v>11</v>
      </c>
      <c r="L109" s="2"/>
    </row>
    <row r="110" spans="1:12">
      <c r="A110" s="2">
        <v>109</v>
      </c>
      <c r="B110" s="2" t="str">
        <f t="shared" si="2"/>
        <v>CS9B-T002-3</v>
      </c>
      <c r="C110" s="2" t="str">
        <f t="shared" si="3"/>
        <v>T002</v>
      </c>
      <c r="D110" s="2" t="s">
        <v>42</v>
      </c>
      <c r="E110" s="2" t="s">
        <v>242</v>
      </c>
      <c r="F110" s="2" t="s">
        <v>210</v>
      </c>
      <c r="G110" s="2" t="s">
        <v>215</v>
      </c>
      <c r="H110" s="2">
        <v>2</v>
      </c>
      <c r="I110" s="2" t="s">
        <v>229</v>
      </c>
      <c r="J110" s="2" t="s">
        <v>241</v>
      </c>
      <c r="K110" s="2">
        <v>3</v>
      </c>
      <c r="L110" s="2"/>
    </row>
    <row r="111" spans="1:12">
      <c r="A111" s="2">
        <v>110</v>
      </c>
      <c r="B111" s="2" t="str">
        <f t="shared" si="2"/>
        <v>CS9B-T003-10</v>
      </c>
      <c r="C111" s="2" t="str">
        <f t="shared" si="3"/>
        <v>T003</v>
      </c>
      <c r="D111" s="2" t="s">
        <v>42</v>
      </c>
      <c r="E111" s="2" t="s">
        <v>237</v>
      </c>
      <c r="F111" s="2" t="s">
        <v>201</v>
      </c>
      <c r="G111" s="2" t="s">
        <v>215</v>
      </c>
      <c r="H111" s="2">
        <v>3</v>
      </c>
      <c r="I111" s="2" t="s">
        <v>202</v>
      </c>
      <c r="J111" s="2" t="s">
        <v>241</v>
      </c>
      <c r="K111" s="2">
        <v>10</v>
      </c>
      <c r="L111" s="2"/>
    </row>
    <row r="112" spans="1:12">
      <c r="A112" s="2">
        <v>111</v>
      </c>
      <c r="B112" s="2" t="str">
        <f t="shared" si="2"/>
        <v>CS9B-T004-5</v>
      </c>
      <c r="C112" s="2" t="str">
        <f t="shared" si="3"/>
        <v>T004</v>
      </c>
      <c r="D112" s="2" t="s">
        <v>42</v>
      </c>
      <c r="E112" s="2" t="s">
        <v>240</v>
      </c>
      <c r="F112" s="2" t="s">
        <v>208</v>
      </c>
      <c r="G112" s="2" t="s">
        <v>215</v>
      </c>
      <c r="H112" s="2">
        <v>4</v>
      </c>
      <c r="I112" s="2" t="s">
        <v>202</v>
      </c>
      <c r="J112" s="2" t="s">
        <v>241</v>
      </c>
      <c r="K112" s="2">
        <v>5</v>
      </c>
      <c r="L112" s="2"/>
    </row>
    <row r="113" spans="1:12">
      <c r="A113" s="2">
        <v>112</v>
      </c>
      <c r="B113" s="2" t="str">
        <f t="shared" si="2"/>
        <v>CS9C-R001-12</v>
      </c>
      <c r="C113" s="2" t="str">
        <f t="shared" si="3"/>
        <v>R001</v>
      </c>
      <c r="D113" s="2" t="s">
        <v>50</v>
      </c>
      <c r="E113" s="2" t="s">
        <v>220</v>
      </c>
      <c r="F113" s="2" t="s">
        <v>221</v>
      </c>
      <c r="G113" s="2" t="s">
        <v>202</v>
      </c>
      <c r="H113" s="2">
        <v>1</v>
      </c>
      <c r="I113" s="2" t="s">
        <v>202</v>
      </c>
      <c r="J113" s="2" t="s">
        <v>241</v>
      </c>
      <c r="K113" s="2">
        <v>12</v>
      </c>
      <c r="L113" s="2"/>
    </row>
    <row r="114" spans="1:12">
      <c r="A114" s="2">
        <v>113</v>
      </c>
      <c r="B114" s="2" t="str">
        <f t="shared" si="2"/>
        <v>CS9C-R002-3</v>
      </c>
      <c r="C114" s="2" t="str">
        <f t="shared" si="3"/>
        <v>R002</v>
      </c>
      <c r="D114" s="2" t="s">
        <v>50</v>
      </c>
      <c r="E114" s="2" t="s">
        <v>209</v>
      </c>
      <c r="F114" s="2" t="s">
        <v>210</v>
      </c>
      <c r="G114" s="2" t="s">
        <v>202</v>
      </c>
      <c r="H114" s="2">
        <v>2</v>
      </c>
      <c r="I114" s="2" t="s">
        <v>202</v>
      </c>
      <c r="J114" s="2" t="s">
        <v>241</v>
      </c>
      <c r="K114" s="2">
        <v>3</v>
      </c>
      <c r="L114" s="2"/>
    </row>
    <row r="115" spans="1:12">
      <c r="A115" s="2">
        <v>114</v>
      </c>
      <c r="B115" s="2" t="str">
        <f t="shared" si="2"/>
        <v>CS9C-R003-12</v>
      </c>
      <c r="C115" s="2" t="str">
        <f t="shared" si="3"/>
        <v>R003</v>
      </c>
      <c r="D115" s="2" t="s">
        <v>50</v>
      </c>
      <c r="E115" s="2" t="s">
        <v>220</v>
      </c>
      <c r="F115" s="2" t="s">
        <v>221</v>
      </c>
      <c r="G115" s="2" t="s">
        <v>202</v>
      </c>
      <c r="H115" s="2">
        <v>3</v>
      </c>
      <c r="I115" s="2" t="s">
        <v>229</v>
      </c>
      <c r="J115" s="2" t="s">
        <v>241</v>
      </c>
      <c r="K115" s="2">
        <v>12</v>
      </c>
      <c r="L115" s="2"/>
    </row>
    <row r="116" spans="1:12">
      <c r="A116" s="2">
        <v>115</v>
      </c>
      <c r="B116" s="2" t="str">
        <f t="shared" si="2"/>
        <v>CS9C-R004-5</v>
      </c>
      <c r="C116" s="2" t="str">
        <f t="shared" si="3"/>
        <v>R004</v>
      </c>
      <c r="D116" s="2" t="s">
        <v>50</v>
      </c>
      <c r="E116" s="2" t="s">
        <v>220</v>
      </c>
      <c r="F116" s="2" t="s">
        <v>221</v>
      </c>
      <c r="G116" s="2" t="s">
        <v>202</v>
      </c>
      <c r="H116" s="2">
        <v>4</v>
      </c>
      <c r="I116" s="2" t="s">
        <v>202</v>
      </c>
      <c r="J116" s="2" t="s">
        <v>243</v>
      </c>
      <c r="K116" s="2">
        <v>5</v>
      </c>
      <c r="L116" s="2"/>
    </row>
    <row r="117" spans="1:12">
      <c r="A117" s="2">
        <v>116</v>
      </c>
      <c r="B117" s="2" t="str">
        <f t="shared" si="2"/>
        <v>CS9C-R005-5</v>
      </c>
      <c r="C117" s="2" t="str">
        <f t="shared" si="3"/>
        <v>R005</v>
      </c>
      <c r="D117" s="2" t="s">
        <v>50</v>
      </c>
      <c r="E117" s="2" t="s">
        <v>209</v>
      </c>
      <c r="F117" s="2" t="s">
        <v>210</v>
      </c>
      <c r="G117" s="2" t="s">
        <v>202</v>
      </c>
      <c r="H117" s="2">
        <v>5</v>
      </c>
      <c r="I117" s="2" t="s">
        <v>202</v>
      </c>
      <c r="J117" s="2" t="s">
        <v>243</v>
      </c>
      <c r="K117" s="2">
        <v>5</v>
      </c>
      <c r="L117" s="2"/>
    </row>
    <row r="118" spans="1:12">
      <c r="A118" s="2">
        <v>117</v>
      </c>
      <c r="B118" s="2" t="str">
        <f t="shared" si="2"/>
        <v>CS9C-R006-5</v>
      </c>
      <c r="C118" s="2" t="str">
        <f t="shared" si="3"/>
        <v>R006</v>
      </c>
      <c r="D118" s="2" t="s">
        <v>50</v>
      </c>
      <c r="E118" s="2" t="s">
        <v>244</v>
      </c>
      <c r="F118" s="2" t="s">
        <v>218</v>
      </c>
      <c r="G118" s="2" t="s">
        <v>202</v>
      </c>
      <c r="H118" s="2">
        <v>6</v>
      </c>
      <c r="I118" s="2" t="s">
        <v>206</v>
      </c>
      <c r="J118" s="2" t="s">
        <v>204</v>
      </c>
      <c r="K118" s="2">
        <v>5</v>
      </c>
      <c r="L118" s="2"/>
    </row>
    <row r="119" spans="1:12">
      <c r="A119" s="2">
        <v>118</v>
      </c>
      <c r="B119" s="2" t="str">
        <f t="shared" si="2"/>
        <v>CS9C-R007-5</v>
      </c>
      <c r="C119" s="2" t="str">
        <f t="shared" si="3"/>
        <v>R007</v>
      </c>
      <c r="D119" s="2" t="s">
        <v>50</v>
      </c>
      <c r="E119" s="2" t="s">
        <v>220</v>
      </c>
      <c r="F119" s="2" t="s">
        <v>221</v>
      </c>
      <c r="G119" s="2" t="s">
        <v>202</v>
      </c>
      <c r="H119" s="2">
        <v>7</v>
      </c>
      <c r="I119" s="2" t="s">
        <v>229</v>
      </c>
      <c r="J119" s="2" t="s">
        <v>204</v>
      </c>
      <c r="K119" s="2">
        <v>5</v>
      </c>
      <c r="L119" s="2"/>
    </row>
    <row r="120" spans="1:12">
      <c r="A120" s="2">
        <v>119</v>
      </c>
      <c r="B120" s="2" t="str">
        <f t="shared" si="2"/>
        <v>CS9C-R008-1</v>
      </c>
      <c r="C120" s="2" t="str">
        <f t="shared" si="3"/>
        <v>R008</v>
      </c>
      <c r="D120" s="2" t="s">
        <v>50</v>
      </c>
      <c r="E120" s="2" t="s">
        <v>220</v>
      </c>
      <c r="F120" s="2" t="s">
        <v>221</v>
      </c>
      <c r="G120" s="2" t="s">
        <v>202</v>
      </c>
      <c r="H120" s="2">
        <v>8</v>
      </c>
      <c r="I120" s="2" t="s">
        <v>229</v>
      </c>
      <c r="J120" s="2" t="s">
        <v>245</v>
      </c>
      <c r="K120" s="2">
        <v>1</v>
      </c>
      <c r="L120" s="2"/>
    </row>
    <row r="121" spans="1:12">
      <c r="A121" s="2">
        <v>120</v>
      </c>
      <c r="B121" s="2" t="str">
        <f t="shared" si="2"/>
        <v>CS9C-T001-12</v>
      </c>
      <c r="C121" s="2" t="str">
        <f t="shared" si="3"/>
        <v>T001</v>
      </c>
      <c r="D121" s="2" t="s">
        <v>50</v>
      </c>
      <c r="E121" s="2" t="s">
        <v>237</v>
      </c>
      <c r="F121" s="2" t="s">
        <v>201</v>
      </c>
      <c r="G121" s="2" t="s">
        <v>215</v>
      </c>
      <c r="H121" s="2">
        <v>1</v>
      </c>
      <c r="I121" s="2" t="s">
        <v>229</v>
      </c>
      <c r="J121" s="2" t="s">
        <v>241</v>
      </c>
      <c r="K121" s="2">
        <v>12</v>
      </c>
      <c r="L121" s="2"/>
    </row>
    <row r="122" spans="1:12">
      <c r="A122" s="2">
        <v>121</v>
      </c>
      <c r="B122" s="2" t="str">
        <f t="shared" si="2"/>
        <v>CS9C-T002-3</v>
      </c>
      <c r="C122" s="2" t="str">
        <f t="shared" si="3"/>
        <v>T002</v>
      </c>
      <c r="D122" s="2" t="s">
        <v>50</v>
      </c>
      <c r="E122" s="2" t="s">
        <v>209</v>
      </c>
      <c r="F122" s="2" t="s">
        <v>210</v>
      </c>
      <c r="G122" s="2" t="s">
        <v>215</v>
      </c>
      <c r="H122" s="2">
        <v>2</v>
      </c>
      <c r="I122" s="2" t="s">
        <v>229</v>
      </c>
      <c r="J122" s="2" t="s">
        <v>241</v>
      </c>
      <c r="K122" s="2">
        <v>3</v>
      </c>
      <c r="L122" s="2"/>
    </row>
    <row r="123" spans="1:12">
      <c r="A123" s="2">
        <v>122</v>
      </c>
      <c r="B123" s="2" t="str">
        <f t="shared" si="2"/>
        <v>CS9C-T003-3</v>
      </c>
      <c r="C123" s="2" t="str">
        <f t="shared" si="3"/>
        <v>T003</v>
      </c>
      <c r="D123" s="2" t="s">
        <v>50</v>
      </c>
      <c r="E123" s="2" t="s">
        <v>240</v>
      </c>
      <c r="F123" s="2" t="s">
        <v>208</v>
      </c>
      <c r="G123" s="2" t="s">
        <v>215</v>
      </c>
      <c r="H123" s="2">
        <v>3</v>
      </c>
      <c r="I123" s="2" t="s">
        <v>229</v>
      </c>
      <c r="J123" s="2" t="s">
        <v>241</v>
      </c>
      <c r="K123" s="2">
        <v>3</v>
      </c>
      <c r="L123" s="2"/>
    </row>
    <row r="124" spans="1:12">
      <c r="A124" s="2">
        <v>123</v>
      </c>
      <c r="B124" s="2" t="str">
        <f t="shared" si="2"/>
        <v>CS9C-T004-12</v>
      </c>
      <c r="C124" s="2" t="str">
        <f t="shared" si="3"/>
        <v>T004</v>
      </c>
      <c r="D124" s="2" t="s">
        <v>50</v>
      </c>
      <c r="E124" s="2" t="s">
        <v>237</v>
      </c>
      <c r="F124" s="2" t="s">
        <v>201</v>
      </c>
      <c r="G124" s="2" t="s">
        <v>215</v>
      </c>
      <c r="H124" s="2">
        <v>4</v>
      </c>
      <c r="I124" s="2" t="s">
        <v>202</v>
      </c>
      <c r="J124" s="2" t="s">
        <v>241</v>
      </c>
      <c r="K124" s="2">
        <v>12</v>
      </c>
      <c r="L124" s="2"/>
    </row>
    <row r="125" spans="1:12">
      <c r="A125" s="2">
        <v>124</v>
      </c>
      <c r="B125" s="2" t="str">
        <f t="shared" si="2"/>
        <v>CS9C-T005-5</v>
      </c>
      <c r="C125" s="2" t="str">
        <f t="shared" si="3"/>
        <v>T005</v>
      </c>
      <c r="D125" s="2" t="s">
        <v>50</v>
      </c>
      <c r="E125" s="2" t="s">
        <v>209</v>
      </c>
      <c r="F125" s="2" t="s">
        <v>210</v>
      </c>
      <c r="G125" s="2" t="s">
        <v>215</v>
      </c>
      <c r="H125" s="2">
        <v>5</v>
      </c>
      <c r="I125" s="2" t="s">
        <v>229</v>
      </c>
      <c r="J125" s="2" t="s">
        <v>243</v>
      </c>
      <c r="K125" s="2">
        <v>5</v>
      </c>
      <c r="L125" s="2"/>
    </row>
    <row r="126" spans="1:12">
      <c r="A126" s="2">
        <v>125</v>
      </c>
      <c r="B126" s="2" t="str">
        <f t="shared" si="2"/>
        <v>CS9C-T006-5</v>
      </c>
      <c r="C126" s="2" t="str">
        <f t="shared" si="3"/>
        <v>T006</v>
      </c>
      <c r="D126" s="2" t="s">
        <v>50</v>
      </c>
      <c r="E126" s="2" t="s">
        <v>244</v>
      </c>
      <c r="F126" s="2" t="s">
        <v>218</v>
      </c>
      <c r="G126" s="2" t="s">
        <v>215</v>
      </c>
      <c r="H126" s="2">
        <v>6</v>
      </c>
      <c r="I126" s="2" t="s">
        <v>203</v>
      </c>
      <c r="J126" s="2" t="s">
        <v>204</v>
      </c>
      <c r="K126" s="2">
        <v>5</v>
      </c>
      <c r="L126" s="2"/>
    </row>
    <row r="127" spans="1:12">
      <c r="A127" s="2">
        <v>126</v>
      </c>
      <c r="B127" s="2" t="str">
        <f t="shared" si="2"/>
        <v>CS9C-T007-3</v>
      </c>
      <c r="C127" s="2" t="str">
        <f t="shared" si="3"/>
        <v>T007</v>
      </c>
      <c r="D127" s="2" t="s">
        <v>50</v>
      </c>
      <c r="E127" s="2" t="s">
        <v>220</v>
      </c>
      <c r="F127" s="2" t="s">
        <v>221</v>
      </c>
      <c r="G127" s="2" t="s">
        <v>215</v>
      </c>
      <c r="H127" s="2">
        <v>7</v>
      </c>
      <c r="I127" s="2" t="s">
        <v>202</v>
      </c>
      <c r="J127" s="2" t="s">
        <v>204</v>
      </c>
      <c r="K127" s="2">
        <v>3</v>
      </c>
      <c r="L127" s="2"/>
    </row>
    <row r="128" spans="1:12">
      <c r="A128" s="2">
        <v>127</v>
      </c>
      <c r="B128" s="2" t="str">
        <f t="shared" si="2"/>
        <v>CS9C-T008-1</v>
      </c>
      <c r="C128" s="2" t="str">
        <f t="shared" si="3"/>
        <v>T008</v>
      </c>
      <c r="D128" s="2" t="s">
        <v>50</v>
      </c>
      <c r="E128" s="2" t="s">
        <v>246</v>
      </c>
      <c r="F128" s="2" t="s">
        <v>203</v>
      </c>
      <c r="G128" s="2" t="s">
        <v>215</v>
      </c>
      <c r="H128" s="2">
        <v>8</v>
      </c>
      <c r="I128" s="2" t="s">
        <v>202</v>
      </c>
      <c r="J128" s="2" t="s">
        <v>245</v>
      </c>
      <c r="K128" s="2">
        <v>1</v>
      </c>
      <c r="L128" s="2"/>
    </row>
    <row r="129" spans="1:12">
      <c r="A129" s="2">
        <v>128</v>
      </c>
      <c r="B129" s="2" t="str">
        <f t="shared" si="2"/>
        <v>CS19-R007-1</v>
      </c>
      <c r="C129" s="2" t="str">
        <f t="shared" si="3"/>
        <v>R007</v>
      </c>
      <c r="D129" s="2" t="s">
        <v>91</v>
      </c>
      <c r="E129" s="3" t="s">
        <v>247</v>
      </c>
      <c r="F129" s="2" t="s">
        <v>248</v>
      </c>
      <c r="G129" s="2" t="s">
        <v>202</v>
      </c>
      <c r="H129" s="2">
        <v>7</v>
      </c>
      <c r="I129" s="2" t="s">
        <v>229</v>
      </c>
      <c r="J129" s="2" t="s">
        <v>249</v>
      </c>
      <c r="K129" s="2">
        <v>1</v>
      </c>
      <c r="L129" s="2"/>
    </row>
    <row r="130" spans="1:12">
      <c r="A130" s="2">
        <v>129</v>
      </c>
      <c r="B130" s="2" t="str">
        <f t="shared" ref="B130:B193" si="4">D130&amp;"-"&amp;C130&amp;"-"&amp;K130</f>
        <v>CS19-R008-1</v>
      </c>
      <c r="C130" s="2" t="str">
        <f t="shared" ref="C130:C193" si="5">G130&amp;TEXT(H130,"000")</f>
        <v>R008</v>
      </c>
      <c r="D130" s="2" t="s">
        <v>91</v>
      </c>
      <c r="E130" s="3" t="s">
        <v>250</v>
      </c>
      <c r="F130" s="2" t="s">
        <v>248</v>
      </c>
      <c r="G130" s="2" t="s">
        <v>202</v>
      </c>
      <c r="H130" s="2">
        <v>8</v>
      </c>
      <c r="I130" s="2" t="s">
        <v>229</v>
      </c>
      <c r="J130" s="2" t="s">
        <v>249</v>
      </c>
      <c r="K130" s="2">
        <v>1</v>
      </c>
      <c r="L130" s="2"/>
    </row>
    <row r="131" spans="1:12">
      <c r="A131" s="2">
        <v>130</v>
      </c>
      <c r="B131" s="2" t="str">
        <f t="shared" si="4"/>
        <v>CS19-R009-1</v>
      </c>
      <c r="C131" s="2" t="str">
        <f t="shared" si="5"/>
        <v>R009</v>
      </c>
      <c r="D131" s="2" t="s">
        <v>91</v>
      </c>
      <c r="E131" s="3" t="s">
        <v>251</v>
      </c>
      <c r="F131" s="2" t="s">
        <v>248</v>
      </c>
      <c r="G131" s="2" t="s">
        <v>202</v>
      </c>
      <c r="H131" s="2">
        <v>9</v>
      </c>
      <c r="I131" s="2" t="s">
        <v>229</v>
      </c>
      <c r="J131" s="2" t="s">
        <v>249</v>
      </c>
      <c r="K131" s="2">
        <v>1</v>
      </c>
      <c r="L131" s="2"/>
    </row>
    <row r="132" spans="1:12">
      <c r="A132" s="2">
        <v>131</v>
      </c>
      <c r="B132" s="2" t="str">
        <f t="shared" si="4"/>
        <v>CS19-R010-1</v>
      </c>
      <c r="C132" s="2" t="str">
        <f t="shared" si="5"/>
        <v>R010</v>
      </c>
      <c r="D132" s="2" t="s">
        <v>91</v>
      </c>
      <c r="E132" s="3" t="s">
        <v>252</v>
      </c>
      <c r="F132" s="2" t="s">
        <v>248</v>
      </c>
      <c r="G132" s="2" t="s">
        <v>202</v>
      </c>
      <c r="H132" s="2">
        <v>10</v>
      </c>
      <c r="I132" s="2" t="s">
        <v>229</v>
      </c>
      <c r="J132" s="2" t="s">
        <v>249</v>
      </c>
      <c r="K132" s="2">
        <v>1</v>
      </c>
      <c r="L132" s="2"/>
    </row>
    <row r="133" spans="1:12">
      <c r="A133" s="2">
        <v>132</v>
      </c>
      <c r="B133" s="2" t="str">
        <f t="shared" si="4"/>
        <v>CS19-R011-1</v>
      </c>
      <c r="C133" s="2" t="str">
        <f t="shared" si="5"/>
        <v>R011</v>
      </c>
      <c r="D133" s="2" t="s">
        <v>91</v>
      </c>
      <c r="E133" s="3" t="s">
        <v>253</v>
      </c>
      <c r="F133" s="2" t="s">
        <v>248</v>
      </c>
      <c r="G133" s="2" t="s">
        <v>202</v>
      </c>
      <c r="H133" s="2">
        <v>11</v>
      </c>
      <c r="I133" s="2" t="s">
        <v>202</v>
      </c>
      <c r="J133" s="2" t="s">
        <v>249</v>
      </c>
      <c r="K133" s="2">
        <v>1</v>
      </c>
      <c r="L133" s="2"/>
    </row>
    <row r="134" spans="1:12">
      <c r="A134" s="2">
        <v>133</v>
      </c>
      <c r="B134" s="2" t="str">
        <f t="shared" si="4"/>
        <v>CS19-R012-1</v>
      </c>
      <c r="C134" s="2" t="str">
        <f t="shared" si="5"/>
        <v>R012</v>
      </c>
      <c r="D134" s="2" t="s">
        <v>91</v>
      </c>
      <c r="E134" s="3" t="s">
        <v>254</v>
      </c>
      <c r="F134" s="2" t="s">
        <v>248</v>
      </c>
      <c r="G134" s="2" t="s">
        <v>202</v>
      </c>
      <c r="H134" s="2">
        <v>12</v>
      </c>
      <c r="I134" s="2" t="s">
        <v>202</v>
      </c>
      <c r="J134" s="2" t="s">
        <v>249</v>
      </c>
      <c r="K134" s="2">
        <v>1</v>
      </c>
      <c r="L134" s="2"/>
    </row>
    <row r="135" spans="1:12">
      <c r="A135" s="2">
        <v>134</v>
      </c>
      <c r="B135" s="2" t="str">
        <f t="shared" si="4"/>
        <v>CS19-R013-1</v>
      </c>
      <c r="C135" s="2" t="str">
        <f t="shared" si="5"/>
        <v>R013</v>
      </c>
      <c r="D135" s="2" t="s">
        <v>91</v>
      </c>
      <c r="E135" s="3" t="s">
        <v>255</v>
      </c>
      <c r="F135" s="2" t="s">
        <v>248</v>
      </c>
      <c r="G135" s="2" t="s">
        <v>202</v>
      </c>
      <c r="H135" s="2">
        <v>13</v>
      </c>
      <c r="I135" s="2" t="s">
        <v>202</v>
      </c>
      <c r="J135" s="2" t="s">
        <v>249</v>
      </c>
      <c r="K135" s="2">
        <v>1</v>
      </c>
      <c r="L135" s="2"/>
    </row>
    <row r="136" spans="1:12">
      <c r="A136" s="2">
        <v>135</v>
      </c>
      <c r="B136" s="2" t="str">
        <f t="shared" si="4"/>
        <v>CS19-R014-1</v>
      </c>
      <c r="C136" s="2" t="str">
        <f t="shared" si="5"/>
        <v>R014</v>
      </c>
      <c r="D136" s="2" t="s">
        <v>91</v>
      </c>
      <c r="E136" s="3" t="s">
        <v>256</v>
      </c>
      <c r="F136" s="2" t="s">
        <v>248</v>
      </c>
      <c r="G136" s="2" t="s">
        <v>202</v>
      </c>
      <c r="H136" s="2">
        <v>14</v>
      </c>
      <c r="I136" s="2" t="s">
        <v>229</v>
      </c>
      <c r="J136" s="2" t="s">
        <v>249</v>
      </c>
      <c r="K136" s="2">
        <v>1</v>
      </c>
      <c r="L136" s="2"/>
    </row>
    <row r="137" spans="1:12">
      <c r="A137" s="2">
        <v>136</v>
      </c>
      <c r="B137" s="2" t="str">
        <f t="shared" si="4"/>
        <v>CS19-R015-1</v>
      </c>
      <c r="C137" s="2" t="str">
        <f t="shared" si="5"/>
        <v>R015</v>
      </c>
      <c r="D137" s="2" t="s">
        <v>91</v>
      </c>
      <c r="E137" s="3" t="s">
        <v>257</v>
      </c>
      <c r="F137" s="2" t="s">
        <v>248</v>
      </c>
      <c r="G137" s="2" t="s">
        <v>202</v>
      </c>
      <c r="H137" s="2">
        <v>15</v>
      </c>
      <c r="I137" s="2" t="s">
        <v>202</v>
      </c>
      <c r="J137" s="2" t="s">
        <v>249</v>
      </c>
      <c r="K137" s="2">
        <v>1</v>
      </c>
      <c r="L137" s="2"/>
    </row>
    <row r="138" spans="1:12">
      <c r="A138" s="2">
        <v>137</v>
      </c>
      <c r="B138" s="2" t="str">
        <f t="shared" si="4"/>
        <v>CS19-R016-1</v>
      </c>
      <c r="C138" s="2" t="str">
        <f t="shared" si="5"/>
        <v>R016</v>
      </c>
      <c r="D138" s="2" t="s">
        <v>91</v>
      </c>
      <c r="E138" s="3" t="s">
        <v>258</v>
      </c>
      <c r="F138" s="2" t="s">
        <v>248</v>
      </c>
      <c r="G138" s="2" t="s">
        <v>202</v>
      </c>
      <c r="H138" s="2">
        <v>16</v>
      </c>
      <c r="I138" s="2" t="s">
        <v>202</v>
      </c>
      <c r="J138" s="2" t="s">
        <v>249</v>
      </c>
      <c r="K138" s="2">
        <v>1</v>
      </c>
      <c r="L138" s="2"/>
    </row>
    <row r="139" spans="1:12">
      <c r="A139" s="2">
        <v>138</v>
      </c>
      <c r="B139" s="2" t="str">
        <f t="shared" si="4"/>
        <v>CS19-R017-1</v>
      </c>
      <c r="C139" s="2" t="str">
        <f t="shared" si="5"/>
        <v>R017</v>
      </c>
      <c r="D139" s="2" t="s">
        <v>91</v>
      </c>
      <c r="E139" s="3" t="s">
        <v>259</v>
      </c>
      <c r="F139" s="2" t="s">
        <v>248</v>
      </c>
      <c r="G139" s="2" t="s">
        <v>202</v>
      </c>
      <c r="H139" s="2">
        <v>17</v>
      </c>
      <c r="I139" s="2" t="s">
        <v>202</v>
      </c>
      <c r="J139" s="2" t="s">
        <v>249</v>
      </c>
      <c r="K139" s="2">
        <v>1</v>
      </c>
      <c r="L139" s="2"/>
    </row>
    <row r="140" spans="1:12">
      <c r="A140" s="2">
        <v>139</v>
      </c>
      <c r="B140" s="2" t="str">
        <f t="shared" si="4"/>
        <v>CS19-R018-1</v>
      </c>
      <c r="C140" s="2" t="str">
        <f t="shared" si="5"/>
        <v>R018</v>
      </c>
      <c r="D140" s="2" t="s">
        <v>91</v>
      </c>
      <c r="E140" s="3" t="s">
        <v>260</v>
      </c>
      <c r="F140" s="2" t="s">
        <v>248</v>
      </c>
      <c r="G140" s="2" t="s">
        <v>202</v>
      </c>
      <c r="H140" s="2">
        <v>18</v>
      </c>
      <c r="I140" s="2" t="s">
        <v>202</v>
      </c>
      <c r="J140" s="2" t="s">
        <v>249</v>
      </c>
      <c r="K140" s="2">
        <v>1</v>
      </c>
      <c r="L140" s="2"/>
    </row>
    <row r="141" spans="1:12">
      <c r="A141" s="2">
        <v>140</v>
      </c>
      <c r="B141" s="2" t="str">
        <f t="shared" si="4"/>
        <v>CS19-R019-1</v>
      </c>
      <c r="C141" s="2" t="str">
        <f t="shared" si="5"/>
        <v>R019</v>
      </c>
      <c r="D141" s="2" t="s">
        <v>91</v>
      </c>
      <c r="E141" s="3" t="s">
        <v>261</v>
      </c>
      <c r="F141" s="2" t="s">
        <v>248</v>
      </c>
      <c r="G141" s="2" t="s">
        <v>202</v>
      </c>
      <c r="H141" s="2">
        <v>19</v>
      </c>
      <c r="I141" s="2" t="s">
        <v>229</v>
      </c>
      <c r="J141" s="2" t="s">
        <v>249</v>
      </c>
      <c r="K141" s="2">
        <v>1</v>
      </c>
      <c r="L141" s="2"/>
    </row>
    <row r="142" spans="1:12">
      <c r="A142" s="2">
        <v>141</v>
      </c>
      <c r="B142" s="2" t="str">
        <f t="shared" si="4"/>
        <v>CS19-R020-1</v>
      </c>
      <c r="C142" s="2" t="str">
        <f t="shared" si="5"/>
        <v>R020</v>
      </c>
      <c r="D142" s="2" t="s">
        <v>91</v>
      </c>
      <c r="E142" s="3" t="s">
        <v>262</v>
      </c>
      <c r="F142" s="2" t="s">
        <v>248</v>
      </c>
      <c r="G142" s="2" t="s">
        <v>202</v>
      </c>
      <c r="H142" s="2">
        <v>20</v>
      </c>
      <c r="I142" s="2" t="s">
        <v>202</v>
      </c>
      <c r="J142" s="2" t="s">
        <v>249</v>
      </c>
      <c r="K142" s="2">
        <v>1</v>
      </c>
      <c r="L142" s="2"/>
    </row>
    <row r="143" spans="1:12">
      <c r="A143" s="2">
        <v>142</v>
      </c>
      <c r="B143" s="2" t="str">
        <f t="shared" si="4"/>
        <v>CS19-R021-1</v>
      </c>
      <c r="C143" s="2" t="str">
        <f t="shared" si="5"/>
        <v>R021</v>
      </c>
      <c r="D143" s="2" t="s">
        <v>91</v>
      </c>
      <c r="E143" s="3" t="s">
        <v>263</v>
      </c>
      <c r="F143" s="2" t="s">
        <v>248</v>
      </c>
      <c r="G143" s="2" t="s">
        <v>202</v>
      </c>
      <c r="H143" s="2">
        <v>21</v>
      </c>
      <c r="I143" s="2" t="s">
        <v>229</v>
      </c>
      <c r="J143" s="2" t="s">
        <v>249</v>
      </c>
      <c r="K143" s="2">
        <v>1</v>
      </c>
      <c r="L143" s="2"/>
    </row>
    <row r="144" spans="1:12">
      <c r="A144" s="2">
        <v>143</v>
      </c>
      <c r="B144" s="2" t="str">
        <f t="shared" si="4"/>
        <v>CS19-R022-1</v>
      </c>
      <c r="C144" s="2" t="str">
        <f t="shared" si="5"/>
        <v>R022</v>
      </c>
      <c r="D144" s="2" t="s">
        <v>91</v>
      </c>
      <c r="E144" s="3" t="s">
        <v>264</v>
      </c>
      <c r="F144" s="2" t="s">
        <v>248</v>
      </c>
      <c r="G144" s="2" t="s">
        <v>202</v>
      </c>
      <c r="H144" s="2">
        <v>22</v>
      </c>
      <c r="I144" s="2" t="s">
        <v>229</v>
      </c>
      <c r="J144" s="2" t="s">
        <v>249</v>
      </c>
      <c r="K144" s="2">
        <v>1</v>
      </c>
      <c r="L144" s="2"/>
    </row>
    <row r="145" spans="1:12">
      <c r="A145" s="2">
        <v>144</v>
      </c>
      <c r="B145" s="2" t="str">
        <f t="shared" si="4"/>
        <v>CS19-R023-1</v>
      </c>
      <c r="C145" s="2" t="str">
        <f t="shared" si="5"/>
        <v>R023</v>
      </c>
      <c r="D145" s="2" t="s">
        <v>91</v>
      </c>
      <c r="E145" s="3" t="s">
        <v>265</v>
      </c>
      <c r="F145" s="2" t="s">
        <v>248</v>
      </c>
      <c r="G145" s="2" t="s">
        <v>202</v>
      </c>
      <c r="H145" s="2">
        <v>23</v>
      </c>
      <c r="I145" s="2" t="s">
        <v>229</v>
      </c>
      <c r="J145" s="2" t="s">
        <v>249</v>
      </c>
      <c r="K145" s="2">
        <v>1</v>
      </c>
      <c r="L145" s="2"/>
    </row>
    <row r="146" spans="1:12">
      <c r="A146" s="2">
        <v>145</v>
      </c>
      <c r="B146" s="2" t="str">
        <f t="shared" si="4"/>
        <v>CS19-R024-1</v>
      </c>
      <c r="C146" s="2" t="str">
        <f t="shared" si="5"/>
        <v>R024</v>
      </c>
      <c r="D146" s="2" t="s">
        <v>91</v>
      </c>
      <c r="E146" s="3" t="s">
        <v>266</v>
      </c>
      <c r="F146" s="2" t="s">
        <v>248</v>
      </c>
      <c r="G146" s="2" t="s">
        <v>202</v>
      </c>
      <c r="H146" s="2">
        <v>24</v>
      </c>
      <c r="I146" s="2" t="s">
        <v>202</v>
      </c>
      <c r="J146" s="2" t="s">
        <v>249</v>
      </c>
      <c r="K146" s="2">
        <v>1</v>
      </c>
      <c r="L146" s="2"/>
    </row>
    <row r="147" spans="1:12">
      <c r="A147" s="2">
        <v>146</v>
      </c>
      <c r="B147" s="2" t="str">
        <f t="shared" si="4"/>
        <v>CS19-R025-1</v>
      </c>
      <c r="C147" s="2" t="str">
        <f t="shared" si="5"/>
        <v>R025</v>
      </c>
      <c r="D147" s="2" t="s">
        <v>91</v>
      </c>
      <c r="E147" s="3" t="s">
        <v>267</v>
      </c>
      <c r="F147" s="2" t="s">
        <v>248</v>
      </c>
      <c r="G147" s="2" t="s">
        <v>202</v>
      </c>
      <c r="H147" s="2">
        <v>25</v>
      </c>
      <c r="I147" s="2" t="s">
        <v>229</v>
      </c>
      <c r="J147" s="2" t="s">
        <v>249</v>
      </c>
      <c r="K147" s="2">
        <v>1</v>
      </c>
      <c r="L147" s="2"/>
    </row>
    <row r="148" spans="1:12">
      <c r="A148" s="2">
        <v>147</v>
      </c>
      <c r="B148" s="2" t="str">
        <f t="shared" si="4"/>
        <v>CS19-R026-1</v>
      </c>
      <c r="C148" s="2" t="str">
        <f t="shared" si="5"/>
        <v>R026</v>
      </c>
      <c r="D148" s="2" t="s">
        <v>91</v>
      </c>
      <c r="E148" s="3" t="s">
        <v>268</v>
      </c>
      <c r="F148" s="2" t="s">
        <v>248</v>
      </c>
      <c r="G148" s="2" t="s">
        <v>202</v>
      </c>
      <c r="H148" s="2">
        <v>26</v>
      </c>
      <c r="I148" s="2" t="s">
        <v>202</v>
      </c>
      <c r="J148" s="2" t="s">
        <v>249</v>
      </c>
      <c r="K148" s="2">
        <v>1</v>
      </c>
      <c r="L148" s="2"/>
    </row>
    <row r="149" spans="1:12">
      <c r="A149" s="2">
        <v>148</v>
      </c>
      <c r="B149" s="2" t="str">
        <f t="shared" si="4"/>
        <v>CS19-R027-1</v>
      </c>
      <c r="C149" s="2" t="str">
        <f t="shared" si="5"/>
        <v>R027</v>
      </c>
      <c r="D149" s="2" t="s">
        <v>91</v>
      </c>
      <c r="E149" s="3" t="s">
        <v>269</v>
      </c>
      <c r="F149" s="2" t="s">
        <v>248</v>
      </c>
      <c r="G149" s="2" t="s">
        <v>202</v>
      </c>
      <c r="H149" s="2">
        <v>27</v>
      </c>
      <c r="I149" s="2" t="s">
        <v>202</v>
      </c>
      <c r="J149" s="2" t="s">
        <v>249</v>
      </c>
      <c r="K149" s="2">
        <v>1</v>
      </c>
      <c r="L149" s="2"/>
    </row>
    <row r="150" spans="1:12">
      <c r="A150" s="2">
        <v>149</v>
      </c>
      <c r="B150" s="2" t="str">
        <f t="shared" si="4"/>
        <v>CS19-R028-1</v>
      </c>
      <c r="C150" s="2" t="str">
        <f t="shared" si="5"/>
        <v>R028</v>
      </c>
      <c r="D150" s="2" t="s">
        <v>91</v>
      </c>
      <c r="E150" s="3" t="s">
        <v>270</v>
      </c>
      <c r="F150" s="2" t="s">
        <v>248</v>
      </c>
      <c r="G150" s="2" t="s">
        <v>202</v>
      </c>
      <c r="H150" s="2">
        <v>28</v>
      </c>
      <c r="I150" s="2" t="s">
        <v>229</v>
      </c>
      <c r="J150" s="2" t="s">
        <v>249</v>
      </c>
      <c r="K150" s="2">
        <v>1</v>
      </c>
      <c r="L150" s="2"/>
    </row>
    <row r="151" spans="1:12">
      <c r="A151" s="2">
        <v>150</v>
      </c>
      <c r="B151" s="2" t="str">
        <f t="shared" si="4"/>
        <v>CS19-R029-1</v>
      </c>
      <c r="C151" s="2" t="str">
        <f t="shared" si="5"/>
        <v>R029</v>
      </c>
      <c r="D151" s="2" t="s">
        <v>91</v>
      </c>
      <c r="E151" s="3" t="s">
        <v>271</v>
      </c>
      <c r="F151" s="2" t="s">
        <v>248</v>
      </c>
      <c r="G151" s="2" t="s">
        <v>202</v>
      </c>
      <c r="H151" s="2">
        <v>29</v>
      </c>
      <c r="I151" s="2" t="s">
        <v>229</v>
      </c>
      <c r="J151" s="2" t="s">
        <v>249</v>
      </c>
      <c r="K151" s="2">
        <v>1</v>
      </c>
      <c r="L151" s="2"/>
    </row>
    <row r="152" spans="1:12">
      <c r="A152" s="2">
        <v>151</v>
      </c>
      <c r="B152" s="2" t="str">
        <f t="shared" si="4"/>
        <v>CS19-R030-1</v>
      </c>
      <c r="C152" s="2" t="str">
        <f t="shared" si="5"/>
        <v>R030</v>
      </c>
      <c r="D152" s="2" t="s">
        <v>91</v>
      </c>
      <c r="E152" s="3" t="s">
        <v>272</v>
      </c>
      <c r="F152" s="2" t="s">
        <v>248</v>
      </c>
      <c r="G152" s="2" t="s">
        <v>202</v>
      </c>
      <c r="H152" s="2">
        <v>30</v>
      </c>
      <c r="I152" s="2" t="s">
        <v>202</v>
      </c>
      <c r="J152" s="2" t="s">
        <v>249</v>
      </c>
      <c r="K152" s="2">
        <v>1</v>
      </c>
      <c r="L152" s="2"/>
    </row>
    <row r="153" spans="1:12">
      <c r="A153" s="2">
        <v>152</v>
      </c>
      <c r="B153" s="2" t="str">
        <f t="shared" si="4"/>
        <v>CS19-R031-1</v>
      </c>
      <c r="C153" s="2" t="str">
        <f t="shared" si="5"/>
        <v>R031</v>
      </c>
      <c r="D153" s="2" t="s">
        <v>91</v>
      </c>
      <c r="E153" s="3" t="s">
        <v>273</v>
      </c>
      <c r="F153" s="2" t="s">
        <v>248</v>
      </c>
      <c r="G153" s="2" t="s">
        <v>202</v>
      </c>
      <c r="H153" s="2">
        <v>31</v>
      </c>
      <c r="I153" s="2" t="s">
        <v>229</v>
      </c>
      <c r="J153" s="2" t="s">
        <v>249</v>
      </c>
      <c r="K153" s="2">
        <v>1</v>
      </c>
      <c r="L153" s="2"/>
    </row>
    <row r="154" spans="1:12">
      <c r="A154" s="2">
        <v>153</v>
      </c>
      <c r="B154" s="2" t="str">
        <f t="shared" si="4"/>
        <v>CS19-R032-1</v>
      </c>
      <c r="C154" s="2" t="str">
        <f t="shared" si="5"/>
        <v>R032</v>
      </c>
      <c r="D154" s="2" t="s">
        <v>91</v>
      </c>
      <c r="E154" s="3" t="s">
        <v>274</v>
      </c>
      <c r="F154" s="2" t="s">
        <v>248</v>
      </c>
      <c r="G154" s="2" t="s">
        <v>202</v>
      </c>
      <c r="H154" s="2">
        <v>32</v>
      </c>
      <c r="I154" s="2" t="s">
        <v>202</v>
      </c>
      <c r="J154" s="2" t="s">
        <v>249</v>
      </c>
      <c r="K154" s="2">
        <v>1</v>
      </c>
      <c r="L154" s="2"/>
    </row>
    <row r="155" spans="1:12">
      <c r="A155" s="2">
        <v>154</v>
      </c>
      <c r="B155" s="2" t="str">
        <f t="shared" si="4"/>
        <v>CS19-R033-1</v>
      </c>
      <c r="C155" s="2" t="str">
        <f t="shared" si="5"/>
        <v>R033</v>
      </c>
      <c r="D155" s="2" t="s">
        <v>91</v>
      </c>
      <c r="E155" s="3" t="s">
        <v>275</v>
      </c>
      <c r="F155" s="2" t="s">
        <v>248</v>
      </c>
      <c r="G155" s="2" t="s">
        <v>202</v>
      </c>
      <c r="H155" s="2">
        <v>33</v>
      </c>
      <c r="I155" s="2" t="s">
        <v>202</v>
      </c>
      <c r="J155" s="2" t="s">
        <v>249</v>
      </c>
      <c r="K155" s="2">
        <v>1</v>
      </c>
      <c r="L155" s="2"/>
    </row>
    <row r="156" spans="1:12">
      <c r="A156" s="2">
        <v>155</v>
      </c>
      <c r="B156" s="2" t="str">
        <f t="shared" si="4"/>
        <v>CS19-R034-1</v>
      </c>
      <c r="C156" s="2" t="str">
        <f t="shared" si="5"/>
        <v>R034</v>
      </c>
      <c r="D156" s="2" t="s">
        <v>91</v>
      </c>
      <c r="E156" s="3" t="s">
        <v>276</v>
      </c>
      <c r="F156" s="2" t="s">
        <v>248</v>
      </c>
      <c r="G156" s="2" t="s">
        <v>202</v>
      </c>
      <c r="H156" s="2">
        <v>34</v>
      </c>
      <c r="I156" s="2" t="s">
        <v>229</v>
      </c>
      <c r="J156" s="2" t="s">
        <v>249</v>
      </c>
      <c r="K156" s="2">
        <v>1</v>
      </c>
      <c r="L156" s="2"/>
    </row>
    <row r="157" spans="1:12">
      <c r="A157" s="2">
        <v>156</v>
      </c>
      <c r="B157" s="2" t="str">
        <f t="shared" si="4"/>
        <v>CS19-R035-14</v>
      </c>
      <c r="C157" s="2" t="str">
        <f t="shared" si="5"/>
        <v>R035</v>
      </c>
      <c r="D157" s="2" t="s">
        <v>91</v>
      </c>
      <c r="E157" s="2" t="s">
        <v>277</v>
      </c>
      <c r="F157" s="2" t="s">
        <v>203</v>
      </c>
      <c r="G157" s="2" t="s">
        <v>202</v>
      </c>
      <c r="H157" s="2">
        <v>35</v>
      </c>
      <c r="I157" s="2" t="s">
        <v>229</v>
      </c>
      <c r="J157" s="2" t="s">
        <v>249</v>
      </c>
      <c r="K157" s="2">
        <v>14</v>
      </c>
      <c r="L157" s="2"/>
    </row>
    <row r="158" spans="1:12">
      <c r="A158" s="2">
        <v>157</v>
      </c>
      <c r="B158" s="2" t="str">
        <f t="shared" si="4"/>
        <v>CS19-R036-14</v>
      </c>
      <c r="C158" s="2" t="str">
        <f t="shared" si="5"/>
        <v>R036</v>
      </c>
      <c r="D158" s="2" t="s">
        <v>91</v>
      </c>
      <c r="E158" s="2" t="s">
        <v>277</v>
      </c>
      <c r="F158" s="2" t="s">
        <v>203</v>
      </c>
      <c r="G158" s="2" t="s">
        <v>202</v>
      </c>
      <c r="H158" s="2">
        <v>36</v>
      </c>
      <c r="I158" s="2" t="s">
        <v>202</v>
      </c>
      <c r="J158" s="2" t="s">
        <v>249</v>
      </c>
      <c r="K158" s="2">
        <v>14</v>
      </c>
      <c r="L158" s="2"/>
    </row>
    <row r="159" spans="1:12">
      <c r="A159" s="2">
        <v>158</v>
      </c>
      <c r="B159" s="2" t="str">
        <f t="shared" si="4"/>
        <v>CS19-T010-1</v>
      </c>
      <c r="C159" s="2" t="str">
        <f t="shared" si="5"/>
        <v>T010</v>
      </c>
      <c r="D159" s="2" t="s">
        <v>91</v>
      </c>
      <c r="E159" s="3" t="s">
        <v>247</v>
      </c>
      <c r="F159" s="2" t="s">
        <v>248</v>
      </c>
      <c r="G159" s="2" t="s">
        <v>215</v>
      </c>
      <c r="H159" s="2">
        <v>10</v>
      </c>
      <c r="I159" s="188" t="s">
        <v>202</v>
      </c>
      <c r="J159" s="2" t="s">
        <v>249</v>
      </c>
      <c r="K159" s="2">
        <v>1</v>
      </c>
      <c r="L159" s="2"/>
    </row>
    <row r="160" spans="1:12">
      <c r="A160" s="2">
        <v>159</v>
      </c>
      <c r="B160" s="2" t="str">
        <f t="shared" si="4"/>
        <v>CS19-T011-1</v>
      </c>
      <c r="C160" s="2" t="str">
        <f t="shared" si="5"/>
        <v>T011</v>
      </c>
      <c r="D160" s="2" t="s">
        <v>91</v>
      </c>
      <c r="E160" s="3" t="s">
        <v>250</v>
      </c>
      <c r="F160" s="2" t="s">
        <v>248</v>
      </c>
      <c r="G160" s="2" t="s">
        <v>215</v>
      </c>
      <c r="H160" s="2">
        <v>11</v>
      </c>
      <c r="I160" s="188" t="s">
        <v>202</v>
      </c>
      <c r="J160" s="2" t="s">
        <v>249</v>
      </c>
      <c r="K160" s="2">
        <v>1</v>
      </c>
      <c r="L160" s="2"/>
    </row>
    <row r="161" spans="1:12">
      <c r="A161" s="2">
        <v>160</v>
      </c>
      <c r="B161" s="2" t="str">
        <f t="shared" si="4"/>
        <v>CS19-T012-1</v>
      </c>
      <c r="C161" s="2" t="str">
        <f t="shared" si="5"/>
        <v>T012</v>
      </c>
      <c r="D161" s="2" t="s">
        <v>91</v>
      </c>
      <c r="E161" s="3" t="s">
        <v>251</v>
      </c>
      <c r="F161" s="2" t="s">
        <v>248</v>
      </c>
      <c r="G161" s="2" t="s">
        <v>215</v>
      </c>
      <c r="H161" s="2">
        <v>12</v>
      </c>
      <c r="I161" s="188" t="s">
        <v>202</v>
      </c>
      <c r="J161" s="2" t="s">
        <v>249</v>
      </c>
      <c r="K161" s="2">
        <v>1</v>
      </c>
      <c r="L161" s="2"/>
    </row>
    <row r="162" spans="1:12">
      <c r="A162" s="2">
        <v>161</v>
      </c>
      <c r="B162" s="2" t="str">
        <f t="shared" si="4"/>
        <v>CS19-T013-1</v>
      </c>
      <c r="C162" s="2" t="str">
        <f t="shared" si="5"/>
        <v>T013</v>
      </c>
      <c r="D162" s="2" t="s">
        <v>91</v>
      </c>
      <c r="E162" s="3" t="s">
        <v>252</v>
      </c>
      <c r="F162" s="2" t="s">
        <v>248</v>
      </c>
      <c r="G162" s="2" t="s">
        <v>215</v>
      </c>
      <c r="H162" s="2">
        <v>13</v>
      </c>
      <c r="I162" s="188" t="s">
        <v>202</v>
      </c>
      <c r="J162" s="2" t="s">
        <v>249</v>
      </c>
      <c r="K162" s="2">
        <v>1</v>
      </c>
      <c r="L162" s="2"/>
    </row>
    <row r="163" spans="1:12">
      <c r="A163" s="2">
        <v>162</v>
      </c>
      <c r="B163" s="2" t="str">
        <f t="shared" si="4"/>
        <v>CS19-T014-1</v>
      </c>
      <c r="C163" s="2" t="str">
        <f t="shared" si="5"/>
        <v>T014</v>
      </c>
      <c r="D163" s="2" t="s">
        <v>91</v>
      </c>
      <c r="E163" s="3" t="s">
        <v>253</v>
      </c>
      <c r="F163" s="2" t="s">
        <v>248</v>
      </c>
      <c r="G163" s="2" t="s">
        <v>215</v>
      </c>
      <c r="H163" s="2">
        <v>14</v>
      </c>
      <c r="I163" s="188" t="s">
        <v>229</v>
      </c>
      <c r="J163" s="2" t="s">
        <v>249</v>
      </c>
      <c r="K163" s="2">
        <v>1</v>
      </c>
      <c r="L163" s="2"/>
    </row>
    <row r="164" spans="1:12">
      <c r="A164" s="2">
        <v>163</v>
      </c>
      <c r="B164" s="2" t="str">
        <f t="shared" si="4"/>
        <v>CS19-T015-1</v>
      </c>
      <c r="C164" s="2" t="str">
        <f t="shared" si="5"/>
        <v>T015</v>
      </c>
      <c r="D164" s="2" t="s">
        <v>91</v>
      </c>
      <c r="E164" s="3" t="s">
        <v>254</v>
      </c>
      <c r="F164" s="2" t="s">
        <v>248</v>
      </c>
      <c r="G164" s="2" t="s">
        <v>215</v>
      </c>
      <c r="H164" s="2">
        <v>15</v>
      </c>
      <c r="I164" s="188" t="s">
        <v>229</v>
      </c>
      <c r="J164" s="2" t="s">
        <v>249</v>
      </c>
      <c r="K164" s="2">
        <v>1</v>
      </c>
      <c r="L164" s="2"/>
    </row>
    <row r="165" spans="1:12">
      <c r="A165" s="2">
        <v>164</v>
      </c>
      <c r="B165" s="2" t="str">
        <f t="shared" si="4"/>
        <v>CS19-T016-1</v>
      </c>
      <c r="C165" s="2" t="str">
        <f t="shared" si="5"/>
        <v>T016</v>
      </c>
      <c r="D165" s="2" t="s">
        <v>91</v>
      </c>
      <c r="E165" s="3" t="s">
        <v>255</v>
      </c>
      <c r="F165" s="2" t="s">
        <v>248</v>
      </c>
      <c r="G165" s="2" t="s">
        <v>215</v>
      </c>
      <c r="H165" s="2">
        <v>16</v>
      </c>
      <c r="I165" s="188" t="s">
        <v>229</v>
      </c>
      <c r="J165" s="2" t="s">
        <v>249</v>
      </c>
      <c r="K165" s="2">
        <v>1</v>
      </c>
      <c r="L165" s="2"/>
    </row>
    <row r="166" spans="1:12">
      <c r="A166" s="2">
        <v>165</v>
      </c>
      <c r="B166" s="2" t="str">
        <f t="shared" si="4"/>
        <v>CS19-T017-1</v>
      </c>
      <c r="C166" s="2" t="str">
        <f t="shared" si="5"/>
        <v>T017</v>
      </c>
      <c r="D166" s="2" t="s">
        <v>91</v>
      </c>
      <c r="E166" s="3" t="s">
        <v>256</v>
      </c>
      <c r="F166" s="2" t="s">
        <v>248</v>
      </c>
      <c r="G166" s="2" t="s">
        <v>215</v>
      </c>
      <c r="H166" s="2">
        <v>17</v>
      </c>
      <c r="I166" s="188" t="s">
        <v>202</v>
      </c>
      <c r="J166" s="2" t="s">
        <v>249</v>
      </c>
      <c r="K166" s="2">
        <v>1</v>
      </c>
      <c r="L166" s="2"/>
    </row>
    <row r="167" spans="1:12">
      <c r="A167" s="2">
        <v>166</v>
      </c>
      <c r="B167" s="2" t="str">
        <f t="shared" si="4"/>
        <v>CS19-T018-1</v>
      </c>
      <c r="C167" s="2" t="str">
        <f t="shared" si="5"/>
        <v>T018</v>
      </c>
      <c r="D167" s="2" t="s">
        <v>91</v>
      </c>
      <c r="E167" s="3" t="s">
        <v>257</v>
      </c>
      <c r="F167" s="2" t="s">
        <v>248</v>
      </c>
      <c r="G167" s="2" t="s">
        <v>215</v>
      </c>
      <c r="H167" s="2">
        <v>18</v>
      </c>
      <c r="I167" s="188" t="s">
        <v>229</v>
      </c>
      <c r="J167" s="2" t="s">
        <v>249</v>
      </c>
      <c r="K167" s="2">
        <v>1</v>
      </c>
      <c r="L167" s="2"/>
    </row>
    <row r="168" spans="1:12">
      <c r="A168" s="2">
        <v>167</v>
      </c>
      <c r="B168" s="2" t="str">
        <f t="shared" si="4"/>
        <v>CS19-T019-1</v>
      </c>
      <c r="C168" s="2" t="str">
        <f t="shared" si="5"/>
        <v>T019</v>
      </c>
      <c r="D168" s="2" t="s">
        <v>91</v>
      </c>
      <c r="E168" s="3" t="s">
        <v>258</v>
      </c>
      <c r="F168" s="2" t="s">
        <v>248</v>
      </c>
      <c r="G168" s="2" t="s">
        <v>215</v>
      </c>
      <c r="H168" s="2">
        <v>19</v>
      </c>
      <c r="I168" s="188" t="s">
        <v>202</v>
      </c>
      <c r="J168" s="2" t="s">
        <v>249</v>
      </c>
      <c r="K168" s="2">
        <v>1</v>
      </c>
      <c r="L168" s="2"/>
    </row>
    <row r="169" spans="1:12">
      <c r="A169" s="2">
        <v>168</v>
      </c>
      <c r="B169" s="2" t="str">
        <f t="shared" si="4"/>
        <v>CS19-T020-1</v>
      </c>
      <c r="C169" s="2" t="str">
        <f t="shared" si="5"/>
        <v>T020</v>
      </c>
      <c r="D169" s="2" t="s">
        <v>91</v>
      </c>
      <c r="E169" s="3" t="s">
        <v>259</v>
      </c>
      <c r="F169" s="2" t="s">
        <v>248</v>
      </c>
      <c r="G169" s="2" t="s">
        <v>215</v>
      </c>
      <c r="H169" s="2">
        <v>20</v>
      </c>
      <c r="I169" s="188" t="s">
        <v>202</v>
      </c>
      <c r="J169" s="2" t="s">
        <v>249</v>
      </c>
      <c r="K169" s="2">
        <v>1</v>
      </c>
      <c r="L169" s="2"/>
    </row>
    <row r="170" spans="1:12">
      <c r="A170" s="2">
        <v>169</v>
      </c>
      <c r="B170" s="2" t="str">
        <f t="shared" si="4"/>
        <v>CS19-T021-1</v>
      </c>
      <c r="C170" s="2" t="str">
        <f t="shared" si="5"/>
        <v>T021</v>
      </c>
      <c r="D170" s="2" t="s">
        <v>91</v>
      </c>
      <c r="E170" s="3" t="s">
        <v>260</v>
      </c>
      <c r="F170" s="2" t="s">
        <v>248</v>
      </c>
      <c r="G170" s="2" t="s">
        <v>215</v>
      </c>
      <c r="H170" s="2">
        <v>21</v>
      </c>
      <c r="I170" s="188" t="s">
        <v>229</v>
      </c>
      <c r="J170" s="2" t="s">
        <v>249</v>
      </c>
      <c r="K170" s="2">
        <v>1</v>
      </c>
      <c r="L170" s="2"/>
    </row>
    <row r="171" spans="1:12">
      <c r="A171" s="2">
        <v>170</v>
      </c>
      <c r="B171" s="2" t="str">
        <f t="shared" si="4"/>
        <v>CS19-T022-1</v>
      </c>
      <c r="C171" s="2" t="str">
        <f t="shared" si="5"/>
        <v>T022</v>
      </c>
      <c r="D171" s="2" t="s">
        <v>91</v>
      </c>
      <c r="E171" s="3" t="s">
        <v>261</v>
      </c>
      <c r="F171" s="2" t="s">
        <v>248</v>
      </c>
      <c r="G171" s="2" t="s">
        <v>215</v>
      </c>
      <c r="H171" s="2">
        <v>22</v>
      </c>
      <c r="I171" s="188" t="s">
        <v>229</v>
      </c>
      <c r="J171" s="2" t="s">
        <v>249</v>
      </c>
      <c r="K171" s="2">
        <v>1</v>
      </c>
      <c r="L171" s="2"/>
    </row>
    <row r="172" spans="1:12">
      <c r="A172" s="2">
        <v>171</v>
      </c>
      <c r="B172" s="2" t="str">
        <f t="shared" si="4"/>
        <v>CS19-T023-1</v>
      </c>
      <c r="C172" s="2" t="str">
        <f t="shared" si="5"/>
        <v>T023</v>
      </c>
      <c r="D172" s="2" t="s">
        <v>91</v>
      </c>
      <c r="E172" s="3" t="s">
        <v>262</v>
      </c>
      <c r="F172" s="2" t="s">
        <v>248</v>
      </c>
      <c r="G172" s="2" t="s">
        <v>215</v>
      </c>
      <c r="H172" s="2">
        <v>23</v>
      </c>
      <c r="I172" s="188" t="s">
        <v>229</v>
      </c>
      <c r="J172" s="2" t="s">
        <v>249</v>
      </c>
      <c r="K172" s="2">
        <v>1</v>
      </c>
      <c r="L172" s="2"/>
    </row>
    <row r="173" spans="1:12">
      <c r="A173" s="2">
        <v>172</v>
      </c>
      <c r="B173" s="2" t="str">
        <f t="shared" si="4"/>
        <v>CS19-T024-1</v>
      </c>
      <c r="C173" s="2" t="str">
        <f t="shared" si="5"/>
        <v>T024</v>
      </c>
      <c r="D173" s="2" t="s">
        <v>91</v>
      </c>
      <c r="E173" s="3" t="s">
        <v>263</v>
      </c>
      <c r="F173" s="2" t="s">
        <v>248</v>
      </c>
      <c r="G173" s="2" t="s">
        <v>215</v>
      </c>
      <c r="H173" s="2">
        <v>24</v>
      </c>
      <c r="I173" s="188" t="s">
        <v>229</v>
      </c>
      <c r="J173" s="2" t="s">
        <v>249</v>
      </c>
      <c r="K173" s="2">
        <v>1</v>
      </c>
      <c r="L173" s="2"/>
    </row>
    <row r="174" spans="1:12">
      <c r="A174" s="2">
        <v>173</v>
      </c>
      <c r="B174" s="2" t="str">
        <f t="shared" si="4"/>
        <v>CS19-T025-1</v>
      </c>
      <c r="C174" s="2" t="str">
        <f t="shared" si="5"/>
        <v>T025</v>
      </c>
      <c r="D174" s="2" t="s">
        <v>91</v>
      </c>
      <c r="E174" s="3" t="s">
        <v>264</v>
      </c>
      <c r="F174" s="2" t="s">
        <v>248</v>
      </c>
      <c r="G174" s="2" t="s">
        <v>215</v>
      </c>
      <c r="H174" s="2">
        <v>25</v>
      </c>
      <c r="I174" s="188" t="s">
        <v>202</v>
      </c>
      <c r="J174" s="2" t="s">
        <v>249</v>
      </c>
      <c r="K174" s="2">
        <v>1</v>
      </c>
      <c r="L174" s="2"/>
    </row>
    <row r="175" spans="1:12">
      <c r="A175" s="2">
        <v>174</v>
      </c>
      <c r="B175" s="2" t="str">
        <f t="shared" si="4"/>
        <v>CS19-T026-1</v>
      </c>
      <c r="C175" s="2" t="str">
        <f t="shared" si="5"/>
        <v>T026</v>
      </c>
      <c r="D175" s="2" t="s">
        <v>91</v>
      </c>
      <c r="E175" s="3" t="s">
        <v>265</v>
      </c>
      <c r="F175" s="2" t="s">
        <v>248</v>
      </c>
      <c r="G175" s="2" t="s">
        <v>215</v>
      </c>
      <c r="H175" s="2">
        <v>26</v>
      </c>
      <c r="I175" s="188" t="s">
        <v>229</v>
      </c>
      <c r="J175" s="2" t="s">
        <v>249</v>
      </c>
      <c r="K175" s="2">
        <v>1</v>
      </c>
      <c r="L175" s="2"/>
    </row>
    <row r="176" spans="1:12">
      <c r="A176" s="2">
        <v>175</v>
      </c>
      <c r="B176" s="2" t="str">
        <f t="shared" si="4"/>
        <v>CS19-T027-1</v>
      </c>
      <c r="C176" s="2" t="str">
        <f t="shared" si="5"/>
        <v>T027</v>
      </c>
      <c r="D176" s="2" t="s">
        <v>91</v>
      </c>
      <c r="E176" s="3" t="s">
        <v>266</v>
      </c>
      <c r="F176" s="2" t="s">
        <v>248</v>
      </c>
      <c r="G176" s="2" t="s">
        <v>215</v>
      </c>
      <c r="H176" s="2">
        <v>27</v>
      </c>
      <c r="I176" s="188" t="s">
        <v>202</v>
      </c>
      <c r="J176" s="2" t="s">
        <v>249</v>
      </c>
      <c r="K176" s="2">
        <v>1</v>
      </c>
      <c r="L176" s="2"/>
    </row>
    <row r="177" spans="1:12">
      <c r="A177" s="2">
        <v>176</v>
      </c>
      <c r="B177" s="2" t="str">
        <f t="shared" si="4"/>
        <v>CS19-T028-1</v>
      </c>
      <c r="C177" s="2" t="str">
        <f t="shared" si="5"/>
        <v>T028</v>
      </c>
      <c r="D177" s="2" t="s">
        <v>91</v>
      </c>
      <c r="E177" s="3" t="s">
        <v>267</v>
      </c>
      <c r="F177" s="2" t="s">
        <v>248</v>
      </c>
      <c r="G177" s="2" t="s">
        <v>215</v>
      </c>
      <c r="H177" s="2">
        <v>28</v>
      </c>
      <c r="I177" s="188" t="s">
        <v>229</v>
      </c>
      <c r="J177" s="2" t="s">
        <v>249</v>
      </c>
      <c r="K177" s="2">
        <v>1</v>
      </c>
      <c r="L177" s="2"/>
    </row>
    <row r="178" spans="1:12">
      <c r="A178" s="2">
        <v>177</v>
      </c>
      <c r="B178" s="2" t="str">
        <f t="shared" si="4"/>
        <v>CS19-T029-1</v>
      </c>
      <c r="C178" s="2" t="str">
        <f t="shared" si="5"/>
        <v>T029</v>
      </c>
      <c r="D178" s="2" t="s">
        <v>91</v>
      </c>
      <c r="E178" s="3" t="s">
        <v>268</v>
      </c>
      <c r="F178" s="2" t="s">
        <v>248</v>
      </c>
      <c r="G178" s="2" t="s">
        <v>215</v>
      </c>
      <c r="H178" s="2">
        <v>29</v>
      </c>
      <c r="I178" s="188" t="s">
        <v>202</v>
      </c>
      <c r="J178" s="2" t="s">
        <v>249</v>
      </c>
      <c r="K178" s="2">
        <v>1</v>
      </c>
      <c r="L178" s="2"/>
    </row>
    <row r="179" spans="1:12">
      <c r="A179" s="2">
        <v>178</v>
      </c>
      <c r="B179" s="2" t="str">
        <f t="shared" si="4"/>
        <v>CS19-T030-1</v>
      </c>
      <c r="C179" s="2" t="str">
        <f t="shared" si="5"/>
        <v>T030</v>
      </c>
      <c r="D179" s="2" t="s">
        <v>91</v>
      </c>
      <c r="E179" s="3" t="s">
        <v>269</v>
      </c>
      <c r="F179" s="2" t="s">
        <v>248</v>
      </c>
      <c r="G179" s="2" t="s">
        <v>215</v>
      </c>
      <c r="H179" s="2">
        <v>30</v>
      </c>
      <c r="I179" s="188" t="s">
        <v>202</v>
      </c>
      <c r="J179" s="2" t="s">
        <v>249</v>
      </c>
      <c r="K179" s="2">
        <v>1</v>
      </c>
      <c r="L179" s="2"/>
    </row>
    <row r="180" spans="1:12">
      <c r="A180" s="2">
        <v>179</v>
      </c>
      <c r="B180" s="2" t="str">
        <f t="shared" si="4"/>
        <v>CS19-T031-1</v>
      </c>
      <c r="C180" s="2" t="str">
        <f t="shared" si="5"/>
        <v>T031</v>
      </c>
      <c r="D180" s="2" t="s">
        <v>91</v>
      </c>
      <c r="E180" s="3" t="s">
        <v>270</v>
      </c>
      <c r="F180" s="2" t="s">
        <v>248</v>
      </c>
      <c r="G180" s="2" t="s">
        <v>215</v>
      </c>
      <c r="H180" s="2">
        <v>31</v>
      </c>
      <c r="I180" s="188" t="s">
        <v>229</v>
      </c>
      <c r="J180" s="2" t="s">
        <v>249</v>
      </c>
      <c r="K180" s="2">
        <v>1</v>
      </c>
      <c r="L180" s="2"/>
    </row>
    <row r="181" spans="1:12">
      <c r="A181" s="2">
        <v>180</v>
      </c>
      <c r="B181" s="2" t="str">
        <f t="shared" si="4"/>
        <v>CS19-T032-1</v>
      </c>
      <c r="C181" s="2" t="str">
        <f t="shared" si="5"/>
        <v>T032</v>
      </c>
      <c r="D181" s="2" t="s">
        <v>91</v>
      </c>
      <c r="E181" s="3" t="s">
        <v>271</v>
      </c>
      <c r="F181" s="2" t="s">
        <v>248</v>
      </c>
      <c r="G181" s="2" t="s">
        <v>215</v>
      </c>
      <c r="H181" s="2">
        <v>32</v>
      </c>
      <c r="I181" s="188" t="s">
        <v>202</v>
      </c>
      <c r="J181" s="2" t="s">
        <v>249</v>
      </c>
      <c r="K181" s="2">
        <v>1</v>
      </c>
      <c r="L181" s="2"/>
    </row>
    <row r="182" spans="1:12">
      <c r="A182" s="2">
        <v>181</v>
      </c>
      <c r="B182" s="2" t="str">
        <f t="shared" si="4"/>
        <v>CS19-T033-1</v>
      </c>
      <c r="C182" s="2" t="str">
        <f t="shared" si="5"/>
        <v>T033</v>
      </c>
      <c r="D182" s="2" t="s">
        <v>91</v>
      </c>
      <c r="E182" s="3" t="s">
        <v>272</v>
      </c>
      <c r="F182" s="2" t="s">
        <v>248</v>
      </c>
      <c r="G182" s="2" t="s">
        <v>215</v>
      </c>
      <c r="H182" s="2">
        <v>33</v>
      </c>
      <c r="I182" s="188" t="s">
        <v>229</v>
      </c>
      <c r="J182" s="2" t="s">
        <v>249</v>
      </c>
      <c r="K182" s="2">
        <v>1</v>
      </c>
      <c r="L182" s="2"/>
    </row>
    <row r="183" spans="1:12">
      <c r="A183" s="2">
        <v>182</v>
      </c>
      <c r="B183" s="2" t="str">
        <f t="shared" si="4"/>
        <v>CS19-T034-1</v>
      </c>
      <c r="C183" s="2" t="str">
        <f t="shared" si="5"/>
        <v>T034</v>
      </c>
      <c r="D183" s="2" t="s">
        <v>91</v>
      </c>
      <c r="E183" s="3" t="s">
        <v>273</v>
      </c>
      <c r="F183" s="2" t="s">
        <v>248</v>
      </c>
      <c r="G183" s="2" t="s">
        <v>215</v>
      </c>
      <c r="H183" s="2">
        <v>34</v>
      </c>
      <c r="I183" s="188" t="s">
        <v>202</v>
      </c>
      <c r="J183" s="2" t="s">
        <v>249</v>
      </c>
      <c r="K183" s="2">
        <v>1</v>
      </c>
      <c r="L183" s="2"/>
    </row>
    <row r="184" spans="1:12">
      <c r="A184" s="2">
        <v>183</v>
      </c>
      <c r="B184" s="2" t="str">
        <f t="shared" si="4"/>
        <v>CS19-T035-1</v>
      </c>
      <c r="C184" s="2" t="str">
        <f t="shared" si="5"/>
        <v>T035</v>
      </c>
      <c r="D184" s="2" t="s">
        <v>91</v>
      </c>
      <c r="E184" s="3" t="s">
        <v>274</v>
      </c>
      <c r="F184" s="2" t="s">
        <v>248</v>
      </c>
      <c r="G184" s="2" t="s">
        <v>215</v>
      </c>
      <c r="H184" s="2">
        <v>35</v>
      </c>
      <c r="I184" s="188" t="s">
        <v>229</v>
      </c>
      <c r="J184" s="2" t="s">
        <v>249</v>
      </c>
      <c r="K184" s="2">
        <v>1</v>
      </c>
      <c r="L184" s="2"/>
    </row>
    <row r="185" spans="1:12">
      <c r="A185" s="2">
        <v>184</v>
      </c>
      <c r="B185" s="2" t="str">
        <f t="shared" si="4"/>
        <v>CS19-T036-1</v>
      </c>
      <c r="C185" s="2" t="str">
        <f t="shared" si="5"/>
        <v>T036</v>
      </c>
      <c r="D185" s="2" t="s">
        <v>91</v>
      </c>
      <c r="E185" s="3" t="s">
        <v>275</v>
      </c>
      <c r="F185" s="2" t="s">
        <v>248</v>
      </c>
      <c r="G185" s="2" t="s">
        <v>215</v>
      </c>
      <c r="H185" s="2">
        <v>36</v>
      </c>
      <c r="I185" s="188" t="s">
        <v>229</v>
      </c>
      <c r="J185" s="2" t="s">
        <v>249</v>
      </c>
      <c r="K185" s="2">
        <v>1</v>
      </c>
      <c r="L185" s="2"/>
    </row>
    <row r="186" spans="1:12">
      <c r="A186" s="2">
        <v>185</v>
      </c>
      <c r="B186" s="2" t="str">
        <f t="shared" si="4"/>
        <v>CS19-T037-1</v>
      </c>
      <c r="C186" s="2" t="str">
        <f t="shared" si="5"/>
        <v>T037</v>
      </c>
      <c r="D186" s="2" t="s">
        <v>91</v>
      </c>
      <c r="E186" s="3" t="s">
        <v>276</v>
      </c>
      <c r="F186" s="2" t="s">
        <v>248</v>
      </c>
      <c r="G186" s="2" t="s">
        <v>215</v>
      </c>
      <c r="H186" s="2">
        <v>37</v>
      </c>
      <c r="I186" s="188" t="s">
        <v>202</v>
      </c>
      <c r="J186" s="2" t="s">
        <v>249</v>
      </c>
      <c r="K186" s="2">
        <v>1</v>
      </c>
      <c r="L186" s="2"/>
    </row>
    <row r="187" spans="1:12">
      <c r="A187" s="2">
        <v>186</v>
      </c>
      <c r="B187" s="2" t="str">
        <f t="shared" si="4"/>
        <v>CS19-T038-14</v>
      </c>
      <c r="C187" s="2" t="str">
        <f t="shared" si="5"/>
        <v>T038</v>
      </c>
      <c r="D187" s="2" t="s">
        <v>91</v>
      </c>
      <c r="E187" s="2" t="s">
        <v>277</v>
      </c>
      <c r="F187" s="2" t="s">
        <v>203</v>
      </c>
      <c r="G187" s="2" t="s">
        <v>215</v>
      </c>
      <c r="H187" s="2">
        <v>38</v>
      </c>
      <c r="I187" s="2" t="s">
        <v>229</v>
      </c>
      <c r="J187" s="2" t="s">
        <v>249</v>
      </c>
      <c r="K187" s="2">
        <v>14</v>
      </c>
      <c r="L187" s="2"/>
    </row>
    <row r="188" spans="1:12">
      <c r="A188" s="2">
        <v>187</v>
      </c>
      <c r="B188" s="2" t="str">
        <f t="shared" si="4"/>
        <v>CS19-T039-14</v>
      </c>
      <c r="C188" s="2" t="str">
        <f t="shared" si="5"/>
        <v>T039</v>
      </c>
      <c r="D188" s="2" t="s">
        <v>91</v>
      </c>
      <c r="E188" s="2" t="s">
        <v>277</v>
      </c>
      <c r="F188" s="2" t="s">
        <v>203</v>
      </c>
      <c r="G188" s="2" t="s">
        <v>215</v>
      </c>
      <c r="H188" s="2">
        <v>39</v>
      </c>
      <c r="I188" s="2" t="s">
        <v>202</v>
      </c>
      <c r="J188" s="2" t="s">
        <v>249</v>
      </c>
      <c r="K188" s="2">
        <v>14</v>
      </c>
      <c r="L188" s="2"/>
    </row>
    <row r="189" spans="1:12">
      <c r="A189" s="2">
        <v>188</v>
      </c>
      <c r="B189" s="2" t="str">
        <f t="shared" si="4"/>
        <v>CS26-R001-1</v>
      </c>
      <c r="C189" s="2" t="str">
        <f t="shared" si="5"/>
        <v>R001</v>
      </c>
      <c r="D189" s="2" t="s">
        <v>99</v>
      </c>
      <c r="E189" s="3" t="s">
        <v>247</v>
      </c>
      <c r="F189" s="2" t="s">
        <v>248</v>
      </c>
      <c r="G189" s="2" t="s">
        <v>202</v>
      </c>
      <c r="H189" s="2">
        <v>1</v>
      </c>
      <c r="I189" s="188" t="s">
        <v>229</v>
      </c>
      <c r="J189" s="2" t="s">
        <v>249</v>
      </c>
      <c r="K189" s="2">
        <v>1</v>
      </c>
      <c r="L189" s="2"/>
    </row>
    <row r="190" spans="1:12">
      <c r="A190" s="2">
        <v>189</v>
      </c>
      <c r="B190" s="2" t="str">
        <f t="shared" si="4"/>
        <v>CS26-R002-1</v>
      </c>
      <c r="C190" s="2" t="str">
        <f t="shared" si="5"/>
        <v>R002</v>
      </c>
      <c r="D190" s="2" t="s">
        <v>99</v>
      </c>
      <c r="E190" s="3" t="s">
        <v>250</v>
      </c>
      <c r="F190" s="2" t="s">
        <v>248</v>
      </c>
      <c r="G190" s="2" t="s">
        <v>202</v>
      </c>
      <c r="H190" s="2">
        <v>2</v>
      </c>
      <c r="I190" s="188" t="s">
        <v>229</v>
      </c>
      <c r="J190" s="2" t="s">
        <v>249</v>
      </c>
      <c r="K190" s="2">
        <v>1</v>
      </c>
      <c r="L190" s="2"/>
    </row>
    <row r="191" spans="1:12">
      <c r="A191" s="2">
        <v>190</v>
      </c>
      <c r="B191" s="2" t="str">
        <f t="shared" si="4"/>
        <v>CS26-R003-1</v>
      </c>
      <c r="C191" s="2" t="str">
        <f t="shared" si="5"/>
        <v>R003</v>
      </c>
      <c r="D191" s="2" t="s">
        <v>99</v>
      </c>
      <c r="E191" s="3" t="s">
        <v>251</v>
      </c>
      <c r="F191" s="2" t="s">
        <v>248</v>
      </c>
      <c r="G191" s="2" t="s">
        <v>202</v>
      </c>
      <c r="H191" s="2">
        <v>3</v>
      </c>
      <c r="I191" s="188" t="s">
        <v>229</v>
      </c>
      <c r="J191" s="2" t="s">
        <v>249</v>
      </c>
      <c r="K191" s="2">
        <v>1</v>
      </c>
      <c r="L191" s="2"/>
    </row>
    <row r="192" spans="1:12">
      <c r="A192" s="2">
        <v>191</v>
      </c>
      <c r="B192" s="2" t="str">
        <f t="shared" si="4"/>
        <v>CS26-R004-1</v>
      </c>
      <c r="C192" s="2" t="str">
        <f t="shared" si="5"/>
        <v>R004</v>
      </c>
      <c r="D192" s="2" t="s">
        <v>99</v>
      </c>
      <c r="E192" s="3" t="s">
        <v>252</v>
      </c>
      <c r="F192" s="2" t="s">
        <v>248</v>
      </c>
      <c r="G192" s="2" t="s">
        <v>202</v>
      </c>
      <c r="H192" s="2">
        <v>4</v>
      </c>
      <c r="I192" s="188" t="s">
        <v>229</v>
      </c>
      <c r="J192" s="2" t="s">
        <v>249</v>
      </c>
      <c r="K192" s="2">
        <v>1</v>
      </c>
      <c r="L192" s="2"/>
    </row>
    <row r="193" spans="1:12">
      <c r="A193" s="2">
        <v>192</v>
      </c>
      <c r="B193" s="2" t="str">
        <f t="shared" si="4"/>
        <v>CS26-R005-1</v>
      </c>
      <c r="C193" s="2" t="str">
        <f t="shared" si="5"/>
        <v>R005</v>
      </c>
      <c r="D193" s="2" t="s">
        <v>99</v>
      </c>
      <c r="E193" s="3" t="s">
        <v>253</v>
      </c>
      <c r="F193" s="2" t="s">
        <v>248</v>
      </c>
      <c r="G193" s="2" t="s">
        <v>202</v>
      </c>
      <c r="H193" s="2">
        <v>5</v>
      </c>
      <c r="I193" s="188" t="s">
        <v>229</v>
      </c>
      <c r="J193" s="2" t="s">
        <v>249</v>
      </c>
      <c r="K193" s="2">
        <v>1</v>
      </c>
      <c r="L193" s="2"/>
    </row>
    <row r="194" spans="1:12">
      <c r="A194" s="2">
        <v>193</v>
      </c>
      <c r="B194" s="2" t="str">
        <f t="shared" ref="B194:B257" si="6">D194&amp;"-"&amp;C194&amp;"-"&amp;K194</f>
        <v>CS26-R006-1</v>
      </c>
      <c r="C194" s="2" t="str">
        <f t="shared" ref="C194:C257" si="7">G194&amp;TEXT(H194,"000")</f>
        <v>R006</v>
      </c>
      <c r="D194" s="2" t="s">
        <v>99</v>
      </c>
      <c r="E194" s="3" t="s">
        <v>254</v>
      </c>
      <c r="F194" s="2" t="s">
        <v>248</v>
      </c>
      <c r="G194" s="2" t="s">
        <v>202</v>
      </c>
      <c r="H194" s="2">
        <v>6</v>
      </c>
      <c r="I194" s="188" t="s">
        <v>229</v>
      </c>
      <c r="J194" s="2" t="s">
        <v>249</v>
      </c>
      <c r="K194" s="2">
        <v>1</v>
      </c>
      <c r="L194" s="2"/>
    </row>
    <row r="195" spans="1:12">
      <c r="A195" s="2">
        <v>194</v>
      </c>
      <c r="B195" s="2" t="str">
        <f t="shared" si="6"/>
        <v>CS26-R007-1</v>
      </c>
      <c r="C195" s="2" t="str">
        <f t="shared" si="7"/>
        <v>R007</v>
      </c>
      <c r="D195" s="2" t="s">
        <v>99</v>
      </c>
      <c r="E195" s="3" t="s">
        <v>255</v>
      </c>
      <c r="F195" s="2" t="s">
        <v>248</v>
      </c>
      <c r="G195" s="2" t="s">
        <v>202</v>
      </c>
      <c r="H195" s="2">
        <v>7</v>
      </c>
      <c r="I195" s="188" t="s">
        <v>229</v>
      </c>
      <c r="J195" s="2" t="s">
        <v>249</v>
      </c>
      <c r="K195" s="2">
        <v>1</v>
      </c>
      <c r="L195" s="2"/>
    </row>
    <row r="196" spans="1:12">
      <c r="A196" s="2">
        <v>195</v>
      </c>
      <c r="B196" s="2" t="str">
        <f t="shared" si="6"/>
        <v>CS26-R008-1</v>
      </c>
      <c r="C196" s="2" t="str">
        <f t="shared" si="7"/>
        <v>R008</v>
      </c>
      <c r="D196" s="2" t="s">
        <v>99</v>
      </c>
      <c r="E196" s="3" t="s">
        <v>256</v>
      </c>
      <c r="F196" s="2" t="s">
        <v>248</v>
      </c>
      <c r="G196" s="2" t="s">
        <v>202</v>
      </c>
      <c r="H196" s="2">
        <v>8</v>
      </c>
      <c r="I196" s="188" t="s">
        <v>202</v>
      </c>
      <c r="J196" s="2" t="s">
        <v>249</v>
      </c>
      <c r="K196" s="2">
        <v>1</v>
      </c>
      <c r="L196" s="2"/>
    </row>
    <row r="197" spans="1:12">
      <c r="A197" s="2">
        <v>196</v>
      </c>
      <c r="B197" s="2" t="str">
        <f t="shared" si="6"/>
        <v>CS26-R009-1</v>
      </c>
      <c r="C197" s="2" t="str">
        <f t="shared" si="7"/>
        <v>R009</v>
      </c>
      <c r="D197" s="2" t="s">
        <v>99</v>
      </c>
      <c r="E197" s="3" t="s">
        <v>257</v>
      </c>
      <c r="F197" s="2" t="s">
        <v>248</v>
      </c>
      <c r="G197" s="2" t="s">
        <v>202</v>
      </c>
      <c r="H197" s="2">
        <v>9</v>
      </c>
      <c r="I197" s="188" t="s">
        <v>202</v>
      </c>
      <c r="J197" s="2" t="s">
        <v>249</v>
      </c>
      <c r="K197" s="2">
        <v>1</v>
      </c>
      <c r="L197" s="2"/>
    </row>
    <row r="198" spans="1:12">
      <c r="A198" s="2">
        <v>197</v>
      </c>
      <c r="B198" s="2" t="str">
        <f t="shared" si="6"/>
        <v>CS26-R010-1</v>
      </c>
      <c r="C198" s="2" t="str">
        <f t="shared" si="7"/>
        <v>R010</v>
      </c>
      <c r="D198" s="2" t="s">
        <v>99</v>
      </c>
      <c r="E198" s="3" t="s">
        <v>258</v>
      </c>
      <c r="F198" s="2" t="s">
        <v>248</v>
      </c>
      <c r="G198" s="2" t="s">
        <v>202</v>
      </c>
      <c r="H198" s="2">
        <v>10</v>
      </c>
      <c r="I198" s="188" t="s">
        <v>202</v>
      </c>
      <c r="J198" s="2" t="s">
        <v>249</v>
      </c>
      <c r="K198" s="2">
        <v>1</v>
      </c>
      <c r="L198" s="2"/>
    </row>
    <row r="199" spans="1:12">
      <c r="A199" s="2">
        <v>198</v>
      </c>
      <c r="B199" s="2" t="str">
        <f t="shared" si="6"/>
        <v>CS26-R011-1</v>
      </c>
      <c r="C199" s="2" t="str">
        <f t="shared" si="7"/>
        <v>R011</v>
      </c>
      <c r="D199" s="2" t="s">
        <v>99</v>
      </c>
      <c r="E199" s="3" t="s">
        <v>259</v>
      </c>
      <c r="F199" s="2" t="s">
        <v>248</v>
      </c>
      <c r="G199" s="2" t="s">
        <v>202</v>
      </c>
      <c r="H199" s="2">
        <v>11</v>
      </c>
      <c r="I199" s="188" t="s">
        <v>202</v>
      </c>
      <c r="J199" s="2" t="s">
        <v>249</v>
      </c>
      <c r="K199" s="2">
        <v>1</v>
      </c>
      <c r="L199" s="2"/>
    </row>
    <row r="200" spans="1:12">
      <c r="A200" s="2">
        <v>199</v>
      </c>
      <c r="B200" s="2" t="str">
        <f t="shared" si="6"/>
        <v>CS26-R012-1</v>
      </c>
      <c r="C200" s="2" t="str">
        <f t="shared" si="7"/>
        <v>R012</v>
      </c>
      <c r="D200" s="2" t="s">
        <v>99</v>
      </c>
      <c r="E200" s="3" t="s">
        <v>260</v>
      </c>
      <c r="F200" s="2" t="s">
        <v>248</v>
      </c>
      <c r="G200" s="2" t="s">
        <v>202</v>
      </c>
      <c r="H200" s="2">
        <v>12</v>
      </c>
      <c r="I200" s="188" t="s">
        <v>202</v>
      </c>
      <c r="J200" s="2" t="s">
        <v>249</v>
      </c>
      <c r="K200" s="2">
        <v>1</v>
      </c>
      <c r="L200" s="2"/>
    </row>
    <row r="201" spans="1:12">
      <c r="A201" s="2">
        <v>200</v>
      </c>
      <c r="B201" s="2" t="str">
        <f t="shared" si="6"/>
        <v>CS26-R013-1</v>
      </c>
      <c r="C201" s="2" t="str">
        <f t="shared" si="7"/>
        <v>R013</v>
      </c>
      <c r="D201" s="2" t="s">
        <v>99</v>
      </c>
      <c r="E201" s="3" t="s">
        <v>261</v>
      </c>
      <c r="F201" s="2" t="s">
        <v>248</v>
      </c>
      <c r="G201" s="2" t="s">
        <v>202</v>
      </c>
      <c r="H201" s="2">
        <v>13</v>
      </c>
      <c r="I201" s="188" t="s">
        <v>202</v>
      </c>
      <c r="J201" s="2" t="s">
        <v>249</v>
      </c>
      <c r="K201" s="2">
        <v>1</v>
      </c>
      <c r="L201" s="2"/>
    </row>
    <row r="202" spans="1:12">
      <c r="A202" s="2">
        <v>201</v>
      </c>
      <c r="B202" s="2" t="str">
        <f t="shared" si="6"/>
        <v>CS26-R014-1</v>
      </c>
      <c r="C202" s="2" t="str">
        <f t="shared" si="7"/>
        <v>R014</v>
      </c>
      <c r="D202" s="2" t="s">
        <v>99</v>
      </c>
      <c r="E202" s="3" t="s">
        <v>262</v>
      </c>
      <c r="F202" s="2" t="s">
        <v>248</v>
      </c>
      <c r="G202" s="2" t="s">
        <v>202</v>
      </c>
      <c r="H202" s="2">
        <v>14</v>
      </c>
      <c r="I202" s="188" t="s">
        <v>202</v>
      </c>
      <c r="J202" s="2" t="s">
        <v>249</v>
      </c>
      <c r="K202" s="2">
        <v>1</v>
      </c>
      <c r="L202" s="2"/>
    </row>
    <row r="203" spans="1:12">
      <c r="A203" s="2">
        <v>202</v>
      </c>
      <c r="B203" s="2" t="str">
        <f t="shared" si="6"/>
        <v>CS26-R015-1</v>
      </c>
      <c r="C203" s="2" t="str">
        <f t="shared" si="7"/>
        <v>R015</v>
      </c>
      <c r="D203" s="2" t="s">
        <v>99</v>
      </c>
      <c r="E203" s="3" t="s">
        <v>263</v>
      </c>
      <c r="F203" s="2" t="s">
        <v>248</v>
      </c>
      <c r="G203" s="2" t="s">
        <v>202</v>
      </c>
      <c r="H203" s="2">
        <v>15</v>
      </c>
      <c r="I203" s="188" t="s">
        <v>202</v>
      </c>
      <c r="J203" s="2" t="s">
        <v>249</v>
      </c>
      <c r="K203" s="2">
        <v>1</v>
      </c>
      <c r="L203" s="2"/>
    </row>
    <row r="204" spans="1:12">
      <c r="A204" s="2">
        <v>203</v>
      </c>
      <c r="B204" s="2" t="str">
        <f t="shared" si="6"/>
        <v>CS26-R016-1</v>
      </c>
      <c r="C204" s="2" t="str">
        <f t="shared" si="7"/>
        <v>R016</v>
      </c>
      <c r="D204" s="2" t="s">
        <v>99</v>
      </c>
      <c r="E204" s="3" t="s">
        <v>264</v>
      </c>
      <c r="F204" s="2" t="s">
        <v>248</v>
      </c>
      <c r="G204" s="2" t="s">
        <v>202</v>
      </c>
      <c r="H204" s="2">
        <v>16</v>
      </c>
      <c r="I204" s="188" t="s">
        <v>229</v>
      </c>
      <c r="J204" s="2" t="s">
        <v>249</v>
      </c>
      <c r="K204" s="2">
        <v>1</v>
      </c>
      <c r="L204" s="2"/>
    </row>
    <row r="205" spans="1:12">
      <c r="A205" s="2">
        <v>204</v>
      </c>
      <c r="B205" s="2" t="str">
        <f t="shared" si="6"/>
        <v>CS26-R017-1</v>
      </c>
      <c r="C205" s="2" t="str">
        <f t="shared" si="7"/>
        <v>R017</v>
      </c>
      <c r="D205" s="2" t="s">
        <v>99</v>
      </c>
      <c r="E205" s="3" t="s">
        <v>265</v>
      </c>
      <c r="F205" s="2" t="s">
        <v>248</v>
      </c>
      <c r="G205" s="2" t="s">
        <v>202</v>
      </c>
      <c r="H205" s="2">
        <v>17</v>
      </c>
      <c r="I205" s="188" t="s">
        <v>229</v>
      </c>
      <c r="J205" s="2" t="s">
        <v>249</v>
      </c>
      <c r="K205" s="2">
        <v>1</v>
      </c>
      <c r="L205" s="2"/>
    </row>
    <row r="206" spans="1:12">
      <c r="A206" s="2">
        <v>205</v>
      </c>
      <c r="B206" s="2" t="str">
        <f t="shared" si="6"/>
        <v>CS26-R018-1</v>
      </c>
      <c r="C206" s="2" t="str">
        <f t="shared" si="7"/>
        <v>R018</v>
      </c>
      <c r="D206" s="2" t="s">
        <v>99</v>
      </c>
      <c r="E206" s="3" t="s">
        <v>266</v>
      </c>
      <c r="F206" s="2" t="s">
        <v>248</v>
      </c>
      <c r="G206" s="2" t="s">
        <v>202</v>
      </c>
      <c r="H206" s="2">
        <v>18</v>
      </c>
      <c r="I206" s="188" t="s">
        <v>229</v>
      </c>
      <c r="J206" s="2" t="s">
        <v>249</v>
      </c>
      <c r="K206" s="2">
        <v>1</v>
      </c>
      <c r="L206" s="2"/>
    </row>
    <row r="207" spans="1:12">
      <c r="A207" s="2">
        <v>206</v>
      </c>
      <c r="B207" s="2" t="str">
        <f t="shared" si="6"/>
        <v>CS26-R019-1</v>
      </c>
      <c r="C207" s="2" t="str">
        <f t="shared" si="7"/>
        <v>R019</v>
      </c>
      <c r="D207" s="2" t="s">
        <v>99</v>
      </c>
      <c r="E207" s="3" t="s">
        <v>267</v>
      </c>
      <c r="F207" s="2" t="s">
        <v>248</v>
      </c>
      <c r="G207" s="2" t="s">
        <v>202</v>
      </c>
      <c r="H207" s="2">
        <v>19</v>
      </c>
      <c r="I207" s="188" t="s">
        <v>229</v>
      </c>
      <c r="J207" s="2" t="s">
        <v>249</v>
      </c>
      <c r="K207" s="2">
        <v>1</v>
      </c>
      <c r="L207" s="2"/>
    </row>
    <row r="208" spans="1:12">
      <c r="A208" s="2">
        <v>207</v>
      </c>
      <c r="B208" s="2" t="str">
        <f t="shared" si="6"/>
        <v>CS26-R020-1</v>
      </c>
      <c r="C208" s="2" t="str">
        <f t="shared" si="7"/>
        <v>R020</v>
      </c>
      <c r="D208" s="2" t="s">
        <v>99</v>
      </c>
      <c r="E208" s="3" t="s">
        <v>268</v>
      </c>
      <c r="F208" s="2" t="s">
        <v>248</v>
      </c>
      <c r="G208" s="2" t="s">
        <v>202</v>
      </c>
      <c r="H208" s="2">
        <v>20</v>
      </c>
      <c r="I208" s="188" t="s">
        <v>229</v>
      </c>
      <c r="J208" s="2" t="s">
        <v>249</v>
      </c>
      <c r="K208" s="2">
        <v>1</v>
      </c>
      <c r="L208" s="2"/>
    </row>
    <row r="209" spans="1:12">
      <c r="A209" s="2">
        <v>208</v>
      </c>
      <c r="B209" s="2" t="str">
        <f t="shared" si="6"/>
        <v>CS26-R021-1</v>
      </c>
      <c r="C209" s="2" t="str">
        <f t="shared" si="7"/>
        <v>R021</v>
      </c>
      <c r="D209" s="2" t="s">
        <v>99</v>
      </c>
      <c r="E209" s="3" t="s">
        <v>269</v>
      </c>
      <c r="F209" s="2" t="s">
        <v>248</v>
      </c>
      <c r="G209" s="2" t="s">
        <v>202</v>
      </c>
      <c r="H209" s="2">
        <v>21</v>
      </c>
      <c r="I209" s="188" t="s">
        <v>229</v>
      </c>
      <c r="J209" s="2" t="s">
        <v>249</v>
      </c>
      <c r="K209" s="2">
        <v>1</v>
      </c>
      <c r="L209" s="2"/>
    </row>
    <row r="210" spans="1:12">
      <c r="A210" s="2">
        <v>209</v>
      </c>
      <c r="B210" s="2" t="str">
        <f t="shared" si="6"/>
        <v>CS26-R022-1</v>
      </c>
      <c r="C210" s="2" t="str">
        <f t="shared" si="7"/>
        <v>R022</v>
      </c>
      <c r="D210" s="2" t="s">
        <v>99</v>
      </c>
      <c r="E210" s="3" t="s">
        <v>270</v>
      </c>
      <c r="F210" s="2" t="s">
        <v>248</v>
      </c>
      <c r="G210" s="2" t="s">
        <v>202</v>
      </c>
      <c r="H210" s="2">
        <v>22</v>
      </c>
      <c r="I210" s="188" t="s">
        <v>229</v>
      </c>
      <c r="J210" s="2" t="s">
        <v>249</v>
      </c>
      <c r="K210" s="2">
        <v>1</v>
      </c>
      <c r="L210" s="2"/>
    </row>
    <row r="211" spans="1:12">
      <c r="A211" s="2">
        <v>210</v>
      </c>
      <c r="B211" s="2" t="str">
        <f t="shared" si="6"/>
        <v>CS26-R023-1</v>
      </c>
      <c r="C211" s="2" t="str">
        <f t="shared" si="7"/>
        <v>R023</v>
      </c>
      <c r="D211" s="2" t="s">
        <v>99</v>
      </c>
      <c r="E211" s="3" t="s">
        <v>271</v>
      </c>
      <c r="F211" s="2" t="s">
        <v>248</v>
      </c>
      <c r="G211" s="2" t="s">
        <v>202</v>
      </c>
      <c r="H211" s="2">
        <v>23</v>
      </c>
      <c r="I211" s="188" t="s">
        <v>229</v>
      </c>
      <c r="J211" s="2" t="s">
        <v>249</v>
      </c>
      <c r="K211" s="2">
        <v>1</v>
      </c>
      <c r="L211" s="2"/>
    </row>
    <row r="212" spans="1:12">
      <c r="A212" s="2">
        <v>211</v>
      </c>
      <c r="B212" s="2" t="str">
        <f t="shared" si="6"/>
        <v>CS26-R024-1</v>
      </c>
      <c r="C212" s="2" t="str">
        <f t="shared" si="7"/>
        <v>R024</v>
      </c>
      <c r="D212" s="2" t="s">
        <v>99</v>
      </c>
      <c r="E212" s="3" t="s">
        <v>272</v>
      </c>
      <c r="F212" s="2" t="s">
        <v>248</v>
      </c>
      <c r="G212" s="2" t="s">
        <v>202</v>
      </c>
      <c r="H212" s="2">
        <v>24</v>
      </c>
      <c r="I212" s="188" t="s">
        <v>202</v>
      </c>
      <c r="J212" s="2" t="s">
        <v>249</v>
      </c>
      <c r="K212" s="2">
        <v>1</v>
      </c>
      <c r="L212" s="2"/>
    </row>
    <row r="213" spans="1:12">
      <c r="A213" s="2">
        <v>212</v>
      </c>
      <c r="B213" s="2" t="str">
        <f t="shared" si="6"/>
        <v>CS26-R025-1</v>
      </c>
      <c r="C213" s="2" t="str">
        <f t="shared" si="7"/>
        <v>R025</v>
      </c>
      <c r="D213" s="2" t="s">
        <v>99</v>
      </c>
      <c r="E213" s="3" t="s">
        <v>273</v>
      </c>
      <c r="F213" s="2" t="s">
        <v>248</v>
      </c>
      <c r="G213" s="2" t="s">
        <v>202</v>
      </c>
      <c r="H213" s="2">
        <v>25</v>
      </c>
      <c r="I213" s="188" t="s">
        <v>202</v>
      </c>
      <c r="J213" s="2" t="s">
        <v>249</v>
      </c>
      <c r="K213" s="2">
        <v>1</v>
      </c>
      <c r="L213" s="2"/>
    </row>
    <row r="214" spans="1:12">
      <c r="A214" s="2">
        <v>213</v>
      </c>
      <c r="B214" s="2" t="str">
        <f t="shared" si="6"/>
        <v>CS26-R026-1</v>
      </c>
      <c r="C214" s="2" t="str">
        <f t="shared" si="7"/>
        <v>R026</v>
      </c>
      <c r="D214" s="2" t="s">
        <v>99</v>
      </c>
      <c r="E214" s="3" t="s">
        <v>274</v>
      </c>
      <c r="F214" s="2" t="s">
        <v>248</v>
      </c>
      <c r="G214" s="2" t="s">
        <v>202</v>
      </c>
      <c r="H214" s="2">
        <v>26</v>
      </c>
      <c r="I214" s="188" t="s">
        <v>202</v>
      </c>
      <c r="J214" s="2" t="s">
        <v>249</v>
      </c>
      <c r="K214" s="2">
        <v>1</v>
      </c>
      <c r="L214" s="2"/>
    </row>
    <row r="215" spans="1:12">
      <c r="A215" s="2">
        <v>214</v>
      </c>
      <c r="B215" s="2" t="str">
        <f t="shared" si="6"/>
        <v>CS26-R027-1</v>
      </c>
      <c r="C215" s="2" t="str">
        <f t="shared" si="7"/>
        <v>R027</v>
      </c>
      <c r="D215" s="2" t="s">
        <v>99</v>
      </c>
      <c r="E215" s="3" t="s">
        <v>275</v>
      </c>
      <c r="F215" s="2" t="s">
        <v>248</v>
      </c>
      <c r="G215" s="2" t="s">
        <v>202</v>
      </c>
      <c r="H215" s="2">
        <v>27</v>
      </c>
      <c r="I215" s="188" t="s">
        <v>202</v>
      </c>
      <c r="J215" s="2" t="s">
        <v>249</v>
      </c>
      <c r="K215" s="2">
        <v>1</v>
      </c>
      <c r="L215" s="2"/>
    </row>
    <row r="216" spans="1:12">
      <c r="A216" s="2">
        <v>215</v>
      </c>
      <c r="B216" s="2" t="str">
        <f t="shared" si="6"/>
        <v>CS26-R028-1</v>
      </c>
      <c r="C216" s="2" t="str">
        <f t="shared" si="7"/>
        <v>R028</v>
      </c>
      <c r="D216" s="2" t="s">
        <v>99</v>
      </c>
      <c r="E216" s="3" t="s">
        <v>276</v>
      </c>
      <c r="F216" s="2" t="s">
        <v>248</v>
      </c>
      <c r="G216" s="2" t="s">
        <v>202</v>
      </c>
      <c r="H216" s="2">
        <v>28</v>
      </c>
      <c r="I216" s="188" t="s">
        <v>202</v>
      </c>
      <c r="J216" s="2" t="s">
        <v>249</v>
      </c>
      <c r="K216" s="2">
        <v>1</v>
      </c>
      <c r="L216" s="2"/>
    </row>
    <row r="217" spans="1:12">
      <c r="A217" s="2">
        <v>216</v>
      </c>
      <c r="B217" s="2" t="str">
        <f t="shared" si="6"/>
        <v>CS26-R029-1</v>
      </c>
      <c r="C217" s="2" t="str">
        <f t="shared" si="7"/>
        <v>R029</v>
      </c>
      <c r="D217" s="2" t="s">
        <v>99</v>
      </c>
      <c r="E217" s="3" t="s">
        <v>278</v>
      </c>
      <c r="F217" s="2" t="s">
        <v>248</v>
      </c>
      <c r="G217" s="2" t="s">
        <v>202</v>
      </c>
      <c r="H217" s="2">
        <v>29</v>
      </c>
      <c r="I217" s="188" t="s">
        <v>202</v>
      </c>
      <c r="J217" s="2" t="s">
        <v>249</v>
      </c>
      <c r="K217" s="2">
        <v>1</v>
      </c>
      <c r="L217" s="2"/>
    </row>
    <row r="218" spans="1:12">
      <c r="A218" s="2">
        <v>217</v>
      </c>
      <c r="B218" s="2" t="str">
        <f t="shared" si="6"/>
        <v>CS26-R030-1</v>
      </c>
      <c r="C218" s="2" t="str">
        <f t="shared" si="7"/>
        <v>R030</v>
      </c>
      <c r="D218" s="2" t="s">
        <v>99</v>
      </c>
      <c r="E218" s="3" t="s">
        <v>279</v>
      </c>
      <c r="F218" s="2" t="s">
        <v>248</v>
      </c>
      <c r="G218" s="2" t="s">
        <v>202</v>
      </c>
      <c r="H218" s="2">
        <v>30</v>
      </c>
      <c r="I218" s="188" t="s">
        <v>202</v>
      </c>
      <c r="J218" s="2" t="s">
        <v>249</v>
      </c>
      <c r="K218" s="2">
        <v>1</v>
      </c>
      <c r="L218" s="2"/>
    </row>
    <row r="219" spans="1:12">
      <c r="A219" s="2">
        <v>218</v>
      </c>
      <c r="B219" s="2" t="str">
        <f t="shared" si="6"/>
        <v>CS26-R031-1</v>
      </c>
      <c r="C219" s="2" t="str">
        <f t="shared" si="7"/>
        <v>R031</v>
      </c>
      <c r="D219" s="2" t="s">
        <v>99</v>
      </c>
      <c r="E219" s="3" t="s">
        <v>280</v>
      </c>
      <c r="F219" s="2" t="s">
        <v>248</v>
      </c>
      <c r="G219" s="2" t="s">
        <v>202</v>
      </c>
      <c r="H219" s="2">
        <v>31</v>
      </c>
      <c r="I219" s="188" t="s">
        <v>229</v>
      </c>
      <c r="J219" s="2" t="s">
        <v>249</v>
      </c>
      <c r="K219" s="2">
        <v>1</v>
      </c>
      <c r="L219" s="2"/>
    </row>
    <row r="220" spans="1:12">
      <c r="A220" s="2">
        <v>219</v>
      </c>
      <c r="B220" s="2" t="str">
        <f t="shared" si="6"/>
        <v>CS26-R032-1</v>
      </c>
      <c r="C220" s="2" t="str">
        <f t="shared" si="7"/>
        <v>R032</v>
      </c>
      <c r="D220" s="2" t="s">
        <v>99</v>
      </c>
      <c r="E220" s="3" t="s">
        <v>281</v>
      </c>
      <c r="F220" s="2" t="s">
        <v>248</v>
      </c>
      <c r="G220" s="2" t="s">
        <v>202</v>
      </c>
      <c r="H220" s="2">
        <v>32</v>
      </c>
      <c r="I220" s="188" t="s">
        <v>229</v>
      </c>
      <c r="J220" s="2" t="s">
        <v>249</v>
      </c>
      <c r="K220" s="2">
        <v>1</v>
      </c>
      <c r="L220" s="2"/>
    </row>
    <row r="221" spans="1:12">
      <c r="A221" s="2">
        <v>220</v>
      </c>
      <c r="B221" s="2" t="str">
        <f t="shared" si="6"/>
        <v>CS26-R033-1</v>
      </c>
      <c r="C221" s="2" t="str">
        <f t="shared" si="7"/>
        <v>R033</v>
      </c>
      <c r="D221" s="2" t="s">
        <v>99</v>
      </c>
      <c r="E221" s="3" t="s">
        <v>282</v>
      </c>
      <c r="F221" s="2" t="s">
        <v>248</v>
      </c>
      <c r="G221" s="2" t="s">
        <v>202</v>
      </c>
      <c r="H221" s="2">
        <v>33</v>
      </c>
      <c r="I221" s="188" t="s">
        <v>229</v>
      </c>
      <c r="J221" s="2" t="s">
        <v>249</v>
      </c>
      <c r="K221" s="2">
        <v>1</v>
      </c>
      <c r="L221" s="2"/>
    </row>
    <row r="222" spans="1:12">
      <c r="A222" s="2">
        <v>221</v>
      </c>
      <c r="B222" s="2" t="str">
        <f t="shared" si="6"/>
        <v>CS26-R034-1</v>
      </c>
      <c r="C222" s="2" t="str">
        <f t="shared" si="7"/>
        <v>R034</v>
      </c>
      <c r="D222" s="2" t="s">
        <v>99</v>
      </c>
      <c r="E222" s="3" t="s">
        <v>283</v>
      </c>
      <c r="F222" s="2" t="s">
        <v>248</v>
      </c>
      <c r="G222" s="2" t="s">
        <v>202</v>
      </c>
      <c r="H222" s="2">
        <v>34</v>
      </c>
      <c r="I222" s="188" t="s">
        <v>229</v>
      </c>
      <c r="J222" s="2" t="s">
        <v>249</v>
      </c>
      <c r="K222" s="2">
        <v>1</v>
      </c>
      <c r="L222" s="2"/>
    </row>
    <row r="223" spans="1:12">
      <c r="A223" s="2">
        <v>222</v>
      </c>
      <c r="B223" s="2" t="str">
        <f t="shared" si="6"/>
        <v>CS26-R035-1</v>
      </c>
      <c r="C223" s="2" t="str">
        <f t="shared" si="7"/>
        <v>R035</v>
      </c>
      <c r="D223" s="2" t="s">
        <v>99</v>
      </c>
      <c r="E223" s="3" t="s">
        <v>284</v>
      </c>
      <c r="F223" s="2" t="s">
        <v>248</v>
      </c>
      <c r="G223" s="2" t="s">
        <v>202</v>
      </c>
      <c r="H223" s="2">
        <v>35</v>
      </c>
      <c r="I223" s="188" t="s">
        <v>229</v>
      </c>
      <c r="J223" s="2" t="s">
        <v>249</v>
      </c>
      <c r="K223" s="2">
        <v>1</v>
      </c>
      <c r="L223" s="2"/>
    </row>
    <row r="224" spans="1:12">
      <c r="A224" s="2">
        <v>223</v>
      </c>
      <c r="B224" s="2" t="str">
        <f t="shared" si="6"/>
        <v>CS26-R036-1</v>
      </c>
      <c r="C224" s="2" t="str">
        <f t="shared" si="7"/>
        <v>R036</v>
      </c>
      <c r="D224" s="2" t="s">
        <v>99</v>
      </c>
      <c r="E224" s="3" t="s">
        <v>285</v>
      </c>
      <c r="F224" s="2" t="s">
        <v>248</v>
      </c>
      <c r="G224" s="2" t="s">
        <v>202</v>
      </c>
      <c r="H224" s="2">
        <v>36</v>
      </c>
      <c r="I224" s="188" t="s">
        <v>229</v>
      </c>
      <c r="J224" s="2" t="s">
        <v>249</v>
      </c>
      <c r="K224" s="2">
        <v>1</v>
      </c>
      <c r="L224" s="2"/>
    </row>
    <row r="225" spans="1:12">
      <c r="A225" s="2">
        <v>224</v>
      </c>
      <c r="B225" s="2" t="str">
        <f t="shared" si="6"/>
        <v>CS26-R037-1</v>
      </c>
      <c r="C225" s="2" t="str">
        <f t="shared" si="7"/>
        <v>R037</v>
      </c>
      <c r="D225" s="2" t="s">
        <v>99</v>
      </c>
      <c r="E225" s="3" t="s">
        <v>286</v>
      </c>
      <c r="F225" s="2" t="s">
        <v>248</v>
      </c>
      <c r="G225" s="2" t="s">
        <v>202</v>
      </c>
      <c r="H225" s="2">
        <v>37</v>
      </c>
      <c r="I225" s="188" t="s">
        <v>229</v>
      </c>
      <c r="J225" s="2" t="s">
        <v>249</v>
      </c>
      <c r="K225" s="2">
        <v>1</v>
      </c>
      <c r="L225" s="2"/>
    </row>
    <row r="226" spans="1:12">
      <c r="A226" s="2">
        <v>225</v>
      </c>
      <c r="B226" s="2" t="str">
        <f t="shared" si="6"/>
        <v>CS26-R038-1</v>
      </c>
      <c r="C226" s="2" t="str">
        <f t="shared" si="7"/>
        <v>R038</v>
      </c>
      <c r="D226" s="2" t="s">
        <v>99</v>
      </c>
      <c r="E226" s="3" t="s">
        <v>287</v>
      </c>
      <c r="F226" s="2" t="s">
        <v>248</v>
      </c>
      <c r="G226" s="2" t="s">
        <v>202</v>
      </c>
      <c r="H226" s="2">
        <v>38</v>
      </c>
      <c r="I226" s="188" t="s">
        <v>202</v>
      </c>
      <c r="J226" s="2" t="s">
        <v>249</v>
      </c>
      <c r="K226" s="2">
        <v>1</v>
      </c>
      <c r="L226" s="2"/>
    </row>
    <row r="227" spans="1:12">
      <c r="A227" s="2">
        <v>226</v>
      </c>
      <c r="B227" s="2" t="str">
        <f t="shared" si="6"/>
        <v>CS26-R039-1</v>
      </c>
      <c r="C227" s="2" t="str">
        <f t="shared" si="7"/>
        <v>R039</v>
      </c>
      <c r="D227" s="2" t="s">
        <v>99</v>
      </c>
      <c r="E227" s="3" t="s">
        <v>288</v>
      </c>
      <c r="F227" s="2" t="s">
        <v>248</v>
      </c>
      <c r="G227" s="2" t="s">
        <v>202</v>
      </c>
      <c r="H227" s="2">
        <v>39</v>
      </c>
      <c r="I227" s="188" t="s">
        <v>202</v>
      </c>
      <c r="J227" s="2" t="s">
        <v>249</v>
      </c>
      <c r="K227" s="2">
        <v>1</v>
      </c>
      <c r="L227" s="2"/>
    </row>
    <row r="228" spans="1:12">
      <c r="A228" s="2">
        <v>227</v>
      </c>
      <c r="B228" s="2" t="str">
        <f t="shared" si="6"/>
        <v>CS26-R040-1</v>
      </c>
      <c r="C228" s="2" t="str">
        <f t="shared" si="7"/>
        <v>R040</v>
      </c>
      <c r="D228" s="2" t="s">
        <v>99</v>
      </c>
      <c r="E228" s="3" t="s">
        <v>289</v>
      </c>
      <c r="F228" s="2" t="s">
        <v>248</v>
      </c>
      <c r="G228" s="2" t="s">
        <v>202</v>
      </c>
      <c r="H228" s="2">
        <v>40</v>
      </c>
      <c r="I228" s="188" t="s">
        <v>202</v>
      </c>
      <c r="J228" s="2" t="s">
        <v>249</v>
      </c>
      <c r="K228" s="2">
        <v>1</v>
      </c>
      <c r="L228" s="2"/>
    </row>
    <row r="229" spans="1:12">
      <c r="A229" s="2">
        <v>228</v>
      </c>
      <c r="B229" s="2" t="str">
        <f t="shared" si="6"/>
        <v>CS26-R041-1</v>
      </c>
      <c r="C229" s="2" t="str">
        <f t="shared" si="7"/>
        <v>R041</v>
      </c>
      <c r="D229" s="2" t="s">
        <v>99</v>
      </c>
      <c r="E229" s="3" t="s">
        <v>290</v>
      </c>
      <c r="F229" s="2" t="s">
        <v>248</v>
      </c>
      <c r="G229" s="2" t="s">
        <v>202</v>
      </c>
      <c r="H229" s="2">
        <v>41</v>
      </c>
      <c r="I229" s="188" t="s">
        <v>202</v>
      </c>
      <c r="J229" s="2" t="s">
        <v>249</v>
      </c>
      <c r="K229" s="2">
        <v>1</v>
      </c>
      <c r="L229" s="2"/>
    </row>
    <row r="230" spans="1:12">
      <c r="A230" s="2">
        <v>229</v>
      </c>
      <c r="B230" s="2" t="str">
        <f t="shared" si="6"/>
        <v>CS26-R042-1</v>
      </c>
      <c r="C230" s="2" t="str">
        <f t="shared" si="7"/>
        <v>R042</v>
      </c>
      <c r="D230" s="2" t="s">
        <v>99</v>
      </c>
      <c r="E230" s="3" t="s">
        <v>291</v>
      </c>
      <c r="F230" s="2" t="s">
        <v>248</v>
      </c>
      <c r="G230" s="2" t="s">
        <v>202</v>
      </c>
      <c r="H230" s="2">
        <v>42</v>
      </c>
      <c r="I230" s="188" t="s">
        <v>202</v>
      </c>
      <c r="J230" s="2" t="s">
        <v>249</v>
      </c>
      <c r="K230" s="2">
        <v>1</v>
      </c>
      <c r="L230" s="2"/>
    </row>
    <row r="231" spans="1:12">
      <c r="A231" s="2">
        <v>230</v>
      </c>
      <c r="B231" s="2" t="str">
        <f t="shared" si="6"/>
        <v>CS26-R043-1</v>
      </c>
      <c r="C231" s="2" t="str">
        <f t="shared" si="7"/>
        <v>R043</v>
      </c>
      <c r="D231" s="2" t="s">
        <v>99</v>
      </c>
      <c r="E231" s="3" t="s">
        <v>292</v>
      </c>
      <c r="F231" s="2" t="s">
        <v>248</v>
      </c>
      <c r="G231" s="2" t="s">
        <v>202</v>
      </c>
      <c r="H231" s="2">
        <v>43</v>
      </c>
      <c r="I231" s="188" t="s">
        <v>229</v>
      </c>
      <c r="J231" s="2" t="s">
        <v>249</v>
      </c>
      <c r="K231" s="2">
        <v>1</v>
      </c>
      <c r="L231" s="2"/>
    </row>
    <row r="232" spans="1:12">
      <c r="A232" s="2">
        <v>231</v>
      </c>
      <c r="B232" s="2" t="str">
        <f t="shared" si="6"/>
        <v>CS26-R044-1</v>
      </c>
      <c r="C232" s="2" t="str">
        <f t="shared" si="7"/>
        <v>R044</v>
      </c>
      <c r="D232" s="2" t="s">
        <v>99</v>
      </c>
      <c r="E232" s="3" t="s">
        <v>293</v>
      </c>
      <c r="F232" s="2" t="s">
        <v>248</v>
      </c>
      <c r="G232" s="2" t="s">
        <v>202</v>
      </c>
      <c r="H232" s="2">
        <v>44</v>
      </c>
      <c r="I232" s="188" t="s">
        <v>229</v>
      </c>
      <c r="J232" s="2" t="s">
        <v>249</v>
      </c>
      <c r="K232" s="2">
        <v>1</v>
      </c>
      <c r="L232" s="2"/>
    </row>
    <row r="233" spans="1:12">
      <c r="A233" s="2">
        <v>232</v>
      </c>
      <c r="B233" s="2" t="str">
        <f t="shared" si="6"/>
        <v>CS26-R045-1</v>
      </c>
      <c r="C233" s="2" t="str">
        <f t="shared" si="7"/>
        <v>R045</v>
      </c>
      <c r="D233" s="2" t="s">
        <v>99</v>
      </c>
      <c r="E233" s="3" t="s">
        <v>294</v>
      </c>
      <c r="F233" s="2" t="s">
        <v>248</v>
      </c>
      <c r="G233" s="2" t="s">
        <v>202</v>
      </c>
      <c r="H233" s="2">
        <v>45</v>
      </c>
      <c r="I233" s="188" t="s">
        <v>229</v>
      </c>
      <c r="J233" s="2" t="s">
        <v>249</v>
      </c>
      <c r="K233" s="2">
        <v>1</v>
      </c>
      <c r="L233" s="2"/>
    </row>
    <row r="234" spans="1:12">
      <c r="A234" s="2">
        <v>233</v>
      </c>
      <c r="B234" s="2" t="str">
        <f t="shared" si="6"/>
        <v>CS26-R046-1</v>
      </c>
      <c r="C234" s="2" t="str">
        <f t="shared" si="7"/>
        <v>R046</v>
      </c>
      <c r="D234" s="2" t="s">
        <v>99</v>
      </c>
      <c r="E234" s="3" t="s">
        <v>295</v>
      </c>
      <c r="F234" s="2" t="s">
        <v>248</v>
      </c>
      <c r="G234" s="2" t="s">
        <v>202</v>
      </c>
      <c r="H234" s="2">
        <v>46</v>
      </c>
      <c r="I234" s="188" t="s">
        <v>229</v>
      </c>
      <c r="J234" s="2" t="s">
        <v>249</v>
      </c>
      <c r="K234" s="2">
        <v>1</v>
      </c>
      <c r="L234" s="2"/>
    </row>
    <row r="235" spans="1:12">
      <c r="A235" s="2">
        <v>234</v>
      </c>
      <c r="B235" s="2" t="str">
        <f t="shared" si="6"/>
        <v>CS26-R047-1</v>
      </c>
      <c r="C235" s="2" t="str">
        <f t="shared" si="7"/>
        <v>R047</v>
      </c>
      <c r="D235" s="2" t="s">
        <v>99</v>
      </c>
      <c r="E235" s="3" t="s">
        <v>296</v>
      </c>
      <c r="F235" s="2" t="s">
        <v>248</v>
      </c>
      <c r="G235" s="2" t="s">
        <v>202</v>
      </c>
      <c r="H235" s="2">
        <v>47</v>
      </c>
      <c r="I235" s="188" t="s">
        <v>229</v>
      </c>
      <c r="J235" s="2" t="s">
        <v>249</v>
      </c>
      <c r="K235" s="2">
        <v>1</v>
      </c>
      <c r="L235" s="2"/>
    </row>
    <row r="236" spans="1:12">
      <c r="A236" s="2">
        <v>235</v>
      </c>
      <c r="B236" s="2" t="str">
        <f t="shared" si="6"/>
        <v>CS26-R048-1</v>
      </c>
      <c r="C236" s="2" t="str">
        <f t="shared" si="7"/>
        <v>R048</v>
      </c>
      <c r="D236" s="2" t="s">
        <v>99</v>
      </c>
      <c r="E236" s="3" t="s">
        <v>297</v>
      </c>
      <c r="F236" s="2" t="s">
        <v>248</v>
      </c>
      <c r="G236" s="2" t="s">
        <v>202</v>
      </c>
      <c r="H236" s="2">
        <v>48</v>
      </c>
      <c r="I236" s="188" t="s">
        <v>202</v>
      </c>
      <c r="J236" s="2" t="s">
        <v>249</v>
      </c>
      <c r="K236" s="2">
        <v>1</v>
      </c>
      <c r="L236" s="2"/>
    </row>
    <row r="237" spans="1:12">
      <c r="A237" s="2">
        <v>236</v>
      </c>
      <c r="B237" s="2" t="str">
        <f t="shared" si="6"/>
        <v>CS26-R049-1</v>
      </c>
      <c r="C237" s="2" t="str">
        <f t="shared" si="7"/>
        <v>R049</v>
      </c>
      <c r="D237" s="2" t="s">
        <v>99</v>
      </c>
      <c r="E237" s="3" t="s">
        <v>298</v>
      </c>
      <c r="F237" s="2" t="s">
        <v>248</v>
      </c>
      <c r="G237" s="2" t="s">
        <v>202</v>
      </c>
      <c r="H237" s="2">
        <v>49</v>
      </c>
      <c r="I237" s="188" t="s">
        <v>202</v>
      </c>
      <c r="J237" s="2" t="s">
        <v>249</v>
      </c>
      <c r="K237" s="2">
        <v>1</v>
      </c>
      <c r="L237" s="2"/>
    </row>
    <row r="238" spans="1:12">
      <c r="A238" s="2">
        <v>237</v>
      </c>
      <c r="B238" s="2" t="str">
        <f t="shared" si="6"/>
        <v>CS26-R050-1</v>
      </c>
      <c r="C238" s="2" t="str">
        <f t="shared" si="7"/>
        <v>R050</v>
      </c>
      <c r="D238" s="2" t="s">
        <v>99</v>
      </c>
      <c r="E238" s="3" t="s">
        <v>299</v>
      </c>
      <c r="F238" s="2" t="s">
        <v>248</v>
      </c>
      <c r="G238" s="2" t="s">
        <v>202</v>
      </c>
      <c r="H238" s="2">
        <v>50</v>
      </c>
      <c r="I238" s="188" t="s">
        <v>202</v>
      </c>
      <c r="J238" s="2" t="s">
        <v>249</v>
      </c>
      <c r="K238" s="2">
        <v>1</v>
      </c>
      <c r="L238" s="2"/>
    </row>
    <row r="239" spans="1:12">
      <c r="A239" s="2">
        <v>238</v>
      </c>
      <c r="B239" s="2" t="str">
        <f t="shared" si="6"/>
        <v>CS26-R051-1</v>
      </c>
      <c r="C239" s="2" t="str">
        <f t="shared" si="7"/>
        <v>R051</v>
      </c>
      <c r="D239" s="2" t="s">
        <v>99</v>
      </c>
      <c r="E239" s="3" t="s">
        <v>300</v>
      </c>
      <c r="F239" s="2" t="s">
        <v>248</v>
      </c>
      <c r="G239" s="2" t="s">
        <v>202</v>
      </c>
      <c r="H239" s="2">
        <v>51</v>
      </c>
      <c r="I239" s="188" t="s">
        <v>202</v>
      </c>
      <c r="J239" s="2" t="s">
        <v>249</v>
      </c>
      <c r="K239" s="2">
        <v>1</v>
      </c>
      <c r="L239" s="2"/>
    </row>
    <row r="240" spans="1:12">
      <c r="A240" s="2">
        <v>239</v>
      </c>
      <c r="B240" s="2" t="str">
        <f t="shared" si="6"/>
        <v>CS26-R052-1</v>
      </c>
      <c r="C240" s="2" t="str">
        <f t="shared" si="7"/>
        <v>R052</v>
      </c>
      <c r="D240" s="2" t="s">
        <v>99</v>
      </c>
      <c r="E240" s="3" t="s">
        <v>301</v>
      </c>
      <c r="F240" s="2" t="s">
        <v>248</v>
      </c>
      <c r="G240" s="2" t="s">
        <v>202</v>
      </c>
      <c r="H240" s="2">
        <v>52</v>
      </c>
      <c r="I240" s="188" t="s">
        <v>202</v>
      </c>
      <c r="J240" s="2" t="s">
        <v>249</v>
      </c>
      <c r="K240" s="2">
        <v>1</v>
      </c>
      <c r="L240" s="2"/>
    </row>
    <row r="241" spans="1:12">
      <c r="A241" s="2">
        <v>240</v>
      </c>
      <c r="B241" s="2" t="str">
        <f t="shared" si="6"/>
        <v>CS26-R053-1</v>
      </c>
      <c r="C241" s="2" t="str">
        <f t="shared" si="7"/>
        <v>R053</v>
      </c>
      <c r="D241" s="2" t="s">
        <v>99</v>
      </c>
      <c r="E241" s="3" t="s">
        <v>302</v>
      </c>
      <c r="F241" s="2" t="s">
        <v>248</v>
      </c>
      <c r="G241" s="2" t="s">
        <v>202</v>
      </c>
      <c r="H241" s="2">
        <v>53</v>
      </c>
      <c r="I241" s="188" t="s">
        <v>229</v>
      </c>
      <c r="J241" s="2" t="s">
        <v>249</v>
      </c>
      <c r="K241" s="2">
        <v>1</v>
      </c>
      <c r="L241" s="2"/>
    </row>
    <row r="242" spans="1:12">
      <c r="A242" s="2">
        <v>241</v>
      </c>
      <c r="B242" s="2" t="str">
        <f t="shared" si="6"/>
        <v>CS26-R054-1</v>
      </c>
      <c r="C242" s="2" t="str">
        <f t="shared" si="7"/>
        <v>R054</v>
      </c>
      <c r="D242" s="2" t="s">
        <v>99</v>
      </c>
      <c r="E242" s="3" t="s">
        <v>303</v>
      </c>
      <c r="F242" s="2" t="s">
        <v>248</v>
      </c>
      <c r="G242" s="2" t="s">
        <v>202</v>
      </c>
      <c r="H242" s="2">
        <v>54</v>
      </c>
      <c r="I242" s="188" t="s">
        <v>229</v>
      </c>
      <c r="J242" s="2" t="s">
        <v>249</v>
      </c>
      <c r="K242" s="2">
        <v>1</v>
      </c>
      <c r="L242" s="2"/>
    </row>
    <row r="243" spans="1:12">
      <c r="A243" s="2">
        <v>242</v>
      </c>
      <c r="B243" s="2" t="str">
        <f t="shared" si="6"/>
        <v>CS26-R055-1</v>
      </c>
      <c r="C243" s="2" t="str">
        <f t="shared" si="7"/>
        <v>R055</v>
      </c>
      <c r="D243" s="2" t="s">
        <v>99</v>
      </c>
      <c r="E243" s="3" t="s">
        <v>304</v>
      </c>
      <c r="F243" s="2" t="s">
        <v>248</v>
      </c>
      <c r="G243" s="2" t="s">
        <v>202</v>
      </c>
      <c r="H243" s="2">
        <v>55</v>
      </c>
      <c r="I243" s="188" t="s">
        <v>229</v>
      </c>
      <c r="J243" s="2" t="s">
        <v>249</v>
      </c>
      <c r="K243" s="2">
        <v>1</v>
      </c>
      <c r="L243" s="2"/>
    </row>
    <row r="244" spans="1:12">
      <c r="A244" s="2">
        <v>243</v>
      </c>
      <c r="B244" s="2" t="str">
        <f t="shared" si="6"/>
        <v>CS26-R056-1</v>
      </c>
      <c r="C244" s="2" t="str">
        <f t="shared" si="7"/>
        <v>R056</v>
      </c>
      <c r="D244" s="2" t="s">
        <v>99</v>
      </c>
      <c r="E244" s="3" t="s">
        <v>305</v>
      </c>
      <c r="F244" s="2" t="s">
        <v>248</v>
      </c>
      <c r="G244" s="2" t="s">
        <v>202</v>
      </c>
      <c r="H244" s="2">
        <v>56</v>
      </c>
      <c r="I244" s="188" t="s">
        <v>202</v>
      </c>
      <c r="J244" s="2" t="s">
        <v>249</v>
      </c>
      <c r="K244" s="2">
        <v>1</v>
      </c>
      <c r="L244" s="2"/>
    </row>
    <row r="245" spans="1:12">
      <c r="A245" s="2">
        <v>244</v>
      </c>
      <c r="B245" s="2" t="str">
        <f t="shared" si="6"/>
        <v>CS26-R057-1</v>
      </c>
      <c r="C245" s="2" t="str">
        <f t="shared" si="7"/>
        <v>R057</v>
      </c>
      <c r="D245" s="2" t="s">
        <v>99</v>
      </c>
      <c r="E245" s="3" t="s">
        <v>306</v>
      </c>
      <c r="F245" s="2" t="s">
        <v>248</v>
      </c>
      <c r="G245" s="2" t="s">
        <v>202</v>
      </c>
      <c r="H245" s="2">
        <v>57</v>
      </c>
      <c r="I245" s="188" t="s">
        <v>202</v>
      </c>
      <c r="J245" s="2" t="s">
        <v>249</v>
      </c>
      <c r="K245" s="2">
        <v>1</v>
      </c>
      <c r="L245" s="2"/>
    </row>
    <row r="246" spans="1:12">
      <c r="A246" s="2">
        <v>245</v>
      </c>
      <c r="B246" s="2" t="str">
        <f t="shared" si="6"/>
        <v>CS26-R058-1</v>
      </c>
      <c r="C246" s="2" t="str">
        <f t="shared" si="7"/>
        <v>R058</v>
      </c>
      <c r="D246" s="2" t="s">
        <v>99</v>
      </c>
      <c r="E246" s="3" t="s">
        <v>307</v>
      </c>
      <c r="F246" s="2" t="s">
        <v>248</v>
      </c>
      <c r="G246" s="2" t="s">
        <v>202</v>
      </c>
      <c r="H246" s="2">
        <v>58</v>
      </c>
      <c r="I246" s="188" t="s">
        <v>202</v>
      </c>
      <c r="J246" s="2" t="s">
        <v>249</v>
      </c>
      <c r="K246" s="2">
        <v>1</v>
      </c>
      <c r="L246" s="2"/>
    </row>
    <row r="247" spans="1:12">
      <c r="A247" s="2">
        <v>246</v>
      </c>
      <c r="B247" s="2" t="str">
        <f t="shared" si="6"/>
        <v>CS26-R059-1</v>
      </c>
      <c r="C247" s="2" t="str">
        <f t="shared" si="7"/>
        <v>R059</v>
      </c>
      <c r="D247" s="2" t="s">
        <v>99</v>
      </c>
      <c r="E247" s="3" t="s">
        <v>308</v>
      </c>
      <c r="F247" s="2" t="s">
        <v>248</v>
      </c>
      <c r="G247" s="2" t="s">
        <v>202</v>
      </c>
      <c r="H247" s="2">
        <v>59</v>
      </c>
      <c r="I247" s="188" t="s">
        <v>229</v>
      </c>
      <c r="J247" s="2" t="s">
        <v>249</v>
      </c>
      <c r="K247" s="2">
        <v>1</v>
      </c>
      <c r="L247" s="2"/>
    </row>
    <row r="248" spans="1:12">
      <c r="A248" s="2">
        <v>247</v>
      </c>
      <c r="B248" s="2" t="str">
        <f t="shared" si="6"/>
        <v>CS26-R060-1</v>
      </c>
      <c r="C248" s="2" t="str">
        <f t="shared" si="7"/>
        <v>R060</v>
      </c>
      <c r="D248" s="2" t="s">
        <v>99</v>
      </c>
      <c r="E248" s="3" t="s">
        <v>309</v>
      </c>
      <c r="F248" s="2" t="s">
        <v>248</v>
      </c>
      <c r="G248" s="2" t="s">
        <v>202</v>
      </c>
      <c r="H248" s="2">
        <v>60</v>
      </c>
      <c r="I248" s="188" t="s">
        <v>202</v>
      </c>
      <c r="J248" s="2" t="s">
        <v>249</v>
      </c>
      <c r="K248" s="2">
        <v>1</v>
      </c>
      <c r="L248" s="2"/>
    </row>
    <row r="249" spans="1:12">
      <c r="A249" s="2">
        <v>248</v>
      </c>
      <c r="B249" s="2" t="str">
        <f t="shared" si="6"/>
        <v>CS26-R061-1</v>
      </c>
      <c r="C249" s="2" t="str">
        <f t="shared" si="7"/>
        <v>R061</v>
      </c>
      <c r="D249" s="2" t="s">
        <v>99</v>
      </c>
      <c r="E249" s="3" t="s">
        <v>310</v>
      </c>
      <c r="F249" s="2" t="s">
        <v>248</v>
      </c>
      <c r="G249" s="2" t="s">
        <v>202</v>
      </c>
      <c r="H249" s="2">
        <v>61</v>
      </c>
      <c r="I249" s="188" t="s">
        <v>229</v>
      </c>
      <c r="J249" s="2" t="s">
        <v>249</v>
      </c>
      <c r="K249" s="2">
        <v>1</v>
      </c>
      <c r="L249" s="2"/>
    </row>
    <row r="250" spans="1:12">
      <c r="A250" s="2">
        <v>249</v>
      </c>
      <c r="B250" s="2" t="str">
        <f t="shared" si="6"/>
        <v>CS26-R062-1</v>
      </c>
      <c r="C250" s="2" t="str">
        <f t="shared" si="7"/>
        <v>R062</v>
      </c>
      <c r="D250" s="2" t="s">
        <v>99</v>
      </c>
      <c r="E250" s="3" t="s">
        <v>311</v>
      </c>
      <c r="F250" s="2" t="s">
        <v>248</v>
      </c>
      <c r="G250" s="2" t="s">
        <v>202</v>
      </c>
      <c r="H250" s="2">
        <v>62</v>
      </c>
      <c r="I250" s="188" t="s">
        <v>202</v>
      </c>
      <c r="J250" s="2" t="s">
        <v>249</v>
      </c>
      <c r="K250" s="2">
        <v>1</v>
      </c>
      <c r="L250" s="2"/>
    </row>
    <row r="251" spans="1:12">
      <c r="A251" s="2">
        <v>250</v>
      </c>
      <c r="B251" s="2" t="str">
        <f t="shared" si="6"/>
        <v>CS26-R063-1</v>
      </c>
      <c r="C251" s="2" t="str">
        <f t="shared" si="7"/>
        <v>R063</v>
      </c>
      <c r="D251" s="2" t="s">
        <v>99</v>
      </c>
      <c r="E251" s="3" t="s">
        <v>312</v>
      </c>
      <c r="F251" s="2" t="s">
        <v>248</v>
      </c>
      <c r="G251" s="2" t="s">
        <v>202</v>
      </c>
      <c r="H251" s="2">
        <v>63</v>
      </c>
      <c r="I251" s="188" t="s">
        <v>202</v>
      </c>
      <c r="J251" s="2" t="s">
        <v>249</v>
      </c>
      <c r="K251" s="2">
        <v>1</v>
      </c>
      <c r="L251" s="2"/>
    </row>
    <row r="252" spans="1:12">
      <c r="A252" s="2">
        <v>251</v>
      </c>
      <c r="B252" s="2" t="str">
        <f t="shared" si="6"/>
        <v>CS26-R064-1</v>
      </c>
      <c r="C252" s="2" t="str">
        <f t="shared" si="7"/>
        <v>R064</v>
      </c>
      <c r="D252" s="2" t="s">
        <v>99</v>
      </c>
      <c r="E252" s="3" t="s">
        <v>313</v>
      </c>
      <c r="F252" s="2" t="s">
        <v>248</v>
      </c>
      <c r="G252" s="2" t="s">
        <v>202</v>
      </c>
      <c r="H252" s="2">
        <v>64</v>
      </c>
      <c r="I252" s="188" t="s">
        <v>202</v>
      </c>
      <c r="J252" s="2" t="s">
        <v>249</v>
      </c>
      <c r="K252" s="2">
        <v>1</v>
      </c>
      <c r="L252" s="2"/>
    </row>
    <row r="253" spans="1:12">
      <c r="A253" s="2">
        <v>252</v>
      </c>
      <c r="B253" s="2" t="str">
        <f t="shared" si="6"/>
        <v>CS26-R065-1</v>
      </c>
      <c r="C253" s="2" t="str">
        <f t="shared" si="7"/>
        <v>R065</v>
      </c>
      <c r="D253" s="2" t="s">
        <v>99</v>
      </c>
      <c r="E253" s="3" t="s">
        <v>314</v>
      </c>
      <c r="F253" s="2" t="s">
        <v>248</v>
      </c>
      <c r="G253" s="2" t="s">
        <v>202</v>
      </c>
      <c r="H253" s="2">
        <v>65</v>
      </c>
      <c r="I253" s="188" t="s">
        <v>229</v>
      </c>
      <c r="J253" s="2" t="s">
        <v>249</v>
      </c>
      <c r="K253" s="2">
        <v>1</v>
      </c>
      <c r="L253" s="2"/>
    </row>
    <row r="254" spans="1:12">
      <c r="A254" s="2">
        <v>253</v>
      </c>
      <c r="B254" s="2" t="str">
        <f t="shared" si="6"/>
        <v>CS26-R066-1</v>
      </c>
      <c r="C254" s="2" t="str">
        <f t="shared" si="7"/>
        <v>R066</v>
      </c>
      <c r="D254" s="2" t="s">
        <v>99</v>
      </c>
      <c r="E254" s="3" t="s">
        <v>315</v>
      </c>
      <c r="F254" s="2" t="s">
        <v>248</v>
      </c>
      <c r="G254" s="2" t="s">
        <v>202</v>
      </c>
      <c r="H254" s="2">
        <v>66</v>
      </c>
      <c r="I254" s="188" t="s">
        <v>202</v>
      </c>
      <c r="J254" s="2" t="s">
        <v>249</v>
      </c>
      <c r="K254" s="2">
        <v>1</v>
      </c>
      <c r="L254" s="2"/>
    </row>
    <row r="255" spans="1:12">
      <c r="A255" s="2">
        <v>254</v>
      </c>
      <c r="B255" s="2" t="str">
        <f t="shared" si="6"/>
        <v>CS26-R067-1</v>
      </c>
      <c r="C255" s="2" t="str">
        <f t="shared" si="7"/>
        <v>R067</v>
      </c>
      <c r="D255" s="2" t="s">
        <v>99</v>
      </c>
      <c r="E255" s="3" t="s">
        <v>316</v>
      </c>
      <c r="F255" s="2" t="s">
        <v>248</v>
      </c>
      <c r="G255" s="2" t="s">
        <v>202</v>
      </c>
      <c r="H255" s="2">
        <v>67</v>
      </c>
      <c r="I255" s="188" t="s">
        <v>229</v>
      </c>
      <c r="J255" s="2" t="s">
        <v>249</v>
      </c>
      <c r="K255" s="2">
        <v>1</v>
      </c>
      <c r="L255" s="2"/>
    </row>
    <row r="256" spans="1:12">
      <c r="A256" s="2">
        <v>255</v>
      </c>
      <c r="B256" s="2" t="str">
        <f t="shared" si="6"/>
        <v>CS26-R068-1</v>
      </c>
      <c r="C256" s="2" t="str">
        <f t="shared" si="7"/>
        <v>R068</v>
      </c>
      <c r="D256" s="2" t="s">
        <v>99</v>
      </c>
      <c r="E256" s="3" t="s">
        <v>317</v>
      </c>
      <c r="F256" s="2" t="s">
        <v>248</v>
      </c>
      <c r="G256" s="2" t="s">
        <v>202</v>
      </c>
      <c r="H256" s="2">
        <v>68</v>
      </c>
      <c r="I256" s="188" t="s">
        <v>229</v>
      </c>
      <c r="J256" s="2" t="s">
        <v>249</v>
      </c>
      <c r="K256" s="2">
        <v>1</v>
      </c>
      <c r="L256" s="2"/>
    </row>
    <row r="257" spans="1:12">
      <c r="A257" s="2">
        <v>256</v>
      </c>
      <c r="B257" s="2" t="str">
        <f t="shared" si="6"/>
        <v>CS26-R069-1</v>
      </c>
      <c r="C257" s="2" t="str">
        <f t="shared" si="7"/>
        <v>R069</v>
      </c>
      <c r="D257" s="2" t="s">
        <v>99</v>
      </c>
      <c r="E257" s="3" t="s">
        <v>318</v>
      </c>
      <c r="F257" s="2" t="s">
        <v>248</v>
      </c>
      <c r="G257" s="2" t="s">
        <v>202</v>
      </c>
      <c r="H257" s="2">
        <v>69</v>
      </c>
      <c r="I257" s="188" t="s">
        <v>229</v>
      </c>
      <c r="J257" s="2" t="s">
        <v>249</v>
      </c>
      <c r="K257" s="2">
        <v>1</v>
      </c>
      <c r="L257" s="2"/>
    </row>
    <row r="258" spans="1:12">
      <c r="A258" s="2">
        <v>257</v>
      </c>
      <c r="B258" s="2" t="str">
        <f t="shared" ref="B258:B321" si="8">D258&amp;"-"&amp;C258&amp;"-"&amp;K258</f>
        <v>CS26-R070-1</v>
      </c>
      <c r="C258" s="2" t="str">
        <f t="shared" ref="C258:C321" si="9">G258&amp;TEXT(H258,"000")</f>
        <v>R070</v>
      </c>
      <c r="D258" s="2" t="s">
        <v>99</v>
      </c>
      <c r="E258" s="3" t="s">
        <v>319</v>
      </c>
      <c r="F258" s="2" t="s">
        <v>248</v>
      </c>
      <c r="G258" s="2" t="s">
        <v>202</v>
      </c>
      <c r="H258" s="2">
        <v>70</v>
      </c>
      <c r="I258" s="188" t="s">
        <v>229</v>
      </c>
      <c r="J258" s="2" t="s">
        <v>249</v>
      </c>
      <c r="K258" s="2">
        <v>1</v>
      </c>
      <c r="L258" s="2"/>
    </row>
    <row r="259" spans="1:12">
      <c r="A259" s="2">
        <v>258</v>
      </c>
      <c r="B259" s="2" t="str">
        <f t="shared" si="8"/>
        <v>CS26-R071-1</v>
      </c>
      <c r="C259" s="2" t="str">
        <f t="shared" si="9"/>
        <v>R071</v>
      </c>
      <c r="D259" s="2" t="s">
        <v>99</v>
      </c>
      <c r="E259" s="3" t="s">
        <v>320</v>
      </c>
      <c r="F259" s="2" t="s">
        <v>248</v>
      </c>
      <c r="G259" s="2" t="s">
        <v>202</v>
      </c>
      <c r="H259" s="2">
        <v>71</v>
      </c>
      <c r="I259" s="188" t="s">
        <v>202</v>
      </c>
      <c r="J259" s="2" t="s">
        <v>249</v>
      </c>
      <c r="K259" s="2">
        <v>1</v>
      </c>
      <c r="L259" s="2"/>
    </row>
    <row r="260" spans="1:12">
      <c r="A260" s="2">
        <v>259</v>
      </c>
      <c r="B260" s="2" t="str">
        <f t="shared" si="8"/>
        <v>CS26-R072-1</v>
      </c>
      <c r="C260" s="2" t="str">
        <f t="shared" si="9"/>
        <v>R072</v>
      </c>
      <c r="D260" s="2" t="s">
        <v>99</v>
      </c>
      <c r="E260" s="3" t="s">
        <v>321</v>
      </c>
      <c r="F260" s="2" t="s">
        <v>248</v>
      </c>
      <c r="G260" s="2" t="s">
        <v>202</v>
      </c>
      <c r="H260" s="2">
        <v>72</v>
      </c>
      <c r="I260" s="188" t="s">
        <v>229</v>
      </c>
      <c r="J260" s="2" t="s">
        <v>249</v>
      </c>
      <c r="K260" s="2">
        <v>1</v>
      </c>
      <c r="L260" s="2"/>
    </row>
    <row r="261" spans="1:12">
      <c r="A261" s="2">
        <v>260</v>
      </c>
      <c r="B261" s="2" t="str">
        <f t="shared" si="8"/>
        <v>CS26-R073-1</v>
      </c>
      <c r="C261" s="2" t="str">
        <f t="shared" si="9"/>
        <v>R073</v>
      </c>
      <c r="D261" s="2" t="s">
        <v>99</v>
      </c>
      <c r="E261" s="3" t="s">
        <v>322</v>
      </c>
      <c r="F261" s="2" t="s">
        <v>248</v>
      </c>
      <c r="G261" s="2" t="s">
        <v>202</v>
      </c>
      <c r="H261" s="2">
        <v>73</v>
      </c>
      <c r="I261" s="188" t="s">
        <v>229</v>
      </c>
      <c r="J261" s="2" t="s">
        <v>249</v>
      </c>
      <c r="K261" s="2">
        <v>1</v>
      </c>
      <c r="L261" s="2"/>
    </row>
    <row r="262" spans="1:12">
      <c r="A262" s="2">
        <v>261</v>
      </c>
      <c r="B262" s="2" t="str">
        <f t="shared" si="8"/>
        <v>CS26-R074-1</v>
      </c>
      <c r="C262" s="2" t="str">
        <f t="shared" si="9"/>
        <v>R074</v>
      </c>
      <c r="D262" s="2" t="s">
        <v>99</v>
      </c>
      <c r="E262" s="3" t="s">
        <v>323</v>
      </c>
      <c r="F262" s="2" t="s">
        <v>248</v>
      </c>
      <c r="G262" s="2" t="s">
        <v>202</v>
      </c>
      <c r="H262" s="2">
        <v>74</v>
      </c>
      <c r="I262" s="188" t="s">
        <v>229</v>
      </c>
      <c r="J262" s="2" t="s">
        <v>249</v>
      </c>
      <c r="K262" s="2">
        <v>1</v>
      </c>
      <c r="L262" s="2"/>
    </row>
    <row r="263" spans="1:12">
      <c r="A263" s="2">
        <v>262</v>
      </c>
      <c r="B263" s="2" t="str">
        <f t="shared" si="8"/>
        <v>CS26-R075-1</v>
      </c>
      <c r="C263" s="2" t="str">
        <f t="shared" si="9"/>
        <v>R075</v>
      </c>
      <c r="D263" s="2" t="s">
        <v>99</v>
      </c>
      <c r="E263" s="3" t="s">
        <v>324</v>
      </c>
      <c r="F263" s="2" t="s">
        <v>248</v>
      </c>
      <c r="G263" s="2" t="s">
        <v>202</v>
      </c>
      <c r="H263" s="2">
        <v>75</v>
      </c>
      <c r="I263" s="188" t="s">
        <v>202</v>
      </c>
      <c r="J263" s="2" t="s">
        <v>249</v>
      </c>
      <c r="K263" s="2">
        <v>1</v>
      </c>
      <c r="L263" s="2"/>
    </row>
    <row r="264" spans="1:12">
      <c r="A264" s="2">
        <v>263</v>
      </c>
      <c r="B264" s="2" t="str">
        <f t="shared" si="8"/>
        <v>CS26-R076-1</v>
      </c>
      <c r="C264" s="2" t="str">
        <f t="shared" si="9"/>
        <v>R076</v>
      </c>
      <c r="D264" s="2" t="s">
        <v>99</v>
      </c>
      <c r="E264" s="3" t="s">
        <v>325</v>
      </c>
      <c r="F264" s="2" t="s">
        <v>248</v>
      </c>
      <c r="G264" s="2" t="s">
        <v>202</v>
      </c>
      <c r="H264" s="2">
        <v>76</v>
      </c>
      <c r="I264" s="188" t="s">
        <v>202</v>
      </c>
      <c r="J264" s="2" t="s">
        <v>249</v>
      </c>
      <c r="K264" s="2">
        <v>1</v>
      </c>
      <c r="L264" s="2"/>
    </row>
    <row r="265" spans="1:12">
      <c r="A265" s="2">
        <v>264</v>
      </c>
      <c r="B265" s="2" t="str">
        <f t="shared" si="8"/>
        <v>CS26-R077-1</v>
      </c>
      <c r="C265" s="2" t="str">
        <f t="shared" si="9"/>
        <v>R077</v>
      </c>
      <c r="D265" s="2" t="s">
        <v>99</v>
      </c>
      <c r="E265" s="3" t="s">
        <v>326</v>
      </c>
      <c r="F265" s="2" t="s">
        <v>248</v>
      </c>
      <c r="G265" s="2" t="s">
        <v>202</v>
      </c>
      <c r="H265" s="2">
        <v>77</v>
      </c>
      <c r="I265" s="188" t="s">
        <v>202</v>
      </c>
      <c r="J265" s="2" t="s">
        <v>249</v>
      </c>
      <c r="K265" s="2">
        <v>1</v>
      </c>
      <c r="L265" s="2"/>
    </row>
    <row r="266" spans="1:12">
      <c r="A266" s="2">
        <v>265</v>
      </c>
      <c r="B266" s="2" t="str">
        <f t="shared" si="8"/>
        <v>CS26-R078-1</v>
      </c>
      <c r="C266" s="2" t="str">
        <f t="shared" si="9"/>
        <v>R078</v>
      </c>
      <c r="D266" s="2" t="s">
        <v>99</v>
      </c>
      <c r="E266" s="3" t="s">
        <v>327</v>
      </c>
      <c r="F266" s="2" t="s">
        <v>248</v>
      </c>
      <c r="G266" s="2" t="s">
        <v>202</v>
      </c>
      <c r="H266" s="2">
        <v>78</v>
      </c>
      <c r="I266" s="188" t="s">
        <v>202</v>
      </c>
      <c r="J266" s="2" t="s">
        <v>249</v>
      </c>
      <c r="K266" s="2">
        <v>1</v>
      </c>
      <c r="L266" s="2"/>
    </row>
    <row r="267" spans="1:12">
      <c r="A267" s="2">
        <v>266</v>
      </c>
      <c r="B267" s="2" t="str">
        <f t="shared" si="8"/>
        <v>CS26-R079-1</v>
      </c>
      <c r="C267" s="2" t="str">
        <f t="shared" si="9"/>
        <v>R079</v>
      </c>
      <c r="D267" s="2" t="s">
        <v>99</v>
      </c>
      <c r="E267" s="3" t="s">
        <v>328</v>
      </c>
      <c r="F267" s="2" t="s">
        <v>248</v>
      </c>
      <c r="G267" s="2" t="s">
        <v>202</v>
      </c>
      <c r="H267" s="2">
        <v>79</v>
      </c>
      <c r="I267" s="188" t="s">
        <v>229</v>
      </c>
      <c r="J267" s="2" t="s">
        <v>249</v>
      </c>
      <c r="K267" s="2">
        <v>1</v>
      </c>
      <c r="L267" s="2"/>
    </row>
    <row r="268" spans="1:12">
      <c r="A268" s="2">
        <v>267</v>
      </c>
      <c r="B268" s="2" t="str">
        <f t="shared" si="8"/>
        <v>CS26-R080-1</v>
      </c>
      <c r="C268" s="2" t="str">
        <f t="shared" si="9"/>
        <v>R080</v>
      </c>
      <c r="D268" s="2" t="s">
        <v>99</v>
      </c>
      <c r="E268" s="3" t="s">
        <v>329</v>
      </c>
      <c r="F268" s="2" t="s">
        <v>248</v>
      </c>
      <c r="G268" s="2" t="s">
        <v>202</v>
      </c>
      <c r="H268" s="2">
        <v>80</v>
      </c>
      <c r="I268" s="188" t="s">
        <v>202</v>
      </c>
      <c r="J268" s="2" t="s">
        <v>249</v>
      </c>
      <c r="K268" s="2">
        <v>1</v>
      </c>
      <c r="L268" s="2"/>
    </row>
    <row r="269" spans="1:12">
      <c r="A269" s="2">
        <v>268</v>
      </c>
      <c r="B269" s="2" t="str">
        <f t="shared" si="8"/>
        <v>CS26-R081-1</v>
      </c>
      <c r="C269" s="2" t="str">
        <f t="shared" si="9"/>
        <v>R081</v>
      </c>
      <c r="D269" s="2" t="s">
        <v>99</v>
      </c>
      <c r="E269" s="3" t="s">
        <v>330</v>
      </c>
      <c r="F269" s="2" t="s">
        <v>248</v>
      </c>
      <c r="G269" s="2" t="s">
        <v>202</v>
      </c>
      <c r="H269" s="2">
        <v>81</v>
      </c>
      <c r="I269" s="188" t="s">
        <v>202</v>
      </c>
      <c r="J269" s="2" t="s">
        <v>249</v>
      </c>
      <c r="K269" s="2">
        <v>1</v>
      </c>
      <c r="L269" s="2"/>
    </row>
    <row r="270" spans="1:12">
      <c r="A270" s="2">
        <v>269</v>
      </c>
      <c r="B270" s="2" t="str">
        <f t="shared" si="8"/>
        <v>CS26-R082-1</v>
      </c>
      <c r="C270" s="2" t="str">
        <f t="shared" si="9"/>
        <v>R082</v>
      </c>
      <c r="D270" s="2" t="s">
        <v>99</v>
      </c>
      <c r="E270" s="3" t="s">
        <v>331</v>
      </c>
      <c r="F270" s="2" t="s">
        <v>248</v>
      </c>
      <c r="G270" s="2" t="s">
        <v>202</v>
      </c>
      <c r="H270" s="2">
        <v>82</v>
      </c>
      <c r="I270" s="188" t="s">
        <v>202</v>
      </c>
      <c r="J270" s="2" t="s">
        <v>249</v>
      </c>
      <c r="K270" s="2">
        <v>1</v>
      </c>
      <c r="L270" s="2"/>
    </row>
    <row r="271" spans="1:12">
      <c r="A271" s="2">
        <v>270</v>
      </c>
      <c r="B271" s="2" t="str">
        <f t="shared" si="8"/>
        <v>CS26-R083-1</v>
      </c>
      <c r="C271" s="2" t="str">
        <f t="shared" si="9"/>
        <v>R083</v>
      </c>
      <c r="D271" s="2" t="s">
        <v>99</v>
      </c>
      <c r="E271" s="3" t="s">
        <v>332</v>
      </c>
      <c r="F271" s="2" t="s">
        <v>248</v>
      </c>
      <c r="G271" s="2" t="s">
        <v>202</v>
      </c>
      <c r="H271" s="2">
        <v>83</v>
      </c>
      <c r="I271" s="188" t="s">
        <v>202</v>
      </c>
      <c r="J271" s="2" t="s">
        <v>249</v>
      </c>
      <c r="K271" s="2">
        <v>1</v>
      </c>
      <c r="L271" s="2"/>
    </row>
    <row r="272" spans="1:12">
      <c r="A272" s="2">
        <v>271</v>
      </c>
      <c r="B272" s="2" t="str">
        <f t="shared" si="8"/>
        <v>CS26-R084-1</v>
      </c>
      <c r="C272" s="2" t="str">
        <f t="shared" si="9"/>
        <v>R084</v>
      </c>
      <c r="D272" s="2" t="s">
        <v>99</v>
      </c>
      <c r="E272" s="3" t="s">
        <v>333</v>
      </c>
      <c r="F272" s="2" t="s">
        <v>248</v>
      </c>
      <c r="G272" s="2" t="s">
        <v>202</v>
      </c>
      <c r="H272" s="2">
        <v>84</v>
      </c>
      <c r="I272" s="188" t="s">
        <v>229</v>
      </c>
      <c r="J272" s="2" t="s">
        <v>249</v>
      </c>
      <c r="K272" s="2">
        <v>1</v>
      </c>
      <c r="L272" s="2"/>
    </row>
    <row r="273" spans="1:12">
      <c r="A273" s="2">
        <v>272</v>
      </c>
      <c r="B273" s="2" t="str">
        <f t="shared" si="8"/>
        <v>CS26-R085-1</v>
      </c>
      <c r="C273" s="2" t="str">
        <f t="shared" si="9"/>
        <v>R085</v>
      </c>
      <c r="D273" s="2" t="s">
        <v>99</v>
      </c>
      <c r="E273" s="3" t="s">
        <v>334</v>
      </c>
      <c r="F273" s="2" t="s">
        <v>248</v>
      </c>
      <c r="G273" s="2" t="s">
        <v>202</v>
      </c>
      <c r="H273" s="2">
        <v>85</v>
      </c>
      <c r="I273" s="188" t="s">
        <v>229</v>
      </c>
      <c r="J273" s="2" t="s">
        <v>249</v>
      </c>
      <c r="K273" s="2">
        <v>1</v>
      </c>
      <c r="L273" s="2"/>
    </row>
    <row r="274" spans="1:12">
      <c r="A274" s="2">
        <v>273</v>
      </c>
      <c r="B274" s="2" t="str">
        <f t="shared" si="8"/>
        <v>CS26-R086-1</v>
      </c>
      <c r="C274" s="2" t="str">
        <f t="shared" si="9"/>
        <v>R086</v>
      </c>
      <c r="D274" s="2" t="s">
        <v>99</v>
      </c>
      <c r="E274" s="3" t="s">
        <v>335</v>
      </c>
      <c r="F274" s="2" t="s">
        <v>248</v>
      </c>
      <c r="G274" s="2" t="s">
        <v>202</v>
      </c>
      <c r="H274" s="2">
        <v>86</v>
      </c>
      <c r="I274" s="188" t="s">
        <v>229</v>
      </c>
      <c r="J274" s="2" t="s">
        <v>249</v>
      </c>
      <c r="K274" s="2">
        <v>1</v>
      </c>
      <c r="L274" s="2"/>
    </row>
    <row r="275" spans="1:12">
      <c r="A275" s="2">
        <v>274</v>
      </c>
      <c r="B275" s="2" t="str">
        <f t="shared" si="8"/>
        <v>CS26-R087-1</v>
      </c>
      <c r="C275" s="2" t="str">
        <f t="shared" si="9"/>
        <v>R087</v>
      </c>
      <c r="D275" s="2" t="s">
        <v>99</v>
      </c>
      <c r="E275" s="3" t="s">
        <v>336</v>
      </c>
      <c r="F275" s="2" t="s">
        <v>248</v>
      </c>
      <c r="G275" s="2" t="s">
        <v>202</v>
      </c>
      <c r="H275" s="2">
        <v>87</v>
      </c>
      <c r="I275" s="188" t="s">
        <v>202</v>
      </c>
      <c r="J275" s="2" t="s">
        <v>249</v>
      </c>
      <c r="K275" s="2">
        <v>1</v>
      </c>
      <c r="L275" s="2"/>
    </row>
    <row r="276" spans="1:12">
      <c r="A276" s="2">
        <v>275</v>
      </c>
      <c r="B276" s="2" t="str">
        <f t="shared" si="8"/>
        <v>CS26-R088-1</v>
      </c>
      <c r="C276" s="2" t="str">
        <f t="shared" si="9"/>
        <v>R088</v>
      </c>
      <c r="D276" s="2" t="s">
        <v>99</v>
      </c>
      <c r="E276" s="3" t="s">
        <v>337</v>
      </c>
      <c r="F276" s="2" t="s">
        <v>248</v>
      </c>
      <c r="G276" s="2" t="s">
        <v>202</v>
      </c>
      <c r="H276" s="2">
        <v>88</v>
      </c>
      <c r="I276" s="188" t="s">
        <v>229</v>
      </c>
      <c r="J276" s="2" t="s">
        <v>249</v>
      </c>
      <c r="K276" s="2">
        <v>1</v>
      </c>
      <c r="L276" s="2"/>
    </row>
    <row r="277" spans="1:12">
      <c r="A277" s="2">
        <v>276</v>
      </c>
      <c r="B277" s="2" t="str">
        <f t="shared" si="8"/>
        <v>CS26-R089-1</v>
      </c>
      <c r="C277" s="2" t="str">
        <f t="shared" si="9"/>
        <v>R089</v>
      </c>
      <c r="D277" s="2" t="s">
        <v>99</v>
      </c>
      <c r="E277" s="3" t="s">
        <v>338</v>
      </c>
      <c r="F277" s="2" t="s">
        <v>248</v>
      </c>
      <c r="G277" s="2" t="s">
        <v>202</v>
      </c>
      <c r="H277" s="2">
        <v>89</v>
      </c>
      <c r="I277" s="188" t="s">
        <v>202</v>
      </c>
      <c r="J277" s="2" t="s">
        <v>249</v>
      </c>
      <c r="K277" s="2">
        <v>1</v>
      </c>
      <c r="L277" s="2"/>
    </row>
    <row r="278" spans="1:12">
      <c r="A278" s="2">
        <v>277</v>
      </c>
      <c r="B278" s="2" t="str">
        <f t="shared" si="8"/>
        <v>CS26-R090-1</v>
      </c>
      <c r="C278" s="2" t="str">
        <f t="shared" si="9"/>
        <v>R090</v>
      </c>
      <c r="D278" s="2" t="s">
        <v>99</v>
      </c>
      <c r="E278" s="3" t="s">
        <v>339</v>
      </c>
      <c r="F278" s="2" t="s">
        <v>248</v>
      </c>
      <c r="G278" s="2" t="s">
        <v>202</v>
      </c>
      <c r="H278" s="2">
        <v>90</v>
      </c>
      <c r="I278" s="188" t="s">
        <v>229</v>
      </c>
      <c r="J278" s="2" t="s">
        <v>249</v>
      </c>
      <c r="K278" s="2">
        <v>1</v>
      </c>
      <c r="L278" s="2"/>
    </row>
    <row r="279" spans="1:12">
      <c r="A279" s="2">
        <v>278</v>
      </c>
      <c r="B279" s="2" t="str">
        <f t="shared" si="8"/>
        <v>CS26-R091-1</v>
      </c>
      <c r="C279" s="2" t="str">
        <f t="shared" si="9"/>
        <v>R091</v>
      </c>
      <c r="D279" s="2" t="s">
        <v>99</v>
      </c>
      <c r="E279" s="3" t="s">
        <v>340</v>
      </c>
      <c r="F279" s="2" t="s">
        <v>248</v>
      </c>
      <c r="G279" s="2" t="s">
        <v>202</v>
      </c>
      <c r="H279" s="2">
        <v>91</v>
      </c>
      <c r="I279" s="188" t="s">
        <v>202</v>
      </c>
      <c r="J279" s="2" t="s">
        <v>249</v>
      </c>
      <c r="K279" s="2">
        <v>1</v>
      </c>
      <c r="L279" s="2"/>
    </row>
    <row r="280" spans="1:12">
      <c r="A280" s="2">
        <v>279</v>
      </c>
      <c r="B280" s="2" t="str">
        <f t="shared" si="8"/>
        <v>CS26-R092-1</v>
      </c>
      <c r="C280" s="2" t="str">
        <f t="shared" si="9"/>
        <v>R092</v>
      </c>
      <c r="D280" s="2" t="s">
        <v>99</v>
      </c>
      <c r="E280" s="3" t="s">
        <v>341</v>
      </c>
      <c r="F280" s="2" t="s">
        <v>248</v>
      </c>
      <c r="G280" s="2" t="s">
        <v>202</v>
      </c>
      <c r="H280" s="2">
        <v>92</v>
      </c>
      <c r="I280" s="188" t="s">
        <v>229</v>
      </c>
      <c r="J280" s="2" t="s">
        <v>249</v>
      </c>
      <c r="K280" s="2">
        <v>1</v>
      </c>
      <c r="L280" s="2"/>
    </row>
    <row r="281" spans="1:12">
      <c r="A281" s="2">
        <v>280</v>
      </c>
      <c r="B281" s="2" t="str">
        <f t="shared" si="8"/>
        <v>CS26-R093-1</v>
      </c>
      <c r="C281" s="2" t="str">
        <f t="shared" si="9"/>
        <v>R093</v>
      </c>
      <c r="D281" s="2" t="s">
        <v>99</v>
      </c>
      <c r="E281" s="3" t="s">
        <v>342</v>
      </c>
      <c r="F281" s="2" t="s">
        <v>248</v>
      </c>
      <c r="G281" s="2" t="s">
        <v>202</v>
      </c>
      <c r="H281" s="2">
        <v>93</v>
      </c>
      <c r="I281" s="188" t="s">
        <v>229</v>
      </c>
      <c r="J281" s="2" t="s">
        <v>249</v>
      </c>
      <c r="K281" s="2">
        <v>1</v>
      </c>
      <c r="L281" s="2"/>
    </row>
    <row r="282" spans="1:12">
      <c r="A282" s="2">
        <v>281</v>
      </c>
      <c r="B282" s="2" t="str">
        <f t="shared" si="8"/>
        <v>CS26-R094-1</v>
      </c>
      <c r="C282" s="2" t="str">
        <f t="shared" si="9"/>
        <v>R094</v>
      </c>
      <c r="D282" s="2" t="s">
        <v>99</v>
      </c>
      <c r="E282" s="3" t="s">
        <v>343</v>
      </c>
      <c r="F282" s="2" t="s">
        <v>248</v>
      </c>
      <c r="G282" s="2" t="s">
        <v>202</v>
      </c>
      <c r="H282" s="2">
        <v>94</v>
      </c>
      <c r="I282" s="188" t="s">
        <v>202</v>
      </c>
      <c r="J282" s="2" t="s">
        <v>249</v>
      </c>
      <c r="K282" s="2">
        <v>1</v>
      </c>
      <c r="L282" s="2"/>
    </row>
    <row r="283" spans="1:12">
      <c r="A283" s="2">
        <v>282</v>
      </c>
      <c r="B283" s="2" t="str">
        <f t="shared" si="8"/>
        <v>CS26-R095-4</v>
      </c>
      <c r="C283" s="2" t="str">
        <f t="shared" si="9"/>
        <v>R095</v>
      </c>
      <c r="D283" s="2" t="s">
        <v>99</v>
      </c>
      <c r="E283" s="188" t="s">
        <v>344</v>
      </c>
      <c r="F283" s="2" t="s">
        <v>229</v>
      </c>
      <c r="G283" s="2" t="s">
        <v>202</v>
      </c>
      <c r="H283" s="2">
        <v>95</v>
      </c>
      <c r="I283" s="188" t="s">
        <v>229</v>
      </c>
      <c r="J283" s="2" t="s">
        <v>249</v>
      </c>
      <c r="K283" s="2">
        <v>4</v>
      </c>
      <c r="L283" s="2"/>
    </row>
    <row r="284" spans="1:12">
      <c r="A284" s="2">
        <v>283</v>
      </c>
      <c r="B284" s="2" t="str">
        <f t="shared" si="8"/>
        <v>CS26-R096-4</v>
      </c>
      <c r="C284" s="2" t="str">
        <f t="shared" si="9"/>
        <v>R096</v>
      </c>
      <c r="D284" s="2" t="s">
        <v>99</v>
      </c>
      <c r="E284" s="2" t="s">
        <v>345</v>
      </c>
      <c r="F284" s="2" t="s">
        <v>229</v>
      </c>
      <c r="G284" s="2" t="s">
        <v>202</v>
      </c>
      <c r="H284" s="2">
        <v>96</v>
      </c>
      <c r="I284" s="188" t="s">
        <v>202</v>
      </c>
      <c r="J284" s="2" t="s">
        <v>249</v>
      </c>
      <c r="K284" s="2">
        <v>4</v>
      </c>
      <c r="L284" s="2"/>
    </row>
    <row r="285" spans="1:12">
      <c r="A285" s="2">
        <v>284</v>
      </c>
      <c r="B285" s="2" t="str">
        <f t="shared" si="8"/>
        <v>CS26-R097-4</v>
      </c>
      <c r="C285" s="2" t="str">
        <f t="shared" si="9"/>
        <v>R097</v>
      </c>
      <c r="D285" s="2" t="s">
        <v>99</v>
      </c>
      <c r="E285" s="188" t="s">
        <v>346</v>
      </c>
      <c r="F285" s="2" t="s">
        <v>234</v>
      </c>
      <c r="G285" s="2" t="s">
        <v>202</v>
      </c>
      <c r="H285" s="2">
        <v>97</v>
      </c>
      <c r="I285" s="188" t="s">
        <v>229</v>
      </c>
      <c r="J285" s="2" t="s">
        <v>249</v>
      </c>
      <c r="K285" s="2">
        <v>4</v>
      </c>
      <c r="L285" s="2"/>
    </row>
    <row r="286" spans="1:12">
      <c r="A286" s="2">
        <v>285</v>
      </c>
      <c r="B286" s="2" t="str">
        <f t="shared" si="8"/>
        <v>CS26-R098-4</v>
      </c>
      <c r="C286" s="2" t="str">
        <f t="shared" si="9"/>
        <v>R098</v>
      </c>
      <c r="D286" s="2" t="s">
        <v>99</v>
      </c>
      <c r="E286" s="2" t="s">
        <v>347</v>
      </c>
      <c r="F286" s="2" t="s">
        <v>234</v>
      </c>
      <c r="G286" s="2" t="s">
        <v>202</v>
      </c>
      <c r="H286" s="2">
        <v>98</v>
      </c>
      <c r="I286" s="188" t="s">
        <v>202</v>
      </c>
      <c r="J286" s="2" t="s">
        <v>249</v>
      </c>
      <c r="K286" s="2">
        <v>4</v>
      </c>
      <c r="L286" s="2"/>
    </row>
    <row r="287" spans="1:12">
      <c r="A287" s="2">
        <v>286</v>
      </c>
      <c r="B287" s="2" t="str">
        <f t="shared" si="8"/>
        <v>CS26-R099-7</v>
      </c>
      <c r="C287" s="2" t="str">
        <f t="shared" si="9"/>
        <v>R099</v>
      </c>
      <c r="D287" s="2" t="s">
        <v>99</v>
      </c>
      <c r="E287" s="188" t="s">
        <v>348</v>
      </c>
      <c r="F287" s="2" t="s">
        <v>210</v>
      </c>
      <c r="G287" s="2" t="s">
        <v>202</v>
      </c>
      <c r="H287" s="2">
        <v>99</v>
      </c>
      <c r="I287" s="188" t="s">
        <v>229</v>
      </c>
      <c r="J287" s="2" t="s">
        <v>249</v>
      </c>
      <c r="K287" s="2">
        <v>7</v>
      </c>
      <c r="L287" s="2"/>
    </row>
    <row r="288" spans="1:12">
      <c r="A288" s="2">
        <v>287</v>
      </c>
      <c r="B288" s="2" t="str">
        <f t="shared" si="8"/>
        <v>CS26-R100-7</v>
      </c>
      <c r="C288" s="2" t="str">
        <f t="shared" si="9"/>
        <v>R100</v>
      </c>
      <c r="D288" s="2" t="s">
        <v>99</v>
      </c>
      <c r="E288" s="2" t="s">
        <v>349</v>
      </c>
      <c r="F288" s="2" t="s">
        <v>210</v>
      </c>
      <c r="G288" s="2" t="s">
        <v>202</v>
      </c>
      <c r="H288" s="2">
        <v>100</v>
      </c>
      <c r="I288" s="188" t="s">
        <v>202</v>
      </c>
      <c r="J288" s="2" t="s">
        <v>249</v>
      </c>
      <c r="K288" s="2">
        <v>7</v>
      </c>
      <c r="L288" s="2"/>
    </row>
    <row r="289" spans="1:12">
      <c r="A289" s="2">
        <v>288</v>
      </c>
      <c r="B289" s="2" t="str">
        <f t="shared" si="8"/>
        <v>CS26-R101-4</v>
      </c>
      <c r="C289" s="2" t="str">
        <f t="shared" si="9"/>
        <v>R101</v>
      </c>
      <c r="D289" s="2" t="s">
        <v>99</v>
      </c>
      <c r="E289" s="188" t="s">
        <v>350</v>
      </c>
      <c r="F289" s="2" t="s">
        <v>351</v>
      </c>
      <c r="G289" s="2" t="s">
        <v>202</v>
      </c>
      <c r="H289" s="2">
        <v>101</v>
      </c>
      <c r="I289" s="188" t="s">
        <v>229</v>
      </c>
      <c r="J289" s="2" t="s">
        <v>249</v>
      </c>
      <c r="K289" s="2">
        <v>4</v>
      </c>
      <c r="L289" s="2"/>
    </row>
    <row r="290" spans="1:12">
      <c r="A290" s="2">
        <v>289</v>
      </c>
      <c r="B290" s="2" t="str">
        <f t="shared" si="8"/>
        <v>CS26-R102-4</v>
      </c>
      <c r="C290" s="2" t="str">
        <f t="shared" si="9"/>
        <v>R102</v>
      </c>
      <c r="D290" s="2" t="s">
        <v>99</v>
      </c>
      <c r="E290" s="2" t="s">
        <v>352</v>
      </c>
      <c r="F290" s="2" t="s">
        <v>351</v>
      </c>
      <c r="G290" s="2" t="s">
        <v>202</v>
      </c>
      <c r="H290" s="2">
        <v>102</v>
      </c>
      <c r="I290" s="188" t="s">
        <v>202</v>
      </c>
      <c r="J290" s="2" t="s">
        <v>249</v>
      </c>
      <c r="K290" s="2">
        <v>4</v>
      </c>
      <c r="L290" s="2"/>
    </row>
    <row r="291" spans="1:12">
      <c r="A291" s="2">
        <v>290</v>
      </c>
      <c r="B291" s="2" t="str">
        <f t="shared" si="8"/>
        <v>CS26-R103-4</v>
      </c>
      <c r="C291" s="2" t="str">
        <f t="shared" si="9"/>
        <v>R103</v>
      </c>
      <c r="D291" s="2" t="s">
        <v>99</v>
      </c>
      <c r="E291" s="188" t="s">
        <v>353</v>
      </c>
      <c r="F291" s="2" t="s">
        <v>201</v>
      </c>
      <c r="G291" s="2" t="s">
        <v>202</v>
      </c>
      <c r="H291" s="2">
        <v>103</v>
      </c>
      <c r="I291" s="188" t="s">
        <v>229</v>
      </c>
      <c r="J291" s="2" t="s">
        <v>249</v>
      </c>
      <c r="K291" s="2">
        <v>4</v>
      </c>
      <c r="L291" s="2"/>
    </row>
    <row r="292" spans="1:12">
      <c r="A292" s="2">
        <v>291</v>
      </c>
      <c r="B292" s="2" t="str">
        <f t="shared" si="8"/>
        <v>CS26-R104-4</v>
      </c>
      <c r="C292" s="2" t="str">
        <f t="shared" si="9"/>
        <v>R104</v>
      </c>
      <c r="D292" s="2" t="s">
        <v>99</v>
      </c>
      <c r="E292" s="2" t="s">
        <v>354</v>
      </c>
      <c r="F292" s="2" t="s">
        <v>201</v>
      </c>
      <c r="G292" s="2" t="s">
        <v>202</v>
      </c>
      <c r="H292" s="2">
        <v>104</v>
      </c>
      <c r="I292" s="188" t="s">
        <v>202</v>
      </c>
      <c r="J292" s="2" t="s">
        <v>249</v>
      </c>
      <c r="K292" s="2">
        <v>4</v>
      </c>
      <c r="L292" s="2"/>
    </row>
    <row r="293" spans="1:12">
      <c r="A293" s="2">
        <v>292</v>
      </c>
      <c r="B293" s="2" t="str">
        <f t="shared" si="8"/>
        <v>CS26-R105-8</v>
      </c>
      <c r="C293" s="2" t="str">
        <f t="shared" si="9"/>
        <v>R105</v>
      </c>
      <c r="D293" s="2" t="s">
        <v>99</v>
      </c>
      <c r="E293" s="188" t="s">
        <v>355</v>
      </c>
      <c r="F293" s="2" t="s">
        <v>203</v>
      </c>
      <c r="G293" s="2" t="s">
        <v>202</v>
      </c>
      <c r="H293" s="2">
        <v>105</v>
      </c>
      <c r="I293" s="188" t="s">
        <v>229</v>
      </c>
      <c r="J293" s="2" t="s">
        <v>249</v>
      </c>
      <c r="K293" s="2">
        <v>8</v>
      </c>
      <c r="L293" s="2"/>
    </row>
    <row r="294" spans="1:12">
      <c r="A294" s="2">
        <v>293</v>
      </c>
      <c r="B294" s="2" t="str">
        <f t="shared" si="8"/>
        <v>CS26-R106-8</v>
      </c>
      <c r="C294" s="2" t="str">
        <f t="shared" si="9"/>
        <v>R106</v>
      </c>
      <c r="D294" s="2" t="s">
        <v>99</v>
      </c>
      <c r="E294" s="2" t="s">
        <v>356</v>
      </c>
      <c r="F294" s="2" t="s">
        <v>203</v>
      </c>
      <c r="G294" s="2" t="s">
        <v>202</v>
      </c>
      <c r="H294" s="2">
        <v>106</v>
      </c>
      <c r="I294" s="188" t="s">
        <v>202</v>
      </c>
      <c r="J294" s="2" t="s">
        <v>249</v>
      </c>
      <c r="K294" s="2">
        <v>8</v>
      </c>
      <c r="L294" s="2"/>
    </row>
    <row r="295" spans="1:12">
      <c r="A295" s="2">
        <v>294</v>
      </c>
      <c r="B295" s="2" t="str">
        <f t="shared" si="8"/>
        <v>CS26-R107-16</v>
      </c>
      <c r="C295" s="2" t="str">
        <f t="shared" si="9"/>
        <v>R107</v>
      </c>
      <c r="D295" s="2" t="s">
        <v>99</v>
      </c>
      <c r="E295" s="188" t="s">
        <v>357</v>
      </c>
      <c r="F295" s="2" t="s">
        <v>358</v>
      </c>
      <c r="G295" s="2" t="s">
        <v>202</v>
      </c>
      <c r="H295" s="2">
        <v>107</v>
      </c>
      <c r="I295" s="188" t="s">
        <v>229</v>
      </c>
      <c r="J295" s="2" t="s">
        <v>249</v>
      </c>
      <c r="K295" s="2">
        <v>16</v>
      </c>
      <c r="L295" s="2"/>
    </row>
    <row r="296" spans="1:12">
      <c r="A296" s="2">
        <v>295</v>
      </c>
      <c r="B296" s="2" t="str">
        <f t="shared" si="8"/>
        <v>CS26-R108-16</v>
      </c>
      <c r="C296" s="2" t="str">
        <f t="shared" si="9"/>
        <v>R108</v>
      </c>
      <c r="D296" s="2" t="s">
        <v>99</v>
      </c>
      <c r="E296" s="2" t="s">
        <v>359</v>
      </c>
      <c r="F296" s="2" t="s">
        <v>358</v>
      </c>
      <c r="G296" s="2" t="s">
        <v>202</v>
      </c>
      <c r="H296" s="2">
        <v>108</v>
      </c>
      <c r="I296" s="188" t="s">
        <v>202</v>
      </c>
      <c r="J296" s="2" t="s">
        <v>249</v>
      </c>
      <c r="K296" s="2">
        <v>16</v>
      </c>
      <c r="L296" s="2"/>
    </row>
    <row r="297" spans="1:12">
      <c r="A297" s="2">
        <v>296</v>
      </c>
      <c r="B297" s="2" t="str">
        <f t="shared" si="8"/>
        <v>CS26-R109-8</v>
      </c>
      <c r="C297" s="2" t="str">
        <f t="shared" si="9"/>
        <v>R109</v>
      </c>
      <c r="D297" s="2" t="s">
        <v>99</v>
      </c>
      <c r="E297" s="2" t="s">
        <v>360</v>
      </c>
      <c r="F297" s="2" t="s">
        <v>236</v>
      </c>
      <c r="G297" s="2" t="s">
        <v>202</v>
      </c>
      <c r="H297" s="2">
        <v>109</v>
      </c>
      <c r="I297" s="2" t="s">
        <v>229</v>
      </c>
      <c r="J297" s="2" t="s">
        <v>249</v>
      </c>
      <c r="K297" s="2">
        <v>8</v>
      </c>
      <c r="L297" s="2"/>
    </row>
    <row r="298" spans="1:12">
      <c r="A298" s="2">
        <v>297</v>
      </c>
      <c r="B298" s="2" t="str">
        <f t="shared" si="8"/>
        <v>CS26-R110-8</v>
      </c>
      <c r="C298" s="2" t="str">
        <f t="shared" si="9"/>
        <v>R110</v>
      </c>
      <c r="D298" s="2" t="s">
        <v>99</v>
      </c>
      <c r="E298" s="2" t="s">
        <v>360</v>
      </c>
      <c r="F298" s="2" t="s">
        <v>236</v>
      </c>
      <c r="G298" s="2" t="s">
        <v>202</v>
      </c>
      <c r="H298" s="2">
        <v>110</v>
      </c>
      <c r="I298" s="2" t="s">
        <v>202</v>
      </c>
      <c r="J298" s="2" t="s">
        <v>249</v>
      </c>
      <c r="K298" s="2">
        <v>8</v>
      </c>
      <c r="L298" s="2"/>
    </row>
    <row r="299" spans="1:12">
      <c r="A299" s="2">
        <v>298</v>
      </c>
      <c r="B299" s="2" t="str">
        <f t="shared" si="8"/>
        <v>CS26-R111-7</v>
      </c>
      <c r="C299" s="2" t="str">
        <f t="shared" si="9"/>
        <v>R111</v>
      </c>
      <c r="D299" s="2" t="s">
        <v>99</v>
      </c>
      <c r="E299" s="2" t="s">
        <v>361</v>
      </c>
      <c r="F299" s="2" t="s">
        <v>236</v>
      </c>
      <c r="G299" s="2" t="s">
        <v>202</v>
      </c>
      <c r="H299" s="2">
        <v>111</v>
      </c>
      <c r="I299" s="2" t="s">
        <v>229</v>
      </c>
      <c r="J299" s="2" t="s">
        <v>249</v>
      </c>
      <c r="K299" s="2">
        <v>7</v>
      </c>
      <c r="L299" s="2"/>
    </row>
    <row r="300" spans="1:12">
      <c r="A300" s="2">
        <v>299</v>
      </c>
      <c r="B300" s="2" t="str">
        <f t="shared" si="8"/>
        <v>CS26-R112-7</v>
      </c>
      <c r="C300" s="2" t="str">
        <f t="shared" si="9"/>
        <v>R112</v>
      </c>
      <c r="D300" s="2" t="s">
        <v>99</v>
      </c>
      <c r="E300" s="2" t="s">
        <v>361</v>
      </c>
      <c r="F300" s="2" t="s">
        <v>236</v>
      </c>
      <c r="G300" s="2" t="s">
        <v>202</v>
      </c>
      <c r="H300" s="2">
        <v>112</v>
      </c>
      <c r="I300" s="2" t="s">
        <v>202</v>
      </c>
      <c r="J300" s="2" t="s">
        <v>249</v>
      </c>
      <c r="K300" s="2">
        <v>7</v>
      </c>
      <c r="L300" s="2"/>
    </row>
    <row r="301" spans="1:12">
      <c r="A301" s="2">
        <v>300</v>
      </c>
      <c r="B301" s="2" t="str">
        <f t="shared" si="8"/>
        <v>CS26-R113-16</v>
      </c>
      <c r="C301" s="2" t="str">
        <f t="shared" si="9"/>
        <v>R113</v>
      </c>
      <c r="D301" s="2" t="s">
        <v>99</v>
      </c>
      <c r="E301" s="2" t="s">
        <v>362</v>
      </c>
      <c r="F301" s="2" t="s">
        <v>236</v>
      </c>
      <c r="G301" s="2" t="s">
        <v>202</v>
      </c>
      <c r="H301" s="2">
        <v>113</v>
      </c>
      <c r="I301" s="2" t="s">
        <v>229</v>
      </c>
      <c r="J301" s="2" t="s">
        <v>249</v>
      </c>
      <c r="K301" s="2">
        <v>16</v>
      </c>
      <c r="L301" s="2"/>
    </row>
    <row r="302" spans="1:12">
      <c r="A302" s="2">
        <v>301</v>
      </c>
      <c r="B302" s="2" t="str">
        <f t="shared" si="8"/>
        <v>CS26-R114-16</v>
      </c>
      <c r="C302" s="2" t="str">
        <f t="shared" si="9"/>
        <v>R114</v>
      </c>
      <c r="D302" s="2" t="s">
        <v>99</v>
      </c>
      <c r="E302" s="2" t="s">
        <v>362</v>
      </c>
      <c r="F302" s="2" t="s">
        <v>236</v>
      </c>
      <c r="G302" s="2" t="s">
        <v>202</v>
      </c>
      <c r="H302" s="2">
        <v>114</v>
      </c>
      <c r="I302" s="2" t="s">
        <v>202</v>
      </c>
      <c r="J302" s="2" t="s">
        <v>249</v>
      </c>
      <c r="K302" s="2">
        <v>16</v>
      </c>
      <c r="L302" s="2"/>
    </row>
    <row r="303" spans="1:12">
      <c r="A303" s="2">
        <v>302</v>
      </c>
      <c r="B303" s="2" t="str">
        <f t="shared" si="8"/>
        <v>CS26-R115-4</v>
      </c>
      <c r="C303" s="2" t="str">
        <f t="shared" si="9"/>
        <v>R115</v>
      </c>
      <c r="D303" s="2" t="s">
        <v>99</v>
      </c>
      <c r="E303" s="2" t="s">
        <v>363</v>
      </c>
      <c r="F303" s="2" t="s">
        <v>236</v>
      </c>
      <c r="G303" s="2" t="s">
        <v>202</v>
      </c>
      <c r="H303" s="2">
        <v>115</v>
      </c>
      <c r="I303" s="2" t="s">
        <v>229</v>
      </c>
      <c r="J303" s="2" t="s">
        <v>249</v>
      </c>
      <c r="K303" s="2">
        <v>4</v>
      </c>
      <c r="L303" s="2"/>
    </row>
    <row r="304" spans="1:12">
      <c r="A304" s="2">
        <v>303</v>
      </c>
      <c r="B304" s="2" t="str">
        <f t="shared" si="8"/>
        <v>CS26-R116-4</v>
      </c>
      <c r="C304" s="2" t="str">
        <f t="shared" si="9"/>
        <v>R116</v>
      </c>
      <c r="D304" s="2" t="s">
        <v>99</v>
      </c>
      <c r="E304" s="2" t="s">
        <v>363</v>
      </c>
      <c r="F304" s="2" t="s">
        <v>236</v>
      </c>
      <c r="G304" s="2" t="s">
        <v>202</v>
      </c>
      <c r="H304" s="2">
        <v>116</v>
      </c>
      <c r="I304" s="2" t="s">
        <v>202</v>
      </c>
      <c r="J304" s="2" t="s">
        <v>249</v>
      </c>
      <c r="K304" s="2">
        <v>4</v>
      </c>
      <c r="L304" s="2"/>
    </row>
    <row r="305" spans="1:12">
      <c r="A305" s="2">
        <v>304</v>
      </c>
      <c r="B305" s="2" t="str">
        <f t="shared" si="8"/>
        <v>CS26-R117-4</v>
      </c>
      <c r="C305" s="2" t="str">
        <f t="shared" si="9"/>
        <v>R117</v>
      </c>
      <c r="D305" s="2" t="s">
        <v>99</v>
      </c>
      <c r="E305" s="2" t="s">
        <v>364</v>
      </c>
      <c r="F305" s="2" t="s">
        <v>236</v>
      </c>
      <c r="G305" s="2" t="s">
        <v>202</v>
      </c>
      <c r="H305" s="2">
        <v>117</v>
      </c>
      <c r="I305" s="2" t="s">
        <v>229</v>
      </c>
      <c r="J305" s="2" t="s">
        <v>249</v>
      </c>
      <c r="K305" s="2">
        <v>4</v>
      </c>
      <c r="L305" s="2"/>
    </row>
    <row r="306" spans="1:12">
      <c r="A306" s="2">
        <v>305</v>
      </c>
      <c r="B306" s="2" t="str">
        <f t="shared" si="8"/>
        <v>CS26-R118-4</v>
      </c>
      <c r="C306" s="2" t="str">
        <f t="shared" si="9"/>
        <v>R118</v>
      </c>
      <c r="D306" s="2" t="s">
        <v>99</v>
      </c>
      <c r="E306" s="2" t="s">
        <v>364</v>
      </c>
      <c r="F306" s="2" t="s">
        <v>236</v>
      </c>
      <c r="G306" s="2" t="s">
        <v>202</v>
      </c>
      <c r="H306" s="2">
        <v>118</v>
      </c>
      <c r="I306" s="2" t="s">
        <v>202</v>
      </c>
      <c r="J306" s="2" t="s">
        <v>249</v>
      </c>
      <c r="K306" s="2">
        <v>4</v>
      </c>
      <c r="L306" s="2"/>
    </row>
    <row r="307" spans="1:12">
      <c r="A307" s="2">
        <v>306</v>
      </c>
      <c r="B307" s="2" t="str">
        <f t="shared" si="8"/>
        <v>CS26-R119-4</v>
      </c>
      <c r="C307" s="2" t="str">
        <f t="shared" si="9"/>
        <v>R119</v>
      </c>
      <c r="D307" s="2" t="s">
        <v>99</v>
      </c>
      <c r="E307" s="2" t="s">
        <v>365</v>
      </c>
      <c r="F307" s="2" t="s">
        <v>236</v>
      </c>
      <c r="G307" s="2" t="s">
        <v>202</v>
      </c>
      <c r="H307" s="2">
        <v>119</v>
      </c>
      <c r="I307" s="2" t="s">
        <v>229</v>
      </c>
      <c r="J307" s="2" t="s">
        <v>249</v>
      </c>
      <c r="K307" s="2">
        <v>4</v>
      </c>
      <c r="L307" s="2"/>
    </row>
    <row r="308" spans="1:12">
      <c r="A308" s="2">
        <v>307</v>
      </c>
      <c r="B308" s="2" t="str">
        <f t="shared" si="8"/>
        <v>CS26-R120-4</v>
      </c>
      <c r="C308" s="2" t="str">
        <f t="shared" si="9"/>
        <v>R120</v>
      </c>
      <c r="D308" s="2" t="s">
        <v>99</v>
      </c>
      <c r="E308" s="2" t="s">
        <v>365</v>
      </c>
      <c r="F308" s="2" t="s">
        <v>236</v>
      </c>
      <c r="G308" s="2" t="s">
        <v>202</v>
      </c>
      <c r="H308" s="2">
        <v>120</v>
      </c>
      <c r="I308" s="2" t="s">
        <v>202</v>
      </c>
      <c r="J308" s="2" t="s">
        <v>249</v>
      </c>
      <c r="K308" s="2">
        <v>4</v>
      </c>
      <c r="L308" s="2"/>
    </row>
    <row r="309" spans="1:12">
      <c r="A309" s="2">
        <v>308</v>
      </c>
      <c r="B309" s="2" t="str">
        <f t="shared" si="8"/>
        <v>CS26-R121-4</v>
      </c>
      <c r="C309" s="2" t="str">
        <f t="shared" si="9"/>
        <v>R121</v>
      </c>
      <c r="D309" s="2" t="s">
        <v>99</v>
      </c>
      <c r="E309" s="2" t="s">
        <v>366</v>
      </c>
      <c r="F309" s="2" t="s">
        <v>236</v>
      </c>
      <c r="G309" s="2" t="s">
        <v>202</v>
      </c>
      <c r="H309" s="2">
        <v>121</v>
      </c>
      <c r="I309" s="2" t="s">
        <v>229</v>
      </c>
      <c r="J309" s="2" t="s">
        <v>249</v>
      </c>
      <c r="K309" s="2">
        <v>4</v>
      </c>
      <c r="L309" s="2"/>
    </row>
    <row r="310" spans="1:12">
      <c r="A310" s="2">
        <v>309</v>
      </c>
      <c r="B310" s="2" t="str">
        <f t="shared" si="8"/>
        <v>CS26-R122-4</v>
      </c>
      <c r="C310" s="2" t="str">
        <f t="shared" si="9"/>
        <v>R122</v>
      </c>
      <c r="D310" s="2" t="s">
        <v>99</v>
      </c>
      <c r="E310" s="2" t="s">
        <v>366</v>
      </c>
      <c r="F310" s="2" t="s">
        <v>236</v>
      </c>
      <c r="G310" s="2" t="s">
        <v>202</v>
      </c>
      <c r="H310" s="2">
        <v>122</v>
      </c>
      <c r="I310" s="2" t="s">
        <v>202</v>
      </c>
      <c r="J310" s="2" t="s">
        <v>249</v>
      </c>
      <c r="K310" s="2">
        <v>4</v>
      </c>
      <c r="L310" s="2"/>
    </row>
    <row r="311" spans="1:12">
      <c r="A311" s="2">
        <v>310</v>
      </c>
      <c r="B311" s="2" t="str">
        <f t="shared" si="8"/>
        <v>CS26-T001-1</v>
      </c>
      <c r="C311" s="2" t="str">
        <f t="shared" si="9"/>
        <v>T001</v>
      </c>
      <c r="D311" s="2" t="s">
        <v>99</v>
      </c>
      <c r="E311" s="3" t="s">
        <v>247</v>
      </c>
      <c r="F311" s="2" t="s">
        <v>248</v>
      </c>
      <c r="G311" s="2" t="s">
        <v>215</v>
      </c>
      <c r="H311" s="2">
        <v>1</v>
      </c>
      <c r="I311" s="2" t="s">
        <v>202</v>
      </c>
      <c r="J311" s="2" t="s">
        <v>249</v>
      </c>
      <c r="K311" s="2">
        <v>1</v>
      </c>
      <c r="L311" s="2"/>
    </row>
    <row r="312" spans="1:12">
      <c r="A312" s="2">
        <v>311</v>
      </c>
      <c r="B312" s="2" t="str">
        <f t="shared" si="8"/>
        <v>CS26-T002-1</v>
      </c>
      <c r="C312" s="2" t="str">
        <f t="shared" si="9"/>
        <v>T002</v>
      </c>
      <c r="D312" s="2" t="s">
        <v>99</v>
      </c>
      <c r="E312" s="3" t="s">
        <v>250</v>
      </c>
      <c r="F312" s="2" t="s">
        <v>248</v>
      </c>
      <c r="G312" s="2" t="s">
        <v>215</v>
      </c>
      <c r="H312" s="2">
        <v>2</v>
      </c>
      <c r="I312" s="2" t="s">
        <v>202</v>
      </c>
      <c r="J312" s="2" t="s">
        <v>249</v>
      </c>
      <c r="K312" s="2">
        <v>1</v>
      </c>
      <c r="L312" s="2"/>
    </row>
    <row r="313" spans="1:12">
      <c r="A313" s="2">
        <v>312</v>
      </c>
      <c r="B313" s="2" t="str">
        <f t="shared" si="8"/>
        <v>CS26-T003-1</v>
      </c>
      <c r="C313" s="2" t="str">
        <f t="shared" si="9"/>
        <v>T003</v>
      </c>
      <c r="D313" s="2" t="s">
        <v>99</v>
      </c>
      <c r="E313" s="3" t="s">
        <v>251</v>
      </c>
      <c r="F313" s="2" t="s">
        <v>248</v>
      </c>
      <c r="G313" s="2" t="s">
        <v>215</v>
      </c>
      <c r="H313" s="2">
        <v>3</v>
      </c>
      <c r="I313" s="2" t="s">
        <v>202</v>
      </c>
      <c r="J313" s="2" t="s">
        <v>249</v>
      </c>
      <c r="K313" s="2">
        <v>1</v>
      </c>
      <c r="L313" s="2"/>
    </row>
    <row r="314" spans="1:12">
      <c r="A314" s="2">
        <v>313</v>
      </c>
      <c r="B314" s="2" t="str">
        <f t="shared" si="8"/>
        <v>CS26-T004-1</v>
      </c>
      <c r="C314" s="2" t="str">
        <f t="shared" si="9"/>
        <v>T004</v>
      </c>
      <c r="D314" s="2" t="s">
        <v>99</v>
      </c>
      <c r="E314" s="3" t="s">
        <v>252</v>
      </c>
      <c r="F314" s="2" t="s">
        <v>248</v>
      </c>
      <c r="G314" s="2" t="s">
        <v>215</v>
      </c>
      <c r="H314" s="2">
        <v>4</v>
      </c>
      <c r="I314" s="2" t="s">
        <v>202</v>
      </c>
      <c r="J314" s="2" t="s">
        <v>249</v>
      </c>
      <c r="K314" s="2">
        <v>1</v>
      </c>
      <c r="L314" s="2"/>
    </row>
    <row r="315" spans="1:12">
      <c r="A315" s="2">
        <v>314</v>
      </c>
      <c r="B315" s="2" t="str">
        <f t="shared" si="8"/>
        <v>CS26-T005-1</v>
      </c>
      <c r="C315" s="2" t="str">
        <f t="shared" si="9"/>
        <v>T005</v>
      </c>
      <c r="D315" s="2" t="s">
        <v>99</v>
      </c>
      <c r="E315" s="3" t="s">
        <v>253</v>
      </c>
      <c r="F315" s="2" t="s">
        <v>248</v>
      </c>
      <c r="G315" s="2" t="s">
        <v>215</v>
      </c>
      <c r="H315" s="2">
        <v>5</v>
      </c>
      <c r="I315" s="2" t="s">
        <v>202</v>
      </c>
      <c r="J315" s="2" t="s">
        <v>249</v>
      </c>
      <c r="K315" s="2">
        <v>1</v>
      </c>
      <c r="L315" s="2"/>
    </row>
    <row r="316" spans="1:12">
      <c r="A316" s="2">
        <v>315</v>
      </c>
      <c r="B316" s="2" t="str">
        <f t="shared" si="8"/>
        <v>CS26-T006-1</v>
      </c>
      <c r="C316" s="2" t="str">
        <f t="shared" si="9"/>
        <v>T006</v>
      </c>
      <c r="D316" s="2" t="s">
        <v>99</v>
      </c>
      <c r="E316" s="3" t="s">
        <v>254</v>
      </c>
      <c r="F316" s="2" t="s">
        <v>248</v>
      </c>
      <c r="G316" s="2" t="s">
        <v>215</v>
      </c>
      <c r="H316" s="2">
        <v>6</v>
      </c>
      <c r="I316" s="2" t="s">
        <v>202</v>
      </c>
      <c r="J316" s="2" t="s">
        <v>249</v>
      </c>
      <c r="K316" s="2">
        <v>1</v>
      </c>
      <c r="L316" s="2"/>
    </row>
    <row r="317" spans="1:12">
      <c r="A317" s="2">
        <v>316</v>
      </c>
      <c r="B317" s="2" t="str">
        <f t="shared" si="8"/>
        <v>CS26-T007-1</v>
      </c>
      <c r="C317" s="2" t="str">
        <f t="shared" si="9"/>
        <v>T007</v>
      </c>
      <c r="D317" s="2" t="s">
        <v>99</v>
      </c>
      <c r="E317" s="3" t="s">
        <v>255</v>
      </c>
      <c r="F317" s="2" t="s">
        <v>248</v>
      </c>
      <c r="G317" s="2" t="s">
        <v>215</v>
      </c>
      <c r="H317" s="2">
        <v>7</v>
      </c>
      <c r="I317" s="2" t="s">
        <v>202</v>
      </c>
      <c r="J317" s="2" t="s">
        <v>249</v>
      </c>
      <c r="K317" s="2">
        <v>1</v>
      </c>
      <c r="L317" s="2"/>
    </row>
    <row r="318" spans="1:12">
      <c r="A318" s="2">
        <v>317</v>
      </c>
      <c r="B318" s="2" t="str">
        <f t="shared" si="8"/>
        <v>CS26-T008-1</v>
      </c>
      <c r="C318" s="2" t="str">
        <f t="shared" si="9"/>
        <v>T008</v>
      </c>
      <c r="D318" s="2" t="s">
        <v>99</v>
      </c>
      <c r="E318" s="3" t="s">
        <v>256</v>
      </c>
      <c r="F318" s="2" t="s">
        <v>248</v>
      </c>
      <c r="G318" s="2" t="s">
        <v>215</v>
      </c>
      <c r="H318" s="2">
        <v>8</v>
      </c>
      <c r="I318" s="2" t="s">
        <v>229</v>
      </c>
      <c r="J318" s="2" t="s">
        <v>249</v>
      </c>
      <c r="K318" s="2">
        <v>1</v>
      </c>
      <c r="L318" s="2"/>
    </row>
    <row r="319" spans="1:12">
      <c r="A319" s="2">
        <v>318</v>
      </c>
      <c r="B319" s="2" t="str">
        <f t="shared" si="8"/>
        <v>CS26-T009-1</v>
      </c>
      <c r="C319" s="2" t="str">
        <f t="shared" si="9"/>
        <v>T009</v>
      </c>
      <c r="D319" s="2" t="s">
        <v>99</v>
      </c>
      <c r="E319" s="3" t="s">
        <v>257</v>
      </c>
      <c r="F319" s="2" t="s">
        <v>248</v>
      </c>
      <c r="G319" s="2" t="s">
        <v>215</v>
      </c>
      <c r="H319" s="2">
        <v>9</v>
      </c>
      <c r="I319" s="2" t="s">
        <v>229</v>
      </c>
      <c r="J319" s="2" t="s">
        <v>249</v>
      </c>
      <c r="K319" s="2">
        <v>1</v>
      </c>
      <c r="L319" s="2"/>
    </row>
    <row r="320" spans="1:12">
      <c r="A320" s="2">
        <v>319</v>
      </c>
      <c r="B320" s="2" t="str">
        <f t="shared" si="8"/>
        <v>CS26-T010-1</v>
      </c>
      <c r="C320" s="2" t="str">
        <f t="shared" si="9"/>
        <v>T010</v>
      </c>
      <c r="D320" s="2" t="s">
        <v>99</v>
      </c>
      <c r="E320" s="3" t="s">
        <v>258</v>
      </c>
      <c r="F320" s="2" t="s">
        <v>248</v>
      </c>
      <c r="G320" s="2" t="s">
        <v>215</v>
      </c>
      <c r="H320" s="2">
        <v>10</v>
      </c>
      <c r="I320" s="2" t="s">
        <v>229</v>
      </c>
      <c r="J320" s="2" t="s">
        <v>249</v>
      </c>
      <c r="K320" s="2">
        <v>1</v>
      </c>
      <c r="L320" s="2"/>
    </row>
    <row r="321" spans="1:12">
      <c r="A321" s="2">
        <v>320</v>
      </c>
      <c r="B321" s="2" t="str">
        <f t="shared" si="8"/>
        <v>CS26-T011-1</v>
      </c>
      <c r="C321" s="2" t="str">
        <f t="shared" si="9"/>
        <v>T011</v>
      </c>
      <c r="D321" s="2" t="s">
        <v>99</v>
      </c>
      <c r="E321" s="3" t="s">
        <v>259</v>
      </c>
      <c r="F321" s="2" t="s">
        <v>248</v>
      </c>
      <c r="G321" s="2" t="s">
        <v>215</v>
      </c>
      <c r="H321" s="2">
        <v>11</v>
      </c>
      <c r="I321" s="2" t="s">
        <v>229</v>
      </c>
      <c r="J321" s="2" t="s">
        <v>249</v>
      </c>
      <c r="K321" s="2">
        <v>1</v>
      </c>
      <c r="L321" s="2"/>
    </row>
    <row r="322" spans="1:12">
      <c r="A322" s="2">
        <v>321</v>
      </c>
      <c r="B322" s="2" t="str">
        <f t="shared" ref="B322:B385" si="10">D322&amp;"-"&amp;C322&amp;"-"&amp;K322</f>
        <v>CS26-T012-1</v>
      </c>
      <c r="C322" s="2" t="str">
        <f t="shared" ref="C322:C385" si="11">G322&amp;TEXT(H322,"000")</f>
        <v>T012</v>
      </c>
      <c r="D322" s="2" t="s">
        <v>99</v>
      </c>
      <c r="E322" s="3" t="s">
        <v>260</v>
      </c>
      <c r="F322" s="2" t="s">
        <v>248</v>
      </c>
      <c r="G322" s="2" t="s">
        <v>215</v>
      </c>
      <c r="H322" s="2">
        <v>12</v>
      </c>
      <c r="I322" s="2" t="s">
        <v>229</v>
      </c>
      <c r="J322" s="2" t="s">
        <v>249</v>
      </c>
      <c r="K322" s="2">
        <v>1</v>
      </c>
      <c r="L322" s="2"/>
    </row>
    <row r="323" spans="1:12">
      <c r="A323" s="2">
        <v>322</v>
      </c>
      <c r="B323" s="2" t="str">
        <f t="shared" si="10"/>
        <v>CS26-T013-1</v>
      </c>
      <c r="C323" s="2" t="str">
        <f t="shared" si="11"/>
        <v>T013</v>
      </c>
      <c r="D323" s="2" t="s">
        <v>99</v>
      </c>
      <c r="E323" s="3" t="s">
        <v>261</v>
      </c>
      <c r="F323" s="2" t="s">
        <v>248</v>
      </c>
      <c r="G323" s="2" t="s">
        <v>215</v>
      </c>
      <c r="H323" s="2">
        <v>13</v>
      </c>
      <c r="I323" s="2" t="s">
        <v>229</v>
      </c>
      <c r="J323" s="2" t="s">
        <v>249</v>
      </c>
      <c r="K323" s="2">
        <v>1</v>
      </c>
      <c r="L323" s="2"/>
    </row>
    <row r="324" spans="1:12">
      <c r="A324" s="2">
        <v>323</v>
      </c>
      <c r="B324" s="2" t="str">
        <f t="shared" si="10"/>
        <v>CS26-T014-1</v>
      </c>
      <c r="C324" s="2" t="str">
        <f t="shared" si="11"/>
        <v>T014</v>
      </c>
      <c r="D324" s="2" t="s">
        <v>99</v>
      </c>
      <c r="E324" s="3" t="s">
        <v>262</v>
      </c>
      <c r="F324" s="2" t="s">
        <v>248</v>
      </c>
      <c r="G324" s="2" t="s">
        <v>215</v>
      </c>
      <c r="H324" s="2">
        <v>14</v>
      </c>
      <c r="I324" s="2" t="s">
        <v>229</v>
      </c>
      <c r="J324" s="2" t="s">
        <v>249</v>
      </c>
      <c r="K324" s="2">
        <v>1</v>
      </c>
      <c r="L324" s="2"/>
    </row>
    <row r="325" spans="1:12">
      <c r="A325" s="2">
        <v>324</v>
      </c>
      <c r="B325" s="2" t="str">
        <f t="shared" si="10"/>
        <v>CS26-T015-1</v>
      </c>
      <c r="C325" s="2" t="str">
        <f t="shared" si="11"/>
        <v>T015</v>
      </c>
      <c r="D325" s="2" t="s">
        <v>99</v>
      </c>
      <c r="E325" s="3" t="s">
        <v>263</v>
      </c>
      <c r="F325" s="2" t="s">
        <v>248</v>
      </c>
      <c r="G325" s="2" t="s">
        <v>215</v>
      </c>
      <c r="H325" s="2">
        <v>15</v>
      </c>
      <c r="I325" s="2" t="s">
        <v>229</v>
      </c>
      <c r="J325" s="2" t="s">
        <v>249</v>
      </c>
      <c r="K325" s="2">
        <v>1</v>
      </c>
      <c r="L325" s="2"/>
    </row>
    <row r="326" spans="1:12">
      <c r="A326" s="2">
        <v>325</v>
      </c>
      <c r="B326" s="2" t="str">
        <f t="shared" si="10"/>
        <v>CS26-T016-1</v>
      </c>
      <c r="C326" s="2" t="str">
        <f t="shared" si="11"/>
        <v>T016</v>
      </c>
      <c r="D326" s="2" t="s">
        <v>99</v>
      </c>
      <c r="E326" s="3" t="s">
        <v>264</v>
      </c>
      <c r="F326" s="2" t="s">
        <v>248</v>
      </c>
      <c r="G326" s="2" t="s">
        <v>215</v>
      </c>
      <c r="H326" s="2">
        <v>16</v>
      </c>
      <c r="I326" s="2" t="s">
        <v>202</v>
      </c>
      <c r="J326" s="2" t="s">
        <v>249</v>
      </c>
      <c r="K326" s="2">
        <v>1</v>
      </c>
      <c r="L326" s="2"/>
    </row>
    <row r="327" spans="1:12">
      <c r="A327" s="2">
        <v>326</v>
      </c>
      <c r="B327" s="2" t="str">
        <f t="shared" si="10"/>
        <v>CS26-T017-1</v>
      </c>
      <c r="C327" s="2" t="str">
        <f t="shared" si="11"/>
        <v>T017</v>
      </c>
      <c r="D327" s="2" t="s">
        <v>99</v>
      </c>
      <c r="E327" s="3" t="s">
        <v>265</v>
      </c>
      <c r="F327" s="2" t="s">
        <v>248</v>
      </c>
      <c r="G327" s="2" t="s">
        <v>215</v>
      </c>
      <c r="H327" s="2">
        <v>17</v>
      </c>
      <c r="I327" s="2" t="s">
        <v>202</v>
      </c>
      <c r="J327" s="2" t="s">
        <v>249</v>
      </c>
      <c r="K327" s="2">
        <v>1</v>
      </c>
      <c r="L327" s="2"/>
    </row>
    <row r="328" spans="1:12">
      <c r="A328" s="2">
        <v>327</v>
      </c>
      <c r="B328" s="2" t="str">
        <f t="shared" si="10"/>
        <v>CS26-T018-1</v>
      </c>
      <c r="C328" s="2" t="str">
        <f t="shared" si="11"/>
        <v>T018</v>
      </c>
      <c r="D328" s="2" t="s">
        <v>99</v>
      </c>
      <c r="E328" s="3" t="s">
        <v>266</v>
      </c>
      <c r="F328" s="2" t="s">
        <v>248</v>
      </c>
      <c r="G328" s="2" t="s">
        <v>215</v>
      </c>
      <c r="H328" s="2">
        <v>18</v>
      </c>
      <c r="I328" s="2" t="s">
        <v>202</v>
      </c>
      <c r="J328" s="2" t="s">
        <v>249</v>
      </c>
      <c r="K328" s="2">
        <v>1</v>
      </c>
      <c r="L328" s="2"/>
    </row>
    <row r="329" spans="1:12">
      <c r="A329" s="2">
        <v>328</v>
      </c>
      <c r="B329" s="2" t="str">
        <f t="shared" si="10"/>
        <v>CS26-T019-1</v>
      </c>
      <c r="C329" s="2" t="str">
        <f t="shared" si="11"/>
        <v>T019</v>
      </c>
      <c r="D329" s="2" t="s">
        <v>99</v>
      </c>
      <c r="E329" s="3" t="s">
        <v>267</v>
      </c>
      <c r="F329" s="2" t="s">
        <v>248</v>
      </c>
      <c r="G329" s="2" t="s">
        <v>215</v>
      </c>
      <c r="H329" s="2">
        <v>19</v>
      </c>
      <c r="I329" s="2" t="s">
        <v>202</v>
      </c>
      <c r="J329" s="2" t="s">
        <v>249</v>
      </c>
      <c r="K329" s="2">
        <v>1</v>
      </c>
      <c r="L329" s="2"/>
    </row>
    <row r="330" spans="1:12">
      <c r="A330" s="2">
        <v>329</v>
      </c>
      <c r="B330" s="2" t="str">
        <f t="shared" si="10"/>
        <v>CS26-T020-1</v>
      </c>
      <c r="C330" s="2" t="str">
        <f t="shared" si="11"/>
        <v>T020</v>
      </c>
      <c r="D330" s="2" t="s">
        <v>99</v>
      </c>
      <c r="E330" s="3" t="s">
        <v>268</v>
      </c>
      <c r="F330" s="2" t="s">
        <v>248</v>
      </c>
      <c r="G330" s="2" t="s">
        <v>215</v>
      </c>
      <c r="H330" s="2">
        <v>20</v>
      </c>
      <c r="I330" s="2" t="s">
        <v>202</v>
      </c>
      <c r="J330" s="2" t="s">
        <v>249</v>
      </c>
      <c r="K330" s="2">
        <v>1</v>
      </c>
      <c r="L330" s="2"/>
    </row>
    <row r="331" spans="1:12">
      <c r="A331" s="2">
        <v>330</v>
      </c>
      <c r="B331" s="2" t="str">
        <f t="shared" si="10"/>
        <v>CS26-T021-1</v>
      </c>
      <c r="C331" s="2" t="str">
        <f t="shared" si="11"/>
        <v>T021</v>
      </c>
      <c r="D331" s="2" t="s">
        <v>99</v>
      </c>
      <c r="E331" s="3" t="s">
        <v>269</v>
      </c>
      <c r="F331" s="2" t="s">
        <v>248</v>
      </c>
      <c r="G331" s="2" t="s">
        <v>215</v>
      </c>
      <c r="H331" s="2">
        <v>21</v>
      </c>
      <c r="I331" s="2" t="s">
        <v>202</v>
      </c>
      <c r="J331" s="2" t="s">
        <v>249</v>
      </c>
      <c r="K331" s="2">
        <v>1</v>
      </c>
      <c r="L331" s="2"/>
    </row>
    <row r="332" spans="1:12">
      <c r="A332" s="2">
        <v>331</v>
      </c>
      <c r="B332" s="2" t="str">
        <f t="shared" si="10"/>
        <v>CS26-T022-1</v>
      </c>
      <c r="C332" s="2" t="str">
        <f t="shared" si="11"/>
        <v>T022</v>
      </c>
      <c r="D332" s="2" t="s">
        <v>99</v>
      </c>
      <c r="E332" s="3" t="s">
        <v>270</v>
      </c>
      <c r="F332" s="2" t="s">
        <v>248</v>
      </c>
      <c r="G332" s="2" t="s">
        <v>215</v>
      </c>
      <c r="H332" s="2">
        <v>22</v>
      </c>
      <c r="I332" s="2" t="s">
        <v>202</v>
      </c>
      <c r="J332" s="2" t="s">
        <v>249</v>
      </c>
      <c r="K332" s="2">
        <v>1</v>
      </c>
      <c r="L332" s="2"/>
    </row>
    <row r="333" spans="1:12">
      <c r="A333" s="2">
        <v>332</v>
      </c>
      <c r="B333" s="2" t="str">
        <f t="shared" si="10"/>
        <v>CS26-T023-1</v>
      </c>
      <c r="C333" s="2" t="str">
        <f t="shared" si="11"/>
        <v>T023</v>
      </c>
      <c r="D333" s="2" t="s">
        <v>99</v>
      </c>
      <c r="E333" s="3" t="s">
        <v>271</v>
      </c>
      <c r="F333" s="2" t="s">
        <v>248</v>
      </c>
      <c r="G333" s="2" t="s">
        <v>215</v>
      </c>
      <c r="H333" s="2">
        <v>23</v>
      </c>
      <c r="I333" s="2" t="s">
        <v>202</v>
      </c>
      <c r="J333" s="2" t="s">
        <v>249</v>
      </c>
      <c r="K333" s="2">
        <v>1</v>
      </c>
      <c r="L333" s="2"/>
    </row>
    <row r="334" spans="1:12">
      <c r="A334" s="2">
        <v>333</v>
      </c>
      <c r="B334" s="2" t="str">
        <f t="shared" si="10"/>
        <v>CS26-T024-1</v>
      </c>
      <c r="C334" s="2" t="str">
        <f t="shared" si="11"/>
        <v>T024</v>
      </c>
      <c r="D334" s="2" t="s">
        <v>99</v>
      </c>
      <c r="E334" s="3" t="s">
        <v>272</v>
      </c>
      <c r="F334" s="2" t="s">
        <v>248</v>
      </c>
      <c r="G334" s="2" t="s">
        <v>215</v>
      </c>
      <c r="H334" s="2">
        <v>24</v>
      </c>
      <c r="I334" s="2" t="s">
        <v>229</v>
      </c>
      <c r="J334" s="2" t="s">
        <v>249</v>
      </c>
      <c r="K334" s="2">
        <v>1</v>
      </c>
      <c r="L334" s="2"/>
    </row>
    <row r="335" spans="1:12">
      <c r="A335" s="2">
        <v>334</v>
      </c>
      <c r="B335" s="2" t="str">
        <f t="shared" si="10"/>
        <v>CS26-T025-1</v>
      </c>
      <c r="C335" s="2" t="str">
        <f t="shared" si="11"/>
        <v>T025</v>
      </c>
      <c r="D335" s="2" t="s">
        <v>99</v>
      </c>
      <c r="E335" s="3" t="s">
        <v>273</v>
      </c>
      <c r="F335" s="2" t="s">
        <v>248</v>
      </c>
      <c r="G335" s="2" t="s">
        <v>215</v>
      </c>
      <c r="H335" s="2">
        <v>25</v>
      </c>
      <c r="I335" s="2" t="s">
        <v>229</v>
      </c>
      <c r="J335" s="2" t="s">
        <v>249</v>
      </c>
      <c r="K335" s="2">
        <v>1</v>
      </c>
      <c r="L335" s="2"/>
    </row>
    <row r="336" spans="1:12">
      <c r="A336" s="2">
        <v>335</v>
      </c>
      <c r="B336" s="2" t="str">
        <f t="shared" si="10"/>
        <v>CS26-T026-1</v>
      </c>
      <c r="C336" s="2" t="str">
        <f t="shared" si="11"/>
        <v>T026</v>
      </c>
      <c r="D336" s="2" t="s">
        <v>99</v>
      </c>
      <c r="E336" s="3" t="s">
        <v>274</v>
      </c>
      <c r="F336" s="2" t="s">
        <v>248</v>
      </c>
      <c r="G336" s="2" t="s">
        <v>215</v>
      </c>
      <c r="H336" s="2">
        <v>26</v>
      </c>
      <c r="I336" s="2" t="s">
        <v>229</v>
      </c>
      <c r="J336" s="2" t="s">
        <v>249</v>
      </c>
      <c r="K336" s="2">
        <v>1</v>
      </c>
      <c r="L336" s="2"/>
    </row>
    <row r="337" spans="1:12">
      <c r="A337" s="2">
        <v>336</v>
      </c>
      <c r="B337" s="2" t="str">
        <f t="shared" si="10"/>
        <v>CS26-T027-1</v>
      </c>
      <c r="C337" s="2" t="str">
        <f t="shared" si="11"/>
        <v>T027</v>
      </c>
      <c r="D337" s="2" t="s">
        <v>99</v>
      </c>
      <c r="E337" s="3" t="s">
        <v>275</v>
      </c>
      <c r="F337" s="2" t="s">
        <v>248</v>
      </c>
      <c r="G337" s="2" t="s">
        <v>215</v>
      </c>
      <c r="H337" s="2">
        <v>27</v>
      </c>
      <c r="I337" s="2" t="s">
        <v>229</v>
      </c>
      <c r="J337" s="2" t="s">
        <v>249</v>
      </c>
      <c r="K337" s="2">
        <v>1</v>
      </c>
      <c r="L337" s="2"/>
    </row>
    <row r="338" spans="1:12">
      <c r="A338" s="2">
        <v>337</v>
      </c>
      <c r="B338" s="2" t="str">
        <f t="shared" si="10"/>
        <v>CS26-T028-1</v>
      </c>
      <c r="C338" s="2" t="str">
        <f t="shared" si="11"/>
        <v>T028</v>
      </c>
      <c r="D338" s="2" t="s">
        <v>99</v>
      </c>
      <c r="E338" s="3" t="s">
        <v>276</v>
      </c>
      <c r="F338" s="2" t="s">
        <v>248</v>
      </c>
      <c r="G338" s="2" t="s">
        <v>215</v>
      </c>
      <c r="H338" s="2">
        <v>28</v>
      </c>
      <c r="I338" s="2" t="s">
        <v>229</v>
      </c>
      <c r="J338" s="2" t="s">
        <v>249</v>
      </c>
      <c r="K338" s="2">
        <v>1</v>
      </c>
      <c r="L338" s="2"/>
    </row>
    <row r="339" spans="1:12">
      <c r="A339" s="2">
        <v>338</v>
      </c>
      <c r="B339" s="2" t="str">
        <f t="shared" si="10"/>
        <v>CS26-T029-1</v>
      </c>
      <c r="C339" s="2" t="str">
        <f t="shared" si="11"/>
        <v>T029</v>
      </c>
      <c r="D339" s="2" t="s">
        <v>99</v>
      </c>
      <c r="E339" s="3" t="s">
        <v>278</v>
      </c>
      <c r="F339" s="2" t="s">
        <v>248</v>
      </c>
      <c r="G339" s="2" t="s">
        <v>215</v>
      </c>
      <c r="H339" s="2">
        <v>29</v>
      </c>
      <c r="I339" s="2" t="s">
        <v>229</v>
      </c>
      <c r="J339" s="2" t="s">
        <v>249</v>
      </c>
      <c r="K339" s="2">
        <v>1</v>
      </c>
      <c r="L339" s="2"/>
    </row>
    <row r="340" spans="1:12">
      <c r="A340" s="2">
        <v>339</v>
      </c>
      <c r="B340" s="2" t="str">
        <f t="shared" si="10"/>
        <v>CS26-T030-1</v>
      </c>
      <c r="C340" s="2" t="str">
        <f t="shared" si="11"/>
        <v>T030</v>
      </c>
      <c r="D340" s="2" t="s">
        <v>99</v>
      </c>
      <c r="E340" s="3" t="s">
        <v>279</v>
      </c>
      <c r="F340" s="2" t="s">
        <v>248</v>
      </c>
      <c r="G340" s="2" t="s">
        <v>215</v>
      </c>
      <c r="H340" s="2">
        <v>30</v>
      </c>
      <c r="I340" s="2" t="s">
        <v>229</v>
      </c>
      <c r="J340" s="2" t="s">
        <v>249</v>
      </c>
      <c r="K340" s="2">
        <v>1</v>
      </c>
      <c r="L340" s="2"/>
    </row>
    <row r="341" spans="1:12">
      <c r="A341" s="2">
        <v>340</v>
      </c>
      <c r="B341" s="2" t="str">
        <f t="shared" si="10"/>
        <v>CS26-T031-1</v>
      </c>
      <c r="C341" s="2" t="str">
        <f t="shared" si="11"/>
        <v>T031</v>
      </c>
      <c r="D341" s="2" t="s">
        <v>99</v>
      </c>
      <c r="E341" s="3" t="s">
        <v>280</v>
      </c>
      <c r="F341" s="2" t="s">
        <v>248</v>
      </c>
      <c r="G341" s="2" t="s">
        <v>215</v>
      </c>
      <c r="H341" s="2">
        <v>31</v>
      </c>
      <c r="I341" s="2" t="s">
        <v>202</v>
      </c>
      <c r="J341" s="2" t="s">
        <v>249</v>
      </c>
      <c r="K341" s="2">
        <v>1</v>
      </c>
      <c r="L341" s="2"/>
    </row>
    <row r="342" spans="1:12">
      <c r="A342" s="2">
        <v>341</v>
      </c>
      <c r="B342" s="2" t="str">
        <f t="shared" si="10"/>
        <v>CS26-T032-1</v>
      </c>
      <c r="C342" s="2" t="str">
        <f t="shared" si="11"/>
        <v>T032</v>
      </c>
      <c r="D342" s="2" t="s">
        <v>99</v>
      </c>
      <c r="E342" s="3" t="s">
        <v>281</v>
      </c>
      <c r="F342" s="2" t="s">
        <v>248</v>
      </c>
      <c r="G342" s="2" t="s">
        <v>215</v>
      </c>
      <c r="H342" s="2">
        <v>32</v>
      </c>
      <c r="I342" s="2" t="s">
        <v>202</v>
      </c>
      <c r="J342" s="2" t="s">
        <v>249</v>
      </c>
      <c r="K342" s="2">
        <v>1</v>
      </c>
      <c r="L342" s="2"/>
    </row>
    <row r="343" spans="1:12">
      <c r="A343" s="2">
        <v>342</v>
      </c>
      <c r="B343" s="2" t="str">
        <f t="shared" si="10"/>
        <v>CS26-T033-1</v>
      </c>
      <c r="C343" s="2" t="str">
        <f t="shared" si="11"/>
        <v>T033</v>
      </c>
      <c r="D343" s="2" t="s">
        <v>99</v>
      </c>
      <c r="E343" s="3" t="s">
        <v>282</v>
      </c>
      <c r="F343" s="2" t="s">
        <v>248</v>
      </c>
      <c r="G343" s="2" t="s">
        <v>215</v>
      </c>
      <c r="H343" s="2">
        <v>33</v>
      </c>
      <c r="I343" s="2" t="s">
        <v>202</v>
      </c>
      <c r="J343" s="2" t="s">
        <v>249</v>
      </c>
      <c r="K343" s="2">
        <v>1</v>
      </c>
      <c r="L343" s="2"/>
    </row>
    <row r="344" spans="1:12">
      <c r="A344" s="2">
        <v>343</v>
      </c>
      <c r="B344" s="2" t="str">
        <f t="shared" si="10"/>
        <v>CS26-T034-1</v>
      </c>
      <c r="C344" s="2" t="str">
        <f t="shared" si="11"/>
        <v>T034</v>
      </c>
      <c r="D344" s="2" t="s">
        <v>99</v>
      </c>
      <c r="E344" s="3" t="s">
        <v>283</v>
      </c>
      <c r="F344" s="2" t="s">
        <v>248</v>
      </c>
      <c r="G344" s="2" t="s">
        <v>215</v>
      </c>
      <c r="H344" s="2">
        <v>34</v>
      </c>
      <c r="I344" s="2" t="s">
        <v>202</v>
      </c>
      <c r="J344" s="2" t="s">
        <v>249</v>
      </c>
      <c r="K344" s="2">
        <v>1</v>
      </c>
      <c r="L344" s="2"/>
    </row>
    <row r="345" spans="1:12">
      <c r="A345" s="2">
        <v>344</v>
      </c>
      <c r="B345" s="2" t="str">
        <f t="shared" si="10"/>
        <v>CS26-T035-1</v>
      </c>
      <c r="C345" s="2" t="str">
        <f t="shared" si="11"/>
        <v>T035</v>
      </c>
      <c r="D345" s="2" t="s">
        <v>99</v>
      </c>
      <c r="E345" s="3" t="s">
        <v>284</v>
      </c>
      <c r="F345" s="2" t="s">
        <v>248</v>
      </c>
      <c r="G345" s="2" t="s">
        <v>215</v>
      </c>
      <c r="H345" s="2">
        <v>35</v>
      </c>
      <c r="I345" s="2" t="s">
        <v>202</v>
      </c>
      <c r="J345" s="2" t="s">
        <v>249</v>
      </c>
      <c r="K345" s="2">
        <v>1</v>
      </c>
      <c r="L345" s="2"/>
    </row>
    <row r="346" spans="1:12">
      <c r="A346" s="2">
        <v>345</v>
      </c>
      <c r="B346" s="2" t="str">
        <f t="shared" si="10"/>
        <v>CS26-T036-1</v>
      </c>
      <c r="C346" s="2" t="str">
        <f t="shared" si="11"/>
        <v>T036</v>
      </c>
      <c r="D346" s="2" t="s">
        <v>99</v>
      </c>
      <c r="E346" s="3" t="s">
        <v>285</v>
      </c>
      <c r="F346" s="2" t="s">
        <v>248</v>
      </c>
      <c r="G346" s="2" t="s">
        <v>215</v>
      </c>
      <c r="H346" s="2">
        <v>36</v>
      </c>
      <c r="I346" s="2" t="s">
        <v>202</v>
      </c>
      <c r="J346" s="2" t="s">
        <v>249</v>
      </c>
      <c r="K346" s="2">
        <v>1</v>
      </c>
      <c r="L346" s="2"/>
    </row>
    <row r="347" spans="1:12">
      <c r="A347" s="2">
        <v>346</v>
      </c>
      <c r="B347" s="2" t="str">
        <f t="shared" si="10"/>
        <v>CS26-T037-1</v>
      </c>
      <c r="C347" s="2" t="str">
        <f t="shared" si="11"/>
        <v>T037</v>
      </c>
      <c r="D347" s="2" t="s">
        <v>99</v>
      </c>
      <c r="E347" s="3" t="s">
        <v>286</v>
      </c>
      <c r="F347" s="2" t="s">
        <v>248</v>
      </c>
      <c r="G347" s="2" t="s">
        <v>215</v>
      </c>
      <c r="H347" s="2">
        <v>37</v>
      </c>
      <c r="I347" s="2" t="s">
        <v>202</v>
      </c>
      <c r="J347" s="2" t="s">
        <v>249</v>
      </c>
      <c r="K347" s="2">
        <v>1</v>
      </c>
      <c r="L347" s="2"/>
    </row>
    <row r="348" spans="1:12">
      <c r="A348" s="2">
        <v>347</v>
      </c>
      <c r="B348" s="2" t="str">
        <f t="shared" si="10"/>
        <v>CS26-T038-1</v>
      </c>
      <c r="C348" s="2" t="str">
        <f t="shared" si="11"/>
        <v>T038</v>
      </c>
      <c r="D348" s="2" t="s">
        <v>99</v>
      </c>
      <c r="E348" s="3" t="s">
        <v>287</v>
      </c>
      <c r="F348" s="2" t="s">
        <v>248</v>
      </c>
      <c r="G348" s="2" t="s">
        <v>215</v>
      </c>
      <c r="H348" s="2">
        <v>38</v>
      </c>
      <c r="I348" s="2" t="s">
        <v>229</v>
      </c>
      <c r="J348" s="2" t="s">
        <v>249</v>
      </c>
      <c r="K348" s="2">
        <v>1</v>
      </c>
      <c r="L348" s="2"/>
    </row>
    <row r="349" spans="1:12">
      <c r="A349" s="2">
        <v>348</v>
      </c>
      <c r="B349" s="2" t="str">
        <f t="shared" si="10"/>
        <v>CS26-T039-1</v>
      </c>
      <c r="C349" s="2" t="str">
        <f t="shared" si="11"/>
        <v>T039</v>
      </c>
      <c r="D349" s="2" t="s">
        <v>99</v>
      </c>
      <c r="E349" s="3" t="s">
        <v>288</v>
      </c>
      <c r="F349" s="2" t="s">
        <v>248</v>
      </c>
      <c r="G349" s="2" t="s">
        <v>215</v>
      </c>
      <c r="H349" s="2">
        <v>39</v>
      </c>
      <c r="I349" s="2" t="s">
        <v>229</v>
      </c>
      <c r="J349" s="2" t="s">
        <v>249</v>
      </c>
      <c r="K349" s="2">
        <v>1</v>
      </c>
      <c r="L349" s="2"/>
    </row>
    <row r="350" spans="1:12">
      <c r="A350" s="2">
        <v>349</v>
      </c>
      <c r="B350" s="2" t="str">
        <f t="shared" si="10"/>
        <v>CS26-T040-1</v>
      </c>
      <c r="C350" s="2" t="str">
        <f t="shared" si="11"/>
        <v>T040</v>
      </c>
      <c r="D350" s="2" t="s">
        <v>99</v>
      </c>
      <c r="E350" s="3" t="s">
        <v>289</v>
      </c>
      <c r="F350" s="2" t="s">
        <v>248</v>
      </c>
      <c r="G350" s="2" t="s">
        <v>215</v>
      </c>
      <c r="H350" s="2">
        <v>40</v>
      </c>
      <c r="I350" s="2" t="s">
        <v>229</v>
      </c>
      <c r="J350" s="2" t="s">
        <v>249</v>
      </c>
      <c r="K350" s="2">
        <v>1</v>
      </c>
      <c r="L350" s="2"/>
    </row>
    <row r="351" spans="1:12">
      <c r="A351" s="2">
        <v>350</v>
      </c>
      <c r="B351" s="2" t="str">
        <f t="shared" si="10"/>
        <v>CS26-T041-1</v>
      </c>
      <c r="C351" s="2" t="str">
        <f t="shared" si="11"/>
        <v>T041</v>
      </c>
      <c r="D351" s="2" t="s">
        <v>99</v>
      </c>
      <c r="E351" s="3" t="s">
        <v>290</v>
      </c>
      <c r="F351" s="2" t="s">
        <v>248</v>
      </c>
      <c r="G351" s="2" t="s">
        <v>215</v>
      </c>
      <c r="H351" s="2">
        <v>41</v>
      </c>
      <c r="I351" s="2" t="s">
        <v>229</v>
      </c>
      <c r="J351" s="2" t="s">
        <v>249</v>
      </c>
      <c r="K351" s="2">
        <v>1</v>
      </c>
      <c r="L351" s="2"/>
    </row>
    <row r="352" spans="1:12">
      <c r="A352" s="2">
        <v>351</v>
      </c>
      <c r="B352" s="2" t="str">
        <f t="shared" si="10"/>
        <v>CS26-T042-1</v>
      </c>
      <c r="C352" s="2" t="str">
        <f t="shared" si="11"/>
        <v>T042</v>
      </c>
      <c r="D352" s="2" t="s">
        <v>99</v>
      </c>
      <c r="E352" s="3" t="s">
        <v>291</v>
      </c>
      <c r="F352" s="2" t="s">
        <v>248</v>
      </c>
      <c r="G352" s="2" t="s">
        <v>215</v>
      </c>
      <c r="H352" s="2">
        <v>42</v>
      </c>
      <c r="I352" s="2" t="s">
        <v>229</v>
      </c>
      <c r="J352" s="2" t="s">
        <v>249</v>
      </c>
      <c r="K352" s="2">
        <v>1</v>
      </c>
      <c r="L352" s="2"/>
    </row>
    <row r="353" spans="1:12">
      <c r="A353" s="2">
        <v>352</v>
      </c>
      <c r="B353" s="2" t="str">
        <f t="shared" si="10"/>
        <v>CS26-T043-1</v>
      </c>
      <c r="C353" s="2" t="str">
        <f t="shared" si="11"/>
        <v>T043</v>
      </c>
      <c r="D353" s="2" t="s">
        <v>99</v>
      </c>
      <c r="E353" s="3" t="s">
        <v>292</v>
      </c>
      <c r="F353" s="2" t="s">
        <v>248</v>
      </c>
      <c r="G353" s="2" t="s">
        <v>215</v>
      </c>
      <c r="H353" s="2">
        <v>43</v>
      </c>
      <c r="I353" s="2" t="s">
        <v>202</v>
      </c>
      <c r="J353" s="2" t="s">
        <v>249</v>
      </c>
      <c r="K353" s="2">
        <v>1</v>
      </c>
      <c r="L353" s="2"/>
    </row>
    <row r="354" spans="1:12">
      <c r="A354" s="2">
        <v>353</v>
      </c>
      <c r="B354" s="2" t="str">
        <f t="shared" si="10"/>
        <v>CS26-T044-1</v>
      </c>
      <c r="C354" s="2" t="str">
        <f t="shared" si="11"/>
        <v>T044</v>
      </c>
      <c r="D354" s="2" t="s">
        <v>99</v>
      </c>
      <c r="E354" s="3" t="s">
        <v>293</v>
      </c>
      <c r="F354" s="2" t="s">
        <v>248</v>
      </c>
      <c r="G354" s="2" t="s">
        <v>215</v>
      </c>
      <c r="H354" s="2">
        <v>44</v>
      </c>
      <c r="I354" s="2" t="s">
        <v>202</v>
      </c>
      <c r="J354" s="2" t="s">
        <v>249</v>
      </c>
      <c r="K354" s="2">
        <v>1</v>
      </c>
      <c r="L354" s="2"/>
    </row>
    <row r="355" spans="1:12">
      <c r="A355" s="2">
        <v>354</v>
      </c>
      <c r="B355" s="2" t="str">
        <f t="shared" si="10"/>
        <v>CS26-T045-1</v>
      </c>
      <c r="C355" s="2" t="str">
        <f t="shared" si="11"/>
        <v>T045</v>
      </c>
      <c r="D355" s="2" t="s">
        <v>99</v>
      </c>
      <c r="E355" s="3" t="s">
        <v>294</v>
      </c>
      <c r="F355" s="2" t="s">
        <v>248</v>
      </c>
      <c r="G355" s="2" t="s">
        <v>215</v>
      </c>
      <c r="H355" s="2">
        <v>45</v>
      </c>
      <c r="I355" s="2" t="s">
        <v>202</v>
      </c>
      <c r="J355" s="2" t="s">
        <v>249</v>
      </c>
      <c r="K355" s="2">
        <v>1</v>
      </c>
      <c r="L355" s="2"/>
    </row>
    <row r="356" spans="1:12">
      <c r="A356" s="2">
        <v>355</v>
      </c>
      <c r="B356" s="2" t="str">
        <f t="shared" si="10"/>
        <v>CS26-T046-1</v>
      </c>
      <c r="C356" s="2" t="str">
        <f t="shared" si="11"/>
        <v>T046</v>
      </c>
      <c r="D356" s="2" t="s">
        <v>99</v>
      </c>
      <c r="E356" s="3" t="s">
        <v>295</v>
      </c>
      <c r="F356" s="2" t="s">
        <v>248</v>
      </c>
      <c r="G356" s="2" t="s">
        <v>215</v>
      </c>
      <c r="H356" s="2">
        <v>46</v>
      </c>
      <c r="I356" s="2" t="s">
        <v>202</v>
      </c>
      <c r="J356" s="2" t="s">
        <v>249</v>
      </c>
      <c r="K356" s="2">
        <v>1</v>
      </c>
      <c r="L356" s="2"/>
    </row>
    <row r="357" spans="1:12">
      <c r="A357" s="2">
        <v>356</v>
      </c>
      <c r="B357" s="2" t="str">
        <f t="shared" si="10"/>
        <v>CS26-T047-1</v>
      </c>
      <c r="C357" s="2" t="str">
        <f t="shared" si="11"/>
        <v>T047</v>
      </c>
      <c r="D357" s="2" t="s">
        <v>99</v>
      </c>
      <c r="E357" s="3" t="s">
        <v>296</v>
      </c>
      <c r="F357" s="2" t="s">
        <v>248</v>
      </c>
      <c r="G357" s="2" t="s">
        <v>215</v>
      </c>
      <c r="H357" s="2">
        <v>47</v>
      </c>
      <c r="I357" s="2" t="s">
        <v>202</v>
      </c>
      <c r="J357" s="2" t="s">
        <v>249</v>
      </c>
      <c r="K357" s="2">
        <v>1</v>
      </c>
      <c r="L357" s="2"/>
    </row>
    <row r="358" spans="1:12">
      <c r="A358" s="2">
        <v>357</v>
      </c>
      <c r="B358" s="2" t="str">
        <f t="shared" si="10"/>
        <v>CS26-T048-1</v>
      </c>
      <c r="C358" s="2" t="str">
        <f t="shared" si="11"/>
        <v>T048</v>
      </c>
      <c r="D358" s="2" t="s">
        <v>99</v>
      </c>
      <c r="E358" s="3" t="s">
        <v>297</v>
      </c>
      <c r="F358" s="2" t="s">
        <v>248</v>
      </c>
      <c r="G358" s="2" t="s">
        <v>215</v>
      </c>
      <c r="H358" s="2">
        <v>48</v>
      </c>
      <c r="I358" s="2" t="s">
        <v>229</v>
      </c>
      <c r="J358" s="2" t="s">
        <v>249</v>
      </c>
      <c r="K358" s="2">
        <v>1</v>
      </c>
      <c r="L358" s="2"/>
    </row>
    <row r="359" spans="1:12">
      <c r="A359" s="2">
        <v>358</v>
      </c>
      <c r="B359" s="2" t="str">
        <f t="shared" si="10"/>
        <v>CS26-T049-1</v>
      </c>
      <c r="C359" s="2" t="str">
        <f t="shared" si="11"/>
        <v>T049</v>
      </c>
      <c r="D359" s="2" t="s">
        <v>99</v>
      </c>
      <c r="E359" s="3" t="s">
        <v>298</v>
      </c>
      <c r="F359" s="2" t="s">
        <v>248</v>
      </c>
      <c r="G359" s="2" t="s">
        <v>215</v>
      </c>
      <c r="H359" s="2">
        <v>49</v>
      </c>
      <c r="I359" s="2" t="s">
        <v>229</v>
      </c>
      <c r="J359" s="2" t="s">
        <v>249</v>
      </c>
      <c r="K359" s="2">
        <v>1</v>
      </c>
      <c r="L359" s="2"/>
    </row>
    <row r="360" spans="1:12">
      <c r="A360" s="2">
        <v>359</v>
      </c>
      <c r="B360" s="2" t="str">
        <f t="shared" si="10"/>
        <v>CS26-T050-1</v>
      </c>
      <c r="C360" s="2" t="str">
        <f t="shared" si="11"/>
        <v>T050</v>
      </c>
      <c r="D360" s="2" t="s">
        <v>99</v>
      </c>
      <c r="E360" s="3" t="s">
        <v>299</v>
      </c>
      <c r="F360" s="2" t="s">
        <v>248</v>
      </c>
      <c r="G360" s="2" t="s">
        <v>215</v>
      </c>
      <c r="H360" s="2">
        <v>50</v>
      </c>
      <c r="I360" s="2" t="s">
        <v>229</v>
      </c>
      <c r="J360" s="2" t="s">
        <v>249</v>
      </c>
      <c r="K360" s="2">
        <v>1</v>
      </c>
      <c r="L360" s="2"/>
    </row>
    <row r="361" spans="1:12">
      <c r="A361" s="2">
        <v>360</v>
      </c>
      <c r="B361" s="2" t="str">
        <f t="shared" si="10"/>
        <v>CS26-T051-1</v>
      </c>
      <c r="C361" s="2" t="str">
        <f t="shared" si="11"/>
        <v>T051</v>
      </c>
      <c r="D361" s="2" t="s">
        <v>99</v>
      </c>
      <c r="E361" s="3" t="s">
        <v>300</v>
      </c>
      <c r="F361" s="2" t="s">
        <v>248</v>
      </c>
      <c r="G361" s="2" t="s">
        <v>215</v>
      </c>
      <c r="H361" s="2">
        <v>51</v>
      </c>
      <c r="I361" s="2" t="s">
        <v>229</v>
      </c>
      <c r="J361" s="2" t="s">
        <v>249</v>
      </c>
      <c r="K361" s="2">
        <v>1</v>
      </c>
      <c r="L361" s="2"/>
    </row>
    <row r="362" spans="1:12">
      <c r="A362" s="2">
        <v>361</v>
      </c>
      <c r="B362" s="2" t="str">
        <f t="shared" si="10"/>
        <v>CS26-T052-1</v>
      </c>
      <c r="C362" s="2" t="str">
        <f t="shared" si="11"/>
        <v>T052</v>
      </c>
      <c r="D362" s="2" t="s">
        <v>99</v>
      </c>
      <c r="E362" s="3" t="s">
        <v>301</v>
      </c>
      <c r="F362" s="2" t="s">
        <v>248</v>
      </c>
      <c r="G362" s="2" t="s">
        <v>215</v>
      </c>
      <c r="H362" s="2">
        <v>52</v>
      </c>
      <c r="I362" s="2" t="s">
        <v>229</v>
      </c>
      <c r="J362" s="2" t="s">
        <v>249</v>
      </c>
      <c r="K362" s="2">
        <v>1</v>
      </c>
      <c r="L362" s="2"/>
    </row>
    <row r="363" spans="1:12">
      <c r="A363" s="2">
        <v>362</v>
      </c>
      <c r="B363" s="2" t="str">
        <f t="shared" si="10"/>
        <v>CS26-T053-1</v>
      </c>
      <c r="C363" s="2" t="str">
        <f t="shared" si="11"/>
        <v>T053</v>
      </c>
      <c r="D363" s="2" t="s">
        <v>99</v>
      </c>
      <c r="E363" s="3" t="s">
        <v>302</v>
      </c>
      <c r="F363" s="2" t="s">
        <v>248</v>
      </c>
      <c r="G363" s="2" t="s">
        <v>215</v>
      </c>
      <c r="H363" s="2">
        <v>53</v>
      </c>
      <c r="I363" s="2" t="s">
        <v>202</v>
      </c>
      <c r="J363" s="2" t="s">
        <v>249</v>
      </c>
      <c r="K363" s="2">
        <v>1</v>
      </c>
      <c r="L363" s="2"/>
    </row>
    <row r="364" spans="1:12">
      <c r="A364" s="2">
        <v>363</v>
      </c>
      <c r="B364" s="2" t="str">
        <f t="shared" si="10"/>
        <v>CS26-T054-1</v>
      </c>
      <c r="C364" s="2" t="str">
        <f t="shared" si="11"/>
        <v>T054</v>
      </c>
      <c r="D364" s="2" t="s">
        <v>99</v>
      </c>
      <c r="E364" s="3" t="s">
        <v>303</v>
      </c>
      <c r="F364" s="2" t="s">
        <v>248</v>
      </c>
      <c r="G364" s="2" t="s">
        <v>215</v>
      </c>
      <c r="H364" s="2">
        <v>54</v>
      </c>
      <c r="I364" s="2" t="s">
        <v>202</v>
      </c>
      <c r="J364" s="2" t="s">
        <v>249</v>
      </c>
      <c r="K364" s="2">
        <v>1</v>
      </c>
      <c r="L364" s="2"/>
    </row>
    <row r="365" spans="1:12">
      <c r="A365" s="2">
        <v>364</v>
      </c>
      <c r="B365" s="2" t="str">
        <f t="shared" si="10"/>
        <v>CS26-T055-1</v>
      </c>
      <c r="C365" s="2" t="str">
        <f t="shared" si="11"/>
        <v>T055</v>
      </c>
      <c r="D365" s="2" t="s">
        <v>99</v>
      </c>
      <c r="E365" s="3" t="s">
        <v>304</v>
      </c>
      <c r="F365" s="2" t="s">
        <v>248</v>
      </c>
      <c r="G365" s="2" t="s">
        <v>215</v>
      </c>
      <c r="H365" s="2">
        <v>55</v>
      </c>
      <c r="I365" s="2" t="s">
        <v>202</v>
      </c>
      <c r="J365" s="2" t="s">
        <v>249</v>
      </c>
      <c r="K365" s="2">
        <v>1</v>
      </c>
      <c r="L365" s="2"/>
    </row>
    <row r="366" spans="1:12">
      <c r="A366" s="2">
        <v>365</v>
      </c>
      <c r="B366" s="2" t="str">
        <f t="shared" si="10"/>
        <v>CS26-T056-1</v>
      </c>
      <c r="C366" s="2" t="str">
        <f t="shared" si="11"/>
        <v>T056</v>
      </c>
      <c r="D366" s="2" t="s">
        <v>99</v>
      </c>
      <c r="E366" s="3" t="s">
        <v>305</v>
      </c>
      <c r="F366" s="2" t="s">
        <v>248</v>
      </c>
      <c r="G366" s="2" t="s">
        <v>215</v>
      </c>
      <c r="H366" s="2">
        <v>56</v>
      </c>
      <c r="I366" s="2" t="s">
        <v>229</v>
      </c>
      <c r="J366" s="2" t="s">
        <v>249</v>
      </c>
      <c r="K366" s="2">
        <v>1</v>
      </c>
      <c r="L366" s="2"/>
    </row>
    <row r="367" spans="1:12">
      <c r="A367" s="2">
        <v>366</v>
      </c>
      <c r="B367" s="2" t="str">
        <f t="shared" si="10"/>
        <v>CS26-T057-1</v>
      </c>
      <c r="C367" s="2" t="str">
        <f t="shared" si="11"/>
        <v>T057</v>
      </c>
      <c r="D367" s="2" t="s">
        <v>99</v>
      </c>
      <c r="E367" s="3" t="s">
        <v>306</v>
      </c>
      <c r="F367" s="2" t="s">
        <v>248</v>
      </c>
      <c r="G367" s="2" t="s">
        <v>215</v>
      </c>
      <c r="H367" s="2">
        <v>57</v>
      </c>
      <c r="I367" s="2" t="s">
        <v>229</v>
      </c>
      <c r="J367" s="2" t="s">
        <v>249</v>
      </c>
      <c r="K367" s="2">
        <v>1</v>
      </c>
      <c r="L367" s="2"/>
    </row>
    <row r="368" spans="1:12">
      <c r="A368" s="2">
        <v>367</v>
      </c>
      <c r="B368" s="2" t="str">
        <f t="shared" si="10"/>
        <v>CS26-T058-1</v>
      </c>
      <c r="C368" s="2" t="str">
        <f t="shared" si="11"/>
        <v>T058</v>
      </c>
      <c r="D368" s="2" t="s">
        <v>99</v>
      </c>
      <c r="E368" s="3" t="s">
        <v>307</v>
      </c>
      <c r="F368" s="2" t="s">
        <v>248</v>
      </c>
      <c r="G368" s="2" t="s">
        <v>215</v>
      </c>
      <c r="H368" s="2">
        <v>58</v>
      </c>
      <c r="I368" s="2" t="s">
        <v>229</v>
      </c>
      <c r="J368" s="2" t="s">
        <v>249</v>
      </c>
      <c r="K368" s="2">
        <v>1</v>
      </c>
      <c r="L368" s="2"/>
    </row>
    <row r="369" spans="1:12">
      <c r="A369" s="2">
        <v>368</v>
      </c>
      <c r="B369" s="2" t="str">
        <f t="shared" si="10"/>
        <v>CS26-T059-1</v>
      </c>
      <c r="C369" s="2" t="str">
        <f t="shared" si="11"/>
        <v>T059</v>
      </c>
      <c r="D369" s="2" t="s">
        <v>99</v>
      </c>
      <c r="E369" s="3" t="s">
        <v>308</v>
      </c>
      <c r="F369" s="2" t="s">
        <v>248</v>
      </c>
      <c r="G369" s="2" t="s">
        <v>215</v>
      </c>
      <c r="H369" s="2">
        <v>59</v>
      </c>
      <c r="I369" s="2" t="s">
        <v>202</v>
      </c>
      <c r="J369" s="2" t="s">
        <v>249</v>
      </c>
      <c r="K369" s="2">
        <v>1</v>
      </c>
      <c r="L369" s="2"/>
    </row>
    <row r="370" spans="1:12">
      <c r="A370" s="2">
        <v>369</v>
      </c>
      <c r="B370" s="2" t="str">
        <f t="shared" si="10"/>
        <v>CS26-T060-1</v>
      </c>
      <c r="C370" s="2" t="str">
        <f t="shared" si="11"/>
        <v>T060</v>
      </c>
      <c r="D370" s="2" t="s">
        <v>99</v>
      </c>
      <c r="E370" s="3" t="s">
        <v>309</v>
      </c>
      <c r="F370" s="2" t="s">
        <v>248</v>
      </c>
      <c r="G370" s="2" t="s">
        <v>215</v>
      </c>
      <c r="H370" s="2">
        <v>60</v>
      </c>
      <c r="I370" s="2" t="s">
        <v>229</v>
      </c>
      <c r="J370" s="2" t="s">
        <v>249</v>
      </c>
      <c r="K370" s="2">
        <v>1</v>
      </c>
      <c r="L370" s="2"/>
    </row>
    <row r="371" spans="1:12">
      <c r="A371" s="2">
        <v>370</v>
      </c>
      <c r="B371" s="2" t="str">
        <f t="shared" si="10"/>
        <v>CS26-T061-1</v>
      </c>
      <c r="C371" s="2" t="str">
        <f t="shared" si="11"/>
        <v>T061</v>
      </c>
      <c r="D371" s="2" t="s">
        <v>99</v>
      </c>
      <c r="E371" s="3" t="s">
        <v>310</v>
      </c>
      <c r="F371" s="2" t="s">
        <v>248</v>
      </c>
      <c r="G371" s="2" t="s">
        <v>215</v>
      </c>
      <c r="H371" s="2">
        <v>61</v>
      </c>
      <c r="I371" s="2" t="s">
        <v>202</v>
      </c>
      <c r="J371" s="2" t="s">
        <v>249</v>
      </c>
      <c r="K371" s="2">
        <v>1</v>
      </c>
      <c r="L371" s="2"/>
    </row>
    <row r="372" spans="1:12">
      <c r="A372" s="2">
        <v>371</v>
      </c>
      <c r="B372" s="2" t="str">
        <f t="shared" si="10"/>
        <v>CS26-T062-1</v>
      </c>
      <c r="C372" s="2" t="str">
        <f t="shared" si="11"/>
        <v>T062</v>
      </c>
      <c r="D372" s="2" t="s">
        <v>99</v>
      </c>
      <c r="E372" s="3" t="s">
        <v>311</v>
      </c>
      <c r="F372" s="2" t="s">
        <v>248</v>
      </c>
      <c r="G372" s="2" t="s">
        <v>215</v>
      </c>
      <c r="H372" s="2">
        <v>62</v>
      </c>
      <c r="I372" s="2" t="s">
        <v>229</v>
      </c>
      <c r="J372" s="2" t="s">
        <v>249</v>
      </c>
      <c r="K372" s="2">
        <v>1</v>
      </c>
      <c r="L372" s="2"/>
    </row>
    <row r="373" spans="1:12">
      <c r="A373" s="2">
        <v>372</v>
      </c>
      <c r="B373" s="2" t="str">
        <f t="shared" si="10"/>
        <v>CS26-T063-1</v>
      </c>
      <c r="C373" s="2" t="str">
        <f t="shared" si="11"/>
        <v>T063</v>
      </c>
      <c r="D373" s="2" t="s">
        <v>99</v>
      </c>
      <c r="E373" s="3" t="s">
        <v>312</v>
      </c>
      <c r="F373" s="2" t="s">
        <v>248</v>
      </c>
      <c r="G373" s="2" t="s">
        <v>215</v>
      </c>
      <c r="H373" s="2">
        <v>63</v>
      </c>
      <c r="I373" s="2" t="s">
        <v>229</v>
      </c>
      <c r="J373" s="2" t="s">
        <v>249</v>
      </c>
      <c r="K373" s="2">
        <v>1</v>
      </c>
      <c r="L373" s="2"/>
    </row>
    <row r="374" spans="1:12">
      <c r="A374" s="2">
        <v>373</v>
      </c>
      <c r="B374" s="2" t="str">
        <f t="shared" si="10"/>
        <v>CS26-T064-1</v>
      </c>
      <c r="C374" s="2" t="str">
        <f t="shared" si="11"/>
        <v>T064</v>
      </c>
      <c r="D374" s="2" t="s">
        <v>99</v>
      </c>
      <c r="E374" s="3" t="s">
        <v>313</v>
      </c>
      <c r="F374" s="2" t="s">
        <v>248</v>
      </c>
      <c r="G374" s="2" t="s">
        <v>215</v>
      </c>
      <c r="H374" s="2">
        <v>64</v>
      </c>
      <c r="I374" s="2" t="s">
        <v>229</v>
      </c>
      <c r="J374" s="2" t="s">
        <v>249</v>
      </c>
      <c r="K374" s="2">
        <v>1</v>
      </c>
      <c r="L374" s="2"/>
    </row>
    <row r="375" spans="1:12">
      <c r="A375" s="2">
        <v>374</v>
      </c>
      <c r="B375" s="2" t="str">
        <f t="shared" si="10"/>
        <v>CS26-T065-1</v>
      </c>
      <c r="C375" s="2" t="str">
        <f t="shared" si="11"/>
        <v>T065</v>
      </c>
      <c r="D375" s="2" t="s">
        <v>99</v>
      </c>
      <c r="E375" s="3" t="s">
        <v>314</v>
      </c>
      <c r="F375" s="2" t="s">
        <v>248</v>
      </c>
      <c r="G375" s="2" t="s">
        <v>215</v>
      </c>
      <c r="H375" s="2">
        <v>65</v>
      </c>
      <c r="I375" s="2" t="s">
        <v>202</v>
      </c>
      <c r="J375" s="2" t="s">
        <v>249</v>
      </c>
      <c r="K375" s="2">
        <v>1</v>
      </c>
      <c r="L375" s="2"/>
    </row>
    <row r="376" spans="1:12">
      <c r="A376" s="2">
        <v>375</v>
      </c>
      <c r="B376" s="2" t="str">
        <f t="shared" si="10"/>
        <v>CS26-T066-1</v>
      </c>
      <c r="C376" s="2" t="str">
        <f t="shared" si="11"/>
        <v>T066</v>
      </c>
      <c r="D376" s="2" t="s">
        <v>99</v>
      </c>
      <c r="E376" s="3" t="s">
        <v>315</v>
      </c>
      <c r="F376" s="2" t="s">
        <v>248</v>
      </c>
      <c r="G376" s="2" t="s">
        <v>215</v>
      </c>
      <c r="H376" s="2">
        <v>66</v>
      </c>
      <c r="I376" s="2" t="s">
        <v>229</v>
      </c>
      <c r="J376" s="2" t="s">
        <v>249</v>
      </c>
      <c r="K376" s="2">
        <v>1</v>
      </c>
      <c r="L376" s="2"/>
    </row>
    <row r="377" spans="1:12">
      <c r="A377" s="2">
        <v>376</v>
      </c>
      <c r="B377" s="2" t="str">
        <f t="shared" si="10"/>
        <v>CS26-T067-1</v>
      </c>
      <c r="C377" s="2" t="str">
        <f t="shared" si="11"/>
        <v>T067</v>
      </c>
      <c r="D377" s="2" t="s">
        <v>99</v>
      </c>
      <c r="E377" s="3" t="s">
        <v>316</v>
      </c>
      <c r="F377" s="2" t="s">
        <v>248</v>
      </c>
      <c r="G377" s="2" t="s">
        <v>215</v>
      </c>
      <c r="H377" s="2">
        <v>67</v>
      </c>
      <c r="I377" s="2" t="s">
        <v>202</v>
      </c>
      <c r="J377" s="2" t="s">
        <v>249</v>
      </c>
      <c r="K377" s="2">
        <v>1</v>
      </c>
      <c r="L377" s="2"/>
    </row>
    <row r="378" spans="1:12">
      <c r="A378" s="2">
        <v>377</v>
      </c>
      <c r="B378" s="2" t="str">
        <f t="shared" si="10"/>
        <v>CS26-T068-1</v>
      </c>
      <c r="C378" s="2" t="str">
        <f t="shared" si="11"/>
        <v>T068</v>
      </c>
      <c r="D378" s="2" t="s">
        <v>99</v>
      </c>
      <c r="E378" s="3" t="s">
        <v>317</v>
      </c>
      <c r="F378" s="2" t="s">
        <v>248</v>
      </c>
      <c r="G378" s="2" t="s">
        <v>215</v>
      </c>
      <c r="H378" s="2">
        <v>68</v>
      </c>
      <c r="I378" s="2" t="s">
        <v>202</v>
      </c>
      <c r="J378" s="2" t="s">
        <v>249</v>
      </c>
      <c r="K378" s="2">
        <v>1</v>
      </c>
      <c r="L378" s="2"/>
    </row>
    <row r="379" spans="1:12">
      <c r="A379" s="2">
        <v>378</v>
      </c>
      <c r="B379" s="2" t="str">
        <f t="shared" si="10"/>
        <v>CS26-T069-1</v>
      </c>
      <c r="C379" s="2" t="str">
        <f t="shared" si="11"/>
        <v>T069</v>
      </c>
      <c r="D379" s="2" t="s">
        <v>99</v>
      </c>
      <c r="E379" s="3" t="s">
        <v>318</v>
      </c>
      <c r="F379" s="2" t="s">
        <v>248</v>
      </c>
      <c r="G379" s="2" t="s">
        <v>215</v>
      </c>
      <c r="H379" s="2">
        <v>69</v>
      </c>
      <c r="I379" s="2" t="s">
        <v>202</v>
      </c>
      <c r="J379" s="2" t="s">
        <v>249</v>
      </c>
      <c r="K379" s="2">
        <v>1</v>
      </c>
      <c r="L379" s="2"/>
    </row>
    <row r="380" spans="1:12">
      <c r="A380" s="2">
        <v>379</v>
      </c>
      <c r="B380" s="2" t="str">
        <f t="shared" si="10"/>
        <v>CS26-T070-1</v>
      </c>
      <c r="C380" s="2" t="str">
        <f t="shared" si="11"/>
        <v>T070</v>
      </c>
      <c r="D380" s="2" t="s">
        <v>99</v>
      </c>
      <c r="E380" s="3" t="s">
        <v>319</v>
      </c>
      <c r="F380" s="2" t="s">
        <v>248</v>
      </c>
      <c r="G380" s="2" t="s">
        <v>215</v>
      </c>
      <c r="H380" s="2">
        <v>70</v>
      </c>
      <c r="I380" s="2" t="s">
        <v>202</v>
      </c>
      <c r="J380" s="2" t="s">
        <v>249</v>
      </c>
      <c r="K380" s="2">
        <v>1</v>
      </c>
      <c r="L380" s="2"/>
    </row>
    <row r="381" spans="1:12">
      <c r="A381" s="2">
        <v>380</v>
      </c>
      <c r="B381" s="2" t="str">
        <f t="shared" si="10"/>
        <v>CS26-T071-1</v>
      </c>
      <c r="C381" s="2" t="str">
        <f t="shared" si="11"/>
        <v>T071</v>
      </c>
      <c r="D381" s="2" t="s">
        <v>99</v>
      </c>
      <c r="E381" s="3" t="s">
        <v>320</v>
      </c>
      <c r="F381" s="2" t="s">
        <v>248</v>
      </c>
      <c r="G381" s="2" t="s">
        <v>215</v>
      </c>
      <c r="H381" s="2">
        <v>71</v>
      </c>
      <c r="I381" s="2" t="s">
        <v>229</v>
      </c>
      <c r="J381" s="2" t="s">
        <v>249</v>
      </c>
      <c r="K381" s="2">
        <v>1</v>
      </c>
      <c r="L381" s="2"/>
    </row>
    <row r="382" spans="1:12">
      <c r="A382" s="2">
        <v>381</v>
      </c>
      <c r="B382" s="2" t="str">
        <f t="shared" si="10"/>
        <v>CS26-T072-1</v>
      </c>
      <c r="C382" s="2" t="str">
        <f t="shared" si="11"/>
        <v>T072</v>
      </c>
      <c r="D382" s="2" t="s">
        <v>99</v>
      </c>
      <c r="E382" s="3" t="s">
        <v>321</v>
      </c>
      <c r="F382" s="2" t="s">
        <v>248</v>
      </c>
      <c r="G382" s="2" t="s">
        <v>215</v>
      </c>
      <c r="H382" s="2">
        <v>72</v>
      </c>
      <c r="I382" s="2" t="s">
        <v>202</v>
      </c>
      <c r="J382" s="2" t="s">
        <v>249</v>
      </c>
      <c r="K382" s="2">
        <v>1</v>
      </c>
      <c r="L382" s="2"/>
    </row>
    <row r="383" spans="1:12">
      <c r="A383" s="2">
        <v>382</v>
      </c>
      <c r="B383" s="2" t="str">
        <f t="shared" si="10"/>
        <v>CS26-T073-1</v>
      </c>
      <c r="C383" s="2" t="str">
        <f t="shared" si="11"/>
        <v>T073</v>
      </c>
      <c r="D383" s="2" t="s">
        <v>99</v>
      </c>
      <c r="E383" s="3" t="s">
        <v>322</v>
      </c>
      <c r="F383" s="2" t="s">
        <v>248</v>
      </c>
      <c r="G383" s="2" t="s">
        <v>215</v>
      </c>
      <c r="H383" s="2">
        <v>73</v>
      </c>
      <c r="I383" s="2" t="s">
        <v>202</v>
      </c>
      <c r="J383" s="2" t="s">
        <v>249</v>
      </c>
      <c r="K383" s="2">
        <v>1</v>
      </c>
      <c r="L383" s="2"/>
    </row>
    <row r="384" spans="1:12">
      <c r="A384" s="2">
        <v>383</v>
      </c>
      <c r="B384" s="2" t="str">
        <f t="shared" si="10"/>
        <v>CS26-T074-1</v>
      </c>
      <c r="C384" s="2" t="str">
        <f t="shared" si="11"/>
        <v>T074</v>
      </c>
      <c r="D384" s="2" t="s">
        <v>99</v>
      </c>
      <c r="E384" s="3" t="s">
        <v>323</v>
      </c>
      <c r="F384" s="2" t="s">
        <v>248</v>
      </c>
      <c r="G384" s="2" t="s">
        <v>215</v>
      </c>
      <c r="H384" s="2">
        <v>74</v>
      </c>
      <c r="I384" s="2" t="s">
        <v>202</v>
      </c>
      <c r="J384" s="2" t="s">
        <v>249</v>
      </c>
      <c r="K384" s="2">
        <v>1</v>
      </c>
      <c r="L384" s="2"/>
    </row>
    <row r="385" spans="1:12">
      <c r="A385" s="2">
        <v>384</v>
      </c>
      <c r="B385" s="2" t="str">
        <f t="shared" si="10"/>
        <v>CS26-T075-1</v>
      </c>
      <c r="C385" s="2" t="str">
        <f t="shared" si="11"/>
        <v>T075</v>
      </c>
      <c r="D385" s="2" t="s">
        <v>99</v>
      </c>
      <c r="E385" s="3" t="s">
        <v>324</v>
      </c>
      <c r="F385" s="2" t="s">
        <v>248</v>
      </c>
      <c r="G385" s="2" t="s">
        <v>215</v>
      </c>
      <c r="H385" s="2">
        <v>75</v>
      </c>
      <c r="I385" s="2" t="s">
        <v>229</v>
      </c>
      <c r="J385" s="2" t="s">
        <v>249</v>
      </c>
      <c r="K385" s="2">
        <v>1</v>
      </c>
      <c r="L385" s="2"/>
    </row>
    <row r="386" spans="1:12">
      <c r="A386" s="2">
        <v>385</v>
      </c>
      <c r="B386" s="2" t="str">
        <f t="shared" ref="B386:B449" si="12">D386&amp;"-"&amp;C386&amp;"-"&amp;K386</f>
        <v>CS26-T076-1</v>
      </c>
      <c r="C386" s="2" t="str">
        <f t="shared" ref="C386:C449" si="13">G386&amp;TEXT(H386,"000")</f>
        <v>T076</v>
      </c>
      <c r="D386" s="2" t="s">
        <v>99</v>
      </c>
      <c r="E386" s="3" t="s">
        <v>325</v>
      </c>
      <c r="F386" s="2" t="s">
        <v>248</v>
      </c>
      <c r="G386" s="2" t="s">
        <v>215</v>
      </c>
      <c r="H386" s="2">
        <v>76</v>
      </c>
      <c r="I386" s="2" t="s">
        <v>229</v>
      </c>
      <c r="J386" s="2" t="s">
        <v>249</v>
      </c>
      <c r="K386" s="2">
        <v>1</v>
      </c>
      <c r="L386" s="2"/>
    </row>
    <row r="387" spans="1:12">
      <c r="A387" s="2">
        <v>386</v>
      </c>
      <c r="B387" s="2" t="str">
        <f t="shared" si="12"/>
        <v>CS26-T077-1</v>
      </c>
      <c r="C387" s="2" t="str">
        <f t="shared" si="13"/>
        <v>T077</v>
      </c>
      <c r="D387" s="2" t="s">
        <v>99</v>
      </c>
      <c r="E387" s="3" t="s">
        <v>326</v>
      </c>
      <c r="F387" s="2" t="s">
        <v>248</v>
      </c>
      <c r="G387" s="2" t="s">
        <v>215</v>
      </c>
      <c r="H387" s="2">
        <v>77</v>
      </c>
      <c r="I387" s="2" t="s">
        <v>229</v>
      </c>
      <c r="J387" s="2" t="s">
        <v>249</v>
      </c>
      <c r="K387" s="2">
        <v>1</v>
      </c>
      <c r="L387" s="2"/>
    </row>
    <row r="388" spans="1:12">
      <c r="A388" s="2">
        <v>387</v>
      </c>
      <c r="B388" s="2" t="str">
        <f t="shared" si="12"/>
        <v>CS26-T078-1</v>
      </c>
      <c r="C388" s="2" t="str">
        <f t="shared" si="13"/>
        <v>T078</v>
      </c>
      <c r="D388" s="2" t="s">
        <v>99</v>
      </c>
      <c r="E388" s="3" t="s">
        <v>327</v>
      </c>
      <c r="F388" s="2" t="s">
        <v>248</v>
      </c>
      <c r="G388" s="2" t="s">
        <v>215</v>
      </c>
      <c r="H388" s="2">
        <v>78</v>
      </c>
      <c r="I388" s="2" t="s">
        <v>229</v>
      </c>
      <c r="J388" s="2" t="s">
        <v>249</v>
      </c>
      <c r="K388" s="2">
        <v>1</v>
      </c>
      <c r="L388" s="2"/>
    </row>
    <row r="389" spans="1:12">
      <c r="A389" s="2">
        <v>388</v>
      </c>
      <c r="B389" s="2" t="str">
        <f t="shared" si="12"/>
        <v>CS26-T079-1</v>
      </c>
      <c r="C389" s="2" t="str">
        <f t="shared" si="13"/>
        <v>T079</v>
      </c>
      <c r="D389" s="2" t="s">
        <v>99</v>
      </c>
      <c r="E389" s="3" t="s">
        <v>328</v>
      </c>
      <c r="F389" s="2" t="s">
        <v>248</v>
      </c>
      <c r="G389" s="2" t="s">
        <v>215</v>
      </c>
      <c r="H389" s="2">
        <v>79</v>
      </c>
      <c r="I389" s="2" t="s">
        <v>202</v>
      </c>
      <c r="J389" s="2" t="s">
        <v>249</v>
      </c>
      <c r="K389" s="2">
        <v>1</v>
      </c>
      <c r="L389" s="2"/>
    </row>
    <row r="390" spans="1:12">
      <c r="A390" s="2">
        <v>389</v>
      </c>
      <c r="B390" s="2" t="str">
        <f t="shared" si="12"/>
        <v>CS26-T080-1</v>
      </c>
      <c r="C390" s="2" t="str">
        <f t="shared" si="13"/>
        <v>T080</v>
      </c>
      <c r="D390" s="2" t="s">
        <v>99</v>
      </c>
      <c r="E390" s="3" t="s">
        <v>329</v>
      </c>
      <c r="F390" s="2" t="s">
        <v>248</v>
      </c>
      <c r="G390" s="2" t="s">
        <v>215</v>
      </c>
      <c r="H390" s="2">
        <v>80</v>
      </c>
      <c r="I390" s="2" t="s">
        <v>229</v>
      </c>
      <c r="J390" s="2" t="s">
        <v>249</v>
      </c>
      <c r="K390" s="2">
        <v>1</v>
      </c>
      <c r="L390" s="2"/>
    </row>
    <row r="391" spans="1:12">
      <c r="A391" s="2">
        <v>390</v>
      </c>
      <c r="B391" s="2" t="str">
        <f t="shared" si="12"/>
        <v>CS26-T081-1</v>
      </c>
      <c r="C391" s="2" t="str">
        <f t="shared" si="13"/>
        <v>T081</v>
      </c>
      <c r="D391" s="2" t="s">
        <v>99</v>
      </c>
      <c r="E391" s="3" t="s">
        <v>330</v>
      </c>
      <c r="F391" s="2" t="s">
        <v>248</v>
      </c>
      <c r="G391" s="2" t="s">
        <v>215</v>
      </c>
      <c r="H391" s="2">
        <v>81</v>
      </c>
      <c r="I391" s="2" t="s">
        <v>229</v>
      </c>
      <c r="J391" s="2" t="s">
        <v>249</v>
      </c>
      <c r="K391" s="2">
        <v>1</v>
      </c>
      <c r="L391" s="2"/>
    </row>
    <row r="392" spans="1:12">
      <c r="A392" s="2">
        <v>391</v>
      </c>
      <c r="B392" s="2" t="str">
        <f t="shared" si="12"/>
        <v>CS26-T082-1</v>
      </c>
      <c r="C392" s="2" t="str">
        <f t="shared" si="13"/>
        <v>T082</v>
      </c>
      <c r="D392" s="2" t="s">
        <v>99</v>
      </c>
      <c r="E392" s="3" t="s">
        <v>331</v>
      </c>
      <c r="F392" s="2" t="s">
        <v>248</v>
      </c>
      <c r="G392" s="2" t="s">
        <v>215</v>
      </c>
      <c r="H392" s="2">
        <v>82</v>
      </c>
      <c r="I392" s="2" t="s">
        <v>229</v>
      </c>
      <c r="J392" s="2" t="s">
        <v>249</v>
      </c>
      <c r="K392" s="2">
        <v>1</v>
      </c>
      <c r="L392" s="2"/>
    </row>
    <row r="393" spans="1:12">
      <c r="A393" s="2">
        <v>392</v>
      </c>
      <c r="B393" s="2" t="str">
        <f t="shared" si="12"/>
        <v>CS26-T083-1</v>
      </c>
      <c r="C393" s="2" t="str">
        <f t="shared" si="13"/>
        <v>T083</v>
      </c>
      <c r="D393" s="2" t="s">
        <v>99</v>
      </c>
      <c r="E393" s="3" t="s">
        <v>332</v>
      </c>
      <c r="F393" s="2" t="s">
        <v>248</v>
      </c>
      <c r="G393" s="2" t="s">
        <v>215</v>
      </c>
      <c r="H393" s="2">
        <v>83</v>
      </c>
      <c r="I393" s="2" t="s">
        <v>229</v>
      </c>
      <c r="J393" s="2" t="s">
        <v>249</v>
      </c>
      <c r="K393" s="2">
        <v>1</v>
      </c>
      <c r="L393" s="2"/>
    </row>
    <row r="394" spans="1:12">
      <c r="A394" s="2">
        <v>393</v>
      </c>
      <c r="B394" s="2" t="str">
        <f t="shared" si="12"/>
        <v>CS26-T084-1</v>
      </c>
      <c r="C394" s="2" t="str">
        <f t="shared" si="13"/>
        <v>T084</v>
      </c>
      <c r="D394" s="2" t="s">
        <v>99</v>
      </c>
      <c r="E394" s="3" t="s">
        <v>333</v>
      </c>
      <c r="F394" s="2" t="s">
        <v>248</v>
      </c>
      <c r="G394" s="2" t="s">
        <v>215</v>
      </c>
      <c r="H394" s="2">
        <v>84</v>
      </c>
      <c r="I394" s="2" t="s">
        <v>202</v>
      </c>
      <c r="J394" s="2" t="s">
        <v>249</v>
      </c>
      <c r="K394" s="2">
        <v>1</v>
      </c>
      <c r="L394" s="2"/>
    </row>
    <row r="395" spans="1:12">
      <c r="A395" s="2">
        <v>394</v>
      </c>
      <c r="B395" s="2" t="str">
        <f t="shared" si="12"/>
        <v>CS26-T085-1</v>
      </c>
      <c r="C395" s="2" t="str">
        <f t="shared" si="13"/>
        <v>T085</v>
      </c>
      <c r="D395" s="2" t="s">
        <v>99</v>
      </c>
      <c r="E395" s="3" t="s">
        <v>334</v>
      </c>
      <c r="F395" s="2" t="s">
        <v>248</v>
      </c>
      <c r="G395" s="2" t="s">
        <v>215</v>
      </c>
      <c r="H395" s="2">
        <v>85</v>
      </c>
      <c r="I395" s="2" t="s">
        <v>202</v>
      </c>
      <c r="J395" s="2" t="s">
        <v>249</v>
      </c>
      <c r="K395" s="2">
        <v>1</v>
      </c>
      <c r="L395" s="2"/>
    </row>
    <row r="396" spans="1:12">
      <c r="A396" s="2">
        <v>395</v>
      </c>
      <c r="B396" s="2" t="str">
        <f t="shared" si="12"/>
        <v>CS26-T086-1</v>
      </c>
      <c r="C396" s="2" t="str">
        <f t="shared" si="13"/>
        <v>T086</v>
      </c>
      <c r="D396" s="2" t="s">
        <v>99</v>
      </c>
      <c r="E396" s="3" t="s">
        <v>335</v>
      </c>
      <c r="F396" s="2" t="s">
        <v>248</v>
      </c>
      <c r="G396" s="2" t="s">
        <v>215</v>
      </c>
      <c r="H396" s="2">
        <v>86</v>
      </c>
      <c r="I396" s="2" t="s">
        <v>202</v>
      </c>
      <c r="J396" s="2" t="s">
        <v>249</v>
      </c>
      <c r="K396" s="2">
        <v>1</v>
      </c>
      <c r="L396" s="2"/>
    </row>
    <row r="397" spans="1:12">
      <c r="A397" s="2">
        <v>396</v>
      </c>
      <c r="B397" s="2" t="str">
        <f t="shared" si="12"/>
        <v>CS26-T087-1</v>
      </c>
      <c r="C397" s="2" t="str">
        <f t="shared" si="13"/>
        <v>T087</v>
      </c>
      <c r="D397" s="2" t="s">
        <v>99</v>
      </c>
      <c r="E397" s="3" t="s">
        <v>336</v>
      </c>
      <c r="F397" s="2" t="s">
        <v>248</v>
      </c>
      <c r="G397" s="2" t="s">
        <v>215</v>
      </c>
      <c r="H397" s="2">
        <v>87</v>
      </c>
      <c r="I397" s="2" t="s">
        <v>229</v>
      </c>
      <c r="J397" s="2" t="s">
        <v>249</v>
      </c>
      <c r="K397" s="2">
        <v>1</v>
      </c>
      <c r="L397" s="2"/>
    </row>
    <row r="398" spans="1:12">
      <c r="A398" s="2">
        <v>397</v>
      </c>
      <c r="B398" s="2" t="str">
        <f t="shared" si="12"/>
        <v>CS26-T088-1</v>
      </c>
      <c r="C398" s="2" t="str">
        <f t="shared" si="13"/>
        <v>T088</v>
      </c>
      <c r="D398" s="2" t="s">
        <v>99</v>
      </c>
      <c r="E398" s="3" t="s">
        <v>337</v>
      </c>
      <c r="F398" s="2" t="s">
        <v>248</v>
      </c>
      <c r="G398" s="2" t="s">
        <v>215</v>
      </c>
      <c r="H398" s="2">
        <v>88</v>
      </c>
      <c r="I398" s="2" t="s">
        <v>202</v>
      </c>
      <c r="J398" s="2" t="s">
        <v>249</v>
      </c>
      <c r="K398" s="2">
        <v>1</v>
      </c>
      <c r="L398" s="2"/>
    </row>
    <row r="399" spans="1:12">
      <c r="A399" s="2">
        <v>398</v>
      </c>
      <c r="B399" s="2" t="str">
        <f t="shared" si="12"/>
        <v>CS26-T089-1</v>
      </c>
      <c r="C399" s="2" t="str">
        <f t="shared" si="13"/>
        <v>T089</v>
      </c>
      <c r="D399" s="2" t="s">
        <v>99</v>
      </c>
      <c r="E399" s="3" t="s">
        <v>338</v>
      </c>
      <c r="F399" s="2" t="s">
        <v>248</v>
      </c>
      <c r="G399" s="2" t="s">
        <v>215</v>
      </c>
      <c r="H399" s="2">
        <v>89</v>
      </c>
      <c r="I399" s="2" t="s">
        <v>229</v>
      </c>
      <c r="J399" s="2" t="s">
        <v>249</v>
      </c>
      <c r="K399" s="2">
        <v>1</v>
      </c>
      <c r="L399" s="2"/>
    </row>
    <row r="400" spans="1:12">
      <c r="A400" s="2">
        <v>399</v>
      </c>
      <c r="B400" s="2" t="str">
        <f t="shared" si="12"/>
        <v>CS26-T090-1</v>
      </c>
      <c r="C400" s="2" t="str">
        <f t="shared" si="13"/>
        <v>T090</v>
      </c>
      <c r="D400" s="2" t="s">
        <v>99</v>
      </c>
      <c r="E400" s="3" t="s">
        <v>339</v>
      </c>
      <c r="F400" s="2" t="s">
        <v>248</v>
      </c>
      <c r="G400" s="2" t="s">
        <v>215</v>
      </c>
      <c r="H400" s="2">
        <v>90</v>
      </c>
      <c r="I400" s="2" t="s">
        <v>202</v>
      </c>
      <c r="J400" s="2" t="s">
        <v>249</v>
      </c>
      <c r="K400" s="2">
        <v>1</v>
      </c>
      <c r="L400" s="2"/>
    </row>
    <row r="401" spans="1:12">
      <c r="A401" s="2">
        <v>400</v>
      </c>
      <c r="B401" s="2" t="str">
        <f t="shared" si="12"/>
        <v>CS26-T091-1</v>
      </c>
      <c r="C401" s="2" t="str">
        <f t="shared" si="13"/>
        <v>T091</v>
      </c>
      <c r="D401" s="2" t="s">
        <v>99</v>
      </c>
      <c r="E401" s="3" t="s">
        <v>340</v>
      </c>
      <c r="F401" s="2" t="s">
        <v>248</v>
      </c>
      <c r="G401" s="2" t="s">
        <v>215</v>
      </c>
      <c r="H401" s="2">
        <v>91</v>
      </c>
      <c r="I401" s="2" t="s">
        <v>229</v>
      </c>
      <c r="J401" s="2" t="s">
        <v>249</v>
      </c>
      <c r="K401" s="2">
        <v>1</v>
      </c>
      <c r="L401" s="2"/>
    </row>
    <row r="402" spans="1:12">
      <c r="A402" s="2">
        <v>401</v>
      </c>
      <c r="B402" s="2" t="str">
        <f t="shared" si="12"/>
        <v>CS26-T092-1</v>
      </c>
      <c r="C402" s="2" t="str">
        <f t="shared" si="13"/>
        <v>T092</v>
      </c>
      <c r="D402" s="2" t="s">
        <v>99</v>
      </c>
      <c r="E402" s="3" t="s">
        <v>341</v>
      </c>
      <c r="F402" s="2" t="s">
        <v>248</v>
      </c>
      <c r="G402" s="2" t="s">
        <v>215</v>
      </c>
      <c r="H402" s="2">
        <v>92</v>
      </c>
      <c r="I402" s="2" t="s">
        <v>202</v>
      </c>
      <c r="J402" s="2" t="s">
        <v>249</v>
      </c>
      <c r="K402" s="2">
        <v>1</v>
      </c>
      <c r="L402" s="2"/>
    </row>
    <row r="403" spans="1:12">
      <c r="A403" s="2">
        <v>402</v>
      </c>
      <c r="B403" s="2" t="str">
        <f t="shared" si="12"/>
        <v>CS26-T093-1</v>
      </c>
      <c r="C403" s="2" t="str">
        <f t="shared" si="13"/>
        <v>T093</v>
      </c>
      <c r="D403" s="2" t="s">
        <v>99</v>
      </c>
      <c r="E403" s="3" t="s">
        <v>342</v>
      </c>
      <c r="F403" s="2" t="s">
        <v>248</v>
      </c>
      <c r="G403" s="2" t="s">
        <v>215</v>
      </c>
      <c r="H403" s="2">
        <v>93</v>
      </c>
      <c r="I403" s="2" t="s">
        <v>202</v>
      </c>
      <c r="J403" s="2" t="s">
        <v>249</v>
      </c>
      <c r="K403" s="2">
        <v>1</v>
      </c>
      <c r="L403" s="2"/>
    </row>
    <row r="404" spans="1:12">
      <c r="A404" s="2">
        <v>403</v>
      </c>
      <c r="B404" s="2" t="str">
        <f t="shared" si="12"/>
        <v>CS26-T094-1</v>
      </c>
      <c r="C404" s="2" t="str">
        <f t="shared" si="13"/>
        <v>T094</v>
      </c>
      <c r="D404" s="2" t="s">
        <v>99</v>
      </c>
      <c r="E404" s="3" t="s">
        <v>343</v>
      </c>
      <c r="F404" s="2" t="s">
        <v>248</v>
      </c>
      <c r="G404" s="2" t="s">
        <v>215</v>
      </c>
      <c r="H404" s="2">
        <v>94</v>
      </c>
      <c r="I404" s="2" t="s">
        <v>229</v>
      </c>
      <c r="J404" s="2" t="s">
        <v>249</v>
      </c>
      <c r="K404" s="2">
        <v>1</v>
      </c>
      <c r="L404" s="2"/>
    </row>
    <row r="405" spans="1:12">
      <c r="A405" s="2">
        <v>404</v>
      </c>
      <c r="B405" s="2" t="str">
        <f t="shared" si="12"/>
        <v>CS26-T095-4</v>
      </c>
      <c r="C405" s="2" t="str">
        <f t="shared" si="13"/>
        <v>T095</v>
      </c>
      <c r="D405" s="2" t="s">
        <v>99</v>
      </c>
      <c r="E405" s="2" t="s">
        <v>345</v>
      </c>
      <c r="F405" s="2" t="s">
        <v>229</v>
      </c>
      <c r="G405" s="2" t="s">
        <v>215</v>
      </c>
      <c r="H405" s="2">
        <v>95</v>
      </c>
      <c r="I405" s="188" t="s">
        <v>229</v>
      </c>
      <c r="J405" s="2" t="s">
        <v>249</v>
      </c>
      <c r="K405" s="2">
        <v>4</v>
      </c>
      <c r="L405" s="2"/>
    </row>
    <row r="406" spans="1:12">
      <c r="A406" s="2">
        <v>405</v>
      </c>
      <c r="B406" s="2" t="str">
        <f t="shared" si="12"/>
        <v>CS26-T096-4</v>
      </c>
      <c r="C406" s="2" t="str">
        <f t="shared" si="13"/>
        <v>T096</v>
      </c>
      <c r="D406" s="2" t="s">
        <v>99</v>
      </c>
      <c r="E406" s="2" t="s">
        <v>345</v>
      </c>
      <c r="F406" s="2" t="s">
        <v>229</v>
      </c>
      <c r="G406" s="2" t="s">
        <v>215</v>
      </c>
      <c r="H406" s="2">
        <v>96</v>
      </c>
      <c r="I406" s="188" t="s">
        <v>202</v>
      </c>
      <c r="J406" s="2" t="s">
        <v>249</v>
      </c>
      <c r="K406" s="2">
        <v>4</v>
      </c>
      <c r="L406" s="2"/>
    </row>
    <row r="407" spans="1:12">
      <c r="A407" s="2">
        <v>406</v>
      </c>
      <c r="B407" s="2" t="str">
        <f t="shared" si="12"/>
        <v>CS26-T097-4</v>
      </c>
      <c r="C407" s="2" t="str">
        <f t="shared" si="13"/>
        <v>T097</v>
      </c>
      <c r="D407" s="2" t="s">
        <v>99</v>
      </c>
      <c r="E407" s="2" t="s">
        <v>347</v>
      </c>
      <c r="F407" s="2" t="s">
        <v>234</v>
      </c>
      <c r="G407" s="2" t="s">
        <v>215</v>
      </c>
      <c r="H407" s="2">
        <v>97</v>
      </c>
      <c r="I407" s="188" t="s">
        <v>229</v>
      </c>
      <c r="J407" s="2" t="s">
        <v>249</v>
      </c>
      <c r="K407" s="2">
        <v>4</v>
      </c>
      <c r="L407" s="2"/>
    </row>
    <row r="408" spans="1:12">
      <c r="A408" s="2">
        <v>407</v>
      </c>
      <c r="B408" s="2" t="str">
        <f t="shared" si="12"/>
        <v>CS26-T098-4</v>
      </c>
      <c r="C408" s="2" t="str">
        <f t="shared" si="13"/>
        <v>T098</v>
      </c>
      <c r="D408" s="2" t="s">
        <v>99</v>
      </c>
      <c r="E408" s="2" t="s">
        <v>347</v>
      </c>
      <c r="F408" s="2" t="s">
        <v>234</v>
      </c>
      <c r="G408" s="2" t="s">
        <v>215</v>
      </c>
      <c r="H408" s="2">
        <v>98</v>
      </c>
      <c r="I408" s="188" t="s">
        <v>202</v>
      </c>
      <c r="J408" s="2" t="s">
        <v>249</v>
      </c>
      <c r="K408" s="2">
        <v>4</v>
      </c>
      <c r="L408" s="2"/>
    </row>
    <row r="409" spans="1:12">
      <c r="A409" s="2">
        <v>408</v>
      </c>
      <c r="B409" s="2" t="str">
        <f t="shared" si="12"/>
        <v>CS26-T099-7</v>
      </c>
      <c r="C409" s="2" t="str">
        <f t="shared" si="13"/>
        <v>T099</v>
      </c>
      <c r="D409" s="2" t="s">
        <v>99</v>
      </c>
      <c r="E409" s="2" t="s">
        <v>349</v>
      </c>
      <c r="F409" s="2" t="s">
        <v>210</v>
      </c>
      <c r="G409" s="2" t="s">
        <v>215</v>
      </c>
      <c r="H409" s="2">
        <v>99</v>
      </c>
      <c r="I409" s="188" t="s">
        <v>229</v>
      </c>
      <c r="J409" s="2" t="s">
        <v>249</v>
      </c>
      <c r="K409" s="2">
        <v>7</v>
      </c>
      <c r="L409" s="2"/>
    </row>
    <row r="410" spans="1:12">
      <c r="A410" s="2">
        <v>409</v>
      </c>
      <c r="B410" s="2" t="str">
        <f t="shared" si="12"/>
        <v>CS26-T100-7</v>
      </c>
      <c r="C410" s="2" t="str">
        <f t="shared" si="13"/>
        <v>T100</v>
      </c>
      <c r="D410" s="2" t="s">
        <v>99</v>
      </c>
      <c r="E410" s="2" t="s">
        <v>349</v>
      </c>
      <c r="F410" s="2" t="s">
        <v>210</v>
      </c>
      <c r="G410" s="2" t="s">
        <v>215</v>
      </c>
      <c r="H410" s="2">
        <v>100</v>
      </c>
      <c r="I410" s="188" t="s">
        <v>202</v>
      </c>
      <c r="J410" s="2" t="s">
        <v>249</v>
      </c>
      <c r="K410" s="2">
        <v>7</v>
      </c>
      <c r="L410" s="2"/>
    </row>
    <row r="411" spans="1:12">
      <c r="A411" s="2">
        <v>410</v>
      </c>
      <c r="B411" s="2" t="str">
        <f t="shared" si="12"/>
        <v>CS26-T101-4</v>
      </c>
      <c r="C411" s="2" t="str">
        <f t="shared" si="13"/>
        <v>T101</v>
      </c>
      <c r="D411" s="2" t="s">
        <v>99</v>
      </c>
      <c r="E411" s="2" t="s">
        <v>352</v>
      </c>
      <c r="F411" s="2" t="s">
        <v>351</v>
      </c>
      <c r="G411" s="2" t="s">
        <v>215</v>
      </c>
      <c r="H411" s="2">
        <v>101</v>
      </c>
      <c r="I411" s="188" t="s">
        <v>229</v>
      </c>
      <c r="J411" s="2" t="s">
        <v>249</v>
      </c>
      <c r="K411" s="2">
        <v>4</v>
      </c>
      <c r="L411" s="2"/>
    </row>
    <row r="412" spans="1:12">
      <c r="A412" s="2">
        <v>411</v>
      </c>
      <c r="B412" s="2" t="str">
        <f t="shared" si="12"/>
        <v>CS26-T102-4</v>
      </c>
      <c r="C412" s="2" t="str">
        <f t="shared" si="13"/>
        <v>T102</v>
      </c>
      <c r="D412" s="2" t="s">
        <v>99</v>
      </c>
      <c r="E412" s="2" t="s">
        <v>352</v>
      </c>
      <c r="F412" s="2" t="s">
        <v>351</v>
      </c>
      <c r="G412" s="2" t="s">
        <v>215</v>
      </c>
      <c r="H412" s="2">
        <v>102</v>
      </c>
      <c r="I412" s="188" t="s">
        <v>202</v>
      </c>
      <c r="J412" s="2" t="s">
        <v>249</v>
      </c>
      <c r="K412" s="2">
        <v>4</v>
      </c>
      <c r="L412" s="2"/>
    </row>
    <row r="413" spans="1:12">
      <c r="A413" s="2">
        <v>412</v>
      </c>
      <c r="B413" s="2" t="str">
        <f t="shared" si="12"/>
        <v>CS26-T103-4</v>
      </c>
      <c r="C413" s="2" t="str">
        <f t="shared" si="13"/>
        <v>T103</v>
      </c>
      <c r="D413" s="2" t="s">
        <v>99</v>
      </c>
      <c r="E413" s="2" t="s">
        <v>354</v>
      </c>
      <c r="F413" s="2" t="s">
        <v>201</v>
      </c>
      <c r="G413" s="2" t="s">
        <v>215</v>
      </c>
      <c r="H413" s="2">
        <v>103</v>
      </c>
      <c r="I413" s="188" t="s">
        <v>229</v>
      </c>
      <c r="J413" s="2" t="s">
        <v>249</v>
      </c>
      <c r="K413" s="2">
        <v>4</v>
      </c>
      <c r="L413" s="2"/>
    </row>
    <row r="414" spans="1:12">
      <c r="A414" s="2">
        <v>413</v>
      </c>
      <c r="B414" s="2" t="str">
        <f t="shared" si="12"/>
        <v>CS26-T104-4</v>
      </c>
      <c r="C414" s="2" t="str">
        <f t="shared" si="13"/>
        <v>T104</v>
      </c>
      <c r="D414" s="2" t="s">
        <v>99</v>
      </c>
      <c r="E414" s="2" t="s">
        <v>354</v>
      </c>
      <c r="F414" s="2" t="s">
        <v>201</v>
      </c>
      <c r="G414" s="2" t="s">
        <v>215</v>
      </c>
      <c r="H414" s="2">
        <v>104</v>
      </c>
      <c r="I414" s="188" t="s">
        <v>202</v>
      </c>
      <c r="J414" s="2" t="s">
        <v>249</v>
      </c>
      <c r="K414" s="2">
        <v>4</v>
      </c>
      <c r="L414" s="2"/>
    </row>
    <row r="415" spans="1:12">
      <c r="A415" s="2">
        <v>414</v>
      </c>
      <c r="B415" s="2" t="str">
        <f t="shared" si="12"/>
        <v>CS26-T105-8</v>
      </c>
      <c r="C415" s="2" t="str">
        <f t="shared" si="13"/>
        <v>T105</v>
      </c>
      <c r="D415" s="2" t="s">
        <v>99</v>
      </c>
      <c r="E415" s="2" t="s">
        <v>356</v>
      </c>
      <c r="F415" s="2" t="s">
        <v>203</v>
      </c>
      <c r="G415" s="2" t="s">
        <v>215</v>
      </c>
      <c r="H415" s="2">
        <v>105</v>
      </c>
      <c r="I415" s="188" t="s">
        <v>229</v>
      </c>
      <c r="J415" s="2" t="s">
        <v>249</v>
      </c>
      <c r="K415" s="2">
        <v>8</v>
      </c>
      <c r="L415" s="2"/>
    </row>
    <row r="416" spans="1:12">
      <c r="A416" s="2">
        <v>415</v>
      </c>
      <c r="B416" s="2" t="str">
        <f t="shared" si="12"/>
        <v>CS26-T106-8</v>
      </c>
      <c r="C416" s="2" t="str">
        <f t="shared" si="13"/>
        <v>T106</v>
      </c>
      <c r="D416" s="2" t="s">
        <v>99</v>
      </c>
      <c r="E416" s="2" t="s">
        <v>356</v>
      </c>
      <c r="F416" s="2" t="s">
        <v>203</v>
      </c>
      <c r="G416" s="2" t="s">
        <v>215</v>
      </c>
      <c r="H416" s="2">
        <v>106</v>
      </c>
      <c r="I416" s="188" t="s">
        <v>202</v>
      </c>
      <c r="J416" s="2" t="s">
        <v>249</v>
      </c>
      <c r="K416" s="2">
        <v>8</v>
      </c>
      <c r="L416" s="2"/>
    </row>
    <row r="417" spans="1:12">
      <c r="A417" s="2">
        <v>416</v>
      </c>
      <c r="B417" s="2" t="str">
        <f t="shared" si="12"/>
        <v>CS26-T107-16</v>
      </c>
      <c r="C417" s="2" t="str">
        <f t="shared" si="13"/>
        <v>T107</v>
      </c>
      <c r="D417" s="2" t="s">
        <v>99</v>
      </c>
      <c r="E417" s="2" t="s">
        <v>359</v>
      </c>
      <c r="F417" s="2" t="s">
        <v>358</v>
      </c>
      <c r="G417" s="2" t="s">
        <v>215</v>
      </c>
      <c r="H417" s="2">
        <v>107</v>
      </c>
      <c r="I417" s="188" t="s">
        <v>229</v>
      </c>
      <c r="J417" s="2" t="s">
        <v>249</v>
      </c>
      <c r="K417" s="2">
        <v>16</v>
      </c>
      <c r="L417" s="2"/>
    </row>
    <row r="418" spans="1:12">
      <c r="A418" s="2">
        <v>417</v>
      </c>
      <c r="B418" s="2" t="str">
        <f t="shared" si="12"/>
        <v>CS26-T108-16</v>
      </c>
      <c r="C418" s="2" t="str">
        <f t="shared" si="13"/>
        <v>T108</v>
      </c>
      <c r="D418" s="2" t="s">
        <v>99</v>
      </c>
      <c r="E418" s="2" t="s">
        <v>359</v>
      </c>
      <c r="F418" s="2" t="s">
        <v>358</v>
      </c>
      <c r="G418" s="2" t="s">
        <v>215</v>
      </c>
      <c r="H418" s="2">
        <v>108</v>
      </c>
      <c r="I418" s="188" t="s">
        <v>202</v>
      </c>
      <c r="J418" s="2" t="s">
        <v>249</v>
      </c>
      <c r="K418" s="2">
        <v>16</v>
      </c>
      <c r="L418" s="2"/>
    </row>
    <row r="419" spans="1:12">
      <c r="A419" s="2">
        <v>418</v>
      </c>
      <c r="B419" s="2" t="str">
        <f t="shared" si="12"/>
        <v>CS26-T109-8</v>
      </c>
      <c r="C419" s="2" t="str">
        <f t="shared" si="13"/>
        <v>T109</v>
      </c>
      <c r="D419" s="2" t="s">
        <v>99</v>
      </c>
      <c r="E419" s="2" t="s">
        <v>360</v>
      </c>
      <c r="F419" s="2" t="s">
        <v>236</v>
      </c>
      <c r="G419" s="2" t="s">
        <v>215</v>
      </c>
      <c r="H419" s="2">
        <v>109</v>
      </c>
      <c r="I419" s="2" t="s">
        <v>229</v>
      </c>
      <c r="J419" s="2" t="s">
        <v>249</v>
      </c>
      <c r="K419" s="2">
        <v>8</v>
      </c>
      <c r="L419" s="2"/>
    </row>
    <row r="420" spans="1:12">
      <c r="A420" s="2">
        <v>419</v>
      </c>
      <c r="B420" s="2" t="str">
        <f t="shared" si="12"/>
        <v>CS26-T110-8</v>
      </c>
      <c r="C420" s="2" t="str">
        <f t="shared" si="13"/>
        <v>T110</v>
      </c>
      <c r="D420" s="2" t="s">
        <v>99</v>
      </c>
      <c r="E420" s="2" t="s">
        <v>360</v>
      </c>
      <c r="F420" s="2" t="s">
        <v>236</v>
      </c>
      <c r="G420" s="2" t="s">
        <v>215</v>
      </c>
      <c r="H420" s="2">
        <v>110</v>
      </c>
      <c r="I420" s="2" t="s">
        <v>202</v>
      </c>
      <c r="J420" s="2" t="s">
        <v>249</v>
      </c>
      <c r="K420" s="2">
        <v>8</v>
      </c>
      <c r="L420" s="2"/>
    </row>
    <row r="421" spans="1:12">
      <c r="A421" s="2">
        <v>420</v>
      </c>
      <c r="B421" s="2" t="str">
        <f t="shared" si="12"/>
        <v>CS26-T111-7</v>
      </c>
      <c r="C421" s="2" t="str">
        <f t="shared" si="13"/>
        <v>T111</v>
      </c>
      <c r="D421" s="2" t="s">
        <v>99</v>
      </c>
      <c r="E421" s="2" t="s">
        <v>361</v>
      </c>
      <c r="F421" s="2" t="s">
        <v>236</v>
      </c>
      <c r="G421" s="2" t="s">
        <v>215</v>
      </c>
      <c r="H421" s="2">
        <v>111</v>
      </c>
      <c r="I421" s="2" t="s">
        <v>229</v>
      </c>
      <c r="J421" s="2" t="s">
        <v>249</v>
      </c>
      <c r="K421" s="2">
        <v>7</v>
      </c>
      <c r="L421" s="2"/>
    </row>
    <row r="422" spans="1:12">
      <c r="A422" s="2">
        <v>421</v>
      </c>
      <c r="B422" s="2" t="str">
        <f t="shared" si="12"/>
        <v>CS26-T112-7</v>
      </c>
      <c r="C422" s="2" t="str">
        <f t="shared" si="13"/>
        <v>T112</v>
      </c>
      <c r="D422" s="2" t="s">
        <v>99</v>
      </c>
      <c r="E422" s="2" t="s">
        <v>361</v>
      </c>
      <c r="F422" s="2" t="s">
        <v>236</v>
      </c>
      <c r="G422" s="2" t="s">
        <v>215</v>
      </c>
      <c r="H422" s="2">
        <v>112</v>
      </c>
      <c r="I422" s="2" t="s">
        <v>202</v>
      </c>
      <c r="J422" s="2" t="s">
        <v>249</v>
      </c>
      <c r="K422" s="2">
        <v>7</v>
      </c>
      <c r="L422" s="2"/>
    </row>
    <row r="423" spans="1:12">
      <c r="A423" s="2">
        <v>422</v>
      </c>
      <c r="B423" s="2" t="str">
        <f t="shared" si="12"/>
        <v>CS26-T113-16</v>
      </c>
      <c r="C423" s="2" t="str">
        <f t="shared" si="13"/>
        <v>T113</v>
      </c>
      <c r="D423" s="2" t="s">
        <v>99</v>
      </c>
      <c r="E423" s="2" t="s">
        <v>362</v>
      </c>
      <c r="F423" s="2" t="s">
        <v>236</v>
      </c>
      <c r="G423" s="2" t="s">
        <v>215</v>
      </c>
      <c r="H423" s="2">
        <v>113</v>
      </c>
      <c r="I423" s="2" t="s">
        <v>229</v>
      </c>
      <c r="J423" s="2" t="s">
        <v>249</v>
      </c>
      <c r="K423" s="2">
        <v>16</v>
      </c>
      <c r="L423" s="2"/>
    </row>
    <row r="424" spans="1:12">
      <c r="A424" s="2">
        <v>423</v>
      </c>
      <c r="B424" s="2" t="str">
        <f t="shared" si="12"/>
        <v>CS26-T114-16</v>
      </c>
      <c r="C424" s="2" t="str">
        <f t="shared" si="13"/>
        <v>T114</v>
      </c>
      <c r="D424" s="2" t="s">
        <v>99</v>
      </c>
      <c r="E424" s="2" t="s">
        <v>362</v>
      </c>
      <c r="F424" s="2" t="s">
        <v>236</v>
      </c>
      <c r="G424" s="2" t="s">
        <v>215</v>
      </c>
      <c r="H424" s="2">
        <v>114</v>
      </c>
      <c r="I424" s="2" t="s">
        <v>202</v>
      </c>
      <c r="J424" s="2" t="s">
        <v>249</v>
      </c>
      <c r="K424" s="2">
        <v>16</v>
      </c>
      <c r="L424" s="2"/>
    </row>
    <row r="425" spans="1:12">
      <c r="A425" s="2">
        <v>424</v>
      </c>
      <c r="B425" s="2" t="str">
        <f t="shared" si="12"/>
        <v>CS26-T115-4</v>
      </c>
      <c r="C425" s="2" t="str">
        <f t="shared" si="13"/>
        <v>T115</v>
      </c>
      <c r="D425" s="2" t="s">
        <v>99</v>
      </c>
      <c r="E425" s="2" t="s">
        <v>363</v>
      </c>
      <c r="F425" s="2" t="s">
        <v>236</v>
      </c>
      <c r="G425" s="2" t="s">
        <v>215</v>
      </c>
      <c r="H425" s="2">
        <v>115</v>
      </c>
      <c r="I425" s="2" t="s">
        <v>229</v>
      </c>
      <c r="J425" s="2" t="s">
        <v>249</v>
      </c>
      <c r="K425" s="2">
        <v>4</v>
      </c>
      <c r="L425" s="2"/>
    </row>
    <row r="426" spans="1:12">
      <c r="A426" s="2">
        <v>425</v>
      </c>
      <c r="B426" s="2" t="str">
        <f t="shared" si="12"/>
        <v>CS26-T116-4</v>
      </c>
      <c r="C426" s="2" t="str">
        <f t="shared" si="13"/>
        <v>T116</v>
      </c>
      <c r="D426" s="2" t="s">
        <v>99</v>
      </c>
      <c r="E426" s="2" t="s">
        <v>363</v>
      </c>
      <c r="F426" s="2" t="s">
        <v>236</v>
      </c>
      <c r="G426" s="2" t="s">
        <v>215</v>
      </c>
      <c r="H426" s="2">
        <v>116</v>
      </c>
      <c r="I426" s="2" t="s">
        <v>202</v>
      </c>
      <c r="J426" s="2" t="s">
        <v>249</v>
      </c>
      <c r="K426" s="2">
        <v>4</v>
      </c>
      <c r="L426" s="2"/>
    </row>
    <row r="427" spans="1:12">
      <c r="A427" s="2">
        <v>426</v>
      </c>
      <c r="B427" s="2" t="str">
        <f t="shared" si="12"/>
        <v>CS26-T117-4</v>
      </c>
      <c r="C427" s="2" t="str">
        <f t="shared" si="13"/>
        <v>T117</v>
      </c>
      <c r="D427" s="2" t="s">
        <v>99</v>
      </c>
      <c r="E427" s="2" t="s">
        <v>364</v>
      </c>
      <c r="F427" s="2" t="s">
        <v>236</v>
      </c>
      <c r="G427" s="2" t="s">
        <v>215</v>
      </c>
      <c r="H427" s="2">
        <v>117</v>
      </c>
      <c r="I427" s="2" t="s">
        <v>229</v>
      </c>
      <c r="J427" s="2" t="s">
        <v>249</v>
      </c>
      <c r="K427" s="2">
        <v>4</v>
      </c>
      <c r="L427" s="2"/>
    </row>
    <row r="428" spans="1:12">
      <c r="A428" s="2">
        <v>427</v>
      </c>
      <c r="B428" s="2" t="str">
        <f t="shared" si="12"/>
        <v>CS26-T118-4</v>
      </c>
      <c r="C428" s="2" t="str">
        <f t="shared" si="13"/>
        <v>T118</v>
      </c>
      <c r="D428" s="2" t="s">
        <v>99</v>
      </c>
      <c r="E428" s="2" t="s">
        <v>364</v>
      </c>
      <c r="F428" s="2" t="s">
        <v>236</v>
      </c>
      <c r="G428" s="2" t="s">
        <v>215</v>
      </c>
      <c r="H428" s="2">
        <v>118</v>
      </c>
      <c r="I428" s="2" t="s">
        <v>202</v>
      </c>
      <c r="J428" s="2" t="s">
        <v>249</v>
      </c>
      <c r="K428" s="2">
        <v>4</v>
      </c>
      <c r="L428" s="2"/>
    </row>
    <row r="429" spans="1:12">
      <c r="A429" s="2">
        <v>428</v>
      </c>
      <c r="B429" s="2" t="str">
        <f t="shared" si="12"/>
        <v>CS26-T119-4</v>
      </c>
      <c r="C429" s="2" t="str">
        <f t="shared" si="13"/>
        <v>T119</v>
      </c>
      <c r="D429" s="2" t="s">
        <v>99</v>
      </c>
      <c r="E429" s="2" t="s">
        <v>365</v>
      </c>
      <c r="F429" s="2" t="s">
        <v>236</v>
      </c>
      <c r="G429" s="2" t="s">
        <v>215</v>
      </c>
      <c r="H429" s="2">
        <v>119</v>
      </c>
      <c r="I429" s="2" t="s">
        <v>229</v>
      </c>
      <c r="J429" s="2" t="s">
        <v>249</v>
      </c>
      <c r="K429" s="2">
        <v>4</v>
      </c>
      <c r="L429" s="2"/>
    </row>
    <row r="430" spans="1:12">
      <c r="A430" s="2">
        <v>429</v>
      </c>
      <c r="B430" s="2" t="str">
        <f t="shared" si="12"/>
        <v>CS26-T120-4</v>
      </c>
      <c r="C430" s="2" t="str">
        <f t="shared" si="13"/>
        <v>T120</v>
      </c>
      <c r="D430" s="2" t="s">
        <v>99</v>
      </c>
      <c r="E430" s="2" t="s">
        <v>365</v>
      </c>
      <c r="F430" s="2" t="s">
        <v>236</v>
      </c>
      <c r="G430" s="2" t="s">
        <v>215</v>
      </c>
      <c r="H430" s="2">
        <v>120</v>
      </c>
      <c r="I430" s="2" t="s">
        <v>202</v>
      </c>
      <c r="J430" s="2" t="s">
        <v>249</v>
      </c>
      <c r="K430" s="2">
        <v>4</v>
      </c>
      <c r="L430" s="2"/>
    </row>
    <row r="431" spans="1:12">
      <c r="A431" s="2">
        <v>430</v>
      </c>
      <c r="B431" s="2" t="str">
        <f t="shared" si="12"/>
        <v>CS26-T121-4</v>
      </c>
      <c r="C431" s="2" t="str">
        <f t="shared" si="13"/>
        <v>T121</v>
      </c>
      <c r="D431" s="2" t="s">
        <v>99</v>
      </c>
      <c r="E431" s="2" t="s">
        <v>366</v>
      </c>
      <c r="F431" s="2" t="s">
        <v>236</v>
      </c>
      <c r="G431" s="2" t="s">
        <v>215</v>
      </c>
      <c r="H431" s="2">
        <v>121</v>
      </c>
      <c r="I431" s="2" t="s">
        <v>229</v>
      </c>
      <c r="J431" s="2" t="s">
        <v>249</v>
      </c>
      <c r="K431" s="2">
        <v>4</v>
      </c>
      <c r="L431" s="2"/>
    </row>
    <row r="432" spans="1:12">
      <c r="A432" s="2">
        <v>431</v>
      </c>
      <c r="B432" s="2" t="str">
        <f t="shared" si="12"/>
        <v>CS26-T122-4</v>
      </c>
      <c r="C432" s="2" t="str">
        <f t="shared" si="13"/>
        <v>T122</v>
      </c>
      <c r="D432" s="2" t="s">
        <v>99</v>
      </c>
      <c r="E432" s="2" t="s">
        <v>366</v>
      </c>
      <c r="F432" s="2" t="s">
        <v>236</v>
      </c>
      <c r="G432" s="2" t="s">
        <v>215</v>
      </c>
      <c r="H432" s="2">
        <v>122</v>
      </c>
      <c r="I432" s="2" t="s">
        <v>202</v>
      </c>
      <c r="J432" s="2" t="s">
        <v>249</v>
      </c>
      <c r="K432" s="2">
        <v>4</v>
      </c>
      <c r="L432" s="2"/>
    </row>
    <row r="433" spans="1:12">
      <c r="A433" s="2">
        <v>432</v>
      </c>
      <c r="B433" s="2" t="str">
        <f t="shared" si="12"/>
        <v>CS6E-R001-1</v>
      </c>
      <c r="C433" s="2" t="str">
        <f t="shared" si="13"/>
        <v>R001</v>
      </c>
      <c r="D433" s="188" t="s">
        <v>34</v>
      </c>
      <c r="E433" s="188">
        <v>1</v>
      </c>
      <c r="F433" s="188" t="s">
        <v>367</v>
      </c>
      <c r="G433" s="188" t="s">
        <v>202</v>
      </c>
      <c r="H433" s="188">
        <v>1</v>
      </c>
      <c r="I433" s="188" t="s">
        <v>203</v>
      </c>
      <c r="J433" s="188" t="s">
        <v>204</v>
      </c>
      <c r="K433" s="188">
        <v>1</v>
      </c>
      <c r="L433" s="188" t="s">
        <v>368</v>
      </c>
    </row>
    <row r="434" spans="1:12">
      <c r="A434" s="2">
        <v>433</v>
      </c>
      <c r="B434" s="2" t="str">
        <f t="shared" si="12"/>
        <v>CS6E-R002-24</v>
      </c>
      <c r="C434" s="2" t="str">
        <f t="shared" si="13"/>
        <v>R002</v>
      </c>
      <c r="D434" s="188" t="s">
        <v>34</v>
      </c>
      <c r="E434" s="188">
        <v>1</v>
      </c>
      <c r="F434" s="188" t="s">
        <v>367</v>
      </c>
      <c r="G434" s="188" t="s">
        <v>202</v>
      </c>
      <c r="H434" s="188">
        <v>2</v>
      </c>
      <c r="I434" s="188" t="s">
        <v>203</v>
      </c>
      <c r="J434" s="188" t="s">
        <v>204</v>
      </c>
      <c r="K434" s="188">
        <v>24</v>
      </c>
      <c r="L434" s="188" t="s">
        <v>369</v>
      </c>
    </row>
    <row r="435" spans="1:12">
      <c r="A435" s="2">
        <v>434</v>
      </c>
      <c r="B435" s="2" t="str">
        <f t="shared" si="12"/>
        <v>CS6E-R003-1</v>
      </c>
      <c r="C435" s="2" t="str">
        <f t="shared" si="13"/>
        <v>R003</v>
      </c>
      <c r="D435" s="188" t="s">
        <v>34</v>
      </c>
      <c r="E435" s="188">
        <v>2</v>
      </c>
      <c r="F435" s="188" t="s">
        <v>370</v>
      </c>
      <c r="G435" s="188" t="s">
        <v>202</v>
      </c>
      <c r="H435" s="188">
        <v>3</v>
      </c>
      <c r="I435" s="188" t="s">
        <v>203</v>
      </c>
      <c r="J435" s="188" t="s">
        <v>204</v>
      </c>
      <c r="K435" s="188">
        <v>1</v>
      </c>
      <c r="L435" s="188" t="s">
        <v>368</v>
      </c>
    </row>
    <row r="436" spans="1:12">
      <c r="A436" s="2">
        <v>435</v>
      </c>
      <c r="B436" s="2" t="str">
        <f t="shared" si="12"/>
        <v>CS6E-R004-24</v>
      </c>
      <c r="C436" s="2" t="str">
        <f t="shared" si="13"/>
        <v>R004</v>
      </c>
      <c r="D436" s="188" t="s">
        <v>34</v>
      </c>
      <c r="E436" s="188">
        <v>2</v>
      </c>
      <c r="F436" s="188" t="s">
        <v>370</v>
      </c>
      <c r="G436" s="188" t="s">
        <v>202</v>
      </c>
      <c r="H436" s="188">
        <v>4</v>
      </c>
      <c r="I436" s="188" t="s">
        <v>203</v>
      </c>
      <c r="J436" s="188" t="s">
        <v>204</v>
      </c>
      <c r="K436" s="188">
        <v>24</v>
      </c>
      <c r="L436" s="188" t="s">
        <v>369</v>
      </c>
    </row>
    <row r="437" spans="1:12">
      <c r="A437" s="2">
        <v>436</v>
      </c>
      <c r="B437" s="2" t="str">
        <f t="shared" si="12"/>
        <v>CS6E-R005-1</v>
      </c>
      <c r="C437" s="2" t="str">
        <f t="shared" si="13"/>
        <v>R005</v>
      </c>
      <c r="D437" s="188" t="s">
        <v>34</v>
      </c>
      <c r="E437" s="188">
        <v>3</v>
      </c>
      <c r="F437" s="188" t="s">
        <v>371</v>
      </c>
      <c r="G437" s="188" t="s">
        <v>202</v>
      </c>
      <c r="H437" s="188">
        <v>5</v>
      </c>
      <c r="I437" s="188" t="s">
        <v>203</v>
      </c>
      <c r="J437" s="188" t="s">
        <v>204</v>
      </c>
      <c r="K437" s="188">
        <v>1</v>
      </c>
      <c r="L437" s="188" t="s">
        <v>368</v>
      </c>
    </row>
    <row r="438" spans="1:12">
      <c r="A438" s="2">
        <v>437</v>
      </c>
      <c r="B438" s="2" t="str">
        <f t="shared" si="12"/>
        <v>CS6E-R006-28</v>
      </c>
      <c r="C438" s="2" t="str">
        <f t="shared" si="13"/>
        <v>R006</v>
      </c>
      <c r="D438" s="188" t="s">
        <v>34</v>
      </c>
      <c r="E438" s="188">
        <v>3</v>
      </c>
      <c r="F438" s="188" t="s">
        <v>371</v>
      </c>
      <c r="G438" s="188" t="s">
        <v>202</v>
      </c>
      <c r="H438" s="188">
        <v>6</v>
      </c>
      <c r="I438" s="188" t="s">
        <v>203</v>
      </c>
      <c r="J438" s="188" t="s">
        <v>204</v>
      </c>
      <c r="K438" s="188">
        <v>28</v>
      </c>
      <c r="L438" s="188" t="s">
        <v>369</v>
      </c>
    </row>
    <row r="439" spans="1:12">
      <c r="A439" s="2">
        <v>438</v>
      </c>
      <c r="B439" s="2" t="str">
        <f t="shared" si="12"/>
        <v>CS6E-R007-1</v>
      </c>
      <c r="C439" s="2" t="str">
        <f t="shared" si="13"/>
        <v>R007</v>
      </c>
      <c r="D439" s="188" t="s">
        <v>34</v>
      </c>
      <c r="E439" s="188">
        <v>4</v>
      </c>
      <c r="F439" s="188" t="s">
        <v>372</v>
      </c>
      <c r="G439" s="188" t="s">
        <v>202</v>
      </c>
      <c r="H439" s="188">
        <v>7</v>
      </c>
      <c r="I439" s="188" t="s">
        <v>203</v>
      </c>
      <c r="J439" s="188" t="s">
        <v>204</v>
      </c>
      <c r="K439" s="188">
        <v>1</v>
      </c>
      <c r="L439" s="188" t="s">
        <v>368</v>
      </c>
    </row>
    <row r="440" spans="1:12">
      <c r="A440" s="2">
        <v>439</v>
      </c>
      <c r="B440" s="2" t="str">
        <f t="shared" si="12"/>
        <v>CS6E-R008-24</v>
      </c>
      <c r="C440" s="2" t="str">
        <f t="shared" si="13"/>
        <v>R008</v>
      </c>
      <c r="D440" s="188" t="s">
        <v>34</v>
      </c>
      <c r="E440" s="188">
        <v>4</v>
      </c>
      <c r="F440" s="188" t="s">
        <v>372</v>
      </c>
      <c r="G440" s="188" t="s">
        <v>202</v>
      </c>
      <c r="H440" s="188">
        <v>8</v>
      </c>
      <c r="I440" s="188" t="s">
        <v>203</v>
      </c>
      <c r="J440" s="188" t="s">
        <v>204</v>
      </c>
      <c r="K440" s="188">
        <v>24</v>
      </c>
      <c r="L440" s="188" t="s">
        <v>369</v>
      </c>
    </row>
    <row r="441" spans="1:12">
      <c r="A441" s="2">
        <v>440</v>
      </c>
      <c r="B441" s="2" t="str">
        <f t="shared" si="12"/>
        <v>CS6E-R009-1</v>
      </c>
      <c r="C441" s="2" t="str">
        <f t="shared" si="13"/>
        <v>R009</v>
      </c>
      <c r="D441" s="188" t="s">
        <v>34</v>
      </c>
      <c r="E441" s="188">
        <v>5</v>
      </c>
      <c r="F441" s="188" t="s">
        <v>373</v>
      </c>
      <c r="G441" s="188" t="s">
        <v>202</v>
      </c>
      <c r="H441" s="188">
        <v>9</v>
      </c>
      <c r="I441" s="188" t="s">
        <v>206</v>
      </c>
      <c r="J441" s="188" t="s">
        <v>204</v>
      </c>
      <c r="K441" s="188">
        <v>1</v>
      </c>
      <c r="L441" s="188" t="s">
        <v>368</v>
      </c>
    </row>
    <row r="442" spans="1:12">
      <c r="A442" s="2">
        <v>441</v>
      </c>
      <c r="B442" s="2" t="str">
        <f t="shared" si="12"/>
        <v>CS6E-R010-180</v>
      </c>
      <c r="C442" s="2" t="str">
        <f t="shared" si="13"/>
        <v>R010</v>
      </c>
      <c r="D442" s="188" t="s">
        <v>34</v>
      </c>
      <c r="E442" s="188">
        <v>5</v>
      </c>
      <c r="F442" s="188" t="s">
        <v>373</v>
      </c>
      <c r="G442" s="188" t="s">
        <v>202</v>
      </c>
      <c r="H442" s="188">
        <v>10</v>
      </c>
      <c r="I442" s="188" t="s">
        <v>206</v>
      </c>
      <c r="J442" s="188" t="s">
        <v>204</v>
      </c>
      <c r="K442" s="188">
        <v>180</v>
      </c>
      <c r="L442" s="188" t="s">
        <v>369</v>
      </c>
    </row>
    <row r="443" spans="1:12">
      <c r="A443" s="2">
        <v>442</v>
      </c>
      <c r="B443" s="2" t="str">
        <f t="shared" si="12"/>
        <v>CS6E-R011-1</v>
      </c>
      <c r="C443" s="2" t="str">
        <f t="shared" si="13"/>
        <v>R011</v>
      </c>
      <c r="D443" s="188" t="s">
        <v>34</v>
      </c>
      <c r="E443" s="188">
        <v>6</v>
      </c>
      <c r="F443" s="188" t="s">
        <v>374</v>
      </c>
      <c r="G443" s="188" t="s">
        <v>202</v>
      </c>
      <c r="H443" s="188">
        <v>11</v>
      </c>
      <c r="I443" s="188" t="s">
        <v>203</v>
      </c>
      <c r="J443" s="188" t="s">
        <v>205</v>
      </c>
      <c r="K443" s="188">
        <v>1</v>
      </c>
      <c r="L443" s="188" t="s">
        <v>368</v>
      </c>
    </row>
    <row r="444" spans="1:12">
      <c r="A444" s="2">
        <v>443</v>
      </c>
      <c r="B444" s="2" t="str">
        <f t="shared" si="12"/>
        <v>CS6E-R012-28</v>
      </c>
      <c r="C444" s="2" t="str">
        <f t="shared" si="13"/>
        <v>R012</v>
      </c>
      <c r="D444" s="188" t="s">
        <v>34</v>
      </c>
      <c r="E444" s="188">
        <v>6</v>
      </c>
      <c r="F444" s="188" t="s">
        <v>374</v>
      </c>
      <c r="G444" s="188" t="s">
        <v>202</v>
      </c>
      <c r="H444" s="188">
        <v>12</v>
      </c>
      <c r="I444" s="188" t="s">
        <v>203</v>
      </c>
      <c r="J444" s="188" t="s">
        <v>205</v>
      </c>
      <c r="K444" s="188">
        <v>28</v>
      </c>
      <c r="L444" s="188" t="s">
        <v>369</v>
      </c>
    </row>
    <row r="445" spans="1:12">
      <c r="A445" s="2">
        <v>444</v>
      </c>
      <c r="B445" s="2" t="str">
        <f t="shared" si="12"/>
        <v>CS6E-R013-1</v>
      </c>
      <c r="C445" s="2" t="str">
        <f t="shared" si="13"/>
        <v>R013</v>
      </c>
      <c r="D445" s="188" t="s">
        <v>34</v>
      </c>
      <c r="E445" s="188">
        <v>7</v>
      </c>
      <c r="F445" s="188" t="s">
        <v>375</v>
      </c>
      <c r="G445" s="188" t="s">
        <v>202</v>
      </c>
      <c r="H445" s="188">
        <v>13</v>
      </c>
      <c r="I445" s="188" t="s">
        <v>203</v>
      </c>
      <c r="J445" s="188" t="s">
        <v>204</v>
      </c>
      <c r="K445" s="188">
        <v>1</v>
      </c>
      <c r="L445" s="188" t="s">
        <v>368</v>
      </c>
    </row>
    <row r="446" spans="1:12">
      <c r="A446" s="2">
        <v>445</v>
      </c>
      <c r="B446" s="2" t="str">
        <f t="shared" si="12"/>
        <v>CS6E-R014-100</v>
      </c>
      <c r="C446" s="2" t="str">
        <f t="shared" si="13"/>
        <v>R014</v>
      </c>
      <c r="D446" s="188" t="s">
        <v>34</v>
      </c>
      <c r="E446" s="188">
        <v>7</v>
      </c>
      <c r="F446" s="188" t="s">
        <v>375</v>
      </c>
      <c r="G446" s="188" t="s">
        <v>202</v>
      </c>
      <c r="H446" s="188">
        <v>14</v>
      </c>
      <c r="I446" s="188" t="s">
        <v>203</v>
      </c>
      <c r="J446" s="188" t="s">
        <v>204</v>
      </c>
      <c r="K446" s="188">
        <v>100</v>
      </c>
      <c r="L446" s="188" t="s">
        <v>369</v>
      </c>
    </row>
    <row r="447" spans="1:12">
      <c r="A447" s="2">
        <v>446</v>
      </c>
      <c r="B447" s="2" t="str">
        <f t="shared" si="12"/>
        <v>CS6E-R015-1</v>
      </c>
      <c r="C447" s="2" t="str">
        <f t="shared" si="13"/>
        <v>R015</v>
      </c>
      <c r="D447" s="188" t="s">
        <v>34</v>
      </c>
      <c r="E447" s="188">
        <v>8</v>
      </c>
      <c r="F447" s="188" t="s">
        <v>376</v>
      </c>
      <c r="G447" s="188" t="s">
        <v>202</v>
      </c>
      <c r="H447" s="188">
        <v>15</v>
      </c>
      <c r="I447" s="188" t="s">
        <v>203</v>
      </c>
      <c r="J447" s="188" t="s">
        <v>204</v>
      </c>
      <c r="K447" s="188">
        <v>1</v>
      </c>
      <c r="L447" s="188" t="s">
        <v>368</v>
      </c>
    </row>
    <row r="448" spans="1:12">
      <c r="A448" s="2">
        <v>447</v>
      </c>
      <c r="B448" s="2" t="str">
        <f t="shared" si="12"/>
        <v>CS6E-R016-36</v>
      </c>
      <c r="C448" s="2" t="str">
        <f t="shared" si="13"/>
        <v>R016</v>
      </c>
      <c r="D448" s="188" t="s">
        <v>34</v>
      </c>
      <c r="E448" s="188">
        <v>8</v>
      </c>
      <c r="F448" s="188" t="s">
        <v>376</v>
      </c>
      <c r="G448" s="188" t="s">
        <v>202</v>
      </c>
      <c r="H448" s="188">
        <v>16</v>
      </c>
      <c r="I448" s="188" t="s">
        <v>203</v>
      </c>
      <c r="J448" s="188" t="s">
        <v>204</v>
      </c>
      <c r="K448" s="188">
        <v>36</v>
      </c>
      <c r="L448" s="188" t="s">
        <v>369</v>
      </c>
    </row>
    <row r="449" spans="1:12">
      <c r="A449" s="2">
        <v>448</v>
      </c>
      <c r="B449" s="2" t="str">
        <f t="shared" si="12"/>
        <v>CS6E-R017-1</v>
      </c>
      <c r="C449" s="2" t="str">
        <f t="shared" si="13"/>
        <v>R017</v>
      </c>
      <c r="D449" s="188" t="s">
        <v>34</v>
      </c>
      <c r="E449" s="188">
        <v>9</v>
      </c>
      <c r="F449" s="188" t="s">
        <v>377</v>
      </c>
      <c r="G449" s="188" t="s">
        <v>202</v>
      </c>
      <c r="H449" s="188">
        <v>17</v>
      </c>
      <c r="I449" s="188" t="s">
        <v>203</v>
      </c>
      <c r="J449" s="188" t="s">
        <v>205</v>
      </c>
      <c r="K449" s="188">
        <v>1</v>
      </c>
      <c r="L449" s="188" t="s">
        <v>368</v>
      </c>
    </row>
    <row r="450" spans="1:12">
      <c r="A450" s="2">
        <v>449</v>
      </c>
      <c r="B450" s="2" t="str">
        <f t="shared" ref="B450:B513" si="14">D450&amp;"-"&amp;C450&amp;"-"&amp;K450</f>
        <v>CS6E-R018-1</v>
      </c>
      <c r="C450" s="2" t="str">
        <f t="shared" ref="C450:C513" si="15">G450&amp;TEXT(H450,"000")</f>
        <v>R018</v>
      </c>
      <c r="D450" s="188" t="s">
        <v>34</v>
      </c>
      <c r="E450" s="188">
        <v>10</v>
      </c>
      <c r="F450" s="188" t="s">
        <v>378</v>
      </c>
      <c r="G450" s="188" t="s">
        <v>202</v>
      </c>
      <c r="H450" s="188">
        <v>18</v>
      </c>
      <c r="I450" s="188" t="s">
        <v>203</v>
      </c>
      <c r="J450" s="188" t="s">
        <v>205</v>
      </c>
      <c r="K450" s="188">
        <v>1</v>
      </c>
      <c r="L450" s="188" t="s">
        <v>368</v>
      </c>
    </row>
    <row r="451" spans="1:12">
      <c r="A451" s="2">
        <v>450</v>
      </c>
      <c r="B451" s="2" t="str">
        <f t="shared" si="14"/>
        <v>CS6E-R019-1</v>
      </c>
      <c r="C451" s="2" t="str">
        <f t="shared" si="15"/>
        <v>R019</v>
      </c>
      <c r="D451" s="188" t="s">
        <v>34</v>
      </c>
      <c r="E451" s="188">
        <v>11</v>
      </c>
      <c r="F451" s="188" t="s">
        <v>379</v>
      </c>
      <c r="G451" s="188" t="s">
        <v>202</v>
      </c>
      <c r="H451" s="188">
        <v>19</v>
      </c>
      <c r="I451" s="188" t="s">
        <v>203</v>
      </c>
      <c r="J451" s="188" t="s">
        <v>205</v>
      </c>
      <c r="K451" s="188">
        <v>1</v>
      </c>
      <c r="L451" s="188" t="s">
        <v>368</v>
      </c>
    </row>
    <row r="452" spans="1:12">
      <c r="A452" s="2">
        <v>451</v>
      </c>
      <c r="B452" s="2" t="str">
        <f t="shared" si="14"/>
        <v>CS6E-R020-1</v>
      </c>
      <c r="C452" s="2" t="str">
        <f t="shared" si="15"/>
        <v>R020</v>
      </c>
      <c r="D452" s="188" t="s">
        <v>34</v>
      </c>
      <c r="E452" s="188">
        <v>12</v>
      </c>
      <c r="F452" s="188" t="s">
        <v>380</v>
      </c>
      <c r="G452" s="188" t="s">
        <v>202</v>
      </c>
      <c r="H452" s="188">
        <v>20</v>
      </c>
      <c r="I452" s="188" t="s">
        <v>203</v>
      </c>
      <c r="J452" s="188" t="s">
        <v>205</v>
      </c>
      <c r="K452" s="188">
        <v>1</v>
      </c>
      <c r="L452" s="188" t="s">
        <v>368</v>
      </c>
    </row>
    <row r="453" spans="1:12">
      <c r="A453" s="2">
        <v>452</v>
      </c>
      <c r="B453" s="2" t="str">
        <f t="shared" si="14"/>
        <v>CS6E-R021-1</v>
      </c>
      <c r="C453" s="2" t="str">
        <f t="shared" si="15"/>
        <v>R021</v>
      </c>
      <c r="D453" s="188" t="s">
        <v>34</v>
      </c>
      <c r="E453" s="188">
        <v>13</v>
      </c>
      <c r="F453" s="188" t="s">
        <v>381</v>
      </c>
      <c r="G453" s="188" t="s">
        <v>202</v>
      </c>
      <c r="H453" s="188">
        <v>21</v>
      </c>
      <c r="I453" s="188" t="s">
        <v>203</v>
      </c>
      <c r="J453" s="188" t="s">
        <v>205</v>
      </c>
      <c r="K453" s="188">
        <v>1</v>
      </c>
      <c r="L453" s="188" t="s">
        <v>368</v>
      </c>
    </row>
    <row r="454" spans="1:12">
      <c r="A454" s="2">
        <v>453</v>
      </c>
      <c r="B454" s="2" t="str">
        <f t="shared" si="14"/>
        <v>CS6E-R022-1</v>
      </c>
      <c r="C454" s="2" t="str">
        <f t="shared" si="15"/>
        <v>R022</v>
      </c>
      <c r="D454" s="188" t="s">
        <v>34</v>
      </c>
      <c r="E454" s="188">
        <v>14</v>
      </c>
      <c r="F454" s="188" t="s">
        <v>382</v>
      </c>
      <c r="G454" s="188" t="s">
        <v>202</v>
      </c>
      <c r="H454" s="188">
        <v>22</v>
      </c>
      <c r="I454" s="188" t="s">
        <v>203</v>
      </c>
      <c r="J454" s="188" t="s">
        <v>205</v>
      </c>
      <c r="K454" s="188">
        <v>1</v>
      </c>
      <c r="L454" s="188" t="s">
        <v>368</v>
      </c>
    </row>
    <row r="455" spans="1:12">
      <c r="A455" s="2">
        <v>454</v>
      </c>
      <c r="B455" s="2" t="str">
        <f t="shared" si="14"/>
        <v>CS6E-R023-1</v>
      </c>
      <c r="C455" s="2" t="str">
        <f t="shared" si="15"/>
        <v>R023</v>
      </c>
      <c r="D455" s="188" t="s">
        <v>34</v>
      </c>
      <c r="E455" s="188">
        <v>15</v>
      </c>
      <c r="F455" s="188" t="s">
        <v>383</v>
      </c>
      <c r="G455" s="188" t="s">
        <v>202</v>
      </c>
      <c r="H455" s="188">
        <v>23</v>
      </c>
      <c r="I455" s="188" t="s">
        <v>203</v>
      </c>
      <c r="J455" s="188" t="s">
        <v>205</v>
      </c>
      <c r="K455" s="188">
        <v>1</v>
      </c>
      <c r="L455" s="188" t="s">
        <v>368</v>
      </c>
    </row>
    <row r="456" spans="1:12">
      <c r="A456" s="2">
        <v>455</v>
      </c>
      <c r="B456" s="2" t="str">
        <f t="shared" si="14"/>
        <v>CS6E-R024-1</v>
      </c>
      <c r="C456" s="2" t="str">
        <f t="shared" si="15"/>
        <v>R024</v>
      </c>
      <c r="D456" s="188" t="s">
        <v>34</v>
      </c>
      <c r="E456" s="188">
        <v>16</v>
      </c>
      <c r="F456" s="188" t="s">
        <v>384</v>
      </c>
      <c r="G456" s="188" t="s">
        <v>202</v>
      </c>
      <c r="H456" s="188">
        <v>24</v>
      </c>
      <c r="I456" s="188" t="s">
        <v>203</v>
      </c>
      <c r="J456" s="188" t="s">
        <v>204</v>
      </c>
      <c r="K456" s="188">
        <v>1</v>
      </c>
      <c r="L456" s="188" t="s">
        <v>368</v>
      </c>
    </row>
    <row r="457" spans="1:12">
      <c r="A457" s="2">
        <v>456</v>
      </c>
      <c r="B457" s="2" t="str">
        <f t="shared" si="14"/>
        <v>CS6E-R025-52</v>
      </c>
      <c r="C457" s="2" t="str">
        <f t="shared" si="15"/>
        <v>R025</v>
      </c>
      <c r="D457" s="188" t="s">
        <v>34</v>
      </c>
      <c r="E457" s="188">
        <v>16</v>
      </c>
      <c r="F457" s="188" t="s">
        <v>384</v>
      </c>
      <c r="G457" s="188" t="s">
        <v>202</v>
      </c>
      <c r="H457" s="188">
        <v>25</v>
      </c>
      <c r="I457" s="188" t="s">
        <v>203</v>
      </c>
      <c r="J457" s="188" t="s">
        <v>204</v>
      </c>
      <c r="K457" s="188">
        <v>52</v>
      </c>
      <c r="L457" s="188" t="s">
        <v>369</v>
      </c>
    </row>
    <row r="458" spans="1:12">
      <c r="A458" s="2">
        <v>457</v>
      </c>
      <c r="B458" s="2" t="str">
        <f t="shared" si="14"/>
        <v>CS6E-R026-1</v>
      </c>
      <c r="C458" s="2" t="str">
        <f t="shared" si="15"/>
        <v>R026</v>
      </c>
      <c r="D458" s="188" t="s">
        <v>34</v>
      </c>
      <c r="E458" s="188">
        <v>17</v>
      </c>
      <c r="F458" s="188" t="s">
        <v>385</v>
      </c>
      <c r="G458" s="188" t="s">
        <v>202</v>
      </c>
      <c r="H458" s="188">
        <v>26</v>
      </c>
      <c r="I458" s="188" t="s">
        <v>203</v>
      </c>
      <c r="J458" s="188" t="s">
        <v>204</v>
      </c>
      <c r="K458" s="188">
        <v>1</v>
      </c>
      <c r="L458" s="188" t="s">
        <v>368</v>
      </c>
    </row>
    <row r="459" spans="1:12">
      <c r="A459" s="2">
        <v>458</v>
      </c>
      <c r="B459" s="2" t="str">
        <f t="shared" si="14"/>
        <v>CS6E-R027-1</v>
      </c>
      <c r="C459" s="2" t="str">
        <f t="shared" si="15"/>
        <v>R027</v>
      </c>
      <c r="D459" s="188" t="s">
        <v>34</v>
      </c>
      <c r="E459" s="188">
        <v>18</v>
      </c>
      <c r="F459" s="188" t="s">
        <v>386</v>
      </c>
      <c r="G459" s="188" t="s">
        <v>202</v>
      </c>
      <c r="H459" s="188">
        <v>27</v>
      </c>
      <c r="I459" s="188" t="s">
        <v>203</v>
      </c>
      <c r="J459" s="188" t="s">
        <v>204</v>
      </c>
      <c r="K459" s="188">
        <v>1</v>
      </c>
      <c r="L459" s="188" t="s">
        <v>368</v>
      </c>
    </row>
    <row r="460" spans="1:12">
      <c r="A460" s="2">
        <v>459</v>
      </c>
      <c r="B460" s="2" t="str">
        <f t="shared" si="14"/>
        <v>CS6E-R028-1</v>
      </c>
      <c r="C460" s="2" t="str">
        <f t="shared" si="15"/>
        <v>R028</v>
      </c>
      <c r="D460" s="188" t="s">
        <v>34</v>
      </c>
      <c r="E460" s="188">
        <v>19</v>
      </c>
      <c r="F460" s="188" t="s">
        <v>387</v>
      </c>
      <c r="G460" s="188" t="s">
        <v>202</v>
      </c>
      <c r="H460" s="188">
        <v>28</v>
      </c>
      <c r="I460" s="188" t="s">
        <v>203</v>
      </c>
      <c r="J460" s="188" t="s">
        <v>205</v>
      </c>
      <c r="K460" s="188">
        <v>1</v>
      </c>
      <c r="L460" s="188" t="s">
        <v>368</v>
      </c>
    </row>
    <row r="461" spans="1:12">
      <c r="A461" s="2">
        <v>460</v>
      </c>
      <c r="B461" s="2" t="str">
        <f t="shared" si="14"/>
        <v>CS6E-R029-1</v>
      </c>
      <c r="C461" s="2" t="str">
        <f t="shared" si="15"/>
        <v>R029</v>
      </c>
      <c r="D461" s="188" t="s">
        <v>34</v>
      </c>
      <c r="E461" s="188">
        <v>20</v>
      </c>
      <c r="F461" s="188" t="s">
        <v>388</v>
      </c>
      <c r="G461" s="188" t="s">
        <v>202</v>
      </c>
      <c r="H461" s="188">
        <v>29</v>
      </c>
      <c r="I461" s="188" t="s">
        <v>203</v>
      </c>
      <c r="J461" s="188" t="s">
        <v>205</v>
      </c>
      <c r="K461" s="188">
        <v>1</v>
      </c>
      <c r="L461" s="188" t="s">
        <v>368</v>
      </c>
    </row>
    <row r="462" spans="1:12">
      <c r="A462" s="2">
        <v>461</v>
      </c>
      <c r="B462" s="2" t="str">
        <f t="shared" si="14"/>
        <v>CS6E-R030-1</v>
      </c>
      <c r="C462" s="2" t="str">
        <f t="shared" si="15"/>
        <v>R030</v>
      </c>
      <c r="D462" s="188" t="s">
        <v>34</v>
      </c>
      <c r="E462" s="188">
        <v>21</v>
      </c>
      <c r="F462" s="188" t="s">
        <v>389</v>
      </c>
      <c r="G462" s="188" t="s">
        <v>202</v>
      </c>
      <c r="H462" s="188">
        <v>30</v>
      </c>
      <c r="I462" s="188" t="s">
        <v>203</v>
      </c>
      <c r="J462" s="188" t="s">
        <v>205</v>
      </c>
      <c r="K462" s="188">
        <v>1</v>
      </c>
      <c r="L462" s="188" t="s">
        <v>368</v>
      </c>
    </row>
    <row r="463" spans="1:12">
      <c r="A463" s="2">
        <v>462</v>
      </c>
      <c r="B463" s="2" t="str">
        <f t="shared" si="14"/>
        <v>CS6E-R031-1</v>
      </c>
      <c r="C463" s="2" t="str">
        <f t="shared" si="15"/>
        <v>R031</v>
      </c>
      <c r="D463" s="188" t="s">
        <v>34</v>
      </c>
      <c r="E463" s="188">
        <v>22</v>
      </c>
      <c r="F463" s="188" t="s">
        <v>390</v>
      </c>
      <c r="G463" s="188" t="s">
        <v>202</v>
      </c>
      <c r="H463" s="188">
        <v>31</v>
      </c>
      <c r="I463" s="188" t="s">
        <v>203</v>
      </c>
      <c r="J463" s="188" t="s">
        <v>204</v>
      </c>
      <c r="K463" s="188">
        <v>1</v>
      </c>
      <c r="L463" s="188" t="s">
        <v>368</v>
      </c>
    </row>
    <row r="464" spans="1:12">
      <c r="A464" s="2">
        <v>463</v>
      </c>
      <c r="B464" s="2" t="str">
        <f t="shared" si="14"/>
        <v>CS6E-R032-1</v>
      </c>
      <c r="C464" s="2" t="str">
        <f t="shared" si="15"/>
        <v>R032</v>
      </c>
      <c r="D464" s="188" t="s">
        <v>34</v>
      </c>
      <c r="E464" s="188">
        <v>23</v>
      </c>
      <c r="F464" s="188" t="s">
        <v>391</v>
      </c>
      <c r="G464" s="188" t="s">
        <v>202</v>
      </c>
      <c r="H464" s="188">
        <v>32</v>
      </c>
      <c r="I464" s="188" t="s">
        <v>203</v>
      </c>
      <c r="J464" s="188" t="s">
        <v>204</v>
      </c>
      <c r="K464" s="188">
        <v>1</v>
      </c>
      <c r="L464" s="188" t="s">
        <v>368</v>
      </c>
    </row>
    <row r="465" spans="1:12">
      <c r="A465" s="2">
        <v>464</v>
      </c>
      <c r="B465" s="2" t="str">
        <f t="shared" si="14"/>
        <v>CS6E-R033-28</v>
      </c>
      <c r="C465" s="2" t="str">
        <f t="shared" si="15"/>
        <v>R033</v>
      </c>
      <c r="D465" s="188" t="s">
        <v>34</v>
      </c>
      <c r="E465" s="188">
        <v>23</v>
      </c>
      <c r="F465" s="188" t="s">
        <v>391</v>
      </c>
      <c r="G465" s="188" t="s">
        <v>202</v>
      </c>
      <c r="H465" s="188">
        <v>33</v>
      </c>
      <c r="I465" s="188" t="s">
        <v>203</v>
      </c>
      <c r="J465" s="188" t="s">
        <v>204</v>
      </c>
      <c r="K465" s="188">
        <v>28</v>
      </c>
      <c r="L465" s="188" t="s">
        <v>369</v>
      </c>
    </row>
    <row r="466" spans="1:12">
      <c r="A466" s="2">
        <v>465</v>
      </c>
      <c r="B466" s="2" t="str">
        <f t="shared" si="14"/>
        <v>CS6E-R034-1</v>
      </c>
      <c r="C466" s="2" t="str">
        <f t="shared" si="15"/>
        <v>R034</v>
      </c>
      <c r="D466" s="188" t="s">
        <v>34</v>
      </c>
      <c r="E466" s="188">
        <v>24</v>
      </c>
      <c r="F466" s="188" t="s">
        <v>392</v>
      </c>
      <c r="G466" s="188" t="s">
        <v>202</v>
      </c>
      <c r="H466" s="188">
        <v>34</v>
      </c>
      <c r="I466" s="188" t="s">
        <v>203</v>
      </c>
      <c r="J466" s="188" t="s">
        <v>204</v>
      </c>
      <c r="K466" s="188">
        <v>1</v>
      </c>
      <c r="L466" s="188" t="s">
        <v>368</v>
      </c>
    </row>
    <row r="467" spans="1:12">
      <c r="A467" s="2">
        <v>466</v>
      </c>
      <c r="B467" s="2" t="str">
        <f t="shared" si="14"/>
        <v>CS6E-R035-40</v>
      </c>
      <c r="C467" s="2" t="str">
        <f t="shared" si="15"/>
        <v>R035</v>
      </c>
      <c r="D467" s="188" t="s">
        <v>34</v>
      </c>
      <c r="E467" s="188">
        <v>24</v>
      </c>
      <c r="F467" s="188" t="s">
        <v>392</v>
      </c>
      <c r="G467" s="188" t="s">
        <v>202</v>
      </c>
      <c r="H467" s="188">
        <v>35</v>
      </c>
      <c r="I467" s="188" t="s">
        <v>203</v>
      </c>
      <c r="J467" s="188" t="s">
        <v>204</v>
      </c>
      <c r="K467" s="188">
        <v>40</v>
      </c>
      <c r="L467" s="188" t="s">
        <v>369</v>
      </c>
    </row>
    <row r="468" spans="1:12">
      <c r="A468" s="2">
        <v>467</v>
      </c>
      <c r="B468" s="2" t="str">
        <f t="shared" si="14"/>
        <v>CS6E-R036-12</v>
      </c>
      <c r="C468" s="2" t="str">
        <f t="shared" si="15"/>
        <v>R036</v>
      </c>
      <c r="D468" s="188" t="s">
        <v>34</v>
      </c>
      <c r="E468" s="188" t="s">
        <v>393</v>
      </c>
      <c r="F468" s="188" t="s">
        <v>394</v>
      </c>
      <c r="G468" s="188" t="s">
        <v>202</v>
      </c>
      <c r="H468" s="188">
        <v>36</v>
      </c>
      <c r="I468" s="188" t="s">
        <v>202</v>
      </c>
      <c r="J468" s="188" t="s">
        <v>249</v>
      </c>
      <c r="K468" s="188">
        <v>12</v>
      </c>
      <c r="L468" s="188" t="s">
        <v>368</v>
      </c>
    </row>
    <row r="469" spans="1:12">
      <c r="A469" s="2">
        <v>468</v>
      </c>
      <c r="B469" s="2" t="str">
        <f t="shared" si="14"/>
        <v>CS6E-R037-224</v>
      </c>
      <c r="C469" s="2" t="str">
        <f t="shared" si="15"/>
        <v>R037</v>
      </c>
      <c r="D469" s="188" t="s">
        <v>34</v>
      </c>
      <c r="E469" s="188" t="s">
        <v>393</v>
      </c>
      <c r="F469" s="188" t="s">
        <v>394</v>
      </c>
      <c r="G469" s="188" t="s">
        <v>202</v>
      </c>
      <c r="H469" s="188">
        <v>37</v>
      </c>
      <c r="I469" s="188" t="s">
        <v>202</v>
      </c>
      <c r="J469" s="188" t="s">
        <v>249</v>
      </c>
      <c r="K469" s="188">
        <v>224</v>
      </c>
      <c r="L469" s="188" t="s">
        <v>369</v>
      </c>
    </row>
    <row r="470" spans="1:12">
      <c r="A470" s="2">
        <v>469</v>
      </c>
      <c r="B470" s="2" t="str">
        <f t="shared" si="14"/>
        <v>CS6E-R038-12</v>
      </c>
      <c r="C470" s="2" t="str">
        <f t="shared" si="15"/>
        <v>R038</v>
      </c>
      <c r="D470" s="188" t="s">
        <v>34</v>
      </c>
      <c r="E470" s="188" t="s">
        <v>393</v>
      </c>
      <c r="F470" s="188" t="s">
        <v>394</v>
      </c>
      <c r="G470" s="188" t="s">
        <v>202</v>
      </c>
      <c r="H470" s="188">
        <v>38</v>
      </c>
      <c r="I470" s="188" t="s">
        <v>229</v>
      </c>
      <c r="J470" s="188" t="s">
        <v>249</v>
      </c>
      <c r="K470" s="188">
        <v>12</v>
      </c>
      <c r="L470" s="188" t="s">
        <v>368</v>
      </c>
    </row>
    <row r="471" spans="1:12">
      <c r="A471" s="2">
        <v>470</v>
      </c>
      <c r="B471" s="2" t="str">
        <f t="shared" si="14"/>
        <v>CS6E-R039-340</v>
      </c>
      <c r="C471" s="2" t="str">
        <f t="shared" si="15"/>
        <v>R039</v>
      </c>
      <c r="D471" s="188" t="s">
        <v>34</v>
      </c>
      <c r="E471" s="188" t="s">
        <v>393</v>
      </c>
      <c r="F471" s="188" t="s">
        <v>394</v>
      </c>
      <c r="G471" s="188" t="s">
        <v>202</v>
      </c>
      <c r="H471" s="188">
        <v>39</v>
      </c>
      <c r="I471" s="188" t="s">
        <v>229</v>
      </c>
      <c r="J471" s="188" t="s">
        <v>249</v>
      </c>
      <c r="K471" s="188">
        <v>340</v>
      </c>
      <c r="L471" s="188" t="s">
        <v>369</v>
      </c>
    </row>
    <row r="472" spans="1:12">
      <c r="A472" s="2">
        <v>471</v>
      </c>
      <c r="B472" s="2" t="str">
        <f t="shared" si="14"/>
        <v>CS6E-R040-1</v>
      </c>
      <c r="C472" s="2" t="str">
        <f t="shared" si="15"/>
        <v>R040</v>
      </c>
      <c r="D472" s="188" t="s">
        <v>34</v>
      </c>
      <c r="E472" s="188" t="s">
        <v>395</v>
      </c>
      <c r="F472" s="188" t="s">
        <v>396</v>
      </c>
      <c r="G472" s="188" t="s">
        <v>202</v>
      </c>
      <c r="H472" s="188">
        <v>40</v>
      </c>
      <c r="I472" s="188" t="s">
        <v>203</v>
      </c>
      <c r="J472" s="188" t="s">
        <v>204</v>
      </c>
      <c r="K472" s="188">
        <v>1</v>
      </c>
      <c r="L472" s="188" t="s">
        <v>368</v>
      </c>
    </row>
    <row r="473" spans="1:12">
      <c r="A473" s="2">
        <v>472</v>
      </c>
      <c r="B473" s="2" t="str">
        <f t="shared" si="14"/>
        <v>CS6E-R041-1</v>
      </c>
      <c r="C473" s="2" t="str">
        <f t="shared" si="15"/>
        <v>R041</v>
      </c>
      <c r="D473" s="188" t="s">
        <v>34</v>
      </c>
      <c r="E473" s="188" t="s">
        <v>397</v>
      </c>
      <c r="F473" s="188" t="s">
        <v>396</v>
      </c>
      <c r="G473" s="188" t="s">
        <v>202</v>
      </c>
      <c r="H473" s="188">
        <v>41</v>
      </c>
      <c r="I473" s="188" t="s">
        <v>203</v>
      </c>
      <c r="J473" s="188" t="s">
        <v>205</v>
      </c>
      <c r="K473" s="188">
        <v>1</v>
      </c>
      <c r="L473" s="188" t="s">
        <v>368</v>
      </c>
    </row>
    <row r="474" spans="1:12">
      <c r="A474" s="2">
        <v>473</v>
      </c>
      <c r="B474" s="2" t="str">
        <f t="shared" si="14"/>
        <v>CS6E-T001-1</v>
      </c>
      <c r="C474" s="2" t="str">
        <f t="shared" si="15"/>
        <v>T001</v>
      </c>
      <c r="D474" s="188" t="s">
        <v>34</v>
      </c>
      <c r="E474" s="188">
        <v>1</v>
      </c>
      <c r="F474" s="188" t="s">
        <v>367</v>
      </c>
      <c r="G474" s="188" t="s">
        <v>215</v>
      </c>
      <c r="H474" s="188">
        <v>1</v>
      </c>
      <c r="I474" s="188" t="s">
        <v>206</v>
      </c>
      <c r="J474" s="188" t="s">
        <v>204</v>
      </c>
      <c r="K474" s="188">
        <v>1</v>
      </c>
      <c r="L474" s="188" t="s">
        <v>368</v>
      </c>
    </row>
    <row r="475" spans="1:12">
      <c r="A475" s="2">
        <v>474</v>
      </c>
      <c r="B475" s="2" t="str">
        <f t="shared" si="14"/>
        <v>CS6E-T002-24</v>
      </c>
      <c r="C475" s="2" t="str">
        <f t="shared" si="15"/>
        <v>T002</v>
      </c>
      <c r="D475" s="188" t="s">
        <v>34</v>
      </c>
      <c r="E475" s="188">
        <v>1</v>
      </c>
      <c r="F475" s="188" t="s">
        <v>367</v>
      </c>
      <c r="G475" s="188" t="s">
        <v>215</v>
      </c>
      <c r="H475" s="188">
        <v>2</v>
      </c>
      <c r="I475" s="188" t="s">
        <v>206</v>
      </c>
      <c r="J475" s="188" t="s">
        <v>204</v>
      </c>
      <c r="K475" s="188">
        <v>24</v>
      </c>
      <c r="L475" s="188" t="s">
        <v>369</v>
      </c>
    </row>
    <row r="476" spans="1:12">
      <c r="A476" s="2">
        <v>475</v>
      </c>
      <c r="B476" s="2" t="str">
        <f t="shared" si="14"/>
        <v>CS6E-T003-1</v>
      </c>
      <c r="C476" s="2" t="str">
        <f t="shared" si="15"/>
        <v>T003</v>
      </c>
      <c r="D476" s="188" t="s">
        <v>34</v>
      </c>
      <c r="E476" s="188">
        <v>2</v>
      </c>
      <c r="F476" s="188" t="s">
        <v>370</v>
      </c>
      <c r="G476" s="188" t="s">
        <v>215</v>
      </c>
      <c r="H476" s="188">
        <v>3</v>
      </c>
      <c r="I476" s="188" t="s">
        <v>206</v>
      </c>
      <c r="J476" s="188" t="s">
        <v>204</v>
      </c>
      <c r="K476" s="188">
        <v>1</v>
      </c>
      <c r="L476" s="188" t="s">
        <v>368</v>
      </c>
    </row>
    <row r="477" spans="1:12">
      <c r="A477" s="2">
        <v>476</v>
      </c>
      <c r="B477" s="2" t="str">
        <f t="shared" si="14"/>
        <v>CS6E-T004-24</v>
      </c>
      <c r="C477" s="2" t="str">
        <f t="shared" si="15"/>
        <v>T004</v>
      </c>
      <c r="D477" s="188" t="s">
        <v>34</v>
      </c>
      <c r="E477" s="188">
        <v>2</v>
      </c>
      <c r="F477" s="188" t="s">
        <v>370</v>
      </c>
      <c r="G477" s="188" t="s">
        <v>215</v>
      </c>
      <c r="H477" s="188">
        <v>4</v>
      </c>
      <c r="I477" s="188" t="s">
        <v>206</v>
      </c>
      <c r="J477" s="188" t="s">
        <v>204</v>
      </c>
      <c r="K477" s="188">
        <v>24</v>
      </c>
      <c r="L477" s="188" t="s">
        <v>369</v>
      </c>
    </row>
    <row r="478" spans="1:12">
      <c r="A478" s="2">
        <v>477</v>
      </c>
      <c r="B478" s="2" t="str">
        <f t="shared" si="14"/>
        <v>CS6E-T005-1</v>
      </c>
      <c r="C478" s="2" t="str">
        <f t="shared" si="15"/>
        <v>T005</v>
      </c>
      <c r="D478" s="188" t="s">
        <v>34</v>
      </c>
      <c r="E478" s="188">
        <v>3</v>
      </c>
      <c r="F478" s="188" t="s">
        <v>371</v>
      </c>
      <c r="G478" s="188" t="s">
        <v>215</v>
      </c>
      <c r="H478" s="188">
        <v>5</v>
      </c>
      <c r="I478" s="188" t="s">
        <v>206</v>
      </c>
      <c r="J478" s="188" t="s">
        <v>204</v>
      </c>
      <c r="K478" s="188">
        <v>1</v>
      </c>
      <c r="L478" s="188" t="s">
        <v>368</v>
      </c>
    </row>
    <row r="479" spans="1:12">
      <c r="A479" s="2">
        <v>478</v>
      </c>
      <c r="B479" s="2" t="str">
        <f t="shared" si="14"/>
        <v>CS6E-T006-28</v>
      </c>
      <c r="C479" s="2" t="str">
        <f t="shared" si="15"/>
        <v>T006</v>
      </c>
      <c r="D479" s="188" t="s">
        <v>34</v>
      </c>
      <c r="E479" s="188">
        <v>3</v>
      </c>
      <c r="F479" s="188" t="s">
        <v>371</v>
      </c>
      <c r="G479" s="188" t="s">
        <v>215</v>
      </c>
      <c r="H479" s="188">
        <v>6</v>
      </c>
      <c r="I479" s="188" t="s">
        <v>206</v>
      </c>
      <c r="J479" s="188" t="s">
        <v>204</v>
      </c>
      <c r="K479" s="188">
        <v>28</v>
      </c>
      <c r="L479" s="188" t="s">
        <v>369</v>
      </c>
    </row>
    <row r="480" spans="1:12">
      <c r="A480" s="2">
        <v>479</v>
      </c>
      <c r="B480" s="2" t="str">
        <f t="shared" si="14"/>
        <v>CS6E-T007-1</v>
      </c>
      <c r="C480" s="2" t="str">
        <f t="shared" si="15"/>
        <v>T007</v>
      </c>
      <c r="D480" s="188" t="s">
        <v>34</v>
      </c>
      <c r="E480" s="188">
        <v>4</v>
      </c>
      <c r="F480" s="188" t="s">
        <v>372</v>
      </c>
      <c r="G480" s="188" t="s">
        <v>215</v>
      </c>
      <c r="H480" s="188">
        <v>7</v>
      </c>
      <c r="I480" s="188" t="s">
        <v>206</v>
      </c>
      <c r="J480" s="188" t="s">
        <v>204</v>
      </c>
      <c r="K480" s="188">
        <v>1</v>
      </c>
      <c r="L480" s="188" t="s">
        <v>368</v>
      </c>
    </row>
    <row r="481" spans="1:12">
      <c r="A481" s="2">
        <v>480</v>
      </c>
      <c r="B481" s="2" t="str">
        <f t="shared" si="14"/>
        <v>CS6E-T008-24</v>
      </c>
      <c r="C481" s="2" t="str">
        <f t="shared" si="15"/>
        <v>T008</v>
      </c>
      <c r="D481" s="188" t="s">
        <v>34</v>
      </c>
      <c r="E481" s="188">
        <v>4</v>
      </c>
      <c r="F481" s="188" t="s">
        <v>372</v>
      </c>
      <c r="G481" s="188" t="s">
        <v>215</v>
      </c>
      <c r="H481" s="188">
        <v>8</v>
      </c>
      <c r="I481" s="188" t="s">
        <v>206</v>
      </c>
      <c r="J481" s="188" t="s">
        <v>204</v>
      </c>
      <c r="K481" s="188">
        <v>24</v>
      </c>
      <c r="L481" s="188" t="s">
        <v>369</v>
      </c>
    </row>
    <row r="482" spans="1:12">
      <c r="A482" s="2">
        <v>481</v>
      </c>
      <c r="B482" s="2" t="str">
        <f t="shared" si="14"/>
        <v>CS6E-T009-1</v>
      </c>
      <c r="C482" s="2" t="str">
        <f t="shared" si="15"/>
        <v>T009</v>
      </c>
      <c r="D482" s="188" t="s">
        <v>34</v>
      </c>
      <c r="E482" s="188">
        <v>5</v>
      </c>
      <c r="F482" s="188" t="s">
        <v>373</v>
      </c>
      <c r="G482" s="188" t="s">
        <v>215</v>
      </c>
      <c r="H482" s="188">
        <v>9</v>
      </c>
      <c r="I482" s="188" t="s">
        <v>203</v>
      </c>
      <c r="J482" s="188" t="s">
        <v>204</v>
      </c>
      <c r="K482" s="188">
        <v>1</v>
      </c>
      <c r="L482" s="188" t="s">
        <v>368</v>
      </c>
    </row>
    <row r="483" spans="1:12">
      <c r="A483" s="2">
        <v>482</v>
      </c>
      <c r="B483" s="2" t="str">
        <f t="shared" si="14"/>
        <v>CS6E-T010-180</v>
      </c>
      <c r="C483" s="2" t="str">
        <f t="shared" si="15"/>
        <v>T010</v>
      </c>
      <c r="D483" s="188" t="s">
        <v>34</v>
      </c>
      <c r="E483" s="188">
        <v>5</v>
      </c>
      <c r="F483" s="188" t="s">
        <v>373</v>
      </c>
      <c r="G483" s="188" t="s">
        <v>215</v>
      </c>
      <c r="H483" s="188">
        <v>10</v>
      </c>
      <c r="I483" s="188" t="s">
        <v>203</v>
      </c>
      <c r="J483" s="188" t="s">
        <v>204</v>
      </c>
      <c r="K483" s="188">
        <v>180</v>
      </c>
      <c r="L483" s="188" t="s">
        <v>369</v>
      </c>
    </row>
    <row r="484" spans="1:12">
      <c r="A484" s="2">
        <v>483</v>
      </c>
      <c r="B484" s="2" t="str">
        <f t="shared" si="14"/>
        <v>CS6E-T011-1</v>
      </c>
      <c r="C484" s="2" t="str">
        <f t="shared" si="15"/>
        <v>T011</v>
      </c>
      <c r="D484" s="188" t="s">
        <v>34</v>
      </c>
      <c r="E484" s="188">
        <v>6</v>
      </c>
      <c r="F484" s="188" t="s">
        <v>374</v>
      </c>
      <c r="G484" s="188" t="s">
        <v>215</v>
      </c>
      <c r="H484" s="188">
        <v>11</v>
      </c>
      <c r="I484" s="188" t="s">
        <v>206</v>
      </c>
      <c r="J484" s="188" t="s">
        <v>205</v>
      </c>
      <c r="K484" s="188">
        <v>1</v>
      </c>
      <c r="L484" s="188" t="s">
        <v>368</v>
      </c>
    </row>
    <row r="485" spans="1:12">
      <c r="A485" s="2">
        <v>484</v>
      </c>
      <c r="B485" s="2" t="str">
        <f t="shared" si="14"/>
        <v>CS6E-T012-28</v>
      </c>
      <c r="C485" s="2" t="str">
        <f t="shared" si="15"/>
        <v>T012</v>
      </c>
      <c r="D485" s="188" t="s">
        <v>34</v>
      </c>
      <c r="E485" s="188">
        <v>6</v>
      </c>
      <c r="F485" s="188" t="s">
        <v>374</v>
      </c>
      <c r="G485" s="188" t="s">
        <v>215</v>
      </c>
      <c r="H485" s="188">
        <v>12</v>
      </c>
      <c r="I485" s="188" t="s">
        <v>206</v>
      </c>
      <c r="J485" s="188" t="s">
        <v>205</v>
      </c>
      <c r="K485" s="188">
        <v>28</v>
      </c>
      <c r="L485" s="188" t="s">
        <v>369</v>
      </c>
    </row>
    <row r="486" spans="1:12">
      <c r="A486" s="2">
        <v>485</v>
      </c>
      <c r="B486" s="2" t="str">
        <f t="shared" si="14"/>
        <v>CS6E-T013-1</v>
      </c>
      <c r="C486" s="2" t="str">
        <f t="shared" si="15"/>
        <v>T013</v>
      </c>
      <c r="D486" s="188" t="s">
        <v>34</v>
      </c>
      <c r="E486" s="188">
        <v>7</v>
      </c>
      <c r="F486" s="188" t="s">
        <v>375</v>
      </c>
      <c r="G486" s="188" t="s">
        <v>215</v>
      </c>
      <c r="H486" s="188">
        <v>13</v>
      </c>
      <c r="I486" s="188" t="s">
        <v>206</v>
      </c>
      <c r="J486" s="188" t="s">
        <v>204</v>
      </c>
      <c r="K486" s="188">
        <v>1</v>
      </c>
      <c r="L486" s="188" t="s">
        <v>368</v>
      </c>
    </row>
    <row r="487" spans="1:12">
      <c r="A487" s="2">
        <v>486</v>
      </c>
      <c r="B487" s="2" t="str">
        <f t="shared" si="14"/>
        <v>CS6E-T014-100</v>
      </c>
      <c r="C487" s="2" t="str">
        <f t="shared" si="15"/>
        <v>T014</v>
      </c>
      <c r="D487" s="188" t="s">
        <v>34</v>
      </c>
      <c r="E487" s="188">
        <v>7</v>
      </c>
      <c r="F487" s="188" t="s">
        <v>375</v>
      </c>
      <c r="G487" s="188" t="s">
        <v>215</v>
      </c>
      <c r="H487" s="188">
        <v>14</v>
      </c>
      <c r="I487" s="188" t="s">
        <v>206</v>
      </c>
      <c r="J487" s="188" t="s">
        <v>204</v>
      </c>
      <c r="K487" s="188">
        <v>100</v>
      </c>
      <c r="L487" s="188" t="s">
        <v>369</v>
      </c>
    </row>
    <row r="488" spans="1:12">
      <c r="A488" s="2">
        <v>487</v>
      </c>
      <c r="B488" s="2" t="str">
        <f t="shared" si="14"/>
        <v>CS6E-T015-1</v>
      </c>
      <c r="C488" s="2" t="str">
        <f t="shared" si="15"/>
        <v>T015</v>
      </c>
      <c r="D488" s="188" t="s">
        <v>34</v>
      </c>
      <c r="E488" s="188">
        <v>8</v>
      </c>
      <c r="F488" s="188" t="s">
        <v>376</v>
      </c>
      <c r="G488" s="188" t="s">
        <v>215</v>
      </c>
      <c r="H488" s="188">
        <v>15</v>
      </c>
      <c r="I488" s="188" t="s">
        <v>206</v>
      </c>
      <c r="J488" s="188" t="s">
        <v>204</v>
      </c>
      <c r="K488" s="188">
        <v>1</v>
      </c>
      <c r="L488" s="188" t="s">
        <v>368</v>
      </c>
    </row>
    <row r="489" spans="1:12">
      <c r="A489" s="2">
        <v>488</v>
      </c>
      <c r="B489" s="2" t="str">
        <f t="shared" si="14"/>
        <v>CS6E-T016-36</v>
      </c>
      <c r="C489" s="2" t="str">
        <f t="shared" si="15"/>
        <v>T016</v>
      </c>
      <c r="D489" s="188" t="s">
        <v>34</v>
      </c>
      <c r="E489" s="188">
        <v>8</v>
      </c>
      <c r="F489" s="188" t="s">
        <v>376</v>
      </c>
      <c r="G489" s="188" t="s">
        <v>215</v>
      </c>
      <c r="H489" s="188">
        <v>16</v>
      </c>
      <c r="I489" s="188" t="s">
        <v>206</v>
      </c>
      <c r="J489" s="188" t="s">
        <v>204</v>
      </c>
      <c r="K489" s="188">
        <v>36</v>
      </c>
      <c r="L489" s="188" t="s">
        <v>369</v>
      </c>
    </row>
    <row r="490" spans="1:12">
      <c r="A490" s="2">
        <v>489</v>
      </c>
      <c r="B490" s="2" t="str">
        <f t="shared" si="14"/>
        <v>CS6E-T017-1</v>
      </c>
      <c r="C490" s="2" t="str">
        <f t="shared" si="15"/>
        <v>T017</v>
      </c>
      <c r="D490" s="188" t="s">
        <v>34</v>
      </c>
      <c r="E490" s="188">
        <v>9</v>
      </c>
      <c r="F490" s="188" t="s">
        <v>377</v>
      </c>
      <c r="G490" s="188" t="s">
        <v>215</v>
      </c>
      <c r="H490" s="188">
        <v>17</v>
      </c>
      <c r="I490" s="188" t="s">
        <v>206</v>
      </c>
      <c r="J490" s="188" t="s">
        <v>205</v>
      </c>
      <c r="K490" s="188">
        <v>1</v>
      </c>
      <c r="L490" s="188" t="s">
        <v>368</v>
      </c>
    </row>
    <row r="491" spans="1:12">
      <c r="A491" s="2">
        <v>490</v>
      </c>
      <c r="B491" s="2" t="str">
        <f t="shared" si="14"/>
        <v>CS6E-T018-1</v>
      </c>
      <c r="C491" s="2" t="str">
        <f t="shared" si="15"/>
        <v>T018</v>
      </c>
      <c r="D491" s="188" t="s">
        <v>34</v>
      </c>
      <c r="E491" s="188">
        <v>10</v>
      </c>
      <c r="F491" s="188" t="s">
        <v>378</v>
      </c>
      <c r="G491" s="188" t="s">
        <v>215</v>
      </c>
      <c r="H491" s="188">
        <v>18</v>
      </c>
      <c r="I491" s="188" t="s">
        <v>206</v>
      </c>
      <c r="J491" s="188" t="s">
        <v>205</v>
      </c>
      <c r="K491" s="188">
        <v>1</v>
      </c>
      <c r="L491" s="188" t="s">
        <v>368</v>
      </c>
    </row>
    <row r="492" spans="1:12">
      <c r="A492" s="2">
        <v>491</v>
      </c>
      <c r="B492" s="2" t="str">
        <f t="shared" si="14"/>
        <v>CS6E-T019-1</v>
      </c>
      <c r="C492" s="2" t="str">
        <f t="shared" si="15"/>
        <v>T019</v>
      </c>
      <c r="D492" s="188" t="s">
        <v>34</v>
      </c>
      <c r="E492" s="188">
        <v>11</v>
      </c>
      <c r="F492" s="188" t="s">
        <v>379</v>
      </c>
      <c r="G492" s="188" t="s">
        <v>215</v>
      </c>
      <c r="H492" s="188">
        <v>19</v>
      </c>
      <c r="I492" s="188" t="s">
        <v>206</v>
      </c>
      <c r="J492" s="188" t="s">
        <v>205</v>
      </c>
      <c r="K492" s="188">
        <v>1</v>
      </c>
      <c r="L492" s="188" t="s">
        <v>368</v>
      </c>
    </row>
    <row r="493" spans="1:12">
      <c r="A493" s="2">
        <v>492</v>
      </c>
      <c r="B493" s="2" t="str">
        <f t="shared" si="14"/>
        <v>CS6E-T020-1</v>
      </c>
      <c r="C493" s="2" t="str">
        <f t="shared" si="15"/>
        <v>T020</v>
      </c>
      <c r="D493" s="188" t="s">
        <v>34</v>
      </c>
      <c r="E493" s="188">
        <v>12</v>
      </c>
      <c r="F493" s="188" t="s">
        <v>380</v>
      </c>
      <c r="G493" s="188" t="s">
        <v>215</v>
      </c>
      <c r="H493" s="188">
        <v>20</v>
      </c>
      <c r="I493" s="188" t="s">
        <v>206</v>
      </c>
      <c r="J493" s="188" t="s">
        <v>205</v>
      </c>
      <c r="K493" s="188">
        <v>1</v>
      </c>
      <c r="L493" s="188" t="s">
        <v>368</v>
      </c>
    </row>
    <row r="494" spans="1:12">
      <c r="A494" s="2">
        <v>493</v>
      </c>
      <c r="B494" s="2" t="str">
        <f t="shared" si="14"/>
        <v>CS6E-T021-1</v>
      </c>
      <c r="C494" s="2" t="str">
        <f t="shared" si="15"/>
        <v>T021</v>
      </c>
      <c r="D494" s="188" t="s">
        <v>34</v>
      </c>
      <c r="E494" s="188">
        <v>13</v>
      </c>
      <c r="F494" s="188" t="s">
        <v>381</v>
      </c>
      <c r="G494" s="188" t="s">
        <v>215</v>
      </c>
      <c r="H494" s="188">
        <v>21</v>
      </c>
      <c r="I494" s="188" t="s">
        <v>206</v>
      </c>
      <c r="J494" s="188" t="s">
        <v>205</v>
      </c>
      <c r="K494" s="188">
        <v>1</v>
      </c>
      <c r="L494" s="188" t="s">
        <v>368</v>
      </c>
    </row>
    <row r="495" spans="1:12">
      <c r="A495" s="2">
        <v>494</v>
      </c>
      <c r="B495" s="2" t="str">
        <f t="shared" si="14"/>
        <v>CS6E-T022-1</v>
      </c>
      <c r="C495" s="2" t="str">
        <f t="shared" si="15"/>
        <v>T022</v>
      </c>
      <c r="D495" s="188" t="s">
        <v>34</v>
      </c>
      <c r="E495" s="188">
        <v>14</v>
      </c>
      <c r="F495" s="188" t="s">
        <v>382</v>
      </c>
      <c r="G495" s="188" t="s">
        <v>215</v>
      </c>
      <c r="H495" s="188">
        <v>22</v>
      </c>
      <c r="I495" s="188" t="s">
        <v>206</v>
      </c>
      <c r="J495" s="188" t="s">
        <v>205</v>
      </c>
      <c r="K495" s="188">
        <v>1</v>
      </c>
      <c r="L495" s="188" t="s">
        <v>368</v>
      </c>
    </row>
    <row r="496" spans="1:12">
      <c r="A496" s="2">
        <v>495</v>
      </c>
      <c r="B496" s="2" t="str">
        <f t="shared" si="14"/>
        <v>CS6E-T023-1</v>
      </c>
      <c r="C496" s="2" t="str">
        <f t="shared" si="15"/>
        <v>T023</v>
      </c>
      <c r="D496" s="188" t="s">
        <v>34</v>
      </c>
      <c r="E496" s="188">
        <v>15</v>
      </c>
      <c r="F496" s="188" t="s">
        <v>383</v>
      </c>
      <c r="G496" s="188" t="s">
        <v>215</v>
      </c>
      <c r="H496" s="188">
        <v>23</v>
      </c>
      <c r="I496" s="188" t="s">
        <v>206</v>
      </c>
      <c r="J496" s="188" t="s">
        <v>205</v>
      </c>
      <c r="K496" s="188">
        <v>1</v>
      </c>
      <c r="L496" s="188" t="s">
        <v>368</v>
      </c>
    </row>
    <row r="497" spans="1:12">
      <c r="A497" s="2">
        <v>496</v>
      </c>
      <c r="B497" s="2" t="str">
        <f t="shared" si="14"/>
        <v>CS6E-T024-1</v>
      </c>
      <c r="C497" s="2" t="str">
        <f t="shared" si="15"/>
        <v>T024</v>
      </c>
      <c r="D497" s="188" t="s">
        <v>34</v>
      </c>
      <c r="E497" s="188">
        <v>16</v>
      </c>
      <c r="F497" s="188" t="s">
        <v>384</v>
      </c>
      <c r="G497" s="188" t="s">
        <v>215</v>
      </c>
      <c r="H497" s="188">
        <v>24</v>
      </c>
      <c r="I497" s="188" t="s">
        <v>206</v>
      </c>
      <c r="J497" s="188" t="s">
        <v>204</v>
      </c>
      <c r="K497" s="188">
        <v>1</v>
      </c>
      <c r="L497" s="188" t="s">
        <v>368</v>
      </c>
    </row>
    <row r="498" spans="1:12">
      <c r="A498" s="2">
        <v>497</v>
      </c>
      <c r="B498" s="2" t="str">
        <f t="shared" si="14"/>
        <v>CS6E-T025-52</v>
      </c>
      <c r="C498" s="2" t="str">
        <f t="shared" si="15"/>
        <v>T025</v>
      </c>
      <c r="D498" s="188" t="s">
        <v>34</v>
      </c>
      <c r="E498" s="188">
        <v>16</v>
      </c>
      <c r="F498" s="188" t="s">
        <v>384</v>
      </c>
      <c r="G498" s="188" t="s">
        <v>215</v>
      </c>
      <c r="H498" s="188">
        <v>25</v>
      </c>
      <c r="I498" s="188" t="s">
        <v>206</v>
      </c>
      <c r="J498" s="188" t="s">
        <v>204</v>
      </c>
      <c r="K498" s="188">
        <v>52</v>
      </c>
      <c r="L498" s="188" t="s">
        <v>369</v>
      </c>
    </row>
    <row r="499" spans="1:12">
      <c r="A499" s="2">
        <v>498</v>
      </c>
      <c r="B499" s="2" t="str">
        <f t="shared" si="14"/>
        <v>CS6E-T026-1</v>
      </c>
      <c r="C499" s="2" t="str">
        <f t="shared" si="15"/>
        <v>T026</v>
      </c>
      <c r="D499" s="188" t="s">
        <v>34</v>
      </c>
      <c r="E499" s="188">
        <v>17</v>
      </c>
      <c r="F499" s="188" t="s">
        <v>385</v>
      </c>
      <c r="G499" s="188" t="s">
        <v>215</v>
      </c>
      <c r="H499" s="188">
        <v>26</v>
      </c>
      <c r="I499" s="188" t="s">
        <v>206</v>
      </c>
      <c r="J499" s="188" t="s">
        <v>204</v>
      </c>
      <c r="K499" s="188">
        <v>1</v>
      </c>
      <c r="L499" s="188" t="s">
        <v>368</v>
      </c>
    </row>
    <row r="500" spans="1:12">
      <c r="A500" s="2">
        <v>499</v>
      </c>
      <c r="B500" s="2" t="str">
        <f t="shared" si="14"/>
        <v>CS6E-T027-1</v>
      </c>
      <c r="C500" s="2" t="str">
        <f t="shared" si="15"/>
        <v>T027</v>
      </c>
      <c r="D500" s="188" t="s">
        <v>34</v>
      </c>
      <c r="E500" s="188">
        <v>18</v>
      </c>
      <c r="F500" s="188" t="s">
        <v>386</v>
      </c>
      <c r="G500" s="188" t="s">
        <v>215</v>
      </c>
      <c r="H500" s="188">
        <v>27</v>
      </c>
      <c r="I500" s="188" t="s">
        <v>206</v>
      </c>
      <c r="J500" s="188" t="s">
        <v>204</v>
      </c>
      <c r="K500" s="188">
        <v>1</v>
      </c>
      <c r="L500" s="188" t="s">
        <v>368</v>
      </c>
    </row>
    <row r="501" spans="1:12">
      <c r="A501" s="2">
        <v>500</v>
      </c>
      <c r="B501" s="2" t="str">
        <f t="shared" si="14"/>
        <v>CS6E-T028-1</v>
      </c>
      <c r="C501" s="2" t="str">
        <f t="shared" si="15"/>
        <v>T028</v>
      </c>
      <c r="D501" s="188" t="s">
        <v>34</v>
      </c>
      <c r="E501" s="188">
        <v>19</v>
      </c>
      <c r="F501" s="188" t="s">
        <v>387</v>
      </c>
      <c r="G501" s="188" t="s">
        <v>215</v>
      </c>
      <c r="H501" s="188">
        <v>28</v>
      </c>
      <c r="I501" s="188" t="s">
        <v>206</v>
      </c>
      <c r="J501" s="188" t="s">
        <v>205</v>
      </c>
      <c r="K501" s="188">
        <v>1</v>
      </c>
      <c r="L501" s="188" t="s">
        <v>368</v>
      </c>
    </row>
    <row r="502" spans="1:12">
      <c r="A502" s="2">
        <v>501</v>
      </c>
      <c r="B502" s="2" t="str">
        <f t="shared" si="14"/>
        <v>CS6E-T029-1</v>
      </c>
      <c r="C502" s="2" t="str">
        <f t="shared" si="15"/>
        <v>T029</v>
      </c>
      <c r="D502" s="188" t="s">
        <v>34</v>
      </c>
      <c r="E502" s="188">
        <v>20</v>
      </c>
      <c r="F502" s="188" t="s">
        <v>388</v>
      </c>
      <c r="G502" s="188" t="s">
        <v>215</v>
      </c>
      <c r="H502" s="188">
        <v>29</v>
      </c>
      <c r="I502" s="188" t="s">
        <v>206</v>
      </c>
      <c r="J502" s="188" t="s">
        <v>205</v>
      </c>
      <c r="K502" s="188">
        <v>1</v>
      </c>
      <c r="L502" s="188" t="s">
        <v>368</v>
      </c>
    </row>
    <row r="503" spans="1:12">
      <c r="A503" s="2">
        <v>502</v>
      </c>
      <c r="B503" s="2" t="str">
        <f t="shared" si="14"/>
        <v>CS6E-T030-1</v>
      </c>
      <c r="C503" s="2" t="str">
        <f t="shared" si="15"/>
        <v>T030</v>
      </c>
      <c r="D503" s="188" t="s">
        <v>34</v>
      </c>
      <c r="E503" s="188">
        <v>21</v>
      </c>
      <c r="F503" s="188" t="s">
        <v>389</v>
      </c>
      <c r="G503" s="188" t="s">
        <v>215</v>
      </c>
      <c r="H503" s="188">
        <v>30</v>
      </c>
      <c r="I503" s="188" t="s">
        <v>206</v>
      </c>
      <c r="J503" s="188" t="s">
        <v>205</v>
      </c>
      <c r="K503" s="188">
        <v>1</v>
      </c>
      <c r="L503" s="188" t="s">
        <v>368</v>
      </c>
    </row>
    <row r="504" spans="1:12">
      <c r="A504" s="2">
        <v>503</v>
      </c>
      <c r="B504" s="2" t="str">
        <f t="shared" si="14"/>
        <v>CS6E-T031-1</v>
      </c>
      <c r="C504" s="2" t="str">
        <f t="shared" si="15"/>
        <v>T031</v>
      </c>
      <c r="D504" s="188" t="s">
        <v>34</v>
      </c>
      <c r="E504" s="188">
        <v>22</v>
      </c>
      <c r="F504" s="188" t="s">
        <v>390</v>
      </c>
      <c r="G504" s="188" t="s">
        <v>215</v>
      </c>
      <c r="H504" s="188">
        <v>31</v>
      </c>
      <c r="I504" s="188" t="s">
        <v>206</v>
      </c>
      <c r="J504" s="188" t="s">
        <v>204</v>
      </c>
      <c r="K504" s="188">
        <v>1</v>
      </c>
      <c r="L504" s="188" t="s">
        <v>368</v>
      </c>
    </row>
    <row r="505" spans="1:12">
      <c r="A505" s="2">
        <v>504</v>
      </c>
      <c r="B505" s="2" t="str">
        <f t="shared" si="14"/>
        <v>CS6E-T032-1</v>
      </c>
      <c r="C505" s="2" t="str">
        <f t="shared" si="15"/>
        <v>T032</v>
      </c>
      <c r="D505" s="188" t="s">
        <v>34</v>
      </c>
      <c r="E505" s="188">
        <v>23</v>
      </c>
      <c r="F505" s="188" t="s">
        <v>391</v>
      </c>
      <c r="G505" s="188" t="s">
        <v>215</v>
      </c>
      <c r="H505" s="188">
        <v>32</v>
      </c>
      <c r="I505" s="188" t="s">
        <v>206</v>
      </c>
      <c r="J505" s="188" t="s">
        <v>204</v>
      </c>
      <c r="K505" s="188">
        <v>1</v>
      </c>
      <c r="L505" s="188" t="s">
        <v>368</v>
      </c>
    </row>
    <row r="506" spans="1:12">
      <c r="A506" s="2">
        <v>505</v>
      </c>
      <c r="B506" s="2" t="str">
        <f t="shared" si="14"/>
        <v>CS6E-T033-28</v>
      </c>
      <c r="C506" s="2" t="str">
        <f t="shared" si="15"/>
        <v>T033</v>
      </c>
      <c r="D506" s="188" t="s">
        <v>34</v>
      </c>
      <c r="E506" s="188">
        <v>23</v>
      </c>
      <c r="F506" s="188" t="s">
        <v>391</v>
      </c>
      <c r="G506" s="188" t="s">
        <v>215</v>
      </c>
      <c r="H506" s="188">
        <v>33</v>
      </c>
      <c r="I506" s="188" t="s">
        <v>206</v>
      </c>
      <c r="J506" s="188" t="s">
        <v>204</v>
      </c>
      <c r="K506" s="188">
        <v>28</v>
      </c>
      <c r="L506" s="188" t="s">
        <v>369</v>
      </c>
    </row>
    <row r="507" spans="1:12">
      <c r="A507" s="2">
        <v>506</v>
      </c>
      <c r="B507" s="2" t="str">
        <f t="shared" si="14"/>
        <v>CS6E-T034-1</v>
      </c>
      <c r="C507" s="2" t="str">
        <f t="shared" si="15"/>
        <v>T034</v>
      </c>
      <c r="D507" s="188" t="s">
        <v>34</v>
      </c>
      <c r="E507" s="188">
        <v>24</v>
      </c>
      <c r="F507" s="188" t="s">
        <v>392</v>
      </c>
      <c r="G507" s="188" t="s">
        <v>215</v>
      </c>
      <c r="H507" s="188">
        <v>34</v>
      </c>
      <c r="I507" s="188" t="s">
        <v>206</v>
      </c>
      <c r="J507" s="188" t="s">
        <v>204</v>
      </c>
      <c r="K507" s="188">
        <v>1</v>
      </c>
      <c r="L507" s="188" t="s">
        <v>368</v>
      </c>
    </row>
    <row r="508" spans="1:12">
      <c r="A508" s="2">
        <v>507</v>
      </c>
      <c r="B508" s="2" t="str">
        <f t="shared" si="14"/>
        <v>CS6E-T035-40</v>
      </c>
      <c r="C508" s="2" t="str">
        <f t="shared" si="15"/>
        <v>T035</v>
      </c>
      <c r="D508" s="188" t="s">
        <v>34</v>
      </c>
      <c r="E508" s="188">
        <v>24</v>
      </c>
      <c r="F508" s="188" t="s">
        <v>392</v>
      </c>
      <c r="G508" s="188" t="s">
        <v>215</v>
      </c>
      <c r="H508" s="188">
        <v>35</v>
      </c>
      <c r="I508" s="188" t="s">
        <v>206</v>
      </c>
      <c r="J508" s="188" t="s">
        <v>204</v>
      </c>
      <c r="K508" s="188">
        <v>40</v>
      </c>
      <c r="L508" s="188" t="s">
        <v>369</v>
      </c>
    </row>
    <row r="509" spans="1:12">
      <c r="A509" s="2">
        <v>508</v>
      </c>
      <c r="B509" s="2" t="str">
        <f t="shared" si="14"/>
        <v>CS6E-T036-12</v>
      </c>
      <c r="C509" s="2" t="str">
        <f t="shared" si="15"/>
        <v>T036</v>
      </c>
      <c r="D509" s="188" t="s">
        <v>34</v>
      </c>
      <c r="E509" s="188" t="s">
        <v>393</v>
      </c>
      <c r="F509" s="188" t="s">
        <v>394</v>
      </c>
      <c r="G509" s="188" t="s">
        <v>215</v>
      </c>
      <c r="H509" s="188">
        <v>36</v>
      </c>
      <c r="I509" s="188" t="s">
        <v>229</v>
      </c>
      <c r="J509" s="188" t="s">
        <v>249</v>
      </c>
      <c r="K509" s="188">
        <v>12</v>
      </c>
      <c r="L509" s="188" t="s">
        <v>368</v>
      </c>
    </row>
    <row r="510" spans="1:12">
      <c r="A510" s="2">
        <v>509</v>
      </c>
      <c r="B510" s="2" t="str">
        <f t="shared" si="14"/>
        <v>CS6E-T037-224</v>
      </c>
      <c r="C510" s="2" t="str">
        <f t="shared" si="15"/>
        <v>T037</v>
      </c>
      <c r="D510" s="188" t="s">
        <v>34</v>
      </c>
      <c r="E510" s="188" t="s">
        <v>393</v>
      </c>
      <c r="F510" s="188" t="s">
        <v>394</v>
      </c>
      <c r="G510" s="188" t="s">
        <v>215</v>
      </c>
      <c r="H510" s="188">
        <v>37</v>
      </c>
      <c r="I510" s="188" t="s">
        <v>229</v>
      </c>
      <c r="J510" s="188" t="s">
        <v>249</v>
      </c>
      <c r="K510" s="188">
        <v>224</v>
      </c>
      <c r="L510" s="188" t="s">
        <v>369</v>
      </c>
    </row>
    <row r="511" spans="1:12">
      <c r="A511" s="2">
        <v>510</v>
      </c>
      <c r="B511" s="2" t="str">
        <f t="shared" si="14"/>
        <v>CS6E-T038-12</v>
      </c>
      <c r="C511" s="2" t="str">
        <f t="shared" si="15"/>
        <v>T038</v>
      </c>
      <c r="D511" s="188" t="s">
        <v>34</v>
      </c>
      <c r="E511" s="188" t="s">
        <v>393</v>
      </c>
      <c r="F511" s="188" t="s">
        <v>394</v>
      </c>
      <c r="G511" s="188" t="s">
        <v>215</v>
      </c>
      <c r="H511" s="188">
        <v>38</v>
      </c>
      <c r="I511" s="188" t="s">
        <v>202</v>
      </c>
      <c r="J511" s="188" t="s">
        <v>249</v>
      </c>
      <c r="K511" s="188">
        <v>12</v>
      </c>
      <c r="L511" s="188" t="s">
        <v>368</v>
      </c>
    </row>
    <row r="512" spans="1:12">
      <c r="A512" s="2">
        <v>511</v>
      </c>
      <c r="B512" s="2" t="str">
        <f t="shared" si="14"/>
        <v>CS6E-T039-340</v>
      </c>
      <c r="C512" s="2" t="str">
        <f t="shared" si="15"/>
        <v>T039</v>
      </c>
      <c r="D512" s="188" t="s">
        <v>34</v>
      </c>
      <c r="E512" s="188" t="s">
        <v>393</v>
      </c>
      <c r="F512" s="188" t="s">
        <v>394</v>
      </c>
      <c r="G512" s="188" t="s">
        <v>215</v>
      </c>
      <c r="H512" s="188">
        <v>39</v>
      </c>
      <c r="I512" s="188" t="s">
        <v>202</v>
      </c>
      <c r="J512" s="188" t="s">
        <v>249</v>
      </c>
      <c r="K512" s="188">
        <v>340</v>
      </c>
      <c r="L512" s="188" t="s">
        <v>369</v>
      </c>
    </row>
    <row r="513" spans="1:12">
      <c r="A513" s="2">
        <v>512</v>
      </c>
      <c r="B513" s="2" t="str">
        <f t="shared" si="14"/>
        <v>CS6E-T040-1</v>
      </c>
      <c r="C513" s="2" t="str">
        <f t="shared" si="15"/>
        <v>T040</v>
      </c>
      <c r="D513" s="188" t="s">
        <v>34</v>
      </c>
      <c r="E513" s="188" t="s">
        <v>395</v>
      </c>
      <c r="F513" s="188" t="s">
        <v>396</v>
      </c>
      <c r="G513" s="188" t="s">
        <v>215</v>
      </c>
      <c r="H513" s="188">
        <v>40</v>
      </c>
      <c r="I513" s="188" t="s">
        <v>206</v>
      </c>
      <c r="J513" s="188" t="s">
        <v>204</v>
      </c>
      <c r="K513" s="188">
        <v>1</v>
      </c>
      <c r="L513" s="188" t="s">
        <v>368</v>
      </c>
    </row>
    <row r="514" spans="1:12">
      <c r="A514" s="2">
        <v>513</v>
      </c>
      <c r="B514" s="2" t="str">
        <f t="shared" ref="B514:B577" si="16">D514&amp;"-"&amp;C514&amp;"-"&amp;K514</f>
        <v>CS6E-T041-1</v>
      </c>
      <c r="C514" s="2" t="str">
        <f t="shared" ref="C514:C577" si="17">G514&amp;TEXT(H514,"000")</f>
        <v>T041</v>
      </c>
      <c r="D514" s="188" t="s">
        <v>34</v>
      </c>
      <c r="E514" s="188" t="s">
        <v>397</v>
      </c>
      <c r="F514" s="188" t="s">
        <v>396</v>
      </c>
      <c r="G514" s="188" t="s">
        <v>215</v>
      </c>
      <c r="H514" s="188">
        <v>41</v>
      </c>
      <c r="I514" s="188" t="s">
        <v>206</v>
      </c>
      <c r="J514" s="188" t="s">
        <v>205</v>
      </c>
      <c r="K514" s="188">
        <v>1</v>
      </c>
      <c r="L514" s="188" t="s">
        <v>368</v>
      </c>
    </row>
    <row r="515" spans="1:12">
      <c r="A515" s="3">
        <v>514</v>
      </c>
      <c r="B515" s="2" t="str">
        <f t="shared" si="16"/>
        <v>IS35E-R001-1</v>
      </c>
      <c r="C515" s="2" t="str">
        <f t="shared" si="17"/>
        <v>R001</v>
      </c>
      <c r="D515" s="3" t="s">
        <v>398</v>
      </c>
      <c r="E515" s="3" t="s">
        <v>399</v>
      </c>
      <c r="F515" s="3" t="s">
        <v>400</v>
      </c>
      <c r="G515" s="3" t="s">
        <v>202</v>
      </c>
      <c r="H515" s="3">
        <v>1</v>
      </c>
      <c r="I515" s="3" t="s">
        <v>206</v>
      </c>
      <c r="J515" s="3" t="s">
        <v>201</v>
      </c>
      <c r="K515" s="3">
        <v>1</v>
      </c>
      <c r="L515" s="2"/>
    </row>
    <row r="516" spans="1:12">
      <c r="A516" s="3">
        <v>515</v>
      </c>
      <c r="B516" s="2" t="str">
        <f t="shared" si="16"/>
        <v>IS35E-T001-1</v>
      </c>
      <c r="C516" s="2" t="str">
        <f t="shared" si="17"/>
        <v>T001</v>
      </c>
      <c r="D516" s="3" t="s">
        <v>398</v>
      </c>
      <c r="E516" s="3" t="s">
        <v>399</v>
      </c>
      <c r="F516" s="3" t="s">
        <v>400</v>
      </c>
      <c r="G516" s="3" t="s">
        <v>215</v>
      </c>
      <c r="H516" s="3">
        <f t="shared" ref="H516:H579" si="18">INT((ROW(H515)-514)/2)+1</f>
        <v>1</v>
      </c>
      <c r="I516" s="3" t="s">
        <v>206</v>
      </c>
      <c r="J516" s="3" t="s">
        <v>201</v>
      </c>
      <c r="K516" s="3">
        <v>1</v>
      </c>
      <c r="L516" s="2"/>
    </row>
    <row r="517" spans="1:12">
      <c r="A517" s="3">
        <v>516</v>
      </c>
      <c r="B517" s="2" t="str">
        <f t="shared" si="16"/>
        <v>IS35E-R002-1</v>
      </c>
      <c r="C517" s="2" t="str">
        <f t="shared" si="17"/>
        <v>R002</v>
      </c>
      <c r="D517" s="3" t="s">
        <v>398</v>
      </c>
      <c r="E517" s="3" t="s">
        <v>399</v>
      </c>
      <c r="F517" s="3" t="s">
        <v>400</v>
      </c>
      <c r="G517" s="3" t="s">
        <v>202</v>
      </c>
      <c r="H517" s="3">
        <f t="shared" si="18"/>
        <v>2</v>
      </c>
      <c r="I517" s="3" t="s">
        <v>206</v>
      </c>
      <c r="J517" s="3" t="s">
        <v>201</v>
      </c>
      <c r="K517" s="3">
        <v>1</v>
      </c>
      <c r="L517" s="2"/>
    </row>
    <row r="518" spans="1:12">
      <c r="A518" s="3">
        <v>517</v>
      </c>
      <c r="B518" s="2" t="str">
        <f t="shared" si="16"/>
        <v>IS35E-T002-1</v>
      </c>
      <c r="C518" s="2" t="str">
        <f t="shared" si="17"/>
        <v>T002</v>
      </c>
      <c r="D518" s="3" t="s">
        <v>398</v>
      </c>
      <c r="E518" s="3" t="s">
        <v>399</v>
      </c>
      <c r="F518" s="3" t="s">
        <v>400</v>
      </c>
      <c r="G518" s="3" t="s">
        <v>215</v>
      </c>
      <c r="H518" s="3">
        <f t="shared" si="18"/>
        <v>2</v>
      </c>
      <c r="I518" s="3" t="s">
        <v>206</v>
      </c>
      <c r="J518" s="3" t="s">
        <v>201</v>
      </c>
      <c r="K518" s="3">
        <v>1</v>
      </c>
      <c r="L518" s="2"/>
    </row>
    <row r="519" spans="1:12">
      <c r="A519" s="3">
        <v>518</v>
      </c>
      <c r="B519" s="2" t="str">
        <f t="shared" si="16"/>
        <v>IS35E-R003-1</v>
      </c>
      <c r="C519" s="2" t="str">
        <f t="shared" si="17"/>
        <v>R003</v>
      </c>
      <c r="D519" s="3" t="s">
        <v>398</v>
      </c>
      <c r="E519" s="3" t="s">
        <v>399</v>
      </c>
      <c r="F519" s="3" t="s">
        <v>400</v>
      </c>
      <c r="G519" s="3" t="s">
        <v>202</v>
      </c>
      <c r="H519" s="3">
        <f t="shared" si="18"/>
        <v>3</v>
      </c>
      <c r="I519" s="3" t="s">
        <v>206</v>
      </c>
      <c r="J519" s="3" t="s">
        <v>201</v>
      </c>
      <c r="K519" s="3">
        <v>1</v>
      </c>
      <c r="L519" s="2"/>
    </row>
    <row r="520" spans="1:12">
      <c r="A520" s="3">
        <v>519</v>
      </c>
      <c r="B520" s="2" t="str">
        <f t="shared" si="16"/>
        <v>IS35E-T003-1</v>
      </c>
      <c r="C520" s="2" t="str">
        <f t="shared" si="17"/>
        <v>T003</v>
      </c>
      <c r="D520" s="3" t="s">
        <v>398</v>
      </c>
      <c r="E520" s="3" t="s">
        <v>399</v>
      </c>
      <c r="F520" s="3" t="s">
        <v>400</v>
      </c>
      <c r="G520" s="3" t="s">
        <v>215</v>
      </c>
      <c r="H520" s="3">
        <f t="shared" si="18"/>
        <v>3</v>
      </c>
      <c r="I520" s="3" t="s">
        <v>206</v>
      </c>
      <c r="J520" s="3" t="s">
        <v>201</v>
      </c>
      <c r="K520" s="3">
        <v>1</v>
      </c>
      <c r="L520" s="2"/>
    </row>
    <row r="521" spans="1:12">
      <c r="A521" s="3">
        <v>520</v>
      </c>
      <c r="B521" s="2" t="str">
        <f t="shared" si="16"/>
        <v>IS35E-R004-1</v>
      </c>
      <c r="C521" s="2" t="str">
        <f t="shared" si="17"/>
        <v>R004</v>
      </c>
      <c r="D521" s="3" t="s">
        <v>398</v>
      </c>
      <c r="E521" s="3" t="s">
        <v>399</v>
      </c>
      <c r="F521" s="3" t="s">
        <v>400</v>
      </c>
      <c r="G521" s="3" t="s">
        <v>202</v>
      </c>
      <c r="H521" s="3">
        <f t="shared" si="18"/>
        <v>4</v>
      </c>
      <c r="I521" s="3" t="s">
        <v>206</v>
      </c>
      <c r="J521" s="3" t="s">
        <v>201</v>
      </c>
      <c r="K521" s="3">
        <v>1</v>
      </c>
      <c r="L521" s="2"/>
    </row>
    <row r="522" spans="1:12">
      <c r="A522" s="3">
        <v>521</v>
      </c>
      <c r="B522" s="2" t="str">
        <f t="shared" si="16"/>
        <v>IS35E-T004-1</v>
      </c>
      <c r="C522" s="2" t="str">
        <f t="shared" si="17"/>
        <v>T004</v>
      </c>
      <c r="D522" s="3" t="s">
        <v>398</v>
      </c>
      <c r="E522" s="3" t="s">
        <v>399</v>
      </c>
      <c r="F522" s="3" t="s">
        <v>400</v>
      </c>
      <c r="G522" s="3" t="s">
        <v>215</v>
      </c>
      <c r="H522" s="3">
        <f t="shared" si="18"/>
        <v>4</v>
      </c>
      <c r="I522" s="3" t="s">
        <v>206</v>
      </c>
      <c r="J522" s="3" t="s">
        <v>201</v>
      </c>
      <c r="K522" s="3">
        <v>1</v>
      </c>
      <c r="L522" s="2"/>
    </row>
    <row r="523" spans="1:12">
      <c r="A523" s="3">
        <v>522</v>
      </c>
      <c r="B523" s="2" t="str">
        <f t="shared" si="16"/>
        <v>IS39-R005-1</v>
      </c>
      <c r="C523" s="2" t="str">
        <f t="shared" si="17"/>
        <v>R005</v>
      </c>
      <c r="D523" s="3" t="s">
        <v>401</v>
      </c>
      <c r="E523" s="3" t="s">
        <v>399</v>
      </c>
      <c r="F523" s="3" t="s">
        <v>400</v>
      </c>
      <c r="G523" s="3" t="s">
        <v>202</v>
      </c>
      <c r="H523" s="3">
        <f t="shared" si="18"/>
        <v>5</v>
      </c>
      <c r="I523" s="3" t="s">
        <v>206</v>
      </c>
      <c r="J523" s="3" t="s">
        <v>201</v>
      </c>
      <c r="K523" s="3">
        <v>1</v>
      </c>
      <c r="L523" s="2"/>
    </row>
    <row r="524" spans="1:12">
      <c r="A524" s="3">
        <v>523</v>
      </c>
      <c r="B524" s="2" t="str">
        <f t="shared" si="16"/>
        <v>IS39-T005-1</v>
      </c>
      <c r="C524" s="2" t="str">
        <f t="shared" si="17"/>
        <v>T005</v>
      </c>
      <c r="D524" s="3" t="s">
        <v>401</v>
      </c>
      <c r="E524" s="3" t="s">
        <v>399</v>
      </c>
      <c r="F524" s="3" t="s">
        <v>400</v>
      </c>
      <c r="G524" s="3" t="s">
        <v>215</v>
      </c>
      <c r="H524" s="3">
        <f t="shared" si="18"/>
        <v>5</v>
      </c>
      <c r="I524" s="3" t="s">
        <v>206</v>
      </c>
      <c r="J524" s="3" t="s">
        <v>201</v>
      </c>
      <c r="K524" s="3">
        <v>1</v>
      </c>
      <c r="L524" s="2"/>
    </row>
    <row r="525" spans="1:12">
      <c r="A525" s="3">
        <v>524</v>
      </c>
      <c r="B525" s="2" t="str">
        <f t="shared" si="16"/>
        <v>IS39-R006-1</v>
      </c>
      <c r="C525" s="2" t="str">
        <f t="shared" si="17"/>
        <v>R006</v>
      </c>
      <c r="D525" s="3" t="s">
        <v>401</v>
      </c>
      <c r="E525" s="3" t="s">
        <v>399</v>
      </c>
      <c r="F525" s="3" t="s">
        <v>400</v>
      </c>
      <c r="G525" s="3" t="s">
        <v>202</v>
      </c>
      <c r="H525" s="3">
        <f t="shared" si="18"/>
        <v>6</v>
      </c>
      <c r="I525" s="3" t="s">
        <v>206</v>
      </c>
      <c r="J525" s="3" t="s">
        <v>201</v>
      </c>
      <c r="K525" s="3">
        <v>1</v>
      </c>
      <c r="L525" s="2"/>
    </row>
    <row r="526" spans="1:12">
      <c r="A526" s="3">
        <v>525</v>
      </c>
      <c r="B526" s="2" t="str">
        <f t="shared" si="16"/>
        <v>IS39-T006-1</v>
      </c>
      <c r="C526" s="2" t="str">
        <f t="shared" si="17"/>
        <v>T006</v>
      </c>
      <c r="D526" s="3" t="s">
        <v>401</v>
      </c>
      <c r="E526" s="3" t="s">
        <v>399</v>
      </c>
      <c r="F526" s="3" t="s">
        <v>400</v>
      </c>
      <c r="G526" s="3" t="s">
        <v>215</v>
      </c>
      <c r="H526" s="3">
        <f t="shared" si="18"/>
        <v>6</v>
      </c>
      <c r="I526" s="3" t="s">
        <v>206</v>
      </c>
      <c r="J526" s="3" t="s">
        <v>201</v>
      </c>
      <c r="K526" s="3">
        <v>1</v>
      </c>
      <c r="L526" s="2"/>
    </row>
    <row r="527" spans="1:12">
      <c r="A527" s="3">
        <v>526</v>
      </c>
      <c r="B527" s="2" t="str">
        <f t="shared" si="16"/>
        <v>IS39-R007-1</v>
      </c>
      <c r="C527" s="2" t="str">
        <f t="shared" si="17"/>
        <v>R007</v>
      </c>
      <c r="D527" s="3" t="s">
        <v>401</v>
      </c>
      <c r="E527" s="3" t="s">
        <v>399</v>
      </c>
      <c r="F527" s="3" t="s">
        <v>400</v>
      </c>
      <c r="G527" s="3" t="s">
        <v>202</v>
      </c>
      <c r="H527" s="3">
        <f t="shared" si="18"/>
        <v>7</v>
      </c>
      <c r="I527" s="3" t="s">
        <v>206</v>
      </c>
      <c r="J527" s="3" t="s">
        <v>201</v>
      </c>
      <c r="K527" s="3">
        <v>1</v>
      </c>
      <c r="L527" s="2"/>
    </row>
    <row r="528" spans="1:12">
      <c r="A528" s="3">
        <v>527</v>
      </c>
      <c r="B528" s="2" t="str">
        <f t="shared" si="16"/>
        <v>IS39-T007-1</v>
      </c>
      <c r="C528" s="2" t="str">
        <f t="shared" si="17"/>
        <v>T007</v>
      </c>
      <c r="D528" s="3" t="s">
        <v>401</v>
      </c>
      <c r="E528" s="3" t="s">
        <v>399</v>
      </c>
      <c r="F528" s="3" t="s">
        <v>400</v>
      </c>
      <c r="G528" s="3" t="s">
        <v>215</v>
      </c>
      <c r="H528" s="3">
        <f t="shared" si="18"/>
        <v>7</v>
      </c>
      <c r="I528" s="3" t="s">
        <v>206</v>
      </c>
      <c r="J528" s="3" t="s">
        <v>201</v>
      </c>
      <c r="K528" s="3">
        <v>1</v>
      </c>
      <c r="L528" s="2"/>
    </row>
    <row r="529" spans="1:12">
      <c r="A529" s="3">
        <v>528</v>
      </c>
      <c r="B529" s="2" t="str">
        <f t="shared" si="16"/>
        <v>IS39-R008-1</v>
      </c>
      <c r="C529" s="2" t="str">
        <f t="shared" si="17"/>
        <v>R008</v>
      </c>
      <c r="D529" s="3" t="s">
        <v>401</v>
      </c>
      <c r="E529" s="3" t="s">
        <v>399</v>
      </c>
      <c r="F529" s="3" t="s">
        <v>400</v>
      </c>
      <c r="G529" s="3" t="s">
        <v>202</v>
      </c>
      <c r="H529" s="3">
        <f t="shared" si="18"/>
        <v>8</v>
      </c>
      <c r="I529" s="3" t="s">
        <v>206</v>
      </c>
      <c r="J529" s="3" t="s">
        <v>201</v>
      </c>
      <c r="K529" s="3">
        <v>1</v>
      </c>
      <c r="L529" s="2"/>
    </row>
    <row r="530" spans="1:12">
      <c r="A530" s="3">
        <v>529</v>
      </c>
      <c r="B530" s="2" t="str">
        <f t="shared" si="16"/>
        <v>IS39-T008-1</v>
      </c>
      <c r="C530" s="2" t="str">
        <f t="shared" si="17"/>
        <v>T008</v>
      </c>
      <c r="D530" s="3" t="s">
        <v>401</v>
      </c>
      <c r="E530" s="3" t="s">
        <v>399</v>
      </c>
      <c r="F530" s="3" t="s">
        <v>400</v>
      </c>
      <c r="G530" s="3" t="s">
        <v>215</v>
      </c>
      <c r="H530" s="3">
        <f t="shared" si="18"/>
        <v>8</v>
      </c>
      <c r="I530" s="3" t="s">
        <v>206</v>
      </c>
      <c r="J530" s="3" t="s">
        <v>201</v>
      </c>
      <c r="K530" s="3">
        <v>1</v>
      </c>
      <c r="L530" s="2"/>
    </row>
    <row r="531" spans="1:12">
      <c r="A531" s="3">
        <v>530</v>
      </c>
      <c r="B531" s="2" t="str">
        <f t="shared" si="16"/>
        <v>IS39-R009-1</v>
      </c>
      <c r="C531" s="2" t="str">
        <f t="shared" si="17"/>
        <v>R009</v>
      </c>
      <c r="D531" s="3" t="s">
        <v>401</v>
      </c>
      <c r="E531" s="3" t="s">
        <v>399</v>
      </c>
      <c r="F531" s="3" t="s">
        <v>400</v>
      </c>
      <c r="G531" s="3" t="s">
        <v>202</v>
      </c>
      <c r="H531" s="3">
        <f t="shared" si="18"/>
        <v>9</v>
      </c>
      <c r="I531" s="3" t="s">
        <v>206</v>
      </c>
      <c r="J531" s="3" t="s">
        <v>201</v>
      </c>
      <c r="K531" s="3">
        <v>1</v>
      </c>
      <c r="L531" s="2"/>
    </row>
    <row r="532" spans="1:12">
      <c r="A532" s="3">
        <v>531</v>
      </c>
      <c r="B532" s="2" t="str">
        <f t="shared" si="16"/>
        <v>IS39-T009-1</v>
      </c>
      <c r="C532" s="2" t="str">
        <f t="shared" si="17"/>
        <v>T009</v>
      </c>
      <c r="D532" s="3" t="s">
        <v>401</v>
      </c>
      <c r="E532" s="3" t="s">
        <v>399</v>
      </c>
      <c r="F532" s="3" t="s">
        <v>400</v>
      </c>
      <c r="G532" s="3" t="s">
        <v>215</v>
      </c>
      <c r="H532" s="3">
        <f t="shared" si="18"/>
        <v>9</v>
      </c>
      <c r="I532" s="3" t="s">
        <v>206</v>
      </c>
      <c r="J532" s="3" t="s">
        <v>201</v>
      </c>
      <c r="K532" s="3">
        <v>1</v>
      </c>
      <c r="L532" s="2"/>
    </row>
    <row r="533" spans="1:12">
      <c r="A533" s="3">
        <v>532</v>
      </c>
      <c r="B533" s="2" t="str">
        <f t="shared" si="16"/>
        <v>IS39-R010-1</v>
      </c>
      <c r="C533" s="2" t="str">
        <f t="shared" si="17"/>
        <v>R010</v>
      </c>
      <c r="D533" s="3" t="s">
        <v>401</v>
      </c>
      <c r="E533" s="3" t="s">
        <v>399</v>
      </c>
      <c r="F533" s="3" t="s">
        <v>402</v>
      </c>
      <c r="G533" s="3" t="s">
        <v>202</v>
      </c>
      <c r="H533" s="3">
        <f t="shared" si="18"/>
        <v>10</v>
      </c>
      <c r="I533" s="3" t="s">
        <v>206</v>
      </c>
      <c r="J533" s="3" t="s">
        <v>201</v>
      </c>
      <c r="K533" s="3">
        <v>1</v>
      </c>
      <c r="L533" s="2"/>
    </row>
    <row r="534" spans="1:12">
      <c r="A534" s="3">
        <v>533</v>
      </c>
      <c r="B534" s="2" t="str">
        <f t="shared" si="16"/>
        <v>IS39-T010-1</v>
      </c>
      <c r="C534" s="2" t="str">
        <f t="shared" si="17"/>
        <v>T010</v>
      </c>
      <c r="D534" s="3" t="s">
        <v>401</v>
      </c>
      <c r="E534" s="3" t="s">
        <v>399</v>
      </c>
      <c r="F534" s="3" t="s">
        <v>402</v>
      </c>
      <c r="G534" s="3" t="s">
        <v>215</v>
      </c>
      <c r="H534" s="3">
        <f t="shared" si="18"/>
        <v>10</v>
      </c>
      <c r="I534" s="3" t="s">
        <v>206</v>
      </c>
      <c r="J534" s="3" t="s">
        <v>201</v>
      </c>
      <c r="K534" s="3">
        <v>1</v>
      </c>
      <c r="L534" s="2"/>
    </row>
    <row r="535" spans="1:12">
      <c r="A535" s="3">
        <v>534</v>
      </c>
      <c r="B535" s="2" t="str">
        <f t="shared" si="16"/>
        <v>IS39-R011-1</v>
      </c>
      <c r="C535" s="2" t="str">
        <f t="shared" si="17"/>
        <v>R011</v>
      </c>
      <c r="D535" s="3" t="s">
        <v>401</v>
      </c>
      <c r="E535" s="3" t="s">
        <v>399</v>
      </c>
      <c r="F535" s="3" t="s">
        <v>400</v>
      </c>
      <c r="G535" s="3" t="s">
        <v>202</v>
      </c>
      <c r="H535" s="3">
        <f t="shared" si="18"/>
        <v>11</v>
      </c>
      <c r="I535" s="3" t="s">
        <v>206</v>
      </c>
      <c r="J535" s="3" t="s">
        <v>201</v>
      </c>
      <c r="K535" s="3">
        <v>1</v>
      </c>
      <c r="L535" s="2"/>
    </row>
    <row r="536" spans="1:12">
      <c r="A536" s="3">
        <v>535</v>
      </c>
      <c r="B536" s="2" t="str">
        <f t="shared" si="16"/>
        <v>IS39-T011-1</v>
      </c>
      <c r="C536" s="2" t="str">
        <f t="shared" si="17"/>
        <v>T011</v>
      </c>
      <c r="D536" s="3" t="s">
        <v>401</v>
      </c>
      <c r="E536" s="3" t="s">
        <v>399</v>
      </c>
      <c r="F536" s="3" t="s">
        <v>400</v>
      </c>
      <c r="G536" s="3" t="s">
        <v>215</v>
      </c>
      <c r="H536" s="3">
        <f t="shared" si="18"/>
        <v>11</v>
      </c>
      <c r="I536" s="3" t="s">
        <v>206</v>
      </c>
      <c r="J536" s="3" t="s">
        <v>201</v>
      </c>
      <c r="K536" s="3">
        <v>1</v>
      </c>
      <c r="L536" s="2"/>
    </row>
    <row r="537" spans="1:12">
      <c r="A537" s="3">
        <v>536</v>
      </c>
      <c r="B537" s="2" t="str">
        <f t="shared" si="16"/>
        <v>IS39-R012-1</v>
      </c>
      <c r="C537" s="2" t="str">
        <f t="shared" si="17"/>
        <v>R012</v>
      </c>
      <c r="D537" s="3" t="s">
        <v>401</v>
      </c>
      <c r="E537" s="3" t="s">
        <v>399</v>
      </c>
      <c r="F537" s="3" t="s">
        <v>400</v>
      </c>
      <c r="G537" s="3" t="s">
        <v>202</v>
      </c>
      <c r="H537" s="3">
        <f t="shared" si="18"/>
        <v>12</v>
      </c>
      <c r="I537" s="3" t="s">
        <v>206</v>
      </c>
      <c r="J537" s="3" t="s">
        <v>201</v>
      </c>
      <c r="K537" s="3">
        <v>1</v>
      </c>
      <c r="L537" s="2"/>
    </row>
    <row r="538" spans="1:12">
      <c r="A538" s="3">
        <v>537</v>
      </c>
      <c r="B538" s="2" t="str">
        <f t="shared" si="16"/>
        <v>IS39-T012-1</v>
      </c>
      <c r="C538" s="2" t="str">
        <f t="shared" si="17"/>
        <v>T012</v>
      </c>
      <c r="D538" s="3" t="s">
        <v>401</v>
      </c>
      <c r="E538" s="3" t="s">
        <v>399</v>
      </c>
      <c r="F538" s="3" t="s">
        <v>400</v>
      </c>
      <c r="G538" s="3" t="s">
        <v>215</v>
      </c>
      <c r="H538" s="3">
        <f t="shared" si="18"/>
        <v>12</v>
      </c>
      <c r="I538" s="3" t="s">
        <v>206</v>
      </c>
      <c r="J538" s="3" t="s">
        <v>201</v>
      </c>
      <c r="K538" s="3">
        <v>1</v>
      </c>
      <c r="L538" s="2"/>
    </row>
    <row r="539" spans="1:12">
      <c r="A539" s="3">
        <v>538</v>
      </c>
      <c r="B539" s="2" t="str">
        <f t="shared" si="16"/>
        <v>APT7-R013-1</v>
      </c>
      <c r="C539" s="2" t="str">
        <f t="shared" si="17"/>
        <v>R013</v>
      </c>
      <c r="D539" s="3" t="s">
        <v>403</v>
      </c>
      <c r="E539" s="2" t="s">
        <v>238</v>
      </c>
      <c r="F539" s="3" t="s">
        <v>404</v>
      </c>
      <c r="G539" s="3" t="s">
        <v>202</v>
      </c>
      <c r="H539" s="3">
        <f t="shared" si="18"/>
        <v>13</v>
      </c>
      <c r="I539" s="3" t="s">
        <v>203</v>
      </c>
      <c r="J539" s="3" t="s">
        <v>201</v>
      </c>
      <c r="K539" s="3">
        <v>1</v>
      </c>
      <c r="L539" s="2"/>
    </row>
    <row r="540" spans="1:12">
      <c r="A540" s="3">
        <v>539</v>
      </c>
      <c r="B540" s="2" t="str">
        <f t="shared" si="16"/>
        <v>APT7-T013-1</v>
      </c>
      <c r="C540" s="2" t="str">
        <f t="shared" si="17"/>
        <v>T013</v>
      </c>
      <c r="D540" s="3" t="s">
        <v>403</v>
      </c>
      <c r="E540" s="2" t="s">
        <v>238</v>
      </c>
      <c r="F540" s="3" t="s">
        <v>404</v>
      </c>
      <c r="G540" s="3" t="s">
        <v>215</v>
      </c>
      <c r="H540" s="3">
        <f t="shared" si="18"/>
        <v>13</v>
      </c>
      <c r="I540" s="3" t="s">
        <v>203</v>
      </c>
      <c r="J540" s="3" t="s">
        <v>201</v>
      </c>
      <c r="K540" s="3">
        <v>1</v>
      </c>
      <c r="L540" s="2"/>
    </row>
    <row r="541" spans="1:12">
      <c r="A541" s="3">
        <v>540</v>
      </c>
      <c r="B541" s="2" t="str">
        <f t="shared" si="16"/>
        <v>APT7-R014-1</v>
      </c>
      <c r="C541" s="2" t="str">
        <f t="shared" si="17"/>
        <v>R014</v>
      </c>
      <c r="D541" s="3" t="s">
        <v>403</v>
      </c>
      <c r="E541" s="2" t="s">
        <v>238</v>
      </c>
      <c r="F541" s="3" t="s">
        <v>404</v>
      </c>
      <c r="G541" s="3" t="s">
        <v>202</v>
      </c>
      <c r="H541" s="3">
        <f t="shared" si="18"/>
        <v>14</v>
      </c>
      <c r="I541" s="3" t="s">
        <v>203</v>
      </c>
      <c r="J541" s="3" t="s">
        <v>201</v>
      </c>
      <c r="K541" s="3">
        <v>1</v>
      </c>
      <c r="L541" s="2"/>
    </row>
    <row r="542" spans="1:12">
      <c r="A542" s="3">
        <v>541</v>
      </c>
      <c r="B542" s="2" t="str">
        <f t="shared" si="16"/>
        <v>APT7-T014-1</v>
      </c>
      <c r="C542" s="2" t="str">
        <f t="shared" si="17"/>
        <v>T014</v>
      </c>
      <c r="D542" s="3" t="s">
        <v>403</v>
      </c>
      <c r="E542" s="2" t="s">
        <v>238</v>
      </c>
      <c r="F542" s="3" t="s">
        <v>404</v>
      </c>
      <c r="G542" s="3" t="s">
        <v>215</v>
      </c>
      <c r="H542" s="3">
        <f t="shared" si="18"/>
        <v>14</v>
      </c>
      <c r="I542" s="3" t="s">
        <v>203</v>
      </c>
      <c r="J542" s="3" t="s">
        <v>201</v>
      </c>
      <c r="K542" s="3">
        <v>1</v>
      </c>
      <c r="L542" s="2"/>
    </row>
    <row r="543" spans="1:12">
      <c r="A543" s="3">
        <v>542</v>
      </c>
      <c r="B543" s="2" t="str">
        <f t="shared" si="16"/>
        <v>APT7-R015-1</v>
      </c>
      <c r="C543" s="2" t="str">
        <f t="shared" si="17"/>
        <v>R015</v>
      </c>
      <c r="D543" s="3" t="s">
        <v>403</v>
      </c>
      <c r="E543" s="2" t="s">
        <v>238</v>
      </c>
      <c r="F543" s="3" t="s">
        <v>404</v>
      </c>
      <c r="G543" s="3" t="s">
        <v>202</v>
      </c>
      <c r="H543" s="3">
        <f t="shared" si="18"/>
        <v>15</v>
      </c>
      <c r="I543" s="3" t="s">
        <v>203</v>
      </c>
      <c r="J543" s="3" t="s">
        <v>204</v>
      </c>
      <c r="K543" s="3">
        <v>1</v>
      </c>
      <c r="L543" s="2"/>
    </row>
    <row r="544" spans="1:12">
      <c r="A544" s="3">
        <v>543</v>
      </c>
      <c r="B544" s="2" t="str">
        <f t="shared" si="16"/>
        <v>APT7-T015-1</v>
      </c>
      <c r="C544" s="2" t="str">
        <f t="shared" si="17"/>
        <v>T015</v>
      </c>
      <c r="D544" s="3" t="s">
        <v>403</v>
      </c>
      <c r="E544" s="2" t="s">
        <v>238</v>
      </c>
      <c r="F544" s="3" t="s">
        <v>404</v>
      </c>
      <c r="G544" s="3" t="s">
        <v>215</v>
      </c>
      <c r="H544" s="3">
        <f t="shared" si="18"/>
        <v>15</v>
      </c>
      <c r="I544" s="3" t="s">
        <v>203</v>
      </c>
      <c r="J544" s="3" t="s">
        <v>204</v>
      </c>
      <c r="K544" s="3">
        <v>1</v>
      </c>
      <c r="L544" s="2"/>
    </row>
    <row r="545" spans="1:12">
      <c r="A545" s="3">
        <v>544</v>
      </c>
      <c r="B545" s="2" t="str">
        <f t="shared" si="16"/>
        <v>IS35E-R016-1</v>
      </c>
      <c r="C545" s="2" t="str">
        <f t="shared" si="17"/>
        <v>R016</v>
      </c>
      <c r="D545" s="3" t="s">
        <v>398</v>
      </c>
      <c r="E545" s="3" t="s">
        <v>399</v>
      </c>
      <c r="F545" s="3" t="s">
        <v>400</v>
      </c>
      <c r="G545" s="3" t="s">
        <v>202</v>
      </c>
      <c r="H545" s="3">
        <f t="shared" si="18"/>
        <v>16</v>
      </c>
      <c r="I545" s="3" t="s">
        <v>206</v>
      </c>
      <c r="J545" s="3" t="s">
        <v>201</v>
      </c>
      <c r="K545" s="3">
        <v>1</v>
      </c>
      <c r="L545" s="2"/>
    </row>
    <row r="546" spans="1:12">
      <c r="A546" s="3">
        <v>545</v>
      </c>
      <c r="B546" s="2" t="str">
        <f t="shared" si="16"/>
        <v>IS35E-T016-1</v>
      </c>
      <c r="C546" s="2" t="str">
        <f t="shared" si="17"/>
        <v>T016</v>
      </c>
      <c r="D546" s="3" t="s">
        <v>398</v>
      </c>
      <c r="E546" s="3" t="s">
        <v>399</v>
      </c>
      <c r="F546" s="3" t="s">
        <v>400</v>
      </c>
      <c r="G546" s="3" t="s">
        <v>215</v>
      </c>
      <c r="H546" s="3">
        <f t="shared" si="18"/>
        <v>16</v>
      </c>
      <c r="I546" s="3" t="s">
        <v>206</v>
      </c>
      <c r="J546" s="3" t="s">
        <v>201</v>
      </c>
      <c r="K546" s="3">
        <v>1</v>
      </c>
      <c r="L546" s="2"/>
    </row>
    <row r="547" spans="1:12">
      <c r="A547" s="3">
        <v>546</v>
      </c>
      <c r="B547" s="2" t="str">
        <f t="shared" si="16"/>
        <v>IS35E-R017-1</v>
      </c>
      <c r="C547" s="2" t="str">
        <f t="shared" si="17"/>
        <v>R017</v>
      </c>
      <c r="D547" s="3" t="s">
        <v>398</v>
      </c>
      <c r="E547" s="3" t="s">
        <v>399</v>
      </c>
      <c r="F547" s="3" t="s">
        <v>400</v>
      </c>
      <c r="G547" s="3" t="s">
        <v>202</v>
      </c>
      <c r="H547" s="3">
        <f t="shared" si="18"/>
        <v>17</v>
      </c>
      <c r="I547" s="3" t="s">
        <v>206</v>
      </c>
      <c r="J547" s="3" t="s">
        <v>201</v>
      </c>
      <c r="K547" s="3">
        <v>1</v>
      </c>
      <c r="L547" s="2"/>
    </row>
    <row r="548" spans="1:12">
      <c r="A548" s="3">
        <v>547</v>
      </c>
      <c r="B548" s="2" t="str">
        <f t="shared" si="16"/>
        <v>IS35E-T017-1</v>
      </c>
      <c r="C548" s="2" t="str">
        <f t="shared" si="17"/>
        <v>T017</v>
      </c>
      <c r="D548" s="3" t="s">
        <v>398</v>
      </c>
      <c r="E548" s="3" t="s">
        <v>399</v>
      </c>
      <c r="F548" s="3" t="s">
        <v>400</v>
      </c>
      <c r="G548" s="3" t="s">
        <v>215</v>
      </c>
      <c r="H548" s="3">
        <f t="shared" si="18"/>
        <v>17</v>
      </c>
      <c r="I548" s="3" t="s">
        <v>206</v>
      </c>
      <c r="J548" s="3" t="s">
        <v>201</v>
      </c>
      <c r="K548" s="3">
        <v>1</v>
      </c>
      <c r="L548" s="2"/>
    </row>
    <row r="549" spans="1:12">
      <c r="A549" s="3">
        <v>548</v>
      </c>
      <c r="B549" s="2" t="str">
        <f t="shared" si="16"/>
        <v>IS35E-R018-1</v>
      </c>
      <c r="C549" s="2" t="str">
        <f t="shared" si="17"/>
        <v>R018</v>
      </c>
      <c r="D549" s="3" t="s">
        <v>398</v>
      </c>
      <c r="E549" s="3" t="s">
        <v>399</v>
      </c>
      <c r="F549" s="3" t="s">
        <v>400</v>
      </c>
      <c r="G549" s="3" t="s">
        <v>202</v>
      </c>
      <c r="H549" s="3">
        <f t="shared" si="18"/>
        <v>18</v>
      </c>
      <c r="I549" s="3" t="s">
        <v>206</v>
      </c>
      <c r="J549" s="3" t="s">
        <v>201</v>
      </c>
      <c r="K549" s="3">
        <v>1</v>
      </c>
      <c r="L549" s="2"/>
    </row>
    <row r="550" spans="1:12">
      <c r="A550" s="3">
        <v>549</v>
      </c>
      <c r="B550" s="2" t="str">
        <f t="shared" si="16"/>
        <v>IS35E-T018-1</v>
      </c>
      <c r="C550" s="2" t="str">
        <f t="shared" si="17"/>
        <v>T018</v>
      </c>
      <c r="D550" s="3" t="s">
        <v>398</v>
      </c>
      <c r="E550" s="3" t="s">
        <v>399</v>
      </c>
      <c r="F550" s="3" t="s">
        <v>400</v>
      </c>
      <c r="G550" s="3" t="s">
        <v>215</v>
      </c>
      <c r="H550" s="3">
        <f t="shared" si="18"/>
        <v>18</v>
      </c>
      <c r="I550" s="3" t="s">
        <v>206</v>
      </c>
      <c r="J550" s="3" t="s">
        <v>201</v>
      </c>
      <c r="K550" s="3">
        <v>1</v>
      </c>
      <c r="L550" s="2"/>
    </row>
    <row r="551" spans="1:12">
      <c r="A551" s="3">
        <v>550</v>
      </c>
      <c r="B551" s="2" t="str">
        <f t="shared" si="16"/>
        <v>IS35E-R019-1</v>
      </c>
      <c r="C551" s="2" t="str">
        <f t="shared" si="17"/>
        <v>R019</v>
      </c>
      <c r="D551" s="3" t="s">
        <v>398</v>
      </c>
      <c r="E551" s="3" t="s">
        <v>399</v>
      </c>
      <c r="F551" s="3" t="s">
        <v>400</v>
      </c>
      <c r="G551" s="3" t="s">
        <v>202</v>
      </c>
      <c r="H551" s="3">
        <f t="shared" si="18"/>
        <v>19</v>
      </c>
      <c r="I551" s="3" t="s">
        <v>206</v>
      </c>
      <c r="J551" s="3" t="s">
        <v>201</v>
      </c>
      <c r="K551" s="3">
        <v>1</v>
      </c>
      <c r="L551" s="2"/>
    </row>
    <row r="552" spans="1:12">
      <c r="A552" s="3">
        <v>551</v>
      </c>
      <c r="B552" s="2" t="str">
        <f t="shared" si="16"/>
        <v>IS35E-T019-1</v>
      </c>
      <c r="C552" s="2" t="str">
        <f t="shared" si="17"/>
        <v>T019</v>
      </c>
      <c r="D552" s="3" t="s">
        <v>398</v>
      </c>
      <c r="E552" s="3" t="s">
        <v>399</v>
      </c>
      <c r="F552" s="3" t="s">
        <v>400</v>
      </c>
      <c r="G552" s="3" t="s">
        <v>215</v>
      </c>
      <c r="H552" s="3">
        <f t="shared" si="18"/>
        <v>19</v>
      </c>
      <c r="I552" s="3" t="s">
        <v>206</v>
      </c>
      <c r="J552" s="3" t="s">
        <v>201</v>
      </c>
      <c r="K552" s="3">
        <v>1</v>
      </c>
      <c r="L552" s="2"/>
    </row>
    <row r="553" spans="1:12">
      <c r="A553" s="3">
        <v>552</v>
      </c>
      <c r="B553" s="2" t="str">
        <f t="shared" si="16"/>
        <v>IS35E-R020-1</v>
      </c>
      <c r="C553" s="2" t="str">
        <f t="shared" si="17"/>
        <v>R020</v>
      </c>
      <c r="D553" s="3" t="s">
        <v>398</v>
      </c>
      <c r="E553" s="3" t="s">
        <v>399</v>
      </c>
      <c r="F553" s="3" t="s">
        <v>400</v>
      </c>
      <c r="G553" s="3" t="s">
        <v>202</v>
      </c>
      <c r="H553" s="3">
        <f t="shared" si="18"/>
        <v>20</v>
      </c>
      <c r="I553" s="3" t="s">
        <v>206</v>
      </c>
      <c r="J553" s="3" t="s">
        <v>201</v>
      </c>
      <c r="K553" s="3">
        <v>1</v>
      </c>
      <c r="L553" s="2"/>
    </row>
    <row r="554" spans="1:12">
      <c r="A554" s="3">
        <v>553</v>
      </c>
      <c r="B554" s="2" t="str">
        <f t="shared" si="16"/>
        <v>IS35E-T020-1</v>
      </c>
      <c r="C554" s="2" t="str">
        <f t="shared" si="17"/>
        <v>T020</v>
      </c>
      <c r="D554" s="3" t="s">
        <v>398</v>
      </c>
      <c r="E554" s="3" t="s">
        <v>399</v>
      </c>
      <c r="F554" s="3" t="s">
        <v>400</v>
      </c>
      <c r="G554" s="3" t="s">
        <v>215</v>
      </c>
      <c r="H554" s="3">
        <f t="shared" si="18"/>
        <v>20</v>
      </c>
      <c r="I554" s="3" t="s">
        <v>206</v>
      </c>
      <c r="J554" s="3" t="s">
        <v>201</v>
      </c>
      <c r="K554" s="3">
        <v>1</v>
      </c>
      <c r="L554" s="2"/>
    </row>
    <row r="555" spans="1:12">
      <c r="A555" s="3">
        <v>554</v>
      </c>
      <c r="B555" s="2" t="str">
        <f t="shared" si="16"/>
        <v>IS35E-R021-1</v>
      </c>
      <c r="C555" s="2" t="str">
        <f t="shared" si="17"/>
        <v>R021</v>
      </c>
      <c r="D555" s="3" t="s">
        <v>398</v>
      </c>
      <c r="E555" s="3" t="s">
        <v>399</v>
      </c>
      <c r="F555" s="3" t="s">
        <v>400</v>
      </c>
      <c r="G555" s="3" t="s">
        <v>202</v>
      </c>
      <c r="H555" s="3">
        <f t="shared" si="18"/>
        <v>21</v>
      </c>
      <c r="I555" s="3" t="s">
        <v>206</v>
      </c>
      <c r="J555" s="3" t="s">
        <v>201</v>
      </c>
      <c r="K555" s="3">
        <v>1</v>
      </c>
      <c r="L555" s="2"/>
    </row>
    <row r="556" spans="1:12">
      <c r="A556" s="3">
        <v>555</v>
      </c>
      <c r="B556" s="2" t="str">
        <f t="shared" si="16"/>
        <v>IS35E-T021-1</v>
      </c>
      <c r="C556" s="2" t="str">
        <f t="shared" si="17"/>
        <v>T021</v>
      </c>
      <c r="D556" s="3" t="s">
        <v>398</v>
      </c>
      <c r="E556" s="3" t="s">
        <v>399</v>
      </c>
      <c r="F556" s="3" t="s">
        <v>400</v>
      </c>
      <c r="G556" s="3" t="s">
        <v>215</v>
      </c>
      <c r="H556" s="3">
        <f t="shared" si="18"/>
        <v>21</v>
      </c>
      <c r="I556" s="3" t="s">
        <v>206</v>
      </c>
      <c r="J556" s="3" t="s">
        <v>201</v>
      </c>
      <c r="K556" s="3">
        <v>1</v>
      </c>
      <c r="L556" s="2"/>
    </row>
    <row r="557" spans="1:12">
      <c r="A557" s="3">
        <v>556</v>
      </c>
      <c r="B557" s="2" t="str">
        <f t="shared" si="16"/>
        <v>IS35E-R022-1</v>
      </c>
      <c r="C557" s="2" t="str">
        <f t="shared" si="17"/>
        <v>R022</v>
      </c>
      <c r="D557" s="3" t="s">
        <v>398</v>
      </c>
      <c r="E557" s="3" t="s">
        <v>399</v>
      </c>
      <c r="F557" s="3" t="s">
        <v>400</v>
      </c>
      <c r="G557" s="3" t="s">
        <v>202</v>
      </c>
      <c r="H557" s="3">
        <f t="shared" si="18"/>
        <v>22</v>
      </c>
      <c r="I557" s="3" t="s">
        <v>206</v>
      </c>
      <c r="J557" s="3" t="s">
        <v>201</v>
      </c>
      <c r="K557" s="3">
        <v>1</v>
      </c>
      <c r="L557" s="2"/>
    </row>
    <row r="558" spans="1:12">
      <c r="A558" s="3">
        <v>557</v>
      </c>
      <c r="B558" s="2" t="str">
        <f t="shared" si="16"/>
        <v>IS35E-T022-1</v>
      </c>
      <c r="C558" s="2" t="str">
        <f t="shared" si="17"/>
        <v>T022</v>
      </c>
      <c r="D558" s="3" t="s">
        <v>398</v>
      </c>
      <c r="E558" s="3" t="s">
        <v>399</v>
      </c>
      <c r="F558" s="3" t="s">
        <v>400</v>
      </c>
      <c r="G558" s="3" t="s">
        <v>215</v>
      </c>
      <c r="H558" s="3">
        <f t="shared" si="18"/>
        <v>22</v>
      </c>
      <c r="I558" s="3" t="s">
        <v>206</v>
      </c>
      <c r="J558" s="3" t="s">
        <v>201</v>
      </c>
      <c r="K558" s="3">
        <v>1</v>
      </c>
      <c r="L558" s="2"/>
    </row>
    <row r="559" spans="1:12">
      <c r="A559" s="3">
        <v>558</v>
      </c>
      <c r="B559" s="2" t="str">
        <f t="shared" si="16"/>
        <v>IS35E-R023-1</v>
      </c>
      <c r="C559" s="2" t="str">
        <f t="shared" si="17"/>
        <v>R023</v>
      </c>
      <c r="D559" s="3" t="s">
        <v>398</v>
      </c>
      <c r="E559" s="3" t="s">
        <v>399</v>
      </c>
      <c r="F559" s="3" t="s">
        <v>400</v>
      </c>
      <c r="G559" s="3" t="s">
        <v>202</v>
      </c>
      <c r="H559" s="3">
        <f t="shared" si="18"/>
        <v>23</v>
      </c>
      <c r="I559" s="3" t="s">
        <v>206</v>
      </c>
      <c r="J559" s="3" t="s">
        <v>201</v>
      </c>
      <c r="K559" s="3">
        <v>1</v>
      </c>
      <c r="L559" s="2"/>
    </row>
    <row r="560" spans="1:12">
      <c r="A560" s="3">
        <v>559</v>
      </c>
      <c r="B560" s="2" t="str">
        <f t="shared" si="16"/>
        <v>IS35E-T023-1</v>
      </c>
      <c r="C560" s="2" t="str">
        <f t="shared" si="17"/>
        <v>T023</v>
      </c>
      <c r="D560" s="3" t="s">
        <v>398</v>
      </c>
      <c r="E560" s="3" t="s">
        <v>399</v>
      </c>
      <c r="F560" s="3" t="s">
        <v>400</v>
      </c>
      <c r="G560" s="3" t="s">
        <v>215</v>
      </c>
      <c r="H560" s="3">
        <f t="shared" si="18"/>
        <v>23</v>
      </c>
      <c r="I560" s="3" t="s">
        <v>206</v>
      </c>
      <c r="J560" s="3" t="s">
        <v>201</v>
      </c>
      <c r="K560" s="3">
        <v>1</v>
      </c>
      <c r="L560" s="2"/>
    </row>
    <row r="561" spans="1:12">
      <c r="A561" s="3">
        <v>560</v>
      </c>
      <c r="B561" s="2" t="str">
        <f t="shared" si="16"/>
        <v>IS39-R024-1</v>
      </c>
      <c r="C561" s="2" t="str">
        <f t="shared" si="17"/>
        <v>R024</v>
      </c>
      <c r="D561" s="3" t="s">
        <v>401</v>
      </c>
      <c r="E561" s="3" t="s">
        <v>399</v>
      </c>
      <c r="F561" s="3" t="s">
        <v>400</v>
      </c>
      <c r="G561" s="3" t="s">
        <v>202</v>
      </c>
      <c r="H561" s="3">
        <f t="shared" si="18"/>
        <v>24</v>
      </c>
      <c r="I561" s="3" t="s">
        <v>206</v>
      </c>
      <c r="J561" s="3" t="s">
        <v>201</v>
      </c>
      <c r="K561" s="3">
        <v>1</v>
      </c>
      <c r="L561" s="2"/>
    </row>
    <row r="562" spans="1:12">
      <c r="A562" s="3">
        <v>561</v>
      </c>
      <c r="B562" s="2" t="str">
        <f t="shared" si="16"/>
        <v>IS39-T024-1</v>
      </c>
      <c r="C562" s="2" t="str">
        <f t="shared" si="17"/>
        <v>T024</v>
      </c>
      <c r="D562" s="3" t="s">
        <v>401</v>
      </c>
      <c r="E562" s="3" t="s">
        <v>399</v>
      </c>
      <c r="F562" s="3" t="s">
        <v>400</v>
      </c>
      <c r="G562" s="3" t="s">
        <v>215</v>
      </c>
      <c r="H562" s="3">
        <f t="shared" si="18"/>
        <v>24</v>
      </c>
      <c r="I562" s="3" t="s">
        <v>206</v>
      </c>
      <c r="J562" s="3" t="s">
        <v>201</v>
      </c>
      <c r="K562" s="3">
        <v>1</v>
      </c>
      <c r="L562" s="2"/>
    </row>
    <row r="563" spans="1:12">
      <c r="A563" s="3">
        <v>562</v>
      </c>
      <c r="B563" s="2" t="str">
        <f t="shared" si="16"/>
        <v>IS39-R025-1</v>
      </c>
      <c r="C563" s="2" t="str">
        <f t="shared" si="17"/>
        <v>R025</v>
      </c>
      <c r="D563" s="3" t="s">
        <v>401</v>
      </c>
      <c r="E563" s="3" t="s">
        <v>399</v>
      </c>
      <c r="F563" s="3" t="s">
        <v>400</v>
      </c>
      <c r="G563" s="3" t="s">
        <v>202</v>
      </c>
      <c r="H563" s="3">
        <f t="shared" si="18"/>
        <v>25</v>
      </c>
      <c r="I563" s="3" t="s">
        <v>206</v>
      </c>
      <c r="J563" s="3" t="s">
        <v>201</v>
      </c>
      <c r="K563" s="3">
        <v>1</v>
      </c>
      <c r="L563" s="2"/>
    </row>
    <row r="564" spans="1:12">
      <c r="A564" s="3">
        <v>563</v>
      </c>
      <c r="B564" s="2" t="str">
        <f t="shared" si="16"/>
        <v>IS39-T025-1</v>
      </c>
      <c r="C564" s="2" t="str">
        <f t="shared" si="17"/>
        <v>T025</v>
      </c>
      <c r="D564" s="3" t="s">
        <v>401</v>
      </c>
      <c r="E564" s="3" t="s">
        <v>399</v>
      </c>
      <c r="F564" s="3" t="s">
        <v>400</v>
      </c>
      <c r="G564" s="3" t="s">
        <v>215</v>
      </c>
      <c r="H564" s="3">
        <f t="shared" si="18"/>
        <v>25</v>
      </c>
      <c r="I564" s="3" t="s">
        <v>206</v>
      </c>
      <c r="J564" s="3" t="s">
        <v>201</v>
      </c>
      <c r="K564" s="3">
        <v>1</v>
      </c>
      <c r="L564" s="2"/>
    </row>
    <row r="565" spans="1:12">
      <c r="A565" s="3">
        <v>564</v>
      </c>
      <c r="B565" s="2" t="str">
        <f t="shared" si="16"/>
        <v>IS39-R026-1</v>
      </c>
      <c r="C565" s="2" t="str">
        <f t="shared" si="17"/>
        <v>R026</v>
      </c>
      <c r="D565" s="3" t="s">
        <v>401</v>
      </c>
      <c r="E565" s="3" t="s">
        <v>399</v>
      </c>
      <c r="F565" s="3" t="s">
        <v>400</v>
      </c>
      <c r="G565" s="3" t="s">
        <v>202</v>
      </c>
      <c r="H565" s="3">
        <f t="shared" si="18"/>
        <v>26</v>
      </c>
      <c r="I565" s="3" t="s">
        <v>206</v>
      </c>
      <c r="J565" s="3" t="s">
        <v>201</v>
      </c>
      <c r="K565" s="3">
        <v>1</v>
      </c>
      <c r="L565" s="2"/>
    </row>
    <row r="566" spans="1:12">
      <c r="A566" s="3">
        <v>565</v>
      </c>
      <c r="B566" s="2" t="str">
        <f t="shared" si="16"/>
        <v>IS39-T026-1</v>
      </c>
      <c r="C566" s="2" t="str">
        <f t="shared" si="17"/>
        <v>T026</v>
      </c>
      <c r="D566" s="3" t="s">
        <v>401</v>
      </c>
      <c r="E566" s="3" t="s">
        <v>399</v>
      </c>
      <c r="F566" s="3" t="s">
        <v>400</v>
      </c>
      <c r="G566" s="3" t="s">
        <v>215</v>
      </c>
      <c r="H566" s="3">
        <f t="shared" si="18"/>
        <v>26</v>
      </c>
      <c r="I566" s="3" t="s">
        <v>206</v>
      </c>
      <c r="J566" s="3" t="s">
        <v>201</v>
      </c>
      <c r="K566" s="3">
        <v>1</v>
      </c>
      <c r="L566" s="2"/>
    </row>
    <row r="567" spans="1:12">
      <c r="A567" s="3">
        <v>566</v>
      </c>
      <c r="B567" s="2" t="str">
        <f t="shared" si="16"/>
        <v>IS39-R027-1</v>
      </c>
      <c r="C567" s="2" t="str">
        <f t="shared" si="17"/>
        <v>R027</v>
      </c>
      <c r="D567" s="3" t="s">
        <v>401</v>
      </c>
      <c r="E567" s="3" t="s">
        <v>399</v>
      </c>
      <c r="F567" s="3" t="s">
        <v>400</v>
      </c>
      <c r="G567" s="3" t="s">
        <v>202</v>
      </c>
      <c r="H567" s="3">
        <f t="shared" si="18"/>
        <v>27</v>
      </c>
      <c r="I567" s="3" t="s">
        <v>206</v>
      </c>
      <c r="J567" s="3" t="s">
        <v>201</v>
      </c>
      <c r="K567" s="3">
        <v>1</v>
      </c>
      <c r="L567" s="2"/>
    </row>
    <row r="568" spans="1:12">
      <c r="A568" s="3">
        <v>567</v>
      </c>
      <c r="B568" s="2" t="str">
        <f t="shared" si="16"/>
        <v>IS39-T027-1</v>
      </c>
      <c r="C568" s="2" t="str">
        <f t="shared" si="17"/>
        <v>T027</v>
      </c>
      <c r="D568" s="3" t="s">
        <v>401</v>
      </c>
      <c r="E568" s="3" t="s">
        <v>399</v>
      </c>
      <c r="F568" s="3" t="s">
        <v>400</v>
      </c>
      <c r="G568" s="3" t="s">
        <v>215</v>
      </c>
      <c r="H568" s="3">
        <f t="shared" si="18"/>
        <v>27</v>
      </c>
      <c r="I568" s="3" t="s">
        <v>206</v>
      </c>
      <c r="J568" s="3" t="s">
        <v>201</v>
      </c>
      <c r="K568" s="3">
        <v>1</v>
      </c>
      <c r="L568" s="2"/>
    </row>
    <row r="569" spans="1:12">
      <c r="A569" s="3">
        <v>568</v>
      </c>
      <c r="B569" s="2" t="str">
        <f t="shared" si="16"/>
        <v>IS39-R028-1</v>
      </c>
      <c r="C569" s="2" t="str">
        <f t="shared" si="17"/>
        <v>R028</v>
      </c>
      <c r="D569" s="3" t="s">
        <v>401</v>
      </c>
      <c r="E569" s="3" t="s">
        <v>399</v>
      </c>
      <c r="F569" s="3" t="s">
        <v>400</v>
      </c>
      <c r="G569" s="3" t="s">
        <v>202</v>
      </c>
      <c r="H569" s="3">
        <f t="shared" si="18"/>
        <v>28</v>
      </c>
      <c r="I569" s="3" t="s">
        <v>206</v>
      </c>
      <c r="J569" s="3" t="s">
        <v>201</v>
      </c>
      <c r="K569" s="3">
        <v>1</v>
      </c>
      <c r="L569" s="2"/>
    </row>
    <row r="570" spans="1:12">
      <c r="A570" s="3">
        <v>569</v>
      </c>
      <c r="B570" s="2" t="str">
        <f t="shared" si="16"/>
        <v>IS39-T028-1</v>
      </c>
      <c r="C570" s="2" t="str">
        <f t="shared" si="17"/>
        <v>T028</v>
      </c>
      <c r="D570" s="3" t="s">
        <v>401</v>
      </c>
      <c r="E570" s="3" t="s">
        <v>399</v>
      </c>
      <c r="F570" s="3" t="s">
        <v>400</v>
      </c>
      <c r="G570" s="3" t="s">
        <v>215</v>
      </c>
      <c r="H570" s="3">
        <f t="shared" si="18"/>
        <v>28</v>
      </c>
      <c r="I570" s="3" t="s">
        <v>206</v>
      </c>
      <c r="J570" s="3" t="s">
        <v>201</v>
      </c>
      <c r="K570" s="3">
        <v>1</v>
      </c>
      <c r="L570" s="2"/>
    </row>
    <row r="571" spans="1:12">
      <c r="A571" s="3">
        <v>570</v>
      </c>
      <c r="B571" s="2" t="str">
        <f t="shared" si="16"/>
        <v>APT9-R029-1</v>
      </c>
      <c r="C571" s="2" t="str">
        <f t="shared" si="17"/>
        <v>R029</v>
      </c>
      <c r="D571" s="3" t="s">
        <v>405</v>
      </c>
      <c r="E571" s="2" t="s">
        <v>238</v>
      </c>
      <c r="F571" s="3" t="s">
        <v>404</v>
      </c>
      <c r="G571" s="3" t="s">
        <v>202</v>
      </c>
      <c r="H571" s="3">
        <f t="shared" si="18"/>
        <v>29</v>
      </c>
      <c r="I571" s="3" t="s">
        <v>203</v>
      </c>
      <c r="J571" s="3" t="s">
        <v>201</v>
      </c>
      <c r="K571" s="3">
        <v>1</v>
      </c>
      <c r="L571" s="2"/>
    </row>
    <row r="572" spans="1:12">
      <c r="A572" s="3">
        <v>571</v>
      </c>
      <c r="B572" s="2" t="str">
        <f t="shared" si="16"/>
        <v>APT9-T029-1</v>
      </c>
      <c r="C572" s="2" t="str">
        <f t="shared" si="17"/>
        <v>T029</v>
      </c>
      <c r="D572" s="3" t="s">
        <v>405</v>
      </c>
      <c r="E572" s="2" t="s">
        <v>238</v>
      </c>
      <c r="F572" s="3" t="s">
        <v>404</v>
      </c>
      <c r="G572" s="3" t="s">
        <v>215</v>
      </c>
      <c r="H572" s="3">
        <f t="shared" si="18"/>
        <v>29</v>
      </c>
      <c r="I572" s="3" t="s">
        <v>203</v>
      </c>
      <c r="J572" s="3" t="s">
        <v>201</v>
      </c>
      <c r="K572" s="3">
        <v>1</v>
      </c>
      <c r="L572" s="2"/>
    </row>
    <row r="573" spans="1:12">
      <c r="A573" s="3">
        <v>572</v>
      </c>
      <c r="B573" s="2" t="str">
        <f t="shared" si="16"/>
        <v>Eul36D-R030-1</v>
      </c>
      <c r="C573" s="2" t="str">
        <f t="shared" si="17"/>
        <v>R030</v>
      </c>
      <c r="D573" s="3" t="s">
        <v>406</v>
      </c>
      <c r="E573" s="3" t="s">
        <v>399</v>
      </c>
      <c r="F573" s="3" t="s">
        <v>400</v>
      </c>
      <c r="G573" s="3" t="s">
        <v>202</v>
      </c>
      <c r="H573" s="3">
        <f t="shared" si="18"/>
        <v>30</v>
      </c>
      <c r="I573" s="3" t="s">
        <v>203</v>
      </c>
      <c r="J573" s="3" t="s">
        <v>204</v>
      </c>
      <c r="K573" s="3">
        <v>1</v>
      </c>
      <c r="L573" s="2"/>
    </row>
    <row r="574" spans="1:12">
      <c r="A574" s="3">
        <v>573</v>
      </c>
      <c r="B574" s="2" t="str">
        <f t="shared" si="16"/>
        <v>Eul36D-T030-1</v>
      </c>
      <c r="C574" s="2" t="str">
        <f t="shared" si="17"/>
        <v>T030</v>
      </c>
      <c r="D574" s="3" t="s">
        <v>406</v>
      </c>
      <c r="E574" s="3" t="s">
        <v>399</v>
      </c>
      <c r="F574" s="3" t="s">
        <v>400</v>
      </c>
      <c r="G574" s="3" t="s">
        <v>215</v>
      </c>
      <c r="H574" s="3">
        <f t="shared" si="18"/>
        <v>30</v>
      </c>
      <c r="I574" s="3" t="s">
        <v>203</v>
      </c>
      <c r="J574" s="3" t="s">
        <v>204</v>
      </c>
      <c r="K574" s="3">
        <v>1</v>
      </c>
      <c r="L574" s="2"/>
    </row>
    <row r="575" spans="1:12">
      <c r="A575" s="3">
        <v>574</v>
      </c>
      <c r="B575" s="2" t="str">
        <f t="shared" si="16"/>
        <v>Eul36D-R031-1</v>
      </c>
      <c r="C575" s="2" t="str">
        <f t="shared" si="17"/>
        <v>R031</v>
      </c>
      <c r="D575" s="3" t="s">
        <v>406</v>
      </c>
      <c r="E575" s="3" t="s">
        <v>399</v>
      </c>
      <c r="F575" s="3" t="s">
        <v>400</v>
      </c>
      <c r="G575" s="3" t="s">
        <v>202</v>
      </c>
      <c r="H575" s="3">
        <f t="shared" si="18"/>
        <v>31</v>
      </c>
      <c r="I575" s="3" t="s">
        <v>203</v>
      </c>
      <c r="J575" s="3" t="s">
        <v>204</v>
      </c>
      <c r="K575" s="3">
        <v>1</v>
      </c>
      <c r="L575" s="2"/>
    </row>
    <row r="576" spans="1:12">
      <c r="A576" s="3">
        <v>575</v>
      </c>
      <c r="B576" s="2" t="str">
        <f t="shared" si="16"/>
        <v>Eul36D-T031-1</v>
      </c>
      <c r="C576" s="2" t="str">
        <f t="shared" si="17"/>
        <v>T031</v>
      </c>
      <c r="D576" s="3" t="s">
        <v>406</v>
      </c>
      <c r="E576" s="3" t="s">
        <v>399</v>
      </c>
      <c r="F576" s="3" t="s">
        <v>400</v>
      </c>
      <c r="G576" s="3" t="s">
        <v>215</v>
      </c>
      <c r="H576" s="3">
        <f t="shared" si="18"/>
        <v>31</v>
      </c>
      <c r="I576" s="3" t="s">
        <v>203</v>
      </c>
      <c r="J576" s="3" t="s">
        <v>204</v>
      </c>
      <c r="K576" s="3">
        <v>1</v>
      </c>
      <c r="L576" s="2"/>
    </row>
    <row r="577" spans="1:12">
      <c r="A577" s="3">
        <v>576</v>
      </c>
      <c r="B577" s="2" t="str">
        <f t="shared" si="16"/>
        <v>Eul36D-R032-1</v>
      </c>
      <c r="C577" s="2" t="str">
        <f t="shared" si="17"/>
        <v>R032</v>
      </c>
      <c r="D577" s="3" t="s">
        <v>406</v>
      </c>
      <c r="E577" s="3" t="s">
        <v>399</v>
      </c>
      <c r="F577" s="3" t="s">
        <v>400</v>
      </c>
      <c r="G577" s="3" t="s">
        <v>202</v>
      </c>
      <c r="H577" s="3">
        <f t="shared" si="18"/>
        <v>32</v>
      </c>
      <c r="I577" s="3" t="s">
        <v>203</v>
      </c>
      <c r="J577" s="3" t="s">
        <v>204</v>
      </c>
      <c r="K577" s="3">
        <v>1</v>
      </c>
      <c r="L577" s="2"/>
    </row>
    <row r="578" spans="1:12">
      <c r="A578" s="3">
        <v>577</v>
      </c>
      <c r="B578" s="2" t="str">
        <f t="shared" ref="B578:B641" si="19">D578&amp;"-"&amp;C578&amp;"-"&amp;K578</f>
        <v>Eul36D-T032-1</v>
      </c>
      <c r="C578" s="2" t="str">
        <f t="shared" ref="C578:C641" si="20">G578&amp;TEXT(H578,"000")</f>
        <v>T032</v>
      </c>
      <c r="D578" s="3" t="s">
        <v>406</v>
      </c>
      <c r="E578" s="3" t="s">
        <v>399</v>
      </c>
      <c r="F578" s="3" t="s">
        <v>400</v>
      </c>
      <c r="G578" s="3" t="s">
        <v>215</v>
      </c>
      <c r="H578" s="3">
        <f t="shared" si="18"/>
        <v>32</v>
      </c>
      <c r="I578" s="3" t="s">
        <v>203</v>
      </c>
      <c r="J578" s="3" t="s">
        <v>204</v>
      </c>
      <c r="K578" s="3">
        <v>1</v>
      </c>
      <c r="L578" s="2"/>
    </row>
    <row r="579" spans="1:12">
      <c r="A579" s="3">
        <v>578</v>
      </c>
      <c r="B579" s="2" t="str">
        <f t="shared" si="19"/>
        <v>APT5C-R033-1</v>
      </c>
      <c r="C579" s="2" t="str">
        <f t="shared" si="20"/>
        <v>R033</v>
      </c>
      <c r="D579" s="3" t="s">
        <v>407</v>
      </c>
      <c r="E579" s="2" t="s">
        <v>238</v>
      </c>
      <c r="F579" s="3" t="s">
        <v>404</v>
      </c>
      <c r="G579" s="3" t="s">
        <v>202</v>
      </c>
      <c r="H579" s="3">
        <f t="shared" si="18"/>
        <v>33</v>
      </c>
      <c r="I579" s="3" t="s">
        <v>203</v>
      </c>
      <c r="J579" s="3" t="s">
        <v>204</v>
      </c>
      <c r="K579" s="3">
        <v>1</v>
      </c>
      <c r="L579" s="2"/>
    </row>
    <row r="580" spans="1:12">
      <c r="A580" s="3">
        <v>579</v>
      </c>
      <c r="B580" s="2" t="str">
        <f t="shared" si="19"/>
        <v>APT5C-T033-1</v>
      </c>
      <c r="C580" s="2" t="str">
        <f t="shared" si="20"/>
        <v>T033</v>
      </c>
      <c r="D580" s="3" t="s">
        <v>407</v>
      </c>
      <c r="E580" s="2" t="s">
        <v>238</v>
      </c>
      <c r="F580" s="3" t="s">
        <v>404</v>
      </c>
      <c r="G580" s="3" t="s">
        <v>215</v>
      </c>
      <c r="H580" s="3">
        <f t="shared" ref="H580:H643" si="21">INT((ROW(H579)-514)/2)+1</f>
        <v>33</v>
      </c>
      <c r="I580" s="3" t="s">
        <v>203</v>
      </c>
      <c r="J580" s="3" t="s">
        <v>204</v>
      </c>
      <c r="K580" s="3">
        <v>1</v>
      </c>
      <c r="L580" s="2"/>
    </row>
    <row r="581" spans="1:12">
      <c r="A581" s="3">
        <v>580</v>
      </c>
      <c r="B581" s="2" t="str">
        <f t="shared" si="19"/>
        <v>APT7-R034-1</v>
      </c>
      <c r="C581" s="2" t="str">
        <f t="shared" si="20"/>
        <v>R034</v>
      </c>
      <c r="D581" s="3" t="s">
        <v>403</v>
      </c>
      <c r="E581" s="2" t="s">
        <v>238</v>
      </c>
      <c r="F581" s="3" t="s">
        <v>404</v>
      </c>
      <c r="G581" s="3" t="s">
        <v>202</v>
      </c>
      <c r="H581" s="3">
        <f t="shared" si="21"/>
        <v>34</v>
      </c>
      <c r="I581" s="3" t="s">
        <v>203</v>
      </c>
      <c r="J581" s="3" t="s">
        <v>201</v>
      </c>
      <c r="K581" s="3">
        <v>1</v>
      </c>
      <c r="L581" s="2"/>
    </row>
    <row r="582" spans="1:12">
      <c r="A582" s="3">
        <v>581</v>
      </c>
      <c r="B582" s="2" t="str">
        <f t="shared" si="19"/>
        <v>APT7-T034-1</v>
      </c>
      <c r="C582" s="2" t="str">
        <f t="shared" si="20"/>
        <v>T034</v>
      </c>
      <c r="D582" s="3" t="s">
        <v>403</v>
      </c>
      <c r="E582" s="2" t="s">
        <v>238</v>
      </c>
      <c r="F582" s="3" t="s">
        <v>404</v>
      </c>
      <c r="G582" s="3" t="s">
        <v>215</v>
      </c>
      <c r="H582" s="3">
        <f t="shared" si="21"/>
        <v>34</v>
      </c>
      <c r="I582" s="3" t="s">
        <v>203</v>
      </c>
      <c r="J582" s="3" t="s">
        <v>201</v>
      </c>
      <c r="K582" s="3">
        <v>1</v>
      </c>
      <c r="L582" s="2"/>
    </row>
    <row r="583" spans="1:12">
      <c r="A583" s="3">
        <v>582</v>
      </c>
      <c r="B583" s="2" t="str">
        <f t="shared" si="19"/>
        <v>APT9-R035-1</v>
      </c>
      <c r="C583" s="2" t="str">
        <f t="shared" si="20"/>
        <v>R035</v>
      </c>
      <c r="D583" s="3" t="s">
        <v>405</v>
      </c>
      <c r="E583" s="2" t="s">
        <v>238</v>
      </c>
      <c r="F583" s="3" t="s">
        <v>404</v>
      </c>
      <c r="G583" s="3" t="s">
        <v>202</v>
      </c>
      <c r="H583" s="3">
        <f t="shared" si="21"/>
        <v>35</v>
      </c>
      <c r="I583" s="3" t="s">
        <v>203</v>
      </c>
      <c r="J583" s="3" t="s">
        <v>201</v>
      </c>
      <c r="K583" s="3">
        <v>1</v>
      </c>
      <c r="L583" s="2"/>
    </row>
    <row r="584" spans="1:12">
      <c r="A584" s="3">
        <v>583</v>
      </c>
      <c r="B584" s="2" t="str">
        <f t="shared" si="19"/>
        <v>APT9-T035-1</v>
      </c>
      <c r="C584" s="2" t="str">
        <f t="shared" si="20"/>
        <v>T035</v>
      </c>
      <c r="D584" s="3" t="s">
        <v>405</v>
      </c>
      <c r="E584" s="2" t="s">
        <v>238</v>
      </c>
      <c r="F584" s="3" t="s">
        <v>404</v>
      </c>
      <c r="G584" s="3" t="s">
        <v>215</v>
      </c>
      <c r="H584" s="3">
        <f t="shared" si="21"/>
        <v>35</v>
      </c>
      <c r="I584" s="3" t="s">
        <v>203</v>
      </c>
      <c r="J584" s="3" t="s">
        <v>201</v>
      </c>
      <c r="K584" s="3">
        <v>1</v>
      </c>
      <c r="L584" s="2"/>
    </row>
    <row r="585" spans="1:12">
      <c r="A585" s="3">
        <v>584</v>
      </c>
      <c r="B585" s="2" t="str">
        <f t="shared" si="19"/>
        <v>APT9-R036-1</v>
      </c>
      <c r="C585" s="2" t="str">
        <f t="shared" si="20"/>
        <v>R036</v>
      </c>
      <c r="D585" s="3" t="s">
        <v>405</v>
      </c>
      <c r="E585" s="2" t="s">
        <v>238</v>
      </c>
      <c r="F585" s="3" t="s">
        <v>404</v>
      </c>
      <c r="G585" s="3" t="s">
        <v>202</v>
      </c>
      <c r="H585" s="3">
        <f t="shared" si="21"/>
        <v>36</v>
      </c>
      <c r="I585" s="3" t="s">
        <v>203</v>
      </c>
      <c r="J585" s="3" t="s">
        <v>201</v>
      </c>
      <c r="K585" s="3">
        <v>1</v>
      </c>
      <c r="L585" s="2"/>
    </row>
    <row r="586" spans="1:12">
      <c r="A586" s="3">
        <v>585</v>
      </c>
      <c r="B586" s="2" t="str">
        <f t="shared" si="19"/>
        <v>APT9-T036-1</v>
      </c>
      <c r="C586" s="2" t="str">
        <f t="shared" si="20"/>
        <v>T036</v>
      </c>
      <c r="D586" s="3" t="s">
        <v>405</v>
      </c>
      <c r="E586" s="2" t="s">
        <v>238</v>
      </c>
      <c r="F586" s="3" t="s">
        <v>404</v>
      </c>
      <c r="G586" s="3" t="s">
        <v>215</v>
      </c>
      <c r="H586" s="3">
        <f t="shared" si="21"/>
        <v>36</v>
      </c>
      <c r="I586" s="3" t="s">
        <v>203</v>
      </c>
      <c r="J586" s="3" t="s">
        <v>201</v>
      </c>
      <c r="K586" s="3">
        <v>1</v>
      </c>
      <c r="L586" s="2"/>
    </row>
    <row r="587" spans="1:12">
      <c r="A587" s="2">
        <v>586</v>
      </c>
      <c r="B587" s="2" t="str">
        <f t="shared" si="19"/>
        <v>APT5C-R037-1</v>
      </c>
      <c r="C587" s="2" t="str">
        <f t="shared" si="20"/>
        <v>R037</v>
      </c>
      <c r="D587" s="2" t="s">
        <v>407</v>
      </c>
      <c r="E587" s="2" t="s">
        <v>238</v>
      </c>
      <c r="F587" s="3" t="s">
        <v>404</v>
      </c>
      <c r="G587" s="2" t="s">
        <v>202</v>
      </c>
      <c r="H587" s="3">
        <f t="shared" si="21"/>
        <v>37</v>
      </c>
      <c r="I587" s="2" t="s">
        <v>206</v>
      </c>
      <c r="J587" s="2" t="s">
        <v>201</v>
      </c>
      <c r="K587" s="2">
        <v>1</v>
      </c>
      <c r="L587" s="2"/>
    </row>
    <row r="588" spans="1:12">
      <c r="A588" s="2">
        <v>587</v>
      </c>
      <c r="B588" s="2" t="str">
        <f t="shared" si="19"/>
        <v>APT5C-T037-1</v>
      </c>
      <c r="C588" s="2" t="str">
        <f t="shared" si="20"/>
        <v>T037</v>
      </c>
      <c r="D588" s="2" t="s">
        <v>407</v>
      </c>
      <c r="E588" s="2" t="s">
        <v>238</v>
      </c>
      <c r="F588" s="3" t="s">
        <v>404</v>
      </c>
      <c r="G588" s="2" t="s">
        <v>215</v>
      </c>
      <c r="H588" s="3">
        <f t="shared" si="21"/>
        <v>37</v>
      </c>
      <c r="I588" s="2" t="s">
        <v>203</v>
      </c>
      <c r="J588" s="2" t="s">
        <v>201</v>
      </c>
      <c r="K588" s="2">
        <v>1</v>
      </c>
      <c r="L588" s="2"/>
    </row>
    <row r="589" spans="1:12">
      <c r="A589" s="2">
        <v>588</v>
      </c>
      <c r="B589" s="2" t="str">
        <f t="shared" si="19"/>
        <v>APT5C-R038-1</v>
      </c>
      <c r="C589" s="2" t="str">
        <f t="shared" si="20"/>
        <v>R038</v>
      </c>
      <c r="D589" s="2" t="s">
        <v>407</v>
      </c>
      <c r="E589" s="2" t="s">
        <v>238</v>
      </c>
      <c r="F589" s="3" t="s">
        <v>404</v>
      </c>
      <c r="G589" s="2" t="s">
        <v>202</v>
      </c>
      <c r="H589" s="3">
        <f t="shared" si="21"/>
        <v>38</v>
      </c>
      <c r="I589" s="2" t="s">
        <v>206</v>
      </c>
      <c r="J589" s="2" t="s">
        <v>201</v>
      </c>
      <c r="K589" s="2">
        <v>1</v>
      </c>
      <c r="L589" s="2"/>
    </row>
    <row r="590" spans="1:12">
      <c r="A590" s="2">
        <v>589</v>
      </c>
      <c r="B590" s="2" t="str">
        <f t="shared" si="19"/>
        <v>APT5C-T038-1</v>
      </c>
      <c r="C590" s="2" t="str">
        <f t="shared" si="20"/>
        <v>T038</v>
      </c>
      <c r="D590" s="2" t="s">
        <v>407</v>
      </c>
      <c r="E590" s="2" t="s">
        <v>238</v>
      </c>
      <c r="F590" s="3" t="s">
        <v>404</v>
      </c>
      <c r="G590" s="2" t="s">
        <v>215</v>
      </c>
      <c r="H590" s="3">
        <f t="shared" si="21"/>
        <v>38</v>
      </c>
      <c r="I590" s="2" t="s">
        <v>203</v>
      </c>
      <c r="J590" s="2" t="s">
        <v>201</v>
      </c>
      <c r="K590" s="2">
        <v>1</v>
      </c>
      <c r="L590" s="2"/>
    </row>
    <row r="591" spans="1:12">
      <c r="A591" s="2">
        <v>590</v>
      </c>
      <c r="B591" s="2" t="str">
        <f t="shared" si="19"/>
        <v>APT5C-R039-1</v>
      </c>
      <c r="C591" s="2" t="str">
        <f t="shared" si="20"/>
        <v>R039</v>
      </c>
      <c r="D591" s="2" t="s">
        <v>407</v>
      </c>
      <c r="E591" s="2" t="s">
        <v>238</v>
      </c>
      <c r="F591" s="3" t="s">
        <v>404</v>
      </c>
      <c r="G591" s="2" t="s">
        <v>202</v>
      </c>
      <c r="H591" s="3">
        <f t="shared" si="21"/>
        <v>39</v>
      </c>
      <c r="I591" s="2" t="s">
        <v>206</v>
      </c>
      <c r="J591" s="2" t="s">
        <v>201</v>
      </c>
      <c r="K591" s="2">
        <v>1</v>
      </c>
      <c r="L591" s="2"/>
    </row>
    <row r="592" spans="1:12">
      <c r="A592" s="2">
        <v>591</v>
      </c>
      <c r="B592" s="2" t="str">
        <f t="shared" si="19"/>
        <v>APT5C-T039-1</v>
      </c>
      <c r="C592" s="2" t="str">
        <f t="shared" si="20"/>
        <v>T039</v>
      </c>
      <c r="D592" s="2" t="s">
        <v>407</v>
      </c>
      <c r="E592" s="2" t="s">
        <v>238</v>
      </c>
      <c r="F592" s="3" t="s">
        <v>404</v>
      </c>
      <c r="G592" s="2" t="s">
        <v>215</v>
      </c>
      <c r="H592" s="3">
        <f t="shared" si="21"/>
        <v>39</v>
      </c>
      <c r="I592" s="2" t="s">
        <v>203</v>
      </c>
      <c r="J592" s="2" t="s">
        <v>201</v>
      </c>
      <c r="K592" s="2">
        <v>1</v>
      </c>
      <c r="L592" s="2"/>
    </row>
    <row r="593" spans="1:12">
      <c r="A593" s="2">
        <v>592</v>
      </c>
      <c r="B593" s="2" t="str">
        <f t="shared" si="19"/>
        <v>APT5C-R040-1</v>
      </c>
      <c r="C593" s="2" t="str">
        <f t="shared" si="20"/>
        <v>R040</v>
      </c>
      <c r="D593" s="2" t="s">
        <v>407</v>
      </c>
      <c r="E593" s="2" t="s">
        <v>238</v>
      </c>
      <c r="F593" s="3" t="s">
        <v>404</v>
      </c>
      <c r="G593" s="2" t="s">
        <v>202</v>
      </c>
      <c r="H593" s="3">
        <f t="shared" si="21"/>
        <v>40</v>
      </c>
      <c r="I593" s="2" t="s">
        <v>206</v>
      </c>
      <c r="J593" s="2" t="s">
        <v>201</v>
      </c>
      <c r="K593" s="2">
        <v>1</v>
      </c>
      <c r="L593" s="2"/>
    </row>
    <row r="594" spans="1:12">
      <c r="A594" s="2">
        <v>593</v>
      </c>
      <c r="B594" s="2" t="str">
        <f t="shared" si="19"/>
        <v>APT5C-T040-1</v>
      </c>
      <c r="C594" s="2" t="str">
        <f t="shared" si="20"/>
        <v>T040</v>
      </c>
      <c r="D594" s="2" t="s">
        <v>407</v>
      </c>
      <c r="E594" s="2" t="s">
        <v>238</v>
      </c>
      <c r="F594" s="3" t="s">
        <v>404</v>
      </c>
      <c r="G594" s="2" t="s">
        <v>215</v>
      </c>
      <c r="H594" s="3">
        <f t="shared" si="21"/>
        <v>40</v>
      </c>
      <c r="I594" s="2" t="s">
        <v>203</v>
      </c>
      <c r="J594" s="2" t="s">
        <v>201</v>
      </c>
      <c r="K594" s="2">
        <v>1</v>
      </c>
      <c r="L594" s="2"/>
    </row>
    <row r="595" spans="1:12">
      <c r="A595" s="2">
        <v>594</v>
      </c>
      <c r="B595" s="2" t="str">
        <f t="shared" si="19"/>
        <v>APT5C-R041-1</v>
      </c>
      <c r="C595" s="2" t="str">
        <f t="shared" si="20"/>
        <v>R041</v>
      </c>
      <c r="D595" s="2" t="s">
        <v>407</v>
      </c>
      <c r="E595" s="2" t="s">
        <v>238</v>
      </c>
      <c r="F595" s="3" t="s">
        <v>404</v>
      </c>
      <c r="G595" s="2" t="s">
        <v>202</v>
      </c>
      <c r="H595" s="3">
        <f t="shared" si="21"/>
        <v>41</v>
      </c>
      <c r="I595" s="2" t="s">
        <v>206</v>
      </c>
      <c r="J595" s="2" t="s">
        <v>201</v>
      </c>
      <c r="K595" s="2">
        <v>1</v>
      </c>
      <c r="L595" s="2"/>
    </row>
    <row r="596" spans="1:12">
      <c r="A596" s="2">
        <v>595</v>
      </c>
      <c r="B596" s="2" t="str">
        <f t="shared" si="19"/>
        <v>APT5C-T041-1</v>
      </c>
      <c r="C596" s="2" t="str">
        <f t="shared" si="20"/>
        <v>T041</v>
      </c>
      <c r="D596" s="2" t="s">
        <v>407</v>
      </c>
      <c r="E596" s="2" t="s">
        <v>238</v>
      </c>
      <c r="F596" s="3" t="s">
        <v>404</v>
      </c>
      <c r="G596" s="2" t="s">
        <v>215</v>
      </c>
      <c r="H596" s="3">
        <f t="shared" si="21"/>
        <v>41</v>
      </c>
      <c r="I596" s="2" t="s">
        <v>203</v>
      </c>
      <c r="J596" s="2" t="s">
        <v>201</v>
      </c>
      <c r="K596" s="2">
        <v>1</v>
      </c>
      <c r="L596" s="2"/>
    </row>
    <row r="597" spans="1:12">
      <c r="A597" s="2">
        <v>596</v>
      </c>
      <c r="B597" s="2" t="str">
        <f t="shared" si="19"/>
        <v>APT5C-R042-1</v>
      </c>
      <c r="C597" s="2" t="str">
        <f t="shared" si="20"/>
        <v>R042</v>
      </c>
      <c r="D597" s="2" t="s">
        <v>407</v>
      </c>
      <c r="E597" s="2" t="s">
        <v>238</v>
      </c>
      <c r="F597" s="3" t="s">
        <v>404</v>
      </c>
      <c r="G597" s="2" t="s">
        <v>202</v>
      </c>
      <c r="H597" s="3">
        <f t="shared" si="21"/>
        <v>42</v>
      </c>
      <c r="I597" s="2" t="s">
        <v>206</v>
      </c>
      <c r="J597" s="2" t="s">
        <v>201</v>
      </c>
      <c r="K597" s="2">
        <v>1</v>
      </c>
      <c r="L597" s="2"/>
    </row>
    <row r="598" spans="1:12">
      <c r="A598" s="2">
        <v>597</v>
      </c>
      <c r="B598" s="2" t="str">
        <f t="shared" si="19"/>
        <v>APT5C-T042-1</v>
      </c>
      <c r="C598" s="2" t="str">
        <f t="shared" si="20"/>
        <v>T042</v>
      </c>
      <c r="D598" s="2" t="s">
        <v>407</v>
      </c>
      <c r="E598" s="2" t="s">
        <v>238</v>
      </c>
      <c r="F598" s="3" t="s">
        <v>404</v>
      </c>
      <c r="G598" s="2" t="s">
        <v>215</v>
      </c>
      <c r="H598" s="3">
        <f t="shared" si="21"/>
        <v>42</v>
      </c>
      <c r="I598" s="2" t="s">
        <v>203</v>
      </c>
      <c r="J598" s="2" t="s">
        <v>201</v>
      </c>
      <c r="K598" s="2">
        <v>1</v>
      </c>
      <c r="L598" s="2"/>
    </row>
    <row r="599" spans="1:12">
      <c r="A599" s="2">
        <v>598</v>
      </c>
      <c r="B599" s="2" t="str">
        <f t="shared" si="19"/>
        <v>APT5C-R043-1</v>
      </c>
      <c r="C599" s="2" t="str">
        <f t="shared" si="20"/>
        <v>R043</v>
      </c>
      <c r="D599" s="2" t="s">
        <v>407</v>
      </c>
      <c r="E599" s="2" t="s">
        <v>238</v>
      </c>
      <c r="F599" s="3" t="s">
        <v>404</v>
      </c>
      <c r="G599" s="2" t="s">
        <v>202</v>
      </c>
      <c r="H599" s="3">
        <f t="shared" si="21"/>
        <v>43</v>
      </c>
      <c r="I599" s="2" t="s">
        <v>206</v>
      </c>
      <c r="J599" s="2" t="s">
        <v>201</v>
      </c>
      <c r="K599" s="2">
        <v>1</v>
      </c>
      <c r="L599" s="2"/>
    </row>
    <row r="600" spans="1:12">
      <c r="A600" s="2">
        <v>599</v>
      </c>
      <c r="B600" s="2" t="str">
        <f t="shared" si="19"/>
        <v>APT5C-T043-1</v>
      </c>
      <c r="C600" s="2" t="str">
        <f t="shared" si="20"/>
        <v>T043</v>
      </c>
      <c r="D600" s="2" t="s">
        <v>407</v>
      </c>
      <c r="E600" s="2" t="s">
        <v>238</v>
      </c>
      <c r="F600" s="3" t="s">
        <v>404</v>
      </c>
      <c r="G600" s="2" t="s">
        <v>215</v>
      </c>
      <c r="H600" s="3">
        <f t="shared" si="21"/>
        <v>43</v>
      </c>
      <c r="I600" s="2" t="s">
        <v>203</v>
      </c>
      <c r="J600" s="2" t="s">
        <v>201</v>
      </c>
      <c r="K600" s="2">
        <v>1</v>
      </c>
      <c r="L600" s="2"/>
    </row>
    <row r="601" spans="1:12">
      <c r="A601" s="2">
        <v>600</v>
      </c>
      <c r="B601" s="2" t="str">
        <f t="shared" si="19"/>
        <v>APT5C-R044-1</v>
      </c>
      <c r="C601" s="2" t="str">
        <f t="shared" si="20"/>
        <v>R044</v>
      </c>
      <c r="D601" s="2" t="s">
        <v>407</v>
      </c>
      <c r="E601" s="2" t="s">
        <v>238</v>
      </c>
      <c r="F601" s="3" t="s">
        <v>404</v>
      </c>
      <c r="G601" s="2" t="s">
        <v>202</v>
      </c>
      <c r="H601" s="3">
        <f t="shared" si="21"/>
        <v>44</v>
      </c>
      <c r="I601" s="2" t="s">
        <v>206</v>
      </c>
      <c r="J601" s="2" t="s">
        <v>201</v>
      </c>
      <c r="K601" s="2">
        <v>1</v>
      </c>
      <c r="L601" s="2"/>
    </row>
    <row r="602" spans="1:12">
      <c r="A602" s="2">
        <v>601</v>
      </c>
      <c r="B602" s="2" t="str">
        <f t="shared" si="19"/>
        <v>APT5C-T044-1</v>
      </c>
      <c r="C602" s="2" t="str">
        <f t="shared" si="20"/>
        <v>T044</v>
      </c>
      <c r="D602" s="2" t="s">
        <v>407</v>
      </c>
      <c r="E602" s="2" t="s">
        <v>238</v>
      </c>
      <c r="F602" s="3" t="s">
        <v>404</v>
      </c>
      <c r="G602" s="2" t="s">
        <v>215</v>
      </c>
      <c r="H602" s="3">
        <f t="shared" si="21"/>
        <v>44</v>
      </c>
      <c r="I602" s="2" t="s">
        <v>203</v>
      </c>
      <c r="J602" s="2" t="s">
        <v>201</v>
      </c>
      <c r="K602" s="2">
        <v>1</v>
      </c>
      <c r="L602" s="2"/>
    </row>
    <row r="603" spans="1:12">
      <c r="A603" s="2">
        <v>602</v>
      </c>
      <c r="B603" s="2" t="str">
        <f t="shared" si="19"/>
        <v>APT5C-R045-1</v>
      </c>
      <c r="C603" s="2" t="str">
        <f t="shared" si="20"/>
        <v>R045</v>
      </c>
      <c r="D603" s="2" t="s">
        <v>407</v>
      </c>
      <c r="E603" s="2" t="s">
        <v>238</v>
      </c>
      <c r="F603" s="3" t="s">
        <v>404</v>
      </c>
      <c r="G603" s="2" t="s">
        <v>202</v>
      </c>
      <c r="H603" s="3">
        <f t="shared" si="21"/>
        <v>45</v>
      </c>
      <c r="I603" s="2" t="s">
        <v>206</v>
      </c>
      <c r="J603" s="2" t="s">
        <v>201</v>
      </c>
      <c r="K603" s="2">
        <v>1</v>
      </c>
      <c r="L603" s="2"/>
    </row>
    <row r="604" spans="1:12">
      <c r="A604" s="2">
        <v>603</v>
      </c>
      <c r="B604" s="2" t="str">
        <f t="shared" si="19"/>
        <v>APT5C-T045-1</v>
      </c>
      <c r="C604" s="2" t="str">
        <f t="shared" si="20"/>
        <v>T045</v>
      </c>
      <c r="D604" s="2" t="s">
        <v>407</v>
      </c>
      <c r="E604" s="2" t="s">
        <v>238</v>
      </c>
      <c r="F604" s="3" t="s">
        <v>404</v>
      </c>
      <c r="G604" s="2" t="s">
        <v>215</v>
      </c>
      <c r="H604" s="3">
        <f t="shared" si="21"/>
        <v>45</v>
      </c>
      <c r="I604" s="2" t="s">
        <v>203</v>
      </c>
      <c r="J604" s="2" t="s">
        <v>201</v>
      </c>
      <c r="K604" s="2">
        <v>1</v>
      </c>
      <c r="L604" s="2"/>
    </row>
    <row r="605" spans="1:12">
      <c r="A605" s="2">
        <v>604</v>
      </c>
      <c r="B605" s="2" t="str">
        <f t="shared" si="19"/>
        <v>APT5C-R046-1</v>
      </c>
      <c r="C605" s="2" t="str">
        <f t="shared" si="20"/>
        <v>R046</v>
      </c>
      <c r="D605" s="2" t="s">
        <v>407</v>
      </c>
      <c r="E605" s="2" t="s">
        <v>238</v>
      </c>
      <c r="F605" s="3" t="s">
        <v>404</v>
      </c>
      <c r="G605" s="2" t="s">
        <v>202</v>
      </c>
      <c r="H605" s="3">
        <f t="shared" si="21"/>
        <v>46</v>
      </c>
      <c r="I605" s="2" t="s">
        <v>206</v>
      </c>
      <c r="J605" s="2" t="s">
        <v>201</v>
      </c>
      <c r="K605" s="2">
        <v>1</v>
      </c>
      <c r="L605" s="2"/>
    </row>
    <row r="606" spans="1:12">
      <c r="A606" s="2">
        <v>605</v>
      </c>
      <c r="B606" s="2" t="str">
        <f t="shared" si="19"/>
        <v>APT5C-T046-1</v>
      </c>
      <c r="C606" s="2" t="str">
        <f t="shared" si="20"/>
        <v>T046</v>
      </c>
      <c r="D606" s="2" t="s">
        <v>407</v>
      </c>
      <c r="E606" s="2" t="s">
        <v>238</v>
      </c>
      <c r="F606" s="3" t="s">
        <v>404</v>
      </c>
      <c r="G606" s="2" t="s">
        <v>215</v>
      </c>
      <c r="H606" s="3">
        <f t="shared" si="21"/>
        <v>46</v>
      </c>
      <c r="I606" s="2" t="s">
        <v>203</v>
      </c>
      <c r="J606" s="2" t="s">
        <v>201</v>
      </c>
      <c r="K606" s="2">
        <v>1</v>
      </c>
      <c r="L606" s="2"/>
    </row>
    <row r="607" spans="1:12">
      <c r="A607" s="2">
        <v>606</v>
      </c>
      <c r="B607" s="2" t="str">
        <f t="shared" si="19"/>
        <v>APT5C-R047-1</v>
      </c>
      <c r="C607" s="2" t="str">
        <f t="shared" si="20"/>
        <v>R047</v>
      </c>
      <c r="D607" s="2" t="s">
        <v>407</v>
      </c>
      <c r="E607" s="2" t="s">
        <v>238</v>
      </c>
      <c r="F607" s="3" t="s">
        <v>404</v>
      </c>
      <c r="G607" s="2" t="s">
        <v>202</v>
      </c>
      <c r="H607" s="3">
        <f t="shared" si="21"/>
        <v>47</v>
      </c>
      <c r="I607" s="2" t="s">
        <v>206</v>
      </c>
      <c r="J607" s="2" t="s">
        <v>201</v>
      </c>
      <c r="K607" s="2">
        <v>1</v>
      </c>
      <c r="L607" s="2"/>
    </row>
    <row r="608" spans="1:12">
      <c r="A608" s="2">
        <v>607</v>
      </c>
      <c r="B608" s="2" t="str">
        <f t="shared" si="19"/>
        <v>APT5C-T047-1</v>
      </c>
      <c r="C608" s="2" t="str">
        <f t="shared" si="20"/>
        <v>T047</v>
      </c>
      <c r="D608" s="2" t="s">
        <v>407</v>
      </c>
      <c r="E608" s="2" t="s">
        <v>238</v>
      </c>
      <c r="F608" s="3" t="s">
        <v>404</v>
      </c>
      <c r="G608" s="2" t="s">
        <v>215</v>
      </c>
      <c r="H608" s="3">
        <f t="shared" si="21"/>
        <v>47</v>
      </c>
      <c r="I608" s="2" t="s">
        <v>203</v>
      </c>
      <c r="J608" s="2" t="s">
        <v>201</v>
      </c>
      <c r="K608" s="2">
        <v>1</v>
      </c>
      <c r="L608" s="2"/>
    </row>
    <row r="609" spans="1:12">
      <c r="A609" s="2">
        <v>608</v>
      </c>
      <c r="B609" s="2" t="str">
        <f t="shared" si="19"/>
        <v>APT5C-R048-1</v>
      </c>
      <c r="C609" s="2" t="str">
        <f t="shared" si="20"/>
        <v>R048</v>
      </c>
      <c r="D609" s="2" t="s">
        <v>407</v>
      </c>
      <c r="E609" s="2" t="s">
        <v>238</v>
      </c>
      <c r="F609" s="3" t="s">
        <v>404</v>
      </c>
      <c r="G609" s="2" t="s">
        <v>202</v>
      </c>
      <c r="H609" s="3">
        <f t="shared" si="21"/>
        <v>48</v>
      </c>
      <c r="I609" s="2" t="s">
        <v>206</v>
      </c>
      <c r="J609" s="2" t="s">
        <v>201</v>
      </c>
      <c r="K609" s="2">
        <v>1</v>
      </c>
      <c r="L609" s="2"/>
    </row>
    <row r="610" spans="1:12">
      <c r="A610" s="2">
        <v>609</v>
      </c>
      <c r="B610" s="2" t="str">
        <f t="shared" si="19"/>
        <v>APT5C-T048-1</v>
      </c>
      <c r="C610" s="2" t="str">
        <f t="shared" si="20"/>
        <v>T048</v>
      </c>
      <c r="D610" s="2" t="s">
        <v>407</v>
      </c>
      <c r="E610" s="2" t="s">
        <v>238</v>
      </c>
      <c r="F610" s="3" t="s">
        <v>404</v>
      </c>
      <c r="G610" s="2" t="s">
        <v>215</v>
      </c>
      <c r="H610" s="3">
        <f t="shared" si="21"/>
        <v>48</v>
      </c>
      <c r="I610" s="2" t="s">
        <v>203</v>
      </c>
      <c r="J610" s="2" t="s">
        <v>201</v>
      </c>
      <c r="K610" s="2">
        <v>1</v>
      </c>
      <c r="L610" s="2"/>
    </row>
    <row r="611" spans="1:12">
      <c r="A611" s="2">
        <v>610</v>
      </c>
      <c r="B611" s="2" t="str">
        <f t="shared" si="19"/>
        <v>APT6C-R049-1</v>
      </c>
      <c r="C611" s="2" t="str">
        <f t="shared" si="20"/>
        <v>R049</v>
      </c>
      <c r="D611" s="2" t="s">
        <v>408</v>
      </c>
      <c r="E611" s="2" t="s">
        <v>238</v>
      </c>
      <c r="F611" s="3" t="s">
        <v>404</v>
      </c>
      <c r="G611" s="2" t="s">
        <v>202</v>
      </c>
      <c r="H611" s="3">
        <f t="shared" si="21"/>
        <v>49</v>
      </c>
      <c r="I611" s="2" t="s">
        <v>206</v>
      </c>
      <c r="J611" s="2" t="s">
        <v>201</v>
      </c>
      <c r="K611" s="2">
        <v>1</v>
      </c>
      <c r="L611" s="2"/>
    </row>
    <row r="612" spans="1:12">
      <c r="A612" s="2">
        <v>611</v>
      </c>
      <c r="B612" s="2" t="str">
        <f t="shared" si="19"/>
        <v>APT6C-T049-1</v>
      </c>
      <c r="C612" s="2" t="str">
        <f t="shared" si="20"/>
        <v>T049</v>
      </c>
      <c r="D612" s="2" t="s">
        <v>408</v>
      </c>
      <c r="E612" s="2" t="s">
        <v>238</v>
      </c>
      <c r="F612" s="3" t="s">
        <v>404</v>
      </c>
      <c r="G612" s="2" t="s">
        <v>215</v>
      </c>
      <c r="H612" s="3">
        <f t="shared" si="21"/>
        <v>49</v>
      </c>
      <c r="I612" s="2" t="s">
        <v>203</v>
      </c>
      <c r="J612" s="2" t="s">
        <v>201</v>
      </c>
      <c r="K612" s="2">
        <v>1</v>
      </c>
      <c r="L612" s="2"/>
    </row>
    <row r="613" spans="1:12">
      <c r="A613" s="2">
        <v>612</v>
      </c>
      <c r="B613" s="2" t="str">
        <f t="shared" si="19"/>
        <v>APT6C-R050-1</v>
      </c>
      <c r="C613" s="2" t="str">
        <f t="shared" si="20"/>
        <v>R050</v>
      </c>
      <c r="D613" s="2" t="s">
        <v>408</v>
      </c>
      <c r="E613" s="2" t="s">
        <v>238</v>
      </c>
      <c r="F613" s="3" t="s">
        <v>404</v>
      </c>
      <c r="G613" s="2" t="s">
        <v>202</v>
      </c>
      <c r="H613" s="3">
        <f t="shared" si="21"/>
        <v>50</v>
      </c>
      <c r="I613" s="2" t="s">
        <v>206</v>
      </c>
      <c r="J613" s="2" t="s">
        <v>201</v>
      </c>
      <c r="K613" s="2">
        <v>1</v>
      </c>
      <c r="L613" s="2"/>
    </row>
    <row r="614" spans="1:12">
      <c r="A614" s="2">
        <v>613</v>
      </c>
      <c r="B614" s="2" t="str">
        <f t="shared" si="19"/>
        <v>APT6C-T050-1</v>
      </c>
      <c r="C614" s="2" t="str">
        <f t="shared" si="20"/>
        <v>T050</v>
      </c>
      <c r="D614" s="2" t="s">
        <v>408</v>
      </c>
      <c r="E614" s="2" t="s">
        <v>238</v>
      </c>
      <c r="F614" s="3" t="s">
        <v>404</v>
      </c>
      <c r="G614" s="2" t="s">
        <v>215</v>
      </c>
      <c r="H614" s="3">
        <f t="shared" si="21"/>
        <v>50</v>
      </c>
      <c r="I614" s="2" t="s">
        <v>203</v>
      </c>
      <c r="J614" s="2" t="s">
        <v>201</v>
      </c>
      <c r="K614" s="2">
        <v>1</v>
      </c>
      <c r="L614" s="2"/>
    </row>
    <row r="615" spans="1:12">
      <c r="A615" s="2">
        <v>614</v>
      </c>
      <c r="B615" s="2" t="str">
        <f t="shared" si="19"/>
        <v>APT6C-R051-1</v>
      </c>
      <c r="C615" s="2" t="str">
        <f t="shared" si="20"/>
        <v>R051</v>
      </c>
      <c r="D615" s="2" t="s">
        <v>408</v>
      </c>
      <c r="E615" s="2" t="s">
        <v>238</v>
      </c>
      <c r="F615" s="3" t="s">
        <v>404</v>
      </c>
      <c r="G615" s="2" t="s">
        <v>202</v>
      </c>
      <c r="H615" s="3">
        <f t="shared" si="21"/>
        <v>51</v>
      </c>
      <c r="I615" s="2" t="s">
        <v>206</v>
      </c>
      <c r="J615" s="2" t="s">
        <v>201</v>
      </c>
      <c r="K615" s="2">
        <v>1</v>
      </c>
      <c r="L615" s="2"/>
    </row>
    <row r="616" spans="1:12">
      <c r="A616" s="2">
        <v>615</v>
      </c>
      <c r="B616" s="2" t="str">
        <f t="shared" si="19"/>
        <v>APT6C-T051-1</v>
      </c>
      <c r="C616" s="2" t="str">
        <f t="shared" si="20"/>
        <v>T051</v>
      </c>
      <c r="D616" s="2" t="s">
        <v>408</v>
      </c>
      <c r="E616" s="2" t="s">
        <v>238</v>
      </c>
      <c r="F616" s="3" t="s">
        <v>404</v>
      </c>
      <c r="G616" s="2" t="s">
        <v>215</v>
      </c>
      <c r="H616" s="3">
        <f t="shared" si="21"/>
        <v>51</v>
      </c>
      <c r="I616" s="2" t="s">
        <v>203</v>
      </c>
      <c r="J616" s="2" t="s">
        <v>201</v>
      </c>
      <c r="K616" s="2">
        <v>1</v>
      </c>
      <c r="L616" s="2"/>
    </row>
    <row r="617" spans="1:12">
      <c r="A617" s="2">
        <v>616</v>
      </c>
      <c r="B617" s="2" t="str">
        <f t="shared" si="19"/>
        <v>APT6C-R052-1</v>
      </c>
      <c r="C617" s="2" t="str">
        <f t="shared" si="20"/>
        <v>R052</v>
      </c>
      <c r="D617" s="2" t="s">
        <v>408</v>
      </c>
      <c r="E617" s="2" t="s">
        <v>238</v>
      </c>
      <c r="F617" s="3" t="s">
        <v>404</v>
      </c>
      <c r="G617" s="2" t="s">
        <v>202</v>
      </c>
      <c r="H617" s="3">
        <f t="shared" si="21"/>
        <v>52</v>
      </c>
      <c r="I617" s="2" t="s">
        <v>206</v>
      </c>
      <c r="J617" s="2" t="s">
        <v>201</v>
      </c>
      <c r="K617" s="2">
        <v>1</v>
      </c>
      <c r="L617" s="2"/>
    </row>
    <row r="618" spans="1:12">
      <c r="A618" s="2">
        <v>617</v>
      </c>
      <c r="B618" s="2" t="str">
        <f t="shared" si="19"/>
        <v>APT6C-T052-1</v>
      </c>
      <c r="C618" s="2" t="str">
        <f t="shared" si="20"/>
        <v>T052</v>
      </c>
      <c r="D618" s="2" t="s">
        <v>408</v>
      </c>
      <c r="E618" s="2" t="s">
        <v>238</v>
      </c>
      <c r="F618" s="3" t="s">
        <v>404</v>
      </c>
      <c r="G618" s="2" t="s">
        <v>215</v>
      </c>
      <c r="H618" s="3">
        <f t="shared" si="21"/>
        <v>52</v>
      </c>
      <c r="I618" s="2" t="s">
        <v>203</v>
      </c>
      <c r="J618" s="2" t="s">
        <v>201</v>
      </c>
      <c r="K618" s="2">
        <v>1</v>
      </c>
      <c r="L618" s="2"/>
    </row>
    <row r="619" spans="1:12">
      <c r="A619" s="2">
        <v>618</v>
      </c>
      <c r="B619" s="2" t="str">
        <f t="shared" si="19"/>
        <v>APT6C-R053-1</v>
      </c>
      <c r="C619" s="2" t="str">
        <f t="shared" si="20"/>
        <v>R053</v>
      </c>
      <c r="D619" s="2" t="s">
        <v>408</v>
      </c>
      <c r="E619" s="2" t="s">
        <v>238</v>
      </c>
      <c r="F619" s="3" t="s">
        <v>404</v>
      </c>
      <c r="G619" s="2" t="s">
        <v>202</v>
      </c>
      <c r="H619" s="3">
        <f t="shared" si="21"/>
        <v>53</v>
      </c>
      <c r="I619" s="2" t="s">
        <v>206</v>
      </c>
      <c r="J619" s="2" t="s">
        <v>201</v>
      </c>
      <c r="K619" s="2">
        <v>1</v>
      </c>
      <c r="L619" s="2"/>
    </row>
    <row r="620" spans="1:12">
      <c r="A620" s="2">
        <v>619</v>
      </c>
      <c r="B620" s="2" t="str">
        <f t="shared" si="19"/>
        <v>APT6C-T053-1</v>
      </c>
      <c r="C620" s="2" t="str">
        <f t="shared" si="20"/>
        <v>T053</v>
      </c>
      <c r="D620" s="2" t="s">
        <v>408</v>
      </c>
      <c r="E620" s="2" t="s">
        <v>238</v>
      </c>
      <c r="F620" s="3" t="s">
        <v>404</v>
      </c>
      <c r="G620" s="2" t="s">
        <v>215</v>
      </c>
      <c r="H620" s="3">
        <f t="shared" si="21"/>
        <v>53</v>
      </c>
      <c r="I620" s="2" t="s">
        <v>203</v>
      </c>
      <c r="J620" s="2" t="s">
        <v>201</v>
      </c>
      <c r="K620" s="2">
        <v>1</v>
      </c>
      <c r="L620" s="2"/>
    </row>
    <row r="621" spans="1:12">
      <c r="A621" s="2">
        <v>620</v>
      </c>
      <c r="B621" s="2" t="str">
        <f t="shared" si="19"/>
        <v>APT6C-R054-1</v>
      </c>
      <c r="C621" s="2" t="str">
        <f t="shared" si="20"/>
        <v>R054</v>
      </c>
      <c r="D621" s="2" t="s">
        <v>408</v>
      </c>
      <c r="E621" s="2" t="s">
        <v>238</v>
      </c>
      <c r="F621" s="3" t="s">
        <v>404</v>
      </c>
      <c r="G621" s="2" t="s">
        <v>202</v>
      </c>
      <c r="H621" s="3">
        <f t="shared" si="21"/>
        <v>54</v>
      </c>
      <c r="I621" s="2" t="s">
        <v>206</v>
      </c>
      <c r="J621" s="2" t="s">
        <v>201</v>
      </c>
      <c r="K621" s="2">
        <v>1</v>
      </c>
      <c r="L621" s="2"/>
    </row>
    <row r="622" spans="1:12">
      <c r="A622" s="2">
        <v>621</v>
      </c>
      <c r="B622" s="2" t="str">
        <f t="shared" si="19"/>
        <v>APT6C-T054-1</v>
      </c>
      <c r="C622" s="2" t="str">
        <f t="shared" si="20"/>
        <v>T054</v>
      </c>
      <c r="D622" s="2" t="s">
        <v>408</v>
      </c>
      <c r="E622" s="2" t="s">
        <v>238</v>
      </c>
      <c r="F622" s="3" t="s">
        <v>404</v>
      </c>
      <c r="G622" s="2" t="s">
        <v>215</v>
      </c>
      <c r="H622" s="3">
        <f t="shared" si="21"/>
        <v>54</v>
      </c>
      <c r="I622" s="2" t="s">
        <v>203</v>
      </c>
      <c r="J622" s="2" t="s">
        <v>201</v>
      </c>
      <c r="K622" s="2">
        <v>1</v>
      </c>
      <c r="L622" s="2"/>
    </row>
    <row r="623" spans="1:12">
      <c r="A623" s="2">
        <v>622</v>
      </c>
      <c r="B623" s="2" t="str">
        <f t="shared" si="19"/>
        <v>APT6C-R055-1</v>
      </c>
      <c r="C623" s="2" t="str">
        <f t="shared" si="20"/>
        <v>R055</v>
      </c>
      <c r="D623" s="2" t="s">
        <v>408</v>
      </c>
      <c r="E623" s="2" t="s">
        <v>238</v>
      </c>
      <c r="F623" s="3" t="s">
        <v>404</v>
      </c>
      <c r="G623" s="2" t="s">
        <v>202</v>
      </c>
      <c r="H623" s="3">
        <f t="shared" si="21"/>
        <v>55</v>
      </c>
      <c r="I623" s="2" t="s">
        <v>206</v>
      </c>
      <c r="J623" s="2" t="s">
        <v>201</v>
      </c>
      <c r="K623" s="2">
        <v>1</v>
      </c>
      <c r="L623" s="2"/>
    </row>
    <row r="624" spans="1:12">
      <c r="A624" s="2">
        <v>623</v>
      </c>
      <c r="B624" s="2" t="str">
        <f t="shared" si="19"/>
        <v>APT6C-T055-1</v>
      </c>
      <c r="C624" s="2" t="str">
        <f t="shared" si="20"/>
        <v>T055</v>
      </c>
      <c r="D624" s="2" t="s">
        <v>408</v>
      </c>
      <c r="E624" s="2" t="s">
        <v>238</v>
      </c>
      <c r="F624" s="3" t="s">
        <v>404</v>
      </c>
      <c r="G624" s="2" t="s">
        <v>215</v>
      </c>
      <c r="H624" s="3">
        <f t="shared" si="21"/>
        <v>55</v>
      </c>
      <c r="I624" s="2" t="s">
        <v>203</v>
      </c>
      <c r="J624" s="2" t="s">
        <v>201</v>
      </c>
      <c r="K624" s="2">
        <v>1</v>
      </c>
      <c r="L624" s="2"/>
    </row>
    <row r="625" spans="1:12">
      <c r="A625" s="2">
        <v>624</v>
      </c>
      <c r="B625" s="2" t="str">
        <f t="shared" si="19"/>
        <v>APT6C-R056-1</v>
      </c>
      <c r="C625" s="2" t="str">
        <f t="shared" si="20"/>
        <v>R056</v>
      </c>
      <c r="D625" s="2" t="s">
        <v>408</v>
      </c>
      <c r="E625" s="2" t="s">
        <v>238</v>
      </c>
      <c r="F625" s="3" t="s">
        <v>404</v>
      </c>
      <c r="G625" s="2" t="s">
        <v>202</v>
      </c>
      <c r="H625" s="3">
        <f t="shared" si="21"/>
        <v>56</v>
      </c>
      <c r="I625" s="2" t="s">
        <v>206</v>
      </c>
      <c r="J625" s="2" t="s">
        <v>201</v>
      </c>
      <c r="K625" s="2">
        <v>1</v>
      </c>
      <c r="L625" s="2"/>
    </row>
    <row r="626" spans="1:12">
      <c r="A626" s="2">
        <v>625</v>
      </c>
      <c r="B626" s="2" t="str">
        <f t="shared" si="19"/>
        <v>APT6C-T056-1</v>
      </c>
      <c r="C626" s="2" t="str">
        <f t="shared" si="20"/>
        <v>T056</v>
      </c>
      <c r="D626" s="2" t="s">
        <v>408</v>
      </c>
      <c r="E626" s="2" t="s">
        <v>238</v>
      </c>
      <c r="F626" s="3" t="s">
        <v>404</v>
      </c>
      <c r="G626" s="2" t="s">
        <v>215</v>
      </c>
      <c r="H626" s="3">
        <f t="shared" si="21"/>
        <v>56</v>
      </c>
      <c r="I626" s="2" t="s">
        <v>203</v>
      </c>
      <c r="J626" s="2" t="s">
        <v>201</v>
      </c>
      <c r="K626" s="2">
        <v>1</v>
      </c>
      <c r="L626" s="2"/>
    </row>
    <row r="627" spans="1:12">
      <c r="A627" s="2">
        <v>626</v>
      </c>
      <c r="B627" s="2" t="str">
        <f t="shared" si="19"/>
        <v>APT6C-R057-1</v>
      </c>
      <c r="C627" s="2" t="str">
        <f t="shared" si="20"/>
        <v>R057</v>
      </c>
      <c r="D627" s="2" t="s">
        <v>408</v>
      </c>
      <c r="E627" s="2" t="s">
        <v>238</v>
      </c>
      <c r="F627" s="3" t="s">
        <v>404</v>
      </c>
      <c r="G627" s="2" t="s">
        <v>202</v>
      </c>
      <c r="H627" s="3">
        <f t="shared" si="21"/>
        <v>57</v>
      </c>
      <c r="I627" s="2" t="s">
        <v>206</v>
      </c>
      <c r="J627" s="2" t="s">
        <v>201</v>
      </c>
      <c r="K627" s="2">
        <v>1</v>
      </c>
      <c r="L627" s="2"/>
    </row>
    <row r="628" spans="1:12">
      <c r="A628" s="2">
        <v>627</v>
      </c>
      <c r="B628" s="2" t="str">
        <f t="shared" si="19"/>
        <v>APT6C-T057-1</v>
      </c>
      <c r="C628" s="2" t="str">
        <f t="shared" si="20"/>
        <v>T057</v>
      </c>
      <c r="D628" s="2" t="s">
        <v>408</v>
      </c>
      <c r="E628" s="2" t="s">
        <v>238</v>
      </c>
      <c r="F628" s="3" t="s">
        <v>404</v>
      </c>
      <c r="G628" s="2" t="s">
        <v>215</v>
      </c>
      <c r="H628" s="3">
        <f t="shared" si="21"/>
        <v>57</v>
      </c>
      <c r="I628" s="2" t="s">
        <v>203</v>
      </c>
      <c r="J628" s="2" t="s">
        <v>201</v>
      </c>
      <c r="K628" s="2">
        <v>1</v>
      </c>
      <c r="L628" s="2"/>
    </row>
    <row r="629" spans="1:12">
      <c r="A629" s="2">
        <v>628</v>
      </c>
      <c r="B629" s="2" t="str">
        <f t="shared" si="19"/>
        <v>APT6C-R058-1</v>
      </c>
      <c r="C629" s="2" t="str">
        <f t="shared" si="20"/>
        <v>R058</v>
      </c>
      <c r="D629" s="2" t="s">
        <v>408</v>
      </c>
      <c r="E629" s="2" t="s">
        <v>238</v>
      </c>
      <c r="F629" s="3" t="s">
        <v>404</v>
      </c>
      <c r="G629" s="2" t="s">
        <v>202</v>
      </c>
      <c r="H629" s="3">
        <f t="shared" si="21"/>
        <v>58</v>
      </c>
      <c r="I629" s="2" t="s">
        <v>203</v>
      </c>
      <c r="J629" s="2" t="s">
        <v>201</v>
      </c>
      <c r="K629" s="2">
        <v>1</v>
      </c>
      <c r="L629" s="2"/>
    </row>
    <row r="630" spans="1:12">
      <c r="A630" s="2">
        <v>629</v>
      </c>
      <c r="B630" s="2" t="str">
        <f t="shared" si="19"/>
        <v>APT6C-T058-1</v>
      </c>
      <c r="C630" s="2" t="str">
        <f t="shared" si="20"/>
        <v>T058</v>
      </c>
      <c r="D630" s="2" t="s">
        <v>408</v>
      </c>
      <c r="E630" s="2" t="s">
        <v>238</v>
      </c>
      <c r="F630" s="3" t="s">
        <v>404</v>
      </c>
      <c r="G630" s="2" t="s">
        <v>215</v>
      </c>
      <c r="H630" s="3">
        <f t="shared" si="21"/>
        <v>58</v>
      </c>
      <c r="I630" s="2" t="s">
        <v>206</v>
      </c>
      <c r="J630" s="2" t="s">
        <v>201</v>
      </c>
      <c r="K630" s="2">
        <v>1</v>
      </c>
      <c r="L630" s="2"/>
    </row>
    <row r="631" spans="1:12">
      <c r="A631" s="2">
        <v>630</v>
      </c>
      <c r="B631" s="2" t="str">
        <f t="shared" si="19"/>
        <v>APT6C-R059-1</v>
      </c>
      <c r="C631" s="2" t="str">
        <f t="shared" si="20"/>
        <v>R059</v>
      </c>
      <c r="D631" s="2" t="s">
        <v>408</v>
      </c>
      <c r="E631" s="2" t="s">
        <v>238</v>
      </c>
      <c r="F631" s="3" t="s">
        <v>404</v>
      </c>
      <c r="G631" s="2" t="s">
        <v>202</v>
      </c>
      <c r="H631" s="3">
        <f t="shared" si="21"/>
        <v>59</v>
      </c>
      <c r="I631" s="2" t="s">
        <v>203</v>
      </c>
      <c r="J631" s="2" t="s">
        <v>201</v>
      </c>
      <c r="K631" s="2">
        <v>1</v>
      </c>
      <c r="L631" s="2"/>
    </row>
    <row r="632" spans="1:12">
      <c r="A632" s="2">
        <v>631</v>
      </c>
      <c r="B632" s="2" t="str">
        <f t="shared" si="19"/>
        <v>APT6C-T059-1</v>
      </c>
      <c r="C632" s="2" t="str">
        <f t="shared" si="20"/>
        <v>T059</v>
      </c>
      <c r="D632" s="2" t="s">
        <v>408</v>
      </c>
      <c r="E632" s="2" t="s">
        <v>238</v>
      </c>
      <c r="F632" s="3" t="s">
        <v>404</v>
      </c>
      <c r="G632" s="2" t="s">
        <v>215</v>
      </c>
      <c r="H632" s="3">
        <f t="shared" si="21"/>
        <v>59</v>
      </c>
      <c r="I632" s="2" t="s">
        <v>206</v>
      </c>
      <c r="J632" s="2" t="s">
        <v>201</v>
      </c>
      <c r="K632" s="2">
        <v>1</v>
      </c>
      <c r="L632" s="2"/>
    </row>
    <row r="633" spans="1:12">
      <c r="A633" s="2">
        <v>632</v>
      </c>
      <c r="B633" s="2" t="str">
        <f t="shared" si="19"/>
        <v>APT6C-R060-1</v>
      </c>
      <c r="C633" s="2" t="str">
        <f t="shared" si="20"/>
        <v>R060</v>
      </c>
      <c r="D633" s="2" t="s">
        <v>408</v>
      </c>
      <c r="E633" s="2" t="s">
        <v>238</v>
      </c>
      <c r="F633" s="3" t="s">
        <v>404</v>
      </c>
      <c r="G633" s="2" t="s">
        <v>202</v>
      </c>
      <c r="H633" s="3">
        <f t="shared" si="21"/>
        <v>60</v>
      </c>
      <c r="I633" s="2" t="s">
        <v>203</v>
      </c>
      <c r="J633" s="2" t="s">
        <v>201</v>
      </c>
      <c r="K633" s="2">
        <v>1</v>
      </c>
      <c r="L633" s="2"/>
    </row>
    <row r="634" spans="1:12">
      <c r="A634" s="2">
        <v>633</v>
      </c>
      <c r="B634" s="2" t="str">
        <f t="shared" si="19"/>
        <v>APT6C-T060-1</v>
      </c>
      <c r="C634" s="2" t="str">
        <f t="shared" si="20"/>
        <v>T060</v>
      </c>
      <c r="D634" s="2" t="s">
        <v>408</v>
      </c>
      <c r="E634" s="2" t="s">
        <v>238</v>
      </c>
      <c r="F634" s="3" t="s">
        <v>404</v>
      </c>
      <c r="G634" s="2" t="s">
        <v>215</v>
      </c>
      <c r="H634" s="3">
        <f t="shared" si="21"/>
        <v>60</v>
      </c>
      <c r="I634" s="2" t="s">
        <v>206</v>
      </c>
      <c r="J634" s="2" t="s">
        <v>201</v>
      </c>
      <c r="K634" s="2">
        <v>1</v>
      </c>
      <c r="L634" s="2"/>
    </row>
    <row r="635" spans="1:12">
      <c r="A635" s="2">
        <v>634</v>
      </c>
      <c r="B635" s="2" t="str">
        <f t="shared" si="19"/>
        <v>APT6C-R061-1</v>
      </c>
      <c r="C635" s="2" t="str">
        <f t="shared" si="20"/>
        <v>R061</v>
      </c>
      <c r="D635" s="2" t="s">
        <v>408</v>
      </c>
      <c r="E635" s="2" t="s">
        <v>238</v>
      </c>
      <c r="F635" s="3" t="s">
        <v>404</v>
      </c>
      <c r="G635" s="2" t="s">
        <v>202</v>
      </c>
      <c r="H635" s="3">
        <f t="shared" si="21"/>
        <v>61</v>
      </c>
      <c r="I635" s="2" t="s">
        <v>203</v>
      </c>
      <c r="J635" s="2" t="s">
        <v>201</v>
      </c>
      <c r="K635" s="2">
        <v>1</v>
      </c>
      <c r="L635" s="2"/>
    </row>
    <row r="636" spans="1:12">
      <c r="A636" s="2">
        <v>635</v>
      </c>
      <c r="B636" s="2" t="str">
        <f t="shared" si="19"/>
        <v>APT6C-T061-1</v>
      </c>
      <c r="C636" s="2" t="str">
        <f t="shared" si="20"/>
        <v>T061</v>
      </c>
      <c r="D636" s="2" t="s">
        <v>408</v>
      </c>
      <c r="E636" s="2" t="s">
        <v>238</v>
      </c>
      <c r="F636" s="3" t="s">
        <v>404</v>
      </c>
      <c r="G636" s="2" t="s">
        <v>215</v>
      </c>
      <c r="H636" s="3">
        <f t="shared" si="21"/>
        <v>61</v>
      </c>
      <c r="I636" s="2" t="s">
        <v>206</v>
      </c>
      <c r="J636" s="2" t="s">
        <v>201</v>
      </c>
      <c r="K636" s="2">
        <v>1</v>
      </c>
      <c r="L636" s="2"/>
    </row>
    <row r="637" spans="1:12">
      <c r="A637" s="2">
        <v>636</v>
      </c>
      <c r="B637" s="2" t="str">
        <f t="shared" si="19"/>
        <v>APT6C-R062-1</v>
      </c>
      <c r="C637" s="2" t="str">
        <f t="shared" si="20"/>
        <v>R062</v>
      </c>
      <c r="D637" s="2" t="s">
        <v>408</v>
      </c>
      <c r="E637" s="2" t="s">
        <v>238</v>
      </c>
      <c r="F637" s="3" t="s">
        <v>404</v>
      </c>
      <c r="G637" s="2" t="s">
        <v>202</v>
      </c>
      <c r="H637" s="3">
        <f t="shared" si="21"/>
        <v>62</v>
      </c>
      <c r="I637" s="2" t="s">
        <v>203</v>
      </c>
      <c r="J637" s="2" t="s">
        <v>201</v>
      </c>
      <c r="K637" s="2">
        <v>1</v>
      </c>
      <c r="L637" s="2"/>
    </row>
    <row r="638" spans="1:12">
      <c r="A638" s="2">
        <v>637</v>
      </c>
      <c r="B638" s="2" t="str">
        <f t="shared" si="19"/>
        <v>APT6C-T062-1</v>
      </c>
      <c r="C638" s="2" t="str">
        <f t="shared" si="20"/>
        <v>T062</v>
      </c>
      <c r="D638" s="2" t="s">
        <v>408</v>
      </c>
      <c r="E638" s="2" t="s">
        <v>238</v>
      </c>
      <c r="F638" s="3" t="s">
        <v>404</v>
      </c>
      <c r="G638" s="2" t="s">
        <v>215</v>
      </c>
      <c r="H638" s="3">
        <f t="shared" si="21"/>
        <v>62</v>
      </c>
      <c r="I638" s="2" t="s">
        <v>206</v>
      </c>
      <c r="J638" s="2" t="s">
        <v>201</v>
      </c>
      <c r="K638" s="2">
        <v>1</v>
      </c>
      <c r="L638" s="2"/>
    </row>
    <row r="639" spans="1:12">
      <c r="A639" s="2">
        <v>638</v>
      </c>
      <c r="B639" s="2" t="str">
        <f t="shared" si="19"/>
        <v>APT6C-R063-1</v>
      </c>
      <c r="C639" s="2" t="str">
        <f t="shared" si="20"/>
        <v>R063</v>
      </c>
      <c r="D639" s="2" t="s">
        <v>408</v>
      </c>
      <c r="E639" s="2" t="s">
        <v>238</v>
      </c>
      <c r="F639" s="3" t="s">
        <v>404</v>
      </c>
      <c r="G639" s="2" t="s">
        <v>202</v>
      </c>
      <c r="H639" s="3">
        <f t="shared" si="21"/>
        <v>63</v>
      </c>
      <c r="I639" s="2" t="s">
        <v>203</v>
      </c>
      <c r="J639" s="2" t="s">
        <v>201</v>
      </c>
      <c r="K639" s="2">
        <v>1</v>
      </c>
      <c r="L639" s="2"/>
    </row>
    <row r="640" spans="1:12">
      <c r="A640" s="2">
        <v>639</v>
      </c>
      <c r="B640" s="2" t="str">
        <f t="shared" si="19"/>
        <v>APT6C-T063-1</v>
      </c>
      <c r="C640" s="2" t="str">
        <f t="shared" si="20"/>
        <v>T063</v>
      </c>
      <c r="D640" s="2" t="s">
        <v>408</v>
      </c>
      <c r="E640" s="2" t="s">
        <v>238</v>
      </c>
      <c r="F640" s="3" t="s">
        <v>404</v>
      </c>
      <c r="G640" s="2" t="s">
        <v>215</v>
      </c>
      <c r="H640" s="3">
        <f t="shared" si="21"/>
        <v>63</v>
      </c>
      <c r="I640" s="2" t="s">
        <v>206</v>
      </c>
      <c r="J640" s="2" t="s">
        <v>201</v>
      </c>
      <c r="K640" s="2">
        <v>1</v>
      </c>
      <c r="L640" s="2"/>
    </row>
    <row r="641" spans="1:12">
      <c r="A641" s="2">
        <v>640</v>
      </c>
      <c r="B641" s="2" t="str">
        <f t="shared" si="19"/>
        <v>APT6C-R064-1</v>
      </c>
      <c r="C641" s="2" t="str">
        <f t="shared" si="20"/>
        <v>R064</v>
      </c>
      <c r="D641" s="2" t="s">
        <v>408</v>
      </c>
      <c r="E641" s="2" t="s">
        <v>238</v>
      </c>
      <c r="F641" s="3" t="s">
        <v>404</v>
      </c>
      <c r="G641" s="2" t="s">
        <v>202</v>
      </c>
      <c r="H641" s="3">
        <f t="shared" si="21"/>
        <v>64</v>
      </c>
      <c r="I641" s="2" t="s">
        <v>203</v>
      </c>
      <c r="J641" s="2" t="s">
        <v>201</v>
      </c>
      <c r="K641" s="2">
        <v>1</v>
      </c>
      <c r="L641" s="2"/>
    </row>
    <row r="642" spans="1:12">
      <c r="A642" s="2">
        <v>641</v>
      </c>
      <c r="B642" s="2" t="str">
        <f t="shared" ref="B642:B705" si="22">D642&amp;"-"&amp;C642&amp;"-"&amp;K642</f>
        <v>APT6C-T064-1</v>
      </c>
      <c r="C642" s="2" t="str">
        <f t="shared" ref="C642:C705" si="23">G642&amp;TEXT(H642,"000")</f>
        <v>T064</v>
      </c>
      <c r="D642" s="2" t="s">
        <v>408</v>
      </c>
      <c r="E642" s="2" t="s">
        <v>238</v>
      </c>
      <c r="F642" s="3" t="s">
        <v>404</v>
      </c>
      <c r="G642" s="2" t="s">
        <v>215</v>
      </c>
      <c r="H642" s="3">
        <f t="shared" si="21"/>
        <v>64</v>
      </c>
      <c r="I642" s="2" t="s">
        <v>206</v>
      </c>
      <c r="J642" s="2" t="s">
        <v>201</v>
      </c>
      <c r="K642" s="2">
        <v>1</v>
      </c>
      <c r="L642" s="2"/>
    </row>
    <row r="643" spans="1:12">
      <c r="A643" s="2">
        <v>642</v>
      </c>
      <c r="B643" s="2" t="str">
        <f t="shared" si="22"/>
        <v>APT6C-R065-1</v>
      </c>
      <c r="C643" s="2" t="str">
        <f t="shared" si="23"/>
        <v>R065</v>
      </c>
      <c r="D643" s="2" t="s">
        <v>408</v>
      </c>
      <c r="E643" s="2" t="s">
        <v>238</v>
      </c>
      <c r="F643" s="3" t="s">
        <v>404</v>
      </c>
      <c r="G643" s="2" t="s">
        <v>202</v>
      </c>
      <c r="H643" s="3">
        <f t="shared" si="21"/>
        <v>65</v>
      </c>
      <c r="I643" s="2" t="s">
        <v>203</v>
      </c>
      <c r="J643" s="2" t="s">
        <v>201</v>
      </c>
      <c r="K643" s="2">
        <v>1</v>
      </c>
      <c r="L643" s="2"/>
    </row>
    <row r="644" spans="1:12">
      <c r="A644" s="2">
        <v>643</v>
      </c>
      <c r="B644" s="2" t="str">
        <f t="shared" si="22"/>
        <v>APT6C-T065-1</v>
      </c>
      <c r="C644" s="2" t="str">
        <f t="shared" si="23"/>
        <v>T065</v>
      </c>
      <c r="D644" s="2" t="s">
        <v>408</v>
      </c>
      <c r="E644" s="2" t="s">
        <v>238</v>
      </c>
      <c r="F644" s="3" t="s">
        <v>404</v>
      </c>
      <c r="G644" s="2" t="s">
        <v>215</v>
      </c>
      <c r="H644" s="3">
        <f t="shared" ref="H644:H707" si="24">INT((ROW(H643)-514)/2)+1</f>
        <v>65</v>
      </c>
      <c r="I644" s="2" t="s">
        <v>206</v>
      </c>
      <c r="J644" s="2" t="s">
        <v>201</v>
      </c>
      <c r="K644" s="2">
        <v>1</v>
      </c>
      <c r="L644" s="2"/>
    </row>
    <row r="645" spans="1:12">
      <c r="A645" s="2">
        <v>644</v>
      </c>
      <c r="B645" s="2" t="str">
        <f t="shared" si="22"/>
        <v>APT7-R066-1</v>
      </c>
      <c r="C645" s="2" t="str">
        <f t="shared" si="23"/>
        <v>R066</v>
      </c>
      <c r="D645" s="2" t="s">
        <v>403</v>
      </c>
      <c r="E645" s="2" t="s">
        <v>223</v>
      </c>
      <c r="F645" s="3" t="s">
        <v>409</v>
      </c>
      <c r="G645" s="2" t="s">
        <v>202</v>
      </c>
      <c r="H645" s="3">
        <f t="shared" si="24"/>
        <v>66</v>
      </c>
      <c r="I645" s="2" t="s">
        <v>206</v>
      </c>
      <c r="J645" s="2" t="s">
        <v>201</v>
      </c>
      <c r="K645" s="2">
        <v>1</v>
      </c>
      <c r="L645" s="2"/>
    </row>
    <row r="646" spans="1:12">
      <c r="A646" s="2">
        <v>645</v>
      </c>
      <c r="B646" s="2" t="str">
        <f t="shared" si="22"/>
        <v>APT7-T066-1</v>
      </c>
      <c r="C646" s="2" t="str">
        <f t="shared" si="23"/>
        <v>T066</v>
      </c>
      <c r="D646" s="2" t="s">
        <v>403</v>
      </c>
      <c r="E646" s="2" t="s">
        <v>223</v>
      </c>
      <c r="F646" s="3" t="s">
        <v>409</v>
      </c>
      <c r="G646" s="2" t="s">
        <v>215</v>
      </c>
      <c r="H646" s="3">
        <f t="shared" si="24"/>
        <v>66</v>
      </c>
      <c r="I646" s="2" t="s">
        <v>203</v>
      </c>
      <c r="J646" s="2" t="s">
        <v>201</v>
      </c>
      <c r="K646" s="2">
        <v>1</v>
      </c>
      <c r="L646" s="2"/>
    </row>
    <row r="647" spans="1:12">
      <c r="A647" s="2">
        <v>646</v>
      </c>
      <c r="B647" s="2" t="str">
        <f t="shared" si="22"/>
        <v>APT7-R067-1</v>
      </c>
      <c r="C647" s="2" t="str">
        <f t="shared" si="23"/>
        <v>R067</v>
      </c>
      <c r="D647" s="2" t="s">
        <v>403</v>
      </c>
      <c r="E647" s="2" t="s">
        <v>223</v>
      </c>
      <c r="F647" s="3" t="s">
        <v>409</v>
      </c>
      <c r="G647" s="2" t="s">
        <v>202</v>
      </c>
      <c r="H647" s="3">
        <f t="shared" si="24"/>
        <v>67</v>
      </c>
      <c r="I647" s="2" t="s">
        <v>203</v>
      </c>
      <c r="J647" s="2" t="s">
        <v>201</v>
      </c>
      <c r="K647" s="2">
        <v>1</v>
      </c>
      <c r="L647" s="2"/>
    </row>
    <row r="648" spans="1:12">
      <c r="A648" s="2">
        <v>647</v>
      </c>
      <c r="B648" s="2" t="str">
        <f t="shared" si="22"/>
        <v>APT7-T067-1</v>
      </c>
      <c r="C648" s="2" t="str">
        <f t="shared" si="23"/>
        <v>T067</v>
      </c>
      <c r="D648" s="2" t="s">
        <v>403</v>
      </c>
      <c r="E648" s="2" t="s">
        <v>223</v>
      </c>
      <c r="F648" s="3" t="s">
        <v>409</v>
      </c>
      <c r="G648" s="2" t="s">
        <v>215</v>
      </c>
      <c r="H648" s="3">
        <f t="shared" si="24"/>
        <v>67</v>
      </c>
      <c r="I648" s="2" t="s">
        <v>206</v>
      </c>
      <c r="J648" s="2" t="s">
        <v>201</v>
      </c>
      <c r="K648" s="2">
        <v>1</v>
      </c>
      <c r="L648" s="2"/>
    </row>
    <row r="649" spans="1:12">
      <c r="A649" s="2">
        <v>648</v>
      </c>
      <c r="B649" s="2" t="str">
        <f t="shared" si="22"/>
        <v>APT7-R068-1</v>
      </c>
      <c r="C649" s="2" t="str">
        <f t="shared" si="23"/>
        <v>R068</v>
      </c>
      <c r="D649" s="2" t="s">
        <v>403</v>
      </c>
      <c r="E649" s="2" t="s">
        <v>223</v>
      </c>
      <c r="F649" s="3" t="s">
        <v>409</v>
      </c>
      <c r="G649" s="2" t="s">
        <v>202</v>
      </c>
      <c r="H649" s="3">
        <f t="shared" si="24"/>
        <v>68</v>
      </c>
      <c r="I649" s="2" t="s">
        <v>203</v>
      </c>
      <c r="J649" s="2" t="s">
        <v>201</v>
      </c>
      <c r="K649" s="2">
        <v>1</v>
      </c>
      <c r="L649" s="2"/>
    </row>
    <row r="650" spans="1:12">
      <c r="A650" s="2">
        <v>649</v>
      </c>
      <c r="B650" s="2" t="str">
        <f t="shared" si="22"/>
        <v>APT7-T068-1</v>
      </c>
      <c r="C650" s="2" t="str">
        <f t="shared" si="23"/>
        <v>T068</v>
      </c>
      <c r="D650" s="2" t="s">
        <v>403</v>
      </c>
      <c r="E650" s="2" t="s">
        <v>223</v>
      </c>
      <c r="F650" s="3" t="s">
        <v>409</v>
      </c>
      <c r="G650" s="2" t="s">
        <v>215</v>
      </c>
      <c r="H650" s="3">
        <f t="shared" si="24"/>
        <v>68</v>
      </c>
      <c r="I650" s="2" t="s">
        <v>206</v>
      </c>
      <c r="J650" s="2" t="s">
        <v>201</v>
      </c>
      <c r="K650" s="2">
        <v>1</v>
      </c>
      <c r="L650" s="2"/>
    </row>
    <row r="651" spans="1:12">
      <c r="A651" s="2">
        <v>650</v>
      </c>
      <c r="B651" s="2" t="str">
        <f t="shared" si="22"/>
        <v>APT7-R069-1</v>
      </c>
      <c r="C651" s="2" t="str">
        <f t="shared" si="23"/>
        <v>R069</v>
      </c>
      <c r="D651" s="2" t="s">
        <v>403</v>
      </c>
      <c r="E651" s="2" t="s">
        <v>223</v>
      </c>
      <c r="F651" s="3" t="s">
        <v>409</v>
      </c>
      <c r="G651" s="2" t="s">
        <v>202</v>
      </c>
      <c r="H651" s="3">
        <f t="shared" si="24"/>
        <v>69</v>
      </c>
      <c r="I651" s="2" t="s">
        <v>203</v>
      </c>
      <c r="J651" s="2" t="s">
        <v>201</v>
      </c>
      <c r="K651" s="2">
        <v>1</v>
      </c>
      <c r="L651" s="2"/>
    </row>
    <row r="652" spans="1:12">
      <c r="A652" s="2">
        <v>651</v>
      </c>
      <c r="B652" s="2" t="str">
        <f t="shared" si="22"/>
        <v>APT7-T069-1</v>
      </c>
      <c r="C652" s="2" t="str">
        <f t="shared" si="23"/>
        <v>T069</v>
      </c>
      <c r="D652" s="2" t="s">
        <v>403</v>
      </c>
      <c r="E652" s="2" t="s">
        <v>223</v>
      </c>
      <c r="F652" s="3" t="s">
        <v>409</v>
      </c>
      <c r="G652" s="2" t="s">
        <v>215</v>
      </c>
      <c r="H652" s="3">
        <f t="shared" si="24"/>
        <v>69</v>
      </c>
      <c r="I652" s="2" t="s">
        <v>206</v>
      </c>
      <c r="J652" s="2" t="s">
        <v>201</v>
      </c>
      <c r="K652" s="2">
        <v>1</v>
      </c>
      <c r="L652" s="2"/>
    </row>
    <row r="653" spans="1:12">
      <c r="A653" s="2">
        <v>652</v>
      </c>
      <c r="B653" s="2" t="str">
        <f t="shared" si="22"/>
        <v>APT7-R070-1</v>
      </c>
      <c r="C653" s="2" t="str">
        <f t="shared" si="23"/>
        <v>R070</v>
      </c>
      <c r="D653" s="2" t="s">
        <v>403</v>
      </c>
      <c r="E653" s="2" t="s">
        <v>223</v>
      </c>
      <c r="F653" s="3" t="s">
        <v>409</v>
      </c>
      <c r="G653" s="2" t="s">
        <v>202</v>
      </c>
      <c r="H653" s="3">
        <f t="shared" si="24"/>
        <v>70</v>
      </c>
      <c r="I653" s="2" t="s">
        <v>203</v>
      </c>
      <c r="J653" s="2" t="s">
        <v>201</v>
      </c>
      <c r="K653" s="2">
        <v>1</v>
      </c>
      <c r="L653" s="2"/>
    </row>
    <row r="654" spans="1:12">
      <c r="A654" s="2">
        <v>653</v>
      </c>
      <c r="B654" s="2" t="str">
        <f t="shared" si="22"/>
        <v>APT7-T070-1</v>
      </c>
      <c r="C654" s="2" t="str">
        <f t="shared" si="23"/>
        <v>T070</v>
      </c>
      <c r="D654" s="2" t="s">
        <v>403</v>
      </c>
      <c r="E654" s="2" t="s">
        <v>223</v>
      </c>
      <c r="F654" s="3" t="s">
        <v>409</v>
      </c>
      <c r="G654" s="2" t="s">
        <v>215</v>
      </c>
      <c r="H654" s="3">
        <f t="shared" si="24"/>
        <v>70</v>
      </c>
      <c r="I654" s="2" t="s">
        <v>206</v>
      </c>
      <c r="J654" s="2" t="s">
        <v>201</v>
      </c>
      <c r="K654" s="2">
        <v>1</v>
      </c>
      <c r="L654" s="2"/>
    </row>
    <row r="655" spans="1:12">
      <c r="A655" s="2">
        <v>654</v>
      </c>
      <c r="B655" s="2" t="str">
        <f t="shared" si="22"/>
        <v>APT7-R071-1</v>
      </c>
      <c r="C655" s="2" t="str">
        <f t="shared" si="23"/>
        <v>R071</v>
      </c>
      <c r="D655" s="2" t="s">
        <v>403</v>
      </c>
      <c r="E655" s="2" t="s">
        <v>223</v>
      </c>
      <c r="F655" s="3" t="s">
        <v>409</v>
      </c>
      <c r="G655" s="2" t="s">
        <v>202</v>
      </c>
      <c r="H655" s="3">
        <f t="shared" si="24"/>
        <v>71</v>
      </c>
      <c r="I655" s="2" t="s">
        <v>203</v>
      </c>
      <c r="J655" s="2" t="s">
        <v>201</v>
      </c>
      <c r="K655" s="2">
        <v>1</v>
      </c>
      <c r="L655" s="2"/>
    </row>
    <row r="656" spans="1:12">
      <c r="A656" s="2">
        <v>655</v>
      </c>
      <c r="B656" s="2" t="str">
        <f t="shared" si="22"/>
        <v>APT7-T071-1</v>
      </c>
      <c r="C656" s="2" t="str">
        <f t="shared" si="23"/>
        <v>T071</v>
      </c>
      <c r="D656" s="2" t="s">
        <v>403</v>
      </c>
      <c r="E656" s="2" t="s">
        <v>223</v>
      </c>
      <c r="F656" s="3" t="s">
        <v>409</v>
      </c>
      <c r="G656" s="2" t="s">
        <v>215</v>
      </c>
      <c r="H656" s="3">
        <f t="shared" si="24"/>
        <v>71</v>
      </c>
      <c r="I656" s="2" t="s">
        <v>206</v>
      </c>
      <c r="J656" s="2" t="s">
        <v>201</v>
      </c>
      <c r="K656" s="2">
        <v>1</v>
      </c>
      <c r="L656" s="2"/>
    </row>
    <row r="657" spans="1:12">
      <c r="A657" s="2">
        <v>656</v>
      </c>
      <c r="B657" s="2" t="str">
        <f t="shared" si="22"/>
        <v>APT7-R072-1</v>
      </c>
      <c r="C657" s="2" t="str">
        <f t="shared" si="23"/>
        <v>R072</v>
      </c>
      <c r="D657" s="2" t="s">
        <v>403</v>
      </c>
      <c r="E657" s="2" t="s">
        <v>223</v>
      </c>
      <c r="F657" s="3" t="s">
        <v>409</v>
      </c>
      <c r="G657" s="2" t="s">
        <v>202</v>
      </c>
      <c r="H657" s="3">
        <f t="shared" si="24"/>
        <v>72</v>
      </c>
      <c r="I657" s="2" t="s">
        <v>203</v>
      </c>
      <c r="J657" s="2" t="s">
        <v>201</v>
      </c>
      <c r="K657" s="2">
        <v>1</v>
      </c>
      <c r="L657" s="2"/>
    </row>
    <row r="658" spans="1:12">
      <c r="A658" s="2">
        <v>657</v>
      </c>
      <c r="B658" s="2" t="str">
        <f t="shared" si="22"/>
        <v>APT7-T072-1</v>
      </c>
      <c r="C658" s="2" t="str">
        <f t="shared" si="23"/>
        <v>T072</v>
      </c>
      <c r="D658" s="2" t="s">
        <v>403</v>
      </c>
      <c r="E658" s="2" t="s">
        <v>223</v>
      </c>
      <c r="F658" s="3" t="s">
        <v>409</v>
      </c>
      <c r="G658" s="2" t="s">
        <v>215</v>
      </c>
      <c r="H658" s="3">
        <f t="shared" si="24"/>
        <v>72</v>
      </c>
      <c r="I658" s="2" t="s">
        <v>206</v>
      </c>
      <c r="J658" s="2" t="s">
        <v>201</v>
      </c>
      <c r="K658" s="2">
        <v>1</v>
      </c>
      <c r="L658" s="2"/>
    </row>
    <row r="659" spans="1:12">
      <c r="A659" s="2">
        <v>658</v>
      </c>
      <c r="B659" s="2" t="str">
        <f t="shared" si="22"/>
        <v>APT7-R073-1</v>
      </c>
      <c r="C659" s="2" t="str">
        <f t="shared" si="23"/>
        <v>R073</v>
      </c>
      <c r="D659" s="2" t="s">
        <v>403</v>
      </c>
      <c r="E659" s="2" t="s">
        <v>223</v>
      </c>
      <c r="F659" s="3" t="s">
        <v>409</v>
      </c>
      <c r="G659" s="2" t="s">
        <v>202</v>
      </c>
      <c r="H659" s="3">
        <f t="shared" si="24"/>
        <v>73</v>
      </c>
      <c r="I659" s="2" t="s">
        <v>203</v>
      </c>
      <c r="J659" s="2" t="s">
        <v>201</v>
      </c>
      <c r="K659" s="2">
        <v>1</v>
      </c>
      <c r="L659" s="2"/>
    </row>
    <row r="660" spans="1:12">
      <c r="A660" s="2">
        <v>659</v>
      </c>
      <c r="B660" s="2" t="str">
        <f t="shared" si="22"/>
        <v>APT7-T073-1</v>
      </c>
      <c r="C660" s="2" t="str">
        <f t="shared" si="23"/>
        <v>T073</v>
      </c>
      <c r="D660" s="2" t="s">
        <v>403</v>
      </c>
      <c r="E660" s="2" t="s">
        <v>223</v>
      </c>
      <c r="F660" s="3" t="s">
        <v>409</v>
      </c>
      <c r="G660" s="2" t="s">
        <v>215</v>
      </c>
      <c r="H660" s="3">
        <f t="shared" si="24"/>
        <v>73</v>
      </c>
      <c r="I660" s="2" t="s">
        <v>206</v>
      </c>
      <c r="J660" s="2" t="s">
        <v>201</v>
      </c>
      <c r="K660" s="2">
        <v>1</v>
      </c>
      <c r="L660" s="2"/>
    </row>
    <row r="661" spans="1:12">
      <c r="A661" s="2">
        <v>660</v>
      </c>
      <c r="B661" s="2" t="str">
        <f t="shared" si="22"/>
        <v>APT7-R074-1</v>
      </c>
      <c r="C661" s="2" t="str">
        <f t="shared" si="23"/>
        <v>R074</v>
      </c>
      <c r="D661" s="2" t="s">
        <v>403</v>
      </c>
      <c r="E661" s="2" t="s">
        <v>223</v>
      </c>
      <c r="F661" s="3" t="s">
        <v>409</v>
      </c>
      <c r="G661" s="2" t="s">
        <v>202</v>
      </c>
      <c r="H661" s="3">
        <f t="shared" si="24"/>
        <v>74</v>
      </c>
      <c r="I661" s="2" t="s">
        <v>203</v>
      </c>
      <c r="J661" s="2" t="s">
        <v>201</v>
      </c>
      <c r="K661" s="2">
        <v>1</v>
      </c>
      <c r="L661" s="2"/>
    </row>
    <row r="662" spans="1:12">
      <c r="A662" s="2">
        <v>661</v>
      </c>
      <c r="B662" s="2" t="str">
        <f t="shared" si="22"/>
        <v>APT7-T074-1</v>
      </c>
      <c r="C662" s="2" t="str">
        <f t="shared" si="23"/>
        <v>T074</v>
      </c>
      <c r="D662" s="2" t="s">
        <v>403</v>
      </c>
      <c r="E662" s="2" t="s">
        <v>223</v>
      </c>
      <c r="F662" s="3" t="s">
        <v>409</v>
      </c>
      <c r="G662" s="2" t="s">
        <v>215</v>
      </c>
      <c r="H662" s="3">
        <f t="shared" si="24"/>
        <v>74</v>
      </c>
      <c r="I662" s="2" t="s">
        <v>206</v>
      </c>
      <c r="J662" s="2" t="s">
        <v>201</v>
      </c>
      <c r="K662" s="2">
        <v>1</v>
      </c>
      <c r="L662" s="2"/>
    </row>
    <row r="663" spans="1:12">
      <c r="A663" s="2">
        <v>662</v>
      </c>
      <c r="B663" s="2" t="str">
        <f t="shared" si="22"/>
        <v>APT9-R075-1</v>
      </c>
      <c r="C663" s="2" t="str">
        <f t="shared" si="23"/>
        <v>R075</v>
      </c>
      <c r="D663" s="2" t="s">
        <v>405</v>
      </c>
      <c r="E663" s="2" t="s">
        <v>238</v>
      </c>
      <c r="F663" s="3" t="s">
        <v>404</v>
      </c>
      <c r="G663" s="2" t="s">
        <v>202</v>
      </c>
      <c r="H663" s="3">
        <f t="shared" si="24"/>
        <v>75</v>
      </c>
      <c r="I663" s="2" t="s">
        <v>206</v>
      </c>
      <c r="J663" s="2" t="s">
        <v>201</v>
      </c>
      <c r="K663" s="2">
        <v>1</v>
      </c>
      <c r="L663" s="2"/>
    </row>
    <row r="664" spans="1:12">
      <c r="A664" s="2">
        <v>663</v>
      </c>
      <c r="B664" s="2" t="str">
        <f t="shared" si="22"/>
        <v>APT9-T075-1</v>
      </c>
      <c r="C664" s="2" t="str">
        <f t="shared" si="23"/>
        <v>T075</v>
      </c>
      <c r="D664" s="2" t="s">
        <v>405</v>
      </c>
      <c r="E664" s="2" t="s">
        <v>238</v>
      </c>
      <c r="F664" s="3" t="s">
        <v>404</v>
      </c>
      <c r="G664" s="2" t="s">
        <v>215</v>
      </c>
      <c r="H664" s="3">
        <f t="shared" si="24"/>
        <v>75</v>
      </c>
      <c r="I664" s="2" t="s">
        <v>203</v>
      </c>
      <c r="J664" s="2" t="s">
        <v>201</v>
      </c>
      <c r="K664" s="2">
        <v>1</v>
      </c>
      <c r="L664" s="2"/>
    </row>
    <row r="665" spans="1:12">
      <c r="A665" s="2">
        <v>664</v>
      </c>
      <c r="B665" s="2" t="str">
        <f t="shared" si="22"/>
        <v>APT9-R076-1</v>
      </c>
      <c r="C665" s="2" t="str">
        <f t="shared" si="23"/>
        <v>R076</v>
      </c>
      <c r="D665" s="2" t="s">
        <v>405</v>
      </c>
      <c r="E665" s="2" t="s">
        <v>238</v>
      </c>
      <c r="F665" s="3" t="s">
        <v>404</v>
      </c>
      <c r="G665" s="2" t="s">
        <v>202</v>
      </c>
      <c r="H665" s="3">
        <f t="shared" si="24"/>
        <v>76</v>
      </c>
      <c r="I665" s="2" t="s">
        <v>206</v>
      </c>
      <c r="J665" s="2" t="s">
        <v>201</v>
      </c>
      <c r="K665" s="2">
        <v>1</v>
      </c>
      <c r="L665" s="2"/>
    </row>
    <row r="666" spans="1:12">
      <c r="A666" s="2">
        <v>665</v>
      </c>
      <c r="B666" s="2" t="str">
        <f t="shared" si="22"/>
        <v>APT9-T076-1</v>
      </c>
      <c r="C666" s="2" t="str">
        <f t="shared" si="23"/>
        <v>T076</v>
      </c>
      <c r="D666" s="2" t="s">
        <v>405</v>
      </c>
      <c r="E666" s="2" t="s">
        <v>238</v>
      </c>
      <c r="F666" s="3" t="s">
        <v>404</v>
      </c>
      <c r="G666" s="2" t="s">
        <v>215</v>
      </c>
      <c r="H666" s="3">
        <f t="shared" si="24"/>
        <v>76</v>
      </c>
      <c r="I666" s="2" t="s">
        <v>203</v>
      </c>
      <c r="J666" s="2" t="s">
        <v>201</v>
      </c>
      <c r="K666" s="2">
        <v>1</v>
      </c>
      <c r="L666" s="2"/>
    </row>
    <row r="667" spans="1:12">
      <c r="A667" s="2">
        <v>666</v>
      </c>
      <c r="B667" s="2" t="str">
        <f t="shared" si="22"/>
        <v>APT9-R077-1</v>
      </c>
      <c r="C667" s="2" t="str">
        <f t="shared" si="23"/>
        <v>R077</v>
      </c>
      <c r="D667" s="2" t="s">
        <v>405</v>
      </c>
      <c r="E667" s="2" t="s">
        <v>238</v>
      </c>
      <c r="F667" s="3" t="s">
        <v>404</v>
      </c>
      <c r="G667" s="2" t="s">
        <v>202</v>
      </c>
      <c r="H667" s="3">
        <f t="shared" si="24"/>
        <v>77</v>
      </c>
      <c r="I667" s="2" t="s">
        <v>203</v>
      </c>
      <c r="J667" s="2" t="s">
        <v>201</v>
      </c>
      <c r="K667" s="2">
        <v>1</v>
      </c>
      <c r="L667" s="2"/>
    </row>
    <row r="668" spans="1:12">
      <c r="A668" s="2">
        <v>667</v>
      </c>
      <c r="B668" s="2" t="str">
        <f t="shared" si="22"/>
        <v>APT9-T077-1</v>
      </c>
      <c r="C668" s="2" t="str">
        <f t="shared" si="23"/>
        <v>T077</v>
      </c>
      <c r="D668" s="2" t="s">
        <v>405</v>
      </c>
      <c r="E668" s="2" t="s">
        <v>238</v>
      </c>
      <c r="F668" s="3" t="s">
        <v>404</v>
      </c>
      <c r="G668" s="2" t="s">
        <v>215</v>
      </c>
      <c r="H668" s="3">
        <f t="shared" si="24"/>
        <v>77</v>
      </c>
      <c r="I668" s="2" t="s">
        <v>206</v>
      </c>
      <c r="J668" s="2" t="s">
        <v>201</v>
      </c>
      <c r="K668" s="2">
        <v>1</v>
      </c>
      <c r="L668" s="2"/>
    </row>
    <row r="669" spans="1:12">
      <c r="A669" s="2">
        <v>668</v>
      </c>
      <c r="B669" s="2" t="str">
        <f t="shared" si="22"/>
        <v>APT5C-R078-1</v>
      </c>
      <c r="C669" s="2" t="str">
        <f t="shared" si="23"/>
        <v>R078</v>
      </c>
      <c r="D669" s="2" t="s">
        <v>407</v>
      </c>
      <c r="E669" s="2" t="s">
        <v>225</v>
      </c>
      <c r="F669" s="3" t="s">
        <v>201</v>
      </c>
      <c r="G669" s="2" t="s">
        <v>202</v>
      </c>
      <c r="H669" s="3">
        <f t="shared" si="24"/>
        <v>78</v>
      </c>
      <c r="I669" s="2" t="s">
        <v>206</v>
      </c>
      <c r="J669" s="2" t="s">
        <v>204</v>
      </c>
      <c r="K669" s="2">
        <v>1</v>
      </c>
      <c r="L669" s="2"/>
    </row>
    <row r="670" spans="1:12">
      <c r="A670" s="2">
        <v>669</v>
      </c>
      <c r="B670" s="2" t="str">
        <f t="shared" si="22"/>
        <v>APT5C-T078-1</v>
      </c>
      <c r="C670" s="2" t="str">
        <f t="shared" si="23"/>
        <v>T078</v>
      </c>
      <c r="D670" s="2" t="s">
        <v>407</v>
      </c>
      <c r="E670" s="2" t="s">
        <v>225</v>
      </c>
      <c r="F670" s="3" t="s">
        <v>201</v>
      </c>
      <c r="G670" s="2" t="s">
        <v>215</v>
      </c>
      <c r="H670" s="3">
        <f t="shared" si="24"/>
        <v>78</v>
      </c>
      <c r="I670" s="2" t="s">
        <v>203</v>
      </c>
      <c r="J670" s="2" t="s">
        <v>204</v>
      </c>
      <c r="K670" s="2">
        <v>1</v>
      </c>
      <c r="L670" s="2"/>
    </row>
    <row r="671" spans="1:12">
      <c r="A671" s="2">
        <v>670</v>
      </c>
      <c r="B671" s="2" t="str">
        <f t="shared" si="22"/>
        <v>APT5C-R079-1</v>
      </c>
      <c r="C671" s="2" t="str">
        <f t="shared" si="23"/>
        <v>R079</v>
      </c>
      <c r="D671" s="2" t="s">
        <v>407</v>
      </c>
      <c r="E671" s="2" t="s">
        <v>225</v>
      </c>
      <c r="F671" s="3" t="s">
        <v>201</v>
      </c>
      <c r="G671" s="2" t="s">
        <v>202</v>
      </c>
      <c r="H671" s="3">
        <f t="shared" si="24"/>
        <v>79</v>
      </c>
      <c r="I671" s="2" t="s">
        <v>206</v>
      </c>
      <c r="J671" s="2" t="s">
        <v>204</v>
      </c>
      <c r="K671" s="2">
        <v>1</v>
      </c>
      <c r="L671" s="2"/>
    </row>
    <row r="672" spans="1:12">
      <c r="A672" s="2">
        <v>671</v>
      </c>
      <c r="B672" s="2" t="str">
        <f t="shared" si="22"/>
        <v>APT5C-T079-1</v>
      </c>
      <c r="C672" s="2" t="str">
        <f t="shared" si="23"/>
        <v>T079</v>
      </c>
      <c r="D672" s="2" t="s">
        <v>407</v>
      </c>
      <c r="E672" s="2" t="s">
        <v>225</v>
      </c>
      <c r="F672" s="3" t="s">
        <v>201</v>
      </c>
      <c r="G672" s="2" t="s">
        <v>215</v>
      </c>
      <c r="H672" s="3">
        <f t="shared" si="24"/>
        <v>79</v>
      </c>
      <c r="I672" s="2" t="s">
        <v>203</v>
      </c>
      <c r="J672" s="2" t="s">
        <v>204</v>
      </c>
      <c r="K672" s="2">
        <v>1</v>
      </c>
      <c r="L672" s="2"/>
    </row>
    <row r="673" spans="1:12">
      <c r="A673" s="2">
        <v>672</v>
      </c>
      <c r="B673" s="2" t="str">
        <f t="shared" si="22"/>
        <v>APT6C-R080-1</v>
      </c>
      <c r="C673" s="2" t="str">
        <f t="shared" si="23"/>
        <v>R080</v>
      </c>
      <c r="D673" s="2" t="s">
        <v>408</v>
      </c>
      <c r="E673" s="2" t="s">
        <v>225</v>
      </c>
      <c r="F673" s="3" t="s">
        <v>201</v>
      </c>
      <c r="G673" s="2" t="s">
        <v>202</v>
      </c>
      <c r="H673" s="3">
        <f t="shared" si="24"/>
        <v>80</v>
      </c>
      <c r="I673" s="2" t="s">
        <v>206</v>
      </c>
      <c r="J673" s="2" t="s">
        <v>204</v>
      </c>
      <c r="K673" s="2">
        <v>1</v>
      </c>
      <c r="L673" s="2"/>
    </row>
    <row r="674" spans="1:12">
      <c r="A674" s="2">
        <v>673</v>
      </c>
      <c r="B674" s="2" t="str">
        <f t="shared" si="22"/>
        <v>APT6C-T080-1</v>
      </c>
      <c r="C674" s="2" t="str">
        <f t="shared" si="23"/>
        <v>T080</v>
      </c>
      <c r="D674" s="2" t="s">
        <v>408</v>
      </c>
      <c r="E674" s="2" t="s">
        <v>225</v>
      </c>
      <c r="F674" s="3" t="s">
        <v>201</v>
      </c>
      <c r="G674" s="2" t="s">
        <v>215</v>
      </c>
      <c r="H674" s="3">
        <f t="shared" si="24"/>
        <v>80</v>
      </c>
      <c r="I674" s="2" t="s">
        <v>203</v>
      </c>
      <c r="J674" s="2" t="s">
        <v>204</v>
      </c>
      <c r="K674" s="2">
        <v>1</v>
      </c>
      <c r="L674" s="2"/>
    </row>
    <row r="675" spans="1:12">
      <c r="A675" s="2">
        <v>674</v>
      </c>
      <c r="B675" s="2" t="str">
        <f t="shared" si="22"/>
        <v>APT6C-R081-1</v>
      </c>
      <c r="C675" s="2" t="str">
        <f t="shared" si="23"/>
        <v>R081</v>
      </c>
      <c r="D675" s="2" t="s">
        <v>408</v>
      </c>
      <c r="E675" s="2" t="s">
        <v>225</v>
      </c>
      <c r="F675" s="3" t="s">
        <v>201</v>
      </c>
      <c r="G675" s="2" t="s">
        <v>202</v>
      </c>
      <c r="H675" s="3">
        <f t="shared" si="24"/>
        <v>81</v>
      </c>
      <c r="I675" s="2" t="s">
        <v>206</v>
      </c>
      <c r="J675" s="2" t="s">
        <v>204</v>
      </c>
      <c r="K675" s="2">
        <v>1</v>
      </c>
      <c r="L675" s="2"/>
    </row>
    <row r="676" spans="1:12">
      <c r="A676" s="2">
        <v>675</v>
      </c>
      <c r="B676" s="2" t="str">
        <f t="shared" si="22"/>
        <v>APT6C-T081-1</v>
      </c>
      <c r="C676" s="2" t="str">
        <f t="shared" si="23"/>
        <v>T081</v>
      </c>
      <c r="D676" s="2" t="s">
        <v>408</v>
      </c>
      <c r="E676" s="2" t="s">
        <v>225</v>
      </c>
      <c r="F676" s="3" t="s">
        <v>201</v>
      </c>
      <c r="G676" s="2" t="s">
        <v>215</v>
      </c>
      <c r="H676" s="3">
        <f t="shared" si="24"/>
        <v>81</v>
      </c>
      <c r="I676" s="2" t="s">
        <v>203</v>
      </c>
      <c r="J676" s="2" t="s">
        <v>204</v>
      </c>
      <c r="K676" s="2">
        <v>1</v>
      </c>
      <c r="L676" s="2"/>
    </row>
    <row r="677" spans="1:12">
      <c r="A677" s="2">
        <v>676</v>
      </c>
      <c r="B677" s="2" t="str">
        <f t="shared" si="22"/>
        <v>APT6C-R082-1</v>
      </c>
      <c r="C677" s="2" t="str">
        <f t="shared" si="23"/>
        <v>R082</v>
      </c>
      <c r="D677" s="2" t="s">
        <v>408</v>
      </c>
      <c r="E677" s="2" t="s">
        <v>225</v>
      </c>
      <c r="F677" s="3" t="s">
        <v>201</v>
      </c>
      <c r="G677" s="2" t="s">
        <v>202</v>
      </c>
      <c r="H677" s="3">
        <f t="shared" si="24"/>
        <v>82</v>
      </c>
      <c r="I677" s="2" t="s">
        <v>206</v>
      </c>
      <c r="J677" s="2" t="s">
        <v>204</v>
      </c>
      <c r="K677" s="2">
        <v>1</v>
      </c>
      <c r="L677" s="2"/>
    </row>
    <row r="678" spans="1:12">
      <c r="A678" s="2">
        <v>677</v>
      </c>
      <c r="B678" s="2" t="str">
        <f t="shared" si="22"/>
        <v>APT6C-T082-1</v>
      </c>
      <c r="C678" s="2" t="str">
        <f t="shared" si="23"/>
        <v>T082</v>
      </c>
      <c r="D678" s="2" t="s">
        <v>408</v>
      </c>
      <c r="E678" s="2" t="s">
        <v>225</v>
      </c>
      <c r="F678" s="3" t="s">
        <v>201</v>
      </c>
      <c r="G678" s="2" t="s">
        <v>215</v>
      </c>
      <c r="H678" s="3">
        <f t="shared" si="24"/>
        <v>82</v>
      </c>
      <c r="I678" s="2" t="s">
        <v>203</v>
      </c>
      <c r="J678" s="2" t="s">
        <v>204</v>
      </c>
      <c r="K678" s="2">
        <v>1</v>
      </c>
      <c r="L678" s="2"/>
    </row>
    <row r="679" spans="1:12">
      <c r="A679" s="2">
        <v>678</v>
      </c>
      <c r="B679" s="2" t="str">
        <f t="shared" si="22"/>
        <v>APT6C-R083-1</v>
      </c>
      <c r="C679" s="2" t="str">
        <f t="shared" si="23"/>
        <v>R083</v>
      </c>
      <c r="D679" s="2" t="s">
        <v>408</v>
      </c>
      <c r="E679" s="2" t="s">
        <v>225</v>
      </c>
      <c r="F679" s="3" t="s">
        <v>201</v>
      </c>
      <c r="G679" s="2" t="s">
        <v>202</v>
      </c>
      <c r="H679" s="3">
        <f t="shared" si="24"/>
        <v>83</v>
      </c>
      <c r="I679" s="2" t="s">
        <v>206</v>
      </c>
      <c r="J679" s="2" t="s">
        <v>204</v>
      </c>
      <c r="K679" s="2">
        <v>1</v>
      </c>
      <c r="L679" s="2"/>
    </row>
    <row r="680" spans="1:12">
      <c r="A680" s="2">
        <v>679</v>
      </c>
      <c r="B680" s="2" t="str">
        <f t="shared" si="22"/>
        <v>APT6C-T083-1</v>
      </c>
      <c r="C680" s="2" t="str">
        <f t="shared" si="23"/>
        <v>T083</v>
      </c>
      <c r="D680" s="2" t="s">
        <v>408</v>
      </c>
      <c r="E680" s="2" t="s">
        <v>225</v>
      </c>
      <c r="F680" s="3" t="s">
        <v>201</v>
      </c>
      <c r="G680" s="2" t="s">
        <v>215</v>
      </c>
      <c r="H680" s="3">
        <f t="shared" si="24"/>
        <v>83</v>
      </c>
      <c r="I680" s="2" t="s">
        <v>203</v>
      </c>
      <c r="J680" s="2" t="s">
        <v>204</v>
      </c>
      <c r="K680" s="2">
        <v>1</v>
      </c>
      <c r="L680" s="2"/>
    </row>
    <row r="681" spans="1:12">
      <c r="A681" s="2">
        <v>680</v>
      </c>
      <c r="B681" s="2" t="str">
        <f t="shared" si="22"/>
        <v>APT6C-R084-1</v>
      </c>
      <c r="C681" s="2" t="str">
        <f t="shared" si="23"/>
        <v>R084</v>
      </c>
      <c r="D681" s="2" t="s">
        <v>408</v>
      </c>
      <c r="E681" s="2" t="s">
        <v>225</v>
      </c>
      <c r="F681" s="3" t="s">
        <v>201</v>
      </c>
      <c r="G681" s="2" t="s">
        <v>202</v>
      </c>
      <c r="H681" s="3">
        <f t="shared" si="24"/>
        <v>84</v>
      </c>
      <c r="I681" s="2" t="s">
        <v>206</v>
      </c>
      <c r="J681" s="2" t="s">
        <v>204</v>
      </c>
      <c r="K681" s="2">
        <v>1</v>
      </c>
      <c r="L681" s="2"/>
    </row>
    <row r="682" spans="1:12">
      <c r="A682" s="2">
        <v>681</v>
      </c>
      <c r="B682" s="2" t="str">
        <f t="shared" si="22"/>
        <v>APT6C-T084-1</v>
      </c>
      <c r="C682" s="2" t="str">
        <f t="shared" si="23"/>
        <v>T084</v>
      </c>
      <c r="D682" s="2" t="s">
        <v>408</v>
      </c>
      <c r="E682" s="2" t="s">
        <v>225</v>
      </c>
      <c r="F682" s="3" t="s">
        <v>201</v>
      </c>
      <c r="G682" s="2" t="s">
        <v>215</v>
      </c>
      <c r="H682" s="3">
        <f t="shared" si="24"/>
        <v>84</v>
      </c>
      <c r="I682" s="2" t="s">
        <v>203</v>
      </c>
      <c r="J682" s="2" t="s">
        <v>204</v>
      </c>
      <c r="K682" s="2">
        <v>1</v>
      </c>
      <c r="L682" s="2"/>
    </row>
    <row r="683" spans="1:12">
      <c r="A683" s="2">
        <v>682</v>
      </c>
      <c r="B683" s="2" t="str">
        <f t="shared" si="22"/>
        <v>APT6C-R085-1</v>
      </c>
      <c r="C683" s="2" t="str">
        <f t="shared" si="23"/>
        <v>R085</v>
      </c>
      <c r="D683" s="2" t="s">
        <v>408</v>
      </c>
      <c r="E683" s="2" t="s">
        <v>225</v>
      </c>
      <c r="F683" s="3" t="s">
        <v>201</v>
      </c>
      <c r="G683" s="2" t="s">
        <v>202</v>
      </c>
      <c r="H683" s="3">
        <f t="shared" si="24"/>
        <v>85</v>
      </c>
      <c r="I683" s="2" t="s">
        <v>206</v>
      </c>
      <c r="J683" s="2" t="s">
        <v>204</v>
      </c>
      <c r="K683" s="2">
        <v>1</v>
      </c>
      <c r="L683" s="2"/>
    </row>
    <row r="684" spans="1:12">
      <c r="A684" s="2">
        <v>683</v>
      </c>
      <c r="B684" s="2" t="str">
        <f t="shared" si="22"/>
        <v>APT6C-T085-1</v>
      </c>
      <c r="C684" s="2" t="str">
        <f t="shared" si="23"/>
        <v>T085</v>
      </c>
      <c r="D684" s="2" t="s">
        <v>408</v>
      </c>
      <c r="E684" s="2" t="s">
        <v>225</v>
      </c>
      <c r="F684" s="3" t="s">
        <v>201</v>
      </c>
      <c r="G684" s="2" t="s">
        <v>215</v>
      </c>
      <c r="H684" s="3">
        <f t="shared" si="24"/>
        <v>85</v>
      </c>
      <c r="I684" s="2" t="s">
        <v>203</v>
      </c>
      <c r="J684" s="2" t="s">
        <v>204</v>
      </c>
      <c r="K684" s="2">
        <v>1</v>
      </c>
      <c r="L684" s="2"/>
    </row>
    <row r="685" spans="1:12">
      <c r="A685" s="2">
        <v>684</v>
      </c>
      <c r="B685" s="2" t="str">
        <f t="shared" si="22"/>
        <v>APT6C-R086-1</v>
      </c>
      <c r="C685" s="2" t="str">
        <f t="shared" si="23"/>
        <v>R086</v>
      </c>
      <c r="D685" s="2" t="s">
        <v>408</v>
      </c>
      <c r="E685" s="2" t="s">
        <v>410</v>
      </c>
      <c r="F685" s="3" t="s">
        <v>208</v>
      </c>
      <c r="G685" s="2" t="s">
        <v>202</v>
      </c>
      <c r="H685" s="3">
        <f t="shared" si="24"/>
        <v>86</v>
      </c>
      <c r="I685" s="2" t="s">
        <v>203</v>
      </c>
      <c r="J685" s="2" t="s">
        <v>204</v>
      </c>
      <c r="K685" s="2">
        <v>1</v>
      </c>
      <c r="L685" s="2"/>
    </row>
    <row r="686" spans="1:12">
      <c r="A686" s="2">
        <v>685</v>
      </c>
      <c r="B686" s="2" t="str">
        <f t="shared" si="22"/>
        <v>APT6C-T086-1</v>
      </c>
      <c r="C686" s="2" t="str">
        <f t="shared" si="23"/>
        <v>T086</v>
      </c>
      <c r="D686" s="2" t="s">
        <v>408</v>
      </c>
      <c r="E686" s="2" t="s">
        <v>225</v>
      </c>
      <c r="F686" s="3" t="s">
        <v>201</v>
      </c>
      <c r="G686" s="2" t="s">
        <v>215</v>
      </c>
      <c r="H686" s="3">
        <f t="shared" si="24"/>
        <v>86</v>
      </c>
      <c r="I686" s="2" t="s">
        <v>206</v>
      </c>
      <c r="J686" s="2" t="s">
        <v>204</v>
      </c>
      <c r="K686" s="2">
        <v>1</v>
      </c>
      <c r="L686" s="2"/>
    </row>
    <row r="687" spans="1:12">
      <c r="A687" s="2">
        <v>686</v>
      </c>
      <c r="B687" s="2" t="str">
        <f t="shared" si="22"/>
        <v>APT6C-R087-1</v>
      </c>
      <c r="C687" s="2" t="str">
        <f t="shared" si="23"/>
        <v>R087</v>
      </c>
      <c r="D687" s="2" t="s">
        <v>408</v>
      </c>
      <c r="E687" s="2" t="s">
        <v>410</v>
      </c>
      <c r="F687" s="3" t="s">
        <v>208</v>
      </c>
      <c r="G687" s="2" t="s">
        <v>202</v>
      </c>
      <c r="H687" s="3">
        <f t="shared" si="24"/>
        <v>87</v>
      </c>
      <c r="I687" s="2" t="s">
        <v>203</v>
      </c>
      <c r="J687" s="2" t="s">
        <v>204</v>
      </c>
      <c r="K687" s="2">
        <v>1</v>
      </c>
      <c r="L687" s="2"/>
    </row>
    <row r="688" spans="1:12">
      <c r="A688" s="2">
        <v>687</v>
      </c>
      <c r="B688" s="2" t="str">
        <f t="shared" si="22"/>
        <v>APT6C-T087-1</v>
      </c>
      <c r="C688" s="2" t="str">
        <f t="shared" si="23"/>
        <v>T087</v>
      </c>
      <c r="D688" s="2" t="s">
        <v>408</v>
      </c>
      <c r="E688" s="2" t="s">
        <v>225</v>
      </c>
      <c r="F688" s="3" t="s">
        <v>201</v>
      </c>
      <c r="G688" s="2" t="s">
        <v>215</v>
      </c>
      <c r="H688" s="3">
        <f t="shared" si="24"/>
        <v>87</v>
      </c>
      <c r="I688" s="2" t="s">
        <v>206</v>
      </c>
      <c r="J688" s="2" t="s">
        <v>204</v>
      </c>
      <c r="K688" s="2">
        <v>1</v>
      </c>
      <c r="L688" s="2"/>
    </row>
    <row r="689" spans="1:12">
      <c r="A689" s="2">
        <v>688</v>
      </c>
      <c r="B689" s="2" t="str">
        <f t="shared" si="22"/>
        <v>APT6C-R088-1</v>
      </c>
      <c r="C689" s="2" t="str">
        <f t="shared" si="23"/>
        <v>R088</v>
      </c>
      <c r="D689" s="2" t="s">
        <v>408</v>
      </c>
      <c r="E689" s="2" t="s">
        <v>410</v>
      </c>
      <c r="F689" s="3" t="s">
        <v>208</v>
      </c>
      <c r="G689" s="2" t="s">
        <v>202</v>
      </c>
      <c r="H689" s="3">
        <f t="shared" si="24"/>
        <v>88</v>
      </c>
      <c r="I689" s="2" t="s">
        <v>203</v>
      </c>
      <c r="J689" s="2" t="s">
        <v>204</v>
      </c>
      <c r="K689" s="2">
        <v>1</v>
      </c>
      <c r="L689" s="2"/>
    </row>
    <row r="690" spans="1:12">
      <c r="A690" s="2">
        <v>689</v>
      </c>
      <c r="B690" s="2" t="str">
        <f t="shared" si="22"/>
        <v>APT6C-T088-1</v>
      </c>
      <c r="C690" s="2" t="str">
        <f t="shared" si="23"/>
        <v>T088</v>
      </c>
      <c r="D690" s="2" t="s">
        <v>408</v>
      </c>
      <c r="E690" s="2" t="s">
        <v>225</v>
      </c>
      <c r="F690" s="3" t="s">
        <v>201</v>
      </c>
      <c r="G690" s="2" t="s">
        <v>215</v>
      </c>
      <c r="H690" s="3">
        <f t="shared" si="24"/>
        <v>88</v>
      </c>
      <c r="I690" s="2" t="s">
        <v>206</v>
      </c>
      <c r="J690" s="2" t="s">
        <v>204</v>
      </c>
      <c r="K690" s="2">
        <v>1</v>
      </c>
      <c r="L690" s="2"/>
    </row>
    <row r="691" spans="1:12">
      <c r="A691" s="2">
        <v>690</v>
      </c>
      <c r="B691" s="2" t="str">
        <f t="shared" si="22"/>
        <v>APT6C-R089-1</v>
      </c>
      <c r="C691" s="2" t="str">
        <f t="shared" si="23"/>
        <v>R089</v>
      </c>
      <c r="D691" s="2" t="s">
        <v>408</v>
      </c>
      <c r="E691" s="2" t="s">
        <v>410</v>
      </c>
      <c r="F691" s="3" t="s">
        <v>208</v>
      </c>
      <c r="G691" s="2" t="s">
        <v>202</v>
      </c>
      <c r="H691" s="3">
        <f t="shared" si="24"/>
        <v>89</v>
      </c>
      <c r="I691" s="2" t="s">
        <v>203</v>
      </c>
      <c r="J691" s="2" t="s">
        <v>204</v>
      </c>
      <c r="K691" s="2">
        <v>1</v>
      </c>
      <c r="L691" s="2"/>
    </row>
    <row r="692" spans="1:12">
      <c r="A692" s="2">
        <v>691</v>
      </c>
      <c r="B692" s="2" t="str">
        <f t="shared" si="22"/>
        <v>APT6C-T089-1</v>
      </c>
      <c r="C692" s="2" t="str">
        <f t="shared" si="23"/>
        <v>T089</v>
      </c>
      <c r="D692" s="2" t="s">
        <v>408</v>
      </c>
      <c r="E692" s="2" t="s">
        <v>225</v>
      </c>
      <c r="F692" s="3" t="s">
        <v>201</v>
      </c>
      <c r="G692" s="2" t="s">
        <v>215</v>
      </c>
      <c r="H692" s="3">
        <f t="shared" si="24"/>
        <v>89</v>
      </c>
      <c r="I692" s="2" t="s">
        <v>206</v>
      </c>
      <c r="J692" s="2" t="s">
        <v>204</v>
      </c>
      <c r="K692" s="2">
        <v>1</v>
      </c>
      <c r="L692" s="2"/>
    </row>
    <row r="693" spans="1:12">
      <c r="A693" s="2">
        <v>692</v>
      </c>
      <c r="B693" s="2" t="str">
        <f t="shared" si="22"/>
        <v>APT6C-R090-1</v>
      </c>
      <c r="C693" s="2" t="str">
        <f t="shared" si="23"/>
        <v>R090</v>
      </c>
      <c r="D693" s="2" t="s">
        <v>408</v>
      </c>
      <c r="E693" s="2" t="s">
        <v>225</v>
      </c>
      <c r="F693" s="3" t="s">
        <v>201</v>
      </c>
      <c r="G693" s="2" t="s">
        <v>202</v>
      </c>
      <c r="H693" s="3">
        <f t="shared" si="24"/>
        <v>90</v>
      </c>
      <c r="I693" s="2" t="s">
        <v>203</v>
      </c>
      <c r="J693" s="2" t="s">
        <v>204</v>
      </c>
      <c r="K693" s="2">
        <v>1</v>
      </c>
      <c r="L693" s="2"/>
    </row>
    <row r="694" spans="1:12">
      <c r="A694" s="2">
        <v>693</v>
      </c>
      <c r="B694" s="2" t="str">
        <f t="shared" si="22"/>
        <v>APT6C-T090-1</v>
      </c>
      <c r="C694" s="2" t="str">
        <f t="shared" si="23"/>
        <v>T090</v>
      </c>
      <c r="D694" s="2" t="s">
        <v>408</v>
      </c>
      <c r="E694" s="2" t="s">
        <v>225</v>
      </c>
      <c r="F694" s="3" t="s">
        <v>201</v>
      </c>
      <c r="G694" s="2" t="s">
        <v>215</v>
      </c>
      <c r="H694" s="3">
        <f t="shared" si="24"/>
        <v>90</v>
      </c>
      <c r="I694" s="2" t="s">
        <v>206</v>
      </c>
      <c r="J694" s="2" t="s">
        <v>204</v>
      </c>
      <c r="K694" s="2">
        <v>1</v>
      </c>
      <c r="L694" s="2"/>
    </row>
    <row r="695" spans="1:12">
      <c r="A695" s="2">
        <v>694</v>
      </c>
      <c r="B695" s="2" t="str">
        <f t="shared" si="22"/>
        <v>APT6C-R091-1</v>
      </c>
      <c r="C695" s="2" t="str">
        <f t="shared" si="23"/>
        <v>R091</v>
      </c>
      <c r="D695" s="2" t="s">
        <v>408</v>
      </c>
      <c r="E695" s="2" t="s">
        <v>410</v>
      </c>
      <c r="F695" s="3" t="s">
        <v>208</v>
      </c>
      <c r="G695" s="2" t="s">
        <v>202</v>
      </c>
      <c r="H695" s="3">
        <f t="shared" si="24"/>
        <v>91</v>
      </c>
      <c r="I695" s="2" t="s">
        <v>203</v>
      </c>
      <c r="J695" s="2" t="s">
        <v>204</v>
      </c>
      <c r="K695" s="2">
        <v>1</v>
      </c>
      <c r="L695" s="2"/>
    </row>
    <row r="696" spans="1:12">
      <c r="A696" s="2">
        <v>695</v>
      </c>
      <c r="B696" s="2" t="str">
        <f t="shared" si="22"/>
        <v>APT6C-T091-1</v>
      </c>
      <c r="C696" s="2" t="str">
        <f t="shared" si="23"/>
        <v>T091</v>
      </c>
      <c r="D696" s="2" t="s">
        <v>408</v>
      </c>
      <c r="E696" s="2" t="s">
        <v>225</v>
      </c>
      <c r="F696" s="3" t="s">
        <v>201</v>
      </c>
      <c r="G696" s="2" t="s">
        <v>215</v>
      </c>
      <c r="H696" s="3">
        <f t="shared" si="24"/>
        <v>91</v>
      </c>
      <c r="I696" s="2" t="s">
        <v>206</v>
      </c>
      <c r="J696" s="2" t="s">
        <v>204</v>
      </c>
      <c r="K696" s="2">
        <v>1</v>
      </c>
      <c r="L696" s="2"/>
    </row>
    <row r="697" spans="1:12">
      <c r="A697" s="2">
        <v>696</v>
      </c>
      <c r="B697" s="2" t="str">
        <f t="shared" si="22"/>
        <v>APT6C-R092-1</v>
      </c>
      <c r="C697" s="2" t="str">
        <f t="shared" si="23"/>
        <v>R092</v>
      </c>
      <c r="D697" s="2" t="s">
        <v>408</v>
      </c>
      <c r="E697" s="2" t="s">
        <v>225</v>
      </c>
      <c r="F697" s="3" t="s">
        <v>201</v>
      </c>
      <c r="G697" s="2" t="s">
        <v>202</v>
      </c>
      <c r="H697" s="3">
        <f t="shared" si="24"/>
        <v>92</v>
      </c>
      <c r="I697" s="2" t="s">
        <v>203</v>
      </c>
      <c r="J697" s="2" t="s">
        <v>204</v>
      </c>
      <c r="K697" s="2">
        <v>1</v>
      </c>
      <c r="L697" s="2"/>
    </row>
    <row r="698" spans="1:12">
      <c r="A698" s="2">
        <v>697</v>
      </c>
      <c r="B698" s="2" t="str">
        <f t="shared" si="22"/>
        <v>APT6C-T092-1</v>
      </c>
      <c r="C698" s="2" t="str">
        <f t="shared" si="23"/>
        <v>T092</v>
      </c>
      <c r="D698" s="2" t="s">
        <v>408</v>
      </c>
      <c r="E698" s="2" t="s">
        <v>225</v>
      </c>
      <c r="F698" s="3" t="s">
        <v>201</v>
      </c>
      <c r="G698" s="2" t="s">
        <v>215</v>
      </c>
      <c r="H698" s="3">
        <f t="shared" si="24"/>
        <v>92</v>
      </c>
      <c r="I698" s="2" t="s">
        <v>206</v>
      </c>
      <c r="J698" s="2" t="s">
        <v>204</v>
      </c>
      <c r="K698" s="2">
        <v>1</v>
      </c>
      <c r="L698" s="2"/>
    </row>
    <row r="699" spans="1:12">
      <c r="A699" s="2">
        <v>698</v>
      </c>
      <c r="B699" s="2" t="str">
        <f t="shared" si="22"/>
        <v>APT6C-R093-1</v>
      </c>
      <c r="C699" s="2" t="str">
        <f t="shared" si="23"/>
        <v>R093</v>
      </c>
      <c r="D699" s="2" t="s">
        <v>408</v>
      </c>
      <c r="E699" s="2" t="s">
        <v>225</v>
      </c>
      <c r="F699" s="3" t="s">
        <v>201</v>
      </c>
      <c r="G699" s="2" t="s">
        <v>202</v>
      </c>
      <c r="H699" s="3">
        <f t="shared" si="24"/>
        <v>93</v>
      </c>
      <c r="I699" s="2" t="s">
        <v>203</v>
      </c>
      <c r="J699" s="2" t="s">
        <v>204</v>
      </c>
      <c r="K699" s="2">
        <v>1</v>
      </c>
      <c r="L699" s="2"/>
    </row>
    <row r="700" spans="1:12">
      <c r="A700" s="2">
        <v>699</v>
      </c>
      <c r="B700" s="2" t="str">
        <f t="shared" si="22"/>
        <v>APT6C-T093-1</v>
      </c>
      <c r="C700" s="2" t="str">
        <f t="shared" si="23"/>
        <v>T093</v>
      </c>
      <c r="D700" s="2" t="s">
        <v>408</v>
      </c>
      <c r="E700" s="2" t="s">
        <v>225</v>
      </c>
      <c r="F700" s="3" t="s">
        <v>201</v>
      </c>
      <c r="G700" s="2" t="s">
        <v>215</v>
      </c>
      <c r="H700" s="3">
        <f t="shared" si="24"/>
        <v>93</v>
      </c>
      <c r="I700" s="2" t="s">
        <v>206</v>
      </c>
      <c r="J700" s="2" t="s">
        <v>204</v>
      </c>
      <c r="K700" s="2">
        <v>1</v>
      </c>
      <c r="L700" s="2"/>
    </row>
    <row r="701" spans="1:12">
      <c r="A701" s="2">
        <v>700</v>
      </c>
      <c r="B701" s="2" t="str">
        <f t="shared" si="22"/>
        <v>APT7-R094-1</v>
      </c>
      <c r="C701" s="2" t="str">
        <f t="shared" si="23"/>
        <v>R094</v>
      </c>
      <c r="D701" s="2" t="s">
        <v>403</v>
      </c>
      <c r="E701" s="2" t="s">
        <v>411</v>
      </c>
      <c r="F701" s="3" t="s">
        <v>412</v>
      </c>
      <c r="G701" s="2" t="s">
        <v>202</v>
      </c>
      <c r="H701" s="3">
        <f t="shared" si="24"/>
        <v>94</v>
      </c>
      <c r="I701" s="2" t="s">
        <v>203</v>
      </c>
      <c r="J701" s="2" t="s">
        <v>204</v>
      </c>
      <c r="K701" s="2">
        <v>1</v>
      </c>
      <c r="L701" s="2"/>
    </row>
    <row r="702" spans="1:12">
      <c r="A702" s="2">
        <v>701</v>
      </c>
      <c r="B702" s="2" t="str">
        <f t="shared" si="22"/>
        <v>APT7-T094-1</v>
      </c>
      <c r="C702" s="2" t="str">
        <f t="shared" si="23"/>
        <v>T094</v>
      </c>
      <c r="D702" s="2" t="s">
        <v>403</v>
      </c>
      <c r="E702" s="2" t="s">
        <v>411</v>
      </c>
      <c r="F702" s="3" t="s">
        <v>412</v>
      </c>
      <c r="G702" s="2" t="s">
        <v>215</v>
      </c>
      <c r="H702" s="3">
        <f t="shared" si="24"/>
        <v>94</v>
      </c>
      <c r="I702" s="2" t="s">
        <v>206</v>
      </c>
      <c r="J702" s="2" t="s">
        <v>204</v>
      </c>
      <c r="K702" s="2">
        <v>1</v>
      </c>
      <c r="L702" s="2"/>
    </row>
    <row r="703" spans="1:12">
      <c r="A703" s="2">
        <v>702</v>
      </c>
      <c r="B703" s="2" t="str">
        <f t="shared" si="22"/>
        <v>APT7-R095-1</v>
      </c>
      <c r="C703" s="2" t="str">
        <f t="shared" si="23"/>
        <v>R095</v>
      </c>
      <c r="D703" s="2" t="s">
        <v>403</v>
      </c>
      <c r="E703" s="2" t="s">
        <v>227</v>
      </c>
      <c r="F703" s="3" t="s">
        <v>413</v>
      </c>
      <c r="G703" s="2" t="s">
        <v>202</v>
      </c>
      <c r="H703" s="3">
        <f t="shared" si="24"/>
        <v>95</v>
      </c>
      <c r="I703" s="2" t="s">
        <v>203</v>
      </c>
      <c r="J703" s="2" t="s">
        <v>204</v>
      </c>
      <c r="K703" s="2">
        <v>1</v>
      </c>
      <c r="L703" s="2"/>
    </row>
    <row r="704" spans="1:12">
      <c r="A704" s="2">
        <v>703</v>
      </c>
      <c r="B704" s="2" t="str">
        <f t="shared" si="22"/>
        <v>APT7-T095-1</v>
      </c>
      <c r="C704" s="2" t="str">
        <f t="shared" si="23"/>
        <v>T095</v>
      </c>
      <c r="D704" s="2" t="s">
        <v>403</v>
      </c>
      <c r="E704" s="2" t="s">
        <v>225</v>
      </c>
      <c r="F704" s="3" t="s">
        <v>201</v>
      </c>
      <c r="G704" s="2" t="s">
        <v>215</v>
      </c>
      <c r="H704" s="3">
        <f t="shared" si="24"/>
        <v>95</v>
      </c>
      <c r="I704" s="2" t="s">
        <v>206</v>
      </c>
      <c r="J704" s="2" t="s">
        <v>204</v>
      </c>
      <c r="K704" s="2">
        <v>1</v>
      </c>
      <c r="L704" s="2"/>
    </row>
    <row r="705" spans="1:12">
      <c r="A705" s="2">
        <v>704</v>
      </c>
      <c r="B705" s="2" t="str">
        <f t="shared" si="22"/>
        <v>APT7-R096-1</v>
      </c>
      <c r="C705" s="2" t="str">
        <f t="shared" si="23"/>
        <v>R096</v>
      </c>
      <c r="D705" s="2" t="s">
        <v>403</v>
      </c>
      <c r="E705" s="2" t="s">
        <v>225</v>
      </c>
      <c r="F705" s="3" t="s">
        <v>201</v>
      </c>
      <c r="G705" s="2" t="s">
        <v>202</v>
      </c>
      <c r="H705" s="3">
        <f t="shared" si="24"/>
        <v>96</v>
      </c>
      <c r="I705" s="2" t="s">
        <v>203</v>
      </c>
      <c r="J705" s="2" t="s">
        <v>204</v>
      </c>
      <c r="K705" s="2">
        <v>1</v>
      </c>
      <c r="L705" s="2"/>
    </row>
    <row r="706" spans="1:12">
      <c r="A706" s="2">
        <v>705</v>
      </c>
      <c r="B706" s="2" t="str">
        <f t="shared" ref="B706:B748" si="25">D706&amp;"-"&amp;C706&amp;"-"&amp;K706</f>
        <v>APT7-T096-1</v>
      </c>
      <c r="C706" s="2" t="str">
        <f t="shared" ref="C706:C748" si="26">G706&amp;TEXT(H706,"000")</f>
        <v>T096</v>
      </c>
      <c r="D706" s="2" t="s">
        <v>403</v>
      </c>
      <c r="E706" s="2" t="s">
        <v>225</v>
      </c>
      <c r="F706" s="3" t="s">
        <v>201</v>
      </c>
      <c r="G706" s="2" t="s">
        <v>215</v>
      </c>
      <c r="H706" s="3">
        <f t="shared" si="24"/>
        <v>96</v>
      </c>
      <c r="I706" s="2" t="s">
        <v>206</v>
      </c>
      <c r="J706" s="2" t="s">
        <v>204</v>
      </c>
      <c r="K706" s="2">
        <v>1</v>
      </c>
      <c r="L706" s="2"/>
    </row>
    <row r="707" spans="1:12">
      <c r="A707" s="2">
        <v>706</v>
      </c>
      <c r="B707" s="2" t="str">
        <f t="shared" si="25"/>
        <v>APT7-R097-1</v>
      </c>
      <c r="C707" s="2" t="str">
        <f t="shared" si="26"/>
        <v>R097</v>
      </c>
      <c r="D707" s="2" t="s">
        <v>403</v>
      </c>
      <c r="E707" s="2" t="s">
        <v>225</v>
      </c>
      <c r="F707" s="3" t="s">
        <v>201</v>
      </c>
      <c r="G707" s="2" t="s">
        <v>202</v>
      </c>
      <c r="H707" s="3">
        <f t="shared" si="24"/>
        <v>97</v>
      </c>
      <c r="I707" s="2" t="s">
        <v>203</v>
      </c>
      <c r="J707" s="2" t="s">
        <v>204</v>
      </c>
      <c r="K707" s="2">
        <v>1</v>
      </c>
      <c r="L707" s="2"/>
    </row>
    <row r="708" spans="1:12">
      <c r="A708" s="2">
        <v>707</v>
      </c>
      <c r="B708" s="2" t="str">
        <f t="shared" si="25"/>
        <v>APT7-T097-1</v>
      </c>
      <c r="C708" s="2" t="str">
        <f t="shared" si="26"/>
        <v>T097</v>
      </c>
      <c r="D708" s="2" t="s">
        <v>403</v>
      </c>
      <c r="E708" s="2" t="s">
        <v>225</v>
      </c>
      <c r="F708" s="3" t="s">
        <v>201</v>
      </c>
      <c r="G708" s="2" t="s">
        <v>215</v>
      </c>
      <c r="H708" s="3">
        <f t="shared" ref="H708:H748" si="27">INT((ROW(H707)-514)/2)+1</f>
        <v>97</v>
      </c>
      <c r="I708" s="2" t="s">
        <v>206</v>
      </c>
      <c r="J708" s="2" t="s">
        <v>204</v>
      </c>
      <c r="K708" s="2">
        <v>1</v>
      </c>
      <c r="L708" s="2"/>
    </row>
    <row r="709" spans="1:12">
      <c r="A709" s="2">
        <v>708</v>
      </c>
      <c r="B709" s="2" t="str">
        <f t="shared" si="25"/>
        <v>APT7-R098-1</v>
      </c>
      <c r="C709" s="2" t="str">
        <f t="shared" si="26"/>
        <v>R098</v>
      </c>
      <c r="D709" s="2" t="s">
        <v>403</v>
      </c>
      <c r="E709" s="2" t="s">
        <v>225</v>
      </c>
      <c r="F709" s="3" t="s">
        <v>201</v>
      </c>
      <c r="G709" s="2" t="s">
        <v>202</v>
      </c>
      <c r="H709" s="3">
        <f t="shared" si="27"/>
        <v>98</v>
      </c>
      <c r="I709" s="2" t="s">
        <v>203</v>
      </c>
      <c r="J709" s="2" t="s">
        <v>204</v>
      </c>
      <c r="K709" s="2">
        <v>1</v>
      </c>
      <c r="L709" s="2"/>
    </row>
    <row r="710" spans="1:12">
      <c r="A710" s="2">
        <v>709</v>
      </c>
      <c r="B710" s="2" t="str">
        <f t="shared" si="25"/>
        <v>APT7-T098-1</v>
      </c>
      <c r="C710" s="2" t="str">
        <f t="shared" si="26"/>
        <v>T098</v>
      </c>
      <c r="D710" s="2" t="s">
        <v>403</v>
      </c>
      <c r="E710" s="2" t="s">
        <v>225</v>
      </c>
      <c r="F710" s="3" t="s">
        <v>201</v>
      </c>
      <c r="G710" s="2" t="s">
        <v>215</v>
      </c>
      <c r="H710" s="3">
        <f t="shared" si="27"/>
        <v>98</v>
      </c>
      <c r="I710" s="2" t="s">
        <v>206</v>
      </c>
      <c r="J710" s="2" t="s">
        <v>204</v>
      </c>
      <c r="K710" s="2">
        <v>1</v>
      </c>
      <c r="L710" s="2"/>
    </row>
    <row r="711" spans="1:12">
      <c r="A711" s="2">
        <v>710</v>
      </c>
      <c r="B711" s="2" t="str">
        <f t="shared" si="25"/>
        <v>APT7-R099-1</v>
      </c>
      <c r="C711" s="2" t="str">
        <f t="shared" si="26"/>
        <v>R099</v>
      </c>
      <c r="D711" s="2" t="s">
        <v>403</v>
      </c>
      <c r="E711" s="2" t="s">
        <v>225</v>
      </c>
      <c r="F711" s="3" t="s">
        <v>201</v>
      </c>
      <c r="G711" s="2" t="s">
        <v>202</v>
      </c>
      <c r="H711" s="3">
        <f t="shared" si="27"/>
        <v>99</v>
      </c>
      <c r="I711" s="2" t="s">
        <v>203</v>
      </c>
      <c r="J711" s="2" t="s">
        <v>204</v>
      </c>
      <c r="K711" s="2">
        <v>1</v>
      </c>
      <c r="L711" s="2"/>
    </row>
    <row r="712" spans="1:12">
      <c r="A712" s="2">
        <v>711</v>
      </c>
      <c r="B712" s="2" t="str">
        <f t="shared" si="25"/>
        <v>APT7-T099-1</v>
      </c>
      <c r="C712" s="2" t="str">
        <f t="shared" si="26"/>
        <v>T099</v>
      </c>
      <c r="D712" s="2" t="s">
        <v>403</v>
      </c>
      <c r="E712" s="2" t="s">
        <v>225</v>
      </c>
      <c r="F712" s="3" t="s">
        <v>201</v>
      </c>
      <c r="G712" s="2" t="s">
        <v>215</v>
      </c>
      <c r="H712" s="3">
        <f t="shared" si="27"/>
        <v>99</v>
      </c>
      <c r="I712" s="2" t="s">
        <v>206</v>
      </c>
      <c r="J712" s="2" t="s">
        <v>204</v>
      </c>
      <c r="K712" s="2">
        <v>1</v>
      </c>
      <c r="L712" s="2"/>
    </row>
    <row r="713" spans="1:12">
      <c r="A713" s="2">
        <v>712</v>
      </c>
      <c r="B713" s="2" t="str">
        <f t="shared" si="25"/>
        <v>APT7-R100-1</v>
      </c>
      <c r="C713" s="2" t="str">
        <f t="shared" si="26"/>
        <v>R100</v>
      </c>
      <c r="D713" s="2" t="s">
        <v>403</v>
      </c>
      <c r="E713" s="2" t="s">
        <v>225</v>
      </c>
      <c r="F713" s="3" t="s">
        <v>201</v>
      </c>
      <c r="G713" s="2" t="s">
        <v>202</v>
      </c>
      <c r="H713" s="3">
        <f t="shared" si="27"/>
        <v>100</v>
      </c>
      <c r="I713" s="2" t="s">
        <v>206</v>
      </c>
      <c r="J713" s="2" t="s">
        <v>204</v>
      </c>
      <c r="K713" s="2">
        <v>1</v>
      </c>
      <c r="L713" s="2"/>
    </row>
    <row r="714" spans="1:12">
      <c r="A714" s="2">
        <v>713</v>
      </c>
      <c r="B714" s="2" t="str">
        <f t="shared" si="25"/>
        <v>APT7-T100-1</v>
      </c>
      <c r="C714" s="2" t="str">
        <f t="shared" si="26"/>
        <v>T100</v>
      </c>
      <c r="D714" s="2" t="s">
        <v>403</v>
      </c>
      <c r="E714" s="2" t="s">
        <v>225</v>
      </c>
      <c r="F714" s="3" t="s">
        <v>201</v>
      </c>
      <c r="G714" s="2" t="s">
        <v>215</v>
      </c>
      <c r="H714" s="3">
        <f t="shared" si="27"/>
        <v>100</v>
      </c>
      <c r="I714" s="2" t="s">
        <v>203</v>
      </c>
      <c r="J714" s="2" t="s">
        <v>204</v>
      </c>
      <c r="K714" s="2">
        <v>1</v>
      </c>
      <c r="L714" s="2"/>
    </row>
    <row r="715" spans="1:12">
      <c r="A715" s="2">
        <v>714</v>
      </c>
      <c r="B715" s="2" t="str">
        <f t="shared" si="25"/>
        <v>APT7-R101-1</v>
      </c>
      <c r="C715" s="2" t="str">
        <f t="shared" si="26"/>
        <v>R101</v>
      </c>
      <c r="D715" s="2" t="s">
        <v>403</v>
      </c>
      <c r="E715" s="2" t="s">
        <v>225</v>
      </c>
      <c r="F715" s="3" t="s">
        <v>201</v>
      </c>
      <c r="G715" s="2" t="s">
        <v>202</v>
      </c>
      <c r="H715" s="3">
        <f t="shared" si="27"/>
        <v>101</v>
      </c>
      <c r="I715" s="2" t="s">
        <v>206</v>
      </c>
      <c r="J715" s="2" t="s">
        <v>204</v>
      </c>
      <c r="K715" s="2">
        <v>1</v>
      </c>
      <c r="L715" s="2"/>
    </row>
    <row r="716" spans="1:12">
      <c r="A716" s="2">
        <v>715</v>
      </c>
      <c r="B716" s="2" t="str">
        <f t="shared" si="25"/>
        <v>APT7-T101-1</v>
      </c>
      <c r="C716" s="2" t="str">
        <f t="shared" si="26"/>
        <v>T101</v>
      </c>
      <c r="D716" s="2" t="s">
        <v>403</v>
      </c>
      <c r="E716" s="2" t="s">
        <v>225</v>
      </c>
      <c r="F716" s="3" t="s">
        <v>201</v>
      </c>
      <c r="G716" s="2" t="s">
        <v>215</v>
      </c>
      <c r="H716" s="3">
        <f t="shared" si="27"/>
        <v>101</v>
      </c>
      <c r="I716" s="2" t="s">
        <v>203</v>
      </c>
      <c r="J716" s="2" t="s">
        <v>204</v>
      </c>
      <c r="K716" s="2">
        <v>1</v>
      </c>
      <c r="L716" s="2"/>
    </row>
    <row r="717" spans="1:12">
      <c r="A717" s="2">
        <v>716</v>
      </c>
      <c r="B717" s="2" t="str">
        <f t="shared" si="25"/>
        <v>APT7-R102-1</v>
      </c>
      <c r="C717" s="2" t="str">
        <f t="shared" si="26"/>
        <v>R102</v>
      </c>
      <c r="D717" s="2" t="s">
        <v>403</v>
      </c>
      <c r="E717" s="2" t="s">
        <v>225</v>
      </c>
      <c r="F717" s="3" t="s">
        <v>201</v>
      </c>
      <c r="G717" s="2" t="s">
        <v>202</v>
      </c>
      <c r="H717" s="3">
        <f t="shared" si="27"/>
        <v>102</v>
      </c>
      <c r="I717" s="2" t="s">
        <v>206</v>
      </c>
      <c r="J717" s="2" t="s">
        <v>204</v>
      </c>
      <c r="K717" s="2">
        <v>1</v>
      </c>
      <c r="L717" s="2"/>
    </row>
    <row r="718" spans="1:12">
      <c r="A718" s="2">
        <v>717</v>
      </c>
      <c r="B718" s="2" t="str">
        <f t="shared" si="25"/>
        <v>APT7-T102-1</v>
      </c>
      <c r="C718" s="2" t="str">
        <f t="shared" si="26"/>
        <v>T102</v>
      </c>
      <c r="D718" s="2" t="s">
        <v>403</v>
      </c>
      <c r="E718" s="2" t="s">
        <v>225</v>
      </c>
      <c r="F718" s="3" t="s">
        <v>201</v>
      </c>
      <c r="G718" s="2" t="s">
        <v>215</v>
      </c>
      <c r="H718" s="3">
        <f t="shared" si="27"/>
        <v>102</v>
      </c>
      <c r="I718" s="2" t="s">
        <v>203</v>
      </c>
      <c r="J718" s="2" t="s">
        <v>204</v>
      </c>
      <c r="K718" s="2">
        <v>1</v>
      </c>
      <c r="L718" s="2"/>
    </row>
    <row r="719" spans="1:12">
      <c r="A719" s="2">
        <v>718</v>
      </c>
      <c r="B719" s="2" t="str">
        <f t="shared" si="25"/>
        <v>APT7-R103-1</v>
      </c>
      <c r="C719" s="2" t="str">
        <f t="shared" si="26"/>
        <v>R103</v>
      </c>
      <c r="D719" s="2" t="s">
        <v>403</v>
      </c>
      <c r="E719" s="2" t="s">
        <v>225</v>
      </c>
      <c r="F719" s="3" t="s">
        <v>201</v>
      </c>
      <c r="G719" s="2" t="s">
        <v>202</v>
      </c>
      <c r="H719" s="3">
        <f t="shared" si="27"/>
        <v>103</v>
      </c>
      <c r="I719" s="2" t="s">
        <v>206</v>
      </c>
      <c r="J719" s="2" t="s">
        <v>204</v>
      </c>
      <c r="K719" s="2">
        <v>1</v>
      </c>
      <c r="L719" s="2"/>
    </row>
    <row r="720" spans="1:12">
      <c r="A720" s="2">
        <v>719</v>
      </c>
      <c r="B720" s="2" t="str">
        <f t="shared" si="25"/>
        <v>APT7-T103-1</v>
      </c>
      <c r="C720" s="2" t="str">
        <f t="shared" si="26"/>
        <v>T103</v>
      </c>
      <c r="D720" s="2" t="s">
        <v>403</v>
      </c>
      <c r="E720" s="2" t="s">
        <v>225</v>
      </c>
      <c r="F720" s="3" t="s">
        <v>201</v>
      </c>
      <c r="G720" s="2" t="s">
        <v>215</v>
      </c>
      <c r="H720" s="3">
        <f t="shared" si="27"/>
        <v>103</v>
      </c>
      <c r="I720" s="2" t="s">
        <v>203</v>
      </c>
      <c r="J720" s="2" t="s">
        <v>204</v>
      </c>
      <c r="K720" s="2">
        <v>1</v>
      </c>
      <c r="L720" s="2"/>
    </row>
    <row r="721" spans="1:12">
      <c r="A721" s="2">
        <v>720</v>
      </c>
      <c r="B721" s="2" t="str">
        <f t="shared" si="25"/>
        <v>APT7-R104-1</v>
      </c>
      <c r="C721" s="2" t="str">
        <f t="shared" si="26"/>
        <v>R104</v>
      </c>
      <c r="D721" s="2" t="s">
        <v>403</v>
      </c>
      <c r="E721" s="2" t="s">
        <v>225</v>
      </c>
      <c r="F721" s="3" t="s">
        <v>201</v>
      </c>
      <c r="G721" s="2" t="s">
        <v>202</v>
      </c>
      <c r="H721" s="3">
        <f t="shared" si="27"/>
        <v>104</v>
      </c>
      <c r="I721" s="2" t="s">
        <v>206</v>
      </c>
      <c r="J721" s="2" t="s">
        <v>204</v>
      </c>
      <c r="K721" s="2">
        <v>1</v>
      </c>
      <c r="L721" s="2"/>
    </row>
    <row r="722" spans="1:12">
      <c r="A722" s="2">
        <v>721</v>
      </c>
      <c r="B722" s="2" t="str">
        <f t="shared" si="25"/>
        <v>APT7-T104-1</v>
      </c>
      <c r="C722" s="2" t="str">
        <f t="shared" si="26"/>
        <v>T104</v>
      </c>
      <c r="D722" s="2" t="s">
        <v>403</v>
      </c>
      <c r="E722" s="2" t="s">
        <v>225</v>
      </c>
      <c r="F722" s="3" t="s">
        <v>201</v>
      </c>
      <c r="G722" s="2" t="s">
        <v>215</v>
      </c>
      <c r="H722" s="3">
        <f t="shared" si="27"/>
        <v>104</v>
      </c>
      <c r="I722" s="2" t="s">
        <v>203</v>
      </c>
      <c r="J722" s="2" t="s">
        <v>204</v>
      </c>
      <c r="K722" s="2">
        <v>1</v>
      </c>
      <c r="L722" s="2"/>
    </row>
    <row r="723" spans="1:12">
      <c r="A723" s="2">
        <v>722</v>
      </c>
      <c r="B723" s="2" t="str">
        <f t="shared" si="25"/>
        <v>APT7-R105-1</v>
      </c>
      <c r="C723" s="2" t="str">
        <f t="shared" si="26"/>
        <v>R105</v>
      </c>
      <c r="D723" s="2" t="s">
        <v>403</v>
      </c>
      <c r="E723" s="2" t="s">
        <v>225</v>
      </c>
      <c r="F723" s="3" t="s">
        <v>201</v>
      </c>
      <c r="G723" s="2" t="s">
        <v>202</v>
      </c>
      <c r="H723" s="3">
        <f t="shared" si="27"/>
        <v>105</v>
      </c>
      <c r="I723" s="2" t="s">
        <v>206</v>
      </c>
      <c r="J723" s="2" t="s">
        <v>204</v>
      </c>
      <c r="K723" s="2">
        <v>1</v>
      </c>
      <c r="L723" s="2"/>
    </row>
    <row r="724" spans="1:12">
      <c r="A724" s="2">
        <v>723</v>
      </c>
      <c r="B724" s="2" t="str">
        <f t="shared" si="25"/>
        <v>APT7-T105-1</v>
      </c>
      <c r="C724" s="2" t="str">
        <f t="shared" si="26"/>
        <v>T105</v>
      </c>
      <c r="D724" s="2" t="s">
        <v>403</v>
      </c>
      <c r="E724" s="2" t="s">
        <v>225</v>
      </c>
      <c r="F724" s="3" t="s">
        <v>201</v>
      </c>
      <c r="G724" s="2" t="s">
        <v>215</v>
      </c>
      <c r="H724" s="3">
        <f t="shared" si="27"/>
        <v>105</v>
      </c>
      <c r="I724" s="2" t="s">
        <v>203</v>
      </c>
      <c r="J724" s="2" t="s">
        <v>204</v>
      </c>
      <c r="K724" s="2">
        <v>1</v>
      </c>
      <c r="L724" s="2"/>
    </row>
    <row r="725" spans="1:12">
      <c r="A725" s="2">
        <v>724</v>
      </c>
      <c r="B725" s="2" t="str">
        <f t="shared" si="25"/>
        <v>APT7-R106-1</v>
      </c>
      <c r="C725" s="2" t="str">
        <f t="shared" si="26"/>
        <v>R106</v>
      </c>
      <c r="D725" s="2" t="s">
        <v>403</v>
      </c>
      <c r="E725" s="2" t="s">
        <v>225</v>
      </c>
      <c r="F725" s="3" t="s">
        <v>201</v>
      </c>
      <c r="G725" s="2" t="s">
        <v>202</v>
      </c>
      <c r="H725" s="3">
        <f t="shared" si="27"/>
        <v>106</v>
      </c>
      <c r="I725" s="2" t="s">
        <v>206</v>
      </c>
      <c r="J725" s="2" t="s">
        <v>204</v>
      </c>
      <c r="K725" s="2">
        <v>1</v>
      </c>
      <c r="L725" s="2"/>
    </row>
    <row r="726" spans="1:12">
      <c r="A726" s="2">
        <v>725</v>
      </c>
      <c r="B726" s="2" t="str">
        <f t="shared" si="25"/>
        <v>APT7-T106-1</v>
      </c>
      <c r="C726" s="2" t="str">
        <f t="shared" si="26"/>
        <v>T106</v>
      </c>
      <c r="D726" s="2" t="s">
        <v>403</v>
      </c>
      <c r="E726" s="2" t="s">
        <v>225</v>
      </c>
      <c r="F726" s="3" t="s">
        <v>201</v>
      </c>
      <c r="G726" s="2" t="s">
        <v>215</v>
      </c>
      <c r="H726" s="3">
        <f t="shared" si="27"/>
        <v>106</v>
      </c>
      <c r="I726" s="2" t="s">
        <v>203</v>
      </c>
      <c r="J726" s="2" t="s">
        <v>204</v>
      </c>
      <c r="K726" s="2">
        <v>1</v>
      </c>
      <c r="L726" s="2"/>
    </row>
    <row r="727" spans="1:12">
      <c r="A727" s="2">
        <v>726</v>
      </c>
      <c r="B727" s="2" t="str">
        <f t="shared" si="25"/>
        <v>APT7-R107-1</v>
      </c>
      <c r="C727" s="2" t="str">
        <f t="shared" si="26"/>
        <v>R107</v>
      </c>
      <c r="D727" s="2" t="s">
        <v>403</v>
      </c>
      <c r="E727" s="2" t="s">
        <v>225</v>
      </c>
      <c r="F727" s="3" t="s">
        <v>201</v>
      </c>
      <c r="G727" s="2" t="s">
        <v>202</v>
      </c>
      <c r="H727" s="3">
        <f t="shared" si="27"/>
        <v>107</v>
      </c>
      <c r="I727" s="2" t="s">
        <v>206</v>
      </c>
      <c r="J727" s="2" t="s">
        <v>204</v>
      </c>
      <c r="K727" s="2">
        <v>1</v>
      </c>
      <c r="L727" s="2"/>
    </row>
    <row r="728" spans="1:12">
      <c r="A728" s="2">
        <v>727</v>
      </c>
      <c r="B728" s="2" t="str">
        <f t="shared" si="25"/>
        <v>APT7-T107-1</v>
      </c>
      <c r="C728" s="2" t="str">
        <f t="shared" si="26"/>
        <v>T107</v>
      </c>
      <c r="D728" s="2" t="s">
        <v>403</v>
      </c>
      <c r="E728" s="2" t="s">
        <v>225</v>
      </c>
      <c r="F728" s="3" t="s">
        <v>201</v>
      </c>
      <c r="G728" s="2" t="s">
        <v>215</v>
      </c>
      <c r="H728" s="3">
        <f t="shared" si="27"/>
        <v>107</v>
      </c>
      <c r="I728" s="2" t="s">
        <v>203</v>
      </c>
      <c r="J728" s="2" t="s">
        <v>204</v>
      </c>
      <c r="K728" s="2">
        <v>1</v>
      </c>
      <c r="L728" s="2"/>
    </row>
    <row r="729" spans="1:12">
      <c r="A729" s="2">
        <v>728</v>
      </c>
      <c r="B729" s="2" t="str">
        <f t="shared" si="25"/>
        <v>APT9-R108-1</v>
      </c>
      <c r="C729" s="2" t="str">
        <f t="shared" si="26"/>
        <v>R108</v>
      </c>
      <c r="D729" s="2" t="s">
        <v>405</v>
      </c>
      <c r="E729" s="2" t="s">
        <v>414</v>
      </c>
      <c r="F729" s="3" t="s">
        <v>415</v>
      </c>
      <c r="G729" s="2" t="s">
        <v>202</v>
      </c>
      <c r="H729" s="3">
        <f t="shared" si="27"/>
        <v>108</v>
      </c>
      <c r="I729" s="2" t="s">
        <v>206</v>
      </c>
      <c r="J729" s="2" t="s">
        <v>204</v>
      </c>
      <c r="K729" s="2">
        <v>1</v>
      </c>
      <c r="L729" s="2"/>
    </row>
    <row r="730" spans="1:12">
      <c r="A730" s="2">
        <v>729</v>
      </c>
      <c r="B730" s="2" t="str">
        <f t="shared" si="25"/>
        <v>APT9-T108-1</v>
      </c>
      <c r="C730" s="2" t="str">
        <f t="shared" si="26"/>
        <v>T108</v>
      </c>
      <c r="D730" s="2" t="s">
        <v>405</v>
      </c>
      <c r="E730" s="2" t="s">
        <v>414</v>
      </c>
      <c r="F730" s="3" t="s">
        <v>415</v>
      </c>
      <c r="G730" s="2" t="s">
        <v>215</v>
      </c>
      <c r="H730" s="3">
        <f t="shared" si="27"/>
        <v>108</v>
      </c>
      <c r="I730" s="2" t="s">
        <v>203</v>
      </c>
      <c r="J730" s="2" t="s">
        <v>204</v>
      </c>
      <c r="K730" s="2">
        <v>1</v>
      </c>
      <c r="L730" s="2"/>
    </row>
    <row r="731" spans="1:12">
      <c r="A731" s="2">
        <v>730</v>
      </c>
      <c r="B731" s="2" t="str">
        <f t="shared" si="25"/>
        <v>APT9-R109-1</v>
      </c>
      <c r="C731" s="2" t="str">
        <f t="shared" si="26"/>
        <v>R109</v>
      </c>
      <c r="D731" s="2" t="s">
        <v>405</v>
      </c>
      <c r="E731" s="2" t="s">
        <v>414</v>
      </c>
      <c r="F731" s="3" t="s">
        <v>415</v>
      </c>
      <c r="G731" s="2" t="s">
        <v>202</v>
      </c>
      <c r="H731" s="3">
        <f t="shared" si="27"/>
        <v>109</v>
      </c>
      <c r="I731" s="2" t="s">
        <v>206</v>
      </c>
      <c r="J731" s="2" t="s">
        <v>204</v>
      </c>
      <c r="K731" s="2">
        <v>1</v>
      </c>
      <c r="L731" s="2"/>
    </row>
    <row r="732" spans="1:12">
      <c r="A732" s="2">
        <v>731</v>
      </c>
      <c r="B732" s="2" t="str">
        <f t="shared" si="25"/>
        <v>APT9-T109-1</v>
      </c>
      <c r="C732" s="2" t="str">
        <f t="shared" si="26"/>
        <v>T109</v>
      </c>
      <c r="D732" s="2" t="s">
        <v>405</v>
      </c>
      <c r="E732" s="2" t="s">
        <v>414</v>
      </c>
      <c r="F732" s="3" t="s">
        <v>415</v>
      </c>
      <c r="G732" s="2" t="s">
        <v>215</v>
      </c>
      <c r="H732" s="3">
        <f t="shared" si="27"/>
        <v>109</v>
      </c>
      <c r="I732" s="2" t="s">
        <v>203</v>
      </c>
      <c r="J732" s="2" t="s">
        <v>204</v>
      </c>
      <c r="K732" s="2">
        <v>1</v>
      </c>
      <c r="L732" s="2"/>
    </row>
    <row r="733" spans="1:12">
      <c r="A733" s="2">
        <v>732</v>
      </c>
      <c r="B733" s="2" t="str">
        <f t="shared" si="25"/>
        <v>APT7-R110-1</v>
      </c>
      <c r="C733" s="2" t="str">
        <f t="shared" si="26"/>
        <v>R110</v>
      </c>
      <c r="D733" s="2" t="s">
        <v>403</v>
      </c>
      <c r="E733" s="2" t="s">
        <v>416</v>
      </c>
      <c r="F733" s="3" t="s">
        <v>201</v>
      </c>
      <c r="G733" s="2" t="s">
        <v>202</v>
      </c>
      <c r="H733" s="3">
        <f t="shared" si="27"/>
        <v>110</v>
      </c>
      <c r="I733" s="2" t="s">
        <v>203</v>
      </c>
      <c r="J733" s="2" t="s">
        <v>204</v>
      </c>
      <c r="K733" s="2">
        <v>1</v>
      </c>
      <c r="L733" s="2"/>
    </row>
    <row r="734" spans="1:12">
      <c r="A734" s="2">
        <v>733</v>
      </c>
      <c r="B734" s="2" t="str">
        <f t="shared" si="25"/>
        <v>APT7-T110-1</v>
      </c>
      <c r="C734" s="2" t="str">
        <f t="shared" si="26"/>
        <v>T110</v>
      </c>
      <c r="D734" s="2" t="s">
        <v>403</v>
      </c>
      <c r="E734" s="2" t="s">
        <v>417</v>
      </c>
      <c r="F734" s="3" t="s">
        <v>413</v>
      </c>
      <c r="G734" s="2" t="s">
        <v>215</v>
      </c>
      <c r="H734" s="3">
        <f t="shared" si="27"/>
        <v>110</v>
      </c>
      <c r="I734" s="2" t="s">
        <v>206</v>
      </c>
      <c r="J734" s="2" t="s">
        <v>204</v>
      </c>
      <c r="K734" s="2">
        <v>1</v>
      </c>
      <c r="L734" s="2"/>
    </row>
    <row r="735" spans="1:12">
      <c r="A735" s="2">
        <v>734</v>
      </c>
      <c r="B735" s="2" t="str">
        <f t="shared" si="25"/>
        <v>IS35E-R111-1</v>
      </c>
      <c r="C735" s="2" t="str">
        <f t="shared" si="26"/>
        <v>R111</v>
      </c>
      <c r="D735" s="2" t="s">
        <v>398</v>
      </c>
      <c r="E735" s="2" t="s">
        <v>418</v>
      </c>
      <c r="F735" s="3" t="s">
        <v>409</v>
      </c>
      <c r="G735" s="2" t="s">
        <v>202</v>
      </c>
      <c r="H735" s="3">
        <f t="shared" si="27"/>
        <v>111</v>
      </c>
      <c r="I735" s="2" t="s">
        <v>229</v>
      </c>
      <c r="J735" s="2" t="s">
        <v>222</v>
      </c>
      <c r="K735" s="2">
        <v>1</v>
      </c>
      <c r="L735" s="2"/>
    </row>
    <row r="736" spans="1:12">
      <c r="A736" s="2">
        <v>735</v>
      </c>
      <c r="B736" s="2" t="str">
        <f t="shared" si="25"/>
        <v>IS35E-T111-1</v>
      </c>
      <c r="C736" s="2" t="str">
        <f t="shared" si="26"/>
        <v>T111</v>
      </c>
      <c r="D736" s="2" t="s">
        <v>398</v>
      </c>
      <c r="E736" s="2" t="s">
        <v>418</v>
      </c>
      <c r="F736" s="3" t="s">
        <v>409</v>
      </c>
      <c r="G736" s="2" t="s">
        <v>215</v>
      </c>
      <c r="H736" s="3">
        <f t="shared" si="27"/>
        <v>111</v>
      </c>
      <c r="I736" s="2" t="s">
        <v>202</v>
      </c>
      <c r="J736" s="2" t="s">
        <v>222</v>
      </c>
      <c r="K736" s="2">
        <v>1</v>
      </c>
      <c r="L736" s="2"/>
    </row>
    <row r="737" spans="1:12">
      <c r="A737" s="2">
        <v>736</v>
      </c>
      <c r="B737" s="2" t="str">
        <f t="shared" si="25"/>
        <v>IS35E-R112-1</v>
      </c>
      <c r="C737" s="2" t="str">
        <f t="shared" si="26"/>
        <v>R112</v>
      </c>
      <c r="D737" s="2" t="s">
        <v>398</v>
      </c>
      <c r="E737" s="2" t="s">
        <v>418</v>
      </c>
      <c r="F737" s="3" t="s">
        <v>409</v>
      </c>
      <c r="G737" s="2" t="s">
        <v>202</v>
      </c>
      <c r="H737" s="3">
        <f t="shared" si="27"/>
        <v>112</v>
      </c>
      <c r="I737" s="2" t="s">
        <v>229</v>
      </c>
      <c r="J737" s="2" t="s">
        <v>201</v>
      </c>
      <c r="K737" s="2">
        <v>1</v>
      </c>
      <c r="L737" s="2"/>
    </row>
    <row r="738" spans="1:12">
      <c r="A738" s="2">
        <v>737</v>
      </c>
      <c r="B738" s="2" t="str">
        <f t="shared" si="25"/>
        <v>IS35E-T112-1</v>
      </c>
      <c r="C738" s="2" t="str">
        <f t="shared" si="26"/>
        <v>T112</v>
      </c>
      <c r="D738" s="2" t="s">
        <v>398</v>
      </c>
      <c r="E738" s="2" t="s">
        <v>418</v>
      </c>
      <c r="F738" s="3" t="s">
        <v>409</v>
      </c>
      <c r="G738" s="2" t="s">
        <v>215</v>
      </c>
      <c r="H738" s="3">
        <f t="shared" si="27"/>
        <v>112</v>
      </c>
      <c r="I738" s="2" t="s">
        <v>202</v>
      </c>
      <c r="J738" s="2" t="s">
        <v>201</v>
      </c>
      <c r="K738" s="2">
        <v>1</v>
      </c>
      <c r="L738" s="2"/>
    </row>
    <row r="739" spans="1:12">
      <c r="A739" s="2">
        <v>738</v>
      </c>
      <c r="B739" s="2" t="str">
        <f t="shared" si="25"/>
        <v>IS35E-R113-1</v>
      </c>
      <c r="C739" s="2" t="str">
        <f t="shared" si="26"/>
        <v>R113</v>
      </c>
      <c r="D739" s="2" t="s">
        <v>398</v>
      </c>
      <c r="E739" s="2" t="s">
        <v>418</v>
      </c>
      <c r="F739" s="3" t="s">
        <v>409</v>
      </c>
      <c r="G739" s="2" t="s">
        <v>202</v>
      </c>
      <c r="H739" s="3">
        <f t="shared" si="27"/>
        <v>113</v>
      </c>
      <c r="I739" s="2" t="s">
        <v>229</v>
      </c>
      <c r="J739" s="2" t="s">
        <v>201</v>
      </c>
      <c r="K739" s="2">
        <v>1</v>
      </c>
      <c r="L739" s="2"/>
    </row>
    <row r="740" spans="1:12">
      <c r="A740" s="2">
        <v>739</v>
      </c>
      <c r="B740" s="2" t="str">
        <f t="shared" si="25"/>
        <v>IS35E-T113-1</v>
      </c>
      <c r="C740" s="2" t="str">
        <f t="shared" si="26"/>
        <v>T113</v>
      </c>
      <c r="D740" s="2" t="s">
        <v>398</v>
      </c>
      <c r="E740" s="2" t="s">
        <v>418</v>
      </c>
      <c r="F740" s="3" t="s">
        <v>409</v>
      </c>
      <c r="G740" s="2" t="s">
        <v>215</v>
      </c>
      <c r="H740" s="3">
        <f t="shared" si="27"/>
        <v>113</v>
      </c>
      <c r="I740" s="2" t="s">
        <v>202</v>
      </c>
      <c r="J740" s="2" t="s">
        <v>201</v>
      </c>
      <c r="K740" s="2">
        <v>1</v>
      </c>
      <c r="L740" s="2"/>
    </row>
    <row r="741" spans="1:12">
      <c r="A741" s="2">
        <v>740</v>
      </c>
      <c r="B741" s="2" t="str">
        <f t="shared" si="25"/>
        <v>IS39-R114-1</v>
      </c>
      <c r="C741" s="2" t="str">
        <f t="shared" si="26"/>
        <v>R114</v>
      </c>
      <c r="D741" s="2" t="s">
        <v>401</v>
      </c>
      <c r="E741" s="2" t="s">
        <v>418</v>
      </c>
      <c r="F741" s="3" t="s">
        <v>409</v>
      </c>
      <c r="G741" s="2" t="s">
        <v>202</v>
      </c>
      <c r="H741" s="3">
        <f t="shared" si="27"/>
        <v>114</v>
      </c>
      <c r="I741" s="2" t="s">
        <v>229</v>
      </c>
      <c r="J741" s="2" t="s">
        <v>201</v>
      </c>
      <c r="K741" s="2">
        <v>1</v>
      </c>
      <c r="L741" s="2"/>
    </row>
    <row r="742" spans="1:12">
      <c r="A742" s="2">
        <v>741</v>
      </c>
      <c r="B742" s="2" t="str">
        <f t="shared" si="25"/>
        <v>IS39-T114-1</v>
      </c>
      <c r="C742" s="2" t="str">
        <f t="shared" si="26"/>
        <v>T114</v>
      </c>
      <c r="D742" s="2" t="s">
        <v>401</v>
      </c>
      <c r="E742" s="2" t="s">
        <v>418</v>
      </c>
      <c r="F742" s="3" t="s">
        <v>409</v>
      </c>
      <c r="G742" s="2" t="s">
        <v>215</v>
      </c>
      <c r="H742" s="3">
        <f t="shared" si="27"/>
        <v>114</v>
      </c>
      <c r="I742" s="2" t="s">
        <v>202</v>
      </c>
      <c r="J742" s="2" t="s">
        <v>201</v>
      </c>
      <c r="K742" s="2">
        <v>1</v>
      </c>
      <c r="L742" s="2"/>
    </row>
    <row r="743" spans="1:12">
      <c r="A743" s="2">
        <v>742</v>
      </c>
      <c r="B743" s="2" t="str">
        <f t="shared" si="25"/>
        <v>SES4-R115-1</v>
      </c>
      <c r="C743" s="2" t="str">
        <f t="shared" si="26"/>
        <v>R115</v>
      </c>
      <c r="D743" s="2" t="s">
        <v>419</v>
      </c>
      <c r="E743" s="2" t="s">
        <v>418</v>
      </c>
      <c r="F743" s="3" t="s">
        <v>409</v>
      </c>
      <c r="G743" s="2" t="s">
        <v>202</v>
      </c>
      <c r="H743" s="3">
        <f t="shared" si="27"/>
        <v>115</v>
      </c>
      <c r="I743" s="2" t="s">
        <v>229</v>
      </c>
      <c r="J743" s="2" t="s">
        <v>201</v>
      </c>
      <c r="K743" s="2">
        <v>1</v>
      </c>
      <c r="L743" s="2"/>
    </row>
    <row r="744" spans="1:12">
      <c r="A744" s="2">
        <v>743</v>
      </c>
      <c r="B744" s="2" t="str">
        <f t="shared" si="25"/>
        <v>SES4-T115-1</v>
      </c>
      <c r="C744" s="2" t="str">
        <f t="shared" si="26"/>
        <v>T115</v>
      </c>
      <c r="D744" s="2" t="s">
        <v>419</v>
      </c>
      <c r="E744" s="2" t="s">
        <v>418</v>
      </c>
      <c r="F744" s="3" t="s">
        <v>409</v>
      </c>
      <c r="G744" s="2" t="s">
        <v>215</v>
      </c>
      <c r="H744" s="3">
        <f t="shared" si="27"/>
        <v>115</v>
      </c>
      <c r="I744" s="2" t="s">
        <v>202</v>
      </c>
      <c r="J744" s="2" t="s">
        <v>201</v>
      </c>
      <c r="K744" s="2">
        <v>1</v>
      </c>
      <c r="L744" s="2"/>
    </row>
    <row r="745" spans="1:12">
      <c r="A745" s="2">
        <v>744</v>
      </c>
      <c r="B745" s="2" t="str">
        <f t="shared" si="25"/>
        <v>E21B-R116-1</v>
      </c>
      <c r="C745" s="2" t="str">
        <f t="shared" si="26"/>
        <v>R116</v>
      </c>
      <c r="D745" s="2" t="s">
        <v>420</v>
      </c>
      <c r="E745" s="2" t="s">
        <v>421</v>
      </c>
      <c r="F745" s="3" t="s">
        <v>415</v>
      </c>
      <c r="G745" s="2" t="s">
        <v>202</v>
      </c>
      <c r="H745" s="3">
        <f t="shared" si="27"/>
        <v>116</v>
      </c>
      <c r="I745" s="2" t="s">
        <v>248</v>
      </c>
      <c r="J745" s="2" t="s">
        <v>204</v>
      </c>
      <c r="K745" s="2">
        <v>1</v>
      </c>
      <c r="L745" s="2"/>
    </row>
    <row r="746" spans="1:12">
      <c r="A746" s="2">
        <v>745</v>
      </c>
      <c r="B746" s="2" t="str">
        <f t="shared" si="25"/>
        <v>E21B-T116-1</v>
      </c>
      <c r="C746" s="2" t="str">
        <f t="shared" si="26"/>
        <v>T116</v>
      </c>
      <c r="D746" s="2" t="s">
        <v>420</v>
      </c>
      <c r="E746" s="2" t="s">
        <v>421</v>
      </c>
      <c r="F746" s="3" t="s">
        <v>415</v>
      </c>
      <c r="G746" s="2" t="s">
        <v>215</v>
      </c>
      <c r="H746" s="3">
        <f t="shared" si="27"/>
        <v>116</v>
      </c>
      <c r="I746" s="2" t="s">
        <v>358</v>
      </c>
      <c r="J746" s="2" t="s">
        <v>204</v>
      </c>
      <c r="K746" s="2">
        <v>1</v>
      </c>
      <c r="L746" s="2"/>
    </row>
    <row r="747" spans="1:12">
      <c r="A747" s="2">
        <v>746</v>
      </c>
      <c r="B747" s="2" t="str">
        <f t="shared" si="25"/>
        <v>E10B-R117-1</v>
      </c>
      <c r="C747" s="2" t="str">
        <f t="shared" si="26"/>
        <v>R117</v>
      </c>
      <c r="D747" s="2" t="s">
        <v>422</v>
      </c>
      <c r="E747" s="2" t="s">
        <v>423</v>
      </c>
      <c r="F747" s="3" t="s">
        <v>221</v>
      </c>
      <c r="G747" s="2" t="s">
        <v>202</v>
      </c>
      <c r="H747" s="3">
        <f t="shared" si="27"/>
        <v>117</v>
      </c>
      <c r="I747" s="2" t="s">
        <v>203</v>
      </c>
      <c r="J747" s="2" t="s">
        <v>204</v>
      </c>
      <c r="K747" s="2">
        <v>1</v>
      </c>
      <c r="L747" s="2"/>
    </row>
    <row r="748" spans="1:12">
      <c r="A748" s="2">
        <v>747</v>
      </c>
      <c r="B748" s="2" t="str">
        <f t="shared" si="25"/>
        <v>E10B-T117-1</v>
      </c>
      <c r="C748" s="2" t="str">
        <f t="shared" si="26"/>
        <v>T117</v>
      </c>
      <c r="D748" s="2" t="s">
        <v>422</v>
      </c>
      <c r="E748" s="2" t="s">
        <v>423</v>
      </c>
      <c r="F748" s="3" t="s">
        <v>221</v>
      </c>
      <c r="G748" s="2" t="s">
        <v>215</v>
      </c>
      <c r="H748" s="3">
        <f t="shared" si="27"/>
        <v>117</v>
      </c>
      <c r="I748" s="2" t="s">
        <v>206</v>
      </c>
      <c r="J748" s="2" t="s">
        <v>204</v>
      </c>
      <c r="K748" s="2">
        <v>1</v>
      </c>
      <c r="L748" s="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74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4090"/>
  <sheetViews>
    <sheetView topLeftCell="E1" workbookViewId="0">
      <pane ySplit="1" topLeftCell="A4087" activePane="bottomLeft" state="frozen"/>
      <selection/>
      <selection pane="bottomLeft" activeCell="H715" sqref="H715"/>
    </sheetView>
  </sheetViews>
  <sheetFormatPr defaultColWidth="9" defaultRowHeight="14.25"/>
  <cols>
    <col min="2" max="3" width="21.3333333333333" style="179" customWidth="1"/>
    <col min="4" max="4" width="17.5833333333333" style="179" customWidth="1"/>
    <col min="5" max="5" width="11.8333333333333" style="179" customWidth="1"/>
    <col min="6" max="8" width="13.5" style="179" customWidth="1"/>
    <col min="9" max="9" width="12.8333333333333" style="179" customWidth="1"/>
    <col min="10" max="10" width="11.8333333333333" style="179" customWidth="1"/>
    <col min="11" max="11" width="15" style="179" customWidth="1"/>
    <col min="12" max="12" width="17.3333333333333" style="179" customWidth="1"/>
    <col min="13" max="13" width="11.0833333333333" style="179" hidden="1" customWidth="1"/>
    <col min="14" max="14" width="20.5833333333333" style="179" customWidth="1"/>
    <col min="15" max="15" width="22.0833333333333" style="179" customWidth="1"/>
  </cols>
  <sheetData>
    <row r="1" s="2" customFormat="1" ht="31.5" customHeight="1" spans="1:15">
      <c r="A1" s="177" t="s">
        <v>189</v>
      </c>
      <c r="B1" s="177" t="s">
        <v>424</v>
      </c>
      <c r="C1" s="177" t="s">
        <v>425</v>
      </c>
      <c r="D1" s="177" t="s">
        <v>426</v>
      </c>
      <c r="E1" s="177" t="s">
        <v>427</v>
      </c>
      <c r="F1" s="177" t="s">
        <v>428</v>
      </c>
      <c r="G1" s="177" t="s">
        <v>429</v>
      </c>
      <c r="H1" s="180" t="s">
        <v>430</v>
      </c>
      <c r="I1" s="177" t="s">
        <v>431</v>
      </c>
      <c r="J1" s="181" t="s">
        <v>432</v>
      </c>
      <c r="K1" s="181" t="s">
        <v>433</v>
      </c>
      <c r="L1" s="181" t="s">
        <v>434</v>
      </c>
      <c r="M1" s="181" t="s">
        <v>435</v>
      </c>
      <c r="N1" s="181" t="s">
        <v>436</v>
      </c>
      <c r="O1" s="177" t="s">
        <v>437</v>
      </c>
    </row>
    <row r="2" s="2" customFormat="1" ht="13.5" hidden="1" customHeight="1" spans="1:15">
      <c r="A2" s="177">
        <v>1</v>
      </c>
      <c r="B2" s="177" t="str">
        <f>H2&amp;"-"&amp;I2</f>
        <v>CS10R-R001-9-1</v>
      </c>
      <c r="C2" s="177" t="str">
        <f t="shared" ref="C2:C65" si="0">O2&amp;"-"&amp;D2</f>
        <v>CS10R-RC1A</v>
      </c>
      <c r="D2" s="177" t="s">
        <v>438</v>
      </c>
      <c r="E2" s="177" t="str">
        <f>VLOOKUP(H2,通道基本信息!B:K,6,0)</f>
        <v>R</v>
      </c>
      <c r="F2" s="177" t="str">
        <f>VLOOKUP(H2,通道基本信息!B:K,5,0)</f>
        <v>C</v>
      </c>
      <c r="G2" s="177" t="str">
        <f>VLOOKUP(H2,通道基本信息!B:K,8,0)</f>
        <v>H</v>
      </c>
      <c r="H2" s="177" t="s">
        <v>439</v>
      </c>
      <c r="I2" s="177">
        <v>1</v>
      </c>
      <c r="J2" s="177">
        <v>30</v>
      </c>
      <c r="K2" s="177">
        <v>14008</v>
      </c>
      <c r="L2" s="177">
        <v>14038</v>
      </c>
      <c r="M2" s="177" t="s">
        <v>440</v>
      </c>
      <c r="N2" s="177" t="s">
        <v>440</v>
      </c>
      <c r="O2" s="2" t="str">
        <f>VLOOKUP(H2,通道基本信息!B:L,3,FALSE)</f>
        <v>CS10R</v>
      </c>
    </row>
    <row r="3" s="2" customFormat="1" ht="13.5" hidden="1" customHeight="1" spans="1:15">
      <c r="A3" s="177">
        <v>2</v>
      </c>
      <c r="B3" s="177" t="str">
        <f t="shared" ref="B3:B66" si="1">H3&amp;"-"&amp;I3</f>
        <v>CS10R-R001-9-2</v>
      </c>
      <c r="C3" s="177" t="str">
        <f t="shared" si="0"/>
        <v>CS10R-RC2A</v>
      </c>
      <c r="D3" s="177" t="s">
        <v>441</v>
      </c>
      <c r="E3" s="177" t="str">
        <f>VLOOKUP(H3,通道基本信息!B:K,6,0)</f>
        <v>R</v>
      </c>
      <c r="F3" s="177" t="str">
        <f>VLOOKUP(H3,通道基本信息!B:K,5,0)</f>
        <v>C</v>
      </c>
      <c r="G3" s="177" t="str">
        <f>VLOOKUP(H3,通道基本信息!B:K,8,0)</f>
        <v>H</v>
      </c>
      <c r="H3" s="177" t="s">
        <v>439</v>
      </c>
      <c r="I3" s="177">
        <v>2</v>
      </c>
      <c r="J3" s="177">
        <v>54</v>
      </c>
      <c r="K3" s="177">
        <v>14043</v>
      </c>
      <c r="L3" s="177">
        <v>14097</v>
      </c>
      <c r="M3" s="177" t="s">
        <v>442</v>
      </c>
      <c r="N3" s="177" t="s">
        <v>442</v>
      </c>
      <c r="O3" s="2" t="str">
        <f>VLOOKUP(H3,通道基本信息!B:L,3,FALSE)</f>
        <v>CS10R</v>
      </c>
    </row>
    <row r="4" s="2" customFormat="1" ht="13.5" hidden="1" customHeight="1" spans="1:15">
      <c r="A4" s="177">
        <v>3</v>
      </c>
      <c r="B4" s="177" t="str">
        <f t="shared" si="1"/>
        <v>CS10R-R001-9-3</v>
      </c>
      <c r="C4" s="177" t="str">
        <f t="shared" si="0"/>
        <v>CS10R-RC3A</v>
      </c>
      <c r="D4" s="177" t="s">
        <v>443</v>
      </c>
      <c r="E4" s="177" t="str">
        <f>VLOOKUP(H4,通道基本信息!B:K,6,0)</f>
        <v>R</v>
      </c>
      <c r="F4" s="177" t="str">
        <f>VLOOKUP(H4,通道基本信息!B:K,5,0)</f>
        <v>C</v>
      </c>
      <c r="G4" s="177" t="str">
        <f>VLOOKUP(H4,通道基本信息!B:K,8,0)</f>
        <v>H</v>
      </c>
      <c r="H4" s="177" t="s">
        <v>439</v>
      </c>
      <c r="I4" s="177">
        <v>3</v>
      </c>
      <c r="J4" s="177">
        <v>54</v>
      </c>
      <c r="K4" s="177">
        <v>14103</v>
      </c>
      <c r="L4" s="177">
        <v>14157</v>
      </c>
      <c r="M4" s="177" t="s">
        <v>444</v>
      </c>
      <c r="N4" s="177" t="s">
        <v>444</v>
      </c>
      <c r="O4" s="2" t="str">
        <f>VLOOKUP(H4,通道基本信息!B:L,3,FALSE)</f>
        <v>CS10R</v>
      </c>
    </row>
    <row r="5" s="2" customFormat="1" ht="13.5" hidden="1" customHeight="1" spans="1:15">
      <c r="A5" s="177">
        <v>4</v>
      </c>
      <c r="B5" s="177" t="str">
        <f t="shared" si="1"/>
        <v>CS10R-R001-9-4</v>
      </c>
      <c r="C5" s="177" t="str">
        <f t="shared" si="0"/>
        <v>CS10R-RC4A</v>
      </c>
      <c r="D5" s="177" t="s">
        <v>445</v>
      </c>
      <c r="E5" s="177" t="str">
        <f>VLOOKUP(H5,通道基本信息!B:K,6,0)</f>
        <v>R</v>
      </c>
      <c r="F5" s="177" t="str">
        <f>VLOOKUP(H5,通道基本信息!B:K,5,0)</f>
        <v>C</v>
      </c>
      <c r="G5" s="177" t="str">
        <f>VLOOKUP(H5,通道基本信息!B:K,8,0)</f>
        <v>H</v>
      </c>
      <c r="H5" s="177" t="s">
        <v>439</v>
      </c>
      <c r="I5" s="177">
        <v>4</v>
      </c>
      <c r="J5" s="177">
        <v>54</v>
      </c>
      <c r="K5" s="177">
        <v>14163</v>
      </c>
      <c r="L5" s="177">
        <v>14217</v>
      </c>
      <c r="M5" s="177" t="s">
        <v>446</v>
      </c>
      <c r="N5" s="177" t="s">
        <v>446</v>
      </c>
      <c r="O5" s="2" t="str">
        <f>VLOOKUP(H5,通道基本信息!B:L,3,FALSE)</f>
        <v>CS10R</v>
      </c>
    </row>
    <row r="6" s="2" customFormat="1" ht="13.5" hidden="1" customHeight="1" spans="1:15">
      <c r="A6" s="177">
        <v>5</v>
      </c>
      <c r="B6" s="177" t="str">
        <f t="shared" si="1"/>
        <v>CS10R-R001-9-5</v>
      </c>
      <c r="C6" s="177" t="str">
        <f t="shared" si="0"/>
        <v>CS10R-RC5A</v>
      </c>
      <c r="D6" s="177" t="s">
        <v>447</v>
      </c>
      <c r="E6" s="177" t="str">
        <f>VLOOKUP(H6,通道基本信息!B:K,6,0)</f>
        <v>R</v>
      </c>
      <c r="F6" s="177" t="str">
        <f>VLOOKUP(H6,通道基本信息!B:K,5,0)</f>
        <v>C</v>
      </c>
      <c r="G6" s="177" t="str">
        <f>VLOOKUP(H6,通道基本信息!B:K,8,0)</f>
        <v>H</v>
      </c>
      <c r="H6" s="177" t="s">
        <v>439</v>
      </c>
      <c r="I6" s="177">
        <v>5</v>
      </c>
      <c r="J6" s="177">
        <v>54</v>
      </c>
      <c r="K6" s="177">
        <v>14223</v>
      </c>
      <c r="L6" s="177">
        <v>14277</v>
      </c>
      <c r="M6" s="177" t="s">
        <v>448</v>
      </c>
      <c r="N6" s="177" t="s">
        <v>448</v>
      </c>
      <c r="O6" s="2" t="str">
        <f>VLOOKUP(H6,通道基本信息!B:L,3,FALSE)</f>
        <v>CS10R</v>
      </c>
    </row>
    <row r="7" s="2" customFormat="1" ht="13.5" hidden="1" customHeight="1" spans="1:15">
      <c r="A7" s="177">
        <v>6</v>
      </c>
      <c r="B7" s="177" t="str">
        <f t="shared" si="1"/>
        <v>CS10R-R001-9-6</v>
      </c>
      <c r="C7" s="177" t="str">
        <f t="shared" si="0"/>
        <v>CS10R-RC6A</v>
      </c>
      <c r="D7" s="177" t="s">
        <v>449</v>
      </c>
      <c r="E7" s="177" t="str">
        <f>VLOOKUP(H7,通道基本信息!B:K,6,0)</f>
        <v>R</v>
      </c>
      <c r="F7" s="177" t="str">
        <f>VLOOKUP(H7,通道基本信息!B:K,5,0)</f>
        <v>C</v>
      </c>
      <c r="G7" s="177" t="str">
        <f>VLOOKUP(H7,通道基本信息!B:K,8,0)</f>
        <v>H</v>
      </c>
      <c r="H7" s="177" t="s">
        <v>439</v>
      </c>
      <c r="I7" s="177">
        <v>6</v>
      </c>
      <c r="J7" s="177">
        <v>54</v>
      </c>
      <c r="K7" s="177">
        <v>14283</v>
      </c>
      <c r="L7" s="177">
        <v>14337</v>
      </c>
      <c r="M7" s="177" t="s">
        <v>450</v>
      </c>
      <c r="N7" s="177" t="s">
        <v>450</v>
      </c>
      <c r="O7" s="2" t="str">
        <f>VLOOKUP(H7,通道基本信息!B:L,3,FALSE)</f>
        <v>CS10R</v>
      </c>
    </row>
    <row r="8" s="2" customFormat="1" ht="13.5" hidden="1" customHeight="1" spans="1:15">
      <c r="A8" s="177">
        <v>7</v>
      </c>
      <c r="B8" s="177" t="str">
        <f t="shared" si="1"/>
        <v>CS10R-R001-9-7</v>
      </c>
      <c r="C8" s="177" t="str">
        <f t="shared" si="0"/>
        <v>CS10R-RC7A</v>
      </c>
      <c r="D8" s="177" t="s">
        <v>451</v>
      </c>
      <c r="E8" s="177" t="str">
        <f>VLOOKUP(H8,通道基本信息!B:K,6,0)</f>
        <v>R</v>
      </c>
      <c r="F8" s="177" t="str">
        <f>VLOOKUP(H8,通道基本信息!B:K,5,0)</f>
        <v>C</v>
      </c>
      <c r="G8" s="177" t="str">
        <f>VLOOKUP(H8,通道基本信息!B:K,8,0)</f>
        <v>H</v>
      </c>
      <c r="H8" s="177" t="s">
        <v>439</v>
      </c>
      <c r="I8" s="177">
        <v>7</v>
      </c>
      <c r="J8" s="177">
        <v>54</v>
      </c>
      <c r="K8" s="177">
        <v>14343</v>
      </c>
      <c r="L8" s="177">
        <v>14397</v>
      </c>
      <c r="M8" s="177" t="s">
        <v>452</v>
      </c>
      <c r="N8" s="177" t="s">
        <v>452</v>
      </c>
      <c r="O8" s="2" t="str">
        <f>VLOOKUP(H8,通道基本信息!B:L,3,FALSE)</f>
        <v>CS10R</v>
      </c>
    </row>
    <row r="9" s="2" customFormat="1" ht="13.5" hidden="1" customHeight="1" spans="1:15">
      <c r="A9" s="177">
        <v>8</v>
      </c>
      <c r="B9" s="177" t="str">
        <f t="shared" si="1"/>
        <v>CS10R-R001-9-8</v>
      </c>
      <c r="C9" s="177" t="str">
        <f t="shared" si="0"/>
        <v>CS10R-RC8A</v>
      </c>
      <c r="D9" s="177" t="s">
        <v>453</v>
      </c>
      <c r="E9" s="177" t="str">
        <f>VLOOKUP(H9,通道基本信息!B:K,6,0)</f>
        <v>R</v>
      </c>
      <c r="F9" s="177" t="str">
        <f>VLOOKUP(H9,通道基本信息!B:K,5,0)</f>
        <v>C</v>
      </c>
      <c r="G9" s="177" t="str">
        <f>VLOOKUP(H9,通道基本信息!B:K,8,0)</f>
        <v>H</v>
      </c>
      <c r="H9" s="177" t="s">
        <v>439</v>
      </c>
      <c r="I9" s="177">
        <v>8</v>
      </c>
      <c r="J9" s="177">
        <v>54</v>
      </c>
      <c r="K9" s="177">
        <v>14403</v>
      </c>
      <c r="L9" s="177">
        <v>14457</v>
      </c>
      <c r="M9" s="177" t="s">
        <v>454</v>
      </c>
      <c r="N9" s="177" t="s">
        <v>454</v>
      </c>
      <c r="O9" s="2" t="str">
        <f>VLOOKUP(H9,通道基本信息!B:L,3,FALSE)</f>
        <v>CS10R</v>
      </c>
    </row>
    <row r="10" s="2" customFormat="1" ht="13.5" hidden="1" customHeight="1" spans="1:15">
      <c r="A10" s="177">
        <v>9</v>
      </c>
      <c r="B10" s="177" t="str">
        <f t="shared" si="1"/>
        <v>CS10R-R001-9-9</v>
      </c>
      <c r="C10" s="177" t="str">
        <f t="shared" si="0"/>
        <v>CS10R-RC9A</v>
      </c>
      <c r="D10" s="177" t="s">
        <v>455</v>
      </c>
      <c r="E10" s="177" t="str">
        <f>VLOOKUP(H10,通道基本信息!B:K,6,0)</f>
        <v>R</v>
      </c>
      <c r="F10" s="177" t="str">
        <f>VLOOKUP(H10,通道基本信息!B:K,5,0)</f>
        <v>C</v>
      </c>
      <c r="G10" s="177" t="str">
        <f>VLOOKUP(H10,通道基本信息!B:K,8,0)</f>
        <v>H</v>
      </c>
      <c r="H10" s="177" t="s">
        <v>439</v>
      </c>
      <c r="I10" s="177">
        <v>9</v>
      </c>
      <c r="J10" s="177">
        <v>30</v>
      </c>
      <c r="K10" s="177">
        <v>14463</v>
      </c>
      <c r="L10" s="177">
        <v>14493</v>
      </c>
      <c r="M10" s="177" t="s">
        <v>456</v>
      </c>
      <c r="N10" s="177" t="s">
        <v>456</v>
      </c>
      <c r="O10" s="2" t="str">
        <f>VLOOKUP(H10,通道基本信息!B:L,3,FALSE)</f>
        <v>CS10R</v>
      </c>
    </row>
    <row r="11" s="2" customFormat="1" ht="13.5" hidden="1" customHeight="1" spans="1:15">
      <c r="A11" s="177">
        <v>10</v>
      </c>
      <c r="B11" s="177" t="str">
        <f t="shared" si="1"/>
        <v>CS10R-R002-4-1</v>
      </c>
      <c r="C11" s="177" t="str">
        <f t="shared" si="0"/>
        <v>CS10R-RC11A</v>
      </c>
      <c r="D11" s="177" t="s">
        <v>457</v>
      </c>
      <c r="E11" s="177" t="str">
        <f>VLOOKUP(H11,通道基本信息!B:K,6,0)</f>
        <v>R</v>
      </c>
      <c r="F11" s="177" t="str">
        <f>VLOOKUP(H11,通道基本信息!B:K,5,0)</f>
        <v>C</v>
      </c>
      <c r="G11" s="177" t="str">
        <f>VLOOKUP(H11,通道基本信息!B:K,8,0)</f>
        <v>H</v>
      </c>
      <c r="H11" s="177" t="s">
        <v>458</v>
      </c>
      <c r="I11" s="177">
        <v>1</v>
      </c>
      <c r="J11" s="177">
        <v>34</v>
      </c>
      <c r="K11" s="177">
        <v>13762</v>
      </c>
      <c r="L11" s="177">
        <v>13796</v>
      </c>
      <c r="M11" s="177" t="s">
        <v>459</v>
      </c>
      <c r="N11" s="177" t="s">
        <v>459</v>
      </c>
      <c r="O11" s="2" t="str">
        <f>VLOOKUP(H11,通道基本信息!B:L,3,FALSE)</f>
        <v>CS10R</v>
      </c>
    </row>
    <row r="12" s="2" customFormat="1" ht="13.5" hidden="1" customHeight="1" spans="1:15">
      <c r="A12" s="177">
        <v>11</v>
      </c>
      <c r="B12" s="177" t="str">
        <f t="shared" si="1"/>
        <v>CS10R-R002-4-2</v>
      </c>
      <c r="C12" s="177" t="str">
        <f t="shared" si="0"/>
        <v>CS10R-RC12A</v>
      </c>
      <c r="D12" s="177" t="s">
        <v>460</v>
      </c>
      <c r="E12" s="177" t="str">
        <f>VLOOKUP(H12,通道基本信息!B:K,6,0)</f>
        <v>R</v>
      </c>
      <c r="F12" s="177" t="str">
        <f>VLOOKUP(H12,通道基本信息!B:K,5,0)</f>
        <v>C</v>
      </c>
      <c r="G12" s="177" t="str">
        <f>VLOOKUP(H12,通道基本信息!B:K,8,0)</f>
        <v>H</v>
      </c>
      <c r="H12" s="177" t="s">
        <v>458</v>
      </c>
      <c r="I12" s="177">
        <v>2</v>
      </c>
      <c r="J12" s="177">
        <v>65</v>
      </c>
      <c r="K12" s="177">
        <v>13806</v>
      </c>
      <c r="L12" s="177">
        <v>13871</v>
      </c>
      <c r="M12" s="177" t="s">
        <v>461</v>
      </c>
      <c r="N12" s="177" t="s">
        <v>461</v>
      </c>
      <c r="O12" s="2" t="str">
        <f>VLOOKUP(H12,通道基本信息!B:L,3,FALSE)</f>
        <v>CS10R</v>
      </c>
    </row>
    <row r="13" s="2" customFormat="1" ht="13.5" hidden="1" customHeight="1" spans="1:15">
      <c r="A13" s="177">
        <v>12</v>
      </c>
      <c r="B13" s="177" t="str">
        <f t="shared" si="1"/>
        <v>CS10R-R002-4-3</v>
      </c>
      <c r="C13" s="177" t="str">
        <f t="shared" si="0"/>
        <v>CS10R-RC13A</v>
      </c>
      <c r="D13" s="177" t="s">
        <v>462</v>
      </c>
      <c r="E13" s="177" t="str">
        <f>VLOOKUP(H13,通道基本信息!B:K,6,0)</f>
        <v>R</v>
      </c>
      <c r="F13" s="177" t="str">
        <f>VLOOKUP(H13,通道基本信息!B:K,5,0)</f>
        <v>C</v>
      </c>
      <c r="G13" s="177" t="str">
        <f>VLOOKUP(H13,通道基本信息!B:K,8,0)</f>
        <v>H</v>
      </c>
      <c r="H13" s="177" t="s">
        <v>458</v>
      </c>
      <c r="I13" s="177">
        <v>3</v>
      </c>
      <c r="J13" s="177">
        <v>52</v>
      </c>
      <c r="K13" s="177">
        <v>13878</v>
      </c>
      <c r="L13" s="177">
        <v>13930</v>
      </c>
      <c r="M13" s="177" t="s">
        <v>463</v>
      </c>
      <c r="N13" s="177" t="s">
        <v>463</v>
      </c>
      <c r="O13" s="2" t="str">
        <f>VLOOKUP(H13,通道基本信息!B:L,3,FALSE)</f>
        <v>CS10R</v>
      </c>
    </row>
    <row r="14" s="2" customFormat="1" ht="13.5" hidden="1" customHeight="1" spans="1:15">
      <c r="A14" s="177">
        <v>13</v>
      </c>
      <c r="B14" s="177" t="str">
        <f t="shared" si="1"/>
        <v>CS10R-R002-4-4</v>
      </c>
      <c r="C14" s="177" t="str">
        <f t="shared" si="0"/>
        <v>CS10R-RC14A</v>
      </c>
      <c r="D14" s="177" t="s">
        <v>464</v>
      </c>
      <c r="E14" s="177" t="str">
        <f>VLOOKUP(H14,通道基本信息!B:K,6,0)</f>
        <v>R</v>
      </c>
      <c r="F14" s="177" t="str">
        <f>VLOOKUP(H14,通道基本信息!B:K,5,0)</f>
        <v>C</v>
      </c>
      <c r="G14" s="177" t="str">
        <f>VLOOKUP(H14,通道基本信息!B:K,8,0)</f>
        <v>H</v>
      </c>
      <c r="H14" s="177" t="s">
        <v>458</v>
      </c>
      <c r="I14" s="177">
        <v>4</v>
      </c>
      <c r="J14" s="177">
        <v>52</v>
      </c>
      <c r="K14" s="177">
        <v>13936</v>
      </c>
      <c r="L14" s="177">
        <v>13988</v>
      </c>
      <c r="M14" s="177" t="s">
        <v>465</v>
      </c>
      <c r="N14" s="177" t="s">
        <v>465</v>
      </c>
      <c r="O14" s="2" t="str">
        <f>VLOOKUP(H14,通道基本信息!B:L,3,FALSE)</f>
        <v>CS10R</v>
      </c>
    </row>
    <row r="15" s="2" customFormat="1" ht="13.5" hidden="1" customHeight="1" spans="1:15">
      <c r="A15" s="177">
        <v>14</v>
      </c>
      <c r="B15" s="177" t="str">
        <f t="shared" si="1"/>
        <v>CS10R-R003-8-1</v>
      </c>
      <c r="C15" s="177" t="str">
        <f t="shared" si="0"/>
        <v>CS10R-RC1B</v>
      </c>
      <c r="D15" s="177" t="s">
        <v>466</v>
      </c>
      <c r="E15" s="177" t="str">
        <f>VLOOKUP(H15,通道基本信息!B:K,6,0)</f>
        <v>R</v>
      </c>
      <c r="F15" s="177" t="str">
        <f>VLOOKUP(H15,通道基本信息!B:K,5,0)</f>
        <v>C</v>
      </c>
      <c r="G15" s="177" t="str">
        <f>VLOOKUP(H15,通道基本信息!B:K,8,0)</f>
        <v>V</v>
      </c>
      <c r="H15" s="177" t="s">
        <v>467</v>
      </c>
      <c r="I15" s="177">
        <v>1</v>
      </c>
      <c r="J15" s="177">
        <v>54</v>
      </c>
      <c r="K15" s="177">
        <v>14023</v>
      </c>
      <c r="L15" s="177">
        <v>14077</v>
      </c>
      <c r="M15" s="177" t="s">
        <v>468</v>
      </c>
      <c r="N15" s="177" t="s">
        <v>468</v>
      </c>
      <c r="O15" s="2" t="str">
        <f>VLOOKUP(H15,通道基本信息!B:L,3,FALSE)</f>
        <v>CS10R</v>
      </c>
    </row>
    <row r="16" s="2" customFormat="1" ht="13.5" hidden="1" customHeight="1" spans="1:15">
      <c r="A16" s="177">
        <v>15</v>
      </c>
      <c r="B16" s="177" t="str">
        <f t="shared" si="1"/>
        <v>CS10R-R003-8-2</v>
      </c>
      <c r="C16" s="177" t="str">
        <f t="shared" si="0"/>
        <v>CS10R-RC2B</v>
      </c>
      <c r="D16" s="177" t="s">
        <v>469</v>
      </c>
      <c r="E16" s="177" t="str">
        <f>VLOOKUP(H16,通道基本信息!B:K,6,0)</f>
        <v>R</v>
      </c>
      <c r="F16" s="177" t="str">
        <f>VLOOKUP(H16,通道基本信息!B:K,5,0)</f>
        <v>C</v>
      </c>
      <c r="G16" s="177" t="str">
        <f>VLOOKUP(H16,通道基本信息!B:K,8,0)</f>
        <v>V</v>
      </c>
      <c r="H16" s="177" t="s">
        <v>467</v>
      </c>
      <c r="I16" s="177">
        <v>2</v>
      </c>
      <c r="J16" s="177">
        <v>54</v>
      </c>
      <c r="K16" s="177">
        <v>14073</v>
      </c>
      <c r="L16" s="177">
        <v>14127</v>
      </c>
      <c r="M16" s="177" t="s">
        <v>470</v>
      </c>
      <c r="N16" s="177" t="s">
        <v>470</v>
      </c>
      <c r="O16" s="2" t="str">
        <f>VLOOKUP(H16,通道基本信息!B:L,3,FALSE)</f>
        <v>CS10R</v>
      </c>
    </row>
    <row r="17" s="2" customFormat="1" ht="13.5" hidden="1" customHeight="1" spans="1:15">
      <c r="A17" s="177">
        <v>16</v>
      </c>
      <c r="B17" s="177" t="str">
        <f t="shared" si="1"/>
        <v>CS10R-R003-8-3</v>
      </c>
      <c r="C17" s="177" t="str">
        <f t="shared" si="0"/>
        <v>CS10R-RC3B</v>
      </c>
      <c r="D17" s="177" t="s">
        <v>471</v>
      </c>
      <c r="E17" s="177" t="str">
        <f>VLOOKUP(H17,通道基本信息!B:K,6,0)</f>
        <v>R</v>
      </c>
      <c r="F17" s="177" t="str">
        <f>VLOOKUP(H17,通道基本信息!B:K,5,0)</f>
        <v>C</v>
      </c>
      <c r="G17" s="177" t="str">
        <f>VLOOKUP(H17,通道基本信息!B:K,8,0)</f>
        <v>V</v>
      </c>
      <c r="H17" s="177" t="s">
        <v>467</v>
      </c>
      <c r="I17" s="177">
        <v>3</v>
      </c>
      <c r="J17" s="177">
        <v>54</v>
      </c>
      <c r="K17" s="177">
        <v>14133</v>
      </c>
      <c r="L17" s="177">
        <v>14187</v>
      </c>
      <c r="M17" s="177" t="s">
        <v>472</v>
      </c>
      <c r="N17" s="177" t="s">
        <v>472</v>
      </c>
      <c r="O17" s="2" t="str">
        <f>VLOOKUP(H17,通道基本信息!B:L,3,FALSE)</f>
        <v>CS10R</v>
      </c>
    </row>
    <row r="18" s="2" customFormat="1" ht="13.5" hidden="1" customHeight="1" spans="1:15">
      <c r="A18" s="177">
        <v>17</v>
      </c>
      <c r="B18" s="177" t="str">
        <f t="shared" si="1"/>
        <v>CS10R-R003-8-4</v>
      </c>
      <c r="C18" s="177" t="str">
        <f t="shared" si="0"/>
        <v>CS10R-RC4B</v>
      </c>
      <c r="D18" s="177" t="s">
        <v>473</v>
      </c>
      <c r="E18" s="177" t="str">
        <f>VLOOKUP(H18,通道基本信息!B:K,6,0)</f>
        <v>R</v>
      </c>
      <c r="F18" s="177" t="str">
        <f>VLOOKUP(H18,通道基本信息!B:K,5,0)</f>
        <v>C</v>
      </c>
      <c r="G18" s="177" t="str">
        <f>VLOOKUP(H18,通道基本信息!B:K,8,0)</f>
        <v>V</v>
      </c>
      <c r="H18" s="177" t="s">
        <v>467</v>
      </c>
      <c r="I18" s="177">
        <v>4</v>
      </c>
      <c r="J18" s="177">
        <v>54</v>
      </c>
      <c r="K18" s="177">
        <v>14193</v>
      </c>
      <c r="L18" s="177">
        <v>14247</v>
      </c>
      <c r="M18" s="177" t="s">
        <v>474</v>
      </c>
      <c r="N18" s="177" t="s">
        <v>474</v>
      </c>
      <c r="O18" s="2" t="str">
        <f>VLOOKUP(H18,通道基本信息!B:L,3,FALSE)</f>
        <v>CS10R</v>
      </c>
    </row>
    <row r="19" s="2" customFormat="1" ht="13.5" hidden="1" customHeight="1" spans="1:15">
      <c r="A19" s="177">
        <v>18</v>
      </c>
      <c r="B19" s="177" t="str">
        <f t="shared" si="1"/>
        <v>CS10R-R003-8-5</v>
      </c>
      <c r="C19" s="177" t="str">
        <f t="shared" si="0"/>
        <v>CS10R-RC5B</v>
      </c>
      <c r="D19" s="177" t="s">
        <v>475</v>
      </c>
      <c r="E19" s="177" t="str">
        <f>VLOOKUP(H19,通道基本信息!B:K,6,0)</f>
        <v>R</v>
      </c>
      <c r="F19" s="177" t="str">
        <f>VLOOKUP(H19,通道基本信息!B:K,5,0)</f>
        <v>C</v>
      </c>
      <c r="G19" s="177" t="str">
        <f>VLOOKUP(H19,通道基本信息!B:K,8,0)</f>
        <v>V</v>
      </c>
      <c r="H19" s="177" t="s">
        <v>467</v>
      </c>
      <c r="I19" s="177">
        <v>5</v>
      </c>
      <c r="J19" s="177">
        <v>54</v>
      </c>
      <c r="K19" s="177">
        <v>14253</v>
      </c>
      <c r="L19" s="177">
        <v>14307</v>
      </c>
      <c r="M19" s="177" t="s">
        <v>476</v>
      </c>
      <c r="N19" s="177" t="s">
        <v>476</v>
      </c>
      <c r="O19" s="2" t="str">
        <f>VLOOKUP(H19,通道基本信息!B:L,3,FALSE)</f>
        <v>CS10R</v>
      </c>
    </row>
    <row r="20" s="2" customFormat="1" ht="13.5" hidden="1" customHeight="1" spans="1:15">
      <c r="A20" s="177">
        <v>19</v>
      </c>
      <c r="B20" s="177" t="str">
        <f t="shared" si="1"/>
        <v>CS10R-R003-8-6</v>
      </c>
      <c r="C20" s="177" t="str">
        <f t="shared" si="0"/>
        <v>CS10R-RC6B</v>
      </c>
      <c r="D20" s="177" t="s">
        <v>477</v>
      </c>
      <c r="E20" s="177" t="str">
        <f>VLOOKUP(H20,通道基本信息!B:K,6,0)</f>
        <v>R</v>
      </c>
      <c r="F20" s="177" t="str">
        <f>VLOOKUP(H20,通道基本信息!B:K,5,0)</f>
        <v>C</v>
      </c>
      <c r="G20" s="177" t="str">
        <f>VLOOKUP(H20,通道基本信息!B:K,8,0)</f>
        <v>V</v>
      </c>
      <c r="H20" s="177" t="s">
        <v>467</v>
      </c>
      <c r="I20" s="177">
        <v>6</v>
      </c>
      <c r="J20" s="177">
        <v>54</v>
      </c>
      <c r="K20" s="177">
        <v>14313</v>
      </c>
      <c r="L20" s="177">
        <v>14367</v>
      </c>
      <c r="M20" s="177" t="s">
        <v>478</v>
      </c>
      <c r="N20" s="177" t="s">
        <v>478</v>
      </c>
      <c r="O20" s="2" t="str">
        <f>VLOOKUP(H20,通道基本信息!B:L,3,FALSE)</f>
        <v>CS10R</v>
      </c>
    </row>
    <row r="21" s="2" customFormat="1" ht="13.5" hidden="1" customHeight="1" spans="1:15">
      <c r="A21" s="177">
        <v>20</v>
      </c>
      <c r="B21" s="177" t="str">
        <f t="shared" si="1"/>
        <v>CS10R-R003-8-7</v>
      </c>
      <c r="C21" s="177" t="str">
        <f t="shared" si="0"/>
        <v>CS10R-RC7B</v>
      </c>
      <c r="D21" s="177" t="s">
        <v>479</v>
      </c>
      <c r="E21" s="177" t="str">
        <f>VLOOKUP(H21,通道基本信息!B:K,6,0)</f>
        <v>R</v>
      </c>
      <c r="F21" s="177" t="str">
        <f>VLOOKUP(H21,通道基本信息!B:K,5,0)</f>
        <v>C</v>
      </c>
      <c r="G21" s="177" t="str">
        <f>VLOOKUP(H21,通道基本信息!B:K,8,0)</f>
        <v>V</v>
      </c>
      <c r="H21" s="177" t="s">
        <v>467</v>
      </c>
      <c r="I21" s="177">
        <v>7</v>
      </c>
      <c r="J21" s="177">
        <v>54</v>
      </c>
      <c r="K21" s="177">
        <v>14373</v>
      </c>
      <c r="L21" s="177">
        <v>14427</v>
      </c>
      <c r="M21" s="177" t="s">
        <v>480</v>
      </c>
      <c r="N21" s="177" t="s">
        <v>480</v>
      </c>
      <c r="O21" s="2" t="str">
        <f>VLOOKUP(H21,通道基本信息!B:L,3,FALSE)</f>
        <v>CS10R</v>
      </c>
    </row>
    <row r="22" s="2" customFormat="1" ht="13.5" hidden="1" customHeight="1" spans="1:15">
      <c r="A22" s="177">
        <v>21</v>
      </c>
      <c r="B22" s="177" t="str">
        <f t="shared" si="1"/>
        <v>CS10R-R003-8-8</v>
      </c>
      <c r="C22" s="177" t="str">
        <f t="shared" si="0"/>
        <v>CS10R-RC8B</v>
      </c>
      <c r="D22" s="177" t="s">
        <v>481</v>
      </c>
      <c r="E22" s="177" t="str">
        <f>VLOOKUP(H22,通道基本信息!B:K,6,0)</f>
        <v>R</v>
      </c>
      <c r="F22" s="177" t="str">
        <f>VLOOKUP(H22,通道基本信息!B:K,5,0)</f>
        <v>C</v>
      </c>
      <c r="G22" s="177" t="str">
        <f>VLOOKUP(H22,通道基本信息!B:K,8,0)</f>
        <v>V</v>
      </c>
      <c r="H22" s="177" t="s">
        <v>467</v>
      </c>
      <c r="I22" s="177">
        <v>8</v>
      </c>
      <c r="J22" s="177">
        <v>54</v>
      </c>
      <c r="K22" s="177">
        <v>14433</v>
      </c>
      <c r="L22" s="177">
        <v>14487</v>
      </c>
      <c r="M22" s="177" t="s">
        <v>482</v>
      </c>
      <c r="N22" s="177" t="s">
        <v>482</v>
      </c>
      <c r="O22" s="2" t="str">
        <f>VLOOKUP(H22,通道基本信息!B:L,3,FALSE)</f>
        <v>CS10R</v>
      </c>
    </row>
    <row r="23" s="2" customFormat="1" ht="13.5" hidden="1" customHeight="1" spans="1:15">
      <c r="A23" s="177">
        <v>22</v>
      </c>
      <c r="B23" s="177" t="str">
        <f t="shared" si="1"/>
        <v>CS10R-R004-4-1</v>
      </c>
      <c r="C23" s="177" t="str">
        <f t="shared" si="0"/>
        <v>CS10R-RC11B</v>
      </c>
      <c r="D23" s="177" t="s">
        <v>483</v>
      </c>
      <c r="E23" s="177" t="str">
        <f>VLOOKUP(H23,通道基本信息!B:K,6,0)</f>
        <v>R</v>
      </c>
      <c r="F23" s="177" t="str">
        <f>VLOOKUP(H23,通道基本信息!B:K,5,0)</f>
        <v>C</v>
      </c>
      <c r="G23" s="177" t="str">
        <f>VLOOKUP(H23,通道基本信息!B:K,8,0)</f>
        <v>V</v>
      </c>
      <c r="H23" s="177" t="s">
        <v>484</v>
      </c>
      <c r="I23" s="177">
        <v>1</v>
      </c>
      <c r="J23" s="177">
        <v>34</v>
      </c>
      <c r="K23" s="177">
        <v>13762</v>
      </c>
      <c r="L23" s="177">
        <v>13796</v>
      </c>
      <c r="M23" s="177" t="s">
        <v>485</v>
      </c>
      <c r="N23" s="177" t="s">
        <v>485</v>
      </c>
      <c r="O23" s="2" t="str">
        <f>VLOOKUP(H23,通道基本信息!B:L,3,FALSE)</f>
        <v>CS10R</v>
      </c>
    </row>
    <row r="24" s="2" customFormat="1" ht="13.5" hidden="1" customHeight="1" spans="1:15">
      <c r="A24" s="177">
        <v>23</v>
      </c>
      <c r="B24" s="177" t="str">
        <f t="shared" si="1"/>
        <v>CS10R-R004-4-2</v>
      </c>
      <c r="C24" s="177" t="str">
        <f t="shared" si="0"/>
        <v>CS10R-RC12B</v>
      </c>
      <c r="D24" s="177" t="s">
        <v>486</v>
      </c>
      <c r="E24" s="177" t="str">
        <f>VLOOKUP(H24,通道基本信息!B:K,6,0)</f>
        <v>R</v>
      </c>
      <c r="F24" s="177" t="str">
        <f>VLOOKUP(H24,通道基本信息!B:K,5,0)</f>
        <v>C</v>
      </c>
      <c r="G24" s="177" t="str">
        <f>VLOOKUP(H24,通道基本信息!B:K,8,0)</f>
        <v>V</v>
      </c>
      <c r="H24" s="177" t="s">
        <v>484</v>
      </c>
      <c r="I24" s="177">
        <v>2</v>
      </c>
      <c r="J24" s="177">
        <v>65</v>
      </c>
      <c r="K24" s="177">
        <v>13806</v>
      </c>
      <c r="L24" s="177">
        <v>13871</v>
      </c>
      <c r="M24" s="177" t="s">
        <v>487</v>
      </c>
      <c r="N24" s="177" t="s">
        <v>487</v>
      </c>
      <c r="O24" s="2" t="str">
        <f>VLOOKUP(H24,通道基本信息!B:L,3,FALSE)</f>
        <v>CS10R</v>
      </c>
    </row>
    <row r="25" s="2" customFormat="1" ht="13.5" hidden="1" customHeight="1" spans="1:15">
      <c r="A25" s="177">
        <v>24</v>
      </c>
      <c r="B25" s="177" t="str">
        <f t="shared" si="1"/>
        <v>CS10R-R004-4-3</v>
      </c>
      <c r="C25" s="177" t="str">
        <f t="shared" si="0"/>
        <v>CS10R-RC13B</v>
      </c>
      <c r="D25" s="177" t="s">
        <v>488</v>
      </c>
      <c r="E25" s="177" t="str">
        <f>VLOOKUP(H25,通道基本信息!B:K,6,0)</f>
        <v>R</v>
      </c>
      <c r="F25" s="177" t="str">
        <f>VLOOKUP(H25,通道基本信息!B:K,5,0)</f>
        <v>C</v>
      </c>
      <c r="G25" s="177" t="str">
        <f>VLOOKUP(H25,通道基本信息!B:K,8,0)</f>
        <v>V</v>
      </c>
      <c r="H25" s="177" t="s">
        <v>484</v>
      </c>
      <c r="I25" s="177">
        <v>3</v>
      </c>
      <c r="J25" s="177">
        <v>52</v>
      </c>
      <c r="K25" s="177">
        <v>13878</v>
      </c>
      <c r="L25" s="177">
        <v>13930</v>
      </c>
      <c r="M25" s="177" t="s">
        <v>489</v>
      </c>
      <c r="N25" s="177" t="s">
        <v>489</v>
      </c>
      <c r="O25" s="2" t="str">
        <f>VLOOKUP(H25,通道基本信息!B:L,3,FALSE)</f>
        <v>CS10R</v>
      </c>
    </row>
    <row r="26" s="2" customFormat="1" ht="13.5" hidden="1" customHeight="1" spans="1:15">
      <c r="A26" s="177">
        <v>25</v>
      </c>
      <c r="B26" s="177" t="str">
        <f t="shared" si="1"/>
        <v>CS10R-R004-4-4</v>
      </c>
      <c r="C26" s="177" t="str">
        <f t="shared" si="0"/>
        <v>CS10R-RC14B</v>
      </c>
      <c r="D26" s="177" t="s">
        <v>490</v>
      </c>
      <c r="E26" s="177" t="str">
        <f>VLOOKUP(H26,通道基本信息!B:K,6,0)</f>
        <v>R</v>
      </c>
      <c r="F26" s="177" t="str">
        <f>VLOOKUP(H26,通道基本信息!B:K,5,0)</f>
        <v>C</v>
      </c>
      <c r="G26" s="177" t="str">
        <f>VLOOKUP(H26,通道基本信息!B:K,8,0)</f>
        <v>V</v>
      </c>
      <c r="H26" s="177" t="s">
        <v>484</v>
      </c>
      <c r="I26" s="177">
        <v>4</v>
      </c>
      <c r="J26" s="177">
        <v>52</v>
      </c>
      <c r="K26" s="177">
        <v>13936</v>
      </c>
      <c r="L26" s="177">
        <v>13988</v>
      </c>
      <c r="M26" s="177" t="s">
        <v>491</v>
      </c>
      <c r="N26" s="177" t="s">
        <v>491</v>
      </c>
      <c r="O26" s="2" t="str">
        <f>VLOOKUP(H26,通道基本信息!B:L,3,FALSE)</f>
        <v>CS10R</v>
      </c>
    </row>
    <row r="27" s="2" customFormat="1" ht="13.5" hidden="1" customHeight="1" spans="1:15">
      <c r="A27" s="177">
        <v>26</v>
      </c>
      <c r="B27" s="177" t="str">
        <f t="shared" si="1"/>
        <v>CS10R-R005-4-1</v>
      </c>
      <c r="C27" s="177" t="str">
        <f t="shared" si="0"/>
        <v>CS10R-RS1B</v>
      </c>
      <c r="D27" s="177" t="s">
        <v>492</v>
      </c>
      <c r="E27" s="177" t="str">
        <f>VLOOKUP(H27,通道基本信息!B:K,6,0)</f>
        <v>R</v>
      </c>
      <c r="F27" s="177" t="str">
        <f>VLOOKUP(H27,通道基本信息!B:K,5,0)</f>
        <v>S</v>
      </c>
      <c r="G27" s="177" t="str">
        <f>VLOOKUP(H27,通道基本信息!B:K,8,0)</f>
        <v>V</v>
      </c>
      <c r="H27" s="177" t="s">
        <v>493</v>
      </c>
      <c r="I27" s="177">
        <v>1</v>
      </c>
      <c r="J27" s="177">
        <v>54</v>
      </c>
      <c r="K27" s="177">
        <v>14013</v>
      </c>
      <c r="L27" s="177">
        <v>14067</v>
      </c>
      <c r="M27" s="177" t="s">
        <v>494</v>
      </c>
      <c r="N27" s="177" t="s">
        <v>494</v>
      </c>
      <c r="O27" s="2" t="str">
        <f>VLOOKUP(H27,通道基本信息!B:L,3,FALSE)</f>
        <v>CS10R</v>
      </c>
    </row>
    <row r="28" s="2" customFormat="1" ht="13.5" hidden="1" customHeight="1" spans="1:15">
      <c r="A28" s="177">
        <v>27</v>
      </c>
      <c r="B28" s="177" t="str">
        <f t="shared" si="1"/>
        <v>CS10R-R005-4-2</v>
      </c>
      <c r="C28" s="177" t="str">
        <f t="shared" si="0"/>
        <v>CS10R-RS2B</v>
      </c>
      <c r="D28" s="177" t="s">
        <v>495</v>
      </c>
      <c r="E28" s="177" t="str">
        <f>VLOOKUP(H28,通道基本信息!B:K,6,0)</f>
        <v>R</v>
      </c>
      <c r="F28" s="177" t="str">
        <f>VLOOKUP(H28,通道基本信息!B:K,5,0)</f>
        <v>S</v>
      </c>
      <c r="G28" s="177" t="str">
        <f>VLOOKUP(H28,通道基本信息!B:K,8,0)</f>
        <v>V</v>
      </c>
      <c r="H28" s="177" t="s">
        <v>493</v>
      </c>
      <c r="I28" s="177">
        <v>2</v>
      </c>
      <c r="J28" s="177">
        <v>54</v>
      </c>
      <c r="K28" s="177">
        <v>14073</v>
      </c>
      <c r="L28" s="177">
        <v>14127</v>
      </c>
      <c r="M28" s="177" t="s">
        <v>496</v>
      </c>
      <c r="N28" s="177" t="s">
        <v>496</v>
      </c>
      <c r="O28" s="2" t="str">
        <f>VLOOKUP(H28,通道基本信息!B:L,3,FALSE)</f>
        <v>CS10R</v>
      </c>
    </row>
    <row r="29" s="2" customFormat="1" ht="13.5" hidden="1" customHeight="1" spans="1:15">
      <c r="A29" s="177">
        <v>28</v>
      </c>
      <c r="B29" s="177" t="str">
        <f t="shared" si="1"/>
        <v>CS10R-R005-4-3</v>
      </c>
      <c r="C29" s="177" t="str">
        <f t="shared" si="0"/>
        <v>CS10R-RS3B</v>
      </c>
      <c r="D29" s="177" t="s">
        <v>497</v>
      </c>
      <c r="E29" s="177" t="str">
        <f>VLOOKUP(H29,通道基本信息!B:K,6,0)</f>
        <v>R</v>
      </c>
      <c r="F29" s="177" t="str">
        <f>VLOOKUP(H29,通道基本信息!B:K,5,0)</f>
        <v>S</v>
      </c>
      <c r="G29" s="177" t="str">
        <f>VLOOKUP(H29,通道基本信息!B:K,8,0)</f>
        <v>V</v>
      </c>
      <c r="H29" s="177" t="s">
        <v>493</v>
      </c>
      <c r="I29" s="177">
        <v>3</v>
      </c>
      <c r="J29" s="177">
        <v>54</v>
      </c>
      <c r="K29" s="177">
        <v>14133</v>
      </c>
      <c r="L29" s="177">
        <v>14187</v>
      </c>
      <c r="M29" s="177" t="s">
        <v>498</v>
      </c>
      <c r="N29" s="177" t="s">
        <v>498</v>
      </c>
      <c r="O29" s="2" t="str">
        <f>VLOOKUP(H29,通道基本信息!B:L,3,FALSE)</f>
        <v>CS10R</v>
      </c>
    </row>
    <row r="30" s="2" customFormat="1" ht="13.5" hidden="1" customHeight="1" spans="1:15">
      <c r="A30" s="177">
        <v>29</v>
      </c>
      <c r="B30" s="177" t="str">
        <f t="shared" si="1"/>
        <v>CS10R-R005-4-4</v>
      </c>
      <c r="C30" s="177" t="str">
        <f t="shared" si="0"/>
        <v>CS10R-RS4B</v>
      </c>
      <c r="D30" s="177" t="s">
        <v>499</v>
      </c>
      <c r="E30" s="177" t="str">
        <f>VLOOKUP(H30,通道基本信息!B:K,6,0)</f>
        <v>R</v>
      </c>
      <c r="F30" s="177" t="str">
        <f>VLOOKUP(H30,通道基本信息!B:K,5,0)</f>
        <v>S</v>
      </c>
      <c r="G30" s="177" t="str">
        <f>VLOOKUP(H30,通道基本信息!B:K,8,0)</f>
        <v>V</v>
      </c>
      <c r="H30" s="177" t="s">
        <v>493</v>
      </c>
      <c r="I30" s="177">
        <v>4</v>
      </c>
      <c r="J30" s="177">
        <v>54</v>
      </c>
      <c r="K30" s="177">
        <v>14193</v>
      </c>
      <c r="L30" s="177">
        <v>14247</v>
      </c>
      <c r="M30" s="177" t="s">
        <v>500</v>
      </c>
      <c r="N30" s="177" t="s">
        <v>500</v>
      </c>
      <c r="O30" s="2" t="str">
        <f>VLOOKUP(H30,通道基本信息!B:L,3,FALSE)</f>
        <v>CS10R</v>
      </c>
    </row>
    <row r="31" s="2" customFormat="1" ht="13.5" hidden="1" customHeight="1" spans="1:15">
      <c r="A31" s="177">
        <v>30</v>
      </c>
      <c r="B31" s="177" t="str">
        <f t="shared" si="1"/>
        <v>CS10R-R006-4-1</v>
      </c>
      <c r="C31" s="177" t="str">
        <f t="shared" si="0"/>
        <v>CS10R-RW11B</v>
      </c>
      <c r="D31" s="177" t="s">
        <v>501</v>
      </c>
      <c r="E31" s="177" t="str">
        <f>VLOOKUP(H31,通道基本信息!B:K,6,0)</f>
        <v>R</v>
      </c>
      <c r="F31" s="177" t="str">
        <f>VLOOKUP(H31,通道基本信息!B:K,5,0)</f>
        <v>W</v>
      </c>
      <c r="G31" s="177" t="str">
        <f>VLOOKUP(H31,通道基本信息!B:K,8,0)</f>
        <v>V</v>
      </c>
      <c r="H31" s="177" t="s">
        <v>502</v>
      </c>
      <c r="I31" s="177">
        <v>1</v>
      </c>
      <c r="J31" s="177">
        <v>34</v>
      </c>
      <c r="K31" s="177">
        <v>13762</v>
      </c>
      <c r="L31" s="177">
        <v>13796</v>
      </c>
      <c r="M31" s="177" t="s">
        <v>503</v>
      </c>
      <c r="N31" s="177" t="s">
        <v>503</v>
      </c>
      <c r="O31" s="2" t="str">
        <f>VLOOKUP(H31,通道基本信息!B:L,3,FALSE)</f>
        <v>CS10R</v>
      </c>
    </row>
    <row r="32" s="2" customFormat="1" ht="13.5" hidden="1" customHeight="1" spans="1:15">
      <c r="A32" s="177">
        <v>31</v>
      </c>
      <c r="B32" s="177" t="str">
        <f t="shared" si="1"/>
        <v>CS10R-R006-4-2</v>
      </c>
      <c r="C32" s="177" t="str">
        <f t="shared" si="0"/>
        <v>CS10R-RW12B</v>
      </c>
      <c r="D32" s="177" t="s">
        <v>504</v>
      </c>
      <c r="E32" s="177" t="str">
        <f>VLOOKUP(H32,通道基本信息!B:K,6,0)</f>
        <v>R</v>
      </c>
      <c r="F32" s="177" t="str">
        <f>VLOOKUP(H32,通道基本信息!B:K,5,0)</f>
        <v>W</v>
      </c>
      <c r="G32" s="177" t="str">
        <f>VLOOKUP(H32,通道基本信息!B:K,8,0)</f>
        <v>V</v>
      </c>
      <c r="H32" s="177" t="s">
        <v>502</v>
      </c>
      <c r="I32" s="177">
        <v>2</v>
      </c>
      <c r="J32" s="177">
        <v>65</v>
      </c>
      <c r="K32" s="177">
        <v>13806</v>
      </c>
      <c r="L32" s="177">
        <v>13871</v>
      </c>
      <c r="M32" s="177" t="s">
        <v>505</v>
      </c>
      <c r="N32" s="177" t="s">
        <v>505</v>
      </c>
      <c r="O32" s="2" t="str">
        <f>VLOOKUP(H32,通道基本信息!B:L,3,FALSE)</f>
        <v>CS10R</v>
      </c>
    </row>
    <row r="33" s="2" customFormat="1" ht="13.5" hidden="1" customHeight="1" spans="1:15">
      <c r="A33" s="177">
        <v>32</v>
      </c>
      <c r="B33" s="177" t="str">
        <f t="shared" si="1"/>
        <v>CS10R-R006-4-3</v>
      </c>
      <c r="C33" s="177" t="str">
        <f t="shared" si="0"/>
        <v>CS10R-RW13B</v>
      </c>
      <c r="D33" s="177" t="s">
        <v>506</v>
      </c>
      <c r="E33" s="177" t="str">
        <f>VLOOKUP(H33,通道基本信息!B:K,6,0)</f>
        <v>R</v>
      </c>
      <c r="F33" s="177" t="str">
        <f>VLOOKUP(H33,通道基本信息!B:K,5,0)</f>
        <v>W</v>
      </c>
      <c r="G33" s="177" t="str">
        <f>VLOOKUP(H33,通道基本信息!B:K,8,0)</f>
        <v>V</v>
      </c>
      <c r="H33" s="177" t="s">
        <v>502</v>
      </c>
      <c r="I33" s="177">
        <v>3</v>
      </c>
      <c r="J33" s="177">
        <v>52</v>
      </c>
      <c r="K33" s="177">
        <v>13878</v>
      </c>
      <c r="L33" s="177">
        <v>13930</v>
      </c>
      <c r="M33" s="177" t="s">
        <v>507</v>
      </c>
      <c r="N33" s="177" t="s">
        <v>507</v>
      </c>
      <c r="O33" s="2" t="str">
        <f>VLOOKUP(H33,通道基本信息!B:L,3,FALSE)</f>
        <v>CS10R</v>
      </c>
    </row>
    <row r="34" s="2" customFormat="1" ht="13.5" hidden="1" customHeight="1" spans="1:15">
      <c r="A34" s="177">
        <v>33</v>
      </c>
      <c r="B34" s="177" t="str">
        <f t="shared" si="1"/>
        <v>CS10R-R006-4-4</v>
      </c>
      <c r="C34" s="177" t="str">
        <f t="shared" si="0"/>
        <v>CS10R-RW14B</v>
      </c>
      <c r="D34" s="177" t="s">
        <v>508</v>
      </c>
      <c r="E34" s="177" t="str">
        <f>VLOOKUP(H34,通道基本信息!B:K,6,0)</f>
        <v>R</v>
      </c>
      <c r="F34" s="177" t="str">
        <f>VLOOKUP(H34,通道基本信息!B:K,5,0)</f>
        <v>W</v>
      </c>
      <c r="G34" s="177" t="str">
        <f>VLOOKUP(H34,通道基本信息!B:K,8,0)</f>
        <v>V</v>
      </c>
      <c r="H34" s="177" t="s">
        <v>502</v>
      </c>
      <c r="I34" s="177">
        <v>4</v>
      </c>
      <c r="J34" s="177">
        <v>52</v>
      </c>
      <c r="K34" s="177">
        <v>13936</v>
      </c>
      <c r="L34" s="177">
        <v>13988</v>
      </c>
      <c r="M34" s="177" t="s">
        <v>509</v>
      </c>
      <c r="N34" s="177" t="s">
        <v>509</v>
      </c>
      <c r="O34" s="2" t="str">
        <f>VLOOKUP(H34,通道基本信息!B:L,3,FALSE)</f>
        <v>CS10R</v>
      </c>
    </row>
    <row r="35" s="2" customFormat="1" ht="13.5" hidden="1" customHeight="1" spans="1:15">
      <c r="A35" s="177">
        <v>34</v>
      </c>
      <c r="B35" s="177" t="str">
        <f t="shared" si="1"/>
        <v>CS10R-R007-4-1</v>
      </c>
      <c r="C35" s="177" t="str">
        <f t="shared" si="0"/>
        <v>CS10R-RI5A</v>
      </c>
      <c r="D35" s="177" t="s">
        <v>510</v>
      </c>
      <c r="E35" s="177" t="str">
        <f>VLOOKUP(H35,通道基本信息!B:K,6,0)</f>
        <v>R</v>
      </c>
      <c r="F35" s="177" t="str">
        <f>VLOOKUP(H35,通道基本信息!B:K,5,0)</f>
        <v>I</v>
      </c>
      <c r="G35" s="177" t="str">
        <f>VLOOKUP(H35,通道基本信息!B:K,8,0)</f>
        <v>H</v>
      </c>
      <c r="H35" s="177" t="s">
        <v>511</v>
      </c>
      <c r="I35" s="177">
        <v>1</v>
      </c>
      <c r="J35" s="177">
        <v>54</v>
      </c>
      <c r="K35" s="177">
        <v>14223</v>
      </c>
      <c r="L35" s="177">
        <v>14277</v>
      </c>
      <c r="M35" s="177" t="s">
        <v>512</v>
      </c>
      <c r="N35" s="177" t="s">
        <v>512</v>
      </c>
      <c r="O35" s="2" t="str">
        <f>VLOOKUP(H35,通道基本信息!B:L,3,FALSE)</f>
        <v>CS10R</v>
      </c>
    </row>
    <row r="36" s="2" customFormat="1" ht="13.5" hidden="1" customHeight="1" spans="1:15">
      <c r="A36" s="177">
        <v>35</v>
      </c>
      <c r="B36" s="177" t="str">
        <f t="shared" si="1"/>
        <v>CS10R-R007-4-2</v>
      </c>
      <c r="C36" s="177" t="str">
        <f t="shared" si="0"/>
        <v>CS10R-RI6A</v>
      </c>
      <c r="D36" s="177" t="s">
        <v>513</v>
      </c>
      <c r="E36" s="177" t="str">
        <f>VLOOKUP(H36,通道基本信息!B:K,6,0)</f>
        <v>R</v>
      </c>
      <c r="F36" s="177" t="str">
        <f>VLOOKUP(H36,通道基本信息!B:K,5,0)</f>
        <v>I</v>
      </c>
      <c r="G36" s="177" t="str">
        <f>VLOOKUP(H36,通道基本信息!B:K,8,0)</f>
        <v>H</v>
      </c>
      <c r="H36" s="177" t="s">
        <v>511</v>
      </c>
      <c r="I36" s="177">
        <v>2</v>
      </c>
      <c r="J36" s="177">
        <v>54</v>
      </c>
      <c r="K36" s="177">
        <v>14283</v>
      </c>
      <c r="L36" s="177">
        <v>14337</v>
      </c>
      <c r="M36" s="177" t="s">
        <v>514</v>
      </c>
      <c r="N36" s="177" t="s">
        <v>514</v>
      </c>
      <c r="O36" s="2" t="str">
        <f>VLOOKUP(H36,通道基本信息!B:L,3,FALSE)</f>
        <v>CS10R</v>
      </c>
    </row>
    <row r="37" s="2" customFormat="1" ht="13.5" hidden="1" customHeight="1" spans="1:15">
      <c r="A37" s="177">
        <v>36</v>
      </c>
      <c r="B37" s="177" t="str">
        <f t="shared" si="1"/>
        <v>CS10R-R007-4-3</v>
      </c>
      <c r="C37" s="177" t="str">
        <f t="shared" si="0"/>
        <v>CS10R-RI7A</v>
      </c>
      <c r="D37" s="177" t="s">
        <v>515</v>
      </c>
      <c r="E37" s="177" t="str">
        <f>VLOOKUP(H37,通道基本信息!B:K,6,0)</f>
        <v>R</v>
      </c>
      <c r="F37" s="177" t="str">
        <f>VLOOKUP(H37,通道基本信息!B:K,5,0)</f>
        <v>I</v>
      </c>
      <c r="G37" s="177" t="str">
        <f>VLOOKUP(H37,通道基本信息!B:K,8,0)</f>
        <v>H</v>
      </c>
      <c r="H37" s="177" t="s">
        <v>511</v>
      </c>
      <c r="I37" s="177">
        <v>3</v>
      </c>
      <c r="J37" s="177">
        <v>54</v>
      </c>
      <c r="K37" s="177">
        <v>14343</v>
      </c>
      <c r="L37" s="177">
        <v>14397</v>
      </c>
      <c r="M37" s="177" t="s">
        <v>516</v>
      </c>
      <c r="N37" s="177" t="s">
        <v>516</v>
      </c>
      <c r="O37" s="2" t="str">
        <f>VLOOKUP(H37,通道基本信息!B:L,3,FALSE)</f>
        <v>CS10R</v>
      </c>
    </row>
    <row r="38" s="2" customFormat="1" ht="13.5" hidden="1" customHeight="1" spans="1:15">
      <c r="A38" s="177">
        <v>37</v>
      </c>
      <c r="B38" s="177" t="str">
        <f t="shared" si="1"/>
        <v>CS10R-R007-4-4</v>
      </c>
      <c r="C38" s="177" t="str">
        <f t="shared" si="0"/>
        <v>CS10R-RI8A</v>
      </c>
      <c r="D38" s="177" t="s">
        <v>517</v>
      </c>
      <c r="E38" s="177" t="str">
        <f>VLOOKUP(H38,通道基本信息!B:K,6,0)</f>
        <v>R</v>
      </c>
      <c r="F38" s="177" t="str">
        <f>VLOOKUP(H38,通道基本信息!B:K,5,0)</f>
        <v>I</v>
      </c>
      <c r="G38" s="177" t="str">
        <f>VLOOKUP(H38,通道基本信息!B:K,8,0)</f>
        <v>H</v>
      </c>
      <c r="H38" s="177" t="s">
        <v>511</v>
      </c>
      <c r="I38" s="177">
        <v>4</v>
      </c>
      <c r="J38" s="177">
        <v>54</v>
      </c>
      <c r="K38" s="177">
        <v>14403</v>
      </c>
      <c r="L38" s="177">
        <v>14457</v>
      </c>
      <c r="M38" s="177" t="s">
        <v>518</v>
      </c>
      <c r="N38" s="177" t="s">
        <v>518</v>
      </c>
      <c r="O38" s="2" t="str">
        <f>VLOOKUP(H38,通道基本信息!B:L,3,FALSE)</f>
        <v>CS10R</v>
      </c>
    </row>
    <row r="39" s="2" customFormat="1" ht="13.5" hidden="1" customHeight="1" spans="1:15">
      <c r="A39" s="177">
        <v>38</v>
      </c>
      <c r="B39" s="177" t="str">
        <f t="shared" si="1"/>
        <v>CS10R-R008-4-1</v>
      </c>
      <c r="C39" s="177" t="str">
        <f t="shared" si="0"/>
        <v>CS10R-RI11A</v>
      </c>
      <c r="D39" s="177" t="s">
        <v>519</v>
      </c>
      <c r="E39" s="177" t="str">
        <f>VLOOKUP(H39,通道基本信息!B:K,6,0)</f>
        <v>R</v>
      </c>
      <c r="F39" s="177" t="str">
        <f>VLOOKUP(H39,通道基本信息!B:K,5,0)</f>
        <v>I</v>
      </c>
      <c r="G39" s="177" t="str">
        <f>VLOOKUP(H39,通道基本信息!B:K,8,0)</f>
        <v>H</v>
      </c>
      <c r="H39" s="177" t="s">
        <v>520</v>
      </c>
      <c r="I39" s="177">
        <v>1</v>
      </c>
      <c r="J39" s="177">
        <v>34</v>
      </c>
      <c r="K39" s="177">
        <v>13762</v>
      </c>
      <c r="L39" s="177">
        <v>13796</v>
      </c>
      <c r="M39" s="177" t="s">
        <v>521</v>
      </c>
      <c r="N39" s="177" t="s">
        <v>521</v>
      </c>
      <c r="O39" s="2" t="str">
        <f>VLOOKUP(H39,通道基本信息!B:L,3,FALSE)</f>
        <v>CS10R</v>
      </c>
    </row>
    <row r="40" s="2" customFormat="1" ht="13.5" hidden="1" customHeight="1" spans="1:15">
      <c r="A40" s="177">
        <v>39</v>
      </c>
      <c r="B40" s="177" t="str">
        <f t="shared" si="1"/>
        <v>CS10R-R008-4-2</v>
      </c>
      <c r="C40" s="177" t="str">
        <f t="shared" si="0"/>
        <v>CS10R-RI12A</v>
      </c>
      <c r="D40" s="177" t="s">
        <v>522</v>
      </c>
      <c r="E40" s="177" t="str">
        <f>VLOOKUP(H40,通道基本信息!B:K,6,0)</f>
        <v>R</v>
      </c>
      <c r="F40" s="177" t="str">
        <f>VLOOKUP(H40,通道基本信息!B:K,5,0)</f>
        <v>I</v>
      </c>
      <c r="G40" s="177" t="str">
        <f>VLOOKUP(H40,通道基本信息!B:K,8,0)</f>
        <v>H</v>
      </c>
      <c r="H40" s="177" t="s">
        <v>520</v>
      </c>
      <c r="I40" s="177">
        <v>2</v>
      </c>
      <c r="J40" s="177">
        <v>65</v>
      </c>
      <c r="K40" s="177">
        <v>13806</v>
      </c>
      <c r="L40" s="177">
        <v>13871</v>
      </c>
      <c r="M40" s="177" t="s">
        <v>523</v>
      </c>
      <c r="N40" s="177" t="s">
        <v>523</v>
      </c>
      <c r="O40" s="2" t="str">
        <f>VLOOKUP(H40,通道基本信息!B:L,3,FALSE)</f>
        <v>CS10R</v>
      </c>
    </row>
    <row r="41" s="2" customFormat="1" ht="13.5" hidden="1" customHeight="1" spans="1:15">
      <c r="A41" s="177">
        <v>40</v>
      </c>
      <c r="B41" s="177" t="str">
        <f t="shared" si="1"/>
        <v>CS10R-R008-4-3</v>
      </c>
      <c r="C41" s="177" t="str">
        <f t="shared" si="0"/>
        <v>CS10R-RI13A</v>
      </c>
      <c r="D41" s="177" t="s">
        <v>524</v>
      </c>
      <c r="E41" s="177" t="str">
        <f>VLOOKUP(H41,通道基本信息!B:K,6,0)</f>
        <v>R</v>
      </c>
      <c r="F41" s="177" t="str">
        <f>VLOOKUP(H41,通道基本信息!B:K,5,0)</f>
        <v>I</v>
      </c>
      <c r="G41" s="177" t="str">
        <f>VLOOKUP(H41,通道基本信息!B:K,8,0)</f>
        <v>H</v>
      </c>
      <c r="H41" s="177" t="s">
        <v>520</v>
      </c>
      <c r="I41" s="177">
        <v>3</v>
      </c>
      <c r="J41" s="177">
        <v>52</v>
      </c>
      <c r="K41" s="177">
        <v>13878</v>
      </c>
      <c r="L41" s="177">
        <v>13930</v>
      </c>
      <c r="M41" s="177" t="s">
        <v>525</v>
      </c>
      <c r="N41" s="177" t="s">
        <v>525</v>
      </c>
      <c r="O41" s="2" t="str">
        <f>VLOOKUP(H41,通道基本信息!B:L,3,FALSE)</f>
        <v>CS10R</v>
      </c>
    </row>
    <row r="42" s="2" customFormat="1" ht="13.5" hidden="1" customHeight="1" spans="1:15">
      <c r="A42" s="177">
        <v>41</v>
      </c>
      <c r="B42" s="177" t="str">
        <f t="shared" si="1"/>
        <v>CS10R-R008-4-4</v>
      </c>
      <c r="C42" s="177" t="str">
        <f t="shared" si="0"/>
        <v>CS10R-RI14A</v>
      </c>
      <c r="D42" s="177" t="s">
        <v>526</v>
      </c>
      <c r="E42" s="177" t="str">
        <f>VLOOKUP(H42,通道基本信息!B:K,6,0)</f>
        <v>R</v>
      </c>
      <c r="F42" s="177" t="str">
        <f>VLOOKUP(H42,通道基本信息!B:K,5,0)</f>
        <v>I</v>
      </c>
      <c r="G42" s="177" t="str">
        <f>VLOOKUP(H42,通道基本信息!B:K,8,0)</f>
        <v>H</v>
      </c>
      <c r="H42" s="177" t="s">
        <v>520</v>
      </c>
      <c r="I42" s="177">
        <v>4</v>
      </c>
      <c r="J42" s="177">
        <v>52</v>
      </c>
      <c r="K42" s="177">
        <v>13936</v>
      </c>
      <c r="L42" s="177">
        <v>13988</v>
      </c>
      <c r="M42" s="177" t="s">
        <v>527</v>
      </c>
      <c r="N42" s="177" t="s">
        <v>527</v>
      </c>
      <c r="O42" s="2" t="str">
        <f>VLOOKUP(H42,通道基本信息!B:L,3,FALSE)</f>
        <v>CS10R</v>
      </c>
    </row>
    <row r="43" s="2" customFormat="1" ht="13.5" hidden="1" customHeight="1" spans="1:15">
      <c r="A43" s="177">
        <v>42</v>
      </c>
      <c r="B43" s="177" t="str">
        <f t="shared" si="1"/>
        <v>CS10R-R009-4-1</v>
      </c>
      <c r="C43" s="177" t="str">
        <f t="shared" si="0"/>
        <v>CS10R-RI11B</v>
      </c>
      <c r="D43" s="177" t="s">
        <v>528</v>
      </c>
      <c r="E43" s="177" t="str">
        <f>VLOOKUP(H43,通道基本信息!B:K,6,0)</f>
        <v>R</v>
      </c>
      <c r="F43" s="177" t="str">
        <f>VLOOKUP(H43,通道基本信息!B:K,5,0)</f>
        <v>I</v>
      </c>
      <c r="G43" s="177" t="str">
        <f>VLOOKUP(H43,通道基本信息!B:K,8,0)</f>
        <v>V</v>
      </c>
      <c r="H43" s="177" t="s">
        <v>529</v>
      </c>
      <c r="I43" s="177">
        <v>1</v>
      </c>
      <c r="J43" s="177">
        <v>34</v>
      </c>
      <c r="K43" s="177">
        <v>13762</v>
      </c>
      <c r="L43" s="177">
        <v>13796</v>
      </c>
      <c r="M43" s="177" t="s">
        <v>530</v>
      </c>
      <c r="N43" s="177" t="s">
        <v>530</v>
      </c>
      <c r="O43" s="2" t="str">
        <f>VLOOKUP(H43,通道基本信息!B:L,3,FALSE)</f>
        <v>CS10R</v>
      </c>
    </row>
    <row r="44" s="2" customFormat="1" ht="13.5" hidden="1" customHeight="1" spans="1:15">
      <c r="A44" s="177">
        <v>43</v>
      </c>
      <c r="B44" s="177" t="str">
        <f t="shared" si="1"/>
        <v>CS10R-R009-4-2</v>
      </c>
      <c r="C44" s="177" t="str">
        <f t="shared" si="0"/>
        <v>CS10R-RI12B</v>
      </c>
      <c r="D44" s="177" t="s">
        <v>531</v>
      </c>
      <c r="E44" s="177" t="str">
        <f>VLOOKUP(H44,通道基本信息!B:K,6,0)</f>
        <v>R</v>
      </c>
      <c r="F44" s="177" t="str">
        <f>VLOOKUP(H44,通道基本信息!B:K,5,0)</f>
        <v>I</v>
      </c>
      <c r="G44" s="177" t="str">
        <f>VLOOKUP(H44,通道基本信息!B:K,8,0)</f>
        <v>V</v>
      </c>
      <c r="H44" s="177" t="s">
        <v>529</v>
      </c>
      <c r="I44" s="177">
        <v>2</v>
      </c>
      <c r="J44" s="177">
        <v>65</v>
      </c>
      <c r="K44" s="177">
        <v>13806</v>
      </c>
      <c r="L44" s="177">
        <v>13871</v>
      </c>
      <c r="M44" s="177" t="s">
        <v>532</v>
      </c>
      <c r="N44" s="177" t="s">
        <v>532</v>
      </c>
      <c r="O44" s="2" t="str">
        <f>VLOOKUP(H44,通道基本信息!B:L,3,FALSE)</f>
        <v>CS10R</v>
      </c>
    </row>
    <row r="45" s="2" customFormat="1" ht="13.5" hidden="1" customHeight="1" spans="1:15">
      <c r="A45" s="177">
        <v>44</v>
      </c>
      <c r="B45" s="177" t="str">
        <f t="shared" si="1"/>
        <v>CS10R-R009-4-3</v>
      </c>
      <c r="C45" s="177" t="str">
        <f t="shared" si="0"/>
        <v>CS10R-RI13B</v>
      </c>
      <c r="D45" s="177" t="s">
        <v>533</v>
      </c>
      <c r="E45" s="177" t="str">
        <f>VLOOKUP(H45,通道基本信息!B:K,6,0)</f>
        <v>R</v>
      </c>
      <c r="F45" s="177" t="str">
        <f>VLOOKUP(H45,通道基本信息!B:K,5,0)</f>
        <v>I</v>
      </c>
      <c r="G45" s="177" t="str">
        <f>VLOOKUP(H45,通道基本信息!B:K,8,0)</f>
        <v>V</v>
      </c>
      <c r="H45" s="177" t="s">
        <v>529</v>
      </c>
      <c r="I45" s="177">
        <v>3</v>
      </c>
      <c r="J45" s="177">
        <v>52</v>
      </c>
      <c r="K45" s="177">
        <v>13878</v>
      </c>
      <c r="L45" s="177">
        <v>13930</v>
      </c>
      <c r="M45" s="177" t="s">
        <v>534</v>
      </c>
      <c r="N45" s="177" t="s">
        <v>534</v>
      </c>
      <c r="O45" s="2" t="str">
        <f>VLOOKUP(H45,通道基本信息!B:L,3,FALSE)</f>
        <v>CS10R</v>
      </c>
    </row>
    <row r="46" s="2" customFormat="1" ht="13.5" hidden="1" customHeight="1" spans="1:15">
      <c r="A46" s="177">
        <v>45</v>
      </c>
      <c r="B46" s="177" t="str">
        <f t="shared" si="1"/>
        <v>CS10R-R009-4-4</v>
      </c>
      <c r="C46" s="177" t="str">
        <f t="shared" si="0"/>
        <v>CS10R-RI14B</v>
      </c>
      <c r="D46" s="177" t="s">
        <v>535</v>
      </c>
      <c r="E46" s="177" t="str">
        <f>VLOOKUP(H46,通道基本信息!B:K,6,0)</f>
        <v>R</v>
      </c>
      <c r="F46" s="177" t="str">
        <f>VLOOKUP(H46,通道基本信息!B:K,5,0)</f>
        <v>I</v>
      </c>
      <c r="G46" s="177" t="str">
        <f>VLOOKUP(H46,通道基本信息!B:K,8,0)</f>
        <v>V</v>
      </c>
      <c r="H46" s="177" t="s">
        <v>529</v>
      </c>
      <c r="I46" s="177">
        <v>4</v>
      </c>
      <c r="J46" s="177">
        <v>52</v>
      </c>
      <c r="K46" s="177">
        <v>13936</v>
      </c>
      <c r="L46" s="177">
        <v>13988</v>
      </c>
      <c r="M46" s="177" t="s">
        <v>536</v>
      </c>
      <c r="N46" s="177" t="s">
        <v>536</v>
      </c>
      <c r="O46" s="2" t="str">
        <f>VLOOKUP(H46,通道基本信息!B:L,3,FALSE)</f>
        <v>CS10R</v>
      </c>
    </row>
    <row r="47" s="2" customFormat="1" ht="13.5" hidden="1" customHeight="1" spans="1:15">
      <c r="A47" s="177">
        <v>46</v>
      </c>
      <c r="B47" s="177" t="str">
        <f t="shared" si="1"/>
        <v>CS10R-R010-3-1</v>
      </c>
      <c r="C47" s="177" t="str">
        <f t="shared" si="0"/>
        <v>CS10R-RW1B</v>
      </c>
      <c r="D47" s="177" t="s">
        <v>537</v>
      </c>
      <c r="E47" s="177" t="str">
        <f>VLOOKUP(H47,通道基本信息!B:K,6,0)</f>
        <v>R</v>
      </c>
      <c r="F47" s="177" t="str">
        <f>VLOOKUP(H47,通道基本信息!B:K,5,0)</f>
        <v>W</v>
      </c>
      <c r="G47" s="177" t="str">
        <f>VLOOKUP(H47,通道基本信息!B:K,8,0)</f>
        <v>V</v>
      </c>
      <c r="H47" s="177" t="s">
        <v>538</v>
      </c>
      <c r="I47" s="177">
        <v>1</v>
      </c>
      <c r="J47" s="177">
        <v>54</v>
      </c>
      <c r="K47" s="177">
        <v>14023</v>
      </c>
      <c r="L47" s="177">
        <v>14077</v>
      </c>
      <c r="M47" s="177" t="s">
        <v>539</v>
      </c>
      <c r="N47" s="177" t="s">
        <v>539</v>
      </c>
      <c r="O47" s="2" t="str">
        <f>VLOOKUP(H47,通道基本信息!B:L,3,FALSE)</f>
        <v>CS10R</v>
      </c>
    </row>
    <row r="48" s="2" customFormat="1" ht="13.5" hidden="1" customHeight="1" spans="1:15">
      <c r="A48" s="177">
        <v>47</v>
      </c>
      <c r="B48" s="177" t="str">
        <f t="shared" si="1"/>
        <v>CS10R-R010-3-2</v>
      </c>
      <c r="C48" s="177" t="str">
        <f t="shared" si="0"/>
        <v>CS10R-RW2B</v>
      </c>
      <c r="D48" s="177" t="s">
        <v>540</v>
      </c>
      <c r="E48" s="177" t="str">
        <f>VLOOKUP(H48,通道基本信息!B:K,6,0)</f>
        <v>R</v>
      </c>
      <c r="F48" s="177" t="str">
        <f>VLOOKUP(H48,通道基本信息!B:K,5,0)</f>
        <v>W</v>
      </c>
      <c r="G48" s="177" t="str">
        <f>VLOOKUP(H48,通道基本信息!B:K,8,0)</f>
        <v>V</v>
      </c>
      <c r="H48" s="177" t="s">
        <v>538</v>
      </c>
      <c r="I48" s="177">
        <v>2</v>
      </c>
      <c r="J48" s="177">
        <v>54</v>
      </c>
      <c r="K48" s="177">
        <v>14073</v>
      </c>
      <c r="L48" s="177">
        <v>14127</v>
      </c>
      <c r="M48" s="177" t="s">
        <v>541</v>
      </c>
      <c r="N48" s="177" t="s">
        <v>541</v>
      </c>
      <c r="O48" s="2" t="str">
        <f>VLOOKUP(H48,通道基本信息!B:L,3,FALSE)</f>
        <v>CS10R</v>
      </c>
    </row>
    <row r="49" s="2" customFormat="1" ht="13.5" hidden="1" customHeight="1" spans="1:15">
      <c r="A49" s="177">
        <v>48</v>
      </c>
      <c r="B49" s="177" t="str">
        <f t="shared" si="1"/>
        <v>CS10R-R010-3-3</v>
      </c>
      <c r="C49" s="177" t="str">
        <f t="shared" si="0"/>
        <v>CS10R-RW3B</v>
      </c>
      <c r="D49" s="177" t="s">
        <v>542</v>
      </c>
      <c r="E49" s="177" t="str">
        <f>VLOOKUP(H49,通道基本信息!B:K,6,0)</f>
        <v>R</v>
      </c>
      <c r="F49" s="177" t="str">
        <f>VLOOKUP(H49,通道基本信息!B:K,5,0)</f>
        <v>W</v>
      </c>
      <c r="G49" s="177" t="str">
        <f>VLOOKUP(H49,通道基本信息!B:K,8,0)</f>
        <v>V</v>
      </c>
      <c r="H49" s="177" t="s">
        <v>538</v>
      </c>
      <c r="I49" s="177">
        <v>3</v>
      </c>
      <c r="J49" s="177">
        <v>54</v>
      </c>
      <c r="K49" s="177">
        <v>14133</v>
      </c>
      <c r="L49" s="177">
        <v>14187</v>
      </c>
      <c r="M49" s="177" t="s">
        <v>543</v>
      </c>
      <c r="N49" s="177" t="s">
        <v>543</v>
      </c>
      <c r="O49" s="2" t="str">
        <f>VLOOKUP(H49,通道基本信息!B:L,3,FALSE)</f>
        <v>CS10R</v>
      </c>
    </row>
    <row r="50" s="2" customFormat="1" ht="13.5" hidden="1" customHeight="1" spans="1:15">
      <c r="A50" s="177">
        <v>49</v>
      </c>
      <c r="B50" s="177" t="str">
        <f t="shared" si="1"/>
        <v>CS10R-R011-3-1</v>
      </c>
      <c r="C50" s="177" t="str">
        <f t="shared" si="0"/>
        <v>CS10R-RE11B</v>
      </c>
      <c r="D50" s="177" t="s">
        <v>544</v>
      </c>
      <c r="E50" s="177" t="str">
        <f>VLOOKUP(H50,通道基本信息!B:K,6,0)</f>
        <v>R</v>
      </c>
      <c r="F50" s="177" t="str">
        <f>VLOOKUP(H50,通道基本信息!B:K,5,0)</f>
        <v>E</v>
      </c>
      <c r="G50" s="177" t="str">
        <f>VLOOKUP(H50,通道基本信息!B:K,8,0)</f>
        <v>V</v>
      </c>
      <c r="H50" s="177" t="s">
        <v>545</v>
      </c>
      <c r="I50" s="177">
        <v>1</v>
      </c>
      <c r="J50" s="177">
        <v>34</v>
      </c>
      <c r="K50" s="177">
        <v>13762</v>
      </c>
      <c r="L50" s="177">
        <v>13796</v>
      </c>
      <c r="M50" s="177" t="s">
        <v>546</v>
      </c>
      <c r="N50" s="177" t="s">
        <v>546</v>
      </c>
      <c r="O50" s="2" t="str">
        <f>VLOOKUP(H50,通道基本信息!B:L,3,FALSE)</f>
        <v>CS10R</v>
      </c>
    </row>
    <row r="51" s="2" customFormat="1" ht="13.5" hidden="1" customHeight="1" spans="1:15">
      <c r="A51" s="177">
        <v>50</v>
      </c>
      <c r="B51" s="177" t="str">
        <f t="shared" si="1"/>
        <v>CS10R-R011-3-2</v>
      </c>
      <c r="C51" s="177" t="str">
        <f t="shared" si="0"/>
        <v>CS10R-RE12B</v>
      </c>
      <c r="D51" s="177" t="s">
        <v>547</v>
      </c>
      <c r="E51" s="177" t="str">
        <f>VLOOKUP(H51,通道基本信息!B:K,6,0)</f>
        <v>R</v>
      </c>
      <c r="F51" s="177" t="str">
        <f>VLOOKUP(H51,通道基本信息!B:K,5,0)</f>
        <v>E</v>
      </c>
      <c r="G51" s="177" t="str">
        <f>VLOOKUP(H51,通道基本信息!B:K,8,0)</f>
        <v>V</v>
      </c>
      <c r="H51" s="177" t="s">
        <v>545</v>
      </c>
      <c r="I51" s="177">
        <v>2</v>
      </c>
      <c r="J51" s="177">
        <v>65</v>
      </c>
      <c r="K51" s="177">
        <v>13806</v>
      </c>
      <c r="L51" s="177">
        <v>13871</v>
      </c>
      <c r="M51" s="177" t="s">
        <v>548</v>
      </c>
      <c r="N51" s="177" t="s">
        <v>548</v>
      </c>
      <c r="O51" s="2" t="str">
        <f>VLOOKUP(H51,通道基本信息!B:L,3,FALSE)</f>
        <v>CS10R</v>
      </c>
    </row>
    <row r="52" s="2" customFormat="1" ht="13.5" hidden="1" customHeight="1" spans="1:15">
      <c r="A52" s="177">
        <v>51</v>
      </c>
      <c r="B52" s="177" t="str">
        <f t="shared" si="1"/>
        <v>CS10R-R011-3-3</v>
      </c>
      <c r="C52" s="177" t="str">
        <f t="shared" si="0"/>
        <v>CS10R-RE13B</v>
      </c>
      <c r="D52" s="177" t="s">
        <v>549</v>
      </c>
      <c r="E52" s="177" t="str">
        <f>VLOOKUP(H52,通道基本信息!B:K,6,0)</f>
        <v>R</v>
      </c>
      <c r="F52" s="177" t="str">
        <f>VLOOKUP(H52,通道基本信息!B:K,5,0)</f>
        <v>E</v>
      </c>
      <c r="G52" s="177" t="str">
        <f>VLOOKUP(H52,通道基本信息!B:K,8,0)</f>
        <v>V</v>
      </c>
      <c r="H52" s="177" t="s">
        <v>545</v>
      </c>
      <c r="I52" s="177">
        <v>3</v>
      </c>
      <c r="J52" s="177">
        <v>52</v>
      </c>
      <c r="K52" s="177">
        <v>13878</v>
      </c>
      <c r="L52" s="177">
        <v>13930</v>
      </c>
      <c r="M52" s="177" t="s">
        <v>550</v>
      </c>
      <c r="N52" s="177" t="s">
        <v>550</v>
      </c>
      <c r="O52" s="2" t="str">
        <f>VLOOKUP(H52,通道基本信息!B:L,3,FALSE)</f>
        <v>CS10R</v>
      </c>
    </row>
    <row r="53" s="2" customFormat="1" ht="13.5" hidden="1" customHeight="1" spans="1:15">
      <c r="A53" s="177">
        <v>52</v>
      </c>
      <c r="B53" s="177" t="str">
        <f t="shared" si="1"/>
        <v>CS10R-T001-9-1</v>
      </c>
      <c r="C53" s="177" t="str">
        <f t="shared" si="0"/>
        <v>CS10R-TC1A</v>
      </c>
      <c r="D53" s="177" t="s">
        <v>551</v>
      </c>
      <c r="E53" s="177" t="str">
        <f>VLOOKUP(H53,通道基本信息!B:K,6,0)</f>
        <v>T</v>
      </c>
      <c r="F53" s="177" t="str">
        <f>VLOOKUP(H53,通道基本信息!B:K,5,0)</f>
        <v>C</v>
      </c>
      <c r="G53" s="177" t="str">
        <f>VLOOKUP(H53,通道基本信息!B:K,8,0)</f>
        <v>V</v>
      </c>
      <c r="H53" s="177" t="s">
        <v>552</v>
      </c>
      <c r="I53" s="177">
        <v>1</v>
      </c>
      <c r="J53" s="177">
        <v>30</v>
      </c>
      <c r="K53" s="177">
        <v>12258</v>
      </c>
      <c r="L53" s="177">
        <v>12288</v>
      </c>
      <c r="M53" s="177" t="s">
        <v>440</v>
      </c>
      <c r="N53" s="177" t="s">
        <v>440</v>
      </c>
      <c r="O53" s="2" t="str">
        <f>VLOOKUP(H53,通道基本信息!B:L,3,FALSE)</f>
        <v>CS10R</v>
      </c>
    </row>
    <row r="54" s="2" customFormat="1" ht="13.5" hidden="1" customHeight="1" spans="1:15">
      <c r="A54" s="177">
        <v>53</v>
      </c>
      <c r="B54" s="177" t="str">
        <f t="shared" si="1"/>
        <v>CS10R-T001-9-2</v>
      </c>
      <c r="C54" s="177" t="str">
        <f t="shared" si="0"/>
        <v>CS10R-TC2A</v>
      </c>
      <c r="D54" s="177" t="s">
        <v>553</v>
      </c>
      <c r="E54" s="177" t="str">
        <f>VLOOKUP(H54,通道基本信息!B:K,6,0)</f>
        <v>T</v>
      </c>
      <c r="F54" s="177" t="str">
        <f>VLOOKUP(H54,通道基本信息!B:K,5,0)</f>
        <v>C</v>
      </c>
      <c r="G54" s="177" t="str">
        <f>VLOOKUP(H54,通道基本信息!B:K,8,0)</f>
        <v>V</v>
      </c>
      <c r="H54" s="177" t="s">
        <v>552</v>
      </c>
      <c r="I54" s="177">
        <v>2</v>
      </c>
      <c r="J54" s="177">
        <v>54</v>
      </c>
      <c r="K54" s="177">
        <v>12293</v>
      </c>
      <c r="L54" s="177">
        <v>12347</v>
      </c>
      <c r="M54" s="177" t="s">
        <v>442</v>
      </c>
      <c r="N54" s="177" t="s">
        <v>442</v>
      </c>
      <c r="O54" s="2" t="str">
        <f>VLOOKUP(H54,通道基本信息!B:L,3,FALSE)</f>
        <v>CS10R</v>
      </c>
    </row>
    <row r="55" s="2" customFormat="1" ht="13.5" hidden="1" customHeight="1" spans="1:15">
      <c r="A55" s="177">
        <v>54</v>
      </c>
      <c r="B55" s="177" t="str">
        <f t="shared" si="1"/>
        <v>CS10R-T001-9-3</v>
      </c>
      <c r="C55" s="177" t="str">
        <f t="shared" si="0"/>
        <v>CS10R-TC3A</v>
      </c>
      <c r="D55" s="177" t="s">
        <v>554</v>
      </c>
      <c r="E55" s="177" t="str">
        <f>VLOOKUP(H55,通道基本信息!B:K,6,0)</f>
        <v>T</v>
      </c>
      <c r="F55" s="177" t="str">
        <f>VLOOKUP(H55,通道基本信息!B:K,5,0)</f>
        <v>C</v>
      </c>
      <c r="G55" s="177" t="str">
        <f>VLOOKUP(H55,通道基本信息!B:K,8,0)</f>
        <v>V</v>
      </c>
      <c r="H55" s="177" t="s">
        <v>552</v>
      </c>
      <c r="I55" s="177">
        <v>3</v>
      </c>
      <c r="J55" s="177">
        <v>54</v>
      </c>
      <c r="K55" s="177">
        <v>12353</v>
      </c>
      <c r="L55" s="177">
        <v>12407</v>
      </c>
      <c r="M55" s="177" t="s">
        <v>444</v>
      </c>
      <c r="N55" s="177" t="s">
        <v>444</v>
      </c>
      <c r="O55" s="2" t="str">
        <f>VLOOKUP(H55,通道基本信息!B:L,3,FALSE)</f>
        <v>CS10R</v>
      </c>
    </row>
    <row r="56" s="2" customFormat="1" ht="13.5" hidden="1" customHeight="1" spans="1:15">
      <c r="A56" s="177">
        <v>55</v>
      </c>
      <c r="B56" s="177" t="str">
        <f t="shared" si="1"/>
        <v>CS10R-T001-9-4</v>
      </c>
      <c r="C56" s="177" t="str">
        <f t="shared" si="0"/>
        <v>CS10R-TC4A</v>
      </c>
      <c r="D56" s="177" t="s">
        <v>555</v>
      </c>
      <c r="E56" s="177" t="str">
        <f>VLOOKUP(H56,通道基本信息!B:K,6,0)</f>
        <v>T</v>
      </c>
      <c r="F56" s="177" t="str">
        <f>VLOOKUP(H56,通道基本信息!B:K,5,0)</f>
        <v>C</v>
      </c>
      <c r="G56" s="177" t="str">
        <f>VLOOKUP(H56,通道基本信息!B:K,8,0)</f>
        <v>V</v>
      </c>
      <c r="H56" s="177" t="s">
        <v>552</v>
      </c>
      <c r="I56" s="177">
        <v>4</v>
      </c>
      <c r="J56" s="177">
        <v>54</v>
      </c>
      <c r="K56" s="177">
        <v>12413</v>
      </c>
      <c r="L56" s="177">
        <v>12467</v>
      </c>
      <c r="M56" s="177" t="s">
        <v>446</v>
      </c>
      <c r="N56" s="177" t="s">
        <v>446</v>
      </c>
      <c r="O56" s="2" t="str">
        <f>VLOOKUP(H56,通道基本信息!B:L,3,FALSE)</f>
        <v>CS10R</v>
      </c>
    </row>
    <row r="57" s="2" customFormat="1" ht="13.5" hidden="1" customHeight="1" spans="1:15">
      <c r="A57" s="177">
        <v>56</v>
      </c>
      <c r="B57" s="177" t="str">
        <f t="shared" si="1"/>
        <v>CS10R-T001-9-5</v>
      </c>
      <c r="C57" s="177" t="str">
        <f t="shared" si="0"/>
        <v>CS10R-TC5A</v>
      </c>
      <c r="D57" s="177" t="s">
        <v>556</v>
      </c>
      <c r="E57" s="177" t="str">
        <f>VLOOKUP(H57,通道基本信息!B:K,6,0)</f>
        <v>T</v>
      </c>
      <c r="F57" s="177" t="str">
        <f>VLOOKUP(H57,通道基本信息!B:K,5,0)</f>
        <v>C</v>
      </c>
      <c r="G57" s="177" t="str">
        <f>VLOOKUP(H57,通道基本信息!B:K,8,0)</f>
        <v>V</v>
      </c>
      <c r="H57" s="177" t="s">
        <v>552</v>
      </c>
      <c r="I57" s="177">
        <v>5</v>
      </c>
      <c r="J57" s="177">
        <v>54</v>
      </c>
      <c r="K57" s="177">
        <v>12473</v>
      </c>
      <c r="L57" s="177">
        <v>12527</v>
      </c>
      <c r="M57" s="177" t="s">
        <v>448</v>
      </c>
      <c r="N57" s="177" t="s">
        <v>448</v>
      </c>
      <c r="O57" s="2" t="str">
        <f>VLOOKUP(H57,通道基本信息!B:L,3,FALSE)</f>
        <v>CS10R</v>
      </c>
    </row>
    <row r="58" s="2" customFormat="1" ht="13.5" hidden="1" customHeight="1" spans="1:15">
      <c r="A58" s="177">
        <v>57</v>
      </c>
      <c r="B58" s="177" t="str">
        <f t="shared" si="1"/>
        <v>CS10R-T001-9-6</v>
      </c>
      <c r="C58" s="177" t="str">
        <f t="shared" si="0"/>
        <v>CS10R-TC6A</v>
      </c>
      <c r="D58" s="177" t="s">
        <v>557</v>
      </c>
      <c r="E58" s="177" t="str">
        <f>VLOOKUP(H58,通道基本信息!B:K,6,0)</f>
        <v>T</v>
      </c>
      <c r="F58" s="177" t="str">
        <f>VLOOKUP(H58,通道基本信息!B:K,5,0)</f>
        <v>C</v>
      </c>
      <c r="G58" s="177" t="str">
        <f>VLOOKUP(H58,通道基本信息!B:K,8,0)</f>
        <v>V</v>
      </c>
      <c r="H58" s="177" t="s">
        <v>552</v>
      </c>
      <c r="I58" s="177">
        <v>6</v>
      </c>
      <c r="J58" s="177">
        <v>54</v>
      </c>
      <c r="K58" s="177">
        <v>12533</v>
      </c>
      <c r="L58" s="177">
        <v>12587</v>
      </c>
      <c r="M58" s="177" t="s">
        <v>450</v>
      </c>
      <c r="N58" s="177" t="s">
        <v>450</v>
      </c>
      <c r="O58" s="2" t="str">
        <f>VLOOKUP(H58,通道基本信息!B:L,3,FALSE)</f>
        <v>CS10R</v>
      </c>
    </row>
    <row r="59" s="2" customFormat="1" ht="13.5" hidden="1" customHeight="1" spans="1:15">
      <c r="A59" s="177">
        <v>58</v>
      </c>
      <c r="B59" s="177" t="str">
        <f t="shared" si="1"/>
        <v>CS10R-T001-9-7</v>
      </c>
      <c r="C59" s="177" t="str">
        <f t="shared" si="0"/>
        <v>CS10R-TC7A</v>
      </c>
      <c r="D59" s="177" t="s">
        <v>558</v>
      </c>
      <c r="E59" s="177" t="str">
        <f>VLOOKUP(H59,通道基本信息!B:K,6,0)</f>
        <v>T</v>
      </c>
      <c r="F59" s="177" t="str">
        <f>VLOOKUP(H59,通道基本信息!B:K,5,0)</f>
        <v>C</v>
      </c>
      <c r="G59" s="177" t="str">
        <f>VLOOKUP(H59,通道基本信息!B:K,8,0)</f>
        <v>V</v>
      </c>
      <c r="H59" s="177" t="s">
        <v>552</v>
      </c>
      <c r="I59" s="177">
        <v>7</v>
      </c>
      <c r="J59" s="177">
        <v>54</v>
      </c>
      <c r="K59" s="177">
        <v>12593</v>
      </c>
      <c r="L59" s="177">
        <v>12647</v>
      </c>
      <c r="M59" s="177" t="s">
        <v>452</v>
      </c>
      <c r="N59" s="177" t="s">
        <v>452</v>
      </c>
      <c r="O59" s="2" t="str">
        <f>VLOOKUP(H59,通道基本信息!B:L,3,FALSE)</f>
        <v>CS10R</v>
      </c>
    </row>
    <row r="60" s="2" customFormat="1" ht="13.5" hidden="1" customHeight="1" spans="1:15">
      <c r="A60" s="177">
        <v>59</v>
      </c>
      <c r="B60" s="177" t="str">
        <f t="shared" si="1"/>
        <v>CS10R-T001-9-8</v>
      </c>
      <c r="C60" s="177" t="str">
        <f t="shared" si="0"/>
        <v>CS10R-TC8A</v>
      </c>
      <c r="D60" s="177" t="s">
        <v>559</v>
      </c>
      <c r="E60" s="177" t="str">
        <f>VLOOKUP(H60,通道基本信息!B:K,6,0)</f>
        <v>T</v>
      </c>
      <c r="F60" s="177" t="str">
        <f>VLOOKUP(H60,通道基本信息!B:K,5,0)</f>
        <v>C</v>
      </c>
      <c r="G60" s="177" t="str">
        <f>VLOOKUP(H60,通道基本信息!B:K,8,0)</f>
        <v>V</v>
      </c>
      <c r="H60" s="177" t="s">
        <v>552</v>
      </c>
      <c r="I60" s="177">
        <v>8</v>
      </c>
      <c r="J60" s="177">
        <v>54</v>
      </c>
      <c r="K60" s="177">
        <v>12653</v>
      </c>
      <c r="L60" s="177">
        <v>12707</v>
      </c>
      <c r="M60" s="177" t="s">
        <v>454</v>
      </c>
      <c r="N60" s="177" t="s">
        <v>454</v>
      </c>
      <c r="O60" s="2" t="str">
        <f>VLOOKUP(H60,通道基本信息!B:L,3,FALSE)</f>
        <v>CS10R</v>
      </c>
    </row>
    <row r="61" s="2" customFormat="1" ht="13.5" hidden="1" customHeight="1" spans="1:15">
      <c r="A61" s="177">
        <v>60</v>
      </c>
      <c r="B61" s="177" t="str">
        <f t="shared" si="1"/>
        <v>CS10R-T001-9-9</v>
      </c>
      <c r="C61" s="177" t="str">
        <f t="shared" si="0"/>
        <v>CS10R-TC9A</v>
      </c>
      <c r="D61" s="177" t="s">
        <v>560</v>
      </c>
      <c r="E61" s="177" t="str">
        <f>VLOOKUP(H61,通道基本信息!B:K,6,0)</f>
        <v>T</v>
      </c>
      <c r="F61" s="177" t="str">
        <f>VLOOKUP(H61,通道基本信息!B:K,5,0)</f>
        <v>C</v>
      </c>
      <c r="G61" s="177" t="str">
        <f>VLOOKUP(H61,通道基本信息!B:K,8,0)</f>
        <v>V</v>
      </c>
      <c r="H61" s="177" t="s">
        <v>552</v>
      </c>
      <c r="I61" s="177">
        <v>9</v>
      </c>
      <c r="J61" s="177">
        <v>30</v>
      </c>
      <c r="K61" s="177">
        <v>12713</v>
      </c>
      <c r="L61" s="177">
        <v>12743</v>
      </c>
      <c r="M61" s="177" t="s">
        <v>456</v>
      </c>
      <c r="N61" s="177" t="s">
        <v>456</v>
      </c>
      <c r="O61" s="2" t="str">
        <f>VLOOKUP(H61,通道基本信息!B:L,3,FALSE)</f>
        <v>CS10R</v>
      </c>
    </row>
    <row r="62" s="2" customFormat="1" ht="13.5" hidden="1" customHeight="1" spans="1:15">
      <c r="A62" s="177">
        <v>61</v>
      </c>
      <c r="B62" s="177" t="str">
        <f t="shared" si="1"/>
        <v>CS10R-T002-4-1</v>
      </c>
      <c r="C62" s="177" t="str">
        <f t="shared" si="0"/>
        <v>CS10R-TC11A</v>
      </c>
      <c r="D62" s="177" t="s">
        <v>561</v>
      </c>
      <c r="E62" s="177" t="str">
        <f>VLOOKUP(H62,通道基本信息!B:K,6,0)</f>
        <v>T</v>
      </c>
      <c r="F62" s="177" t="str">
        <f>VLOOKUP(H62,通道基本信息!B:K,5,0)</f>
        <v>C</v>
      </c>
      <c r="G62" s="177" t="str">
        <f>VLOOKUP(H62,通道基本信息!B:K,8,0)</f>
        <v>V</v>
      </c>
      <c r="H62" s="177" t="s">
        <v>562</v>
      </c>
      <c r="I62" s="177">
        <v>1</v>
      </c>
      <c r="J62" s="177">
        <v>34</v>
      </c>
      <c r="K62" s="177">
        <v>11462</v>
      </c>
      <c r="L62" s="177">
        <v>11496</v>
      </c>
      <c r="M62" s="177" t="s">
        <v>459</v>
      </c>
      <c r="N62" s="177" t="s">
        <v>459</v>
      </c>
      <c r="O62" s="2" t="str">
        <f>VLOOKUP(H62,通道基本信息!B:L,3,FALSE)</f>
        <v>CS10R</v>
      </c>
    </row>
    <row r="63" s="2" customFormat="1" ht="13.5" hidden="1" customHeight="1" spans="1:15">
      <c r="A63" s="177">
        <v>62</v>
      </c>
      <c r="B63" s="177" t="str">
        <f t="shared" si="1"/>
        <v>CS10R-T002-4-2</v>
      </c>
      <c r="C63" s="177" t="str">
        <f t="shared" si="0"/>
        <v>CS10R-TC12A</v>
      </c>
      <c r="D63" s="177" t="s">
        <v>563</v>
      </c>
      <c r="E63" s="177" t="str">
        <f>VLOOKUP(H63,通道基本信息!B:K,6,0)</f>
        <v>T</v>
      </c>
      <c r="F63" s="177" t="str">
        <f>VLOOKUP(H63,通道基本信息!B:K,5,0)</f>
        <v>C</v>
      </c>
      <c r="G63" s="177" t="str">
        <f>VLOOKUP(H63,通道基本信息!B:K,8,0)</f>
        <v>V</v>
      </c>
      <c r="H63" s="177" t="s">
        <v>562</v>
      </c>
      <c r="I63" s="177">
        <v>2</v>
      </c>
      <c r="J63" s="177">
        <v>65</v>
      </c>
      <c r="K63" s="177">
        <v>11506</v>
      </c>
      <c r="L63" s="177">
        <v>11571</v>
      </c>
      <c r="M63" s="177" t="s">
        <v>461</v>
      </c>
      <c r="N63" s="177" t="s">
        <v>461</v>
      </c>
      <c r="O63" s="2" t="str">
        <f>VLOOKUP(H63,通道基本信息!B:L,3,FALSE)</f>
        <v>CS10R</v>
      </c>
    </row>
    <row r="64" s="2" customFormat="1" ht="13.5" hidden="1" customHeight="1" spans="1:15">
      <c r="A64" s="177">
        <v>63</v>
      </c>
      <c r="B64" s="177" t="str">
        <f t="shared" si="1"/>
        <v>CS10R-T002-4-3</v>
      </c>
      <c r="C64" s="177" t="str">
        <f t="shared" si="0"/>
        <v>CS10R-TC13A</v>
      </c>
      <c r="D64" s="177" t="s">
        <v>564</v>
      </c>
      <c r="E64" s="177" t="str">
        <f>VLOOKUP(H64,通道基本信息!B:K,6,0)</f>
        <v>T</v>
      </c>
      <c r="F64" s="177" t="str">
        <f>VLOOKUP(H64,通道基本信息!B:K,5,0)</f>
        <v>C</v>
      </c>
      <c r="G64" s="177" t="str">
        <f>VLOOKUP(H64,通道基本信息!B:K,8,0)</f>
        <v>V</v>
      </c>
      <c r="H64" s="177" t="s">
        <v>562</v>
      </c>
      <c r="I64" s="177">
        <v>3</v>
      </c>
      <c r="J64" s="177">
        <v>52</v>
      </c>
      <c r="K64" s="177">
        <v>11578</v>
      </c>
      <c r="L64" s="177">
        <v>11630</v>
      </c>
      <c r="M64" s="177" t="s">
        <v>463</v>
      </c>
      <c r="N64" s="177" t="s">
        <v>463</v>
      </c>
      <c r="O64" s="2" t="str">
        <f>VLOOKUP(H64,通道基本信息!B:L,3,FALSE)</f>
        <v>CS10R</v>
      </c>
    </row>
    <row r="65" s="2" customFormat="1" ht="13.5" hidden="1" customHeight="1" spans="1:15">
      <c r="A65" s="177">
        <v>64</v>
      </c>
      <c r="B65" s="177" t="str">
        <f t="shared" si="1"/>
        <v>CS10R-T002-4-4</v>
      </c>
      <c r="C65" s="177" t="str">
        <f t="shared" si="0"/>
        <v>CS10R-TC14A</v>
      </c>
      <c r="D65" s="177" t="s">
        <v>565</v>
      </c>
      <c r="E65" s="177" t="str">
        <f>VLOOKUP(H65,通道基本信息!B:K,6,0)</f>
        <v>T</v>
      </c>
      <c r="F65" s="177" t="str">
        <f>VLOOKUP(H65,通道基本信息!B:K,5,0)</f>
        <v>C</v>
      </c>
      <c r="G65" s="177" t="str">
        <f>VLOOKUP(H65,通道基本信息!B:K,8,0)</f>
        <v>V</v>
      </c>
      <c r="H65" s="177" t="s">
        <v>562</v>
      </c>
      <c r="I65" s="177">
        <v>4</v>
      </c>
      <c r="J65" s="177">
        <v>52</v>
      </c>
      <c r="K65" s="177">
        <v>11636</v>
      </c>
      <c r="L65" s="177">
        <v>11688</v>
      </c>
      <c r="M65" s="177" t="s">
        <v>465</v>
      </c>
      <c r="N65" s="177" t="s">
        <v>465</v>
      </c>
      <c r="O65" s="2" t="str">
        <f>VLOOKUP(H65,通道基本信息!B:L,3,FALSE)</f>
        <v>CS10R</v>
      </c>
    </row>
    <row r="66" s="2" customFormat="1" ht="13.5" hidden="1" customHeight="1" spans="1:15">
      <c r="A66" s="177">
        <v>65</v>
      </c>
      <c r="B66" s="177" t="str">
        <f t="shared" si="1"/>
        <v>CS10R-T003-8-1</v>
      </c>
      <c r="C66" s="177" t="str">
        <f t="shared" ref="C66:C129" si="2">O66&amp;"-"&amp;D66</f>
        <v>CS10R-TC1B</v>
      </c>
      <c r="D66" s="177" t="s">
        <v>566</v>
      </c>
      <c r="E66" s="177" t="str">
        <f>VLOOKUP(H66,通道基本信息!B:K,6,0)</f>
        <v>T</v>
      </c>
      <c r="F66" s="177" t="str">
        <f>VLOOKUP(H66,通道基本信息!B:K,5,0)</f>
        <v>C</v>
      </c>
      <c r="G66" s="177" t="str">
        <f>VLOOKUP(H66,通道基本信息!B:K,8,0)</f>
        <v>H</v>
      </c>
      <c r="H66" s="177" t="s">
        <v>567</v>
      </c>
      <c r="I66" s="177">
        <v>1</v>
      </c>
      <c r="J66" s="177">
        <v>54</v>
      </c>
      <c r="K66" s="177">
        <v>12273</v>
      </c>
      <c r="L66" s="177">
        <v>12327</v>
      </c>
      <c r="M66" s="177" t="s">
        <v>468</v>
      </c>
      <c r="N66" s="177" t="s">
        <v>468</v>
      </c>
      <c r="O66" s="2" t="str">
        <f>VLOOKUP(H66,通道基本信息!B:L,3,FALSE)</f>
        <v>CS10R</v>
      </c>
    </row>
    <row r="67" s="2" customFormat="1" ht="13.5" hidden="1" customHeight="1" spans="1:15">
      <c r="A67" s="177">
        <v>66</v>
      </c>
      <c r="B67" s="177" t="str">
        <f t="shared" ref="B67:B130" si="3">H67&amp;"-"&amp;I67</f>
        <v>CS10R-T003-8-2</v>
      </c>
      <c r="C67" s="177" t="str">
        <f t="shared" si="2"/>
        <v>CS10R-TC2B</v>
      </c>
      <c r="D67" s="177" t="s">
        <v>568</v>
      </c>
      <c r="E67" s="177" t="str">
        <f>VLOOKUP(H67,通道基本信息!B:K,6,0)</f>
        <v>T</v>
      </c>
      <c r="F67" s="177" t="str">
        <f>VLOOKUP(H67,通道基本信息!B:K,5,0)</f>
        <v>C</v>
      </c>
      <c r="G67" s="177" t="str">
        <f>VLOOKUP(H67,通道基本信息!B:K,8,0)</f>
        <v>H</v>
      </c>
      <c r="H67" s="177" t="s">
        <v>567</v>
      </c>
      <c r="I67" s="177">
        <v>2</v>
      </c>
      <c r="J67" s="177">
        <v>54</v>
      </c>
      <c r="K67" s="177">
        <v>12323</v>
      </c>
      <c r="L67" s="177">
        <v>12377</v>
      </c>
      <c r="M67" s="177" t="s">
        <v>470</v>
      </c>
      <c r="N67" s="177" t="s">
        <v>470</v>
      </c>
      <c r="O67" s="2" t="str">
        <f>VLOOKUP(H67,通道基本信息!B:L,3,FALSE)</f>
        <v>CS10R</v>
      </c>
    </row>
    <row r="68" s="2" customFormat="1" ht="13.5" hidden="1" customHeight="1" spans="1:15">
      <c r="A68" s="177">
        <v>67</v>
      </c>
      <c r="B68" s="177" t="str">
        <f t="shared" si="3"/>
        <v>CS10R-T003-8-3</v>
      </c>
      <c r="C68" s="177" t="str">
        <f t="shared" si="2"/>
        <v>CS10R-TC3B</v>
      </c>
      <c r="D68" s="177" t="s">
        <v>569</v>
      </c>
      <c r="E68" s="177" t="str">
        <f>VLOOKUP(H68,通道基本信息!B:K,6,0)</f>
        <v>T</v>
      </c>
      <c r="F68" s="177" t="str">
        <f>VLOOKUP(H68,通道基本信息!B:K,5,0)</f>
        <v>C</v>
      </c>
      <c r="G68" s="177" t="str">
        <f>VLOOKUP(H68,通道基本信息!B:K,8,0)</f>
        <v>H</v>
      </c>
      <c r="H68" s="177" t="s">
        <v>567</v>
      </c>
      <c r="I68" s="177">
        <v>3</v>
      </c>
      <c r="J68" s="177">
        <v>54</v>
      </c>
      <c r="K68" s="177">
        <v>12383</v>
      </c>
      <c r="L68" s="177">
        <v>12437</v>
      </c>
      <c r="M68" s="177" t="s">
        <v>472</v>
      </c>
      <c r="N68" s="177" t="s">
        <v>472</v>
      </c>
      <c r="O68" s="2" t="str">
        <f>VLOOKUP(H68,通道基本信息!B:L,3,FALSE)</f>
        <v>CS10R</v>
      </c>
    </row>
    <row r="69" s="2" customFormat="1" ht="13.5" hidden="1" customHeight="1" spans="1:15">
      <c r="A69" s="177">
        <v>68</v>
      </c>
      <c r="B69" s="177" t="str">
        <f t="shared" si="3"/>
        <v>CS10R-T003-8-4</v>
      </c>
      <c r="C69" s="177" t="str">
        <f t="shared" si="2"/>
        <v>CS10R-TC4B</v>
      </c>
      <c r="D69" s="177" t="s">
        <v>570</v>
      </c>
      <c r="E69" s="177" t="str">
        <f>VLOOKUP(H69,通道基本信息!B:K,6,0)</f>
        <v>T</v>
      </c>
      <c r="F69" s="177" t="str">
        <f>VLOOKUP(H69,通道基本信息!B:K,5,0)</f>
        <v>C</v>
      </c>
      <c r="G69" s="177" t="str">
        <f>VLOOKUP(H69,通道基本信息!B:K,8,0)</f>
        <v>H</v>
      </c>
      <c r="H69" s="177" t="s">
        <v>567</v>
      </c>
      <c r="I69" s="177">
        <v>4</v>
      </c>
      <c r="J69" s="177">
        <v>54</v>
      </c>
      <c r="K69" s="177">
        <v>12443</v>
      </c>
      <c r="L69" s="177">
        <v>12497</v>
      </c>
      <c r="M69" s="177" t="s">
        <v>474</v>
      </c>
      <c r="N69" s="177" t="s">
        <v>474</v>
      </c>
      <c r="O69" s="2" t="str">
        <f>VLOOKUP(H69,通道基本信息!B:L,3,FALSE)</f>
        <v>CS10R</v>
      </c>
    </row>
    <row r="70" s="2" customFormat="1" ht="13.5" hidden="1" customHeight="1" spans="1:15">
      <c r="A70" s="177">
        <v>69</v>
      </c>
      <c r="B70" s="177" t="str">
        <f t="shared" si="3"/>
        <v>CS10R-T003-8-5</v>
      </c>
      <c r="C70" s="177" t="str">
        <f t="shared" si="2"/>
        <v>CS10R-TC5B</v>
      </c>
      <c r="D70" s="177" t="s">
        <v>571</v>
      </c>
      <c r="E70" s="177" t="str">
        <f>VLOOKUP(H70,通道基本信息!B:K,6,0)</f>
        <v>T</v>
      </c>
      <c r="F70" s="177" t="str">
        <f>VLOOKUP(H70,通道基本信息!B:K,5,0)</f>
        <v>C</v>
      </c>
      <c r="G70" s="177" t="str">
        <f>VLOOKUP(H70,通道基本信息!B:K,8,0)</f>
        <v>H</v>
      </c>
      <c r="H70" s="177" t="s">
        <v>567</v>
      </c>
      <c r="I70" s="177">
        <v>5</v>
      </c>
      <c r="J70" s="177">
        <v>54</v>
      </c>
      <c r="K70" s="177">
        <v>12503</v>
      </c>
      <c r="L70" s="177">
        <v>12557</v>
      </c>
      <c r="M70" s="177" t="s">
        <v>476</v>
      </c>
      <c r="N70" s="177" t="s">
        <v>476</v>
      </c>
      <c r="O70" s="2" t="str">
        <f>VLOOKUP(H70,通道基本信息!B:L,3,FALSE)</f>
        <v>CS10R</v>
      </c>
    </row>
    <row r="71" s="2" customFormat="1" ht="13.5" hidden="1" customHeight="1" spans="1:15">
      <c r="A71" s="177">
        <v>70</v>
      </c>
      <c r="B71" s="177" t="str">
        <f t="shared" si="3"/>
        <v>CS10R-T003-8-6</v>
      </c>
      <c r="C71" s="177" t="str">
        <f t="shared" si="2"/>
        <v>CS10R-TC6B</v>
      </c>
      <c r="D71" s="177" t="s">
        <v>572</v>
      </c>
      <c r="E71" s="177" t="str">
        <f>VLOOKUP(H71,通道基本信息!B:K,6,0)</f>
        <v>T</v>
      </c>
      <c r="F71" s="177" t="str">
        <f>VLOOKUP(H71,通道基本信息!B:K,5,0)</f>
        <v>C</v>
      </c>
      <c r="G71" s="177" t="str">
        <f>VLOOKUP(H71,通道基本信息!B:K,8,0)</f>
        <v>H</v>
      </c>
      <c r="H71" s="177" t="s">
        <v>567</v>
      </c>
      <c r="I71" s="177">
        <v>6</v>
      </c>
      <c r="J71" s="177">
        <v>54</v>
      </c>
      <c r="K71" s="177">
        <v>12563</v>
      </c>
      <c r="L71" s="177">
        <v>12617</v>
      </c>
      <c r="M71" s="177" t="s">
        <v>478</v>
      </c>
      <c r="N71" s="177" t="s">
        <v>478</v>
      </c>
      <c r="O71" s="2" t="str">
        <f>VLOOKUP(H71,通道基本信息!B:L,3,FALSE)</f>
        <v>CS10R</v>
      </c>
    </row>
    <row r="72" s="2" customFormat="1" ht="13.5" hidden="1" customHeight="1" spans="1:15">
      <c r="A72" s="177">
        <v>71</v>
      </c>
      <c r="B72" s="177" t="str">
        <f t="shared" si="3"/>
        <v>CS10R-T003-8-7</v>
      </c>
      <c r="C72" s="177" t="str">
        <f t="shared" si="2"/>
        <v>CS10R-TC7B</v>
      </c>
      <c r="D72" s="177" t="s">
        <v>573</v>
      </c>
      <c r="E72" s="177" t="str">
        <f>VLOOKUP(H72,通道基本信息!B:K,6,0)</f>
        <v>T</v>
      </c>
      <c r="F72" s="177" t="str">
        <f>VLOOKUP(H72,通道基本信息!B:K,5,0)</f>
        <v>C</v>
      </c>
      <c r="G72" s="177" t="str">
        <f>VLOOKUP(H72,通道基本信息!B:K,8,0)</f>
        <v>H</v>
      </c>
      <c r="H72" s="177" t="s">
        <v>567</v>
      </c>
      <c r="I72" s="177">
        <v>7</v>
      </c>
      <c r="J72" s="177">
        <v>54</v>
      </c>
      <c r="K72" s="177">
        <v>12623</v>
      </c>
      <c r="L72" s="177">
        <v>12677</v>
      </c>
      <c r="M72" s="177" t="s">
        <v>480</v>
      </c>
      <c r="N72" s="177" t="s">
        <v>480</v>
      </c>
      <c r="O72" s="2" t="str">
        <f>VLOOKUP(H72,通道基本信息!B:L,3,FALSE)</f>
        <v>CS10R</v>
      </c>
    </row>
    <row r="73" s="2" customFormat="1" ht="13.5" hidden="1" customHeight="1" spans="1:15">
      <c r="A73" s="177">
        <v>72</v>
      </c>
      <c r="B73" s="177" t="str">
        <f t="shared" si="3"/>
        <v>CS10R-T003-8-8</v>
      </c>
      <c r="C73" s="177" t="str">
        <f t="shared" si="2"/>
        <v>CS10R-TC8B</v>
      </c>
      <c r="D73" s="177" t="s">
        <v>574</v>
      </c>
      <c r="E73" s="177" t="str">
        <f>VLOOKUP(H73,通道基本信息!B:K,6,0)</f>
        <v>T</v>
      </c>
      <c r="F73" s="177" t="str">
        <f>VLOOKUP(H73,通道基本信息!B:K,5,0)</f>
        <v>C</v>
      </c>
      <c r="G73" s="177" t="str">
        <f>VLOOKUP(H73,通道基本信息!B:K,8,0)</f>
        <v>H</v>
      </c>
      <c r="H73" s="177" t="s">
        <v>567</v>
      </c>
      <c r="I73" s="177">
        <v>8</v>
      </c>
      <c r="J73" s="177">
        <v>54</v>
      </c>
      <c r="K73" s="177">
        <v>12683</v>
      </c>
      <c r="L73" s="177">
        <v>12737</v>
      </c>
      <c r="M73" s="177" t="s">
        <v>482</v>
      </c>
      <c r="N73" s="177" t="s">
        <v>482</v>
      </c>
      <c r="O73" s="2" t="str">
        <f>VLOOKUP(H73,通道基本信息!B:L,3,FALSE)</f>
        <v>CS10R</v>
      </c>
    </row>
    <row r="74" s="2" customFormat="1" ht="13.5" hidden="1" customHeight="1" spans="1:15">
      <c r="A74" s="177">
        <v>73</v>
      </c>
      <c r="B74" s="177" t="str">
        <f t="shared" si="3"/>
        <v>CS10R-T004-4-1</v>
      </c>
      <c r="C74" s="177" t="str">
        <f t="shared" si="2"/>
        <v>CS10R-TC11B</v>
      </c>
      <c r="D74" s="177" t="s">
        <v>575</v>
      </c>
      <c r="E74" s="177" t="str">
        <f>VLOOKUP(H74,通道基本信息!B:K,6,0)</f>
        <v>T</v>
      </c>
      <c r="F74" s="177" t="str">
        <f>VLOOKUP(H74,通道基本信息!B:K,5,0)</f>
        <v>C</v>
      </c>
      <c r="G74" s="177" t="str">
        <f>VLOOKUP(H74,通道基本信息!B:K,8,0)</f>
        <v>H</v>
      </c>
      <c r="H74" s="177" t="s">
        <v>576</v>
      </c>
      <c r="I74" s="177">
        <v>1</v>
      </c>
      <c r="J74" s="177">
        <v>34</v>
      </c>
      <c r="K74" s="177">
        <v>11462</v>
      </c>
      <c r="L74" s="177">
        <v>11496</v>
      </c>
      <c r="M74" s="177" t="s">
        <v>485</v>
      </c>
      <c r="N74" s="177" t="s">
        <v>485</v>
      </c>
      <c r="O74" s="2" t="str">
        <f>VLOOKUP(H74,通道基本信息!B:L,3,FALSE)</f>
        <v>CS10R</v>
      </c>
    </row>
    <row r="75" s="2" customFormat="1" ht="13.5" hidden="1" customHeight="1" spans="1:15">
      <c r="A75" s="177">
        <v>74</v>
      </c>
      <c r="B75" s="177" t="str">
        <f t="shared" si="3"/>
        <v>CS10R-T004-4-2</v>
      </c>
      <c r="C75" s="177" t="str">
        <f t="shared" si="2"/>
        <v>CS10R-TC12B</v>
      </c>
      <c r="D75" s="177" t="s">
        <v>577</v>
      </c>
      <c r="E75" s="177" t="str">
        <f>VLOOKUP(H75,通道基本信息!B:K,6,0)</f>
        <v>T</v>
      </c>
      <c r="F75" s="177" t="str">
        <f>VLOOKUP(H75,通道基本信息!B:K,5,0)</f>
        <v>C</v>
      </c>
      <c r="G75" s="177" t="str">
        <f>VLOOKUP(H75,通道基本信息!B:K,8,0)</f>
        <v>H</v>
      </c>
      <c r="H75" s="177" t="s">
        <v>576</v>
      </c>
      <c r="I75" s="177">
        <v>2</v>
      </c>
      <c r="J75" s="177">
        <v>65</v>
      </c>
      <c r="K75" s="177">
        <v>11506</v>
      </c>
      <c r="L75" s="177">
        <v>11571</v>
      </c>
      <c r="M75" s="177" t="s">
        <v>487</v>
      </c>
      <c r="N75" s="177" t="s">
        <v>487</v>
      </c>
      <c r="O75" s="2" t="str">
        <f>VLOOKUP(H75,通道基本信息!B:L,3,FALSE)</f>
        <v>CS10R</v>
      </c>
    </row>
    <row r="76" s="2" customFormat="1" ht="13.5" hidden="1" customHeight="1" spans="1:15">
      <c r="A76" s="177">
        <v>75</v>
      </c>
      <c r="B76" s="177" t="str">
        <f t="shared" si="3"/>
        <v>CS10R-T004-4-3</v>
      </c>
      <c r="C76" s="177" t="str">
        <f t="shared" si="2"/>
        <v>CS10R-TC13B</v>
      </c>
      <c r="D76" s="177" t="s">
        <v>578</v>
      </c>
      <c r="E76" s="177" t="str">
        <f>VLOOKUP(H76,通道基本信息!B:K,6,0)</f>
        <v>T</v>
      </c>
      <c r="F76" s="177" t="str">
        <f>VLOOKUP(H76,通道基本信息!B:K,5,0)</f>
        <v>C</v>
      </c>
      <c r="G76" s="177" t="str">
        <f>VLOOKUP(H76,通道基本信息!B:K,8,0)</f>
        <v>H</v>
      </c>
      <c r="H76" s="177" t="s">
        <v>576</v>
      </c>
      <c r="I76" s="177">
        <v>3</v>
      </c>
      <c r="J76" s="177">
        <v>52</v>
      </c>
      <c r="K76" s="177">
        <v>11578</v>
      </c>
      <c r="L76" s="177">
        <v>11630</v>
      </c>
      <c r="M76" s="177" t="s">
        <v>489</v>
      </c>
      <c r="N76" s="177" t="s">
        <v>489</v>
      </c>
      <c r="O76" s="2" t="str">
        <f>VLOOKUP(H76,通道基本信息!B:L,3,FALSE)</f>
        <v>CS10R</v>
      </c>
    </row>
    <row r="77" s="2" customFormat="1" ht="13.5" hidden="1" customHeight="1" spans="1:15">
      <c r="A77" s="177">
        <v>76</v>
      </c>
      <c r="B77" s="177" t="str">
        <f t="shared" si="3"/>
        <v>CS10R-T004-4-4</v>
      </c>
      <c r="C77" s="177" t="str">
        <f t="shared" si="2"/>
        <v>CS10R-TC14B</v>
      </c>
      <c r="D77" s="177" t="s">
        <v>579</v>
      </c>
      <c r="E77" s="177" t="str">
        <f>VLOOKUP(H77,通道基本信息!B:K,6,0)</f>
        <v>T</v>
      </c>
      <c r="F77" s="177" t="str">
        <f>VLOOKUP(H77,通道基本信息!B:K,5,0)</f>
        <v>C</v>
      </c>
      <c r="G77" s="177" t="str">
        <f>VLOOKUP(H77,通道基本信息!B:K,8,0)</f>
        <v>H</v>
      </c>
      <c r="H77" s="177" t="s">
        <v>576</v>
      </c>
      <c r="I77" s="177">
        <v>4</v>
      </c>
      <c r="J77" s="177">
        <v>52</v>
      </c>
      <c r="K77" s="177">
        <v>11636</v>
      </c>
      <c r="L77" s="177">
        <v>11688</v>
      </c>
      <c r="M77" s="177" t="s">
        <v>491</v>
      </c>
      <c r="N77" s="177" t="s">
        <v>491</v>
      </c>
      <c r="O77" s="2" t="str">
        <f>VLOOKUP(H77,通道基本信息!B:L,3,FALSE)</f>
        <v>CS10R</v>
      </c>
    </row>
    <row r="78" s="2" customFormat="1" ht="13.5" hidden="1" customHeight="1" spans="1:15">
      <c r="A78" s="177">
        <v>77</v>
      </c>
      <c r="B78" s="177" t="str">
        <f t="shared" si="3"/>
        <v>CS10R-T005-4-1</v>
      </c>
      <c r="C78" s="177" t="str">
        <f t="shared" si="2"/>
        <v>CS10R-TS1B</v>
      </c>
      <c r="D78" s="177" t="s">
        <v>580</v>
      </c>
      <c r="E78" s="177" t="str">
        <f>VLOOKUP(H78,通道基本信息!B:K,6,0)</f>
        <v>T</v>
      </c>
      <c r="F78" s="177" t="str">
        <f>VLOOKUP(H78,通道基本信息!B:K,5,0)</f>
        <v>S</v>
      </c>
      <c r="G78" s="177" t="str">
        <f>VLOOKUP(H78,通道基本信息!B:K,8,0)</f>
        <v>H</v>
      </c>
      <c r="H78" s="177" t="s">
        <v>581</v>
      </c>
      <c r="I78" s="177">
        <v>1</v>
      </c>
      <c r="J78" s="177">
        <v>54</v>
      </c>
      <c r="K78" s="177">
        <v>12263</v>
      </c>
      <c r="L78" s="177">
        <v>12317</v>
      </c>
      <c r="M78" s="177" t="s">
        <v>494</v>
      </c>
      <c r="N78" s="177" t="s">
        <v>494</v>
      </c>
      <c r="O78" s="2" t="str">
        <f>VLOOKUP(H78,通道基本信息!B:L,3,FALSE)</f>
        <v>CS10R</v>
      </c>
    </row>
    <row r="79" s="2" customFormat="1" ht="13.5" hidden="1" customHeight="1" spans="1:15">
      <c r="A79" s="177">
        <v>78</v>
      </c>
      <c r="B79" s="177" t="str">
        <f t="shared" si="3"/>
        <v>CS10R-T005-4-2</v>
      </c>
      <c r="C79" s="177" t="str">
        <f t="shared" si="2"/>
        <v>CS10R-TS2B</v>
      </c>
      <c r="D79" s="177" t="s">
        <v>582</v>
      </c>
      <c r="E79" s="177" t="str">
        <f>VLOOKUP(H79,通道基本信息!B:K,6,0)</f>
        <v>T</v>
      </c>
      <c r="F79" s="177" t="str">
        <f>VLOOKUP(H79,通道基本信息!B:K,5,0)</f>
        <v>S</v>
      </c>
      <c r="G79" s="177" t="str">
        <f>VLOOKUP(H79,通道基本信息!B:K,8,0)</f>
        <v>H</v>
      </c>
      <c r="H79" s="177" t="s">
        <v>581</v>
      </c>
      <c r="I79" s="177">
        <v>2</v>
      </c>
      <c r="J79" s="177">
        <v>54</v>
      </c>
      <c r="K79" s="177">
        <v>12323</v>
      </c>
      <c r="L79" s="177">
        <v>12377</v>
      </c>
      <c r="M79" s="177" t="s">
        <v>496</v>
      </c>
      <c r="N79" s="177" t="s">
        <v>496</v>
      </c>
      <c r="O79" s="2" t="str">
        <f>VLOOKUP(H79,通道基本信息!B:L,3,FALSE)</f>
        <v>CS10R</v>
      </c>
    </row>
    <row r="80" s="2" customFormat="1" ht="13.5" hidden="1" customHeight="1" spans="1:15">
      <c r="A80" s="177">
        <v>79</v>
      </c>
      <c r="B80" s="177" t="str">
        <f t="shared" si="3"/>
        <v>CS10R-T005-4-3</v>
      </c>
      <c r="C80" s="177" t="str">
        <f t="shared" si="2"/>
        <v>CS10R-TS3B</v>
      </c>
      <c r="D80" s="177" t="s">
        <v>583</v>
      </c>
      <c r="E80" s="177" t="str">
        <f>VLOOKUP(H80,通道基本信息!B:K,6,0)</f>
        <v>T</v>
      </c>
      <c r="F80" s="177" t="str">
        <f>VLOOKUP(H80,通道基本信息!B:K,5,0)</f>
        <v>S</v>
      </c>
      <c r="G80" s="177" t="str">
        <f>VLOOKUP(H80,通道基本信息!B:K,8,0)</f>
        <v>H</v>
      </c>
      <c r="H80" s="177" t="s">
        <v>581</v>
      </c>
      <c r="I80" s="177">
        <v>3</v>
      </c>
      <c r="J80" s="177">
        <v>54</v>
      </c>
      <c r="K80" s="177">
        <v>12383</v>
      </c>
      <c r="L80" s="177">
        <v>12437</v>
      </c>
      <c r="M80" s="177" t="s">
        <v>498</v>
      </c>
      <c r="N80" s="177" t="s">
        <v>498</v>
      </c>
      <c r="O80" s="2" t="str">
        <f>VLOOKUP(H80,通道基本信息!B:L,3,FALSE)</f>
        <v>CS10R</v>
      </c>
    </row>
    <row r="81" s="2" customFormat="1" ht="13.5" hidden="1" customHeight="1" spans="1:15">
      <c r="A81" s="177">
        <v>80</v>
      </c>
      <c r="B81" s="177" t="str">
        <f t="shared" si="3"/>
        <v>CS10R-T005-4-4</v>
      </c>
      <c r="C81" s="177" t="str">
        <f t="shared" si="2"/>
        <v>CS10R-TS4B</v>
      </c>
      <c r="D81" s="177" t="s">
        <v>584</v>
      </c>
      <c r="E81" s="177" t="str">
        <f>VLOOKUP(H81,通道基本信息!B:K,6,0)</f>
        <v>T</v>
      </c>
      <c r="F81" s="177" t="str">
        <f>VLOOKUP(H81,通道基本信息!B:K,5,0)</f>
        <v>S</v>
      </c>
      <c r="G81" s="177" t="str">
        <f>VLOOKUP(H81,通道基本信息!B:K,8,0)</f>
        <v>H</v>
      </c>
      <c r="H81" s="177" t="s">
        <v>581</v>
      </c>
      <c r="I81" s="177">
        <v>4</v>
      </c>
      <c r="J81" s="177">
        <v>54</v>
      </c>
      <c r="K81" s="177">
        <v>12443</v>
      </c>
      <c r="L81" s="177">
        <v>12497</v>
      </c>
      <c r="M81" s="177" t="s">
        <v>500</v>
      </c>
      <c r="N81" s="177" t="s">
        <v>500</v>
      </c>
      <c r="O81" s="2" t="str">
        <f>VLOOKUP(H81,通道基本信息!B:L,3,FALSE)</f>
        <v>CS10R</v>
      </c>
    </row>
    <row r="82" s="2" customFormat="1" ht="13.5" hidden="1" customHeight="1" spans="1:15">
      <c r="A82" s="177">
        <v>81</v>
      </c>
      <c r="B82" s="177" t="str">
        <f t="shared" si="3"/>
        <v>CS10R-T006-4-1</v>
      </c>
      <c r="C82" s="177" t="str">
        <f t="shared" si="2"/>
        <v>CS10R-TW11B</v>
      </c>
      <c r="D82" s="177" t="s">
        <v>585</v>
      </c>
      <c r="E82" s="177" t="str">
        <f>VLOOKUP(H82,通道基本信息!B:K,6,0)</f>
        <v>T</v>
      </c>
      <c r="F82" s="177" t="str">
        <f>VLOOKUP(H82,通道基本信息!B:K,5,0)</f>
        <v>W</v>
      </c>
      <c r="G82" s="177" t="str">
        <f>VLOOKUP(H82,通道基本信息!B:K,8,0)</f>
        <v>H</v>
      </c>
      <c r="H82" s="177" t="s">
        <v>586</v>
      </c>
      <c r="I82" s="177">
        <v>1</v>
      </c>
      <c r="J82" s="177">
        <v>34</v>
      </c>
      <c r="K82" s="177">
        <v>11462</v>
      </c>
      <c r="L82" s="177">
        <v>11496</v>
      </c>
      <c r="M82" s="177" t="s">
        <v>503</v>
      </c>
      <c r="N82" s="177" t="s">
        <v>503</v>
      </c>
      <c r="O82" s="2" t="str">
        <f>VLOOKUP(H82,通道基本信息!B:L,3,FALSE)</f>
        <v>CS10R</v>
      </c>
    </row>
    <row r="83" s="2" customFormat="1" ht="13.5" hidden="1" customHeight="1" spans="1:15">
      <c r="A83" s="177">
        <v>82</v>
      </c>
      <c r="B83" s="177" t="str">
        <f t="shared" si="3"/>
        <v>CS10R-T006-4-2</v>
      </c>
      <c r="C83" s="177" t="str">
        <f t="shared" si="2"/>
        <v>CS10R-TW12B</v>
      </c>
      <c r="D83" s="177" t="s">
        <v>587</v>
      </c>
      <c r="E83" s="177" t="str">
        <f>VLOOKUP(H83,通道基本信息!B:K,6,0)</f>
        <v>T</v>
      </c>
      <c r="F83" s="177" t="str">
        <f>VLOOKUP(H83,通道基本信息!B:K,5,0)</f>
        <v>W</v>
      </c>
      <c r="G83" s="177" t="str">
        <f>VLOOKUP(H83,通道基本信息!B:K,8,0)</f>
        <v>H</v>
      </c>
      <c r="H83" s="177" t="s">
        <v>586</v>
      </c>
      <c r="I83" s="177">
        <v>2</v>
      </c>
      <c r="J83" s="177">
        <v>65</v>
      </c>
      <c r="K83" s="177">
        <v>11506</v>
      </c>
      <c r="L83" s="177">
        <v>11571</v>
      </c>
      <c r="M83" s="177" t="s">
        <v>505</v>
      </c>
      <c r="N83" s="177" t="s">
        <v>505</v>
      </c>
      <c r="O83" s="2" t="str">
        <f>VLOOKUP(H83,通道基本信息!B:L,3,FALSE)</f>
        <v>CS10R</v>
      </c>
    </row>
    <row r="84" s="2" customFormat="1" ht="13.5" hidden="1" customHeight="1" spans="1:15">
      <c r="A84" s="177">
        <v>83</v>
      </c>
      <c r="B84" s="177" t="str">
        <f t="shared" si="3"/>
        <v>CS10R-T006-4-3</v>
      </c>
      <c r="C84" s="177" t="str">
        <f t="shared" si="2"/>
        <v>CS10R-TW13B</v>
      </c>
      <c r="D84" s="177" t="s">
        <v>588</v>
      </c>
      <c r="E84" s="177" t="str">
        <f>VLOOKUP(H84,通道基本信息!B:K,6,0)</f>
        <v>T</v>
      </c>
      <c r="F84" s="177" t="str">
        <f>VLOOKUP(H84,通道基本信息!B:K,5,0)</f>
        <v>W</v>
      </c>
      <c r="G84" s="177" t="str">
        <f>VLOOKUP(H84,通道基本信息!B:K,8,0)</f>
        <v>H</v>
      </c>
      <c r="H84" s="177" t="s">
        <v>586</v>
      </c>
      <c r="I84" s="177">
        <v>3</v>
      </c>
      <c r="J84" s="177">
        <v>52</v>
      </c>
      <c r="K84" s="177">
        <v>11578</v>
      </c>
      <c r="L84" s="177">
        <v>11630</v>
      </c>
      <c r="M84" s="177" t="s">
        <v>507</v>
      </c>
      <c r="N84" s="177" t="s">
        <v>507</v>
      </c>
      <c r="O84" s="2" t="str">
        <f>VLOOKUP(H84,通道基本信息!B:L,3,FALSE)</f>
        <v>CS10R</v>
      </c>
    </row>
    <row r="85" s="2" customFormat="1" ht="13.5" hidden="1" customHeight="1" spans="1:15">
      <c r="A85" s="177">
        <v>84</v>
      </c>
      <c r="B85" s="177" t="str">
        <f t="shared" si="3"/>
        <v>CS10R-T006-4-4</v>
      </c>
      <c r="C85" s="177" t="str">
        <f t="shared" si="2"/>
        <v>CS10R-TW14B</v>
      </c>
      <c r="D85" s="177" t="s">
        <v>589</v>
      </c>
      <c r="E85" s="177" t="str">
        <f>VLOOKUP(H85,通道基本信息!B:K,6,0)</f>
        <v>T</v>
      </c>
      <c r="F85" s="177" t="str">
        <f>VLOOKUP(H85,通道基本信息!B:K,5,0)</f>
        <v>W</v>
      </c>
      <c r="G85" s="177" t="str">
        <f>VLOOKUP(H85,通道基本信息!B:K,8,0)</f>
        <v>H</v>
      </c>
      <c r="H85" s="177" t="s">
        <v>586</v>
      </c>
      <c r="I85" s="177">
        <v>4</v>
      </c>
      <c r="J85" s="177">
        <v>52</v>
      </c>
      <c r="K85" s="177">
        <v>11636</v>
      </c>
      <c r="L85" s="177">
        <v>11688</v>
      </c>
      <c r="M85" s="177" t="s">
        <v>509</v>
      </c>
      <c r="N85" s="177" t="s">
        <v>509</v>
      </c>
      <c r="O85" s="2" t="str">
        <f>VLOOKUP(H85,通道基本信息!B:L,3,FALSE)</f>
        <v>CS10R</v>
      </c>
    </row>
    <row r="86" s="2" customFormat="1" ht="13.5" hidden="1" customHeight="1" spans="1:15">
      <c r="A86" s="177">
        <v>85</v>
      </c>
      <c r="B86" s="177" t="str">
        <f t="shared" si="3"/>
        <v>CS10R-T007-4-1</v>
      </c>
      <c r="C86" s="177" t="str">
        <f t="shared" si="2"/>
        <v>CS10R-TI5A</v>
      </c>
      <c r="D86" s="177" t="s">
        <v>590</v>
      </c>
      <c r="E86" s="177" t="str">
        <f>VLOOKUP(H86,通道基本信息!B:K,6,0)</f>
        <v>T</v>
      </c>
      <c r="F86" s="177" t="str">
        <f>VLOOKUP(H86,通道基本信息!B:K,5,0)</f>
        <v>I</v>
      </c>
      <c r="G86" s="177" t="str">
        <f>VLOOKUP(H86,通道基本信息!B:K,8,0)</f>
        <v>V</v>
      </c>
      <c r="H86" s="177" t="s">
        <v>591</v>
      </c>
      <c r="I86" s="177">
        <v>1</v>
      </c>
      <c r="J86" s="177">
        <v>54</v>
      </c>
      <c r="K86" s="177">
        <v>12473</v>
      </c>
      <c r="L86" s="177">
        <v>12527</v>
      </c>
      <c r="M86" s="177" t="s">
        <v>512</v>
      </c>
      <c r="N86" s="177" t="s">
        <v>512</v>
      </c>
      <c r="O86" s="2" t="str">
        <f>VLOOKUP(H86,通道基本信息!B:L,3,FALSE)</f>
        <v>CS10R</v>
      </c>
    </row>
    <row r="87" s="2" customFormat="1" ht="13.5" hidden="1" customHeight="1" spans="1:15">
      <c r="A87" s="177">
        <v>86</v>
      </c>
      <c r="B87" s="177" t="str">
        <f t="shared" si="3"/>
        <v>CS10R-T007-4-2</v>
      </c>
      <c r="C87" s="177" t="str">
        <f t="shared" si="2"/>
        <v>CS10R-TI6A</v>
      </c>
      <c r="D87" s="177" t="s">
        <v>592</v>
      </c>
      <c r="E87" s="177" t="str">
        <f>VLOOKUP(H87,通道基本信息!B:K,6,0)</f>
        <v>T</v>
      </c>
      <c r="F87" s="177" t="str">
        <f>VLOOKUP(H87,通道基本信息!B:K,5,0)</f>
        <v>I</v>
      </c>
      <c r="G87" s="177" t="str">
        <f>VLOOKUP(H87,通道基本信息!B:K,8,0)</f>
        <v>V</v>
      </c>
      <c r="H87" s="177" t="s">
        <v>591</v>
      </c>
      <c r="I87" s="177">
        <v>2</v>
      </c>
      <c r="J87" s="177">
        <v>54</v>
      </c>
      <c r="K87" s="177">
        <v>12533</v>
      </c>
      <c r="L87" s="177">
        <v>12587</v>
      </c>
      <c r="M87" s="177" t="s">
        <v>514</v>
      </c>
      <c r="N87" s="177" t="s">
        <v>514</v>
      </c>
      <c r="O87" s="2" t="str">
        <f>VLOOKUP(H87,通道基本信息!B:L,3,FALSE)</f>
        <v>CS10R</v>
      </c>
    </row>
    <row r="88" s="2" customFormat="1" ht="13.5" hidden="1" customHeight="1" spans="1:15">
      <c r="A88" s="177">
        <v>87</v>
      </c>
      <c r="B88" s="177" t="str">
        <f t="shared" si="3"/>
        <v>CS10R-T007-4-3</v>
      </c>
      <c r="C88" s="177" t="str">
        <f t="shared" si="2"/>
        <v>CS10R-TI7A</v>
      </c>
      <c r="D88" s="177" t="s">
        <v>593</v>
      </c>
      <c r="E88" s="177" t="str">
        <f>VLOOKUP(H88,通道基本信息!B:K,6,0)</f>
        <v>T</v>
      </c>
      <c r="F88" s="177" t="str">
        <f>VLOOKUP(H88,通道基本信息!B:K,5,0)</f>
        <v>I</v>
      </c>
      <c r="G88" s="177" t="str">
        <f>VLOOKUP(H88,通道基本信息!B:K,8,0)</f>
        <v>V</v>
      </c>
      <c r="H88" s="177" t="s">
        <v>591</v>
      </c>
      <c r="I88" s="177">
        <v>3</v>
      </c>
      <c r="J88" s="177">
        <v>54</v>
      </c>
      <c r="K88" s="177">
        <v>12593</v>
      </c>
      <c r="L88" s="177">
        <v>12647</v>
      </c>
      <c r="M88" s="177" t="s">
        <v>516</v>
      </c>
      <c r="N88" s="177" t="s">
        <v>516</v>
      </c>
      <c r="O88" s="2" t="str">
        <f>VLOOKUP(H88,通道基本信息!B:L,3,FALSE)</f>
        <v>CS10R</v>
      </c>
    </row>
    <row r="89" s="2" customFormat="1" ht="13.5" hidden="1" customHeight="1" spans="1:15">
      <c r="A89" s="177">
        <v>88</v>
      </c>
      <c r="B89" s="177" t="str">
        <f t="shared" si="3"/>
        <v>CS10R-T007-4-4</v>
      </c>
      <c r="C89" s="177" t="str">
        <f t="shared" si="2"/>
        <v>CS10R-TI8A</v>
      </c>
      <c r="D89" s="177" t="s">
        <v>594</v>
      </c>
      <c r="E89" s="177" t="str">
        <f>VLOOKUP(H89,通道基本信息!B:K,6,0)</f>
        <v>T</v>
      </c>
      <c r="F89" s="177" t="str">
        <f>VLOOKUP(H89,通道基本信息!B:K,5,0)</f>
        <v>I</v>
      </c>
      <c r="G89" s="177" t="str">
        <f>VLOOKUP(H89,通道基本信息!B:K,8,0)</f>
        <v>V</v>
      </c>
      <c r="H89" s="177" t="s">
        <v>591</v>
      </c>
      <c r="I89" s="177">
        <v>4</v>
      </c>
      <c r="J89" s="177">
        <v>54</v>
      </c>
      <c r="K89" s="177">
        <v>12653</v>
      </c>
      <c r="L89" s="177">
        <v>12707</v>
      </c>
      <c r="M89" s="177" t="s">
        <v>518</v>
      </c>
      <c r="N89" s="177" t="s">
        <v>518</v>
      </c>
      <c r="O89" s="2" t="str">
        <f>VLOOKUP(H89,通道基本信息!B:L,3,FALSE)</f>
        <v>CS10R</v>
      </c>
    </row>
    <row r="90" s="2" customFormat="1" ht="13.5" hidden="1" customHeight="1" spans="1:15">
      <c r="A90" s="177">
        <v>89</v>
      </c>
      <c r="B90" s="177" t="str">
        <f t="shared" si="3"/>
        <v>CS10R-T008-4-1</v>
      </c>
      <c r="C90" s="177" t="str">
        <f t="shared" si="2"/>
        <v>CS10R-TI11A</v>
      </c>
      <c r="D90" s="177" t="s">
        <v>595</v>
      </c>
      <c r="E90" s="177" t="str">
        <f>VLOOKUP(H90,通道基本信息!B:K,6,0)</f>
        <v>T</v>
      </c>
      <c r="F90" s="177" t="str">
        <f>VLOOKUP(H90,通道基本信息!B:K,5,0)</f>
        <v>I</v>
      </c>
      <c r="G90" s="177" t="str">
        <f>VLOOKUP(H90,通道基本信息!B:K,8,0)</f>
        <v>V</v>
      </c>
      <c r="H90" s="177" t="s">
        <v>596</v>
      </c>
      <c r="I90" s="177">
        <v>1</v>
      </c>
      <c r="J90" s="177">
        <v>34</v>
      </c>
      <c r="K90" s="177">
        <v>11462</v>
      </c>
      <c r="L90" s="177">
        <v>11496</v>
      </c>
      <c r="M90" s="177" t="s">
        <v>521</v>
      </c>
      <c r="N90" s="177" t="s">
        <v>521</v>
      </c>
      <c r="O90" s="2" t="str">
        <f>VLOOKUP(H90,通道基本信息!B:L,3,FALSE)</f>
        <v>CS10R</v>
      </c>
    </row>
    <row r="91" s="2" customFormat="1" ht="13.5" hidden="1" customHeight="1" spans="1:15">
      <c r="A91" s="177">
        <v>90</v>
      </c>
      <c r="B91" s="177" t="str">
        <f t="shared" si="3"/>
        <v>CS10R-T008-4-2</v>
      </c>
      <c r="C91" s="177" t="str">
        <f t="shared" si="2"/>
        <v>CS10R-TI12A</v>
      </c>
      <c r="D91" s="177" t="s">
        <v>597</v>
      </c>
      <c r="E91" s="177" t="str">
        <f>VLOOKUP(H91,通道基本信息!B:K,6,0)</f>
        <v>T</v>
      </c>
      <c r="F91" s="177" t="str">
        <f>VLOOKUP(H91,通道基本信息!B:K,5,0)</f>
        <v>I</v>
      </c>
      <c r="G91" s="177" t="str">
        <f>VLOOKUP(H91,通道基本信息!B:K,8,0)</f>
        <v>V</v>
      </c>
      <c r="H91" s="177" t="s">
        <v>596</v>
      </c>
      <c r="I91" s="177">
        <v>2</v>
      </c>
      <c r="J91" s="177">
        <v>65</v>
      </c>
      <c r="K91" s="177">
        <v>11506</v>
      </c>
      <c r="L91" s="177">
        <v>11571</v>
      </c>
      <c r="M91" s="177" t="s">
        <v>523</v>
      </c>
      <c r="N91" s="177" t="s">
        <v>523</v>
      </c>
      <c r="O91" s="2" t="str">
        <f>VLOOKUP(H91,通道基本信息!B:L,3,FALSE)</f>
        <v>CS10R</v>
      </c>
    </row>
    <row r="92" s="2" customFormat="1" ht="13.5" hidden="1" customHeight="1" spans="1:15">
      <c r="A92" s="177">
        <v>91</v>
      </c>
      <c r="B92" s="177" t="str">
        <f t="shared" si="3"/>
        <v>CS10R-T008-4-3</v>
      </c>
      <c r="C92" s="177" t="str">
        <f t="shared" si="2"/>
        <v>CS10R-TI13A</v>
      </c>
      <c r="D92" s="177" t="s">
        <v>598</v>
      </c>
      <c r="E92" s="177" t="str">
        <f>VLOOKUP(H92,通道基本信息!B:K,6,0)</f>
        <v>T</v>
      </c>
      <c r="F92" s="177" t="str">
        <f>VLOOKUP(H92,通道基本信息!B:K,5,0)</f>
        <v>I</v>
      </c>
      <c r="G92" s="177" t="str">
        <f>VLOOKUP(H92,通道基本信息!B:K,8,0)</f>
        <v>V</v>
      </c>
      <c r="H92" s="177" t="s">
        <v>596</v>
      </c>
      <c r="I92" s="177">
        <v>3</v>
      </c>
      <c r="J92" s="177">
        <v>52</v>
      </c>
      <c r="K92" s="177">
        <v>11578</v>
      </c>
      <c r="L92" s="177">
        <v>11630</v>
      </c>
      <c r="M92" s="177" t="s">
        <v>525</v>
      </c>
      <c r="N92" s="177" t="s">
        <v>525</v>
      </c>
      <c r="O92" s="2" t="str">
        <f>VLOOKUP(H92,通道基本信息!B:L,3,FALSE)</f>
        <v>CS10R</v>
      </c>
    </row>
    <row r="93" s="2" customFormat="1" ht="13.5" hidden="1" customHeight="1" spans="1:15">
      <c r="A93" s="177">
        <v>92</v>
      </c>
      <c r="B93" s="177" t="str">
        <f t="shared" si="3"/>
        <v>CS10R-T008-4-4</v>
      </c>
      <c r="C93" s="177" t="str">
        <f t="shared" si="2"/>
        <v>CS10R-TI14A</v>
      </c>
      <c r="D93" s="177" t="s">
        <v>599</v>
      </c>
      <c r="E93" s="177" t="str">
        <f>VLOOKUP(H93,通道基本信息!B:K,6,0)</f>
        <v>T</v>
      </c>
      <c r="F93" s="177" t="str">
        <f>VLOOKUP(H93,通道基本信息!B:K,5,0)</f>
        <v>I</v>
      </c>
      <c r="G93" s="177" t="str">
        <f>VLOOKUP(H93,通道基本信息!B:K,8,0)</f>
        <v>V</v>
      </c>
      <c r="H93" s="177" t="s">
        <v>596</v>
      </c>
      <c r="I93" s="177">
        <v>4</v>
      </c>
      <c r="J93" s="177">
        <v>52</v>
      </c>
      <c r="K93" s="177">
        <v>11636</v>
      </c>
      <c r="L93" s="177">
        <v>11688</v>
      </c>
      <c r="M93" s="177" t="s">
        <v>527</v>
      </c>
      <c r="N93" s="177" t="s">
        <v>527</v>
      </c>
      <c r="O93" s="2" t="str">
        <f>VLOOKUP(H93,通道基本信息!B:L,3,FALSE)</f>
        <v>CS10R</v>
      </c>
    </row>
    <row r="94" s="2" customFormat="1" ht="13.5" hidden="1" customHeight="1" spans="1:15">
      <c r="A94" s="177">
        <v>93</v>
      </c>
      <c r="B94" s="177" t="str">
        <f t="shared" si="3"/>
        <v>CS10R-T009-4-1</v>
      </c>
      <c r="C94" s="177" t="str">
        <f t="shared" si="2"/>
        <v>CS10R-TI11B</v>
      </c>
      <c r="D94" s="177" t="s">
        <v>600</v>
      </c>
      <c r="E94" s="177" t="str">
        <f>VLOOKUP(H94,通道基本信息!B:K,6,0)</f>
        <v>T</v>
      </c>
      <c r="F94" s="177" t="str">
        <f>VLOOKUP(H94,通道基本信息!B:K,5,0)</f>
        <v>I</v>
      </c>
      <c r="G94" s="177" t="str">
        <f>VLOOKUP(H94,通道基本信息!B:K,8,0)</f>
        <v>H</v>
      </c>
      <c r="H94" s="177" t="s">
        <v>601</v>
      </c>
      <c r="I94" s="177">
        <v>1</v>
      </c>
      <c r="J94" s="177">
        <v>34</v>
      </c>
      <c r="K94" s="177">
        <v>11462</v>
      </c>
      <c r="L94" s="177">
        <v>11496</v>
      </c>
      <c r="M94" s="177" t="s">
        <v>530</v>
      </c>
      <c r="N94" s="177" t="s">
        <v>530</v>
      </c>
      <c r="O94" s="2" t="str">
        <f>VLOOKUP(H94,通道基本信息!B:L,3,FALSE)</f>
        <v>CS10R</v>
      </c>
    </row>
    <row r="95" s="2" customFormat="1" ht="13.5" hidden="1" customHeight="1" spans="1:15">
      <c r="A95" s="177">
        <v>94</v>
      </c>
      <c r="B95" s="177" t="str">
        <f t="shared" si="3"/>
        <v>CS10R-T009-4-2</v>
      </c>
      <c r="C95" s="177" t="str">
        <f t="shared" si="2"/>
        <v>CS10R-TI12B</v>
      </c>
      <c r="D95" s="177" t="s">
        <v>602</v>
      </c>
      <c r="E95" s="177" t="str">
        <f>VLOOKUP(H95,通道基本信息!B:K,6,0)</f>
        <v>T</v>
      </c>
      <c r="F95" s="177" t="str">
        <f>VLOOKUP(H95,通道基本信息!B:K,5,0)</f>
        <v>I</v>
      </c>
      <c r="G95" s="177" t="str">
        <f>VLOOKUP(H95,通道基本信息!B:K,8,0)</f>
        <v>H</v>
      </c>
      <c r="H95" s="177" t="s">
        <v>601</v>
      </c>
      <c r="I95" s="177">
        <v>2</v>
      </c>
      <c r="J95" s="177">
        <v>65</v>
      </c>
      <c r="K95" s="177">
        <v>11506</v>
      </c>
      <c r="L95" s="177">
        <v>11571</v>
      </c>
      <c r="M95" s="177" t="s">
        <v>532</v>
      </c>
      <c r="N95" s="177" t="s">
        <v>532</v>
      </c>
      <c r="O95" s="2" t="str">
        <f>VLOOKUP(H95,通道基本信息!B:L,3,FALSE)</f>
        <v>CS10R</v>
      </c>
    </row>
    <row r="96" s="2" customFormat="1" ht="13.5" hidden="1" customHeight="1" spans="1:15">
      <c r="A96" s="177">
        <v>95</v>
      </c>
      <c r="B96" s="177" t="str">
        <f t="shared" si="3"/>
        <v>CS10R-T009-4-3</v>
      </c>
      <c r="C96" s="177" t="str">
        <f t="shared" si="2"/>
        <v>CS10R-TI13B</v>
      </c>
      <c r="D96" s="177" t="s">
        <v>603</v>
      </c>
      <c r="E96" s="177" t="str">
        <f>VLOOKUP(H96,通道基本信息!B:K,6,0)</f>
        <v>T</v>
      </c>
      <c r="F96" s="177" t="str">
        <f>VLOOKUP(H96,通道基本信息!B:K,5,0)</f>
        <v>I</v>
      </c>
      <c r="G96" s="177" t="str">
        <f>VLOOKUP(H96,通道基本信息!B:K,8,0)</f>
        <v>H</v>
      </c>
      <c r="H96" s="177" t="s">
        <v>601</v>
      </c>
      <c r="I96" s="177">
        <v>3</v>
      </c>
      <c r="J96" s="177">
        <v>52</v>
      </c>
      <c r="K96" s="177">
        <v>11578</v>
      </c>
      <c r="L96" s="177">
        <v>11630</v>
      </c>
      <c r="M96" s="177" t="s">
        <v>534</v>
      </c>
      <c r="N96" s="177" t="s">
        <v>534</v>
      </c>
      <c r="O96" s="2" t="str">
        <f>VLOOKUP(H96,通道基本信息!B:L,3,FALSE)</f>
        <v>CS10R</v>
      </c>
    </row>
    <row r="97" s="2" customFormat="1" ht="13.5" hidden="1" customHeight="1" spans="1:15">
      <c r="A97" s="177">
        <v>96</v>
      </c>
      <c r="B97" s="177" t="str">
        <f t="shared" si="3"/>
        <v>CS10R-T009-4-4</v>
      </c>
      <c r="C97" s="177" t="str">
        <f t="shared" si="2"/>
        <v>CS10R-TI14B</v>
      </c>
      <c r="D97" s="177" t="s">
        <v>604</v>
      </c>
      <c r="E97" s="177" t="str">
        <f>VLOOKUP(H97,通道基本信息!B:K,6,0)</f>
        <v>T</v>
      </c>
      <c r="F97" s="177" t="str">
        <f>VLOOKUP(H97,通道基本信息!B:K,5,0)</f>
        <v>I</v>
      </c>
      <c r="G97" s="177" t="str">
        <f>VLOOKUP(H97,通道基本信息!B:K,8,0)</f>
        <v>H</v>
      </c>
      <c r="H97" s="177" t="s">
        <v>601</v>
      </c>
      <c r="I97" s="177">
        <v>4</v>
      </c>
      <c r="J97" s="177">
        <v>52</v>
      </c>
      <c r="K97" s="177">
        <v>11636</v>
      </c>
      <c r="L97" s="177">
        <v>11688</v>
      </c>
      <c r="M97" s="177" t="s">
        <v>536</v>
      </c>
      <c r="N97" s="177" t="s">
        <v>536</v>
      </c>
      <c r="O97" s="2" t="str">
        <f>VLOOKUP(H97,通道基本信息!B:L,3,FALSE)</f>
        <v>CS10R</v>
      </c>
    </row>
    <row r="98" s="2" customFormat="1" ht="13.5" hidden="1" customHeight="1" spans="1:15">
      <c r="A98" s="177">
        <v>97</v>
      </c>
      <c r="B98" s="177" t="str">
        <f t="shared" si="3"/>
        <v>CS10R-T010-3-1</v>
      </c>
      <c r="C98" s="177" t="str">
        <f t="shared" si="2"/>
        <v>CS10R-TW1B</v>
      </c>
      <c r="D98" s="177" t="s">
        <v>605</v>
      </c>
      <c r="E98" s="177" t="str">
        <f>VLOOKUP(H98,通道基本信息!B:K,6,0)</f>
        <v>T</v>
      </c>
      <c r="F98" s="177" t="str">
        <f>VLOOKUP(H98,通道基本信息!B:K,5,0)</f>
        <v>W</v>
      </c>
      <c r="G98" s="177" t="str">
        <f>VLOOKUP(H98,通道基本信息!B:K,8,0)</f>
        <v>H</v>
      </c>
      <c r="H98" s="177" t="s">
        <v>606</v>
      </c>
      <c r="I98" s="177">
        <v>1</v>
      </c>
      <c r="J98" s="177">
        <v>54</v>
      </c>
      <c r="K98" s="177">
        <v>12263</v>
      </c>
      <c r="L98" s="177">
        <v>12317</v>
      </c>
      <c r="M98" s="177" t="s">
        <v>539</v>
      </c>
      <c r="N98" s="177" t="s">
        <v>539</v>
      </c>
      <c r="O98" s="2" t="str">
        <f>VLOOKUP(H98,通道基本信息!B:L,3,FALSE)</f>
        <v>CS10R</v>
      </c>
    </row>
    <row r="99" s="2" customFormat="1" ht="13.5" hidden="1" customHeight="1" spans="1:15">
      <c r="A99" s="177">
        <v>98</v>
      </c>
      <c r="B99" s="177" t="str">
        <f t="shared" si="3"/>
        <v>CS10R-T010-3-2</v>
      </c>
      <c r="C99" s="177" t="str">
        <f t="shared" si="2"/>
        <v>CS10R-TW2B</v>
      </c>
      <c r="D99" s="177" t="s">
        <v>607</v>
      </c>
      <c r="E99" s="177" t="str">
        <f>VLOOKUP(H99,通道基本信息!B:K,6,0)</f>
        <v>T</v>
      </c>
      <c r="F99" s="177" t="str">
        <f>VLOOKUP(H99,通道基本信息!B:K,5,0)</f>
        <v>W</v>
      </c>
      <c r="G99" s="177" t="str">
        <f>VLOOKUP(H99,通道基本信息!B:K,8,0)</f>
        <v>H</v>
      </c>
      <c r="H99" s="177" t="s">
        <v>606</v>
      </c>
      <c r="I99" s="177">
        <v>2</v>
      </c>
      <c r="J99" s="177">
        <v>54</v>
      </c>
      <c r="K99" s="177">
        <v>12323</v>
      </c>
      <c r="L99" s="177">
        <v>12377</v>
      </c>
      <c r="M99" s="177" t="s">
        <v>541</v>
      </c>
      <c r="N99" s="177" t="s">
        <v>541</v>
      </c>
      <c r="O99" s="2" t="str">
        <f>VLOOKUP(H99,通道基本信息!B:L,3,FALSE)</f>
        <v>CS10R</v>
      </c>
    </row>
    <row r="100" s="2" customFormat="1" ht="13.5" hidden="1" customHeight="1" spans="1:15">
      <c r="A100" s="177">
        <v>99</v>
      </c>
      <c r="B100" s="177" t="str">
        <f t="shared" si="3"/>
        <v>CS10R-T010-3-3</v>
      </c>
      <c r="C100" s="177" t="str">
        <f t="shared" si="2"/>
        <v>CS10R-TW3B</v>
      </c>
      <c r="D100" s="177" t="s">
        <v>608</v>
      </c>
      <c r="E100" s="177" t="str">
        <f>VLOOKUP(H100,通道基本信息!B:K,6,0)</f>
        <v>T</v>
      </c>
      <c r="F100" s="177" t="str">
        <f>VLOOKUP(H100,通道基本信息!B:K,5,0)</f>
        <v>W</v>
      </c>
      <c r="G100" s="177" t="str">
        <f>VLOOKUP(H100,通道基本信息!B:K,8,0)</f>
        <v>H</v>
      </c>
      <c r="H100" s="177" t="s">
        <v>606</v>
      </c>
      <c r="I100" s="177">
        <v>3</v>
      </c>
      <c r="J100" s="177">
        <v>54</v>
      </c>
      <c r="K100" s="177">
        <v>12383</v>
      </c>
      <c r="L100" s="177">
        <v>12437</v>
      </c>
      <c r="M100" s="177" t="s">
        <v>543</v>
      </c>
      <c r="N100" s="177" t="s">
        <v>543</v>
      </c>
      <c r="O100" s="2" t="str">
        <f>VLOOKUP(H100,通道基本信息!B:L,3,FALSE)</f>
        <v>CS10R</v>
      </c>
    </row>
    <row r="101" s="2" customFormat="1" ht="13.5" hidden="1" customHeight="1" spans="1:15">
      <c r="A101" s="177">
        <v>100</v>
      </c>
      <c r="B101" s="177" t="str">
        <f t="shared" si="3"/>
        <v>CS10R-T011-3-1</v>
      </c>
      <c r="C101" s="177" t="str">
        <f t="shared" si="2"/>
        <v>CS10R-TE11B</v>
      </c>
      <c r="D101" s="177" t="s">
        <v>609</v>
      </c>
      <c r="E101" s="177" t="str">
        <f>VLOOKUP(H101,通道基本信息!B:K,6,0)</f>
        <v>T</v>
      </c>
      <c r="F101" s="177" t="str">
        <f>VLOOKUP(H101,通道基本信息!B:K,5,0)</f>
        <v>E</v>
      </c>
      <c r="G101" s="177" t="str">
        <f>VLOOKUP(H101,通道基本信息!B:K,8,0)</f>
        <v>H</v>
      </c>
      <c r="H101" s="177" t="s">
        <v>610</v>
      </c>
      <c r="I101" s="177">
        <v>1</v>
      </c>
      <c r="J101" s="177">
        <v>34</v>
      </c>
      <c r="K101" s="177">
        <v>11462</v>
      </c>
      <c r="L101" s="177">
        <v>11496</v>
      </c>
      <c r="M101" s="177" t="s">
        <v>546</v>
      </c>
      <c r="N101" s="177" t="s">
        <v>546</v>
      </c>
      <c r="O101" s="2" t="str">
        <f>VLOOKUP(H101,通道基本信息!B:L,3,FALSE)</f>
        <v>CS10R</v>
      </c>
    </row>
    <row r="102" s="2" customFormat="1" ht="13.5" hidden="1" customHeight="1" spans="1:15">
      <c r="A102" s="177">
        <v>101</v>
      </c>
      <c r="B102" s="177" t="str">
        <f t="shared" si="3"/>
        <v>CS10R-T011-3-2</v>
      </c>
      <c r="C102" s="177" t="str">
        <f t="shared" si="2"/>
        <v>CS10R-TE12B</v>
      </c>
      <c r="D102" s="177" t="s">
        <v>611</v>
      </c>
      <c r="E102" s="177" t="str">
        <f>VLOOKUP(H102,通道基本信息!B:K,6,0)</f>
        <v>T</v>
      </c>
      <c r="F102" s="177" t="str">
        <f>VLOOKUP(H102,通道基本信息!B:K,5,0)</f>
        <v>E</v>
      </c>
      <c r="G102" s="177" t="str">
        <f>VLOOKUP(H102,通道基本信息!B:K,8,0)</f>
        <v>H</v>
      </c>
      <c r="H102" s="177" t="s">
        <v>610</v>
      </c>
      <c r="I102" s="177">
        <v>2</v>
      </c>
      <c r="J102" s="177">
        <v>65</v>
      </c>
      <c r="K102" s="177">
        <v>11506</v>
      </c>
      <c r="L102" s="177">
        <v>11571</v>
      </c>
      <c r="M102" s="177" t="s">
        <v>548</v>
      </c>
      <c r="N102" s="177" t="s">
        <v>548</v>
      </c>
      <c r="O102" s="2" t="str">
        <f>VLOOKUP(H102,通道基本信息!B:L,3,FALSE)</f>
        <v>CS10R</v>
      </c>
    </row>
    <row r="103" s="2" customFormat="1" ht="13.5" hidden="1" customHeight="1" spans="1:15">
      <c r="A103" s="177">
        <v>102</v>
      </c>
      <c r="B103" s="177" t="str">
        <f t="shared" si="3"/>
        <v>CS10R-T011-3-3</v>
      </c>
      <c r="C103" s="177" t="str">
        <f t="shared" si="2"/>
        <v>CS10R-TE13B</v>
      </c>
      <c r="D103" s="177" t="s">
        <v>612</v>
      </c>
      <c r="E103" s="177" t="str">
        <f>VLOOKUP(H103,通道基本信息!B:K,6,0)</f>
        <v>T</v>
      </c>
      <c r="F103" s="177" t="str">
        <f>VLOOKUP(H103,通道基本信息!B:K,5,0)</f>
        <v>E</v>
      </c>
      <c r="G103" s="177" t="str">
        <f>VLOOKUP(H103,通道基本信息!B:K,8,0)</f>
        <v>H</v>
      </c>
      <c r="H103" s="177" t="s">
        <v>610</v>
      </c>
      <c r="I103" s="177">
        <v>3</v>
      </c>
      <c r="J103" s="177">
        <v>52</v>
      </c>
      <c r="K103" s="177">
        <v>11578</v>
      </c>
      <c r="L103" s="177">
        <v>11630</v>
      </c>
      <c r="M103" s="177" t="s">
        <v>550</v>
      </c>
      <c r="N103" s="177" t="s">
        <v>550</v>
      </c>
      <c r="O103" s="2" t="str">
        <f>VLOOKUP(H103,通道基本信息!B:L,3,FALSE)</f>
        <v>CS10R</v>
      </c>
    </row>
    <row r="104" s="2" customFormat="1" ht="13.5" hidden="1" customHeight="1" spans="1:15">
      <c r="A104" s="177">
        <v>103</v>
      </c>
      <c r="B104" s="177" t="str">
        <f t="shared" si="3"/>
        <v>CS11-R001-6-1</v>
      </c>
      <c r="C104" s="177" t="str">
        <f t="shared" si="2"/>
        <v>CS11-RW9A</v>
      </c>
      <c r="D104" s="177" t="s">
        <v>613</v>
      </c>
      <c r="E104" s="177" t="str">
        <f>VLOOKUP(H104,通道基本信息!B:K,6,0)</f>
        <v>R</v>
      </c>
      <c r="F104" s="177" t="str">
        <f>VLOOKUP(H104,通道基本信息!B:K,5,0)</f>
        <v>W</v>
      </c>
      <c r="G104" s="177" t="str">
        <f>VLOOKUP(H104,通道基本信息!B:K,8,0)</f>
        <v>H</v>
      </c>
      <c r="H104" s="177" t="s">
        <v>614</v>
      </c>
      <c r="I104" s="177">
        <v>1</v>
      </c>
      <c r="J104" s="177">
        <v>32</v>
      </c>
      <c r="K104" s="177">
        <v>13751</v>
      </c>
      <c r="L104" s="177">
        <v>13783</v>
      </c>
      <c r="M104" s="177" t="s">
        <v>615</v>
      </c>
      <c r="N104" s="177" t="s">
        <v>616</v>
      </c>
      <c r="O104" s="2" t="str">
        <f>VLOOKUP(H104,通道基本信息!B:L,3,FALSE)</f>
        <v>CS11</v>
      </c>
    </row>
    <row r="105" s="2" customFormat="1" ht="13.5" hidden="1" customHeight="1" spans="1:15">
      <c r="A105" s="177">
        <v>104</v>
      </c>
      <c r="B105" s="177" t="str">
        <f t="shared" si="3"/>
        <v>CS11-R001-6-2</v>
      </c>
      <c r="C105" s="177" t="str">
        <f t="shared" si="2"/>
        <v>CS11-RW10A</v>
      </c>
      <c r="D105" s="177" t="s">
        <v>617</v>
      </c>
      <c r="E105" s="177" t="str">
        <f>VLOOKUP(H105,通道基本信息!B:K,6,0)</f>
        <v>R</v>
      </c>
      <c r="F105" s="177" t="str">
        <f>VLOOKUP(H105,通道基本信息!B:K,5,0)</f>
        <v>W</v>
      </c>
      <c r="G105" s="177" t="str">
        <f>VLOOKUP(H105,通道基本信息!B:K,8,0)</f>
        <v>H</v>
      </c>
      <c r="H105" s="177" t="s">
        <v>614</v>
      </c>
      <c r="I105" s="177">
        <v>2</v>
      </c>
      <c r="J105" s="177">
        <v>36</v>
      </c>
      <c r="K105" s="177">
        <v>13788</v>
      </c>
      <c r="L105" s="177">
        <v>13824</v>
      </c>
      <c r="M105" s="177" t="s">
        <v>618</v>
      </c>
      <c r="N105" s="177" t="s">
        <v>619</v>
      </c>
      <c r="O105" s="2" t="str">
        <f>VLOOKUP(H105,通道基本信息!B:L,3,FALSE)</f>
        <v>CS11</v>
      </c>
    </row>
    <row r="106" s="2" customFormat="1" ht="13.5" hidden="1" customHeight="1" spans="1:15">
      <c r="A106" s="177">
        <v>105</v>
      </c>
      <c r="B106" s="177" t="str">
        <f t="shared" si="3"/>
        <v>CS11-R001-6-3</v>
      </c>
      <c r="C106" s="177" t="str">
        <f t="shared" si="2"/>
        <v>CS11-RW11A</v>
      </c>
      <c r="D106" s="177" t="s">
        <v>620</v>
      </c>
      <c r="E106" s="177" t="str">
        <f>VLOOKUP(H106,通道基本信息!B:K,6,0)</f>
        <v>R</v>
      </c>
      <c r="F106" s="177" t="str">
        <f>VLOOKUP(H106,通道基本信息!B:K,5,0)</f>
        <v>W</v>
      </c>
      <c r="G106" s="177" t="str">
        <f>VLOOKUP(H106,通道基本信息!B:K,8,0)</f>
        <v>H</v>
      </c>
      <c r="H106" s="177" t="s">
        <v>614</v>
      </c>
      <c r="I106" s="177">
        <v>3</v>
      </c>
      <c r="J106" s="177">
        <v>36</v>
      </c>
      <c r="K106" s="177">
        <v>13829</v>
      </c>
      <c r="L106" s="177">
        <v>13865</v>
      </c>
      <c r="M106" s="177" t="s">
        <v>621</v>
      </c>
      <c r="N106" s="177" t="s">
        <v>622</v>
      </c>
      <c r="O106" s="2" t="str">
        <f>VLOOKUP(H106,通道基本信息!B:L,3,FALSE)</f>
        <v>CS11</v>
      </c>
    </row>
    <row r="107" s="2" customFormat="1" ht="13.5" hidden="1" customHeight="1" spans="1:15">
      <c r="A107" s="177">
        <v>106</v>
      </c>
      <c r="B107" s="177" t="str">
        <f t="shared" si="3"/>
        <v>CS11-R001-6-4</v>
      </c>
      <c r="C107" s="177" t="str">
        <f t="shared" si="2"/>
        <v>CS11-RW12A</v>
      </c>
      <c r="D107" s="177" t="s">
        <v>623</v>
      </c>
      <c r="E107" s="177" t="str">
        <f>VLOOKUP(H107,通道基本信息!B:K,6,0)</f>
        <v>R</v>
      </c>
      <c r="F107" s="177" t="str">
        <f>VLOOKUP(H107,通道基本信息!B:K,5,0)</f>
        <v>W</v>
      </c>
      <c r="G107" s="177" t="str">
        <f>VLOOKUP(H107,通道基本信息!B:K,8,0)</f>
        <v>H</v>
      </c>
      <c r="H107" s="177" t="s">
        <v>614</v>
      </c>
      <c r="I107" s="177">
        <v>4</v>
      </c>
      <c r="J107" s="177">
        <v>36</v>
      </c>
      <c r="K107" s="177">
        <v>13870</v>
      </c>
      <c r="L107" s="177">
        <v>13906</v>
      </c>
      <c r="M107" s="177" t="s">
        <v>624</v>
      </c>
      <c r="N107" s="177" t="s">
        <v>625</v>
      </c>
      <c r="O107" s="2" t="str">
        <f>VLOOKUP(H107,通道基本信息!B:L,3,FALSE)</f>
        <v>CS11</v>
      </c>
    </row>
    <row r="108" s="2" customFormat="1" ht="13.5" hidden="1" customHeight="1" spans="1:15">
      <c r="A108" s="177">
        <v>107</v>
      </c>
      <c r="B108" s="177" t="str">
        <f t="shared" si="3"/>
        <v>CS11-R001-6-5</v>
      </c>
      <c r="C108" s="177" t="str">
        <f t="shared" si="2"/>
        <v>CS11-RW13A</v>
      </c>
      <c r="D108" s="177" t="s">
        <v>626</v>
      </c>
      <c r="E108" s="177" t="str">
        <f>VLOOKUP(H108,通道基本信息!B:K,6,0)</f>
        <v>R</v>
      </c>
      <c r="F108" s="177" t="str">
        <f>VLOOKUP(H108,通道基本信息!B:K,5,0)</f>
        <v>W</v>
      </c>
      <c r="G108" s="177" t="str">
        <f>VLOOKUP(H108,通道基本信息!B:K,8,0)</f>
        <v>H</v>
      </c>
      <c r="H108" s="177" t="s">
        <v>614</v>
      </c>
      <c r="I108" s="177">
        <v>5</v>
      </c>
      <c r="J108" s="177">
        <v>36</v>
      </c>
      <c r="K108" s="177">
        <v>13911</v>
      </c>
      <c r="L108" s="177">
        <v>13947</v>
      </c>
      <c r="M108" s="177" t="s">
        <v>627</v>
      </c>
      <c r="N108" s="177" t="s">
        <v>628</v>
      </c>
      <c r="O108" s="2" t="str">
        <f>VLOOKUP(H108,通道基本信息!B:L,3,FALSE)</f>
        <v>CS11</v>
      </c>
    </row>
    <row r="109" s="2" customFormat="1" ht="13.5" hidden="1" customHeight="1" spans="1:15">
      <c r="A109" s="177">
        <v>108</v>
      </c>
      <c r="B109" s="177" t="str">
        <f t="shared" si="3"/>
        <v>CS11-R001-6-6</v>
      </c>
      <c r="C109" s="177" t="str">
        <f t="shared" si="2"/>
        <v>CS11-RW14A</v>
      </c>
      <c r="D109" s="177" t="s">
        <v>629</v>
      </c>
      <c r="E109" s="177" t="str">
        <f>VLOOKUP(H109,通道基本信息!B:K,6,0)</f>
        <v>R</v>
      </c>
      <c r="F109" s="177" t="str">
        <f>VLOOKUP(H109,通道基本信息!B:K,5,0)</f>
        <v>W</v>
      </c>
      <c r="G109" s="177" t="str">
        <f>VLOOKUP(H109,通道基本信息!B:K,8,0)</f>
        <v>H</v>
      </c>
      <c r="H109" s="177" t="s">
        <v>614</v>
      </c>
      <c r="I109" s="177">
        <v>6</v>
      </c>
      <c r="J109" s="177">
        <v>36</v>
      </c>
      <c r="K109" s="177">
        <v>13952</v>
      </c>
      <c r="L109" s="177">
        <v>13988</v>
      </c>
      <c r="M109" s="177" t="s">
        <v>630</v>
      </c>
      <c r="N109" s="177" t="s">
        <v>631</v>
      </c>
      <c r="O109" s="2" t="str">
        <f>VLOOKUP(H109,通道基本信息!B:L,3,FALSE)</f>
        <v>CS11</v>
      </c>
    </row>
    <row r="110" s="2" customFormat="1" ht="13.5" hidden="1" customHeight="1" spans="1:15">
      <c r="A110" s="177">
        <v>109</v>
      </c>
      <c r="B110" s="177" t="str">
        <f t="shared" si="3"/>
        <v>CS11-R002-8-1</v>
      </c>
      <c r="C110" s="177" t="str">
        <f t="shared" si="2"/>
        <v>CS11-RI1A</v>
      </c>
      <c r="D110" s="177" t="s">
        <v>632</v>
      </c>
      <c r="E110" s="177" t="str">
        <f>VLOOKUP(H110,通道基本信息!B:K,6,0)</f>
        <v>R</v>
      </c>
      <c r="F110" s="177" t="str">
        <f>VLOOKUP(H110,通道基本信息!B:K,5,0)</f>
        <v>I</v>
      </c>
      <c r="G110" s="177" t="str">
        <f>VLOOKUP(H110,通道基本信息!B:K,8,0)</f>
        <v>H</v>
      </c>
      <c r="H110" s="177" t="s">
        <v>633</v>
      </c>
      <c r="I110" s="177">
        <v>1</v>
      </c>
      <c r="J110" s="177">
        <v>30</v>
      </c>
      <c r="K110" s="177">
        <v>14008</v>
      </c>
      <c r="L110" s="177">
        <v>14038</v>
      </c>
      <c r="M110" s="177" t="s">
        <v>634</v>
      </c>
      <c r="N110" s="177" t="s">
        <v>635</v>
      </c>
      <c r="O110" s="2" t="str">
        <f>VLOOKUP(H110,通道基本信息!B:L,3,FALSE)</f>
        <v>CS11</v>
      </c>
    </row>
    <row r="111" s="2" customFormat="1" ht="13.5" hidden="1" customHeight="1" spans="1:15">
      <c r="A111" s="177">
        <v>110</v>
      </c>
      <c r="B111" s="177" t="str">
        <f t="shared" si="3"/>
        <v>CS11-R002-8-2</v>
      </c>
      <c r="C111" s="177" t="str">
        <f t="shared" si="2"/>
        <v>CS11-RI2A</v>
      </c>
      <c r="D111" s="177" t="s">
        <v>636</v>
      </c>
      <c r="E111" s="177" t="str">
        <f>VLOOKUP(H111,通道基本信息!B:K,6,0)</f>
        <v>R</v>
      </c>
      <c r="F111" s="177" t="str">
        <f>VLOOKUP(H111,通道基本信息!B:K,5,0)</f>
        <v>I</v>
      </c>
      <c r="G111" s="177" t="str">
        <f>VLOOKUP(H111,通道基本信息!B:K,8,0)</f>
        <v>H</v>
      </c>
      <c r="H111" s="177" t="s">
        <v>633</v>
      </c>
      <c r="I111" s="177">
        <v>2</v>
      </c>
      <c r="J111" s="177">
        <v>54</v>
      </c>
      <c r="K111" s="177">
        <v>14043</v>
      </c>
      <c r="L111" s="177">
        <v>14097</v>
      </c>
      <c r="M111" s="177" t="s">
        <v>637</v>
      </c>
      <c r="N111" s="177" t="s">
        <v>638</v>
      </c>
      <c r="O111" s="2" t="str">
        <f>VLOOKUP(H111,通道基本信息!B:L,3,FALSE)</f>
        <v>CS11</v>
      </c>
    </row>
    <row r="112" s="2" customFormat="1" ht="13.5" hidden="1" customHeight="1" spans="1:15">
      <c r="A112" s="177">
        <v>111</v>
      </c>
      <c r="B112" s="177" t="str">
        <f t="shared" si="3"/>
        <v>CS11-R002-8-3</v>
      </c>
      <c r="C112" s="177" t="str">
        <f t="shared" si="2"/>
        <v>CS11-RI3A</v>
      </c>
      <c r="D112" s="177" t="s">
        <v>639</v>
      </c>
      <c r="E112" s="177" t="str">
        <f>VLOOKUP(H112,通道基本信息!B:K,6,0)</f>
        <v>R</v>
      </c>
      <c r="F112" s="177" t="str">
        <f>VLOOKUP(H112,通道基本信息!B:K,5,0)</f>
        <v>I</v>
      </c>
      <c r="G112" s="177" t="str">
        <f>VLOOKUP(H112,通道基本信息!B:K,8,0)</f>
        <v>H</v>
      </c>
      <c r="H112" s="177" t="s">
        <v>633</v>
      </c>
      <c r="I112" s="177">
        <v>3</v>
      </c>
      <c r="J112" s="177">
        <v>54</v>
      </c>
      <c r="K112" s="177">
        <v>14103</v>
      </c>
      <c r="L112" s="177">
        <v>14157</v>
      </c>
      <c r="M112" s="177" t="s">
        <v>640</v>
      </c>
      <c r="N112" s="177" t="s">
        <v>641</v>
      </c>
      <c r="O112" s="2" t="str">
        <f>VLOOKUP(H112,通道基本信息!B:L,3,FALSE)</f>
        <v>CS11</v>
      </c>
    </row>
    <row r="113" s="2" customFormat="1" ht="13.5" hidden="1" customHeight="1" spans="1:15">
      <c r="A113" s="177">
        <v>112</v>
      </c>
      <c r="B113" s="177" t="str">
        <f t="shared" si="3"/>
        <v>CS11-R002-8-4</v>
      </c>
      <c r="C113" s="177" t="str">
        <f t="shared" si="2"/>
        <v>CS11-RI4A</v>
      </c>
      <c r="D113" s="177" t="s">
        <v>642</v>
      </c>
      <c r="E113" s="177" t="str">
        <f>VLOOKUP(H113,通道基本信息!B:K,6,0)</f>
        <v>R</v>
      </c>
      <c r="F113" s="177" t="str">
        <f>VLOOKUP(H113,通道基本信息!B:K,5,0)</f>
        <v>I</v>
      </c>
      <c r="G113" s="177" t="str">
        <f>VLOOKUP(H113,通道基本信息!B:K,8,0)</f>
        <v>H</v>
      </c>
      <c r="H113" s="177" t="s">
        <v>633</v>
      </c>
      <c r="I113" s="177">
        <v>4</v>
      </c>
      <c r="J113" s="177">
        <v>54</v>
      </c>
      <c r="K113" s="177">
        <v>14163</v>
      </c>
      <c r="L113" s="177">
        <v>14217</v>
      </c>
      <c r="M113" s="177" t="s">
        <v>643</v>
      </c>
      <c r="N113" s="177" t="s">
        <v>644</v>
      </c>
      <c r="O113" s="2" t="str">
        <f>VLOOKUP(H113,通道基本信息!B:L,3,FALSE)</f>
        <v>CS11</v>
      </c>
    </row>
    <row r="114" s="2" customFormat="1" ht="13.5" hidden="1" customHeight="1" spans="1:15">
      <c r="A114" s="177">
        <v>113</v>
      </c>
      <c r="B114" s="177" t="str">
        <f t="shared" si="3"/>
        <v>CS11-R002-8-5</v>
      </c>
      <c r="C114" s="177" t="str">
        <f t="shared" si="2"/>
        <v>CS11-RI5A</v>
      </c>
      <c r="D114" s="177" t="s">
        <v>510</v>
      </c>
      <c r="E114" s="177" t="str">
        <f>VLOOKUP(H114,通道基本信息!B:K,6,0)</f>
        <v>R</v>
      </c>
      <c r="F114" s="177" t="str">
        <f>VLOOKUP(H114,通道基本信息!B:K,5,0)</f>
        <v>I</v>
      </c>
      <c r="G114" s="177" t="str">
        <f>VLOOKUP(H114,通道基本信息!B:K,8,0)</f>
        <v>H</v>
      </c>
      <c r="H114" s="177" t="s">
        <v>633</v>
      </c>
      <c r="I114" s="177">
        <v>5</v>
      </c>
      <c r="J114" s="177">
        <v>54</v>
      </c>
      <c r="K114" s="177">
        <v>14223</v>
      </c>
      <c r="L114" s="177">
        <v>14277</v>
      </c>
      <c r="M114" s="177" t="s">
        <v>645</v>
      </c>
      <c r="N114" s="177" t="s">
        <v>512</v>
      </c>
      <c r="O114" s="2" t="str">
        <f>VLOOKUP(H114,通道基本信息!B:L,3,FALSE)</f>
        <v>CS11</v>
      </c>
    </row>
    <row r="115" s="2" customFormat="1" ht="13.5" hidden="1" customHeight="1" spans="1:15">
      <c r="A115" s="177">
        <v>114</v>
      </c>
      <c r="B115" s="177" t="str">
        <f t="shared" si="3"/>
        <v>CS11-R002-8-6</v>
      </c>
      <c r="C115" s="177" t="str">
        <f t="shared" si="2"/>
        <v>CS11-RI6A</v>
      </c>
      <c r="D115" s="177" t="s">
        <v>513</v>
      </c>
      <c r="E115" s="177" t="str">
        <f>VLOOKUP(H115,通道基本信息!B:K,6,0)</f>
        <v>R</v>
      </c>
      <c r="F115" s="177" t="str">
        <f>VLOOKUP(H115,通道基本信息!B:K,5,0)</f>
        <v>I</v>
      </c>
      <c r="G115" s="177" t="str">
        <f>VLOOKUP(H115,通道基本信息!B:K,8,0)</f>
        <v>H</v>
      </c>
      <c r="H115" s="177" t="s">
        <v>633</v>
      </c>
      <c r="I115" s="177">
        <v>6</v>
      </c>
      <c r="J115" s="177">
        <v>54</v>
      </c>
      <c r="K115" s="177">
        <v>14283</v>
      </c>
      <c r="L115" s="177">
        <v>14337</v>
      </c>
      <c r="M115" s="177" t="s">
        <v>646</v>
      </c>
      <c r="N115" s="177" t="s">
        <v>514</v>
      </c>
      <c r="O115" s="2" t="str">
        <f>VLOOKUP(H115,通道基本信息!B:L,3,FALSE)</f>
        <v>CS11</v>
      </c>
    </row>
    <row r="116" s="2" customFormat="1" ht="13.5" hidden="1" customHeight="1" spans="1:15">
      <c r="A116" s="177">
        <v>115</v>
      </c>
      <c r="B116" s="177" t="str">
        <f t="shared" si="3"/>
        <v>CS11-R002-8-7</v>
      </c>
      <c r="C116" s="177" t="str">
        <f t="shared" si="2"/>
        <v>CS11-RI7A</v>
      </c>
      <c r="D116" s="177" t="s">
        <v>515</v>
      </c>
      <c r="E116" s="177" t="str">
        <f>VLOOKUP(H116,通道基本信息!B:K,6,0)</f>
        <v>R</v>
      </c>
      <c r="F116" s="177" t="str">
        <f>VLOOKUP(H116,通道基本信息!B:K,5,0)</f>
        <v>I</v>
      </c>
      <c r="G116" s="177" t="str">
        <f>VLOOKUP(H116,通道基本信息!B:K,8,0)</f>
        <v>H</v>
      </c>
      <c r="H116" s="177" t="s">
        <v>633</v>
      </c>
      <c r="I116" s="177">
        <v>7</v>
      </c>
      <c r="J116" s="177">
        <v>54</v>
      </c>
      <c r="K116" s="177">
        <v>14343</v>
      </c>
      <c r="L116" s="177">
        <v>14397</v>
      </c>
      <c r="M116" s="177" t="s">
        <v>647</v>
      </c>
      <c r="N116" s="177" t="s">
        <v>516</v>
      </c>
      <c r="O116" s="2" t="str">
        <f>VLOOKUP(H116,通道基本信息!B:L,3,FALSE)</f>
        <v>CS11</v>
      </c>
    </row>
    <row r="117" s="2" customFormat="1" ht="13.5" hidden="1" customHeight="1" spans="1:15">
      <c r="A117" s="177">
        <v>116</v>
      </c>
      <c r="B117" s="177" t="str">
        <f t="shared" si="3"/>
        <v>CS11-R002-8-8</v>
      </c>
      <c r="C117" s="177" t="str">
        <f t="shared" si="2"/>
        <v>CS11-RI8A</v>
      </c>
      <c r="D117" s="177" t="s">
        <v>517</v>
      </c>
      <c r="E117" s="177" t="str">
        <f>VLOOKUP(H117,通道基本信息!B:K,6,0)</f>
        <v>R</v>
      </c>
      <c r="F117" s="177" t="str">
        <f>VLOOKUP(H117,通道基本信息!B:K,5,0)</f>
        <v>I</v>
      </c>
      <c r="G117" s="177" t="str">
        <f>VLOOKUP(H117,通道基本信息!B:K,8,0)</f>
        <v>H</v>
      </c>
      <c r="H117" s="177" t="s">
        <v>633</v>
      </c>
      <c r="I117" s="177">
        <v>8</v>
      </c>
      <c r="J117" s="177">
        <v>54</v>
      </c>
      <c r="K117" s="177">
        <v>14403</v>
      </c>
      <c r="L117" s="177">
        <v>14457</v>
      </c>
      <c r="M117" s="177" t="s">
        <v>648</v>
      </c>
      <c r="N117" s="177" t="s">
        <v>518</v>
      </c>
      <c r="O117" s="2" t="str">
        <f>VLOOKUP(H117,通道基本信息!B:L,3,FALSE)</f>
        <v>CS11</v>
      </c>
    </row>
    <row r="118" s="2" customFormat="1" ht="13.5" hidden="1" customHeight="1" spans="1:15">
      <c r="A118" s="177">
        <v>117</v>
      </c>
      <c r="B118" s="177" t="str">
        <f t="shared" si="3"/>
        <v>CS11-R003-3-1</v>
      </c>
      <c r="C118" s="177" t="str">
        <f t="shared" si="2"/>
        <v>CS11-RM1A</v>
      </c>
      <c r="D118" s="177" t="s">
        <v>649</v>
      </c>
      <c r="E118" s="177" t="str">
        <f>VLOOKUP(H118,通道基本信息!B:K,6,0)</f>
        <v>R</v>
      </c>
      <c r="F118" s="177" t="str">
        <f>VLOOKUP(H118,通道基本信息!B:K,5,0)</f>
        <v>M</v>
      </c>
      <c r="G118" s="177" t="str">
        <f>VLOOKUP(H118,通道基本信息!B:K,8,0)</f>
        <v>H</v>
      </c>
      <c r="H118" s="177" t="s">
        <v>650</v>
      </c>
      <c r="I118" s="177">
        <v>1</v>
      </c>
      <c r="J118" s="177">
        <v>30</v>
      </c>
      <c r="K118" s="177">
        <v>14008</v>
      </c>
      <c r="L118" s="177">
        <v>14038</v>
      </c>
      <c r="M118" s="177" t="s">
        <v>634</v>
      </c>
      <c r="N118" s="177" t="s">
        <v>651</v>
      </c>
      <c r="O118" s="2" t="str">
        <f>VLOOKUP(H118,通道基本信息!B:L,3,FALSE)</f>
        <v>CS11</v>
      </c>
    </row>
    <row r="119" s="2" customFormat="1" ht="13.5" hidden="1" customHeight="1" spans="1:15">
      <c r="A119" s="177">
        <v>118</v>
      </c>
      <c r="B119" s="177" t="str">
        <f t="shared" si="3"/>
        <v>CS11-R003-3-2</v>
      </c>
      <c r="C119" s="177" t="str">
        <f t="shared" si="2"/>
        <v>CS11-RM2A</v>
      </c>
      <c r="D119" s="177" t="s">
        <v>652</v>
      </c>
      <c r="E119" s="177" t="str">
        <f>VLOOKUP(H119,通道基本信息!B:K,6,0)</f>
        <v>R</v>
      </c>
      <c r="F119" s="177" t="str">
        <f>VLOOKUP(H119,通道基本信息!B:K,5,0)</f>
        <v>M</v>
      </c>
      <c r="G119" s="177" t="str">
        <f>VLOOKUP(H119,通道基本信息!B:K,8,0)</f>
        <v>H</v>
      </c>
      <c r="H119" s="177" t="s">
        <v>650</v>
      </c>
      <c r="I119" s="177">
        <v>2</v>
      </c>
      <c r="J119" s="177">
        <v>54</v>
      </c>
      <c r="K119" s="177">
        <v>14043</v>
      </c>
      <c r="L119" s="177">
        <v>14097</v>
      </c>
      <c r="M119" s="177" t="s">
        <v>637</v>
      </c>
      <c r="N119" s="177" t="s">
        <v>653</v>
      </c>
      <c r="O119" s="2" t="str">
        <f>VLOOKUP(H119,通道基本信息!B:L,3,FALSE)</f>
        <v>CS11</v>
      </c>
    </row>
    <row r="120" s="2" customFormat="1" ht="13.5" hidden="1" customHeight="1" spans="1:15">
      <c r="A120" s="177">
        <v>119</v>
      </c>
      <c r="B120" s="177" t="str">
        <f t="shared" si="3"/>
        <v>CS11-R003-3-3</v>
      </c>
      <c r="C120" s="177" t="str">
        <f t="shared" si="2"/>
        <v>CS11-RM3A</v>
      </c>
      <c r="D120" s="177" t="s">
        <v>654</v>
      </c>
      <c r="E120" s="177" t="str">
        <f>VLOOKUP(H120,通道基本信息!B:K,6,0)</f>
        <v>R</v>
      </c>
      <c r="F120" s="177" t="str">
        <f>VLOOKUP(H120,通道基本信息!B:K,5,0)</f>
        <v>M</v>
      </c>
      <c r="G120" s="177" t="str">
        <f>VLOOKUP(H120,通道基本信息!B:K,8,0)</f>
        <v>H</v>
      </c>
      <c r="H120" s="177" t="s">
        <v>650</v>
      </c>
      <c r="I120" s="177">
        <v>3</v>
      </c>
      <c r="J120" s="177">
        <v>54</v>
      </c>
      <c r="K120" s="177">
        <v>14103</v>
      </c>
      <c r="L120" s="177">
        <v>14157</v>
      </c>
      <c r="M120" s="177" t="s">
        <v>640</v>
      </c>
      <c r="N120" s="177" t="s">
        <v>655</v>
      </c>
      <c r="O120" s="2" t="str">
        <f>VLOOKUP(H120,通道基本信息!B:L,3,FALSE)</f>
        <v>CS11</v>
      </c>
    </row>
    <row r="121" s="2" customFormat="1" ht="13.5" hidden="1" customHeight="1" spans="1:15">
      <c r="A121" s="177">
        <v>120</v>
      </c>
      <c r="B121" s="177" t="str">
        <f t="shared" si="3"/>
        <v>CS11-R004-2-1</v>
      </c>
      <c r="C121" s="177" t="str">
        <f t="shared" si="2"/>
        <v>CS11-RW1B</v>
      </c>
      <c r="D121" s="177" t="s">
        <v>537</v>
      </c>
      <c r="E121" s="177" t="str">
        <f>VLOOKUP(H121,通道基本信息!B:K,6,0)</f>
        <v>R</v>
      </c>
      <c r="F121" s="177" t="str">
        <f>VLOOKUP(H121,通道基本信息!B:K,5,0)</f>
        <v>W</v>
      </c>
      <c r="G121" s="177" t="str">
        <f>VLOOKUP(H121,通道基本信息!B:K,8,0)</f>
        <v>V</v>
      </c>
      <c r="H121" s="177" t="s">
        <v>656</v>
      </c>
      <c r="I121" s="177">
        <v>1</v>
      </c>
      <c r="J121" s="177">
        <v>36</v>
      </c>
      <c r="K121" s="177">
        <v>13767</v>
      </c>
      <c r="L121" s="177">
        <v>13803</v>
      </c>
      <c r="M121" s="177" t="s">
        <v>657</v>
      </c>
      <c r="N121" s="177" t="s">
        <v>539</v>
      </c>
      <c r="O121" s="2" t="str">
        <f>VLOOKUP(H121,通道基本信息!B:L,3,FALSE)</f>
        <v>CS11</v>
      </c>
    </row>
    <row r="122" s="2" customFormat="1" ht="13.5" hidden="1" customHeight="1" spans="1:15">
      <c r="A122" s="177">
        <v>121</v>
      </c>
      <c r="B122" s="177" t="str">
        <f t="shared" si="3"/>
        <v>CS11-R004-2-2</v>
      </c>
      <c r="C122" s="177" t="str">
        <f t="shared" si="2"/>
        <v>CS11-RW2B</v>
      </c>
      <c r="D122" s="177" t="s">
        <v>540</v>
      </c>
      <c r="E122" s="177" t="str">
        <f>VLOOKUP(H122,通道基本信息!B:K,6,0)</f>
        <v>R</v>
      </c>
      <c r="F122" s="177" t="str">
        <f>VLOOKUP(H122,通道基本信息!B:K,5,0)</f>
        <v>W</v>
      </c>
      <c r="G122" s="177" t="str">
        <f>VLOOKUP(H122,通道基本信息!B:K,8,0)</f>
        <v>V</v>
      </c>
      <c r="H122" s="177" t="s">
        <v>656</v>
      </c>
      <c r="I122" s="177">
        <v>2</v>
      </c>
      <c r="J122" s="177">
        <v>36</v>
      </c>
      <c r="K122" s="177">
        <v>13808</v>
      </c>
      <c r="L122" s="177">
        <v>13844</v>
      </c>
      <c r="M122" s="177" t="s">
        <v>658</v>
      </c>
      <c r="N122" s="177" t="s">
        <v>541</v>
      </c>
      <c r="O122" s="2" t="str">
        <f>VLOOKUP(H122,通道基本信息!B:L,3,FALSE)</f>
        <v>CS11</v>
      </c>
    </row>
    <row r="123" s="2" customFormat="1" ht="13.5" hidden="1" customHeight="1" spans="1:15">
      <c r="A123" s="177">
        <v>122</v>
      </c>
      <c r="B123" s="177" t="str">
        <f t="shared" si="3"/>
        <v>CS11-R005-5-1</v>
      </c>
      <c r="C123" s="177" t="str">
        <f t="shared" si="2"/>
        <v>CS11-RS1B</v>
      </c>
      <c r="D123" s="177" t="s">
        <v>492</v>
      </c>
      <c r="E123" s="177" t="str">
        <f>VLOOKUP(H123,通道基本信息!B:K,6,0)</f>
        <v>R</v>
      </c>
      <c r="F123" s="177" t="str">
        <f>VLOOKUP(H123,通道基本信息!B:K,5,0)</f>
        <v>S</v>
      </c>
      <c r="G123" s="177" t="str">
        <f>VLOOKUP(H123,通道基本信息!B:K,8,0)</f>
        <v>V</v>
      </c>
      <c r="H123" s="177" t="s">
        <v>659</v>
      </c>
      <c r="I123" s="177">
        <v>1</v>
      </c>
      <c r="J123" s="177">
        <v>36</v>
      </c>
      <c r="K123" s="177">
        <v>13767</v>
      </c>
      <c r="L123" s="177">
        <v>13803</v>
      </c>
      <c r="M123" s="177" t="s">
        <v>657</v>
      </c>
      <c r="N123" s="177" t="s">
        <v>494</v>
      </c>
      <c r="O123" s="2" t="str">
        <f>VLOOKUP(H123,通道基本信息!B:L,3,FALSE)</f>
        <v>CS11</v>
      </c>
    </row>
    <row r="124" s="2" customFormat="1" ht="13.5" hidden="1" customHeight="1" spans="1:15">
      <c r="A124" s="177">
        <v>123</v>
      </c>
      <c r="B124" s="177" t="str">
        <f t="shared" si="3"/>
        <v>CS11-R005-5-2</v>
      </c>
      <c r="C124" s="177" t="str">
        <f t="shared" si="2"/>
        <v>CS11-RS2B</v>
      </c>
      <c r="D124" s="177" t="s">
        <v>495</v>
      </c>
      <c r="E124" s="177" t="str">
        <f>VLOOKUP(H124,通道基本信息!B:K,6,0)</f>
        <v>R</v>
      </c>
      <c r="F124" s="177" t="str">
        <f>VLOOKUP(H124,通道基本信息!B:K,5,0)</f>
        <v>S</v>
      </c>
      <c r="G124" s="177" t="str">
        <f>VLOOKUP(H124,通道基本信息!B:K,8,0)</f>
        <v>V</v>
      </c>
      <c r="H124" s="177" t="s">
        <v>659</v>
      </c>
      <c r="I124" s="177">
        <v>2</v>
      </c>
      <c r="J124" s="177">
        <v>36</v>
      </c>
      <c r="K124" s="177">
        <v>13808</v>
      </c>
      <c r="L124" s="177">
        <v>13844</v>
      </c>
      <c r="M124" s="177" t="s">
        <v>658</v>
      </c>
      <c r="N124" s="177" t="s">
        <v>496</v>
      </c>
      <c r="O124" s="2" t="str">
        <f>VLOOKUP(H124,通道基本信息!B:L,3,FALSE)</f>
        <v>CS11</v>
      </c>
    </row>
    <row r="125" s="2" customFormat="1" ht="13.5" hidden="1" customHeight="1" spans="1:15">
      <c r="A125" s="177">
        <v>124</v>
      </c>
      <c r="B125" s="177" t="str">
        <f t="shared" si="3"/>
        <v>CS11-R005-5-3</v>
      </c>
      <c r="C125" s="177" t="str">
        <f t="shared" si="2"/>
        <v>CS11-RS3B</v>
      </c>
      <c r="D125" s="177" t="s">
        <v>497</v>
      </c>
      <c r="E125" s="177" t="str">
        <f>VLOOKUP(H125,通道基本信息!B:K,6,0)</f>
        <v>R</v>
      </c>
      <c r="F125" s="177" t="str">
        <f>VLOOKUP(H125,通道基本信息!B:K,5,0)</f>
        <v>S</v>
      </c>
      <c r="G125" s="177" t="str">
        <f>VLOOKUP(H125,通道基本信息!B:K,8,0)</f>
        <v>V</v>
      </c>
      <c r="H125" s="177" t="s">
        <v>659</v>
      </c>
      <c r="I125" s="177">
        <v>3</v>
      </c>
      <c r="J125" s="177">
        <v>36</v>
      </c>
      <c r="K125" s="177">
        <v>13849</v>
      </c>
      <c r="L125" s="177">
        <v>13885</v>
      </c>
      <c r="M125" s="177" t="s">
        <v>660</v>
      </c>
      <c r="N125" s="177" t="s">
        <v>498</v>
      </c>
      <c r="O125" s="2" t="str">
        <f>VLOOKUP(H125,通道基本信息!B:L,3,FALSE)</f>
        <v>CS11</v>
      </c>
    </row>
    <row r="126" s="2" customFormat="1" ht="13.5" hidden="1" customHeight="1" spans="1:15">
      <c r="A126" s="177">
        <v>125</v>
      </c>
      <c r="B126" s="177" t="str">
        <f t="shared" si="3"/>
        <v>CS11-R005-5-4</v>
      </c>
      <c r="C126" s="177" t="str">
        <f t="shared" si="2"/>
        <v>CS11-RS4B</v>
      </c>
      <c r="D126" s="177" t="s">
        <v>499</v>
      </c>
      <c r="E126" s="177" t="str">
        <f>VLOOKUP(H126,通道基本信息!B:K,6,0)</f>
        <v>R</v>
      </c>
      <c r="F126" s="177" t="str">
        <f>VLOOKUP(H126,通道基本信息!B:K,5,0)</f>
        <v>S</v>
      </c>
      <c r="G126" s="177" t="str">
        <f>VLOOKUP(H126,通道基本信息!B:K,8,0)</f>
        <v>V</v>
      </c>
      <c r="H126" s="177" t="s">
        <v>659</v>
      </c>
      <c r="I126" s="177">
        <v>4</v>
      </c>
      <c r="J126" s="177">
        <v>36</v>
      </c>
      <c r="K126" s="177">
        <v>13890</v>
      </c>
      <c r="L126" s="177">
        <v>13926</v>
      </c>
      <c r="M126" s="177" t="s">
        <v>661</v>
      </c>
      <c r="N126" s="177" t="s">
        <v>500</v>
      </c>
      <c r="O126" s="2" t="str">
        <f>VLOOKUP(H126,通道基本信息!B:L,3,FALSE)</f>
        <v>CS11</v>
      </c>
    </row>
    <row r="127" s="2" customFormat="1" ht="13.5" hidden="1" customHeight="1" spans="1:15">
      <c r="A127" s="177">
        <v>126</v>
      </c>
      <c r="B127" s="177" t="str">
        <f t="shared" si="3"/>
        <v>CS11-R005-5-5</v>
      </c>
      <c r="C127" s="177" t="str">
        <f t="shared" si="2"/>
        <v>CS11-RS5B</v>
      </c>
      <c r="D127" s="177" t="s">
        <v>662</v>
      </c>
      <c r="E127" s="177" t="str">
        <f>VLOOKUP(H127,通道基本信息!B:K,6,0)</f>
        <v>R</v>
      </c>
      <c r="F127" s="177" t="str">
        <f>VLOOKUP(H127,通道基本信息!B:K,5,0)</f>
        <v>S</v>
      </c>
      <c r="G127" s="177" t="str">
        <f>VLOOKUP(H127,通道基本信息!B:K,8,0)</f>
        <v>V</v>
      </c>
      <c r="H127" s="177" t="s">
        <v>659</v>
      </c>
      <c r="I127" s="177">
        <v>5</v>
      </c>
      <c r="J127" s="177">
        <v>54</v>
      </c>
      <c r="K127" s="177">
        <v>13934</v>
      </c>
      <c r="L127" s="177">
        <v>13988</v>
      </c>
      <c r="M127" s="177" t="s">
        <v>663</v>
      </c>
      <c r="N127" s="177" t="s">
        <v>664</v>
      </c>
      <c r="O127" s="2" t="str">
        <f>VLOOKUP(H127,通道基本信息!B:L,3,FALSE)</f>
        <v>CS11</v>
      </c>
    </row>
    <row r="128" s="2" customFormat="1" ht="13.5" hidden="1" customHeight="1" spans="1:15">
      <c r="A128" s="177">
        <v>127</v>
      </c>
      <c r="B128" s="177" t="str">
        <f t="shared" si="3"/>
        <v>CS11-R006-11-1</v>
      </c>
      <c r="C128" s="177" t="str">
        <f t="shared" si="2"/>
        <v>CS11-RN1A</v>
      </c>
      <c r="D128" s="177" t="s">
        <v>665</v>
      </c>
      <c r="E128" s="177" t="str">
        <f>VLOOKUP(H128,通道基本信息!B:K,6,0)</f>
        <v>R</v>
      </c>
      <c r="F128" s="177" t="str">
        <f>VLOOKUP(H128,通道基本信息!B:K,5,0)</f>
        <v>N</v>
      </c>
      <c r="G128" s="177" t="str">
        <f>VLOOKUP(H128,通道基本信息!B:K,8,0)</f>
        <v>H</v>
      </c>
      <c r="H128" s="177" t="s">
        <v>666</v>
      </c>
      <c r="I128" s="177">
        <v>1</v>
      </c>
      <c r="J128" s="177">
        <v>54</v>
      </c>
      <c r="K128" s="177">
        <v>5868</v>
      </c>
      <c r="L128" s="177">
        <v>5922</v>
      </c>
      <c r="M128" s="177" t="s">
        <v>634</v>
      </c>
      <c r="N128" s="177" t="s">
        <v>667</v>
      </c>
      <c r="O128" s="2" t="str">
        <f>VLOOKUP(H128,通道基本信息!B:L,3,FALSE)</f>
        <v>CS11</v>
      </c>
    </row>
    <row r="129" s="2" customFormat="1" ht="13.5" hidden="1" customHeight="1" spans="1:15">
      <c r="A129" s="177">
        <v>128</v>
      </c>
      <c r="B129" s="177" t="str">
        <f t="shared" si="3"/>
        <v>CS11-R006-11-2</v>
      </c>
      <c r="C129" s="177" t="str">
        <f t="shared" si="2"/>
        <v>CS11-RN2A</v>
      </c>
      <c r="D129" s="177" t="s">
        <v>668</v>
      </c>
      <c r="E129" s="177" t="str">
        <f>VLOOKUP(H129,通道基本信息!B:K,6,0)</f>
        <v>R</v>
      </c>
      <c r="F129" s="177" t="str">
        <f>VLOOKUP(H129,通道基本信息!B:K,5,0)</f>
        <v>N</v>
      </c>
      <c r="G129" s="177" t="str">
        <f>VLOOKUP(H129,通道基本信息!B:K,8,0)</f>
        <v>H</v>
      </c>
      <c r="H129" s="177" t="s">
        <v>666</v>
      </c>
      <c r="I129" s="177">
        <v>2</v>
      </c>
      <c r="J129" s="177">
        <v>36</v>
      </c>
      <c r="K129" s="177">
        <v>5927</v>
      </c>
      <c r="L129" s="177">
        <v>5963</v>
      </c>
      <c r="M129" s="177" t="s">
        <v>637</v>
      </c>
      <c r="N129" s="177" t="s">
        <v>669</v>
      </c>
      <c r="O129" s="2" t="str">
        <f>VLOOKUP(H129,通道基本信息!B:L,3,FALSE)</f>
        <v>CS11</v>
      </c>
    </row>
    <row r="130" s="2" customFormat="1" ht="13.5" hidden="1" customHeight="1" spans="1:15">
      <c r="A130" s="177">
        <v>129</v>
      </c>
      <c r="B130" s="177" t="str">
        <f t="shared" si="3"/>
        <v>CS11-R006-11-3</v>
      </c>
      <c r="C130" s="177" t="str">
        <f t="shared" ref="C130:C193" si="4">O130&amp;"-"&amp;D130</f>
        <v>CS11-RN3A</v>
      </c>
      <c r="D130" s="177" t="s">
        <v>670</v>
      </c>
      <c r="E130" s="177" t="str">
        <f>VLOOKUP(H130,通道基本信息!B:K,6,0)</f>
        <v>R</v>
      </c>
      <c r="F130" s="177" t="str">
        <f>VLOOKUP(H130,通道基本信息!B:K,5,0)</f>
        <v>N</v>
      </c>
      <c r="G130" s="177" t="str">
        <f>VLOOKUP(H130,通道基本信息!B:K,8,0)</f>
        <v>H</v>
      </c>
      <c r="H130" s="177" t="s">
        <v>666</v>
      </c>
      <c r="I130" s="177">
        <v>3</v>
      </c>
      <c r="J130" s="177">
        <v>36</v>
      </c>
      <c r="K130" s="177">
        <v>5967</v>
      </c>
      <c r="L130" s="177">
        <v>6003</v>
      </c>
      <c r="M130" s="177" t="s">
        <v>640</v>
      </c>
      <c r="N130" s="177" t="s">
        <v>671</v>
      </c>
      <c r="O130" s="2" t="str">
        <f>VLOOKUP(H130,通道基本信息!B:L,3,FALSE)</f>
        <v>CS11</v>
      </c>
    </row>
    <row r="131" s="2" customFormat="1" ht="13.5" hidden="1" customHeight="1" spans="1:15">
      <c r="A131" s="177">
        <v>130</v>
      </c>
      <c r="B131" s="177" t="str">
        <f t="shared" ref="B131:B194" si="5">H131&amp;"-"&amp;I131</f>
        <v>CS11-R006-11-4</v>
      </c>
      <c r="C131" s="177" t="str">
        <f t="shared" si="4"/>
        <v>CS11-RN4A</v>
      </c>
      <c r="D131" s="177" t="s">
        <v>672</v>
      </c>
      <c r="E131" s="177" t="str">
        <f>VLOOKUP(H131,通道基本信息!B:K,6,0)</f>
        <v>R</v>
      </c>
      <c r="F131" s="177" t="str">
        <f>VLOOKUP(H131,通道基本信息!B:K,5,0)</f>
        <v>N</v>
      </c>
      <c r="G131" s="177" t="str">
        <f>VLOOKUP(H131,通道基本信息!B:K,8,0)</f>
        <v>H</v>
      </c>
      <c r="H131" s="177" t="s">
        <v>666</v>
      </c>
      <c r="I131" s="177">
        <v>4</v>
      </c>
      <c r="J131" s="177">
        <v>54</v>
      </c>
      <c r="K131" s="177">
        <v>6009</v>
      </c>
      <c r="L131" s="177">
        <v>6063</v>
      </c>
      <c r="M131" s="177" t="s">
        <v>643</v>
      </c>
      <c r="N131" s="177" t="s">
        <v>673</v>
      </c>
      <c r="O131" s="2" t="str">
        <f>VLOOKUP(H131,通道基本信息!B:L,3,FALSE)</f>
        <v>CS11</v>
      </c>
    </row>
    <row r="132" s="2" customFormat="1" ht="13.5" hidden="1" customHeight="1" spans="1:15">
      <c r="A132" s="177">
        <v>131</v>
      </c>
      <c r="B132" s="177" t="str">
        <f t="shared" si="5"/>
        <v>CS11-R006-11-5</v>
      </c>
      <c r="C132" s="177" t="str">
        <f t="shared" si="4"/>
        <v>CS11-RN5A</v>
      </c>
      <c r="D132" s="177" t="s">
        <v>674</v>
      </c>
      <c r="E132" s="177" t="str">
        <f>VLOOKUP(H132,通道基本信息!B:K,6,0)</f>
        <v>R</v>
      </c>
      <c r="F132" s="177" t="str">
        <f>VLOOKUP(H132,通道基本信息!B:K,5,0)</f>
        <v>N</v>
      </c>
      <c r="G132" s="177" t="str">
        <f>VLOOKUP(H132,通道基本信息!B:K,8,0)</f>
        <v>H</v>
      </c>
      <c r="H132" s="177" t="s">
        <v>666</v>
      </c>
      <c r="I132" s="177">
        <v>5</v>
      </c>
      <c r="J132" s="177">
        <v>36</v>
      </c>
      <c r="K132" s="177">
        <v>6087</v>
      </c>
      <c r="L132" s="177">
        <v>6123</v>
      </c>
      <c r="M132" s="177" t="s">
        <v>645</v>
      </c>
      <c r="N132" s="177" t="s">
        <v>675</v>
      </c>
      <c r="O132" s="2" t="str">
        <f>VLOOKUP(H132,通道基本信息!B:L,3,FALSE)</f>
        <v>CS11</v>
      </c>
    </row>
    <row r="133" s="2" customFormat="1" ht="13.5" hidden="1" customHeight="1" spans="1:15">
      <c r="A133" s="177">
        <v>132</v>
      </c>
      <c r="B133" s="177" t="str">
        <f t="shared" si="5"/>
        <v>CS11-R006-11-6</v>
      </c>
      <c r="C133" s="177" t="str">
        <f t="shared" si="4"/>
        <v>CS11-RN6A</v>
      </c>
      <c r="D133" s="177" t="s">
        <v>676</v>
      </c>
      <c r="E133" s="177" t="str">
        <f>VLOOKUP(H133,通道基本信息!B:K,6,0)</f>
        <v>R</v>
      </c>
      <c r="F133" s="177" t="str">
        <f>VLOOKUP(H133,通道基本信息!B:K,5,0)</f>
        <v>N</v>
      </c>
      <c r="G133" s="177" t="str">
        <f>VLOOKUP(H133,通道基本信息!B:K,8,0)</f>
        <v>H</v>
      </c>
      <c r="H133" s="177" t="s">
        <v>666</v>
      </c>
      <c r="I133" s="177">
        <v>6</v>
      </c>
      <c r="J133" s="177">
        <v>36</v>
      </c>
      <c r="K133" s="177">
        <v>6127</v>
      </c>
      <c r="L133" s="177">
        <v>6163</v>
      </c>
      <c r="M133" s="177" t="s">
        <v>646</v>
      </c>
      <c r="N133" s="177" t="s">
        <v>677</v>
      </c>
      <c r="O133" s="2" t="str">
        <f>VLOOKUP(H133,通道基本信息!B:L,3,FALSE)</f>
        <v>CS11</v>
      </c>
    </row>
    <row r="134" s="2" customFormat="1" ht="13.5" hidden="1" customHeight="1" spans="1:15">
      <c r="A134" s="177">
        <v>133</v>
      </c>
      <c r="B134" s="177" t="str">
        <f t="shared" si="5"/>
        <v>CS11-R006-11-7</v>
      </c>
      <c r="C134" s="177" t="str">
        <f t="shared" si="4"/>
        <v>CS11-RN7A</v>
      </c>
      <c r="D134" s="177" t="s">
        <v>678</v>
      </c>
      <c r="E134" s="177" t="str">
        <f>VLOOKUP(H134,通道基本信息!B:K,6,0)</f>
        <v>R</v>
      </c>
      <c r="F134" s="177" t="str">
        <f>VLOOKUP(H134,通道基本信息!B:K,5,0)</f>
        <v>N</v>
      </c>
      <c r="G134" s="177" t="str">
        <f>VLOOKUP(H134,通道基本信息!B:K,8,0)</f>
        <v>H</v>
      </c>
      <c r="H134" s="177" t="s">
        <v>666</v>
      </c>
      <c r="I134" s="177">
        <v>7</v>
      </c>
      <c r="J134" s="177">
        <v>32</v>
      </c>
      <c r="K134" s="177">
        <v>6184</v>
      </c>
      <c r="L134" s="177">
        <v>6216</v>
      </c>
      <c r="M134" s="177" t="s">
        <v>647</v>
      </c>
      <c r="N134" s="177" t="s">
        <v>679</v>
      </c>
      <c r="O134" s="2" t="str">
        <f>VLOOKUP(H134,通道基本信息!B:L,3,FALSE)</f>
        <v>CS11</v>
      </c>
    </row>
    <row r="135" s="2" customFormat="1" ht="13.5" hidden="1" customHeight="1" spans="1:15">
      <c r="A135" s="177">
        <v>134</v>
      </c>
      <c r="B135" s="177" t="str">
        <f t="shared" si="5"/>
        <v>CS11-R006-11-8</v>
      </c>
      <c r="C135" s="177" t="str">
        <f t="shared" si="4"/>
        <v>CS11-RN8A</v>
      </c>
      <c r="D135" s="177" t="s">
        <v>680</v>
      </c>
      <c r="E135" s="177" t="str">
        <f>VLOOKUP(H135,通道基本信息!B:K,6,0)</f>
        <v>R</v>
      </c>
      <c r="F135" s="177" t="str">
        <f>VLOOKUP(H135,通道基本信息!B:K,5,0)</f>
        <v>N</v>
      </c>
      <c r="G135" s="177" t="str">
        <f>VLOOKUP(H135,通道基本信息!B:K,8,0)</f>
        <v>H</v>
      </c>
      <c r="H135" s="177" t="s">
        <v>666</v>
      </c>
      <c r="I135" s="177">
        <v>8</v>
      </c>
      <c r="J135" s="177">
        <v>32</v>
      </c>
      <c r="K135" s="177">
        <v>6233</v>
      </c>
      <c r="L135" s="177">
        <v>6265</v>
      </c>
      <c r="M135" s="177" t="s">
        <v>648</v>
      </c>
      <c r="N135" s="177" t="s">
        <v>681</v>
      </c>
      <c r="O135" s="2" t="str">
        <f>VLOOKUP(H135,通道基本信息!B:L,3,FALSE)</f>
        <v>CS11</v>
      </c>
    </row>
    <row r="136" s="2" customFormat="1" ht="13.5" hidden="1" customHeight="1" spans="1:15">
      <c r="A136" s="177">
        <v>135</v>
      </c>
      <c r="B136" s="177" t="str">
        <f t="shared" si="5"/>
        <v>CS11-R006-11-9</v>
      </c>
      <c r="C136" s="177" t="str">
        <f t="shared" si="4"/>
        <v>CS11-RN9A</v>
      </c>
      <c r="D136" s="177" t="s">
        <v>682</v>
      </c>
      <c r="E136" s="177" t="str">
        <f>VLOOKUP(H136,通道基本信息!B:K,6,0)</f>
        <v>R</v>
      </c>
      <c r="F136" s="177" t="str">
        <f>VLOOKUP(H136,通道基本信息!B:K,5,0)</f>
        <v>N</v>
      </c>
      <c r="G136" s="177" t="str">
        <f>VLOOKUP(H136,通道基本信息!B:K,8,0)</f>
        <v>H</v>
      </c>
      <c r="H136" s="177" t="s">
        <v>666</v>
      </c>
      <c r="I136" s="177">
        <v>9</v>
      </c>
      <c r="J136" s="177">
        <v>36</v>
      </c>
      <c r="K136" s="177">
        <v>6287</v>
      </c>
      <c r="L136" s="177">
        <v>6323</v>
      </c>
      <c r="M136" s="177" t="s">
        <v>615</v>
      </c>
      <c r="N136" s="177" t="s">
        <v>683</v>
      </c>
      <c r="O136" s="2" t="str">
        <f>VLOOKUP(H136,通道基本信息!B:L,3,FALSE)</f>
        <v>CS11</v>
      </c>
    </row>
    <row r="137" s="2" customFormat="1" ht="13.5" hidden="1" customHeight="1" spans="1:15">
      <c r="A137" s="177">
        <v>136</v>
      </c>
      <c r="B137" s="177" t="str">
        <f t="shared" si="5"/>
        <v>CS11-R006-11-10</v>
      </c>
      <c r="C137" s="177" t="str">
        <f t="shared" si="4"/>
        <v>CS11-RN10A</v>
      </c>
      <c r="D137" s="177" t="s">
        <v>684</v>
      </c>
      <c r="E137" s="177" t="str">
        <f>VLOOKUP(H137,通道基本信息!B:K,6,0)</f>
        <v>R</v>
      </c>
      <c r="F137" s="177" t="str">
        <f>VLOOKUP(H137,通道基本信息!B:K,5,0)</f>
        <v>N</v>
      </c>
      <c r="G137" s="177" t="str">
        <f>VLOOKUP(H137,通道基本信息!B:K,8,0)</f>
        <v>H</v>
      </c>
      <c r="H137" s="177" t="s">
        <v>666</v>
      </c>
      <c r="I137" s="177">
        <v>10</v>
      </c>
      <c r="J137" s="177">
        <v>36</v>
      </c>
      <c r="K137" s="177">
        <v>6327</v>
      </c>
      <c r="L137" s="177">
        <v>6363</v>
      </c>
      <c r="M137" s="177" t="s">
        <v>618</v>
      </c>
      <c r="N137" s="177" t="s">
        <v>685</v>
      </c>
      <c r="O137" s="2" t="str">
        <f>VLOOKUP(H137,通道基本信息!B:L,3,FALSE)</f>
        <v>CS11</v>
      </c>
    </row>
    <row r="138" s="2" customFormat="1" ht="13.5" hidden="1" customHeight="1" spans="1:15">
      <c r="A138" s="177">
        <v>137</v>
      </c>
      <c r="B138" s="177" t="str">
        <f t="shared" si="5"/>
        <v>CS11-R006-11-11</v>
      </c>
      <c r="C138" s="177" t="str">
        <f t="shared" si="4"/>
        <v>CS11-RN11A</v>
      </c>
      <c r="D138" s="177" t="s">
        <v>686</v>
      </c>
      <c r="E138" s="177" t="str">
        <f>VLOOKUP(H138,通道基本信息!B:K,6,0)</f>
        <v>R</v>
      </c>
      <c r="F138" s="177" t="str">
        <f>VLOOKUP(H138,通道基本信息!B:K,5,0)</f>
        <v>N</v>
      </c>
      <c r="G138" s="177" t="str">
        <f>VLOOKUP(H138,通道基本信息!B:K,8,0)</f>
        <v>H</v>
      </c>
      <c r="H138" s="177" t="s">
        <v>666</v>
      </c>
      <c r="I138" s="177">
        <v>11</v>
      </c>
      <c r="J138" s="177">
        <v>36</v>
      </c>
      <c r="K138" s="177">
        <v>6367</v>
      </c>
      <c r="L138" s="177">
        <v>6403</v>
      </c>
      <c r="M138" s="177" t="s">
        <v>621</v>
      </c>
      <c r="N138" s="177" t="s">
        <v>687</v>
      </c>
      <c r="O138" s="2" t="str">
        <f>VLOOKUP(H138,通道基本信息!B:L,3,FALSE)</f>
        <v>CS11</v>
      </c>
    </row>
    <row r="139" s="2" customFormat="1" ht="13.5" hidden="1" customHeight="1" spans="1:15">
      <c r="A139" s="177">
        <v>138</v>
      </c>
      <c r="B139" s="177" t="str">
        <f t="shared" si="5"/>
        <v>CS11-R007-11-1</v>
      </c>
      <c r="C139" s="177" t="str">
        <f t="shared" si="4"/>
        <v>CS11-RN1B</v>
      </c>
      <c r="D139" s="177" t="s">
        <v>688</v>
      </c>
      <c r="E139" s="177" t="str">
        <f>VLOOKUP(H139,通道基本信息!B:K,6,0)</f>
        <v>R</v>
      </c>
      <c r="F139" s="177" t="str">
        <f>VLOOKUP(H139,通道基本信息!B:K,5,0)</f>
        <v>N</v>
      </c>
      <c r="G139" s="177" t="str">
        <f>VLOOKUP(H139,通道基本信息!B:K,8,0)</f>
        <v>V</v>
      </c>
      <c r="H139" s="177" t="s">
        <v>689</v>
      </c>
      <c r="I139" s="177">
        <v>1</v>
      </c>
      <c r="J139" s="177">
        <v>36</v>
      </c>
      <c r="K139" s="177">
        <v>5867</v>
      </c>
      <c r="L139" s="177">
        <v>5903</v>
      </c>
      <c r="M139" s="177" t="s">
        <v>657</v>
      </c>
      <c r="N139" s="177" t="s">
        <v>690</v>
      </c>
      <c r="O139" s="2" t="str">
        <f>VLOOKUP(H139,通道基本信息!B:L,3,FALSE)</f>
        <v>CS11</v>
      </c>
    </row>
    <row r="140" s="2" customFormat="1" ht="13.5" hidden="1" customHeight="1" spans="1:15">
      <c r="A140" s="177">
        <v>139</v>
      </c>
      <c r="B140" s="177" t="str">
        <f t="shared" si="5"/>
        <v>CS11-R007-11-2</v>
      </c>
      <c r="C140" s="177" t="str">
        <f t="shared" si="4"/>
        <v>CS11-RN2B</v>
      </c>
      <c r="D140" s="177" t="s">
        <v>691</v>
      </c>
      <c r="E140" s="177" t="str">
        <f>VLOOKUP(H140,通道基本信息!B:K,6,0)</f>
        <v>R</v>
      </c>
      <c r="F140" s="177" t="str">
        <f>VLOOKUP(H140,通道基本信息!B:K,5,0)</f>
        <v>N</v>
      </c>
      <c r="G140" s="177" t="str">
        <f>VLOOKUP(H140,通道基本信息!B:K,8,0)</f>
        <v>V</v>
      </c>
      <c r="H140" s="177" t="s">
        <v>689</v>
      </c>
      <c r="I140" s="177">
        <v>2</v>
      </c>
      <c r="J140" s="177">
        <v>36</v>
      </c>
      <c r="K140" s="177">
        <v>5907</v>
      </c>
      <c r="L140" s="177">
        <v>5943</v>
      </c>
      <c r="M140" s="177" t="s">
        <v>658</v>
      </c>
      <c r="N140" s="177" t="s">
        <v>692</v>
      </c>
      <c r="O140" s="2" t="str">
        <f>VLOOKUP(H140,通道基本信息!B:L,3,FALSE)</f>
        <v>CS11</v>
      </c>
    </row>
    <row r="141" s="2" customFormat="1" ht="13.5" hidden="1" customHeight="1" spans="1:15">
      <c r="A141" s="177">
        <v>140</v>
      </c>
      <c r="B141" s="177" t="str">
        <f t="shared" si="5"/>
        <v>CS11-R007-11-3</v>
      </c>
      <c r="C141" s="177" t="str">
        <f t="shared" si="4"/>
        <v>CS11-RN3B</v>
      </c>
      <c r="D141" s="177" t="s">
        <v>693</v>
      </c>
      <c r="E141" s="177" t="str">
        <f>VLOOKUP(H141,通道基本信息!B:K,6,0)</f>
        <v>R</v>
      </c>
      <c r="F141" s="177" t="str">
        <f>VLOOKUP(H141,通道基本信息!B:K,5,0)</f>
        <v>N</v>
      </c>
      <c r="G141" s="177" t="str">
        <f>VLOOKUP(H141,通道基本信息!B:K,8,0)</f>
        <v>V</v>
      </c>
      <c r="H141" s="177" t="s">
        <v>689</v>
      </c>
      <c r="I141" s="177">
        <v>3</v>
      </c>
      <c r="J141" s="177">
        <v>36</v>
      </c>
      <c r="K141" s="177">
        <v>5947</v>
      </c>
      <c r="L141" s="177">
        <v>5983</v>
      </c>
      <c r="M141" s="177" t="s">
        <v>660</v>
      </c>
      <c r="N141" s="177" t="s">
        <v>694</v>
      </c>
      <c r="O141" s="2" t="str">
        <f>VLOOKUP(H141,通道基本信息!B:L,3,FALSE)</f>
        <v>CS11</v>
      </c>
    </row>
    <row r="142" s="2" customFormat="1" ht="13.5" hidden="1" customHeight="1" spans="1:15">
      <c r="A142" s="177">
        <v>141</v>
      </c>
      <c r="B142" s="177" t="str">
        <f t="shared" si="5"/>
        <v>CS11-R007-11-4</v>
      </c>
      <c r="C142" s="177" t="str">
        <f t="shared" si="4"/>
        <v>CS11-RN4B</v>
      </c>
      <c r="D142" s="177" t="s">
        <v>695</v>
      </c>
      <c r="E142" s="177" t="str">
        <f>VLOOKUP(H142,通道基本信息!B:K,6,0)</f>
        <v>R</v>
      </c>
      <c r="F142" s="177" t="str">
        <f>VLOOKUP(H142,通道基本信息!B:K,5,0)</f>
        <v>N</v>
      </c>
      <c r="G142" s="177" t="str">
        <f>VLOOKUP(H142,通道基本信息!B:K,8,0)</f>
        <v>V</v>
      </c>
      <c r="H142" s="177" t="s">
        <v>689</v>
      </c>
      <c r="I142" s="177">
        <v>4</v>
      </c>
      <c r="J142" s="177">
        <v>36</v>
      </c>
      <c r="K142" s="177">
        <v>5987</v>
      </c>
      <c r="L142" s="177">
        <v>6023</v>
      </c>
      <c r="M142" s="177" t="s">
        <v>661</v>
      </c>
      <c r="N142" s="177" t="s">
        <v>696</v>
      </c>
      <c r="O142" s="2" t="str">
        <f>VLOOKUP(H142,通道基本信息!B:L,3,FALSE)</f>
        <v>CS11</v>
      </c>
    </row>
    <row r="143" s="2" customFormat="1" ht="13.5" hidden="1" customHeight="1" spans="1:15">
      <c r="A143" s="177">
        <v>142</v>
      </c>
      <c r="B143" s="177" t="str">
        <f t="shared" si="5"/>
        <v>CS11-R007-11-5</v>
      </c>
      <c r="C143" s="177" t="str">
        <f t="shared" si="4"/>
        <v>CS11-RN5B</v>
      </c>
      <c r="D143" s="177" t="s">
        <v>697</v>
      </c>
      <c r="E143" s="177" t="str">
        <f>VLOOKUP(H143,通道基本信息!B:K,6,0)</f>
        <v>R</v>
      </c>
      <c r="F143" s="177" t="str">
        <f>VLOOKUP(H143,通道基本信息!B:K,5,0)</f>
        <v>N</v>
      </c>
      <c r="G143" s="177" t="str">
        <f>VLOOKUP(H143,通道基本信息!B:K,8,0)</f>
        <v>V</v>
      </c>
      <c r="H143" s="177" t="s">
        <v>689</v>
      </c>
      <c r="I143" s="177">
        <v>5</v>
      </c>
      <c r="J143" s="177">
        <v>36</v>
      </c>
      <c r="K143" s="177">
        <v>6027</v>
      </c>
      <c r="L143" s="177">
        <v>6063</v>
      </c>
      <c r="M143" s="177" t="s">
        <v>663</v>
      </c>
      <c r="N143" s="177" t="s">
        <v>698</v>
      </c>
      <c r="O143" s="2" t="str">
        <f>VLOOKUP(H143,通道基本信息!B:L,3,FALSE)</f>
        <v>CS11</v>
      </c>
    </row>
    <row r="144" s="2" customFormat="1" ht="13.5" hidden="1" customHeight="1" spans="1:15">
      <c r="A144" s="177">
        <v>143</v>
      </c>
      <c r="B144" s="177" t="str">
        <f t="shared" si="5"/>
        <v>CS11-R007-11-6</v>
      </c>
      <c r="C144" s="177" t="str">
        <f t="shared" si="4"/>
        <v>CS11-RN6B</v>
      </c>
      <c r="D144" s="177" t="s">
        <v>699</v>
      </c>
      <c r="E144" s="177" t="str">
        <f>VLOOKUP(H144,通道基本信息!B:K,6,0)</f>
        <v>R</v>
      </c>
      <c r="F144" s="177" t="str">
        <f>VLOOKUP(H144,通道基本信息!B:K,5,0)</f>
        <v>N</v>
      </c>
      <c r="G144" s="177" t="str">
        <f>VLOOKUP(H144,通道基本信息!B:K,8,0)</f>
        <v>V</v>
      </c>
      <c r="H144" s="177" t="s">
        <v>689</v>
      </c>
      <c r="I144" s="177">
        <v>6</v>
      </c>
      <c r="J144" s="177">
        <v>38</v>
      </c>
      <c r="K144" s="177">
        <v>6087</v>
      </c>
      <c r="L144" s="177">
        <v>6125</v>
      </c>
      <c r="M144" s="177" t="s">
        <v>700</v>
      </c>
      <c r="N144" s="177" t="s">
        <v>701</v>
      </c>
      <c r="O144" s="2" t="str">
        <f>VLOOKUP(H144,通道基本信息!B:L,3,FALSE)</f>
        <v>CS11</v>
      </c>
    </row>
    <row r="145" s="2" customFormat="1" ht="13.5" hidden="1" customHeight="1" spans="1:15">
      <c r="A145" s="177">
        <v>144</v>
      </c>
      <c r="B145" s="177" t="str">
        <f t="shared" si="5"/>
        <v>CS11-R007-11-7</v>
      </c>
      <c r="C145" s="177" t="str">
        <f t="shared" si="4"/>
        <v>CS11-RN7B</v>
      </c>
      <c r="D145" s="177" t="s">
        <v>702</v>
      </c>
      <c r="E145" s="177" t="str">
        <f>VLOOKUP(H145,通道基本信息!B:K,6,0)</f>
        <v>R</v>
      </c>
      <c r="F145" s="177" t="str">
        <f>VLOOKUP(H145,通道基本信息!B:K,5,0)</f>
        <v>N</v>
      </c>
      <c r="G145" s="177" t="str">
        <f>VLOOKUP(H145,通道基本信息!B:K,8,0)</f>
        <v>V</v>
      </c>
      <c r="H145" s="177" t="s">
        <v>689</v>
      </c>
      <c r="I145" s="177">
        <v>7</v>
      </c>
      <c r="J145" s="177">
        <v>36</v>
      </c>
      <c r="K145" s="177">
        <v>6129</v>
      </c>
      <c r="L145" s="177">
        <v>6165</v>
      </c>
      <c r="M145" s="177" t="s">
        <v>703</v>
      </c>
      <c r="N145" s="177" t="s">
        <v>704</v>
      </c>
      <c r="O145" s="2" t="str">
        <f>VLOOKUP(H145,通道基本信息!B:L,3,FALSE)</f>
        <v>CS11</v>
      </c>
    </row>
    <row r="146" s="2" customFormat="1" ht="13.5" hidden="1" customHeight="1" spans="1:15">
      <c r="A146" s="177">
        <v>145</v>
      </c>
      <c r="B146" s="177" t="str">
        <f t="shared" si="5"/>
        <v>CS11-R007-11-8</v>
      </c>
      <c r="C146" s="177" t="str">
        <f t="shared" si="4"/>
        <v>CS11-RN8B</v>
      </c>
      <c r="D146" s="177" t="s">
        <v>705</v>
      </c>
      <c r="E146" s="177" t="str">
        <f>VLOOKUP(H146,通道基本信息!B:K,6,0)</f>
        <v>R</v>
      </c>
      <c r="F146" s="177" t="str">
        <f>VLOOKUP(H146,通道基本信息!B:K,5,0)</f>
        <v>N</v>
      </c>
      <c r="G146" s="177" t="str">
        <f>VLOOKUP(H146,通道基本信息!B:K,8,0)</f>
        <v>V</v>
      </c>
      <c r="H146" s="177" t="s">
        <v>689</v>
      </c>
      <c r="I146" s="177">
        <v>8</v>
      </c>
      <c r="J146" s="177">
        <v>32</v>
      </c>
      <c r="K146" s="177">
        <v>6184</v>
      </c>
      <c r="L146" s="177">
        <v>6216</v>
      </c>
      <c r="M146" s="177" t="s">
        <v>706</v>
      </c>
      <c r="N146" s="177" t="s">
        <v>707</v>
      </c>
      <c r="O146" s="2" t="str">
        <f>VLOOKUP(H146,通道基本信息!B:L,3,FALSE)</f>
        <v>CS11</v>
      </c>
    </row>
    <row r="147" s="2" customFormat="1" ht="13.5" hidden="1" customHeight="1" spans="1:15">
      <c r="A147" s="177">
        <v>146</v>
      </c>
      <c r="B147" s="177" t="str">
        <f t="shared" si="5"/>
        <v>CS11-R007-11-9</v>
      </c>
      <c r="C147" s="177" t="str">
        <f t="shared" si="4"/>
        <v>CS11-RN9B</v>
      </c>
      <c r="D147" s="177" t="s">
        <v>708</v>
      </c>
      <c r="E147" s="177" t="str">
        <f>VLOOKUP(H147,通道基本信息!B:K,6,0)</f>
        <v>R</v>
      </c>
      <c r="F147" s="177" t="str">
        <f>VLOOKUP(H147,通道基本信息!B:K,5,0)</f>
        <v>N</v>
      </c>
      <c r="G147" s="177" t="str">
        <f>VLOOKUP(H147,通道基本信息!B:K,8,0)</f>
        <v>V</v>
      </c>
      <c r="H147" s="177" t="s">
        <v>689</v>
      </c>
      <c r="I147" s="177">
        <v>9</v>
      </c>
      <c r="J147" s="177">
        <v>32</v>
      </c>
      <c r="K147" s="177">
        <v>6233</v>
      </c>
      <c r="L147" s="177">
        <v>6265</v>
      </c>
      <c r="M147" s="177" t="s">
        <v>709</v>
      </c>
      <c r="N147" s="177" t="s">
        <v>710</v>
      </c>
      <c r="O147" s="2" t="str">
        <f>VLOOKUP(H147,通道基本信息!B:L,3,FALSE)</f>
        <v>CS11</v>
      </c>
    </row>
    <row r="148" s="2" customFormat="1" ht="13.5" hidden="1" customHeight="1" spans="1:15">
      <c r="A148" s="177">
        <v>147</v>
      </c>
      <c r="B148" s="177" t="str">
        <f t="shared" si="5"/>
        <v>CS11-R007-11-10</v>
      </c>
      <c r="C148" s="177" t="str">
        <f t="shared" si="4"/>
        <v>CS11-RN10B</v>
      </c>
      <c r="D148" s="177" t="s">
        <v>711</v>
      </c>
      <c r="E148" s="177" t="str">
        <f>VLOOKUP(H148,通道基本信息!B:K,6,0)</f>
        <v>R</v>
      </c>
      <c r="F148" s="177" t="str">
        <f>VLOOKUP(H148,通道基本信息!B:K,5,0)</f>
        <v>N</v>
      </c>
      <c r="G148" s="177" t="str">
        <f>VLOOKUP(H148,通道基本信息!B:K,8,0)</f>
        <v>V</v>
      </c>
      <c r="H148" s="177" t="s">
        <v>689</v>
      </c>
      <c r="I148" s="177">
        <v>10</v>
      </c>
      <c r="J148" s="177">
        <v>54</v>
      </c>
      <c r="K148" s="177">
        <v>6287</v>
      </c>
      <c r="L148" s="177">
        <v>6341</v>
      </c>
      <c r="M148" s="177" t="s">
        <v>712</v>
      </c>
      <c r="N148" s="177" t="s">
        <v>713</v>
      </c>
      <c r="O148" s="2" t="str">
        <f>VLOOKUP(H148,通道基本信息!B:L,3,FALSE)</f>
        <v>CS11</v>
      </c>
    </row>
    <row r="149" s="2" customFormat="1" ht="13.5" hidden="1" customHeight="1" spans="1:15">
      <c r="A149" s="177">
        <v>148</v>
      </c>
      <c r="B149" s="177" t="str">
        <f t="shared" si="5"/>
        <v>CS11-R007-11-11</v>
      </c>
      <c r="C149" s="177" t="str">
        <f t="shared" si="4"/>
        <v>CS11-RN11B</v>
      </c>
      <c r="D149" s="177" t="s">
        <v>714</v>
      </c>
      <c r="E149" s="177" t="str">
        <f>VLOOKUP(H149,通道基本信息!B:K,6,0)</f>
        <v>R</v>
      </c>
      <c r="F149" s="177" t="str">
        <f>VLOOKUP(H149,通道基本信息!B:K,5,0)</f>
        <v>N</v>
      </c>
      <c r="G149" s="177" t="str">
        <f>VLOOKUP(H149,通道基本信息!B:K,8,0)</f>
        <v>V</v>
      </c>
      <c r="H149" s="177" t="s">
        <v>689</v>
      </c>
      <c r="I149" s="177">
        <v>11</v>
      </c>
      <c r="J149" s="177">
        <v>54</v>
      </c>
      <c r="K149" s="177">
        <v>6347</v>
      </c>
      <c r="L149" s="177">
        <v>6401</v>
      </c>
      <c r="M149" s="177" t="s">
        <v>715</v>
      </c>
      <c r="N149" s="177" t="s">
        <v>716</v>
      </c>
      <c r="O149" s="2" t="str">
        <f>VLOOKUP(H149,通道基本信息!B:L,3,FALSE)</f>
        <v>CS11</v>
      </c>
    </row>
    <row r="150" s="2" customFormat="1" ht="13.5" hidden="1" customHeight="1" spans="1:15">
      <c r="A150" s="177">
        <v>149</v>
      </c>
      <c r="B150" s="177" t="str">
        <f t="shared" si="5"/>
        <v>CS11-R008-4-1</v>
      </c>
      <c r="C150" s="177" t="str">
        <f t="shared" si="4"/>
        <v>CS11-RN12B</v>
      </c>
      <c r="D150" s="177" t="s">
        <v>717</v>
      </c>
      <c r="E150" s="177" t="str">
        <f>VLOOKUP(H150,通道基本信息!B:K,6,0)</f>
        <v>R</v>
      </c>
      <c r="F150" s="177" t="str">
        <f>VLOOKUP(H150,通道基本信息!B:K,5,0)</f>
        <v>N</v>
      </c>
      <c r="G150" s="177" t="str">
        <f>VLOOKUP(H150,通道基本信息!B:K,8,0)</f>
        <v>V</v>
      </c>
      <c r="H150" s="177" t="s">
        <v>718</v>
      </c>
      <c r="I150" s="177">
        <v>1</v>
      </c>
      <c r="J150" s="177">
        <v>54</v>
      </c>
      <c r="K150" s="177">
        <v>5668</v>
      </c>
      <c r="L150" s="177">
        <v>5722</v>
      </c>
      <c r="M150" s="177" t="s">
        <v>719</v>
      </c>
      <c r="N150" s="177" t="s">
        <v>720</v>
      </c>
      <c r="O150" s="2" t="str">
        <f>VLOOKUP(H150,通道基本信息!B:L,3,FALSE)</f>
        <v>CS11</v>
      </c>
    </row>
    <row r="151" s="2" customFormat="1" ht="13.5" hidden="1" customHeight="1" spans="1:15">
      <c r="A151" s="177">
        <v>150</v>
      </c>
      <c r="B151" s="177" t="str">
        <f t="shared" si="5"/>
        <v>CS11-R008-4-2</v>
      </c>
      <c r="C151" s="177" t="str">
        <f t="shared" si="4"/>
        <v>CS11-RN13B</v>
      </c>
      <c r="D151" s="177" t="s">
        <v>721</v>
      </c>
      <c r="E151" s="177" t="str">
        <f>VLOOKUP(H151,通道基本信息!B:K,6,0)</f>
        <v>R</v>
      </c>
      <c r="F151" s="177" t="str">
        <f>VLOOKUP(H151,通道基本信息!B:K,5,0)</f>
        <v>N</v>
      </c>
      <c r="G151" s="177" t="str">
        <f>VLOOKUP(H151,通道基本信息!B:K,8,0)</f>
        <v>V</v>
      </c>
      <c r="H151" s="177" t="s">
        <v>718</v>
      </c>
      <c r="I151" s="177">
        <v>2</v>
      </c>
      <c r="J151" s="177">
        <v>54</v>
      </c>
      <c r="K151" s="177">
        <v>5728</v>
      </c>
      <c r="L151" s="177">
        <v>5782</v>
      </c>
      <c r="M151" s="177" t="s">
        <v>722</v>
      </c>
      <c r="N151" s="177" t="s">
        <v>723</v>
      </c>
      <c r="O151" s="2" t="str">
        <f>VLOOKUP(H151,通道基本信息!B:L,3,FALSE)</f>
        <v>CS11</v>
      </c>
    </row>
    <row r="152" s="2" customFormat="1" ht="13.5" hidden="1" customHeight="1" spans="1:15">
      <c r="A152" s="177">
        <v>151</v>
      </c>
      <c r="B152" s="177" t="str">
        <f t="shared" si="5"/>
        <v>CS11-R008-4-3</v>
      </c>
      <c r="C152" s="177" t="str">
        <f t="shared" si="4"/>
        <v>CS11-RN14B</v>
      </c>
      <c r="D152" s="177" t="s">
        <v>724</v>
      </c>
      <c r="E152" s="177" t="str">
        <f>VLOOKUP(H152,通道基本信息!B:K,6,0)</f>
        <v>R</v>
      </c>
      <c r="F152" s="177" t="str">
        <f>VLOOKUP(H152,通道基本信息!B:K,5,0)</f>
        <v>N</v>
      </c>
      <c r="G152" s="177" t="str">
        <f>VLOOKUP(H152,通道基本信息!B:K,8,0)</f>
        <v>V</v>
      </c>
      <c r="H152" s="177" t="s">
        <v>718</v>
      </c>
      <c r="I152" s="177">
        <v>3</v>
      </c>
      <c r="J152" s="177">
        <v>36</v>
      </c>
      <c r="K152" s="177">
        <v>5787</v>
      </c>
      <c r="L152" s="177">
        <v>5823</v>
      </c>
      <c r="M152" s="177" t="s">
        <v>725</v>
      </c>
      <c r="N152" s="177" t="s">
        <v>726</v>
      </c>
      <c r="O152" s="2" t="str">
        <f>VLOOKUP(H152,通道基本信息!B:L,3,FALSE)</f>
        <v>CS11</v>
      </c>
    </row>
    <row r="153" s="2" customFormat="1" ht="13.5" hidden="1" customHeight="1" spans="1:15">
      <c r="A153" s="177">
        <v>152</v>
      </c>
      <c r="B153" s="177" t="str">
        <f t="shared" si="5"/>
        <v>CS11-R008-4-4</v>
      </c>
      <c r="C153" s="177" t="str">
        <f t="shared" si="4"/>
        <v>CS11-RN15B</v>
      </c>
      <c r="D153" s="177" t="s">
        <v>727</v>
      </c>
      <c r="E153" s="177" t="str">
        <f>VLOOKUP(H153,通道基本信息!B:K,6,0)</f>
        <v>R</v>
      </c>
      <c r="F153" s="177" t="str">
        <f>VLOOKUP(H153,通道基本信息!B:K,5,0)</f>
        <v>N</v>
      </c>
      <c r="G153" s="177" t="str">
        <f>VLOOKUP(H153,通道基本信息!B:K,8,0)</f>
        <v>V</v>
      </c>
      <c r="H153" s="177" t="s">
        <v>718</v>
      </c>
      <c r="I153" s="177">
        <v>4</v>
      </c>
      <c r="J153" s="177">
        <v>36</v>
      </c>
      <c r="K153" s="177">
        <v>5827</v>
      </c>
      <c r="L153" s="177">
        <v>5863</v>
      </c>
      <c r="M153" s="177" t="s">
        <v>728</v>
      </c>
      <c r="N153" s="177" t="s">
        <v>729</v>
      </c>
      <c r="O153" s="2" t="str">
        <f>VLOOKUP(H153,通道基本信息!B:L,3,FALSE)</f>
        <v>CS11</v>
      </c>
    </row>
    <row r="154" s="2" customFormat="1" ht="13.5" hidden="1" customHeight="1" spans="1:15">
      <c r="A154" s="177">
        <v>153</v>
      </c>
      <c r="B154" s="177" t="str">
        <f t="shared" si="5"/>
        <v>CS11-T001-6-1</v>
      </c>
      <c r="C154" s="177" t="str">
        <f t="shared" si="4"/>
        <v>CS11-TW9A</v>
      </c>
      <c r="D154" s="177" t="s">
        <v>730</v>
      </c>
      <c r="E154" s="177" t="str">
        <f>VLOOKUP(H154,通道基本信息!B:K,6,0)</f>
        <v>T</v>
      </c>
      <c r="F154" s="177" t="str">
        <f>VLOOKUP(H154,通道基本信息!B:K,5,0)</f>
        <v>W</v>
      </c>
      <c r="G154" s="177" t="str">
        <f>VLOOKUP(H154,通道基本信息!B:K,8,0)</f>
        <v>V</v>
      </c>
      <c r="H154" s="177" t="s">
        <v>731</v>
      </c>
      <c r="I154" s="177">
        <v>1</v>
      </c>
      <c r="J154" s="177">
        <v>32</v>
      </c>
      <c r="K154" s="177">
        <v>11463</v>
      </c>
      <c r="L154" s="177">
        <v>11495</v>
      </c>
      <c r="M154" s="177" t="s">
        <v>615</v>
      </c>
      <c r="N154" s="177" t="s">
        <v>616</v>
      </c>
      <c r="O154" s="2" t="str">
        <f>VLOOKUP(H154,通道基本信息!B:L,3,FALSE)</f>
        <v>CS11</v>
      </c>
    </row>
    <row r="155" s="2" customFormat="1" ht="13.5" hidden="1" customHeight="1" spans="1:15">
      <c r="A155" s="177">
        <v>154</v>
      </c>
      <c r="B155" s="177" t="str">
        <f t="shared" si="5"/>
        <v>CS11-T001-6-2</v>
      </c>
      <c r="C155" s="177" t="str">
        <f t="shared" si="4"/>
        <v>CS11-TW10A</v>
      </c>
      <c r="D155" s="177" t="s">
        <v>732</v>
      </c>
      <c r="E155" s="177" t="str">
        <f>VLOOKUP(H155,通道基本信息!B:K,6,0)</f>
        <v>T</v>
      </c>
      <c r="F155" s="177" t="str">
        <f>VLOOKUP(H155,通道基本信息!B:K,5,0)</f>
        <v>W</v>
      </c>
      <c r="G155" s="177" t="str">
        <f>VLOOKUP(H155,通道基本信息!B:K,8,0)</f>
        <v>V</v>
      </c>
      <c r="H155" s="177" t="s">
        <v>731</v>
      </c>
      <c r="I155" s="177">
        <v>2</v>
      </c>
      <c r="J155" s="177">
        <v>36</v>
      </c>
      <c r="K155" s="177">
        <v>11500</v>
      </c>
      <c r="L155" s="177">
        <v>11536</v>
      </c>
      <c r="M155" s="177" t="s">
        <v>618</v>
      </c>
      <c r="N155" s="177" t="s">
        <v>619</v>
      </c>
      <c r="O155" s="2" t="str">
        <f>VLOOKUP(H155,通道基本信息!B:L,3,FALSE)</f>
        <v>CS11</v>
      </c>
    </row>
    <row r="156" s="2" customFormat="1" ht="13.5" hidden="1" customHeight="1" spans="1:15">
      <c r="A156" s="177">
        <v>155</v>
      </c>
      <c r="B156" s="177" t="str">
        <f t="shared" si="5"/>
        <v>CS11-T001-6-3</v>
      </c>
      <c r="C156" s="177" t="str">
        <f t="shared" si="4"/>
        <v>CS11-TW11A</v>
      </c>
      <c r="D156" s="177" t="s">
        <v>733</v>
      </c>
      <c r="E156" s="177" t="str">
        <f>VLOOKUP(H156,通道基本信息!B:K,6,0)</f>
        <v>T</v>
      </c>
      <c r="F156" s="177" t="str">
        <f>VLOOKUP(H156,通道基本信息!B:K,5,0)</f>
        <v>W</v>
      </c>
      <c r="G156" s="177" t="str">
        <f>VLOOKUP(H156,通道基本信息!B:K,8,0)</f>
        <v>V</v>
      </c>
      <c r="H156" s="177" t="s">
        <v>731</v>
      </c>
      <c r="I156" s="177">
        <v>3</v>
      </c>
      <c r="J156" s="177">
        <v>36</v>
      </c>
      <c r="K156" s="177">
        <v>11541</v>
      </c>
      <c r="L156" s="177">
        <v>11577</v>
      </c>
      <c r="M156" s="177" t="s">
        <v>621</v>
      </c>
      <c r="N156" s="177" t="s">
        <v>622</v>
      </c>
      <c r="O156" s="2" t="str">
        <f>VLOOKUP(H156,通道基本信息!B:L,3,FALSE)</f>
        <v>CS11</v>
      </c>
    </row>
    <row r="157" s="2" customFormat="1" ht="13.5" hidden="1" customHeight="1" spans="1:15">
      <c r="A157" s="177">
        <v>156</v>
      </c>
      <c r="B157" s="177" t="str">
        <f t="shared" si="5"/>
        <v>CS11-T001-6-4</v>
      </c>
      <c r="C157" s="177" t="str">
        <f t="shared" si="4"/>
        <v>CS11-TW12A</v>
      </c>
      <c r="D157" s="177" t="s">
        <v>734</v>
      </c>
      <c r="E157" s="177" t="str">
        <f>VLOOKUP(H157,通道基本信息!B:K,6,0)</f>
        <v>T</v>
      </c>
      <c r="F157" s="177" t="str">
        <f>VLOOKUP(H157,通道基本信息!B:K,5,0)</f>
        <v>W</v>
      </c>
      <c r="G157" s="177" t="str">
        <f>VLOOKUP(H157,通道基本信息!B:K,8,0)</f>
        <v>V</v>
      </c>
      <c r="H157" s="177" t="s">
        <v>731</v>
      </c>
      <c r="I157" s="177">
        <v>4</v>
      </c>
      <c r="J157" s="177">
        <v>36</v>
      </c>
      <c r="K157" s="177">
        <v>11582</v>
      </c>
      <c r="L157" s="177">
        <v>11618</v>
      </c>
      <c r="M157" s="177" t="s">
        <v>624</v>
      </c>
      <c r="N157" s="177" t="s">
        <v>625</v>
      </c>
      <c r="O157" s="2" t="str">
        <f>VLOOKUP(H157,通道基本信息!B:L,3,FALSE)</f>
        <v>CS11</v>
      </c>
    </row>
    <row r="158" s="2" customFormat="1" ht="13.5" hidden="1" customHeight="1" spans="1:15">
      <c r="A158" s="177">
        <v>157</v>
      </c>
      <c r="B158" s="177" t="str">
        <f t="shared" si="5"/>
        <v>CS11-T001-6-5</v>
      </c>
      <c r="C158" s="177" t="str">
        <f t="shared" si="4"/>
        <v>CS11-TW13A</v>
      </c>
      <c r="D158" s="177" t="s">
        <v>735</v>
      </c>
      <c r="E158" s="177" t="str">
        <f>VLOOKUP(H158,通道基本信息!B:K,6,0)</f>
        <v>T</v>
      </c>
      <c r="F158" s="177" t="str">
        <f>VLOOKUP(H158,通道基本信息!B:K,5,0)</f>
        <v>W</v>
      </c>
      <c r="G158" s="177" t="str">
        <f>VLOOKUP(H158,通道基本信息!B:K,8,0)</f>
        <v>V</v>
      </c>
      <c r="H158" s="177" t="s">
        <v>731</v>
      </c>
      <c r="I158" s="177">
        <v>5</v>
      </c>
      <c r="J158" s="177">
        <v>36</v>
      </c>
      <c r="K158" s="177">
        <v>11623</v>
      </c>
      <c r="L158" s="177">
        <v>11659</v>
      </c>
      <c r="M158" s="177" t="s">
        <v>627</v>
      </c>
      <c r="N158" s="177" t="s">
        <v>628</v>
      </c>
      <c r="O158" s="2" t="str">
        <f>VLOOKUP(H158,通道基本信息!B:L,3,FALSE)</f>
        <v>CS11</v>
      </c>
    </row>
    <row r="159" s="2" customFormat="1" ht="13.5" hidden="1" customHeight="1" spans="1:15">
      <c r="A159" s="177">
        <v>158</v>
      </c>
      <c r="B159" s="177" t="str">
        <f t="shared" si="5"/>
        <v>CS11-T001-6-6</v>
      </c>
      <c r="C159" s="177" t="str">
        <f t="shared" si="4"/>
        <v>CS11-TW14A</v>
      </c>
      <c r="D159" s="177" t="s">
        <v>736</v>
      </c>
      <c r="E159" s="177" t="str">
        <f>VLOOKUP(H159,通道基本信息!B:K,6,0)</f>
        <v>T</v>
      </c>
      <c r="F159" s="177" t="str">
        <f>VLOOKUP(H159,通道基本信息!B:K,5,0)</f>
        <v>W</v>
      </c>
      <c r="G159" s="177" t="str">
        <f>VLOOKUP(H159,通道基本信息!B:K,8,0)</f>
        <v>V</v>
      </c>
      <c r="H159" s="177" t="s">
        <v>731</v>
      </c>
      <c r="I159" s="177">
        <v>6</v>
      </c>
      <c r="J159" s="177">
        <v>36</v>
      </c>
      <c r="K159" s="177">
        <v>11664</v>
      </c>
      <c r="L159" s="177">
        <v>11700</v>
      </c>
      <c r="M159" s="177" t="s">
        <v>630</v>
      </c>
      <c r="N159" s="177" t="s">
        <v>631</v>
      </c>
      <c r="O159" s="2" t="str">
        <f>VLOOKUP(H159,通道基本信息!B:L,3,FALSE)</f>
        <v>CS11</v>
      </c>
    </row>
    <row r="160" s="2" customFormat="1" ht="13.5" hidden="1" customHeight="1" spans="1:15">
      <c r="A160" s="177">
        <v>159</v>
      </c>
      <c r="B160" s="177" t="str">
        <f t="shared" si="5"/>
        <v>CS11-T002-8-1</v>
      </c>
      <c r="C160" s="177" t="str">
        <f t="shared" si="4"/>
        <v>CS11-TI1A</v>
      </c>
      <c r="D160" s="177" t="s">
        <v>737</v>
      </c>
      <c r="E160" s="177" t="str">
        <f>VLOOKUP(H160,通道基本信息!B:K,6,0)</f>
        <v>T</v>
      </c>
      <c r="F160" s="177" t="str">
        <f>VLOOKUP(H160,通道基本信息!B:K,5,0)</f>
        <v>I</v>
      </c>
      <c r="G160" s="177" t="str">
        <f>VLOOKUP(H160,通道基本信息!B:K,8,0)</f>
        <v>V</v>
      </c>
      <c r="H160" s="177" t="s">
        <v>738</v>
      </c>
      <c r="I160" s="177">
        <v>1</v>
      </c>
      <c r="J160" s="177">
        <v>30</v>
      </c>
      <c r="K160" s="177">
        <v>12258</v>
      </c>
      <c r="L160" s="177">
        <v>12288</v>
      </c>
      <c r="M160" s="177" t="s">
        <v>634</v>
      </c>
      <c r="N160" s="177" t="s">
        <v>635</v>
      </c>
      <c r="O160" s="2" t="str">
        <f>VLOOKUP(H160,通道基本信息!B:L,3,FALSE)</f>
        <v>CS11</v>
      </c>
    </row>
    <row r="161" s="2" customFormat="1" ht="13.5" hidden="1" customHeight="1" spans="1:15">
      <c r="A161" s="177">
        <v>160</v>
      </c>
      <c r="B161" s="177" t="str">
        <f t="shared" si="5"/>
        <v>CS11-T002-8-2</v>
      </c>
      <c r="C161" s="177" t="str">
        <f t="shared" si="4"/>
        <v>CS11-TI2A</v>
      </c>
      <c r="D161" s="177" t="s">
        <v>739</v>
      </c>
      <c r="E161" s="177" t="str">
        <f>VLOOKUP(H161,通道基本信息!B:K,6,0)</f>
        <v>T</v>
      </c>
      <c r="F161" s="177" t="str">
        <f>VLOOKUP(H161,通道基本信息!B:K,5,0)</f>
        <v>I</v>
      </c>
      <c r="G161" s="177" t="str">
        <f>VLOOKUP(H161,通道基本信息!B:K,8,0)</f>
        <v>V</v>
      </c>
      <c r="H161" s="177" t="s">
        <v>738</v>
      </c>
      <c r="I161" s="177">
        <v>2</v>
      </c>
      <c r="J161" s="177">
        <v>54</v>
      </c>
      <c r="K161" s="177">
        <v>12293</v>
      </c>
      <c r="L161" s="177">
        <v>12347</v>
      </c>
      <c r="M161" s="177" t="s">
        <v>637</v>
      </c>
      <c r="N161" s="177" t="s">
        <v>638</v>
      </c>
      <c r="O161" s="2" t="str">
        <f>VLOOKUP(H161,通道基本信息!B:L,3,FALSE)</f>
        <v>CS11</v>
      </c>
    </row>
    <row r="162" s="2" customFormat="1" ht="13.5" hidden="1" customHeight="1" spans="1:15">
      <c r="A162" s="177">
        <v>161</v>
      </c>
      <c r="B162" s="177" t="str">
        <f t="shared" si="5"/>
        <v>CS11-T002-8-3</v>
      </c>
      <c r="C162" s="177" t="str">
        <f t="shared" si="4"/>
        <v>CS11-TI3A</v>
      </c>
      <c r="D162" s="177" t="s">
        <v>740</v>
      </c>
      <c r="E162" s="177" t="str">
        <f>VLOOKUP(H162,通道基本信息!B:K,6,0)</f>
        <v>T</v>
      </c>
      <c r="F162" s="177" t="str">
        <f>VLOOKUP(H162,通道基本信息!B:K,5,0)</f>
        <v>I</v>
      </c>
      <c r="G162" s="177" t="str">
        <f>VLOOKUP(H162,通道基本信息!B:K,8,0)</f>
        <v>V</v>
      </c>
      <c r="H162" s="177" t="s">
        <v>738</v>
      </c>
      <c r="I162" s="177">
        <v>3</v>
      </c>
      <c r="J162" s="177">
        <v>54</v>
      </c>
      <c r="K162" s="177">
        <v>12353</v>
      </c>
      <c r="L162" s="177">
        <v>12407</v>
      </c>
      <c r="M162" s="177" t="s">
        <v>640</v>
      </c>
      <c r="N162" s="177" t="s">
        <v>641</v>
      </c>
      <c r="O162" s="2" t="str">
        <f>VLOOKUP(H162,通道基本信息!B:L,3,FALSE)</f>
        <v>CS11</v>
      </c>
    </row>
    <row r="163" s="2" customFormat="1" ht="13.5" hidden="1" customHeight="1" spans="1:15">
      <c r="A163" s="177">
        <v>162</v>
      </c>
      <c r="B163" s="177" t="str">
        <f t="shared" si="5"/>
        <v>CS11-T002-8-4</v>
      </c>
      <c r="C163" s="177" t="str">
        <f t="shared" si="4"/>
        <v>CS11-TI4A</v>
      </c>
      <c r="D163" s="177" t="s">
        <v>741</v>
      </c>
      <c r="E163" s="177" t="str">
        <f>VLOOKUP(H163,通道基本信息!B:K,6,0)</f>
        <v>T</v>
      </c>
      <c r="F163" s="177" t="str">
        <f>VLOOKUP(H163,通道基本信息!B:K,5,0)</f>
        <v>I</v>
      </c>
      <c r="G163" s="177" t="str">
        <f>VLOOKUP(H163,通道基本信息!B:K,8,0)</f>
        <v>V</v>
      </c>
      <c r="H163" s="177" t="s">
        <v>738</v>
      </c>
      <c r="I163" s="177">
        <v>4</v>
      </c>
      <c r="J163" s="177">
        <v>54</v>
      </c>
      <c r="K163" s="177">
        <v>12413</v>
      </c>
      <c r="L163" s="177">
        <v>12467</v>
      </c>
      <c r="M163" s="177" t="s">
        <v>643</v>
      </c>
      <c r="N163" s="177" t="s">
        <v>644</v>
      </c>
      <c r="O163" s="2" t="str">
        <f>VLOOKUP(H163,通道基本信息!B:L,3,FALSE)</f>
        <v>CS11</v>
      </c>
    </row>
    <row r="164" s="2" customFormat="1" ht="13.5" hidden="1" customHeight="1" spans="1:15">
      <c r="A164" s="177">
        <v>163</v>
      </c>
      <c r="B164" s="177" t="str">
        <f t="shared" si="5"/>
        <v>CS11-T002-8-5</v>
      </c>
      <c r="C164" s="177" t="str">
        <f t="shared" si="4"/>
        <v>CS11-TI5A</v>
      </c>
      <c r="D164" s="177" t="s">
        <v>590</v>
      </c>
      <c r="E164" s="177" t="str">
        <f>VLOOKUP(H164,通道基本信息!B:K,6,0)</f>
        <v>T</v>
      </c>
      <c r="F164" s="177" t="str">
        <f>VLOOKUP(H164,通道基本信息!B:K,5,0)</f>
        <v>I</v>
      </c>
      <c r="G164" s="177" t="str">
        <f>VLOOKUP(H164,通道基本信息!B:K,8,0)</f>
        <v>V</v>
      </c>
      <c r="H164" s="177" t="s">
        <v>738</v>
      </c>
      <c r="I164" s="177">
        <v>5</v>
      </c>
      <c r="J164" s="177">
        <v>54</v>
      </c>
      <c r="K164" s="177">
        <v>12473</v>
      </c>
      <c r="L164" s="177">
        <v>12527</v>
      </c>
      <c r="M164" s="177" t="s">
        <v>645</v>
      </c>
      <c r="N164" s="177" t="s">
        <v>512</v>
      </c>
      <c r="O164" s="2" t="str">
        <f>VLOOKUP(H164,通道基本信息!B:L,3,FALSE)</f>
        <v>CS11</v>
      </c>
    </row>
    <row r="165" s="2" customFormat="1" ht="13.5" hidden="1" customHeight="1" spans="1:15">
      <c r="A165" s="177">
        <v>164</v>
      </c>
      <c r="B165" s="177" t="str">
        <f t="shared" si="5"/>
        <v>CS11-T002-8-6</v>
      </c>
      <c r="C165" s="177" t="str">
        <f t="shared" si="4"/>
        <v>CS11-TI6A</v>
      </c>
      <c r="D165" s="177" t="s">
        <v>592</v>
      </c>
      <c r="E165" s="177" t="str">
        <f>VLOOKUP(H165,通道基本信息!B:K,6,0)</f>
        <v>T</v>
      </c>
      <c r="F165" s="177" t="str">
        <f>VLOOKUP(H165,通道基本信息!B:K,5,0)</f>
        <v>I</v>
      </c>
      <c r="G165" s="177" t="str">
        <f>VLOOKUP(H165,通道基本信息!B:K,8,0)</f>
        <v>V</v>
      </c>
      <c r="H165" s="177" t="s">
        <v>738</v>
      </c>
      <c r="I165" s="177">
        <v>6</v>
      </c>
      <c r="J165" s="177">
        <v>54</v>
      </c>
      <c r="K165" s="177">
        <v>12533</v>
      </c>
      <c r="L165" s="177">
        <v>12587</v>
      </c>
      <c r="M165" s="177" t="s">
        <v>646</v>
      </c>
      <c r="N165" s="177" t="s">
        <v>514</v>
      </c>
      <c r="O165" s="2" t="str">
        <f>VLOOKUP(H165,通道基本信息!B:L,3,FALSE)</f>
        <v>CS11</v>
      </c>
    </row>
    <row r="166" s="2" customFormat="1" ht="13.5" hidden="1" customHeight="1" spans="1:15">
      <c r="A166" s="177">
        <v>165</v>
      </c>
      <c r="B166" s="177" t="str">
        <f t="shared" si="5"/>
        <v>CS11-T002-8-7</v>
      </c>
      <c r="C166" s="177" t="str">
        <f t="shared" si="4"/>
        <v>CS11-TI7A</v>
      </c>
      <c r="D166" s="177" t="s">
        <v>593</v>
      </c>
      <c r="E166" s="177" t="str">
        <f>VLOOKUP(H166,通道基本信息!B:K,6,0)</f>
        <v>T</v>
      </c>
      <c r="F166" s="177" t="str">
        <f>VLOOKUP(H166,通道基本信息!B:K,5,0)</f>
        <v>I</v>
      </c>
      <c r="G166" s="177" t="str">
        <f>VLOOKUP(H166,通道基本信息!B:K,8,0)</f>
        <v>V</v>
      </c>
      <c r="H166" s="177" t="s">
        <v>738</v>
      </c>
      <c r="I166" s="177">
        <v>7</v>
      </c>
      <c r="J166" s="177">
        <v>54</v>
      </c>
      <c r="K166" s="177">
        <v>12593</v>
      </c>
      <c r="L166" s="177">
        <v>12647</v>
      </c>
      <c r="M166" s="177" t="s">
        <v>647</v>
      </c>
      <c r="N166" s="177" t="s">
        <v>516</v>
      </c>
      <c r="O166" s="2" t="str">
        <f>VLOOKUP(H166,通道基本信息!B:L,3,FALSE)</f>
        <v>CS11</v>
      </c>
    </row>
    <row r="167" s="2" customFormat="1" ht="13.5" hidden="1" customHeight="1" spans="1:15">
      <c r="A167" s="177">
        <v>166</v>
      </c>
      <c r="B167" s="177" t="str">
        <f t="shared" si="5"/>
        <v>CS11-T002-8-8</v>
      </c>
      <c r="C167" s="177" t="str">
        <f t="shared" si="4"/>
        <v>CS11-TI8A</v>
      </c>
      <c r="D167" s="177" t="s">
        <v>594</v>
      </c>
      <c r="E167" s="177" t="str">
        <f>VLOOKUP(H167,通道基本信息!B:K,6,0)</f>
        <v>T</v>
      </c>
      <c r="F167" s="177" t="str">
        <f>VLOOKUP(H167,通道基本信息!B:K,5,0)</f>
        <v>I</v>
      </c>
      <c r="G167" s="177" t="str">
        <f>VLOOKUP(H167,通道基本信息!B:K,8,0)</f>
        <v>V</v>
      </c>
      <c r="H167" s="177" t="s">
        <v>738</v>
      </c>
      <c r="I167" s="177">
        <v>8</v>
      </c>
      <c r="J167" s="177">
        <v>54</v>
      </c>
      <c r="K167" s="177">
        <v>12653</v>
      </c>
      <c r="L167" s="177">
        <v>12707</v>
      </c>
      <c r="M167" s="177" t="s">
        <v>648</v>
      </c>
      <c r="N167" s="177" t="s">
        <v>518</v>
      </c>
      <c r="O167" s="2" t="str">
        <f>VLOOKUP(H167,通道基本信息!B:L,3,FALSE)</f>
        <v>CS11</v>
      </c>
    </row>
    <row r="168" s="2" customFormat="1" ht="13.5" hidden="1" customHeight="1" spans="1:15">
      <c r="A168" s="177">
        <v>167</v>
      </c>
      <c r="B168" s="177" t="str">
        <f t="shared" si="5"/>
        <v>CS11-T003-3-1</v>
      </c>
      <c r="C168" s="177" t="str">
        <f t="shared" si="4"/>
        <v>CS11-TM1A</v>
      </c>
      <c r="D168" s="177" t="s">
        <v>742</v>
      </c>
      <c r="E168" s="177" t="str">
        <f>VLOOKUP(H168,通道基本信息!B:K,6,0)</f>
        <v>T</v>
      </c>
      <c r="F168" s="177" t="str">
        <f>VLOOKUP(H168,通道基本信息!B:K,5,0)</f>
        <v>M</v>
      </c>
      <c r="G168" s="177" t="str">
        <f>VLOOKUP(H168,通道基本信息!B:K,8,0)</f>
        <v>V</v>
      </c>
      <c r="H168" s="177" t="s">
        <v>743</v>
      </c>
      <c r="I168" s="177">
        <v>1</v>
      </c>
      <c r="J168" s="177">
        <v>30</v>
      </c>
      <c r="K168" s="177">
        <v>12258</v>
      </c>
      <c r="L168" s="177">
        <v>12288</v>
      </c>
      <c r="M168" s="177" t="s">
        <v>634</v>
      </c>
      <c r="N168" s="177" t="s">
        <v>651</v>
      </c>
      <c r="O168" s="2" t="str">
        <f>VLOOKUP(H168,通道基本信息!B:L,3,FALSE)</f>
        <v>CS11</v>
      </c>
    </row>
    <row r="169" s="2" customFormat="1" ht="13.5" hidden="1" customHeight="1" spans="1:15">
      <c r="A169" s="177">
        <v>168</v>
      </c>
      <c r="B169" s="177" t="str">
        <f t="shared" si="5"/>
        <v>CS11-T003-3-2</v>
      </c>
      <c r="C169" s="177" t="str">
        <f t="shared" si="4"/>
        <v>CS11-TM2A</v>
      </c>
      <c r="D169" s="177" t="s">
        <v>744</v>
      </c>
      <c r="E169" s="177" t="str">
        <f>VLOOKUP(H169,通道基本信息!B:K,6,0)</f>
        <v>T</v>
      </c>
      <c r="F169" s="177" t="str">
        <f>VLOOKUP(H169,通道基本信息!B:K,5,0)</f>
        <v>M</v>
      </c>
      <c r="G169" s="177" t="str">
        <f>VLOOKUP(H169,通道基本信息!B:K,8,0)</f>
        <v>V</v>
      </c>
      <c r="H169" s="177" t="s">
        <v>743</v>
      </c>
      <c r="I169" s="177">
        <v>2</v>
      </c>
      <c r="J169" s="177">
        <v>54</v>
      </c>
      <c r="K169" s="177">
        <v>12293</v>
      </c>
      <c r="L169" s="177">
        <v>12347</v>
      </c>
      <c r="M169" s="177" t="s">
        <v>637</v>
      </c>
      <c r="N169" s="177" t="s">
        <v>653</v>
      </c>
      <c r="O169" s="2" t="str">
        <f>VLOOKUP(H169,通道基本信息!B:L,3,FALSE)</f>
        <v>CS11</v>
      </c>
    </row>
    <row r="170" s="2" customFormat="1" ht="13.5" hidden="1" customHeight="1" spans="1:15">
      <c r="A170" s="177">
        <v>169</v>
      </c>
      <c r="B170" s="177" t="str">
        <f t="shared" si="5"/>
        <v>CS11-T003-3-3</v>
      </c>
      <c r="C170" s="177" t="str">
        <f t="shared" si="4"/>
        <v>CS11-TM3A</v>
      </c>
      <c r="D170" s="177" t="s">
        <v>745</v>
      </c>
      <c r="E170" s="177" t="str">
        <f>VLOOKUP(H170,通道基本信息!B:K,6,0)</f>
        <v>T</v>
      </c>
      <c r="F170" s="177" t="str">
        <f>VLOOKUP(H170,通道基本信息!B:K,5,0)</f>
        <v>M</v>
      </c>
      <c r="G170" s="177" t="str">
        <f>VLOOKUP(H170,通道基本信息!B:K,8,0)</f>
        <v>V</v>
      </c>
      <c r="H170" s="177" t="s">
        <v>743</v>
      </c>
      <c r="I170" s="177">
        <v>3</v>
      </c>
      <c r="J170" s="177">
        <v>54</v>
      </c>
      <c r="K170" s="177">
        <v>12353</v>
      </c>
      <c r="L170" s="177">
        <v>12407</v>
      </c>
      <c r="M170" s="177" t="s">
        <v>640</v>
      </c>
      <c r="N170" s="177" t="s">
        <v>655</v>
      </c>
      <c r="O170" s="2" t="str">
        <f>VLOOKUP(H170,通道基本信息!B:L,3,FALSE)</f>
        <v>CS11</v>
      </c>
    </row>
    <row r="171" s="2" customFormat="1" ht="13.5" hidden="1" customHeight="1" spans="1:15">
      <c r="A171" s="177">
        <v>170</v>
      </c>
      <c r="B171" s="177" t="str">
        <f t="shared" si="5"/>
        <v>CS11-T004-2-1</v>
      </c>
      <c r="C171" s="177" t="str">
        <f t="shared" si="4"/>
        <v>CS11-TW1B</v>
      </c>
      <c r="D171" s="177" t="s">
        <v>605</v>
      </c>
      <c r="E171" s="177" t="str">
        <f>VLOOKUP(H171,通道基本信息!B:K,6,0)</f>
        <v>T</v>
      </c>
      <c r="F171" s="177" t="str">
        <f>VLOOKUP(H171,通道基本信息!B:K,5,0)</f>
        <v>W</v>
      </c>
      <c r="G171" s="177" t="str">
        <f>VLOOKUP(H171,通道基本信息!B:K,8,0)</f>
        <v>H</v>
      </c>
      <c r="H171" s="177" t="s">
        <v>746</v>
      </c>
      <c r="I171" s="177">
        <v>1</v>
      </c>
      <c r="J171" s="177">
        <v>36</v>
      </c>
      <c r="K171" s="177">
        <v>11479</v>
      </c>
      <c r="L171" s="177">
        <v>11515</v>
      </c>
      <c r="M171" s="177" t="s">
        <v>657</v>
      </c>
      <c r="N171" s="177" t="s">
        <v>539</v>
      </c>
      <c r="O171" s="2" t="str">
        <f>VLOOKUP(H171,通道基本信息!B:L,3,FALSE)</f>
        <v>CS11</v>
      </c>
    </row>
    <row r="172" s="2" customFormat="1" ht="13.5" hidden="1" customHeight="1" spans="1:15">
      <c r="A172" s="177">
        <v>171</v>
      </c>
      <c r="B172" s="177" t="str">
        <f t="shared" si="5"/>
        <v>CS11-T004-2-2</v>
      </c>
      <c r="C172" s="177" t="str">
        <f t="shared" si="4"/>
        <v>CS11-TW2B</v>
      </c>
      <c r="D172" s="177" t="s">
        <v>607</v>
      </c>
      <c r="E172" s="177" t="str">
        <f>VLOOKUP(H172,通道基本信息!B:K,6,0)</f>
        <v>T</v>
      </c>
      <c r="F172" s="177" t="str">
        <f>VLOOKUP(H172,通道基本信息!B:K,5,0)</f>
        <v>W</v>
      </c>
      <c r="G172" s="177" t="str">
        <f>VLOOKUP(H172,通道基本信息!B:K,8,0)</f>
        <v>H</v>
      </c>
      <c r="H172" s="177" t="s">
        <v>746</v>
      </c>
      <c r="I172" s="177">
        <v>2</v>
      </c>
      <c r="J172" s="177">
        <v>36</v>
      </c>
      <c r="K172" s="177">
        <v>11520</v>
      </c>
      <c r="L172" s="177">
        <v>11556</v>
      </c>
      <c r="M172" s="177" t="s">
        <v>658</v>
      </c>
      <c r="N172" s="177" t="s">
        <v>541</v>
      </c>
      <c r="O172" s="2" t="str">
        <f>VLOOKUP(H172,通道基本信息!B:L,3,FALSE)</f>
        <v>CS11</v>
      </c>
    </row>
    <row r="173" s="2" customFormat="1" ht="13.5" hidden="1" customHeight="1" spans="1:15">
      <c r="A173" s="177">
        <v>172</v>
      </c>
      <c r="B173" s="177" t="str">
        <f t="shared" si="5"/>
        <v>CS11-T005-5-1</v>
      </c>
      <c r="C173" s="177" t="str">
        <f t="shared" si="4"/>
        <v>CS11-TS1B</v>
      </c>
      <c r="D173" s="177" t="s">
        <v>580</v>
      </c>
      <c r="E173" s="177" t="str">
        <f>VLOOKUP(H173,通道基本信息!B:K,6,0)</f>
        <v>T</v>
      </c>
      <c r="F173" s="177" t="str">
        <f>VLOOKUP(H173,通道基本信息!B:K,5,0)</f>
        <v>S</v>
      </c>
      <c r="G173" s="177" t="str">
        <f>VLOOKUP(H173,通道基本信息!B:K,8,0)</f>
        <v>H</v>
      </c>
      <c r="H173" s="177" t="s">
        <v>747</v>
      </c>
      <c r="I173" s="177">
        <v>1</v>
      </c>
      <c r="J173" s="177">
        <v>36</v>
      </c>
      <c r="K173" s="177">
        <v>11479</v>
      </c>
      <c r="L173" s="177">
        <v>11515</v>
      </c>
      <c r="M173" s="177" t="s">
        <v>657</v>
      </c>
      <c r="N173" s="177" t="s">
        <v>494</v>
      </c>
      <c r="O173" s="2" t="str">
        <f>VLOOKUP(H173,通道基本信息!B:L,3,FALSE)</f>
        <v>CS11</v>
      </c>
    </row>
    <row r="174" s="2" customFormat="1" ht="13.5" hidden="1" customHeight="1" spans="1:15">
      <c r="A174" s="177">
        <v>173</v>
      </c>
      <c r="B174" s="177" t="str">
        <f t="shared" si="5"/>
        <v>CS11-T005-5-2</v>
      </c>
      <c r="C174" s="177" t="str">
        <f t="shared" si="4"/>
        <v>CS11-TS2B</v>
      </c>
      <c r="D174" s="177" t="s">
        <v>582</v>
      </c>
      <c r="E174" s="177" t="str">
        <f>VLOOKUP(H174,通道基本信息!B:K,6,0)</f>
        <v>T</v>
      </c>
      <c r="F174" s="177" t="str">
        <f>VLOOKUP(H174,通道基本信息!B:K,5,0)</f>
        <v>S</v>
      </c>
      <c r="G174" s="177" t="str">
        <f>VLOOKUP(H174,通道基本信息!B:K,8,0)</f>
        <v>H</v>
      </c>
      <c r="H174" s="177" t="s">
        <v>747</v>
      </c>
      <c r="I174" s="177">
        <v>2</v>
      </c>
      <c r="J174" s="177">
        <v>36</v>
      </c>
      <c r="K174" s="177">
        <v>11520</v>
      </c>
      <c r="L174" s="177">
        <v>11556</v>
      </c>
      <c r="M174" s="177" t="s">
        <v>658</v>
      </c>
      <c r="N174" s="177" t="s">
        <v>496</v>
      </c>
      <c r="O174" s="2" t="str">
        <f>VLOOKUP(H174,通道基本信息!B:L,3,FALSE)</f>
        <v>CS11</v>
      </c>
    </row>
    <row r="175" s="2" customFormat="1" ht="13.5" hidden="1" customHeight="1" spans="1:15">
      <c r="A175" s="177">
        <v>174</v>
      </c>
      <c r="B175" s="177" t="str">
        <f t="shared" si="5"/>
        <v>CS11-T005-5-3</v>
      </c>
      <c r="C175" s="177" t="str">
        <f t="shared" si="4"/>
        <v>CS11-TS3B</v>
      </c>
      <c r="D175" s="177" t="s">
        <v>583</v>
      </c>
      <c r="E175" s="177" t="str">
        <f>VLOOKUP(H175,通道基本信息!B:K,6,0)</f>
        <v>T</v>
      </c>
      <c r="F175" s="177" t="str">
        <f>VLOOKUP(H175,通道基本信息!B:K,5,0)</f>
        <v>S</v>
      </c>
      <c r="G175" s="177" t="str">
        <f>VLOOKUP(H175,通道基本信息!B:K,8,0)</f>
        <v>H</v>
      </c>
      <c r="H175" s="177" t="s">
        <v>747</v>
      </c>
      <c r="I175" s="177">
        <v>3</v>
      </c>
      <c r="J175" s="177">
        <v>36</v>
      </c>
      <c r="K175" s="177">
        <v>11561</v>
      </c>
      <c r="L175" s="177">
        <v>11597</v>
      </c>
      <c r="M175" s="177" t="s">
        <v>660</v>
      </c>
      <c r="N175" s="177" t="s">
        <v>498</v>
      </c>
      <c r="O175" s="2" t="str">
        <f>VLOOKUP(H175,通道基本信息!B:L,3,FALSE)</f>
        <v>CS11</v>
      </c>
    </row>
    <row r="176" s="2" customFormat="1" ht="13.5" hidden="1" customHeight="1" spans="1:15">
      <c r="A176" s="177">
        <v>175</v>
      </c>
      <c r="B176" s="177" t="str">
        <f t="shared" si="5"/>
        <v>CS11-T005-5-4</v>
      </c>
      <c r="C176" s="177" t="str">
        <f t="shared" si="4"/>
        <v>CS11-TS4B</v>
      </c>
      <c r="D176" s="177" t="s">
        <v>584</v>
      </c>
      <c r="E176" s="177" t="str">
        <f>VLOOKUP(H176,通道基本信息!B:K,6,0)</f>
        <v>T</v>
      </c>
      <c r="F176" s="177" t="str">
        <f>VLOOKUP(H176,通道基本信息!B:K,5,0)</f>
        <v>S</v>
      </c>
      <c r="G176" s="177" t="str">
        <f>VLOOKUP(H176,通道基本信息!B:K,8,0)</f>
        <v>H</v>
      </c>
      <c r="H176" s="177" t="s">
        <v>747</v>
      </c>
      <c r="I176" s="177">
        <v>4</v>
      </c>
      <c r="J176" s="177">
        <v>36</v>
      </c>
      <c r="K176" s="177">
        <v>11602</v>
      </c>
      <c r="L176" s="177">
        <v>11638</v>
      </c>
      <c r="M176" s="177" t="s">
        <v>661</v>
      </c>
      <c r="N176" s="177" t="s">
        <v>500</v>
      </c>
      <c r="O176" s="2" t="str">
        <f>VLOOKUP(H176,通道基本信息!B:L,3,FALSE)</f>
        <v>CS11</v>
      </c>
    </row>
    <row r="177" s="2" customFormat="1" ht="13.5" hidden="1" customHeight="1" spans="1:15">
      <c r="A177" s="177">
        <v>176</v>
      </c>
      <c r="B177" s="177" t="str">
        <f t="shared" si="5"/>
        <v>CS11-T005-5-5</v>
      </c>
      <c r="C177" s="177" t="str">
        <f t="shared" si="4"/>
        <v>CS11-TS5B</v>
      </c>
      <c r="D177" s="177" t="s">
        <v>748</v>
      </c>
      <c r="E177" s="177" t="str">
        <f>VLOOKUP(H177,通道基本信息!B:K,6,0)</f>
        <v>T</v>
      </c>
      <c r="F177" s="177" t="str">
        <f>VLOOKUP(H177,通道基本信息!B:K,5,0)</f>
        <v>S</v>
      </c>
      <c r="G177" s="177" t="str">
        <f>VLOOKUP(H177,通道基本信息!B:K,8,0)</f>
        <v>H</v>
      </c>
      <c r="H177" s="177" t="s">
        <v>747</v>
      </c>
      <c r="I177" s="177">
        <v>5</v>
      </c>
      <c r="J177" s="177">
        <v>54</v>
      </c>
      <c r="K177" s="177">
        <v>11646</v>
      </c>
      <c r="L177" s="177">
        <v>11700</v>
      </c>
      <c r="M177" s="177" t="s">
        <v>663</v>
      </c>
      <c r="N177" s="177" t="s">
        <v>664</v>
      </c>
      <c r="O177" s="2" t="str">
        <f>VLOOKUP(H177,通道基本信息!B:L,3,FALSE)</f>
        <v>CS11</v>
      </c>
    </row>
    <row r="178" s="2" customFormat="1" ht="13.5" hidden="1" customHeight="1" spans="1:15">
      <c r="A178" s="177">
        <v>177</v>
      </c>
      <c r="B178" s="177" t="str">
        <f t="shared" si="5"/>
        <v>CS11-T006-11-1</v>
      </c>
      <c r="C178" s="177" t="str">
        <f t="shared" si="4"/>
        <v>CS11-TN1A</v>
      </c>
      <c r="D178" s="177" t="s">
        <v>749</v>
      </c>
      <c r="E178" s="177" t="str">
        <f>VLOOKUP(H178,通道基本信息!B:K,6,0)</f>
        <v>T</v>
      </c>
      <c r="F178" s="177" t="str">
        <f>VLOOKUP(H178,通道基本信息!B:K,5,0)</f>
        <v>N</v>
      </c>
      <c r="G178" s="177" t="str">
        <f>VLOOKUP(H178,通道基本信息!B:K,8,0)</f>
        <v>V</v>
      </c>
      <c r="H178" s="177" t="s">
        <v>750</v>
      </c>
      <c r="I178" s="177">
        <v>1</v>
      </c>
      <c r="J178" s="177">
        <v>54</v>
      </c>
      <c r="K178" s="177">
        <v>3643</v>
      </c>
      <c r="L178" s="177">
        <v>3697</v>
      </c>
      <c r="M178" s="177" t="s">
        <v>634</v>
      </c>
      <c r="N178" s="177" t="s">
        <v>667</v>
      </c>
      <c r="O178" s="2" t="str">
        <f>VLOOKUP(H178,通道基本信息!B:L,3,FALSE)</f>
        <v>CS11</v>
      </c>
    </row>
    <row r="179" s="2" customFormat="1" ht="13.5" hidden="1" customHeight="1" spans="1:15">
      <c r="A179" s="177">
        <v>178</v>
      </c>
      <c r="B179" s="177" t="str">
        <f t="shared" si="5"/>
        <v>CS11-T006-11-2</v>
      </c>
      <c r="C179" s="177" t="str">
        <f t="shared" si="4"/>
        <v>CS11-TN2A</v>
      </c>
      <c r="D179" s="177" t="s">
        <v>751</v>
      </c>
      <c r="E179" s="177" t="str">
        <f>VLOOKUP(H179,通道基本信息!B:K,6,0)</f>
        <v>T</v>
      </c>
      <c r="F179" s="177" t="str">
        <f>VLOOKUP(H179,通道基本信息!B:K,5,0)</f>
        <v>N</v>
      </c>
      <c r="G179" s="177" t="str">
        <f>VLOOKUP(H179,通道基本信息!B:K,8,0)</f>
        <v>V</v>
      </c>
      <c r="H179" s="177" t="s">
        <v>750</v>
      </c>
      <c r="I179" s="177">
        <v>2</v>
      </c>
      <c r="J179" s="177">
        <v>36</v>
      </c>
      <c r="K179" s="177">
        <v>3702</v>
      </c>
      <c r="L179" s="177">
        <v>3738</v>
      </c>
      <c r="M179" s="177" t="s">
        <v>637</v>
      </c>
      <c r="N179" s="177" t="s">
        <v>669</v>
      </c>
      <c r="O179" s="2" t="str">
        <f>VLOOKUP(H179,通道基本信息!B:L,3,FALSE)</f>
        <v>CS11</v>
      </c>
    </row>
    <row r="180" s="2" customFormat="1" ht="13.5" hidden="1" customHeight="1" spans="1:15">
      <c r="A180" s="177">
        <v>179</v>
      </c>
      <c r="B180" s="177" t="str">
        <f t="shared" si="5"/>
        <v>CS11-T006-11-3</v>
      </c>
      <c r="C180" s="177" t="str">
        <f t="shared" si="4"/>
        <v>CS11-TN3A</v>
      </c>
      <c r="D180" s="177" t="s">
        <v>752</v>
      </c>
      <c r="E180" s="177" t="str">
        <f>VLOOKUP(H180,通道基本信息!B:K,6,0)</f>
        <v>T</v>
      </c>
      <c r="F180" s="177" t="str">
        <f>VLOOKUP(H180,通道基本信息!B:K,5,0)</f>
        <v>N</v>
      </c>
      <c r="G180" s="177" t="str">
        <f>VLOOKUP(H180,通道基本信息!B:K,8,0)</f>
        <v>V</v>
      </c>
      <c r="H180" s="177" t="s">
        <v>750</v>
      </c>
      <c r="I180" s="177">
        <v>3</v>
      </c>
      <c r="J180" s="177">
        <v>36</v>
      </c>
      <c r="K180" s="177">
        <v>3742</v>
      </c>
      <c r="L180" s="177">
        <v>3778</v>
      </c>
      <c r="M180" s="177" t="s">
        <v>640</v>
      </c>
      <c r="N180" s="177" t="s">
        <v>671</v>
      </c>
      <c r="O180" s="2" t="str">
        <f>VLOOKUP(H180,通道基本信息!B:L,3,FALSE)</f>
        <v>CS11</v>
      </c>
    </row>
    <row r="181" s="2" customFormat="1" ht="13.5" hidden="1" customHeight="1" spans="1:15">
      <c r="A181" s="177">
        <v>180</v>
      </c>
      <c r="B181" s="177" t="str">
        <f t="shared" si="5"/>
        <v>CS11-T006-11-4</v>
      </c>
      <c r="C181" s="177" t="str">
        <f t="shared" si="4"/>
        <v>CS11-TN4A</v>
      </c>
      <c r="D181" s="177" t="s">
        <v>753</v>
      </c>
      <c r="E181" s="177" t="str">
        <f>VLOOKUP(H181,通道基本信息!B:K,6,0)</f>
        <v>T</v>
      </c>
      <c r="F181" s="177" t="str">
        <f>VLOOKUP(H181,通道基本信息!B:K,5,0)</f>
        <v>N</v>
      </c>
      <c r="G181" s="177" t="str">
        <f>VLOOKUP(H181,通道基本信息!B:K,8,0)</f>
        <v>V</v>
      </c>
      <c r="H181" s="177" t="s">
        <v>750</v>
      </c>
      <c r="I181" s="177">
        <v>4</v>
      </c>
      <c r="J181" s="177">
        <v>54</v>
      </c>
      <c r="K181" s="177">
        <v>3784</v>
      </c>
      <c r="L181" s="177">
        <v>3838</v>
      </c>
      <c r="M181" s="177" t="s">
        <v>643</v>
      </c>
      <c r="N181" s="177" t="s">
        <v>673</v>
      </c>
      <c r="O181" s="2" t="str">
        <f>VLOOKUP(H181,通道基本信息!B:L,3,FALSE)</f>
        <v>CS11</v>
      </c>
    </row>
    <row r="182" s="2" customFormat="1" ht="13.5" hidden="1" customHeight="1" spans="1:15">
      <c r="A182" s="177">
        <v>181</v>
      </c>
      <c r="B182" s="177" t="str">
        <f t="shared" si="5"/>
        <v>CS11-T006-11-5</v>
      </c>
      <c r="C182" s="177" t="str">
        <f t="shared" si="4"/>
        <v>CS11-TN5A</v>
      </c>
      <c r="D182" s="177" t="s">
        <v>754</v>
      </c>
      <c r="E182" s="177" t="str">
        <f>VLOOKUP(H182,通道基本信息!B:K,6,0)</f>
        <v>T</v>
      </c>
      <c r="F182" s="177" t="str">
        <f>VLOOKUP(H182,通道基本信息!B:K,5,0)</f>
        <v>N</v>
      </c>
      <c r="G182" s="177" t="str">
        <f>VLOOKUP(H182,通道基本信息!B:K,8,0)</f>
        <v>V</v>
      </c>
      <c r="H182" s="177" t="s">
        <v>750</v>
      </c>
      <c r="I182" s="177">
        <v>5</v>
      </c>
      <c r="J182" s="177">
        <v>36</v>
      </c>
      <c r="K182" s="177">
        <v>3862</v>
      </c>
      <c r="L182" s="177">
        <v>3898</v>
      </c>
      <c r="M182" s="177" t="s">
        <v>645</v>
      </c>
      <c r="N182" s="177" t="s">
        <v>675</v>
      </c>
      <c r="O182" s="2" t="str">
        <f>VLOOKUP(H182,通道基本信息!B:L,3,FALSE)</f>
        <v>CS11</v>
      </c>
    </row>
    <row r="183" s="2" customFormat="1" ht="13.5" hidden="1" customHeight="1" spans="1:15">
      <c r="A183" s="177">
        <v>182</v>
      </c>
      <c r="B183" s="177" t="str">
        <f t="shared" si="5"/>
        <v>CS11-T006-11-6</v>
      </c>
      <c r="C183" s="177" t="str">
        <f t="shared" si="4"/>
        <v>CS11-TN6A</v>
      </c>
      <c r="D183" s="177" t="s">
        <v>755</v>
      </c>
      <c r="E183" s="177" t="str">
        <f>VLOOKUP(H183,通道基本信息!B:K,6,0)</f>
        <v>T</v>
      </c>
      <c r="F183" s="177" t="str">
        <f>VLOOKUP(H183,通道基本信息!B:K,5,0)</f>
        <v>N</v>
      </c>
      <c r="G183" s="177" t="str">
        <f>VLOOKUP(H183,通道基本信息!B:K,8,0)</f>
        <v>V</v>
      </c>
      <c r="H183" s="177" t="s">
        <v>750</v>
      </c>
      <c r="I183" s="177">
        <v>6</v>
      </c>
      <c r="J183" s="177">
        <v>36</v>
      </c>
      <c r="K183" s="177">
        <v>3902</v>
      </c>
      <c r="L183" s="177">
        <v>3938</v>
      </c>
      <c r="M183" s="177" t="s">
        <v>646</v>
      </c>
      <c r="N183" s="177" t="s">
        <v>677</v>
      </c>
      <c r="O183" s="2" t="str">
        <f>VLOOKUP(H183,通道基本信息!B:L,3,FALSE)</f>
        <v>CS11</v>
      </c>
    </row>
    <row r="184" s="2" customFormat="1" ht="13.5" hidden="1" customHeight="1" spans="1:15">
      <c r="A184" s="177">
        <v>183</v>
      </c>
      <c r="B184" s="177" t="str">
        <f t="shared" si="5"/>
        <v>CS11-T006-11-7</v>
      </c>
      <c r="C184" s="177" t="str">
        <f t="shared" si="4"/>
        <v>CS11-TN7A</v>
      </c>
      <c r="D184" s="177" t="s">
        <v>756</v>
      </c>
      <c r="E184" s="177" t="str">
        <f>VLOOKUP(H184,通道基本信息!B:K,6,0)</f>
        <v>T</v>
      </c>
      <c r="F184" s="177" t="str">
        <f>VLOOKUP(H184,通道基本信息!B:K,5,0)</f>
        <v>N</v>
      </c>
      <c r="G184" s="177" t="str">
        <f>VLOOKUP(H184,通道基本信息!B:K,8,0)</f>
        <v>V</v>
      </c>
      <c r="H184" s="177" t="s">
        <v>750</v>
      </c>
      <c r="I184" s="177">
        <v>7</v>
      </c>
      <c r="J184" s="177">
        <v>32</v>
      </c>
      <c r="K184" s="177">
        <v>3959</v>
      </c>
      <c r="L184" s="177">
        <v>3991</v>
      </c>
      <c r="M184" s="177" t="s">
        <v>647</v>
      </c>
      <c r="N184" s="177" t="s">
        <v>679</v>
      </c>
      <c r="O184" s="2" t="str">
        <f>VLOOKUP(H184,通道基本信息!B:L,3,FALSE)</f>
        <v>CS11</v>
      </c>
    </row>
    <row r="185" s="2" customFormat="1" ht="13.5" hidden="1" customHeight="1" spans="1:15">
      <c r="A185" s="177">
        <v>184</v>
      </c>
      <c r="B185" s="177" t="str">
        <f t="shared" si="5"/>
        <v>CS11-T006-11-8</v>
      </c>
      <c r="C185" s="177" t="str">
        <f t="shared" si="4"/>
        <v>CS11-TN8A</v>
      </c>
      <c r="D185" s="177" t="s">
        <v>757</v>
      </c>
      <c r="E185" s="177" t="str">
        <f>VLOOKUP(H185,通道基本信息!B:K,6,0)</f>
        <v>T</v>
      </c>
      <c r="F185" s="177" t="str">
        <f>VLOOKUP(H185,通道基本信息!B:K,5,0)</f>
        <v>N</v>
      </c>
      <c r="G185" s="177" t="str">
        <f>VLOOKUP(H185,通道基本信息!B:K,8,0)</f>
        <v>V</v>
      </c>
      <c r="H185" s="177" t="s">
        <v>750</v>
      </c>
      <c r="I185" s="177">
        <v>8</v>
      </c>
      <c r="J185" s="177">
        <v>32</v>
      </c>
      <c r="K185" s="177">
        <v>4008</v>
      </c>
      <c r="L185" s="177">
        <v>4040</v>
      </c>
      <c r="M185" s="177" t="s">
        <v>648</v>
      </c>
      <c r="N185" s="177" t="s">
        <v>681</v>
      </c>
      <c r="O185" s="2" t="str">
        <f>VLOOKUP(H185,通道基本信息!B:L,3,FALSE)</f>
        <v>CS11</v>
      </c>
    </row>
    <row r="186" s="2" customFormat="1" ht="13.5" hidden="1" customHeight="1" spans="1:15">
      <c r="A186" s="177">
        <v>185</v>
      </c>
      <c r="B186" s="177" t="str">
        <f t="shared" si="5"/>
        <v>CS11-T006-11-9</v>
      </c>
      <c r="C186" s="177" t="str">
        <f t="shared" si="4"/>
        <v>CS11-TN9A</v>
      </c>
      <c r="D186" s="177" t="s">
        <v>758</v>
      </c>
      <c r="E186" s="177" t="str">
        <f>VLOOKUP(H186,通道基本信息!B:K,6,0)</f>
        <v>T</v>
      </c>
      <c r="F186" s="177" t="str">
        <f>VLOOKUP(H186,通道基本信息!B:K,5,0)</f>
        <v>N</v>
      </c>
      <c r="G186" s="177" t="str">
        <f>VLOOKUP(H186,通道基本信息!B:K,8,0)</f>
        <v>V</v>
      </c>
      <c r="H186" s="177" t="s">
        <v>750</v>
      </c>
      <c r="I186" s="177">
        <v>9</v>
      </c>
      <c r="J186" s="177">
        <v>36</v>
      </c>
      <c r="K186" s="177">
        <v>4062</v>
      </c>
      <c r="L186" s="177">
        <v>4098</v>
      </c>
      <c r="M186" s="177" t="s">
        <v>615</v>
      </c>
      <c r="N186" s="177" t="s">
        <v>683</v>
      </c>
      <c r="O186" s="2" t="str">
        <f>VLOOKUP(H186,通道基本信息!B:L,3,FALSE)</f>
        <v>CS11</v>
      </c>
    </row>
    <row r="187" s="2" customFormat="1" ht="13.5" hidden="1" customHeight="1" spans="1:15">
      <c r="A187" s="177">
        <v>186</v>
      </c>
      <c r="B187" s="177" t="str">
        <f t="shared" si="5"/>
        <v>CS11-T006-11-10</v>
      </c>
      <c r="C187" s="177" t="str">
        <f t="shared" si="4"/>
        <v>CS11-TN10A</v>
      </c>
      <c r="D187" s="177" t="s">
        <v>759</v>
      </c>
      <c r="E187" s="177" t="str">
        <f>VLOOKUP(H187,通道基本信息!B:K,6,0)</f>
        <v>T</v>
      </c>
      <c r="F187" s="177" t="str">
        <f>VLOOKUP(H187,通道基本信息!B:K,5,0)</f>
        <v>N</v>
      </c>
      <c r="G187" s="177" t="str">
        <f>VLOOKUP(H187,通道基本信息!B:K,8,0)</f>
        <v>V</v>
      </c>
      <c r="H187" s="177" t="s">
        <v>750</v>
      </c>
      <c r="I187" s="177">
        <v>10</v>
      </c>
      <c r="J187" s="177">
        <v>36</v>
      </c>
      <c r="K187" s="177">
        <v>4102</v>
      </c>
      <c r="L187" s="177">
        <v>4138</v>
      </c>
      <c r="M187" s="177" t="s">
        <v>618</v>
      </c>
      <c r="N187" s="177" t="s">
        <v>685</v>
      </c>
      <c r="O187" s="2" t="str">
        <f>VLOOKUP(H187,通道基本信息!B:L,3,FALSE)</f>
        <v>CS11</v>
      </c>
    </row>
    <row r="188" s="2" customFormat="1" ht="13.5" hidden="1" customHeight="1" spans="1:15">
      <c r="A188" s="177">
        <v>187</v>
      </c>
      <c r="B188" s="177" t="str">
        <f t="shared" si="5"/>
        <v>CS11-T006-11-11</v>
      </c>
      <c r="C188" s="177" t="str">
        <f t="shared" si="4"/>
        <v>CS11-TN11A</v>
      </c>
      <c r="D188" s="177" t="s">
        <v>760</v>
      </c>
      <c r="E188" s="177" t="str">
        <f>VLOOKUP(H188,通道基本信息!B:K,6,0)</f>
        <v>T</v>
      </c>
      <c r="F188" s="177" t="str">
        <f>VLOOKUP(H188,通道基本信息!B:K,5,0)</f>
        <v>N</v>
      </c>
      <c r="G188" s="177" t="str">
        <f>VLOOKUP(H188,通道基本信息!B:K,8,0)</f>
        <v>V</v>
      </c>
      <c r="H188" s="177" t="s">
        <v>750</v>
      </c>
      <c r="I188" s="177">
        <v>11</v>
      </c>
      <c r="J188" s="177">
        <v>36</v>
      </c>
      <c r="K188" s="177">
        <v>4142</v>
      </c>
      <c r="L188" s="177">
        <v>4178</v>
      </c>
      <c r="M188" s="177" t="s">
        <v>621</v>
      </c>
      <c r="N188" s="177" t="s">
        <v>687</v>
      </c>
      <c r="O188" s="2" t="str">
        <f>VLOOKUP(H188,通道基本信息!B:L,3,FALSE)</f>
        <v>CS11</v>
      </c>
    </row>
    <row r="189" s="2" customFormat="1" ht="13.5" hidden="1" customHeight="1" spans="1:15">
      <c r="A189" s="177">
        <v>188</v>
      </c>
      <c r="B189" s="177" t="str">
        <f t="shared" si="5"/>
        <v>CS11-T007-11-1</v>
      </c>
      <c r="C189" s="177" t="str">
        <f t="shared" si="4"/>
        <v>CS11-TN1B</v>
      </c>
      <c r="D189" s="177" t="s">
        <v>761</v>
      </c>
      <c r="E189" s="177" t="str">
        <f>VLOOKUP(H189,通道基本信息!B:K,6,0)</f>
        <v>T</v>
      </c>
      <c r="F189" s="177" t="str">
        <f>VLOOKUP(H189,通道基本信息!B:K,5,0)</f>
        <v>N</v>
      </c>
      <c r="G189" s="177" t="str">
        <f>VLOOKUP(H189,通道基本信息!B:K,8,0)</f>
        <v>H</v>
      </c>
      <c r="H189" s="177" t="s">
        <v>762</v>
      </c>
      <c r="I189" s="177">
        <v>1</v>
      </c>
      <c r="J189" s="177">
        <v>36</v>
      </c>
      <c r="K189" s="177">
        <v>3642</v>
      </c>
      <c r="L189" s="177">
        <v>3678</v>
      </c>
      <c r="M189" s="177" t="s">
        <v>657</v>
      </c>
      <c r="N189" s="177" t="s">
        <v>690</v>
      </c>
      <c r="O189" s="2" t="str">
        <f>VLOOKUP(H189,通道基本信息!B:L,3,FALSE)</f>
        <v>CS11</v>
      </c>
    </row>
    <row r="190" s="2" customFormat="1" ht="13.5" hidden="1" customHeight="1" spans="1:15">
      <c r="A190" s="177">
        <v>189</v>
      </c>
      <c r="B190" s="177" t="str">
        <f t="shared" si="5"/>
        <v>CS11-T007-11-2</v>
      </c>
      <c r="C190" s="177" t="str">
        <f t="shared" si="4"/>
        <v>CS11-TN2B</v>
      </c>
      <c r="D190" s="177" t="s">
        <v>763</v>
      </c>
      <c r="E190" s="177" t="str">
        <f>VLOOKUP(H190,通道基本信息!B:K,6,0)</f>
        <v>T</v>
      </c>
      <c r="F190" s="177" t="str">
        <f>VLOOKUP(H190,通道基本信息!B:K,5,0)</f>
        <v>N</v>
      </c>
      <c r="G190" s="177" t="str">
        <f>VLOOKUP(H190,通道基本信息!B:K,8,0)</f>
        <v>H</v>
      </c>
      <c r="H190" s="177" t="s">
        <v>762</v>
      </c>
      <c r="I190" s="177">
        <v>2</v>
      </c>
      <c r="J190" s="177">
        <v>36</v>
      </c>
      <c r="K190" s="177">
        <v>3682</v>
      </c>
      <c r="L190" s="177">
        <v>3718</v>
      </c>
      <c r="M190" s="177" t="s">
        <v>658</v>
      </c>
      <c r="N190" s="177" t="s">
        <v>692</v>
      </c>
      <c r="O190" s="2" t="str">
        <f>VLOOKUP(H190,通道基本信息!B:L,3,FALSE)</f>
        <v>CS11</v>
      </c>
    </row>
    <row r="191" s="2" customFormat="1" ht="13.5" hidden="1" customHeight="1" spans="1:15">
      <c r="A191" s="177">
        <v>190</v>
      </c>
      <c r="B191" s="177" t="str">
        <f t="shared" si="5"/>
        <v>CS11-T007-11-3</v>
      </c>
      <c r="C191" s="177" t="str">
        <f t="shared" si="4"/>
        <v>CS11-TN3B</v>
      </c>
      <c r="D191" s="177" t="s">
        <v>764</v>
      </c>
      <c r="E191" s="177" t="str">
        <f>VLOOKUP(H191,通道基本信息!B:K,6,0)</f>
        <v>T</v>
      </c>
      <c r="F191" s="177" t="str">
        <f>VLOOKUP(H191,通道基本信息!B:K,5,0)</f>
        <v>N</v>
      </c>
      <c r="G191" s="177" t="str">
        <f>VLOOKUP(H191,通道基本信息!B:K,8,0)</f>
        <v>H</v>
      </c>
      <c r="H191" s="177" t="s">
        <v>762</v>
      </c>
      <c r="I191" s="177">
        <v>3</v>
      </c>
      <c r="J191" s="177">
        <v>36</v>
      </c>
      <c r="K191" s="177">
        <v>3722</v>
      </c>
      <c r="L191" s="177">
        <v>3758</v>
      </c>
      <c r="M191" s="177" t="s">
        <v>660</v>
      </c>
      <c r="N191" s="177" t="s">
        <v>694</v>
      </c>
      <c r="O191" s="2" t="str">
        <f>VLOOKUP(H191,通道基本信息!B:L,3,FALSE)</f>
        <v>CS11</v>
      </c>
    </row>
    <row r="192" s="2" customFormat="1" ht="13.5" hidden="1" customHeight="1" spans="1:15">
      <c r="A192" s="177">
        <v>191</v>
      </c>
      <c r="B192" s="177" t="str">
        <f t="shared" si="5"/>
        <v>CS11-T007-11-4</v>
      </c>
      <c r="C192" s="177" t="str">
        <f t="shared" si="4"/>
        <v>CS11-TN4B</v>
      </c>
      <c r="D192" s="177" t="s">
        <v>765</v>
      </c>
      <c r="E192" s="177" t="str">
        <f>VLOOKUP(H192,通道基本信息!B:K,6,0)</f>
        <v>T</v>
      </c>
      <c r="F192" s="177" t="str">
        <f>VLOOKUP(H192,通道基本信息!B:K,5,0)</f>
        <v>N</v>
      </c>
      <c r="G192" s="177" t="str">
        <f>VLOOKUP(H192,通道基本信息!B:K,8,0)</f>
        <v>H</v>
      </c>
      <c r="H192" s="177" t="s">
        <v>762</v>
      </c>
      <c r="I192" s="177">
        <v>4</v>
      </c>
      <c r="J192" s="177">
        <v>36</v>
      </c>
      <c r="K192" s="177">
        <v>3762</v>
      </c>
      <c r="L192" s="177">
        <v>3798</v>
      </c>
      <c r="M192" s="177" t="s">
        <v>661</v>
      </c>
      <c r="N192" s="177" t="s">
        <v>696</v>
      </c>
      <c r="O192" s="2" t="str">
        <f>VLOOKUP(H192,通道基本信息!B:L,3,FALSE)</f>
        <v>CS11</v>
      </c>
    </row>
    <row r="193" s="2" customFormat="1" ht="13.5" hidden="1" customHeight="1" spans="1:15">
      <c r="A193" s="177">
        <v>192</v>
      </c>
      <c r="B193" s="177" t="str">
        <f t="shared" si="5"/>
        <v>CS11-T007-11-5</v>
      </c>
      <c r="C193" s="177" t="str">
        <f t="shared" si="4"/>
        <v>CS11-TN5B</v>
      </c>
      <c r="D193" s="177" t="s">
        <v>766</v>
      </c>
      <c r="E193" s="177" t="str">
        <f>VLOOKUP(H193,通道基本信息!B:K,6,0)</f>
        <v>T</v>
      </c>
      <c r="F193" s="177" t="str">
        <f>VLOOKUP(H193,通道基本信息!B:K,5,0)</f>
        <v>N</v>
      </c>
      <c r="G193" s="177" t="str">
        <f>VLOOKUP(H193,通道基本信息!B:K,8,0)</f>
        <v>H</v>
      </c>
      <c r="H193" s="177" t="s">
        <v>762</v>
      </c>
      <c r="I193" s="177">
        <v>5</v>
      </c>
      <c r="J193" s="177">
        <v>36</v>
      </c>
      <c r="K193" s="177">
        <v>3802</v>
      </c>
      <c r="L193" s="177">
        <v>3838</v>
      </c>
      <c r="M193" s="177" t="s">
        <v>663</v>
      </c>
      <c r="N193" s="177" t="s">
        <v>698</v>
      </c>
      <c r="O193" s="2" t="str">
        <f>VLOOKUP(H193,通道基本信息!B:L,3,FALSE)</f>
        <v>CS11</v>
      </c>
    </row>
    <row r="194" s="2" customFormat="1" ht="13.5" hidden="1" customHeight="1" spans="1:15">
      <c r="A194" s="177">
        <v>193</v>
      </c>
      <c r="B194" s="177" t="str">
        <f t="shared" si="5"/>
        <v>CS11-T007-11-6</v>
      </c>
      <c r="C194" s="177" t="str">
        <f t="shared" ref="C194:C257" si="6">O194&amp;"-"&amp;D194</f>
        <v>CS11-TN6B</v>
      </c>
      <c r="D194" s="177" t="s">
        <v>767</v>
      </c>
      <c r="E194" s="177" t="str">
        <f>VLOOKUP(H194,通道基本信息!B:K,6,0)</f>
        <v>T</v>
      </c>
      <c r="F194" s="177" t="str">
        <f>VLOOKUP(H194,通道基本信息!B:K,5,0)</f>
        <v>N</v>
      </c>
      <c r="G194" s="177" t="str">
        <f>VLOOKUP(H194,通道基本信息!B:K,8,0)</f>
        <v>H</v>
      </c>
      <c r="H194" s="177" t="s">
        <v>762</v>
      </c>
      <c r="I194" s="177">
        <v>6</v>
      </c>
      <c r="J194" s="177">
        <v>38</v>
      </c>
      <c r="K194" s="177">
        <v>3862</v>
      </c>
      <c r="L194" s="177">
        <v>3900</v>
      </c>
      <c r="M194" s="177" t="s">
        <v>700</v>
      </c>
      <c r="N194" s="177" t="s">
        <v>701</v>
      </c>
      <c r="O194" s="2" t="str">
        <f>VLOOKUP(H194,通道基本信息!B:L,3,FALSE)</f>
        <v>CS11</v>
      </c>
    </row>
    <row r="195" s="2" customFormat="1" ht="13.5" hidden="1" customHeight="1" spans="1:15">
      <c r="A195" s="177">
        <v>194</v>
      </c>
      <c r="B195" s="177" t="str">
        <f t="shared" ref="B195:B258" si="7">H195&amp;"-"&amp;I195</f>
        <v>CS11-T007-11-7</v>
      </c>
      <c r="C195" s="177" t="str">
        <f t="shared" si="6"/>
        <v>CS11-TN7B</v>
      </c>
      <c r="D195" s="177" t="s">
        <v>768</v>
      </c>
      <c r="E195" s="177" t="str">
        <f>VLOOKUP(H195,通道基本信息!B:K,6,0)</f>
        <v>T</v>
      </c>
      <c r="F195" s="177" t="str">
        <f>VLOOKUP(H195,通道基本信息!B:K,5,0)</f>
        <v>N</v>
      </c>
      <c r="G195" s="177" t="str">
        <f>VLOOKUP(H195,通道基本信息!B:K,8,0)</f>
        <v>H</v>
      </c>
      <c r="H195" s="177" t="s">
        <v>762</v>
      </c>
      <c r="I195" s="177">
        <v>7</v>
      </c>
      <c r="J195" s="177">
        <v>36</v>
      </c>
      <c r="K195" s="177">
        <v>3904</v>
      </c>
      <c r="L195" s="177">
        <v>3940</v>
      </c>
      <c r="M195" s="177" t="s">
        <v>703</v>
      </c>
      <c r="N195" s="177" t="s">
        <v>704</v>
      </c>
      <c r="O195" s="2" t="str">
        <f>VLOOKUP(H195,通道基本信息!B:L,3,FALSE)</f>
        <v>CS11</v>
      </c>
    </row>
    <row r="196" s="2" customFormat="1" ht="13.5" hidden="1" customHeight="1" spans="1:15">
      <c r="A196" s="177">
        <v>195</v>
      </c>
      <c r="B196" s="177" t="str">
        <f t="shared" si="7"/>
        <v>CS11-T007-11-8</v>
      </c>
      <c r="C196" s="177" t="str">
        <f t="shared" si="6"/>
        <v>CS11-TN8B</v>
      </c>
      <c r="D196" s="177" t="s">
        <v>769</v>
      </c>
      <c r="E196" s="177" t="str">
        <f>VLOOKUP(H196,通道基本信息!B:K,6,0)</f>
        <v>T</v>
      </c>
      <c r="F196" s="177" t="str">
        <f>VLOOKUP(H196,通道基本信息!B:K,5,0)</f>
        <v>N</v>
      </c>
      <c r="G196" s="177" t="str">
        <f>VLOOKUP(H196,通道基本信息!B:K,8,0)</f>
        <v>H</v>
      </c>
      <c r="H196" s="177" t="s">
        <v>762</v>
      </c>
      <c r="I196" s="177">
        <v>8</v>
      </c>
      <c r="J196" s="177">
        <v>32</v>
      </c>
      <c r="K196" s="177">
        <v>3959</v>
      </c>
      <c r="L196" s="177">
        <v>3991</v>
      </c>
      <c r="M196" s="177" t="s">
        <v>706</v>
      </c>
      <c r="N196" s="177" t="s">
        <v>707</v>
      </c>
      <c r="O196" s="2" t="str">
        <f>VLOOKUP(H196,通道基本信息!B:L,3,FALSE)</f>
        <v>CS11</v>
      </c>
    </row>
    <row r="197" s="2" customFormat="1" ht="13.5" hidden="1" customHeight="1" spans="1:15">
      <c r="A197" s="177">
        <v>196</v>
      </c>
      <c r="B197" s="177" t="str">
        <f t="shared" si="7"/>
        <v>CS11-T007-11-9</v>
      </c>
      <c r="C197" s="177" t="str">
        <f t="shared" si="6"/>
        <v>CS11-TN9B</v>
      </c>
      <c r="D197" s="177" t="s">
        <v>770</v>
      </c>
      <c r="E197" s="177" t="str">
        <f>VLOOKUP(H197,通道基本信息!B:K,6,0)</f>
        <v>T</v>
      </c>
      <c r="F197" s="177" t="str">
        <f>VLOOKUP(H197,通道基本信息!B:K,5,0)</f>
        <v>N</v>
      </c>
      <c r="G197" s="177" t="str">
        <f>VLOOKUP(H197,通道基本信息!B:K,8,0)</f>
        <v>H</v>
      </c>
      <c r="H197" s="177" t="s">
        <v>762</v>
      </c>
      <c r="I197" s="177">
        <v>9</v>
      </c>
      <c r="J197" s="177">
        <v>32</v>
      </c>
      <c r="K197" s="177">
        <v>4008</v>
      </c>
      <c r="L197" s="177">
        <v>4040</v>
      </c>
      <c r="M197" s="177" t="s">
        <v>709</v>
      </c>
      <c r="N197" s="177" t="s">
        <v>710</v>
      </c>
      <c r="O197" s="2" t="str">
        <f>VLOOKUP(H197,通道基本信息!B:L,3,FALSE)</f>
        <v>CS11</v>
      </c>
    </row>
    <row r="198" s="2" customFormat="1" ht="13.5" hidden="1" customHeight="1" spans="1:15">
      <c r="A198" s="177">
        <v>197</v>
      </c>
      <c r="B198" s="177" t="str">
        <f t="shared" si="7"/>
        <v>CS11-T007-11-10</v>
      </c>
      <c r="C198" s="177" t="str">
        <f t="shared" si="6"/>
        <v>CS11-TN10B</v>
      </c>
      <c r="D198" s="177" t="s">
        <v>771</v>
      </c>
      <c r="E198" s="177" t="str">
        <f>VLOOKUP(H198,通道基本信息!B:K,6,0)</f>
        <v>T</v>
      </c>
      <c r="F198" s="177" t="str">
        <f>VLOOKUP(H198,通道基本信息!B:K,5,0)</f>
        <v>N</v>
      </c>
      <c r="G198" s="177" t="str">
        <f>VLOOKUP(H198,通道基本信息!B:K,8,0)</f>
        <v>H</v>
      </c>
      <c r="H198" s="177" t="s">
        <v>762</v>
      </c>
      <c r="I198" s="177">
        <v>10</v>
      </c>
      <c r="J198" s="177">
        <v>54</v>
      </c>
      <c r="K198" s="177">
        <v>4062</v>
      </c>
      <c r="L198" s="177">
        <v>4116</v>
      </c>
      <c r="M198" s="177" t="s">
        <v>712</v>
      </c>
      <c r="N198" s="177" t="s">
        <v>713</v>
      </c>
      <c r="O198" s="2" t="str">
        <f>VLOOKUP(H198,通道基本信息!B:L,3,FALSE)</f>
        <v>CS11</v>
      </c>
    </row>
    <row r="199" s="2" customFormat="1" ht="13.5" hidden="1" customHeight="1" spans="1:15">
      <c r="A199" s="177">
        <v>198</v>
      </c>
      <c r="B199" s="177" t="str">
        <f t="shared" si="7"/>
        <v>CS11-T007-11-11</v>
      </c>
      <c r="C199" s="177" t="str">
        <f t="shared" si="6"/>
        <v>CS11-TN11B</v>
      </c>
      <c r="D199" s="177" t="s">
        <v>772</v>
      </c>
      <c r="E199" s="177" t="str">
        <f>VLOOKUP(H199,通道基本信息!B:K,6,0)</f>
        <v>T</v>
      </c>
      <c r="F199" s="177" t="str">
        <f>VLOOKUP(H199,通道基本信息!B:K,5,0)</f>
        <v>N</v>
      </c>
      <c r="G199" s="177" t="str">
        <f>VLOOKUP(H199,通道基本信息!B:K,8,0)</f>
        <v>H</v>
      </c>
      <c r="H199" s="177" t="s">
        <v>762</v>
      </c>
      <c r="I199" s="177">
        <v>11</v>
      </c>
      <c r="J199" s="177">
        <v>54</v>
      </c>
      <c r="K199" s="177">
        <v>4122</v>
      </c>
      <c r="L199" s="177">
        <v>4176</v>
      </c>
      <c r="M199" s="177" t="s">
        <v>715</v>
      </c>
      <c r="N199" s="177" t="s">
        <v>716</v>
      </c>
      <c r="O199" s="2" t="str">
        <f>VLOOKUP(H199,通道基本信息!B:L,3,FALSE)</f>
        <v>CS11</v>
      </c>
    </row>
    <row r="200" s="2" customFormat="1" ht="13.5" hidden="1" customHeight="1" spans="1:15">
      <c r="A200" s="177">
        <v>199</v>
      </c>
      <c r="B200" s="177" t="str">
        <f t="shared" si="7"/>
        <v>CS11-T008-4-1</v>
      </c>
      <c r="C200" s="177" t="str">
        <f t="shared" si="6"/>
        <v>CS11-TN12B</v>
      </c>
      <c r="D200" s="177" t="s">
        <v>773</v>
      </c>
      <c r="E200" s="177" t="str">
        <f>VLOOKUP(H200,通道基本信息!B:K,6,0)</f>
        <v>T</v>
      </c>
      <c r="F200" s="177" t="str">
        <f>VLOOKUP(H200,通道基本信息!B:K,5,0)</f>
        <v>N</v>
      </c>
      <c r="G200" s="177" t="str">
        <f>VLOOKUP(H200,通道基本信息!B:K,8,0)</f>
        <v>H</v>
      </c>
      <c r="H200" s="177" t="s">
        <v>774</v>
      </c>
      <c r="I200" s="177">
        <v>1</v>
      </c>
      <c r="J200" s="177">
        <v>54</v>
      </c>
      <c r="K200" s="177">
        <v>3443</v>
      </c>
      <c r="L200" s="177">
        <v>3497</v>
      </c>
      <c r="M200" s="177" t="s">
        <v>719</v>
      </c>
      <c r="N200" s="177" t="s">
        <v>720</v>
      </c>
      <c r="O200" s="2" t="str">
        <f>VLOOKUP(H200,通道基本信息!B:L,3,FALSE)</f>
        <v>CS11</v>
      </c>
    </row>
    <row r="201" s="2" customFormat="1" ht="13.5" hidden="1" customHeight="1" spans="1:15">
      <c r="A201" s="177">
        <v>200</v>
      </c>
      <c r="B201" s="177" t="str">
        <f t="shared" si="7"/>
        <v>CS11-T008-4-2</v>
      </c>
      <c r="C201" s="177" t="str">
        <f t="shared" si="6"/>
        <v>CS11-TN13B</v>
      </c>
      <c r="D201" s="177" t="s">
        <v>775</v>
      </c>
      <c r="E201" s="177" t="str">
        <f>VLOOKUP(H201,通道基本信息!B:K,6,0)</f>
        <v>T</v>
      </c>
      <c r="F201" s="177" t="str">
        <f>VLOOKUP(H201,通道基本信息!B:K,5,0)</f>
        <v>N</v>
      </c>
      <c r="G201" s="177" t="str">
        <f>VLOOKUP(H201,通道基本信息!B:K,8,0)</f>
        <v>H</v>
      </c>
      <c r="H201" s="177" t="s">
        <v>774</v>
      </c>
      <c r="I201" s="177">
        <v>2</v>
      </c>
      <c r="J201" s="177">
        <v>54</v>
      </c>
      <c r="K201" s="177">
        <v>3503</v>
      </c>
      <c r="L201" s="177">
        <v>3557</v>
      </c>
      <c r="M201" s="177" t="s">
        <v>722</v>
      </c>
      <c r="N201" s="177" t="s">
        <v>723</v>
      </c>
      <c r="O201" s="2" t="str">
        <f>VLOOKUP(H201,通道基本信息!B:L,3,FALSE)</f>
        <v>CS11</v>
      </c>
    </row>
    <row r="202" s="2" customFormat="1" ht="13.5" hidden="1" customHeight="1" spans="1:15">
      <c r="A202" s="177">
        <v>201</v>
      </c>
      <c r="B202" s="177" t="str">
        <f t="shared" si="7"/>
        <v>CS11-T008-4-3</v>
      </c>
      <c r="C202" s="177" t="str">
        <f t="shared" si="6"/>
        <v>CS11-TN14B</v>
      </c>
      <c r="D202" s="177" t="s">
        <v>776</v>
      </c>
      <c r="E202" s="177" t="str">
        <f>VLOOKUP(H202,通道基本信息!B:K,6,0)</f>
        <v>T</v>
      </c>
      <c r="F202" s="177" t="str">
        <f>VLOOKUP(H202,通道基本信息!B:K,5,0)</f>
        <v>N</v>
      </c>
      <c r="G202" s="177" t="str">
        <f>VLOOKUP(H202,通道基本信息!B:K,8,0)</f>
        <v>H</v>
      </c>
      <c r="H202" s="177" t="s">
        <v>774</v>
      </c>
      <c r="I202" s="177">
        <v>3</v>
      </c>
      <c r="J202" s="177">
        <v>36</v>
      </c>
      <c r="K202" s="177">
        <v>3562</v>
      </c>
      <c r="L202" s="177">
        <v>3598</v>
      </c>
      <c r="M202" s="177" t="s">
        <v>725</v>
      </c>
      <c r="N202" s="177" t="s">
        <v>726</v>
      </c>
      <c r="O202" s="2" t="str">
        <f>VLOOKUP(H202,通道基本信息!B:L,3,FALSE)</f>
        <v>CS11</v>
      </c>
    </row>
    <row r="203" s="2" customFormat="1" ht="13.5" hidden="1" customHeight="1" spans="1:15">
      <c r="A203" s="177">
        <v>202</v>
      </c>
      <c r="B203" s="177" t="str">
        <f t="shared" si="7"/>
        <v>CS11-T008-4-4</v>
      </c>
      <c r="C203" s="177" t="str">
        <f t="shared" si="6"/>
        <v>CS11-TN15B</v>
      </c>
      <c r="D203" s="177" t="s">
        <v>777</v>
      </c>
      <c r="E203" s="177" t="str">
        <f>VLOOKUP(H203,通道基本信息!B:K,6,0)</f>
        <v>T</v>
      </c>
      <c r="F203" s="177" t="str">
        <f>VLOOKUP(H203,通道基本信息!B:K,5,0)</f>
        <v>N</v>
      </c>
      <c r="G203" s="177" t="str">
        <f>VLOOKUP(H203,通道基本信息!B:K,8,0)</f>
        <v>H</v>
      </c>
      <c r="H203" s="177" t="s">
        <v>774</v>
      </c>
      <c r="I203" s="177">
        <v>4</v>
      </c>
      <c r="J203" s="177">
        <v>36</v>
      </c>
      <c r="K203" s="177">
        <v>3602</v>
      </c>
      <c r="L203" s="177">
        <v>3638</v>
      </c>
      <c r="M203" s="177" t="s">
        <v>728</v>
      </c>
      <c r="N203" s="177" t="s">
        <v>729</v>
      </c>
      <c r="O203" s="2" t="str">
        <f>VLOOKUP(H203,通道基本信息!B:L,3,FALSE)</f>
        <v>CS11</v>
      </c>
    </row>
    <row r="204" s="2" customFormat="1" ht="13.5" hidden="1" customHeight="1" spans="1:15">
      <c r="A204" s="177">
        <v>203</v>
      </c>
      <c r="B204" s="177" t="str">
        <f t="shared" si="7"/>
        <v>CS12-R001-12-1</v>
      </c>
      <c r="C204" s="177" t="str">
        <f t="shared" si="6"/>
        <v>CS12-RW3A</v>
      </c>
      <c r="D204" s="177" t="s">
        <v>778</v>
      </c>
      <c r="E204" s="177" t="str">
        <f>VLOOKUP(H204,通道基本信息!B:K,6,0)</f>
        <v>R</v>
      </c>
      <c r="F204" s="177" t="str">
        <f>VLOOKUP(H204,通道基本信息!B:K,5,0)</f>
        <v>W</v>
      </c>
      <c r="G204" s="177" t="str">
        <f>VLOOKUP(H204,通道基本信息!B:K,8,0)</f>
        <v>V</v>
      </c>
      <c r="H204" s="177" t="s">
        <v>779</v>
      </c>
      <c r="I204" s="177">
        <v>1</v>
      </c>
      <c r="J204" s="177">
        <v>36</v>
      </c>
      <c r="K204" s="177">
        <v>5927</v>
      </c>
      <c r="L204" s="177">
        <v>5963</v>
      </c>
      <c r="M204" s="177" t="s">
        <v>640</v>
      </c>
      <c r="N204" s="177" t="s">
        <v>780</v>
      </c>
      <c r="O204" s="2" t="str">
        <f>VLOOKUP(H204,通道基本信息!B:L,3,FALSE)</f>
        <v>CS12</v>
      </c>
    </row>
    <row r="205" s="2" customFormat="1" ht="13.5" hidden="1" customHeight="1" spans="1:15">
      <c r="A205" s="177">
        <v>204</v>
      </c>
      <c r="B205" s="177" t="str">
        <f t="shared" si="7"/>
        <v>CS12-R001-12-2</v>
      </c>
      <c r="C205" s="177" t="str">
        <f t="shared" si="6"/>
        <v>CS12-RW4A</v>
      </c>
      <c r="D205" s="177" t="s">
        <v>781</v>
      </c>
      <c r="E205" s="177" t="str">
        <f>VLOOKUP(H205,通道基本信息!B:K,6,0)</f>
        <v>R</v>
      </c>
      <c r="F205" s="177" t="str">
        <f>VLOOKUP(H205,通道基本信息!B:K,5,0)</f>
        <v>W</v>
      </c>
      <c r="G205" s="177" t="str">
        <f>VLOOKUP(H205,通道基本信息!B:K,8,0)</f>
        <v>V</v>
      </c>
      <c r="H205" s="177" t="s">
        <v>779</v>
      </c>
      <c r="I205" s="177">
        <v>2</v>
      </c>
      <c r="J205" s="177">
        <v>36</v>
      </c>
      <c r="K205" s="177">
        <v>5967</v>
      </c>
      <c r="L205" s="177">
        <v>6003</v>
      </c>
      <c r="M205" s="177" t="s">
        <v>643</v>
      </c>
      <c r="N205" s="177" t="s">
        <v>782</v>
      </c>
      <c r="O205" s="2" t="str">
        <f>VLOOKUP(H205,通道基本信息!B:L,3,FALSE)</f>
        <v>CS12</v>
      </c>
    </row>
    <row r="206" s="2" customFormat="1" ht="13.5" hidden="1" customHeight="1" spans="1:15">
      <c r="A206" s="177">
        <v>205</v>
      </c>
      <c r="B206" s="177" t="str">
        <f t="shared" si="7"/>
        <v>CS12-R001-12-3</v>
      </c>
      <c r="C206" s="177" t="str">
        <f t="shared" si="6"/>
        <v>CS12-RW5A</v>
      </c>
      <c r="D206" s="177" t="s">
        <v>783</v>
      </c>
      <c r="E206" s="177" t="str">
        <f>VLOOKUP(H206,通道基本信息!B:K,6,0)</f>
        <v>R</v>
      </c>
      <c r="F206" s="177" t="str">
        <f>VLOOKUP(H206,通道基本信息!B:K,5,0)</f>
        <v>W</v>
      </c>
      <c r="G206" s="177" t="str">
        <f>VLOOKUP(H206,通道基本信息!B:K,8,0)</f>
        <v>V</v>
      </c>
      <c r="H206" s="177" t="s">
        <v>779</v>
      </c>
      <c r="I206" s="177">
        <v>3</v>
      </c>
      <c r="J206" s="177">
        <v>36</v>
      </c>
      <c r="K206" s="177">
        <v>6007</v>
      </c>
      <c r="L206" s="177">
        <v>6043</v>
      </c>
      <c r="M206" s="177" t="s">
        <v>645</v>
      </c>
      <c r="N206" s="177" t="s">
        <v>784</v>
      </c>
      <c r="O206" s="2" t="str">
        <f>VLOOKUP(H206,通道基本信息!B:L,3,FALSE)</f>
        <v>CS12</v>
      </c>
    </row>
    <row r="207" s="2" customFormat="1" ht="13.5" hidden="1" customHeight="1" spans="1:15">
      <c r="A207" s="177">
        <v>206</v>
      </c>
      <c r="B207" s="177" t="str">
        <f t="shared" si="7"/>
        <v>CS12-R001-12-4</v>
      </c>
      <c r="C207" s="177" t="str">
        <f t="shared" si="6"/>
        <v>CS12-RW6A</v>
      </c>
      <c r="D207" s="177" t="s">
        <v>785</v>
      </c>
      <c r="E207" s="177" t="str">
        <f>VLOOKUP(H207,通道基本信息!B:K,6,0)</f>
        <v>R</v>
      </c>
      <c r="F207" s="177" t="str">
        <f>VLOOKUP(H207,通道基本信息!B:K,5,0)</f>
        <v>W</v>
      </c>
      <c r="G207" s="177" t="str">
        <f>VLOOKUP(H207,通道基本信息!B:K,8,0)</f>
        <v>V</v>
      </c>
      <c r="H207" s="177" t="s">
        <v>779</v>
      </c>
      <c r="I207" s="177">
        <v>4</v>
      </c>
      <c r="J207" s="177">
        <v>36</v>
      </c>
      <c r="K207" s="177">
        <v>6047</v>
      </c>
      <c r="L207" s="177">
        <v>6083</v>
      </c>
      <c r="M207" s="177" t="s">
        <v>646</v>
      </c>
      <c r="N207" s="177" t="s">
        <v>786</v>
      </c>
      <c r="O207" s="2" t="str">
        <f>VLOOKUP(H207,通道基本信息!B:L,3,FALSE)</f>
        <v>CS12</v>
      </c>
    </row>
    <row r="208" s="2" customFormat="1" ht="13.5" hidden="1" customHeight="1" spans="1:15">
      <c r="A208" s="177">
        <v>207</v>
      </c>
      <c r="B208" s="177" t="str">
        <f t="shared" si="7"/>
        <v>CS12-R001-12-5</v>
      </c>
      <c r="C208" s="177" t="str">
        <f t="shared" si="6"/>
        <v>CS12-RW7A</v>
      </c>
      <c r="D208" s="177" t="s">
        <v>787</v>
      </c>
      <c r="E208" s="177" t="str">
        <f>VLOOKUP(H208,通道基本信息!B:K,6,0)</f>
        <v>R</v>
      </c>
      <c r="F208" s="177" t="str">
        <f>VLOOKUP(H208,通道基本信息!B:K,5,0)</f>
        <v>W</v>
      </c>
      <c r="G208" s="177" t="str">
        <f>VLOOKUP(H208,通道基本信息!B:K,8,0)</f>
        <v>V</v>
      </c>
      <c r="H208" s="177" t="s">
        <v>779</v>
      </c>
      <c r="I208" s="177">
        <v>5</v>
      </c>
      <c r="J208" s="177">
        <v>36</v>
      </c>
      <c r="K208" s="177">
        <v>6087</v>
      </c>
      <c r="L208" s="177">
        <v>6123</v>
      </c>
      <c r="M208" s="177" t="s">
        <v>647</v>
      </c>
      <c r="N208" s="177" t="s">
        <v>788</v>
      </c>
      <c r="O208" s="2" t="str">
        <f>VLOOKUP(H208,通道基本信息!B:L,3,FALSE)</f>
        <v>CS12</v>
      </c>
    </row>
    <row r="209" s="2" customFormat="1" ht="13.5" hidden="1" customHeight="1" spans="1:15">
      <c r="A209" s="177">
        <v>208</v>
      </c>
      <c r="B209" s="177" t="str">
        <f t="shared" si="7"/>
        <v>CS12-R001-12-6</v>
      </c>
      <c r="C209" s="177" t="str">
        <f t="shared" si="6"/>
        <v>CS12-RW8A</v>
      </c>
      <c r="D209" s="177" t="s">
        <v>789</v>
      </c>
      <c r="E209" s="177" t="str">
        <f>VLOOKUP(H209,通道基本信息!B:K,6,0)</f>
        <v>R</v>
      </c>
      <c r="F209" s="177" t="str">
        <f>VLOOKUP(H209,通道基本信息!B:K,5,0)</f>
        <v>W</v>
      </c>
      <c r="G209" s="177" t="str">
        <f>VLOOKUP(H209,通道基本信息!B:K,8,0)</f>
        <v>V</v>
      </c>
      <c r="H209" s="177" t="s">
        <v>779</v>
      </c>
      <c r="I209" s="177">
        <v>6</v>
      </c>
      <c r="J209" s="177">
        <v>36</v>
      </c>
      <c r="K209" s="177">
        <v>6127</v>
      </c>
      <c r="L209" s="177">
        <v>6163</v>
      </c>
      <c r="M209" s="177" t="s">
        <v>648</v>
      </c>
      <c r="N209" s="177" t="s">
        <v>790</v>
      </c>
      <c r="O209" s="2" t="str">
        <f>VLOOKUP(H209,通道基本信息!B:L,3,FALSE)</f>
        <v>CS12</v>
      </c>
    </row>
    <row r="210" s="2" customFormat="1" ht="13.5" hidden="1" customHeight="1" spans="1:15">
      <c r="A210" s="177">
        <v>209</v>
      </c>
      <c r="B210" s="177" t="str">
        <f t="shared" si="7"/>
        <v>CS12-R001-12-7</v>
      </c>
      <c r="C210" s="177" t="str">
        <f t="shared" si="6"/>
        <v>CS12-RW9A</v>
      </c>
      <c r="D210" s="177" t="s">
        <v>613</v>
      </c>
      <c r="E210" s="177" t="str">
        <f>VLOOKUP(H210,通道基本信息!B:K,6,0)</f>
        <v>R</v>
      </c>
      <c r="F210" s="177" t="str">
        <f>VLOOKUP(H210,通道基本信息!B:K,5,0)</f>
        <v>W</v>
      </c>
      <c r="G210" s="177" t="str">
        <f>VLOOKUP(H210,通道基本信息!B:K,8,0)</f>
        <v>V</v>
      </c>
      <c r="H210" s="177" t="s">
        <v>779</v>
      </c>
      <c r="I210" s="177">
        <v>7</v>
      </c>
      <c r="J210" s="177">
        <v>36</v>
      </c>
      <c r="K210" s="177">
        <v>6167</v>
      </c>
      <c r="L210" s="177">
        <v>6203</v>
      </c>
      <c r="M210" s="177" t="s">
        <v>615</v>
      </c>
      <c r="N210" s="177" t="s">
        <v>616</v>
      </c>
      <c r="O210" s="2" t="str">
        <f>VLOOKUP(H210,通道基本信息!B:L,3,FALSE)</f>
        <v>CS12</v>
      </c>
    </row>
    <row r="211" s="2" customFormat="1" ht="13.5" hidden="1" customHeight="1" spans="1:15">
      <c r="A211" s="177">
        <v>210</v>
      </c>
      <c r="B211" s="177" t="str">
        <f t="shared" si="7"/>
        <v>CS12-R001-12-8</v>
      </c>
      <c r="C211" s="177" t="str">
        <f t="shared" si="6"/>
        <v>CS12-RW10A</v>
      </c>
      <c r="D211" s="177" t="s">
        <v>617</v>
      </c>
      <c r="E211" s="177" t="str">
        <f>VLOOKUP(H211,通道基本信息!B:K,6,0)</f>
        <v>R</v>
      </c>
      <c r="F211" s="177" t="str">
        <f>VLOOKUP(H211,通道基本信息!B:K,5,0)</f>
        <v>W</v>
      </c>
      <c r="G211" s="177" t="str">
        <f>VLOOKUP(H211,通道基本信息!B:K,8,0)</f>
        <v>V</v>
      </c>
      <c r="H211" s="177" t="s">
        <v>779</v>
      </c>
      <c r="I211" s="177">
        <v>8</v>
      </c>
      <c r="J211" s="177">
        <v>36</v>
      </c>
      <c r="K211" s="177">
        <v>6207</v>
      </c>
      <c r="L211" s="177">
        <v>6243</v>
      </c>
      <c r="M211" s="177" t="s">
        <v>618</v>
      </c>
      <c r="N211" s="177" t="s">
        <v>619</v>
      </c>
      <c r="O211" s="2" t="str">
        <f>VLOOKUP(H211,通道基本信息!B:L,3,FALSE)</f>
        <v>CS12</v>
      </c>
    </row>
    <row r="212" s="2" customFormat="1" ht="13.5" hidden="1" customHeight="1" spans="1:15">
      <c r="A212" s="177">
        <v>211</v>
      </c>
      <c r="B212" s="177" t="str">
        <f t="shared" si="7"/>
        <v>CS12-R001-12-9</v>
      </c>
      <c r="C212" s="177" t="str">
        <f t="shared" si="6"/>
        <v>CS12-RW11A</v>
      </c>
      <c r="D212" s="177" t="s">
        <v>620</v>
      </c>
      <c r="E212" s="177" t="str">
        <f>VLOOKUP(H212,通道基本信息!B:K,6,0)</f>
        <v>R</v>
      </c>
      <c r="F212" s="177" t="str">
        <f>VLOOKUP(H212,通道基本信息!B:K,5,0)</f>
        <v>W</v>
      </c>
      <c r="G212" s="177" t="str">
        <f>VLOOKUP(H212,通道基本信息!B:K,8,0)</f>
        <v>V</v>
      </c>
      <c r="H212" s="177" t="s">
        <v>779</v>
      </c>
      <c r="I212" s="177">
        <v>9</v>
      </c>
      <c r="J212" s="177">
        <v>36</v>
      </c>
      <c r="K212" s="177">
        <v>6247</v>
      </c>
      <c r="L212" s="177">
        <v>6283</v>
      </c>
      <c r="M212" s="177" t="s">
        <v>621</v>
      </c>
      <c r="N212" s="177" t="s">
        <v>622</v>
      </c>
      <c r="O212" s="2" t="str">
        <f>VLOOKUP(H212,通道基本信息!B:L,3,FALSE)</f>
        <v>CS12</v>
      </c>
    </row>
    <row r="213" s="2" customFormat="1" ht="13.5" hidden="1" customHeight="1" spans="1:15">
      <c r="A213" s="177">
        <v>212</v>
      </c>
      <c r="B213" s="177" t="str">
        <f t="shared" si="7"/>
        <v>CS12-R001-12-10</v>
      </c>
      <c r="C213" s="177" t="str">
        <f t="shared" si="6"/>
        <v>CS12-RW12A</v>
      </c>
      <c r="D213" s="177" t="s">
        <v>623</v>
      </c>
      <c r="E213" s="177" t="str">
        <f>VLOOKUP(H213,通道基本信息!B:K,6,0)</f>
        <v>R</v>
      </c>
      <c r="F213" s="177" t="str">
        <f>VLOOKUP(H213,通道基本信息!B:K,5,0)</f>
        <v>W</v>
      </c>
      <c r="G213" s="177" t="str">
        <f>VLOOKUP(H213,通道基本信息!B:K,8,0)</f>
        <v>V</v>
      </c>
      <c r="H213" s="177" t="s">
        <v>779</v>
      </c>
      <c r="I213" s="177">
        <v>10</v>
      </c>
      <c r="J213" s="177">
        <v>36</v>
      </c>
      <c r="K213" s="177">
        <v>6287</v>
      </c>
      <c r="L213" s="177">
        <v>6323</v>
      </c>
      <c r="M213" s="177" t="s">
        <v>624</v>
      </c>
      <c r="N213" s="177" t="s">
        <v>625</v>
      </c>
      <c r="O213" s="2" t="str">
        <f>VLOOKUP(H213,通道基本信息!B:L,3,FALSE)</f>
        <v>CS12</v>
      </c>
    </row>
    <row r="214" s="2" customFormat="1" ht="13.5" hidden="1" customHeight="1" spans="1:15">
      <c r="A214" s="177">
        <v>213</v>
      </c>
      <c r="B214" s="177" t="str">
        <f t="shared" si="7"/>
        <v>CS12-R001-12-11</v>
      </c>
      <c r="C214" s="177" t="str">
        <f t="shared" si="6"/>
        <v>CS12-RW13A</v>
      </c>
      <c r="D214" s="177" t="s">
        <v>626</v>
      </c>
      <c r="E214" s="177" t="str">
        <f>VLOOKUP(H214,通道基本信息!B:K,6,0)</f>
        <v>R</v>
      </c>
      <c r="F214" s="177" t="str">
        <f>VLOOKUP(H214,通道基本信息!B:K,5,0)</f>
        <v>W</v>
      </c>
      <c r="G214" s="177" t="str">
        <f>VLOOKUP(H214,通道基本信息!B:K,8,0)</f>
        <v>V</v>
      </c>
      <c r="H214" s="177" t="s">
        <v>779</v>
      </c>
      <c r="I214" s="177">
        <v>11</v>
      </c>
      <c r="J214" s="177">
        <v>36</v>
      </c>
      <c r="K214" s="177">
        <v>6327</v>
      </c>
      <c r="L214" s="177">
        <v>6363</v>
      </c>
      <c r="M214" s="177" t="s">
        <v>627</v>
      </c>
      <c r="N214" s="177" t="s">
        <v>628</v>
      </c>
      <c r="O214" s="2" t="str">
        <f>VLOOKUP(H214,通道基本信息!B:L,3,FALSE)</f>
        <v>CS12</v>
      </c>
    </row>
    <row r="215" s="2" customFormat="1" ht="13.5" hidden="1" customHeight="1" spans="1:15">
      <c r="A215" s="177">
        <v>214</v>
      </c>
      <c r="B215" s="177" t="str">
        <f t="shared" si="7"/>
        <v>CS12-R001-12-12</v>
      </c>
      <c r="C215" s="177" t="str">
        <f t="shared" si="6"/>
        <v>CS12-RW14A</v>
      </c>
      <c r="D215" s="177" t="s">
        <v>629</v>
      </c>
      <c r="E215" s="177" t="str">
        <f>VLOOKUP(H215,通道基本信息!B:K,6,0)</f>
        <v>R</v>
      </c>
      <c r="F215" s="177" t="str">
        <f>VLOOKUP(H215,通道基本信息!B:K,5,0)</f>
        <v>W</v>
      </c>
      <c r="G215" s="177" t="str">
        <f>VLOOKUP(H215,通道基本信息!B:K,8,0)</f>
        <v>V</v>
      </c>
      <c r="H215" s="177" t="s">
        <v>779</v>
      </c>
      <c r="I215" s="177">
        <v>12</v>
      </c>
      <c r="J215" s="177">
        <v>36</v>
      </c>
      <c r="K215" s="177">
        <v>6367</v>
      </c>
      <c r="L215" s="177">
        <v>6403</v>
      </c>
      <c r="M215" s="177" t="s">
        <v>630</v>
      </c>
      <c r="N215" s="177" t="s">
        <v>631</v>
      </c>
      <c r="O215" s="2" t="str">
        <f>VLOOKUP(H215,通道基本信息!B:L,3,FALSE)</f>
        <v>CS12</v>
      </c>
    </row>
    <row r="216" s="2" customFormat="1" ht="13.5" hidden="1" customHeight="1" spans="1:15">
      <c r="A216" s="177">
        <v>215</v>
      </c>
      <c r="B216" s="177" t="str">
        <f t="shared" si="7"/>
        <v>CS12-R002-12-1</v>
      </c>
      <c r="C216" s="177" t="str">
        <f t="shared" si="6"/>
        <v>CS12-RW3B</v>
      </c>
      <c r="D216" s="177" t="s">
        <v>542</v>
      </c>
      <c r="E216" s="177" t="str">
        <f>VLOOKUP(H216,通道基本信息!B:K,6,0)</f>
        <v>R</v>
      </c>
      <c r="F216" s="177" t="str">
        <f>VLOOKUP(H216,通道基本信息!B:K,5,0)</f>
        <v>W</v>
      </c>
      <c r="G216" s="177" t="str">
        <f>VLOOKUP(H216,通道基本信息!B:K,8,0)</f>
        <v>H</v>
      </c>
      <c r="H216" s="177" t="s">
        <v>791</v>
      </c>
      <c r="I216" s="177">
        <v>1</v>
      </c>
      <c r="J216" s="177">
        <v>36</v>
      </c>
      <c r="K216" s="177">
        <v>5947</v>
      </c>
      <c r="L216" s="177">
        <v>5983</v>
      </c>
      <c r="M216" s="177" t="s">
        <v>660</v>
      </c>
      <c r="N216" s="177" t="s">
        <v>543</v>
      </c>
      <c r="O216" s="2" t="str">
        <f>VLOOKUP(H216,通道基本信息!B:L,3,FALSE)</f>
        <v>CS12</v>
      </c>
    </row>
    <row r="217" s="2" customFormat="1" ht="13.5" hidden="1" customHeight="1" spans="1:15">
      <c r="A217" s="177">
        <v>216</v>
      </c>
      <c r="B217" s="177" t="str">
        <f t="shared" si="7"/>
        <v>CS12-R002-12-2</v>
      </c>
      <c r="C217" s="177" t="str">
        <f t="shared" si="6"/>
        <v>CS12-RW4B</v>
      </c>
      <c r="D217" s="177" t="s">
        <v>792</v>
      </c>
      <c r="E217" s="177" t="str">
        <f>VLOOKUP(H217,通道基本信息!B:K,6,0)</f>
        <v>R</v>
      </c>
      <c r="F217" s="177" t="str">
        <f>VLOOKUP(H217,通道基本信息!B:K,5,0)</f>
        <v>W</v>
      </c>
      <c r="G217" s="177" t="str">
        <f>VLOOKUP(H217,通道基本信息!B:K,8,0)</f>
        <v>H</v>
      </c>
      <c r="H217" s="177" t="s">
        <v>791</v>
      </c>
      <c r="I217" s="177">
        <v>2</v>
      </c>
      <c r="J217" s="177">
        <v>36</v>
      </c>
      <c r="K217" s="177">
        <v>5987</v>
      </c>
      <c r="L217" s="177">
        <v>6023</v>
      </c>
      <c r="M217" s="177" t="s">
        <v>661</v>
      </c>
      <c r="N217" s="177" t="s">
        <v>793</v>
      </c>
      <c r="O217" s="2" t="str">
        <f>VLOOKUP(H217,通道基本信息!B:L,3,FALSE)</f>
        <v>CS12</v>
      </c>
    </row>
    <row r="218" s="2" customFormat="1" ht="13.5" hidden="1" customHeight="1" spans="1:15">
      <c r="A218" s="177">
        <v>217</v>
      </c>
      <c r="B218" s="177" t="str">
        <f t="shared" si="7"/>
        <v>CS12-R002-12-3</v>
      </c>
      <c r="C218" s="177" t="str">
        <f t="shared" si="6"/>
        <v>CS12-RW5B</v>
      </c>
      <c r="D218" s="177" t="s">
        <v>794</v>
      </c>
      <c r="E218" s="177" t="str">
        <f>VLOOKUP(H218,通道基本信息!B:K,6,0)</f>
        <v>R</v>
      </c>
      <c r="F218" s="177" t="str">
        <f>VLOOKUP(H218,通道基本信息!B:K,5,0)</f>
        <v>W</v>
      </c>
      <c r="G218" s="177" t="str">
        <f>VLOOKUP(H218,通道基本信息!B:K,8,0)</f>
        <v>H</v>
      </c>
      <c r="H218" s="177" t="s">
        <v>791</v>
      </c>
      <c r="I218" s="177">
        <v>3</v>
      </c>
      <c r="J218" s="177">
        <v>36</v>
      </c>
      <c r="K218" s="177">
        <v>6027</v>
      </c>
      <c r="L218" s="177">
        <v>6063</v>
      </c>
      <c r="M218" s="177" t="s">
        <v>663</v>
      </c>
      <c r="N218" s="177" t="s">
        <v>795</v>
      </c>
      <c r="O218" s="2" t="str">
        <f>VLOOKUP(H218,通道基本信息!B:L,3,FALSE)</f>
        <v>CS12</v>
      </c>
    </row>
    <row r="219" s="2" customFormat="1" ht="13.5" hidden="1" customHeight="1" spans="1:15">
      <c r="A219" s="177">
        <v>218</v>
      </c>
      <c r="B219" s="177" t="str">
        <f t="shared" si="7"/>
        <v>CS12-R002-12-4</v>
      </c>
      <c r="C219" s="177" t="str">
        <f t="shared" si="6"/>
        <v>CS12-RW6B</v>
      </c>
      <c r="D219" s="177" t="s">
        <v>796</v>
      </c>
      <c r="E219" s="177" t="str">
        <f>VLOOKUP(H219,通道基本信息!B:K,6,0)</f>
        <v>R</v>
      </c>
      <c r="F219" s="177" t="str">
        <f>VLOOKUP(H219,通道基本信息!B:K,5,0)</f>
        <v>W</v>
      </c>
      <c r="G219" s="177" t="str">
        <f>VLOOKUP(H219,通道基本信息!B:K,8,0)</f>
        <v>H</v>
      </c>
      <c r="H219" s="177" t="s">
        <v>791</v>
      </c>
      <c r="I219" s="177">
        <v>4</v>
      </c>
      <c r="J219" s="177">
        <v>36</v>
      </c>
      <c r="K219" s="177">
        <v>6067</v>
      </c>
      <c r="L219" s="177">
        <v>6103</v>
      </c>
      <c r="M219" s="177" t="s">
        <v>700</v>
      </c>
      <c r="N219" s="177" t="s">
        <v>797</v>
      </c>
      <c r="O219" s="2" t="str">
        <f>VLOOKUP(H219,通道基本信息!B:L,3,FALSE)</f>
        <v>CS12</v>
      </c>
    </row>
    <row r="220" s="2" customFormat="1" ht="13.5" hidden="1" customHeight="1" spans="1:15">
      <c r="A220" s="177">
        <v>219</v>
      </c>
      <c r="B220" s="177" t="str">
        <f t="shared" si="7"/>
        <v>CS12-R002-12-5</v>
      </c>
      <c r="C220" s="177" t="str">
        <f t="shared" si="6"/>
        <v>CS12-RW7B</v>
      </c>
      <c r="D220" s="177" t="s">
        <v>798</v>
      </c>
      <c r="E220" s="177" t="str">
        <f>VLOOKUP(H220,通道基本信息!B:K,6,0)</f>
        <v>R</v>
      </c>
      <c r="F220" s="177" t="str">
        <f>VLOOKUP(H220,通道基本信息!B:K,5,0)</f>
        <v>W</v>
      </c>
      <c r="G220" s="177" t="str">
        <f>VLOOKUP(H220,通道基本信息!B:K,8,0)</f>
        <v>H</v>
      </c>
      <c r="H220" s="177" t="s">
        <v>791</v>
      </c>
      <c r="I220" s="177">
        <v>5</v>
      </c>
      <c r="J220" s="177">
        <v>36</v>
      </c>
      <c r="K220" s="177">
        <v>6107</v>
      </c>
      <c r="L220" s="177">
        <v>6143</v>
      </c>
      <c r="M220" s="177" t="s">
        <v>703</v>
      </c>
      <c r="N220" s="177" t="s">
        <v>799</v>
      </c>
      <c r="O220" s="2" t="str">
        <f>VLOOKUP(H220,通道基本信息!B:L,3,FALSE)</f>
        <v>CS12</v>
      </c>
    </row>
    <row r="221" s="2" customFormat="1" ht="13.5" hidden="1" customHeight="1" spans="1:15">
      <c r="A221" s="177">
        <v>220</v>
      </c>
      <c r="B221" s="177" t="str">
        <f t="shared" si="7"/>
        <v>CS12-R002-12-6</v>
      </c>
      <c r="C221" s="177" t="str">
        <f t="shared" si="6"/>
        <v>CS12-RW8B</v>
      </c>
      <c r="D221" s="177" t="s">
        <v>800</v>
      </c>
      <c r="E221" s="177" t="str">
        <f>VLOOKUP(H221,通道基本信息!B:K,6,0)</f>
        <v>R</v>
      </c>
      <c r="F221" s="177" t="str">
        <f>VLOOKUP(H221,通道基本信息!B:K,5,0)</f>
        <v>W</v>
      </c>
      <c r="G221" s="177" t="str">
        <f>VLOOKUP(H221,通道基本信息!B:K,8,0)</f>
        <v>H</v>
      </c>
      <c r="H221" s="177" t="s">
        <v>791</v>
      </c>
      <c r="I221" s="177">
        <v>6</v>
      </c>
      <c r="J221" s="177">
        <v>36</v>
      </c>
      <c r="K221" s="177">
        <v>6147</v>
      </c>
      <c r="L221" s="177">
        <v>6183</v>
      </c>
      <c r="M221" s="177" t="s">
        <v>706</v>
      </c>
      <c r="N221" s="177" t="s">
        <v>801</v>
      </c>
      <c r="O221" s="2" t="str">
        <f>VLOOKUP(H221,通道基本信息!B:L,3,FALSE)</f>
        <v>CS12</v>
      </c>
    </row>
    <row r="222" s="2" customFormat="1" ht="13.5" hidden="1" customHeight="1" spans="1:15">
      <c r="A222" s="177">
        <v>221</v>
      </c>
      <c r="B222" s="177" t="str">
        <f t="shared" si="7"/>
        <v>CS12-R002-12-7</v>
      </c>
      <c r="C222" s="177" t="str">
        <f t="shared" si="6"/>
        <v>CS12-RW9B</v>
      </c>
      <c r="D222" s="177" t="s">
        <v>802</v>
      </c>
      <c r="E222" s="177" t="str">
        <f>VLOOKUP(H222,通道基本信息!B:K,6,0)</f>
        <v>R</v>
      </c>
      <c r="F222" s="177" t="str">
        <f>VLOOKUP(H222,通道基本信息!B:K,5,0)</f>
        <v>W</v>
      </c>
      <c r="G222" s="177" t="str">
        <f>VLOOKUP(H222,通道基本信息!B:K,8,0)</f>
        <v>H</v>
      </c>
      <c r="H222" s="177" t="s">
        <v>791</v>
      </c>
      <c r="I222" s="177">
        <v>7</v>
      </c>
      <c r="J222" s="177">
        <v>36</v>
      </c>
      <c r="K222" s="177">
        <v>6187</v>
      </c>
      <c r="L222" s="177">
        <v>6223</v>
      </c>
      <c r="M222" s="177" t="s">
        <v>709</v>
      </c>
      <c r="N222" s="177" t="s">
        <v>803</v>
      </c>
      <c r="O222" s="2" t="str">
        <f>VLOOKUP(H222,通道基本信息!B:L,3,FALSE)</f>
        <v>CS12</v>
      </c>
    </row>
    <row r="223" s="2" customFormat="1" ht="13.5" hidden="1" customHeight="1" spans="1:15">
      <c r="A223" s="177">
        <v>222</v>
      </c>
      <c r="B223" s="177" t="str">
        <f t="shared" si="7"/>
        <v>CS12-R002-12-8</v>
      </c>
      <c r="C223" s="177" t="str">
        <f t="shared" si="6"/>
        <v>CS12-RW10B</v>
      </c>
      <c r="D223" s="177" t="s">
        <v>804</v>
      </c>
      <c r="E223" s="177" t="str">
        <f>VLOOKUP(H223,通道基本信息!B:K,6,0)</f>
        <v>R</v>
      </c>
      <c r="F223" s="177" t="str">
        <f>VLOOKUP(H223,通道基本信息!B:K,5,0)</f>
        <v>W</v>
      </c>
      <c r="G223" s="177" t="str">
        <f>VLOOKUP(H223,通道基本信息!B:K,8,0)</f>
        <v>H</v>
      </c>
      <c r="H223" s="177" t="s">
        <v>791</v>
      </c>
      <c r="I223" s="177">
        <v>8</v>
      </c>
      <c r="J223" s="177">
        <v>36</v>
      </c>
      <c r="K223" s="177">
        <v>6227</v>
      </c>
      <c r="L223" s="177">
        <v>6263</v>
      </c>
      <c r="M223" s="177" t="s">
        <v>712</v>
      </c>
      <c r="N223" s="177" t="s">
        <v>805</v>
      </c>
      <c r="O223" s="2" t="str">
        <f>VLOOKUP(H223,通道基本信息!B:L,3,FALSE)</f>
        <v>CS12</v>
      </c>
    </row>
    <row r="224" s="2" customFormat="1" ht="13.5" hidden="1" customHeight="1" spans="1:15">
      <c r="A224" s="177">
        <v>223</v>
      </c>
      <c r="B224" s="177" t="str">
        <f t="shared" si="7"/>
        <v>CS12-R002-12-9</v>
      </c>
      <c r="C224" s="177" t="str">
        <f t="shared" si="6"/>
        <v>CS12-RW11B</v>
      </c>
      <c r="D224" s="177" t="s">
        <v>501</v>
      </c>
      <c r="E224" s="177" t="str">
        <f>VLOOKUP(H224,通道基本信息!B:K,6,0)</f>
        <v>R</v>
      </c>
      <c r="F224" s="177" t="str">
        <f>VLOOKUP(H224,通道基本信息!B:K,5,0)</f>
        <v>W</v>
      </c>
      <c r="G224" s="177" t="str">
        <f>VLOOKUP(H224,通道基本信息!B:K,8,0)</f>
        <v>H</v>
      </c>
      <c r="H224" s="177" t="s">
        <v>791</v>
      </c>
      <c r="I224" s="177">
        <v>9</v>
      </c>
      <c r="J224" s="177">
        <v>36</v>
      </c>
      <c r="K224" s="177">
        <v>6267</v>
      </c>
      <c r="L224" s="177">
        <v>6303</v>
      </c>
      <c r="M224" s="177" t="s">
        <v>715</v>
      </c>
      <c r="N224" s="177" t="s">
        <v>503</v>
      </c>
      <c r="O224" s="2" t="str">
        <f>VLOOKUP(H224,通道基本信息!B:L,3,FALSE)</f>
        <v>CS12</v>
      </c>
    </row>
    <row r="225" s="2" customFormat="1" ht="13.5" hidden="1" customHeight="1" spans="1:15">
      <c r="A225" s="177">
        <v>224</v>
      </c>
      <c r="B225" s="177" t="str">
        <f t="shared" si="7"/>
        <v>CS12-R002-12-10</v>
      </c>
      <c r="C225" s="177" t="str">
        <f t="shared" si="6"/>
        <v>CS12-RW12B</v>
      </c>
      <c r="D225" s="177" t="s">
        <v>504</v>
      </c>
      <c r="E225" s="177" t="str">
        <f>VLOOKUP(H225,通道基本信息!B:K,6,0)</f>
        <v>R</v>
      </c>
      <c r="F225" s="177" t="str">
        <f>VLOOKUP(H225,通道基本信息!B:K,5,0)</f>
        <v>W</v>
      </c>
      <c r="G225" s="177" t="str">
        <f>VLOOKUP(H225,通道基本信息!B:K,8,0)</f>
        <v>H</v>
      </c>
      <c r="H225" s="177" t="s">
        <v>791</v>
      </c>
      <c r="I225" s="177">
        <v>10</v>
      </c>
      <c r="J225" s="177">
        <v>36</v>
      </c>
      <c r="K225" s="177">
        <v>6307</v>
      </c>
      <c r="L225" s="177">
        <v>6343</v>
      </c>
      <c r="M225" s="177" t="s">
        <v>719</v>
      </c>
      <c r="N225" s="177" t="s">
        <v>505</v>
      </c>
      <c r="O225" s="2" t="str">
        <f>VLOOKUP(H225,通道基本信息!B:L,3,FALSE)</f>
        <v>CS12</v>
      </c>
    </row>
    <row r="226" s="2" customFormat="1" ht="13.5" hidden="1" customHeight="1" spans="1:15">
      <c r="A226" s="177">
        <v>225</v>
      </c>
      <c r="B226" s="177" t="str">
        <f t="shared" si="7"/>
        <v>CS12-R002-12-11</v>
      </c>
      <c r="C226" s="177" t="str">
        <f t="shared" si="6"/>
        <v>CS12-RW13B</v>
      </c>
      <c r="D226" s="177" t="s">
        <v>506</v>
      </c>
      <c r="E226" s="177" t="str">
        <f>VLOOKUP(H226,通道基本信息!B:K,6,0)</f>
        <v>R</v>
      </c>
      <c r="F226" s="177" t="str">
        <f>VLOOKUP(H226,通道基本信息!B:K,5,0)</f>
        <v>W</v>
      </c>
      <c r="G226" s="177" t="str">
        <f>VLOOKUP(H226,通道基本信息!B:K,8,0)</f>
        <v>H</v>
      </c>
      <c r="H226" s="177" t="s">
        <v>791</v>
      </c>
      <c r="I226" s="177">
        <v>11</v>
      </c>
      <c r="J226" s="177">
        <v>36</v>
      </c>
      <c r="K226" s="177">
        <v>6347</v>
      </c>
      <c r="L226" s="177">
        <v>6383</v>
      </c>
      <c r="M226" s="177" t="s">
        <v>722</v>
      </c>
      <c r="N226" s="177" t="s">
        <v>507</v>
      </c>
      <c r="O226" s="2" t="str">
        <f>VLOOKUP(H226,通道基本信息!B:L,3,FALSE)</f>
        <v>CS12</v>
      </c>
    </row>
    <row r="227" s="2" customFormat="1" ht="13.5" hidden="1" customHeight="1" spans="1:15">
      <c r="A227" s="177">
        <v>226</v>
      </c>
      <c r="B227" s="177" t="str">
        <f t="shared" si="7"/>
        <v>CS12-R002-12-12</v>
      </c>
      <c r="C227" s="177" t="str">
        <f t="shared" si="6"/>
        <v>CS12-RW14B</v>
      </c>
      <c r="D227" s="177" t="s">
        <v>508</v>
      </c>
      <c r="E227" s="177" t="str">
        <f>VLOOKUP(H227,通道基本信息!B:K,6,0)</f>
        <v>R</v>
      </c>
      <c r="F227" s="177" t="str">
        <f>VLOOKUP(H227,通道基本信息!B:K,5,0)</f>
        <v>W</v>
      </c>
      <c r="G227" s="177" t="str">
        <f>VLOOKUP(H227,通道基本信息!B:K,8,0)</f>
        <v>H</v>
      </c>
      <c r="H227" s="177" t="s">
        <v>791</v>
      </c>
      <c r="I227" s="177">
        <v>12</v>
      </c>
      <c r="J227" s="177">
        <v>36</v>
      </c>
      <c r="K227" s="177">
        <v>6387</v>
      </c>
      <c r="L227" s="177">
        <v>6423</v>
      </c>
      <c r="M227" s="177" t="s">
        <v>725</v>
      </c>
      <c r="N227" s="177" t="s">
        <v>509</v>
      </c>
      <c r="O227" s="2" t="str">
        <f>VLOOKUP(H227,通道基本信息!B:L,3,FALSE)</f>
        <v>CS12</v>
      </c>
    </row>
    <row r="228" s="2" customFormat="1" ht="13.5" hidden="1" customHeight="1" spans="1:15">
      <c r="A228" s="177">
        <v>227</v>
      </c>
      <c r="B228" s="177" t="str">
        <f t="shared" si="7"/>
        <v>CS12-R003-4-1</v>
      </c>
      <c r="C228" s="177" t="str">
        <f t="shared" si="6"/>
        <v>CS12-RS1H</v>
      </c>
      <c r="D228" s="177" t="s">
        <v>806</v>
      </c>
      <c r="E228" s="177" t="str">
        <f>VLOOKUP(H228,通道基本信息!B:K,6,0)</f>
        <v>R</v>
      </c>
      <c r="F228" s="177" t="str">
        <f>VLOOKUP(H228,通道基本信息!B:K,5,0)</f>
        <v>S</v>
      </c>
      <c r="G228" s="177" t="str">
        <f>VLOOKUP(H228,通道基本信息!B:K,8,0)</f>
        <v>H</v>
      </c>
      <c r="H228" s="177" t="s">
        <v>807</v>
      </c>
      <c r="I228" s="177">
        <v>1</v>
      </c>
      <c r="J228" s="177">
        <v>54</v>
      </c>
      <c r="K228" s="177">
        <v>13756.5</v>
      </c>
      <c r="L228" s="177">
        <v>13810.5</v>
      </c>
      <c r="M228" s="177" t="s">
        <v>808</v>
      </c>
      <c r="N228" s="177" t="s">
        <v>809</v>
      </c>
      <c r="O228" s="2" t="str">
        <f>VLOOKUP(H228,通道基本信息!B:L,3,FALSE)</f>
        <v>CS12</v>
      </c>
    </row>
    <row r="229" s="2" customFormat="1" ht="13.5" hidden="1" customHeight="1" spans="1:15">
      <c r="A229" s="177">
        <v>228</v>
      </c>
      <c r="B229" s="177" t="str">
        <f t="shared" si="7"/>
        <v>CS12-R003-4-2</v>
      </c>
      <c r="C229" s="177" t="str">
        <f t="shared" si="6"/>
        <v>CS12-RS2H</v>
      </c>
      <c r="D229" s="177" t="s">
        <v>810</v>
      </c>
      <c r="E229" s="177" t="str">
        <f>VLOOKUP(H229,通道基本信息!B:K,6,0)</f>
        <v>R</v>
      </c>
      <c r="F229" s="177" t="str">
        <f>VLOOKUP(H229,通道基本信息!B:K,5,0)</f>
        <v>S</v>
      </c>
      <c r="G229" s="177" t="str">
        <f>VLOOKUP(H229,通道基本信息!B:K,8,0)</f>
        <v>H</v>
      </c>
      <c r="H229" s="177" t="s">
        <v>807</v>
      </c>
      <c r="I229" s="177">
        <v>2</v>
      </c>
      <c r="J229" s="177">
        <v>54</v>
      </c>
      <c r="K229" s="177">
        <v>13819</v>
      </c>
      <c r="L229" s="177">
        <v>13873</v>
      </c>
      <c r="M229" s="177" t="s">
        <v>811</v>
      </c>
      <c r="N229" s="177" t="s">
        <v>812</v>
      </c>
      <c r="O229" s="2" t="str">
        <f>VLOOKUP(H229,通道基本信息!B:L,3,FALSE)</f>
        <v>CS12</v>
      </c>
    </row>
    <row r="230" s="2" customFormat="1" ht="13.5" hidden="1" customHeight="1" spans="1:15">
      <c r="A230" s="177">
        <v>229</v>
      </c>
      <c r="B230" s="177" t="str">
        <f t="shared" si="7"/>
        <v>CS12-R003-4-3</v>
      </c>
      <c r="C230" s="177" t="str">
        <f t="shared" si="6"/>
        <v>CS12-RS3H</v>
      </c>
      <c r="D230" s="177" t="s">
        <v>813</v>
      </c>
      <c r="E230" s="177" t="str">
        <f>VLOOKUP(H230,通道基本信息!B:K,6,0)</f>
        <v>R</v>
      </c>
      <c r="F230" s="177" t="str">
        <f>VLOOKUP(H230,通道基本信息!B:K,5,0)</f>
        <v>S</v>
      </c>
      <c r="G230" s="177" t="str">
        <f>VLOOKUP(H230,通道基本信息!B:K,8,0)</f>
        <v>H</v>
      </c>
      <c r="H230" s="177" t="s">
        <v>807</v>
      </c>
      <c r="I230" s="177">
        <v>3</v>
      </c>
      <c r="J230" s="177">
        <v>54</v>
      </c>
      <c r="K230" s="177">
        <v>13881.5</v>
      </c>
      <c r="L230" s="177">
        <v>13935.5</v>
      </c>
      <c r="M230" s="177" t="s">
        <v>814</v>
      </c>
      <c r="N230" s="177" t="s">
        <v>815</v>
      </c>
      <c r="O230" s="2" t="str">
        <f>VLOOKUP(H230,通道基本信息!B:L,3,FALSE)</f>
        <v>CS12</v>
      </c>
    </row>
    <row r="231" s="2" customFormat="1" ht="13.5" hidden="1" customHeight="1" spans="1:15">
      <c r="A231" s="177">
        <v>230</v>
      </c>
      <c r="B231" s="177" t="str">
        <f t="shared" si="7"/>
        <v>CS12-R003-4-4</v>
      </c>
      <c r="C231" s="177" t="str">
        <f t="shared" si="6"/>
        <v>CS12-RS4H</v>
      </c>
      <c r="D231" s="177" t="s">
        <v>816</v>
      </c>
      <c r="E231" s="177" t="str">
        <f>VLOOKUP(H231,通道基本信息!B:K,6,0)</f>
        <v>R</v>
      </c>
      <c r="F231" s="177" t="str">
        <f>VLOOKUP(H231,通道基本信息!B:K,5,0)</f>
        <v>S</v>
      </c>
      <c r="G231" s="177" t="str">
        <f>VLOOKUP(H231,通道基本信息!B:K,8,0)</f>
        <v>H</v>
      </c>
      <c r="H231" s="177" t="s">
        <v>807</v>
      </c>
      <c r="I231" s="177">
        <v>4</v>
      </c>
      <c r="J231" s="177">
        <v>54</v>
      </c>
      <c r="K231" s="177">
        <v>13944</v>
      </c>
      <c r="L231" s="177">
        <v>13998</v>
      </c>
      <c r="M231" s="177" t="s">
        <v>817</v>
      </c>
      <c r="N231" s="177" t="s">
        <v>818</v>
      </c>
      <c r="O231" s="2" t="str">
        <f>VLOOKUP(H231,通道基本信息!B:L,3,FALSE)</f>
        <v>CS12</v>
      </c>
    </row>
    <row r="232" s="2" customFormat="1" ht="13.5" hidden="1" customHeight="1" spans="1:15">
      <c r="A232" s="177">
        <v>231</v>
      </c>
      <c r="B232" s="177" t="str">
        <f t="shared" si="7"/>
        <v>CS12-R004-8-1</v>
      </c>
      <c r="C232" s="177" t="str">
        <f t="shared" si="6"/>
        <v>CS12-RC1H</v>
      </c>
      <c r="D232" s="177" t="s">
        <v>819</v>
      </c>
      <c r="E232" s="177" t="str">
        <f>VLOOKUP(H232,通道基本信息!B:K,6,0)</f>
        <v>R</v>
      </c>
      <c r="F232" s="177" t="str">
        <f>VLOOKUP(H232,通道基本信息!B:K,5,0)</f>
        <v>C</v>
      </c>
      <c r="G232" s="177" t="str">
        <f>VLOOKUP(H232,通道基本信息!B:K,8,0)</f>
        <v>H</v>
      </c>
      <c r="H232" s="177" t="s">
        <v>820</v>
      </c>
      <c r="I232" s="177">
        <v>1</v>
      </c>
      <c r="J232" s="177">
        <v>36</v>
      </c>
      <c r="K232" s="177">
        <v>14004</v>
      </c>
      <c r="L232" s="177">
        <v>14040</v>
      </c>
      <c r="M232" s="177" t="s">
        <v>821</v>
      </c>
      <c r="N232" s="177" t="s">
        <v>822</v>
      </c>
      <c r="O232" s="2" t="str">
        <f>VLOOKUP(H232,通道基本信息!B:L,3,FALSE)</f>
        <v>CS12</v>
      </c>
    </row>
    <row r="233" s="2" customFormat="1" ht="13.5" hidden="1" customHeight="1" spans="1:15">
      <c r="A233" s="177">
        <v>232</v>
      </c>
      <c r="B233" s="177" t="str">
        <f t="shared" si="7"/>
        <v>CS12-R004-8-2</v>
      </c>
      <c r="C233" s="177" t="str">
        <f t="shared" si="6"/>
        <v>CS12-RC2H</v>
      </c>
      <c r="D233" s="177" t="s">
        <v>823</v>
      </c>
      <c r="E233" s="177" t="str">
        <f>VLOOKUP(H233,通道基本信息!B:K,6,0)</f>
        <v>R</v>
      </c>
      <c r="F233" s="177" t="str">
        <f>VLOOKUP(H233,通道基本信息!B:K,5,0)</f>
        <v>C</v>
      </c>
      <c r="G233" s="177" t="str">
        <f>VLOOKUP(H233,通道基本信息!B:K,8,0)</f>
        <v>H</v>
      </c>
      <c r="H233" s="177" t="s">
        <v>820</v>
      </c>
      <c r="I233" s="177">
        <v>2</v>
      </c>
      <c r="J233" s="177">
        <v>36</v>
      </c>
      <c r="K233" s="177">
        <v>14045.5</v>
      </c>
      <c r="L233" s="177">
        <v>14081.5</v>
      </c>
      <c r="M233" s="177" t="s">
        <v>824</v>
      </c>
      <c r="N233" s="177" t="s">
        <v>825</v>
      </c>
      <c r="O233" s="2" t="str">
        <f>VLOOKUP(H233,通道基本信息!B:L,3,FALSE)</f>
        <v>CS12</v>
      </c>
    </row>
    <row r="234" s="2" customFormat="1" ht="13.5" hidden="1" customHeight="1" spans="1:15">
      <c r="A234" s="177">
        <v>233</v>
      </c>
      <c r="B234" s="177" t="str">
        <f t="shared" si="7"/>
        <v>CS12-R004-8-3</v>
      </c>
      <c r="C234" s="177" t="str">
        <f t="shared" si="6"/>
        <v>CS12-RC3H</v>
      </c>
      <c r="D234" s="177" t="s">
        <v>826</v>
      </c>
      <c r="E234" s="177" t="str">
        <f>VLOOKUP(H234,通道基本信息!B:K,6,0)</f>
        <v>R</v>
      </c>
      <c r="F234" s="177" t="str">
        <f>VLOOKUP(H234,通道基本信息!B:K,5,0)</f>
        <v>C</v>
      </c>
      <c r="G234" s="177" t="str">
        <f>VLOOKUP(H234,通道基本信息!B:K,8,0)</f>
        <v>H</v>
      </c>
      <c r="H234" s="177" t="s">
        <v>820</v>
      </c>
      <c r="I234" s="177">
        <v>3</v>
      </c>
      <c r="J234" s="177">
        <v>36</v>
      </c>
      <c r="K234" s="177">
        <v>14087</v>
      </c>
      <c r="L234" s="177">
        <v>14123</v>
      </c>
      <c r="M234" s="177" t="s">
        <v>827</v>
      </c>
      <c r="N234" s="177" t="s">
        <v>828</v>
      </c>
      <c r="O234" s="2" t="str">
        <f>VLOOKUP(H234,通道基本信息!B:L,3,FALSE)</f>
        <v>CS12</v>
      </c>
    </row>
    <row r="235" s="2" customFormat="1" ht="13.5" hidden="1" customHeight="1" spans="1:15">
      <c r="A235" s="177">
        <v>234</v>
      </c>
      <c r="B235" s="177" t="str">
        <f t="shared" si="7"/>
        <v>CS12-R004-8-4</v>
      </c>
      <c r="C235" s="177" t="str">
        <f t="shared" si="6"/>
        <v>CS12-RC4H</v>
      </c>
      <c r="D235" s="177" t="s">
        <v>829</v>
      </c>
      <c r="E235" s="177" t="str">
        <f>VLOOKUP(H235,通道基本信息!B:K,6,0)</f>
        <v>R</v>
      </c>
      <c r="F235" s="177" t="str">
        <f>VLOOKUP(H235,通道基本信息!B:K,5,0)</f>
        <v>C</v>
      </c>
      <c r="G235" s="177" t="str">
        <f>VLOOKUP(H235,通道基本信息!B:K,8,0)</f>
        <v>H</v>
      </c>
      <c r="H235" s="177" t="s">
        <v>820</v>
      </c>
      <c r="I235" s="177">
        <v>4</v>
      </c>
      <c r="J235" s="177">
        <v>36</v>
      </c>
      <c r="K235" s="177">
        <v>14128.5</v>
      </c>
      <c r="L235" s="177">
        <v>14164.5</v>
      </c>
      <c r="M235" s="177" t="s">
        <v>830</v>
      </c>
      <c r="N235" s="177" t="s">
        <v>831</v>
      </c>
      <c r="O235" s="2" t="str">
        <f>VLOOKUP(H235,通道基本信息!B:L,3,FALSE)</f>
        <v>CS12</v>
      </c>
    </row>
    <row r="236" s="2" customFormat="1" ht="13.5" hidden="1" customHeight="1" spans="1:15">
      <c r="A236" s="177">
        <v>235</v>
      </c>
      <c r="B236" s="177" t="str">
        <f t="shared" si="7"/>
        <v>CS12-R004-8-5</v>
      </c>
      <c r="C236" s="177" t="str">
        <f t="shared" si="6"/>
        <v>CS12-RC5H</v>
      </c>
      <c r="D236" s="177" t="s">
        <v>832</v>
      </c>
      <c r="E236" s="177" t="str">
        <f>VLOOKUP(H236,通道基本信息!B:K,6,0)</f>
        <v>R</v>
      </c>
      <c r="F236" s="177" t="str">
        <f>VLOOKUP(H236,通道基本信息!B:K,5,0)</f>
        <v>C</v>
      </c>
      <c r="G236" s="177" t="str">
        <f>VLOOKUP(H236,通道基本信息!B:K,8,0)</f>
        <v>H</v>
      </c>
      <c r="H236" s="177" t="s">
        <v>820</v>
      </c>
      <c r="I236" s="177">
        <v>5</v>
      </c>
      <c r="J236" s="177">
        <v>36</v>
      </c>
      <c r="K236" s="177">
        <v>14170</v>
      </c>
      <c r="L236" s="177">
        <v>14206</v>
      </c>
      <c r="M236" s="177" t="s">
        <v>833</v>
      </c>
      <c r="N236" s="177" t="s">
        <v>834</v>
      </c>
      <c r="O236" s="2" t="str">
        <f>VLOOKUP(H236,通道基本信息!B:L,3,FALSE)</f>
        <v>CS12</v>
      </c>
    </row>
    <row r="237" s="2" customFormat="1" ht="13.5" hidden="1" customHeight="1" spans="1:15">
      <c r="A237" s="177">
        <v>236</v>
      </c>
      <c r="B237" s="177" t="str">
        <f t="shared" si="7"/>
        <v>CS12-R004-8-6</v>
      </c>
      <c r="C237" s="177" t="str">
        <f t="shared" si="6"/>
        <v>CS12-RC6H</v>
      </c>
      <c r="D237" s="177" t="s">
        <v>835</v>
      </c>
      <c r="E237" s="177" t="str">
        <f>VLOOKUP(H237,通道基本信息!B:K,6,0)</f>
        <v>R</v>
      </c>
      <c r="F237" s="177" t="str">
        <f>VLOOKUP(H237,通道基本信息!B:K,5,0)</f>
        <v>C</v>
      </c>
      <c r="G237" s="177" t="str">
        <f>VLOOKUP(H237,通道基本信息!B:K,8,0)</f>
        <v>H</v>
      </c>
      <c r="H237" s="177" t="s">
        <v>820</v>
      </c>
      <c r="I237" s="177">
        <v>6</v>
      </c>
      <c r="J237" s="177">
        <v>36</v>
      </c>
      <c r="K237" s="177">
        <v>14211.5</v>
      </c>
      <c r="L237" s="177">
        <v>14247.5</v>
      </c>
      <c r="M237" s="177" t="s">
        <v>836</v>
      </c>
      <c r="N237" s="177" t="s">
        <v>837</v>
      </c>
      <c r="O237" s="2" t="str">
        <f>VLOOKUP(H237,通道基本信息!B:L,3,FALSE)</f>
        <v>CS12</v>
      </c>
    </row>
    <row r="238" s="2" customFormat="1" ht="13.5" hidden="1" customHeight="1" spans="1:15">
      <c r="A238" s="177">
        <v>237</v>
      </c>
      <c r="B238" s="177" t="str">
        <f t="shared" si="7"/>
        <v>CS12-R004-8-7</v>
      </c>
      <c r="C238" s="177" t="str">
        <f t="shared" si="6"/>
        <v>CS12-RC12H</v>
      </c>
      <c r="D238" s="177" t="s">
        <v>838</v>
      </c>
      <c r="E238" s="177" t="str">
        <f>VLOOKUP(H238,通道基本信息!B:K,6,0)</f>
        <v>R</v>
      </c>
      <c r="F238" s="177" t="str">
        <f>VLOOKUP(H238,通道基本信息!B:K,5,0)</f>
        <v>C</v>
      </c>
      <c r="G238" s="177" t="str">
        <f>VLOOKUP(H238,通道基本信息!B:K,8,0)</f>
        <v>H</v>
      </c>
      <c r="H238" s="177" t="s">
        <v>820</v>
      </c>
      <c r="I238" s="177">
        <v>7</v>
      </c>
      <c r="J238" s="177">
        <v>54</v>
      </c>
      <c r="K238" s="177">
        <v>14254.5</v>
      </c>
      <c r="L238" s="177">
        <v>14308.5</v>
      </c>
      <c r="M238" s="177" t="s">
        <v>839</v>
      </c>
      <c r="N238" s="177" t="s">
        <v>840</v>
      </c>
      <c r="O238" s="2" t="str">
        <f>VLOOKUP(H238,通道基本信息!B:L,3,FALSE)</f>
        <v>CS12</v>
      </c>
    </row>
    <row r="239" s="2" customFormat="1" ht="13.5" hidden="1" customHeight="1" spans="1:15">
      <c r="A239" s="177">
        <v>238</v>
      </c>
      <c r="B239" s="177" t="str">
        <f t="shared" si="7"/>
        <v>CS12-R004-8-8</v>
      </c>
      <c r="C239" s="177" t="str">
        <f t="shared" si="6"/>
        <v>CS12-RC13H</v>
      </c>
      <c r="D239" s="177" t="s">
        <v>841</v>
      </c>
      <c r="E239" s="177" t="str">
        <f>VLOOKUP(H239,通道基本信息!B:K,6,0)</f>
        <v>R</v>
      </c>
      <c r="F239" s="177" t="str">
        <f>VLOOKUP(H239,通道基本信息!B:K,5,0)</f>
        <v>C</v>
      </c>
      <c r="G239" s="177" t="str">
        <f>VLOOKUP(H239,通道基本信息!B:K,8,0)</f>
        <v>H</v>
      </c>
      <c r="H239" s="177" t="s">
        <v>820</v>
      </c>
      <c r="I239" s="177">
        <v>8</v>
      </c>
      <c r="J239" s="177">
        <v>54</v>
      </c>
      <c r="K239" s="177">
        <v>14317</v>
      </c>
      <c r="L239" s="177">
        <v>14371</v>
      </c>
      <c r="M239" s="177" t="s">
        <v>842</v>
      </c>
      <c r="N239" s="177" t="s">
        <v>843</v>
      </c>
      <c r="O239" s="2" t="str">
        <f>VLOOKUP(H239,通道基本信息!B:L,3,FALSE)</f>
        <v>CS12</v>
      </c>
    </row>
    <row r="240" s="2" customFormat="1" ht="13.5" hidden="1" customHeight="1" spans="1:15">
      <c r="A240" s="177">
        <v>239</v>
      </c>
      <c r="B240" s="177" t="str">
        <f t="shared" si="7"/>
        <v>CS12-R005-2-1</v>
      </c>
      <c r="C240" s="177" t="str">
        <f t="shared" si="6"/>
        <v>CS12-REM14H</v>
      </c>
      <c r="D240" s="177" t="s">
        <v>844</v>
      </c>
      <c r="E240" s="177" t="str">
        <f>VLOOKUP(H240,通道基本信息!B:K,6,0)</f>
        <v>R</v>
      </c>
      <c r="F240" s="177" t="str">
        <f>VLOOKUP(H240,通道基本信息!B:K,5,0)</f>
        <v>E</v>
      </c>
      <c r="G240" s="177" t="str">
        <f>VLOOKUP(H240,通道基本信息!B:K,8,0)</f>
        <v>H</v>
      </c>
      <c r="H240" s="177" t="s">
        <v>845</v>
      </c>
      <c r="I240" s="177">
        <v>1</v>
      </c>
      <c r="J240" s="177">
        <v>54</v>
      </c>
      <c r="K240" s="177">
        <v>14379.5</v>
      </c>
      <c r="L240" s="177">
        <v>14433.5</v>
      </c>
      <c r="M240" s="177" t="s">
        <v>846</v>
      </c>
      <c r="N240" s="177" t="s">
        <v>847</v>
      </c>
      <c r="O240" s="2" t="str">
        <f>VLOOKUP(H240,通道基本信息!B:L,3,FALSE)</f>
        <v>CS12</v>
      </c>
    </row>
    <row r="241" s="2" customFormat="1" ht="13.5" hidden="1" customHeight="1" spans="1:15">
      <c r="A241" s="177">
        <v>240</v>
      </c>
      <c r="B241" s="177" t="str">
        <f t="shared" si="7"/>
        <v>CS12-R005-2-2</v>
      </c>
      <c r="C241" s="177" t="str">
        <f t="shared" si="6"/>
        <v>CS12-REM15H</v>
      </c>
      <c r="D241" s="177" t="s">
        <v>848</v>
      </c>
      <c r="E241" s="177" t="str">
        <f>VLOOKUP(H241,通道基本信息!B:K,6,0)</f>
        <v>R</v>
      </c>
      <c r="F241" s="177" t="str">
        <f>VLOOKUP(H241,通道基本信息!B:K,5,0)</f>
        <v>E</v>
      </c>
      <c r="G241" s="177" t="str">
        <f>VLOOKUP(H241,通道基本信息!B:K,8,0)</f>
        <v>H</v>
      </c>
      <c r="H241" s="177" t="s">
        <v>845</v>
      </c>
      <c r="I241" s="177">
        <v>2</v>
      </c>
      <c r="J241" s="177">
        <v>54</v>
      </c>
      <c r="K241" s="177">
        <v>14442</v>
      </c>
      <c r="L241" s="177">
        <v>14496</v>
      </c>
      <c r="M241" s="177" t="s">
        <v>849</v>
      </c>
      <c r="N241" s="177" t="s">
        <v>850</v>
      </c>
      <c r="O241" s="2" t="str">
        <f>VLOOKUP(H241,通道基本信息!B:L,3,FALSE)</f>
        <v>CS12</v>
      </c>
    </row>
    <row r="242" s="2" customFormat="1" ht="13.5" hidden="1" customHeight="1" spans="1:15">
      <c r="A242" s="177">
        <v>241</v>
      </c>
      <c r="B242" s="177" t="str">
        <f t="shared" si="7"/>
        <v>CS12-R006-5-1</v>
      </c>
      <c r="C242" s="177" t="str">
        <f t="shared" si="6"/>
        <v>CS12-RC7V</v>
      </c>
      <c r="D242" s="177" t="s">
        <v>851</v>
      </c>
      <c r="E242" s="177" t="str">
        <f>VLOOKUP(H242,通道基本信息!B:K,6,0)</f>
        <v>R</v>
      </c>
      <c r="F242" s="177" t="str">
        <f>VLOOKUP(H242,通道基本信息!B:K,5,0)</f>
        <v>C</v>
      </c>
      <c r="G242" s="177" t="str">
        <f>VLOOKUP(H242,通道基本信息!B:K,8,0)</f>
        <v>V</v>
      </c>
      <c r="H242" s="177" t="s">
        <v>852</v>
      </c>
      <c r="I242" s="177">
        <v>1</v>
      </c>
      <c r="J242" s="177">
        <v>54</v>
      </c>
      <c r="K242" s="177">
        <v>14005</v>
      </c>
      <c r="L242" s="177">
        <v>14059</v>
      </c>
      <c r="M242" s="177" t="s">
        <v>853</v>
      </c>
      <c r="N242" s="177" t="s">
        <v>854</v>
      </c>
      <c r="O242" s="2" t="str">
        <f>VLOOKUP(H242,通道基本信息!B:L,3,FALSE)</f>
        <v>CS12</v>
      </c>
    </row>
    <row r="243" s="2" customFormat="1" ht="13.5" hidden="1" customHeight="1" spans="1:15">
      <c r="A243" s="177">
        <v>242</v>
      </c>
      <c r="B243" s="177" t="str">
        <f t="shared" si="7"/>
        <v>CS12-R006-5-2</v>
      </c>
      <c r="C243" s="177" t="str">
        <f t="shared" si="6"/>
        <v>CS12-RC8V</v>
      </c>
      <c r="D243" s="177" t="s">
        <v>855</v>
      </c>
      <c r="E243" s="177" t="str">
        <f>VLOOKUP(H243,通道基本信息!B:K,6,0)</f>
        <v>R</v>
      </c>
      <c r="F243" s="177" t="str">
        <f>VLOOKUP(H243,通道基本信息!B:K,5,0)</f>
        <v>C</v>
      </c>
      <c r="G243" s="177" t="str">
        <f>VLOOKUP(H243,通道基本信息!B:K,8,0)</f>
        <v>V</v>
      </c>
      <c r="H243" s="177" t="s">
        <v>852</v>
      </c>
      <c r="I243" s="177">
        <v>2</v>
      </c>
      <c r="J243" s="177">
        <v>54</v>
      </c>
      <c r="K243" s="177">
        <v>14067.5</v>
      </c>
      <c r="L243" s="177">
        <v>14121.5</v>
      </c>
      <c r="M243" s="177" t="s">
        <v>856</v>
      </c>
      <c r="N243" s="177" t="s">
        <v>857</v>
      </c>
      <c r="O243" s="2" t="str">
        <f>VLOOKUP(H243,通道基本信息!B:L,3,FALSE)</f>
        <v>CS12</v>
      </c>
    </row>
    <row r="244" s="2" customFormat="1" ht="13.5" hidden="1" customHeight="1" spans="1:15">
      <c r="A244" s="177">
        <v>243</v>
      </c>
      <c r="B244" s="177" t="str">
        <f t="shared" si="7"/>
        <v>CS12-R006-5-3</v>
      </c>
      <c r="C244" s="177" t="str">
        <f t="shared" si="6"/>
        <v>CS12-RC9V</v>
      </c>
      <c r="D244" s="177" t="s">
        <v>858</v>
      </c>
      <c r="E244" s="177" t="str">
        <f>VLOOKUP(H244,通道基本信息!B:K,6,0)</f>
        <v>R</v>
      </c>
      <c r="F244" s="177" t="str">
        <f>VLOOKUP(H244,通道基本信息!B:K,5,0)</f>
        <v>C</v>
      </c>
      <c r="G244" s="177" t="str">
        <f>VLOOKUP(H244,通道基本信息!B:K,8,0)</f>
        <v>V</v>
      </c>
      <c r="H244" s="177" t="s">
        <v>852</v>
      </c>
      <c r="I244" s="177">
        <v>3</v>
      </c>
      <c r="J244" s="177">
        <v>36</v>
      </c>
      <c r="K244" s="177">
        <v>14128.5</v>
      </c>
      <c r="L244" s="177">
        <v>14164.5</v>
      </c>
      <c r="M244" s="177" t="s">
        <v>859</v>
      </c>
      <c r="N244" s="177" t="s">
        <v>860</v>
      </c>
      <c r="O244" s="2" t="str">
        <f>VLOOKUP(H244,通道基本信息!B:L,3,FALSE)</f>
        <v>CS12</v>
      </c>
    </row>
    <row r="245" s="2" customFormat="1" ht="13.5" hidden="1" customHeight="1" spans="1:15">
      <c r="A245" s="177">
        <v>244</v>
      </c>
      <c r="B245" s="177" t="str">
        <f t="shared" si="7"/>
        <v>CS12-R006-5-4</v>
      </c>
      <c r="C245" s="177" t="str">
        <f t="shared" si="6"/>
        <v>CS12-RC10V</v>
      </c>
      <c r="D245" s="177" t="s">
        <v>861</v>
      </c>
      <c r="E245" s="177" t="str">
        <f>VLOOKUP(H245,通道基本信息!B:K,6,0)</f>
        <v>R</v>
      </c>
      <c r="F245" s="177" t="str">
        <f>VLOOKUP(H245,通道基本信息!B:K,5,0)</f>
        <v>C</v>
      </c>
      <c r="G245" s="177" t="str">
        <f>VLOOKUP(H245,通道基本信息!B:K,8,0)</f>
        <v>V</v>
      </c>
      <c r="H245" s="177" t="s">
        <v>852</v>
      </c>
      <c r="I245" s="177">
        <v>4</v>
      </c>
      <c r="J245" s="177">
        <v>36</v>
      </c>
      <c r="K245" s="177">
        <v>14170</v>
      </c>
      <c r="L245" s="177">
        <v>14206</v>
      </c>
      <c r="M245" s="177" t="s">
        <v>862</v>
      </c>
      <c r="N245" s="177" t="s">
        <v>863</v>
      </c>
      <c r="O245" s="2" t="str">
        <f>VLOOKUP(H245,通道基本信息!B:L,3,FALSE)</f>
        <v>CS12</v>
      </c>
    </row>
    <row r="246" s="2" customFormat="1" ht="13.5" hidden="1" customHeight="1" spans="1:15">
      <c r="A246" s="177">
        <v>245</v>
      </c>
      <c r="B246" s="177" t="str">
        <f t="shared" si="7"/>
        <v>CS12-R006-5-5</v>
      </c>
      <c r="C246" s="177" t="str">
        <f t="shared" si="6"/>
        <v>CS12-RC11V</v>
      </c>
      <c r="D246" s="177" t="s">
        <v>864</v>
      </c>
      <c r="E246" s="177" t="str">
        <f>VLOOKUP(H246,通道基本信息!B:K,6,0)</f>
        <v>R</v>
      </c>
      <c r="F246" s="177" t="str">
        <f>VLOOKUP(H246,通道基本信息!B:K,5,0)</f>
        <v>C</v>
      </c>
      <c r="G246" s="177" t="str">
        <f>VLOOKUP(H246,通道基本信息!B:K,8,0)</f>
        <v>V</v>
      </c>
      <c r="H246" s="177" t="s">
        <v>852</v>
      </c>
      <c r="I246" s="177">
        <v>5</v>
      </c>
      <c r="J246" s="177">
        <v>36</v>
      </c>
      <c r="K246" s="177">
        <v>14211.5</v>
      </c>
      <c r="L246" s="177">
        <v>14247.5</v>
      </c>
      <c r="M246" s="177" t="s">
        <v>865</v>
      </c>
      <c r="N246" s="177" t="s">
        <v>866</v>
      </c>
      <c r="O246" s="2" t="str">
        <f>VLOOKUP(H246,通道基本信息!B:L,3,FALSE)</f>
        <v>CS12</v>
      </c>
    </row>
    <row r="247" s="2" customFormat="1" ht="13.5" hidden="1" customHeight="1" spans="1:15">
      <c r="A247" s="177">
        <v>246</v>
      </c>
      <c r="B247" s="177" t="str">
        <f t="shared" si="7"/>
        <v>CS12-R007-4-1</v>
      </c>
      <c r="C247" s="177" t="str">
        <f t="shared" si="6"/>
        <v>CS12-REM16V</v>
      </c>
      <c r="D247" s="177" t="s">
        <v>867</v>
      </c>
      <c r="E247" s="177" t="str">
        <f>VLOOKUP(H247,通道基本信息!B:K,6,0)</f>
        <v>R</v>
      </c>
      <c r="F247" s="177" t="str">
        <f>VLOOKUP(H247,通道基本信息!B:K,5,0)</f>
        <v>E</v>
      </c>
      <c r="G247" s="177" t="str">
        <f>VLOOKUP(H247,通道基本信息!B:K,8,0)</f>
        <v>V</v>
      </c>
      <c r="H247" s="177" t="s">
        <v>868</v>
      </c>
      <c r="I247" s="177">
        <v>1</v>
      </c>
      <c r="J247" s="177">
        <v>54</v>
      </c>
      <c r="K247" s="177">
        <v>14254.5</v>
      </c>
      <c r="L247" s="177">
        <v>14308.5</v>
      </c>
      <c r="M247" s="177" t="s">
        <v>869</v>
      </c>
      <c r="N247" s="177" t="s">
        <v>870</v>
      </c>
      <c r="O247" s="2" t="str">
        <f>VLOOKUP(H247,通道基本信息!B:L,3,FALSE)</f>
        <v>CS12</v>
      </c>
    </row>
    <row r="248" s="2" customFormat="1" ht="13.5" hidden="1" customHeight="1" spans="1:15">
      <c r="A248" s="177">
        <v>247</v>
      </c>
      <c r="B248" s="177" t="str">
        <f t="shared" si="7"/>
        <v>CS12-R007-4-2</v>
      </c>
      <c r="C248" s="177" t="str">
        <f t="shared" si="6"/>
        <v>CS12-REM17V</v>
      </c>
      <c r="D248" s="177" t="s">
        <v>871</v>
      </c>
      <c r="E248" s="177" t="str">
        <f>VLOOKUP(H248,通道基本信息!B:K,6,0)</f>
        <v>R</v>
      </c>
      <c r="F248" s="177" t="str">
        <f>VLOOKUP(H248,通道基本信息!B:K,5,0)</f>
        <v>E</v>
      </c>
      <c r="G248" s="177" t="str">
        <f>VLOOKUP(H248,通道基本信息!B:K,8,0)</f>
        <v>V</v>
      </c>
      <c r="H248" s="177" t="s">
        <v>868</v>
      </c>
      <c r="I248" s="177">
        <v>2</v>
      </c>
      <c r="J248" s="177">
        <v>54</v>
      </c>
      <c r="K248" s="177">
        <v>14317</v>
      </c>
      <c r="L248" s="177">
        <v>14371</v>
      </c>
      <c r="M248" s="177" t="s">
        <v>872</v>
      </c>
      <c r="N248" s="177" t="s">
        <v>873</v>
      </c>
      <c r="O248" s="2" t="str">
        <f>VLOOKUP(H248,通道基本信息!B:L,3,FALSE)</f>
        <v>CS12</v>
      </c>
    </row>
    <row r="249" s="2" customFormat="1" ht="13.5" hidden="1" customHeight="1" spans="1:15">
      <c r="A249" s="177">
        <v>248</v>
      </c>
      <c r="B249" s="177" t="str">
        <f t="shared" si="7"/>
        <v>CS12-R007-4-3</v>
      </c>
      <c r="C249" s="177" t="str">
        <f t="shared" si="6"/>
        <v>CS12-REM18V</v>
      </c>
      <c r="D249" s="177" t="s">
        <v>874</v>
      </c>
      <c r="E249" s="177" t="str">
        <f>VLOOKUP(H249,通道基本信息!B:K,6,0)</f>
        <v>R</v>
      </c>
      <c r="F249" s="177" t="str">
        <f>VLOOKUP(H249,通道基本信息!B:K,5,0)</f>
        <v>E</v>
      </c>
      <c r="G249" s="177" t="str">
        <f>VLOOKUP(H249,通道基本信息!B:K,8,0)</f>
        <v>V</v>
      </c>
      <c r="H249" s="177" t="s">
        <v>868</v>
      </c>
      <c r="I249" s="177">
        <v>3</v>
      </c>
      <c r="J249" s="177">
        <v>54</v>
      </c>
      <c r="K249" s="177">
        <v>14379.5</v>
      </c>
      <c r="L249" s="177">
        <v>14433.5</v>
      </c>
      <c r="M249" s="177" t="s">
        <v>875</v>
      </c>
      <c r="N249" s="177" t="s">
        <v>876</v>
      </c>
      <c r="O249" s="2" t="str">
        <f>VLOOKUP(H249,通道基本信息!B:L,3,FALSE)</f>
        <v>CS12</v>
      </c>
    </row>
    <row r="250" s="2" customFormat="1" ht="13.5" hidden="1" customHeight="1" spans="1:15">
      <c r="A250" s="177">
        <v>249</v>
      </c>
      <c r="B250" s="177" t="str">
        <f t="shared" si="7"/>
        <v>CS12-R007-4-4</v>
      </c>
      <c r="C250" s="177" t="str">
        <f t="shared" si="6"/>
        <v>CS12-REM19V</v>
      </c>
      <c r="D250" s="177" t="s">
        <v>877</v>
      </c>
      <c r="E250" s="177" t="str">
        <f>VLOOKUP(H250,通道基本信息!B:K,6,0)</f>
        <v>R</v>
      </c>
      <c r="F250" s="177" t="str">
        <f>VLOOKUP(H250,通道基本信息!B:K,5,0)</f>
        <v>E</v>
      </c>
      <c r="G250" s="177" t="str">
        <f>VLOOKUP(H250,通道基本信息!B:K,8,0)</f>
        <v>V</v>
      </c>
      <c r="H250" s="177" t="s">
        <v>868</v>
      </c>
      <c r="I250" s="177">
        <v>4</v>
      </c>
      <c r="J250" s="177">
        <v>54</v>
      </c>
      <c r="K250" s="177">
        <v>14442</v>
      </c>
      <c r="L250" s="177">
        <v>14496</v>
      </c>
      <c r="M250" s="177" t="s">
        <v>878</v>
      </c>
      <c r="N250" s="177" t="s">
        <v>879</v>
      </c>
      <c r="O250" s="2" t="str">
        <f>VLOOKUP(H250,通道基本信息!B:L,3,FALSE)</f>
        <v>CS12</v>
      </c>
    </row>
    <row r="251" s="2" customFormat="1" ht="13.5" hidden="1" customHeight="1" spans="1:15">
      <c r="A251" s="177">
        <v>250</v>
      </c>
      <c r="B251" s="177" t="str">
        <f t="shared" si="7"/>
        <v>CS12-T001-12-1</v>
      </c>
      <c r="C251" s="177" t="str">
        <f t="shared" si="6"/>
        <v>CS12-TW3A</v>
      </c>
      <c r="D251" s="177" t="s">
        <v>880</v>
      </c>
      <c r="E251" s="177" t="str">
        <f>VLOOKUP(H251,通道基本信息!B:K,6,0)</f>
        <v>T</v>
      </c>
      <c r="F251" s="177" t="str">
        <f>VLOOKUP(H251,通道基本信息!B:K,5,0)</f>
        <v>W</v>
      </c>
      <c r="G251" s="177" t="str">
        <f>VLOOKUP(H251,通道基本信息!B:K,8,0)</f>
        <v>H</v>
      </c>
      <c r="H251" s="177" t="s">
        <v>881</v>
      </c>
      <c r="I251" s="177">
        <v>1</v>
      </c>
      <c r="J251" s="177">
        <v>36</v>
      </c>
      <c r="K251" s="177">
        <v>3702</v>
      </c>
      <c r="L251" s="177">
        <v>3738</v>
      </c>
      <c r="M251" s="177" t="s">
        <v>640</v>
      </c>
      <c r="N251" s="177" t="s">
        <v>780</v>
      </c>
      <c r="O251" s="2" t="str">
        <f>VLOOKUP(H251,通道基本信息!B:L,3,FALSE)</f>
        <v>CS12</v>
      </c>
    </row>
    <row r="252" s="2" customFormat="1" ht="13.5" hidden="1" customHeight="1" spans="1:15">
      <c r="A252" s="177">
        <v>251</v>
      </c>
      <c r="B252" s="177" t="str">
        <f t="shared" si="7"/>
        <v>CS12-T001-12-2</v>
      </c>
      <c r="C252" s="177" t="str">
        <f t="shared" si="6"/>
        <v>CS12-TW4A</v>
      </c>
      <c r="D252" s="177" t="s">
        <v>882</v>
      </c>
      <c r="E252" s="177" t="str">
        <f>VLOOKUP(H252,通道基本信息!B:K,6,0)</f>
        <v>T</v>
      </c>
      <c r="F252" s="177" t="str">
        <f>VLOOKUP(H252,通道基本信息!B:K,5,0)</f>
        <v>W</v>
      </c>
      <c r="G252" s="177" t="str">
        <f>VLOOKUP(H252,通道基本信息!B:K,8,0)</f>
        <v>H</v>
      </c>
      <c r="H252" s="177" t="s">
        <v>881</v>
      </c>
      <c r="I252" s="177">
        <v>2</v>
      </c>
      <c r="J252" s="177">
        <v>36</v>
      </c>
      <c r="K252" s="177">
        <v>3742</v>
      </c>
      <c r="L252" s="177">
        <v>3778</v>
      </c>
      <c r="M252" s="177" t="s">
        <v>643</v>
      </c>
      <c r="N252" s="177" t="s">
        <v>782</v>
      </c>
      <c r="O252" s="2" t="str">
        <f>VLOOKUP(H252,通道基本信息!B:L,3,FALSE)</f>
        <v>CS12</v>
      </c>
    </row>
    <row r="253" s="2" customFormat="1" ht="13.5" hidden="1" customHeight="1" spans="1:15">
      <c r="A253" s="177">
        <v>252</v>
      </c>
      <c r="B253" s="177" t="str">
        <f t="shared" si="7"/>
        <v>CS12-T001-12-3</v>
      </c>
      <c r="C253" s="177" t="str">
        <f t="shared" si="6"/>
        <v>CS12-TW5A</v>
      </c>
      <c r="D253" s="177" t="s">
        <v>883</v>
      </c>
      <c r="E253" s="177" t="str">
        <f>VLOOKUP(H253,通道基本信息!B:K,6,0)</f>
        <v>T</v>
      </c>
      <c r="F253" s="177" t="str">
        <f>VLOOKUP(H253,通道基本信息!B:K,5,0)</f>
        <v>W</v>
      </c>
      <c r="G253" s="177" t="str">
        <f>VLOOKUP(H253,通道基本信息!B:K,8,0)</f>
        <v>H</v>
      </c>
      <c r="H253" s="177" t="s">
        <v>881</v>
      </c>
      <c r="I253" s="177">
        <v>3</v>
      </c>
      <c r="J253" s="177">
        <v>36</v>
      </c>
      <c r="K253" s="177">
        <v>3782</v>
      </c>
      <c r="L253" s="177">
        <v>3818</v>
      </c>
      <c r="M253" s="177" t="s">
        <v>645</v>
      </c>
      <c r="N253" s="177" t="s">
        <v>784</v>
      </c>
      <c r="O253" s="2" t="str">
        <f>VLOOKUP(H253,通道基本信息!B:L,3,FALSE)</f>
        <v>CS12</v>
      </c>
    </row>
    <row r="254" s="2" customFormat="1" ht="13.5" hidden="1" customHeight="1" spans="1:15">
      <c r="A254" s="177">
        <v>253</v>
      </c>
      <c r="B254" s="177" t="str">
        <f t="shared" si="7"/>
        <v>CS12-T001-12-4</v>
      </c>
      <c r="C254" s="177" t="str">
        <f t="shared" si="6"/>
        <v>CS12-TW6A</v>
      </c>
      <c r="D254" s="177" t="s">
        <v>884</v>
      </c>
      <c r="E254" s="177" t="str">
        <f>VLOOKUP(H254,通道基本信息!B:K,6,0)</f>
        <v>T</v>
      </c>
      <c r="F254" s="177" t="str">
        <f>VLOOKUP(H254,通道基本信息!B:K,5,0)</f>
        <v>W</v>
      </c>
      <c r="G254" s="177" t="str">
        <f>VLOOKUP(H254,通道基本信息!B:K,8,0)</f>
        <v>H</v>
      </c>
      <c r="H254" s="177" t="s">
        <v>881</v>
      </c>
      <c r="I254" s="177">
        <v>4</v>
      </c>
      <c r="J254" s="177">
        <v>36</v>
      </c>
      <c r="K254" s="177">
        <v>3822</v>
      </c>
      <c r="L254" s="177">
        <v>3858</v>
      </c>
      <c r="M254" s="177" t="s">
        <v>646</v>
      </c>
      <c r="N254" s="177" t="s">
        <v>786</v>
      </c>
      <c r="O254" s="2" t="str">
        <f>VLOOKUP(H254,通道基本信息!B:L,3,FALSE)</f>
        <v>CS12</v>
      </c>
    </row>
    <row r="255" s="2" customFormat="1" ht="13.5" hidden="1" customHeight="1" spans="1:15">
      <c r="A255" s="177">
        <v>254</v>
      </c>
      <c r="B255" s="177" t="str">
        <f t="shared" si="7"/>
        <v>CS12-T001-12-5</v>
      </c>
      <c r="C255" s="177" t="str">
        <f t="shared" si="6"/>
        <v>CS12-TW7A</v>
      </c>
      <c r="D255" s="177" t="s">
        <v>885</v>
      </c>
      <c r="E255" s="177" t="str">
        <f>VLOOKUP(H255,通道基本信息!B:K,6,0)</f>
        <v>T</v>
      </c>
      <c r="F255" s="177" t="str">
        <f>VLOOKUP(H255,通道基本信息!B:K,5,0)</f>
        <v>W</v>
      </c>
      <c r="G255" s="177" t="str">
        <f>VLOOKUP(H255,通道基本信息!B:K,8,0)</f>
        <v>H</v>
      </c>
      <c r="H255" s="177" t="s">
        <v>881</v>
      </c>
      <c r="I255" s="177">
        <v>5</v>
      </c>
      <c r="J255" s="177">
        <v>36</v>
      </c>
      <c r="K255" s="177">
        <v>3862</v>
      </c>
      <c r="L255" s="177">
        <v>3898</v>
      </c>
      <c r="M255" s="177" t="s">
        <v>647</v>
      </c>
      <c r="N255" s="177" t="s">
        <v>788</v>
      </c>
      <c r="O255" s="2" t="str">
        <f>VLOOKUP(H255,通道基本信息!B:L,3,FALSE)</f>
        <v>CS12</v>
      </c>
    </row>
    <row r="256" s="2" customFormat="1" ht="13.5" hidden="1" customHeight="1" spans="1:15">
      <c r="A256" s="177">
        <v>255</v>
      </c>
      <c r="B256" s="177" t="str">
        <f t="shared" si="7"/>
        <v>CS12-T001-12-6</v>
      </c>
      <c r="C256" s="177" t="str">
        <f t="shared" si="6"/>
        <v>CS12-TW8A</v>
      </c>
      <c r="D256" s="177" t="s">
        <v>886</v>
      </c>
      <c r="E256" s="177" t="str">
        <f>VLOOKUP(H256,通道基本信息!B:K,6,0)</f>
        <v>T</v>
      </c>
      <c r="F256" s="177" t="str">
        <f>VLOOKUP(H256,通道基本信息!B:K,5,0)</f>
        <v>W</v>
      </c>
      <c r="G256" s="177" t="str">
        <f>VLOOKUP(H256,通道基本信息!B:K,8,0)</f>
        <v>H</v>
      </c>
      <c r="H256" s="177" t="s">
        <v>881</v>
      </c>
      <c r="I256" s="177">
        <v>6</v>
      </c>
      <c r="J256" s="177">
        <v>36</v>
      </c>
      <c r="K256" s="177">
        <v>3902</v>
      </c>
      <c r="L256" s="177">
        <v>3938</v>
      </c>
      <c r="M256" s="177" t="s">
        <v>648</v>
      </c>
      <c r="N256" s="177" t="s">
        <v>790</v>
      </c>
      <c r="O256" s="2" t="str">
        <f>VLOOKUP(H256,通道基本信息!B:L,3,FALSE)</f>
        <v>CS12</v>
      </c>
    </row>
    <row r="257" s="2" customFormat="1" ht="13.5" hidden="1" customHeight="1" spans="1:15">
      <c r="A257" s="177">
        <v>256</v>
      </c>
      <c r="B257" s="177" t="str">
        <f t="shared" si="7"/>
        <v>CS12-T001-12-7</v>
      </c>
      <c r="C257" s="177" t="str">
        <f t="shared" si="6"/>
        <v>CS12-TW9A</v>
      </c>
      <c r="D257" s="177" t="s">
        <v>730</v>
      </c>
      <c r="E257" s="177" t="str">
        <f>VLOOKUP(H257,通道基本信息!B:K,6,0)</f>
        <v>T</v>
      </c>
      <c r="F257" s="177" t="str">
        <f>VLOOKUP(H257,通道基本信息!B:K,5,0)</f>
        <v>W</v>
      </c>
      <c r="G257" s="177" t="str">
        <f>VLOOKUP(H257,通道基本信息!B:K,8,0)</f>
        <v>H</v>
      </c>
      <c r="H257" s="177" t="s">
        <v>881</v>
      </c>
      <c r="I257" s="177">
        <v>7</v>
      </c>
      <c r="J257" s="177">
        <v>36</v>
      </c>
      <c r="K257" s="177">
        <v>3942</v>
      </c>
      <c r="L257" s="177">
        <v>3978</v>
      </c>
      <c r="M257" s="177" t="s">
        <v>615</v>
      </c>
      <c r="N257" s="177" t="s">
        <v>616</v>
      </c>
      <c r="O257" s="2" t="str">
        <f>VLOOKUP(H257,通道基本信息!B:L,3,FALSE)</f>
        <v>CS12</v>
      </c>
    </row>
    <row r="258" s="2" customFormat="1" ht="13.5" hidden="1" customHeight="1" spans="1:15">
      <c r="A258" s="177">
        <v>257</v>
      </c>
      <c r="B258" s="177" t="str">
        <f t="shared" si="7"/>
        <v>CS12-T001-12-8</v>
      </c>
      <c r="C258" s="177" t="str">
        <f t="shared" ref="C258:C321" si="8">O258&amp;"-"&amp;D258</f>
        <v>CS12-TW10A</v>
      </c>
      <c r="D258" s="177" t="s">
        <v>732</v>
      </c>
      <c r="E258" s="177" t="str">
        <f>VLOOKUP(H258,通道基本信息!B:K,6,0)</f>
        <v>T</v>
      </c>
      <c r="F258" s="177" t="str">
        <f>VLOOKUP(H258,通道基本信息!B:K,5,0)</f>
        <v>W</v>
      </c>
      <c r="G258" s="177" t="str">
        <f>VLOOKUP(H258,通道基本信息!B:K,8,0)</f>
        <v>H</v>
      </c>
      <c r="H258" s="177" t="s">
        <v>881</v>
      </c>
      <c r="I258" s="177">
        <v>8</v>
      </c>
      <c r="J258" s="177">
        <v>36</v>
      </c>
      <c r="K258" s="177">
        <v>3982</v>
      </c>
      <c r="L258" s="177">
        <v>4018</v>
      </c>
      <c r="M258" s="177" t="s">
        <v>618</v>
      </c>
      <c r="N258" s="177" t="s">
        <v>619</v>
      </c>
      <c r="O258" s="2" t="str">
        <f>VLOOKUP(H258,通道基本信息!B:L,3,FALSE)</f>
        <v>CS12</v>
      </c>
    </row>
    <row r="259" s="2" customFormat="1" ht="13.5" hidden="1" customHeight="1" spans="1:15">
      <c r="A259" s="177">
        <v>258</v>
      </c>
      <c r="B259" s="177" t="str">
        <f t="shared" ref="B259:B322" si="9">H259&amp;"-"&amp;I259</f>
        <v>CS12-T001-12-9</v>
      </c>
      <c r="C259" s="177" t="str">
        <f t="shared" si="8"/>
        <v>CS12-TW11A</v>
      </c>
      <c r="D259" s="177" t="s">
        <v>733</v>
      </c>
      <c r="E259" s="177" t="str">
        <f>VLOOKUP(H259,通道基本信息!B:K,6,0)</f>
        <v>T</v>
      </c>
      <c r="F259" s="177" t="str">
        <f>VLOOKUP(H259,通道基本信息!B:K,5,0)</f>
        <v>W</v>
      </c>
      <c r="G259" s="177" t="str">
        <f>VLOOKUP(H259,通道基本信息!B:K,8,0)</f>
        <v>H</v>
      </c>
      <c r="H259" s="177" t="s">
        <v>881</v>
      </c>
      <c r="I259" s="177">
        <v>9</v>
      </c>
      <c r="J259" s="177">
        <v>36</v>
      </c>
      <c r="K259" s="177">
        <v>4022</v>
      </c>
      <c r="L259" s="177">
        <v>4058</v>
      </c>
      <c r="M259" s="177" t="s">
        <v>621</v>
      </c>
      <c r="N259" s="177" t="s">
        <v>622</v>
      </c>
      <c r="O259" s="2" t="str">
        <f>VLOOKUP(H259,通道基本信息!B:L,3,FALSE)</f>
        <v>CS12</v>
      </c>
    </row>
    <row r="260" s="2" customFormat="1" ht="13.5" hidden="1" customHeight="1" spans="1:15">
      <c r="A260" s="177">
        <v>259</v>
      </c>
      <c r="B260" s="177" t="str">
        <f t="shared" si="9"/>
        <v>CS12-T001-12-10</v>
      </c>
      <c r="C260" s="177" t="str">
        <f t="shared" si="8"/>
        <v>CS12-TW12A</v>
      </c>
      <c r="D260" s="177" t="s">
        <v>734</v>
      </c>
      <c r="E260" s="177" t="str">
        <f>VLOOKUP(H260,通道基本信息!B:K,6,0)</f>
        <v>T</v>
      </c>
      <c r="F260" s="177" t="str">
        <f>VLOOKUP(H260,通道基本信息!B:K,5,0)</f>
        <v>W</v>
      </c>
      <c r="G260" s="177" t="str">
        <f>VLOOKUP(H260,通道基本信息!B:K,8,0)</f>
        <v>H</v>
      </c>
      <c r="H260" s="177" t="s">
        <v>881</v>
      </c>
      <c r="I260" s="177">
        <v>10</v>
      </c>
      <c r="J260" s="177">
        <v>36</v>
      </c>
      <c r="K260" s="177">
        <v>4062</v>
      </c>
      <c r="L260" s="177">
        <v>4098</v>
      </c>
      <c r="M260" s="177" t="s">
        <v>624</v>
      </c>
      <c r="N260" s="177" t="s">
        <v>625</v>
      </c>
      <c r="O260" s="2" t="str">
        <f>VLOOKUP(H260,通道基本信息!B:L,3,FALSE)</f>
        <v>CS12</v>
      </c>
    </row>
    <row r="261" s="2" customFormat="1" ht="13.5" hidden="1" customHeight="1" spans="1:15">
      <c r="A261" s="177">
        <v>260</v>
      </c>
      <c r="B261" s="177" t="str">
        <f t="shared" si="9"/>
        <v>CS12-T001-12-11</v>
      </c>
      <c r="C261" s="177" t="str">
        <f t="shared" si="8"/>
        <v>CS12-TW13A</v>
      </c>
      <c r="D261" s="177" t="s">
        <v>735</v>
      </c>
      <c r="E261" s="177" t="str">
        <f>VLOOKUP(H261,通道基本信息!B:K,6,0)</f>
        <v>T</v>
      </c>
      <c r="F261" s="177" t="str">
        <f>VLOOKUP(H261,通道基本信息!B:K,5,0)</f>
        <v>W</v>
      </c>
      <c r="G261" s="177" t="str">
        <f>VLOOKUP(H261,通道基本信息!B:K,8,0)</f>
        <v>H</v>
      </c>
      <c r="H261" s="177" t="s">
        <v>881</v>
      </c>
      <c r="I261" s="177">
        <v>11</v>
      </c>
      <c r="J261" s="177">
        <v>36</v>
      </c>
      <c r="K261" s="177">
        <v>4102</v>
      </c>
      <c r="L261" s="177">
        <v>4138</v>
      </c>
      <c r="M261" s="177" t="s">
        <v>627</v>
      </c>
      <c r="N261" s="177" t="s">
        <v>628</v>
      </c>
      <c r="O261" s="2" t="str">
        <f>VLOOKUP(H261,通道基本信息!B:L,3,FALSE)</f>
        <v>CS12</v>
      </c>
    </row>
    <row r="262" s="2" customFormat="1" ht="13.5" hidden="1" customHeight="1" spans="1:15">
      <c r="A262" s="177">
        <v>261</v>
      </c>
      <c r="B262" s="177" t="str">
        <f t="shared" si="9"/>
        <v>CS12-T001-12-12</v>
      </c>
      <c r="C262" s="177" t="str">
        <f t="shared" si="8"/>
        <v>CS12-TW14A</v>
      </c>
      <c r="D262" s="177" t="s">
        <v>736</v>
      </c>
      <c r="E262" s="177" t="str">
        <f>VLOOKUP(H262,通道基本信息!B:K,6,0)</f>
        <v>T</v>
      </c>
      <c r="F262" s="177" t="str">
        <f>VLOOKUP(H262,通道基本信息!B:K,5,0)</f>
        <v>W</v>
      </c>
      <c r="G262" s="177" t="str">
        <f>VLOOKUP(H262,通道基本信息!B:K,8,0)</f>
        <v>H</v>
      </c>
      <c r="H262" s="177" t="s">
        <v>881</v>
      </c>
      <c r="I262" s="177">
        <v>12</v>
      </c>
      <c r="J262" s="177">
        <v>36</v>
      </c>
      <c r="K262" s="177">
        <v>4142</v>
      </c>
      <c r="L262" s="177">
        <v>4178</v>
      </c>
      <c r="M262" s="177" t="s">
        <v>630</v>
      </c>
      <c r="N262" s="177" t="s">
        <v>631</v>
      </c>
      <c r="O262" s="2" t="str">
        <f>VLOOKUP(H262,通道基本信息!B:L,3,FALSE)</f>
        <v>CS12</v>
      </c>
    </row>
    <row r="263" s="2" customFormat="1" ht="13.5" hidden="1" customHeight="1" spans="1:15">
      <c r="A263" s="177">
        <v>262</v>
      </c>
      <c r="B263" s="177" t="str">
        <f t="shared" si="9"/>
        <v>CS12-T002-12-1</v>
      </c>
      <c r="C263" s="177" t="str">
        <f t="shared" si="8"/>
        <v>CS12-TW3B</v>
      </c>
      <c r="D263" s="177" t="s">
        <v>608</v>
      </c>
      <c r="E263" s="177" t="str">
        <f>VLOOKUP(H263,通道基本信息!B:K,6,0)</f>
        <v>T</v>
      </c>
      <c r="F263" s="177" t="str">
        <f>VLOOKUP(H263,通道基本信息!B:K,5,0)</f>
        <v>W</v>
      </c>
      <c r="G263" s="177" t="str">
        <f>VLOOKUP(H263,通道基本信息!B:K,8,0)</f>
        <v>V</v>
      </c>
      <c r="H263" s="177" t="s">
        <v>887</v>
      </c>
      <c r="I263" s="177">
        <v>1</v>
      </c>
      <c r="J263" s="177">
        <v>36</v>
      </c>
      <c r="K263" s="177">
        <v>3722</v>
      </c>
      <c r="L263" s="177">
        <v>3758</v>
      </c>
      <c r="M263" s="177" t="s">
        <v>660</v>
      </c>
      <c r="N263" s="177" t="s">
        <v>543</v>
      </c>
      <c r="O263" s="2" t="str">
        <f>VLOOKUP(H263,通道基本信息!B:L,3,FALSE)</f>
        <v>CS12</v>
      </c>
    </row>
    <row r="264" s="2" customFormat="1" ht="13.5" hidden="1" customHeight="1" spans="1:15">
      <c r="A264" s="177">
        <v>263</v>
      </c>
      <c r="B264" s="177" t="str">
        <f t="shared" si="9"/>
        <v>CS12-T002-12-2</v>
      </c>
      <c r="C264" s="177" t="str">
        <f t="shared" si="8"/>
        <v>CS12-TW4B</v>
      </c>
      <c r="D264" s="177" t="s">
        <v>888</v>
      </c>
      <c r="E264" s="177" t="str">
        <f>VLOOKUP(H264,通道基本信息!B:K,6,0)</f>
        <v>T</v>
      </c>
      <c r="F264" s="177" t="str">
        <f>VLOOKUP(H264,通道基本信息!B:K,5,0)</f>
        <v>W</v>
      </c>
      <c r="G264" s="177" t="str">
        <f>VLOOKUP(H264,通道基本信息!B:K,8,0)</f>
        <v>V</v>
      </c>
      <c r="H264" s="177" t="s">
        <v>887</v>
      </c>
      <c r="I264" s="177">
        <v>2</v>
      </c>
      <c r="J264" s="177">
        <v>36</v>
      </c>
      <c r="K264" s="177">
        <v>3762</v>
      </c>
      <c r="L264" s="177">
        <v>3798</v>
      </c>
      <c r="M264" s="177" t="s">
        <v>661</v>
      </c>
      <c r="N264" s="177" t="s">
        <v>793</v>
      </c>
      <c r="O264" s="2" t="str">
        <f>VLOOKUP(H264,通道基本信息!B:L,3,FALSE)</f>
        <v>CS12</v>
      </c>
    </row>
    <row r="265" s="2" customFormat="1" ht="13.5" hidden="1" customHeight="1" spans="1:15">
      <c r="A265" s="177">
        <v>264</v>
      </c>
      <c r="B265" s="177" t="str">
        <f t="shared" si="9"/>
        <v>CS12-T002-12-3</v>
      </c>
      <c r="C265" s="177" t="str">
        <f t="shared" si="8"/>
        <v>CS12-TW5B</v>
      </c>
      <c r="D265" s="177" t="s">
        <v>889</v>
      </c>
      <c r="E265" s="177" t="str">
        <f>VLOOKUP(H265,通道基本信息!B:K,6,0)</f>
        <v>T</v>
      </c>
      <c r="F265" s="177" t="str">
        <f>VLOOKUP(H265,通道基本信息!B:K,5,0)</f>
        <v>W</v>
      </c>
      <c r="G265" s="177" t="str">
        <f>VLOOKUP(H265,通道基本信息!B:K,8,0)</f>
        <v>V</v>
      </c>
      <c r="H265" s="177" t="s">
        <v>887</v>
      </c>
      <c r="I265" s="177">
        <v>3</v>
      </c>
      <c r="J265" s="177">
        <v>36</v>
      </c>
      <c r="K265" s="177">
        <v>3802</v>
      </c>
      <c r="L265" s="177">
        <v>3838</v>
      </c>
      <c r="M265" s="177" t="s">
        <v>663</v>
      </c>
      <c r="N265" s="177" t="s">
        <v>795</v>
      </c>
      <c r="O265" s="2" t="str">
        <f>VLOOKUP(H265,通道基本信息!B:L,3,FALSE)</f>
        <v>CS12</v>
      </c>
    </row>
    <row r="266" s="2" customFormat="1" ht="13.5" hidden="1" customHeight="1" spans="1:15">
      <c r="A266" s="177">
        <v>265</v>
      </c>
      <c r="B266" s="177" t="str">
        <f t="shared" si="9"/>
        <v>CS12-T002-12-4</v>
      </c>
      <c r="C266" s="177" t="str">
        <f t="shared" si="8"/>
        <v>CS12-TW6B</v>
      </c>
      <c r="D266" s="177" t="s">
        <v>890</v>
      </c>
      <c r="E266" s="177" t="str">
        <f>VLOOKUP(H266,通道基本信息!B:K,6,0)</f>
        <v>T</v>
      </c>
      <c r="F266" s="177" t="str">
        <f>VLOOKUP(H266,通道基本信息!B:K,5,0)</f>
        <v>W</v>
      </c>
      <c r="G266" s="177" t="str">
        <f>VLOOKUP(H266,通道基本信息!B:K,8,0)</f>
        <v>V</v>
      </c>
      <c r="H266" s="177" t="s">
        <v>887</v>
      </c>
      <c r="I266" s="177">
        <v>4</v>
      </c>
      <c r="J266" s="177">
        <v>36</v>
      </c>
      <c r="K266" s="177">
        <v>3842</v>
      </c>
      <c r="L266" s="177">
        <v>3878</v>
      </c>
      <c r="M266" s="177" t="s">
        <v>700</v>
      </c>
      <c r="N266" s="177" t="s">
        <v>797</v>
      </c>
      <c r="O266" s="2" t="str">
        <f>VLOOKUP(H266,通道基本信息!B:L,3,FALSE)</f>
        <v>CS12</v>
      </c>
    </row>
    <row r="267" s="2" customFormat="1" ht="13.5" hidden="1" customHeight="1" spans="1:15">
      <c r="A267" s="177">
        <v>266</v>
      </c>
      <c r="B267" s="177" t="str">
        <f t="shared" si="9"/>
        <v>CS12-T002-12-5</v>
      </c>
      <c r="C267" s="177" t="str">
        <f t="shared" si="8"/>
        <v>CS12-TW7B</v>
      </c>
      <c r="D267" s="177" t="s">
        <v>891</v>
      </c>
      <c r="E267" s="177" t="str">
        <f>VLOOKUP(H267,通道基本信息!B:K,6,0)</f>
        <v>T</v>
      </c>
      <c r="F267" s="177" t="str">
        <f>VLOOKUP(H267,通道基本信息!B:K,5,0)</f>
        <v>W</v>
      </c>
      <c r="G267" s="177" t="str">
        <f>VLOOKUP(H267,通道基本信息!B:K,8,0)</f>
        <v>V</v>
      </c>
      <c r="H267" s="177" t="s">
        <v>887</v>
      </c>
      <c r="I267" s="177">
        <v>5</v>
      </c>
      <c r="J267" s="177">
        <v>36</v>
      </c>
      <c r="K267" s="177">
        <v>3882</v>
      </c>
      <c r="L267" s="177">
        <v>3918</v>
      </c>
      <c r="M267" s="177" t="s">
        <v>703</v>
      </c>
      <c r="N267" s="177" t="s">
        <v>799</v>
      </c>
      <c r="O267" s="2" t="str">
        <f>VLOOKUP(H267,通道基本信息!B:L,3,FALSE)</f>
        <v>CS12</v>
      </c>
    </row>
    <row r="268" s="2" customFormat="1" ht="13.5" hidden="1" customHeight="1" spans="1:15">
      <c r="A268" s="177">
        <v>267</v>
      </c>
      <c r="B268" s="177" t="str">
        <f t="shared" si="9"/>
        <v>CS12-T002-12-6</v>
      </c>
      <c r="C268" s="177" t="str">
        <f t="shared" si="8"/>
        <v>CS12-TW8B</v>
      </c>
      <c r="D268" s="177" t="s">
        <v>892</v>
      </c>
      <c r="E268" s="177" t="str">
        <f>VLOOKUP(H268,通道基本信息!B:K,6,0)</f>
        <v>T</v>
      </c>
      <c r="F268" s="177" t="str">
        <f>VLOOKUP(H268,通道基本信息!B:K,5,0)</f>
        <v>W</v>
      </c>
      <c r="G268" s="177" t="str">
        <f>VLOOKUP(H268,通道基本信息!B:K,8,0)</f>
        <v>V</v>
      </c>
      <c r="H268" s="177" t="s">
        <v>887</v>
      </c>
      <c r="I268" s="177">
        <v>6</v>
      </c>
      <c r="J268" s="177">
        <v>36</v>
      </c>
      <c r="K268" s="177">
        <v>3922</v>
      </c>
      <c r="L268" s="177">
        <v>3958</v>
      </c>
      <c r="M268" s="177" t="s">
        <v>706</v>
      </c>
      <c r="N268" s="177" t="s">
        <v>801</v>
      </c>
      <c r="O268" s="2" t="str">
        <f>VLOOKUP(H268,通道基本信息!B:L,3,FALSE)</f>
        <v>CS12</v>
      </c>
    </row>
    <row r="269" s="2" customFormat="1" ht="13.5" hidden="1" customHeight="1" spans="1:15">
      <c r="A269" s="177">
        <v>268</v>
      </c>
      <c r="B269" s="177" t="str">
        <f t="shared" si="9"/>
        <v>CS12-T002-12-7</v>
      </c>
      <c r="C269" s="177" t="str">
        <f t="shared" si="8"/>
        <v>CS12-TW9B</v>
      </c>
      <c r="D269" s="177" t="s">
        <v>893</v>
      </c>
      <c r="E269" s="177" t="str">
        <f>VLOOKUP(H269,通道基本信息!B:K,6,0)</f>
        <v>T</v>
      </c>
      <c r="F269" s="177" t="str">
        <f>VLOOKUP(H269,通道基本信息!B:K,5,0)</f>
        <v>W</v>
      </c>
      <c r="G269" s="177" t="str">
        <f>VLOOKUP(H269,通道基本信息!B:K,8,0)</f>
        <v>V</v>
      </c>
      <c r="H269" s="177" t="s">
        <v>887</v>
      </c>
      <c r="I269" s="177">
        <v>7</v>
      </c>
      <c r="J269" s="177">
        <v>36</v>
      </c>
      <c r="K269" s="177">
        <v>3962</v>
      </c>
      <c r="L269" s="177">
        <v>3998</v>
      </c>
      <c r="M269" s="177" t="s">
        <v>709</v>
      </c>
      <c r="N269" s="177" t="s">
        <v>803</v>
      </c>
      <c r="O269" s="2" t="str">
        <f>VLOOKUP(H269,通道基本信息!B:L,3,FALSE)</f>
        <v>CS12</v>
      </c>
    </row>
    <row r="270" s="2" customFormat="1" ht="13.5" hidden="1" customHeight="1" spans="1:15">
      <c r="A270" s="177">
        <v>269</v>
      </c>
      <c r="B270" s="177" t="str">
        <f t="shared" si="9"/>
        <v>CS12-T002-12-8</v>
      </c>
      <c r="C270" s="177" t="str">
        <f t="shared" si="8"/>
        <v>CS12-TW10B</v>
      </c>
      <c r="D270" s="177" t="s">
        <v>894</v>
      </c>
      <c r="E270" s="177" t="str">
        <f>VLOOKUP(H270,通道基本信息!B:K,6,0)</f>
        <v>T</v>
      </c>
      <c r="F270" s="177" t="str">
        <f>VLOOKUP(H270,通道基本信息!B:K,5,0)</f>
        <v>W</v>
      </c>
      <c r="G270" s="177" t="str">
        <f>VLOOKUP(H270,通道基本信息!B:K,8,0)</f>
        <v>V</v>
      </c>
      <c r="H270" s="177" t="s">
        <v>887</v>
      </c>
      <c r="I270" s="177">
        <v>8</v>
      </c>
      <c r="J270" s="177">
        <v>36</v>
      </c>
      <c r="K270" s="177">
        <v>4002</v>
      </c>
      <c r="L270" s="177">
        <v>4038</v>
      </c>
      <c r="M270" s="177" t="s">
        <v>712</v>
      </c>
      <c r="N270" s="177" t="s">
        <v>805</v>
      </c>
      <c r="O270" s="2" t="str">
        <f>VLOOKUP(H270,通道基本信息!B:L,3,FALSE)</f>
        <v>CS12</v>
      </c>
    </row>
    <row r="271" s="2" customFormat="1" ht="13.5" hidden="1" customHeight="1" spans="1:15">
      <c r="A271" s="177">
        <v>270</v>
      </c>
      <c r="B271" s="177" t="str">
        <f t="shared" si="9"/>
        <v>CS12-T002-12-9</v>
      </c>
      <c r="C271" s="177" t="str">
        <f t="shared" si="8"/>
        <v>CS12-TW11B</v>
      </c>
      <c r="D271" s="177" t="s">
        <v>585</v>
      </c>
      <c r="E271" s="177" t="str">
        <f>VLOOKUP(H271,通道基本信息!B:K,6,0)</f>
        <v>T</v>
      </c>
      <c r="F271" s="177" t="str">
        <f>VLOOKUP(H271,通道基本信息!B:K,5,0)</f>
        <v>W</v>
      </c>
      <c r="G271" s="177" t="str">
        <f>VLOOKUP(H271,通道基本信息!B:K,8,0)</f>
        <v>V</v>
      </c>
      <c r="H271" s="177" t="s">
        <v>887</v>
      </c>
      <c r="I271" s="177">
        <v>9</v>
      </c>
      <c r="J271" s="177">
        <v>36</v>
      </c>
      <c r="K271" s="177">
        <v>4042</v>
      </c>
      <c r="L271" s="177">
        <v>4078</v>
      </c>
      <c r="M271" s="177" t="s">
        <v>715</v>
      </c>
      <c r="N271" s="177" t="s">
        <v>503</v>
      </c>
      <c r="O271" s="2" t="str">
        <f>VLOOKUP(H271,通道基本信息!B:L,3,FALSE)</f>
        <v>CS12</v>
      </c>
    </row>
    <row r="272" s="2" customFormat="1" ht="13.5" hidden="1" customHeight="1" spans="1:15">
      <c r="A272" s="177">
        <v>271</v>
      </c>
      <c r="B272" s="177" t="str">
        <f t="shared" si="9"/>
        <v>CS12-T002-12-10</v>
      </c>
      <c r="C272" s="177" t="str">
        <f t="shared" si="8"/>
        <v>CS12-TW12B</v>
      </c>
      <c r="D272" s="177" t="s">
        <v>587</v>
      </c>
      <c r="E272" s="177" t="str">
        <f>VLOOKUP(H272,通道基本信息!B:K,6,0)</f>
        <v>T</v>
      </c>
      <c r="F272" s="177" t="str">
        <f>VLOOKUP(H272,通道基本信息!B:K,5,0)</f>
        <v>W</v>
      </c>
      <c r="G272" s="177" t="str">
        <f>VLOOKUP(H272,通道基本信息!B:K,8,0)</f>
        <v>V</v>
      </c>
      <c r="H272" s="177" t="s">
        <v>887</v>
      </c>
      <c r="I272" s="177">
        <v>10</v>
      </c>
      <c r="J272" s="177">
        <v>36</v>
      </c>
      <c r="K272" s="177">
        <v>4082</v>
      </c>
      <c r="L272" s="177">
        <v>4118</v>
      </c>
      <c r="M272" s="177" t="s">
        <v>719</v>
      </c>
      <c r="N272" s="177" t="s">
        <v>505</v>
      </c>
      <c r="O272" s="2" t="str">
        <f>VLOOKUP(H272,通道基本信息!B:L,3,FALSE)</f>
        <v>CS12</v>
      </c>
    </row>
    <row r="273" s="2" customFormat="1" ht="13.5" hidden="1" customHeight="1" spans="1:15">
      <c r="A273" s="177">
        <v>272</v>
      </c>
      <c r="B273" s="177" t="str">
        <f t="shared" si="9"/>
        <v>CS12-T002-12-11</v>
      </c>
      <c r="C273" s="177" t="str">
        <f t="shared" si="8"/>
        <v>CS12-TW13B</v>
      </c>
      <c r="D273" s="177" t="s">
        <v>588</v>
      </c>
      <c r="E273" s="177" t="str">
        <f>VLOOKUP(H273,通道基本信息!B:K,6,0)</f>
        <v>T</v>
      </c>
      <c r="F273" s="177" t="str">
        <f>VLOOKUP(H273,通道基本信息!B:K,5,0)</f>
        <v>W</v>
      </c>
      <c r="G273" s="177" t="str">
        <f>VLOOKUP(H273,通道基本信息!B:K,8,0)</f>
        <v>V</v>
      </c>
      <c r="H273" s="177" t="s">
        <v>887</v>
      </c>
      <c r="I273" s="177">
        <v>11</v>
      </c>
      <c r="J273" s="177">
        <v>36</v>
      </c>
      <c r="K273" s="177">
        <v>4122</v>
      </c>
      <c r="L273" s="177">
        <v>4158</v>
      </c>
      <c r="M273" s="177" t="s">
        <v>722</v>
      </c>
      <c r="N273" s="177" t="s">
        <v>507</v>
      </c>
      <c r="O273" s="2" t="str">
        <f>VLOOKUP(H273,通道基本信息!B:L,3,FALSE)</f>
        <v>CS12</v>
      </c>
    </row>
    <row r="274" s="2" customFormat="1" ht="13.5" hidden="1" customHeight="1" spans="1:15">
      <c r="A274" s="177">
        <v>273</v>
      </c>
      <c r="B274" s="177" t="str">
        <f t="shared" si="9"/>
        <v>CS12-T002-12-12</v>
      </c>
      <c r="C274" s="177" t="str">
        <f t="shared" si="8"/>
        <v>CS12-TW14B</v>
      </c>
      <c r="D274" s="177" t="s">
        <v>589</v>
      </c>
      <c r="E274" s="177" t="str">
        <f>VLOOKUP(H274,通道基本信息!B:K,6,0)</f>
        <v>T</v>
      </c>
      <c r="F274" s="177" t="str">
        <f>VLOOKUP(H274,通道基本信息!B:K,5,0)</f>
        <v>W</v>
      </c>
      <c r="G274" s="177" t="str">
        <f>VLOOKUP(H274,通道基本信息!B:K,8,0)</f>
        <v>V</v>
      </c>
      <c r="H274" s="177" t="s">
        <v>887</v>
      </c>
      <c r="I274" s="177">
        <v>12</v>
      </c>
      <c r="J274" s="177">
        <v>36</v>
      </c>
      <c r="K274" s="177">
        <v>4162</v>
      </c>
      <c r="L274" s="177">
        <v>4198</v>
      </c>
      <c r="M274" s="177" t="s">
        <v>725</v>
      </c>
      <c r="N274" s="177" t="s">
        <v>509</v>
      </c>
      <c r="O274" s="2" t="str">
        <f>VLOOKUP(H274,通道基本信息!B:L,3,FALSE)</f>
        <v>CS12</v>
      </c>
    </row>
    <row r="275" s="2" customFormat="1" ht="13.5" hidden="1" customHeight="1" spans="1:15">
      <c r="A275" s="177">
        <v>274</v>
      </c>
      <c r="B275" s="177" t="str">
        <f t="shared" si="9"/>
        <v>CS12-T003-4-1</v>
      </c>
      <c r="C275" s="177" t="str">
        <f t="shared" si="8"/>
        <v>CS12-TS1V</v>
      </c>
      <c r="D275" s="177" t="s">
        <v>895</v>
      </c>
      <c r="E275" s="177" t="str">
        <f>VLOOKUP(H275,通道基本信息!B:K,6,0)</f>
        <v>T</v>
      </c>
      <c r="F275" s="177" t="str">
        <f>VLOOKUP(H275,通道基本信息!B:K,5,0)</f>
        <v>S</v>
      </c>
      <c r="G275" s="177" t="str">
        <f>VLOOKUP(H275,通道基本信息!B:K,8,0)</f>
        <v>V</v>
      </c>
      <c r="H275" s="177" t="s">
        <v>896</v>
      </c>
      <c r="I275" s="177">
        <v>1</v>
      </c>
      <c r="J275" s="177">
        <v>54</v>
      </c>
      <c r="K275" s="177">
        <v>10954.5</v>
      </c>
      <c r="L275" s="177">
        <v>11008.5</v>
      </c>
      <c r="M275" s="177" t="s">
        <v>808</v>
      </c>
      <c r="N275" s="177" t="s">
        <v>897</v>
      </c>
      <c r="O275" s="2" t="str">
        <f>VLOOKUP(H275,通道基本信息!B:L,3,FALSE)</f>
        <v>CS12</v>
      </c>
    </row>
    <row r="276" s="2" customFormat="1" ht="13.5" hidden="1" customHeight="1" spans="1:15">
      <c r="A276" s="177">
        <v>275</v>
      </c>
      <c r="B276" s="177" t="str">
        <f t="shared" si="9"/>
        <v>CS12-T003-4-2</v>
      </c>
      <c r="C276" s="177" t="str">
        <f t="shared" si="8"/>
        <v>CS12-TS2V</v>
      </c>
      <c r="D276" s="177" t="s">
        <v>898</v>
      </c>
      <c r="E276" s="177" t="str">
        <f>VLOOKUP(H276,通道基本信息!B:K,6,0)</f>
        <v>T</v>
      </c>
      <c r="F276" s="177" t="str">
        <f>VLOOKUP(H276,通道基本信息!B:K,5,0)</f>
        <v>S</v>
      </c>
      <c r="G276" s="177" t="str">
        <f>VLOOKUP(H276,通道基本信息!B:K,8,0)</f>
        <v>V</v>
      </c>
      <c r="H276" s="177" t="s">
        <v>896</v>
      </c>
      <c r="I276" s="177">
        <v>2</v>
      </c>
      <c r="J276" s="177">
        <v>54</v>
      </c>
      <c r="K276" s="177">
        <v>11017</v>
      </c>
      <c r="L276" s="177">
        <v>11071</v>
      </c>
      <c r="M276" s="177" t="s">
        <v>811</v>
      </c>
      <c r="N276" s="177" t="s">
        <v>899</v>
      </c>
      <c r="O276" s="2" t="str">
        <f>VLOOKUP(H276,通道基本信息!B:L,3,FALSE)</f>
        <v>CS12</v>
      </c>
    </row>
    <row r="277" s="2" customFormat="1" ht="13.5" hidden="1" customHeight="1" spans="1:15">
      <c r="A277" s="177">
        <v>276</v>
      </c>
      <c r="B277" s="177" t="str">
        <f t="shared" si="9"/>
        <v>CS12-T003-4-3</v>
      </c>
      <c r="C277" s="177" t="str">
        <f t="shared" si="8"/>
        <v>CS12-TS3V</v>
      </c>
      <c r="D277" s="177" t="s">
        <v>900</v>
      </c>
      <c r="E277" s="177" t="str">
        <f>VLOOKUP(H277,通道基本信息!B:K,6,0)</f>
        <v>T</v>
      </c>
      <c r="F277" s="177" t="str">
        <f>VLOOKUP(H277,通道基本信息!B:K,5,0)</f>
        <v>S</v>
      </c>
      <c r="G277" s="177" t="str">
        <f>VLOOKUP(H277,通道基本信息!B:K,8,0)</f>
        <v>V</v>
      </c>
      <c r="H277" s="177" t="s">
        <v>896</v>
      </c>
      <c r="I277" s="177">
        <v>3</v>
      </c>
      <c r="J277" s="177">
        <v>54</v>
      </c>
      <c r="K277" s="177">
        <v>11079.5</v>
      </c>
      <c r="L277" s="177">
        <v>11133.5</v>
      </c>
      <c r="M277" s="177" t="s">
        <v>814</v>
      </c>
      <c r="N277" s="177" t="s">
        <v>901</v>
      </c>
      <c r="O277" s="2" t="str">
        <f>VLOOKUP(H277,通道基本信息!B:L,3,FALSE)</f>
        <v>CS12</v>
      </c>
    </row>
    <row r="278" s="2" customFormat="1" ht="13.5" hidden="1" customHeight="1" spans="1:15">
      <c r="A278" s="177">
        <v>277</v>
      </c>
      <c r="B278" s="177" t="str">
        <f t="shared" si="9"/>
        <v>CS12-T003-4-4</v>
      </c>
      <c r="C278" s="177" t="str">
        <f t="shared" si="8"/>
        <v>CS12-TS4V</v>
      </c>
      <c r="D278" s="177" t="s">
        <v>902</v>
      </c>
      <c r="E278" s="177" t="str">
        <f>VLOOKUP(H278,通道基本信息!B:K,6,0)</f>
        <v>T</v>
      </c>
      <c r="F278" s="177" t="str">
        <f>VLOOKUP(H278,通道基本信息!B:K,5,0)</f>
        <v>S</v>
      </c>
      <c r="G278" s="177" t="str">
        <f>VLOOKUP(H278,通道基本信息!B:K,8,0)</f>
        <v>V</v>
      </c>
      <c r="H278" s="177" t="s">
        <v>896</v>
      </c>
      <c r="I278" s="177">
        <v>4</v>
      </c>
      <c r="J278" s="177">
        <v>54</v>
      </c>
      <c r="K278" s="177">
        <v>11142</v>
      </c>
      <c r="L278" s="177">
        <v>11196</v>
      </c>
      <c r="M278" s="177" t="s">
        <v>817</v>
      </c>
      <c r="N278" s="177" t="s">
        <v>903</v>
      </c>
      <c r="O278" s="2" t="str">
        <f>VLOOKUP(H278,通道基本信息!B:L,3,FALSE)</f>
        <v>CS12</v>
      </c>
    </row>
    <row r="279" s="2" customFormat="1" ht="13.5" hidden="1" customHeight="1" spans="1:15">
      <c r="A279" s="177">
        <v>278</v>
      </c>
      <c r="B279" s="177" t="str">
        <f t="shared" si="9"/>
        <v>CS12-T004-8-1</v>
      </c>
      <c r="C279" s="177" t="str">
        <f t="shared" si="8"/>
        <v>CS12-TC1V</v>
      </c>
      <c r="D279" s="177" t="s">
        <v>904</v>
      </c>
      <c r="E279" s="177" t="str">
        <f>VLOOKUP(H279,通道基本信息!B:K,6,0)</f>
        <v>T</v>
      </c>
      <c r="F279" s="177" t="str">
        <f>VLOOKUP(H279,通道基本信息!B:K,5,0)</f>
        <v>C</v>
      </c>
      <c r="G279" s="177" t="str">
        <f>VLOOKUP(H279,通道基本信息!B:K,8,0)</f>
        <v>V</v>
      </c>
      <c r="H279" s="177" t="s">
        <v>905</v>
      </c>
      <c r="I279" s="177">
        <v>1</v>
      </c>
      <c r="J279" s="177">
        <v>36</v>
      </c>
      <c r="K279" s="177">
        <v>12254</v>
      </c>
      <c r="L279" s="177">
        <v>12290</v>
      </c>
      <c r="M279" s="177" t="s">
        <v>821</v>
      </c>
      <c r="N279" s="177" t="s">
        <v>906</v>
      </c>
      <c r="O279" s="2" t="str">
        <f>VLOOKUP(H279,通道基本信息!B:L,3,FALSE)</f>
        <v>CS12</v>
      </c>
    </row>
    <row r="280" s="2" customFormat="1" ht="13.5" hidden="1" customHeight="1" spans="1:15">
      <c r="A280" s="177">
        <v>279</v>
      </c>
      <c r="B280" s="177" t="str">
        <f t="shared" si="9"/>
        <v>CS12-T004-8-2</v>
      </c>
      <c r="C280" s="177" t="str">
        <f t="shared" si="8"/>
        <v>CS12-TC2V</v>
      </c>
      <c r="D280" s="177" t="s">
        <v>907</v>
      </c>
      <c r="E280" s="177" t="str">
        <f>VLOOKUP(H280,通道基本信息!B:K,6,0)</f>
        <v>T</v>
      </c>
      <c r="F280" s="177" t="str">
        <f>VLOOKUP(H280,通道基本信息!B:K,5,0)</f>
        <v>C</v>
      </c>
      <c r="G280" s="177" t="str">
        <f>VLOOKUP(H280,通道基本信息!B:K,8,0)</f>
        <v>V</v>
      </c>
      <c r="H280" s="177" t="s">
        <v>905</v>
      </c>
      <c r="I280" s="177">
        <v>2</v>
      </c>
      <c r="J280" s="177">
        <v>36</v>
      </c>
      <c r="K280" s="177">
        <v>12295.5</v>
      </c>
      <c r="L280" s="177">
        <v>12331.5</v>
      </c>
      <c r="M280" s="177" t="s">
        <v>824</v>
      </c>
      <c r="N280" s="177" t="s">
        <v>908</v>
      </c>
      <c r="O280" s="2" t="str">
        <f>VLOOKUP(H280,通道基本信息!B:L,3,FALSE)</f>
        <v>CS12</v>
      </c>
    </row>
    <row r="281" s="2" customFormat="1" ht="13.5" hidden="1" customHeight="1" spans="1:15">
      <c r="A281" s="177">
        <v>280</v>
      </c>
      <c r="B281" s="177" t="str">
        <f t="shared" si="9"/>
        <v>CS12-T004-8-3</v>
      </c>
      <c r="C281" s="177" t="str">
        <f t="shared" si="8"/>
        <v>CS12-TC3V</v>
      </c>
      <c r="D281" s="177" t="s">
        <v>909</v>
      </c>
      <c r="E281" s="177" t="str">
        <f>VLOOKUP(H281,通道基本信息!B:K,6,0)</f>
        <v>T</v>
      </c>
      <c r="F281" s="177" t="str">
        <f>VLOOKUP(H281,通道基本信息!B:K,5,0)</f>
        <v>C</v>
      </c>
      <c r="G281" s="177" t="str">
        <f>VLOOKUP(H281,通道基本信息!B:K,8,0)</f>
        <v>V</v>
      </c>
      <c r="H281" s="177" t="s">
        <v>905</v>
      </c>
      <c r="I281" s="177">
        <v>3</v>
      </c>
      <c r="J281" s="177">
        <v>36</v>
      </c>
      <c r="K281" s="177">
        <v>12337</v>
      </c>
      <c r="L281" s="177">
        <v>12373</v>
      </c>
      <c r="M281" s="177" t="s">
        <v>827</v>
      </c>
      <c r="N281" s="177" t="s">
        <v>910</v>
      </c>
      <c r="O281" s="2" t="str">
        <f>VLOOKUP(H281,通道基本信息!B:L,3,FALSE)</f>
        <v>CS12</v>
      </c>
    </row>
    <row r="282" s="2" customFormat="1" ht="13.5" hidden="1" customHeight="1" spans="1:15">
      <c r="A282" s="177">
        <v>281</v>
      </c>
      <c r="B282" s="177" t="str">
        <f t="shared" si="9"/>
        <v>CS12-T004-8-4</v>
      </c>
      <c r="C282" s="177" t="str">
        <f t="shared" si="8"/>
        <v>CS12-TC4V</v>
      </c>
      <c r="D282" s="177" t="s">
        <v>911</v>
      </c>
      <c r="E282" s="177" t="str">
        <f>VLOOKUP(H282,通道基本信息!B:K,6,0)</f>
        <v>T</v>
      </c>
      <c r="F282" s="177" t="str">
        <f>VLOOKUP(H282,通道基本信息!B:K,5,0)</f>
        <v>C</v>
      </c>
      <c r="G282" s="177" t="str">
        <f>VLOOKUP(H282,通道基本信息!B:K,8,0)</f>
        <v>V</v>
      </c>
      <c r="H282" s="177" t="s">
        <v>905</v>
      </c>
      <c r="I282" s="177">
        <v>4</v>
      </c>
      <c r="J282" s="177">
        <v>36</v>
      </c>
      <c r="K282" s="177">
        <v>12378.5</v>
      </c>
      <c r="L282" s="177">
        <v>12414.5</v>
      </c>
      <c r="M282" s="177" t="s">
        <v>830</v>
      </c>
      <c r="N282" s="177" t="s">
        <v>912</v>
      </c>
      <c r="O282" s="2" t="str">
        <f>VLOOKUP(H282,通道基本信息!B:L,3,FALSE)</f>
        <v>CS12</v>
      </c>
    </row>
    <row r="283" s="2" customFormat="1" ht="13.5" hidden="1" customHeight="1" spans="1:15">
      <c r="A283" s="177">
        <v>282</v>
      </c>
      <c r="B283" s="177" t="str">
        <f t="shared" si="9"/>
        <v>CS12-T004-8-5</v>
      </c>
      <c r="C283" s="177" t="str">
        <f t="shared" si="8"/>
        <v>CS12-TC5V</v>
      </c>
      <c r="D283" s="177" t="s">
        <v>913</v>
      </c>
      <c r="E283" s="177" t="str">
        <f>VLOOKUP(H283,通道基本信息!B:K,6,0)</f>
        <v>T</v>
      </c>
      <c r="F283" s="177" t="str">
        <f>VLOOKUP(H283,通道基本信息!B:K,5,0)</f>
        <v>C</v>
      </c>
      <c r="G283" s="177" t="str">
        <f>VLOOKUP(H283,通道基本信息!B:K,8,0)</f>
        <v>V</v>
      </c>
      <c r="H283" s="177" t="s">
        <v>905</v>
      </c>
      <c r="I283" s="177">
        <v>5</v>
      </c>
      <c r="J283" s="177">
        <v>36</v>
      </c>
      <c r="K283" s="177">
        <v>12420</v>
      </c>
      <c r="L283" s="177">
        <v>12456</v>
      </c>
      <c r="M283" s="177" t="s">
        <v>833</v>
      </c>
      <c r="N283" s="177" t="s">
        <v>914</v>
      </c>
      <c r="O283" s="2" t="str">
        <f>VLOOKUP(H283,通道基本信息!B:L,3,FALSE)</f>
        <v>CS12</v>
      </c>
    </row>
    <row r="284" s="2" customFormat="1" ht="13.5" hidden="1" customHeight="1" spans="1:15">
      <c r="A284" s="177">
        <v>283</v>
      </c>
      <c r="B284" s="177" t="str">
        <f t="shared" si="9"/>
        <v>CS12-T004-8-6</v>
      </c>
      <c r="C284" s="177" t="str">
        <f t="shared" si="8"/>
        <v>CS12-TC6V</v>
      </c>
      <c r="D284" s="177" t="s">
        <v>915</v>
      </c>
      <c r="E284" s="177" t="str">
        <f>VLOOKUP(H284,通道基本信息!B:K,6,0)</f>
        <v>T</v>
      </c>
      <c r="F284" s="177" t="str">
        <f>VLOOKUP(H284,通道基本信息!B:K,5,0)</f>
        <v>C</v>
      </c>
      <c r="G284" s="177" t="str">
        <f>VLOOKUP(H284,通道基本信息!B:K,8,0)</f>
        <v>V</v>
      </c>
      <c r="H284" s="177" t="s">
        <v>905</v>
      </c>
      <c r="I284" s="177">
        <v>6</v>
      </c>
      <c r="J284" s="177">
        <v>36</v>
      </c>
      <c r="K284" s="177">
        <v>12461.5</v>
      </c>
      <c r="L284" s="177">
        <v>12497.5</v>
      </c>
      <c r="M284" s="177" t="s">
        <v>836</v>
      </c>
      <c r="N284" s="177" t="s">
        <v>916</v>
      </c>
      <c r="O284" s="2" t="str">
        <f>VLOOKUP(H284,通道基本信息!B:L,3,FALSE)</f>
        <v>CS12</v>
      </c>
    </row>
    <row r="285" s="2" customFormat="1" ht="13.5" hidden="1" customHeight="1" spans="1:15">
      <c r="A285" s="177">
        <v>284</v>
      </c>
      <c r="B285" s="177" t="str">
        <f t="shared" si="9"/>
        <v>CS12-T004-8-7</v>
      </c>
      <c r="C285" s="177" t="str">
        <f t="shared" si="8"/>
        <v>CS12-TC12V</v>
      </c>
      <c r="D285" s="177" t="s">
        <v>917</v>
      </c>
      <c r="E285" s="177" t="str">
        <f>VLOOKUP(H285,通道基本信息!B:K,6,0)</f>
        <v>T</v>
      </c>
      <c r="F285" s="177" t="str">
        <f>VLOOKUP(H285,通道基本信息!B:K,5,0)</f>
        <v>C</v>
      </c>
      <c r="G285" s="177" t="str">
        <f>VLOOKUP(H285,通道基本信息!B:K,8,0)</f>
        <v>V</v>
      </c>
      <c r="H285" s="177" t="s">
        <v>905</v>
      </c>
      <c r="I285" s="177">
        <v>7</v>
      </c>
      <c r="J285" s="177">
        <v>54</v>
      </c>
      <c r="K285" s="177">
        <v>12504.5</v>
      </c>
      <c r="L285" s="177">
        <v>12558.5</v>
      </c>
      <c r="M285" s="177" t="s">
        <v>839</v>
      </c>
      <c r="N285" s="177" t="s">
        <v>918</v>
      </c>
      <c r="O285" s="2" t="str">
        <f>VLOOKUP(H285,通道基本信息!B:L,3,FALSE)</f>
        <v>CS12</v>
      </c>
    </row>
    <row r="286" s="2" customFormat="1" ht="13.5" hidden="1" customHeight="1" spans="1:15">
      <c r="A286" s="177">
        <v>285</v>
      </c>
      <c r="B286" s="177" t="str">
        <f t="shared" si="9"/>
        <v>CS12-T004-8-8</v>
      </c>
      <c r="C286" s="177" t="str">
        <f t="shared" si="8"/>
        <v>CS12-TC13V</v>
      </c>
      <c r="D286" s="177" t="s">
        <v>919</v>
      </c>
      <c r="E286" s="177" t="str">
        <f>VLOOKUP(H286,通道基本信息!B:K,6,0)</f>
        <v>T</v>
      </c>
      <c r="F286" s="177" t="str">
        <f>VLOOKUP(H286,通道基本信息!B:K,5,0)</f>
        <v>C</v>
      </c>
      <c r="G286" s="177" t="str">
        <f>VLOOKUP(H286,通道基本信息!B:K,8,0)</f>
        <v>V</v>
      </c>
      <c r="H286" s="177" t="s">
        <v>905</v>
      </c>
      <c r="I286" s="177">
        <v>8</v>
      </c>
      <c r="J286" s="177">
        <v>54</v>
      </c>
      <c r="K286" s="177">
        <v>12567</v>
      </c>
      <c r="L286" s="177">
        <v>12621</v>
      </c>
      <c r="M286" s="177" t="s">
        <v>842</v>
      </c>
      <c r="N286" s="177" t="s">
        <v>920</v>
      </c>
      <c r="O286" s="2" t="str">
        <f>VLOOKUP(H286,通道基本信息!B:L,3,FALSE)</f>
        <v>CS12</v>
      </c>
    </row>
    <row r="287" s="2" customFormat="1" ht="13.5" hidden="1" customHeight="1" spans="1:15">
      <c r="A287" s="177">
        <v>286</v>
      </c>
      <c r="B287" s="177" t="str">
        <f t="shared" si="9"/>
        <v>CS12-T005-2-1</v>
      </c>
      <c r="C287" s="177" t="str">
        <f t="shared" si="8"/>
        <v>CS12-TEM14V</v>
      </c>
      <c r="D287" s="177" t="s">
        <v>921</v>
      </c>
      <c r="E287" s="177" t="str">
        <f>VLOOKUP(H287,通道基本信息!B:K,6,0)</f>
        <v>T</v>
      </c>
      <c r="F287" s="177" t="str">
        <f>VLOOKUP(H287,通道基本信息!B:K,5,0)</f>
        <v>E</v>
      </c>
      <c r="G287" s="177" t="str">
        <f>VLOOKUP(H287,通道基本信息!B:K,8,0)</f>
        <v>V</v>
      </c>
      <c r="H287" s="177" t="s">
        <v>922</v>
      </c>
      <c r="I287" s="177">
        <v>1</v>
      </c>
      <c r="J287" s="177">
        <v>54</v>
      </c>
      <c r="K287" s="177">
        <v>12629.5</v>
      </c>
      <c r="L287" s="177">
        <v>12683.5</v>
      </c>
      <c r="M287" s="177" t="s">
        <v>846</v>
      </c>
      <c r="N287" s="177" t="s">
        <v>923</v>
      </c>
      <c r="O287" s="2" t="str">
        <f>VLOOKUP(H287,通道基本信息!B:L,3,FALSE)</f>
        <v>CS12</v>
      </c>
    </row>
    <row r="288" s="2" customFormat="1" ht="13.5" hidden="1" customHeight="1" spans="1:15">
      <c r="A288" s="177">
        <v>287</v>
      </c>
      <c r="B288" s="177" t="str">
        <f t="shared" si="9"/>
        <v>CS12-T005-2-2</v>
      </c>
      <c r="C288" s="177" t="str">
        <f t="shared" si="8"/>
        <v>CS12-TEM15V</v>
      </c>
      <c r="D288" s="177" t="s">
        <v>924</v>
      </c>
      <c r="E288" s="177" t="str">
        <f>VLOOKUP(H288,通道基本信息!B:K,6,0)</f>
        <v>T</v>
      </c>
      <c r="F288" s="177" t="str">
        <f>VLOOKUP(H288,通道基本信息!B:K,5,0)</f>
        <v>E</v>
      </c>
      <c r="G288" s="177" t="str">
        <f>VLOOKUP(H288,通道基本信息!B:K,8,0)</f>
        <v>V</v>
      </c>
      <c r="H288" s="177" t="s">
        <v>922</v>
      </c>
      <c r="I288" s="177">
        <v>2</v>
      </c>
      <c r="J288" s="177">
        <v>54</v>
      </c>
      <c r="K288" s="177">
        <v>12692</v>
      </c>
      <c r="L288" s="177">
        <v>12746</v>
      </c>
      <c r="M288" s="177" t="s">
        <v>849</v>
      </c>
      <c r="N288" s="177" t="s">
        <v>925</v>
      </c>
      <c r="O288" s="2" t="str">
        <f>VLOOKUP(H288,通道基本信息!B:L,3,FALSE)</f>
        <v>CS12</v>
      </c>
    </row>
    <row r="289" s="2" customFormat="1" ht="13.5" hidden="1" customHeight="1" spans="1:15">
      <c r="A289" s="177">
        <v>288</v>
      </c>
      <c r="B289" s="177" t="str">
        <f t="shared" si="9"/>
        <v>CS12-T006-5-1</v>
      </c>
      <c r="C289" s="177" t="str">
        <f t="shared" si="8"/>
        <v>CS12-TC7H</v>
      </c>
      <c r="D289" s="177" t="s">
        <v>926</v>
      </c>
      <c r="E289" s="177" t="str">
        <f>VLOOKUP(H289,通道基本信息!B:K,6,0)</f>
        <v>T</v>
      </c>
      <c r="F289" s="177" t="str">
        <f>VLOOKUP(H289,通道基本信息!B:K,5,0)</f>
        <v>C</v>
      </c>
      <c r="G289" s="177" t="str">
        <f>VLOOKUP(H289,通道基本信息!B:K,8,0)</f>
        <v>H</v>
      </c>
      <c r="H289" s="177" t="s">
        <v>927</v>
      </c>
      <c r="I289" s="177">
        <v>1</v>
      </c>
      <c r="J289" s="177">
        <v>54</v>
      </c>
      <c r="K289" s="177">
        <v>12255</v>
      </c>
      <c r="L289" s="177">
        <v>12309</v>
      </c>
      <c r="M289" s="177" t="s">
        <v>853</v>
      </c>
      <c r="N289" s="177" t="s">
        <v>928</v>
      </c>
      <c r="O289" s="2" t="str">
        <f>VLOOKUP(H289,通道基本信息!B:L,3,FALSE)</f>
        <v>CS12</v>
      </c>
    </row>
    <row r="290" s="2" customFormat="1" ht="13.5" hidden="1" customHeight="1" spans="1:15">
      <c r="A290" s="177">
        <v>289</v>
      </c>
      <c r="B290" s="177" t="str">
        <f t="shared" si="9"/>
        <v>CS12-T006-5-2</v>
      </c>
      <c r="C290" s="177" t="str">
        <f t="shared" si="8"/>
        <v>CS12-TC8H</v>
      </c>
      <c r="D290" s="177" t="s">
        <v>929</v>
      </c>
      <c r="E290" s="177" t="str">
        <f>VLOOKUP(H290,通道基本信息!B:K,6,0)</f>
        <v>T</v>
      </c>
      <c r="F290" s="177" t="str">
        <f>VLOOKUP(H290,通道基本信息!B:K,5,0)</f>
        <v>C</v>
      </c>
      <c r="G290" s="177" t="str">
        <f>VLOOKUP(H290,通道基本信息!B:K,8,0)</f>
        <v>H</v>
      </c>
      <c r="H290" s="177" t="s">
        <v>927</v>
      </c>
      <c r="I290" s="177">
        <v>2</v>
      </c>
      <c r="J290" s="177">
        <v>54</v>
      </c>
      <c r="K290" s="177">
        <v>12317.5</v>
      </c>
      <c r="L290" s="177">
        <v>12371.5</v>
      </c>
      <c r="M290" s="177" t="s">
        <v>856</v>
      </c>
      <c r="N290" s="177" t="s">
        <v>930</v>
      </c>
      <c r="O290" s="2" t="str">
        <f>VLOOKUP(H290,通道基本信息!B:L,3,FALSE)</f>
        <v>CS12</v>
      </c>
    </row>
    <row r="291" s="2" customFormat="1" ht="13.5" hidden="1" customHeight="1" spans="1:15">
      <c r="A291" s="177">
        <v>290</v>
      </c>
      <c r="B291" s="177" t="str">
        <f t="shared" si="9"/>
        <v>CS12-T006-5-3</v>
      </c>
      <c r="C291" s="177" t="str">
        <f t="shared" si="8"/>
        <v>CS12-TC9H</v>
      </c>
      <c r="D291" s="177" t="s">
        <v>931</v>
      </c>
      <c r="E291" s="177" t="str">
        <f>VLOOKUP(H291,通道基本信息!B:K,6,0)</f>
        <v>T</v>
      </c>
      <c r="F291" s="177" t="str">
        <f>VLOOKUP(H291,通道基本信息!B:K,5,0)</f>
        <v>C</v>
      </c>
      <c r="G291" s="177" t="str">
        <f>VLOOKUP(H291,通道基本信息!B:K,8,0)</f>
        <v>H</v>
      </c>
      <c r="H291" s="177" t="s">
        <v>927</v>
      </c>
      <c r="I291" s="177">
        <v>3</v>
      </c>
      <c r="J291" s="177">
        <v>36</v>
      </c>
      <c r="K291" s="177">
        <v>12378.5</v>
      </c>
      <c r="L291" s="177">
        <v>12414.5</v>
      </c>
      <c r="M291" s="177" t="s">
        <v>859</v>
      </c>
      <c r="N291" s="177" t="s">
        <v>932</v>
      </c>
      <c r="O291" s="2" t="str">
        <f>VLOOKUP(H291,通道基本信息!B:L,3,FALSE)</f>
        <v>CS12</v>
      </c>
    </row>
    <row r="292" s="2" customFormat="1" ht="13.5" hidden="1" customHeight="1" spans="1:15">
      <c r="A292" s="177">
        <v>291</v>
      </c>
      <c r="B292" s="177" t="str">
        <f t="shared" si="9"/>
        <v>CS12-T006-5-4</v>
      </c>
      <c r="C292" s="177" t="str">
        <f t="shared" si="8"/>
        <v>CS12-TC10H</v>
      </c>
      <c r="D292" s="177" t="s">
        <v>933</v>
      </c>
      <c r="E292" s="177" t="str">
        <f>VLOOKUP(H292,通道基本信息!B:K,6,0)</f>
        <v>T</v>
      </c>
      <c r="F292" s="177" t="str">
        <f>VLOOKUP(H292,通道基本信息!B:K,5,0)</f>
        <v>C</v>
      </c>
      <c r="G292" s="177" t="str">
        <f>VLOOKUP(H292,通道基本信息!B:K,8,0)</f>
        <v>H</v>
      </c>
      <c r="H292" s="177" t="s">
        <v>927</v>
      </c>
      <c r="I292" s="177">
        <v>4</v>
      </c>
      <c r="J292" s="177">
        <v>36</v>
      </c>
      <c r="K292" s="177">
        <v>12420</v>
      </c>
      <c r="L292" s="177">
        <v>12456</v>
      </c>
      <c r="M292" s="177" t="s">
        <v>862</v>
      </c>
      <c r="N292" s="177" t="s">
        <v>934</v>
      </c>
      <c r="O292" s="2" t="str">
        <f>VLOOKUP(H292,通道基本信息!B:L,3,FALSE)</f>
        <v>CS12</v>
      </c>
    </row>
    <row r="293" s="2" customFormat="1" ht="13.5" hidden="1" customHeight="1" spans="1:15">
      <c r="A293" s="177">
        <v>292</v>
      </c>
      <c r="B293" s="177" t="str">
        <f t="shared" si="9"/>
        <v>CS12-T006-5-5</v>
      </c>
      <c r="C293" s="177" t="str">
        <f t="shared" si="8"/>
        <v>CS12-TC11H</v>
      </c>
      <c r="D293" s="177" t="s">
        <v>935</v>
      </c>
      <c r="E293" s="177" t="str">
        <f>VLOOKUP(H293,通道基本信息!B:K,6,0)</f>
        <v>T</v>
      </c>
      <c r="F293" s="177" t="str">
        <f>VLOOKUP(H293,通道基本信息!B:K,5,0)</f>
        <v>C</v>
      </c>
      <c r="G293" s="177" t="str">
        <f>VLOOKUP(H293,通道基本信息!B:K,8,0)</f>
        <v>H</v>
      </c>
      <c r="H293" s="177" t="s">
        <v>927</v>
      </c>
      <c r="I293" s="177">
        <v>5</v>
      </c>
      <c r="J293" s="177">
        <v>36</v>
      </c>
      <c r="K293" s="177">
        <v>12461.5</v>
      </c>
      <c r="L293" s="177">
        <v>12497.5</v>
      </c>
      <c r="M293" s="177" t="s">
        <v>865</v>
      </c>
      <c r="N293" s="177" t="s">
        <v>936</v>
      </c>
      <c r="O293" s="2" t="str">
        <f>VLOOKUP(H293,通道基本信息!B:L,3,FALSE)</f>
        <v>CS12</v>
      </c>
    </row>
    <row r="294" s="2" customFormat="1" ht="13.5" hidden="1" customHeight="1" spans="1:15">
      <c r="A294" s="177">
        <v>293</v>
      </c>
      <c r="B294" s="177" t="str">
        <f t="shared" si="9"/>
        <v>CS12-T007-4-1</v>
      </c>
      <c r="C294" s="177" t="str">
        <f t="shared" si="8"/>
        <v>CS12-TEM16H</v>
      </c>
      <c r="D294" s="177" t="s">
        <v>937</v>
      </c>
      <c r="E294" s="177" t="str">
        <f>VLOOKUP(H294,通道基本信息!B:K,6,0)</f>
        <v>T</v>
      </c>
      <c r="F294" s="177" t="str">
        <f>VLOOKUP(H294,通道基本信息!B:K,5,0)</f>
        <v>E</v>
      </c>
      <c r="G294" s="177" t="str">
        <f>VLOOKUP(H294,通道基本信息!B:K,8,0)</f>
        <v>H</v>
      </c>
      <c r="H294" s="177" t="s">
        <v>938</v>
      </c>
      <c r="I294" s="177">
        <v>1</v>
      </c>
      <c r="J294" s="177">
        <v>54</v>
      </c>
      <c r="K294" s="177">
        <v>12504.5</v>
      </c>
      <c r="L294" s="177">
        <v>12558.5</v>
      </c>
      <c r="M294" s="177" t="s">
        <v>869</v>
      </c>
      <c r="N294" s="177" t="s">
        <v>939</v>
      </c>
      <c r="O294" s="2" t="str">
        <f>VLOOKUP(H294,通道基本信息!B:L,3,FALSE)</f>
        <v>CS12</v>
      </c>
    </row>
    <row r="295" s="2" customFormat="1" ht="13.5" hidden="1" customHeight="1" spans="1:15">
      <c r="A295" s="177">
        <v>294</v>
      </c>
      <c r="B295" s="177" t="str">
        <f t="shared" si="9"/>
        <v>CS12-T007-4-2</v>
      </c>
      <c r="C295" s="177" t="str">
        <f t="shared" si="8"/>
        <v>CS12-TEM17H</v>
      </c>
      <c r="D295" s="177" t="s">
        <v>940</v>
      </c>
      <c r="E295" s="177" t="str">
        <f>VLOOKUP(H295,通道基本信息!B:K,6,0)</f>
        <v>T</v>
      </c>
      <c r="F295" s="177" t="str">
        <f>VLOOKUP(H295,通道基本信息!B:K,5,0)</f>
        <v>E</v>
      </c>
      <c r="G295" s="177" t="str">
        <f>VLOOKUP(H295,通道基本信息!B:K,8,0)</f>
        <v>H</v>
      </c>
      <c r="H295" s="177" t="s">
        <v>938</v>
      </c>
      <c r="I295" s="177">
        <v>2</v>
      </c>
      <c r="J295" s="177">
        <v>54</v>
      </c>
      <c r="K295" s="177">
        <v>12567</v>
      </c>
      <c r="L295" s="177">
        <v>12621</v>
      </c>
      <c r="M295" s="177" t="s">
        <v>872</v>
      </c>
      <c r="N295" s="177" t="s">
        <v>941</v>
      </c>
      <c r="O295" s="2" t="str">
        <f>VLOOKUP(H295,通道基本信息!B:L,3,FALSE)</f>
        <v>CS12</v>
      </c>
    </row>
    <row r="296" s="2" customFormat="1" ht="13.5" hidden="1" customHeight="1" spans="1:15">
      <c r="A296" s="177">
        <v>295</v>
      </c>
      <c r="B296" s="177" t="str">
        <f t="shared" si="9"/>
        <v>CS12-T007-4-3</v>
      </c>
      <c r="C296" s="177" t="str">
        <f t="shared" si="8"/>
        <v>CS12-TEM18H</v>
      </c>
      <c r="D296" s="177" t="s">
        <v>942</v>
      </c>
      <c r="E296" s="177" t="str">
        <f>VLOOKUP(H296,通道基本信息!B:K,6,0)</f>
        <v>T</v>
      </c>
      <c r="F296" s="177" t="str">
        <f>VLOOKUP(H296,通道基本信息!B:K,5,0)</f>
        <v>E</v>
      </c>
      <c r="G296" s="177" t="str">
        <f>VLOOKUP(H296,通道基本信息!B:K,8,0)</f>
        <v>H</v>
      </c>
      <c r="H296" s="177" t="s">
        <v>938</v>
      </c>
      <c r="I296" s="177">
        <v>3</v>
      </c>
      <c r="J296" s="177">
        <v>54</v>
      </c>
      <c r="K296" s="177">
        <v>12629.5</v>
      </c>
      <c r="L296" s="177">
        <v>12683.5</v>
      </c>
      <c r="M296" s="177" t="s">
        <v>875</v>
      </c>
      <c r="N296" s="177" t="s">
        <v>943</v>
      </c>
      <c r="O296" s="2" t="str">
        <f>VLOOKUP(H296,通道基本信息!B:L,3,FALSE)</f>
        <v>CS12</v>
      </c>
    </row>
    <row r="297" s="2" customFormat="1" ht="13.5" hidden="1" customHeight="1" spans="1:15">
      <c r="A297" s="177">
        <v>296</v>
      </c>
      <c r="B297" s="177" t="str">
        <f t="shared" si="9"/>
        <v>CS12-T007-4-4</v>
      </c>
      <c r="C297" s="177" t="str">
        <f t="shared" si="8"/>
        <v>CS12-TEM19H</v>
      </c>
      <c r="D297" s="177" t="s">
        <v>944</v>
      </c>
      <c r="E297" s="177" t="str">
        <f>VLOOKUP(H297,通道基本信息!B:K,6,0)</f>
        <v>T</v>
      </c>
      <c r="F297" s="177" t="str">
        <f>VLOOKUP(H297,通道基本信息!B:K,5,0)</f>
        <v>E</v>
      </c>
      <c r="G297" s="177" t="str">
        <f>VLOOKUP(H297,通道基本信息!B:K,8,0)</f>
        <v>H</v>
      </c>
      <c r="H297" s="177" t="s">
        <v>938</v>
      </c>
      <c r="I297" s="177">
        <v>4</v>
      </c>
      <c r="J297" s="177">
        <v>54</v>
      </c>
      <c r="K297" s="177">
        <v>12692</v>
      </c>
      <c r="L297" s="177">
        <v>12746</v>
      </c>
      <c r="M297" s="177" t="s">
        <v>878</v>
      </c>
      <c r="N297" s="177" t="s">
        <v>945</v>
      </c>
      <c r="O297" s="2" t="str">
        <f>VLOOKUP(H297,通道基本信息!B:L,3,FALSE)</f>
        <v>CS12</v>
      </c>
    </row>
    <row r="298" s="2" customFormat="1" ht="13.5" hidden="1" customHeight="1" spans="1:15">
      <c r="A298" s="177">
        <v>297</v>
      </c>
      <c r="B298" s="177" t="str">
        <f t="shared" si="9"/>
        <v>CS15-R001-5-1</v>
      </c>
      <c r="C298" s="177" t="str">
        <f t="shared" si="8"/>
        <v>CS15-RAC9L</v>
      </c>
      <c r="D298" s="177" t="s">
        <v>946</v>
      </c>
      <c r="E298" s="177" t="str">
        <f>VLOOKUP(H298,通道基本信息!B:K,6,0)</f>
        <v>R</v>
      </c>
      <c r="F298" s="177" t="str">
        <f>VLOOKUP(H298,通道基本信息!B:K,5,0)</f>
        <v>A</v>
      </c>
      <c r="G298" s="177" t="str">
        <f>VLOOKUP(H298,通道基本信息!B:K,8,0)</f>
        <v>L</v>
      </c>
      <c r="H298" s="177" t="s">
        <v>947</v>
      </c>
      <c r="I298" s="177">
        <v>1</v>
      </c>
      <c r="J298" s="177">
        <v>36</v>
      </c>
      <c r="K298" s="177">
        <v>6052</v>
      </c>
      <c r="L298" s="177">
        <v>6088</v>
      </c>
      <c r="M298" s="177" t="s">
        <v>859</v>
      </c>
      <c r="N298" s="177" t="s">
        <v>948</v>
      </c>
      <c r="O298" s="2" t="str">
        <f>VLOOKUP(H298,通道基本信息!B:L,3,FALSE)</f>
        <v>CS15</v>
      </c>
    </row>
    <row r="299" s="2" customFormat="1" ht="13.5" customHeight="1" spans="1:15">
      <c r="A299" s="177">
        <v>298</v>
      </c>
      <c r="B299" s="177" t="str">
        <f t="shared" si="9"/>
        <v>CS15-R001-5-2</v>
      </c>
      <c r="C299" s="177" t="str">
        <f t="shared" si="8"/>
        <v>CS15-RAC11L</v>
      </c>
      <c r="D299" s="177" t="s">
        <v>949</v>
      </c>
      <c r="E299" s="177" t="str">
        <f>VLOOKUP(H299,通道基本信息!B:K,6,0)</f>
        <v>R</v>
      </c>
      <c r="F299" s="177" t="str">
        <f>VLOOKUP(H299,通道基本信息!B:K,5,0)</f>
        <v>A</v>
      </c>
      <c r="G299" s="177" t="str">
        <f>VLOOKUP(H299,通道基本信息!B:K,8,0)</f>
        <v>L</v>
      </c>
      <c r="H299" s="177" t="s">
        <v>947</v>
      </c>
      <c r="I299" s="177">
        <v>2</v>
      </c>
      <c r="J299" s="177">
        <v>36</v>
      </c>
      <c r="K299" s="177">
        <v>6092</v>
      </c>
      <c r="L299" s="177">
        <v>6128</v>
      </c>
      <c r="M299" s="177" t="s">
        <v>865</v>
      </c>
      <c r="N299" s="177" t="s">
        <v>950</v>
      </c>
      <c r="O299" s="2" t="str">
        <f>VLOOKUP(H299,通道基本信息!B:L,3,FALSE)</f>
        <v>CS15</v>
      </c>
    </row>
    <row r="300" s="2" customFormat="1" ht="13.5" hidden="1" customHeight="1" spans="1:15">
      <c r="A300" s="177">
        <v>299</v>
      </c>
      <c r="B300" s="177" t="str">
        <f t="shared" si="9"/>
        <v>CS15-R001-5-3</v>
      </c>
      <c r="C300" s="177" t="str">
        <f t="shared" si="8"/>
        <v>CS15-RAC13L</v>
      </c>
      <c r="D300" s="177" t="s">
        <v>951</v>
      </c>
      <c r="E300" s="177" t="str">
        <f>VLOOKUP(H300,通道基本信息!B:K,6,0)</f>
        <v>R</v>
      </c>
      <c r="F300" s="177" t="str">
        <f>VLOOKUP(H300,通道基本信息!B:K,5,0)</f>
        <v>A</v>
      </c>
      <c r="G300" s="177" t="str">
        <f>VLOOKUP(H300,通道基本信息!B:K,8,0)</f>
        <v>L</v>
      </c>
      <c r="H300" s="177" t="s">
        <v>947</v>
      </c>
      <c r="I300" s="177">
        <v>3</v>
      </c>
      <c r="J300" s="177">
        <v>36</v>
      </c>
      <c r="K300" s="177">
        <v>6132</v>
      </c>
      <c r="L300" s="177">
        <v>6168</v>
      </c>
      <c r="M300" s="177" t="s">
        <v>842</v>
      </c>
      <c r="N300" s="177" t="s">
        <v>952</v>
      </c>
      <c r="O300" s="2" t="str">
        <f>VLOOKUP(H300,通道基本信息!B:L,3,FALSE)</f>
        <v>CS15</v>
      </c>
    </row>
    <row r="301" s="2" customFormat="1" ht="13.5" hidden="1" customHeight="1" spans="1:15">
      <c r="A301" s="177">
        <v>300</v>
      </c>
      <c r="B301" s="177" t="str">
        <f t="shared" si="9"/>
        <v>CS15-R001-5-4</v>
      </c>
      <c r="C301" s="177" t="str">
        <f t="shared" si="8"/>
        <v>CS15-RAC15L</v>
      </c>
      <c r="D301" s="177" t="s">
        <v>953</v>
      </c>
      <c r="E301" s="177" t="str">
        <f>VLOOKUP(H301,通道基本信息!B:K,6,0)</f>
        <v>R</v>
      </c>
      <c r="F301" s="177" t="str">
        <f>VLOOKUP(H301,通道基本信息!B:K,5,0)</f>
        <v>A</v>
      </c>
      <c r="G301" s="177" t="str">
        <f>VLOOKUP(H301,通道基本信息!B:K,8,0)</f>
        <v>L</v>
      </c>
      <c r="H301" s="177" t="s">
        <v>947</v>
      </c>
      <c r="I301" s="177">
        <v>4</v>
      </c>
      <c r="J301" s="177">
        <v>36</v>
      </c>
      <c r="K301" s="177">
        <v>6172</v>
      </c>
      <c r="L301" s="177">
        <v>6208</v>
      </c>
      <c r="M301" s="177" t="s">
        <v>954</v>
      </c>
      <c r="N301" s="177" t="s">
        <v>955</v>
      </c>
      <c r="O301" s="2" t="str">
        <f>VLOOKUP(H301,通道基本信息!B:L,3,FALSE)</f>
        <v>CS15</v>
      </c>
    </row>
    <row r="302" s="2" customFormat="1" ht="13.5" hidden="1" customHeight="1" spans="1:15">
      <c r="A302" s="177">
        <v>301</v>
      </c>
      <c r="B302" s="177" t="str">
        <f t="shared" si="9"/>
        <v>CS15-R001-5-5</v>
      </c>
      <c r="C302" s="177" t="str">
        <f t="shared" si="8"/>
        <v>CS15-RAC17L</v>
      </c>
      <c r="D302" s="177" t="s">
        <v>956</v>
      </c>
      <c r="E302" s="177" t="str">
        <f>VLOOKUP(H302,通道基本信息!B:K,6,0)</f>
        <v>R</v>
      </c>
      <c r="F302" s="177" t="str">
        <f>VLOOKUP(H302,通道基本信息!B:K,5,0)</f>
        <v>A</v>
      </c>
      <c r="G302" s="177" t="str">
        <f>VLOOKUP(H302,通道基本信息!B:K,8,0)</f>
        <v>L</v>
      </c>
      <c r="H302" s="177" t="s">
        <v>947</v>
      </c>
      <c r="I302" s="177">
        <v>5</v>
      </c>
      <c r="J302" s="177">
        <v>36</v>
      </c>
      <c r="K302" s="177">
        <v>6212</v>
      </c>
      <c r="L302" s="177">
        <v>6248</v>
      </c>
      <c r="M302" s="177" t="s">
        <v>957</v>
      </c>
      <c r="N302" s="177" t="s">
        <v>958</v>
      </c>
      <c r="O302" s="2" t="str">
        <f>VLOOKUP(H302,通道基本信息!B:L,3,FALSE)</f>
        <v>CS15</v>
      </c>
    </row>
    <row r="303" s="2" customFormat="1" ht="13.5" hidden="1" customHeight="1" spans="1:15">
      <c r="A303" s="177">
        <v>302</v>
      </c>
      <c r="B303" s="177" t="str">
        <f t="shared" si="9"/>
        <v>CS15-R002-2-1</v>
      </c>
      <c r="C303" s="177" t="str">
        <f t="shared" si="8"/>
        <v>CS15-REC19L</v>
      </c>
      <c r="D303" s="177" t="s">
        <v>959</v>
      </c>
      <c r="E303" s="177" t="str">
        <f>VLOOKUP(H303,通道基本信息!B:K,6,0)</f>
        <v>R</v>
      </c>
      <c r="F303" s="177" t="str">
        <f>VLOOKUP(H303,通道基本信息!B:K,5,0)</f>
        <v>E</v>
      </c>
      <c r="G303" s="177" t="str">
        <f>VLOOKUP(H303,通道基本信息!B:K,8,0)</f>
        <v>L</v>
      </c>
      <c r="H303" s="177" t="s">
        <v>960</v>
      </c>
      <c r="I303" s="177">
        <v>1</v>
      </c>
      <c r="J303" s="177">
        <v>36</v>
      </c>
      <c r="K303" s="177">
        <v>6297</v>
      </c>
      <c r="L303" s="177">
        <v>6333</v>
      </c>
      <c r="M303" s="177" t="s">
        <v>961</v>
      </c>
      <c r="N303" s="177" t="s">
        <v>962</v>
      </c>
      <c r="O303" s="2" t="str">
        <f>VLOOKUP(H303,通道基本信息!B:L,3,FALSE)</f>
        <v>CS15</v>
      </c>
    </row>
    <row r="304" s="2" customFormat="1" ht="13.5" hidden="1" customHeight="1" spans="1:15">
      <c r="A304" s="177">
        <v>303</v>
      </c>
      <c r="B304" s="177" t="str">
        <f t="shared" si="9"/>
        <v>CS15-R002-2-2</v>
      </c>
      <c r="C304" s="177" t="str">
        <f t="shared" si="8"/>
        <v>CS15-REC21L</v>
      </c>
      <c r="D304" s="177" t="s">
        <v>963</v>
      </c>
      <c r="E304" s="177" t="str">
        <f>VLOOKUP(H304,通道基本信息!B:K,6,0)</f>
        <v>R</v>
      </c>
      <c r="F304" s="177" t="str">
        <f>VLOOKUP(H304,通道基本信息!B:K,5,0)</f>
        <v>E</v>
      </c>
      <c r="G304" s="177" t="str">
        <f>VLOOKUP(H304,通道基本信息!B:K,8,0)</f>
        <v>L</v>
      </c>
      <c r="H304" s="177" t="s">
        <v>960</v>
      </c>
      <c r="I304" s="177">
        <v>2</v>
      </c>
      <c r="J304" s="177">
        <v>36</v>
      </c>
      <c r="K304" s="177">
        <v>6337</v>
      </c>
      <c r="L304" s="177">
        <v>6373</v>
      </c>
      <c r="M304" s="177" t="s">
        <v>964</v>
      </c>
      <c r="N304" s="177" t="s">
        <v>965</v>
      </c>
      <c r="O304" s="2" t="str">
        <f>VLOOKUP(H304,通道基本信息!B:L,3,FALSE)</f>
        <v>CS15</v>
      </c>
    </row>
    <row r="305" s="2" customFormat="1" ht="13.5" hidden="1" customHeight="1" spans="1:15">
      <c r="A305" s="177">
        <v>304</v>
      </c>
      <c r="B305" s="177" t="str">
        <f t="shared" si="9"/>
        <v>CS15-R003-3-1</v>
      </c>
      <c r="C305" s="177" t="str">
        <f t="shared" si="8"/>
        <v>CS15-RWC17L</v>
      </c>
      <c r="D305" s="177" t="s">
        <v>966</v>
      </c>
      <c r="E305" s="177" t="str">
        <f>VLOOKUP(H305,通道基本信息!B:K,6,0)</f>
        <v>R</v>
      </c>
      <c r="F305" s="177" t="str">
        <f>VLOOKUP(H305,通道基本信息!B:K,5,0)</f>
        <v>W</v>
      </c>
      <c r="G305" s="177" t="str">
        <f>VLOOKUP(H305,通道基本信息!B:K,8,0)</f>
        <v>L</v>
      </c>
      <c r="H305" s="177" t="s">
        <v>967</v>
      </c>
      <c r="I305" s="177">
        <v>1</v>
      </c>
      <c r="J305" s="177">
        <v>36</v>
      </c>
      <c r="K305" s="177">
        <v>6212</v>
      </c>
      <c r="L305" s="177">
        <v>6248</v>
      </c>
      <c r="M305" s="177" t="s">
        <v>957</v>
      </c>
      <c r="N305" s="177" t="s">
        <v>968</v>
      </c>
      <c r="O305" s="2" t="str">
        <f>VLOOKUP(H305,通道基本信息!B:L,3,FALSE)</f>
        <v>CS15</v>
      </c>
    </row>
    <row r="306" s="2" customFormat="1" ht="13.5" hidden="1" customHeight="1" spans="1:15">
      <c r="A306" s="177">
        <v>305</v>
      </c>
      <c r="B306" s="177" t="str">
        <f t="shared" si="9"/>
        <v>CS15-R003-3-2</v>
      </c>
      <c r="C306" s="177" t="str">
        <f t="shared" si="8"/>
        <v>CS15-RWC19L</v>
      </c>
      <c r="D306" s="177" t="s">
        <v>969</v>
      </c>
      <c r="E306" s="177" t="str">
        <f>VLOOKUP(H306,通道基本信息!B:K,6,0)</f>
        <v>R</v>
      </c>
      <c r="F306" s="177" t="str">
        <f>VLOOKUP(H306,通道基本信息!B:K,5,0)</f>
        <v>W</v>
      </c>
      <c r="G306" s="177" t="str">
        <f>VLOOKUP(H306,通道基本信息!B:K,8,0)</f>
        <v>L</v>
      </c>
      <c r="H306" s="177" t="s">
        <v>967</v>
      </c>
      <c r="I306" s="177">
        <v>2</v>
      </c>
      <c r="J306" s="177">
        <v>36</v>
      </c>
      <c r="K306" s="177">
        <v>6297</v>
      </c>
      <c r="L306" s="177">
        <v>6333</v>
      </c>
      <c r="M306" s="177" t="s">
        <v>961</v>
      </c>
      <c r="N306" s="177" t="s">
        <v>970</v>
      </c>
      <c r="O306" s="2" t="str">
        <f>VLOOKUP(H306,通道基本信息!B:L,3,FALSE)</f>
        <v>CS15</v>
      </c>
    </row>
    <row r="307" s="2" customFormat="1" ht="13.5" hidden="1" customHeight="1" spans="1:15">
      <c r="A307" s="177">
        <v>306</v>
      </c>
      <c r="B307" s="177" t="str">
        <f t="shared" si="9"/>
        <v>CS15-R003-3-3</v>
      </c>
      <c r="C307" s="177" t="str">
        <f t="shared" si="8"/>
        <v>CS15-RWC21L</v>
      </c>
      <c r="D307" s="177" t="s">
        <v>971</v>
      </c>
      <c r="E307" s="177" t="str">
        <f>VLOOKUP(H307,通道基本信息!B:K,6,0)</f>
        <v>R</v>
      </c>
      <c r="F307" s="177" t="str">
        <f>VLOOKUP(H307,通道基本信息!B:K,5,0)</f>
        <v>W</v>
      </c>
      <c r="G307" s="177" t="str">
        <f>VLOOKUP(H307,通道基本信息!B:K,8,0)</f>
        <v>L</v>
      </c>
      <c r="H307" s="177" t="s">
        <v>967</v>
      </c>
      <c r="I307" s="177">
        <v>3</v>
      </c>
      <c r="J307" s="177">
        <v>36</v>
      </c>
      <c r="K307" s="177">
        <v>6337</v>
      </c>
      <c r="L307" s="177">
        <v>6373</v>
      </c>
      <c r="M307" s="177" t="s">
        <v>964</v>
      </c>
      <c r="N307" s="177" t="s">
        <v>972</v>
      </c>
      <c r="O307" s="2" t="str">
        <f>VLOOKUP(H307,通道基本信息!B:L,3,FALSE)</f>
        <v>CS15</v>
      </c>
    </row>
    <row r="308" s="2" customFormat="1" ht="13.5" customHeight="1" spans="1:15">
      <c r="A308" s="177">
        <v>307</v>
      </c>
      <c r="B308" s="177" t="str">
        <f t="shared" si="9"/>
        <v>CS15-R004-4-1</v>
      </c>
      <c r="C308" s="177" t="str">
        <f t="shared" si="8"/>
        <v>CS15-RFK1H</v>
      </c>
      <c r="D308" s="3" t="s">
        <v>973</v>
      </c>
      <c r="E308" s="177" t="str">
        <f>VLOOKUP(H308,通道基本信息!B:K,6,0)</f>
        <v>R</v>
      </c>
      <c r="F308" s="177" t="str">
        <f>VLOOKUP(H308,通道基本信息!B:K,5,0)</f>
        <v>F</v>
      </c>
      <c r="G308" s="177" t="str">
        <f>VLOOKUP(H308,通道基本信息!B:K,8,0)</f>
        <v>H</v>
      </c>
      <c r="H308" s="177" t="s">
        <v>974</v>
      </c>
      <c r="I308" s="177">
        <v>1</v>
      </c>
      <c r="J308" s="177">
        <v>36</v>
      </c>
      <c r="K308" s="177">
        <v>14252</v>
      </c>
      <c r="L308" s="177">
        <v>14288</v>
      </c>
      <c r="M308" s="177"/>
      <c r="N308" s="3" t="s">
        <v>975</v>
      </c>
      <c r="O308" s="2" t="str">
        <f>VLOOKUP(H308,通道基本信息!B:L,3,FALSE)</f>
        <v>CS15</v>
      </c>
    </row>
    <row r="309" s="2" customFormat="1" ht="13.5" customHeight="1" spans="1:15">
      <c r="A309" s="177">
        <v>308</v>
      </c>
      <c r="B309" s="177" t="str">
        <f t="shared" si="9"/>
        <v>CS15-R004-4-2</v>
      </c>
      <c r="C309" s="177" t="str">
        <f t="shared" si="8"/>
        <v>CS15-RFK5H</v>
      </c>
      <c r="D309" s="3" t="s">
        <v>976</v>
      </c>
      <c r="E309" s="177" t="str">
        <f>VLOOKUP(H309,通道基本信息!B:K,6,0)</f>
        <v>R</v>
      </c>
      <c r="F309" s="177" t="str">
        <f>VLOOKUP(H309,通道基本信息!B:K,5,0)</f>
        <v>F</v>
      </c>
      <c r="G309" s="177" t="str">
        <f>VLOOKUP(H309,通道基本信息!B:K,8,0)</f>
        <v>H</v>
      </c>
      <c r="H309" s="177" t="s">
        <v>974</v>
      </c>
      <c r="I309" s="177">
        <v>2</v>
      </c>
      <c r="J309" s="177">
        <v>36</v>
      </c>
      <c r="K309" s="177">
        <v>14332</v>
      </c>
      <c r="L309" s="182">
        <v>14368</v>
      </c>
      <c r="M309" s="177"/>
      <c r="N309" s="3" t="s">
        <v>977</v>
      </c>
      <c r="O309" s="2" t="str">
        <f>VLOOKUP(H309,通道基本信息!B:L,3,FALSE)</f>
        <v>CS15</v>
      </c>
    </row>
    <row r="310" s="2" customFormat="1" ht="13.5" customHeight="1" spans="1:15">
      <c r="A310" s="177">
        <v>309</v>
      </c>
      <c r="B310" s="177" t="str">
        <f t="shared" si="9"/>
        <v>CS15-R004-4-3</v>
      </c>
      <c r="C310" s="177" t="str">
        <f t="shared" si="8"/>
        <v>CS15-RFK7H</v>
      </c>
      <c r="D310" s="3" t="s">
        <v>978</v>
      </c>
      <c r="E310" s="177" t="str">
        <f>VLOOKUP(H310,通道基本信息!B:K,6,0)</f>
        <v>R</v>
      </c>
      <c r="F310" s="177" t="str">
        <f>VLOOKUP(H310,通道基本信息!B:K,5,0)</f>
        <v>F</v>
      </c>
      <c r="G310" s="177" t="str">
        <f>VLOOKUP(H310,通道基本信息!B:K,8,0)</f>
        <v>H</v>
      </c>
      <c r="H310" s="177" t="s">
        <v>974</v>
      </c>
      <c r="I310" s="177">
        <v>3</v>
      </c>
      <c r="J310" s="177">
        <v>36</v>
      </c>
      <c r="K310" s="182">
        <v>14372</v>
      </c>
      <c r="L310" s="177">
        <v>14408</v>
      </c>
      <c r="M310" s="177"/>
      <c r="N310" s="3" t="s">
        <v>979</v>
      </c>
      <c r="O310" s="2" t="str">
        <f>VLOOKUP(H310,通道基本信息!B:L,3,FALSE)</f>
        <v>CS15</v>
      </c>
    </row>
    <row r="311" s="2" customFormat="1" ht="13.5" customHeight="1" spans="1:15">
      <c r="A311" s="177">
        <v>310</v>
      </c>
      <c r="B311" s="177" t="str">
        <f t="shared" si="9"/>
        <v>CS15-R004-4-4</v>
      </c>
      <c r="C311" s="177" t="str">
        <f t="shared" si="8"/>
        <v>CS15-RFK11H</v>
      </c>
      <c r="D311" s="3" t="s">
        <v>980</v>
      </c>
      <c r="E311" s="177" t="str">
        <f>VLOOKUP(H311,通道基本信息!B:K,6,0)</f>
        <v>R</v>
      </c>
      <c r="F311" s="177" t="str">
        <f>VLOOKUP(H311,通道基本信息!B:K,5,0)</f>
        <v>F</v>
      </c>
      <c r="G311" s="177" t="str">
        <f>VLOOKUP(H311,通道基本信息!B:K,8,0)</f>
        <v>H</v>
      </c>
      <c r="H311" s="177" t="s">
        <v>974</v>
      </c>
      <c r="I311" s="177">
        <v>4</v>
      </c>
      <c r="J311" s="177">
        <v>36</v>
      </c>
      <c r="K311" s="177">
        <v>14452</v>
      </c>
      <c r="L311" s="177">
        <v>14488</v>
      </c>
      <c r="M311" s="177"/>
      <c r="N311" s="3" t="s">
        <v>981</v>
      </c>
      <c r="O311" s="2" t="str">
        <f>VLOOKUP(H311,通道基本信息!B:L,3,FALSE)</f>
        <v>CS15</v>
      </c>
    </row>
    <row r="312" s="2" customFormat="1" ht="13.5" hidden="1" customHeight="1" spans="1:15">
      <c r="A312" s="177">
        <v>311</v>
      </c>
      <c r="B312" s="177" t="str">
        <f t="shared" si="9"/>
        <v>CS15-T001-5-1</v>
      </c>
      <c r="C312" s="177" t="str">
        <f t="shared" si="8"/>
        <v>CS15-TAC9R</v>
      </c>
      <c r="D312" s="177" t="s">
        <v>982</v>
      </c>
      <c r="E312" s="177" t="str">
        <f>VLOOKUP(H312,通道基本信息!B:K,6,0)</f>
        <v>T</v>
      </c>
      <c r="F312" s="177" t="str">
        <f>VLOOKUP(H312,通道基本信息!B:K,5,0)</f>
        <v>A</v>
      </c>
      <c r="G312" s="177" t="str">
        <f>VLOOKUP(H312,通道基本信息!B:K,8,0)</f>
        <v>R</v>
      </c>
      <c r="H312" s="177" t="s">
        <v>983</v>
      </c>
      <c r="I312" s="177">
        <v>1</v>
      </c>
      <c r="J312" s="177">
        <v>36</v>
      </c>
      <c r="K312" s="177">
        <v>3732</v>
      </c>
      <c r="L312" s="177">
        <v>3768</v>
      </c>
      <c r="M312" s="177" t="s">
        <v>859</v>
      </c>
      <c r="N312" s="177" t="s">
        <v>984</v>
      </c>
      <c r="O312" s="2" t="str">
        <f>VLOOKUP(H312,通道基本信息!B:L,3,FALSE)</f>
        <v>CS15</v>
      </c>
    </row>
    <row r="313" s="2" customFormat="1" ht="13.5" hidden="1" customHeight="1" spans="1:15">
      <c r="A313" s="177">
        <v>312</v>
      </c>
      <c r="B313" s="177" t="str">
        <f t="shared" si="9"/>
        <v>CS15-T001-5-2</v>
      </c>
      <c r="C313" s="177" t="str">
        <f t="shared" si="8"/>
        <v>CS15-TAC11R</v>
      </c>
      <c r="D313" s="177" t="s">
        <v>985</v>
      </c>
      <c r="E313" s="177" t="str">
        <f>VLOOKUP(H313,通道基本信息!B:K,6,0)</f>
        <v>T</v>
      </c>
      <c r="F313" s="177" t="str">
        <f>VLOOKUP(H313,通道基本信息!B:K,5,0)</f>
        <v>A</v>
      </c>
      <c r="G313" s="177" t="str">
        <f>VLOOKUP(H313,通道基本信息!B:K,8,0)</f>
        <v>R</v>
      </c>
      <c r="H313" s="177" t="s">
        <v>983</v>
      </c>
      <c r="I313" s="177">
        <v>2</v>
      </c>
      <c r="J313" s="177">
        <v>36</v>
      </c>
      <c r="K313" s="177">
        <v>3772</v>
      </c>
      <c r="L313" s="177">
        <v>3808</v>
      </c>
      <c r="M313" s="177" t="s">
        <v>865</v>
      </c>
      <c r="N313" s="177" t="s">
        <v>986</v>
      </c>
      <c r="O313" s="2" t="str">
        <f>VLOOKUP(H313,通道基本信息!B:L,3,FALSE)</f>
        <v>CS15</v>
      </c>
    </row>
    <row r="314" s="2" customFormat="1" ht="13.5" hidden="1" customHeight="1" spans="1:15">
      <c r="A314" s="177">
        <v>313</v>
      </c>
      <c r="B314" s="177" t="str">
        <f t="shared" si="9"/>
        <v>CS15-T001-5-3</v>
      </c>
      <c r="C314" s="177" t="str">
        <f t="shared" si="8"/>
        <v>CS15-TAC13R</v>
      </c>
      <c r="D314" s="177" t="s">
        <v>987</v>
      </c>
      <c r="E314" s="177" t="str">
        <f>VLOOKUP(H314,通道基本信息!B:K,6,0)</f>
        <v>T</v>
      </c>
      <c r="F314" s="177" t="str">
        <f>VLOOKUP(H314,通道基本信息!B:K,5,0)</f>
        <v>A</v>
      </c>
      <c r="G314" s="177" t="str">
        <f>VLOOKUP(H314,通道基本信息!B:K,8,0)</f>
        <v>R</v>
      </c>
      <c r="H314" s="177" t="s">
        <v>983</v>
      </c>
      <c r="I314" s="177">
        <v>3</v>
      </c>
      <c r="J314" s="177">
        <v>36</v>
      </c>
      <c r="K314" s="177">
        <v>3812</v>
      </c>
      <c r="L314" s="177">
        <v>3848</v>
      </c>
      <c r="M314" s="177" t="s">
        <v>842</v>
      </c>
      <c r="N314" s="177" t="s">
        <v>988</v>
      </c>
      <c r="O314" s="2" t="str">
        <f>VLOOKUP(H314,通道基本信息!B:L,3,FALSE)</f>
        <v>CS15</v>
      </c>
    </row>
    <row r="315" s="2" customFormat="1" ht="13.5" hidden="1" customHeight="1" spans="1:15">
      <c r="A315" s="177">
        <v>314</v>
      </c>
      <c r="B315" s="177" t="str">
        <f t="shared" si="9"/>
        <v>CS15-T001-5-4</v>
      </c>
      <c r="C315" s="177" t="str">
        <f t="shared" si="8"/>
        <v>CS15-TAC15R</v>
      </c>
      <c r="D315" s="177" t="s">
        <v>989</v>
      </c>
      <c r="E315" s="177" t="str">
        <f>VLOOKUP(H315,通道基本信息!B:K,6,0)</f>
        <v>T</v>
      </c>
      <c r="F315" s="177" t="str">
        <f>VLOOKUP(H315,通道基本信息!B:K,5,0)</f>
        <v>A</v>
      </c>
      <c r="G315" s="177" t="str">
        <f>VLOOKUP(H315,通道基本信息!B:K,8,0)</f>
        <v>R</v>
      </c>
      <c r="H315" s="177" t="s">
        <v>983</v>
      </c>
      <c r="I315" s="177">
        <v>4</v>
      </c>
      <c r="J315" s="177">
        <v>36</v>
      </c>
      <c r="K315" s="177">
        <v>3852</v>
      </c>
      <c r="L315" s="177">
        <v>3888</v>
      </c>
      <c r="M315" s="177" t="s">
        <v>954</v>
      </c>
      <c r="N315" s="177" t="s">
        <v>990</v>
      </c>
      <c r="O315" s="2" t="str">
        <f>VLOOKUP(H315,通道基本信息!B:L,3,FALSE)</f>
        <v>CS15</v>
      </c>
    </row>
    <row r="316" s="2" customFormat="1" ht="13.5" hidden="1" customHeight="1" spans="1:15">
      <c r="A316" s="177">
        <v>315</v>
      </c>
      <c r="B316" s="177" t="str">
        <f t="shared" si="9"/>
        <v>CS15-T001-5-5</v>
      </c>
      <c r="C316" s="177" t="str">
        <f t="shared" si="8"/>
        <v>CS15-TAC17R</v>
      </c>
      <c r="D316" s="177" t="s">
        <v>991</v>
      </c>
      <c r="E316" s="177" t="str">
        <f>VLOOKUP(H316,通道基本信息!B:K,6,0)</f>
        <v>T</v>
      </c>
      <c r="F316" s="177" t="str">
        <f>VLOOKUP(H316,通道基本信息!B:K,5,0)</f>
        <v>A</v>
      </c>
      <c r="G316" s="177" t="str">
        <f>VLOOKUP(H316,通道基本信息!B:K,8,0)</f>
        <v>R</v>
      </c>
      <c r="H316" s="177" t="s">
        <v>983</v>
      </c>
      <c r="I316" s="177">
        <v>5</v>
      </c>
      <c r="J316" s="177">
        <v>36</v>
      </c>
      <c r="K316" s="177">
        <v>3892</v>
      </c>
      <c r="L316" s="177">
        <v>3928</v>
      </c>
      <c r="M316" s="177" t="s">
        <v>957</v>
      </c>
      <c r="N316" s="177" t="s">
        <v>992</v>
      </c>
      <c r="O316" s="2" t="str">
        <f>VLOOKUP(H316,通道基本信息!B:L,3,FALSE)</f>
        <v>CS15</v>
      </c>
    </row>
    <row r="317" s="2" customFormat="1" ht="13.5" hidden="1" customHeight="1" spans="1:15">
      <c r="A317" s="177">
        <v>316</v>
      </c>
      <c r="B317" s="177" t="str">
        <f t="shared" si="9"/>
        <v>CS15-T002-2-1</v>
      </c>
      <c r="C317" s="177" t="str">
        <f t="shared" si="8"/>
        <v>CS15-TEC19R</v>
      </c>
      <c r="D317" s="177" t="s">
        <v>993</v>
      </c>
      <c r="E317" s="177" t="str">
        <f>VLOOKUP(H317,通道基本信息!B:K,6,0)</f>
        <v>T</v>
      </c>
      <c r="F317" s="177" t="str">
        <f>VLOOKUP(H317,通道基本信息!B:K,5,0)</f>
        <v>E</v>
      </c>
      <c r="G317" s="177" t="str">
        <f>VLOOKUP(H317,通道基本信息!B:K,8,0)</f>
        <v>R</v>
      </c>
      <c r="H317" s="177" t="s">
        <v>994</v>
      </c>
      <c r="I317" s="177">
        <v>1</v>
      </c>
      <c r="J317" s="177">
        <v>36</v>
      </c>
      <c r="K317" s="177">
        <v>4072</v>
      </c>
      <c r="L317" s="177">
        <v>4108</v>
      </c>
      <c r="M317" s="177" t="s">
        <v>961</v>
      </c>
      <c r="N317" s="177" t="s">
        <v>995</v>
      </c>
      <c r="O317" s="2" t="str">
        <f>VLOOKUP(H317,通道基本信息!B:L,3,FALSE)</f>
        <v>CS15</v>
      </c>
    </row>
    <row r="318" s="2" customFormat="1" ht="13.5" hidden="1" customHeight="1" spans="1:15">
      <c r="A318" s="177">
        <v>317</v>
      </c>
      <c r="B318" s="177" t="str">
        <f t="shared" si="9"/>
        <v>CS15-T002-2-2</v>
      </c>
      <c r="C318" s="177" t="str">
        <f t="shared" si="8"/>
        <v>CS15-TEC21R</v>
      </c>
      <c r="D318" s="177" t="s">
        <v>996</v>
      </c>
      <c r="E318" s="177" t="str">
        <f>VLOOKUP(H318,通道基本信息!B:K,6,0)</f>
        <v>T</v>
      </c>
      <c r="F318" s="177" t="str">
        <f>VLOOKUP(H318,通道基本信息!B:K,5,0)</f>
        <v>E</v>
      </c>
      <c r="G318" s="177" t="str">
        <f>VLOOKUP(H318,通道基本信息!B:K,8,0)</f>
        <v>R</v>
      </c>
      <c r="H318" s="177" t="s">
        <v>994</v>
      </c>
      <c r="I318" s="177">
        <v>2</v>
      </c>
      <c r="J318" s="177">
        <v>36</v>
      </c>
      <c r="K318" s="177">
        <v>4112</v>
      </c>
      <c r="L318" s="177">
        <v>4148</v>
      </c>
      <c r="M318" s="177" t="s">
        <v>964</v>
      </c>
      <c r="N318" s="177" t="s">
        <v>997</v>
      </c>
      <c r="O318" s="2" t="str">
        <f>VLOOKUP(H318,通道基本信息!B:L,3,FALSE)</f>
        <v>CS15</v>
      </c>
    </row>
    <row r="319" s="2" customFormat="1" ht="13.5" hidden="1" customHeight="1" spans="1:15">
      <c r="A319" s="177">
        <v>318</v>
      </c>
      <c r="B319" s="177" t="str">
        <f t="shared" si="9"/>
        <v>CS15-T003-3-1</v>
      </c>
      <c r="C319" s="177" t="str">
        <f t="shared" si="8"/>
        <v>CS15-TWC17R</v>
      </c>
      <c r="D319" s="177" t="s">
        <v>998</v>
      </c>
      <c r="E319" s="177" t="str">
        <f>VLOOKUP(H319,通道基本信息!B:K,6,0)</f>
        <v>T</v>
      </c>
      <c r="F319" s="177" t="str">
        <f>VLOOKUP(H319,通道基本信息!B:K,5,0)</f>
        <v>W</v>
      </c>
      <c r="G319" s="177" t="str">
        <f>VLOOKUP(H319,通道基本信息!B:K,8,0)</f>
        <v>R</v>
      </c>
      <c r="H319" s="177" t="s">
        <v>999</v>
      </c>
      <c r="I319" s="177">
        <v>1</v>
      </c>
      <c r="J319" s="177">
        <v>36</v>
      </c>
      <c r="K319" s="177">
        <v>3892</v>
      </c>
      <c r="L319" s="177">
        <v>3928</v>
      </c>
      <c r="M319" s="177" t="s">
        <v>957</v>
      </c>
      <c r="N319" s="177" t="s">
        <v>1000</v>
      </c>
      <c r="O319" s="2" t="str">
        <f>VLOOKUP(H319,通道基本信息!B:L,3,FALSE)</f>
        <v>CS15</v>
      </c>
    </row>
    <row r="320" s="2" customFormat="1" ht="13.5" hidden="1" customHeight="1" spans="1:15">
      <c r="A320" s="177">
        <v>319</v>
      </c>
      <c r="B320" s="177" t="str">
        <f t="shared" si="9"/>
        <v>CS15-T003-3-2</v>
      </c>
      <c r="C320" s="177" t="str">
        <f t="shared" si="8"/>
        <v>CS15-TWC19R</v>
      </c>
      <c r="D320" s="177" t="s">
        <v>1001</v>
      </c>
      <c r="E320" s="177" t="str">
        <f>VLOOKUP(H320,通道基本信息!B:K,6,0)</f>
        <v>T</v>
      </c>
      <c r="F320" s="177" t="str">
        <f>VLOOKUP(H320,通道基本信息!B:K,5,0)</f>
        <v>W</v>
      </c>
      <c r="G320" s="177" t="str">
        <f>VLOOKUP(H320,通道基本信息!B:K,8,0)</f>
        <v>R</v>
      </c>
      <c r="H320" s="177" t="s">
        <v>999</v>
      </c>
      <c r="I320" s="177">
        <v>2</v>
      </c>
      <c r="J320" s="177">
        <v>36</v>
      </c>
      <c r="K320" s="177">
        <v>4072</v>
      </c>
      <c r="L320" s="177">
        <v>4108</v>
      </c>
      <c r="M320" s="177" t="s">
        <v>961</v>
      </c>
      <c r="N320" s="177" t="s">
        <v>1002</v>
      </c>
      <c r="O320" s="2" t="str">
        <f>VLOOKUP(H320,通道基本信息!B:L,3,FALSE)</f>
        <v>CS15</v>
      </c>
    </row>
    <row r="321" s="2" customFormat="1" ht="13.5" hidden="1" customHeight="1" spans="1:15">
      <c r="A321" s="177">
        <v>320</v>
      </c>
      <c r="B321" s="177" t="str">
        <f t="shared" si="9"/>
        <v>CS15-T003-3-3</v>
      </c>
      <c r="C321" s="177" t="str">
        <f t="shared" si="8"/>
        <v>CS15-TWC21R</v>
      </c>
      <c r="D321" s="177" t="s">
        <v>1003</v>
      </c>
      <c r="E321" s="177" t="str">
        <f>VLOOKUP(H321,通道基本信息!B:K,6,0)</f>
        <v>T</v>
      </c>
      <c r="F321" s="177" t="str">
        <f>VLOOKUP(H321,通道基本信息!B:K,5,0)</f>
        <v>W</v>
      </c>
      <c r="G321" s="177" t="str">
        <f>VLOOKUP(H321,通道基本信息!B:K,8,0)</f>
        <v>R</v>
      </c>
      <c r="H321" s="177" t="s">
        <v>999</v>
      </c>
      <c r="I321" s="177">
        <v>3</v>
      </c>
      <c r="J321" s="177">
        <v>36</v>
      </c>
      <c r="K321" s="177">
        <v>4112</v>
      </c>
      <c r="L321" s="177">
        <v>4148</v>
      </c>
      <c r="M321" s="177" t="s">
        <v>964</v>
      </c>
      <c r="N321" s="177" t="s">
        <v>1004</v>
      </c>
      <c r="O321" s="2" t="str">
        <f>VLOOKUP(H321,通道基本信息!B:L,3,FALSE)</f>
        <v>CS15</v>
      </c>
    </row>
    <row r="322" s="2" customFormat="1" ht="13.5" hidden="1" customHeight="1" spans="1:15">
      <c r="A322" s="177">
        <v>319</v>
      </c>
      <c r="B322" s="177" t="str">
        <f t="shared" ref="B322:B384" si="10">H322&amp;"-"&amp;I322</f>
        <v>CS19-R001-2-1</v>
      </c>
      <c r="C322" s="177" t="str">
        <f>O322&amp;"-"&amp;D322</f>
        <v>CS19-RWC1R</v>
      </c>
      <c r="D322" s="177" t="s">
        <v>1005</v>
      </c>
      <c r="E322" s="177" t="str">
        <f>VLOOKUP(H322,通道基本信息!B:K,6,0)</f>
        <v>R</v>
      </c>
      <c r="F322" s="177" t="str">
        <f>VLOOKUP(H322,通道基本信息!B:K,5,0)</f>
        <v>W</v>
      </c>
      <c r="G322" s="177" t="str">
        <f>VLOOKUP(H322,通道基本信息!B:K,8,0)</f>
        <v>R</v>
      </c>
      <c r="H322" s="177" t="s">
        <v>1006</v>
      </c>
      <c r="I322" s="177">
        <v>1</v>
      </c>
      <c r="J322" s="177">
        <v>36</v>
      </c>
      <c r="K322" s="177">
        <v>6333.5</v>
      </c>
      <c r="L322" s="177">
        <v>6369.5</v>
      </c>
      <c r="M322" s="177" t="s">
        <v>821</v>
      </c>
      <c r="N322" s="177" t="s">
        <v>1007</v>
      </c>
      <c r="O322" s="2" t="str">
        <f>VLOOKUP(H322,通道基本信息!B:L,3,FALSE)</f>
        <v>CS19</v>
      </c>
    </row>
    <row r="323" s="2" customFormat="1" ht="13.5" hidden="1" customHeight="1" spans="1:15">
      <c r="A323" s="177">
        <v>320</v>
      </c>
      <c r="B323" s="177" t="str">
        <f t="shared" si="10"/>
        <v>CS19-R001-2-2</v>
      </c>
      <c r="C323" s="177" t="str">
        <f>O323&amp;"-"&amp;D323</f>
        <v>CS19-RWC2R</v>
      </c>
      <c r="D323" s="177" t="s">
        <v>1008</v>
      </c>
      <c r="E323" s="177" t="str">
        <f>VLOOKUP(H323,通道基本信息!B:K,6,0)</f>
        <v>R</v>
      </c>
      <c r="F323" s="177" t="str">
        <f>VLOOKUP(H323,通道基本信息!B:K,5,0)</f>
        <v>W</v>
      </c>
      <c r="G323" s="177" t="str">
        <f>VLOOKUP(H323,通道基本信息!B:K,8,0)</f>
        <v>R</v>
      </c>
      <c r="H323" s="177" t="s">
        <v>1006</v>
      </c>
      <c r="I323" s="177">
        <v>2</v>
      </c>
      <c r="J323" s="177">
        <v>36</v>
      </c>
      <c r="K323" s="177">
        <v>6374.5</v>
      </c>
      <c r="L323" s="177">
        <v>6410.5</v>
      </c>
      <c r="M323" s="177" t="s">
        <v>824</v>
      </c>
      <c r="N323" s="177" t="s">
        <v>1009</v>
      </c>
      <c r="O323" s="2" t="str">
        <f>VLOOKUP(H323,通道基本信息!B:L,3,FALSE)</f>
        <v>CS19</v>
      </c>
    </row>
    <row r="324" s="2" customFormat="1" ht="13.5" hidden="1" customHeight="1" spans="1:15">
      <c r="A324" s="177">
        <v>321</v>
      </c>
      <c r="B324" s="177" t="str">
        <f t="shared" si="10"/>
        <v>CS19-R002-5-1</v>
      </c>
      <c r="C324" s="177" t="str">
        <f t="shared" ref="C324:C387" si="11">O324&amp;"-"&amp;D324</f>
        <v>CS19-RAKu1V</v>
      </c>
      <c r="D324" s="177" t="s">
        <v>1010</v>
      </c>
      <c r="E324" s="177" t="str">
        <f>VLOOKUP(H324,通道基本信息!B:K,6,0)</f>
        <v>R</v>
      </c>
      <c r="F324" s="177" t="str">
        <f>VLOOKUP(H324,通道基本信息!B:K,5,0)</f>
        <v>A</v>
      </c>
      <c r="G324" s="177" t="str">
        <f>VLOOKUP(H324,通道基本信息!B:K,8,0)</f>
        <v>V</v>
      </c>
      <c r="H324" s="177" t="s">
        <v>1011</v>
      </c>
      <c r="I324" s="177">
        <v>1</v>
      </c>
      <c r="J324" s="177">
        <v>18</v>
      </c>
      <c r="K324" s="177">
        <v>13778</v>
      </c>
      <c r="L324" s="177">
        <v>13796</v>
      </c>
      <c r="M324" s="177" t="s">
        <v>1012</v>
      </c>
      <c r="N324" s="177" t="s">
        <v>1013</v>
      </c>
      <c r="O324" s="2" t="str">
        <f>VLOOKUP(H324,通道基本信息!B:L,3,FALSE)</f>
        <v>CS19</v>
      </c>
    </row>
    <row r="325" s="2" customFormat="1" ht="13.5" hidden="1" customHeight="1" spans="1:15">
      <c r="A325" s="177">
        <v>322</v>
      </c>
      <c r="B325" s="177" t="str">
        <f t="shared" si="10"/>
        <v>CS19-R002-5-2</v>
      </c>
      <c r="C325" s="177" t="str">
        <f t="shared" si="11"/>
        <v>CS19-RAKu2V</v>
      </c>
      <c r="D325" s="177" t="s">
        <v>1014</v>
      </c>
      <c r="E325" s="177" t="str">
        <f>VLOOKUP(H325,通道基本信息!B:K,6,0)</f>
        <v>R</v>
      </c>
      <c r="F325" s="177" t="str">
        <f>VLOOKUP(H325,通道基本信息!B:K,5,0)</f>
        <v>A</v>
      </c>
      <c r="G325" s="177" t="str">
        <f>VLOOKUP(H325,通道基本信息!B:K,8,0)</f>
        <v>V</v>
      </c>
      <c r="H325" s="177" t="s">
        <v>1011</v>
      </c>
      <c r="I325" s="177">
        <v>2</v>
      </c>
      <c r="J325" s="177">
        <v>18</v>
      </c>
      <c r="K325" s="177">
        <v>13799</v>
      </c>
      <c r="L325" s="177">
        <v>13817</v>
      </c>
      <c r="M325" s="177" t="s">
        <v>1015</v>
      </c>
      <c r="N325" s="177" t="s">
        <v>1016</v>
      </c>
      <c r="O325" s="2" t="str">
        <f>VLOOKUP(H325,通道基本信息!B:L,3,FALSE)</f>
        <v>CS19</v>
      </c>
    </row>
    <row r="326" s="2" customFormat="1" ht="13.5" hidden="1" customHeight="1" spans="1:15">
      <c r="A326" s="177">
        <v>323</v>
      </c>
      <c r="B326" s="177" t="str">
        <f t="shared" si="10"/>
        <v>CS19-R002-5-3</v>
      </c>
      <c r="C326" s="177" t="str">
        <f t="shared" si="11"/>
        <v>CS19-RAKu5V</v>
      </c>
      <c r="D326" s="177" t="s">
        <v>1017</v>
      </c>
      <c r="E326" s="177" t="str">
        <f>VLOOKUP(H326,通道基本信息!B:K,6,0)</f>
        <v>R</v>
      </c>
      <c r="F326" s="177" t="str">
        <f>VLOOKUP(H326,通道基本信息!B:K,5,0)</f>
        <v>A</v>
      </c>
      <c r="G326" s="177" t="str">
        <f>VLOOKUP(H326,通道基本信息!B:K,8,0)</f>
        <v>V</v>
      </c>
      <c r="H326" s="177" t="s">
        <v>1011</v>
      </c>
      <c r="I326" s="177">
        <v>3</v>
      </c>
      <c r="J326" s="177">
        <v>36</v>
      </c>
      <c r="K326" s="177">
        <v>13863</v>
      </c>
      <c r="L326" s="177">
        <v>13899</v>
      </c>
      <c r="M326" s="177" t="s">
        <v>1018</v>
      </c>
      <c r="N326" s="177" t="s">
        <v>1019</v>
      </c>
      <c r="O326" s="2" t="str">
        <f>VLOOKUP(H326,通道基本信息!B:L,3,FALSE)</f>
        <v>CS19</v>
      </c>
    </row>
    <row r="327" s="2" customFormat="1" ht="13.5" hidden="1" customHeight="1" spans="1:15">
      <c r="A327" s="177">
        <v>324</v>
      </c>
      <c r="B327" s="177" t="str">
        <f t="shared" si="10"/>
        <v>CS19-R002-5-4</v>
      </c>
      <c r="C327" s="177" t="str">
        <f t="shared" si="11"/>
        <v>CS19-RAKu6V</v>
      </c>
      <c r="D327" s="177" t="s">
        <v>1020</v>
      </c>
      <c r="E327" s="177" t="str">
        <f>VLOOKUP(H327,通道基本信息!B:K,6,0)</f>
        <v>R</v>
      </c>
      <c r="F327" s="177" t="str">
        <f>VLOOKUP(H327,通道基本信息!B:K,5,0)</f>
        <v>A</v>
      </c>
      <c r="G327" s="177" t="str">
        <f>VLOOKUP(H327,通道基本信息!B:K,8,0)</f>
        <v>V</v>
      </c>
      <c r="H327" s="177" t="s">
        <v>1011</v>
      </c>
      <c r="I327" s="177">
        <v>4</v>
      </c>
      <c r="J327" s="177">
        <v>36</v>
      </c>
      <c r="K327" s="177">
        <v>13903</v>
      </c>
      <c r="L327" s="177">
        <v>13939</v>
      </c>
      <c r="M327" s="177" t="s">
        <v>1021</v>
      </c>
      <c r="N327" s="177" t="s">
        <v>1022</v>
      </c>
      <c r="O327" s="2" t="str">
        <f>VLOOKUP(H327,通道基本信息!B:L,3,FALSE)</f>
        <v>CS19</v>
      </c>
    </row>
    <row r="328" s="2" customFormat="1" ht="13.5" hidden="1" customHeight="1" spans="1:15">
      <c r="A328" s="177">
        <v>325</v>
      </c>
      <c r="B328" s="177" t="str">
        <f t="shared" si="10"/>
        <v>CS19-R002-5-5</v>
      </c>
      <c r="C328" s="177" t="str">
        <f t="shared" si="11"/>
        <v>CS19-RAKu7V</v>
      </c>
      <c r="D328" s="177" t="s">
        <v>1023</v>
      </c>
      <c r="E328" s="177" t="str">
        <f>VLOOKUP(H328,通道基本信息!B:K,6,0)</f>
        <v>R</v>
      </c>
      <c r="F328" s="177" t="str">
        <f>VLOOKUP(H328,通道基本信息!B:K,5,0)</f>
        <v>A</v>
      </c>
      <c r="G328" s="177" t="str">
        <f>VLOOKUP(H328,通道基本信息!B:K,8,0)</f>
        <v>V</v>
      </c>
      <c r="H328" s="177" t="s">
        <v>1011</v>
      </c>
      <c r="I328" s="177">
        <v>5</v>
      </c>
      <c r="J328" s="177">
        <v>36</v>
      </c>
      <c r="K328" s="177">
        <v>13943</v>
      </c>
      <c r="L328" s="177">
        <v>13979</v>
      </c>
      <c r="M328" s="177" t="s">
        <v>1024</v>
      </c>
      <c r="N328" s="177" t="s">
        <v>1025</v>
      </c>
      <c r="O328" s="2" t="str">
        <f>VLOOKUP(H328,通道基本信息!B:L,3,FALSE)</f>
        <v>CS19</v>
      </c>
    </row>
    <row r="329" s="2" customFormat="1" ht="13.5" hidden="1" customHeight="1" spans="1:15">
      <c r="A329" s="177">
        <v>326</v>
      </c>
      <c r="B329" s="177" t="str">
        <f t="shared" si="10"/>
        <v>CS19-R003-2-1</v>
      </c>
      <c r="C329" s="177" t="str">
        <f t="shared" si="11"/>
        <v>CS19-RCKu3V</v>
      </c>
      <c r="D329" s="177" t="s">
        <v>1026</v>
      </c>
      <c r="E329" s="177" t="str">
        <f>VLOOKUP(H329,通道基本信息!B:K,6,0)</f>
        <v>R</v>
      </c>
      <c r="F329" s="177" t="str">
        <f>VLOOKUP(H329,通道基本信息!B:K,5,0)</f>
        <v>C</v>
      </c>
      <c r="G329" s="177" t="str">
        <f>VLOOKUP(H329,通道基本信息!B:K,8,0)</f>
        <v>V</v>
      </c>
      <c r="H329" s="177" t="s">
        <v>1027</v>
      </c>
      <c r="I329" s="177">
        <v>1</v>
      </c>
      <c r="J329" s="177">
        <v>18</v>
      </c>
      <c r="K329" s="177">
        <v>13820</v>
      </c>
      <c r="L329" s="177">
        <v>13838</v>
      </c>
      <c r="M329" s="177" t="s">
        <v>1028</v>
      </c>
      <c r="N329" s="177" t="s">
        <v>1029</v>
      </c>
      <c r="O329" s="2" t="str">
        <f>VLOOKUP(H329,通道基本信息!B:L,3,FALSE)</f>
        <v>CS19</v>
      </c>
    </row>
    <row r="330" s="2" customFormat="1" ht="13.5" hidden="1" customHeight="1" spans="1:15">
      <c r="A330" s="177">
        <v>327</v>
      </c>
      <c r="B330" s="177" t="str">
        <f t="shared" si="10"/>
        <v>CS19-R003-2-2</v>
      </c>
      <c r="C330" s="177" t="str">
        <f t="shared" si="11"/>
        <v>CS19-RCKu6V</v>
      </c>
      <c r="D330" s="177" t="s">
        <v>1030</v>
      </c>
      <c r="E330" s="177" t="str">
        <f>VLOOKUP(H330,通道基本信息!B:K,6,0)</f>
        <v>R</v>
      </c>
      <c r="F330" s="177" t="str">
        <f>VLOOKUP(H330,通道基本信息!B:K,5,0)</f>
        <v>C</v>
      </c>
      <c r="G330" s="177" t="str">
        <f>VLOOKUP(H330,通道基本信息!B:K,8,0)</f>
        <v>V</v>
      </c>
      <c r="H330" s="177" t="s">
        <v>1027</v>
      </c>
      <c r="I330" s="177">
        <v>2</v>
      </c>
      <c r="J330" s="177">
        <v>36</v>
      </c>
      <c r="K330" s="177">
        <v>13903</v>
      </c>
      <c r="L330" s="177">
        <v>13939</v>
      </c>
      <c r="M330" s="177" t="s">
        <v>1021</v>
      </c>
      <c r="N330" s="177" t="s">
        <v>1031</v>
      </c>
      <c r="O330" s="2" t="str">
        <f>VLOOKUP(H330,通道基本信息!B:L,3,FALSE)</f>
        <v>CS19</v>
      </c>
    </row>
    <row r="331" s="2" customFormat="1" ht="13.5" hidden="1" customHeight="1" spans="1:15">
      <c r="A331" s="177">
        <v>328</v>
      </c>
      <c r="B331" s="177" t="str">
        <f t="shared" si="10"/>
        <v>CS19-R004-2-1</v>
      </c>
      <c r="C331" s="177" t="str">
        <f t="shared" si="11"/>
        <v>CS19-RDKu4V</v>
      </c>
      <c r="D331" s="177" t="s">
        <v>1032</v>
      </c>
      <c r="E331" s="177" t="str">
        <f>VLOOKUP(H331,通道基本信息!B:K,6,0)</f>
        <v>R</v>
      </c>
      <c r="F331" s="177" t="str">
        <f>VLOOKUP(H331,通道基本信息!B:K,5,0)</f>
        <v>D</v>
      </c>
      <c r="G331" s="177" t="str">
        <f>VLOOKUP(H331,通道基本信息!B:K,8,0)</f>
        <v>V</v>
      </c>
      <c r="H331" s="177" t="s">
        <v>1033</v>
      </c>
      <c r="I331" s="177">
        <v>1</v>
      </c>
      <c r="J331" s="177">
        <v>18</v>
      </c>
      <c r="K331" s="177">
        <v>13841</v>
      </c>
      <c r="L331" s="177">
        <v>13859</v>
      </c>
      <c r="M331" s="177" t="s">
        <v>1034</v>
      </c>
      <c r="N331" s="177" t="s">
        <v>1035</v>
      </c>
      <c r="O331" s="2" t="str">
        <f>VLOOKUP(H331,通道基本信息!B:L,3,FALSE)</f>
        <v>CS19</v>
      </c>
    </row>
    <row r="332" s="2" customFormat="1" ht="13.5" hidden="1" customHeight="1" spans="1:15">
      <c r="A332" s="177">
        <v>329</v>
      </c>
      <c r="B332" s="177" t="str">
        <f t="shared" si="10"/>
        <v>CS19-R004-2-2</v>
      </c>
      <c r="C332" s="177" t="str">
        <f t="shared" si="11"/>
        <v>CS19-RDKu7V</v>
      </c>
      <c r="D332" s="177" t="s">
        <v>1036</v>
      </c>
      <c r="E332" s="177" t="str">
        <f>VLOOKUP(H332,通道基本信息!B:K,6,0)</f>
        <v>R</v>
      </c>
      <c r="F332" s="177" t="str">
        <f>VLOOKUP(H332,通道基本信息!B:K,5,0)</f>
        <v>D</v>
      </c>
      <c r="G332" s="177" t="str">
        <f>VLOOKUP(H332,通道基本信息!B:K,8,0)</f>
        <v>V</v>
      </c>
      <c r="H332" s="177" t="s">
        <v>1033</v>
      </c>
      <c r="I332" s="177">
        <v>2</v>
      </c>
      <c r="J332" s="177">
        <v>36</v>
      </c>
      <c r="K332" s="177">
        <v>13943</v>
      </c>
      <c r="L332" s="177">
        <v>13979</v>
      </c>
      <c r="M332" s="177" t="s">
        <v>1024</v>
      </c>
      <c r="N332" s="177" t="s">
        <v>1037</v>
      </c>
      <c r="O332" s="2" t="str">
        <f>VLOOKUP(H332,通道基本信息!B:L,3,FALSE)</f>
        <v>CS19</v>
      </c>
    </row>
    <row r="333" s="2" customFormat="1" ht="13.5" hidden="1" customHeight="1" spans="1:15">
      <c r="A333" s="177">
        <v>330</v>
      </c>
      <c r="B333" s="177" t="str">
        <f t="shared" si="10"/>
        <v>CS19-R005-5-1</v>
      </c>
      <c r="C333" s="177" t="str">
        <f t="shared" si="11"/>
        <v>CS19-RAKu8H</v>
      </c>
      <c r="D333" s="177" t="s">
        <v>1038</v>
      </c>
      <c r="E333" s="177" t="str">
        <f>VLOOKUP(H333,通道基本信息!B:K,6,0)</f>
        <v>R</v>
      </c>
      <c r="F333" s="177" t="str">
        <f>VLOOKUP(H333,通道基本信息!B:K,5,0)</f>
        <v>A</v>
      </c>
      <c r="G333" s="177" t="str">
        <f>VLOOKUP(H333,通道基本信息!B:K,8,0)</f>
        <v>H</v>
      </c>
      <c r="H333" s="177" t="s">
        <v>1039</v>
      </c>
      <c r="I333" s="177">
        <v>1</v>
      </c>
      <c r="J333" s="177">
        <v>18</v>
      </c>
      <c r="K333" s="177">
        <v>13757</v>
      </c>
      <c r="L333" s="177">
        <v>13775</v>
      </c>
      <c r="M333" s="177" t="s">
        <v>1040</v>
      </c>
      <c r="N333" s="177" t="s">
        <v>1041</v>
      </c>
      <c r="O333" s="2" t="str">
        <f>VLOOKUP(H333,通道基本信息!B:L,3,FALSE)</f>
        <v>CS19</v>
      </c>
    </row>
    <row r="334" s="2" customFormat="1" ht="13.5" hidden="1" customHeight="1" spans="1:15">
      <c r="A334" s="177">
        <v>331</v>
      </c>
      <c r="B334" s="177" t="str">
        <f t="shared" si="10"/>
        <v>CS19-R005-5-2</v>
      </c>
      <c r="C334" s="177" t="str">
        <f t="shared" si="11"/>
        <v>CS19-RAKu9H</v>
      </c>
      <c r="D334" s="177" t="s">
        <v>1042</v>
      </c>
      <c r="E334" s="177" t="str">
        <f>VLOOKUP(H334,通道基本信息!B:K,6,0)</f>
        <v>R</v>
      </c>
      <c r="F334" s="177" t="str">
        <f>VLOOKUP(H334,通道基本信息!B:K,5,0)</f>
        <v>A</v>
      </c>
      <c r="G334" s="177" t="str">
        <f>VLOOKUP(H334,通道基本信息!B:K,8,0)</f>
        <v>H</v>
      </c>
      <c r="H334" s="177" t="s">
        <v>1039</v>
      </c>
      <c r="I334" s="177">
        <v>2</v>
      </c>
      <c r="J334" s="177">
        <v>54</v>
      </c>
      <c r="K334" s="177">
        <v>13781</v>
      </c>
      <c r="L334" s="177">
        <v>13835</v>
      </c>
      <c r="M334" s="177" t="s">
        <v>1043</v>
      </c>
      <c r="N334" s="177" t="s">
        <v>1044</v>
      </c>
      <c r="O334" s="2" t="str">
        <f>VLOOKUP(H334,通道基本信息!B:L,3,FALSE)</f>
        <v>CS19</v>
      </c>
    </row>
    <row r="335" s="2" customFormat="1" ht="13.5" hidden="1" customHeight="1" spans="1:15">
      <c r="A335" s="177">
        <v>332</v>
      </c>
      <c r="B335" s="177" t="str">
        <f t="shared" si="10"/>
        <v>CS19-R005-5-3</v>
      </c>
      <c r="C335" s="177" t="str">
        <f t="shared" si="11"/>
        <v>CS19-RAKu11H</v>
      </c>
      <c r="D335" s="177" t="s">
        <v>1045</v>
      </c>
      <c r="E335" s="177" t="str">
        <f>VLOOKUP(H335,通道基本信息!B:K,6,0)</f>
        <v>R</v>
      </c>
      <c r="F335" s="177" t="str">
        <f>VLOOKUP(H335,通道基本信息!B:K,5,0)</f>
        <v>A</v>
      </c>
      <c r="G335" s="177" t="str">
        <f>VLOOKUP(H335,通道基本信息!B:K,8,0)</f>
        <v>H</v>
      </c>
      <c r="H335" s="177" t="s">
        <v>1039</v>
      </c>
      <c r="I335" s="177">
        <v>3</v>
      </c>
      <c r="J335" s="177">
        <v>36</v>
      </c>
      <c r="K335" s="177">
        <v>13863</v>
      </c>
      <c r="L335" s="177">
        <v>13899</v>
      </c>
      <c r="M335" s="177" t="s">
        <v>1046</v>
      </c>
      <c r="N335" s="177" t="s">
        <v>1047</v>
      </c>
      <c r="O335" s="2" t="str">
        <f>VLOOKUP(H335,通道基本信息!B:L,3,FALSE)</f>
        <v>CS19</v>
      </c>
    </row>
    <row r="336" s="2" customFormat="1" ht="13.5" hidden="1" customHeight="1" spans="1:15">
      <c r="A336" s="177">
        <v>333</v>
      </c>
      <c r="B336" s="177" t="str">
        <f t="shared" si="10"/>
        <v>CS19-R005-5-4</v>
      </c>
      <c r="C336" s="177" t="str">
        <f t="shared" si="11"/>
        <v>CS19-RAKu12H</v>
      </c>
      <c r="D336" s="177" t="s">
        <v>1048</v>
      </c>
      <c r="E336" s="177" t="str">
        <f>VLOOKUP(H336,通道基本信息!B:K,6,0)</f>
        <v>R</v>
      </c>
      <c r="F336" s="177" t="str">
        <f>VLOOKUP(H336,通道基本信息!B:K,5,0)</f>
        <v>A</v>
      </c>
      <c r="G336" s="177" t="str">
        <f>VLOOKUP(H336,通道基本信息!B:K,8,0)</f>
        <v>H</v>
      </c>
      <c r="H336" s="177" t="s">
        <v>1039</v>
      </c>
      <c r="I336" s="177">
        <v>4</v>
      </c>
      <c r="J336" s="177">
        <v>36</v>
      </c>
      <c r="K336" s="177">
        <v>13903</v>
      </c>
      <c r="L336" s="177">
        <v>13939</v>
      </c>
      <c r="M336" s="177" t="s">
        <v>1049</v>
      </c>
      <c r="N336" s="177" t="s">
        <v>1050</v>
      </c>
      <c r="O336" s="2" t="str">
        <f>VLOOKUP(H336,通道基本信息!B:L,3,FALSE)</f>
        <v>CS19</v>
      </c>
    </row>
    <row r="337" s="2" customFormat="1" ht="13.5" hidden="1" customHeight="1" spans="1:15">
      <c r="A337" s="177">
        <v>334</v>
      </c>
      <c r="B337" s="177" t="str">
        <f t="shared" si="10"/>
        <v>CS19-R005-5-5</v>
      </c>
      <c r="C337" s="177" t="str">
        <f t="shared" si="11"/>
        <v>CS19-RAKu13H</v>
      </c>
      <c r="D337" s="177" t="s">
        <v>1051</v>
      </c>
      <c r="E337" s="177" t="str">
        <f>VLOOKUP(H337,通道基本信息!B:K,6,0)</f>
        <v>R</v>
      </c>
      <c r="F337" s="177" t="str">
        <f>VLOOKUP(H337,通道基本信息!B:K,5,0)</f>
        <v>A</v>
      </c>
      <c r="G337" s="177" t="str">
        <f>VLOOKUP(H337,通道基本信息!B:K,8,0)</f>
        <v>H</v>
      </c>
      <c r="H337" s="177" t="s">
        <v>1039</v>
      </c>
      <c r="I337" s="177">
        <v>5</v>
      </c>
      <c r="J337" s="177">
        <v>36</v>
      </c>
      <c r="K337" s="177">
        <v>13943</v>
      </c>
      <c r="L337" s="177">
        <v>13979</v>
      </c>
      <c r="M337" s="177" t="s">
        <v>1052</v>
      </c>
      <c r="N337" s="177" t="s">
        <v>1053</v>
      </c>
      <c r="O337" s="2" t="str">
        <f>VLOOKUP(H337,通道基本信息!B:L,3,FALSE)</f>
        <v>CS19</v>
      </c>
    </row>
    <row r="338" s="2" customFormat="1" ht="13.5" hidden="1" customHeight="1" spans="1:15">
      <c r="A338" s="177">
        <v>335</v>
      </c>
      <c r="B338" s="177" t="str">
        <f t="shared" si="10"/>
        <v>CS19-R006-2-1</v>
      </c>
      <c r="C338" s="177" t="str">
        <f t="shared" si="11"/>
        <v>CS19-RBKu10H</v>
      </c>
      <c r="D338" s="177" t="s">
        <v>1054</v>
      </c>
      <c r="E338" s="177" t="str">
        <f>VLOOKUP(H338,通道基本信息!B:K,6,0)</f>
        <v>R</v>
      </c>
      <c r="F338" s="177" t="str">
        <f>VLOOKUP(H338,通道基本信息!B:K,5,0)</f>
        <v>B</v>
      </c>
      <c r="G338" s="177" t="str">
        <f>VLOOKUP(H338,通道基本信息!B:K,8,0)</f>
        <v>H</v>
      </c>
      <c r="H338" s="177" t="s">
        <v>1055</v>
      </c>
      <c r="I338" s="177">
        <v>1</v>
      </c>
      <c r="J338" s="177">
        <v>18</v>
      </c>
      <c r="K338" s="177">
        <v>13841</v>
      </c>
      <c r="L338" s="177">
        <v>13859</v>
      </c>
      <c r="M338" s="177" t="s">
        <v>1056</v>
      </c>
      <c r="N338" s="177" t="s">
        <v>1057</v>
      </c>
      <c r="O338" s="2" t="str">
        <f>VLOOKUP(H338,通道基本信息!B:L,3,FALSE)</f>
        <v>CS19</v>
      </c>
    </row>
    <row r="339" s="2" customFormat="1" ht="13.5" hidden="1" customHeight="1" spans="1:15">
      <c r="A339" s="177">
        <v>336</v>
      </c>
      <c r="B339" s="177" t="str">
        <f t="shared" si="10"/>
        <v>CS19-R006-2-2</v>
      </c>
      <c r="C339" s="177" t="str">
        <f t="shared" si="11"/>
        <v>CS19-RBKu11H</v>
      </c>
      <c r="D339" s="177" t="s">
        <v>1058</v>
      </c>
      <c r="E339" s="177" t="str">
        <f>VLOOKUP(H339,通道基本信息!B:K,6,0)</f>
        <v>R</v>
      </c>
      <c r="F339" s="177" t="str">
        <f>VLOOKUP(H339,通道基本信息!B:K,5,0)</f>
        <v>B</v>
      </c>
      <c r="G339" s="177" t="str">
        <f>VLOOKUP(H339,通道基本信息!B:K,8,0)</f>
        <v>H</v>
      </c>
      <c r="H339" s="177" t="s">
        <v>1055</v>
      </c>
      <c r="I339" s="177">
        <v>2</v>
      </c>
      <c r="J339" s="177">
        <v>36</v>
      </c>
      <c r="K339" s="177">
        <v>13863</v>
      </c>
      <c r="L339" s="177">
        <v>13899</v>
      </c>
      <c r="M339" s="177" t="s">
        <v>1046</v>
      </c>
      <c r="N339" s="177" t="s">
        <v>1059</v>
      </c>
      <c r="O339" s="2" t="str">
        <f>VLOOKUP(H339,通道基本信息!B:L,3,FALSE)</f>
        <v>CS19</v>
      </c>
    </row>
    <row r="340" s="2" customFormat="1" ht="13.5" hidden="1" customHeight="1" spans="1:15">
      <c r="A340" s="177">
        <v>337</v>
      </c>
      <c r="B340" s="177" t="str">
        <f t="shared" si="10"/>
        <v>CS19-T001-2-1</v>
      </c>
      <c r="C340" s="177" t="str">
        <f t="shared" si="11"/>
        <v>CS19-TWC1L</v>
      </c>
      <c r="D340" s="177" t="s">
        <v>1060</v>
      </c>
      <c r="E340" s="177" t="str">
        <f>VLOOKUP(H340,通道基本信息!B:K,6,0)</f>
        <v>T</v>
      </c>
      <c r="F340" s="177" t="str">
        <f>VLOOKUP(H340,通道基本信息!B:K,5,0)</f>
        <v>W</v>
      </c>
      <c r="G340" s="177" t="str">
        <f>VLOOKUP(H340,通道基本信息!B:K,8,0)</f>
        <v>L</v>
      </c>
      <c r="H340" s="177" t="s">
        <v>1061</v>
      </c>
      <c r="I340" s="177">
        <v>1</v>
      </c>
      <c r="J340" s="177">
        <v>36</v>
      </c>
      <c r="K340" s="177">
        <v>4108.5</v>
      </c>
      <c r="L340" s="177">
        <v>4144.5</v>
      </c>
      <c r="M340" s="177" t="s">
        <v>821</v>
      </c>
      <c r="N340" s="177" t="s">
        <v>1062</v>
      </c>
      <c r="O340" s="2" t="str">
        <f>VLOOKUP(H340,通道基本信息!B:L,3,FALSE)</f>
        <v>CS19</v>
      </c>
    </row>
    <row r="341" s="2" customFormat="1" ht="13.5" hidden="1" customHeight="1" spans="1:15">
      <c r="A341" s="177">
        <v>338</v>
      </c>
      <c r="B341" s="177" t="str">
        <f t="shared" si="10"/>
        <v>CS19-T001-2-2</v>
      </c>
      <c r="C341" s="177" t="str">
        <f t="shared" si="11"/>
        <v>CS19-TWC2L</v>
      </c>
      <c r="D341" s="177" t="s">
        <v>1063</v>
      </c>
      <c r="E341" s="177" t="str">
        <f>VLOOKUP(H341,通道基本信息!B:K,6,0)</f>
        <v>T</v>
      </c>
      <c r="F341" s="177" t="str">
        <f>VLOOKUP(H341,通道基本信息!B:K,5,0)</f>
        <v>W</v>
      </c>
      <c r="G341" s="177" t="str">
        <f>VLOOKUP(H341,通道基本信息!B:K,8,0)</f>
        <v>L</v>
      </c>
      <c r="H341" s="177" t="s">
        <v>1061</v>
      </c>
      <c r="I341" s="177">
        <v>2</v>
      </c>
      <c r="J341" s="177">
        <v>36</v>
      </c>
      <c r="K341" s="177">
        <v>4148.5</v>
      </c>
      <c r="L341" s="177">
        <v>4184.5</v>
      </c>
      <c r="M341" s="177" t="s">
        <v>824</v>
      </c>
      <c r="N341" s="177" t="s">
        <v>1064</v>
      </c>
      <c r="O341" s="2" t="str">
        <f>VLOOKUP(H341,通道基本信息!B:L,3,FALSE)</f>
        <v>CS19</v>
      </c>
    </row>
    <row r="342" s="2" customFormat="1" ht="13.5" hidden="1" customHeight="1" spans="1:15">
      <c r="A342" s="177">
        <v>339</v>
      </c>
      <c r="B342" s="177" t="str">
        <f t="shared" si="10"/>
        <v>CS19-T002-5-1</v>
      </c>
      <c r="C342" s="177" t="str">
        <f t="shared" si="11"/>
        <v>CS19-TAKu3H</v>
      </c>
      <c r="D342" s="177" t="s">
        <v>1065</v>
      </c>
      <c r="E342" s="177" t="str">
        <f>VLOOKUP(H342,通道基本信息!B:K,6,0)</f>
        <v>T</v>
      </c>
      <c r="F342" s="177" t="str">
        <f>VLOOKUP(H342,通道基本信息!B:K,5,0)</f>
        <v>A</v>
      </c>
      <c r="G342" s="177" t="str">
        <f>VLOOKUP(H342,通道基本信息!B:K,8,0)</f>
        <v>H</v>
      </c>
      <c r="H342" s="177" t="s">
        <v>1066</v>
      </c>
      <c r="I342" s="177">
        <v>1</v>
      </c>
      <c r="J342" s="177">
        <v>18</v>
      </c>
      <c r="K342" s="177">
        <v>11528</v>
      </c>
      <c r="L342" s="177">
        <v>11546</v>
      </c>
      <c r="M342" s="177" t="s">
        <v>1028</v>
      </c>
      <c r="N342" s="177" t="s">
        <v>1067</v>
      </c>
      <c r="O342" s="2" t="str">
        <f>VLOOKUP(H342,通道基本信息!B:L,3,FALSE)</f>
        <v>CS19</v>
      </c>
    </row>
    <row r="343" s="2" customFormat="1" ht="13.5" hidden="1" customHeight="1" spans="1:15">
      <c r="A343" s="177">
        <v>340</v>
      </c>
      <c r="B343" s="177" t="str">
        <f t="shared" si="10"/>
        <v>CS19-T002-5-2</v>
      </c>
      <c r="C343" s="177" t="str">
        <f t="shared" si="11"/>
        <v>CS19-TAKu4H</v>
      </c>
      <c r="D343" s="177" t="s">
        <v>1068</v>
      </c>
      <c r="E343" s="177" t="str">
        <f>VLOOKUP(H343,通道基本信息!B:K,6,0)</f>
        <v>T</v>
      </c>
      <c r="F343" s="177" t="str">
        <f>VLOOKUP(H343,通道基本信息!B:K,5,0)</f>
        <v>A</v>
      </c>
      <c r="G343" s="177" t="str">
        <f>VLOOKUP(H343,通道基本信息!B:K,8,0)</f>
        <v>H</v>
      </c>
      <c r="H343" s="177" t="s">
        <v>1066</v>
      </c>
      <c r="I343" s="177">
        <v>2</v>
      </c>
      <c r="J343" s="177">
        <v>18</v>
      </c>
      <c r="K343" s="177">
        <v>11549</v>
      </c>
      <c r="L343" s="177">
        <v>11567</v>
      </c>
      <c r="M343" s="177" t="s">
        <v>1034</v>
      </c>
      <c r="N343" s="177" t="s">
        <v>1069</v>
      </c>
      <c r="O343" s="2" t="str">
        <f>VLOOKUP(H343,通道基本信息!B:L,3,FALSE)</f>
        <v>CS19</v>
      </c>
    </row>
    <row r="344" s="2" customFormat="1" ht="13.5" hidden="1" customHeight="1" spans="1:15">
      <c r="A344" s="177">
        <v>341</v>
      </c>
      <c r="B344" s="177" t="str">
        <f t="shared" si="10"/>
        <v>CS19-T002-5-3</v>
      </c>
      <c r="C344" s="177" t="str">
        <f t="shared" si="11"/>
        <v>CS19-TAKu5H</v>
      </c>
      <c r="D344" s="177" t="s">
        <v>1070</v>
      </c>
      <c r="E344" s="177" t="str">
        <f>VLOOKUP(H344,通道基本信息!B:K,6,0)</f>
        <v>T</v>
      </c>
      <c r="F344" s="177" t="str">
        <f>VLOOKUP(H344,通道基本信息!B:K,5,0)</f>
        <v>A</v>
      </c>
      <c r="G344" s="177" t="str">
        <f>VLOOKUP(H344,通道基本信息!B:K,8,0)</f>
        <v>H</v>
      </c>
      <c r="H344" s="177" t="s">
        <v>1066</v>
      </c>
      <c r="I344" s="177">
        <v>3</v>
      </c>
      <c r="J344" s="177">
        <v>36</v>
      </c>
      <c r="K344" s="177">
        <v>11571</v>
      </c>
      <c r="L344" s="177">
        <v>11607</v>
      </c>
      <c r="M344" s="177" t="s">
        <v>1018</v>
      </c>
      <c r="N344" s="177" t="s">
        <v>1071</v>
      </c>
      <c r="O344" s="2" t="str">
        <f>VLOOKUP(H344,通道基本信息!B:L,3,FALSE)</f>
        <v>CS19</v>
      </c>
    </row>
    <row r="345" s="2" customFormat="1" ht="13.5" hidden="1" customHeight="1" spans="1:15">
      <c r="A345" s="177">
        <v>342</v>
      </c>
      <c r="B345" s="177" t="str">
        <f t="shared" si="10"/>
        <v>CS19-T002-5-4</v>
      </c>
      <c r="C345" s="177" t="str">
        <f t="shared" si="11"/>
        <v>CS19-TAKu6H</v>
      </c>
      <c r="D345" s="177" t="s">
        <v>1072</v>
      </c>
      <c r="E345" s="177" t="str">
        <f>VLOOKUP(H345,通道基本信息!B:K,6,0)</f>
        <v>T</v>
      </c>
      <c r="F345" s="177" t="str">
        <f>VLOOKUP(H345,通道基本信息!B:K,5,0)</f>
        <v>A</v>
      </c>
      <c r="G345" s="177" t="str">
        <f>VLOOKUP(H345,通道基本信息!B:K,8,0)</f>
        <v>H</v>
      </c>
      <c r="H345" s="177" t="s">
        <v>1066</v>
      </c>
      <c r="I345" s="177">
        <v>4</v>
      </c>
      <c r="J345" s="177">
        <v>36</v>
      </c>
      <c r="K345" s="177">
        <v>11611</v>
      </c>
      <c r="L345" s="177">
        <v>11647</v>
      </c>
      <c r="M345" s="177" t="s">
        <v>1021</v>
      </c>
      <c r="N345" s="177" t="s">
        <v>1073</v>
      </c>
      <c r="O345" s="2" t="str">
        <f>VLOOKUP(H345,通道基本信息!B:L,3,FALSE)</f>
        <v>CS19</v>
      </c>
    </row>
    <row r="346" s="2" customFormat="1" ht="13.5" hidden="1" customHeight="1" spans="1:15">
      <c r="A346" s="177">
        <v>343</v>
      </c>
      <c r="B346" s="177" t="str">
        <f t="shared" si="10"/>
        <v>CS19-T002-5-5</v>
      </c>
      <c r="C346" s="177" t="str">
        <f t="shared" si="11"/>
        <v>CS19-TAKu7H</v>
      </c>
      <c r="D346" s="177" t="s">
        <v>1074</v>
      </c>
      <c r="E346" s="177" t="str">
        <f>VLOOKUP(H346,通道基本信息!B:K,6,0)</f>
        <v>T</v>
      </c>
      <c r="F346" s="177" t="str">
        <f>VLOOKUP(H346,通道基本信息!B:K,5,0)</f>
        <v>A</v>
      </c>
      <c r="G346" s="177" t="str">
        <f>VLOOKUP(H346,通道基本信息!B:K,8,0)</f>
        <v>H</v>
      </c>
      <c r="H346" s="177" t="s">
        <v>1066</v>
      </c>
      <c r="I346" s="177">
        <v>5</v>
      </c>
      <c r="J346" s="177">
        <v>36</v>
      </c>
      <c r="K346" s="177">
        <v>11651</v>
      </c>
      <c r="L346" s="177">
        <v>11687</v>
      </c>
      <c r="M346" s="177" t="s">
        <v>1024</v>
      </c>
      <c r="N346" s="177" t="s">
        <v>1075</v>
      </c>
      <c r="O346" s="2" t="str">
        <f>VLOOKUP(H346,通道基本信息!B:L,3,FALSE)</f>
        <v>CS19</v>
      </c>
    </row>
    <row r="347" s="2" customFormat="1" ht="13.5" hidden="1" customHeight="1" spans="1:15">
      <c r="A347" s="177">
        <v>344</v>
      </c>
      <c r="B347" s="177" t="str">
        <f t="shared" si="10"/>
        <v>CS19-T003-1-1</v>
      </c>
      <c r="C347" s="177" t="str">
        <f t="shared" si="11"/>
        <v>CS19-TBKu5H</v>
      </c>
      <c r="D347" s="177" t="s">
        <v>1076</v>
      </c>
      <c r="E347" s="177" t="str">
        <f>VLOOKUP(H347,通道基本信息!B:K,6,0)</f>
        <v>T</v>
      </c>
      <c r="F347" s="177" t="str">
        <f>VLOOKUP(H347,通道基本信息!B:K,5,0)</f>
        <v>B</v>
      </c>
      <c r="G347" s="177" t="str">
        <f>VLOOKUP(H347,通道基本信息!B:K,8,0)</f>
        <v>H</v>
      </c>
      <c r="H347" s="177" t="s">
        <v>1077</v>
      </c>
      <c r="I347" s="177">
        <v>1</v>
      </c>
      <c r="J347" s="177">
        <v>36</v>
      </c>
      <c r="K347" s="177">
        <v>11571</v>
      </c>
      <c r="L347" s="177">
        <v>11607</v>
      </c>
      <c r="M347" s="177" t="s">
        <v>1018</v>
      </c>
      <c r="N347" s="177" t="s">
        <v>1078</v>
      </c>
      <c r="O347" s="2" t="str">
        <f>VLOOKUP(H347,通道基本信息!B:L,3,FALSE)</f>
        <v>CS19</v>
      </c>
    </row>
    <row r="348" s="2" customFormat="1" ht="13.5" hidden="1" customHeight="1" spans="1:15">
      <c r="A348" s="177">
        <v>345</v>
      </c>
      <c r="B348" s="177" t="str">
        <f t="shared" si="10"/>
        <v>CS19-T004-2-1</v>
      </c>
      <c r="C348" s="177" t="str">
        <f t="shared" si="11"/>
        <v>CS19-TCKu1H</v>
      </c>
      <c r="D348" s="177" t="s">
        <v>1079</v>
      </c>
      <c r="E348" s="177" t="str">
        <f>VLOOKUP(H348,通道基本信息!B:K,6,0)</f>
        <v>T</v>
      </c>
      <c r="F348" s="177" t="str">
        <f>VLOOKUP(H348,通道基本信息!B:K,5,0)</f>
        <v>C</v>
      </c>
      <c r="G348" s="177" t="str">
        <f>VLOOKUP(H348,通道基本信息!B:K,8,0)</f>
        <v>H</v>
      </c>
      <c r="H348" s="177" t="s">
        <v>1080</v>
      </c>
      <c r="I348" s="177">
        <v>1</v>
      </c>
      <c r="J348" s="177">
        <v>18</v>
      </c>
      <c r="K348" s="177">
        <v>11486</v>
      </c>
      <c r="L348" s="177">
        <v>11504</v>
      </c>
      <c r="M348" s="177" t="s">
        <v>1012</v>
      </c>
      <c r="N348" s="177" t="s">
        <v>1081</v>
      </c>
      <c r="O348" s="2" t="str">
        <f>VLOOKUP(H348,通道基本信息!B:L,3,FALSE)</f>
        <v>CS19</v>
      </c>
    </row>
    <row r="349" s="2" customFormat="1" ht="13.5" hidden="1" customHeight="1" spans="1:15">
      <c r="A349" s="177">
        <v>346</v>
      </c>
      <c r="B349" s="177" t="str">
        <f t="shared" si="10"/>
        <v>CS19-T004-2-2</v>
      </c>
      <c r="C349" s="177" t="str">
        <f t="shared" si="11"/>
        <v>CS19-TCKu6H</v>
      </c>
      <c r="D349" s="177" t="s">
        <v>1082</v>
      </c>
      <c r="E349" s="177" t="str">
        <f>VLOOKUP(H349,通道基本信息!B:K,6,0)</f>
        <v>T</v>
      </c>
      <c r="F349" s="177" t="str">
        <f>VLOOKUP(H349,通道基本信息!B:K,5,0)</f>
        <v>C</v>
      </c>
      <c r="G349" s="177" t="str">
        <f>VLOOKUP(H349,通道基本信息!B:K,8,0)</f>
        <v>H</v>
      </c>
      <c r="H349" s="177" t="s">
        <v>1080</v>
      </c>
      <c r="I349" s="177">
        <v>2</v>
      </c>
      <c r="J349" s="177">
        <v>36</v>
      </c>
      <c r="K349" s="177">
        <v>11611</v>
      </c>
      <c r="L349" s="177">
        <v>11647</v>
      </c>
      <c r="M349" s="177" t="s">
        <v>1021</v>
      </c>
      <c r="N349" s="177" t="s">
        <v>1083</v>
      </c>
      <c r="O349" s="2" t="str">
        <f>VLOOKUP(H349,通道基本信息!B:L,3,FALSE)</f>
        <v>CS19</v>
      </c>
    </row>
    <row r="350" s="2" customFormat="1" ht="13.5" hidden="1" customHeight="1" spans="1:15">
      <c r="A350" s="177">
        <v>347</v>
      </c>
      <c r="B350" s="177" t="str">
        <f t="shared" si="10"/>
        <v>CS19-T005-2-1</v>
      </c>
      <c r="C350" s="177" t="str">
        <f t="shared" si="11"/>
        <v>CS19-TDKu2H</v>
      </c>
      <c r="D350" s="177" t="s">
        <v>1084</v>
      </c>
      <c r="E350" s="177" t="str">
        <f>VLOOKUP(H350,通道基本信息!B:K,6,0)</f>
        <v>T</v>
      </c>
      <c r="F350" s="177" t="str">
        <f>VLOOKUP(H350,通道基本信息!B:K,5,0)</f>
        <v>D</v>
      </c>
      <c r="G350" s="177" t="str">
        <f>VLOOKUP(H350,通道基本信息!B:K,8,0)</f>
        <v>H</v>
      </c>
      <c r="H350" s="177" t="s">
        <v>1085</v>
      </c>
      <c r="I350" s="177">
        <v>1</v>
      </c>
      <c r="J350" s="177">
        <v>18</v>
      </c>
      <c r="K350" s="177">
        <v>11507</v>
      </c>
      <c r="L350" s="177">
        <v>11525</v>
      </c>
      <c r="M350" s="177" t="s">
        <v>1015</v>
      </c>
      <c r="N350" s="177" t="s">
        <v>1086</v>
      </c>
      <c r="O350" s="2" t="str">
        <f>VLOOKUP(H350,通道基本信息!B:L,3,FALSE)</f>
        <v>CS19</v>
      </c>
    </row>
    <row r="351" s="2" customFormat="1" ht="13.5" hidden="1" customHeight="1" spans="1:15">
      <c r="A351" s="177">
        <v>348</v>
      </c>
      <c r="B351" s="177" t="str">
        <f t="shared" si="10"/>
        <v>CS19-T005-2-2</v>
      </c>
      <c r="C351" s="177" t="str">
        <f t="shared" si="11"/>
        <v>CS19-TDKu7H</v>
      </c>
      <c r="D351" s="177" t="s">
        <v>1087</v>
      </c>
      <c r="E351" s="177" t="str">
        <f>VLOOKUP(H351,通道基本信息!B:K,6,0)</f>
        <v>T</v>
      </c>
      <c r="F351" s="177" t="str">
        <f>VLOOKUP(H351,通道基本信息!B:K,5,0)</f>
        <v>D</v>
      </c>
      <c r="G351" s="177" t="str">
        <f>VLOOKUP(H351,通道基本信息!B:K,8,0)</f>
        <v>H</v>
      </c>
      <c r="H351" s="177" t="s">
        <v>1085</v>
      </c>
      <c r="I351" s="177">
        <v>2</v>
      </c>
      <c r="J351" s="177">
        <v>36</v>
      </c>
      <c r="K351" s="177">
        <v>11651</v>
      </c>
      <c r="L351" s="177">
        <v>11687</v>
      </c>
      <c r="M351" s="177" t="s">
        <v>1024</v>
      </c>
      <c r="N351" s="177" t="s">
        <v>1088</v>
      </c>
      <c r="O351" s="2" t="str">
        <f>VLOOKUP(H351,通道基本信息!B:L,3,FALSE)</f>
        <v>CS19</v>
      </c>
    </row>
    <row r="352" s="2" customFormat="1" ht="13.5" hidden="1" customHeight="1" spans="1:15">
      <c r="A352" s="177">
        <v>349</v>
      </c>
      <c r="B352" s="177" t="str">
        <f t="shared" si="10"/>
        <v>CS19-T006-5-1</v>
      </c>
      <c r="C352" s="177" t="str">
        <f t="shared" si="11"/>
        <v>CS19-TAKu9V</v>
      </c>
      <c r="D352" s="177" t="s">
        <v>1089</v>
      </c>
      <c r="E352" s="177" t="str">
        <f>VLOOKUP(H352,通道基本信息!B:K,6,0)</f>
        <v>T</v>
      </c>
      <c r="F352" s="177" t="str">
        <f>VLOOKUP(H352,通道基本信息!B:K,5,0)</f>
        <v>A</v>
      </c>
      <c r="G352" s="177" t="str">
        <f>VLOOKUP(H352,通道基本信息!B:K,8,0)</f>
        <v>V</v>
      </c>
      <c r="H352" s="177" t="s">
        <v>1090</v>
      </c>
      <c r="I352" s="177">
        <v>1</v>
      </c>
      <c r="J352" s="177">
        <v>54</v>
      </c>
      <c r="K352" s="177">
        <v>11489</v>
      </c>
      <c r="L352" s="177">
        <v>11543</v>
      </c>
      <c r="M352" s="177" t="s">
        <v>1043</v>
      </c>
      <c r="N352" s="177" t="s">
        <v>1091</v>
      </c>
      <c r="O352" s="2" t="str">
        <f>VLOOKUP(H352,通道基本信息!B:L,3,FALSE)</f>
        <v>CS19</v>
      </c>
    </row>
    <row r="353" s="2" customFormat="1" ht="13.5" hidden="1" customHeight="1" spans="1:15">
      <c r="A353" s="177">
        <v>350</v>
      </c>
      <c r="B353" s="177" t="str">
        <f t="shared" si="10"/>
        <v>CS19-T006-5-2</v>
      </c>
      <c r="C353" s="177" t="str">
        <f t="shared" si="11"/>
        <v>CS19-TAKu10V</v>
      </c>
      <c r="D353" s="177" t="s">
        <v>1092</v>
      </c>
      <c r="E353" s="177" t="str">
        <f>VLOOKUP(H353,通道基本信息!B:K,6,0)</f>
        <v>T</v>
      </c>
      <c r="F353" s="177" t="str">
        <f>VLOOKUP(H353,通道基本信息!B:K,5,0)</f>
        <v>A</v>
      </c>
      <c r="G353" s="177" t="str">
        <f>VLOOKUP(H353,通道基本信息!B:K,8,0)</f>
        <v>V</v>
      </c>
      <c r="H353" s="177" t="s">
        <v>1090</v>
      </c>
      <c r="I353" s="177">
        <v>2</v>
      </c>
      <c r="J353" s="177">
        <v>18</v>
      </c>
      <c r="K353" s="177">
        <v>11549</v>
      </c>
      <c r="L353" s="177">
        <v>11567</v>
      </c>
      <c r="M353" s="177" t="s">
        <v>1056</v>
      </c>
      <c r="N353" s="177" t="s">
        <v>1093</v>
      </c>
      <c r="O353" s="2" t="str">
        <f>VLOOKUP(H353,通道基本信息!B:L,3,FALSE)</f>
        <v>CS19</v>
      </c>
    </row>
    <row r="354" s="2" customFormat="1" ht="13.5" hidden="1" customHeight="1" spans="1:15">
      <c r="A354" s="177">
        <v>351</v>
      </c>
      <c r="B354" s="177" t="str">
        <f t="shared" si="10"/>
        <v>CS19-T006-5-3</v>
      </c>
      <c r="C354" s="177" t="str">
        <f t="shared" si="11"/>
        <v>CS19-TAKu11V</v>
      </c>
      <c r="D354" s="177" t="s">
        <v>1094</v>
      </c>
      <c r="E354" s="177" t="str">
        <f>VLOOKUP(H354,通道基本信息!B:K,6,0)</f>
        <v>T</v>
      </c>
      <c r="F354" s="177" t="str">
        <f>VLOOKUP(H354,通道基本信息!B:K,5,0)</f>
        <v>A</v>
      </c>
      <c r="G354" s="177" t="str">
        <f>VLOOKUP(H354,通道基本信息!B:K,8,0)</f>
        <v>V</v>
      </c>
      <c r="H354" s="177" t="s">
        <v>1090</v>
      </c>
      <c r="I354" s="177">
        <v>3</v>
      </c>
      <c r="J354" s="177">
        <v>36</v>
      </c>
      <c r="K354" s="177">
        <v>11571</v>
      </c>
      <c r="L354" s="177">
        <v>11607</v>
      </c>
      <c r="M354" s="177" t="s">
        <v>1046</v>
      </c>
      <c r="N354" s="177" t="s">
        <v>1095</v>
      </c>
      <c r="O354" s="2" t="str">
        <f>VLOOKUP(H354,通道基本信息!B:L,3,FALSE)</f>
        <v>CS19</v>
      </c>
    </row>
    <row r="355" s="2" customFormat="1" ht="13.5" hidden="1" customHeight="1" spans="1:15">
      <c r="A355" s="177">
        <v>352</v>
      </c>
      <c r="B355" s="177" t="str">
        <f t="shared" si="10"/>
        <v>CS19-T006-5-4</v>
      </c>
      <c r="C355" s="177" t="str">
        <f t="shared" si="11"/>
        <v>CS19-TAKu12V</v>
      </c>
      <c r="D355" s="177" t="s">
        <v>1096</v>
      </c>
      <c r="E355" s="177" t="str">
        <f>VLOOKUP(H355,通道基本信息!B:K,6,0)</f>
        <v>T</v>
      </c>
      <c r="F355" s="177" t="str">
        <f>VLOOKUP(H355,通道基本信息!B:K,5,0)</f>
        <v>A</v>
      </c>
      <c r="G355" s="177" t="str">
        <f>VLOOKUP(H355,通道基本信息!B:K,8,0)</f>
        <v>V</v>
      </c>
      <c r="H355" s="177" t="s">
        <v>1090</v>
      </c>
      <c r="I355" s="177">
        <v>4</v>
      </c>
      <c r="J355" s="177">
        <v>36</v>
      </c>
      <c r="K355" s="177">
        <v>11611</v>
      </c>
      <c r="L355" s="177">
        <v>11647</v>
      </c>
      <c r="M355" s="177" t="s">
        <v>1049</v>
      </c>
      <c r="N355" s="177" t="s">
        <v>1097</v>
      </c>
      <c r="O355" s="2" t="str">
        <f>VLOOKUP(H355,通道基本信息!B:L,3,FALSE)</f>
        <v>CS19</v>
      </c>
    </row>
    <row r="356" s="2" customFormat="1" ht="13.5" hidden="1" customHeight="1" spans="1:15">
      <c r="A356" s="177">
        <v>353</v>
      </c>
      <c r="B356" s="177" t="str">
        <f t="shared" si="10"/>
        <v>CS19-T006-5-5</v>
      </c>
      <c r="C356" s="177" t="str">
        <f t="shared" si="11"/>
        <v>CS19-TAKu13V</v>
      </c>
      <c r="D356" s="177" t="s">
        <v>1098</v>
      </c>
      <c r="E356" s="177" t="str">
        <f>VLOOKUP(H356,通道基本信息!B:K,6,0)</f>
        <v>T</v>
      </c>
      <c r="F356" s="177" t="str">
        <f>VLOOKUP(H356,通道基本信息!B:K,5,0)</f>
        <v>A</v>
      </c>
      <c r="G356" s="177" t="str">
        <f>VLOOKUP(H356,通道基本信息!B:K,8,0)</f>
        <v>V</v>
      </c>
      <c r="H356" s="177" t="s">
        <v>1090</v>
      </c>
      <c r="I356" s="177">
        <v>5</v>
      </c>
      <c r="J356" s="177">
        <v>36</v>
      </c>
      <c r="K356" s="177">
        <v>11651</v>
      </c>
      <c r="L356" s="177">
        <v>11687</v>
      </c>
      <c r="M356" s="177" t="s">
        <v>1052</v>
      </c>
      <c r="N356" s="177" t="s">
        <v>1099</v>
      </c>
      <c r="O356" s="2" t="str">
        <f>VLOOKUP(H356,通道基本信息!B:L,3,FALSE)</f>
        <v>CS19</v>
      </c>
    </row>
    <row r="357" s="2" customFormat="1" ht="13.5" hidden="1" customHeight="1" spans="1:15">
      <c r="A357" s="177">
        <v>354</v>
      </c>
      <c r="B357" s="177" t="str">
        <f t="shared" si="10"/>
        <v>CS19-T007-2-1</v>
      </c>
      <c r="C357" s="177" t="str">
        <f t="shared" si="11"/>
        <v>CS19-TBKu8V</v>
      </c>
      <c r="D357" s="177" t="s">
        <v>1100</v>
      </c>
      <c r="E357" s="177" t="str">
        <f>VLOOKUP(H357,通道基本信息!B:K,6,0)</f>
        <v>T</v>
      </c>
      <c r="F357" s="177" t="str">
        <f>VLOOKUP(H357,通道基本信息!B:K,5,0)</f>
        <v>B</v>
      </c>
      <c r="G357" s="177" t="str">
        <f>VLOOKUP(H357,通道基本信息!B:K,8,0)</f>
        <v>V</v>
      </c>
      <c r="H357" s="177" t="s">
        <v>1101</v>
      </c>
      <c r="I357" s="177">
        <v>1</v>
      </c>
      <c r="J357" s="177">
        <v>18</v>
      </c>
      <c r="K357" s="177">
        <v>11465</v>
      </c>
      <c r="L357" s="177">
        <v>11483</v>
      </c>
      <c r="M357" s="177" t="s">
        <v>1040</v>
      </c>
      <c r="N357" s="177" t="s">
        <v>1102</v>
      </c>
      <c r="O357" s="2" t="str">
        <f>VLOOKUP(H357,通道基本信息!B:L,3,FALSE)</f>
        <v>CS19</v>
      </c>
    </row>
    <row r="358" s="2" customFormat="1" ht="13.5" hidden="1" customHeight="1" spans="1:15">
      <c r="A358" s="177">
        <v>355</v>
      </c>
      <c r="B358" s="177" t="str">
        <f t="shared" si="10"/>
        <v>CS19-T007-2-2</v>
      </c>
      <c r="C358" s="177" t="str">
        <f t="shared" si="11"/>
        <v>CS19-TBKu11V</v>
      </c>
      <c r="D358" s="177" t="s">
        <v>1103</v>
      </c>
      <c r="E358" s="177" t="str">
        <f>VLOOKUP(H358,通道基本信息!B:K,6,0)</f>
        <v>T</v>
      </c>
      <c r="F358" s="177" t="str">
        <f>VLOOKUP(H358,通道基本信息!B:K,5,0)</f>
        <v>B</v>
      </c>
      <c r="G358" s="177" t="str">
        <f>VLOOKUP(H358,通道基本信息!B:K,8,0)</f>
        <v>V</v>
      </c>
      <c r="H358" s="177" t="s">
        <v>1101</v>
      </c>
      <c r="I358" s="177">
        <v>2</v>
      </c>
      <c r="J358" s="177">
        <v>36</v>
      </c>
      <c r="K358" s="177">
        <v>11571</v>
      </c>
      <c r="L358" s="177">
        <v>11607</v>
      </c>
      <c r="M358" s="177" t="s">
        <v>1046</v>
      </c>
      <c r="N358" s="177" t="s">
        <v>1104</v>
      </c>
      <c r="O358" s="2" t="str">
        <f>VLOOKUP(H358,通道基本信息!B:L,3,FALSE)</f>
        <v>CS19</v>
      </c>
    </row>
    <row r="359" s="2" customFormat="1" ht="13.5" hidden="1" customHeight="1" spans="1:15">
      <c r="A359" s="177">
        <v>356</v>
      </c>
      <c r="B359" s="177" t="str">
        <f t="shared" si="10"/>
        <v>CS19-T008-1-1</v>
      </c>
      <c r="C359" s="177" t="str">
        <f t="shared" si="11"/>
        <v>CS19-TCKu12V</v>
      </c>
      <c r="D359" s="177" t="s">
        <v>1105</v>
      </c>
      <c r="E359" s="177" t="str">
        <f>VLOOKUP(H359,通道基本信息!B:K,6,0)</f>
        <v>T</v>
      </c>
      <c r="F359" s="177" t="str">
        <f>VLOOKUP(H359,通道基本信息!B:K,5,0)</f>
        <v>C</v>
      </c>
      <c r="G359" s="177" t="str">
        <f>VLOOKUP(H359,通道基本信息!B:K,8,0)</f>
        <v>V</v>
      </c>
      <c r="H359" s="177" t="s">
        <v>1106</v>
      </c>
      <c r="I359" s="177">
        <v>1</v>
      </c>
      <c r="J359" s="177">
        <v>36</v>
      </c>
      <c r="K359" s="177">
        <v>11611</v>
      </c>
      <c r="L359" s="177">
        <v>11647</v>
      </c>
      <c r="M359" s="177" t="s">
        <v>1049</v>
      </c>
      <c r="N359" s="177" t="s">
        <v>1107</v>
      </c>
      <c r="O359" s="2" t="str">
        <f>VLOOKUP(H359,通道基本信息!B:L,3,FALSE)</f>
        <v>CS19</v>
      </c>
    </row>
    <row r="360" s="2" customFormat="1" ht="13.5" hidden="1" customHeight="1" spans="1:15">
      <c r="A360" s="177">
        <v>357</v>
      </c>
      <c r="B360" s="177" t="str">
        <f t="shared" si="10"/>
        <v>CS19-T009-1-1</v>
      </c>
      <c r="C360" s="177" t="str">
        <f t="shared" si="11"/>
        <v>CS19-TDKu13V</v>
      </c>
      <c r="D360" s="177" t="s">
        <v>1108</v>
      </c>
      <c r="E360" s="177" t="str">
        <f>VLOOKUP(H360,通道基本信息!B:K,6,0)</f>
        <v>T</v>
      </c>
      <c r="F360" s="177" t="str">
        <f>VLOOKUP(H360,通道基本信息!B:K,5,0)</f>
        <v>D</v>
      </c>
      <c r="G360" s="177" t="str">
        <f>VLOOKUP(H360,通道基本信息!B:K,8,0)</f>
        <v>V</v>
      </c>
      <c r="H360" s="177" t="s">
        <v>1109</v>
      </c>
      <c r="I360" s="177">
        <v>1</v>
      </c>
      <c r="J360" s="177">
        <v>36</v>
      </c>
      <c r="K360" s="177">
        <v>11651</v>
      </c>
      <c r="L360" s="177">
        <v>11687</v>
      </c>
      <c r="M360" s="177" t="s">
        <v>1052</v>
      </c>
      <c r="N360" s="177" t="s">
        <v>1110</v>
      </c>
      <c r="O360" s="2" t="str">
        <f>VLOOKUP(H360,通道基本信息!B:L,3,FALSE)</f>
        <v>CS19</v>
      </c>
    </row>
    <row r="361" s="2" customFormat="1" ht="13.5" hidden="1" customHeight="1" spans="1:15">
      <c r="A361" s="177">
        <v>358</v>
      </c>
      <c r="B361" s="177" t="str">
        <f t="shared" si="10"/>
        <v>CS6C-R001-12-1</v>
      </c>
      <c r="C361" s="177" t="str">
        <f t="shared" si="11"/>
        <v>CS6C-RC1A</v>
      </c>
      <c r="D361" s="177" t="s">
        <v>438</v>
      </c>
      <c r="E361" s="177" t="str">
        <f>VLOOKUP(H361,通道基本信息!B:K,6,0)</f>
        <v>R</v>
      </c>
      <c r="F361" s="177" t="str">
        <f>VLOOKUP(H361,通道基本信息!B:K,5,0)</f>
        <v>C</v>
      </c>
      <c r="G361" s="177" t="str">
        <f>VLOOKUP(H361,通道基本信息!B:K,8,0)</f>
        <v>V</v>
      </c>
      <c r="H361" s="177" t="s">
        <v>1111</v>
      </c>
      <c r="I361" s="177">
        <v>1</v>
      </c>
      <c r="J361" s="177">
        <v>36</v>
      </c>
      <c r="K361" s="177">
        <v>5927</v>
      </c>
      <c r="L361" s="177">
        <v>5963</v>
      </c>
      <c r="M361" s="177" t="s">
        <v>634</v>
      </c>
      <c r="N361" s="177" t="s">
        <v>440</v>
      </c>
      <c r="O361" s="2" t="str">
        <f>VLOOKUP(H361,通道基本信息!B:L,3,FALSE)</f>
        <v>CS6C</v>
      </c>
    </row>
    <row r="362" s="2" customFormat="1" ht="13.5" hidden="1" customHeight="1" spans="1:15">
      <c r="A362" s="177">
        <v>359</v>
      </c>
      <c r="B362" s="177" t="str">
        <f t="shared" si="10"/>
        <v>CS6C-R001-12-2</v>
      </c>
      <c r="C362" s="177" t="str">
        <f t="shared" si="11"/>
        <v>CS6C-RC2A</v>
      </c>
      <c r="D362" s="177" t="s">
        <v>441</v>
      </c>
      <c r="E362" s="177" t="str">
        <f>VLOOKUP(H362,通道基本信息!B:K,6,0)</f>
        <v>R</v>
      </c>
      <c r="F362" s="177" t="str">
        <f>VLOOKUP(H362,通道基本信息!B:K,5,0)</f>
        <v>C</v>
      </c>
      <c r="G362" s="177" t="str">
        <f>VLOOKUP(H362,通道基本信息!B:K,8,0)</f>
        <v>V</v>
      </c>
      <c r="H362" s="177" t="s">
        <v>1111</v>
      </c>
      <c r="I362" s="177">
        <v>2</v>
      </c>
      <c r="J362" s="177">
        <v>36</v>
      </c>
      <c r="K362" s="177">
        <v>5967</v>
      </c>
      <c r="L362" s="177">
        <v>6003</v>
      </c>
      <c r="M362" s="177" t="s">
        <v>637</v>
      </c>
      <c r="N362" s="177" t="s">
        <v>442</v>
      </c>
      <c r="O362" s="2" t="str">
        <f>VLOOKUP(H362,通道基本信息!B:L,3,FALSE)</f>
        <v>CS6C</v>
      </c>
    </row>
    <row r="363" s="2" customFormat="1" ht="13.5" hidden="1" customHeight="1" spans="1:15">
      <c r="A363" s="177">
        <v>360</v>
      </c>
      <c r="B363" s="177" t="str">
        <f t="shared" si="10"/>
        <v>CS6C-R001-12-3</v>
      </c>
      <c r="C363" s="177" t="str">
        <f t="shared" si="11"/>
        <v>CS6C-RC3A</v>
      </c>
      <c r="D363" s="177" t="s">
        <v>443</v>
      </c>
      <c r="E363" s="177" t="str">
        <f>VLOOKUP(H363,通道基本信息!B:K,6,0)</f>
        <v>R</v>
      </c>
      <c r="F363" s="177" t="str">
        <f>VLOOKUP(H363,通道基本信息!B:K,5,0)</f>
        <v>C</v>
      </c>
      <c r="G363" s="177" t="str">
        <f>VLOOKUP(H363,通道基本信息!B:K,8,0)</f>
        <v>V</v>
      </c>
      <c r="H363" s="177" t="s">
        <v>1111</v>
      </c>
      <c r="I363" s="177">
        <v>3</v>
      </c>
      <c r="J363" s="177">
        <v>36</v>
      </c>
      <c r="K363" s="177">
        <v>6007</v>
      </c>
      <c r="L363" s="177">
        <v>6043</v>
      </c>
      <c r="M363" s="177" t="s">
        <v>640</v>
      </c>
      <c r="N363" s="177" t="s">
        <v>444</v>
      </c>
      <c r="O363" s="2" t="str">
        <f>VLOOKUP(H363,通道基本信息!B:L,3,FALSE)</f>
        <v>CS6C</v>
      </c>
    </row>
    <row r="364" s="2" customFormat="1" ht="13.5" hidden="1" customHeight="1" spans="1:15">
      <c r="A364" s="177">
        <v>361</v>
      </c>
      <c r="B364" s="177" t="str">
        <f t="shared" si="10"/>
        <v>CS6C-R001-12-4</v>
      </c>
      <c r="C364" s="177" t="str">
        <f t="shared" si="11"/>
        <v>CS6C-RC4A</v>
      </c>
      <c r="D364" s="177" t="s">
        <v>445</v>
      </c>
      <c r="E364" s="177" t="str">
        <f>VLOOKUP(H364,通道基本信息!B:K,6,0)</f>
        <v>R</v>
      </c>
      <c r="F364" s="177" t="str">
        <f>VLOOKUP(H364,通道基本信息!B:K,5,0)</f>
        <v>C</v>
      </c>
      <c r="G364" s="177" t="str">
        <f>VLOOKUP(H364,通道基本信息!B:K,8,0)</f>
        <v>V</v>
      </c>
      <c r="H364" s="177" t="s">
        <v>1111</v>
      </c>
      <c r="I364" s="177">
        <v>4</v>
      </c>
      <c r="J364" s="177">
        <v>36</v>
      </c>
      <c r="K364" s="177">
        <v>6047</v>
      </c>
      <c r="L364" s="177">
        <v>6083</v>
      </c>
      <c r="M364" s="177" t="s">
        <v>643</v>
      </c>
      <c r="N364" s="177" t="s">
        <v>446</v>
      </c>
      <c r="O364" s="2" t="str">
        <f>VLOOKUP(H364,通道基本信息!B:L,3,FALSE)</f>
        <v>CS6C</v>
      </c>
    </row>
    <row r="365" s="2" customFormat="1" ht="13.5" hidden="1" customHeight="1" spans="1:15">
      <c r="A365" s="177">
        <v>362</v>
      </c>
      <c r="B365" s="177" t="str">
        <f t="shared" si="10"/>
        <v>CS6C-R001-12-5</v>
      </c>
      <c r="C365" s="177" t="str">
        <f t="shared" si="11"/>
        <v>CS6C-RC5A</v>
      </c>
      <c r="D365" s="177" t="s">
        <v>447</v>
      </c>
      <c r="E365" s="177" t="str">
        <f>VLOOKUP(H365,通道基本信息!B:K,6,0)</f>
        <v>R</v>
      </c>
      <c r="F365" s="177" t="str">
        <f>VLOOKUP(H365,通道基本信息!B:K,5,0)</f>
        <v>C</v>
      </c>
      <c r="G365" s="177" t="str">
        <f>VLOOKUP(H365,通道基本信息!B:K,8,0)</f>
        <v>V</v>
      </c>
      <c r="H365" s="177" t="s">
        <v>1111</v>
      </c>
      <c r="I365" s="177">
        <v>5</v>
      </c>
      <c r="J365" s="177">
        <v>36</v>
      </c>
      <c r="K365" s="177">
        <v>6087</v>
      </c>
      <c r="L365" s="177">
        <v>6123</v>
      </c>
      <c r="M365" s="177" t="s">
        <v>645</v>
      </c>
      <c r="N365" s="177" t="s">
        <v>448</v>
      </c>
      <c r="O365" s="2" t="str">
        <f>VLOOKUP(H365,通道基本信息!B:L,3,FALSE)</f>
        <v>CS6C</v>
      </c>
    </row>
    <row r="366" s="2" customFormat="1" ht="13.5" hidden="1" customHeight="1" spans="1:15">
      <c r="A366" s="177">
        <v>363</v>
      </c>
      <c r="B366" s="177" t="str">
        <f t="shared" si="10"/>
        <v>CS6C-R001-12-6</v>
      </c>
      <c r="C366" s="177" t="str">
        <f t="shared" si="11"/>
        <v>CS6C-RC6A</v>
      </c>
      <c r="D366" s="177" t="s">
        <v>449</v>
      </c>
      <c r="E366" s="177" t="str">
        <f>VLOOKUP(H366,通道基本信息!B:K,6,0)</f>
        <v>R</v>
      </c>
      <c r="F366" s="177" t="str">
        <f>VLOOKUP(H366,通道基本信息!B:K,5,0)</f>
        <v>C</v>
      </c>
      <c r="G366" s="177" t="str">
        <f>VLOOKUP(H366,通道基本信息!B:K,8,0)</f>
        <v>V</v>
      </c>
      <c r="H366" s="177" t="s">
        <v>1111</v>
      </c>
      <c r="I366" s="177">
        <v>6</v>
      </c>
      <c r="J366" s="177">
        <v>36</v>
      </c>
      <c r="K366" s="177">
        <v>6127</v>
      </c>
      <c r="L366" s="177">
        <v>6163</v>
      </c>
      <c r="M366" s="177" t="s">
        <v>646</v>
      </c>
      <c r="N366" s="177" t="s">
        <v>450</v>
      </c>
      <c r="O366" s="2" t="str">
        <f>VLOOKUP(H366,通道基本信息!B:L,3,FALSE)</f>
        <v>CS6C</v>
      </c>
    </row>
    <row r="367" s="2" customFormat="1" ht="13.5" hidden="1" customHeight="1" spans="1:15">
      <c r="A367" s="177">
        <v>364</v>
      </c>
      <c r="B367" s="177" t="str">
        <f t="shared" si="10"/>
        <v>CS6C-R001-12-7</v>
      </c>
      <c r="C367" s="177" t="str">
        <f t="shared" si="11"/>
        <v>CS6C-RC7A</v>
      </c>
      <c r="D367" s="177" t="s">
        <v>451</v>
      </c>
      <c r="E367" s="177" t="str">
        <f>VLOOKUP(H367,通道基本信息!B:K,6,0)</f>
        <v>R</v>
      </c>
      <c r="F367" s="177" t="str">
        <f>VLOOKUP(H367,通道基本信息!B:K,5,0)</f>
        <v>C</v>
      </c>
      <c r="G367" s="177" t="str">
        <f>VLOOKUP(H367,通道基本信息!B:K,8,0)</f>
        <v>V</v>
      </c>
      <c r="H367" s="177" t="s">
        <v>1111</v>
      </c>
      <c r="I367" s="177">
        <v>7</v>
      </c>
      <c r="J367" s="177">
        <v>36</v>
      </c>
      <c r="K367" s="177">
        <v>6167</v>
      </c>
      <c r="L367" s="177">
        <v>6203</v>
      </c>
      <c r="M367" s="177" t="s">
        <v>647</v>
      </c>
      <c r="N367" s="177" t="s">
        <v>452</v>
      </c>
      <c r="O367" s="2" t="str">
        <f>VLOOKUP(H367,通道基本信息!B:L,3,FALSE)</f>
        <v>CS6C</v>
      </c>
    </row>
    <row r="368" s="2" customFormat="1" ht="13.5" hidden="1" customHeight="1" spans="1:15">
      <c r="A368" s="177">
        <v>365</v>
      </c>
      <c r="B368" s="177" t="str">
        <f t="shared" si="10"/>
        <v>CS6C-R001-12-8</v>
      </c>
      <c r="C368" s="177" t="str">
        <f t="shared" si="11"/>
        <v>CS6C-RC8A</v>
      </c>
      <c r="D368" s="177" t="s">
        <v>453</v>
      </c>
      <c r="E368" s="177" t="str">
        <f>VLOOKUP(H368,通道基本信息!B:K,6,0)</f>
        <v>R</v>
      </c>
      <c r="F368" s="177" t="str">
        <f>VLOOKUP(H368,通道基本信息!B:K,5,0)</f>
        <v>C</v>
      </c>
      <c r="G368" s="177" t="str">
        <f>VLOOKUP(H368,通道基本信息!B:K,8,0)</f>
        <v>V</v>
      </c>
      <c r="H368" s="177" t="s">
        <v>1111</v>
      </c>
      <c r="I368" s="177">
        <v>8</v>
      </c>
      <c r="J368" s="177">
        <v>36</v>
      </c>
      <c r="K368" s="177">
        <v>6207</v>
      </c>
      <c r="L368" s="177">
        <v>6243</v>
      </c>
      <c r="M368" s="177" t="s">
        <v>648</v>
      </c>
      <c r="N368" s="177" t="s">
        <v>454</v>
      </c>
      <c r="O368" s="2" t="str">
        <f>VLOOKUP(H368,通道基本信息!B:L,3,FALSE)</f>
        <v>CS6C</v>
      </c>
    </row>
    <row r="369" s="2" customFormat="1" ht="13.5" hidden="1" customHeight="1" spans="1:15">
      <c r="A369" s="177">
        <v>366</v>
      </c>
      <c r="B369" s="177" t="str">
        <f t="shared" si="10"/>
        <v>CS6C-R001-12-9</v>
      </c>
      <c r="C369" s="177" t="str">
        <f t="shared" si="11"/>
        <v>CS6C-RC9A</v>
      </c>
      <c r="D369" s="177" t="s">
        <v>455</v>
      </c>
      <c r="E369" s="177" t="str">
        <f>VLOOKUP(H369,通道基本信息!B:K,6,0)</f>
        <v>R</v>
      </c>
      <c r="F369" s="177" t="str">
        <f>VLOOKUP(H369,通道基本信息!B:K,5,0)</f>
        <v>C</v>
      </c>
      <c r="G369" s="177" t="str">
        <f>VLOOKUP(H369,通道基本信息!B:K,8,0)</f>
        <v>V</v>
      </c>
      <c r="H369" s="177" t="s">
        <v>1111</v>
      </c>
      <c r="I369" s="177">
        <v>9</v>
      </c>
      <c r="J369" s="177">
        <v>36</v>
      </c>
      <c r="K369" s="177">
        <v>6247</v>
      </c>
      <c r="L369" s="177">
        <v>6283</v>
      </c>
      <c r="M369" s="177" t="s">
        <v>615</v>
      </c>
      <c r="N369" s="177" t="s">
        <v>456</v>
      </c>
      <c r="O369" s="2" t="str">
        <f>VLOOKUP(H369,通道基本信息!B:L,3,FALSE)</f>
        <v>CS6C</v>
      </c>
    </row>
    <row r="370" s="2" customFormat="1" ht="13.5" hidden="1" customHeight="1" spans="1:15">
      <c r="A370" s="177">
        <v>367</v>
      </c>
      <c r="B370" s="177" t="str">
        <f t="shared" si="10"/>
        <v>CS6C-R001-12-10</v>
      </c>
      <c r="C370" s="177" t="str">
        <f t="shared" si="11"/>
        <v>CS6C-RC10A</v>
      </c>
      <c r="D370" s="177" t="s">
        <v>1112</v>
      </c>
      <c r="E370" s="177" t="str">
        <f>VLOOKUP(H370,通道基本信息!B:K,6,0)</f>
        <v>R</v>
      </c>
      <c r="F370" s="177" t="str">
        <f>VLOOKUP(H370,通道基本信息!B:K,5,0)</f>
        <v>C</v>
      </c>
      <c r="G370" s="177" t="str">
        <f>VLOOKUP(H370,通道基本信息!B:K,8,0)</f>
        <v>V</v>
      </c>
      <c r="H370" s="177" t="s">
        <v>1111</v>
      </c>
      <c r="I370" s="177">
        <v>10</v>
      </c>
      <c r="J370" s="177">
        <v>36</v>
      </c>
      <c r="K370" s="177">
        <v>6287</v>
      </c>
      <c r="L370" s="177">
        <v>6323</v>
      </c>
      <c r="M370" s="177" t="s">
        <v>618</v>
      </c>
      <c r="N370" s="177" t="s">
        <v>1113</v>
      </c>
      <c r="O370" s="2" t="str">
        <f>VLOOKUP(H370,通道基本信息!B:L,3,FALSE)</f>
        <v>CS6C</v>
      </c>
    </row>
    <row r="371" s="2" customFormat="1" ht="13.5" hidden="1" customHeight="1" spans="1:15">
      <c r="A371" s="177">
        <v>368</v>
      </c>
      <c r="B371" s="177" t="str">
        <f t="shared" si="10"/>
        <v>CS6C-R001-12-11</v>
      </c>
      <c r="C371" s="177" t="str">
        <f t="shared" si="11"/>
        <v>CS6C-RC11A</v>
      </c>
      <c r="D371" s="177" t="s">
        <v>457</v>
      </c>
      <c r="E371" s="177" t="str">
        <f>VLOOKUP(H371,通道基本信息!B:K,6,0)</f>
        <v>R</v>
      </c>
      <c r="F371" s="177" t="str">
        <f>VLOOKUP(H371,通道基本信息!B:K,5,0)</f>
        <v>C</v>
      </c>
      <c r="G371" s="177" t="str">
        <f>VLOOKUP(H371,通道基本信息!B:K,8,0)</f>
        <v>V</v>
      </c>
      <c r="H371" s="177" t="s">
        <v>1111</v>
      </c>
      <c r="I371" s="177">
        <v>11</v>
      </c>
      <c r="J371" s="177">
        <v>36</v>
      </c>
      <c r="K371" s="177">
        <v>6327</v>
      </c>
      <c r="L371" s="177">
        <v>6363</v>
      </c>
      <c r="M371" s="177" t="s">
        <v>621</v>
      </c>
      <c r="N371" s="177" t="s">
        <v>459</v>
      </c>
      <c r="O371" s="2" t="str">
        <f>VLOOKUP(H371,通道基本信息!B:L,3,FALSE)</f>
        <v>CS6C</v>
      </c>
    </row>
    <row r="372" s="2" customFormat="1" ht="13.5" hidden="1" customHeight="1" spans="1:15">
      <c r="A372" s="177">
        <v>369</v>
      </c>
      <c r="B372" s="177" t="str">
        <f t="shared" si="10"/>
        <v>CS6C-R001-12-12</v>
      </c>
      <c r="C372" s="177" t="str">
        <f t="shared" si="11"/>
        <v>CS6C-RC12A</v>
      </c>
      <c r="D372" s="177" t="s">
        <v>460</v>
      </c>
      <c r="E372" s="177" t="str">
        <f>VLOOKUP(H372,通道基本信息!B:K,6,0)</f>
        <v>R</v>
      </c>
      <c r="F372" s="177" t="str">
        <f>VLOOKUP(H372,通道基本信息!B:K,5,0)</f>
        <v>C</v>
      </c>
      <c r="G372" s="177" t="str">
        <f>VLOOKUP(H372,通道基本信息!B:K,8,0)</f>
        <v>V</v>
      </c>
      <c r="H372" s="177" t="s">
        <v>1111</v>
      </c>
      <c r="I372" s="177">
        <v>12</v>
      </c>
      <c r="J372" s="177">
        <v>36</v>
      </c>
      <c r="K372" s="177">
        <v>6367</v>
      </c>
      <c r="L372" s="177">
        <v>6403</v>
      </c>
      <c r="M372" s="177" t="s">
        <v>624</v>
      </c>
      <c r="N372" s="177" t="s">
        <v>461</v>
      </c>
      <c r="O372" s="2" t="str">
        <f>VLOOKUP(H372,通道基本信息!B:L,3,FALSE)</f>
        <v>CS6C</v>
      </c>
    </row>
    <row r="373" s="2" customFormat="1" ht="13.5" hidden="1" customHeight="1" spans="1:15">
      <c r="A373" s="177">
        <v>370</v>
      </c>
      <c r="B373" s="177" t="str">
        <f t="shared" si="10"/>
        <v>CS6C-R002-12-1</v>
      </c>
      <c r="C373" s="177" t="str">
        <f t="shared" si="11"/>
        <v>CS6C-RN1A</v>
      </c>
      <c r="D373" s="177" t="s">
        <v>665</v>
      </c>
      <c r="E373" s="177" t="str">
        <f>VLOOKUP(H373,通道基本信息!B:K,6,0)</f>
        <v>R</v>
      </c>
      <c r="F373" s="177" t="str">
        <f>VLOOKUP(H373,通道基本信息!B:K,5,0)</f>
        <v>N</v>
      </c>
      <c r="G373" s="177" t="str">
        <f>VLOOKUP(H373,通道基本信息!B:K,8,0)</f>
        <v>V</v>
      </c>
      <c r="H373" s="177" t="s">
        <v>1114</v>
      </c>
      <c r="I373" s="177">
        <v>1</v>
      </c>
      <c r="J373" s="177">
        <v>36</v>
      </c>
      <c r="K373" s="177">
        <v>5927</v>
      </c>
      <c r="L373" s="177">
        <v>5963</v>
      </c>
      <c r="M373" s="177" t="s">
        <v>634</v>
      </c>
      <c r="N373" s="177" t="s">
        <v>667</v>
      </c>
      <c r="O373" s="2" t="str">
        <f>VLOOKUP(H373,通道基本信息!B:L,3,FALSE)</f>
        <v>CS6C</v>
      </c>
    </row>
    <row r="374" s="2" customFormat="1" ht="13.5" hidden="1" customHeight="1" spans="1:15">
      <c r="A374" s="177">
        <v>371</v>
      </c>
      <c r="B374" s="177" t="str">
        <f t="shared" si="10"/>
        <v>CS6C-R002-12-2</v>
      </c>
      <c r="C374" s="177" t="str">
        <f t="shared" si="11"/>
        <v>CS6C-RN2A</v>
      </c>
      <c r="D374" s="177" t="s">
        <v>668</v>
      </c>
      <c r="E374" s="177" t="str">
        <f>VLOOKUP(H374,通道基本信息!B:K,6,0)</f>
        <v>R</v>
      </c>
      <c r="F374" s="177" t="str">
        <f>VLOOKUP(H374,通道基本信息!B:K,5,0)</f>
        <v>N</v>
      </c>
      <c r="G374" s="177" t="str">
        <f>VLOOKUP(H374,通道基本信息!B:K,8,0)</f>
        <v>V</v>
      </c>
      <c r="H374" s="177" t="s">
        <v>1114</v>
      </c>
      <c r="I374" s="177">
        <v>2</v>
      </c>
      <c r="J374" s="177">
        <v>36</v>
      </c>
      <c r="K374" s="177">
        <v>5967</v>
      </c>
      <c r="L374" s="177">
        <v>6003</v>
      </c>
      <c r="M374" s="177" t="s">
        <v>637</v>
      </c>
      <c r="N374" s="177" t="s">
        <v>669</v>
      </c>
      <c r="O374" s="2" t="str">
        <f>VLOOKUP(H374,通道基本信息!B:L,3,FALSE)</f>
        <v>CS6C</v>
      </c>
    </row>
    <row r="375" s="2" customFormat="1" ht="13.5" hidden="1" customHeight="1" spans="1:15">
      <c r="A375" s="177">
        <v>372</v>
      </c>
      <c r="B375" s="177" t="str">
        <f t="shared" si="10"/>
        <v>CS6C-R002-12-3</v>
      </c>
      <c r="C375" s="177" t="str">
        <f t="shared" si="11"/>
        <v>CS6C-RN3A</v>
      </c>
      <c r="D375" s="177" t="s">
        <v>670</v>
      </c>
      <c r="E375" s="177" t="str">
        <f>VLOOKUP(H375,通道基本信息!B:K,6,0)</f>
        <v>R</v>
      </c>
      <c r="F375" s="177" t="str">
        <f>VLOOKUP(H375,通道基本信息!B:K,5,0)</f>
        <v>N</v>
      </c>
      <c r="G375" s="177" t="str">
        <f>VLOOKUP(H375,通道基本信息!B:K,8,0)</f>
        <v>V</v>
      </c>
      <c r="H375" s="177" t="s">
        <v>1114</v>
      </c>
      <c r="I375" s="177">
        <v>3</v>
      </c>
      <c r="J375" s="177">
        <v>36</v>
      </c>
      <c r="K375" s="177">
        <v>6007</v>
      </c>
      <c r="L375" s="177">
        <v>6043</v>
      </c>
      <c r="M375" s="177" t="s">
        <v>640</v>
      </c>
      <c r="N375" s="177" t="s">
        <v>671</v>
      </c>
      <c r="O375" s="2" t="str">
        <f>VLOOKUP(H375,通道基本信息!B:L,3,FALSE)</f>
        <v>CS6C</v>
      </c>
    </row>
    <row r="376" s="2" customFormat="1" ht="13.5" hidden="1" customHeight="1" spans="1:15">
      <c r="A376" s="177">
        <v>373</v>
      </c>
      <c r="B376" s="177" t="str">
        <f t="shared" si="10"/>
        <v>CS6C-R002-12-4</v>
      </c>
      <c r="C376" s="177" t="str">
        <f t="shared" si="11"/>
        <v>CS6C-RN4A</v>
      </c>
      <c r="D376" s="177" t="s">
        <v>672</v>
      </c>
      <c r="E376" s="177" t="str">
        <f>VLOOKUP(H376,通道基本信息!B:K,6,0)</f>
        <v>R</v>
      </c>
      <c r="F376" s="177" t="str">
        <f>VLOOKUP(H376,通道基本信息!B:K,5,0)</f>
        <v>N</v>
      </c>
      <c r="G376" s="177" t="str">
        <f>VLOOKUP(H376,通道基本信息!B:K,8,0)</f>
        <v>V</v>
      </c>
      <c r="H376" s="177" t="s">
        <v>1114</v>
      </c>
      <c r="I376" s="177">
        <v>4</v>
      </c>
      <c r="J376" s="177">
        <v>36</v>
      </c>
      <c r="K376" s="177">
        <v>6047</v>
      </c>
      <c r="L376" s="177">
        <v>6083</v>
      </c>
      <c r="M376" s="177" t="s">
        <v>643</v>
      </c>
      <c r="N376" s="177" t="s">
        <v>673</v>
      </c>
      <c r="O376" s="2" t="str">
        <f>VLOOKUP(H376,通道基本信息!B:L,3,FALSE)</f>
        <v>CS6C</v>
      </c>
    </row>
    <row r="377" s="2" customFormat="1" ht="13.5" hidden="1" customHeight="1" spans="1:15">
      <c r="A377" s="177">
        <v>374</v>
      </c>
      <c r="B377" s="177" t="str">
        <f t="shared" si="10"/>
        <v>CS6C-R002-12-5</v>
      </c>
      <c r="C377" s="177" t="str">
        <f t="shared" si="11"/>
        <v>CS6C-RN5A</v>
      </c>
      <c r="D377" s="177" t="s">
        <v>674</v>
      </c>
      <c r="E377" s="177" t="str">
        <f>VLOOKUP(H377,通道基本信息!B:K,6,0)</f>
        <v>R</v>
      </c>
      <c r="F377" s="177" t="str">
        <f>VLOOKUP(H377,通道基本信息!B:K,5,0)</f>
        <v>N</v>
      </c>
      <c r="G377" s="177" t="str">
        <f>VLOOKUP(H377,通道基本信息!B:K,8,0)</f>
        <v>V</v>
      </c>
      <c r="H377" s="177" t="s">
        <v>1114</v>
      </c>
      <c r="I377" s="177">
        <v>5</v>
      </c>
      <c r="J377" s="177">
        <v>36</v>
      </c>
      <c r="K377" s="177">
        <v>6087</v>
      </c>
      <c r="L377" s="177">
        <v>6123</v>
      </c>
      <c r="M377" s="177" t="s">
        <v>645</v>
      </c>
      <c r="N377" s="177" t="s">
        <v>675</v>
      </c>
      <c r="O377" s="2" t="str">
        <f>VLOOKUP(H377,通道基本信息!B:L,3,FALSE)</f>
        <v>CS6C</v>
      </c>
    </row>
    <row r="378" s="2" customFormat="1" ht="13.5" hidden="1" customHeight="1" spans="1:15">
      <c r="A378" s="177">
        <v>375</v>
      </c>
      <c r="B378" s="177" t="str">
        <f t="shared" si="10"/>
        <v>CS6C-R002-12-6</v>
      </c>
      <c r="C378" s="177" t="str">
        <f t="shared" si="11"/>
        <v>CS6C-RN6A</v>
      </c>
      <c r="D378" s="177" t="s">
        <v>676</v>
      </c>
      <c r="E378" s="177" t="str">
        <f>VLOOKUP(H378,通道基本信息!B:K,6,0)</f>
        <v>R</v>
      </c>
      <c r="F378" s="177" t="str">
        <f>VLOOKUP(H378,通道基本信息!B:K,5,0)</f>
        <v>N</v>
      </c>
      <c r="G378" s="177" t="str">
        <f>VLOOKUP(H378,通道基本信息!B:K,8,0)</f>
        <v>V</v>
      </c>
      <c r="H378" s="177" t="s">
        <v>1114</v>
      </c>
      <c r="I378" s="177">
        <v>6</v>
      </c>
      <c r="J378" s="177">
        <v>36</v>
      </c>
      <c r="K378" s="177">
        <v>6127</v>
      </c>
      <c r="L378" s="177">
        <v>6163</v>
      </c>
      <c r="M378" s="177" t="s">
        <v>646</v>
      </c>
      <c r="N378" s="177" t="s">
        <v>677</v>
      </c>
      <c r="O378" s="2" t="str">
        <f>VLOOKUP(H378,通道基本信息!B:L,3,FALSE)</f>
        <v>CS6C</v>
      </c>
    </row>
    <row r="379" s="2" customFormat="1" ht="13.5" hidden="1" customHeight="1" spans="1:15">
      <c r="A379" s="177">
        <v>376</v>
      </c>
      <c r="B379" s="177" t="str">
        <f t="shared" si="10"/>
        <v>CS6C-R002-12-7</v>
      </c>
      <c r="C379" s="177" t="str">
        <f t="shared" si="11"/>
        <v>CS6C-RN7A</v>
      </c>
      <c r="D379" s="177" t="s">
        <v>678</v>
      </c>
      <c r="E379" s="177" t="str">
        <f>VLOOKUP(H379,通道基本信息!B:K,6,0)</f>
        <v>R</v>
      </c>
      <c r="F379" s="177" t="str">
        <f>VLOOKUP(H379,通道基本信息!B:K,5,0)</f>
        <v>N</v>
      </c>
      <c r="G379" s="177" t="str">
        <f>VLOOKUP(H379,通道基本信息!B:K,8,0)</f>
        <v>V</v>
      </c>
      <c r="H379" s="177" t="s">
        <v>1114</v>
      </c>
      <c r="I379" s="177">
        <v>7</v>
      </c>
      <c r="J379" s="177">
        <v>36</v>
      </c>
      <c r="K379" s="177">
        <v>6167</v>
      </c>
      <c r="L379" s="177">
        <v>6203</v>
      </c>
      <c r="M379" s="177" t="s">
        <v>647</v>
      </c>
      <c r="N379" s="177" t="s">
        <v>679</v>
      </c>
      <c r="O379" s="2" t="str">
        <f>VLOOKUP(H379,通道基本信息!B:L,3,FALSE)</f>
        <v>CS6C</v>
      </c>
    </row>
    <row r="380" s="2" customFormat="1" ht="13.5" hidden="1" customHeight="1" spans="1:15">
      <c r="A380" s="177">
        <v>377</v>
      </c>
      <c r="B380" s="177" t="str">
        <f t="shared" si="10"/>
        <v>CS6C-R002-12-8</v>
      </c>
      <c r="C380" s="177" t="str">
        <f t="shared" si="11"/>
        <v>CS6C-RN8A</v>
      </c>
      <c r="D380" s="177" t="s">
        <v>680</v>
      </c>
      <c r="E380" s="177" t="str">
        <f>VLOOKUP(H380,通道基本信息!B:K,6,0)</f>
        <v>R</v>
      </c>
      <c r="F380" s="177" t="str">
        <f>VLOOKUP(H380,通道基本信息!B:K,5,0)</f>
        <v>N</v>
      </c>
      <c r="G380" s="177" t="str">
        <f>VLOOKUP(H380,通道基本信息!B:K,8,0)</f>
        <v>V</v>
      </c>
      <c r="H380" s="177" t="s">
        <v>1114</v>
      </c>
      <c r="I380" s="177">
        <v>8</v>
      </c>
      <c r="J380" s="177">
        <v>36</v>
      </c>
      <c r="K380" s="177">
        <v>6207</v>
      </c>
      <c r="L380" s="177">
        <v>6243</v>
      </c>
      <c r="M380" s="177" t="s">
        <v>648</v>
      </c>
      <c r="N380" s="177" t="s">
        <v>681</v>
      </c>
      <c r="O380" s="2" t="str">
        <f>VLOOKUP(H380,通道基本信息!B:L,3,FALSE)</f>
        <v>CS6C</v>
      </c>
    </row>
    <row r="381" s="2" customFormat="1" ht="13.5" hidden="1" customHeight="1" spans="1:15">
      <c r="A381" s="177">
        <v>378</v>
      </c>
      <c r="B381" s="177" t="str">
        <f t="shared" si="10"/>
        <v>CS6C-R002-12-9</v>
      </c>
      <c r="C381" s="177" t="str">
        <f t="shared" si="11"/>
        <v>CS6C-RN9A</v>
      </c>
      <c r="D381" s="177" t="s">
        <v>682</v>
      </c>
      <c r="E381" s="177" t="str">
        <f>VLOOKUP(H381,通道基本信息!B:K,6,0)</f>
        <v>R</v>
      </c>
      <c r="F381" s="177" t="str">
        <f>VLOOKUP(H381,通道基本信息!B:K,5,0)</f>
        <v>N</v>
      </c>
      <c r="G381" s="177" t="str">
        <f>VLOOKUP(H381,通道基本信息!B:K,8,0)</f>
        <v>V</v>
      </c>
      <c r="H381" s="177" t="s">
        <v>1114</v>
      </c>
      <c r="I381" s="177">
        <v>9</v>
      </c>
      <c r="J381" s="177">
        <v>36</v>
      </c>
      <c r="K381" s="177">
        <v>6247</v>
      </c>
      <c r="L381" s="177">
        <v>6283</v>
      </c>
      <c r="M381" s="177" t="s">
        <v>615</v>
      </c>
      <c r="N381" s="177" t="s">
        <v>683</v>
      </c>
      <c r="O381" s="2" t="str">
        <f>VLOOKUP(H381,通道基本信息!B:L,3,FALSE)</f>
        <v>CS6C</v>
      </c>
    </row>
    <row r="382" s="2" customFormat="1" ht="13.5" hidden="1" customHeight="1" spans="1:15">
      <c r="A382" s="177">
        <v>379</v>
      </c>
      <c r="B382" s="177" t="str">
        <f t="shared" si="10"/>
        <v>CS6C-R002-12-10</v>
      </c>
      <c r="C382" s="177" t="str">
        <f t="shared" si="11"/>
        <v>CS6C-RN10A</v>
      </c>
      <c r="D382" s="177" t="s">
        <v>684</v>
      </c>
      <c r="E382" s="177" t="str">
        <f>VLOOKUP(H382,通道基本信息!B:K,6,0)</f>
        <v>R</v>
      </c>
      <c r="F382" s="177" t="str">
        <f>VLOOKUP(H382,通道基本信息!B:K,5,0)</f>
        <v>N</v>
      </c>
      <c r="G382" s="177" t="str">
        <f>VLOOKUP(H382,通道基本信息!B:K,8,0)</f>
        <v>V</v>
      </c>
      <c r="H382" s="177" t="s">
        <v>1114</v>
      </c>
      <c r="I382" s="177">
        <v>10</v>
      </c>
      <c r="J382" s="177">
        <v>36</v>
      </c>
      <c r="K382" s="177">
        <v>6287</v>
      </c>
      <c r="L382" s="177">
        <v>6323</v>
      </c>
      <c r="M382" s="177" t="s">
        <v>618</v>
      </c>
      <c r="N382" s="177" t="s">
        <v>685</v>
      </c>
      <c r="O382" s="2" t="str">
        <f>VLOOKUP(H382,通道基本信息!B:L,3,FALSE)</f>
        <v>CS6C</v>
      </c>
    </row>
    <row r="383" s="2" customFormat="1" ht="13.5" hidden="1" customHeight="1" spans="1:15">
      <c r="A383" s="177">
        <v>380</v>
      </c>
      <c r="B383" s="177" t="str">
        <f t="shared" si="10"/>
        <v>CS6C-R002-12-11</v>
      </c>
      <c r="C383" s="177" t="str">
        <f t="shared" si="11"/>
        <v>CS6C-RN11A</v>
      </c>
      <c r="D383" s="177" t="s">
        <v>686</v>
      </c>
      <c r="E383" s="177" t="str">
        <f>VLOOKUP(H383,通道基本信息!B:K,6,0)</f>
        <v>R</v>
      </c>
      <c r="F383" s="177" t="str">
        <f>VLOOKUP(H383,通道基本信息!B:K,5,0)</f>
        <v>N</v>
      </c>
      <c r="G383" s="177" t="str">
        <f>VLOOKUP(H383,通道基本信息!B:K,8,0)</f>
        <v>V</v>
      </c>
      <c r="H383" s="177" t="s">
        <v>1114</v>
      </c>
      <c r="I383" s="177">
        <v>11</v>
      </c>
      <c r="J383" s="177">
        <v>36</v>
      </c>
      <c r="K383" s="177">
        <v>6327</v>
      </c>
      <c r="L383" s="177">
        <v>6363</v>
      </c>
      <c r="M383" s="177" t="s">
        <v>621</v>
      </c>
      <c r="N383" s="177" t="s">
        <v>687</v>
      </c>
      <c r="O383" s="2" t="str">
        <f>VLOOKUP(H383,通道基本信息!B:L,3,FALSE)</f>
        <v>CS6C</v>
      </c>
    </row>
    <row r="384" s="2" customFormat="1" ht="13.5" hidden="1" customHeight="1" spans="1:15">
      <c r="A384" s="177">
        <v>381</v>
      </c>
      <c r="B384" s="177" t="str">
        <f t="shared" si="10"/>
        <v>CS6C-R002-12-12</v>
      </c>
      <c r="C384" s="177" t="str">
        <f t="shared" si="11"/>
        <v>CS6C-RN12A</v>
      </c>
      <c r="D384" s="177" t="s">
        <v>1115</v>
      </c>
      <c r="E384" s="177" t="str">
        <f>VLOOKUP(H384,通道基本信息!B:K,6,0)</f>
        <v>R</v>
      </c>
      <c r="F384" s="177" t="str">
        <f>VLOOKUP(H384,通道基本信息!B:K,5,0)</f>
        <v>N</v>
      </c>
      <c r="G384" s="177" t="str">
        <f>VLOOKUP(H384,通道基本信息!B:K,8,0)</f>
        <v>V</v>
      </c>
      <c r="H384" s="177" t="s">
        <v>1114</v>
      </c>
      <c r="I384" s="177">
        <v>12</v>
      </c>
      <c r="J384" s="177">
        <v>36</v>
      </c>
      <c r="K384" s="177">
        <v>6367</v>
      </c>
      <c r="L384" s="177">
        <v>6403</v>
      </c>
      <c r="M384" s="177" t="s">
        <v>624</v>
      </c>
      <c r="N384" s="177" t="s">
        <v>1116</v>
      </c>
      <c r="O384" s="2" t="str">
        <f>VLOOKUP(H384,通道基本信息!B:L,3,FALSE)</f>
        <v>CS6C</v>
      </c>
    </row>
    <row r="385" s="2" customFormat="1" ht="13.5" hidden="1" customHeight="1" spans="1:15">
      <c r="A385" s="177">
        <v>382</v>
      </c>
      <c r="B385" s="177" t="str">
        <f t="shared" ref="B385:B448" si="12">H385&amp;"-"&amp;I385</f>
        <v>CS6C-R003-13-1</v>
      </c>
      <c r="C385" s="177" t="str">
        <f t="shared" si="11"/>
        <v>CS6C-RC1B</v>
      </c>
      <c r="D385" s="177" t="s">
        <v>466</v>
      </c>
      <c r="E385" s="177" t="str">
        <f>VLOOKUP(H385,通道基本信息!B:K,6,0)</f>
        <v>R</v>
      </c>
      <c r="F385" s="177" t="str">
        <f>VLOOKUP(H385,通道基本信息!B:K,5,0)</f>
        <v>C</v>
      </c>
      <c r="G385" s="177" t="str">
        <f>VLOOKUP(H385,通道基本信息!B:K,8,0)</f>
        <v>H</v>
      </c>
      <c r="H385" s="177" t="s">
        <v>1117</v>
      </c>
      <c r="I385" s="177">
        <v>1</v>
      </c>
      <c r="J385" s="177">
        <v>27</v>
      </c>
      <c r="K385" s="177">
        <v>5926.5</v>
      </c>
      <c r="L385" s="177">
        <v>5953.5</v>
      </c>
      <c r="M385" s="177" t="s">
        <v>657</v>
      </c>
      <c r="N385" s="177" t="s">
        <v>468</v>
      </c>
      <c r="O385" s="2" t="str">
        <f>VLOOKUP(H385,通道基本信息!B:L,3,FALSE)</f>
        <v>CS6C</v>
      </c>
    </row>
    <row r="386" s="2" customFormat="1" ht="13.5" hidden="1" customHeight="1" spans="1:15">
      <c r="A386" s="177">
        <v>383</v>
      </c>
      <c r="B386" s="177" t="str">
        <f t="shared" si="12"/>
        <v>CS6C-R003-13-2</v>
      </c>
      <c r="C386" s="177" t="str">
        <f t="shared" si="11"/>
        <v>CS6C-RC2B</v>
      </c>
      <c r="D386" s="177" t="s">
        <v>469</v>
      </c>
      <c r="E386" s="177" t="str">
        <f>VLOOKUP(H386,通道基本信息!B:K,6,0)</f>
        <v>R</v>
      </c>
      <c r="F386" s="177" t="str">
        <f>VLOOKUP(H386,通道基本信息!B:K,5,0)</f>
        <v>C</v>
      </c>
      <c r="G386" s="177" t="str">
        <f>VLOOKUP(H386,通道基本信息!B:K,8,0)</f>
        <v>H</v>
      </c>
      <c r="H386" s="177" t="s">
        <v>1117</v>
      </c>
      <c r="I386" s="177">
        <v>2</v>
      </c>
      <c r="J386" s="177">
        <v>27</v>
      </c>
      <c r="K386" s="177">
        <v>5956.5</v>
      </c>
      <c r="L386" s="177">
        <v>5983.5</v>
      </c>
      <c r="M386" s="177" t="s">
        <v>658</v>
      </c>
      <c r="N386" s="177" t="s">
        <v>470</v>
      </c>
      <c r="O386" s="2" t="str">
        <f>VLOOKUP(H386,通道基本信息!B:L,3,FALSE)</f>
        <v>CS6C</v>
      </c>
    </row>
    <row r="387" s="2" customFormat="1" ht="13.5" hidden="1" customHeight="1" spans="1:15">
      <c r="A387" s="177">
        <v>384</v>
      </c>
      <c r="B387" s="177" t="str">
        <f t="shared" si="12"/>
        <v>CS6C-R003-13-3</v>
      </c>
      <c r="C387" s="177" t="str">
        <f t="shared" si="11"/>
        <v>CS6C-RC3B</v>
      </c>
      <c r="D387" s="177" t="s">
        <v>471</v>
      </c>
      <c r="E387" s="177" t="str">
        <f>VLOOKUP(H387,通道基本信息!B:K,6,0)</f>
        <v>R</v>
      </c>
      <c r="F387" s="177" t="str">
        <f>VLOOKUP(H387,通道基本信息!B:K,5,0)</f>
        <v>C</v>
      </c>
      <c r="G387" s="177" t="str">
        <f>VLOOKUP(H387,通道基本信息!B:K,8,0)</f>
        <v>H</v>
      </c>
      <c r="H387" s="177" t="s">
        <v>1117</v>
      </c>
      <c r="I387" s="177">
        <v>3</v>
      </c>
      <c r="J387" s="177">
        <v>36</v>
      </c>
      <c r="K387" s="177">
        <v>5987</v>
      </c>
      <c r="L387" s="177">
        <v>6023</v>
      </c>
      <c r="M387" s="177" t="s">
        <v>660</v>
      </c>
      <c r="N387" s="177" t="s">
        <v>472</v>
      </c>
      <c r="O387" s="2" t="str">
        <f>VLOOKUP(H387,通道基本信息!B:L,3,FALSE)</f>
        <v>CS6C</v>
      </c>
    </row>
    <row r="388" s="2" customFormat="1" ht="13.5" hidden="1" customHeight="1" spans="1:15">
      <c r="A388" s="177">
        <v>385</v>
      </c>
      <c r="B388" s="177" t="str">
        <f t="shared" si="12"/>
        <v>CS6C-R003-13-4</v>
      </c>
      <c r="C388" s="177" t="str">
        <f t="shared" ref="C388:C451" si="13">O388&amp;"-"&amp;D388</f>
        <v>CS6C-RC4B</v>
      </c>
      <c r="D388" s="177" t="s">
        <v>473</v>
      </c>
      <c r="E388" s="177" t="str">
        <f>VLOOKUP(H388,通道基本信息!B:K,6,0)</f>
        <v>R</v>
      </c>
      <c r="F388" s="177" t="str">
        <f>VLOOKUP(H388,通道基本信息!B:K,5,0)</f>
        <v>C</v>
      </c>
      <c r="G388" s="177" t="str">
        <f>VLOOKUP(H388,通道基本信息!B:K,8,0)</f>
        <v>H</v>
      </c>
      <c r="H388" s="177" t="s">
        <v>1117</v>
      </c>
      <c r="I388" s="177">
        <v>4</v>
      </c>
      <c r="J388" s="177">
        <v>36</v>
      </c>
      <c r="K388" s="177">
        <v>6027</v>
      </c>
      <c r="L388" s="177">
        <v>6063</v>
      </c>
      <c r="M388" s="177" t="s">
        <v>661</v>
      </c>
      <c r="N388" s="177" t="s">
        <v>474</v>
      </c>
      <c r="O388" s="2" t="str">
        <f>VLOOKUP(H388,通道基本信息!B:L,3,FALSE)</f>
        <v>CS6C</v>
      </c>
    </row>
    <row r="389" s="2" customFormat="1" ht="13.5" hidden="1" customHeight="1" spans="1:15">
      <c r="A389" s="177">
        <v>386</v>
      </c>
      <c r="B389" s="177" t="str">
        <f t="shared" si="12"/>
        <v>CS6C-R003-13-5</v>
      </c>
      <c r="C389" s="177" t="str">
        <f t="shared" si="13"/>
        <v>CS6C-RC5B</v>
      </c>
      <c r="D389" s="177" t="s">
        <v>475</v>
      </c>
      <c r="E389" s="177" t="str">
        <f>VLOOKUP(H389,通道基本信息!B:K,6,0)</f>
        <v>R</v>
      </c>
      <c r="F389" s="177" t="str">
        <f>VLOOKUP(H389,通道基本信息!B:K,5,0)</f>
        <v>C</v>
      </c>
      <c r="G389" s="177" t="str">
        <f>VLOOKUP(H389,通道基本信息!B:K,8,0)</f>
        <v>H</v>
      </c>
      <c r="H389" s="177" t="s">
        <v>1117</v>
      </c>
      <c r="I389" s="177">
        <v>5</v>
      </c>
      <c r="J389" s="177">
        <v>36</v>
      </c>
      <c r="K389" s="177">
        <v>6067</v>
      </c>
      <c r="L389" s="177">
        <v>6103</v>
      </c>
      <c r="M389" s="177" t="s">
        <v>663</v>
      </c>
      <c r="N389" s="177" t="s">
        <v>476</v>
      </c>
      <c r="O389" s="2" t="str">
        <f>VLOOKUP(H389,通道基本信息!B:L,3,FALSE)</f>
        <v>CS6C</v>
      </c>
    </row>
    <row r="390" s="2" customFormat="1" ht="13.5" hidden="1" customHeight="1" spans="1:15">
      <c r="A390" s="177">
        <v>387</v>
      </c>
      <c r="B390" s="177" t="str">
        <f t="shared" si="12"/>
        <v>CS6C-R003-13-6</v>
      </c>
      <c r="C390" s="177" t="str">
        <f t="shared" si="13"/>
        <v>CS6C-RC6B</v>
      </c>
      <c r="D390" s="177" t="s">
        <v>477</v>
      </c>
      <c r="E390" s="177" t="str">
        <f>VLOOKUP(H390,通道基本信息!B:K,6,0)</f>
        <v>R</v>
      </c>
      <c r="F390" s="177" t="str">
        <f>VLOOKUP(H390,通道基本信息!B:K,5,0)</f>
        <v>C</v>
      </c>
      <c r="G390" s="177" t="str">
        <f>VLOOKUP(H390,通道基本信息!B:K,8,0)</f>
        <v>H</v>
      </c>
      <c r="H390" s="177" t="s">
        <v>1117</v>
      </c>
      <c r="I390" s="177">
        <v>6</v>
      </c>
      <c r="J390" s="177">
        <v>36</v>
      </c>
      <c r="K390" s="177">
        <v>6107</v>
      </c>
      <c r="L390" s="177">
        <v>6143</v>
      </c>
      <c r="M390" s="177" t="s">
        <v>700</v>
      </c>
      <c r="N390" s="177" t="s">
        <v>478</v>
      </c>
      <c r="O390" s="2" t="str">
        <f>VLOOKUP(H390,通道基本信息!B:L,3,FALSE)</f>
        <v>CS6C</v>
      </c>
    </row>
    <row r="391" s="2" customFormat="1" ht="13.5" hidden="1" customHeight="1" spans="1:15">
      <c r="A391" s="177">
        <v>388</v>
      </c>
      <c r="B391" s="177" t="str">
        <f t="shared" si="12"/>
        <v>CS6C-R003-13-7</v>
      </c>
      <c r="C391" s="177" t="str">
        <f t="shared" si="13"/>
        <v>CS6C-RC7B</v>
      </c>
      <c r="D391" s="177" t="s">
        <v>479</v>
      </c>
      <c r="E391" s="177" t="str">
        <f>VLOOKUP(H391,通道基本信息!B:K,6,0)</f>
        <v>R</v>
      </c>
      <c r="F391" s="177" t="str">
        <f>VLOOKUP(H391,通道基本信息!B:K,5,0)</f>
        <v>C</v>
      </c>
      <c r="G391" s="177" t="str">
        <f>VLOOKUP(H391,通道基本信息!B:K,8,0)</f>
        <v>H</v>
      </c>
      <c r="H391" s="177" t="s">
        <v>1117</v>
      </c>
      <c r="I391" s="177">
        <v>7</v>
      </c>
      <c r="J391" s="177">
        <v>36</v>
      </c>
      <c r="K391" s="177">
        <v>6147</v>
      </c>
      <c r="L391" s="177">
        <v>6183</v>
      </c>
      <c r="M391" s="177" t="s">
        <v>703</v>
      </c>
      <c r="N391" s="177" t="s">
        <v>480</v>
      </c>
      <c r="O391" s="2" t="str">
        <f>VLOOKUP(H391,通道基本信息!B:L,3,FALSE)</f>
        <v>CS6C</v>
      </c>
    </row>
    <row r="392" s="2" customFormat="1" ht="13.5" hidden="1" customHeight="1" spans="1:15">
      <c r="A392" s="177">
        <v>389</v>
      </c>
      <c r="B392" s="177" t="str">
        <f t="shared" si="12"/>
        <v>CS6C-R003-13-8</v>
      </c>
      <c r="C392" s="177" t="str">
        <f t="shared" si="13"/>
        <v>CS6C-RC8B</v>
      </c>
      <c r="D392" s="177" t="s">
        <v>481</v>
      </c>
      <c r="E392" s="177" t="str">
        <f>VLOOKUP(H392,通道基本信息!B:K,6,0)</f>
        <v>R</v>
      </c>
      <c r="F392" s="177" t="str">
        <f>VLOOKUP(H392,通道基本信息!B:K,5,0)</f>
        <v>C</v>
      </c>
      <c r="G392" s="177" t="str">
        <f>VLOOKUP(H392,通道基本信息!B:K,8,0)</f>
        <v>H</v>
      </c>
      <c r="H392" s="177" t="s">
        <v>1117</v>
      </c>
      <c r="I392" s="177">
        <v>8</v>
      </c>
      <c r="J392" s="177">
        <v>36</v>
      </c>
      <c r="K392" s="177">
        <v>6187</v>
      </c>
      <c r="L392" s="177">
        <v>6223</v>
      </c>
      <c r="M392" s="177" t="s">
        <v>706</v>
      </c>
      <c r="N392" s="177" t="s">
        <v>482</v>
      </c>
      <c r="O392" s="2" t="str">
        <f>VLOOKUP(H392,通道基本信息!B:L,3,FALSE)</f>
        <v>CS6C</v>
      </c>
    </row>
    <row r="393" s="2" customFormat="1" ht="13.5" hidden="1" customHeight="1" spans="1:15">
      <c r="A393" s="177">
        <v>390</v>
      </c>
      <c r="B393" s="177" t="str">
        <f t="shared" si="12"/>
        <v>CS6C-R003-13-9</v>
      </c>
      <c r="C393" s="177" t="str">
        <f t="shared" si="13"/>
        <v>CS6C-RC9B</v>
      </c>
      <c r="D393" s="177" t="s">
        <v>1118</v>
      </c>
      <c r="E393" s="177" t="str">
        <f>VLOOKUP(H393,通道基本信息!B:K,6,0)</f>
        <v>R</v>
      </c>
      <c r="F393" s="177" t="str">
        <f>VLOOKUP(H393,通道基本信息!B:K,5,0)</f>
        <v>C</v>
      </c>
      <c r="G393" s="177" t="str">
        <f>VLOOKUP(H393,通道基本信息!B:K,8,0)</f>
        <v>H</v>
      </c>
      <c r="H393" s="177" t="s">
        <v>1117</v>
      </c>
      <c r="I393" s="177">
        <v>9</v>
      </c>
      <c r="J393" s="177">
        <v>36</v>
      </c>
      <c r="K393" s="177">
        <v>6227</v>
      </c>
      <c r="L393" s="177">
        <v>6263</v>
      </c>
      <c r="M393" s="177" t="s">
        <v>709</v>
      </c>
      <c r="N393" s="177" t="s">
        <v>1119</v>
      </c>
      <c r="O393" s="2" t="str">
        <f>VLOOKUP(H393,通道基本信息!B:L,3,FALSE)</f>
        <v>CS6C</v>
      </c>
    </row>
    <row r="394" s="2" customFormat="1" ht="13.5" hidden="1" customHeight="1" spans="1:15">
      <c r="A394" s="177">
        <v>391</v>
      </c>
      <c r="B394" s="177" t="str">
        <f t="shared" si="12"/>
        <v>CS6C-R003-13-10</v>
      </c>
      <c r="C394" s="177" t="str">
        <f t="shared" si="13"/>
        <v>CS6C-RC10B</v>
      </c>
      <c r="D394" s="177" t="s">
        <v>1120</v>
      </c>
      <c r="E394" s="177" t="str">
        <f>VLOOKUP(H394,通道基本信息!B:K,6,0)</f>
        <v>R</v>
      </c>
      <c r="F394" s="177" t="str">
        <f>VLOOKUP(H394,通道基本信息!B:K,5,0)</f>
        <v>C</v>
      </c>
      <c r="G394" s="177" t="str">
        <f>VLOOKUP(H394,通道基本信息!B:K,8,0)</f>
        <v>H</v>
      </c>
      <c r="H394" s="177" t="s">
        <v>1117</v>
      </c>
      <c r="I394" s="177">
        <v>10</v>
      </c>
      <c r="J394" s="177">
        <v>36</v>
      </c>
      <c r="K394" s="177">
        <v>6267</v>
      </c>
      <c r="L394" s="177">
        <v>6303</v>
      </c>
      <c r="M394" s="177" t="s">
        <v>712</v>
      </c>
      <c r="N394" s="177" t="s">
        <v>1121</v>
      </c>
      <c r="O394" s="2" t="str">
        <f>VLOOKUP(H394,通道基本信息!B:L,3,FALSE)</f>
        <v>CS6C</v>
      </c>
    </row>
    <row r="395" s="2" customFormat="1" ht="13.5" hidden="1" customHeight="1" spans="1:15">
      <c r="A395" s="177">
        <v>392</v>
      </c>
      <c r="B395" s="177" t="str">
        <f t="shared" si="12"/>
        <v>CS6C-R003-13-11</v>
      </c>
      <c r="C395" s="177" t="str">
        <f t="shared" si="13"/>
        <v>CS6C-RC11B</v>
      </c>
      <c r="D395" s="177" t="s">
        <v>483</v>
      </c>
      <c r="E395" s="177" t="str">
        <f>VLOOKUP(H395,通道基本信息!B:K,6,0)</f>
        <v>R</v>
      </c>
      <c r="F395" s="177" t="str">
        <f>VLOOKUP(H395,通道基本信息!B:K,5,0)</f>
        <v>C</v>
      </c>
      <c r="G395" s="177" t="str">
        <f>VLOOKUP(H395,通道基本信息!B:K,8,0)</f>
        <v>H</v>
      </c>
      <c r="H395" s="177" t="s">
        <v>1117</v>
      </c>
      <c r="I395" s="177">
        <v>11</v>
      </c>
      <c r="J395" s="177">
        <v>36</v>
      </c>
      <c r="K395" s="177">
        <v>6307</v>
      </c>
      <c r="L395" s="177">
        <v>6343</v>
      </c>
      <c r="M395" s="177" t="s">
        <v>715</v>
      </c>
      <c r="N395" s="177" t="s">
        <v>485</v>
      </c>
      <c r="O395" s="2" t="str">
        <f>VLOOKUP(H395,通道基本信息!B:L,3,FALSE)</f>
        <v>CS6C</v>
      </c>
    </row>
    <row r="396" s="2" customFormat="1" ht="13.5" hidden="1" customHeight="1" spans="1:15">
      <c r="A396" s="177">
        <v>393</v>
      </c>
      <c r="B396" s="177" t="str">
        <f t="shared" si="12"/>
        <v>CS6C-R003-13-12</v>
      </c>
      <c r="C396" s="177" t="str">
        <f t="shared" si="13"/>
        <v>CS6C-RC12B</v>
      </c>
      <c r="D396" s="177" t="s">
        <v>486</v>
      </c>
      <c r="E396" s="177" t="str">
        <f>VLOOKUP(H396,通道基本信息!B:K,6,0)</f>
        <v>R</v>
      </c>
      <c r="F396" s="177" t="str">
        <f>VLOOKUP(H396,通道基本信息!B:K,5,0)</f>
        <v>C</v>
      </c>
      <c r="G396" s="177" t="str">
        <f>VLOOKUP(H396,通道基本信息!B:K,8,0)</f>
        <v>H</v>
      </c>
      <c r="H396" s="177" t="s">
        <v>1117</v>
      </c>
      <c r="I396" s="177">
        <v>12</v>
      </c>
      <c r="J396" s="177">
        <v>36</v>
      </c>
      <c r="K396" s="177">
        <v>6347</v>
      </c>
      <c r="L396" s="177">
        <v>6383</v>
      </c>
      <c r="M396" s="177" t="s">
        <v>719</v>
      </c>
      <c r="N396" s="177" t="s">
        <v>487</v>
      </c>
      <c r="O396" s="2" t="str">
        <f>VLOOKUP(H396,通道基本信息!B:L,3,FALSE)</f>
        <v>CS6C</v>
      </c>
    </row>
    <row r="397" s="2" customFormat="1" ht="13.5" hidden="1" customHeight="1" spans="1:15">
      <c r="A397" s="177">
        <v>394</v>
      </c>
      <c r="B397" s="177" t="str">
        <f t="shared" si="12"/>
        <v>CS6C-R003-13-13</v>
      </c>
      <c r="C397" s="177" t="str">
        <f t="shared" si="13"/>
        <v>CS6C-RC13B</v>
      </c>
      <c r="D397" s="177" t="s">
        <v>488</v>
      </c>
      <c r="E397" s="177" t="str">
        <f>VLOOKUP(H397,通道基本信息!B:K,6,0)</f>
        <v>R</v>
      </c>
      <c r="F397" s="177" t="str">
        <f>VLOOKUP(H397,通道基本信息!B:K,5,0)</f>
        <v>C</v>
      </c>
      <c r="G397" s="177" t="str">
        <f>VLOOKUP(H397,通道基本信息!B:K,8,0)</f>
        <v>H</v>
      </c>
      <c r="H397" s="177" t="s">
        <v>1117</v>
      </c>
      <c r="I397" s="177">
        <v>13</v>
      </c>
      <c r="J397" s="177">
        <v>36</v>
      </c>
      <c r="K397" s="177">
        <v>6387</v>
      </c>
      <c r="L397" s="177">
        <v>6423</v>
      </c>
      <c r="M397" s="177" t="s">
        <v>722</v>
      </c>
      <c r="N397" s="177" t="s">
        <v>489</v>
      </c>
      <c r="O397" s="2" t="str">
        <f>VLOOKUP(H397,通道基本信息!B:L,3,FALSE)</f>
        <v>CS6C</v>
      </c>
    </row>
    <row r="398" s="2" customFormat="1" ht="13.5" hidden="1" customHeight="1" spans="1:15">
      <c r="A398" s="177">
        <v>395</v>
      </c>
      <c r="B398" s="177" t="str">
        <f t="shared" si="12"/>
        <v>CS6C-R004-13-1</v>
      </c>
      <c r="C398" s="177" t="str">
        <f t="shared" si="13"/>
        <v>CS6C-RN1B</v>
      </c>
      <c r="D398" s="177" t="s">
        <v>688</v>
      </c>
      <c r="E398" s="177" t="str">
        <f>VLOOKUP(H398,通道基本信息!B:K,6,0)</f>
        <v>R</v>
      </c>
      <c r="F398" s="177" t="str">
        <f>VLOOKUP(H398,通道基本信息!B:K,5,0)</f>
        <v>N</v>
      </c>
      <c r="G398" s="177" t="str">
        <f>VLOOKUP(H398,通道基本信息!B:K,8,0)</f>
        <v>H</v>
      </c>
      <c r="H398" s="177" t="s">
        <v>1122</v>
      </c>
      <c r="I398" s="177">
        <v>1</v>
      </c>
      <c r="J398" s="177">
        <v>27</v>
      </c>
      <c r="K398" s="177">
        <v>5926.5</v>
      </c>
      <c r="L398" s="177">
        <v>5953.5</v>
      </c>
      <c r="M398" s="177" t="s">
        <v>657</v>
      </c>
      <c r="N398" s="177" t="s">
        <v>690</v>
      </c>
      <c r="O398" s="2" t="str">
        <f>VLOOKUP(H398,通道基本信息!B:L,3,FALSE)</f>
        <v>CS6C</v>
      </c>
    </row>
    <row r="399" s="2" customFormat="1" ht="13.5" hidden="1" customHeight="1" spans="1:15">
      <c r="A399" s="177">
        <v>396</v>
      </c>
      <c r="B399" s="177" t="str">
        <f t="shared" si="12"/>
        <v>CS6C-R004-13-2</v>
      </c>
      <c r="C399" s="177" t="str">
        <f t="shared" si="13"/>
        <v>CS6C-RN2B</v>
      </c>
      <c r="D399" s="177" t="s">
        <v>691</v>
      </c>
      <c r="E399" s="177" t="str">
        <f>VLOOKUP(H399,通道基本信息!B:K,6,0)</f>
        <v>R</v>
      </c>
      <c r="F399" s="177" t="str">
        <f>VLOOKUP(H399,通道基本信息!B:K,5,0)</f>
        <v>N</v>
      </c>
      <c r="G399" s="177" t="str">
        <f>VLOOKUP(H399,通道基本信息!B:K,8,0)</f>
        <v>H</v>
      </c>
      <c r="H399" s="177" t="s">
        <v>1122</v>
      </c>
      <c r="I399" s="177">
        <v>2</v>
      </c>
      <c r="J399" s="177">
        <v>27</v>
      </c>
      <c r="K399" s="177">
        <v>5956.5</v>
      </c>
      <c r="L399" s="177">
        <v>5983.5</v>
      </c>
      <c r="M399" s="177" t="s">
        <v>658</v>
      </c>
      <c r="N399" s="177" t="s">
        <v>692</v>
      </c>
      <c r="O399" s="2" t="str">
        <f>VLOOKUP(H399,通道基本信息!B:L,3,FALSE)</f>
        <v>CS6C</v>
      </c>
    </row>
    <row r="400" s="2" customFormat="1" ht="13.5" hidden="1" customHeight="1" spans="1:15">
      <c r="A400" s="177">
        <v>397</v>
      </c>
      <c r="B400" s="177" t="str">
        <f t="shared" si="12"/>
        <v>CS6C-R004-13-3</v>
      </c>
      <c r="C400" s="177" t="str">
        <f t="shared" si="13"/>
        <v>CS6C-RN3B</v>
      </c>
      <c r="D400" s="177" t="s">
        <v>693</v>
      </c>
      <c r="E400" s="177" t="str">
        <f>VLOOKUP(H400,通道基本信息!B:K,6,0)</f>
        <v>R</v>
      </c>
      <c r="F400" s="177" t="str">
        <f>VLOOKUP(H400,通道基本信息!B:K,5,0)</f>
        <v>N</v>
      </c>
      <c r="G400" s="177" t="str">
        <f>VLOOKUP(H400,通道基本信息!B:K,8,0)</f>
        <v>H</v>
      </c>
      <c r="H400" s="177" t="s">
        <v>1122</v>
      </c>
      <c r="I400" s="177">
        <v>3</v>
      </c>
      <c r="J400" s="177">
        <v>36</v>
      </c>
      <c r="K400" s="177">
        <v>5987</v>
      </c>
      <c r="L400" s="177">
        <v>6023</v>
      </c>
      <c r="M400" s="177" t="s">
        <v>660</v>
      </c>
      <c r="N400" s="177" t="s">
        <v>694</v>
      </c>
      <c r="O400" s="2" t="str">
        <f>VLOOKUP(H400,通道基本信息!B:L,3,FALSE)</f>
        <v>CS6C</v>
      </c>
    </row>
    <row r="401" s="2" customFormat="1" ht="13.5" hidden="1" customHeight="1" spans="1:15">
      <c r="A401" s="177">
        <v>398</v>
      </c>
      <c r="B401" s="177" t="str">
        <f t="shared" si="12"/>
        <v>CS6C-R004-13-4</v>
      </c>
      <c r="C401" s="177" t="str">
        <f t="shared" si="13"/>
        <v>CS6C-RN4B</v>
      </c>
      <c r="D401" s="177" t="s">
        <v>695</v>
      </c>
      <c r="E401" s="177" t="str">
        <f>VLOOKUP(H401,通道基本信息!B:K,6,0)</f>
        <v>R</v>
      </c>
      <c r="F401" s="177" t="str">
        <f>VLOOKUP(H401,通道基本信息!B:K,5,0)</f>
        <v>N</v>
      </c>
      <c r="G401" s="177" t="str">
        <f>VLOOKUP(H401,通道基本信息!B:K,8,0)</f>
        <v>H</v>
      </c>
      <c r="H401" s="177" t="s">
        <v>1122</v>
      </c>
      <c r="I401" s="177">
        <v>4</v>
      </c>
      <c r="J401" s="177">
        <v>36</v>
      </c>
      <c r="K401" s="177">
        <v>6027</v>
      </c>
      <c r="L401" s="177">
        <v>6063</v>
      </c>
      <c r="M401" s="177" t="s">
        <v>661</v>
      </c>
      <c r="N401" s="177" t="s">
        <v>696</v>
      </c>
      <c r="O401" s="2" t="str">
        <f>VLOOKUP(H401,通道基本信息!B:L,3,FALSE)</f>
        <v>CS6C</v>
      </c>
    </row>
    <row r="402" s="2" customFormat="1" ht="13.5" hidden="1" customHeight="1" spans="1:15">
      <c r="A402" s="177">
        <v>399</v>
      </c>
      <c r="B402" s="177" t="str">
        <f t="shared" si="12"/>
        <v>CS6C-R004-13-5</v>
      </c>
      <c r="C402" s="177" t="str">
        <f t="shared" si="13"/>
        <v>CS6C-RN5B</v>
      </c>
      <c r="D402" s="177" t="s">
        <v>697</v>
      </c>
      <c r="E402" s="177" t="str">
        <f>VLOOKUP(H402,通道基本信息!B:K,6,0)</f>
        <v>R</v>
      </c>
      <c r="F402" s="177" t="str">
        <f>VLOOKUP(H402,通道基本信息!B:K,5,0)</f>
        <v>N</v>
      </c>
      <c r="G402" s="177" t="str">
        <f>VLOOKUP(H402,通道基本信息!B:K,8,0)</f>
        <v>H</v>
      </c>
      <c r="H402" s="177" t="s">
        <v>1122</v>
      </c>
      <c r="I402" s="177">
        <v>5</v>
      </c>
      <c r="J402" s="177">
        <v>36</v>
      </c>
      <c r="K402" s="177">
        <v>6067</v>
      </c>
      <c r="L402" s="177">
        <v>6103</v>
      </c>
      <c r="M402" s="177" t="s">
        <v>663</v>
      </c>
      <c r="N402" s="177" t="s">
        <v>698</v>
      </c>
      <c r="O402" s="2" t="str">
        <f>VLOOKUP(H402,通道基本信息!B:L,3,FALSE)</f>
        <v>CS6C</v>
      </c>
    </row>
    <row r="403" s="2" customFormat="1" ht="13.5" hidden="1" customHeight="1" spans="1:15">
      <c r="A403" s="177">
        <v>400</v>
      </c>
      <c r="B403" s="177" t="str">
        <f t="shared" si="12"/>
        <v>CS6C-R004-13-6</v>
      </c>
      <c r="C403" s="177" t="str">
        <f t="shared" si="13"/>
        <v>CS6C-RN6B</v>
      </c>
      <c r="D403" s="177" t="s">
        <v>699</v>
      </c>
      <c r="E403" s="177" t="str">
        <f>VLOOKUP(H403,通道基本信息!B:K,6,0)</f>
        <v>R</v>
      </c>
      <c r="F403" s="177" t="str">
        <f>VLOOKUP(H403,通道基本信息!B:K,5,0)</f>
        <v>N</v>
      </c>
      <c r="G403" s="177" t="str">
        <f>VLOOKUP(H403,通道基本信息!B:K,8,0)</f>
        <v>H</v>
      </c>
      <c r="H403" s="177" t="s">
        <v>1122</v>
      </c>
      <c r="I403" s="177">
        <v>6</v>
      </c>
      <c r="J403" s="177">
        <v>36</v>
      </c>
      <c r="K403" s="177">
        <v>6107</v>
      </c>
      <c r="L403" s="177">
        <v>6143</v>
      </c>
      <c r="M403" s="177" t="s">
        <v>700</v>
      </c>
      <c r="N403" s="177" t="s">
        <v>701</v>
      </c>
      <c r="O403" s="2" t="str">
        <f>VLOOKUP(H403,通道基本信息!B:L,3,FALSE)</f>
        <v>CS6C</v>
      </c>
    </row>
    <row r="404" s="2" customFormat="1" ht="13.5" hidden="1" customHeight="1" spans="1:15">
      <c r="A404" s="177">
        <v>401</v>
      </c>
      <c r="B404" s="177" t="str">
        <f t="shared" si="12"/>
        <v>CS6C-R004-13-7</v>
      </c>
      <c r="C404" s="177" t="str">
        <f t="shared" si="13"/>
        <v>CS6C-RN7B</v>
      </c>
      <c r="D404" s="177" t="s">
        <v>702</v>
      </c>
      <c r="E404" s="177" t="str">
        <f>VLOOKUP(H404,通道基本信息!B:K,6,0)</f>
        <v>R</v>
      </c>
      <c r="F404" s="177" t="str">
        <f>VLOOKUP(H404,通道基本信息!B:K,5,0)</f>
        <v>N</v>
      </c>
      <c r="G404" s="177" t="str">
        <f>VLOOKUP(H404,通道基本信息!B:K,8,0)</f>
        <v>H</v>
      </c>
      <c r="H404" s="177" t="s">
        <v>1122</v>
      </c>
      <c r="I404" s="177">
        <v>7</v>
      </c>
      <c r="J404" s="177">
        <v>36</v>
      </c>
      <c r="K404" s="177">
        <v>6147</v>
      </c>
      <c r="L404" s="177">
        <v>6183</v>
      </c>
      <c r="M404" s="177" t="s">
        <v>703</v>
      </c>
      <c r="N404" s="177" t="s">
        <v>704</v>
      </c>
      <c r="O404" s="2" t="str">
        <f>VLOOKUP(H404,通道基本信息!B:L,3,FALSE)</f>
        <v>CS6C</v>
      </c>
    </row>
    <row r="405" s="2" customFormat="1" ht="13.5" hidden="1" customHeight="1" spans="1:15">
      <c r="A405" s="177">
        <v>402</v>
      </c>
      <c r="B405" s="177" t="str">
        <f t="shared" si="12"/>
        <v>CS6C-R004-13-8</v>
      </c>
      <c r="C405" s="177" t="str">
        <f t="shared" si="13"/>
        <v>CS6C-RN8B</v>
      </c>
      <c r="D405" s="177" t="s">
        <v>705</v>
      </c>
      <c r="E405" s="177" t="str">
        <f>VLOOKUP(H405,通道基本信息!B:K,6,0)</f>
        <v>R</v>
      </c>
      <c r="F405" s="177" t="str">
        <f>VLOOKUP(H405,通道基本信息!B:K,5,0)</f>
        <v>N</v>
      </c>
      <c r="G405" s="177" t="str">
        <f>VLOOKUP(H405,通道基本信息!B:K,8,0)</f>
        <v>H</v>
      </c>
      <c r="H405" s="177" t="s">
        <v>1122</v>
      </c>
      <c r="I405" s="177">
        <v>8</v>
      </c>
      <c r="J405" s="177">
        <v>36</v>
      </c>
      <c r="K405" s="177">
        <v>6187</v>
      </c>
      <c r="L405" s="177">
        <v>6223</v>
      </c>
      <c r="M405" s="177" t="s">
        <v>706</v>
      </c>
      <c r="N405" s="177" t="s">
        <v>707</v>
      </c>
      <c r="O405" s="2" t="str">
        <f>VLOOKUP(H405,通道基本信息!B:L,3,FALSE)</f>
        <v>CS6C</v>
      </c>
    </row>
    <row r="406" s="2" customFormat="1" ht="13.5" hidden="1" customHeight="1" spans="1:15">
      <c r="A406" s="177">
        <v>403</v>
      </c>
      <c r="B406" s="177" t="str">
        <f t="shared" si="12"/>
        <v>CS6C-R004-13-9</v>
      </c>
      <c r="C406" s="177" t="str">
        <f t="shared" si="13"/>
        <v>CS6C-RN9B</v>
      </c>
      <c r="D406" s="177" t="s">
        <v>708</v>
      </c>
      <c r="E406" s="177" t="str">
        <f>VLOOKUP(H406,通道基本信息!B:K,6,0)</f>
        <v>R</v>
      </c>
      <c r="F406" s="177" t="str">
        <f>VLOOKUP(H406,通道基本信息!B:K,5,0)</f>
        <v>N</v>
      </c>
      <c r="G406" s="177" t="str">
        <f>VLOOKUP(H406,通道基本信息!B:K,8,0)</f>
        <v>H</v>
      </c>
      <c r="H406" s="177" t="s">
        <v>1122</v>
      </c>
      <c r="I406" s="177">
        <v>9</v>
      </c>
      <c r="J406" s="177">
        <v>36</v>
      </c>
      <c r="K406" s="177">
        <v>6227</v>
      </c>
      <c r="L406" s="177">
        <v>6263</v>
      </c>
      <c r="M406" s="177" t="s">
        <v>709</v>
      </c>
      <c r="N406" s="177" t="s">
        <v>710</v>
      </c>
      <c r="O406" s="2" t="str">
        <f>VLOOKUP(H406,通道基本信息!B:L,3,FALSE)</f>
        <v>CS6C</v>
      </c>
    </row>
    <row r="407" s="2" customFormat="1" ht="13.5" hidden="1" customHeight="1" spans="1:15">
      <c r="A407" s="177">
        <v>404</v>
      </c>
      <c r="B407" s="177" t="str">
        <f t="shared" si="12"/>
        <v>CS6C-R004-13-10</v>
      </c>
      <c r="C407" s="177" t="str">
        <f t="shared" si="13"/>
        <v>CS6C-RN10B</v>
      </c>
      <c r="D407" s="177" t="s">
        <v>711</v>
      </c>
      <c r="E407" s="177" t="str">
        <f>VLOOKUP(H407,通道基本信息!B:K,6,0)</f>
        <v>R</v>
      </c>
      <c r="F407" s="177" t="str">
        <f>VLOOKUP(H407,通道基本信息!B:K,5,0)</f>
        <v>N</v>
      </c>
      <c r="G407" s="177" t="str">
        <f>VLOOKUP(H407,通道基本信息!B:K,8,0)</f>
        <v>H</v>
      </c>
      <c r="H407" s="177" t="s">
        <v>1122</v>
      </c>
      <c r="I407" s="177">
        <v>10</v>
      </c>
      <c r="J407" s="177">
        <v>36</v>
      </c>
      <c r="K407" s="177">
        <v>6267</v>
      </c>
      <c r="L407" s="177">
        <v>6303</v>
      </c>
      <c r="M407" s="177" t="s">
        <v>712</v>
      </c>
      <c r="N407" s="177" t="s">
        <v>713</v>
      </c>
      <c r="O407" s="2" t="str">
        <f>VLOOKUP(H407,通道基本信息!B:L,3,FALSE)</f>
        <v>CS6C</v>
      </c>
    </row>
    <row r="408" s="2" customFormat="1" ht="13.5" hidden="1" customHeight="1" spans="1:15">
      <c r="A408" s="177">
        <v>405</v>
      </c>
      <c r="B408" s="177" t="str">
        <f t="shared" si="12"/>
        <v>CS6C-R004-13-11</v>
      </c>
      <c r="C408" s="177" t="str">
        <f t="shared" si="13"/>
        <v>CS6C-RN11B</v>
      </c>
      <c r="D408" s="177" t="s">
        <v>714</v>
      </c>
      <c r="E408" s="177" t="str">
        <f>VLOOKUP(H408,通道基本信息!B:K,6,0)</f>
        <v>R</v>
      </c>
      <c r="F408" s="177" t="str">
        <f>VLOOKUP(H408,通道基本信息!B:K,5,0)</f>
        <v>N</v>
      </c>
      <c r="G408" s="177" t="str">
        <f>VLOOKUP(H408,通道基本信息!B:K,8,0)</f>
        <v>H</v>
      </c>
      <c r="H408" s="177" t="s">
        <v>1122</v>
      </c>
      <c r="I408" s="177">
        <v>11</v>
      </c>
      <c r="J408" s="177">
        <v>36</v>
      </c>
      <c r="K408" s="177">
        <v>6307</v>
      </c>
      <c r="L408" s="177">
        <v>6343</v>
      </c>
      <c r="M408" s="177" t="s">
        <v>715</v>
      </c>
      <c r="N408" s="177" t="s">
        <v>716</v>
      </c>
      <c r="O408" s="2" t="str">
        <f>VLOOKUP(H408,通道基本信息!B:L,3,FALSE)</f>
        <v>CS6C</v>
      </c>
    </row>
    <row r="409" s="2" customFormat="1" ht="13.5" hidden="1" customHeight="1" spans="1:15">
      <c r="A409" s="177">
        <v>406</v>
      </c>
      <c r="B409" s="177" t="str">
        <f t="shared" si="12"/>
        <v>CS6C-R004-13-12</v>
      </c>
      <c r="C409" s="177" t="str">
        <f t="shared" si="13"/>
        <v>CS6C-RN12B</v>
      </c>
      <c r="D409" s="177" t="s">
        <v>717</v>
      </c>
      <c r="E409" s="177" t="str">
        <f>VLOOKUP(H409,通道基本信息!B:K,6,0)</f>
        <v>R</v>
      </c>
      <c r="F409" s="177" t="str">
        <f>VLOOKUP(H409,通道基本信息!B:K,5,0)</f>
        <v>N</v>
      </c>
      <c r="G409" s="177" t="str">
        <f>VLOOKUP(H409,通道基本信息!B:K,8,0)</f>
        <v>H</v>
      </c>
      <c r="H409" s="177" t="s">
        <v>1122</v>
      </c>
      <c r="I409" s="177">
        <v>12</v>
      </c>
      <c r="J409" s="177">
        <v>36</v>
      </c>
      <c r="K409" s="177">
        <v>6347</v>
      </c>
      <c r="L409" s="177">
        <v>6383</v>
      </c>
      <c r="M409" s="177" t="s">
        <v>719</v>
      </c>
      <c r="N409" s="177" t="s">
        <v>720</v>
      </c>
      <c r="O409" s="2" t="str">
        <f>VLOOKUP(H409,通道基本信息!B:L,3,FALSE)</f>
        <v>CS6C</v>
      </c>
    </row>
    <row r="410" s="2" customFormat="1" ht="13.5" hidden="1" customHeight="1" spans="1:15">
      <c r="A410" s="177">
        <v>407</v>
      </c>
      <c r="B410" s="177" t="str">
        <f t="shared" si="12"/>
        <v>CS6C-R004-13-13</v>
      </c>
      <c r="C410" s="177" t="str">
        <f t="shared" si="13"/>
        <v>CS6C-RN13B</v>
      </c>
      <c r="D410" s="177" t="s">
        <v>721</v>
      </c>
      <c r="E410" s="177" t="str">
        <f>VLOOKUP(H410,通道基本信息!B:K,6,0)</f>
        <v>R</v>
      </c>
      <c r="F410" s="177" t="str">
        <f>VLOOKUP(H410,通道基本信息!B:K,5,0)</f>
        <v>N</v>
      </c>
      <c r="G410" s="177" t="str">
        <f>VLOOKUP(H410,通道基本信息!B:K,8,0)</f>
        <v>H</v>
      </c>
      <c r="H410" s="177" t="s">
        <v>1122</v>
      </c>
      <c r="I410" s="177">
        <v>13</v>
      </c>
      <c r="J410" s="177">
        <v>36</v>
      </c>
      <c r="K410" s="177">
        <v>6387</v>
      </c>
      <c r="L410" s="177">
        <v>6423</v>
      </c>
      <c r="M410" s="177" t="s">
        <v>722</v>
      </c>
      <c r="N410" s="177" t="s">
        <v>723</v>
      </c>
      <c r="O410" s="2" t="str">
        <f>VLOOKUP(H410,通道基本信息!B:L,3,FALSE)</f>
        <v>CS6C</v>
      </c>
    </row>
    <row r="411" s="2" customFormat="1" ht="13.5" hidden="1" customHeight="1" spans="1:15">
      <c r="A411" s="177">
        <v>408</v>
      </c>
      <c r="B411" s="177" t="str">
        <f t="shared" si="12"/>
        <v>CS6C-R005-5-1</v>
      </c>
      <c r="C411" s="177" t="str">
        <f t="shared" si="13"/>
        <v>CS6C-RNE8A</v>
      </c>
      <c r="D411" s="177" t="s">
        <v>1123</v>
      </c>
      <c r="E411" s="177" t="str">
        <f>VLOOKUP(H411,通道基本信息!B:K,6,0)</f>
        <v>R</v>
      </c>
      <c r="F411" s="177" t="str">
        <f>VLOOKUP(H411,通道基本信息!B:K,5,0)</f>
        <v>N</v>
      </c>
      <c r="G411" s="177" t="str">
        <f>VLOOKUP(H411,通道基本信息!B:K,8,0)</f>
        <v>V</v>
      </c>
      <c r="H411" s="177" t="s">
        <v>1124</v>
      </c>
      <c r="I411" s="177">
        <v>1</v>
      </c>
      <c r="J411" s="177">
        <v>36</v>
      </c>
      <c r="K411" s="177">
        <v>6437</v>
      </c>
      <c r="L411" s="177">
        <v>6473</v>
      </c>
      <c r="M411" s="177" t="s">
        <v>1125</v>
      </c>
      <c r="N411" s="177" t="s">
        <v>1126</v>
      </c>
      <c r="O411" s="2" t="str">
        <f>VLOOKUP(H411,通道基本信息!B:L,3,FALSE)</f>
        <v>CS6C</v>
      </c>
    </row>
    <row r="412" s="2" customFormat="1" ht="13.5" hidden="1" customHeight="1" spans="1:15">
      <c r="A412" s="177">
        <v>409</v>
      </c>
      <c r="B412" s="177" t="str">
        <f t="shared" si="12"/>
        <v>CS6C-R005-5-2</v>
      </c>
      <c r="C412" s="177" t="str">
        <f t="shared" si="13"/>
        <v>CS6C-RNE9A</v>
      </c>
      <c r="D412" s="177" t="s">
        <v>1127</v>
      </c>
      <c r="E412" s="177" t="str">
        <f>VLOOKUP(H412,通道基本信息!B:K,6,0)</f>
        <v>R</v>
      </c>
      <c r="F412" s="177" t="str">
        <f>VLOOKUP(H412,通道基本信息!B:K,5,0)</f>
        <v>N</v>
      </c>
      <c r="G412" s="177" t="str">
        <f>VLOOKUP(H412,通道基本信息!B:K,8,0)</f>
        <v>V</v>
      </c>
      <c r="H412" s="177" t="s">
        <v>1124</v>
      </c>
      <c r="I412" s="177">
        <v>2</v>
      </c>
      <c r="J412" s="177">
        <v>36</v>
      </c>
      <c r="K412" s="177">
        <v>6477</v>
      </c>
      <c r="L412" s="177">
        <v>6513</v>
      </c>
      <c r="M412" s="177" t="s">
        <v>1128</v>
      </c>
      <c r="N412" s="177" t="s">
        <v>1129</v>
      </c>
      <c r="O412" s="2" t="str">
        <f>VLOOKUP(H412,通道基本信息!B:L,3,FALSE)</f>
        <v>CS6C</v>
      </c>
    </row>
    <row r="413" s="2" customFormat="1" ht="13.5" hidden="1" customHeight="1" spans="1:15">
      <c r="A413" s="177">
        <v>410</v>
      </c>
      <c r="B413" s="177" t="str">
        <f t="shared" si="12"/>
        <v>CS6C-R005-5-3</v>
      </c>
      <c r="C413" s="177" t="str">
        <f t="shared" si="13"/>
        <v>CS6C-RNE10A</v>
      </c>
      <c r="D413" s="177" t="s">
        <v>1130</v>
      </c>
      <c r="E413" s="177" t="str">
        <f>VLOOKUP(H413,通道基本信息!B:K,6,0)</f>
        <v>R</v>
      </c>
      <c r="F413" s="177" t="str">
        <f>VLOOKUP(H413,通道基本信息!B:K,5,0)</f>
        <v>N</v>
      </c>
      <c r="G413" s="177" t="str">
        <f>VLOOKUP(H413,通道基本信息!B:K,8,0)</f>
        <v>V</v>
      </c>
      <c r="H413" s="177" t="s">
        <v>1124</v>
      </c>
      <c r="I413" s="177">
        <v>3</v>
      </c>
      <c r="J413" s="177">
        <v>36</v>
      </c>
      <c r="K413" s="177">
        <v>6517</v>
      </c>
      <c r="L413" s="177">
        <v>6553</v>
      </c>
      <c r="M413" s="177" t="s">
        <v>1131</v>
      </c>
      <c r="N413" s="177" t="s">
        <v>1132</v>
      </c>
      <c r="O413" s="2" t="str">
        <f>VLOOKUP(H413,通道基本信息!B:L,3,FALSE)</f>
        <v>CS6C</v>
      </c>
    </row>
    <row r="414" s="2" customFormat="1" ht="13.5" hidden="1" customHeight="1" spans="1:15">
      <c r="A414" s="177">
        <v>411</v>
      </c>
      <c r="B414" s="177" t="str">
        <f t="shared" si="12"/>
        <v>CS6C-R005-5-4</v>
      </c>
      <c r="C414" s="177" t="str">
        <f t="shared" si="13"/>
        <v>CS6C-RNE11A</v>
      </c>
      <c r="D414" s="177" t="s">
        <v>1133</v>
      </c>
      <c r="E414" s="177" t="str">
        <f>VLOOKUP(H414,通道基本信息!B:K,6,0)</f>
        <v>R</v>
      </c>
      <c r="F414" s="177" t="str">
        <f>VLOOKUP(H414,通道基本信息!B:K,5,0)</f>
        <v>N</v>
      </c>
      <c r="G414" s="177" t="str">
        <f>VLOOKUP(H414,通道基本信息!B:K,8,0)</f>
        <v>V</v>
      </c>
      <c r="H414" s="177" t="s">
        <v>1124</v>
      </c>
      <c r="I414" s="177">
        <v>4</v>
      </c>
      <c r="J414" s="177">
        <v>36</v>
      </c>
      <c r="K414" s="177">
        <v>6557</v>
      </c>
      <c r="L414" s="177">
        <v>6593</v>
      </c>
      <c r="M414" s="177" t="s">
        <v>1134</v>
      </c>
      <c r="N414" s="177" t="s">
        <v>1135</v>
      </c>
      <c r="O414" s="2" t="str">
        <f>VLOOKUP(H414,通道基本信息!B:L,3,FALSE)</f>
        <v>CS6C</v>
      </c>
    </row>
    <row r="415" s="2" customFormat="1" ht="13.5" hidden="1" customHeight="1" spans="1:15">
      <c r="A415" s="177">
        <v>412</v>
      </c>
      <c r="B415" s="177" t="str">
        <f t="shared" si="12"/>
        <v>CS6C-R005-5-5</v>
      </c>
      <c r="C415" s="177" t="str">
        <f t="shared" si="13"/>
        <v>CS6C-RNE12A</v>
      </c>
      <c r="D415" s="177" t="s">
        <v>1136</v>
      </c>
      <c r="E415" s="177" t="str">
        <f>VLOOKUP(H415,通道基本信息!B:K,6,0)</f>
        <v>R</v>
      </c>
      <c r="F415" s="177" t="str">
        <f>VLOOKUP(H415,通道基本信息!B:K,5,0)</f>
        <v>N</v>
      </c>
      <c r="G415" s="177" t="str">
        <f>VLOOKUP(H415,通道基本信息!B:K,8,0)</f>
        <v>V</v>
      </c>
      <c r="H415" s="177" t="s">
        <v>1124</v>
      </c>
      <c r="I415" s="177">
        <v>5</v>
      </c>
      <c r="J415" s="177">
        <v>36</v>
      </c>
      <c r="K415" s="177">
        <v>6597</v>
      </c>
      <c r="L415" s="177">
        <v>6633</v>
      </c>
      <c r="M415" s="177" t="s">
        <v>1137</v>
      </c>
      <c r="N415" s="177" t="s">
        <v>1138</v>
      </c>
      <c r="O415" s="2" t="str">
        <f>VLOOKUP(H415,通道基本信息!B:L,3,FALSE)</f>
        <v>CS6C</v>
      </c>
    </row>
    <row r="416" s="2" customFormat="1" ht="13.5" hidden="1" customHeight="1" spans="1:15">
      <c r="A416" s="177">
        <v>413</v>
      </c>
      <c r="B416" s="177" t="str">
        <f t="shared" si="12"/>
        <v>CS6C-R006-5-1</v>
      </c>
      <c r="C416" s="177" t="str">
        <f t="shared" si="13"/>
        <v>CS6C-RNE9B</v>
      </c>
      <c r="D416" s="177" t="s">
        <v>1139</v>
      </c>
      <c r="E416" s="177" t="str">
        <f>VLOOKUP(H416,通道基本信息!B:K,6,0)</f>
        <v>R</v>
      </c>
      <c r="F416" s="177" t="str">
        <f>VLOOKUP(H416,通道基本信息!B:K,5,0)</f>
        <v>N</v>
      </c>
      <c r="G416" s="177" t="str">
        <f>VLOOKUP(H416,通道基本信息!B:K,8,0)</f>
        <v>H</v>
      </c>
      <c r="H416" s="177" t="s">
        <v>1140</v>
      </c>
      <c r="I416" s="177">
        <v>1</v>
      </c>
      <c r="J416" s="177">
        <v>36</v>
      </c>
      <c r="K416" s="177">
        <v>6457</v>
      </c>
      <c r="L416" s="177">
        <v>6493</v>
      </c>
      <c r="M416" s="177" t="s">
        <v>1141</v>
      </c>
      <c r="N416" s="177" t="s">
        <v>1142</v>
      </c>
      <c r="O416" s="2" t="str">
        <f>VLOOKUP(H416,通道基本信息!B:L,3,FALSE)</f>
        <v>CS6C</v>
      </c>
    </row>
    <row r="417" s="2" customFormat="1" ht="13.5" hidden="1" customHeight="1" spans="1:15">
      <c r="A417" s="177">
        <v>414</v>
      </c>
      <c r="B417" s="177" t="str">
        <f t="shared" si="12"/>
        <v>CS6C-R006-5-2</v>
      </c>
      <c r="C417" s="177" t="str">
        <f t="shared" si="13"/>
        <v>CS6C-RNE10B</v>
      </c>
      <c r="D417" s="177" t="s">
        <v>1143</v>
      </c>
      <c r="E417" s="177" t="str">
        <f>VLOOKUP(H417,通道基本信息!B:K,6,0)</f>
        <v>R</v>
      </c>
      <c r="F417" s="177" t="str">
        <f>VLOOKUP(H417,通道基本信息!B:K,5,0)</f>
        <v>N</v>
      </c>
      <c r="G417" s="177" t="str">
        <f>VLOOKUP(H417,通道基本信息!B:K,8,0)</f>
        <v>H</v>
      </c>
      <c r="H417" s="177" t="s">
        <v>1140</v>
      </c>
      <c r="I417" s="177">
        <v>2</v>
      </c>
      <c r="J417" s="177">
        <v>36</v>
      </c>
      <c r="K417" s="177">
        <v>6497</v>
      </c>
      <c r="L417" s="177">
        <v>6533</v>
      </c>
      <c r="M417" s="177" t="s">
        <v>422</v>
      </c>
      <c r="N417" s="177" t="s">
        <v>1144</v>
      </c>
      <c r="O417" s="2" t="str">
        <f>VLOOKUP(H417,通道基本信息!B:L,3,FALSE)</f>
        <v>CS6C</v>
      </c>
    </row>
    <row r="418" s="2" customFormat="1" ht="13.5" hidden="1" customHeight="1" spans="1:15">
      <c r="A418" s="177">
        <v>415</v>
      </c>
      <c r="B418" s="177" t="str">
        <f t="shared" si="12"/>
        <v>CS6C-R006-5-3</v>
      </c>
      <c r="C418" s="177" t="str">
        <f t="shared" si="13"/>
        <v>CS6C-RNE11B</v>
      </c>
      <c r="D418" s="177" t="s">
        <v>1145</v>
      </c>
      <c r="E418" s="177" t="str">
        <f>VLOOKUP(H418,通道基本信息!B:K,6,0)</f>
        <v>R</v>
      </c>
      <c r="F418" s="177" t="str">
        <f>VLOOKUP(H418,通道基本信息!B:K,5,0)</f>
        <v>N</v>
      </c>
      <c r="G418" s="177" t="str">
        <f>VLOOKUP(H418,通道基本信息!B:K,8,0)</f>
        <v>H</v>
      </c>
      <c r="H418" s="177" t="s">
        <v>1140</v>
      </c>
      <c r="I418" s="177">
        <v>3</v>
      </c>
      <c r="J418" s="177">
        <v>36</v>
      </c>
      <c r="K418" s="177">
        <v>6537</v>
      </c>
      <c r="L418" s="177">
        <v>6573</v>
      </c>
      <c r="M418" s="177" t="s">
        <v>546</v>
      </c>
      <c r="N418" s="177" t="s">
        <v>1146</v>
      </c>
      <c r="O418" s="2" t="str">
        <f>VLOOKUP(H418,通道基本信息!B:L,3,FALSE)</f>
        <v>CS6C</v>
      </c>
    </row>
    <row r="419" s="2" customFormat="1" ht="13.5" hidden="1" customHeight="1" spans="1:15">
      <c r="A419" s="177">
        <v>416</v>
      </c>
      <c r="B419" s="177" t="str">
        <f t="shared" si="12"/>
        <v>CS6C-R006-5-4</v>
      </c>
      <c r="C419" s="177" t="str">
        <f t="shared" si="13"/>
        <v>CS6C-RNE12B</v>
      </c>
      <c r="D419" s="177" t="s">
        <v>1147</v>
      </c>
      <c r="E419" s="177" t="str">
        <f>VLOOKUP(H419,通道基本信息!B:K,6,0)</f>
        <v>R</v>
      </c>
      <c r="F419" s="177" t="str">
        <f>VLOOKUP(H419,通道基本信息!B:K,5,0)</f>
        <v>N</v>
      </c>
      <c r="G419" s="177" t="str">
        <f>VLOOKUP(H419,通道基本信息!B:K,8,0)</f>
        <v>H</v>
      </c>
      <c r="H419" s="177" t="s">
        <v>1140</v>
      </c>
      <c r="I419" s="177">
        <v>4</v>
      </c>
      <c r="J419" s="177">
        <v>36</v>
      </c>
      <c r="K419" s="177">
        <v>6577</v>
      </c>
      <c r="L419" s="177">
        <v>6613</v>
      </c>
      <c r="M419" s="177" t="s">
        <v>548</v>
      </c>
      <c r="N419" s="177" t="s">
        <v>1148</v>
      </c>
      <c r="O419" s="2" t="str">
        <f>VLOOKUP(H419,通道基本信息!B:L,3,FALSE)</f>
        <v>CS6C</v>
      </c>
    </row>
    <row r="420" s="2" customFormat="1" ht="13.5" hidden="1" customHeight="1" spans="1:15">
      <c r="A420" s="177">
        <v>417</v>
      </c>
      <c r="B420" s="177" t="str">
        <f t="shared" si="12"/>
        <v>CS6C-R006-5-5</v>
      </c>
      <c r="C420" s="177" t="str">
        <f t="shared" si="13"/>
        <v>CS6C-RNE13B</v>
      </c>
      <c r="D420" s="177" t="s">
        <v>1149</v>
      </c>
      <c r="E420" s="177" t="str">
        <f>VLOOKUP(H420,通道基本信息!B:K,6,0)</f>
        <v>R</v>
      </c>
      <c r="F420" s="177" t="str">
        <f>VLOOKUP(H420,通道基本信息!B:K,5,0)</f>
        <v>N</v>
      </c>
      <c r="G420" s="177" t="str">
        <f>VLOOKUP(H420,通道基本信息!B:K,8,0)</f>
        <v>H</v>
      </c>
      <c r="H420" s="177" t="s">
        <v>1140</v>
      </c>
      <c r="I420" s="177">
        <v>5</v>
      </c>
      <c r="J420" s="177">
        <v>36</v>
      </c>
      <c r="K420" s="177">
        <v>6617</v>
      </c>
      <c r="L420" s="177">
        <v>6653</v>
      </c>
      <c r="M420" s="177" t="s">
        <v>550</v>
      </c>
      <c r="N420" s="177" t="s">
        <v>1150</v>
      </c>
      <c r="O420" s="2" t="str">
        <f>VLOOKUP(H420,通道基本信息!B:L,3,FALSE)</f>
        <v>CS6C</v>
      </c>
    </row>
    <row r="421" s="2" customFormat="1" ht="13.5" hidden="1" customHeight="1" spans="1:15">
      <c r="A421" s="177">
        <v>418</v>
      </c>
      <c r="B421" s="177" t="str">
        <f t="shared" si="12"/>
        <v>CS6C-T001-12-1</v>
      </c>
      <c r="C421" s="177" t="str">
        <f t="shared" si="13"/>
        <v>CS6C-TA1A</v>
      </c>
      <c r="D421" s="177" t="s">
        <v>1151</v>
      </c>
      <c r="E421" s="177" t="str">
        <f>VLOOKUP(H421,通道基本信息!B:K,6,0)</f>
        <v>T</v>
      </c>
      <c r="F421" s="177" t="str">
        <f>VLOOKUP(H421,通道基本信息!B:K,5,0)</f>
        <v>A</v>
      </c>
      <c r="G421" s="177" t="str">
        <f>VLOOKUP(H421,通道基本信息!B:K,8,0)</f>
        <v>H</v>
      </c>
      <c r="H421" s="177" t="s">
        <v>1152</v>
      </c>
      <c r="I421" s="177">
        <v>1</v>
      </c>
      <c r="J421" s="177">
        <v>36</v>
      </c>
      <c r="K421" s="177">
        <v>3702</v>
      </c>
      <c r="L421" s="177">
        <v>3738</v>
      </c>
      <c r="M421" s="177" t="s">
        <v>634</v>
      </c>
      <c r="N421" s="177" t="s">
        <v>1153</v>
      </c>
      <c r="O421" s="2" t="str">
        <f>VLOOKUP(H421,通道基本信息!B:L,3,FALSE)</f>
        <v>CS6C</v>
      </c>
    </row>
    <row r="422" s="2" customFormat="1" ht="13.5" hidden="1" customHeight="1" spans="1:15">
      <c r="A422" s="177">
        <v>419</v>
      </c>
      <c r="B422" s="177" t="str">
        <f t="shared" si="12"/>
        <v>CS6C-T001-12-2</v>
      </c>
      <c r="C422" s="177" t="str">
        <f t="shared" si="13"/>
        <v>CS6C-TA2A</v>
      </c>
      <c r="D422" s="177" t="s">
        <v>1154</v>
      </c>
      <c r="E422" s="177" t="str">
        <f>VLOOKUP(H422,通道基本信息!B:K,6,0)</f>
        <v>T</v>
      </c>
      <c r="F422" s="177" t="str">
        <f>VLOOKUP(H422,通道基本信息!B:K,5,0)</f>
        <v>A</v>
      </c>
      <c r="G422" s="177" t="str">
        <f>VLOOKUP(H422,通道基本信息!B:K,8,0)</f>
        <v>H</v>
      </c>
      <c r="H422" s="177" t="s">
        <v>1152</v>
      </c>
      <c r="I422" s="177">
        <v>2</v>
      </c>
      <c r="J422" s="177">
        <v>36</v>
      </c>
      <c r="K422" s="177">
        <v>3742</v>
      </c>
      <c r="L422" s="177">
        <v>3778</v>
      </c>
      <c r="M422" s="177" t="s">
        <v>637</v>
      </c>
      <c r="N422" s="177" t="s">
        <v>1155</v>
      </c>
      <c r="O422" s="2" t="str">
        <f>VLOOKUP(H422,通道基本信息!B:L,3,FALSE)</f>
        <v>CS6C</v>
      </c>
    </row>
    <row r="423" s="2" customFormat="1" ht="13.5" hidden="1" customHeight="1" spans="1:15">
      <c r="A423" s="177">
        <v>420</v>
      </c>
      <c r="B423" s="177" t="str">
        <f t="shared" si="12"/>
        <v>CS6C-T001-12-3</v>
      </c>
      <c r="C423" s="177" t="str">
        <f t="shared" si="13"/>
        <v>CS6C-TA3A</v>
      </c>
      <c r="D423" s="177" t="s">
        <v>1156</v>
      </c>
      <c r="E423" s="177" t="str">
        <f>VLOOKUP(H423,通道基本信息!B:K,6,0)</f>
        <v>T</v>
      </c>
      <c r="F423" s="177" t="str">
        <f>VLOOKUP(H423,通道基本信息!B:K,5,0)</f>
        <v>A</v>
      </c>
      <c r="G423" s="177" t="str">
        <f>VLOOKUP(H423,通道基本信息!B:K,8,0)</f>
        <v>H</v>
      </c>
      <c r="H423" s="177" t="s">
        <v>1152</v>
      </c>
      <c r="I423" s="177">
        <v>3</v>
      </c>
      <c r="J423" s="177">
        <v>36</v>
      </c>
      <c r="K423" s="177">
        <v>3782</v>
      </c>
      <c r="L423" s="177">
        <v>3818</v>
      </c>
      <c r="M423" s="177" t="s">
        <v>640</v>
      </c>
      <c r="N423" s="177" t="s">
        <v>1157</v>
      </c>
      <c r="O423" s="2" t="str">
        <f>VLOOKUP(H423,通道基本信息!B:L,3,FALSE)</f>
        <v>CS6C</v>
      </c>
    </row>
    <row r="424" s="2" customFormat="1" ht="13.5" hidden="1" customHeight="1" spans="1:15">
      <c r="A424" s="177">
        <v>421</v>
      </c>
      <c r="B424" s="177" t="str">
        <f t="shared" si="12"/>
        <v>CS6C-T001-12-4</v>
      </c>
      <c r="C424" s="177" t="str">
        <f t="shared" si="13"/>
        <v>CS6C-TA4A</v>
      </c>
      <c r="D424" s="177" t="s">
        <v>1158</v>
      </c>
      <c r="E424" s="177" t="str">
        <f>VLOOKUP(H424,通道基本信息!B:K,6,0)</f>
        <v>T</v>
      </c>
      <c r="F424" s="177" t="str">
        <f>VLOOKUP(H424,通道基本信息!B:K,5,0)</f>
        <v>A</v>
      </c>
      <c r="G424" s="177" t="str">
        <f>VLOOKUP(H424,通道基本信息!B:K,8,0)</f>
        <v>H</v>
      </c>
      <c r="H424" s="177" t="s">
        <v>1152</v>
      </c>
      <c r="I424" s="177">
        <v>4</v>
      </c>
      <c r="J424" s="177">
        <v>36</v>
      </c>
      <c r="K424" s="177">
        <v>3822</v>
      </c>
      <c r="L424" s="177">
        <v>3858</v>
      </c>
      <c r="M424" s="177" t="s">
        <v>643</v>
      </c>
      <c r="N424" s="177" t="s">
        <v>1159</v>
      </c>
      <c r="O424" s="2" t="str">
        <f>VLOOKUP(H424,通道基本信息!B:L,3,FALSE)</f>
        <v>CS6C</v>
      </c>
    </row>
    <row r="425" s="2" customFormat="1" ht="13.5" hidden="1" customHeight="1" spans="1:15">
      <c r="A425" s="177">
        <v>422</v>
      </c>
      <c r="B425" s="177" t="str">
        <f t="shared" si="12"/>
        <v>CS6C-T001-12-5</v>
      </c>
      <c r="C425" s="177" t="str">
        <f t="shared" si="13"/>
        <v>CS6C-TA5A</v>
      </c>
      <c r="D425" s="177" t="s">
        <v>1160</v>
      </c>
      <c r="E425" s="177" t="str">
        <f>VLOOKUP(H425,通道基本信息!B:K,6,0)</f>
        <v>T</v>
      </c>
      <c r="F425" s="177" t="str">
        <f>VLOOKUP(H425,通道基本信息!B:K,5,0)</f>
        <v>A</v>
      </c>
      <c r="G425" s="177" t="str">
        <f>VLOOKUP(H425,通道基本信息!B:K,8,0)</f>
        <v>H</v>
      </c>
      <c r="H425" s="177" t="s">
        <v>1152</v>
      </c>
      <c r="I425" s="177">
        <v>5</v>
      </c>
      <c r="J425" s="177">
        <v>36</v>
      </c>
      <c r="K425" s="177">
        <v>3862</v>
      </c>
      <c r="L425" s="177">
        <v>3898</v>
      </c>
      <c r="M425" s="177" t="s">
        <v>645</v>
      </c>
      <c r="N425" s="177" t="s">
        <v>1161</v>
      </c>
      <c r="O425" s="2" t="str">
        <f>VLOOKUP(H425,通道基本信息!B:L,3,FALSE)</f>
        <v>CS6C</v>
      </c>
    </row>
    <row r="426" s="2" customFormat="1" ht="13.5" hidden="1" customHeight="1" spans="1:15">
      <c r="A426" s="177">
        <v>423</v>
      </c>
      <c r="B426" s="177" t="str">
        <f t="shared" si="12"/>
        <v>CS6C-T001-12-6</v>
      </c>
      <c r="C426" s="177" t="str">
        <f t="shared" si="13"/>
        <v>CS6C-TA6A</v>
      </c>
      <c r="D426" s="177" t="s">
        <v>1162</v>
      </c>
      <c r="E426" s="177" t="str">
        <f>VLOOKUP(H426,通道基本信息!B:K,6,0)</f>
        <v>T</v>
      </c>
      <c r="F426" s="177" t="str">
        <f>VLOOKUP(H426,通道基本信息!B:K,5,0)</f>
        <v>A</v>
      </c>
      <c r="G426" s="177" t="str">
        <f>VLOOKUP(H426,通道基本信息!B:K,8,0)</f>
        <v>H</v>
      </c>
      <c r="H426" s="177" t="s">
        <v>1152</v>
      </c>
      <c r="I426" s="177">
        <v>6</v>
      </c>
      <c r="J426" s="177">
        <v>36</v>
      </c>
      <c r="K426" s="177">
        <v>3902</v>
      </c>
      <c r="L426" s="177">
        <v>3938</v>
      </c>
      <c r="M426" s="177" t="s">
        <v>646</v>
      </c>
      <c r="N426" s="177" t="s">
        <v>1163</v>
      </c>
      <c r="O426" s="2" t="str">
        <f>VLOOKUP(H426,通道基本信息!B:L,3,FALSE)</f>
        <v>CS6C</v>
      </c>
    </row>
    <row r="427" s="2" customFormat="1" ht="13.5" hidden="1" customHeight="1" spans="1:15">
      <c r="A427" s="177">
        <v>424</v>
      </c>
      <c r="B427" s="177" t="str">
        <f t="shared" si="12"/>
        <v>CS6C-T001-12-7</v>
      </c>
      <c r="C427" s="177" t="str">
        <f t="shared" si="13"/>
        <v>CS6C-TA7A</v>
      </c>
      <c r="D427" s="177" t="s">
        <v>1164</v>
      </c>
      <c r="E427" s="177" t="str">
        <f>VLOOKUP(H427,通道基本信息!B:K,6,0)</f>
        <v>T</v>
      </c>
      <c r="F427" s="177" t="str">
        <f>VLOOKUP(H427,通道基本信息!B:K,5,0)</f>
        <v>A</v>
      </c>
      <c r="G427" s="177" t="str">
        <f>VLOOKUP(H427,通道基本信息!B:K,8,0)</f>
        <v>H</v>
      </c>
      <c r="H427" s="177" t="s">
        <v>1152</v>
      </c>
      <c r="I427" s="177">
        <v>7</v>
      </c>
      <c r="J427" s="177">
        <v>36</v>
      </c>
      <c r="K427" s="177">
        <v>3942</v>
      </c>
      <c r="L427" s="177">
        <v>3978</v>
      </c>
      <c r="M427" s="177" t="s">
        <v>647</v>
      </c>
      <c r="N427" s="177" t="s">
        <v>1165</v>
      </c>
      <c r="O427" s="2" t="str">
        <f>VLOOKUP(H427,通道基本信息!B:L,3,FALSE)</f>
        <v>CS6C</v>
      </c>
    </row>
    <row r="428" s="2" customFormat="1" ht="13.5" hidden="1" customHeight="1" spans="1:15">
      <c r="A428" s="177">
        <v>425</v>
      </c>
      <c r="B428" s="177" t="str">
        <f t="shared" si="12"/>
        <v>CS6C-T001-12-8</v>
      </c>
      <c r="C428" s="177" t="str">
        <f t="shared" si="13"/>
        <v>CS6C-TA8A</v>
      </c>
      <c r="D428" s="177" t="s">
        <v>1166</v>
      </c>
      <c r="E428" s="177" t="str">
        <f>VLOOKUP(H428,通道基本信息!B:K,6,0)</f>
        <v>T</v>
      </c>
      <c r="F428" s="177" t="str">
        <f>VLOOKUP(H428,通道基本信息!B:K,5,0)</f>
        <v>A</v>
      </c>
      <c r="G428" s="177" t="str">
        <f>VLOOKUP(H428,通道基本信息!B:K,8,0)</f>
        <v>H</v>
      </c>
      <c r="H428" s="177" t="s">
        <v>1152</v>
      </c>
      <c r="I428" s="177">
        <v>8</v>
      </c>
      <c r="J428" s="177">
        <v>36</v>
      </c>
      <c r="K428" s="177">
        <v>3982</v>
      </c>
      <c r="L428" s="177">
        <v>4018</v>
      </c>
      <c r="M428" s="177" t="s">
        <v>648</v>
      </c>
      <c r="N428" s="177" t="s">
        <v>1167</v>
      </c>
      <c r="O428" s="2" t="str">
        <f>VLOOKUP(H428,通道基本信息!B:L,3,FALSE)</f>
        <v>CS6C</v>
      </c>
    </row>
    <row r="429" s="2" customFormat="1" ht="13.5" hidden="1" customHeight="1" spans="1:15">
      <c r="A429" s="177">
        <v>426</v>
      </c>
      <c r="B429" s="177" t="str">
        <f t="shared" si="12"/>
        <v>CS6C-T001-12-9</v>
      </c>
      <c r="C429" s="177" t="str">
        <f t="shared" si="13"/>
        <v>CS6C-TA9A</v>
      </c>
      <c r="D429" s="177" t="s">
        <v>1168</v>
      </c>
      <c r="E429" s="177" t="str">
        <f>VLOOKUP(H429,通道基本信息!B:K,6,0)</f>
        <v>T</v>
      </c>
      <c r="F429" s="177" t="str">
        <f>VLOOKUP(H429,通道基本信息!B:K,5,0)</f>
        <v>A</v>
      </c>
      <c r="G429" s="177" t="str">
        <f>VLOOKUP(H429,通道基本信息!B:K,8,0)</f>
        <v>H</v>
      </c>
      <c r="H429" s="177" t="s">
        <v>1152</v>
      </c>
      <c r="I429" s="177">
        <v>9</v>
      </c>
      <c r="J429" s="177">
        <v>36</v>
      </c>
      <c r="K429" s="177">
        <v>4022</v>
      </c>
      <c r="L429" s="177">
        <v>4058</v>
      </c>
      <c r="M429" s="177" t="s">
        <v>615</v>
      </c>
      <c r="N429" s="177" t="s">
        <v>1169</v>
      </c>
      <c r="O429" s="2" t="str">
        <f>VLOOKUP(H429,通道基本信息!B:L,3,FALSE)</f>
        <v>CS6C</v>
      </c>
    </row>
    <row r="430" s="2" customFormat="1" ht="13.5" hidden="1" customHeight="1" spans="1:15">
      <c r="A430" s="177">
        <v>427</v>
      </c>
      <c r="B430" s="177" t="str">
        <f t="shared" si="12"/>
        <v>CS6C-T001-12-10</v>
      </c>
      <c r="C430" s="177" t="str">
        <f t="shared" si="13"/>
        <v>CS6C-TA10A</v>
      </c>
      <c r="D430" s="177" t="s">
        <v>1170</v>
      </c>
      <c r="E430" s="177" t="str">
        <f>VLOOKUP(H430,通道基本信息!B:K,6,0)</f>
        <v>T</v>
      </c>
      <c r="F430" s="177" t="str">
        <f>VLOOKUP(H430,通道基本信息!B:K,5,0)</f>
        <v>A</v>
      </c>
      <c r="G430" s="177" t="str">
        <f>VLOOKUP(H430,通道基本信息!B:K,8,0)</f>
        <v>H</v>
      </c>
      <c r="H430" s="177" t="s">
        <v>1152</v>
      </c>
      <c r="I430" s="177">
        <v>10</v>
      </c>
      <c r="J430" s="177">
        <v>36</v>
      </c>
      <c r="K430" s="177">
        <v>4062</v>
      </c>
      <c r="L430" s="177">
        <v>4098</v>
      </c>
      <c r="M430" s="177" t="s">
        <v>618</v>
      </c>
      <c r="N430" s="177" t="s">
        <v>1171</v>
      </c>
      <c r="O430" s="2" t="str">
        <f>VLOOKUP(H430,通道基本信息!B:L,3,FALSE)</f>
        <v>CS6C</v>
      </c>
    </row>
    <row r="431" s="2" customFormat="1" ht="13.5" hidden="1" customHeight="1" spans="1:15">
      <c r="A431" s="177">
        <v>428</v>
      </c>
      <c r="B431" s="177" t="str">
        <f t="shared" si="12"/>
        <v>CS6C-T001-12-11</v>
      </c>
      <c r="C431" s="177" t="str">
        <f t="shared" si="13"/>
        <v>CS6C-TA11A</v>
      </c>
      <c r="D431" s="177" t="s">
        <v>1172</v>
      </c>
      <c r="E431" s="177" t="str">
        <f>VLOOKUP(H431,通道基本信息!B:K,6,0)</f>
        <v>T</v>
      </c>
      <c r="F431" s="177" t="str">
        <f>VLOOKUP(H431,通道基本信息!B:K,5,0)</f>
        <v>A</v>
      </c>
      <c r="G431" s="177" t="str">
        <f>VLOOKUP(H431,通道基本信息!B:K,8,0)</f>
        <v>H</v>
      </c>
      <c r="H431" s="177" t="s">
        <v>1152</v>
      </c>
      <c r="I431" s="177">
        <v>11</v>
      </c>
      <c r="J431" s="177">
        <v>36</v>
      </c>
      <c r="K431" s="177">
        <v>4102</v>
      </c>
      <c r="L431" s="177">
        <v>4138</v>
      </c>
      <c r="M431" s="177" t="s">
        <v>621</v>
      </c>
      <c r="N431" s="177" t="s">
        <v>1173</v>
      </c>
      <c r="O431" s="2" t="str">
        <f>VLOOKUP(H431,通道基本信息!B:L,3,FALSE)</f>
        <v>CS6C</v>
      </c>
    </row>
    <row r="432" s="2" customFormat="1" ht="13.5" hidden="1" customHeight="1" spans="1:15">
      <c r="A432" s="177">
        <v>429</v>
      </c>
      <c r="B432" s="177" t="str">
        <f t="shared" si="12"/>
        <v>CS6C-T001-12-12</v>
      </c>
      <c r="C432" s="177" t="str">
        <f t="shared" si="13"/>
        <v>CS6C-TA12A</v>
      </c>
      <c r="D432" s="177" t="s">
        <v>1174</v>
      </c>
      <c r="E432" s="177" t="str">
        <f>VLOOKUP(H432,通道基本信息!B:K,6,0)</f>
        <v>T</v>
      </c>
      <c r="F432" s="177" t="str">
        <f>VLOOKUP(H432,通道基本信息!B:K,5,0)</f>
        <v>A</v>
      </c>
      <c r="G432" s="177" t="str">
        <f>VLOOKUP(H432,通道基本信息!B:K,8,0)</f>
        <v>H</v>
      </c>
      <c r="H432" s="177" t="s">
        <v>1152</v>
      </c>
      <c r="I432" s="177">
        <v>12</v>
      </c>
      <c r="J432" s="177">
        <v>36</v>
      </c>
      <c r="K432" s="177">
        <v>4142</v>
      </c>
      <c r="L432" s="177">
        <v>4178</v>
      </c>
      <c r="M432" s="177" t="s">
        <v>624</v>
      </c>
      <c r="N432" s="177" t="s">
        <v>1175</v>
      </c>
      <c r="O432" s="2" t="str">
        <f>VLOOKUP(H432,通道基本信息!B:L,3,FALSE)</f>
        <v>CS6C</v>
      </c>
    </row>
    <row r="433" s="2" customFormat="1" ht="13.5" hidden="1" customHeight="1" spans="1:15">
      <c r="A433" s="177">
        <v>430</v>
      </c>
      <c r="B433" s="177" t="str">
        <f t="shared" si="12"/>
        <v>CS6C-T002-13-1</v>
      </c>
      <c r="C433" s="177" t="str">
        <f t="shared" si="13"/>
        <v>CS6C-TA1B</v>
      </c>
      <c r="D433" s="177" t="s">
        <v>1176</v>
      </c>
      <c r="E433" s="177" t="str">
        <f>VLOOKUP(H433,通道基本信息!B:K,6,0)</f>
        <v>T</v>
      </c>
      <c r="F433" s="177" t="str">
        <f>VLOOKUP(H433,通道基本信息!B:K,5,0)</f>
        <v>A</v>
      </c>
      <c r="G433" s="177" t="str">
        <f>VLOOKUP(H433,通道基本信息!B:K,8,0)</f>
        <v>V</v>
      </c>
      <c r="H433" s="177" t="s">
        <v>1177</v>
      </c>
      <c r="I433" s="177">
        <v>1</v>
      </c>
      <c r="J433" s="177">
        <v>27</v>
      </c>
      <c r="K433" s="177">
        <v>3701.5</v>
      </c>
      <c r="L433" s="177">
        <v>3728.5</v>
      </c>
      <c r="M433" s="177" t="s">
        <v>657</v>
      </c>
      <c r="N433" s="177" t="s">
        <v>1178</v>
      </c>
      <c r="O433" s="2" t="str">
        <f>VLOOKUP(H433,通道基本信息!B:L,3,FALSE)</f>
        <v>CS6C</v>
      </c>
    </row>
    <row r="434" s="2" customFormat="1" ht="13.5" hidden="1" customHeight="1" spans="1:15">
      <c r="A434" s="177">
        <v>431</v>
      </c>
      <c r="B434" s="177" t="str">
        <f t="shared" si="12"/>
        <v>CS6C-T002-13-2</v>
      </c>
      <c r="C434" s="177" t="str">
        <f t="shared" si="13"/>
        <v>CS6C-TA2B</v>
      </c>
      <c r="D434" s="177" t="s">
        <v>1179</v>
      </c>
      <c r="E434" s="177" t="str">
        <f>VLOOKUP(H434,通道基本信息!B:K,6,0)</f>
        <v>T</v>
      </c>
      <c r="F434" s="177" t="str">
        <f>VLOOKUP(H434,通道基本信息!B:K,5,0)</f>
        <v>A</v>
      </c>
      <c r="G434" s="177" t="str">
        <f>VLOOKUP(H434,通道基本信息!B:K,8,0)</f>
        <v>V</v>
      </c>
      <c r="H434" s="177" t="s">
        <v>1177</v>
      </c>
      <c r="I434" s="177">
        <v>2</v>
      </c>
      <c r="J434" s="177">
        <v>27</v>
      </c>
      <c r="K434" s="177">
        <v>3731.5</v>
      </c>
      <c r="L434" s="177">
        <v>3758.5</v>
      </c>
      <c r="M434" s="177" t="s">
        <v>658</v>
      </c>
      <c r="N434" s="177" t="s">
        <v>1180</v>
      </c>
      <c r="O434" s="2" t="str">
        <f>VLOOKUP(H434,通道基本信息!B:L,3,FALSE)</f>
        <v>CS6C</v>
      </c>
    </row>
    <row r="435" s="2" customFormat="1" ht="13.5" hidden="1" customHeight="1" spans="1:15">
      <c r="A435" s="177">
        <v>432</v>
      </c>
      <c r="B435" s="177" t="str">
        <f t="shared" si="12"/>
        <v>CS6C-T002-13-3</v>
      </c>
      <c r="C435" s="177" t="str">
        <f t="shared" si="13"/>
        <v>CS6C-TA3B</v>
      </c>
      <c r="D435" s="177" t="s">
        <v>1181</v>
      </c>
      <c r="E435" s="177" t="str">
        <f>VLOOKUP(H435,通道基本信息!B:K,6,0)</f>
        <v>T</v>
      </c>
      <c r="F435" s="177" t="str">
        <f>VLOOKUP(H435,通道基本信息!B:K,5,0)</f>
        <v>A</v>
      </c>
      <c r="G435" s="177" t="str">
        <f>VLOOKUP(H435,通道基本信息!B:K,8,0)</f>
        <v>V</v>
      </c>
      <c r="H435" s="177" t="s">
        <v>1177</v>
      </c>
      <c r="I435" s="177">
        <v>3</v>
      </c>
      <c r="J435" s="177">
        <v>36</v>
      </c>
      <c r="K435" s="177">
        <v>3762</v>
      </c>
      <c r="L435" s="177">
        <v>3798</v>
      </c>
      <c r="M435" s="177" t="s">
        <v>660</v>
      </c>
      <c r="N435" s="177" t="s">
        <v>1182</v>
      </c>
      <c r="O435" s="2" t="str">
        <f>VLOOKUP(H435,通道基本信息!B:L,3,FALSE)</f>
        <v>CS6C</v>
      </c>
    </row>
    <row r="436" s="2" customFormat="1" ht="13.5" hidden="1" customHeight="1" spans="1:15">
      <c r="A436" s="177">
        <v>433</v>
      </c>
      <c r="B436" s="177" t="str">
        <f t="shared" si="12"/>
        <v>CS6C-T002-13-4</v>
      </c>
      <c r="C436" s="177" t="str">
        <f t="shared" si="13"/>
        <v>CS6C-TA4B</v>
      </c>
      <c r="D436" s="177" t="s">
        <v>1183</v>
      </c>
      <c r="E436" s="177" t="str">
        <f>VLOOKUP(H436,通道基本信息!B:K,6,0)</f>
        <v>T</v>
      </c>
      <c r="F436" s="177" t="str">
        <f>VLOOKUP(H436,通道基本信息!B:K,5,0)</f>
        <v>A</v>
      </c>
      <c r="G436" s="177" t="str">
        <f>VLOOKUP(H436,通道基本信息!B:K,8,0)</f>
        <v>V</v>
      </c>
      <c r="H436" s="177" t="s">
        <v>1177</v>
      </c>
      <c r="I436" s="177">
        <v>4</v>
      </c>
      <c r="J436" s="177">
        <v>36</v>
      </c>
      <c r="K436" s="177">
        <v>3802</v>
      </c>
      <c r="L436" s="177">
        <v>3838</v>
      </c>
      <c r="M436" s="177" t="s">
        <v>661</v>
      </c>
      <c r="N436" s="177" t="s">
        <v>1184</v>
      </c>
      <c r="O436" s="2" t="str">
        <f>VLOOKUP(H436,通道基本信息!B:L,3,FALSE)</f>
        <v>CS6C</v>
      </c>
    </row>
    <row r="437" s="2" customFormat="1" ht="13.5" hidden="1" customHeight="1" spans="1:15">
      <c r="A437" s="177">
        <v>434</v>
      </c>
      <c r="B437" s="177" t="str">
        <f t="shared" si="12"/>
        <v>CS6C-T002-13-5</v>
      </c>
      <c r="C437" s="177" t="str">
        <f t="shared" si="13"/>
        <v>CS6C-TA5B</v>
      </c>
      <c r="D437" s="177" t="s">
        <v>1185</v>
      </c>
      <c r="E437" s="177" t="str">
        <f>VLOOKUP(H437,通道基本信息!B:K,6,0)</f>
        <v>T</v>
      </c>
      <c r="F437" s="177" t="str">
        <f>VLOOKUP(H437,通道基本信息!B:K,5,0)</f>
        <v>A</v>
      </c>
      <c r="G437" s="177" t="str">
        <f>VLOOKUP(H437,通道基本信息!B:K,8,0)</f>
        <v>V</v>
      </c>
      <c r="H437" s="177" t="s">
        <v>1177</v>
      </c>
      <c r="I437" s="177">
        <v>5</v>
      </c>
      <c r="J437" s="177">
        <v>36</v>
      </c>
      <c r="K437" s="177">
        <v>3842</v>
      </c>
      <c r="L437" s="177">
        <v>3878</v>
      </c>
      <c r="M437" s="177" t="s">
        <v>663</v>
      </c>
      <c r="N437" s="177" t="s">
        <v>1186</v>
      </c>
      <c r="O437" s="2" t="str">
        <f>VLOOKUP(H437,通道基本信息!B:L,3,FALSE)</f>
        <v>CS6C</v>
      </c>
    </row>
    <row r="438" s="2" customFormat="1" ht="13.5" hidden="1" customHeight="1" spans="1:15">
      <c r="A438" s="177">
        <v>435</v>
      </c>
      <c r="B438" s="177" t="str">
        <f t="shared" si="12"/>
        <v>CS6C-T002-13-6</v>
      </c>
      <c r="C438" s="177" t="str">
        <f t="shared" si="13"/>
        <v>CS6C-TA6B</v>
      </c>
      <c r="D438" s="177" t="s">
        <v>1187</v>
      </c>
      <c r="E438" s="177" t="str">
        <f>VLOOKUP(H438,通道基本信息!B:K,6,0)</f>
        <v>T</v>
      </c>
      <c r="F438" s="177" t="str">
        <f>VLOOKUP(H438,通道基本信息!B:K,5,0)</f>
        <v>A</v>
      </c>
      <c r="G438" s="177" t="str">
        <f>VLOOKUP(H438,通道基本信息!B:K,8,0)</f>
        <v>V</v>
      </c>
      <c r="H438" s="177" t="s">
        <v>1177</v>
      </c>
      <c r="I438" s="177">
        <v>6</v>
      </c>
      <c r="J438" s="177">
        <v>36</v>
      </c>
      <c r="K438" s="177">
        <v>3882</v>
      </c>
      <c r="L438" s="177">
        <v>3918</v>
      </c>
      <c r="M438" s="177" t="s">
        <v>700</v>
      </c>
      <c r="N438" s="177" t="s">
        <v>1188</v>
      </c>
      <c r="O438" s="2" t="str">
        <f>VLOOKUP(H438,通道基本信息!B:L,3,FALSE)</f>
        <v>CS6C</v>
      </c>
    </row>
    <row r="439" s="2" customFormat="1" ht="13.5" hidden="1" customHeight="1" spans="1:15">
      <c r="A439" s="177">
        <v>436</v>
      </c>
      <c r="B439" s="177" t="str">
        <f t="shared" si="12"/>
        <v>CS6C-T002-13-7</v>
      </c>
      <c r="C439" s="177" t="str">
        <f t="shared" si="13"/>
        <v>CS6C-TA7B</v>
      </c>
      <c r="D439" s="177" t="s">
        <v>1189</v>
      </c>
      <c r="E439" s="177" t="str">
        <f>VLOOKUP(H439,通道基本信息!B:K,6,0)</f>
        <v>T</v>
      </c>
      <c r="F439" s="177" t="str">
        <f>VLOOKUP(H439,通道基本信息!B:K,5,0)</f>
        <v>A</v>
      </c>
      <c r="G439" s="177" t="str">
        <f>VLOOKUP(H439,通道基本信息!B:K,8,0)</f>
        <v>V</v>
      </c>
      <c r="H439" s="177" t="s">
        <v>1177</v>
      </c>
      <c r="I439" s="177">
        <v>7</v>
      </c>
      <c r="J439" s="177">
        <v>36</v>
      </c>
      <c r="K439" s="177">
        <v>3922</v>
      </c>
      <c r="L439" s="177">
        <v>3958</v>
      </c>
      <c r="M439" s="177" t="s">
        <v>703</v>
      </c>
      <c r="N439" s="177" t="s">
        <v>1190</v>
      </c>
      <c r="O439" s="2" t="str">
        <f>VLOOKUP(H439,通道基本信息!B:L,3,FALSE)</f>
        <v>CS6C</v>
      </c>
    </row>
    <row r="440" s="2" customFormat="1" ht="13.5" hidden="1" customHeight="1" spans="1:15">
      <c r="A440" s="177">
        <v>437</v>
      </c>
      <c r="B440" s="177" t="str">
        <f t="shared" si="12"/>
        <v>CS6C-T002-13-8</v>
      </c>
      <c r="C440" s="177" t="str">
        <f t="shared" si="13"/>
        <v>CS6C-TA8B</v>
      </c>
      <c r="D440" s="177" t="s">
        <v>1191</v>
      </c>
      <c r="E440" s="177" t="str">
        <f>VLOOKUP(H440,通道基本信息!B:K,6,0)</f>
        <v>T</v>
      </c>
      <c r="F440" s="177" t="str">
        <f>VLOOKUP(H440,通道基本信息!B:K,5,0)</f>
        <v>A</v>
      </c>
      <c r="G440" s="177" t="str">
        <f>VLOOKUP(H440,通道基本信息!B:K,8,0)</f>
        <v>V</v>
      </c>
      <c r="H440" s="177" t="s">
        <v>1177</v>
      </c>
      <c r="I440" s="177">
        <v>8</v>
      </c>
      <c r="J440" s="177">
        <v>36</v>
      </c>
      <c r="K440" s="177">
        <v>3962</v>
      </c>
      <c r="L440" s="177">
        <v>3998</v>
      </c>
      <c r="M440" s="177" t="s">
        <v>706</v>
      </c>
      <c r="N440" s="177" t="s">
        <v>1192</v>
      </c>
      <c r="O440" s="2" t="str">
        <f>VLOOKUP(H440,通道基本信息!B:L,3,FALSE)</f>
        <v>CS6C</v>
      </c>
    </row>
    <row r="441" s="2" customFormat="1" ht="13.5" hidden="1" customHeight="1" spans="1:15">
      <c r="A441" s="177">
        <v>438</v>
      </c>
      <c r="B441" s="177" t="str">
        <f t="shared" si="12"/>
        <v>CS6C-T002-13-9</v>
      </c>
      <c r="C441" s="177" t="str">
        <f t="shared" si="13"/>
        <v>CS6C-TA9B</v>
      </c>
      <c r="D441" s="177" t="s">
        <v>1193</v>
      </c>
      <c r="E441" s="177" t="str">
        <f>VLOOKUP(H441,通道基本信息!B:K,6,0)</f>
        <v>T</v>
      </c>
      <c r="F441" s="177" t="str">
        <f>VLOOKUP(H441,通道基本信息!B:K,5,0)</f>
        <v>A</v>
      </c>
      <c r="G441" s="177" t="str">
        <f>VLOOKUP(H441,通道基本信息!B:K,8,0)</f>
        <v>V</v>
      </c>
      <c r="H441" s="177" t="s">
        <v>1177</v>
      </c>
      <c r="I441" s="177">
        <v>9</v>
      </c>
      <c r="J441" s="177">
        <v>36</v>
      </c>
      <c r="K441" s="177">
        <v>4002</v>
      </c>
      <c r="L441" s="177">
        <v>4038</v>
      </c>
      <c r="M441" s="177" t="s">
        <v>709</v>
      </c>
      <c r="N441" s="177" t="s">
        <v>1194</v>
      </c>
      <c r="O441" s="2" t="str">
        <f>VLOOKUP(H441,通道基本信息!B:L,3,FALSE)</f>
        <v>CS6C</v>
      </c>
    </row>
    <row r="442" s="2" customFormat="1" ht="13.5" hidden="1" customHeight="1" spans="1:15">
      <c r="A442" s="177">
        <v>439</v>
      </c>
      <c r="B442" s="177" t="str">
        <f t="shared" si="12"/>
        <v>CS6C-T002-13-10</v>
      </c>
      <c r="C442" s="177" t="str">
        <f t="shared" si="13"/>
        <v>CS6C-TA10B</v>
      </c>
      <c r="D442" s="177" t="s">
        <v>1195</v>
      </c>
      <c r="E442" s="177" t="str">
        <f>VLOOKUP(H442,通道基本信息!B:K,6,0)</f>
        <v>T</v>
      </c>
      <c r="F442" s="177" t="str">
        <f>VLOOKUP(H442,通道基本信息!B:K,5,0)</f>
        <v>A</v>
      </c>
      <c r="G442" s="177" t="str">
        <f>VLOOKUP(H442,通道基本信息!B:K,8,0)</f>
        <v>V</v>
      </c>
      <c r="H442" s="177" t="s">
        <v>1177</v>
      </c>
      <c r="I442" s="177">
        <v>10</v>
      </c>
      <c r="J442" s="177">
        <v>36</v>
      </c>
      <c r="K442" s="177">
        <v>4042</v>
      </c>
      <c r="L442" s="177">
        <v>4078</v>
      </c>
      <c r="M442" s="177" t="s">
        <v>712</v>
      </c>
      <c r="N442" s="177" t="s">
        <v>1196</v>
      </c>
      <c r="O442" s="2" t="str">
        <f>VLOOKUP(H442,通道基本信息!B:L,3,FALSE)</f>
        <v>CS6C</v>
      </c>
    </row>
    <row r="443" s="2" customFormat="1" ht="13.5" hidden="1" customHeight="1" spans="1:15">
      <c r="A443" s="177">
        <v>440</v>
      </c>
      <c r="B443" s="177" t="str">
        <f t="shared" si="12"/>
        <v>CS6C-T002-13-11</v>
      </c>
      <c r="C443" s="177" t="str">
        <f t="shared" si="13"/>
        <v>CS6C-TA11B</v>
      </c>
      <c r="D443" s="177" t="s">
        <v>1197</v>
      </c>
      <c r="E443" s="177" t="str">
        <f>VLOOKUP(H443,通道基本信息!B:K,6,0)</f>
        <v>T</v>
      </c>
      <c r="F443" s="177" t="str">
        <f>VLOOKUP(H443,通道基本信息!B:K,5,0)</f>
        <v>A</v>
      </c>
      <c r="G443" s="177" t="str">
        <f>VLOOKUP(H443,通道基本信息!B:K,8,0)</f>
        <v>V</v>
      </c>
      <c r="H443" s="177" t="s">
        <v>1177</v>
      </c>
      <c r="I443" s="177">
        <v>11</v>
      </c>
      <c r="J443" s="177">
        <v>36</v>
      </c>
      <c r="K443" s="177">
        <v>4082</v>
      </c>
      <c r="L443" s="177">
        <v>4118</v>
      </c>
      <c r="M443" s="177" t="s">
        <v>715</v>
      </c>
      <c r="N443" s="177" t="s">
        <v>1198</v>
      </c>
      <c r="O443" s="2" t="str">
        <f>VLOOKUP(H443,通道基本信息!B:L,3,FALSE)</f>
        <v>CS6C</v>
      </c>
    </row>
    <row r="444" s="2" customFormat="1" ht="13.5" hidden="1" customHeight="1" spans="1:15">
      <c r="A444" s="177">
        <v>441</v>
      </c>
      <c r="B444" s="177" t="str">
        <f t="shared" si="12"/>
        <v>CS6C-T002-13-12</v>
      </c>
      <c r="C444" s="177" t="str">
        <f t="shared" si="13"/>
        <v>CS6C-TA12B</v>
      </c>
      <c r="D444" s="177" t="s">
        <v>1199</v>
      </c>
      <c r="E444" s="177" t="str">
        <f>VLOOKUP(H444,通道基本信息!B:K,6,0)</f>
        <v>T</v>
      </c>
      <c r="F444" s="177" t="str">
        <f>VLOOKUP(H444,通道基本信息!B:K,5,0)</f>
        <v>A</v>
      </c>
      <c r="G444" s="177" t="str">
        <f>VLOOKUP(H444,通道基本信息!B:K,8,0)</f>
        <v>V</v>
      </c>
      <c r="H444" s="177" t="s">
        <v>1177</v>
      </c>
      <c r="I444" s="177">
        <v>12</v>
      </c>
      <c r="J444" s="177">
        <v>36</v>
      </c>
      <c r="K444" s="177">
        <v>4122</v>
      </c>
      <c r="L444" s="177">
        <v>4158</v>
      </c>
      <c r="M444" s="177" t="s">
        <v>719</v>
      </c>
      <c r="N444" s="177" t="s">
        <v>1200</v>
      </c>
      <c r="O444" s="2" t="str">
        <f>VLOOKUP(H444,通道基本信息!B:L,3,FALSE)</f>
        <v>CS6C</v>
      </c>
    </row>
    <row r="445" s="2" customFormat="1" ht="13.5" hidden="1" customHeight="1" spans="1:15">
      <c r="A445" s="177">
        <v>442</v>
      </c>
      <c r="B445" s="177" t="str">
        <f t="shared" si="12"/>
        <v>CS6C-T002-13-13</v>
      </c>
      <c r="C445" s="177" t="str">
        <f t="shared" si="13"/>
        <v>CS6C-TA13B</v>
      </c>
      <c r="D445" s="177" t="s">
        <v>1201</v>
      </c>
      <c r="E445" s="177" t="str">
        <f>VLOOKUP(H445,通道基本信息!B:K,6,0)</f>
        <v>T</v>
      </c>
      <c r="F445" s="177" t="str">
        <f>VLOOKUP(H445,通道基本信息!B:K,5,0)</f>
        <v>A</v>
      </c>
      <c r="G445" s="177" t="str">
        <f>VLOOKUP(H445,通道基本信息!B:K,8,0)</f>
        <v>V</v>
      </c>
      <c r="H445" s="177" t="s">
        <v>1177</v>
      </c>
      <c r="I445" s="177">
        <v>13</v>
      </c>
      <c r="J445" s="177">
        <v>36</v>
      </c>
      <c r="K445" s="177">
        <v>4162</v>
      </c>
      <c r="L445" s="177">
        <v>4198</v>
      </c>
      <c r="M445" s="177" t="s">
        <v>722</v>
      </c>
      <c r="N445" s="177" t="s">
        <v>1202</v>
      </c>
      <c r="O445" s="2" t="str">
        <f>VLOOKUP(H445,通道基本信息!B:L,3,FALSE)</f>
        <v>CS6C</v>
      </c>
    </row>
    <row r="446" s="2" customFormat="1" ht="13.5" hidden="1" customHeight="1" spans="1:15">
      <c r="A446" s="177">
        <v>443</v>
      </c>
      <c r="B446" s="177" t="str">
        <f t="shared" si="12"/>
        <v>CS6D-R001-12-1</v>
      </c>
      <c r="C446" s="177" t="str">
        <f t="shared" si="13"/>
        <v>CS6D-RC1A</v>
      </c>
      <c r="D446" s="177" t="s">
        <v>438</v>
      </c>
      <c r="E446" s="177" t="str">
        <f>VLOOKUP(H446,通道基本信息!B:K,6,0)</f>
        <v>R</v>
      </c>
      <c r="F446" s="177" t="str">
        <f>VLOOKUP(H446,通道基本信息!B:K,5,0)</f>
        <v>C</v>
      </c>
      <c r="G446" s="177" t="str">
        <f>VLOOKUP(H446,通道基本信息!B:K,8,0)</f>
        <v>V</v>
      </c>
      <c r="H446" s="177" t="s">
        <v>1203</v>
      </c>
      <c r="I446" s="177">
        <v>1</v>
      </c>
      <c r="J446" s="177">
        <v>36</v>
      </c>
      <c r="K446" s="177">
        <v>5927</v>
      </c>
      <c r="L446" s="177">
        <v>5963</v>
      </c>
      <c r="M446" s="177" t="s">
        <v>634</v>
      </c>
      <c r="N446" s="177" t="s">
        <v>440</v>
      </c>
      <c r="O446" s="2" t="str">
        <f>VLOOKUP(H446,通道基本信息!B:L,3,FALSE)</f>
        <v>CS6D</v>
      </c>
    </row>
    <row r="447" s="2" customFormat="1" ht="13.5" hidden="1" customHeight="1" spans="1:15">
      <c r="A447" s="177">
        <v>444</v>
      </c>
      <c r="B447" s="177" t="str">
        <f t="shared" si="12"/>
        <v>CS6D-R001-12-2</v>
      </c>
      <c r="C447" s="177" t="str">
        <f t="shared" si="13"/>
        <v>CS6D-RC2A</v>
      </c>
      <c r="D447" s="177" t="s">
        <v>441</v>
      </c>
      <c r="E447" s="177" t="str">
        <f>VLOOKUP(H447,通道基本信息!B:K,6,0)</f>
        <v>R</v>
      </c>
      <c r="F447" s="177" t="str">
        <f>VLOOKUP(H447,通道基本信息!B:K,5,0)</f>
        <v>C</v>
      </c>
      <c r="G447" s="177" t="str">
        <f>VLOOKUP(H447,通道基本信息!B:K,8,0)</f>
        <v>V</v>
      </c>
      <c r="H447" s="177" t="s">
        <v>1203</v>
      </c>
      <c r="I447" s="177">
        <v>2</v>
      </c>
      <c r="J447" s="177">
        <v>36</v>
      </c>
      <c r="K447" s="177">
        <v>5967</v>
      </c>
      <c r="L447" s="177">
        <v>6003</v>
      </c>
      <c r="M447" s="177" t="s">
        <v>637</v>
      </c>
      <c r="N447" s="177" t="s">
        <v>442</v>
      </c>
      <c r="O447" s="2" t="str">
        <f>VLOOKUP(H447,通道基本信息!B:L,3,FALSE)</f>
        <v>CS6D</v>
      </c>
    </row>
    <row r="448" s="2" customFormat="1" ht="13.5" hidden="1" customHeight="1" spans="1:15">
      <c r="A448" s="177">
        <v>445</v>
      </c>
      <c r="B448" s="177" t="str">
        <f t="shared" si="12"/>
        <v>CS6D-R001-12-3</v>
      </c>
      <c r="C448" s="177" t="str">
        <f t="shared" si="13"/>
        <v>CS6D-RC3A</v>
      </c>
      <c r="D448" s="177" t="s">
        <v>443</v>
      </c>
      <c r="E448" s="177" t="str">
        <f>VLOOKUP(H448,通道基本信息!B:K,6,0)</f>
        <v>R</v>
      </c>
      <c r="F448" s="177" t="str">
        <f>VLOOKUP(H448,通道基本信息!B:K,5,0)</f>
        <v>C</v>
      </c>
      <c r="G448" s="177" t="str">
        <f>VLOOKUP(H448,通道基本信息!B:K,8,0)</f>
        <v>V</v>
      </c>
      <c r="H448" s="177" t="s">
        <v>1203</v>
      </c>
      <c r="I448" s="177">
        <v>3</v>
      </c>
      <c r="J448" s="177">
        <v>36</v>
      </c>
      <c r="K448" s="177">
        <v>6007</v>
      </c>
      <c r="L448" s="177">
        <v>6043</v>
      </c>
      <c r="M448" s="177" t="s">
        <v>640</v>
      </c>
      <c r="N448" s="177" t="s">
        <v>444</v>
      </c>
      <c r="O448" s="2" t="str">
        <f>VLOOKUP(H448,通道基本信息!B:L,3,FALSE)</f>
        <v>CS6D</v>
      </c>
    </row>
    <row r="449" s="2" customFormat="1" ht="13.5" hidden="1" customHeight="1" spans="1:15">
      <c r="A449" s="177">
        <v>446</v>
      </c>
      <c r="B449" s="177" t="str">
        <f t="shared" ref="B449:B512" si="14">H449&amp;"-"&amp;I449</f>
        <v>CS6D-R001-12-4</v>
      </c>
      <c r="C449" s="177" t="str">
        <f t="shared" si="13"/>
        <v>CS6D-RC4A</v>
      </c>
      <c r="D449" s="177" t="s">
        <v>445</v>
      </c>
      <c r="E449" s="177" t="str">
        <f>VLOOKUP(H449,通道基本信息!B:K,6,0)</f>
        <v>R</v>
      </c>
      <c r="F449" s="177" t="str">
        <f>VLOOKUP(H449,通道基本信息!B:K,5,0)</f>
        <v>C</v>
      </c>
      <c r="G449" s="177" t="str">
        <f>VLOOKUP(H449,通道基本信息!B:K,8,0)</f>
        <v>V</v>
      </c>
      <c r="H449" s="177" t="s">
        <v>1203</v>
      </c>
      <c r="I449" s="177">
        <v>4</v>
      </c>
      <c r="J449" s="177">
        <v>36</v>
      </c>
      <c r="K449" s="177">
        <v>6047</v>
      </c>
      <c r="L449" s="177">
        <v>6083</v>
      </c>
      <c r="M449" s="177" t="s">
        <v>643</v>
      </c>
      <c r="N449" s="177" t="s">
        <v>446</v>
      </c>
      <c r="O449" s="2" t="str">
        <f>VLOOKUP(H449,通道基本信息!B:L,3,FALSE)</f>
        <v>CS6D</v>
      </c>
    </row>
    <row r="450" s="2" customFormat="1" ht="13.5" hidden="1" customHeight="1" spans="1:15">
      <c r="A450" s="177">
        <v>447</v>
      </c>
      <c r="B450" s="177" t="str">
        <f t="shared" si="14"/>
        <v>CS6D-R001-12-5</v>
      </c>
      <c r="C450" s="177" t="str">
        <f t="shared" si="13"/>
        <v>CS6D-RC5A</v>
      </c>
      <c r="D450" s="177" t="s">
        <v>447</v>
      </c>
      <c r="E450" s="177" t="str">
        <f>VLOOKUP(H450,通道基本信息!B:K,6,0)</f>
        <v>R</v>
      </c>
      <c r="F450" s="177" t="str">
        <f>VLOOKUP(H450,通道基本信息!B:K,5,0)</f>
        <v>C</v>
      </c>
      <c r="G450" s="177" t="str">
        <f>VLOOKUP(H450,通道基本信息!B:K,8,0)</f>
        <v>V</v>
      </c>
      <c r="H450" s="177" t="s">
        <v>1203</v>
      </c>
      <c r="I450" s="177">
        <v>5</v>
      </c>
      <c r="J450" s="177">
        <v>36</v>
      </c>
      <c r="K450" s="177">
        <v>6087</v>
      </c>
      <c r="L450" s="177">
        <v>6123</v>
      </c>
      <c r="M450" s="177" t="s">
        <v>645</v>
      </c>
      <c r="N450" s="177" t="s">
        <v>448</v>
      </c>
      <c r="O450" s="2" t="str">
        <f>VLOOKUP(H450,通道基本信息!B:L,3,FALSE)</f>
        <v>CS6D</v>
      </c>
    </row>
    <row r="451" s="2" customFormat="1" ht="13.5" hidden="1" customHeight="1" spans="1:15">
      <c r="A451" s="177">
        <v>448</v>
      </c>
      <c r="B451" s="177" t="str">
        <f t="shared" si="14"/>
        <v>CS6D-R001-12-6</v>
      </c>
      <c r="C451" s="177" t="str">
        <f t="shared" si="13"/>
        <v>CS6D-RC6A</v>
      </c>
      <c r="D451" s="177" t="s">
        <v>449</v>
      </c>
      <c r="E451" s="177" t="str">
        <f>VLOOKUP(H451,通道基本信息!B:K,6,0)</f>
        <v>R</v>
      </c>
      <c r="F451" s="177" t="str">
        <f>VLOOKUP(H451,通道基本信息!B:K,5,0)</f>
        <v>C</v>
      </c>
      <c r="G451" s="177" t="str">
        <f>VLOOKUP(H451,通道基本信息!B:K,8,0)</f>
        <v>V</v>
      </c>
      <c r="H451" s="177" t="s">
        <v>1203</v>
      </c>
      <c r="I451" s="177">
        <v>6</v>
      </c>
      <c r="J451" s="177">
        <v>36</v>
      </c>
      <c r="K451" s="177">
        <v>6127</v>
      </c>
      <c r="L451" s="177">
        <v>6163</v>
      </c>
      <c r="M451" s="177" t="s">
        <v>646</v>
      </c>
      <c r="N451" s="177" t="s">
        <v>450</v>
      </c>
      <c r="O451" s="2" t="str">
        <f>VLOOKUP(H451,通道基本信息!B:L,3,FALSE)</f>
        <v>CS6D</v>
      </c>
    </row>
    <row r="452" s="2" customFormat="1" ht="13.5" hidden="1" customHeight="1" spans="1:15">
      <c r="A452" s="177">
        <v>449</v>
      </c>
      <c r="B452" s="177" t="str">
        <f t="shared" si="14"/>
        <v>CS6D-R001-12-7</v>
      </c>
      <c r="C452" s="177" t="str">
        <f t="shared" ref="C452:C515" si="15">O452&amp;"-"&amp;D452</f>
        <v>CS6D-RC7A</v>
      </c>
      <c r="D452" s="177" t="s">
        <v>451</v>
      </c>
      <c r="E452" s="177" t="str">
        <f>VLOOKUP(H452,通道基本信息!B:K,6,0)</f>
        <v>R</v>
      </c>
      <c r="F452" s="177" t="str">
        <f>VLOOKUP(H452,通道基本信息!B:K,5,0)</f>
        <v>C</v>
      </c>
      <c r="G452" s="177" t="str">
        <f>VLOOKUP(H452,通道基本信息!B:K,8,0)</f>
        <v>V</v>
      </c>
      <c r="H452" s="177" t="s">
        <v>1203</v>
      </c>
      <c r="I452" s="177">
        <v>7</v>
      </c>
      <c r="J452" s="177">
        <v>36</v>
      </c>
      <c r="K452" s="177">
        <v>6167</v>
      </c>
      <c r="L452" s="177">
        <v>6203</v>
      </c>
      <c r="M452" s="177" t="s">
        <v>647</v>
      </c>
      <c r="N452" s="177" t="s">
        <v>452</v>
      </c>
      <c r="O452" s="2" t="str">
        <f>VLOOKUP(H452,通道基本信息!B:L,3,FALSE)</f>
        <v>CS6D</v>
      </c>
    </row>
    <row r="453" s="2" customFormat="1" ht="13.5" hidden="1" customHeight="1" spans="1:15">
      <c r="A453" s="177">
        <v>450</v>
      </c>
      <c r="B453" s="177" t="str">
        <f t="shared" si="14"/>
        <v>CS6D-R001-12-8</v>
      </c>
      <c r="C453" s="177" t="str">
        <f t="shared" si="15"/>
        <v>CS6D-RC8A</v>
      </c>
      <c r="D453" s="177" t="s">
        <v>453</v>
      </c>
      <c r="E453" s="177" t="str">
        <f>VLOOKUP(H453,通道基本信息!B:K,6,0)</f>
        <v>R</v>
      </c>
      <c r="F453" s="177" t="str">
        <f>VLOOKUP(H453,通道基本信息!B:K,5,0)</f>
        <v>C</v>
      </c>
      <c r="G453" s="177" t="str">
        <f>VLOOKUP(H453,通道基本信息!B:K,8,0)</f>
        <v>V</v>
      </c>
      <c r="H453" s="177" t="s">
        <v>1203</v>
      </c>
      <c r="I453" s="177">
        <v>8</v>
      </c>
      <c r="J453" s="177">
        <v>36</v>
      </c>
      <c r="K453" s="177">
        <v>6207</v>
      </c>
      <c r="L453" s="177">
        <v>6243</v>
      </c>
      <c r="M453" s="177" t="s">
        <v>648</v>
      </c>
      <c r="N453" s="177" t="s">
        <v>454</v>
      </c>
      <c r="O453" s="2" t="str">
        <f>VLOOKUP(H453,通道基本信息!B:L,3,FALSE)</f>
        <v>CS6D</v>
      </c>
    </row>
    <row r="454" s="2" customFormat="1" ht="13.5" hidden="1" customHeight="1" spans="1:15">
      <c r="A454" s="177">
        <v>451</v>
      </c>
      <c r="B454" s="177" t="str">
        <f t="shared" si="14"/>
        <v>CS6D-R001-12-9</v>
      </c>
      <c r="C454" s="177" t="str">
        <f t="shared" si="15"/>
        <v>CS6D-RC9A</v>
      </c>
      <c r="D454" s="177" t="s">
        <v>455</v>
      </c>
      <c r="E454" s="177" t="str">
        <f>VLOOKUP(H454,通道基本信息!B:K,6,0)</f>
        <v>R</v>
      </c>
      <c r="F454" s="177" t="str">
        <f>VLOOKUP(H454,通道基本信息!B:K,5,0)</f>
        <v>C</v>
      </c>
      <c r="G454" s="177" t="str">
        <f>VLOOKUP(H454,通道基本信息!B:K,8,0)</f>
        <v>V</v>
      </c>
      <c r="H454" s="177" t="s">
        <v>1203</v>
      </c>
      <c r="I454" s="177">
        <v>9</v>
      </c>
      <c r="J454" s="177">
        <v>36</v>
      </c>
      <c r="K454" s="177">
        <v>6247</v>
      </c>
      <c r="L454" s="177">
        <v>6283</v>
      </c>
      <c r="M454" s="177" t="s">
        <v>615</v>
      </c>
      <c r="N454" s="177" t="s">
        <v>456</v>
      </c>
      <c r="O454" s="2" t="str">
        <f>VLOOKUP(H454,通道基本信息!B:L,3,FALSE)</f>
        <v>CS6D</v>
      </c>
    </row>
    <row r="455" s="2" customFormat="1" ht="13.5" hidden="1" customHeight="1" spans="1:15">
      <c r="A455" s="177">
        <v>452</v>
      </c>
      <c r="B455" s="177" t="str">
        <f t="shared" si="14"/>
        <v>CS6D-R001-12-10</v>
      </c>
      <c r="C455" s="177" t="str">
        <f t="shared" si="15"/>
        <v>CS6D-RC10A</v>
      </c>
      <c r="D455" s="177" t="s">
        <v>1112</v>
      </c>
      <c r="E455" s="177" t="str">
        <f>VLOOKUP(H455,通道基本信息!B:K,6,0)</f>
        <v>R</v>
      </c>
      <c r="F455" s="177" t="str">
        <f>VLOOKUP(H455,通道基本信息!B:K,5,0)</f>
        <v>C</v>
      </c>
      <c r="G455" s="177" t="str">
        <f>VLOOKUP(H455,通道基本信息!B:K,8,0)</f>
        <v>V</v>
      </c>
      <c r="H455" s="177" t="s">
        <v>1203</v>
      </c>
      <c r="I455" s="177">
        <v>10</v>
      </c>
      <c r="J455" s="177">
        <v>36</v>
      </c>
      <c r="K455" s="177">
        <v>6287</v>
      </c>
      <c r="L455" s="177">
        <v>6323</v>
      </c>
      <c r="M455" s="177" t="s">
        <v>618</v>
      </c>
      <c r="N455" s="177" t="s">
        <v>1113</v>
      </c>
      <c r="O455" s="2" t="str">
        <f>VLOOKUP(H455,通道基本信息!B:L,3,FALSE)</f>
        <v>CS6D</v>
      </c>
    </row>
    <row r="456" s="2" customFormat="1" ht="13.5" hidden="1" customHeight="1" spans="1:15">
      <c r="A456" s="177">
        <v>453</v>
      </c>
      <c r="B456" s="177" t="str">
        <f t="shared" si="14"/>
        <v>CS6D-R001-12-11</v>
      </c>
      <c r="C456" s="177" t="str">
        <f t="shared" si="15"/>
        <v>CS6D-RC11A</v>
      </c>
      <c r="D456" s="177" t="s">
        <v>457</v>
      </c>
      <c r="E456" s="177" t="str">
        <f>VLOOKUP(H456,通道基本信息!B:K,6,0)</f>
        <v>R</v>
      </c>
      <c r="F456" s="177" t="str">
        <f>VLOOKUP(H456,通道基本信息!B:K,5,0)</f>
        <v>C</v>
      </c>
      <c r="G456" s="177" t="str">
        <f>VLOOKUP(H456,通道基本信息!B:K,8,0)</f>
        <v>V</v>
      </c>
      <c r="H456" s="177" t="s">
        <v>1203</v>
      </c>
      <c r="I456" s="177">
        <v>11</v>
      </c>
      <c r="J456" s="177">
        <v>36</v>
      </c>
      <c r="K456" s="177">
        <v>6327</v>
      </c>
      <c r="L456" s="177">
        <v>6363</v>
      </c>
      <c r="M456" s="177" t="s">
        <v>621</v>
      </c>
      <c r="N456" s="177" t="s">
        <v>459</v>
      </c>
      <c r="O456" s="2" t="str">
        <f>VLOOKUP(H456,通道基本信息!B:L,3,FALSE)</f>
        <v>CS6D</v>
      </c>
    </row>
    <row r="457" s="2" customFormat="1" ht="13.5" hidden="1" customHeight="1" spans="1:15">
      <c r="A457" s="177">
        <v>454</v>
      </c>
      <c r="B457" s="177" t="str">
        <f t="shared" si="14"/>
        <v>CS6D-R001-12-12</v>
      </c>
      <c r="C457" s="177" t="str">
        <f t="shared" si="15"/>
        <v>CS6D-RC12A</v>
      </c>
      <c r="D457" s="177" t="s">
        <v>460</v>
      </c>
      <c r="E457" s="177" t="str">
        <f>VLOOKUP(H457,通道基本信息!B:K,6,0)</f>
        <v>R</v>
      </c>
      <c r="F457" s="177" t="str">
        <f>VLOOKUP(H457,通道基本信息!B:K,5,0)</f>
        <v>C</v>
      </c>
      <c r="G457" s="177" t="str">
        <f>VLOOKUP(H457,通道基本信息!B:K,8,0)</f>
        <v>V</v>
      </c>
      <c r="H457" s="177" t="s">
        <v>1203</v>
      </c>
      <c r="I457" s="177">
        <v>12</v>
      </c>
      <c r="J457" s="177">
        <v>36</v>
      </c>
      <c r="K457" s="177">
        <v>6367</v>
      </c>
      <c r="L457" s="177">
        <v>6403</v>
      </c>
      <c r="M457" s="177" t="s">
        <v>624</v>
      </c>
      <c r="N457" s="177" t="s">
        <v>461</v>
      </c>
      <c r="O457" s="2" t="str">
        <f>VLOOKUP(H457,通道基本信息!B:L,3,FALSE)</f>
        <v>CS6D</v>
      </c>
    </row>
    <row r="458" s="2" customFormat="1" ht="13.5" hidden="1" customHeight="1" spans="1:15">
      <c r="A458" s="177">
        <v>455</v>
      </c>
      <c r="B458" s="177" t="str">
        <f t="shared" si="14"/>
        <v>CS6D-R002-12-1</v>
      </c>
      <c r="C458" s="177" t="str">
        <f t="shared" si="15"/>
        <v>CS6D-RN1A</v>
      </c>
      <c r="D458" s="177" t="s">
        <v>665</v>
      </c>
      <c r="E458" s="177" t="str">
        <f>VLOOKUP(H458,通道基本信息!B:K,6,0)</f>
        <v>R</v>
      </c>
      <c r="F458" s="177" t="str">
        <f>VLOOKUP(H458,通道基本信息!B:K,5,0)</f>
        <v>N</v>
      </c>
      <c r="G458" s="177" t="str">
        <f>VLOOKUP(H458,通道基本信息!B:K,8,0)</f>
        <v>V</v>
      </c>
      <c r="H458" s="177" t="s">
        <v>1204</v>
      </c>
      <c r="I458" s="177">
        <v>1</v>
      </c>
      <c r="J458" s="177">
        <v>36</v>
      </c>
      <c r="K458" s="177">
        <v>5927</v>
      </c>
      <c r="L458" s="177">
        <v>5963</v>
      </c>
      <c r="M458" s="177" t="s">
        <v>634</v>
      </c>
      <c r="N458" s="177" t="s">
        <v>667</v>
      </c>
      <c r="O458" s="2" t="str">
        <f>VLOOKUP(H458,通道基本信息!B:L,3,FALSE)</f>
        <v>CS6D</v>
      </c>
    </row>
    <row r="459" s="2" customFormat="1" ht="13.5" hidden="1" customHeight="1" spans="1:15">
      <c r="A459" s="177">
        <v>456</v>
      </c>
      <c r="B459" s="177" t="str">
        <f t="shared" si="14"/>
        <v>CS6D-R002-12-2</v>
      </c>
      <c r="C459" s="177" t="str">
        <f t="shared" si="15"/>
        <v>CS6D-RN2A</v>
      </c>
      <c r="D459" s="177" t="s">
        <v>668</v>
      </c>
      <c r="E459" s="177" t="str">
        <f>VLOOKUP(H459,通道基本信息!B:K,6,0)</f>
        <v>R</v>
      </c>
      <c r="F459" s="177" t="str">
        <f>VLOOKUP(H459,通道基本信息!B:K,5,0)</f>
        <v>N</v>
      </c>
      <c r="G459" s="177" t="str">
        <f>VLOOKUP(H459,通道基本信息!B:K,8,0)</f>
        <v>V</v>
      </c>
      <c r="H459" s="177" t="s">
        <v>1204</v>
      </c>
      <c r="I459" s="177">
        <v>2</v>
      </c>
      <c r="J459" s="177">
        <v>36</v>
      </c>
      <c r="K459" s="177">
        <v>5967</v>
      </c>
      <c r="L459" s="177">
        <v>6003</v>
      </c>
      <c r="M459" s="177" t="s">
        <v>637</v>
      </c>
      <c r="N459" s="177" t="s">
        <v>669</v>
      </c>
      <c r="O459" s="2" t="str">
        <f>VLOOKUP(H459,通道基本信息!B:L,3,FALSE)</f>
        <v>CS6D</v>
      </c>
    </row>
    <row r="460" s="2" customFormat="1" ht="13.5" hidden="1" customHeight="1" spans="1:15">
      <c r="A460" s="177">
        <v>457</v>
      </c>
      <c r="B460" s="177" t="str">
        <f t="shared" si="14"/>
        <v>CS6D-R002-12-3</v>
      </c>
      <c r="C460" s="177" t="str">
        <f t="shared" si="15"/>
        <v>CS6D-RN3A</v>
      </c>
      <c r="D460" s="177" t="s">
        <v>670</v>
      </c>
      <c r="E460" s="177" t="str">
        <f>VLOOKUP(H460,通道基本信息!B:K,6,0)</f>
        <v>R</v>
      </c>
      <c r="F460" s="177" t="str">
        <f>VLOOKUP(H460,通道基本信息!B:K,5,0)</f>
        <v>N</v>
      </c>
      <c r="G460" s="177" t="str">
        <f>VLOOKUP(H460,通道基本信息!B:K,8,0)</f>
        <v>V</v>
      </c>
      <c r="H460" s="177" t="s">
        <v>1204</v>
      </c>
      <c r="I460" s="177">
        <v>3</v>
      </c>
      <c r="J460" s="177">
        <v>36</v>
      </c>
      <c r="K460" s="177">
        <v>6007</v>
      </c>
      <c r="L460" s="177">
        <v>6043</v>
      </c>
      <c r="M460" s="177" t="s">
        <v>640</v>
      </c>
      <c r="N460" s="177" t="s">
        <v>671</v>
      </c>
      <c r="O460" s="2" t="str">
        <f>VLOOKUP(H460,通道基本信息!B:L,3,FALSE)</f>
        <v>CS6D</v>
      </c>
    </row>
    <row r="461" s="2" customFormat="1" ht="13.5" hidden="1" customHeight="1" spans="1:15">
      <c r="A461" s="177">
        <v>458</v>
      </c>
      <c r="B461" s="177" t="str">
        <f t="shared" si="14"/>
        <v>CS6D-R002-12-4</v>
      </c>
      <c r="C461" s="177" t="str">
        <f t="shared" si="15"/>
        <v>CS6D-RN4A</v>
      </c>
      <c r="D461" s="177" t="s">
        <v>672</v>
      </c>
      <c r="E461" s="177" t="str">
        <f>VLOOKUP(H461,通道基本信息!B:K,6,0)</f>
        <v>R</v>
      </c>
      <c r="F461" s="177" t="str">
        <f>VLOOKUP(H461,通道基本信息!B:K,5,0)</f>
        <v>N</v>
      </c>
      <c r="G461" s="177" t="str">
        <f>VLOOKUP(H461,通道基本信息!B:K,8,0)</f>
        <v>V</v>
      </c>
      <c r="H461" s="177" t="s">
        <v>1204</v>
      </c>
      <c r="I461" s="177">
        <v>4</v>
      </c>
      <c r="J461" s="177">
        <v>36</v>
      </c>
      <c r="K461" s="177">
        <v>6047</v>
      </c>
      <c r="L461" s="177">
        <v>6083</v>
      </c>
      <c r="M461" s="177" t="s">
        <v>643</v>
      </c>
      <c r="N461" s="177" t="s">
        <v>673</v>
      </c>
      <c r="O461" s="2" t="str">
        <f>VLOOKUP(H461,通道基本信息!B:L,3,FALSE)</f>
        <v>CS6D</v>
      </c>
    </row>
    <row r="462" s="2" customFormat="1" ht="13.5" hidden="1" customHeight="1" spans="1:15">
      <c r="A462" s="177">
        <v>459</v>
      </c>
      <c r="B462" s="177" t="str">
        <f t="shared" si="14"/>
        <v>CS6D-R002-12-5</v>
      </c>
      <c r="C462" s="177" t="str">
        <f t="shared" si="15"/>
        <v>CS6D-RN5A</v>
      </c>
      <c r="D462" s="177" t="s">
        <v>674</v>
      </c>
      <c r="E462" s="177" t="str">
        <f>VLOOKUP(H462,通道基本信息!B:K,6,0)</f>
        <v>R</v>
      </c>
      <c r="F462" s="177" t="str">
        <f>VLOOKUP(H462,通道基本信息!B:K,5,0)</f>
        <v>N</v>
      </c>
      <c r="G462" s="177" t="str">
        <f>VLOOKUP(H462,通道基本信息!B:K,8,0)</f>
        <v>V</v>
      </c>
      <c r="H462" s="177" t="s">
        <v>1204</v>
      </c>
      <c r="I462" s="177">
        <v>5</v>
      </c>
      <c r="J462" s="177">
        <v>36</v>
      </c>
      <c r="K462" s="177">
        <v>6087</v>
      </c>
      <c r="L462" s="177">
        <v>6123</v>
      </c>
      <c r="M462" s="177" t="s">
        <v>645</v>
      </c>
      <c r="N462" s="177" t="s">
        <v>675</v>
      </c>
      <c r="O462" s="2" t="str">
        <f>VLOOKUP(H462,通道基本信息!B:L,3,FALSE)</f>
        <v>CS6D</v>
      </c>
    </row>
    <row r="463" s="2" customFormat="1" ht="13.5" hidden="1" customHeight="1" spans="1:15">
      <c r="A463" s="177">
        <v>460</v>
      </c>
      <c r="B463" s="177" t="str">
        <f t="shared" si="14"/>
        <v>CS6D-R002-12-6</v>
      </c>
      <c r="C463" s="177" t="str">
        <f t="shared" si="15"/>
        <v>CS6D-RN6A</v>
      </c>
      <c r="D463" s="177" t="s">
        <v>676</v>
      </c>
      <c r="E463" s="177" t="str">
        <f>VLOOKUP(H463,通道基本信息!B:K,6,0)</f>
        <v>R</v>
      </c>
      <c r="F463" s="177" t="str">
        <f>VLOOKUP(H463,通道基本信息!B:K,5,0)</f>
        <v>N</v>
      </c>
      <c r="G463" s="177" t="str">
        <f>VLOOKUP(H463,通道基本信息!B:K,8,0)</f>
        <v>V</v>
      </c>
      <c r="H463" s="177" t="s">
        <v>1204</v>
      </c>
      <c r="I463" s="177">
        <v>6</v>
      </c>
      <c r="J463" s="177">
        <v>36</v>
      </c>
      <c r="K463" s="177">
        <v>6127</v>
      </c>
      <c r="L463" s="177">
        <v>6163</v>
      </c>
      <c r="M463" s="177" t="s">
        <v>646</v>
      </c>
      <c r="N463" s="177" t="s">
        <v>677</v>
      </c>
      <c r="O463" s="2" t="str">
        <f>VLOOKUP(H463,通道基本信息!B:L,3,FALSE)</f>
        <v>CS6D</v>
      </c>
    </row>
    <row r="464" s="2" customFormat="1" ht="13.5" hidden="1" customHeight="1" spans="1:15">
      <c r="A464" s="177">
        <v>461</v>
      </c>
      <c r="B464" s="177" t="str">
        <f t="shared" si="14"/>
        <v>CS6D-R002-12-7</v>
      </c>
      <c r="C464" s="177" t="str">
        <f t="shared" si="15"/>
        <v>CS6D-RN7A</v>
      </c>
      <c r="D464" s="177" t="s">
        <v>678</v>
      </c>
      <c r="E464" s="177" t="str">
        <f>VLOOKUP(H464,通道基本信息!B:K,6,0)</f>
        <v>R</v>
      </c>
      <c r="F464" s="177" t="str">
        <f>VLOOKUP(H464,通道基本信息!B:K,5,0)</f>
        <v>N</v>
      </c>
      <c r="G464" s="177" t="str">
        <f>VLOOKUP(H464,通道基本信息!B:K,8,0)</f>
        <v>V</v>
      </c>
      <c r="H464" s="177" t="s">
        <v>1204</v>
      </c>
      <c r="I464" s="177">
        <v>7</v>
      </c>
      <c r="J464" s="177">
        <v>36</v>
      </c>
      <c r="K464" s="177">
        <v>6167</v>
      </c>
      <c r="L464" s="177">
        <v>6203</v>
      </c>
      <c r="M464" s="177" t="s">
        <v>647</v>
      </c>
      <c r="N464" s="177" t="s">
        <v>679</v>
      </c>
      <c r="O464" s="2" t="str">
        <f>VLOOKUP(H464,通道基本信息!B:L,3,FALSE)</f>
        <v>CS6D</v>
      </c>
    </row>
    <row r="465" s="2" customFormat="1" ht="13.5" hidden="1" customHeight="1" spans="1:15">
      <c r="A465" s="177">
        <v>462</v>
      </c>
      <c r="B465" s="177" t="str">
        <f t="shared" si="14"/>
        <v>CS6D-R002-12-8</v>
      </c>
      <c r="C465" s="177" t="str">
        <f t="shared" si="15"/>
        <v>CS6D-RN8A</v>
      </c>
      <c r="D465" s="177" t="s">
        <v>680</v>
      </c>
      <c r="E465" s="177" t="str">
        <f>VLOOKUP(H465,通道基本信息!B:K,6,0)</f>
        <v>R</v>
      </c>
      <c r="F465" s="177" t="str">
        <f>VLOOKUP(H465,通道基本信息!B:K,5,0)</f>
        <v>N</v>
      </c>
      <c r="G465" s="177" t="str">
        <f>VLOOKUP(H465,通道基本信息!B:K,8,0)</f>
        <v>V</v>
      </c>
      <c r="H465" s="177" t="s">
        <v>1204</v>
      </c>
      <c r="I465" s="177">
        <v>8</v>
      </c>
      <c r="J465" s="177">
        <v>36</v>
      </c>
      <c r="K465" s="177">
        <v>6207</v>
      </c>
      <c r="L465" s="177">
        <v>6243</v>
      </c>
      <c r="M465" s="177" t="s">
        <v>648</v>
      </c>
      <c r="N465" s="177" t="s">
        <v>681</v>
      </c>
      <c r="O465" s="2" t="str">
        <f>VLOOKUP(H465,通道基本信息!B:L,3,FALSE)</f>
        <v>CS6D</v>
      </c>
    </row>
    <row r="466" s="2" customFormat="1" ht="13.5" hidden="1" customHeight="1" spans="1:15">
      <c r="A466" s="177">
        <v>463</v>
      </c>
      <c r="B466" s="177" t="str">
        <f t="shared" si="14"/>
        <v>CS6D-R002-12-9</v>
      </c>
      <c r="C466" s="177" t="str">
        <f t="shared" si="15"/>
        <v>CS6D-RN9A</v>
      </c>
      <c r="D466" s="177" t="s">
        <v>682</v>
      </c>
      <c r="E466" s="177" t="str">
        <f>VLOOKUP(H466,通道基本信息!B:K,6,0)</f>
        <v>R</v>
      </c>
      <c r="F466" s="177" t="str">
        <f>VLOOKUP(H466,通道基本信息!B:K,5,0)</f>
        <v>N</v>
      </c>
      <c r="G466" s="177" t="str">
        <f>VLOOKUP(H466,通道基本信息!B:K,8,0)</f>
        <v>V</v>
      </c>
      <c r="H466" s="177" t="s">
        <v>1204</v>
      </c>
      <c r="I466" s="177">
        <v>9</v>
      </c>
      <c r="J466" s="177">
        <v>36</v>
      </c>
      <c r="K466" s="177">
        <v>6247</v>
      </c>
      <c r="L466" s="177">
        <v>6283</v>
      </c>
      <c r="M466" s="177" t="s">
        <v>615</v>
      </c>
      <c r="N466" s="177" t="s">
        <v>683</v>
      </c>
      <c r="O466" s="2" t="str">
        <f>VLOOKUP(H466,通道基本信息!B:L,3,FALSE)</f>
        <v>CS6D</v>
      </c>
    </row>
    <row r="467" s="2" customFormat="1" ht="13.5" hidden="1" customHeight="1" spans="1:15">
      <c r="A467" s="177">
        <v>464</v>
      </c>
      <c r="B467" s="177" t="str">
        <f t="shared" si="14"/>
        <v>CS6D-R002-12-10</v>
      </c>
      <c r="C467" s="177" t="str">
        <f t="shared" si="15"/>
        <v>CS6D-RN10A</v>
      </c>
      <c r="D467" s="177" t="s">
        <v>684</v>
      </c>
      <c r="E467" s="177" t="str">
        <f>VLOOKUP(H467,通道基本信息!B:K,6,0)</f>
        <v>R</v>
      </c>
      <c r="F467" s="177" t="str">
        <f>VLOOKUP(H467,通道基本信息!B:K,5,0)</f>
        <v>N</v>
      </c>
      <c r="G467" s="177" t="str">
        <f>VLOOKUP(H467,通道基本信息!B:K,8,0)</f>
        <v>V</v>
      </c>
      <c r="H467" s="177" t="s">
        <v>1204</v>
      </c>
      <c r="I467" s="177">
        <v>10</v>
      </c>
      <c r="J467" s="177">
        <v>36</v>
      </c>
      <c r="K467" s="177">
        <v>6287</v>
      </c>
      <c r="L467" s="177">
        <v>6323</v>
      </c>
      <c r="M467" s="177" t="s">
        <v>618</v>
      </c>
      <c r="N467" s="177" t="s">
        <v>685</v>
      </c>
      <c r="O467" s="2" t="str">
        <f>VLOOKUP(H467,通道基本信息!B:L,3,FALSE)</f>
        <v>CS6D</v>
      </c>
    </row>
    <row r="468" s="2" customFormat="1" ht="13.5" hidden="1" customHeight="1" spans="1:15">
      <c r="A468" s="177">
        <v>465</v>
      </c>
      <c r="B468" s="177" t="str">
        <f t="shared" si="14"/>
        <v>CS6D-R002-12-11</v>
      </c>
      <c r="C468" s="177" t="str">
        <f t="shared" si="15"/>
        <v>CS6D-RN11A</v>
      </c>
      <c r="D468" s="177" t="s">
        <v>686</v>
      </c>
      <c r="E468" s="177" t="str">
        <f>VLOOKUP(H468,通道基本信息!B:K,6,0)</f>
        <v>R</v>
      </c>
      <c r="F468" s="177" t="str">
        <f>VLOOKUP(H468,通道基本信息!B:K,5,0)</f>
        <v>N</v>
      </c>
      <c r="G468" s="177" t="str">
        <f>VLOOKUP(H468,通道基本信息!B:K,8,0)</f>
        <v>V</v>
      </c>
      <c r="H468" s="177" t="s">
        <v>1204</v>
      </c>
      <c r="I468" s="177">
        <v>11</v>
      </c>
      <c r="J468" s="177">
        <v>36</v>
      </c>
      <c r="K468" s="177">
        <v>6327</v>
      </c>
      <c r="L468" s="177">
        <v>6363</v>
      </c>
      <c r="M468" s="177" t="s">
        <v>621</v>
      </c>
      <c r="N468" s="177" t="s">
        <v>687</v>
      </c>
      <c r="O468" s="2" t="str">
        <f>VLOOKUP(H468,通道基本信息!B:L,3,FALSE)</f>
        <v>CS6D</v>
      </c>
    </row>
    <row r="469" s="2" customFormat="1" ht="13.5" hidden="1" customHeight="1" spans="1:15">
      <c r="A469" s="177">
        <v>466</v>
      </c>
      <c r="B469" s="177" t="str">
        <f t="shared" si="14"/>
        <v>CS6D-R002-12-12</v>
      </c>
      <c r="C469" s="177" t="str">
        <f t="shared" si="15"/>
        <v>CS6D-RN12A</v>
      </c>
      <c r="D469" s="177" t="s">
        <v>1115</v>
      </c>
      <c r="E469" s="177" t="str">
        <f>VLOOKUP(H469,通道基本信息!B:K,6,0)</f>
        <v>R</v>
      </c>
      <c r="F469" s="177" t="str">
        <f>VLOOKUP(H469,通道基本信息!B:K,5,0)</f>
        <v>N</v>
      </c>
      <c r="G469" s="177" t="str">
        <f>VLOOKUP(H469,通道基本信息!B:K,8,0)</f>
        <v>V</v>
      </c>
      <c r="H469" s="177" t="s">
        <v>1204</v>
      </c>
      <c r="I469" s="177">
        <v>12</v>
      </c>
      <c r="J469" s="177">
        <v>36</v>
      </c>
      <c r="K469" s="177">
        <v>6367</v>
      </c>
      <c r="L469" s="177">
        <v>6403</v>
      </c>
      <c r="M469" s="177" t="s">
        <v>624</v>
      </c>
      <c r="N469" s="177" t="s">
        <v>1116</v>
      </c>
      <c r="O469" s="2" t="str">
        <f>VLOOKUP(H469,通道基本信息!B:L,3,FALSE)</f>
        <v>CS6D</v>
      </c>
    </row>
    <row r="470" s="2" customFormat="1" ht="13.5" hidden="1" customHeight="1" spans="1:15">
      <c r="A470" s="177">
        <v>467</v>
      </c>
      <c r="B470" s="177" t="str">
        <f t="shared" si="14"/>
        <v>CS6D-R003-7-1</v>
      </c>
      <c r="C470" s="177" t="str">
        <f t="shared" si="15"/>
        <v>CS6D-RNE5A</v>
      </c>
      <c r="D470" s="177" t="s">
        <v>1205</v>
      </c>
      <c r="E470" s="177" t="str">
        <f>VLOOKUP(H470,通道基本信息!B:K,6,0)</f>
        <v>R</v>
      </c>
      <c r="F470" s="177" t="str">
        <f>VLOOKUP(H470,通道基本信息!B:K,5,0)</f>
        <v>N</v>
      </c>
      <c r="G470" s="177" t="str">
        <f>VLOOKUP(H470,通道基本信息!B:K,8,0)</f>
        <v>V</v>
      </c>
      <c r="H470" s="177" t="s">
        <v>1206</v>
      </c>
      <c r="I470" s="177">
        <v>1</v>
      </c>
      <c r="J470" s="177">
        <v>36</v>
      </c>
      <c r="K470" s="177">
        <v>6407</v>
      </c>
      <c r="L470" s="177">
        <v>6443</v>
      </c>
      <c r="M470" s="177" t="s">
        <v>1207</v>
      </c>
      <c r="N470" s="177" t="s">
        <v>1208</v>
      </c>
      <c r="O470" s="2" t="str">
        <f>VLOOKUP(H470,通道基本信息!B:L,3,FALSE)</f>
        <v>CS6D</v>
      </c>
    </row>
    <row r="471" s="2" customFormat="1" ht="13.5" hidden="1" customHeight="1" spans="1:15">
      <c r="A471" s="177">
        <v>468</v>
      </c>
      <c r="B471" s="177" t="str">
        <f t="shared" si="14"/>
        <v>CS6D-R003-7-2</v>
      </c>
      <c r="C471" s="177" t="str">
        <f t="shared" si="15"/>
        <v>CS6D-RNE6A</v>
      </c>
      <c r="D471" s="177" t="s">
        <v>1209</v>
      </c>
      <c r="E471" s="177" t="str">
        <f>VLOOKUP(H471,通道基本信息!B:K,6,0)</f>
        <v>R</v>
      </c>
      <c r="F471" s="177" t="str">
        <f>VLOOKUP(H471,通道基本信息!B:K,5,0)</f>
        <v>N</v>
      </c>
      <c r="G471" s="177" t="str">
        <f>VLOOKUP(H471,通道基本信息!B:K,8,0)</f>
        <v>V</v>
      </c>
      <c r="H471" s="177" t="s">
        <v>1206</v>
      </c>
      <c r="I471" s="177">
        <v>2</v>
      </c>
      <c r="J471" s="177">
        <v>36</v>
      </c>
      <c r="K471" s="177">
        <v>6447</v>
      </c>
      <c r="L471" s="177">
        <v>6483</v>
      </c>
      <c r="M471" s="177" t="s">
        <v>1210</v>
      </c>
      <c r="N471" s="177" t="s">
        <v>1211</v>
      </c>
      <c r="O471" s="2" t="str">
        <f>VLOOKUP(H471,通道基本信息!B:L,3,FALSE)</f>
        <v>CS6D</v>
      </c>
    </row>
    <row r="472" s="2" customFormat="1" ht="13.5" hidden="1" customHeight="1" spans="1:15">
      <c r="A472" s="177">
        <v>469</v>
      </c>
      <c r="B472" s="177" t="str">
        <f t="shared" si="14"/>
        <v>CS6D-R003-7-3</v>
      </c>
      <c r="C472" s="177" t="str">
        <f t="shared" si="15"/>
        <v>CS6D-RNE7A</v>
      </c>
      <c r="D472" s="177" t="s">
        <v>1212</v>
      </c>
      <c r="E472" s="177" t="str">
        <f>VLOOKUP(H472,通道基本信息!B:K,6,0)</f>
        <v>R</v>
      </c>
      <c r="F472" s="177" t="str">
        <f>VLOOKUP(H472,通道基本信息!B:K,5,0)</f>
        <v>N</v>
      </c>
      <c r="G472" s="177" t="str">
        <f>VLOOKUP(H472,通道基本信息!B:K,8,0)</f>
        <v>V</v>
      </c>
      <c r="H472" s="177" t="s">
        <v>1206</v>
      </c>
      <c r="I472" s="177">
        <v>3</v>
      </c>
      <c r="J472" s="177">
        <v>36</v>
      </c>
      <c r="K472" s="177">
        <v>6487</v>
      </c>
      <c r="L472" s="177">
        <v>6523</v>
      </c>
      <c r="M472" s="177" t="s">
        <v>1213</v>
      </c>
      <c r="N472" s="177" t="s">
        <v>1214</v>
      </c>
      <c r="O472" s="2" t="str">
        <f>VLOOKUP(H472,通道基本信息!B:L,3,FALSE)</f>
        <v>CS6D</v>
      </c>
    </row>
    <row r="473" s="2" customFormat="1" ht="13.5" hidden="1" customHeight="1" spans="1:15">
      <c r="A473" s="177">
        <v>470</v>
      </c>
      <c r="B473" s="177" t="str">
        <f t="shared" si="14"/>
        <v>CS6D-R003-7-4</v>
      </c>
      <c r="C473" s="177" t="str">
        <f t="shared" si="15"/>
        <v>CS6D-RNE8A</v>
      </c>
      <c r="D473" s="177" t="s">
        <v>1123</v>
      </c>
      <c r="E473" s="177" t="str">
        <f>VLOOKUP(H473,通道基本信息!B:K,6,0)</f>
        <v>R</v>
      </c>
      <c r="F473" s="177" t="str">
        <f>VLOOKUP(H473,通道基本信息!B:K,5,0)</f>
        <v>N</v>
      </c>
      <c r="G473" s="177" t="str">
        <f>VLOOKUP(H473,通道基本信息!B:K,8,0)</f>
        <v>V</v>
      </c>
      <c r="H473" s="177" t="s">
        <v>1206</v>
      </c>
      <c r="I473" s="177">
        <v>4</v>
      </c>
      <c r="J473" s="177">
        <v>36</v>
      </c>
      <c r="K473" s="177">
        <v>6527</v>
      </c>
      <c r="L473" s="177">
        <v>6563</v>
      </c>
      <c r="M473" s="177" t="s">
        <v>1125</v>
      </c>
      <c r="N473" s="177" t="s">
        <v>1126</v>
      </c>
      <c r="O473" s="2" t="str">
        <f>VLOOKUP(H473,通道基本信息!B:L,3,FALSE)</f>
        <v>CS6D</v>
      </c>
    </row>
    <row r="474" s="2" customFormat="1" ht="13.5" hidden="1" customHeight="1" spans="1:15">
      <c r="A474" s="177">
        <v>471</v>
      </c>
      <c r="B474" s="177" t="str">
        <f t="shared" si="14"/>
        <v>CS6D-R003-7-5</v>
      </c>
      <c r="C474" s="177" t="str">
        <f t="shared" si="15"/>
        <v>CS6D-RNE9A</v>
      </c>
      <c r="D474" s="177" t="s">
        <v>1127</v>
      </c>
      <c r="E474" s="177" t="str">
        <f>VLOOKUP(H474,通道基本信息!B:K,6,0)</f>
        <v>R</v>
      </c>
      <c r="F474" s="177" t="str">
        <f>VLOOKUP(H474,通道基本信息!B:K,5,0)</f>
        <v>N</v>
      </c>
      <c r="G474" s="177" t="str">
        <f>VLOOKUP(H474,通道基本信息!B:K,8,0)</f>
        <v>V</v>
      </c>
      <c r="H474" s="177" t="s">
        <v>1206</v>
      </c>
      <c r="I474" s="177">
        <v>5</v>
      </c>
      <c r="J474" s="177">
        <v>36</v>
      </c>
      <c r="K474" s="177">
        <v>6567</v>
      </c>
      <c r="L474" s="177">
        <v>6603</v>
      </c>
      <c r="M474" s="177" t="s">
        <v>1128</v>
      </c>
      <c r="N474" s="177" t="s">
        <v>1129</v>
      </c>
      <c r="O474" s="2" t="str">
        <f>VLOOKUP(H474,通道基本信息!B:L,3,FALSE)</f>
        <v>CS6D</v>
      </c>
    </row>
    <row r="475" s="2" customFormat="1" ht="13.5" hidden="1" customHeight="1" spans="1:15">
      <c r="A475" s="177">
        <v>472</v>
      </c>
      <c r="B475" s="177" t="str">
        <f t="shared" si="14"/>
        <v>CS6D-R003-7-6</v>
      </c>
      <c r="C475" s="177" t="str">
        <f t="shared" si="15"/>
        <v>CS6D-RNE10A</v>
      </c>
      <c r="D475" s="177" t="s">
        <v>1130</v>
      </c>
      <c r="E475" s="177" t="str">
        <f>VLOOKUP(H475,通道基本信息!B:K,6,0)</f>
        <v>R</v>
      </c>
      <c r="F475" s="177" t="str">
        <f>VLOOKUP(H475,通道基本信息!B:K,5,0)</f>
        <v>N</v>
      </c>
      <c r="G475" s="177" t="str">
        <f>VLOOKUP(H475,通道基本信息!B:K,8,0)</f>
        <v>V</v>
      </c>
      <c r="H475" s="177" t="s">
        <v>1206</v>
      </c>
      <c r="I475" s="177">
        <v>6</v>
      </c>
      <c r="J475" s="177">
        <v>36</v>
      </c>
      <c r="K475" s="177">
        <v>6607</v>
      </c>
      <c r="L475" s="177">
        <v>6643</v>
      </c>
      <c r="M475" s="177" t="s">
        <v>1131</v>
      </c>
      <c r="N475" s="177" t="s">
        <v>1132</v>
      </c>
      <c r="O475" s="2" t="str">
        <f>VLOOKUP(H475,通道基本信息!B:L,3,FALSE)</f>
        <v>CS6D</v>
      </c>
    </row>
    <row r="476" s="2" customFormat="1" ht="13.5" hidden="1" customHeight="1" spans="1:15">
      <c r="A476" s="177">
        <v>473</v>
      </c>
      <c r="B476" s="177" t="str">
        <f t="shared" si="14"/>
        <v>CS6D-R003-7-7</v>
      </c>
      <c r="C476" s="177" t="str">
        <f t="shared" si="15"/>
        <v>CS6D-RNE11A</v>
      </c>
      <c r="D476" s="177" t="s">
        <v>1133</v>
      </c>
      <c r="E476" s="177" t="str">
        <f>VLOOKUP(H476,通道基本信息!B:K,6,0)</f>
        <v>R</v>
      </c>
      <c r="F476" s="177" t="str">
        <f>VLOOKUP(H476,通道基本信息!B:K,5,0)</f>
        <v>N</v>
      </c>
      <c r="G476" s="177" t="str">
        <f>VLOOKUP(H476,通道基本信息!B:K,8,0)</f>
        <v>V</v>
      </c>
      <c r="H476" s="177" t="s">
        <v>1206</v>
      </c>
      <c r="I476" s="177">
        <v>7</v>
      </c>
      <c r="J476" s="177">
        <v>36</v>
      </c>
      <c r="K476" s="177">
        <v>6647</v>
      </c>
      <c r="L476" s="177">
        <v>6683</v>
      </c>
      <c r="M476" s="177" t="s">
        <v>1134</v>
      </c>
      <c r="N476" s="177" t="s">
        <v>1135</v>
      </c>
      <c r="O476" s="2" t="str">
        <f>VLOOKUP(H476,通道基本信息!B:L,3,FALSE)</f>
        <v>CS6D</v>
      </c>
    </row>
    <row r="477" s="2" customFormat="1" ht="13.5" hidden="1" customHeight="1" spans="1:15">
      <c r="A477" s="177">
        <v>474</v>
      </c>
      <c r="B477" s="177" t="str">
        <f t="shared" si="14"/>
        <v>CS6D-R004-13-1</v>
      </c>
      <c r="C477" s="177" t="str">
        <f t="shared" si="15"/>
        <v>CS6D-RC1B</v>
      </c>
      <c r="D477" s="177" t="s">
        <v>466</v>
      </c>
      <c r="E477" s="177" t="str">
        <f>VLOOKUP(H477,通道基本信息!B:K,6,0)</f>
        <v>R</v>
      </c>
      <c r="F477" s="177" t="str">
        <f>VLOOKUP(H477,通道基本信息!B:K,5,0)</f>
        <v>C</v>
      </c>
      <c r="G477" s="177" t="str">
        <f>VLOOKUP(H477,通道基本信息!B:K,8,0)</f>
        <v>H</v>
      </c>
      <c r="H477" s="177" t="s">
        <v>1215</v>
      </c>
      <c r="I477" s="177">
        <v>1</v>
      </c>
      <c r="J477" s="177">
        <v>27</v>
      </c>
      <c r="K477" s="177">
        <v>5926.5</v>
      </c>
      <c r="L477" s="177">
        <v>5953.5</v>
      </c>
      <c r="M477" s="177" t="s">
        <v>657</v>
      </c>
      <c r="N477" s="177" t="s">
        <v>468</v>
      </c>
      <c r="O477" s="2" t="str">
        <f>VLOOKUP(H477,通道基本信息!B:L,3,FALSE)</f>
        <v>CS6D</v>
      </c>
    </row>
    <row r="478" s="2" customFormat="1" ht="13.5" hidden="1" customHeight="1" spans="1:15">
      <c r="A478" s="177">
        <v>475</v>
      </c>
      <c r="B478" s="177" t="str">
        <f t="shared" si="14"/>
        <v>CS6D-R004-13-2</v>
      </c>
      <c r="C478" s="177" t="str">
        <f t="shared" si="15"/>
        <v>CS6D-RC2B</v>
      </c>
      <c r="D478" s="177" t="s">
        <v>469</v>
      </c>
      <c r="E478" s="177" t="str">
        <f>VLOOKUP(H478,通道基本信息!B:K,6,0)</f>
        <v>R</v>
      </c>
      <c r="F478" s="177" t="str">
        <f>VLOOKUP(H478,通道基本信息!B:K,5,0)</f>
        <v>C</v>
      </c>
      <c r="G478" s="177" t="str">
        <f>VLOOKUP(H478,通道基本信息!B:K,8,0)</f>
        <v>H</v>
      </c>
      <c r="H478" s="177" t="s">
        <v>1215</v>
      </c>
      <c r="I478" s="177">
        <v>2</v>
      </c>
      <c r="J478" s="177">
        <v>27</v>
      </c>
      <c r="K478" s="177">
        <v>5956.5</v>
      </c>
      <c r="L478" s="177">
        <v>5983.5</v>
      </c>
      <c r="M478" s="177" t="s">
        <v>658</v>
      </c>
      <c r="N478" s="177" t="s">
        <v>470</v>
      </c>
      <c r="O478" s="2" t="str">
        <f>VLOOKUP(H478,通道基本信息!B:L,3,FALSE)</f>
        <v>CS6D</v>
      </c>
    </row>
    <row r="479" s="2" customFormat="1" ht="13.5" hidden="1" customHeight="1" spans="1:15">
      <c r="A479" s="177">
        <v>476</v>
      </c>
      <c r="B479" s="177" t="str">
        <f t="shared" si="14"/>
        <v>CS6D-R004-13-3</v>
      </c>
      <c r="C479" s="177" t="str">
        <f t="shared" si="15"/>
        <v>CS6D-RC3B</v>
      </c>
      <c r="D479" s="177" t="s">
        <v>471</v>
      </c>
      <c r="E479" s="177" t="str">
        <f>VLOOKUP(H479,通道基本信息!B:K,6,0)</f>
        <v>R</v>
      </c>
      <c r="F479" s="177" t="str">
        <f>VLOOKUP(H479,通道基本信息!B:K,5,0)</f>
        <v>C</v>
      </c>
      <c r="G479" s="177" t="str">
        <f>VLOOKUP(H479,通道基本信息!B:K,8,0)</f>
        <v>H</v>
      </c>
      <c r="H479" s="177" t="s">
        <v>1215</v>
      </c>
      <c r="I479" s="177">
        <v>3</v>
      </c>
      <c r="J479" s="177">
        <v>36</v>
      </c>
      <c r="K479" s="177">
        <v>5987</v>
      </c>
      <c r="L479" s="177">
        <v>6023</v>
      </c>
      <c r="M479" s="177" t="s">
        <v>660</v>
      </c>
      <c r="N479" s="177" t="s">
        <v>472</v>
      </c>
      <c r="O479" s="2" t="str">
        <f>VLOOKUP(H479,通道基本信息!B:L,3,FALSE)</f>
        <v>CS6D</v>
      </c>
    </row>
    <row r="480" s="2" customFormat="1" ht="13.5" hidden="1" customHeight="1" spans="1:15">
      <c r="A480" s="177">
        <v>477</v>
      </c>
      <c r="B480" s="177" t="str">
        <f t="shared" si="14"/>
        <v>CS6D-R004-13-4</v>
      </c>
      <c r="C480" s="177" t="str">
        <f t="shared" si="15"/>
        <v>CS6D-RC4B</v>
      </c>
      <c r="D480" s="177" t="s">
        <v>473</v>
      </c>
      <c r="E480" s="177" t="str">
        <f>VLOOKUP(H480,通道基本信息!B:K,6,0)</f>
        <v>R</v>
      </c>
      <c r="F480" s="177" t="str">
        <f>VLOOKUP(H480,通道基本信息!B:K,5,0)</f>
        <v>C</v>
      </c>
      <c r="G480" s="177" t="str">
        <f>VLOOKUP(H480,通道基本信息!B:K,8,0)</f>
        <v>H</v>
      </c>
      <c r="H480" s="177" t="s">
        <v>1215</v>
      </c>
      <c r="I480" s="177">
        <v>4</v>
      </c>
      <c r="J480" s="177">
        <v>36</v>
      </c>
      <c r="K480" s="177">
        <v>6027</v>
      </c>
      <c r="L480" s="177">
        <v>6063</v>
      </c>
      <c r="M480" s="177" t="s">
        <v>661</v>
      </c>
      <c r="N480" s="177" t="s">
        <v>474</v>
      </c>
      <c r="O480" s="2" t="str">
        <f>VLOOKUP(H480,通道基本信息!B:L,3,FALSE)</f>
        <v>CS6D</v>
      </c>
    </row>
    <row r="481" s="2" customFormat="1" ht="13.5" hidden="1" customHeight="1" spans="1:15">
      <c r="A481" s="177">
        <v>478</v>
      </c>
      <c r="B481" s="177" t="str">
        <f t="shared" si="14"/>
        <v>CS6D-R004-13-5</v>
      </c>
      <c r="C481" s="177" t="str">
        <f t="shared" si="15"/>
        <v>CS6D-RC5B</v>
      </c>
      <c r="D481" s="177" t="s">
        <v>475</v>
      </c>
      <c r="E481" s="177" t="str">
        <f>VLOOKUP(H481,通道基本信息!B:K,6,0)</f>
        <v>R</v>
      </c>
      <c r="F481" s="177" t="str">
        <f>VLOOKUP(H481,通道基本信息!B:K,5,0)</f>
        <v>C</v>
      </c>
      <c r="G481" s="177" t="str">
        <f>VLOOKUP(H481,通道基本信息!B:K,8,0)</f>
        <v>H</v>
      </c>
      <c r="H481" s="177" t="s">
        <v>1215</v>
      </c>
      <c r="I481" s="177">
        <v>5</v>
      </c>
      <c r="J481" s="177">
        <v>36</v>
      </c>
      <c r="K481" s="177">
        <v>6067</v>
      </c>
      <c r="L481" s="177">
        <v>6103</v>
      </c>
      <c r="M481" s="177" t="s">
        <v>663</v>
      </c>
      <c r="N481" s="177" t="s">
        <v>476</v>
      </c>
      <c r="O481" s="2" t="str">
        <f>VLOOKUP(H481,通道基本信息!B:L,3,FALSE)</f>
        <v>CS6D</v>
      </c>
    </row>
    <row r="482" s="2" customFormat="1" ht="13.5" hidden="1" customHeight="1" spans="1:15">
      <c r="A482" s="177">
        <v>479</v>
      </c>
      <c r="B482" s="177" t="str">
        <f t="shared" si="14"/>
        <v>CS6D-R004-13-6</v>
      </c>
      <c r="C482" s="177" t="str">
        <f t="shared" si="15"/>
        <v>CS6D-RC6B</v>
      </c>
      <c r="D482" s="177" t="s">
        <v>477</v>
      </c>
      <c r="E482" s="177" t="str">
        <f>VLOOKUP(H482,通道基本信息!B:K,6,0)</f>
        <v>R</v>
      </c>
      <c r="F482" s="177" t="str">
        <f>VLOOKUP(H482,通道基本信息!B:K,5,0)</f>
        <v>C</v>
      </c>
      <c r="G482" s="177" t="str">
        <f>VLOOKUP(H482,通道基本信息!B:K,8,0)</f>
        <v>H</v>
      </c>
      <c r="H482" s="177" t="s">
        <v>1215</v>
      </c>
      <c r="I482" s="177">
        <v>6</v>
      </c>
      <c r="J482" s="177">
        <v>36</v>
      </c>
      <c r="K482" s="177">
        <v>6107</v>
      </c>
      <c r="L482" s="177">
        <v>6143</v>
      </c>
      <c r="M482" s="177" t="s">
        <v>700</v>
      </c>
      <c r="N482" s="177" t="s">
        <v>478</v>
      </c>
      <c r="O482" s="2" t="str">
        <f>VLOOKUP(H482,通道基本信息!B:L,3,FALSE)</f>
        <v>CS6D</v>
      </c>
    </row>
    <row r="483" s="2" customFormat="1" ht="13.5" hidden="1" customHeight="1" spans="1:15">
      <c r="A483" s="177">
        <v>480</v>
      </c>
      <c r="B483" s="177" t="str">
        <f t="shared" si="14"/>
        <v>CS6D-R004-13-7</v>
      </c>
      <c r="C483" s="177" t="str">
        <f t="shared" si="15"/>
        <v>CS6D-RC7B</v>
      </c>
      <c r="D483" s="177" t="s">
        <v>479</v>
      </c>
      <c r="E483" s="177" t="str">
        <f>VLOOKUP(H483,通道基本信息!B:K,6,0)</f>
        <v>R</v>
      </c>
      <c r="F483" s="177" t="str">
        <f>VLOOKUP(H483,通道基本信息!B:K,5,0)</f>
        <v>C</v>
      </c>
      <c r="G483" s="177" t="str">
        <f>VLOOKUP(H483,通道基本信息!B:K,8,0)</f>
        <v>H</v>
      </c>
      <c r="H483" s="177" t="s">
        <v>1215</v>
      </c>
      <c r="I483" s="177">
        <v>7</v>
      </c>
      <c r="J483" s="177">
        <v>36</v>
      </c>
      <c r="K483" s="177">
        <v>6147</v>
      </c>
      <c r="L483" s="177">
        <v>6183</v>
      </c>
      <c r="M483" s="177" t="s">
        <v>703</v>
      </c>
      <c r="N483" s="177" t="s">
        <v>480</v>
      </c>
      <c r="O483" s="2" t="str">
        <f>VLOOKUP(H483,通道基本信息!B:L,3,FALSE)</f>
        <v>CS6D</v>
      </c>
    </row>
    <row r="484" s="2" customFormat="1" ht="13.5" hidden="1" customHeight="1" spans="1:15">
      <c r="A484" s="177">
        <v>481</v>
      </c>
      <c r="B484" s="177" t="str">
        <f t="shared" si="14"/>
        <v>CS6D-R004-13-8</v>
      </c>
      <c r="C484" s="177" t="str">
        <f t="shared" si="15"/>
        <v>CS6D-RC8B</v>
      </c>
      <c r="D484" s="177" t="s">
        <v>481</v>
      </c>
      <c r="E484" s="177" t="str">
        <f>VLOOKUP(H484,通道基本信息!B:K,6,0)</f>
        <v>R</v>
      </c>
      <c r="F484" s="177" t="str">
        <f>VLOOKUP(H484,通道基本信息!B:K,5,0)</f>
        <v>C</v>
      </c>
      <c r="G484" s="177" t="str">
        <f>VLOOKUP(H484,通道基本信息!B:K,8,0)</f>
        <v>H</v>
      </c>
      <c r="H484" s="177" t="s">
        <v>1215</v>
      </c>
      <c r="I484" s="177">
        <v>8</v>
      </c>
      <c r="J484" s="177">
        <v>36</v>
      </c>
      <c r="K484" s="177">
        <v>6187</v>
      </c>
      <c r="L484" s="177">
        <v>6223</v>
      </c>
      <c r="M484" s="177" t="s">
        <v>706</v>
      </c>
      <c r="N484" s="177" t="s">
        <v>482</v>
      </c>
      <c r="O484" s="2" t="str">
        <f>VLOOKUP(H484,通道基本信息!B:L,3,FALSE)</f>
        <v>CS6D</v>
      </c>
    </row>
    <row r="485" s="2" customFormat="1" ht="13.5" hidden="1" customHeight="1" spans="1:15">
      <c r="A485" s="177">
        <v>482</v>
      </c>
      <c r="B485" s="177" t="str">
        <f t="shared" si="14"/>
        <v>CS6D-R004-13-9</v>
      </c>
      <c r="C485" s="177" t="str">
        <f t="shared" si="15"/>
        <v>CS6D-RC9B</v>
      </c>
      <c r="D485" s="177" t="s">
        <v>1118</v>
      </c>
      <c r="E485" s="177" t="str">
        <f>VLOOKUP(H485,通道基本信息!B:K,6,0)</f>
        <v>R</v>
      </c>
      <c r="F485" s="177" t="str">
        <f>VLOOKUP(H485,通道基本信息!B:K,5,0)</f>
        <v>C</v>
      </c>
      <c r="G485" s="177" t="str">
        <f>VLOOKUP(H485,通道基本信息!B:K,8,0)</f>
        <v>H</v>
      </c>
      <c r="H485" s="177" t="s">
        <v>1215</v>
      </c>
      <c r="I485" s="177">
        <v>9</v>
      </c>
      <c r="J485" s="177">
        <v>36</v>
      </c>
      <c r="K485" s="177">
        <v>6227</v>
      </c>
      <c r="L485" s="177">
        <v>6263</v>
      </c>
      <c r="M485" s="177" t="s">
        <v>709</v>
      </c>
      <c r="N485" s="177" t="s">
        <v>1119</v>
      </c>
      <c r="O485" s="2" t="str">
        <f>VLOOKUP(H485,通道基本信息!B:L,3,FALSE)</f>
        <v>CS6D</v>
      </c>
    </row>
    <row r="486" s="2" customFormat="1" ht="13.5" hidden="1" customHeight="1" spans="1:15">
      <c r="A486" s="177">
        <v>483</v>
      </c>
      <c r="B486" s="177" t="str">
        <f t="shared" si="14"/>
        <v>CS6D-R004-13-10</v>
      </c>
      <c r="C486" s="177" t="str">
        <f t="shared" si="15"/>
        <v>CS6D-RC10B</v>
      </c>
      <c r="D486" s="177" t="s">
        <v>1120</v>
      </c>
      <c r="E486" s="177" t="str">
        <f>VLOOKUP(H486,通道基本信息!B:K,6,0)</f>
        <v>R</v>
      </c>
      <c r="F486" s="177" t="str">
        <f>VLOOKUP(H486,通道基本信息!B:K,5,0)</f>
        <v>C</v>
      </c>
      <c r="G486" s="177" t="str">
        <f>VLOOKUP(H486,通道基本信息!B:K,8,0)</f>
        <v>H</v>
      </c>
      <c r="H486" s="177" t="s">
        <v>1215</v>
      </c>
      <c r="I486" s="177">
        <v>10</v>
      </c>
      <c r="J486" s="177">
        <v>36</v>
      </c>
      <c r="K486" s="177">
        <v>6267</v>
      </c>
      <c r="L486" s="177">
        <v>6303</v>
      </c>
      <c r="M486" s="177" t="s">
        <v>712</v>
      </c>
      <c r="N486" s="177" t="s">
        <v>1121</v>
      </c>
      <c r="O486" s="2" t="str">
        <f>VLOOKUP(H486,通道基本信息!B:L,3,FALSE)</f>
        <v>CS6D</v>
      </c>
    </row>
    <row r="487" s="2" customFormat="1" ht="13.5" hidden="1" customHeight="1" spans="1:15">
      <c r="A487" s="177">
        <v>484</v>
      </c>
      <c r="B487" s="177" t="str">
        <f t="shared" si="14"/>
        <v>CS6D-R004-13-11</v>
      </c>
      <c r="C487" s="177" t="str">
        <f t="shared" si="15"/>
        <v>CS6D-RC11B</v>
      </c>
      <c r="D487" s="177" t="s">
        <v>483</v>
      </c>
      <c r="E487" s="177" t="str">
        <f>VLOOKUP(H487,通道基本信息!B:K,6,0)</f>
        <v>R</v>
      </c>
      <c r="F487" s="177" t="str">
        <f>VLOOKUP(H487,通道基本信息!B:K,5,0)</f>
        <v>C</v>
      </c>
      <c r="G487" s="177" t="str">
        <f>VLOOKUP(H487,通道基本信息!B:K,8,0)</f>
        <v>H</v>
      </c>
      <c r="H487" s="177" t="s">
        <v>1215</v>
      </c>
      <c r="I487" s="177">
        <v>11</v>
      </c>
      <c r="J487" s="177">
        <v>36</v>
      </c>
      <c r="K487" s="177">
        <v>6307</v>
      </c>
      <c r="L487" s="177">
        <v>6343</v>
      </c>
      <c r="M487" s="177" t="s">
        <v>715</v>
      </c>
      <c r="N487" s="177" t="s">
        <v>485</v>
      </c>
      <c r="O487" s="2" t="str">
        <f>VLOOKUP(H487,通道基本信息!B:L,3,FALSE)</f>
        <v>CS6D</v>
      </c>
    </row>
    <row r="488" s="2" customFormat="1" ht="13.5" hidden="1" customHeight="1" spans="1:15">
      <c r="A488" s="177">
        <v>485</v>
      </c>
      <c r="B488" s="177" t="str">
        <f t="shared" si="14"/>
        <v>CS6D-R004-13-12</v>
      </c>
      <c r="C488" s="177" t="str">
        <f t="shared" si="15"/>
        <v>CS6D-RC12B</v>
      </c>
      <c r="D488" s="177" t="s">
        <v>486</v>
      </c>
      <c r="E488" s="177" t="str">
        <f>VLOOKUP(H488,通道基本信息!B:K,6,0)</f>
        <v>R</v>
      </c>
      <c r="F488" s="177" t="str">
        <f>VLOOKUP(H488,通道基本信息!B:K,5,0)</f>
        <v>C</v>
      </c>
      <c r="G488" s="177" t="str">
        <f>VLOOKUP(H488,通道基本信息!B:K,8,0)</f>
        <v>H</v>
      </c>
      <c r="H488" s="177" t="s">
        <v>1215</v>
      </c>
      <c r="I488" s="177">
        <v>12</v>
      </c>
      <c r="J488" s="177">
        <v>36</v>
      </c>
      <c r="K488" s="177">
        <v>6347</v>
      </c>
      <c r="L488" s="177">
        <v>6383</v>
      </c>
      <c r="M488" s="177" t="s">
        <v>719</v>
      </c>
      <c r="N488" s="177" t="s">
        <v>487</v>
      </c>
      <c r="O488" s="2" t="str">
        <f>VLOOKUP(H488,通道基本信息!B:L,3,FALSE)</f>
        <v>CS6D</v>
      </c>
    </row>
    <row r="489" s="2" customFormat="1" ht="13.5" hidden="1" customHeight="1" spans="1:15">
      <c r="A489" s="177">
        <v>486</v>
      </c>
      <c r="B489" s="177" t="str">
        <f t="shared" si="14"/>
        <v>CS6D-R004-13-13</v>
      </c>
      <c r="C489" s="177" t="str">
        <f t="shared" si="15"/>
        <v>CS6D-RC13B</v>
      </c>
      <c r="D489" s="177" t="s">
        <v>488</v>
      </c>
      <c r="E489" s="177" t="str">
        <f>VLOOKUP(H489,通道基本信息!B:K,6,0)</f>
        <v>R</v>
      </c>
      <c r="F489" s="177" t="str">
        <f>VLOOKUP(H489,通道基本信息!B:K,5,0)</f>
        <v>C</v>
      </c>
      <c r="G489" s="177" t="str">
        <f>VLOOKUP(H489,通道基本信息!B:K,8,0)</f>
        <v>H</v>
      </c>
      <c r="H489" s="177" t="s">
        <v>1215</v>
      </c>
      <c r="I489" s="177">
        <v>13</v>
      </c>
      <c r="J489" s="177">
        <v>27</v>
      </c>
      <c r="K489" s="177">
        <v>6386.5</v>
      </c>
      <c r="L489" s="177">
        <v>6413.5</v>
      </c>
      <c r="M489" s="177" t="s">
        <v>722</v>
      </c>
      <c r="N489" s="177" t="s">
        <v>489</v>
      </c>
      <c r="O489" s="2" t="str">
        <f>VLOOKUP(H489,通道基本信息!B:L,3,FALSE)</f>
        <v>CS6D</v>
      </c>
    </row>
    <row r="490" s="2" customFormat="1" ht="13.5" hidden="1" customHeight="1" spans="1:15">
      <c r="A490" s="177">
        <v>487</v>
      </c>
      <c r="B490" s="177" t="str">
        <f t="shared" si="14"/>
        <v>CS6D-R005-13-1</v>
      </c>
      <c r="C490" s="177" t="str">
        <f t="shared" si="15"/>
        <v>CS6D-RN1B</v>
      </c>
      <c r="D490" s="177" t="s">
        <v>688</v>
      </c>
      <c r="E490" s="177" t="str">
        <f>VLOOKUP(H490,通道基本信息!B:K,6,0)</f>
        <v>R</v>
      </c>
      <c r="F490" s="177" t="str">
        <f>VLOOKUP(H490,通道基本信息!B:K,5,0)</f>
        <v>N</v>
      </c>
      <c r="G490" s="177" t="str">
        <f>VLOOKUP(H490,通道基本信息!B:K,8,0)</f>
        <v>H</v>
      </c>
      <c r="H490" s="177" t="s">
        <v>1216</v>
      </c>
      <c r="I490" s="177">
        <v>1</v>
      </c>
      <c r="J490" s="177">
        <v>27</v>
      </c>
      <c r="K490" s="177">
        <v>5926.5</v>
      </c>
      <c r="L490" s="177">
        <v>5953.5</v>
      </c>
      <c r="M490" s="177" t="s">
        <v>657</v>
      </c>
      <c r="N490" s="177" t="s">
        <v>690</v>
      </c>
      <c r="O490" s="2" t="str">
        <f>VLOOKUP(H490,通道基本信息!B:L,3,FALSE)</f>
        <v>CS6D</v>
      </c>
    </row>
    <row r="491" s="2" customFormat="1" ht="13.5" hidden="1" customHeight="1" spans="1:15">
      <c r="A491" s="177">
        <v>488</v>
      </c>
      <c r="B491" s="177" t="str">
        <f t="shared" si="14"/>
        <v>CS6D-R005-13-2</v>
      </c>
      <c r="C491" s="177" t="str">
        <f t="shared" si="15"/>
        <v>CS6D-RN2B</v>
      </c>
      <c r="D491" s="177" t="s">
        <v>691</v>
      </c>
      <c r="E491" s="177" t="str">
        <f>VLOOKUP(H491,通道基本信息!B:K,6,0)</f>
        <v>R</v>
      </c>
      <c r="F491" s="177" t="str">
        <f>VLOOKUP(H491,通道基本信息!B:K,5,0)</f>
        <v>N</v>
      </c>
      <c r="G491" s="177" t="str">
        <f>VLOOKUP(H491,通道基本信息!B:K,8,0)</f>
        <v>H</v>
      </c>
      <c r="H491" s="177" t="s">
        <v>1216</v>
      </c>
      <c r="I491" s="177">
        <v>2</v>
      </c>
      <c r="J491" s="177">
        <v>27</v>
      </c>
      <c r="K491" s="177">
        <v>5956.5</v>
      </c>
      <c r="L491" s="177">
        <v>5983.5</v>
      </c>
      <c r="M491" s="177" t="s">
        <v>658</v>
      </c>
      <c r="N491" s="177" t="s">
        <v>692</v>
      </c>
      <c r="O491" s="2" t="str">
        <f>VLOOKUP(H491,通道基本信息!B:L,3,FALSE)</f>
        <v>CS6D</v>
      </c>
    </row>
    <row r="492" s="2" customFormat="1" ht="13.5" hidden="1" customHeight="1" spans="1:15">
      <c r="A492" s="177">
        <v>489</v>
      </c>
      <c r="B492" s="177" t="str">
        <f t="shared" si="14"/>
        <v>CS6D-R005-13-3</v>
      </c>
      <c r="C492" s="177" t="str">
        <f t="shared" si="15"/>
        <v>CS6D-RN3B</v>
      </c>
      <c r="D492" s="177" t="s">
        <v>693</v>
      </c>
      <c r="E492" s="177" t="str">
        <f>VLOOKUP(H492,通道基本信息!B:K,6,0)</f>
        <v>R</v>
      </c>
      <c r="F492" s="177" t="str">
        <f>VLOOKUP(H492,通道基本信息!B:K,5,0)</f>
        <v>N</v>
      </c>
      <c r="G492" s="177" t="str">
        <f>VLOOKUP(H492,通道基本信息!B:K,8,0)</f>
        <v>H</v>
      </c>
      <c r="H492" s="177" t="s">
        <v>1216</v>
      </c>
      <c r="I492" s="177">
        <v>3</v>
      </c>
      <c r="J492" s="177">
        <v>36</v>
      </c>
      <c r="K492" s="177">
        <v>5987</v>
      </c>
      <c r="L492" s="177">
        <v>6023</v>
      </c>
      <c r="M492" s="177" t="s">
        <v>660</v>
      </c>
      <c r="N492" s="177" t="s">
        <v>694</v>
      </c>
      <c r="O492" s="2" t="str">
        <f>VLOOKUP(H492,通道基本信息!B:L,3,FALSE)</f>
        <v>CS6D</v>
      </c>
    </row>
    <row r="493" s="2" customFormat="1" ht="13.5" hidden="1" customHeight="1" spans="1:15">
      <c r="A493" s="177">
        <v>490</v>
      </c>
      <c r="B493" s="177" t="str">
        <f t="shared" si="14"/>
        <v>CS6D-R005-13-4</v>
      </c>
      <c r="C493" s="177" t="str">
        <f t="shared" si="15"/>
        <v>CS6D-RN4B</v>
      </c>
      <c r="D493" s="177" t="s">
        <v>695</v>
      </c>
      <c r="E493" s="177" t="str">
        <f>VLOOKUP(H493,通道基本信息!B:K,6,0)</f>
        <v>R</v>
      </c>
      <c r="F493" s="177" t="str">
        <f>VLOOKUP(H493,通道基本信息!B:K,5,0)</f>
        <v>N</v>
      </c>
      <c r="G493" s="177" t="str">
        <f>VLOOKUP(H493,通道基本信息!B:K,8,0)</f>
        <v>H</v>
      </c>
      <c r="H493" s="177" t="s">
        <v>1216</v>
      </c>
      <c r="I493" s="177">
        <v>4</v>
      </c>
      <c r="J493" s="177">
        <v>36</v>
      </c>
      <c r="K493" s="177">
        <v>6027</v>
      </c>
      <c r="L493" s="177">
        <v>6063</v>
      </c>
      <c r="M493" s="177" t="s">
        <v>661</v>
      </c>
      <c r="N493" s="177" t="s">
        <v>696</v>
      </c>
      <c r="O493" s="2" t="str">
        <f>VLOOKUP(H493,通道基本信息!B:L,3,FALSE)</f>
        <v>CS6D</v>
      </c>
    </row>
    <row r="494" s="2" customFormat="1" ht="13.5" hidden="1" customHeight="1" spans="1:15">
      <c r="A494" s="177">
        <v>491</v>
      </c>
      <c r="B494" s="177" t="str">
        <f t="shared" si="14"/>
        <v>CS6D-R005-13-5</v>
      </c>
      <c r="C494" s="177" t="str">
        <f t="shared" si="15"/>
        <v>CS6D-RN5B</v>
      </c>
      <c r="D494" s="177" t="s">
        <v>697</v>
      </c>
      <c r="E494" s="177" t="str">
        <f>VLOOKUP(H494,通道基本信息!B:K,6,0)</f>
        <v>R</v>
      </c>
      <c r="F494" s="177" t="str">
        <f>VLOOKUP(H494,通道基本信息!B:K,5,0)</f>
        <v>N</v>
      </c>
      <c r="G494" s="177" t="str">
        <f>VLOOKUP(H494,通道基本信息!B:K,8,0)</f>
        <v>H</v>
      </c>
      <c r="H494" s="177" t="s">
        <v>1216</v>
      </c>
      <c r="I494" s="177">
        <v>5</v>
      </c>
      <c r="J494" s="177">
        <v>36</v>
      </c>
      <c r="K494" s="177">
        <v>6067</v>
      </c>
      <c r="L494" s="177">
        <v>6103</v>
      </c>
      <c r="M494" s="177" t="s">
        <v>663</v>
      </c>
      <c r="N494" s="177" t="s">
        <v>698</v>
      </c>
      <c r="O494" s="2" t="str">
        <f>VLOOKUP(H494,通道基本信息!B:L,3,FALSE)</f>
        <v>CS6D</v>
      </c>
    </row>
    <row r="495" s="2" customFormat="1" ht="13.5" hidden="1" customHeight="1" spans="1:15">
      <c r="A495" s="177">
        <v>492</v>
      </c>
      <c r="B495" s="177" t="str">
        <f t="shared" si="14"/>
        <v>CS6D-R005-13-6</v>
      </c>
      <c r="C495" s="177" t="str">
        <f t="shared" si="15"/>
        <v>CS6D-RN6B</v>
      </c>
      <c r="D495" s="177" t="s">
        <v>699</v>
      </c>
      <c r="E495" s="177" t="str">
        <f>VLOOKUP(H495,通道基本信息!B:K,6,0)</f>
        <v>R</v>
      </c>
      <c r="F495" s="177" t="str">
        <f>VLOOKUP(H495,通道基本信息!B:K,5,0)</f>
        <v>N</v>
      </c>
      <c r="G495" s="177" t="str">
        <f>VLOOKUP(H495,通道基本信息!B:K,8,0)</f>
        <v>H</v>
      </c>
      <c r="H495" s="177" t="s">
        <v>1216</v>
      </c>
      <c r="I495" s="177">
        <v>6</v>
      </c>
      <c r="J495" s="177">
        <v>36</v>
      </c>
      <c r="K495" s="177">
        <v>6107</v>
      </c>
      <c r="L495" s="177">
        <v>6143</v>
      </c>
      <c r="M495" s="177" t="s">
        <v>700</v>
      </c>
      <c r="N495" s="177" t="s">
        <v>701</v>
      </c>
      <c r="O495" s="2" t="str">
        <f>VLOOKUP(H495,通道基本信息!B:L,3,FALSE)</f>
        <v>CS6D</v>
      </c>
    </row>
    <row r="496" s="2" customFormat="1" ht="13.5" hidden="1" customHeight="1" spans="1:15">
      <c r="A496" s="177">
        <v>493</v>
      </c>
      <c r="B496" s="177" t="str">
        <f t="shared" si="14"/>
        <v>CS6D-R005-13-7</v>
      </c>
      <c r="C496" s="177" t="str">
        <f t="shared" si="15"/>
        <v>CS6D-RN7B</v>
      </c>
      <c r="D496" s="177" t="s">
        <v>702</v>
      </c>
      <c r="E496" s="177" t="str">
        <f>VLOOKUP(H496,通道基本信息!B:K,6,0)</f>
        <v>R</v>
      </c>
      <c r="F496" s="177" t="str">
        <f>VLOOKUP(H496,通道基本信息!B:K,5,0)</f>
        <v>N</v>
      </c>
      <c r="G496" s="177" t="str">
        <f>VLOOKUP(H496,通道基本信息!B:K,8,0)</f>
        <v>H</v>
      </c>
      <c r="H496" s="177" t="s">
        <v>1216</v>
      </c>
      <c r="I496" s="177">
        <v>7</v>
      </c>
      <c r="J496" s="177">
        <v>36</v>
      </c>
      <c r="K496" s="177">
        <v>6147</v>
      </c>
      <c r="L496" s="177">
        <v>6183</v>
      </c>
      <c r="M496" s="177" t="s">
        <v>703</v>
      </c>
      <c r="N496" s="177" t="s">
        <v>704</v>
      </c>
      <c r="O496" s="2" t="str">
        <f>VLOOKUP(H496,通道基本信息!B:L,3,FALSE)</f>
        <v>CS6D</v>
      </c>
    </row>
    <row r="497" s="2" customFormat="1" ht="13.5" hidden="1" customHeight="1" spans="1:15">
      <c r="A497" s="177">
        <v>494</v>
      </c>
      <c r="B497" s="177" t="str">
        <f t="shared" si="14"/>
        <v>CS6D-R005-13-8</v>
      </c>
      <c r="C497" s="177" t="str">
        <f t="shared" si="15"/>
        <v>CS6D-RN8B</v>
      </c>
      <c r="D497" s="177" t="s">
        <v>705</v>
      </c>
      <c r="E497" s="177" t="str">
        <f>VLOOKUP(H497,通道基本信息!B:K,6,0)</f>
        <v>R</v>
      </c>
      <c r="F497" s="177" t="str">
        <f>VLOOKUP(H497,通道基本信息!B:K,5,0)</f>
        <v>N</v>
      </c>
      <c r="G497" s="177" t="str">
        <f>VLOOKUP(H497,通道基本信息!B:K,8,0)</f>
        <v>H</v>
      </c>
      <c r="H497" s="177" t="s">
        <v>1216</v>
      </c>
      <c r="I497" s="177">
        <v>8</v>
      </c>
      <c r="J497" s="177">
        <v>36</v>
      </c>
      <c r="K497" s="177">
        <v>6187</v>
      </c>
      <c r="L497" s="177">
        <v>6223</v>
      </c>
      <c r="M497" s="177" t="s">
        <v>706</v>
      </c>
      <c r="N497" s="177" t="s">
        <v>707</v>
      </c>
      <c r="O497" s="2" t="str">
        <f>VLOOKUP(H497,通道基本信息!B:L,3,FALSE)</f>
        <v>CS6D</v>
      </c>
    </row>
    <row r="498" s="2" customFormat="1" ht="13.5" hidden="1" customHeight="1" spans="1:15">
      <c r="A498" s="177">
        <v>495</v>
      </c>
      <c r="B498" s="177" t="str">
        <f t="shared" si="14"/>
        <v>CS6D-R005-13-9</v>
      </c>
      <c r="C498" s="177" t="str">
        <f t="shared" si="15"/>
        <v>CS6D-RN9B</v>
      </c>
      <c r="D498" s="177" t="s">
        <v>708</v>
      </c>
      <c r="E498" s="177" t="str">
        <f>VLOOKUP(H498,通道基本信息!B:K,6,0)</f>
        <v>R</v>
      </c>
      <c r="F498" s="177" t="str">
        <f>VLOOKUP(H498,通道基本信息!B:K,5,0)</f>
        <v>N</v>
      </c>
      <c r="G498" s="177" t="str">
        <f>VLOOKUP(H498,通道基本信息!B:K,8,0)</f>
        <v>H</v>
      </c>
      <c r="H498" s="177" t="s">
        <v>1216</v>
      </c>
      <c r="I498" s="177">
        <v>9</v>
      </c>
      <c r="J498" s="177">
        <v>36</v>
      </c>
      <c r="K498" s="177">
        <v>6227</v>
      </c>
      <c r="L498" s="177">
        <v>6263</v>
      </c>
      <c r="M498" s="177" t="s">
        <v>709</v>
      </c>
      <c r="N498" s="177" t="s">
        <v>710</v>
      </c>
      <c r="O498" s="2" t="str">
        <f>VLOOKUP(H498,通道基本信息!B:L,3,FALSE)</f>
        <v>CS6D</v>
      </c>
    </row>
    <row r="499" s="2" customFormat="1" ht="13.5" hidden="1" customHeight="1" spans="1:15">
      <c r="A499" s="177">
        <v>496</v>
      </c>
      <c r="B499" s="177" t="str">
        <f t="shared" si="14"/>
        <v>CS6D-R005-13-10</v>
      </c>
      <c r="C499" s="177" t="str">
        <f t="shared" si="15"/>
        <v>CS6D-RN10B</v>
      </c>
      <c r="D499" s="177" t="s">
        <v>711</v>
      </c>
      <c r="E499" s="177" t="str">
        <f>VLOOKUP(H499,通道基本信息!B:K,6,0)</f>
        <v>R</v>
      </c>
      <c r="F499" s="177" t="str">
        <f>VLOOKUP(H499,通道基本信息!B:K,5,0)</f>
        <v>N</v>
      </c>
      <c r="G499" s="177" t="str">
        <f>VLOOKUP(H499,通道基本信息!B:K,8,0)</f>
        <v>H</v>
      </c>
      <c r="H499" s="177" t="s">
        <v>1216</v>
      </c>
      <c r="I499" s="177">
        <v>10</v>
      </c>
      <c r="J499" s="177">
        <v>36</v>
      </c>
      <c r="K499" s="177">
        <v>6267</v>
      </c>
      <c r="L499" s="177">
        <v>6303</v>
      </c>
      <c r="M499" s="177" t="s">
        <v>712</v>
      </c>
      <c r="N499" s="177" t="s">
        <v>713</v>
      </c>
      <c r="O499" s="2" t="str">
        <f>VLOOKUP(H499,通道基本信息!B:L,3,FALSE)</f>
        <v>CS6D</v>
      </c>
    </row>
    <row r="500" s="2" customFormat="1" ht="13.5" hidden="1" customHeight="1" spans="1:15">
      <c r="A500" s="177">
        <v>497</v>
      </c>
      <c r="B500" s="177" t="str">
        <f t="shared" si="14"/>
        <v>CS6D-R005-13-11</v>
      </c>
      <c r="C500" s="177" t="str">
        <f t="shared" si="15"/>
        <v>CS6D-RN11B</v>
      </c>
      <c r="D500" s="177" t="s">
        <v>714</v>
      </c>
      <c r="E500" s="177" t="str">
        <f>VLOOKUP(H500,通道基本信息!B:K,6,0)</f>
        <v>R</v>
      </c>
      <c r="F500" s="177" t="str">
        <f>VLOOKUP(H500,通道基本信息!B:K,5,0)</f>
        <v>N</v>
      </c>
      <c r="G500" s="177" t="str">
        <f>VLOOKUP(H500,通道基本信息!B:K,8,0)</f>
        <v>H</v>
      </c>
      <c r="H500" s="177" t="s">
        <v>1216</v>
      </c>
      <c r="I500" s="177">
        <v>11</v>
      </c>
      <c r="J500" s="177">
        <v>36</v>
      </c>
      <c r="K500" s="177">
        <v>6307</v>
      </c>
      <c r="L500" s="177">
        <v>6343</v>
      </c>
      <c r="M500" s="177" t="s">
        <v>715</v>
      </c>
      <c r="N500" s="177" t="s">
        <v>716</v>
      </c>
      <c r="O500" s="2" t="str">
        <f>VLOOKUP(H500,通道基本信息!B:L,3,FALSE)</f>
        <v>CS6D</v>
      </c>
    </row>
    <row r="501" s="2" customFormat="1" ht="13.5" hidden="1" customHeight="1" spans="1:15">
      <c r="A501" s="177">
        <v>498</v>
      </c>
      <c r="B501" s="177" t="str">
        <f t="shared" si="14"/>
        <v>CS6D-R005-13-12</v>
      </c>
      <c r="C501" s="177" t="str">
        <f t="shared" si="15"/>
        <v>CS6D-RN12B</v>
      </c>
      <c r="D501" s="177" t="s">
        <v>717</v>
      </c>
      <c r="E501" s="177" t="str">
        <f>VLOOKUP(H501,通道基本信息!B:K,6,0)</f>
        <v>R</v>
      </c>
      <c r="F501" s="177" t="str">
        <f>VLOOKUP(H501,通道基本信息!B:K,5,0)</f>
        <v>N</v>
      </c>
      <c r="G501" s="177" t="str">
        <f>VLOOKUP(H501,通道基本信息!B:K,8,0)</f>
        <v>H</v>
      </c>
      <c r="H501" s="177" t="s">
        <v>1216</v>
      </c>
      <c r="I501" s="177">
        <v>12</v>
      </c>
      <c r="J501" s="177">
        <v>36</v>
      </c>
      <c r="K501" s="177">
        <v>6347</v>
      </c>
      <c r="L501" s="177">
        <v>6383</v>
      </c>
      <c r="M501" s="177" t="s">
        <v>719</v>
      </c>
      <c r="N501" s="177" t="s">
        <v>720</v>
      </c>
      <c r="O501" s="2" t="str">
        <f>VLOOKUP(H501,通道基本信息!B:L,3,FALSE)</f>
        <v>CS6D</v>
      </c>
    </row>
    <row r="502" s="2" customFormat="1" ht="13.5" hidden="1" customHeight="1" spans="1:15">
      <c r="A502" s="177">
        <v>499</v>
      </c>
      <c r="B502" s="177" t="str">
        <f t="shared" si="14"/>
        <v>CS6D-R005-13-13</v>
      </c>
      <c r="C502" s="177" t="str">
        <f t="shared" si="15"/>
        <v>CS6D-RN13B</v>
      </c>
      <c r="D502" s="177" t="s">
        <v>721</v>
      </c>
      <c r="E502" s="177" t="str">
        <f>VLOOKUP(H502,通道基本信息!B:K,6,0)</f>
        <v>R</v>
      </c>
      <c r="F502" s="177" t="str">
        <f>VLOOKUP(H502,通道基本信息!B:K,5,0)</f>
        <v>N</v>
      </c>
      <c r="G502" s="177" t="str">
        <f>VLOOKUP(H502,通道基本信息!B:K,8,0)</f>
        <v>H</v>
      </c>
      <c r="H502" s="177" t="s">
        <v>1216</v>
      </c>
      <c r="I502" s="177">
        <v>13</v>
      </c>
      <c r="J502" s="177">
        <v>27</v>
      </c>
      <c r="K502" s="177">
        <v>6386.5</v>
      </c>
      <c r="L502" s="177">
        <v>6413.5</v>
      </c>
      <c r="M502" s="177" t="s">
        <v>722</v>
      </c>
      <c r="N502" s="177" t="s">
        <v>723</v>
      </c>
      <c r="O502" s="2" t="str">
        <f>VLOOKUP(H502,通道基本信息!B:L,3,FALSE)</f>
        <v>CS6D</v>
      </c>
    </row>
    <row r="503" s="2" customFormat="1" ht="13.5" hidden="1" customHeight="1" spans="1:15">
      <c r="A503" s="177">
        <v>500</v>
      </c>
      <c r="B503" s="177" t="str">
        <f t="shared" si="14"/>
        <v>CS6D-R006-6-1</v>
      </c>
      <c r="C503" s="177" t="str">
        <f t="shared" si="15"/>
        <v>CS6D-RNE6B</v>
      </c>
      <c r="D503" s="177" t="s">
        <v>1217</v>
      </c>
      <c r="E503" s="177" t="str">
        <f>VLOOKUP(H503,通道基本信息!B:K,6,0)</f>
        <v>R</v>
      </c>
      <c r="F503" s="177" t="str">
        <f>VLOOKUP(H503,通道基本信息!B:K,5,0)</f>
        <v>N</v>
      </c>
      <c r="G503" s="177" t="str">
        <f>VLOOKUP(H503,通道基本信息!B:K,8,0)</f>
        <v>H</v>
      </c>
      <c r="H503" s="177" t="s">
        <v>1218</v>
      </c>
      <c r="I503" s="177">
        <v>1</v>
      </c>
      <c r="J503" s="177">
        <v>36</v>
      </c>
      <c r="K503" s="177">
        <v>6427</v>
      </c>
      <c r="L503" s="177">
        <v>6463</v>
      </c>
      <c r="M503" s="177" t="s">
        <v>1219</v>
      </c>
      <c r="N503" s="177" t="s">
        <v>1220</v>
      </c>
      <c r="O503" s="2" t="str">
        <f>VLOOKUP(H503,通道基本信息!B:L,3,FALSE)</f>
        <v>CS6D</v>
      </c>
    </row>
    <row r="504" s="2" customFormat="1" ht="13.5" hidden="1" customHeight="1" spans="1:15">
      <c r="A504" s="177">
        <v>501</v>
      </c>
      <c r="B504" s="177" t="str">
        <f t="shared" si="14"/>
        <v>CS6D-R006-6-2</v>
      </c>
      <c r="C504" s="177" t="str">
        <f t="shared" si="15"/>
        <v>CS6D-RNE7B</v>
      </c>
      <c r="D504" s="177" t="s">
        <v>1221</v>
      </c>
      <c r="E504" s="177" t="str">
        <f>VLOOKUP(H504,通道基本信息!B:K,6,0)</f>
        <v>R</v>
      </c>
      <c r="F504" s="177" t="str">
        <f>VLOOKUP(H504,通道基本信息!B:K,5,0)</f>
        <v>N</v>
      </c>
      <c r="G504" s="177" t="str">
        <f>VLOOKUP(H504,通道基本信息!B:K,8,0)</f>
        <v>H</v>
      </c>
      <c r="H504" s="177" t="s">
        <v>1218</v>
      </c>
      <c r="I504" s="177">
        <v>2</v>
      </c>
      <c r="J504" s="177">
        <v>36</v>
      </c>
      <c r="K504" s="177">
        <v>6467</v>
      </c>
      <c r="L504" s="177">
        <v>6503</v>
      </c>
      <c r="M504" s="177" t="s">
        <v>1222</v>
      </c>
      <c r="N504" s="177" t="s">
        <v>1223</v>
      </c>
      <c r="O504" s="2" t="str">
        <f>VLOOKUP(H504,通道基本信息!B:L,3,FALSE)</f>
        <v>CS6D</v>
      </c>
    </row>
    <row r="505" s="2" customFormat="1" ht="13.5" hidden="1" customHeight="1" spans="1:15">
      <c r="A505" s="177">
        <v>502</v>
      </c>
      <c r="B505" s="177" t="str">
        <f t="shared" si="14"/>
        <v>CS6D-R006-6-3</v>
      </c>
      <c r="C505" s="177" t="str">
        <f t="shared" si="15"/>
        <v>CS6D-RNE8B</v>
      </c>
      <c r="D505" s="177" t="s">
        <v>1224</v>
      </c>
      <c r="E505" s="177" t="str">
        <f>VLOOKUP(H505,通道基本信息!B:K,6,0)</f>
        <v>R</v>
      </c>
      <c r="F505" s="177" t="str">
        <f>VLOOKUP(H505,通道基本信息!B:K,5,0)</f>
        <v>N</v>
      </c>
      <c r="G505" s="177" t="str">
        <f>VLOOKUP(H505,通道基本信息!B:K,8,0)</f>
        <v>H</v>
      </c>
      <c r="H505" s="177" t="s">
        <v>1218</v>
      </c>
      <c r="I505" s="177">
        <v>3</v>
      </c>
      <c r="J505" s="177">
        <v>36</v>
      </c>
      <c r="K505" s="177">
        <v>6507</v>
      </c>
      <c r="L505" s="177">
        <v>6543</v>
      </c>
      <c r="M505" s="177" t="s">
        <v>1225</v>
      </c>
      <c r="N505" s="177" t="s">
        <v>1226</v>
      </c>
      <c r="O505" s="2" t="str">
        <f>VLOOKUP(H505,通道基本信息!B:L,3,FALSE)</f>
        <v>CS6D</v>
      </c>
    </row>
    <row r="506" s="2" customFormat="1" ht="13.5" hidden="1" customHeight="1" spans="1:15">
      <c r="A506" s="177">
        <v>503</v>
      </c>
      <c r="B506" s="177" t="str">
        <f t="shared" si="14"/>
        <v>CS6D-R006-6-4</v>
      </c>
      <c r="C506" s="177" t="str">
        <f t="shared" si="15"/>
        <v>CS6D-RNE9B</v>
      </c>
      <c r="D506" s="177" t="s">
        <v>1139</v>
      </c>
      <c r="E506" s="177" t="str">
        <f>VLOOKUP(H506,通道基本信息!B:K,6,0)</f>
        <v>R</v>
      </c>
      <c r="F506" s="177" t="str">
        <f>VLOOKUP(H506,通道基本信息!B:K,5,0)</f>
        <v>N</v>
      </c>
      <c r="G506" s="177" t="str">
        <f>VLOOKUP(H506,通道基本信息!B:K,8,0)</f>
        <v>H</v>
      </c>
      <c r="H506" s="177" t="s">
        <v>1218</v>
      </c>
      <c r="I506" s="177">
        <v>4</v>
      </c>
      <c r="J506" s="177">
        <v>36</v>
      </c>
      <c r="K506" s="177">
        <v>6547</v>
      </c>
      <c r="L506" s="177">
        <v>6583</v>
      </c>
      <c r="M506" s="177" t="s">
        <v>1141</v>
      </c>
      <c r="N506" s="177" t="s">
        <v>1142</v>
      </c>
      <c r="O506" s="2" t="str">
        <f>VLOOKUP(H506,通道基本信息!B:L,3,FALSE)</f>
        <v>CS6D</v>
      </c>
    </row>
    <row r="507" s="2" customFormat="1" ht="13.5" hidden="1" customHeight="1" spans="1:15">
      <c r="A507" s="177">
        <v>504</v>
      </c>
      <c r="B507" s="177" t="str">
        <f t="shared" si="14"/>
        <v>CS6D-R006-6-5</v>
      </c>
      <c r="C507" s="177" t="str">
        <f t="shared" si="15"/>
        <v>CS6D-RNE10B</v>
      </c>
      <c r="D507" s="177" t="s">
        <v>1143</v>
      </c>
      <c r="E507" s="177" t="str">
        <f>VLOOKUP(H507,通道基本信息!B:K,6,0)</f>
        <v>R</v>
      </c>
      <c r="F507" s="177" t="str">
        <f>VLOOKUP(H507,通道基本信息!B:K,5,0)</f>
        <v>N</v>
      </c>
      <c r="G507" s="177" t="str">
        <f>VLOOKUP(H507,通道基本信息!B:K,8,0)</f>
        <v>H</v>
      </c>
      <c r="H507" s="177" t="s">
        <v>1218</v>
      </c>
      <c r="I507" s="177">
        <v>5</v>
      </c>
      <c r="J507" s="177">
        <v>36</v>
      </c>
      <c r="K507" s="177">
        <v>6587</v>
      </c>
      <c r="L507" s="177">
        <v>6623</v>
      </c>
      <c r="M507" s="177" t="s">
        <v>422</v>
      </c>
      <c r="N507" s="177" t="s">
        <v>1144</v>
      </c>
      <c r="O507" s="2" t="str">
        <f>VLOOKUP(H507,通道基本信息!B:L,3,FALSE)</f>
        <v>CS6D</v>
      </c>
    </row>
    <row r="508" s="2" customFormat="1" ht="13.5" hidden="1" customHeight="1" spans="1:15">
      <c r="A508" s="177">
        <v>505</v>
      </c>
      <c r="B508" s="177" t="str">
        <f t="shared" si="14"/>
        <v>CS6D-R006-6-6</v>
      </c>
      <c r="C508" s="177" t="str">
        <f t="shared" si="15"/>
        <v>CS6D-RNE11B</v>
      </c>
      <c r="D508" s="177" t="s">
        <v>1145</v>
      </c>
      <c r="E508" s="177" t="str">
        <f>VLOOKUP(H508,通道基本信息!B:K,6,0)</f>
        <v>R</v>
      </c>
      <c r="F508" s="177" t="str">
        <f>VLOOKUP(H508,通道基本信息!B:K,5,0)</f>
        <v>N</v>
      </c>
      <c r="G508" s="177" t="str">
        <f>VLOOKUP(H508,通道基本信息!B:K,8,0)</f>
        <v>H</v>
      </c>
      <c r="H508" s="177" t="s">
        <v>1218</v>
      </c>
      <c r="I508" s="177">
        <v>6</v>
      </c>
      <c r="J508" s="177">
        <v>36</v>
      </c>
      <c r="K508" s="177">
        <v>6627</v>
      </c>
      <c r="L508" s="177">
        <v>6663</v>
      </c>
      <c r="M508" s="177" t="s">
        <v>546</v>
      </c>
      <c r="N508" s="177" t="s">
        <v>1146</v>
      </c>
      <c r="O508" s="2" t="str">
        <f>VLOOKUP(H508,通道基本信息!B:L,3,FALSE)</f>
        <v>CS6D</v>
      </c>
    </row>
    <row r="509" s="2" customFormat="1" ht="13.5" hidden="1" customHeight="1" spans="1:15">
      <c r="A509" s="177">
        <v>506</v>
      </c>
      <c r="B509" s="177" t="str">
        <f t="shared" si="14"/>
        <v>CS6D-R007-12-1</v>
      </c>
      <c r="C509" s="177" t="str">
        <f t="shared" si="15"/>
        <v>CS6D-RZ1A</v>
      </c>
      <c r="D509" s="177" t="s">
        <v>1227</v>
      </c>
      <c r="E509" s="177" t="str">
        <f>VLOOKUP(H509,通道基本信息!B:K,6,0)</f>
        <v>R</v>
      </c>
      <c r="F509" s="177" t="str">
        <f>VLOOKUP(H509,通道基本信息!B:K,5,0)</f>
        <v>Z</v>
      </c>
      <c r="G509" s="177" t="str">
        <f>VLOOKUP(H509,通道基本信息!B:K,8,0)</f>
        <v>V</v>
      </c>
      <c r="H509" s="177" t="s">
        <v>1228</v>
      </c>
      <c r="I509" s="177">
        <v>1</v>
      </c>
      <c r="J509" s="177">
        <v>45</v>
      </c>
      <c r="K509" s="177">
        <v>14013.5</v>
      </c>
      <c r="L509" s="177">
        <v>14058.5</v>
      </c>
      <c r="M509" s="177" t="s">
        <v>634</v>
      </c>
      <c r="N509" s="177" t="s">
        <v>1229</v>
      </c>
      <c r="O509" s="2" t="str">
        <f>VLOOKUP(H509,通道基本信息!B:L,3,FALSE)</f>
        <v>CS6D</v>
      </c>
    </row>
    <row r="510" s="2" customFormat="1" ht="13.5" hidden="1" customHeight="1" spans="1:15">
      <c r="A510" s="177">
        <v>507</v>
      </c>
      <c r="B510" s="177" t="str">
        <f t="shared" si="14"/>
        <v>CS6D-R007-12-2</v>
      </c>
      <c r="C510" s="177" t="str">
        <f t="shared" si="15"/>
        <v>CS6D-RZ2A</v>
      </c>
      <c r="D510" s="177" t="s">
        <v>1230</v>
      </c>
      <c r="E510" s="177" t="str">
        <f>VLOOKUP(H510,通道基本信息!B:K,6,0)</f>
        <v>R</v>
      </c>
      <c r="F510" s="177" t="str">
        <f>VLOOKUP(H510,通道基本信息!B:K,5,0)</f>
        <v>Z</v>
      </c>
      <c r="G510" s="177" t="str">
        <f>VLOOKUP(H510,通道基本信息!B:K,8,0)</f>
        <v>V</v>
      </c>
      <c r="H510" s="177" t="s">
        <v>1228</v>
      </c>
      <c r="I510" s="177">
        <v>2</v>
      </c>
      <c r="J510" s="177">
        <v>36</v>
      </c>
      <c r="K510" s="177">
        <v>14063</v>
      </c>
      <c r="L510" s="177">
        <v>14099</v>
      </c>
      <c r="M510" s="177" t="s">
        <v>637</v>
      </c>
      <c r="N510" s="177" t="s">
        <v>1231</v>
      </c>
      <c r="O510" s="2" t="str">
        <f>VLOOKUP(H510,通道基本信息!B:L,3,FALSE)</f>
        <v>CS6D</v>
      </c>
    </row>
    <row r="511" s="2" customFormat="1" ht="13.5" hidden="1" customHeight="1" spans="1:15">
      <c r="A511" s="177">
        <v>508</v>
      </c>
      <c r="B511" s="177" t="str">
        <f t="shared" si="14"/>
        <v>CS6D-R007-12-3</v>
      </c>
      <c r="C511" s="177" t="str">
        <f t="shared" si="15"/>
        <v>CS6D-RZ3A</v>
      </c>
      <c r="D511" s="177" t="s">
        <v>1232</v>
      </c>
      <c r="E511" s="177" t="str">
        <f>VLOOKUP(H511,通道基本信息!B:K,6,0)</f>
        <v>R</v>
      </c>
      <c r="F511" s="177" t="str">
        <f>VLOOKUP(H511,通道基本信息!B:K,5,0)</f>
        <v>Z</v>
      </c>
      <c r="G511" s="177" t="str">
        <f>VLOOKUP(H511,通道基本信息!B:K,8,0)</f>
        <v>V</v>
      </c>
      <c r="H511" s="177" t="s">
        <v>1228</v>
      </c>
      <c r="I511" s="177">
        <v>3</v>
      </c>
      <c r="J511" s="177">
        <v>36</v>
      </c>
      <c r="K511" s="177">
        <v>14103</v>
      </c>
      <c r="L511" s="177">
        <v>14139</v>
      </c>
      <c r="M511" s="177" t="s">
        <v>640</v>
      </c>
      <c r="N511" s="177" t="s">
        <v>1233</v>
      </c>
      <c r="O511" s="2" t="str">
        <f>VLOOKUP(H511,通道基本信息!B:L,3,FALSE)</f>
        <v>CS6D</v>
      </c>
    </row>
    <row r="512" s="2" customFormat="1" ht="13.5" hidden="1" customHeight="1" spans="1:15">
      <c r="A512" s="177">
        <v>509</v>
      </c>
      <c r="B512" s="177" t="str">
        <f t="shared" si="14"/>
        <v>CS6D-R007-12-4</v>
      </c>
      <c r="C512" s="177" t="str">
        <f t="shared" si="15"/>
        <v>CS6D-RZ4A</v>
      </c>
      <c r="D512" s="177" t="s">
        <v>1234</v>
      </c>
      <c r="E512" s="177" t="str">
        <f>VLOOKUP(H512,通道基本信息!B:K,6,0)</f>
        <v>R</v>
      </c>
      <c r="F512" s="177" t="str">
        <f>VLOOKUP(H512,通道基本信息!B:K,5,0)</f>
        <v>Z</v>
      </c>
      <c r="G512" s="177" t="str">
        <f>VLOOKUP(H512,通道基本信息!B:K,8,0)</f>
        <v>V</v>
      </c>
      <c r="H512" s="177" t="s">
        <v>1228</v>
      </c>
      <c r="I512" s="177">
        <v>4</v>
      </c>
      <c r="J512" s="177">
        <v>36</v>
      </c>
      <c r="K512" s="177">
        <v>14143</v>
      </c>
      <c r="L512" s="177">
        <v>14179</v>
      </c>
      <c r="M512" s="177" t="s">
        <v>643</v>
      </c>
      <c r="N512" s="177" t="s">
        <v>1235</v>
      </c>
      <c r="O512" s="2" t="str">
        <f>VLOOKUP(H512,通道基本信息!B:L,3,FALSE)</f>
        <v>CS6D</v>
      </c>
    </row>
    <row r="513" s="2" customFormat="1" ht="13.5" hidden="1" customHeight="1" spans="1:15">
      <c r="A513" s="177">
        <v>510</v>
      </c>
      <c r="B513" s="177" t="str">
        <f t="shared" ref="B513:B576" si="16">H513&amp;"-"&amp;I513</f>
        <v>CS6D-R007-12-5</v>
      </c>
      <c r="C513" s="177" t="str">
        <f t="shared" si="15"/>
        <v>CS6D-RZ5A</v>
      </c>
      <c r="D513" s="177" t="s">
        <v>1236</v>
      </c>
      <c r="E513" s="177" t="str">
        <f>VLOOKUP(H513,通道基本信息!B:K,6,0)</f>
        <v>R</v>
      </c>
      <c r="F513" s="177" t="str">
        <f>VLOOKUP(H513,通道基本信息!B:K,5,0)</f>
        <v>Z</v>
      </c>
      <c r="G513" s="177" t="str">
        <f>VLOOKUP(H513,通道基本信息!B:K,8,0)</f>
        <v>V</v>
      </c>
      <c r="H513" s="177" t="s">
        <v>1228</v>
      </c>
      <c r="I513" s="177">
        <v>5</v>
      </c>
      <c r="J513" s="177">
        <v>36</v>
      </c>
      <c r="K513" s="177">
        <v>14183</v>
      </c>
      <c r="L513" s="177">
        <v>14219</v>
      </c>
      <c r="M513" s="177" t="s">
        <v>645</v>
      </c>
      <c r="N513" s="177" t="s">
        <v>1237</v>
      </c>
      <c r="O513" s="2" t="str">
        <f>VLOOKUP(H513,通道基本信息!B:L,3,FALSE)</f>
        <v>CS6D</v>
      </c>
    </row>
    <row r="514" s="2" customFormat="1" ht="13.5" hidden="1" customHeight="1" spans="1:15">
      <c r="A514" s="177">
        <v>511</v>
      </c>
      <c r="B514" s="177" t="str">
        <f t="shared" si="16"/>
        <v>CS6D-R007-12-6</v>
      </c>
      <c r="C514" s="177" t="str">
        <f t="shared" si="15"/>
        <v>CS6D-RZ6A</v>
      </c>
      <c r="D514" s="177" t="s">
        <v>1238</v>
      </c>
      <c r="E514" s="177" t="str">
        <f>VLOOKUP(H514,通道基本信息!B:K,6,0)</f>
        <v>R</v>
      </c>
      <c r="F514" s="177" t="str">
        <f>VLOOKUP(H514,通道基本信息!B:K,5,0)</f>
        <v>Z</v>
      </c>
      <c r="G514" s="177" t="str">
        <f>VLOOKUP(H514,通道基本信息!B:K,8,0)</f>
        <v>V</v>
      </c>
      <c r="H514" s="177" t="s">
        <v>1228</v>
      </c>
      <c r="I514" s="177">
        <v>6</v>
      </c>
      <c r="J514" s="177">
        <v>36</v>
      </c>
      <c r="K514" s="177">
        <v>14223</v>
      </c>
      <c r="L514" s="177">
        <v>14259</v>
      </c>
      <c r="M514" s="177" t="s">
        <v>646</v>
      </c>
      <c r="N514" s="177" t="s">
        <v>1239</v>
      </c>
      <c r="O514" s="2" t="str">
        <f>VLOOKUP(H514,通道基本信息!B:L,3,FALSE)</f>
        <v>CS6D</v>
      </c>
    </row>
    <row r="515" s="2" customFormat="1" ht="13.5" hidden="1" customHeight="1" spans="1:15">
      <c r="A515" s="177">
        <v>512</v>
      </c>
      <c r="B515" s="177" t="str">
        <f t="shared" si="16"/>
        <v>CS6D-R007-12-7</v>
      </c>
      <c r="C515" s="177" t="str">
        <f t="shared" si="15"/>
        <v>CS6D-RZ7A</v>
      </c>
      <c r="D515" s="177" t="s">
        <v>1240</v>
      </c>
      <c r="E515" s="177" t="str">
        <f>VLOOKUP(H515,通道基本信息!B:K,6,0)</f>
        <v>R</v>
      </c>
      <c r="F515" s="177" t="str">
        <f>VLOOKUP(H515,通道基本信息!B:K,5,0)</f>
        <v>Z</v>
      </c>
      <c r="G515" s="177" t="str">
        <f>VLOOKUP(H515,通道基本信息!B:K,8,0)</f>
        <v>V</v>
      </c>
      <c r="H515" s="177" t="s">
        <v>1228</v>
      </c>
      <c r="I515" s="177">
        <v>7</v>
      </c>
      <c r="J515" s="177">
        <v>36</v>
      </c>
      <c r="K515" s="177">
        <v>14263</v>
      </c>
      <c r="L515" s="177">
        <v>14299</v>
      </c>
      <c r="M515" s="177" t="s">
        <v>647</v>
      </c>
      <c r="N515" s="177" t="s">
        <v>1241</v>
      </c>
      <c r="O515" s="2" t="str">
        <f>VLOOKUP(H515,通道基本信息!B:L,3,FALSE)</f>
        <v>CS6D</v>
      </c>
    </row>
    <row r="516" s="2" customFormat="1" ht="13.5" hidden="1" customHeight="1" spans="1:15">
      <c r="A516" s="177">
        <v>513</v>
      </c>
      <c r="B516" s="177" t="str">
        <f t="shared" si="16"/>
        <v>CS6D-R007-12-8</v>
      </c>
      <c r="C516" s="177" t="str">
        <f t="shared" ref="C516:C579" si="17">O516&amp;"-"&amp;D516</f>
        <v>CS6D-RZ8A</v>
      </c>
      <c r="D516" s="177" t="s">
        <v>1242</v>
      </c>
      <c r="E516" s="177" t="str">
        <f>VLOOKUP(H516,通道基本信息!B:K,6,0)</f>
        <v>R</v>
      </c>
      <c r="F516" s="177" t="str">
        <f>VLOOKUP(H516,通道基本信息!B:K,5,0)</f>
        <v>Z</v>
      </c>
      <c r="G516" s="177" t="str">
        <f>VLOOKUP(H516,通道基本信息!B:K,8,0)</f>
        <v>V</v>
      </c>
      <c r="H516" s="177" t="s">
        <v>1228</v>
      </c>
      <c r="I516" s="177">
        <v>8</v>
      </c>
      <c r="J516" s="177">
        <v>36</v>
      </c>
      <c r="K516" s="177">
        <v>14303</v>
      </c>
      <c r="L516" s="177">
        <v>14339</v>
      </c>
      <c r="M516" s="177" t="s">
        <v>648</v>
      </c>
      <c r="N516" s="177" t="s">
        <v>1243</v>
      </c>
      <c r="O516" s="2" t="str">
        <f>VLOOKUP(H516,通道基本信息!B:L,3,FALSE)</f>
        <v>CS6D</v>
      </c>
    </row>
    <row r="517" s="2" customFormat="1" ht="13.5" hidden="1" customHeight="1" spans="1:15">
      <c r="A517" s="177">
        <v>514</v>
      </c>
      <c r="B517" s="177" t="str">
        <f t="shared" si="16"/>
        <v>CS6D-R007-12-9</v>
      </c>
      <c r="C517" s="177" t="str">
        <f t="shared" si="17"/>
        <v>CS6D-RZ9A</v>
      </c>
      <c r="D517" s="177" t="s">
        <v>1244</v>
      </c>
      <c r="E517" s="177" t="str">
        <f>VLOOKUP(H517,通道基本信息!B:K,6,0)</f>
        <v>R</v>
      </c>
      <c r="F517" s="177" t="str">
        <f>VLOOKUP(H517,通道基本信息!B:K,5,0)</f>
        <v>Z</v>
      </c>
      <c r="G517" s="177" t="str">
        <f>VLOOKUP(H517,通道基本信息!B:K,8,0)</f>
        <v>V</v>
      </c>
      <c r="H517" s="177" t="s">
        <v>1228</v>
      </c>
      <c r="I517" s="177">
        <v>9</v>
      </c>
      <c r="J517" s="177">
        <v>36</v>
      </c>
      <c r="K517" s="177">
        <v>14343</v>
      </c>
      <c r="L517" s="177">
        <v>14379</v>
      </c>
      <c r="M517" s="177" t="s">
        <v>615</v>
      </c>
      <c r="N517" s="177" t="s">
        <v>1245</v>
      </c>
      <c r="O517" s="2" t="str">
        <f>VLOOKUP(H517,通道基本信息!B:L,3,FALSE)</f>
        <v>CS6D</v>
      </c>
    </row>
    <row r="518" s="2" customFormat="1" ht="13.5" hidden="1" customHeight="1" spans="1:15">
      <c r="A518" s="177">
        <v>515</v>
      </c>
      <c r="B518" s="177" t="str">
        <f t="shared" si="16"/>
        <v>CS6D-R007-12-10</v>
      </c>
      <c r="C518" s="177" t="str">
        <f t="shared" si="17"/>
        <v>CS6D-RZ10A</v>
      </c>
      <c r="D518" s="177" t="s">
        <v>1246</v>
      </c>
      <c r="E518" s="177" t="str">
        <f>VLOOKUP(H518,通道基本信息!B:K,6,0)</f>
        <v>R</v>
      </c>
      <c r="F518" s="177" t="str">
        <f>VLOOKUP(H518,通道基本信息!B:K,5,0)</f>
        <v>Z</v>
      </c>
      <c r="G518" s="177" t="str">
        <f>VLOOKUP(H518,通道基本信息!B:K,8,0)</f>
        <v>V</v>
      </c>
      <c r="H518" s="177" t="s">
        <v>1228</v>
      </c>
      <c r="I518" s="177">
        <v>10</v>
      </c>
      <c r="J518" s="177">
        <v>36</v>
      </c>
      <c r="K518" s="177">
        <v>14383</v>
      </c>
      <c r="L518" s="177">
        <v>14419</v>
      </c>
      <c r="M518" s="177" t="s">
        <v>618</v>
      </c>
      <c r="N518" s="177" t="s">
        <v>1247</v>
      </c>
      <c r="O518" s="2" t="str">
        <f>VLOOKUP(H518,通道基本信息!B:L,3,FALSE)</f>
        <v>CS6D</v>
      </c>
    </row>
    <row r="519" s="2" customFormat="1" ht="13.5" hidden="1" customHeight="1" spans="1:15">
      <c r="A519" s="177">
        <v>516</v>
      </c>
      <c r="B519" s="177" t="str">
        <f t="shared" si="16"/>
        <v>CS6D-R007-12-11</v>
      </c>
      <c r="C519" s="177" t="str">
        <f t="shared" si="17"/>
        <v>CS6D-RZ11A</v>
      </c>
      <c r="D519" s="177" t="s">
        <v>1248</v>
      </c>
      <c r="E519" s="177" t="str">
        <f>VLOOKUP(H519,通道基本信息!B:K,6,0)</f>
        <v>R</v>
      </c>
      <c r="F519" s="177" t="str">
        <f>VLOOKUP(H519,通道基本信息!B:K,5,0)</f>
        <v>Z</v>
      </c>
      <c r="G519" s="177" t="str">
        <f>VLOOKUP(H519,通道基本信息!B:K,8,0)</f>
        <v>V</v>
      </c>
      <c r="H519" s="177" t="s">
        <v>1228</v>
      </c>
      <c r="I519" s="177">
        <v>11</v>
      </c>
      <c r="J519" s="177">
        <v>36</v>
      </c>
      <c r="K519" s="177">
        <v>14423</v>
      </c>
      <c r="L519" s="177">
        <v>14459</v>
      </c>
      <c r="M519" s="177" t="s">
        <v>621</v>
      </c>
      <c r="N519" s="177" t="s">
        <v>1249</v>
      </c>
      <c r="O519" s="2" t="str">
        <f>VLOOKUP(H519,通道基本信息!B:L,3,FALSE)</f>
        <v>CS6D</v>
      </c>
    </row>
    <row r="520" s="2" customFormat="1" ht="13.5" hidden="1" customHeight="1" spans="1:15">
      <c r="A520" s="177">
        <v>517</v>
      </c>
      <c r="B520" s="177" t="str">
        <f t="shared" si="16"/>
        <v>CS6D-R007-12-12</v>
      </c>
      <c r="C520" s="177" t="str">
        <f t="shared" si="17"/>
        <v>CS6D-RZ12A</v>
      </c>
      <c r="D520" s="177" t="s">
        <v>1250</v>
      </c>
      <c r="E520" s="177" t="str">
        <f>VLOOKUP(H520,通道基本信息!B:K,6,0)</f>
        <v>R</v>
      </c>
      <c r="F520" s="177" t="str">
        <f>VLOOKUP(H520,通道基本信息!B:K,5,0)</f>
        <v>Z</v>
      </c>
      <c r="G520" s="177" t="str">
        <f>VLOOKUP(H520,通道基本信息!B:K,8,0)</f>
        <v>V</v>
      </c>
      <c r="H520" s="177" t="s">
        <v>1228</v>
      </c>
      <c r="I520" s="177">
        <v>12</v>
      </c>
      <c r="J520" s="177">
        <v>36</v>
      </c>
      <c r="K520" s="177">
        <v>14463</v>
      </c>
      <c r="L520" s="177">
        <v>14499</v>
      </c>
      <c r="M520" s="177" t="s">
        <v>624</v>
      </c>
      <c r="N520" s="177" t="s">
        <v>1251</v>
      </c>
      <c r="O520" s="2" t="str">
        <f>VLOOKUP(H520,通道基本信息!B:L,3,FALSE)</f>
        <v>CS6D</v>
      </c>
    </row>
    <row r="521" s="2" customFormat="1" ht="13.5" hidden="1" customHeight="1" spans="1:15">
      <c r="A521" s="177">
        <v>518</v>
      </c>
      <c r="B521" s="177" t="str">
        <f t="shared" si="16"/>
        <v>CS6D-R008-13-1</v>
      </c>
      <c r="C521" s="177" t="str">
        <f t="shared" si="17"/>
        <v>CS6D-RZ13B</v>
      </c>
      <c r="D521" s="177" t="s">
        <v>1252</v>
      </c>
      <c r="E521" s="177" t="str">
        <f>VLOOKUP(H521,通道基本信息!B:K,6,0)</f>
        <v>R</v>
      </c>
      <c r="F521" s="177" t="str">
        <f>VLOOKUP(H521,通道基本信息!B:K,5,0)</f>
        <v>Z</v>
      </c>
      <c r="G521" s="177" t="str">
        <f>VLOOKUP(H521,通道基本信息!B:K,8,0)</f>
        <v>H</v>
      </c>
      <c r="H521" s="177" t="s">
        <v>1253</v>
      </c>
      <c r="I521" s="177">
        <v>1</v>
      </c>
      <c r="J521" s="177">
        <v>27</v>
      </c>
      <c r="K521" s="177">
        <v>14002.5</v>
      </c>
      <c r="L521" s="177">
        <v>14029.5</v>
      </c>
      <c r="M521" s="177" t="s">
        <v>722</v>
      </c>
      <c r="N521" s="177" t="s">
        <v>1254</v>
      </c>
      <c r="O521" s="2" t="str">
        <f>VLOOKUP(H521,通道基本信息!B:L,3,FALSE)</f>
        <v>CS6D</v>
      </c>
    </row>
    <row r="522" s="2" customFormat="1" ht="13.5" hidden="1" customHeight="1" spans="1:15">
      <c r="A522" s="177">
        <v>519</v>
      </c>
      <c r="B522" s="177" t="str">
        <f t="shared" si="16"/>
        <v>CS6D-R008-13-2</v>
      </c>
      <c r="C522" s="177" t="str">
        <f t="shared" si="17"/>
        <v>CS6D-RZ1B</v>
      </c>
      <c r="D522" s="177" t="s">
        <v>1255</v>
      </c>
      <c r="E522" s="177" t="str">
        <f>VLOOKUP(H522,通道基本信息!B:K,6,0)</f>
        <v>R</v>
      </c>
      <c r="F522" s="177" t="str">
        <f>VLOOKUP(H522,通道基本信息!B:K,5,0)</f>
        <v>Z</v>
      </c>
      <c r="G522" s="177" t="str">
        <f>VLOOKUP(H522,通道基本信息!B:K,8,0)</f>
        <v>H</v>
      </c>
      <c r="H522" s="177" t="s">
        <v>1253</v>
      </c>
      <c r="I522" s="177">
        <v>2</v>
      </c>
      <c r="J522" s="177">
        <v>27</v>
      </c>
      <c r="K522" s="177">
        <v>14032.5</v>
      </c>
      <c r="L522" s="177">
        <v>14059.5</v>
      </c>
      <c r="M522" s="177" t="s">
        <v>657</v>
      </c>
      <c r="N522" s="177" t="s">
        <v>1256</v>
      </c>
      <c r="O522" s="2" t="str">
        <f>VLOOKUP(H522,通道基本信息!B:L,3,FALSE)</f>
        <v>CS6D</v>
      </c>
    </row>
    <row r="523" s="2" customFormat="1" ht="13.5" hidden="1" customHeight="1" spans="1:15">
      <c r="A523" s="177">
        <v>520</v>
      </c>
      <c r="B523" s="177" t="str">
        <f t="shared" si="16"/>
        <v>CS6D-R008-13-3</v>
      </c>
      <c r="C523" s="177" t="str">
        <f t="shared" si="17"/>
        <v>CS6D-RZ2B</v>
      </c>
      <c r="D523" s="177" t="s">
        <v>1257</v>
      </c>
      <c r="E523" s="177" t="str">
        <f>VLOOKUP(H523,通道基本信息!B:K,6,0)</f>
        <v>R</v>
      </c>
      <c r="F523" s="177" t="str">
        <f>VLOOKUP(H523,通道基本信息!B:K,5,0)</f>
        <v>Z</v>
      </c>
      <c r="G523" s="177" t="str">
        <f>VLOOKUP(H523,通道基本信息!B:K,8,0)</f>
        <v>H</v>
      </c>
      <c r="H523" s="177" t="s">
        <v>1253</v>
      </c>
      <c r="I523" s="177">
        <v>3</v>
      </c>
      <c r="J523" s="177">
        <v>36</v>
      </c>
      <c r="K523" s="177">
        <v>14063</v>
      </c>
      <c r="L523" s="177">
        <v>14099</v>
      </c>
      <c r="M523" s="177" t="s">
        <v>658</v>
      </c>
      <c r="N523" s="177" t="s">
        <v>1258</v>
      </c>
      <c r="O523" s="2" t="str">
        <f>VLOOKUP(H523,通道基本信息!B:L,3,FALSE)</f>
        <v>CS6D</v>
      </c>
    </row>
    <row r="524" s="2" customFormat="1" ht="13.5" hidden="1" customHeight="1" spans="1:15">
      <c r="A524" s="177">
        <v>521</v>
      </c>
      <c r="B524" s="177" t="str">
        <f t="shared" si="16"/>
        <v>CS6D-R008-13-4</v>
      </c>
      <c r="C524" s="177" t="str">
        <f t="shared" si="17"/>
        <v>CS6D-RZ3B</v>
      </c>
      <c r="D524" s="177" t="s">
        <v>1259</v>
      </c>
      <c r="E524" s="177" t="str">
        <f>VLOOKUP(H524,通道基本信息!B:K,6,0)</f>
        <v>R</v>
      </c>
      <c r="F524" s="177" t="str">
        <f>VLOOKUP(H524,通道基本信息!B:K,5,0)</f>
        <v>Z</v>
      </c>
      <c r="G524" s="177" t="str">
        <f>VLOOKUP(H524,通道基本信息!B:K,8,0)</f>
        <v>H</v>
      </c>
      <c r="H524" s="177" t="s">
        <v>1253</v>
      </c>
      <c r="I524" s="177">
        <v>4</v>
      </c>
      <c r="J524" s="177">
        <v>36</v>
      </c>
      <c r="K524" s="177">
        <v>14103</v>
      </c>
      <c r="L524" s="177">
        <v>14139</v>
      </c>
      <c r="M524" s="177" t="s">
        <v>660</v>
      </c>
      <c r="N524" s="177" t="s">
        <v>1260</v>
      </c>
      <c r="O524" s="2" t="str">
        <f>VLOOKUP(H524,通道基本信息!B:L,3,FALSE)</f>
        <v>CS6D</v>
      </c>
    </row>
    <row r="525" s="2" customFormat="1" ht="13.5" hidden="1" customHeight="1" spans="1:15">
      <c r="A525" s="177">
        <v>522</v>
      </c>
      <c r="B525" s="177" t="str">
        <f t="shared" si="16"/>
        <v>CS6D-R008-13-5</v>
      </c>
      <c r="C525" s="177" t="str">
        <f t="shared" si="17"/>
        <v>CS6D-RZ4B</v>
      </c>
      <c r="D525" s="177" t="s">
        <v>1261</v>
      </c>
      <c r="E525" s="177" t="str">
        <f>VLOOKUP(H525,通道基本信息!B:K,6,0)</f>
        <v>R</v>
      </c>
      <c r="F525" s="177" t="str">
        <f>VLOOKUP(H525,通道基本信息!B:K,5,0)</f>
        <v>Z</v>
      </c>
      <c r="G525" s="177" t="str">
        <f>VLOOKUP(H525,通道基本信息!B:K,8,0)</f>
        <v>H</v>
      </c>
      <c r="H525" s="177" t="s">
        <v>1253</v>
      </c>
      <c r="I525" s="177">
        <v>5</v>
      </c>
      <c r="J525" s="177">
        <v>36</v>
      </c>
      <c r="K525" s="177">
        <v>14143</v>
      </c>
      <c r="L525" s="177">
        <v>14179</v>
      </c>
      <c r="M525" s="177" t="s">
        <v>661</v>
      </c>
      <c r="N525" s="177" t="s">
        <v>1262</v>
      </c>
      <c r="O525" s="2" t="str">
        <f>VLOOKUP(H525,通道基本信息!B:L,3,FALSE)</f>
        <v>CS6D</v>
      </c>
    </row>
    <row r="526" s="2" customFormat="1" ht="13.5" hidden="1" customHeight="1" spans="1:15">
      <c r="A526" s="177">
        <v>523</v>
      </c>
      <c r="B526" s="177" t="str">
        <f t="shared" si="16"/>
        <v>CS6D-R008-13-6</v>
      </c>
      <c r="C526" s="177" t="str">
        <f t="shared" si="17"/>
        <v>CS6D-RZ5B</v>
      </c>
      <c r="D526" s="177" t="s">
        <v>1263</v>
      </c>
      <c r="E526" s="177" t="str">
        <f>VLOOKUP(H526,通道基本信息!B:K,6,0)</f>
        <v>R</v>
      </c>
      <c r="F526" s="177" t="str">
        <f>VLOOKUP(H526,通道基本信息!B:K,5,0)</f>
        <v>Z</v>
      </c>
      <c r="G526" s="177" t="str">
        <f>VLOOKUP(H526,通道基本信息!B:K,8,0)</f>
        <v>H</v>
      </c>
      <c r="H526" s="177" t="s">
        <v>1253</v>
      </c>
      <c r="I526" s="177">
        <v>6</v>
      </c>
      <c r="J526" s="177">
        <v>36</v>
      </c>
      <c r="K526" s="177">
        <v>14183</v>
      </c>
      <c r="L526" s="177">
        <v>14219</v>
      </c>
      <c r="M526" s="177" t="s">
        <v>663</v>
      </c>
      <c r="N526" s="177" t="s">
        <v>1264</v>
      </c>
      <c r="O526" s="2" t="str">
        <f>VLOOKUP(H526,通道基本信息!B:L,3,FALSE)</f>
        <v>CS6D</v>
      </c>
    </row>
    <row r="527" s="2" customFormat="1" ht="13.5" hidden="1" customHeight="1" spans="1:15">
      <c r="A527" s="177">
        <v>524</v>
      </c>
      <c r="B527" s="177" t="str">
        <f t="shared" si="16"/>
        <v>CS6D-R008-13-7</v>
      </c>
      <c r="C527" s="177" t="str">
        <f t="shared" si="17"/>
        <v>CS6D-RZ6B</v>
      </c>
      <c r="D527" s="177" t="s">
        <v>1265</v>
      </c>
      <c r="E527" s="177" t="str">
        <f>VLOOKUP(H527,通道基本信息!B:K,6,0)</f>
        <v>R</v>
      </c>
      <c r="F527" s="177" t="str">
        <f>VLOOKUP(H527,通道基本信息!B:K,5,0)</f>
        <v>Z</v>
      </c>
      <c r="G527" s="177" t="str">
        <f>VLOOKUP(H527,通道基本信息!B:K,8,0)</f>
        <v>H</v>
      </c>
      <c r="H527" s="177" t="s">
        <v>1253</v>
      </c>
      <c r="I527" s="177">
        <v>7</v>
      </c>
      <c r="J527" s="177">
        <v>36</v>
      </c>
      <c r="K527" s="177">
        <v>14223</v>
      </c>
      <c r="L527" s="177">
        <v>14259</v>
      </c>
      <c r="M527" s="177" t="s">
        <v>700</v>
      </c>
      <c r="N527" s="177" t="s">
        <v>1266</v>
      </c>
      <c r="O527" s="2" t="str">
        <f>VLOOKUP(H527,通道基本信息!B:L,3,FALSE)</f>
        <v>CS6D</v>
      </c>
    </row>
    <row r="528" s="2" customFormat="1" ht="13.5" hidden="1" customHeight="1" spans="1:15">
      <c r="A528" s="177">
        <v>525</v>
      </c>
      <c r="B528" s="177" t="str">
        <f t="shared" si="16"/>
        <v>CS6D-R008-13-8</v>
      </c>
      <c r="C528" s="177" t="str">
        <f t="shared" si="17"/>
        <v>CS6D-RZ7B</v>
      </c>
      <c r="D528" s="177" t="s">
        <v>1267</v>
      </c>
      <c r="E528" s="177" t="str">
        <f>VLOOKUP(H528,通道基本信息!B:K,6,0)</f>
        <v>R</v>
      </c>
      <c r="F528" s="177" t="str">
        <f>VLOOKUP(H528,通道基本信息!B:K,5,0)</f>
        <v>Z</v>
      </c>
      <c r="G528" s="177" t="str">
        <f>VLOOKUP(H528,通道基本信息!B:K,8,0)</f>
        <v>H</v>
      </c>
      <c r="H528" s="177" t="s">
        <v>1253</v>
      </c>
      <c r="I528" s="177">
        <v>8</v>
      </c>
      <c r="J528" s="177">
        <v>36</v>
      </c>
      <c r="K528" s="177">
        <v>14263</v>
      </c>
      <c r="L528" s="177">
        <v>14299</v>
      </c>
      <c r="M528" s="177" t="s">
        <v>703</v>
      </c>
      <c r="N528" s="177" t="s">
        <v>1268</v>
      </c>
      <c r="O528" s="2" t="str">
        <f>VLOOKUP(H528,通道基本信息!B:L,3,FALSE)</f>
        <v>CS6D</v>
      </c>
    </row>
    <row r="529" s="2" customFormat="1" ht="13.5" hidden="1" customHeight="1" spans="1:15">
      <c r="A529" s="177">
        <v>526</v>
      </c>
      <c r="B529" s="177" t="str">
        <f t="shared" si="16"/>
        <v>CS6D-R008-13-9</v>
      </c>
      <c r="C529" s="177" t="str">
        <f t="shared" si="17"/>
        <v>CS6D-RZ8B</v>
      </c>
      <c r="D529" s="177" t="s">
        <v>1269</v>
      </c>
      <c r="E529" s="177" t="str">
        <f>VLOOKUP(H529,通道基本信息!B:K,6,0)</f>
        <v>R</v>
      </c>
      <c r="F529" s="177" t="str">
        <f>VLOOKUP(H529,通道基本信息!B:K,5,0)</f>
        <v>Z</v>
      </c>
      <c r="G529" s="177" t="str">
        <f>VLOOKUP(H529,通道基本信息!B:K,8,0)</f>
        <v>H</v>
      </c>
      <c r="H529" s="177" t="s">
        <v>1253</v>
      </c>
      <c r="I529" s="177">
        <v>9</v>
      </c>
      <c r="J529" s="177">
        <v>36</v>
      </c>
      <c r="K529" s="177">
        <v>14303</v>
      </c>
      <c r="L529" s="177">
        <v>14339</v>
      </c>
      <c r="M529" s="177" t="s">
        <v>706</v>
      </c>
      <c r="N529" s="177" t="s">
        <v>1270</v>
      </c>
      <c r="O529" s="2" t="str">
        <f>VLOOKUP(H529,通道基本信息!B:L,3,FALSE)</f>
        <v>CS6D</v>
      </c>
    </row>
    <row r="530" s="2" customFormat="1" ht="13.5" hidden="1" customHeight="1" spans="1:15">
      <c r="A530" s="177">
        <v>527</v>
      </c>
      <c r="B530" s="177" t="str">
        <f t="shared" si="16"/>
        <v>CS6D-R008-13-10</v>
      </c>
      <c r="C530" s="177" t="str">
        <f t="shared" si="17"/>
        <v>CS6D-RZ9B</v>
      </c>
      <c r="D530" s="177" t="s">
        <v>1271</v>
      </c>
      <c r="E530" s="177" t="str">
        <f>VLOOKUP(H530,通道基本信息!B:K,6,0)</f>
        <v>R</v>
      </c>
      <c r="F530" s="177" t="str">
        <f>VLOOKUP(H530,通道基本信息!B:K,5,0)</f>
        <v>Z</v>
      </c>
      <c r="G530" s="177" t="str">
        <f>VLOOKUP(H530,通道基本信息!B:K,8,0)</f>
        <v>H</v>
      </c>
      <c r="H530" s="177" t="s">
        <v>1253</v>
      </c>
      <c r="I530" s="177">
        <v>10</v>
      </c>
      <c r="J530" s="177">
        <v>36</v>
      </c>
      <c r="K530" s="177">
        <v>14343</v>
      </c>
      <c r="L530" s="177">
        <v>14379</v>
      </c>
      <c r="M530" s="177" t="s">
        <v>709</v>
      </c>
      <c r="N530" s="177" t="s">
        <v>1272</v>
      </c>
      <c r="O530" s="2" t="str">
        <f>VLOOKUP(H530,通道基本信息!B:L,3,FALSE)</f>
        <v>CS6D</v>
      </c>
    </row>
    <row r="531" s="2" customFormat="1" ht="13.5" hidden="1" customHeight="1" spans="1:15">
      <c r="A531" s="177">
        <v>528</v>
      </c>
      <c r="B531" s="177" t="str">
        <f t="shared" si="16"/>
        <v>CS6D-R008-13-11</v>
      </c>
      <c r="C531" s="177" t="str">
        <f t="shared" si="17"/>
        <v>CS6D-RZ10B</v>
      </c>
      <c r="D531" s="177" t="s">
        <v>1273</v>
      </c>
      <c r="E531" s="177" t="str">
        <f>VLOOKUP(H531,通道基本信息!B:K,6,0)</f>
        <v>R</v>
      </c>
      <c r="F531" s="177" t="str">
        <f>VLOOKUP(H531,通道基本信息!B:K,5,0)</f>
        <v>Z</v>
      </c>
      <c r="G531" s="177" t="str">
        <f>VLOOKUP(H531,通道基本信息!B:K,8,0)</f>
        <v>H</v>
      </c>
      <c r="H531" s="177" t="s">
        <v>1253</v>
      </c>
      <c r="I531" s="177">
        <v>11</v>
      </c>
      <c r="J531" s="177">
        <v>36</v>
      </c>
      <c r="K531" s="177">
        <v>14383</v>
      </c>
      <c r="L531" s="177">
        <v>14419</v>
      </c>
      <c r="M531" s="177" t="s">
        <v>712</v>
      </c>
      <c r="N531" s="177" t="s">
        <v>1274</v>
      </c>
      <c r="O531" s="2" t="str">
        <f>VLOOKUP(H531,通道基本信息!B:L,3,FALSE)</f>
        <v>CS6D</v>
      </c>
    </row>
    <row r="532" s="2" customFormat="1" ht="13.5" hidden="1" customHeight="1" spans="1:15">
      <c r="A532" s="177">
        <v>529</v>
      </c>
      <c r="B532" s="177" t="str">
        <f t="shared" si="16"/>
        <v>CS6D-R008-13-12</v>
      </c>
      <c r="C532" s="177" t="str">
        <f t="shared" si="17"/>
        <v>CS6D-RZ11B</v>
      </c>
      <c r="D532" s="177" t="s">
        <v>1275</v>
      </c>
      <c r="E532" s="177" t="str">
        <f>VLOOKUP(H532,通道基本信息!B:K,6,0)</f>
        <v>R</v>
      </c>
      <c r="F532" s="177" t="str">
        <f>VLOOKUP(H532,通道基本信息!B:K,5,0)</f>
        <v>Z</v>
      </c>
      <c r="G532" s="177" t="str">
        <f>VLOOKUP(H532,通道基本信息!B:K,8,0)</f>
        <v>H</v>
      </c>
      <c r="H532" s="177" t="s">
        <v>1253</v>
      </c>
      <c r="I532" s="177">
        <v>12</v>
      </c>
      <c r="J532" s="177">
        <v>36</v>
      </c>
      <c r="K532" s="177">
        <v>14423</v>
      </c>
      <c r="L532" s="177">
        <v>14459</v>
      </c>
      <c r="M532" s="177" t="s">
        <v>715</v>
      </c>
      <c r="N532" s="177" t="s">
        <v>1276</v>
      </c>
      <c r="O532" s="2" t="str">
        <f>VLOOKUP(H532,通道基本信息!B:L,3,FALSE)</f>
        <v>CS6D</v>
      </c>
    </row>
    <row r="533" s="2" customFormat="1" ht="13.5" hidden="1" customHeight="1" spans="1:15">
      <c r="A533" s="177">
        <v>530</v>
      </c>
      <c r="B533" s="177" t="str">
        <f t="shared" si="16"/>
        <v>CS6D-R008-13-13</v>
      </c>
      <c r="C533" s="177" t="str">
        <f t="shared" si="17"/>
        <v>CS6D-RZ12B</v>
      </c>
      <c r="D533" s="177" t="s">
        <v>1277</v>
      </c>
      <c r="E533" s="177" t="str">
        <f>VLOOKUP(H533,通道基本信息!B:K,6,0)</f>
        <v>R</v>
      </c>
      <c r="F533" s="177" t="str">
        <f>VLOOKUP(H533,通道基本信息!B:K,5,0)</f>
        <v>Z</v>
      </c>
      <c r="G533" s="177" t="str">
        <f>VLOOKUP(H533,通道基本信息!B:K,8,0)</f>
        <v>H</v>
      </c>
      <c r="H533" s="177" t="s">
        <v>1253</v>
      </c>
      <c r="I533" s="177">
        <v>13</v>
      </c>
      <c r="J533" s="177">
        <v>36</v>
      </c>
      <c r="K533" s="177">
        <v>14463</v>
      </c>
      <c r="L533" s="177">
        <v>14499</v>
      </c>
      <c r="M533" s="177" t="s">
        <v>719</v>
      </c>
      <c r="N533" s="177" t="s">
        <v>1278</v>
      </c>
      <c r="O533" s="2" t="str">
        <f>VLOOKUP(H533,通道基本信息!B:L,3,FALSE)</f>
        <v>CS6D</v>
      </c>
    </row>
    <row r="534" s="2" customFormat="1" ht="13.5" hidden="1" customHeight="1" spans="1:15">
      <c r="A534" s="177">
        <v>531</v>
      </c>
      <c r="B534" s="177" t="str">
        <f t="shared" si="16"/>
        <v>CS6D-R009-6-1</v>
      </c>
      <c r="C534" s="177" t="str">
        <f t="shared" si="17"/>
        <v>CS6D-RS7B</v>
      </c>
      <c r="D534" s="177" t="s">
        <v>1279</v>
      </c>
      <c r="E534" s="177" t="str">
        <f>VLOOKUP(H534,通道基本信息!B:K,6,0)</f>
        <v>R</v>
      </c>
      <c r="F534" s="177" t="str">
        <f>VLOOKUP(H534,通道基本信息!B:K,5,0)</f>
        <v>S</v>
      </c>
      <c r="G534" s="177" t="str">
        <f>VLOOKUP(H534,通道基本信息!B:K,8,0)</f>
        <v>H</v>
      </c>
      <c r="H534" s="177" t="s">
        <v>1280</v>
      </c>
      <c r="I534" s="177">
        <v>1</v>
      </c>
      <c r="J534" s="177">
        <v>36</v>
      </c>
      <c r="K534" s="177">
        <v>14263</v>
      </c>
      <c r="L534" s="177">
        <v>14299</v>
      </c>
      <c r="M534" s="177" t="s">
        <v>703</v>
      </c>
      <c r="N534" s="177" t="s">
        <v>1281</v>
      </c>
      <c r="O534" s="2" t="str">
        <f>VLOOKUP(H534,通道基本信息!B:L,3,FALSE)</f>
        <v>CS6D</v>
      </c>
    </row>
    <row r="535" s="2" customFormat="1" ht="13.5" hidden="1" customHeight="1" spans="1:15">
      <c r="A535" s="177">
        <v>532</v>
      </c>
      <c r="B535" s="177" t="str">
        <f t="shared" si="16"/>
        <v>CS6D-R009-6-2</v>
      </c>
      <c r="C535" s="177" t="str">
        <f t="shared" si="17"/>
        <v>CS6D-RS8B</v>
      </c>
      <c r="D535" s="177" t="s">
        <v>1282</v>
      </c>
      <c r="E535" s="177" t="str">
        <f>VLOOKUP(H535,通道基本信息!B:K,6,0)</f>
        <v>R</v>
      </c>
      <c r="F535" s="177" t="str">
        <f>VLOOKUP(H535,通道基本信息!B:K,5,0)</f>
        <v>S</v>
      </c>
      <c r="G535" s="177" t="str">
        <f>VLOOKUP(H535,通道基本信息!B:K,8,0)</f>
        <v>H</v>
      </c>
      <c r="H535" s="177" t="s">
        <v>1280</v>
      </c>
      <c r="I535" s="177">
        <v>2</v>
      </c>
      <c r="J535" s="177">
        <v>36</v>
      </c>
      <c r="K535" s="177">
        <v>14303</v>
      </c>
      <c r="L535" s="177">
        <v>14339</v>
      </c>
      <c r="M535" s="177" t="s">
        <v>706</v>
      </c>
      <c r="N535" s="177" t="s">
        <v>1283</v>
      </c>
      <c r="O535" s="2" t="str">
        <f>VLOOKUP(H535,通道基本信息!B:L,3,FALSE)</f>
        <v>CS6D</v>
      </c>
    </row>
    <row r="536" s="2" customFormat="1" ht="13.5" hidden="1" customHeight="1" spans="1:15">
      <c r="A536" s="177">
        <v>533</v>
      </c>
      <c r="B536" s="177" t="str">
        <f t="shared" si="16"/>
        <v>CS6D-R009-6-3</v>
      </c>
      <c r="C536" s="177" t="str">
        <f t="shared" si="17"/>
        <v>CS6D-RS9B</v>
      </c>
      <c r="D536" s="177" t="s">
        <v>1284</v>
      </c>
      <c r="E536" s="177" t="str">
        <f>VLOOKUP(H536,通道基本信息!B:K,6,0)</f>
        <v>R</v>
      </c>
      <c r="F536" s="177" t="str">
        <f>VLOOKUP(H536,通道基本信息!B:K,5,0)</f>
        <v>S</v>
      </c>
      <c r="G536" s="177" t="str">
        <f>VLOOKUP(H536,通道基本信息!B:K,8,0)</f>
        <v>H</v>
      </c>
      <c r="H536" s="177" t="s">
        <v>1280</v>
      </c>
      <c r="I536" s="177">
        <v>3</v>
      </c>
      <c r="J536" s="177">
        <v>36</v>
      </c>
      <c r="K536" s="177">
        <v>14343</v>
      </c>
      <c r="L536" s="177">
        <v>14379</v>
      </c>
      <c r="M536" s="177" t="s">
        <v>709</v>
      </c>
      <c r="N536" s="177" t="s">
        <v>1285</v>
      </c>
      <c r="O536" s="2" t="str">
        <f>VLOOKUP(H536,通道基本信息!B:L,3,FALSE)</f>
        <v>CS6D</v>
      </c>
    </row>
    <row r="537" s="2" customFormat="1" ht="13.5" hidden="1" customHeight="1" spans="1:15">
      <c r="A537" s="177">
        <v>534</v>
      </c>
      <c r="B537" s="177" t="str">
        <f t="shared" si="16"/>
        <v>CS6D-R009-6-4</v>
      </c>
      <c r="C537" s="177" t="str">
        <f t="shared" si="17"/>
        <v>CS6D-RS10B</v>
      </c>
      <c r="D537" s="177" t="s">
        <v>1286</v>
      </c>
      <c r="E537" s="177" t="str">
        <f>VLOOKUP(H537,通道基本信息!B:K,6,0)</f>
        <v>R</v>
      </c>
      <c r="F537" s="177" t="str">
        <f>VLOOKUP(H537,通道基本信息!B:K,5,0)</f>
        <v>S</v>
      </c>
      <c r="G537" s="177" t="str">
        <f>VLOOKUP(H537,通道基本信息!B:K,8,0)</f>
        <v>H</v>
      </c>
      <c r="H537" s="177" t="s">
        <v>1280</v>
      </c>
      <c r="I537" s="177">
        <v>4</v>
      </c>
      <c r="J537" s="177">
        <v>36</v>
      </c>
      <c r="K537" s="177">
        <v>14383</v>
      </c>
      <c r="L537" s="177">
        <v>14419</v>
      </c>
      <c r="M537" s="177" t="s">
        <v>712</v>
      </c>
      <c r="N537" s="177" t="s">
        <v>1287</v>
      </c>
      <c r="O537" s="2" t="str">
        <f>VLOOKUP(H537,通道基本信息!B:L,3,FALSE)</f>
        <v>CS6D</v>
      </c>
    </row>
    <row r="538" s="2" customFormat="1" ht="13.5" hidden="1" customHeight="1" spans="1:15">
      <c r="A538" s="177">
        <v>535</v>
      </c>
      <c r="B538" s="177" t="str">
        <f t="shared" si="16"/>
        <v>CS6D-R009-6-5</v>
      </c>
      <c r="C538" s="177" t="str">
        <f t="shared" si="17"/>
        <v>CS6D-RS11B</v>
      </c>
      <c r="D538" s="177" t="s">
        <v>1288</v>
      </c>
      <c r="E538" s="177" t="str">
        <f>VLOOKUP(H538,通道基本信息!B:K,6,0)</f>
        <v>R</v>
      </c>
      <c r="F538" s="177" t="str">
        <f>VLOOKUP(H538,通道基本信息!B:K,5,0)</f>
        <v>S</v>
      </c>
      <c r="G538" s="177" t="str">
        <f>VLOOKUP(H538,通道基本信息!B:K,8,0)</f>
        <v>H</v>
      </c>
      <c r="H538" s="177" t="s">
        <v>1280</v>
      </c>
      <c r="I538" s="177">
        <v>5</v>
      </c>
      <c r="J538" s="177">
        <v>36</v>
      </c>
      <c r="K538" s="177">
        <v>14423</v>
      </c>
      <c r="L538" s="177">
        <v>14459</v>
      </c>
      <c r="M538" s="177" t="s">
        <v>715</v>
      </c>
      <c r="N538" s="177" t="s">
        <v>1289</v>
      </c>
      <c r="O538" s="2" t="str">
        <f>VLOOKUP(H538,通道基本信息!B:L,3,FALSE)</f>
        <v>CS6D</v>
      </c>
    </row>
    <row r="539" s="2" customFormat="1" ht="13.5" hidden="1" customHeight="1" spans="1:15">
      <c r="A539" s="177">
        <v>536</v>
      </c>
      <c r="B539" s="177" t="str">
        <f t="shared" si="16"/>
        <v>CS6D-R009-6-6</v>
      </c>
      <c r="C539" s="177" t="str">
        <f t="shared" si="17"/>
        <v>CS6D-RS12B</v>
      </c>
      <c r="D539" s="177" t="s">
        <v>1290</v>
      </c>
      <c r="E539" s="177" t="str">
        <f>VLOOKUP(H539,通道基本信息!B:K,6,0)</f>
        <v>R</v>
      </c>
      <c r="F539" s="177" t="str">
        <f>VLOOKUP(H539,通道基本信息!B:K,5,0)</f>
        <v>S</v>
      </c>
      <c r="G539" s="177" t="str">
        <f>VLOOKUP(H539,通道基本信息!B:K,8,0)</f>
        <v>H</v>
      </c>
      <c r="H539" s="177" t="s">
        <v>1280</v>
      </c>
      <c r="I539" s="177">
        <v>6</v>
      </c>
      <c r="J539" s="177">
        <v>36</v>
      </c>
      <c r="K539" s="177">
        <v>14463</v>
      </c>
      <c r="L539" s="177">
        <v>14499</v>
      </c>
      <c r="M539" s="177" t="s">
        <v>719</v>
      </c>
      <c r="N539" s="177" t="s">
        <v>1291</v>
      </c>
      <c r="O539" s="2" t="str">
        <f>VLOOKUP(H539,通道基本信息!B:L,3,FALSE)</f>
        <v>CS6D</v>
      </c>
    </row>
    <row r="540" s="2" customFormat="1" ht="13.5" hidden="1" customHeight="1" spans="1:15">
      <c r="A540" s="177">
        <v>537</v>
      </c>
      <c r="B540" s="177" t="str">
        <f t="shared" si="16"/>
        <v>CS6D-T001-12-1</v>
      </c>
      <c r="C540" s="177" t="str">
        <f t="shared" si="17"/>
        <v>CS6D-TA1A</v>
      </c>
      <c r="D540" s="177" t="s">
        <v>1151</v>
      </c>
      <c r="E540" s="177" t="str">
        <f>VLOOKUP(H540,通道基本信息!B:K,6,0)</f>
        <v>T</v>
      </c>
      <c r="F540" s="177" t="str">
        <f>VLOOKUP(H540,通道基本信息!B:K,5,0)</f>
        <v>A</v>
      </c>
      <c r="G540" s="177" t="str">
        <f>VLOOKUP(H540,通道基本信息!B:K,8,0)</f>
        <v>H</v>
      </c>
      <c r="H540" s="177" t="s">
        <v>1292</v>
      </c>
      <c r="I540" s="177">
        <v>1</v>
      </c>
      <c r="J540" s="177">
        <v>36</v>
      </c>
      <c r="K540" s="177">
        <v>3702</v>
      </c>
      <c r="L540" s="177">
        <v>3738</v>
      </c>
      <c r="M540" s="177" t="s">
        <v>634</v>
      </c>
      <c r="N540" s="177" t="s">
        <v>1153</v>
      </c>
      <c r="O540" s="2" t="str">
        <f>VLOOKUP(H540,通道基本信息!B:L,3,FALSE)</f>
        <v>CS6D</v>
      </c>
    </row>
    <row r="541" s="2" customFormat="1" ht="13.5" hidden="1" customHeight="1" spans="1:15">
      <c r="A541" s="177">
        <v>538</v>
      </c>
      <c r="B541" s="177" t="str">
        <f t="shared" si="16"/>
        <v>CS6D-T001-12-2</v>
      </c>
      <c r="C541" s="177" t="str">
        <f t="shared" si="17"/>
        <v>CS6D-TA2A</v>
      </c>
      <c r="D541" s="177" t="s">
        <v>1154</v>
      </c>
      <c r="E541" s="177" t="str">
        <f>VLOOKUP(H541,通道基本信息!B:K,6,0)</f>
        <v>T</v>
      </c>
      <c r="F541" s="177" t="str">
        <f>VLOOKUP(H541,通道基本信息!B:K,5,0)</f>
        <v>A</v>
      </c>
      <c r="G541" s="177" t="str">
        <f>VLOOKUP(H541,通道基本信息!B:K,8,0)</f>
        <v>H</v>
      </c>
      <c r="H541" s="177" t="s">
        <v>1292</v>
      </c>
      <c r="I541" s="177">
        <v>2</v>
      </c>
      <c r="J541" s="177">
        <v>36</v>
      </c>
      <c r="K541" s="177">
        <v>3742</v>
      </c>
      <c r="L541" s="177">
        <v>3778</v>
      </c>
      <c r="M541" s="177" t="s">
        <v>637</v>
      </c>
      <c r="N541" s="177" t="s">
        <v>1155</v>
      </c>
      <c r="O541" s="2" t="str">
        <f>VLOOKUP(H541,通道基本信息!B:L,3,FALSE)</f>
        <v>CS6D</v>
      </c>
    </row>
    <row r="542" s="2" customFormat="1" ht="13.5" hidden="1" customHeight="1" spans="1:15">
      <c r="A542" s="177">
        <v>539</v>
      </c>
      <c r="B542" s="177" t="str">
        <f t="shared" si="16"/>
        <v>CS6D-T001-12-3</v>
      </c>
      <c r="C542" s="177" t="str">
        <f t="shared" si="17"/>
        <v>CS6D-TA3A</v>
      </c>
      <c r="D542" s="177" t="s">
        <v>1156</v>
      </c>
      <c r="E542" s="177" t="str">
        <f>VLOOKUP(H542,通道基本信息!B:K,6,0)</f>
        <v>T</v>
      </c>
      <c r="F542" s="177" t="str">
        <f>VLOOKUP(H542,通道基本信息!B:K,5,0)</f>
        <v>A</v>
      </c>
      <c r="G542" s="177" t="str">
        <f>VLOOKUP(H542,通道基本信息!B:K,8,0)</f>
        <v>H</v>
      </c>
      <c r="H542" s="177" t="s">
        <v>1292</v>
      </c>
      <c r="I542" s="177">
        <v>3</v>
      </c>
      <c r="J542" s="177">
        <v>36</v>
      </c>
      <c r="K542" s="177">
        <v>3782</v>
      </c>
      <c r="L542" s="177">
        <v>3818</v>
      </c>
      <c r="M542" s="177" t="s">
        <v>640</v>
      </c>
      <c r="N542" s="177" t="s">
        <v>1157</v>
      </c>
      <c r="O542" s="2" t="str">
        <f>VLOOKUP(H542,通道基本信息!B:L,3,FALSE)</f>
        <v>CS6D</v>
      </c>
    </row>
    <row r="543" s="2" customFormat="1" ht="13.5" hidden="1" customHeight="1" spans="1:15">
      <c r="A543" s="177">
        <v>540</v>
      </c>
      <c r="B543" s="177" t="str">
        <f t="shared" si="16"/>
        <v>CS6D-T001-12-4</v>
      </c>
      <c r="C543" s="177" t="str">
        <f t="shared" si="17"/>
        <v>CS6D-TA4A</v>
      </c>
      <c r="D543" s="177" t="s">
        <v>1158</v>
      </c>
      <c r="E543" s="177" t="str">
        <f>VLOOKUP(H543,通道基本信息!B:K,6,0)</f>
        <v>T</v>
      </c>
      <c r="F543" s="177" t="str">
        <f>VLOOKUP(H543,通道基本信息!B:K,5,0)</f>
        <v>A</v>
      </c>
      <c r="G543" s="177" t="str">
        <f>VLOOKUP(H543,通道基本信息!B:K,8,0)</f>
        <v>H</v>
      </c>
      <c r="H543" s="177" t="s">
        <v>1292</v>
      </c>
      <c r="I543" s="177">
        <v>4</v>
      </c>
      <c r="J543" s="177">
        <v>36</v>
      </c>
      <c r="K543" s="177">
        <v>3822</v>
      </c>
      <c r="L543" s="177">
        <v>3858</v>
      </c>
      <c r="M543" s="177" t="s">
        <v>643</v>
      </c>
      <c r="N543" s="177" t="s">
        <v>1159</v>
      </c>
      <c r="O543" s="2" t="str">
        <f>VLOOKUP(H543,通道基本信息!B:L,3,FALSE)</f>
        <v>CS6D</v>
      </c>
    </row>
    <row r="544" s="2" customFormat="1" ht="13.5" hidden="1" customHeight="1" spans="1:15">
      <c r="A544" s="177">
        <v>541</v>
      </c>
      <c r="B544" s="177" t="str">
        <f t="shared" si="16"/>
        <v>CS6D-T001-12-5</v>
      </c>
      <c r="C544" s="177" t="str">
        <f t="shared" si="17"/>
        <v>CS6D-TA5A</v>
      </c>
      <c r="D544" s="177" t="s">
        <v>1160</v>
      </c>
      <c r="E544" s="177" t="str">
        <f>VLOOKUP(H544,通道基本信息!B:K,6,0)</f>
        <v>T</v>
      </c>
      <c r="F544" s="177" t="str">
        <f>VLOOKUP(H544,通道基本信息!B:K,5,0)</f>
        <v>A</v>
      </c>
      <c r="G544" s="177" t="str">
        <f>VLOOKUP(H544,通道基本信息!B:K,8,0)</f>
        <v>H</v>
      </c>
      <c r="H544" s="177" t="s">
        <v>1292</v>
      </c>
      <c r="I544" s="177">
        <v>5</v>
      </c>
      <c r="J544" s="177">
        <v>36</v>
      </c>
      <c r="K544" s="177">
        <v>3862</v>
      </c>
      <c r="L544" s="177">
        <v>3898</v>
      </c>
      <c r="M544" s="177" t="s">
        <v>645</v>
      </c>
      <c r="N544" s="177" t="s">
        <v>1161</v>
      </c>
      <c r="O544" s="2" t="str">
        <f>VLOOKUP(H544,通道基本信息!B:L,3,FALSE)</f>
        <v>CS6D</v>
      </c>
    </row>
    <row r="545" s="2" customFormat="1" ht="13.5" hidden="1" customHeight="1" spans="1:15">
      <c r="A545" s="177">
        <v>542</v>
      </c>
      <c r="B545" s="177" t="str">
        <f t="shared" si="16"/>
        <v>CS6D-T001-12-6</v>
      </c>
      <c r="C545" s="177" t="str">
        <f t="shared" si="17"/>
        <v>CS6D-TA6A</v>
      </c>
      <c r="D545" s="177" t="s">
        <v>1162</v>
      </c>
      <c r="E545" s="177" t="str">
        <f>VLOOKUP(H545,通道基本信息!B:K,6,0)</f>
        <v>T</v>
      </c>
      <c r="F545" s="177" t="str">
        <f>VLOOKUP(H545,通道基本信息!B:K,5,0)</f>
        <v>A</v>
      </c>
      <c r="G545" s="177" t="str">
        <f>VLOOKUP(H545,通道基本信息!B:K,8,0)</f>
        <v>H</v>
      </c>
      <c r="H545" s="177" t="s">
        <v>1292</v>
      </c>
      <c r="I545" s="177">
        <v>6</v>
      </c>
      <c r="J545" s="177">
        <v>36</v>
      </c>
      <c r="K545" s="177">
        <v>3902</v>
      </c>
      <c r="L545" s="177">
        <v>3938</v>
      </c>
      <c r="M545" s="177" t="s">
        <v>646</v>
      </c>
      <c r="N545" s="177" t="s">
        <v>1163</v>
      </c>
      <c r="O545" s="2" t="str">
        <f>VLOOKUP(H545,通道基本信息!B:L,3,FALSE)</f>
        <v>CS6D</v>
      </c>
    </row>
    <row r="546" s="2" customFormat="1" ht="13.5" hidden="1" customHeight="1" spans="1:15">
      <c r="A546" s="177">
        <v>543</v>
      </c>
      <c r="B546" s="177" t="str">
        <f t="shared" si="16"/>
        <v>CS6D-T001-12-7</v>
      </c>
      <c r="C546" s="177" t="str">
        <f t="shared" si="17"/>
        <v>CS6D-TA7A</v>
      </c>
      <c r="D546" s="177" t="s">
        <v>1164</v>
      </c>
      <c r="E546" s="177" t="str">
        <f>VLOOKUP(H546,通道基本信息!B:K,6,0)</f>
        <v>T</v>
      </c>
      <c r="F546" s="177" t="str">
        <f>VLOOKUP(H546,通道基本信息!B:K,5,0)</f>
        <v>A</v>
      </c>
      <c r="G546" s="177" t="str">
        <f>VLOOKUP(H546,通道基本信息!B:K,8,0)</f>
        <v>H</v>
      </c>
      <c r="H546" s="177" t="s">
        <v>1292</v>
      </c>
      <c r="I546" s="177">
        <v>7</v>
      </c>
      <c r="J546" s="177">
        <v>36</v>
      </c>
      <c r="K546" s="177">
        <v>3942</v>
      </c>
      <c r="L546" s="177">
        <v>3978</v>
      </c>
      <c r="M546" s="177" t="s">
        <v>647</v>
      </c>
      <c r="N546" s="177" t="s">
        <v>1165</v>
      </c>
      <c r="O546" s="2" t="str">
        <f>VLOOKUP(H546,通道基本信息!B:L,3,FALSE)</f>
        <v>CS6D</v>
      </c>
    </row>
    <row r="547" s="2" customFormat="1" ht="13.5" hidden="1" customHeight="1" spans="1:15">
      <c r="A547" s="177">
        <v>544</v>
      </c>
      <c r="B547" s="177" t="str">
        <f t="shared" si="16"/>
        <v>CS6D-T001-12-8</v>
      </c>
      <c r="C547" s="177" t="str">
        <f t="shared" si="17"/>
        <v>CS6D-TA8A</v>
      </c>
      <c r="D547" s="177" t="s">
        <v>1166</v>
      </c>
      <c r="E547" s="177" t="str">
        <f>VLOOKUP(H547,通道基本信息!B:K,6,0)</f>
        <v>T</v>
      </c>
      <c r="F547" s="177" t="str">
        <f>VLOOKUP(H547,通道基本信息!B:K,5,0)</f>
        <v>A</v>
      </c>
      <c r="G547" s="177" t="str">
        <f>VLOOKUP(H547,通道基本信息!B:K,8,0)</f>
        <v>H</v>
      </c>
      <c r="H547" s="177" t="s">
        <v>1292</v>
      </c>
      <c r="I547" s="177">
        <v>8</v>
      </c>
      <c r="J547" s="177">
        <v>36</v>
      </c>
      <c r="K547" s="177">
        <v>3982</v>
      </c>
      <c r="L547" s="177">
        <v>4018</v>
      </c>
      <c r="M547" s="177" t="s">
        <v>648</v>
      </c>
      <c r="N547" s="177" t="s">
        <v>1167</v>
      </c>
      <c r="O547" s="2" t="str">
        <f>VLOOKUP(H547,通道基本信息!B:L,3,FALSE)</f>
        <v>CS6D</v>
      </c>
    </row>
    <row r="548" s="2" customFormat="1" ht="13.5" hidden="1" customHeight="1" spans="1:15">
      <c r="A548" s="177">
        <v>545</v>
      </c>
      <c r="B548" s="177" t="str">
        <f t="shared" si="16"/>
        <v>CS6D-T001-12-9</v>
      </c>
      <c r="C548" s="177" t="str">
        <f t="shared" si="17"/>
        <v>CS6D-TA9A</v>
      </c>
      <c r="D548" s="177" t="s">
        <v>1168</v>
      </c>
      <c r="E548" s="177" t="str">
        <f>VLOOKUP(H548,通道基本信息!B:K,6,0)</f>
        <v>T</v>
      </c>
      <c r="F548" s="177" t="str">
        <f>VLOOKUP(H548,通道基本信息!B:K,5,0)</f>
        <v>A</v>
      </c>
      <c r="G548" s="177" t="str">
        <f>VLOOKUP(H548,通道基本信息!B:K,8,0)</f>
        <v>H</v>
      </c>
      <c r="H548" s="177" t="s">
        <v>1292</v>
      </c>
      <c r="I548" s="177">
        <v>9</v>
      </c>
      <c r="J548" s="177">
        <v>36</v>
      </c>
      <c r="K548" s="177">
        <v>4022</v>
      </c>
      <c r="L548" s="177">
        <v>4058</v>
      </c>
      <c r="M548" s="177" t="s">
        <v>615</v>
      </c>
      <c r="N548" s="177" t="s">
        <v>1169</v>
      </c>
      <c r="O548" s="2" t="str">
        <f>VLOOKUP(H548,通道基本信息!B:L,3,FALSE)</f>
        <v>CS6D</v>
      </c>
    </row>
    <row r="549" s="2" customFormat="1" ht="13.5" hidden="1" customHeight="1" spans="1:15">
      <c r="A549" s="177">
        <v>546</v>
      </c>
      <c r="B549" s="177" t="str">
        <f t="shared" si="16"/>
        <v>CS6D-T001-12-10</v>
      </c>
      <c r="C549" s="177" t="str">
        <f t="shared" si="17"/>
        <v>CS6D-TA10A</v>
      </c>
      <c r="D549" s="177" t="s">
        <v>1170</v>
      </c>
      <c r="E549" s="177" t="str">
        <f>VLOOKUP(H549,通道基本信息!B:K,6,0)</f>
        <v>T</v>
      </c>
      <c r="F549" s="177" t="str">
        <f>VLOOKUP(H549,通道基本信息!B:K,5,0)</f>
        <v>A</v>
      </c>
      <c r="G549" s="177" t="str">
        <f>VLOOKUP(H549,通道基本信息!B:K,8,0)</f>
        <v>H</v>
      </c>
      <c r="H549" s="177" t="s">
        <v>1292</v>
      </c>
      <c r="I549" s="177">
        <v>10</v>
      </c>
      <c r="J549" s="177">
        <v>36</v>
      </c>
      <c r="K549" s="177">
        <v>4062</v>
      </c>
      <c r="L549" s="177">
        <v>4098</v>
      </c>
      <c r="M549" s="177" t="s">
        <v>618</v>
      </c>
      <c r="N549" s="177" t="s">
        <v>1171</v>
      </c>
      <c r="O549" s="2" t="str">
        <f>VLOOKUP(H549,通道基本信息!B:L,3,FALSE)</f>
        <v>CS6D</v>
      </c>
    </row>
    <row r="550" s="2" customFormat="1" ht="13.5" hidden="1" customHeight="1" spans="1:15">
      <c r="A550" s="177">
        <v>547</v>
      </c>
      <c r="B550" s="177" t="str">
        <f t="shared" si="16"/>
        <v>CS6D-T001-12-11</v>
      </c>
      <c r="C550" s="177" t="str">
        <f t="shared" si="17"/>
        <v>CS6D-TA11A</v>
      </c>
      <c r="D550" s="177" t="s">
        <v>1172</v>
      </c>
      <c r="E550" s="177" t="str">
        <f>VLOOKUP(H550,通道基本信息!B:K,6,0)</f>
        <v>T</v>
      </c>
      <c r="F550" s="177" t="str">
        <f>VLOOKUP(H550,通道基本信息!B:K,5,0)</f>
        <v>A</v>
      </c>
      <c r="G550" s="177" t="str">
        <f>VLOOKUP(H550,通道基本信息!B:K,8,0)</f>
        <v>H</v>
      </c>
      <c r="H550" s="177" t="s">
        <v>1292</v>
      </c>
      <c r="I550" s="177">
        <v>11</v>
      </c>
      <c r="J550" s="177">
        <v>36</v>
      </c>
      <c r="K550" s="177">
        <v>4102</v>
      </c>
      <c r="L550" s="177">
        <v>4138</v>
      </c>
      <c r="M550" s="177" t="s">
        <v>621</v>
      </c>
      <c r="N550" s="177" t="s">
        <v>1173</v>
      </c>
      <c r="O550" s="2" t="str">
        <f>VLOOKUP(H550,通道基本信息!B:L,3,FALSE)</f>
        <v>CS6D</v>
      </c>
    </row>
    <row r="551" s="2" customFormat="1" ht="13.5" hidden="1" customHeight="1" spans="1:15">
      <c r="A551" s="177">
        <v>548</v>
      </c>
      <c r="B551" s="177" t="str">
        <f t="shared" si="16"/>
        <v>CS6D-T001-12-12</v>
      </c>
      <c r="C551" s="177" t="str">
        <f t="shared" si="17"/>
        <v>CS6D-TA12A</v>
      </c>
      <c r="D551" s="177" t="s">
        <v>1174</v>
      </c>
      <c r="E551" s="177" t="str">
        <f>VLOOKUP(H551,通道基本信息!B:K,6,0)</f>
        <v>T</v>
      </c>
      <c r="F551" s="177" t="str">
        <f>VLOOKUP(H551,通道基本信息!B:K,5,0)</f>
        <v>A</v>
      </c>
      <c r="G551" s="177" t="str">
        <f>VLOOKUP(H551,通道基本信息!B:K,8,0)</f>
        <v>H</v>
      </c>
      <c r="H551" s="177" t="s">
        <v>1292</v>
      </c>
      <c r="I551" s="177">
        <v>12</v>
      </c>
      <c r="J551" s="177">
        <v>36</v>
      </c>
      <c r="K551" s="177">
        <v>4142</v>
      </c>
      <c r="L551" s="177">
        <v>4178</v>
      </c>
      <c r="M551" s="177" t="s">
        <v>624</v>
      </c>
      <c r="N551" s="177" t="s">
        <v>1175</v>
      </c>
      <c r="O551" s="2" t="str">
        <f>VLOOKUP(H551,通道基本信息!B:L,3,FALSE)</f>
        <v>CS6D</v>
      </c>
    </row>
    <row r="552" s="2" customFormat="1" ht="13.5" hidden="1" customHeight="1" spans="1:15">
      <c r="A552" s="177">
        <v>549</v>
      </c>
      <c r="B552" s="177" t="str">
        <f t="shared" si="16"/>
        <v>CS6D-T002-13-1</v>
      </c>
      <c r="C552" s="177" t="str">
        <f t="shared" si="17"/>
        <v>CS6D-TA1B</v>
      </c>
      <c r="D552" s="177" t="s">
        <v>1176</v>
      </c>
      <c r="E552" s="177" t="str">
        <f>VLOOKUP(H552,通道基本信息!B:K,6,0)</f>
        <v>T</v>
      </c>
      <c r="F552" s="177" t="str">
        <f>VLOOKUP(H552,通道基本信息!B:K,5,0)</f>
        <v>A</v>
      </c>
      <c r="G552" s="177" t="str">
        <f>VLOOKUP(H552,通道基本信息!B:K,8,0)</f>
        <v>V</v>
      </c>
      <c r="H552" s="177" t="s">
        <v>1293</v>
      </c>
      <c r="I552" s="177">
        <v>1</v>
      </c>
      <c r="J552" s="177">
        <v>27</v>
      </c>
      <c r="K552" s="177">
        <v>3701.5</v>
      </c>
      <c r="L552" s="177">
        <v>3728.5</v>
      </c>
      <c r="M552" s="177" t="s">
        <v>657</v>
      </c>
      <c r="N552" s="177" t="s">
        <v>1178</v>
      </c>
      <c r="O552" s="2" t="str">
        <f>VLOOKUP(H552,通道基本信息!B:L,3,FALSE)</f>
        <v>CS6D</v>
      </c>
    </row>
    <row r="553" s="2" customFormat="1" ht="13.5" hidden="1" customHeight="1" spans="1:15">
      <c r="A553" s="177">
        <v>550</v>
      </c>
      <c r="B553" s="177" t="str">
        <f t="shared" si="16"/>
        <v>CS6D-T002-13-2</v>
      </c>
      <c r="C553" s="177" t="str">
        <f t="shared" si="17"/>
        <v>CS6D-TA2B</v>
      </c>
      <c r="D553" s="177" t="s">
        <v>1179</v>
      </c>
      <c r="E553" s="177" t="str">
        <f>VLOOKUP(H553,通道基本信息!B:K,6,0)</f>
        <v>T</v>
      </c>
      <c r="F553" s="177" t="str">
        <f>VLOOKUP(H553,通道基本信息!B:K,5,0)</f>
        <v>A</v>
      </c>
      <c r="G553" s="177" t="str">
        <f>VLOOKUP(H553,通道基本信息!B:K,8,0)</f>
        <v>V</v>
      </c>
      <c r="H553" s="177" t="s">
        <v>1293</v>
      </c>
      <c r="I553" s="177">
        <v>2</v>
      </c>
      <c r="J553" s="177">
        <v>27</v>
      </c>
      <c r="K553" s="177">
        <v>3731.5</v>
      </c>
      <c r="L553" s="177">
        <v>3758.5</v>
      </c>
      <c r="M553" s="177" t="s">
        <v>658</v>
      </c>
      <c r="N553" s="177" t="s">
        <v>1180</v>
      </c>
      <c r="O553" s="2" t="str">
        <f>VLOOKUP(H553,通道基本信息!B:L,3,FALSE)</f>
        <v>CS6D</v>
      </c>
    </row>
    <row r="554" s="2" customFormat="1" ht="13.5" hidden="1" customHeight="1" spans="1:15">
      <c r="A554" s="177">
        <v>551</v>
      </c>
      <c r="B554" s="177" t="str">
        <f t="shared" si="16"/>
        <v>CS6D-T002-13-3</v>
      </c>
      <c r="C554" s="177" t="str">
        <f t="shared" si="17"/>
        <v>CS6D-TA3B</v>
      </c>
      <c r="D554" s="177" t="s">
        <v>1181</v>
      </c>
      <c r="E554" s="177" t="str">
        <f>VLOOKUP(H554,通道基本信息!B:K,6,0)</f>
        <v>T</v>
      </c>
      <c r="F554" s="177" t="str">
        <f>VLOOKUP(H554,通道基本信息!B:K,5,0)</f>
        <v>A</v>
      </c>
      <c r="G554" s="177" t="str">
        <f>VLOOKUP(H554,通道基本信息!B:K,8,0)</f>
        <v>V</v>
      </c>
      <c r="H554" s="177" t="s">
        <v>1293</v>
      </c>
      <c r="I554" s="177">
        <v>3</v>
      </c>
      <c r="J554" s="177">
        <v>36</v>
      </c>
      <c r="K554" s="177">
        <v>3762</v>
      </c>
      <c r="L554" s="177">
        <v>3798</v>
      </c>
      <c r="M554" s="177" t="s">
        <v>660</v>
      </c>
      <c r="N554" s="177" t="s">
        <v>1182</v>
      </c>
      <c r="O554" s="2" t="str">
        <f>VLOOKUP(H554,通道基本信息!B:L,3,FALSE)</f>
        <v>CS6D</v>
      </c>
    </row>
    <row r="555" s="2" customFormat="1" ht="13.5" hidden="1" customHeight="1" spans="1:15">
      <c r="A555" s="177">
        <v>552</v>
      </c>
      <c r="B555" s="177" t="str">
        <f t="shared" si="16"/>
        <v>CS6D-T002-13-4</v>
      </c>
      <c r="C555" s="177" t="str">
        <f t="shared" si="17"/>
        <v>CS6D-TA4B</v>
      </c>
      <c r="D555" s="177" t="s">
        <v>1183</v>
      </c>
      <c r="E555" s="177" t="str">
        <f>VLOOKUP(H555,通道基本信息!B:K,6,0)</f>
        <v>T</v>
      </c>
      <c r="F555" s="177" t="str">
        <f>VLOOKUP(H555,通道基本信息!B:K,5,0)</f>
        <v>A</v>
      </c>
      <c r="G555" s="177" t="str">
        <f>VLOOKUP(H555,通道基本信息!B:K,8,0)</f>
        <v>V</v>
      </c>
      <c r="H555" s="177" t="s">
        <v>1293</v>
      </c>
      <c r="I555" s="177">
        <v>4</v>
      </c>
      <c r="J555" s="177">
        <v>36</v>
      </c>
      <c r="K555" s="177">
        <v>3802</v>
      </c>
      <c r="L555" s="177">
        <v>3838</v>
      </c>
      <c r="M555" s="177" t="s">
        <v>661</v>
      </c>
      <c r="N555" s="177" t="s">
        <v>1184</v>
      </c>
      <c r="O555" s="2" t="str">
        <f>VLOOKUP(H555,通道基本信息!B:L,3,FALSE)</f>
        <v>CS6D</v>
      </c>
    </row>
    <row r="556" s="2" customFormat="1" ht="13.5" hidden="1" customHeight="1" spans="1:15">
      <c r="A556" s="177">
        <v>553</v>
      </c>
      <c r="B556" s="177" t="str">
        <f t="shared" si="16"/>
        <v>CS6D-T002-13-5</v>
      </c>
      <c r="C556" s="177" t="str">
        <f t="shared" si="17"/>
        <v>CS6D-TA5B</v>
      </c>
      <c r="D556" s="177" t="s">
        <v>1185</v>
      </c>
      <c r="E556" s="177" t="str">
        <f>VLOOKUP(H556,通道基本信息!B:K,6,0)</f>
        <v>T</v>
      </c>
      <c r="F556" s="177" t="str">
        <f>VLOOKUP(H556,通道基本信息!B:K,5,0)</f>
        <v>A</v>
      </c>
      <c r="G556" s="177" t="str">
        <f>VLOOKUP(H556,通道基本信息!B:K,8,0)</f>
        <v>V</v>
      </c>
      <c r="H556" s="177" t="s">
        <v>1293</v>
      </c>
      <c r="I556" s="177">
        <v>5</v>
      </c>
      <c r="J556" s="177">
        <v>36</v>
      </c>
      <c r="K556" s="177">
        <v>3842</v>
      </c>
      <c r="L556" s="177">
        <v>3878</v>
      </c>
      <c r="M556" s="177" t="s">
        <v>663</v>
      </c>
      <c r="N556" s="177" t="s">
        <v>1186</v>
      </c>
      <c r="O556" s="2" t="str">
        <f>VLOOKUP(H556,通道基本信息!B:L,3,FALSE)</f>
        <v>CS6D</v>
      </c>
    </row>
    <row r="557" s="2" customFormat="1" ht="13.5" hidden="1" customHeight="1" spans="1:15">
      <c r="A557" s="177">
        <v>554</v>
      </c>
      <c r="B557" s="177" t="str">
        <f t="shared" si="16"/>
        <v>CS6D-T002-13-6</v>
      </c>
      <c r="C557" s="177" t="str">
        <f t="shared" si="17"/>
        <v>CS6D-TA6B</v>
      </c>
      <c r="D557" s="177" t="s">
        <v>1187</v>
      </c>
      <c r="E557" s="177" t="str">
        <f>VLOOKUP(H557,通道基本信息!B:K,6,0)</f>
        <v>T</v>
      </c>
      <c r="F557" s="177" t="str">
        <f>VLOOKUP(H557,通道基本信息!B:K,5,0)</f>
        <v>A</v>
      </c>
      <c r="G557" s="177" t="str">
        <f>VLOOKUP(H557,通道基本信息!B:K,8,0)</f>
        <v>V</v>
      </c>
      <c r="H557" s="177" t="s">
        <v>1293</v>
      </c>
      <c r="I557" s="177">
        <v>6</v>
      </c>
      <c r="J557" s="177">
        <v>36</v>
      </c>
      <c r="K557" s="177">
        <v>3882</v>
      </c>
      <c r="L557" s="177">
        <v>3918</v>
      </c>
      <c r="M557" s="177" t="s">
        <v>700</v>
      </c>
      <c r="N557" s="177" t="s">
        <v>1188</v>
      </c>
      <c r="O557" s="2" t="str">
        <f>VLOOKUP(H557,通道基本信息!B:L,3,FALSE)</f>
        <v>CS6D</v>
      </c>
    </row>
    <row r="558" s="2" customFormat="1" ht="13.5" hidden="1" customHeight="1" spans="1:15">
      <c r="A558" s="177">
        <v>555</v>
      </c>
      <c r="B558" s="177" t="str">
        <f t="shared" si="16"/>
        <v>CS6D-T002-13-7</v>
      </c>
      <c r="C558" s="177" t="str">
        <f t="shared" si="17"/>
        <v>CS6D-TA7B</v>
      </c>
      <c r="D558" s="177" t="s">
        <v>1189</v>
      </c>
      <c r="E558" s="177" t="str">
        <f>VLOOKUP(H558,通道基本信息!B:K,6,0)</f>
        <v>T</v>
      </c>
      <c r="F558" s="177" t="str">
        <f>VLOOKUP(H558,通道基本信息!B:K,5,0)</f>
        <v>A</v>
      </c>
      <c r="G558" s="177" t="str">
        <f>VLOOKUP(H558,通道基本信息!B:K,8,0)</f>
        <v>V</v>
      </c>
      <c r="H558" s="177" t="s">
        <v>1293</v>
      </c>
      <c r="I558" s="177">
        <v>7</v>
      </c>
      <c r="J558" s="177">
        <v>36</v>
      </c>
      <c r="K558" s="177">
        <v>3922</v>
      </c>
      <c r="L558" s="177">
        <v>3958</v>
      </c>
      <c r="M558" s="177" t="s">
        <v>703</v>
      </c>
      <c r="N558" s="177" t="s">
        <v>1190</v>
      </c>
      <c r="O558" s="2" t="str">
        <f>VLOOKUP(H558,通道基本信息!B:L,3,FALSE)</f>
        <v>CS6D</v>
      </c>
    </row>
    <row r="559" s="2" customFormat="1" ht="13.5" hidden="1" customHeight="1" spans="1:15">
      <c r="A559" s="177">
        <v>556</v>
      </c>
      <c r="B559" s="177" t="str">
        <f t="shared" si="16"/>
        <v>CS6D-T002-13-8</v>
      </c>
      <c r="C559" s="177" t="str">
        <f t="shared" si="17"/>
        <v>CS6D-TA8B</v>
      </c>
      <c r="D559" s="177" t="s">
        <v>1191</v>
      </c>
      <c r="E559" s="177" t="str">
        <f>VLOOKUP(H559,通道基本信息!B:K,6,0)</f>
        <v>T</v>
      </c>
      <c r="F559" s="177" t="str">
        <f>VLOOKUP(H559,通道基本信息!B:K,5,0)</f>
        <v>A</v>
      </c>
      <c r="G559" s="177" t="str">
        <f>VLOOKUP(H559,通道基本信息!B:K,8,0)</f>
        <v>V</v>
      </c>
      <c r="H559" s="177" t="s">
        <v>1293</v>
      </c>
      <c r="I559" s="177">
        <v>8</v>
      </c>
      <c r="J559" s="177">
        <v>36</v>
      </c>
      <c r="K559" s="177">
        <v>3962</v>
      </c>
      <c r="L559" s="177">
        <v>3998</v>
      </c>
      <c r="M559" s="177" t="s">
        <v>706</v>
      </c>
      <c r="N559" s="177" t="s">
        <v>1192</v>
      </c>
      <c r="O559" s="2" t="str">
        <f>VLOOKUP(H559,通道基本信息!B:L,3,FALSE)</f>
        <v>CS6D</v>
      </c>
    </row>
    <row r="560" s="2" customFormat="1" ht="13.5" hidden="1" customHeight="1" spans="1:15">
      <c r="A560" s="177">
        <v>557</v>
      </c>
      <c r="B560" s="177" t="str">
        <f t="shared" si="16"/>
        <v>CS6D-T002-13-9</v>
      </c>
      <c r="C560" s="177" t="str">
        <f t="shared" si="17"/>
        <v>CS6D-TA9B</v>
      </c>
      <c r="D560" s="177" t="s">
        <v>1193</v>
      </c>
      <c r="E560" s="177" t="str">
        <f>VLOOKUP(H560,通道基本信息!B:K,6,0)</f>
        <v>T</v>
      </c>
      <c r="F560" s="177" t="str">
        <f>VLOOKUP(H560,通道基本信息!B:K,5,0)</f>
        <v>A</v>
      </c>
      <c r="G560" s="177" t="str">
        <f>VLOOKUP(H560,通道基本信息!B:K,8,0)</f>
        <v>V</v>
      </c>
      <c r="H560" s="177" t="s">
        <v>1293</v>
      </c>
      <c r="I560" s="177">
        <v>9</v>
      </c>
      <c r="J560" s="177">
        <v>36</v>
      </c>
      <c r="K560" s="177">
        <v>4002</v>
      </c>
      <c r="L560" s="177">
        <v>4038</v>
      </c>
      <c r="M560" s="177" t="s">
        <v>709</v>
      </c>
      <c r="N560" s="177" t="s">
        <v>1194</v>
      </c>
      <c r="O560" s="2" t="str">
        <f>VLOOKUP(H560,通道基本信息!B:L,3,FALSE)</f>
        <v>CS6D</v>
      </c>
    </row>
    <row r="561" s="2" customFormat="1" ht="13.5" hidden="1" customHeight="1" spans="1:15">
      <c r="A561" s="177">
        <v>558</v>
      </c>
      <c r="B561" s="177" t="str">
        <f t="shared" si="16"/>
        <v>CS6D-T002-13-10</v>
      </c>
      <c r="C561" s="177" t="str">
        <f t="shared" si="17"/>
        <v>CS6D-TA10B</v>
      </c>
      <c r="D561" s="177" t="s">
        <v>1195</v>
      </c>
      <c r="E561" s="177" t="str">
        <f>VLOOKUP(H561,通道基本信息!B:K,6,0)</f>
        <v>T</v>
      </c>
      <c r="F561" s="177" t="str">
        <f>VLOOKUP(H561,通道基本信息!B:K,5,0)</f>
        <v>A</v>
      </c>
      <c r="G561" s="177" t="str">
        <f>VLOOKUP(H561,通道基本信息!B:K,8,0)</f>
        <v>V</v>
      </c>
      <c r="H561" s="177" t="s">
        <v>1293</v>
      </c>
      <c r="I561" s="177">
        <v>10</v>
      </c>
      <c r="J561" s="177">
        <v>36</v>
      </c>
      <c r="K561" s="177">
        <v>4042</v>
      </c>
      <c r="L561" s="177">
        <v>4078</v>
      </c>
      <c r="M561" s="177" t="s">
        <v>712</v>
      </c>
      <c r="N561" s="177" t="s">
        <v>1196</v>
      </c>
      <c r="O561" s="2" t="str">
        <f>VLOOKUP(H561,通道基本信息!B:L,3,FALSE)</f>
        <v>CS6D</v>
      </c>
    </row>
    <row r="562" s="2" customFormat="1" ht="13.5" hidden="1" customHeight="1" spans="1:15">
      <c r="A562" s="177">
        <v>559</v>
      </c>
      <c r="B562" s="177" t="str">
        <f t="shared" si="16"/>
        <v>CS6D-T002-13-11</v>
      </c>
      <c r="C562" s="177" t="str">
        <f t="shared" si="17"/>
        <v>CS6D-TA11B</v>
      </c>
      <c r="D562" s="177" t="s">
        <v>1197</v>
      </c>
      <c r="E562" s="177" t="str">
        <f>VLOOKUP(H562,通道基本信息!B:K,6,0)</f>
        <v>T</v>
      </c>
      <c r="F562" s="177" t="str">
        <f>VLOOKUP(H562,通道基本信息!B:K,5,0)</f>
        <v>A</v>
      </c>
      <c r="G562" s="177" t="str">
        <f>VLOOKUP(H562,通道基本信息!B:K,8,0)</f>
        <v>V</v>
      </c>
      <c r="H562" s="177" t="s">
        <v>1293</v>
      </c>
      <c r="I562" s="177">
        <v>11</v>
      </c>
      <c r="J562" s="177">
        <v>36</v>
      </c>
      <c r="K562" s="177">
        <v>4082</v>
      </c>
      <c r="L562" s="177">
        <v>4118</v>
      </c>
      <c r="M562" s="177" t="s">
        <v>715</v>
      </c>
      <c r="N562" s="177" t="s">
        <v>1198</v>
      </c>
      <c r="O562" s="2" t="str">
        <f>VLOOKUP(H562,通道基本信息!B:L,3,FALSE)</f>
        <v>CS6D</v>
      </c>
    </row>
    <row r="563" s="2" customFormat="1" ht="13.5" hidden="1" customHeight="1" spans="1:15">
      <c r="A563" s="177">
        <v>560</v>
      </c>
      <c r="B563" s="177" t="str">
        <f t="shared" si="16"/>
        <v>CS6D-T002-13-12</v>
      </c>
      <c r="C563" s="177" t="str">
        <f t="shared" si="17"/>
        <v>CS6D-TA12B</v>
      </c>
      <c r="D563" s="177" t="s">
        <v>1199</v>
      </c>
      <c r="E563" s="177" t="str">
        <f>VLOOKUP(H563,通道基本信息!B:K,6,0)</f>
        <v>T</v>
      </c>
      <c r="F563" s="177" t="str">
        <f>VLOOKUP(H563,通道基本信息!B:K,5,0)</f>
        <v>A</v>
      </c>
      <c r="G563" s="177" t="str">
        <f>VLOOKUP(H563,通道基本信息!B:K,8,0)</f>
        <v>V</v>
      </c>
      <c r="H563" s="177" t="s">
        <v>1293</v>
      </c>
      <c r="I563" s="177">
        <v>12</v>
      </c>
      <c r="J563" s="177">
        <v>36</v>
      </c>
      <c r="K563" s="177">
        <v>4122</v>
      </c>
      <c r="L563" s="177">
        <v>4158</v>
      </c>
      <c r="M563" s="177" t="s">
        <v>719</v>
      </c>
      <c r="N563" s="177" t="s">
        <v>1200</v>
      </c>
      <c r="O563" s="2" t="str">
        <f>VLOOKUP(H563,通道基本信息!B:L,3,FALSE)</f>
        <v>CS6D</v>
      </c>
    </row>
    <row r="564" s="2" customFormat="1" ht="13.5" hidden="1" customHeight="1" spans="1:15">
      <c r="A564" s="177">
        <v>561</v>
      </c>
      <c r="B564" s="177" t="str">
        <f t="shared" si="16"/>
        <v>CS6D-T002-13-13</v>
      </c>
      <c r="C564" s="177" t="str">
        <f t="shared" si="17"/>
        <v>CS6D-TA13B</v>
      </c>
      <c r="D564" s="177" t="s">
        <v>1201</v>
      </c>
      <c r="E564" s="177" t="str">
        <f>VLOOKUP(H564,通道基本信息!B:K,6,0)</f>
        <v>T</v>
      </c>
      <c r="F564" s="177" t="str">
        <f>VLOOKUP(H564,通道基本信息!B:K,5,0)</f>
        <v>A</v>
      </c>
      <c r="G564" s="177" t="str">
        <f>VLOOKUP(H564,通道基本信息!B:K,8,0)</f>
        <v>V</v>
      </c>
      <c r="H564" s="177" t="s">
        <v>1293</v>
      </c>
      <c r="I564" s="177">
        <v>13</v>
      </c>
      <c r="J564" s="177">
        <v>27</v>
      </c>
      <c r="K564" s="177">
        <v>4161.5</v>
      </c>
      <c r="L564" s="177">
        <v>4188.5</v>
      </c>
      <c r="M564" s="177" t="s">
        <v>722</v>
      </c>
      <c r="N564" s="177" t="s">
        <v>1202</v>
      </c>
      <c r="O564" s="2" t="str">
        <f>VLOOKUP(H564,通道基本信息!B:L,3,FALSE)</f>
        <v>CS6D</v>
      </c>
    </row>
    <row r="565" s="2" customFormat="1" ht="13.5" hidden="1" customHeight="1" spans="1:15">
      <c r="A565" s="177">
        <v>562</v>
      </c>
      <c r="B565" s="177" t="str">
        <f t="shared" si="16"/>
        <v>CS6D-T003-12-1</v>
      </c>
      <c r="C565" s="177" t="str">
        <f t="shared" si="17"/>
        <v>CS6D-TZ1A</v>
      </c>
      <c r="D565" s="177" t="s">
        <v>1294</v>
      </c>
      <c r="E565" s="177" t="str">
        <f>VLOOKUP(H565,通道基本信息!B:K,6,0)</f>
        <v>T</v>
      </c>
      <c r="F565" s="177" t="str">
        <f>VLOOKUP(H565,通道基本信息!B:K,5,0)</f>
        <v>Z</v>
      </c>
      <c r="G565" s="177" t="str">
        <f>VLOOKUP(H565,通道基本信息!B:K,8,0)</f>
        <v>H</v>
      </c>
      <c r="H565" s="177" t="s">
        <v>1295</v>
      </c>
      <c r="I565" s="177">
        <v>1</v>
      </c>
      <c r="J565" s="177">
        <v>45</v>
      </c>
      <c r="K565" s="177">
        <v>12263.5</v>
      </c>
      <c r="L565" s="177">
        <v>12308.5</v>
      </c>
      <c r="M565" s="177" t="s">
        <v>634</v>
      </c>
      <c r="N565" s="177" t="s">
        <v>1229</v>
      </c>
      <c r="O565" s="2" t="str">
        <f>VLOOKUP(H565,通道基本信息!B:L,3,FALSE)</f>
        <v>CS6D</v>
      </c>
    </row>
    <row r="566" s="2" customFormat="1" ht="13.5" hidden="1" customHeight="1" spans="1:15">
      <c r="A566" s="177">
        <v>563</v>
      </c>
      <c r="B566" s="177" t="str">
        <f t="shared" si="16"/>
        <v>CS6D-T003-12-2</v>
      </c>
      <c r="C566" s="177" t="str">
        <f t="shared" si="17"/>
        <v>CS6D-TZ2A</v>
      </c>
      <c r="D566" s="177" t="s">
        <v>1296</v>
      </c>
      <c r="E566" s="177" t="str">
        <f>VLOOKUP(H566,通道基本信息!B:K,6,0)</f>
        <v>T</v>
      </c>
      <c r="F566" s="177" t="str">
        <f>VLOOKUP(H566,通道基本信息!B:K,5,0)</f>
        <v>Z</v>
      </c>
      <c r="G566" s="177" t="str">
        <f>VLOOKUP(H566,通道基本信息!B:K,8,0)</f>
        <v>H</v>
      </c>
      <c r="H566" s="177" t="s">
        <v>1295</v>
      </c>
      <c r="I566" s="177">
        <v>2</v>
      </c>
      <c r="J566" s="177">
        <v>36</v>
      </c>
      <c r="K566" s="177">
        <v>12313</v>
      </c>
      <c r="L566" s="177">
        <v>12349</v>
      </c>
      <c r="M566" s="177" t="s">
        <v>637</v>
      </c>
      <c r="N566" s="177" t="s">
        <v>1231</v>
      </c>
      <c r="O566" s="2" t="str">
        <f>VLOOKUP(H566,通道基本信息!B:L,3,FALSE)</f>
        <v>CS6D</v>
      </c>
    </row>
    <row r="567" s="2" customFormat="1" ht="13.5" hidden="1" customHeight="1" spans="1:15">
      <c r="A567" s="177">
        <v>564</v>
      </c>
      <c r="B567" s="177" t="str">
        <f t="shared" si="16"/>
        <v>CS6D-T003-12-3</v>
      </c>
      <c r="C567" s="177" t="str">
        <f t="shared" si="17"/>
        <v>CS6D-TZ3A</v>
      </c>
      <c r="D567" s="177" t="s">
        <v>1297</v>
      </c>
      <c r="E567" s="177" t="str">
        <f>VLOOKUP(H567,通道基本信息!B:K,6,0)</f>
        <v>T</v>
      </c>
      <c r="F567" s="177" t="str">
        <f>VLOOKUP(H567,通道基本信息!B:K,5,0)</f>
        <v>Z</v>
      </c>
      <c r="G567" s="177" t="str">
        <f>VLOOKUP(H567,通道基本信息!B:K,8,0)</f>
        <v>H</v>
      </c>
      <c r="H567" s="177" t="s">
        <v>1295</v>
      </c>
      <c r="I567" s="177">
        <v>3</v>
      </c>
      <c r="J567" s="177">
        <v>36</v>
      </c>
      <c r="K567" s="177">
        <v>12353</v>
      </c>
      <c r="L567" s="177">
        <v>12389</v>
      </c>
      <c r="M567" s="177" t="s">
        <v>640</v>
      </c>
      <c r="N567" s="177" t="s">
        <v>1233</v>
      </c>
      <c r="O567" s="2" t="str">
        <f>VLOOKUP(H567,通道基本信息!B:L,3,FALSE)</f>
        <v>CS6D</v>
      </c>
    </row>
    <row r="568" s="2" customFormat="1" ht="13.5" hidden="1" customHeight="1" spans="1:15">
      <c r="A568" s="177">
        <v>565</v>
      </c>
      <c r="B568" s="177" t="str">
        <f t="shared" si="16"/>
        <v>CS6D-T003-12-4</v>
      </c>
      <c r="C568" s="177" t="str">
        <f t="shared" si="17"/>
        <v>CS6D-TZ4A</v>
      </c>
      <c r="D568" s="177" t="s">
        <v>1298</v>
      </c>
      <c r="E568" s="177" t="str">
        <f>VLOOKUP(H568,通道基本信息!B:K,6,0)</f>
        <v>T</v>
      </c>
      <c r="F568" s="177" t="str">
        <f>VLOOKUP(H568,通道基本信息!B:K,5,0)</f>
        <v>Z</v>
      </c>
      <c r="G568" s="177" t="str">
        <f>VLOOKUP(H568,通道基本信息!B:K,8,0)</f>
        <v>H</v>
      </c>
      <c r="H568" s="177" t="s">
        <v>1295</v>
      </c>
      <c r="I568" s="177">
        <v>4</v>
      </c>
      <c r="J568" s="177">
        <v>36</v>
      </c>
      <c r="K568" s="177">
        <v>12393</v>
      </c>
      <c r="L568" s="177">
        <v>12429</v>
      </c>
      <c r="M568" s="177" t="s">
        <v>643</v>
      </c>
      <c r="N568" s="177" t="s">
        <v>1235</v>
      </c>
      <c r="O568" s="2" t="str">
        <f>VLOOKUP(H568,通道基本信息!B:L,3,FALSE)</f>
        <v>CS6D</v>
      </c>
    </row>
    <row r="569" s="2" customFormat="1" ht="13.5" hidden="1" customHeight="1" spans="1:15">
      <c r="A569" s="177">
        <v>566</v>
      </c>
      <c r="B569" s="177" t="str">
        <f t="shared" si="16"/>
        <v>CS6D-T003-12-5</v>
      </c>
      <c r="C569" s="177" t="str">
        <f t="shared" si="17"/>
        <v>CS6D-TZ5A</v>
      </c>
      <c r="D569" s="177" t="s">
        <v>1299</v>
      </c>
      <c r="E569" s="177" t="str">
        <f>VLOOKUP(H569,通道基本信息!B:K,6,0)</f>
        <v>T</v>
      </c>
      <c r="F569" s="177" t="str">
        <f>VLOOKUP(H569,通道基本信息!B:K,5,0)</f>
        <v>Z</v>
      </c>
      <c r="G569" s="177" t="str">
        <f>VLOOKUP(H569,通道基本信息!B:K,8,0)</f>
        <v>H</v>
      </c>
      <c r="H569" s="177" t="s">
        <v>1295</v>
      </c>
      <c r="I569" s="177">
        <v>5</v>
      </c>
      <c r="J569" s="177">
        <v>36</v>
      </c>
      <c r="K569" s="177">
        <v>12433</v>
      </c>
      <c r="L569" s="177">
        <v>12469</v>
      </c>
      <c r="M569" s="177" t="s">
        <v>645</v>
      </c>
      <c r="N569" s="177" t="s">
        <v>1237</v>
      </c>
      <c r="O569" s="2" t="str">
        <f>VLOOKUP(H569,通道基本信息!B:L,3,FALSE)</f>
        <v>CS6D</v>
      </c>
    </row>
    <row r="570" s="2" customFormat="1" ht="13.5" hidden="1" customHeight="1" spans="1:15">
      <c r="A570" s="177">
        <v>567</v>
      </c>
      <c r="B570" s="177" t="str">
        <f t="shared" si="16"/>
        <v>CS6D-T003-12-6</v>
      </c>
      <c r="C570" s="177" t="str">
        <f t="shared" si="17"/>
        <v>CS6D-TZ6A</v>
      </c>
      <c r="D570" s="177" t="s">
        <v>1300</v>
      </c>
      <c r="E570" s="177" t="str">
        <f>VLOOKUP(H570,通道基本信息!B:K,6,0)</f>
        <v>T</v>
      </c>
      <c r="F570" s="177" t="str">
        <f>VLOOKUP(H570,通道基本信息!B:K,5,0)</f>
        <v>Z</v>
      </c>
      <c r="G570" s="177" t="str">
        <f>VLOOKUP(H570,通道基本信息!B:K,8,0)</f>
        <v>H</v>
      </c>
      <c r="H570" s="177" t="s">
        <v>1295</v>
      </c>
      <c r="I570" s="177">
        <v>6</v>
      </c>
      <c r="J570" s="177">
        <v>36</v>
      </c>
      <c r="K570" s="177">
        <v>12473</v>
      </c>
      <c r="L570" s="177">
        <v>12509</v>
      </c>
      <c r="M570" s="177" t="s">
        <v>646</v>
      </c>
      <c r="N570" s="177" t="s">
        <v>1239</v>
      </c>
      <c r="O570" s="2" t="str">
        <f>VLOOKUP(H570,通道基本信息!B:L,3,FALSE)</f>
        <v>CS6D</v>
      </c>
    </row>
    <row r="571" s="2" customFormat="1" ht="13.5" hidden="1" customHeight="1" spans="1:15">
      <c r="A571" s="177">
        <v>568</v>
      </c>
      <c r="B571" s="177" t="str">
        <f t="shared" si="16"/>
        <v>CS6D-T003-12-7</v>
      </c>
      <c r="C571" s="177" t="str">
        <f t="shared" si="17"/>
        <v>CS6D-TZ7A</v>
      </c>
      <c r="D571" s="177" t="s">
        <v>1301</v>
      </c>
      <c r="E571" s="177" t="str">
        <f>VLOOKUP(H571,通道基本信息!B:K,6,0)</f>
        <v>T</v>
      </c>
      <c r="F571" s="177" t="str">
        <f>VLOOKUP(H571,通道基本信息!B:K,5,0)</f>
        <v>Z</v>
      </c>
      <c r="G571" s="177" t="str">
        <f>VLOOKUP(H571,通道基本信息!B:K,8,0)</f>
        <v>H</v>
      </c>
      <c r="H571" s="177" t="s">
        <v>1295</v>
      </c>
      <c r="I571" s="177">
        <v>7</v>
      </c>
      <c r="J571" s="177">
        <v>36</v>
      </c>
      <c r="K571" s="177">
        <v>12513</v>
      </c>
      <c r="L571" s="177">
        <v>12549</v>
      </c>
      <c r="M571" s="177" t="s">
        <v>647</v>
      </c>
      <c r="N571" s="177" t="s">
        <v>1241</v>
      </c>
      <c r="O571" s="2" t="str">
        <f>VLOOKUP(H571,通道基本信息!B:L,3,FALSE)</f>
        <v>CS6D</v>
      </c>
    </row>
    <row r="572" s="2" customFormat="1" ht="13.5" hidden="1" customHeight="1" spans="1:15">
      <c r="A572" s="177">
        <v>569</v>
      </c>
      <c r="B572" s="177" t="str">
        <f t="shared" si="16"/>
        <v>CS6D-T003-12-8</v>
      </c>
      <c r="C572" s="177" t="str">
        <f t="shared" si="17"/>
        <v>CS6D-TZ8A</v>
      </c>
      <c r="D572" s="177" t="s">
        <v>1302</v>
      </c>
      <c r="E572" s="177" t="str">
        <f>VLOOKUP(H572,通道基本信息!B:K,6,0)</f>
        <v>T</v>
      </c>
      <c r="F572" s="177" t="str">
        <f>VLOOKUP(H572,通道基本信息!B:K,5,0)</f>
        <v>Z</v>
      </c>
      <c r="G572" s="177" t="str">
        <f>VLOOKUP(H572,通道基本信息!B:K,8,0)</f>
        <v>H</v>
      </c>
      <c r="H572" s="177" t="s">
        <v>1295</v>
      </c>
      <c r="I572" s="177">
        <v>8</v>
      </c>
      <c r="J572" s="177">
        <v>36</v>
      </c>
      <c r="K572" s="177">
        <v>12553</v>
      </c>
      <c r="L572" s="177">
        <v>12589</v>
      </c>
      <c r="M572" s="177" t="s">
        <v>648</v>
      </c>
      <c r="N572" s="177" t="s">
        <v>1243</v>
      </c>
      <c r="O572" s="2" t="str">
        <f>VLOOKUP(H572,通道基本信息!B:L,3,FALSE)</f>
        <v>CS6D</v>
      </c>
    </row>
    <row r="573" s="2" customFormat="1" ht="13.5" hidden="1" customHeight="1" spans="1:15">
      <c r="A573" s="177">
        <v>570</v>
      </c>
      <c r="B573" s="177" t="str">
        <f t="shared" si="16"/>
        <v>CS6D-T003-12-9</v>
      </c>
      <c r="C573" s="177" t="str">
        <f t="shared" si="17"/>
        <v>CS6D-TZ9A</v>
      </c>
      <c r="D573" s="177" t="s">
        <v>1303</v>
      </c>
      <c r="E573" s="177" t="str">
        <f>VLOOKUP(H573,通道基本信息!B:K,6,0)</f>
        <v>T</v>
      </c>
      <c r="F573" s="177" t="str">
        <f>VLOOKUP(H573,通道基本信息!B:K,5,0)</f>
        <v>Z</v>
      </c>
      <c r="G573" s="177" t="str">
        <f>VLOOKUP(H573,通道基本信息!B:K,8,0)</f>
        <v>H</v>
      </c>
      <c r="H573" s="177" t="s">
        <v>1295</v>
      </c>
      <c r="I573" s="177">
        <v>9</v>
      </c>
      <c r="J573" s="177">
        <v>36</v>
      </c>
      <c r="K573" s="177">
        <v>12593</v>
      </c>
      <c r="L573" s="177">
        <v>12629</v>
      </c>
      <c r="M573" s="177" t="s">
        <v>615</v>
      </c>
      <c r="N573" s="177" t="s">
        <v>1245</v>
      </c>
      <c r="O573" s="2" t="str">
        <f>VLOOKUP(H573,通道基本信息!B:L,3,FALSE)</f>
        <v>CS6D</v>
      </c>
    </row>
    <row r="574" s="2" customFormat="1" ht="13.5" hidden="1" customHeight="1" spans="1:15">
      <c r="A574" s="177">
        <v>571</v>
      </c>
      <c r="B574" s="177" t="str">
        <f t="shared" si="16"/>
        <v>CS6D-T003-12-10</v>
      </c>
      <c r="C574" s="177" t="str">
        <f t="shared" si="17"/>
        <v>CS6D-TZ10A</v>
      </c>
      <c r="D574" s="177" t="s">
        <v>1304</v>
      </c>
      <c r="E574" s="177" t="str">
        <f>VLOOKUP(H574,通道基本信息!B:K,6,0)</f>
        <v>T</v>
      </c>
      <c r="F574" s="177" t="str">
        <f>VLOOKUP(H574,通道基本信息!B:K,5,0)</f>
        <v>Z</v>
      </c>
      <c r="G574" s="177" t="str">
        <f>VLOOKUP(H574,通道基本信息!B:K,8,0)</f>
        <v>H</v>
      </c>
      <c r="H574" s="177" t="s">
        <v>1295</v>
      </c>
      <c r="I574" s="177">
        <v>10</v>
      </c>
      <c r="J574" s="177">
        <v>36</v>
      </c>
      <c r="K574" s="177">
        <v>12633</v>
      </c>
      <c r="L574" s="177">
        <v>12669</v>
      </c>
      <c r="M574" s="177" t="s">
        <v>618</v>
      </c>
      <c r="N574" s="177" t="s">
        <v>1247</v>
      </c>
      <c r="O574" s="2" t="str">
        <f>VLOOKUP(H574,通道基本信息!B:L,3,FALSE)</f>
        <v>CS6D</v>
      </c>
    </row>
    <row r="575" s="2" customFormat="1" ht="13.5" hidden="1" customHeight="1" spans="1:15">
      <c r="A575" s="177">
        <v>572</v>
      </c>
      <c r="B575" s="177" t="str">
        <f t="shared" si="16"/>
        <v>CS6D-T003-12-11</v>
      </c>
      <c r="C575" s="177" t="str">
        <f t="shared" si="17"/>
        <v>CS6D-TZ11A</v>
      </c>
      <c r="D575" s="177" t="s">
        <v>1305</v>
      </c>
      <c r="E575" s="177" t="str">
        <f>VLOOKUP(H575,通道基本信息!B:K,6,0)</f>
        <v>T</v>
      </c>
      <c r="F575" s="177" t="str">
        <f>VLOOKUP(H575,通道基本信息!B:K,5,0)</f>
        <v>Z</v>
      </c>
      <c r="G575" s="177" t="str">
        <f>VLOOKUP(H575,通道基本信息!B:K,8,0)</f>
        <v>H</v>
      </c>
      <c r="H575" s="177" t="s">
        <v>1295</v>
      </c>
      <c r="I575" s="177">
        <v>11</v>
      </c>
      <c r="J575" s="177">
        <v>36</v>
      </c>
      <c r="K575" s="177">
        <v>12673</v>
      </c>
      <c r="L575" s="177">
        <v>12709</v>
      </c>
      <c r="M575" s="177" t="s">
        <v>621</v>
      </c>
      <c r="N575" s="177" t="s">
        <v>1249</v>
      </c>
      <c r="O575" s="2" t="str">
        <f>VLOOKUP(H575,通道基本信息!B:L,3,FALSE)</f>
        <v>CS6D</v>
      </c>
    </row>
    <row r="576" s="2" customFormat="1" ht="13.5" hidden="1" customHeight="1" spans="1:15">
      <c r="A576" s="177">
        <v>573</v>
      </c>
      <c r="B576" s="177" t="str">
        <f t="shared" si="16"/>
        <v>CS6D-T003-12-12</v>
      </c>
      <c r="C576" s="177" t="str">
        <f t="shared" si="17"/>
        <v>CS6D-TZ12A</v>
      </c>
      <c r="D576" s="177" t="s">
        <v>1306</v>
      </c>
      <c r="E576" s="177" t="str">
        <f>VLOOKUP(H576,通道基本信息!B:K,6,0)</f>
        <v>T</v>
      </c>
      <c r="F576" s="177" t="str">
        <f>VLOOKUP(H576,通道基本信息!B:K,5,0)</f>
        <v>Z</v>
      </c>
      <c r="G576" s="177" t="str">
        <f>VLOOKUP(H576,通道基本信息!B:K,8,0)</f>
        <v>H</v>
      </c>
      <c r="H576" s="177" t="s">
        <v>1295</v>
      </c>
      <c r="I576" s="177">
        <v>12</v>
      </c>
      <c r="J576" s="177">
        <v>36</v>
      </c>
      <c r="K576" s="177">
        <v>12713</v>
      </c>
      <c r="L576" s="177">
        <v>12749</v>
      </c>
      <c r="M576" s="177" t="s">
        <v>624</v>
      </c>
      <c r="N576" s="177" t="s">
        <v>1251</v>
      </c>
      <c r="O576" s="2" t="str">
        <f>VLOOKUP(H576,通道基本信息!B:L,3,FALSE)</f>
        <v>CS6D</v>
      </c>
    </row>
    <row r="577" s="2" customFormat="1" ht="13.5" hidden="1" customHeight="1" spans="1:15">
      <c r="A577" s="177">
        <v>574</v>
      </c>
      <c r="B577" s="177" t="str">
        <f t="shared" ref="B577:B640" si="18">H577&amp;"-"&amp;I577</f>
        <v>CS6D-T004-13-1</v>
      </c>
      <c r="C577" s="177" t="str">
        <f t="shared" si="17"/>
        <v>CS6D-TZ13B</v>
      </c>
      <c r="D577" s="177" t="s">
        <v>1307</v>
      </c>
      <c r="E577" s="177" t="str">
        <f>VLOOKUP(H577,通道基本信息!B:K,6,0)</f>
        <v>T</v>
      </c>
      <c r="F577" s="177" t="str">
        <f>VLOOKUP(H577,通道基本信息!B:K,5,0)</f>
        <v>Z</v>
      </c>
      <c r="G577" s="177" t="str">
        <f>VLOOKUP(H577,通道基本信息!B:K,8,0)</f>
        <v>V</v>
      </c>
      <c r="H577" s="177" t="s">
        <v>1308</v>
      </c>
      <c r="I577" s="177">
        <v>1</v>
      </c>
      <c r="J577" s="177">
        <v>27</v>
      </c>
      <c r="K577" s="177">
        <v>12252.5</v>
      </c>
      <c r="L577" s="177">
        <v>12279.5</v>
      </c>
      <c r="M577" s="177" t="s">
        <v>722</v>
      </c>
      <c r="N577" s="177" t="s">
        <v>1254</v>
      </c>
      <c r="O577" s="2" t="str">
        <f>VLOOKUP(H577,通道基本信息!B:L,3,FALSE)</f>
        <v>CS6D</v>
      </c>
    </row>
    <row r="578" s="2" customFormat="1" ht="13.5" hidden="1" customHeight="1" spans="1:15">
      <c r="A578" s="177">
        <v>575</v>
      </c>
      <c r="B578" s="177" t="str">
        <f t="shared" si="18"/>
        <v>CS6D-T004-13-2</v>
      </c>
      <c r="C578" s="177" t="str">
        <f t="shared" si="17"/>
        <v>CS6D-TZ1B</v>
      </c>
      <c r="D578" s="177" t="s">
        <v>1309</v>
      </c>
      <c r="E578" s="177" t="str">
        <f>VLOOKUP(H578,通道基本信息!B:K,6,0)</f>
        <v>T</v>
      </c>
      <c r="F578" s="177" t="str">
        <f>VLOOKUP(H578,通道基本信息!B:K,5,0)</f>
        <v>Z</v>
      </c>
      <c r="G578" s="177" t="str">
        <f>VLOOKUP(H578,通道基本信息!B:K,8,0)</f>
        <v>V</v>
      </c>
      <c r="H578" s="177" t="s">
        <v>1308</v>
      </c>
      <c r="I578" s="177">
        <v>2</v>
      </c>
      <c r="J578" s="177">
        <v>27</v>
      </c>
      <c r="K578" s="177">
        <v>12282.5</v>
      </c>
      <c r="L578" s="177">
        <v>12309.5</v>
      </c>
      <c r="M578" s="177" t="s">
        <v>657</v>
      </c>
      <c r="N578" s="177" t="s">
        <v>1256</v>
      </c>
      <c r="O578" s="2" t="str">
        <f>VLOOKUP(H578,通道基本信息!B:L,3,FALSE)</f>
        <v>CS6D</v>
      </c>
    </row>
    <row r="579" s="2" customFormat="1" ht="13.5" hidden="1" customHeight="1" spans="1:15">
      <c r="A579" s="177">
        <v>576</v>
      </c>
      <c r="B579" s="177" t="str">
        <f t="shared" si="18"/>
        <v>CS6D-T004-13-3</v>
      </c>
      <c r="C579" s="177" t="str">
        <f t="shared" si="17"/>
        <v>CS6D-TZ2B</v>
      </c>
      <c r="D579" s="177" t="s">
        <v>1310</v>
      </c>
      <c r="E579" s="177" t="str">
        <f>VLOOKUP(H579,通道基本信息!B:K,6,0)</f>
        <v>T</v>
      </c>
      <c r="F579" s="177" t="str">
        <f>VLOOKUP(H579,通道基本信息!B:K,5,0)</f>
        <v>Z</v>
      </c>
      <c r="G579" s="177" t="str">
        <f>VLOOKUP(H579,通道基本信息!B:K,8,0)</f>
        <v>V</v>
      </c>
      <c r="H579" s="177" t="s">
        <v>1308</v>
      </c>
      <c r="I579" s="177">
        <v>3</v>
      </c>
      <c r="J579" s="177">
        <v>36</v>
      </c>
      <c r="K579" s="177">
        <v>12313</v>
      </c>
      <c r="L579" s="177">
        <v>12349</v>
      </c>
      <c r="M579" s="177" t="s">
        <v>658</v>
      </c>
      <c r="N579" s="177" t="s">
        <v>1258</v>
      </c>
      <c r="O579" s="2" t="str">
        <f>VLOOKUP(H579,通道基本信息!B:L,3,FALSE)</f>
        <v>CS6D</v>
      </c>
    </row>
    <row r="580" s="2" customFormat="1" ht="13.5" hidden="1" customHeight="1" spans="1:15">
      <c r="A580" s="177">
        <v>577</v>
      </c>
      <c r="B580" s="177" t="str">
        <f t="shared" si="18"/>
        <v>CS6D-T004-13-4</v>
      </c>
      <c r="C580" s="177" t="str">
        <f t="shared" ref="C580:C643" si="19">O580&amp;"-"&amp;D580</f>
        <v>CS6D-TZ3B</v>
      </c>
      <c r="D580" s="177" t="s">
        <v>1311</v>
      </c>
      <c r="E580" s="177" t="str">
        <f>VLOOKUP(H580,通道基本信息!B:K,6,0)</f>
        <v>T</v>
      </c>
      <c r="F580" s="177" t="str">
        <f>VLOOKUP(H580,通道基本信息!B:K,5,0)</f>
        <v>Z</v>
      </c>
      <c r="G580" s="177" t="str">
        <f>VLOOKUP(H580,通道基本信息!B:K,8,0)</f>
        <v>V</v>
      </c>
      <c r="H580" s="177" t="s">
        <v>1308</v>
      </c>
      <c r="I580" s="177">
        <v>4</v>
      </c>
      <c r="J580" s="177">
        <v>36</v>
      </c>
      <c r="K580" s="177">
        <v>12353</v>
      </c>
      <c r="L580" s="177">
        <v>12389</v>
      </c>
      <c r="M580" s="177" t="s">
        <v>660</v>
      </c>
      <c r="N580" s="177" t="s">
        <v>1260</v>
      </c>
      <c r="O580" s="2" t="str">
        <f>VLOOKUP(H580,通道基本信息!B:L,3,FALSE)</f>
        <v>CS6D</v>
      </c>
    </row>
    <row r="581" s="2" customFormat="1" ht="13.5" hidden="1" customHeight="1" spans="1:15">
      <c r="A581" s="177">
        <v>578</v>
      </c>
      <c r="B581" s="177" t="str">
        <f t="shared" si="18"/>
        <v>CS6D-T004-13-5</v>
      </c>
      <c r="C581" s="177" t="str">
        <f t="shared" si="19"/>
        <v>CS6D-TZ4B</v>
      </c>
      <c r="D581" s="177" t="s">
        <v>1312</v>
      </c>
      <c r="E581" s="177" t="str">
        <f>VLOOKUP(H581,通道基本信息!B:K,6,0)</f>
        <v>T</v>
      </c>
      <c r="F581" s="177" t="str">
        <f>VLOOKUP(H581,通道基本信息!B:K,5,0)</f>
        <v>Z</v>
      </c>
      <c r="G581" s="177" t="str">
        <f>VLOOKUP(H581,通道基本信息!B:K,8,0)</f>
        <v>V</v>
      </c>
      <c r="H581" s="177" t="s">
        <v>1308</v>
      </c>
      <c r="I581" s="177">
        <v>5</v>
      </c>
      <c r="J581" s="177">
        <v>36</v>
      </c>
      <c r="K581" s="177">
        <v>12393</v>
      </c>
      <c r="L581" s="177">
        <v>12429</v>
      </c>
      <c r="M581" s="177" t="s">
        <v>661</v>
      </c>
      <c r="N581" s="177" t="s">
        <v>1262</v>
      </c>
      <c r="O581" s="2" t="str">
        <f>VLOOKUP(H581,通道基本信息!B:L,3,FALSE)</f>
        <v>CS6D</v>
      </c>
    </row>
    <row r="582" s="2" customFormat="1" ht="13.5" hidden="1" customHeight="1" spans="1:15">
      <c r="A582" s="177">
        <v>579</v>
      </c>
      <c r="B582" s="177" t="str">
        <f t="shared" si="18"/>
        <v>CS6D-T004-13-6</v>
      </c>
      <c r="C582" s="177" t="str">
        <f t="shared" si="19"/>
        <v>CS6D-TZ5B</v>
      </c>
      <c r="D582" s="177" t="s">
        <v>1313</v>
      </c>
      <c r="E582" s="177" t="str">
        <f>VLOOKUP(H582,通道基本信息!B:K,6,0)</f>
        <v>T</v>
      </c>
      <c r="F582" s="177" t="str">
        <f>VLOOKUP(H582,通道基本信息!B:K,5,0)</f>
        <v>Z</v>
      </c>
      <c r="G582" s="177" t="str">
        <f>VLOOKUP(H582,通道基本信息!B:K,8,0)</f>
        <v>V</v>
      </c>
      <c r="H582" s="177" t="s">
        <v>1308</v>
      </c>
      <c r="I582" s="177">
        <v>6</v>
      </c>
      <c r="J582" s="177">
        <v>36</v>
      </c>
      <c r="K582" s="177">
        <v>12433</v>
      </c>
      <c r="L582" s="177">
        <v>12469</v>
      </c>
      <c r="M582" s="177" t="s">
        <v>663</v>
      </c>
      <c r="N582" s="177" t="s">
        <v>1264</v>
      </c>
      <c r="O582" s="2" t="str">
        <f>VLOOKUP(H582,通道基本信息!B:L,3,FALSE)</f>
        <v>CS6D</v>
      </c>
    </row>
    <row r="583" s="2" customFormat="1" ht="13.5" hidden="1" customHeight="1" spans="1:15">
      <c r="A583" s="177">
        <v>580</v>
      </c>
      <c r="B583" s="177" t="str">
        <f t="shared" si="18"/>
        <v>CS6D-T004-13-7</v>
      </c>
      <c r="C583" s="177" t="str">
        <f t="shared" si="19"/>
        <v>CS6D-TZ6B</v>
      </c>
      <c r="D583" s="177" t="s">
        <v>1314</v>
      </c>
      <c r="E583" s="177" t="str">
        <f>VLOOKUP(H583,通道基本信息!B:K,6,0)</f>
        <v>T</v>
      </c>
      <c r="F583" s="177" t="str">
        <f>VLOOKUP(H583,通道基本信息!B:K,5,0)</f>
        <v>Z</v>
      </c>
      <c r="G583" s="177" t="str">
        <f>VLOOKUP(H583,通道基本信息!B:K,8,0)</f>
        <v>V</v>
      </c>
      <c r="H583" s="177" t="s">
        <v>1308</v>
      </c>
      <c r="I583" s="177">
        <v>7</v>
      </c>
      <c r="J583" s="177">
        <v>36</v>
      </c>
      <c r="K583" s="177">
        <v>12473</v>
      </c>
      <c r="L583" s="177">
        <v>12509</v>
      </c>
      <c r="M583" s="177" t="s">
        <v>700</v>
      </c>
      <c r="N583" s="177" t="s">
        <v>1266</v>
      </c>
      <c r="O583" s="2" t="str">
        <f>VLOOKUP(H583,通道基本信息!B:L,3,FALSE)</f>
        <v>CS6D</v>
      </c>
    </row>
    <row r="584" s="2" customFormat="1" ht="13.5" hidden="1" customHeight="1" spans="1:15">
      <c r="A584" s="177">
        <v>581</v>
      </c>
      <c r="B584" s="177" t="str">
        <f t="shared" si="18"/>
        <v>CS6D-T004-13-8</v>
      </c>
      <c r="C584" s="177" t="str">
        <f t="shared" si="19"/>
        <v>CS6D-TZ7B</v>
      </c>
      <c r="D584" s="177" t="s">
        <v>1315</v>
      </c>
      <c r="E584" s="177" t="str">
        <f>VLOOKUP(H584,通道基本信息!B:K,6,0)</f>
        <v>T</v>
      </c>
      <c r="F584" s="177" t="str">
        <f>VLOOKUP(H584,通道基本信息!B:K,5,0)</f>
        <v>Z</v>
      </c>
      <c r="G584" s="177" t="str">
        <f>VLOOKUP(H584,通道基本信息!B:K,8,0)</f>
        <v>V</v>
      </c>
      <c r="H584" s="177" t="s">
        <v>1308</v>
      </c>
      <c r="I584" s="177">
        <v>8</v>
      </c>
      <c r="J584" s="177">
        <v>36</v>
      </c>
      <c r="K584" s="177">
        <v>12513</v>
      </c>
      <c r="L584" s="177">
        <v>12549</v>
      </c>
      <c r="M584" s="177" t="s">
        <v>703</v>
      </c>
      <c r="N584" s="177" t="s">
        <v>1268</v>
      </c>
      <c r="O584" s="2" t="str">
        <f>VLOOKUP(H584,通道基本信息!B:L,3,FALSE)</f>
        <v>CS6D</v>
      </c>
    </row>
    <row r="585" s="2" customFormat="1" ht="13.5" hidden="1" customHeight="1" spans="1:15">
      <c r="A585" s="177">
        <v>582</v>
      </c>
      <c r="B585" s="177" t="str">
        <f t="shared" si="18"/>
        <v>CS6D-T004-13-9</v>
      </c>
      <c r="C585" s="177" t="str">
        <f t="shared" si="19"/>
        <v>CS6D-TZ8B</v>
      </c>
      <c r="D585" s="177" t="s">
        <v>1316</v>
      </c>
      <c r="E585" s="177" t="str">
        <f>VLOOKUP(H585,通道基本信息!B:K,6,0)</f>
        <v>T</v>
      </c>
      <c r="F585" s="177" t="str">
        <f>VLOOKUP(H585,通道基本信息!B:K,5,0)</f>
        <v>Z</v>
      </c>
      <c r="G585" s="177" t="str">
        <f>VLOOKUP(H585,通道基本信息!B:K,8,0)</f>
        <v>V</v>
      </c>
      <c r="H585" s="177" t="s">
        <v>1308</v>
      </c>
      <c r="I585" s="177">
        <v>9</v>
      </c>
      <c r="J585" s="177">
        <v>36</v>
      </c>
      <c r="K585" s="177">
        <v>12553</v>
      </c>
      <c r="L585" s="177">
        <v>12589</v>
      </c>
      <c r="M585" s="177" t="s">
        <v>706</v>
      </c>
      <c r="N585" s="177" t="s">
        <v>1270</v>
      </c>
      <c r="O585" s="2" t="str">
        <f>VLOOKUP(H585,通道基本信息!B:L,3,FALSE)</f>
        <v>CS6D</v>
      </c>
    </row>
    <row r="586" s="2" customFormat="1" ht="13.5" hidden="1" customHeight="1" spans="1:15">
      <c r="A586" s="177">
        <v>583</v>
      </c>
      <c r="B586" s="177" t="str">
        <f t="shared" si="18"/>
        <v>CS6D-T004-13-10</v>
      </c>
      <c r="C586" s="177" t="str">
        <f t="shared" si="19"/>
        <v>CS6D-TZ9B</v>
      </c>
      <c r="D586" s="177" t="s">
        <v>1317</v>
      </c>
      <c r="E586" s="177" t="str">
        <f>VLOOKUP(H586,通道基本信息!B:K,6,0)</f>
        <v>T</v>
      </c>
      <c r="F586" s="177" t="str">
        <f>VLOOKUP(H586,通道基本信息!B:K,5,0)</f>
        <v>Z</v>
      </c>
      <c r="G586" s="177" t="str">
        <f>VLOOKUP(H586,通道基本信息!B:K,8,0)</f>
        <v>V</v>
      </c>
      <c r="H586" s="177" t="s">
        <v>1308</v>
      </c>
      <c r="I586" s="177">
        <v>10</v>
      </c>
      <c r="J586" s="177">
        <v>36</v>
      </c>
      <c r="K586" s="177">
        <v>12593</v>
      </c>
      <c r="L586" s="177">
        <v>12629</v>
      </c>
      <c r="M586" s="177" t="s">
        <v>709</v>
      </c>
      <c r="N586" s="177" t="s">
        <v>1272</v>
      </c>
      <c r="O586" s="2" t="str">
        <f>VLOOKUP(H586,通道基本信息!B:L,3,FALSE)</f>
        <v>CS6D</v>
      </c>
    </row>
    <row r="587" s="2" customFormat="1" ht="13.5" hidden="1" customHeight="1" spans="1:15">
      <c r="A587" s="177">
        <v>584</v>
      </c>
      <c r="B587" s="177" t="str">
        <f t="shared" si="18"/>
        <v>CS6D-T004-13-11</v>
      </c>
      <c r="C587" s="177" t="str">
        <f t="shared" si="19"/>
        <v>CS6D-TZ10B</v>
      </c>
      <c r="D587" s="177" t="s">
        <v>1318</v>
      </c>
      <c r="E587" s="177" t="str">
        <f>VLOOKUP(H587,通道基本信息!B:K,6,0)</f>
        <v>T</v>
      </c>
      <c r="F587" s="177" t="str">
        <f>VLOOKUP(H587,通道基本信息!B:K,5,0)</f>
        <v>Z</v>
      </c>
      <c r="G587" s="177" t="str">
        <f>VLOOKUP(H587,通道基本信息!B:K,8,0)</f>
        <v>V</v>
      </c>
      <c r="H587" s="177" t="s">
        <v>1308</v>
      </c>
      <c r="I587" s="177">
        <v>11</v>
      </c>
      <c r="J587" s="177">
        <v>36</v>
      </c>
      <c r="K587" s="177">
        <v>12633</v>
      </c>
      <c r="L587" s="177">
        <v>12669</v>
      </c>
      <c r="M587" s="177" t="s">
        <v>712</v>
      </c>
      <c r="N587" s="177" t="s">
        <v>1274</v>
      </c>
      <c r="O587" s="2" t="str">
        <f>VLOOKUP(H587,通道基本信息!B:L,3,FALSE)</f>
        <v>CS6D</v>
      </c>
    </row>
    <row r="588" s="2" customFormat="1" ht="13.5" hidden="1" customHeight="1" spans="1:15">
      <c r="A588" s="177">
        <v>585</v>
      </c>
      <c r="B588" s="177" t="str">
        <f t="shared" si="18"/>
        <v>CS6D-T004-13-12</v>
      </c>
      <c r="C588" s="177" t="str">
        <f t="shared" si="19"/>
        <v>CS6D-TZ11B</v>
      </c>
      <c r="D588" s="177" t="s">
        <v>1319</v>
      </c>
      <c r="E588" s="177" t="str">
        <f>VLOOKUP(H588,通道基本信息!B:K,6,0)</f>
        <v>T</v>
      </c>
      <c r="F588" s="177" t="str">
        <f>VLOOKUP(H588,通道基本信息!B:K,5,0)</f>
        <v>Z</v>
      </c>
      <c r="G588" s="177" t="str">
        <f>VLOOKUP(H588,通道基本信息!B:K,8,0)</f>
        <v>V</v>
      </c>
      <c r="H588" s="177" t="s">
        <v>1308</v>
      </c>
      <c r="I588" s="177">
        <v>12</v>
      </c>
      <c r="J588" s="177">
        <v>36</v>
      </c>
      <c r="K588" s="177">
        <v>12673</v>
      </c>
      <c r="L588" s="177">
        <v>12709</v>
      </c>
      <c r="M588" s="177" t="s">
        <v>715</v>
      </c>
      <c r="N588" s="177" t="s">
        <v>1276</v>
      </c>
      <c r="O588" s="2" t="str">
        <f>VLOOKUP(H588,通道基本信息!B:L,3,FALSE)</f>
        <v>CS6D</v>
      </c>
    </row>
    <row r="589" s="2" customFormat="1" ht="13.5" hidden="1" customHeight="1" spans="1:15">
      <c r="A589" s="177">
        <v>586</v>
      </c>
      <c r="B589" s="177" t="str">
        <f t="shared" si="18"/>
        <v>CS6D-T004-13-13</v>
      </c>
      <c r="C589" s="177" t="str">
        <f t="shared" si="19"/>
        <v>CS6D-TZ12B</v>
      </c>
      <c r="D589" s="177" t="s">
        <v>1320</v>
      </c>
      <c r="E589" s="177" t="str">
        <f>VLOOKUP(H589,通道基本信息!B:K,6,0)</f>
        <v>T</v>
      </c>
      <c r="F589" s="177" t="str">
        <f>VLOOKUP(H589,通道基本信息!B:K,5,0)</f>
        <v>Z</v>
      </c>
      <c r="G589" s="177" t="str">
        <f>VLOOKUP(H589,通道基本信息!B:K,8,0)</f>
        <v>V</v>
      </c>
      <c r="H589" s="177" t="s">
        <v>1308</v>
      </c>
      <c r="I589" s="177">
        <v>13</v>
      </c>
      <c r="J589" s="177">
        <v>36</v>
      </c>
      <c r="K589" s="177">
        <v>12713</v>
      </c>
      <c r="L589" s="177">
        <v>12749</v>
      </c>
      <c r="M589" s="177" t="s">
        <v>719</v>
      </c>
      <c r="N589" s="177" t="s">
        <v>1278</v>
      </c>
      <c r="O589" s="2" t="str">
        <f>VLOOKUP(H589,通道基本信息!B:L,3,FALSE)</f>
        <v>CS6D</v>
      </c>
    </row>
    <row r="590" s="2" customFormat="1" ht="13.5" hidden="1" customHeight="1" spans="1:15">
      <c r="A590" s="177">
        <v>587</v>
      </c>
      <c r="B590" s="177" t="str">
        <f t="shared" si="18"/>
        <v>CS6D-T005-6-1</v>
      </c>
      <c r="C590" s="177" t="str">
        <f t="shared" si="19"/>
        <v>CS6D-TS7B</v>
      </c>
      <c r="D590" s="177" t="s">
        <v>1321</v>
      </c>
      <c r="E590" s="177" t="str">
        <f>VLOOKUP(H590,通道基本信息!B:K,6,0)</f>
        <v>T</v>
      </c>
      <c r="F590" s="177" t="str">
        <f>VLOOKUP(H590,通道基本信息!B:K,5,0)</f>
        <v>S</v>
      </c>
      <c r="G590" s="177" t="str">
        <f>VLOOKUP(H590,通道基本信息!B:K,8,0)</f>
        <v>V</v>
      </c>
      <c r="H590" s="177" t="s">
        <v>1322</v>
      </c>
      <c r="I590" s="177">
        <v>1</v>
      </c>
      <c r="J590" s="177">
        <v>36</v>
      </c>
      <c r="K590" s="177">
        <v>12513</v>
      </c>
      <c r="L590" s="177">
        <v>12549</v>
      </c>
      <c r="M590" s="177" t="s">
        <v>703</v>
      </c>
      <c r="N590" s="177" t="s">
        <v>1281</v>
      </c>
      <c r="O590" s="2" t="str">
        <f>VLOOKUP(H590,通道基本信息!B:L,3,FALSE)</f>
        <v>CS6D</v>
      </c>
    </row>
    <row r="591" s="2" customFormat="1" ht="13.5" hidden="1" customHeight="1" spans="1:15">
      <c r="A591" s="177">
        <v>588</v>
      </c>
      <c r="B591" s="177" t="str">
        <f t="shared" si="18"/>
        <v>CS6D-T005-6-2</v>
      </c>
      <c r="C591" s="177" t="str">
        <f t="shared" si="19"/>
        <v>CS6D-TS8B</v>
      </c>
      <c r="D591" s="177" t="s">
        <v>1323</v>
      </c>
      <c r="E591" s="177" t="str">
        <f>VLOOKUP(H591,通道基本信息!B:K,6,0)</f>
        <v>T</v>
      </c>
      <c r="F591" s="177" t="str">
        <f>VLOOKUP(H591,通道基本信息!B:K,5,0)</f>
        <v>S</v>
      </c>
      <c r="G591" s="177" t="str">
        <f>VLOOKUP(H591,通道基本信息!B:K,8,0)</f>
        <v>V</v>
      </c>
      <c r="H591" s="177" t="s">
        <v>1322</v>
      </c>
      <c r="I591" s="177">
        <v>2</v>
      </c>
      <c r="J591" s="177">
        <v>36</v>
      </c>
      <c r="K591" s="177">
        <v>12553</v>
      </c>
      <c r="L591" s="177">
        <v>12589</v>
      </c>
      <c r="M591" s="177" t="s">
        <v>706</v>
      </c>
      <c r="N591" s="177" t="s">
        <v>1283</v>
      </c>
      <c r="O591" s="2" t="str">
        <f>VLOOKUP(H591,通道基本信息!B:L,3,FALSE)</f>
        <v>CS6D</v>
      </c>
    </row>
    <row r="592" s="2" customFormat="1" ht="13.5" hidden="1" customHeight="1" spans="1:15">
      <c r="A592" s="177">
        <v>589</v>
      </c>
      <c r="B592" s="177" t="str">
        <f t="shared" si="18"/>
        <v>CS6D-T005-6-3</v>
      </c>
      <c r="C592" s="177" t="str">
        <f t="shared" si="19"/>
        <v>CS6D-TS9B</v>
      </c>
      <c r="D592" s="177" t="s">
        <v>1324</v>
      </c>
      <c r="E592" s="177" t="str">
        <f>VLOOKUP(H592,通道基本信息!B:K,6,0)</f>
        <v>T</v>
      </c>
      <c r="F592" s="177" t="str">
        <f>VLOOKUP(H592,通道基本信息!B:K,5,0)</f>
        <v>S</v>
      </c>
      <c r="G592" s="177" t="str">
        <f>VLOOKUP(H592,通道基本信息!B:K,8,0)</f>
        <v>V</v>
      </c>
      <c r="H592" s="177" t="s">
        <v>1322</v>
      </c>
      <c r="I592" s="177">
        <v>3</v>
      </c>
      <c r="J592" s="177">
        <v>36</v>
      </c>
      <c r="K592" s="177">
        <v>12593</v>
      </c>
      <c r="L592" s="177">
        <v>12629</v>
      </c>
      <c r="M592" s="177" t="s">
        <v>709</v>
      </c>
      <c r="N592" s="177" t="s">
        <v>1285</v>
      </c>
      <c r="O592" s="2" t="str">
        <f>VLOOKUP(H592,通道基本信息!B:L,3,FALSE)</f>
        <v>CS6D</v>
      </c>
    </row>
    <row r="593" s="2" customFormat="1" ht="13.5" hidden="1" customHeight="1" spans="1:15">
      <c r="A593" s="177">
        <v>590</v>
      </c>
      <c r="B593" s="177" t="str">
        <f t="shared" si="18"/>
        <v>CS6D-T005-6-4</v>
      </c>
      <c r="C593" s="177" t="str">
        <f t="shared" si="19"/>
        <v>CS6D-TS10B</v>
      </c>
      <c r="D593" s="177" t="s">
        <v>1325</v>
      </c>
      <c r="E593" s="177" t="str">
        <f>VLOOKUP(H593,通道基本信息!B:K,6,0)</f>
        <v>T</v>
      </c>
      <c r="F593" s="177" t="str">
        <f>VLOOKUP(H593,通道基本信息!B:K,5,0)</f>
        <v>S</v>
      </c>
      <c r="G593" s="177" t="str">
        <f>VLOOKUP(H593,通道基本信息!B:K,8,0)</f>
        <v>V</v>
      </c>
      <c r="H593" s="177" t="s">
        <v>1322</v>
      </c>
      <c r="I593" s="177">
        <v>4</v>
      </c>
      <c r="J593" s="177">
        <v>36</v>
      </c>
      <c r="K593" s="177">
        <v>12633</v>
      </c>
      <c r="L593" s="177">
        <v>12669</v>
      </c>
      <c r="M593" s="177" t="s">
        <v>712</v>
      </c>
      <c r="N593" s="177" t="s">
        <v>1287</v>
      </c>
      <c r="O593" s="2" t="str">
        <f>VLOOKUP(H593,通道基本信息!B:L,3,FALSE)</f>
        <v>CS6D</v>
      </c>
    </row>
    <row r="594" s="2" customFormat="1" ht="13.5" hidden="1" customHeight="1" spans="1:15">
      <c r="A594" s="177">
        <v>591</v>
      </c>
      <c r="B594" s="177" t="str">
        <f t="shared" si="18"/>
        <v>CS6D-T005-6-5</v>
      </c>
      <c r="C594" s="177" t="str">
        <f t="shared" si="19"/>
        <v>CS6D-TS11B</v>
      </c>
      <c r="D594" s="177" t="s">
        <v>1326</v>
      </c>
      <c r="E594" s="177" t="str">
        <f>VLOOKUP(H594,通道基本信息!B:K,6,0)</f>
        <v>T</v>
      </c>
      <c r="F594" s="177" t="str">
        <f>VLOOKUP(H594,通道基本信息!B:K,5,0)</f>
        <v>S</v>
      </c>
      <c r="G594" s="177" t="str">
        <f>VLOOKUP(H594,通道基本信息!B:K,8,0)</f>
        <v>V</v>
      </c>
      <c r="H594" s="177" t="s">
        <v>1322</v>
      </c>
      <c r="I594" s="177">
        <v>5</v>
      </c>
      <c r="J594" s="177">
        <v>36</v>
      </c>
      <c r="K594" s="177">
        <v>12673</v>
      </c>
      <c r="L594" s="177">
        <v>12709</v>
      </c>
      <c r="M594" s="177" t="s">
        <v>715</v>
      </c>
      <c r="N594" s="177" t="s">
        <v>1289</v>
      </c>
      <c r="O594" s="2" t="str">
        <f>VLOOKUP(H594,通道基本信息!B:L,3,FALSE)</f>
        <v>CS6D</v>
      </c>
    </row>
    <row r="595" s="2" customFormat="1" ht="13.5" hidden="1" customHeight="1" spans="1:15">
      <c r="A595" s="177">
        <v>592</v>
      </c>
      <c r="B595" s="177" t="str">
        <f t="shared" si="18"/>
        <v>CS6D-T005-6-6</v>
      </c>
      <c r="C595" s="177" t="str">
        <f t="shared" si="19"/>
        <v>CS6D-TS12B</v>
      </c>
      <c r="D595" s="177" t="s">
        <v>1327</v>
      </c>
      <c r="E595" s="177" t="str">
        <f>VLOOKUP(H595,通道基本信息!B:K,6,0)</f>
        <v>T</v>
      </c>
      <c r="F595" s="177" t="str">
        <f>VLOOKUP(H595,通道基本信息!B:K,5,0)</f>
        <v>S</v>
      </c>
      <c r="G595" s="177" t="str">
        <f>VLOOKUP(H595,通道基本信息!B:K,8,0)</f>
        <v>V</v>
      </c>
      <c r="H595" s="177" t="s">
        <v>1322</v>
      </c>
      <c r="I595" s="177">
        <v>6</v>
      </c>
      <c r="J595" s="177">
        <v>36</v>
      </c>
      <c r="K595" s="177">
        <v>12713</v>
      </c>
      <c r="L595" s="177">
        <v>12749</v>
      </c>
      <c r="M595" s="177" t="s">
        <v>719</v>
      </c>
      <c r="N595" s="177" t="s">
        <v>1291</v>
      </c>
      <c r="O595" s="2" t="str">
        <f>VLOOKUP(H595,通道基本信息!B:L,3,FALSE)</f>
        <v>CS6D</v>
      </c>
    </row>
    <row r="596" s="2" customFormat="1" ht="13.5" hidden="1" customHeight="1" spans="1:15">
      <c r="A596" s="177">
        <v>593</v>
      </c>
      <c r="B596" s="177" t="str">
        <f t="shared" si="18"/>
        <v>CS6E-R042-12-1</v>
      </c>
      <c r="C596" s="177" t="str">
        <f t="shared" si="19"/>
        <v>CS6E-RC1A</v>
      </c>
      <c r="D596" s="177" t="s">
        <v>438</v>
      </c>
      <c r="E596" s="177" t="str">
        <f>VLOOKUP(H596,通道基本信息!B:K,6,0)</f>
        <v>R</v>
      </c>
      <c r="F596" s="177" t="str">
        <f>VLOOKUP(H596,通道基本信息!B:K,5,0)</f>
        <v>C</v>
      </c>
      <c r="G596" s="177" t="str">
        <f>VLOOKUP(H596,通道基本信息!B:K,8,0)</f>
        <v>V</v>
      </c>
      <c r="H596" s="177" t="s">
        <v>1328</v>
      </c>
      <c r="I596" s="177">
        <v>1</v>
      </c>
      <c r="J596" s="177">
        <v>30</v>
      </c>
      <c r="K596" s="177">
        <v>5933</v>
      </c>
      <c r="L596" s="177">
        <v>5963</v>
      </c>
      <c r="M596" s="177" t="s">
        <v>634</v>
      </c>
      <c r="N596" s="177" t="s">
        <v>440</v>
      </c>
      <c r="O596" s="2" t="str">
        <f>VLOOKUP(H596,通道基本信息!B:L,3,FALSE)</f>
        <v>CS6E</v>
      </c>
    </row>
    <row r="597" s="2" customFormat="1" ht="13.5" hidden="1" customHeight="1" spans="1:15">
      <c r="A597" s="177">
        <v>594</v>
      </c>
      <c r="B597" s="177" t="str">
        <f t="shared" si="18"/>
        <v>CS6E-R042-12-2</v>
      </c>
      <c r="C597" s="177" t="str">
        <f t="shared" si="19"/>
        <v>CS6E-RC2A</v>
      </c>
      <c r="D597" s="177" t="s">
        <v>441</v>
      </c>
      <c r="E597" s="177" t="str">
        <f>VLOOKUP(H597,通道基本信息!B:K,6,0)</f>
        <v>R</v>
      </c>
      <c r="F597" s="177" t="str">
        <f>VLOOKUP(H597,通道基本信息!B:K,5,0)</f>
        <v>C</v>
      </c>
      <c r="G597" s="177" t="str">
        <f>VLOOKUP(H597,通道基本信息!B:K,8,0)</f>
        <v>V</v>
      </c>
      <c r="H597" s="177" t="s">
        <v>1328</v>
      </c>
      <c r="I597" s="177">
        <v>2</v>
      </c>
      <c r="J597" s="177">
        <v>36</v>
      </c>
      <c r="K597" s="177">
        <v>5967</v>
      </c>
      <c r="L597" s="177">
        <v>6003</v>
      </c>
      <c r="M597" s="177" t="s">
        <v>637</v>
      </c>
      <c r="N597" s="177" t="s">
        <v>442</v>
      </c>
      <c r="O597" s="2" t="str">
        <f>VLOOKUP(H597,通道基本信息!B:L,3,FALSE)</f>
        <v>CS6E</v>
      </c>
    </row>
    <row r="598" s="2" customFormat="1" ht="13.5" hidden="1" customHeight="1" spans="1:15">
      <c r="A598" s="177">
        <v>595</v>
      </c>
      <c r="B598" s="177" t="str">
        <f t="shared" si="18"/>
        <v>CS6E-R042-12-3</v>
      </c>
      <c r="C598" s="177" t="str">
        <f t="shared" si="19"/>
        <v>CS6E-RC3A</v>
      </c>
      <c r="D598" s="177" t="s">
        <v>443</v>
      </c>
      <c r="E598" s="177" t="str">
        <f>VLOOKUP(H598,通道基本信息!B:K,6,0)</f>
        <v>R</v>
      </c>
      <c r="F598" s="177" t="str">
        <f>VLOOKUP(H598,通道基本信息!B:K,5,0)</f>
        <v>C</v>
      </c>
      <c r="G598" s="177" t="str">
        <f>VLOOKUP(H598,通道基本信息!B:K,8,0)</f>
        <v>V</v>
      </c>
      <c r="H598" s="177" t="s">
        <v>1328</v>
      </c>
      <c r="I598" s="177">
        <v>3</v>
      </c>
      <c r="J598" s="177">
        <v>36</v>
      </c>
      <c r="K598" s="177">
        <v>6007</v>
      </c>
      <c r="L598" s="177">
        <v>6043</v>
      </c>
      <c r="M598" s="177" t="s">
        <v>640</v>
      </c>
      <c r="N598" s="177" t="s">
        <v>444</v>
      </c>
      <c r="O598" s="2" t="str">
        <f>VLOOKUP(H598,通道基本信息!B:L,3,FALSE)</f>
        <v>CS6E</v>
      </c>
    </row>
    <row r="599" s="2" customFormat="1" ht="13.5" hidden="1" customHeight="1" spans="1:15">
      <c r="A599" s="177">
        <v>596</v>
      </c>
      <c r="B599" s="177" t="str">
        <f t="shared" si="18"/>
        <v>CS6E-R042-12-4</v>
      </c>
      <c r="C599" s="177" t="str">
        <f t="shared" si="19"/>
        <v>CS6E-RC4A</v>
      </c>
      <c r="D599" s="177" t="s">
        <v>445</v>
      </c>
      <c r="E599" s="177" t="str">
        <f>VLOOKUP(H599,通道基本信息!B:K,6,0)</f>
        <v>R</v>
      </c>
      <c r="F599" s="177" t="str">
        <f>VLOOKUP(H599,通道基本信息!B:K,5,0)</f>
        <v>C</v>
      </c>
      <c r="G599" s="177" t="str">
        <f>VLOOKUP(H599,通道基本信息!B:K,8,0)</f>
        <v>V</v>
      </c>
      <c r="H599" s="177" t="s">
        <v>1328</v>
      </c>
      <c r="I599" s="177">
        <v>4</v>
      </c>
      <c r="J599" s="177">
        <v>36</v>
      </c>
      <c r="K599" s="177">
        <v>6047</v>
      </c>
      <c r="L599" s="177">
        <v>6083</v>
      </c>
      <c r="M599" s="177" t="s">
        <v>643</v>
      </c>
      <c r="N599" s="177" t="s">
        <v>446</v>
      </c>
      <c r="O599" s="2" t="str">
        <f>VLOOKUP(H599,通道基本信息!B:L,3,FALSE)</f>
        <v>CS6E</v>
      </c>
    </row>
    <row r="600" s="2" customFormat="1" ht="13.5" hidden="1" customHeight="1" spans="1:15">
      <c r="A600" s="177">
        <v>597</v>
      </c>
      <c r="B600" s="177" t="str">
        <f t="shared" si="18"/>
        <v>CS6E-R042-12-5</v>
      </c>
      <c r="C600" s="177" t="str">
        <f t="shared" si="19"/>
        <v>CS6E-RC5A</v>
      </c>
      <c r="D600" s="177" t="s">
        <v>447</v>
      </c>
      <c r="E600" s="177" t="str">
        <f>VLOOKUP(H600,通道基本信息!B:K,6,0)</f>
        <v>R</v>
      </c>
      <c r="F600" s="177" t="str">
        <f>VLOOKUP(H600,通道基本信息!B:K,5,0)</f>
        <v>C</v>
      </c>
      <c r="G600" s="177" t="str">
        <f>VLOOKUP(H600,通道基本信息!B:K,8,0)</f>
        <v>V</v>
      </c>
      <c r="H600" s="177" t="s">
        <v>1328</v>
      </c>
      <c r="I600" s="177">
        <v>5</v>
      </c>
      <c r="J600" s="177">
        <v>36</v>
      </c>
      <c r="K600" s="177">
        <v>6087</v>
      </c>
      <c r="L600" s="177">
        <v>6123</v>
      </c>
      <c r="M600" s="177" t="s">
        <v>645</v>
      </c>
      <c r="N600" s="177" t="s">
        <v>448</v>
      </c>
      <c r="O600" s="2" t="str">
        <f>VLOOKUP(H600,通道基本信息!B:L,3,FALSE)</f>
        <v>CS6E</v>
      </c>
    </row>
    <row r="601" s="2" customFormat="1" ht="13.5" hidden="1" customHeight="1" spans="1:15">
      <c r="A601" s="177">
        <v>598</v>
      </c>
      <c r="B601" s="177" t="str">
        <f t="shared" si="18"/>
        <v>CS6E-R042-12-6</v>
      </c>
      <c r="C601" s="177" t="str">
        <f t="shared" si="19"/>
        <v>CS6E-RC6A</v>
      </c>
      <c r="D601" s="177" t="s">
        <v>449</v>
      </c>
      <c r="E601" s="177" t="str">
        <f>VLOOKUP(H601,通道基本信息!B:K,6,0)</f>
        <v>R</v>
      </c>
      <c r="F601" s="177" t="str">
        <f>VLOOKUP(H601,通道基本信息!B:K,5,0)</f>
        <v>C</v>
      </c>
      <c r="G601" s="177" t="str">
        <f>VLOOKUP(H601,通道基本信息!B:K,8,0)</f>
        <v>V</v>
      </c>
      <c r="H601" s="177" t="s">
        <v>1328</v>
      </c>
      <c r="I601" s="177">
        <v>6</v>
      </c>
      <c r="J601" s="177">
        <v>36</v>
      </c>
      <c r="K601" s="177">
        <v>6127</v>
      </c>
      <c r="L601" s="177">
        <v>6163</v>
      </c>
      <c r="M601" s="177" t="s">
        <v>646</v>
      </c>
      <c r="N601" s="177" t="s">
        <v>450</v>
      </c>
      <c r="O601" s="2" t="str">
        <f>VLOOKUP(H601,通道基本信息!B:L,3,FALSE)</f>
        <v>CS6E</v>
      </c>
    </row>
    <row r="602" s="2" customFormat="1" ht="13.5" hidden="1" customHeight="1" spans="1:15">
      <c r="A602" s="177">
        <v>599</v>
      </c>
      <c r="B602" s="177" t="str">
        <f t="shared" si="18"/>
        <v>CS6E-R042-12-7</v>
      </c>
      <c r="C602" s="177" t="str">
        <f t="shared" si="19"/>
        <v>CS6E-RC7A</v>
      </c>
      <c r="D602" s="177" t="s">
        <v>451</v>
      </c>
      <c r="E602" s="177" t="str">
        <f>VLOOKUP(H602,通道基本信息!B:K,6,0)</f>
        <v>R</v>
      </c>
      <c r="F602" s="177" t="str">
        <f>VLOOKUP(H602,通道基本信息!B:K,5,0)</f>
        <v>C</v>
      </c>
      <c r="G602" s="177" t="str">
        <f>VLOOKUP(H602,通道基本信息!B:K,8,0)</f>
        <v>V</v>
      </c>
      <c r="H602" s="177" t="s">
        <v>1328</v>
      </c>
      <c r="I602" s="177">
        <v>7</v>
      </c>
      <c r="J602" s="177">
        <v>36</v>
      </c>
      <c r="K602" s="177">
        <v>6167</v>
      </c>
      <c r="L602" s="177">
        <v>6203</v>
      </c>
      <c r="M602" s="177" t="s">
        <v>647</v>
      </c>
      <c r="N602" s="177" t="s">
        <v>452</v>
      </c>
      <c r="O602" s="2" t="str">
        <f>VLOOKUP(H602,通道基本信息!B:L,3,FALSE)</f>
        <v>CS6E</v>
      </c>
    </row>
    <row r="603" s="2" customFormat="1" ht="13.5" hidden="1" customHeight="1" spans="1:15">
      <c r="A603" s="177">
        <v>600</v>
      </c>
      <c r="B603" s="177" t="str">
        <f t="shared" si="18"/>
        <v>CS6E-R042-12-8</v>
      </c>
      <c r="C603" s="177" t="str">
        <f t="shared" si="19"/>
        <v>CS6E-RC8A</v>
      </c>
      <c r="D603" s="177" t="s">
        <v>453</v>
      </c>
      <c r="E603" s="177" t="str">
        <f>VLOOKUP(H603,通道基本信息!B:K,6,0)</f>
        <v>R</v>
      </c>
      <c r="F603" s="177" t="str">
        <f>VLOOKUP(H603,通道基本信息!B:K,5,0)</f>
        <v>C</v>
      </c>
      <c r="G603" s="177" t="str">
        <f>VLOOKUP(H603,通道基本信息!B:K,8,0)</f>
        <v>V</v>
      </c>
      <c r="H603" s="177" t="s">
        <v>1328</v>
      </c>
      <c r="I603" s="177">
        <v>8</v>
      </c>
      <c r="J603" s="177">
        <v>36</v>
      </c>
      <c r="K603" s="177">
        <v>6207</v>
      </c>
      <c r="L603" s="177">
        <v>6243</v>
      </c>
      <c r="M603" s="177" t="s">
        <v>648</v>
      </c>
      <c r="N603" s="177" t="s">
        <v>454</v>
      </c>
      <c r="O603" s="2" t="str">
        <f>VLOOKUP(H603,通道基本信息!B:L,3,FALSE)</f>
        <v>CS6E</v>
      </c>
    </row>
    <row r="604" s="2" customFormat="1" ht="13.5" hidden="1" customHeight="1" spans="1:15">
      <c r="A604" s="177">
        <v>601</v>
      </c>
      <c r="B604" s="177" t="str">
        <f t="shared" si="18"/>
        <v>CS6E-R042-12-9</v>
      </c>
      <c r="C604" s="177" t="str">
        <f t="shared" si="19"/>
        <v>CS6E-RC9A</v>
      </c>
      <c r="D604" s="177" t="s">
        <v>455</v>
      </c>
      <c r="E604" s="177" t="str">
        <f>VLOOKUP(H604,通道基本信息!B:K,6,0)</f>
        <v>R</v>
      </c>
      <c r="F604" s="177" t="str">
        <f>VLOOKUP(H604,通道基本信息!B:K,5,0)</f>
        <v>C</v>
      </c>
      <c r="G604" s="177" t="str">
        <f>VLOOKUP(H604,通道基本信息!B:K,8,0)</f>
        <v>V</v>
      </c>
      <c r="H604" s="177" t="s">
        <v>1328</v>
      </c>
      <c r="I604" s="177">
        <v>9</v>
      </c>
      <c r="J604" s="177">
        <v>36</v>
      </c>
      <c r="K604" s="177">
        <v>6247</v>
      </c>
      <c r="L604" s="177">
        <v>6283</v>
      </c>
      <c r="M604" s="177" t="s">
        <v>615</v>
      </c>
      <c r="N604" s="177" t="s">
        <v>456</v>
      </c>
      <c r="O604" s="2" t="str">
        <f>VLOOKUP(H604,通道基本信息!B:L,3,FALSE)</f>
        <v>CS6E</v>
      </c>
    </row>
    <row r="605" s="2" customFormat="1" ht="13.5" hidden="1" customHeight="1" spans="1:15">
      <c r="A605" s="177">
        <v>602</v>
      </c>
      <c r="B605" s="177" t="str">
        <f t="shared" si="18"/>
        <v>CS6E-R042-12-10</v>
      </c>
      <c r="C605" s="177" t="str">
        <f t="shared" si="19"/>
        <v>CS6E-RC10A</v>
      </c>
      <c r="D605" s="177" t="s">
        <v>1112</v>
      </c>
      <c r="E605" s="177" t="str">
        <f>VLOOKUP(H605,通道基本信息!B:K,6,0)</f>
        <v>R</v>
      </c>
      <c r="F605" s="177" t="str">
        <f>VLOOKUP(H605,通道基本信息!B:K,5,0)</f>
        <v>C</v>
      </c>
      <c r="G605" s="177" t="str">
        <f>VLOOKUP(H605,通道基本信息!B:K,8,0)</f>
        <v>V</v>
      </c>
      <c r="H605" s="177" t="s">
        <v>1328</v>
      </c>
      <c r="I605" s="177">
        <v>10</v>
      </c>
      <c r="J605" s="177">
        <v>36</v>
      </c>
      <c r="K605" s="177">
        <v>6287</v>
      </c>
      <c r="L605" s="177">
        <v>6323</v>
      </c>
      <c r="M605" s="177" t="s">
        <v>618</v>
      </c>
      <c r="N605" s="177" t="s">
        <v>1113</v>
      </c>
      <c r="O605" s="2" t="str">
        <f>VLOOKUP(H605,通道基本信息!B:L,3,FALSE)</f>
        <v>CS6E</v>
      </c>
    </row>
    <row r="606" s="2" customFormat="1" ht="13.5" hidden="1" customHeight="1" spans="1:15">
      <c r="A606" s="177">
        <v>603</v>
      </c>
      <c r="B606" s="177" t="str">
        <f t="shared" si="18"/>
        <v>CS6E-R042-12-11</v>
      </c>
      <c r="C606" s="177" t="str">
        <f t="shared" si="19"/>
        <v>CS6E-RC11A</v>
      </c>
      <c r="D606" s="177" t="s">
        <v>457</v>
      </c>
      <c r="E606" s="177" t="str">
        <f>VLOOKUP(H606,通道基本信息!B:K,6,0)</f>
        <v>R</v>
      </c>
      <c r="F606" s="177" t="str">
        <f>VLOOKUP(H606,通道基本信息!B:K,5,0)</f>
        <v>C</v>
      </c>
      <c r="G606" s="177" t="str">
        <f>VLOOKUP(H606,通道基本信息!B:K,8,0)</f>
        <v>V</v>
      </c>
      <c r="H606" s="177" t="s">
        <v>1328</v>
      </c>
      <c r="I606" s="177">
        <v>11</v>
      </c>
      <c r="J606" s="177">
        <v>36</v>
      </c>
      <c r="K606" s="177">
        <v>6327</v>
      </c>
      <c r="L606" s="177">
        <v>6363</v>
      </c>
      <c r="M606" s="177" t="s">
        <v>621</v>
      </c>
      <c r="N606" s="177" t="s">
        <v>459</v>
      </c>
      <c r="O606" s="2" t="str">
        <f>VLOOKUP(H606,通道基本信息!B:L,3,FALSE)</f>
        <v>CS6E</v>
      </c>
    </row>
    <row r="607" s="2" customFormat="1" ht="13.5" hidden="1" customHeight="1" spans="1:15">
      <c r="A607" s="177">
        <v>604</v>
      </c>
      <c r="B607" s="177" t="str">
        <f t="shared" si="18"/>
        <v>CS6E-R042-12-12</v>
      </c>
      <c r="C607" s="177" t="str">
        <f t="shared" si="19"/>
        <v>CS6E-RC12A</v>
      </c>
      <c r="D607" s="177" t="s">
        <v>460</v>
      </c>
      <c r="E607" s="177" t="str">
        <f>VLOOKUP(H607,通道基本信息!B:K,6,0)</f>
        <v>R</v>
      </c>
      <c r="F607" s="177" t="str">
        <f>VLOOKUP(H607,通道基本信息!B:K,5,0)</f>
        <v>C</v>
      </c>
      <c r="G607" s="177" t="str">
        <f>VLOOKUP(H607,通道基本信息!B:K,8,0)</f>
        <v>V</v>
      </c>
      <c r="H607" s="177" t="s">
        <v>1328</v>
      </c>
      <c r="I607" s="177">
        <v>12</v>
      </c>
      <c r="J607" s="177">
        <v>54</v>
      </c>
      <c r="K607" s="177">
        <v>6368</v>
      </c>
      <c r="L607" s="177">
        <v>6422</v>
      </c>
      <c r="M607" s="177" t="s">
        <v>624</v>
      </c>
      <c r="N607" s="177" t="s">
        <v>461</v>
      </c>
      <c r="O607" s="2" t="str">
        <f>VLOOKUP(H607,通道基本信息!B:L,3,FALSE)</f>
        <v>CS6E</v>
      </c>
    </row>
    <row r="608" s="2" customFormat="1" ht="13.5" hidden="1" customHeight="1" spans="1:15">
      <c r="A608" s="177">
        <v>605</v>
      </c>
      <c r="B608" s="177" t="str">
        <f t="shared" si="18"/>
        <v>CS6E-R043-12-1</v>
      </c>
      <c r="C608" s="177" t="str">
        <f t="shared" si="19"/>
        <v>CS6E-RN1A</v>
      </c>
      <c r="D608" s="177" t="s">
        <v>665</v>
      </c>
      <c r="E608" s="177" t="str">
        <f>VLOOKUP(H608,通道基本信息!B:K,6,0)</f>
        <v>R</v>
      </c>
      <c r="F608" s="177" t="str">
        <f>VLOOKUP(H608,通道基本信息!B:K,5,0)</f>
        <v>N</v>
      </c>
      <c r="G608" s="177" t="str">
        <f>VLOOKUP(H608,通道基本信息!B:K,8,0)</f>
        <v>V</v>
      </c>
      <c r="H608" s="177" t="s">
        <v>1329</v>
      </c>
      <c r="I608" s="177">
        <v>1</v>
      </c>
      <c r="J608" s="177">
        <v>30</v>
      </c>
      <c r="K608" s="177">
        <v>5933</v>
      </c>
      <c r="L608" s="177">
        <v>5963</v>
      </c>
      <c r="M608" s="177" t="s">
        <v>634</v>
      </c>
      <c r="N608" s="177" t="s">
        <v>667</v>
      </c>
      <c r="O608" s="2" t="str">
        <f>VLOOKUP(H608,通道基本信息!B:L,3,FALSE)</f>
        <v>CS6E</v>
      </c>
    </row>
    <row r="609" s="2" customFormat="1" ht="13.5" hidden="1" customHeight="1" spans="1:15">
      <c r="A609" s="177">
        <v>606</v>
      </c>
      <c r="B609" s="177" t="str">
        <f t="shared" si="18"/>
        <v>CS6E-R043-12-2</v>
      </c>
      <c r="C609" s="177" t="str">
        <f t="shared" si="19"/>
        <v>CS6E-RN2A</v>
      </c>
      <c r="D609" s="177" t="s">
        <v>668</v>
      </c>
      <c r="E609" s="177" t="str">
        <f>VLOOKUP(H609,通道基本信息!B:K,6,0)</f>
        <v>R</v>
      </c>
      <c r="F609" s="177" t="str">
        <f>VLOOKUP(H609,通道基本信息!B:K,5,0)</f>
        <v>N</v>
      </c>
      <c r="G609" s="177" t="str">
        <f>VLOOKUP(H609,通道基本信息!B:K,8,0)</f>
        <v>V</v>
      </c>
      <c r="H609" s="177" t="s">
        <v>1329</v>
      </c>
      <c r="I609" s="177">
        <v>2</v>
      </c>
      <c r="J609" s="177">
        <v>36</v>
      </c>
      <c r="K609" s="177">
        <v>5967</v>
      </c>
      <c r="L609" s="177">
        <v>6003</v>
      </c>
      <c r="M609" s="177" t="s">
        <v>637</v>
      </c>
      <c r="N609" s="177" t="s">
        <v>669</v>
      </c>
      <c r="O609" s="2" t="str">
        <f>VLOOKUP(H609,通道基本信息!B:L,3,FALSE)</f>
        <v>CS6E</v>
      </c>
    </row>
    <row r="610" s="2" customFormat="1" ht="13.5" hidden="1" customHeight="1" spans="1:15">
      <c r="A610" s="177">
        <v>607</v>
      </c>
      <c r="B610" s="177" t="str">
        <f t="shared" si="18"/>
        <v>CS6E-R043-12-3</v>
      </c>
      <c r="C610" s="177" t="str">
        <f t="shared" si="19"/>
        <v>CS6E-RN3A</v>
      </c>
      <c r="D610" s="177" t="s">
        <v>670</v>
      </c>
      <c r="E610" s="177" t="str">
        <f>VLOOKUP(H610,通道基本信息!B:K,6,0)</f>
        <v>R</v>
      </c>
      <c r="F610" s="177" t="str">
        <f>VLOOKUP(H610,通道基本信息!B:K,5,0)</f>
        <v>N</v>
      </c>
      <c r="G610" s="177" t="str">
        <f>VLOOKUP(H610,通道基本信息!B:K,8,0)</f>
        <v>V</v>
      </c>
      <c r="H610" s="177" t="s">
        <v>1329</v>
      </c>
      <c r="I610" s="177">
        <v>3</v>
      </c>
      <c r="J610" s="177">
        <v>36</v>
      </c>
      <c r="K610" s="177">
        <v>6007</v>
      </c>
      <c r="L610" s="177">
        <v>6043</v>
      </c>
      <c r="M610" s="177" t="s">
        <v>640</v>
      </c>
      <c r="N610" s="177" t="s">
        <v>671</v>
      </c>
      <c r="O610" s="2" t="str">
        <f>VLOOKUP(H610,通道基本信息!B:L,3,FALSE)</f>
        <v>CS6E</v>
      </c>
    </row>
    <row r="611" s="2" customFormat="1" ht="13.5" hidden="1" customHeight="1" spans="1:15">
      <c r="A611" s="177">
        <v>608</v>
      </c>
      <c r="B611" s="177" t="str">
        <f t="shared" si="18"/>
        <v>CS6E-R043-12-4</v>
      </c>
      <c r="C611" s="177" t="str">
        <f t="shared" si="19"/>
        <v>CS6E-RN4A</v>
      </c>
      <c r="D611" s="177" t="s">
        <v>672</v>
      </c>
      <c r="E611" s="177" t="str">
        <f>VLOOKUP(H611,通道基本信息!B:K,6,0)</f>
        <v>R</v>
      </c>
      <c r="F611" s="177" t="str">
        <f>VLOOKUP(H611,通道基本信息!B:K,5,0)</f>
        <v>N</v>
      </c>
      <c r="G611" s="177" t="str">
        <f>VLOOKUP(H611,通道基本信息!B:K,8,0)</f>
        <v>V</v>
      </c>
      <c r="H611" s="177" t="s">
        <v>1329</v>
      </c>
      <c r="I611" s="177">
        <v>4</v>
      </c>
      <c r="J611" s="177">
        <v>36</v>
      </c>
      <c r="K611" s="177">
        <v>6047</v>
      </c>
      <c r="L611" s="177">
        <v>6083</v>
      </c>
      <c r="M611" s="177" t="s">
        <v>643</v>
      </c>
      <c r="N611" s="177" t="s">
        <v>673</v>
      </c>
      <c r="O611" s="2" t="str">
        <f>VLOOKUP(H611,通道基本信息!B:L,3,FALSE)</f>
        <v>CS6E</v>
      </c>
    </row>
    <row r="612" s="2" customFormat="1" ht="13.5" hidden="1" customHeight="1" spans="1:15">
      <c r="A612" s="177">
        <v>609</v>
      </c>
      <c r="B612" s="177" t="str">
        <f t="shared" si="18"/>
        <v>CS6E-R043-12-5</v>
      </c>
      <c r="C612" s="177" t="str">
        <f t="shared" si="19"/>
        <v>CS6E-RN5A</v>
      </c>
      <c r="D612" s="177" t="s">
        <v>674</v>
      </c>
      <c r="E612" s="177" t="str">
        <f>VLOOKUP(H612,通道基本信息!B:K,6,0)</f>
        <v>R</v>
      </c>
      <c r="F612" s="177" t="str">
        <f>VLOOKUP(H612,通道基本信息!B:K,5,0)</f>
        <v>N</v>
      </c>
      <c r="G612" s="177" t="str">
        <f>VLOOKUP(H612,通道基本信息!B:K,8,0)</f>
        <v>V</v>
      </c>
      <c r="H612" s="177" t="s">
        <v>1329</v>
      </c>
      <c r="I612" s="177">
        <v>5</v>
      </c>
      <c r="J612" s="177">
        <v>36</v>
      </c>
      <c r="K612" s="177">
        <v>6087</v>
      </c>
      <c r="L612" s="177">
        <v>6123</v>
      </c>
      <c r="M612" s="177" t="s">
        <v>645</v>
      </c>
      <c r="N612" s="177" t="s">
        <v>675</v>
      </c>
      <c r="O612" s="2" t="str">
        <f>VLOOKUP(H612,通道基本信息!B:L,3,FALSE)</f>
        <v>CS6E</v>
      </c>
    </row>
    <row r="613" s="2" customFormat="1" ht="13.5" hidden="1" customHeight="1" spans="1:15">
      <c r="A613" s="177">
        <v>610</v>
      </c>
      <c r="B613" s="177" t="str">
        <f t="shared" si="18"/>
        <v>CS6E-R043-12-6</v>
      </c>
      <c r="C613" s="177" t="str">
        <f t="shared" si="19"/>
        <v>CS6E-RN6A</v>
      </c>
      <c r="D613" s="177" t="s">
        <v>676</v>
      </c>
      <c r="E613" s="177" t="str">
        <f>VLOOKUP(H613,通道基本信息!B:K,6,0)</f>
        <v>R</v>
      </c>
      <c r="F613" s="177" t="str">
        <f>VLOOKUP(H613,通道基本信息!B:K,5,0)</f>
        <v>N</v>
      </c>
      <c r="G613" s="177" t="str">
        <f>VLOOKUP(H613,通道基本信息!B:K,8,0)</f>
        <v>V</v>
      </c>
      <c r="H613" s="177" t="s">
        <v>1329</v>
      </c>
      <c r="I613" s="177">
        <v>6</v>
      </c>
      <c r="J613" s="177">
        <v>36</v>
      </c>
      <c r="K613" s="177">
        <v>6127</v>
      </c>
      <c r="L613" s="177">
        <v>6163</v>
      </c>
      <c r="M613" s="177" t="s">
        <v>646</v>
      </c>
      <c r="N613" s="177" t="s">
        <v>677</v>
      </c>
      <c r="O613" s="2" t="str">
        <f>VLOOKUP(H613,通道基本信息!B:L,3,FALSE)</f>
        <v>CS6E</v>
      </c>
    </row>
    <row r="614" s="2" customFormat="1" ht="13.5" hidden="1" customHeight="1" spans="1:15">
      <c r="A614" s="177">
        <v>611</v>
      </c>
      <c r="B614" s="177" t="str">
        <f t="shared" si="18"/>
        <v>CS6E-R043-12-7</v>
      </c>
      <c r="C614" s="177" t="str">
        <f t="shared" si="19"/>
        <v>CS6E-RN7A</v>
      </c>
      <c r="D614" s="177" t="s">
        <v>678</v>
      </c>
      <c r="E614" s="177" t="str">
        <f>VLOOKUP(H614,通道基本信息!B:K,6,0)</f>
        <v>R</v>
      </c>
      <c r="F614" s="177" t="str">
        <f>VLOOKUP(H614,通道基本信息!B:K,5,0)</f>
        <v>N</v>
      </c>
      <c r="G614" s="177" t="str">
        <f>VLOOKUP(H614,通道基本信息!B:K,8,0)</f>
        <v>V</v>
      </c>
      <c r="H614" s="177" t="s">
        <v>1329</v>
      </c>
      <c r="I614" s="177">
        <v>7</v>
      </c>
      <c r="J614" s="177">
        <v>36</v>
      </c>
      <c r="K614" s="177">
        <v>6167</v>
      </c>
      <c r="L614" s="177">
        <v>6203</v>
      </c>
      <c r="M614" s="177" t="s">
        <v>647</v>
      </c>
      <c r="N614" s="177" t="s">
        <v>679</v>
      </c>
      <c r="O614" s="2" t="str">
        <f>VLOOKUP(H614,通道基本信息!B:L,3,FALSE)</f>
        <v>CS6E</v>
      </c>
    </row>
    <row r="615" s="2" customFormat="1" ht="13.5" hidden="1" customHeight="1" spans="1:15">
      <c r="A615" s="177">
        <v>612</v>
      </c>
      <c r="B615" s="177" t="str">
        <f t="shared" si="18"/>
        <v>CS6E-R043-12-8</v>
      </c>
      <c r="C615" s="177" t="str">
        <f t="shared" si="19"/>
        <v>CS6E-RN8A</v>
      </c>
      <c r="D615" s="177" t="s">
        <v>680</v>
      </c>
      <c r="E615" s="177" t="str">
        <f>VLOOKUP(H615,通道基本信息!B:K,6,0)</f>
        <v>R</v>
      </c>
      <c r="F615" s="177" t="str">
        <f>VLOOKUP(H615,通道基本信息!B:K,5,0)</f>
        <v>N</v>
      </c>
      <c r="G615" s="177" t="str">
        <f>VLOOKUP(H615,通道基本信息!B:K,8,0)</f>
        <v>V</v>
      </c>
      <c r="H615" s="177" t="s">
        <v>1329</v>
      </c>
      <c r="I615" s="177">
        <v>8</v>
      </c>
      <c r="J615" s="177">
        <v>36</v>
      </c>
      <c r="K615" s="177">
        <v>6207</v>
      </c>
      <c r="L615" s="177">
        <v>6243</v>
      </c>
      <c r="M615" s="177" t="s">
        <v>648</v>
      </c>
      <c r="N615" s="177" t="s">
        <v>681</v>
      </c>
      <c r="O615" s="2" t="str">
        <f>VLOOKUP(H615,通道基本信息!B:L,3,FALSE)</f>
        <v>CS6E</v>
      </c>
    </row>
    <row r="616" s="2" customFormat="1" ht="13.5" hidden="1" customHeight="1" spans="1:15">
      <c r="A616" s="177">
        <v>613</v>
      </c>
      <c r="B616" s="177" t="str">
        <f t="shared" si="18"/>
        <v>CS6E-R043-12-9</v>
      </c>
      <c r="C616" s="177" t="str">
        <f t="shared" si="19"/>
        <v>CS6E-RN9A</v>
      </c>
      <c r="D616" s="177" t="s">
        <v>682</v>
      </c>
      <c r="E616" s="177" t="str">
        <f>VLOOKUP(H616,通道基本信息!B:K,6,0)</f>
        <v>R</v>
      </c>
      <c r="F616" s="177" t="str">
        <f>VLOOKUP(H616,通道基本信息!B:K,5,0)</f>
        <v>N</v>
      </c>
      <c r="G616" s="177" t="str">
        <f>VLOOKUP(H616,通道基本信息!B:K,8,0)</f>
        <v>V</v>
      </c>
      <c r="H616" s="177" t="s">
        <v>1329</v>
      </c>
      <c r="I616" s="177">
        <v>9</v>
      </c>
      <c r="J616" s="177">
        <v>36</v>
      </c>
      <c r="K616" s="177">
        <v>6247</v>
      </c>
      <c r="L616" s="177">
        <v>6283</v>
      </c>
      <c r="M616" s="177" t="s">
        <v>615</v>
      </c>
      <c r="N616" s="177" t="s">
        <v>683</v>
      </c>
      <c r="O616" s="2" t="str">
        <f>VLOOKUP(H616,通道基本信息!B:L,3,FALSE)</f>
        <v>CS6E</v>
      </c>
    </row>
    <row r="617" s="2" customFormat="1" ht="13.5" hidden="1" customHeight="1" spans="1:15">
      <c r="A617" s="177">
        <v>614</v>
      </c>
      <c r="B617" s="177" t="str">
        <f t="shared" si="18"/>
        <v>CS6E-R043-12-10</v>
      </c>
      <c r="C617" s="177" t="str">
        <f t="shared" si="19"/>
        <v>CS6E-RN10A</v>
      </c>
      <c r="D617" s="177" t="s">
        <v>684</v>
      </c>
      <c r="E617" s="177" t="str">
        <f>VLOOKUP(H617,通道基本信息!B:K,6,0)</f>
        <v>R</v>
      </c>
      <c r="F617" s="177" t="str">
        <f>VLOOKUP(H617,通道基本信息!B:K,5,0)</f>
        <v>N</v>
      </c>
      <c r="G617" s="177" t="str">
        <f>VLOOKUP(H617,通道基本信息!B:K,8,0)</f>
        <v>V</v>
      </c>
      <c r="H617" s="177" t="s">
        <v>1329</v>
      </c>
      <c r="I617" s="177">
        <v>10</v>
      </c>
      <c r="J617" s="177">
        <v>36</v>
      </c>
      <c r="K617" s="177">
        <v>6287</v>
      </c>
      <c r="L617" s="177">
        <v>6323</v>
      </c>
      <c r="M617" s="177" t="s">
        <v>618</v>
      </c>
      <c r="N617" s="177" t="s">
        <v>685</v>
      </c>
      <c r="O617" s="2" t="str">
        <f>VLOOKUP(H617,通道基本信息!B:L,3,FALSE)</f>
        <v>CS6E</v>
      </c>
    </row>
    <row r="618" s="2" customFormat="1" ht="13.5" hidden="1" customHeight="1" spans="1:15">
      <c r="A618" s="177">
        <v>615</v>
      </c>
      <c r="B618" s="177" t="str">
        <f t="shared" si="18"/>
        <v>CS6E-R043-12-11</v>
      </c>
      <c r="C618" s="177" t="str">
        <f t="shared" si="19"/>
        <v>CS6E-RN11A</v>
      </c>
      <c r="D618" s="177" t="s">
        <v>686</v>
      </c>
      <c r="E618" s="177" t="str">
        <f>VLOOKUP(H618,通道基本信息!B:K,6,0)</f>
        <v>R</v>
      </c>
      <c r="F618" s="177" t="str">
        <f>VLOOKUP(H618,通道基本信息!B:K,5,0)</f>
        <v>N</v>
      </c>
      <c r="G618" s="177" t="str">
        <f>VLOOKUP(H618,通道基本信息!B:K,8,0)</f>
        <v>V</v>
      </c>
      <c r="H618" s="177" t="s">
        <v>1329</v>
      </c>
      <c r="I618" s="177">
        <v>11</v>
      </c>
      <c r="J618" s="177">
        <v>36</v>
      </c>
      <c r="K618" s="177">
        <v>6327</v>
      </c>
      <c r="L618" s="177">
        <v>6363</v>
      </c>
      <c r="M618" s="177" t="s">
        <v>621</v>
      </c>
      <c r="N618" s="177" t="s">
        <v>687</v>
      </c>
      <c r="O618" s="2" t="str">
        <f>VLOOKUP(H618,通道基本信息!B:L,3,FALSE)</f>
        <v>CS6E</v>
      </c>
    </row>
    <row r="619" s="2" customFormat="1" ht="13.5" hidden="1" customHeight="1" spans="1:15">
      <c r="A619" s="177">
        <v>616</v>
      </c>
      <c r="B619" s="177" t="str">
        <f t="shared" si="18"/>
        <v>CS6E-R043-12-12</v>
      </c>
      <c r="C619" s="177" t="str">
        <f t="shared" si="19"/>
        <v>CS6E-RN12A</v>
      </c>
      <c r="D619" s="177" t="s">
        <v>1115</v>
      </c>
      <c r="E619" s="177" t="str">
        <f>VLOOKUP(H619,通道基本信息!B:K,6,0)</f>
        <v>R</v>
      </c>
      <c r="F619" s="177" t="str">
        <f>VLOOKUP(H619,通道基本信息!B:K,5,0)</f>
        <v>N</v>
      </c>
      <c r="G619" s="177" t="str">
        <f>VLOOKUP(H619,通道基本信息!B:K,8,0)</f>
        <v>V</v>
      </c>
      <c r="H619" s="177" t="s">
        <v>1329</v>
      </c>
      <c r="I619" s="177">
        <v>12</v>
      </c>
      <c r="J619" s="177">
        <v>54</v>
      </c>
      <c r="K619" s="177">
        <v>6368</v>
      </c>
      <c r="L619" s="177">
        <v>6422</v>
      </c>
      <c r="M619" s="177" t="s">
        <v>624</v>
      </c>
      <c r="N619" s="177" t="s">
        <v>1116</v>
      </c>
      <c r="O619" s="2" t="str">
        <f>VLOOKUP(H619,通道基本信息!B:L,3,FALSE)</f>
        <v>CS6E</v>
      </c>
    </row>
    <row r="620" s="2" customFormat="1" ht="13.5" hidden="1" customHeight="1" spans="1:15">
      <c r="A620" s="177">
        <v>617</v>
      </c>
      <c r="B620" s="177" t="str">
        <f t="shared" si="18"/>
        <v>CS6E-R044-11-1</v>
      </c>
      <c r="C620" s="177" t="str">
        <f t="shared" si="19"/>
        <v>CS6E-RC1B</v>
      </c>
      <c r="D620" s="177" t="s">
        <v>466</v>
      </c>
      <c r="E620" s="177" t="str">
        <f>VLOOKUP(H620,通道基本信息!B:K,6,0)</f>
        <v>R</v>
      </c>
      <c r="F620" s="177" t="str">
        <f>VLOOKUP(H620,通道基本信息!B:K,5,0)</f>
        <v>C</v>
      </c>
      <c r="G620" s="177" t="str">
        <f>VLOOKUP(H620,通道基本信息!B:K,8,0)</f>
        <v>H</v>
      </c>
      <c r="H620" s="177" t="s">
        <v>1330</v>
      </c>
      <c r="I620" s="177">
        <v>1</v>
      </c>
      <c r="J620" s="177">
        <v>54</v>
      </c>
      <c r="K620" s="177">
        <v>5928</v>
      </c>
      <c r="L620" s="177">
        <v>5982</v>
      </c>
      <c r="M620" s="177" t="s">
        <v>657</v>
      </c>
      <c r="N620" s="177" t="s">
        <v>468</v>
      </c>
      <c r="O620" s="2" t="str">
        <f>VLOOKUP(H620,通道基本信息!B:L,3,FALSE)</f>
        <v>CS6E</v>
      </c>
    </row>
    <row r="621" s="2" customFormat="1" ht="13.5" hidden="1" customHeight="1" spans="1:15">
      <c r="A621" s="177">
        <v>618</v>
      </c>
      <c r="B621" s="177" t="str">
        <f t="shared" si="18"/>
        <v>CS6E-R044-11-2</v>
      </c>
      <c r="C621" s="177" t="str">
        <f t="shared" si="19"/>
        <v>CS6E-RC2B</v>
      </c>
      <c r="D621" s="177" t="s">
        <v>469</v>
      </c>
      <c r="E621" s="177" t="str">
        <f>VLOOKUP(H621,通道基本信息!B:K,6,0)</f>
        <v>R</v>
      </c>
      <c r="F621" s="177" t="str">
        <f>VLOOKUP(H621,通道基本信息!B:K,5,0)</f>
        <v>C</v>
      </c>
      <c r="G621" s="177" t="str">
        <f>VLOOKUP(H621,通道基本信息!B:K,8,0)</f>
        <v>H</v>
      </c>
      <c r="H621" s="177" t="s">
        <v>1330</v>
      </c>
      <c r="I621" s="177">
        <v>2</v>
      </c>
      <c r="J621" s="177">
        <v>36</v>
      </c>
      <c r="K621" s="177">
        <v>5987</v>
      </c>
      <c r="L621" s="177">
        <v>6023</v>
      </c>
      <c r="M621" s="177" t="s">
        <v>658</v>
      </c>
      <c r="N621" s="177" t="s">
        <v>470</v>
      </c>
      <c r="O621" s="2" t="str">
        <f>VLOOKUP(H621,通道基本信息!B:L,3,FALSE)</f>
        <v>CS6E</v>
      </c>
    </row>
    <row r="622" s="2" customFormat="1" ht="13.5" hidden="1" customHeight="1" spans="1:15">
      <c r="A622" s="177">
        <v>619</v>
      </c>
      <c r="B622" s="177" t="str">
        <f t="shared" si="18"/>
        <v>CS6E-R044-11-3</v>
      </c>
      <c r="C622" s="177" t="str">
        <f t="shared" si="19"/>
        <v>CS6E-RC3B</v>
      </c>
      <c r="D622" s="177" t="s">
        <v>471</v>
      </c>
      <c r="E622" s="177" t="str">
        <f>VLOOKUP(H622,通道基本信息!B:K,6,0)</f>
        <v>R</v>
      </c>
      <c r="F622" s="177" t="str">
        <f>VLOOKUP(H622,通道基本信息!B:K,5,0)</f>
        <v>C</v>
      </c>
      <c r="G622" s="177" t="str">
        <f>VLOOKUP(H622,通道基本信息!B:K,8,0)</f>
        <v>H</v>
      </c>
      <c r="H622" s="177" t="s">
        <v>1330</v>
      </c>
      <c r="I622" s="177">
        <v>3</v>
      </c>
      <c r="J622" s="177">
        <v>36</v>
      </c>
      <c r="K622" s="177">
        <v>6027</v>
      </c>
      <c r="L622" s="177">
        <v>6063</v>
      </c>
      <c r="M622" s="177" t="s">
        <v>660</v>
      </c>
      <c r="N622" s="177" t="s">
        <v>472</v>
      </c>
      <c r="O622" s="2" t="str">
        <f>VLOOKUP(H622,通道基本信息!B:L,3,FALSE)</f>
        <v>CS6E</v>
      </c>
    </row>
    <row r="623" s="2" customFormat="1" ht="13.5" hidden="1" customHeight="1" spans="1:15">
      <c r="A623" s="177">
        <v>620</v>
      </c>
      <c r="B623" s="177" t="str">
        <f t="shared" si="18"/>
        <v>CS6E-R044-11-4</v>
      </c>
      <c r="C623" s="177" t="str">
        <f t="shared" si="19"/>
        <v>CS6E-RC4B</v>
      </c>
      <c r="D623" s="177" t="s">
        <v>473</v>
      </c>
      <c r="E623" s="177" t="str">
        <f>VLOOKUP(H623,通道基本信息!B:K,6,0)</f>
        <v>R</v>
      </c>
      <c r="F623" s="177" t="str">
        <f>VLOOKUP(H623,通道基本信息!B:K,5,0)</f>
        <v>C</v>
      </c>
      <c r="G623" s="177" t="str">
        <f>VLOOKUP(H623,通道基本信息!B:K,8,0)</f>
        <v>H</v>
      </c>
      <c r="H623" s="177" t="s">
        <v>1330</v>
      </c>
      <c r="I623" s="177">
        <v>4</v>
      </c>
      <c r="J623" s="177">
        <v>36</v>
      </c>
      <c r="K623" s="177">
        <v>6067</v>
      </c>
      <c r="L623" s="177">
        <v>6103</v>
      </c>
      <c r="M623" s="177" t="s">
        <v>661</v>
      </c>
      <c r="N623" s="177" t="s">
        <v>474</v>
      </c>
      <c r="O623" s="2" t="str">
        <f>VLOOKUP(H623,通道基本信息!B:L,3,FALSE)</f>
        <v>CS6E</v>
      </c>
    </row>
    <row r="624" s="2" customFormat="1" ht="13.5" hidden="1" customHeight="1" spans="1:15">
      <c r="A624" s="177">
        <v>621</v>
      </c>
      <c r="B624" s="177" t="str">
        <f t="shared" si="18"/>
        <v>CS6E-R044-11-5</v>
      </c>
      <c r="C624" s="177" t="str">
        <f t="shared" si="19"/>
        <v>CS6E-RC5B</v>
      </c>
      <c r="D624" s="177" t="s">
        <v>475</v>
      </c>
      <c r="E624" s="177" t="str">
        <f>VLOOKUP(H624,通道基本信息!B:K,6,0)</f>
        <v>R</v>
      </c>
      <c r="F624" s="177" t="str">
        <f>VLOOKUP(H624,通道基本信息!B:K,5,0)</f>
        <v>C</v>
      </c>
      <c r="G624" s="177" t="str">
        <f>VLOOKUP(H624,通道基本信息!B:K,8,0)</f>
        <v>H</v>
      </c>
      <c r="H624" s="177" t="s">
        <v>1330</v>
      </c>
      <c r="I624" s="177">
        <v>5</v>
      </c>
      <c r="J624" s="177">
        <v>36</v>
      </c>
      <c r="K624" s="177">
        <v>6107</v>
      </c>
      <c r="L624" s="177">
        <v>6143</v>
      </c>
      <c r="M624" s="177" t="s">
        <v>663</v>
      </c>
      <c r="N624" s="177" t="s">
        <v>476</v>
      </c>
      <c r="O624" s="2" t="str">
        <f>VLOOKUP(H624,通道基本信息!B:L,3,FALSE)</f>
        <v>CS6E</v>
      </c>
    </row>
    <row r="625" s="2" customFormat="1" ht="13.5" hidden="1" customHeight="1" spans="1:15">
      <c r="A625" s="177">
        <v>622</v>
      </c>
      <c r="B625" s="177" t="str">
        <f t="shared" si="18"/>
        <v>CS6E-R044-11-6</v>
      </c>
      <c r="C625" s="177" t="str">
        <f t="shared" si="19"/>
        <v>CS6E-RC6B</v>
      </c>
      <c r="D625" s="177" t="s">
        <v>477</v>
      </c>
      <c r="E625" s="177" t="str">
        <f>VLOOKUP(H625,通道基本信息!B:K,6,0)</f>
        <v>R</v>
      </c>
      <c r="F625" s="177" t="str">
        <f>VLOOKUP(H625,通道基本信息!B:K,5,0)</f>
        <v>C</v>
      </c>
      <c r="G625" s="177" t="str">
        <f>VLOOKUP(H625,通道基本信息!B:K,8,0)</f>
        <v>H</v>
      </c>
      <c r="H625" s="177" t="s">
        <v>1330</v>
      </c>
      <c r="I625" s="177">
        <v>6</v>
      </c>
      <c r="J625" s="177">
        <v>36</v>
      </c>
      <c r="K625" s="177">
        <v>6147</v>
      </c>
      <c r="L625" s="177">
        <v>6183</v>
      </c>
      <c r="M625" s="177" t="s">
        <v>700</v>
      </c>
      <c r="N625" s="177" t="s">
        <v>478</v>
      </c>
      <c r="O625" s="2" t="str">
        <f>VLOOKUP(H625,通道基本信息!B:L,3,FALSE)</f>
        <v>CS6E</v>
      </c>
    </row>
    <row r="626" s="2" customFormat="1" ht="13.5" hidden="1" customHeight="1" spans="1:15">
      <c r="A626" s="177">
        <v>623</v>
      </c>
      <c r="B626" s="177" t="str">
        <f t="shared" si="18"/>
        <v>CS6E-R044-11-7</v>
      </c>
      <c r="C626" s="177" t="str">
        <f t="shared" si="19"/>
        <v>CS6E-RC7B</v>
      </c>
      <c r="D626" s="177" t="s">
        <v>479</v>
      </c>
      <c r="E626" s="177" t="str">
        <f>VLOOKUP(H626,通道基本信息!B:K,6,0)</f>
        <v>R</v>
      </c>
      <c r="F626" s="177" t="str">
        <f>VLOOKUP(H626,通道基本信息!B:K,5,0)</f>
        <v>C</v>
      </c>
      <c r="G626" s="177" t="str">
        <f>VLOOKUP(H626,通道基本信息!B:K,8,0)</f>
        <v>H</v>
      </c>
      <c r="H626" s="177" t="s">
        <v>1330</v>
      </c>
      <c r="I626" s="177">
        <v>7</v>
      </c>
      <c r="J626" s="177">
        <v>36</v>
      </c>
      <c r="K626" s="177">
        <v>6187</v>
      </c>
      <c r="L626" s="177">
        <v>6223</v>
      </c>
      <c r="M626" s="177" t="s">
        <v>703</v>
      </c>
      <c r="N626" s="177" t="s">
        <v>480</v>
      </c>
      <c r="O626" s="2" t="str">
        <f>VLOOKUP(H626,通道基本信息!B:L,3,FALSE)</f>
        <v>CS6E</v>
      </c>
    </row>
    <row r="627" s="2" customFormat="1" ht="13.5" hidden="1" customHeight="1" spans="1:15">
      <c r="A627" s="177">
        <v>624</v>
      </c>
      <c r="B627" s="177" t="str">
        <f t="shared" si="18"/>
        <v>CS6E-R044-11-8</v>
      </c>
      <c r="C627" s="177" t="str">
        <f t="shared" si="19"/>
        <v>CS6E-RC8B</v>
      </c>
      <c r="D627" s="177" t="s">
        <v>481</v>
      </c>
      <c r="E627" s="177" t="str">
        <f>VLOOKUP(H627,通道基本信息!B:K,6,0)</f>
        <v>R</v>
      </c>
      <c r="F627" s="177" t="str">
        <f>VLOOKUP(H627,通道基本信息!B:K,5,0)</f>
        <v>C</v>
      </c>
      <c r="G627" s="177" t="str">
        <f>VLOOKUP(H627,通道基本信息!B:K,8,0)</f>
        <v>H</v>
      </c>
      <c r="H627" s="177" t="s">
        <v>1330</v>
      </c>
      <c r="I627" s="177">
        <v>8</v>
      </c>
      <c r="J627" s="177">
        <v>54</v>
      </c>
      <c r="K627" s="177">
        <v>6228</v>
      </c>
      <c r="L627" s="177">
        <v>6282</v>
      </c>
      <c r="M627" s="177" t="s">
        <v>706</v>
      </c>
      <c r="N627" s="177" t="s">
        <v>482</v>
      </c>
      <c r="O627" s="2" t="str">
        <f>VLOOKUP(H627,通道基本信息!B:L,3,FALSE)</f>
        <v>CS6E</v>
      </c>
    </row>
    <row r="628" s="2" customFormat="1" ht="13.5" hidden="1" customHeight="1" spans="1:15">
      <c r="A628" s="177">
        <v>625</v>
      </c>
      <c r="B628" s="177" t="str">
        <f t="shared" si="18"/>
        <v>CS6E-R044-11-9</v>
      </c>
      <c r="C628" s="177" t="str">
        <f t="shared" si="19"/>
        <v>CS6E-RC9B</v>
      </c>
      <c r="D628" s="177" t="s">
        <v>1118</v>
      </c>
      <c r="E628" s="177" t="str">
        <f>VLOOKUP(H628,通道基本信息!B:K,6,0)</f>
        <v>R</v>
      </c>
      <c r="F628" s="177" t="str">
        <f>VLOOKUP(H628,通道基本信息!B:K,5,0)</f>
        <v>C</v>
      </c>
      <c r="G628" s="177" t="str">
        <f>VLOOKUP(H628,通道基本信息!B:K,8,0)</f>
        <v>H</v>
      </c>
      <c r="H628" s="177" t="s">
        <v>1330</v>
      </c>
      <c r="I628" s="177">
        <v>9</v>
      </c>
      <c r="J628" s="177">
        <v>54</v>
      </c>
      <c r="K628" s="177">
        <v>6288</v>
      </c>
      <c r="L628" s="177">
        <v>6342</v>
      </c>
      <c r="M628" s="177" t="s">
        <v>709</v>
      </c>
      <c r="N628" s="177" t="s">
        <v>1119</v>
      </c>
      <c r="O628" s="2" t="str">
        <f>VLOOKUP(H628,通道基本信息!B:L,3,FALSE)</f>
        <v>CS6E</v>
      </c>
    </row>
    <row r="629" s="2" customFormat="1" ht="13.5" hidden="1" customHeight="1" spans="1:15">
      <c r="A629" s="177">
        <v>626</v>
      </c>
      <c r="B629" s="177" t="str">
        <f t="shared" si="18"/>
        <v>CS6E-R044-11-10</v>
      </c>
      <c r="C629" s="177" t="str">
        <f t="shared" si="19"/>
        <v>CS6E-RC10B</v>
      </c>
      <c r="D629" s="177" t="s">
        <v>1120</v>
      </c>
      <c r="E629" s="177" t="str">
        <f>VLOOKUP(H629,通道基本信息!B:K,6,0)</f>
        <v>R</v>
      </c>
      <c r="F629" s="177" t="str">
        <f>VLOOKUP(H629,通道基本信息!B:K,5,0)</f>
        <v>C</v>
      </c>
      <c r="G629" s="177" t="str">
        <f>VLOOKUP(H629,通道基本信息!B:K,8,0)</f>
        <v>H</v>
      </c>
      <c r="H629" s="177" t="s">
        <v>1330</v>
      </c>
      <c r="I629" s="177">
        <v>10</v>
      </c>
      <c r="J629" s="177">
        <v>36</v>
      </c>
      <c r="K629" s="177">
        <v>6347</v>
      </c>
      <c r="L629" s="177">
        <v>6383</v>
      </c>
      <c r="M629" s="177" t="s">
        <v>712</v>
      </c>
      <c r="N629" s="177" t="s">
        <v>1121</v>
      </c>
      <c r="O629" s="2" t="str">
        <f>VLOOKUP(H629,通道基本信息!B:L,3,FALSE)</f>
        <v>CS6E</v>
      </c>
    </row>
    <row r="630" s="2" customFormat="1" ht="13.5" hidden="1" customHeight="1" spans="1:15">
      <c r="A630" s="177">
        <v>627</v>
      </c>
      <c r="B630" s="177" t="str">
        <f t="shared" si="18"/>
        <v>CS6E-R044-11-11</v>
      </c>
      <c r="C630" s="177" t="str">
        <f t="shared" si="19"/>
        <v>CS6E-RC11B</v>
      </c>
      <c r="D630" s="177" t="s">
        <v>483</v>
      </c>
      <c r="E630" s="177" t="str">
        <f>VLOOKUP(H630,通道基本信息!B:K,6,0)</f>
        <v>R</v>
      </c>
      <c r="F630" s="177" t="str">
        <f>VLOOKUP(H630,通道基本信息!B:K,5,0)</f>
        <v>C</v>
      </c>
      <c r="G630" s="177" t="str">
        <f>VLOOKUP(H630,通道基本信息!B:K,8,0)</f>
        <v>H</v>
      </c>
      <c r="H630" s="177" t="s">
        <v>1330</v>
      </c>
      <c r="I630" s="177">
        <v>11</v>
      </c>
      <c r="J630" s="177">
        <v>27</v>
      </c>
      <c r="K630" s="177">
        <v>6386.5</v>
      </c>
      <c r="L630" s="177">
        <v>6413.5</v>
      </c>
      <c r="M630" s="177" t="s">
        <v>715</v>
      </c>
      <c r="N630" s="177" t="s">
        <v>485</v>
      </c>
      <c r="O630" s="2" t="str">
        <f>VLOOKUP(H630,通道基本信息!B:L,3,FALSE)</f>
        <v>CS6E</v>
      </c>
    </row>
    <row r="631" s="2" customFormat="1" ht="13.5" hidden="1" customHeight="1" spans="1:15">
      <c r="A631" s="177">
        <v>628</v>
      </c>
      <c r="B631" s="177" t="str">
        <f t="shared" si="18"/>
        <v>CS6E-R045-11-1</v>
      </c>
      <c r="C631" s="177" t="str">
        <f t="shared" si="19"/>
        <v>CS6E-RN1B</v>
      </c>
      <c r="D631" s="177" t="s">
        <v>688</v>
      </c>
      <c r="E631" s="177" t="str">
        <f>VLOOKUP(H631,通道基本信息!B:K,6,0)</f>
        <v>R</v>
      </c>
      <c r="F631" s="177" t="str">
        <f>VLOOKUP(H631,通道基本信息!B:K,5,0)</f>
        <v>N</v>
      </c>
      <c r="G631" s="177" t="str">
        <f>VLOOKUP(H631,通道基本信息!B:K,8,0)</f>
        <v>H</v>
      </c>
      <c r="H631" s="177" t="s">
        <v>1331</v>
      </c>
      <c r="I631" s="177">
        <v>1</v>
      </c>
      <c r="J631" s="177">
        <v>54</v>
      </c>
      <c r="K631" s="177">
        <v>5928</v>
      </c>
      <c r="L631" s="177">
        <v>5982</v>
      </c>
      <c r="M631" s="177" t="s">
        <v>657</v>
      </c>
      <c r="N631" s="177" t="s">
        <v>690</v>
      </c>
      <c r="O631" s="2" t="str">
        <f>VLOOKUP(H631,通道基本信息!B:L,3,FALSE)</f>
        <v>CS6E</v>
      </c>
    </row>
    <row r="632" s="2" customFormat="1" ht="13.5" hidden="1" customHeight="1" spans="1:15">
      <c r="A632" s="177">
        <v>629</v>
      </c>
      <c r="B632" s="177" t="str">
        <f t="shared" si="18"/>
        <v>CS6E-R045-11-2</v>
      </c>
      <c r="C632" s="177" t="str">
        <f t="shared" si="19"/>
        <v>CS6E-RN2B</v>
      </c>
      <c r="D632" s="177" t="s">
        <v>691</v>
      </c>
      <c r="E632" s="177" t="str">
        <f>VLOOKUP(H632,通道基本信息!B:K,6,0)</f>
        <v>R</v>
      </c>
      <c r="F632" s="177" t="str">
        <f>VLOOKUP(H632,通道基本信息!B:K,5,0)</f>
        <v>N</v>
      </c>
      <c r="G632" s="177" t="str">
        <f>VLOOKUP(H632,通道基本信息!B:K,8,0)</f>
        <v>H</v>
      </c>
      <c r="H632" s="177" t="s">
        <v>1331</v>
      </c>
      <c r="I632" s="177">
        <v>2</v>
      </c>
      <c r="J632" s="177">
        <v>36</v>
      </c>
      <c r="K632" s="177">
        <v>5987</v>
      </c>
      <c r="L632" s="177">
        <v>6023</v>
      </c>
      <c r="M632" s="177" t="s">
        <v>658</v>
      </c>
      <c r="N632" s="177" t="s">
        <v>692</v>
      </c>
      <c r="O632" s="2" t="str">
        <f>VLOOKUP(H632,通道基本信息!B:L,3,FALSE)</f>
        <v>CS6E</v>
      </c>
    </row>
    <row r="633" s="2" customFormat="1" ht="13.5" hidden="1" customHeight="1" spans="1:15">
      <c r="A633" s="177">
        <v>630</v>
      </c>
      <c r="B633" s="177" t="str">
        <f t="shared" si="18"/>
        <v>CS6E-R045-11-3</v>
      </c>
      <c r="C633" s="177" t="str">
        <f t="shared" si="19"/>
        <v>CS6E-RN3B</v>
      </c>
      <c r="D633" s="177" t="s">
        <v>693</v>
      </c>
      <c r="E633" s="177" t="str">
        <f>VLOOKUP(H633,通道基本信息!B:K,6,0)</f>
        <v>R</v>
      </c>
      <c r="F633" s="177" t="str">
        <f>VLOOKUP(H633,通道基本信息!B:K,5,0)</f>
        <v>N</v>
      </c>
      <c r="G633" s="177" t="str">
        <f>VLOOKUP(H633,通道基本信息!B:K,8,0)</f>
        <v>H</v>
      </c>
      <c r="H633" s="177" t="s">
        <v>1331</v>
      </c>
      <c r="I633" s="177">
        <v>3</v>
      </c>
      <c r="J633" s="177">
        <v>36</v>
      </c>
      <c r="K633" s="177">
        <v>6027</v>
      </c>
      <c r="L633" s="177">
        <v>6063</v>
      </c>
      <c r="M633" s="177" t="s">
        <v>660</v>
      </c>
      <c r="N633" s="177" t="s">
        <v>694</v>
      </c>
      <c r="O633" s="2" t="str">
        <f>VLOOKUP(H633,通道基本信息!B:L,3,FALSE)</f>
        <v>CS6E</v>
      </c>
    </row>
    <row r="634" s="2" customFormat="1" ht="13.5" hidden="1" customHeight="1" spans="1:15">
      <c r="A634" s="177">
        <v>631</v>
      </c>
      <c r="B634" s="177" t="str">
        <f t="shared" si="18"/>
        <v>CS6E-R045-11-4</v>
      </c>
      <c r="C634" s="177" t="str">
        <f t="shared" si="19"/>
        <v>CS6E-RN4B</v>
      </c>
      <c r="D634" s="177" t="s">
        <v>695</v>
      </c>
      <c r="E634" s="177" t="str">
        <f>VLOOKUP(H634,通道基本信息!B:K,6,0)</f>
        <v>R</v>
      </c>
      <c r="F634" s="177" t="str">
        <f>VLOOKUP(H634,通道基本信息!B:K,5,0)</f>
        <v>N</v>
      </c>
      <c r="G634" s="177" t="str">
        <f>VLOOKUP(H634,通道基本信息!B:K,8,0)</f>
        <v>H</v>
      </c>
      <c r="H634" s="177" t="s">
        <v>1331</v>
      </c>
      <c r="I634" s="177">
        <v>4</v>
      </c>
      <c r="J634" s="177">
        <v>36</v>
      </c>
      <c r="K634" s="177">
        <v>6067</v>
      </c>
      <c r="L634" s="177">
        <v>6103</v>
      </c>
      <c r="M634" s="177" t="s">
        <v>661</v>
      </c>
      <c r="N634" s="177" t="s">
        <v>696</v>
      </c>
      <c r="O634" s="2" t="str">
        <f>VLOOKUP(H634,通道基本信息!B:L,3,FALSE)</f>
        <v>CS6E</v>
      </c>
    </row>
    <row r="635" s="2" customFormat="1" ht="13.5" hidden="1" customHeight="1" spans="1:15">
      <c r="A635" s="177">
        <v>632</v>
      </c>
      <c r="B635" s="177" t="str">
        <f t="shared" si="18"/>
        <v>CS6E-R045-11-5</v>
      </c>
      <c r="C635" s="177" t="str">
        <f t="shared" si="19"/>
        <v>CS6E-RN5B</v>
      </c>
      <c r="D635" s="177" t="s">
        <v>697</v>
      </c>
      <c r="E635" s="177" t="str">
        <f>VLOOKUP(H635,通道基本信息!B:K,6,0)</f>
        <v>R</v>
      </c>
      <c r="F635" s="177" t="str">
        <f>VLOOKUP(H635,通道基本信息!B:K,5,0)</f>
        <v>N</v>
      </c>
      <c r="G635" s="177" t="str">
        <f>VLOOKUP(H635,通道基本信息!B:K,8,0)</f>
        <v>H</v>
      </c>
      <c r="H635" s="177" t="s">
        <v>1331</v>
      </c>
      <c r="I635" s="177">
        <v>5</v>
      </c>
      <c r="J635" s="177">
        <v>36</v>
      </c>
      <c r="K635" s="177">
        <v>6107</v>
      </c>
      <c r="L635" s="177">
        <v>6143</v>
      </c>
      <c r="M635" s="177" t="s">
        <v>663</v>
      </c>
      <c r="N635" s="177" t="s">
        <v>698</v>
      </c>
      <c r="O635" s="2" t="str">
        <f>VLOOKUP(H635,通道基本信息!B:L,3,FALSE)</f>
        <v>CS6E</v>
      </c>
    </row>
    <row r="636" s="2" customFormat="1" ht="13.5" hidden="1" customHeight="1" spans="1:15">
      <c r="A636" s="177">
        <v>633</v>
      </c>
      <c r="B636" s="177" t="str">
        <f t="shared" si="18"/>
        <v>CS6E-R045-11-6</v>
      </c>
      <c r="C636" s="177" t="str">
        <f t="shared" si="19"/>
        <v>CS6E-RN6B</v>
      </c>
      <c r="D636" s="177" t="s">
        <v>699</v>
      </c>
      <c r="E636" s="177" t="str">
        <f>VLOOKUP(H636,通道基本信息!B:K,6,0)</f>
        <v>R</v>
      </c>
      <c r="F636" s="177" t="str">
        <f>VLOOKUP(H636,通道基本信息!B:K,5,0)</f>
        <v>N</v>
      </c>
      <c r="G636" s="177" t="str">
        <f>VLOOKUP(H636,通道基本信息!B:K,8,0)</f>
        <v>H</v>
      </c>
      <c r="H636" s="177" t="s">
        <v>1331</v>
      </c>
      <c r="I636" s="177">
        <v>6</v>
      </c>
      <c r="J636" s="177">
        <v>36</v>
      </c>
      <c r="K636" s="177">
        <v>6147</v>
      </c>
      <c r="L636" s="177">
        <v>6183</v>
      </c>
      <c r="M636" s="177" t="s">
        <v>700</v>
      </c>
      <c r="N636" s="177" t="s">
        <v>701</v>
      </c>
      <c r="O636" s="2" t="str">
        <f>VLOOKUP(H636,通道基本信息!B:L,3,FALSE)</f>
        <v>CS6E</v>
      </c>
    </row>
    <row r="637" s="2" customFormat="1" ht="13.5" hidden="1" customHeight="1" spans="1:15">
      <c r="A637" s="177">
        <v>634</v>
      </c>
      <c r="B637" s="177" t="str">
        <f t="shared" si="18"/>
        <v>CS6E-R045-11-7</v>
      </c>
      <c r="C637" s="177" t="str">
        <f t="shared" si="19"/>
        <v>CS6E-RN7B</v>
      </c>
      <c r="D637" s="177" t="s">
        <v>702</v>
      </c>
      <c r="E637" s="177" t="str">
        <f>VLOOKUP(H637,通道基本信息!B:K,6,0)</f>
        <v>R</v>
      </c>
      <c r="F637" s="177" t="str">
        <f>VLOOKUP(H637,通道基本信息!B:K,5,0)</f>
        <v>N</v>
      </c>
      <c r="G637" s="177" t="str">
        <f>VLOOKUP(H637,通道基本信息!B:K,8,0)</f>
        <v>H</v>
      </c>
      <c r="H637" s="177" t="s">
        <v>1331</v>
      </c>
      <c r="I637" s="177">
        <v>7</v>
      </c>
      <c r="J637" s="177">
        <v>36</v>
      </c>
      <c r="K637" s="177">
        <v>6187</v>
      </c>
      <c r="L637" s="177">
        <v>6223</v>
      </c>
      <c r="M637" s="177" t="s">
        <v>703</v>
      </c>
      <c r="N637" s="177" t="s">
        <v>704</v>
      </c>
      <c r="O637" s="2" t="str">
        <f>VLOOKUP(H637,通道基本信息!B:L,3,FALSE)</f>
        <v>CS6E</v>
      </c>
    </row>
    <row r="638" s="2" customFormat="1" ht="13.5" hidden="1" customHeight="1" spans="1:15">
      <c r="A638" s="177">
        <v>635</v>
      </c>
      <c r="B638" s="177" t="str">
        <f t="shared" si="18"/>
        <v>CS6E-R045-11-8</v>
      </c>
      <c r="C638" s="177" t="str">
        <f t="shared" si="19"/>
        <v>CS6E-RN8B</v>
      </c>
      <c r="D638" s="177" t="s">
        <v>705</v>
      </c>
      <c r="E638" s="177" t="str">
        <f>VLOOKUP(H638,通道基本信息!B:K,6,0)</f>
        <v>R</v>
      </c>
      <c r="F638" s="177" t="str">
        <f>VLOOKUP(H638,通道基本信息!B:K,5,0)</f>
        <v>N</v>
      </c>
      <c r="G638" s="177" t="str">
        <f>VLOOKUP(H638,通道基本信息!B:K,8,0)</f>
        <v>H</v>
      </c>
      <c r="H638" s="177" t="s">
        <v>1331</v>
      </c>
      <c r="I638" s="177">
        <v>8</v>
      </c>
      <c r="J638" s="177">
        <v>54</v>
      </c>
      <c r="K638" s="177">
        <v>6228</v>
      </c>
      <c r="L638" s="177">
        <v>6282</v>
      </c>
      <c r="M638" s="177" t="s">
        <v>706</v>
      </c>
      <c r="N638" s="177" t="s">
        <v>707</v>
      </c>
      <c r="O638" s="2" t="str">
        <f>VLOOKUP(H638,通道基本信息!B:L,3,FALSE)</f>
        <v>CS6E</v>
      </c>
    </row>
    <row r="639" s="2" customFormat="1" ht="13.5" hidden="1" customHeight="1" spans="1:15">
      <c r="A639" s="177">
        <v>636</v>
      </c>
      <c r="B639" s="177" t="str">
        <f t="shared" si="18"/>
        <v>CS6E-R045-11-9</v>
      </c>
      <c r="C639" s="177" t="str">
        <f t="shared" si="19"/>
        <v>CS6E-RN9B</v>
      </c>
      <c r="D639" s="177" t="s">
        <v>708</v>
      </c>
      <c r="E639" s="177" t="str">
        <f>VLOOKUP(H639,通道基本信息!B:K,6,0)</f>
        <v>R</v>
      </c>
      <c r="F639" s="177" t="str">
        <f>VLOOKUP(H639,通道基本信息!B:K,5,0)</f>
        <v>N</v>
      </c>
      <c r="G639" s="177" t="str">
        <f>VLOOKUP(H639,通道基本信息!B:K,8,0)</f>
        <v>H</v>
      </c>
      <c r="H639" s="177" t="s">
        <v>1331</v>
      </c>
      <c r="I639" s="177">
        <v>9</v>
      </c>
      <c r="J639" s="177">
        <v>54</v>
      </c>
      <c r="K639" s="177">
        <v>6288</v>
      </c>
      <c r="L639" s="177">
        <v>6342</v>
      </c>
      <c r="M639" s="177" t="s">
        <v>709</v>
      </c>
      <c r="N639" s="177" t="s">
        <v>710</v>
      </c>
      <c r="O639" s="2" t="str">
        <f>VLOOKUP(H639,通道基本信息!B:L,3,FALSE)</f>
        <v>CS6E</v>
      </c>
    </row>
    <row r="640" s="2" customFormat="1" ht="13.5" hidden="1" customHeight="1" spans="1:15">
      <c r="A640" s="177">
        <v>637</v>
      </c>
      <c r="B640" s="177" t="str">
        <f t="shared" si="18"/>
        <v>CS6E-R045-11-10</v>
      </c>
      <c r="C640" s="177" t="str">
        <f t="shared" si="19"/>
        <v>CS6E-RN10B</v>
      </c>
      <c r="D640" s="177" t="s">
        <v>711</v>
      </c>
      <c r="E640" s="177" t="str">
        <f>VLOOKUP(H640,通道基本信息!B:K,6,0)</f>
        <v>R</v>
      </c>
      <c r="F640" s="177" t="str">
        <f>VLOOKUP(H640,通道基本信息!B:K,5,0)</f>
        <v>N</v>
      </c>
      <c r="G640" s="177" t="str">
        <f>VLOOKUP(H640,通道基本信息!B:K,8,0)</f>
        <v>H</v>
      </c>
      <c r="H640" s="177" t="s">
        <v>1331</v>
      </c>
      <c r="I640" s="177">
        <v>10</v>
      </c>
      <c r="J640" s="177">
        <v>36</v>
      </c>
      <c r="K640" s="177">
        <v>6347</v>
      </c>
      <c r="L640" s="177">
        <v>6383</v>
      </c>
      <c r="M640" s="177" t="s">
        <v>712</v>
      </c>
      <c r="N640" s="177" t="s">
        <v>713</v>
      </c>
      <c r="O640" s="2" t="str">
        <f>VLOOKUP(H640,通道基本信息!B:L,3,FALSE)</f>
        <v>CS6E</v>
      </c>
    </row>
    <row r="641" s="2" customFormat="1" ht="13.5" hidden="1" customHeight="1" spans="1:15">
      <c r="A641" s="177">
        <v>638</v>
      </c>
      <c r="B641" s="177" t="str">
        <f t="shared" ref="B641:B704" si="20">H641&amp;"-"&amp;I641</f>
        <v>CS6E-R045-11-11</v>
      </c>
      <c r="C641" s="177" t="str">
        <f t="shared" si="19"/>
        <v>CS6E-RN11B</v>
      </c>
      <c r="D641" s="177" t="s">
        <v>714</v>
      </c>
      <c r="E641" s="177" t="str">
        <f>VLOOKUP(H641,通道基本信息!B:K,6,0)</f>
        <v>R</v>
      </c>
      <c r="F641" s="177" t="str">
        <f>VLOOKUP(H641,通道基本信息!B:K,5,0)</f>
        <v>N</v>
      </c>
      <c r="G641" s="177" t="str">
        <f>VLOOKUP(H641,通道基本信息!B:K,8,0)</f>
        <v>H</v>
      </c>
      <c r="H641" s="177" t="s">
        <v>1331</v>
      </c>
      <c r="I641" s="177">
        <v>11</v>
      </c>
      <c r="J641" s="177">
        <v>27</v>
      </c>
      <c r="K641" s="177">
        <v>6386.5</v>
      </c>
      <c r="L641" s="177">
        <v>6413.5</v>
      </c>
      <c r="M641" s="177" t="s">
        <v>715</v>
      </c>
      <c r="N641" s="177" t="s">
        <v>716</v>
      </c>
      <c r="O641" s="2" t="str">
        <f>VLOOKUP(H641,通道基本信息!B:L,3,FALSE)</f>
        <v>CS6E</v>
      </c>
    </row>
    <row r="642" s="2" customFormat="1" ht="13.5" hidden="1" customHeight="1" spans="1:15">
      <c r="A642" s="177">
        <v>639</v>
      </c>
      <c r="B642" s="177" t="str">
        <f t="shared" si="20"/>
        <v>CS6E-R046-6-1</v>
      </c>
      <c r="C642" s="177" t="str">
        <f t="shared" si="19"/>
        <v>CS6E-RNE5A</v>
      </c>
      <c r="D642" s="177" t="s">
        <v>1205</v>
      </c>
      <c r="E642" s="177" t="str">
        <f>VLOOKUP(H642,通道基本信息!B:K,6,0)</f>
        <v>R</v>
      </c>
      <c r="F642" s="177" t="str">
        <f>VLOOKUP(H642,通道基本信息!B:K,5,0)</f>
        <v>N</v>
      </c>
      <c r="G642" s="177" t="str">
        <f>VLOOKUP(H642,通道基本信息!B:K,8,0)</f>
        <v>V</v>
      </c>
      <c r="H642" s="177" t="s">
        <v>1332</v>
      </c>
      <c r="I642" s="177">
        <v>1</v>
      </c>
      <c r="J642" s="177">
        <v>36</v>
      </c>
      <c r="K642" s="177">
        <v>6427</v>
      </c>
      <c r="L642" s="177">
        <v>6463</v>
      </c>
      <c r="M642" s="177" t="s">
        <v>1207</v>
      </c>
      <c r="N642" s="177" t="s">
        <v>1208</v>
      </c>
      <c r="O642" s="2" t="str">
        <f>VLOOKUP(H642,通道基本信息!B:L,3,FALSE)</f>
        <v>CS6E</v>
      </c>
    </row>
    <row r="643" s="2" customFormat="1" ht="13.5" hidden="1" customHeight="1" spans="1:15">
      <c r="A643" s="177">
        <v>640</v>
      </c>
      <c r="B643" s="177" t="str">
        <f t="shared" si="20"/>
        <v>CS6E-R046-6-2</v>
      </c>
      <c r="C643" s="177" t="str">
        <f t="shared" si="19"/>
        <v>CS6E-RNE6A</v>
      </c>
      <c r="D643" s="177" t="s">
        <v>1209</v>
      </c>
      <c r="E643" s="177" t="str">
        <f>VLOOKUP(H643,通道基本信息!B:K,6,0)</f>
        <v>R</v>
      </c>
      <c r="F643" s="177" t="str">
        <f>VLOOKUP(H643,通道基本信息!B:K,5,0)</f>
        <v>N</v>
      </c>
      <c r="G643" s="177" t="str">
        <f>VLOOKUP(H643,通道基本信息!B:K,8,0)</f>
        <v>V</v>
      </c>
      <c r="H643" s="177" t="s">
        <v>1332</v>
      </c>
      <c r="I643" s="177">
        <v>2</v>
      </c>
      <c r="J643" s="177">
        <v>36</v>
      </c>
      <c r="K643" s="177">
        <v>6467</v>
      </c>
      <c r="L643" s="177">
        <v>6503</v>
      </c>
      <c r="M643" s="177" t="s">
        <v>1210</v>
      </c>
      <c r="N643" s="177" t="s">
        <v>1211</v>
      </c>
      <c r="O643" s="2" t="str">
        <f>VLOOKUP(H643,通道基本信息!B:L,3,FALSE)</f>
        <v>CS6E</v>
      </c>
    </row>
    <row r="644" s="2" customFormat="1" ht="13.5" hidden="1" customHeight="1" spans="1:15">
      <c r="A644" s="177">
        <v>641</v>
      </c>
      <c r="B644" s="177" t="str">
        <f t="shared" si="20"/>
        <v>CS6E-R046-6-3</v>
      </c>
      <c r="C644" s="177" t="str">
        <f t="shared" ref="C644:C707" si="21">O644&amp;"-"&amp;D644</f>
        <v>CS6E-RNE7A</v>
      </c>
      <c r="D644" s="177" t="s">
        <v>1212</v>
      </c>
      <c r="E644" s="177" t="str">
        <f>VLOOKUP(H644,通道基本信息!B:K,6,0)</f>
        <v>R</v>
      </c>
      <c r="F644" s="177" t="str">
        <f>VLOOKUP(H644,通道基本信息!B:K,5,0)</f>
        <v>N</v>
      </c>
      <c r="G644" s="177" t="str">
        <f>VLOOKUP(H644,通道基本信息!B:K,8,0)</f>
        <v>V</v>
      </c>
      <c r="H644" s="177" t="s">
        <v>1332</v>
      </c>
      <c r="I644" s="177">
        <v>3</v>
      </c>
      <c r="J644" s="177">
        <v>36</v>
      </c>
      <c r="K644" s="177">
        <v>6507</v>
      </c>
      <c r="L644" s="177">
        <v>6543</v>
      </c>
      <c r="M644" s="177" t="s">
        <v>1213</v>
      </c>
      <c r="N644" s="177" t="s">
        <v>1214</v>
      </c>
      <c r="O644" s="2" t="str">
        <f>VLOOKUP(H644,通道基本信息!B:L,3,FALSE)</f>
        <v>CS6E</v>
      </c>
    </row>
    <row r="645" s="2" customFormat="1" ht="13.5" hidden="1" customHeight="1" spans="1:15">
      <c r="A645" s="177">
        <v>642</v>
      </c>
      <c r="B645" s="177" t="str">
        <f t="shared" si="20"/>
        <v>CS6E-R046-6-4</v>
      </c>
      <c r="C645" s="177" t="str">
        <f t="shared" si="21"/>
        <v>CS6E-RNE8A</v>
      </c>
      <c r="D645" s="177" t="s">
        <v>1123</v>
      </c>
      <c r="E645" s="177" t="str">
        <f>VLOOKUP(H645,通道基本信息!B:K,6,0)</f>
        <v>R</v>
      </c>
      <c r="F645" s="177" t="str">
        <f>VLOOKUP(H645,通道基本信息!B:K,5,0)</f>
        <v>N</v>
      </c>
      <c r="G645" s="177" t="str">
        <f>VLOOKUP(H645,通道基本信息!B:K,8,0)</f>
        <v>V</v>
      </c>
      <c r="H645" s="177" t="s">
        <v>1332</v>
      </c>
      <c r="I645" s="177">
        <v>4</v>
      </c>
      <c r="J645" s="177">
        <v>36</v>
      </c>
      <c r="K645" s="177">
        <v>6547</v>
      </c>
      <c r="L645" s="177">
        <v>6583</v>
      </c>
      <c r="M645" s="177" t="s">
        <v>1125</v>
      </c>
      <c r="N645" s="177" t="s">
        <v>1126</v>
      </c>
      <c r="O645" s="2" t="str">
        <f>VLOOKUP(H645,通道基本信息!B:L,3,FALSE)</f>
        <v>CS6E</v>
      </c>
    </row>
    <row r="646" s="2" customFormat="1" ht="13.5" hidden="1" customHeight="1" spans="1:15">
      <c r="A646" s="177">
        <v>643</v>
      </c>
      <c r="B646" s="177" t="str">
        <f t="shared" si="20"/>
        <v>CS6E-R046-6-5</v>
      </c>
      <c r="C646" s="177" t="str">
        <f t="shared" si="21"/>
        <v>CS6E-RNE9A</v>
      </c>
      <c r="D646" s="177" t="s">
        <v>1127</v>
      </c>
      <c r="E646" s="177" t="str">
        <f>VLOOKUP(H646,通道基本信息!B:K,6,0)</f>
        <v>R</v>
      </c>
      <c r="F646" s="177" t="str">
        <f>VLOOKUP(H646,通道基本信息!B:K,5,0)</f>
        <v>N</v>
      </c>
      <c r="G646" s="177" t="str">
        <f>VLOOKUP(H646,通道基本信息!B:K,8,0)</f>
        <v>V</v>
      </c>
      <c r="H646" s="177" t="s">
        <v>1332</v>
      </c>
      <c r="I646" s="177">
        <v>5</v>
      </c>
      <c r="J646" s="177">
        <v>36</v>
      </c>
      <c r="K646" s="177">
        <v>6587</v>
      </c>
      <c r="L646" s="177">
        <v>6623</v>
      </c>
      <c r="M646" s="177" t="s">
        <v>1128</v>
      </c>
      <c r="N646" s="177" t="s">
        <v>1129</v>
      </c>
      <c r="O646" s="2" t="str">
        <f>VLOOKUP(H646,通道基本信息!B:L,3,FALSE)</f>
        <v>CS6E</v>
      </c>
    </row>
    <row r="647" s="2" customFormat="1" ht="13.5" hidden="1" customHeight="1" spans="1:15">
      <c r="A647" s="177">
        <v>644</v>
      </c>
      <c r="B647" s="177" t="str">
        <f t="shared" si="20"/>
        <v>CS6E-R046-6-6</v>
      </c>
      <c r="C647" s="177" t="str">
        <f t="shared" si="21"/>
        <v>CS6E-RNE10A</v>
      </c>
      <c r="D647" s="177" t="s">
        <v>1130</v>
      </c>
      <c r="E647" s="177" t="str">
        <f>VLOOKUP(H647,通道基本信息!B:K,6,0)</f>
        <v>R</v>
      </c>
      <c r="F647" s="177" t="str">
        <f>VLOOKUP(H647,通道基本信息!B:K,5,0)</f>
        <v>N</v>
      </c>
      <c r="G647" s="177" t="str">
        <f>VLOOKUP(H647,通道基本信息!B:K,8,0)</f>
        <v>V</v>
      </c>
      <c r="H647" s="177" t="s">
        <v>1332</v>
      </c>
      <c r="I647" s="177">
        <v>6</v>
      </c>
      <c r="J647" s="177">
        <v>36</v>
      </c>
      <c r="K647" s="177">
        <v>6627</v>
      </c>
      <c r="L647" s="177">
        <v>6663</v>
      </c>
      <c r="M647" s="177" t="s">
        <v>1131</v>
      </c>
      <c r="N647" s="177" t="s">
        <v>1132</v>
      </c>
      <c r="O647" s="2" t="str">
        <f>VLOOKUP(H647,通道基本信息!B:L,3,FALSE)</f>
        <v>CS6E</v>
      </c>
    </row>
    <row r="648" s="2" customFormat="1" ht="13.5" hidden="1" customHeight="1" spans="1:15">
      <c r="A648" s="177">
        <v>645</v>
      </c>
      <c r="B648" s="177" t="str">
        <f t="shared" si="20"/>
        <v>CS6E-R047-4-1</v>
      </c>
      <c r="C648" s="177" t="str">
        <f t="shared" si="21"/>
        <v>CS6E-RNE5B</v>
      </c>
      <c r="D648" s="177" t="s">
        <v>1333</v>
      </c>
      <c r="E648" s="177" t="str">
        <f>VLOOKUP(H648,通道基本信息!B:K,6,0)</f>
        <v>R</v>
      </c>
      <c r="F648" s="177" t="str">
        <f>VLOOKUP(H648,通道基本信息!B:K,5,0)</f>
        <v>N</v>
      </c>
      <c r="G648" s="177" t="str">
        <f>VLOOKUP(H648,通道基本信息!B:K,8,0)</f>
        <v>H</v>
      </c>
      <c r="H648" s="177" t="s">
        <v>1334</v>
      </c>
      <c r="I648" s="177">
        <v>1</v>
      </c>
      <c r="J648" s="177">
        <v>36</v>
      </c>
      <c r="K648" s="177">
        <v>6447</v>
      </c>
      <c r="L648" s="177">
        <v>6483</v>
      </c>
      <c r="M648" s="177" t="s">
        <v>1335</v>
      </c>
      <c r="N648" s="177" t="s">
        <v>1336</v>
      </c>
      <c r="O648" s="2" t="str">
        <f>VLOOKUP(H648,通道基本信息!B:L,3,FALSE)</f>
        <v>CS6E</v>
      </c>
    </row>
    <row r="649" s="2" customFormat="1" ht="13.5" hidden="1" customHeight="1" spans="1:15">
      <c r="A649" s="177">
        <v>646</v>
      </c>
      <c r="B649" s="177" t="str">
        <f t="shared" si="20"/>
        <v>CS6E-R047-4-2</v>
      </c>
      <c r="C649" s="177" t="str">
        <f t="shared" si="21"/>
        <v>CS6E-RNE6B</v>
      </c>
      <c r="D649" s="177" t="s">
        <v>1217</v>
      </c>
      <c r="E649" s="177" t="str">
        <f>VLOOKUP(H649,通道基本信息!B:K,6,0)</f>
        <v>R</v>
      </c>
      <c r="F649" s="177" t="str">
        <f>VLOOKUP(H649,通道基本信息!B:K,5,0)</f>
        <v>N</v>
      </c>
      <c r="G649" s="177" t="str">
        <f>VLOOKUP(H649,通道基本信息!B:K,8,0)</f>
        <v>H</v>
      </c>
      <c r="H649" s="177" t="s">
        <v>1334</v>
      </c>
      <c r="I649" s="177">
        <v>2</v>
      </c>
      <c r="J649" s="177">
        <v>36</v>
      </c>
      <c r="K649" s="177">
        <v>6487</v>
      </c>
      <c r="L649" s="177">
        <v>6523</v>
      </c>
      <c r="M649" s="177" t="s">
        <v>1219</v>
      </c>
      <c r="N649" s="177" t="s">
        <v>1220</v>
      </c>
      <c r="O649" s="2" t="str">
        <f>VLOOKUP(H649,通道基本信息!B:L,3,FALSE)</f>
        <v>CS6E</v>
      </c>
    </row>
    <row r="650" s="2" customFormat="1" ht="13.5" hidden="1" customHeight="1" spans="1:15">
      <c r="A650" s="177">
        <v>647</v>
      </c>
      <c r="B650" s="177" t="str">
        <f t="shared" si="20"/>
        <v>CS6E-R047-4-3</v>
      </c>
      <c r="C650" s="177" t="str">
        <f t="shared" si="21"/>
        <v>CS6E-RNE7B</v>
      </c>
      <c r="D650" s="177" t="s">
        <v>1221</v>
      </c>
      <c r="E650" s="177" t="str">
        <f>VLOOKUP(H650,通道基本信息!B:K,6,0)</f>
        <v>R</v>
      </c>
      <c r="F650" s="177" t="str">
        <f>VLOOKUP(H650,通道基本信息!B:K,5,0)</f>
        <v>N</v>
      </c>
      <c r="G650" s="177" t="str">
        <f>VLOOKUP(H650,通道基本信息!B:K,8,0)</f>
        <v>H</v>
      </c>
      <c r="H650" s="177" t="s">
        <v>1334</v>
      </c>
      <c r="I650" s="177">
        <v>3</v>
      </c>
      <c r="J650" s="177">
        <v>36</v>
      </c>
      <c r="K650" s="177">
        <v>6527</v>
      </c>
      <c r="L650" s="177">
        <v>6563</v>
      </c>
      <c r="M650" s="177" t="s">
        <v>1222</v>
      </c>
      <c r="N650" s="177" t="s">
        <v>1223</v>
      </c>
      <c r="O650" s="2" t="str">
        <f>VLOOKUP(H650,通道基本信息!B:L,3,FALSE)</f>
        <v>CS6E</v>
      </c>
    </row>
    <row r="651" s="2" customFormat="1" ht="13.5" hidden="1" customHeight="1" spans="1:15">
      <c r="A651" s="177">
        <v>648</v>
      </c>
      <c r="B651" s="177" t="str">
        <f t="shared" si="20"/>
        <v>CS6E-R047-4-4</v>
      </c>
      <c r="C651" s="177" t="str">
        <f t="shared" si="21"/>
        <v>CS6E-RNE8B</v>
      </c>
      <c r="D651" s="177" t="s">
        <v>1224</v>
      </c>
      <c r="E651" s="177" t="str">
        <f>VLOOKUP(H651,通道基本信息!B:K,6,0)</f>
        <v>R</v>
      </c>
      <c r="F651" s="177" t="str">
        <f>VLOOKUP(H651,通道基本信息!B:K,5,0)</f>
        <v>N</v>
      </c>
      <c r="G651" s="177" t="str">
        <f>VLOOKUP(H651,通道基本信息!B:K,8,0)</f>
        <v>H</v>
      </c>
      <c r="H651" s="177" t="s">
        <v>1334</v>
      </c>
      <c r="I651" s="177">
        <v>4</v>
      </c>
      <c r="J651" s="177">
        <v>54</v>
      </c>
      <c r="K651" s="177">
        <v>6568</v>
      </c>
      <c r="L651" s="177">
        <v>6622</v>
      </c>
      <c r="M651" s="177" t="s">
        <v>1225</v>
      </c>
      <c r="N651" s="177" t="s">
        <v>1226</v>
      </c>
      <c r="O651" s="2" t="str">
        <f>VLOOKUP(H651,通道基本信息!B:L,3,FALSE)</f>
        <v>CS6E</v>
      </c>
    </row>
    <row r="652" s="2" customFormat="1" ht="13.5" hidden="1" customHeight="1" spans="1:15">
      <c r="A652" s="177">
        <v>649</v>
      </c>
      <c r="B652" s="177" t="str">
        <f t="shared" si="20"/>
        <v>CS6E-T042-12-1</v>
      </c>
      <c r="C652" s="177" t="str">
        <f t="shared" si="21"/>
        <v>CS6E-TA1A</v>
      </c>
      <c r="D652" s="177" t="s">
        <v>1151</v>
      </c>
      <c r="E652" s="177" t="str">
        <f>VLOOKUP(H652,通道基本信息!B:K,6,0)</f>
        <v>T</v>
      </c>
      <c r="F652" s="177" t="str">
        <f>VLOOKUP(H652,通道基本信息!B:K,5,0)</f>
        <v>A</v>
      </c>
      <c r="G652" s="177" t="str">
        <f>VLOOKUP(H652,通道基本信息!B:K,8,0)</f>
        <v>H</v>
      </c>
      <c r="H652" s="177" t="s">
        <v>1337</v>
      </c>
      <c r="I652" s="177">
        <v>1</v>
      </c>
      <c r="J652" s="177">
        <v>30</v>
      </c>
      <c r="K652" s="177">
        <v>3708</v>
      </c>
      <c r="L652" s="177">
        <v>3738</v>
      </c>
      <c r="M652" s="177" t="s">
        <v>634</v>
      </c>
      <c r="N652" s="177" t="s">
        <v>1153</v>
      </c>
      <c r="O652" s="2" t="str">
        <f>VLOOKUP(H652,通道基本信息!B:L,3,FALSE)</f>
        <v>CS6E</v>
      </c>
    </row>
    <row r="653" s="2" customFormat="1" ht="13.5" hidden="1" customHeight="1" spans="1:15">
      <c r="A653" s="177">
        <v>650</v>
      </c>
      <c r="B653" s="177" t="str">
        <f t="shared" si="20"/>
        <v>CS6E-T042-12-2</v>
      </c>
      <c r="C653" s="177" t="str">
        <f t="shared" si="21"/>
        <v>CS6E-TA2A</v>
      </c>
      <c r="D653" s="177" t="s">
        <v>1154</v>
      </c>
      <c r="E653" s="177" t="str">
        <f>VLOOKUP(H653,通道基本信息!B:K,6,0)</f>
        <v>T</v>
      </c>
      <c r="F653" s="177" t="str">
        <f>VLOOKUP(H653,通道基本信息!B:K,5,0)</f>
        <v>A</v>
      </c>
      <c r="G653" s="177" t="str">
        <f>VLOOKUP(H653,通道基本信息!B:K,8,0)</f>
        <v>H</v>
      </c>
      <c r="H653" s="177" t="s">
        <v>1337</v>
      </c>
      <c r="I653" s="177">
        <v>2</v>
      </c>
      <c r="J653" s="177">
        <v>36</v>
      </c>
      <c r="K653" s="177">
        <v>3742</v>
      </c>
      <c r="L653" s="177">
        <v>3778</v>
      </c>
      <c r="M653" s="177" t="s">
        <v>637</v>
      </c>
      <c r="N653" s="177" t="s">
        <v>1155</v>
      </c>
      <c r="O653" s="2" t="str">
        <f>VLOOKUP(H653,通道基本信息!B:L,3,FALSE)</f>
        <v>CS6E</v>
      </c>
    </row>
    <row r="654" s="2" customFormat="1" ht="13.5" hidden="1" customHeight="1" spans="1:15">
      <c r="A654" s="177">
        <v>651</v>
      </c>
      <c r="B654" s="177" t="str">
        <f t="shared" si="20"/>
        <v>CS6E-T042-12-3</v>
      </c>
      <c r="C654" s="177" t="str">
        <f t="shared" si="21"/>
        <v>CS6E-TA3A</v>
      </c>
      <c r="D654" s="177" t="s">
        <v>1156</v>
      </c>
      <c r="E654" s="177" t="str">
        <f>VLOOKUP(H654,通道基本信息!B:K,6,0)</f>
        <v>T</v>
      </c>
      <c r="F654" s="177" t="str">
        <f>VLOOKUP(H654,通道基本信息!B:K,5,0)</f>
        <v>A</v>
      </c>
      <c r="G654" s="177" t="str">
        <f>VLOOKUP(H654,通道基本信息!B:K,8,0)</f>
        <v>H</v>
      </c>
      <c r="H654" s="177" t="s">
        <v>1337</v>
      </c>
      <c r="I654" s="177">
        <v>3</v>
      </c>
      <c r="J654" s="177">
        <v>36</v>
      </c>
      <c r="K654" s="177">
        <v>3782</v>
      </c>
      <c r="L654" s="177">
        <v>3818</v>
      </c>
      <c r="M654" s="177" t="s">
        <v>640</v>
      </c>
      <c r="N654" s="177" t="s">
        <v>1157</v>
      </c>
      <c r="O654" s="2" t="str">
        <f>VLOOKUP(H654,通道基本信息!B:L,3,FALSE)</f>
        <v>CS6E</v>
      </c>
    </row>
    <row r="655" s="2" customFormat="1" ht="13.5" hidden="1" customHeight="1" spans="1:15">
      <c r="A655" s="177">
        <v>652</v>
      </c>
      <c r="B655" s="177" t="str">
        <f t="shared" si="20"/>
        <v>CS6E-T042-12-4</v>
      </c>
      <c r="C655" s="177" t="str">
        <f t="shared" si="21"/>
        <v>CS6E-TA4A</v>
      </c>
      <c r="D655" s="177" t="s">
        <v>1158</v>
      </c>
      <c r="E655" s="177" t="str">
        <f>VLOOKUP(H655,通道基本信息!B:K,6,0)</f>
        <v>T</v>
      </c>
      <c r="F655" s="177" t="str">
        <f>VLOOKUP(H655,通道基本信息!B:K,5,0)</f>
        <v>A</v>
      </c>
      <c r="G655" s="177" t="str">
        <f>VLOOKUP(H655,通道基本信息!B:K,8,0)</f>
        <v>H</v>
      </c>
      <c r="H655" s="177" t="s">
        <v>1337</v>
      </c>
      <c r="I655" s="177">
        <v>4</v>
      </c>
      <c r="J655" s="177">
        <v>36</v>
      </c>
      <c r="K655" s="177">
        <v>3822</v>
      </c>
      <c r="L655" s="177">
        <v>3858</v>
      </c>
      <c r="M655" s="177" t="s">
        <v>643</v>
      </c>
      <c r="N655" s="177" t="s">
        <v>1159</v>
      </c>
      <c r="O655" s="2" t="str">
        <f>VLOOKUP(H655,通道基本信息!B:L,3,FALSE)</f>
        <v>CS6E</v>
      </c>
    </row>
    <row r="656" s="2" customFormat="1" ht="13.5" hidden="1" customHeight="1" spans="1:15">
      <c r="A656" s="177">
        <v>653</v>
      </c>
      <c r="B656" s="177" t="str">
        <f t="shared" si="20"/>
        <v>CS6E-T042-12-5</v>
      </c>
      <c r="C656" s="177" t="str">
        <f t="shared" si="21"/>
        <v>CS6E-TA5A</v>
      </c>
      <c r="D656" s="177" t="s">
        <v>1160</v>
      </c>
      <c r="E656" s="177" t="str">
        <f>VLOOKUP(H656,通道基本信息!B:K,6,0)</f>
        <v>T</v>
      </c>
      <c r="F656" s="177" t="str">
        <f>VLOOKUP(H656,通道基本信息!B:K,5,0)</f>
        <v>A</v>
      </c>
      <c r="G656" s="177" t="str">
        <f>VLOOKUP(H656,通道基本信息!B:K,8,0)</f>
        <v>H</v>
      </c>
      <c r="H656" s="177" t="s">
        <v>1337</v>
      </c>
      <c r="I656" s="177">
        <v>5</v>
      </c>
      <c r="J656" s="177">
        <v>36</v>
      </c>
      <c r="K656" s="177">
        <v>3862</v>
      </c>
      <c r="L656" s="177">
        <v>3898</v>
      </c>
      <c r="M656" s="177" t="s">
        <v>645</v>
      </c>
      <c r="N656" s="177" t="s">
        <v>1161</v>
      </c>
      <c r="O656" s="2" t="str">
        <f>VLOOKUP(H656,通道基本信息!B:L,3,FALSE)</f>
        <v>CS6E</v>
      </c>
    </row>
    <row r="657" s="2" customFormat="1" ht="13.5" hidden="1" customHeight="1" spans="1:15">
      <c r="A657" s="177">
        <v>654</v>
      </c>
      <c r="B657" s="177" t="str">
        <f t="shared" si="20"/>
        <v>CS6E-T042-12-6</v>
      </c>
      <c r="C657" s="177" t="str">
        <f t="shared" si="21"/>
        <v>CS6E-TA6A</v>
      </c>
      <c r="D657" s="177" t="s">
        <v>1162</v>
      </c>
      <c r="E657" s="177" t="str">
        <f>VLOOKUP(H657,通道基本信息!B:K,6,0)</f>
        <v>T</v>
      </c>
      <c r="F657" s="177" t="str">
        <f>VLOOKUP(H657,通道基本信息!B:K,5,0)</f>
        <v>A</v>
      </c>
      <c r="G657" s="177" t="str">
        <f>VLOOKUP(H657,通道基本信息!B:K,8,0)</f>
        <v>H</v>
      </c>
      <c r="H657" s="177" t="s">
        <v>1337</v>
      </c>
      <c r="I657" s="177">
        <v>6</v>
      </c>
      <c r="J657" s="177">
        <v>36</v>
      </c>
      <c r="K657" s="177">
        <v>3902</v>
      </c>
      <c r="L657" s="177">
        <v>3938</v>
      </c>
      <c r="M657" s="177" t="s">
        <v>646</v>
      </c>
      <c r="N657" s="177" t="s">
        <v>1163</v>
      </c>
      <c r="O657" s="2" t="str">
        <f>VLOOKUP(H657,通道基本信息!B:L,3,FALSE)</f>
        <v>CS6E</v>
      </c>
    </row>
    <row r="658" s="2" customFormat="1" ht="13.5" hidden="1" customHeight="1" spans="1:15">
      <c r="A658" s="177">
        <v>655</v>
      </c>
      <c r="B658" s="177" t="str">
        <f t="shared" si="20"/>
        <v>CS6E-T042-12-7</v>
      </c>
      <c r="C658" s="177" t="str">
        <f t="shared" si="21"/>
        <v>CS6E-TA7A</v>
      </c>
      <c r="D658" s="177" t="s">
        <v>1164</v>
      </c>
      <c r="E658" s="177" t="str">
        <f>VLOOKUP(H658,通道基本信息!B:K,6,0)</f>
        <v>T</v>
      </c>
      <c r="F658" s="177" t="str">
        <f>VLOOKUP(H658,通道基本信息!B:K,5,0)</f>
        <v>A</v>
      </c>
      <c r="G658" s="177" t="str">
        <f>VLOOKUP(H658,通道基本信息!B:K,8,0)</f>
        <v>H</v>
      </c>
      <c r="H658" s="177" t="s">
        <v>1337</v>
      </c>
      <c r="I658" s="177">
        <v>7</v>
      </c>
      <c r="J658" s="177">
        <v>36</v>
      </c>
      <c r="K658" s="177">
        <v>3942</v>
      </c>
      <c r="L658" s="177">
        <v>3978</v>
      </c>
      <c r="M658" s="177" t="s">
        <v>647</v>
      </c>
      <c r="N658" s="177" t="s">
        <v>1165</v>
      </c>
      <c r="O658" s="2" t="str">
        <f>VLOOKUP(H658,通道基本信息!B:L,3,FALSE)</f>
        <v>CS6E</v>
      </c>
    </row>
    <row r="659" s="2" customFormat="1" ht="13.5" hidden="1" customHeight="1" spans="1:15">
      <c r="A659" s="177">
        <v>656</v>
      </c>
      <c r="B659" s="177" t="str">
        <f t="shared" si="20"/>
        <v>CS6E-T042-12-8</v>
      </c>
      <c r="C659" s="177" t="str">
        <f t="shared" si="21"/>
        <v>CS6E-TA8A</v>
      </c>
      <c r="D659" s="177" t="s">
        <v>1166</v>
      </c>
      <c r="E659" s="177" t="str">
        <f>VLOOKUP(H659,通道基本信息!B:K,6,0)</f>
        <v>T</v>
      </c>
      <c r="F659" s="177" t="str">
        <f>VLOOKUP(H659,通道基本信息!B:K,5,0)</f>
        <v>A</v>
      </c>
      <c r="G659" s="177" t="str">
        <f>VLOOKUP(H659,通道基本信息!B:K,8,0)</f>
        <v>H</v>
      </c>
      <c r="H659" s="177" t="s">
        <v>1337</v>
      </c>
      <c r="I659" s="177">
        <v>8</v>
      </c>
      <c r="J659" s="177">
        <v>36</v>
      </c>
      <c r="K659" s="177">
        <v>3982</v>
      </c>
      <c r="L659" s="177">
        <v>4018</v>
      </c>
      <c r="M659" s="177" t="s">
        <v>648</v>
      </c>
      <c r="N659" s="177" t="s">
        <v>1167</v>
      </c>
      <c r="O659" s="2" t="str">
        <f>VLOOKUP(H659,通道基本信息!B:L,3,FALSE)</f>
        <v>CS6E</v>
      </c>
    </row>
    <row r="660" s="2" customFormat="1" ht="13.5" hidden="1" customHeight="1" spans="1:15">
      <c r="A660" s="177">
        <v>657</v>
      </c>
      <c r="B660" s="177" t="str">
        <f t="shared" si="20"/>
        <v>CS6E-T042-12-9</v>
      </c>
      <c r="C660" s="177" t="str">
        <f t="shared" si="21"/>
        <v>CS6E-TA9A</v>
      </c>
      <c r="D660" s="177" t="s">
        <v>1168</v>
      </c>
      <c r="E660" s="177" t="str">
        <f>VLOOKUP(H660,通道基本信息!B:K,6,0)</f>
        <v>T</v>
      </c>
      <c r="F660" s="177" t="str">
        <f>VLOOKUP(H660,通道基本信息!B:K,5,0)</f>
        <v>A</v>
      </c>
      <c r="G660" s="177" t="str">
        <f>VLOOKUP(H660,通道基本信息!B:K,8,0)</f>
        <v>H</v>
      </c>
      <c r="H660" s="177" t="s">
        <v>1337</v>
      </c>
      <c r="I660" s="177">
        <v>9</v>
      </c>
      <c r="J660" s="177">
        <v>36</v>
      </c>
      <c r="K660" s="177">
        <v>4022</v>
      </c>
      <c r="L660" s="177">
        <v>4058</v>
      </c>
      <c r="M660" s="177" t="s">
        <v>615</v>
      </c>
      <c r="N660" s="177" t="s">
        <v>1169</v>
      </c>
      <c r="O660" s="2" t="str">
        <f>VLOOKUP(H660,通道基本信息!B:L,3,FALSE)</f>
        <v>CS6E</v>
      </c>
    </row>
    <row r="661" s="2" customFormat="1" ht="13.5" hidden="1" customHeight="1" spans="1:15">
      <c r="A661" s="177">
        <v>658</v>
      </c>
      <c r="B661" s="177" t="str">
        <f t="shared" si="20"/>
        <v>CS6E-T042-12-10</v>
      </c>
      <c r="C661" s="177" t="str">
        <f t="shared" si="21"/>
        <v>CS6E-TA10A</v>
      </c>
      <c r="D661" s="177" t="s">
        <v>1170</v>
      </c>
      <c r="E661" s="177" t="str">
        <f>VLOOKUP(H661,通道基本信息!B:K,6,0)</f>
        <v>T</v>
      </c>
      <c r="F661" s="177" t="str">
        <f>VLOOKUP(H661,通道基本信息!B:K,5,0)</f>
        <v>A</v>
      </c>
      <c r="G661" s="177" t="str">
        <f>VLOOKUP(H661,通道基本信息!B:K,8,0)</f>
        <v>H</v>
      </c>
      <c r="H661" s="177" t="s">
        <v>1337</v>
      </c>
      <c r="I661" s="177">
        <v>10</v>
      </c>
      <c r="J661" s="177">
        <v>36</v>
      </c>
      <c r="K661" s="177">
        <v>4062</v>
      </c>
      <c r="L661" s="177">
        <v>4098</v>
      </c>
      <c r="M661" s="177" t="s">
        <v>618</v>
      </c>
      <c r="N661" s="177" t="s">
        <v>1171</v>
      </c>
      <c r="O661" s="2" t="str">
        <f>VLOOKUP(H661,通道基本信息!B:L,3,FALSE)</f>
        <v>CS6E</v>
      </c>
    </row>
    <row r="662" s="2" customFormat="1" ht="13.5" hidden="1" customHeight="1" spans="1:15">
      <c r="A662" s="177">
        <v>659</v>
      </c>
      <c r="B662" s="177" t="str">
        <f t="shared" si="20"/>
        <v>CS6E-T042-12-11</v>
      </c>
      <c r="C662" s="177" t="str">
        <f t="shared" si="21"/>
        <v>CS6E-TA11A</v>
      </c>
      <c r="D662" s="177" t="s">
        <v>1172</v>
      </c>
      <c r="E662" s="177" t="str">
        <f>VLOOKUP(H662,通道基本信息!B:K,6,0)</f>
        <v>T</v>
      </c>
      <c r="F662" s="177" t="str">
        <f>VLOOKUP(H662,通道基本信息!B:K,5,0)</f>
        <v>A</v>
      </c>
      <c r="G662" s="177" t="str">
        <f>VLOOKUP(H662,通道基本信息!B:K,8,0)</f>
        <v>H</v>
      </c>
      <c r="H662" s="177" t="s">
        <v>1337</v>
      </c>
      <c r="I662" s="177">
        <v>11</v>
      </c>
      <c r="J662" s="177">
        <v>36</v>
      </c>
      <c r="K662" s="177">
        <v>4102</v>
      </c>
      <c r="L662" s="177">
        <v>4138</v>
      </c>
      <c r="M662" s="177" t="s">
        <v>621</v>
      </c>
      <c r="N662" s="177" t="s">
        <v>1173</v>
      </c>
      <c r="O662" s="2" t="str">
        <f>VLOOKUP(H662,通道基本信息!B:L,3,FALSE)</f>
        <v>CS6E</v>
      </c>
    </row>
    <row r="663" s="2" customFormat="1" ht="13.5" hidden="1" customHeight="1" spans="1:15">
      <c r="A663" s="177">
        <v>660</v>
      </c>
      <c r="B663" s="177" t="str">
        <f t="shared" si="20"/>
        <v>CS6E-T042-12-12</v>
      </c>
      <c r="C663" s="177" t="str">
        <f t="shared" si="21"/>
        <v>CS6E-TA12A</v>
      </c>
      <c r="D663" s="177" t="s">
        <v>1174</v>
      </c>
      <c r="E663" s="177" t="str">
        <f>VLOOKUP(H663,通道基本信息!B:K,6,0)</f>
        <v>T</v>
      </c>
      <c r="F663" s="177" t="str">
        <f>VLOOKUP(H663,通道基本信息!B:K,5,0)</f>
        <v>A</v>
      </c>
      <c r="G663" s="177" t="str">
        <f>VLOOKUP(H663,通道基本信息!B:K,8,0)</f>
        <v>H</v>
      </c>
      <c r="H663" s="177" t="s">
        <v>1337</v>
      </c>
      <c r="I663" s="177">
        <v>12</v>
      </c>
      <c r="J663" s="177">
        <v>54</v>
      </c>
      <c r="K663" s="177">
        <v>4143</v>
      </c>
      <c r="L663" s="177">
        <v>4197</v>
      </c>
      <c r="M663" s="177" t="s">
        <v>624</v>
      </c>
      <c r="N663" s="177" t="s">
        <v>1175</v>
      </c>
      <c r="O663" s="2" t="str">
        <f>VLOOKUP(H663,通道基本信息!B:L,3,FALSE)</f>
        <v>CS6E</v>
      </c>
    </row>
    <row r="664" s="2" customFormat="1" ht="13.5" hidden="1" customHeight="1" spans="1:15">
      <c r="A664" s="177">
        <v>661</v>
      </c>
      <c r="B664" s="177" t="str">
        <f t="shared" si="20"/>
        <v>CS6E-T043-11-1</v>
      </c>
      <c r="C664" s="177" t="str">
        <f t="shared" si="21"/>
        <v>CS6E-TA1B</v>
      </c>
      <c r="D664" s="177" t="s">
        <v>1176</v>
      </c>
      <c r="E664" s="177" t="str">
        <f>VLOOKUP(H664,通道基本信息!B:K,6,0)</f>
        <v>T</v>
      </c>
      <c r="F664" s="177" t="str">
        <f>VLOOKUP(H664,通道基本信息!B:K,5,0)</f>
        <v>A</v>
      </c>
      <c r="G664" s="177" t="str">
        <f>VLOOKUP(H664,通道基本信息!B:K,8,0)</f>
        <v>V</v>
      </c>
      <c r="H664" s="177" t="s">
        <v>1338</v>
      </c>
      <c r="I664" s="177">
        <v>1</v>
      </c>
      <c r="J664" s="177">
        <v>54</v>
      </c>
      <c r="K664" s="177">
        <v>3703</v>
      </c>
      <c r="L664" s="177">
        <v>3757</v>
      </c>
      <c r="M664" s="177" t="s">
        <v>657</v>
      </c>
      <c r="N664" s="177" t="s">
        <v>1178</v>
      </c>
      <c r="O664" s="2" t="str">
        <f>VLOOKUP(H664,通道基本信息!B:L,3,FALSE)</f>
        <v>CS6E</v>
      </c>
    </row>
    <row r="665" s="2" customFormat="1" ht="13.5" hidden="1" customHeight="1" spans="1:15">
      <c r="A665" s="177">
        <v>662</v>
      </c>
      <c r="B665" s="177" t="str">
        <f t="shared" si="20"/>
        <v>CS6E-T043-11-2</v>
      </c>
      <c r="C665" s="177" t="str">
        <f t="shared" si="21"/>
        <v>CS6E-TA2B</v>
      </c>
      <c r="D665" s="177" t="s">
        <v>1179</v>
      </c>
      <c r="E665" s="177" t="str">
        <f>VLOOKUP(H665,通道基本信息!B:K,6,0)</f>
        <v>T</v>
      </c>
      <c r="F665" s="177" t="str">
        <f>VLOOKUP(H665,通道基本信息!B:K,5,0)</f>
        <v>A</v>
      </c>
      <c r="G665" s="177" t="str">
        <f>VLOOKUP(H665,通道基本信息!B:K,8,0)</f>
        <v>V</v>
      </c>
      <c r="H665" s="177" t="s">
        <v>1338</v>
      </c>
      <c r="I665" s="177">
        <v>2</v>
      </c>
      <c r="J665" s="177">
        <v>36</v>
      </c>
      <c r="K665" s="177">
        <v>3762</v>
      </c>
      <c r="L665" s="177">
        <v>3798</v>
      </c>
      <c r="M665" s="177" t="s">
        <v>658</v>
      </c>
      <c r="N665" s="177" t="s">
        <v>1180</v>
      </c>
      <c r="O665" s="2" t="str">
        <f>VLOOKUP(H665,通道基本信息!B:L,3,FALSE)</f>
        <v>CS6E</v>
      </c>
    </row>
    <row r="666" s="2" customFormat="1" ht="13.5" hidden="1" customHeight="1" spans="1:15">
      <c r="A666" s="177">
        <v>663</v>
      </c>
      <c r="B666" s="177" t="str">
        <f t="shared" si="20"/>
        <v>CS6E-T043-11-3</v>
      </c>
      <c r="C666" s="177" t="str">
        <f t="shared" si="21"/>
        <v>CS6E-TA3B</v>
      </c>
      <c r="D666" s="177" t="s">
        <v>1181</v>
      </c>
      <c r="E666" s="177" t="str">
        <f>VLOOKUP(H666,通道基本信息!B:K,6,0)</f>
        <v>T</v>
      </c>
      <c r="F666" s="177" t="str">
        <f>VLOOKUP(H666,通道基本信息!B:K,5,0)</f>
        <v>A</v>
      </c>
      <c r="G666" s="177" t="str">
        <f>VLOOKUP(H666,通道基本信息!B:K,8,0)</f>
        <v>V</v>
      </c>
      <c r="H666" s="177" t="s">
        <v>1338</v>
      </c>
      <c r="I666" s="177">
        <v>3</v>
      </c>
      <c r="J666" s="177">
        <v>36</v>
      </c>
      <c r="K666" s="177">
        <v>3802</v>
      </c>
      <c r="L666" s="177">
        <v>3838</v>
      </c>
      <c r="M666" s="177" t="s">
        <v>660</v>
      </c>
      <c r="N666" s="177" t="s">
        <v>1182</v>
      </c>
      <c r="O666" s="2" t="str">
        <f>VLOOKUP(H666,通道基本信息!B:L,3,FALSE)</f>
        <v>CS6E</v>
      </c>
    </row>
    <row r="667" s="2" customFormat="1" ht="13.5" hidden="1" customHeight="1" spans="1:15">
      <c r="A667" s="177">
        <v>664</v>
      </c>
      <c r="B667" s="177" t="str">
        <f t="shared" si="20"/>
        <v>CS6E-T043-11-4</v>
      </c>
      <c r="C667" s="177" t="str">
        <f t="shared" si="21"/>
        <v>CS6E-TA4B</v>
      </c>
      <c r="D667" s="177" t="s">
        <v>1183</v>
      </c>
      <c r="E667" s="177" t="str">
        <f>VLOOKUP(H667,通道基本信息!B:K,6,0)</f>
        <v>T</v>
      </c>
      <c r="F667" s="177" t="str">
        <f>VLOOKUP(H667,通道基本信息!B:K,5,0)</f>
        <v>A</v>
      </c>
      <c r="G667" s="177" t="str">
        <f>VLOOKUP(H667,通道基本信息!B:K,8,0)</f>
        <v>V</v>
      </c>
      <c r="H667" s="177" t="s">
        <v>1338</v>
      </c>
      <c r="I667" s="177">
        <v>4</v>
      </c>
      <c r="J667" s="177">
        <v>36</v>
      </c>
      <c r="K667" s="177">
        <v>3842</v>
      </c>
      <c r="L667" s="177">
        <v>3878</v>
      </c>
      <c r="M667" s="177" t="s">
        <v>661</v>
      </c>
      <c r="N667" s="177" t="s">
        <v>1184</v>
      </c>
      <c r="O667" s="2" t="str">
        <f>VLOOKUP(H667,通道基本信息!B:L,3,FALSE)</f>
        <v>CS6E</v>
      </c>
    </row>
    <row r="668" s="2" customFormat="1" ht="13.5" hidden="1" customHeight="1" spans="1:15">
      <c r="A668" s="177">
        <v>665</v>
      </c>
      <c r="B668" s="177" t="str">
        <f t="shared" si="20"/>
        <v>CS6E-T043-11-5</v>
      </c>
      <c r="C668" s="177" t="str">
        <f t="shared" si="21"/>
        <v>CS6E-TA5B</v>
      </c>
      <c r="D668" s="177" t="s">
        <v>1185</v>
      </c>
      <c r="E668" s="177" t="str">
        <f>VLOOKUP(H668,通道基本信息!B:K,6,0)</f>
        <v>T</v>
      </c>
      <c r="F668" s="177" t="str">
        <f>VLOOKUP(H668,通道基本信息!B:K,5,0)</f>
        <v>A</v>
      </c>
      <c r="G668" s="177" t="str">
        <f>VLOOKUP(H668,通道基本信息!B:K,8,0)</f>
        <v>V</v>
      </c>
      <c r="H668" s="177" t="s">
        <v>1338</v>
      </c>
      <c r="I668" s="177">
        <v>5</v>
      </c>
      <c r="J668" s="177">
        <v>36</v>
      </c>
      <c r="K668" s="177">
        <v>3882</v>
      </c>
      <c r="L668" s="177">
        <v>3918</v>
      </c>
      <c r="M668" s="177" t="s">
        <v>663</v>
      </c>
      <c r="N668" s="177" t="s">
        <v>1186</v>
      </c>
      <c r="O668" s="2" t="str">
        <f>VLOOKUP(H668,通道基本信息!B:L,3,FALSE)</f>
        <v>CS6E</v>
      </c>
    </row>
    <row r="669" s="2" customFormat="1" ht="13.5" hidden="1" customHeight="1" spans="1:15">
      <c r="A669" s="177">
        <v>666</v>
      </c>
      <c r="B669" s="177" t="str">
        <f t="shared" si="20"/>
        <v>CS6E-T043-11-6</v>
      </c>
      <c r="C669" s="177" t="str">
        <f t="shared" si="21"/>
        <v>CS6E-TA6B</v>
      </c>
      <c r="D669" s="177" t="s">
        <v>1187</v>
      </c>
      <c r="E669" s="177" t="str">
        <f>VLOOKUP(H669,通道基本信息!B:K,6,0)</f>
        <v>T</v>
      </c>
      <c r="F669" s="177" t="str">
        <f>VLOOKUP(H669,通道基本信息!B:K,5,0)</f>
        <v>A</v>
      </c>
      <c r="G669" s="177" t="str">
        <f>VLOOKUP(H669,通道基本信息!B:K,8,0)</f>
        <v>V</v>
      </c>
      <c r="H669" s="177" t="s">
        <v>1338</v>
      </c>
      <c r="I669" s="177">
        <v>6</v>
      </c>
      <c r="J669" s="177">
        <v>36</v>
      </c>
      <c r="K669" s="177">
        <v>3922</v>
      </c>
      <c r="L669" s="177">
        <v>3958</v>
      </c>
      <c r="M669" s="177" t="s">
        <v>700</v>
      </c>
      <c r="N669" s="177" t="s">
        <v>1188</v>
      </c>
      <c r="O669" s="2" t="str">
        <f>VLOOKUP(H669,通道基本信息!B:L,3,FALSE)</f>
        <v>CS6E</v>
      </c>
    </row>
    <row r="670" s="2" customFormat="1" ht="13.5" hidden="1" customHeight="1" spans="1:15">
      <c r="A670" s="177">
        <v>667</v>
      </c>
      <c r="B670" s="177" t="str">
        <f t="shared" si="20"/>
        <v>CS6E-T043-11-7</v>
      </c>
      <c r="C670" s="177" t="str">
        <f t="shared" si="21"/>
        <v>CS6E-TA7B</v>
      </c>
      <c r="D670" s="177" t="s">
        <v>1189</v>
      </c>
      <c r="E670" s="177" t="str">
        <f>VLOOKUP(H670,通道基本信息!B:K,6,0)</f>
        <v>T</v>
      </c>
      <c r="F670" s="177" t="str">
        <f>VLOOKUP(H670,通道基本信息!B:K,5,0)</f>
        <v>A</v>
      </c>
      <c r="G670" s="177" t="str">
        <f>VLOOKUP(H670,通道基本信息!B:K,8,0)</f>
        <v>V</v>
      </c>
      <c r="H670" s="177" t="s">
        <v>1338</v>
      </c>
      <c r="I670" s="177">
        <v>7</v>
      </c>
      <c r="J670" s="177">
        <v>36</v>
      </c>
      <c r="K670" s="177">
        <v>3962</v>
      </c>
      <c r="L670" s="177">
        <v>3998</v>
      </c>
      <c r="M670" s="177" t="s">
        <v>703</v>
      </c>
      <c r="N670" s="177" t="s">
        <v>1190</v>
      </c>
      <c r="O670" s="2" t="str">
        <f>VLOOKUP(H670,通道基本信息!B:L,3,FALSE)</f>
        <v>CS6E</v>
      </c>
    </row>
    <row r="671" s="2" customFormat="1" ht="13.5" hidden="1" customHeight="1" spans="1:15">
      <c r="A671" s="177">
        <v>668</v>
      </c>
      <c r="B671" s="177" t="str">
        <f t="shared" si="20"/>
        <v>CS6E-T043-11-8</v>
      </c>
      <c r="C671" s="177" t="str">
        <f t="shared" si="21"/>
        <v>CS6E-TA8B</v>
      </c>
      <c r="D671" s="177" t="s">
        <v>1191</v>
      </c>
      <c r="E671" s="177" t="str">
        <f>VLOOKUP(H671,通道基本信息!B:K,6,0)</f>
        <v>T</v>
      </c>
      <c r="F671" s="177" t="str">
        <f>VLOOKUP(H671,通道基本信息!B:K,5,0)</f>
        <v>A</v>
      </c>
      <c r="G671" s="177" t="str">
        <f>VLOOKUP(H671,通道基本信息!B:K,8,0)</f>
        <v>V</v>
      </c>
      <c r="H671" s="177" t="s">
        <v>1338</v>
      </c>
      <c r="I671" s="177">
        <v>8</v>
      </c>
      <c r="J671" s="177">
        <v>54</v>
      </c>
      <c r="K671" s="177">
        <v>4003</v>
      </c>
      <c r="L671" s="177">
        <v>4057</v>
      </c>
      <c r="M671" s="177" t="s">
        <v>706</v>
      </c>
      <c r="N671" s="177" t="s">
        <v>1192</v>
      </c>
      <c r="O671" s="2" t="str">
        <f>VLOOKUP(H671,通道基本信息!B:L,3,FALSE)</f>
        <v>CS6E</v>
      </c>
    </row>
    <row r="672" s="2" customFormat="1" ht="13.5" hidden="1" customHeight="1" spans="1:15">
      <c r="A672" s="177">
        <v>669</v>
      </c>
      <c r="B672" s="177" t="str">
        <f t="shared" si="20"/>
        <v>CS6E-T043-11-9</v>
      </c>
      <c r="C672" s="177" t="str">
        <f t="shared" si="21"/>
        <v>CS6E-TA9B</v>
      </c>
      <c r="D672" s="177" t="s">
        <v>1193</v>
      </c>
      <c r="E672" s="177" t="str">
        <f>VLOOKUP(H672,通道基本信息!B:K,6,0)</f>
        <v>T</v>
      </c>
      <c r="F672" s="177" t="str">
        <f>VLOOKUP(H672,通道基本信息!B:K,5,0)</f>
        <v>A</v>
      </c>
      <c r="G672" s="177" t="str">
        <f>VLOOKUP(H672,通道基本信息!B:K,8,0)</f>
        <v>V</v>
      </c>
      <c r="H672" s="177" t="s">
        <v>1338</v>
      </c>
      <c r="I672" s="177">
        <v>9</v>
      </c>
      <c r="J672" s="177">
        <v>54</v>
      </c>
      <c r="K672" s="177">
        <v>4063</v>
      </c>
      <c r="L672" s="177">
        <v>4117</v>
      </c>
      <c r="M672" s="177" t="s">
        <v>709</v>
      </c>
      <c r="N672" s="177" t="s">
        <v>1194</v>
      </c>
      <c r="O672" s="2" t="str">
        <f>VLOOKUP(H672,通道基本信息!B:L,3,FALSE)</f>
        <v>CS6E</v>
      </c>
    </row>
    <row r="673" s="2" customFormat="1" ht="13.5" hidden="1" customHeight="1" spans="1:15">
      <c r="A673" s="177">
        <v>670</v>
      </c>
      <c r="B673" s="177" t="str">
        <f t="shared" si="20"/>
        <v>CS6E-T043-11-10</v>
      </c>
      <c r="C673" s="177" t="str">
        <f t="shared" si="21"/>
        <v>CS6E-TA10B</v>
      </c>
      <c r="D673" s="177" t="s">
        <v>1195</v>
      </c>
      <c r="E673" s="177" t="str">
        <f>VLOOKUP(H673,通道基本信息!B:K,6,0)</f>
        <v>T</v>
      </c>
      <c r="F673" s="177" t="str">
        <f>VLOOKUP(H673,通道基本信息!B:K,5,0)</f>
        <v>A</v>
      </c>
      <c r="G673" s="177" t="str">
        <f>VLOOKUP(H673,通道基本信息!B:K,8,0)</f>
        <v>V</v>
      </c>
      <c r="H673" s="177" t="s">
        <v>1338</v>
      </c>
      <c r="I673" s="177">
        <v>10</v>
      </c>
      <c r="J673" s="177">
        <v>36</v>
      </c>
      <c r="K673" s="177">
        <v>4122</v>
      </c>
      <c r="L673" s="177">
        <v>4158</v>
      </c>
      <c r="M673" s="177" t="s">
        <v>712</v>
      </c>
      <c r="N673" s="177" t="s">
        <v>1196</v>
      </c>
      <c r="O673" s="2" t="str">
        <f>VLOOKUP(H673,通道基本信息!B:L,3,FALSE)</f>
        <v>CS6E</v>
      </c>
    </row>
    <row r="674" s="2" customFormat="1" ht="13.5" hidden="1" customHeight="1" spans="1:15">
      <c r="A674" s="177">
        <v>671</v>
      </c>
      <c r="B674" s="177" t="str">
        <f t="shared" si="20"/>
        <v>CS6E-T043-11-11</v>
      </c>
      <c r="C674" s="177" t="str">
        <f t="shared" si="21"/>
        <v>CS6E-TA11B</v>
      </c>
      <c r="D674" s="177" t="s">
        <v>1197</v>
      </c>
      <c r="E674" s="177" t="str">
        <f>VLOOKUP(H674,通道基本信息!B:K,6,0)</f>
        <v>T</v>
      </c>
      <c r="F674" s="177" t="str">
        <f>VLOOKUP(H674,通道基本信息!B:K,5,0)</f>
        <v>A</v>
      </c>
      <c r="G674" s="177" t="str">
        <f>VLOOKUP(H674,通道基本信息!B:K,8,0)</f>
        <v>V</v>
      </c>
      <c r="H674" s="177" t="s">
        <v>1338</v>
      </c>
      <c r="I674" s="177">
        <v>11</v>
      </c>
      <c r="J674" s="177">
        <v>27</v>
      </c>
      <c r="K674" s="177">
        <v>4161.5</v>
      </c>
      <c r="L674" s="177">
        <v>4188.5</v>
      </c>
      <c r="M674" s="177" t="s">
        <v>715</v>
      </c>
      <c r="N674" s="177" t="s">
        <v>1198</v>
      </c>
      <c r="O674" s="2" t="str">
        <f>VLOOKUP(H674,通道基本信息!B:L,3,FALSE)</f>
        <v>CS6E</v>
      </c>
    </row>
    <row r="675" s="2" customFormat="1" ht="13.5" hidden="1" customHeight="1" spans="1:15">
      <c r="A675" s="177">
        <v>672</v>
      </c>
      <c r="B675" s="177" t="str">
        <f t="shared" si="20"/>
        <v>CS9B-R001-12-1</v>
      </c>
      <c r="C675" s="177" t="str">
        <f t="shared" si="21"/>
        <v>CS9B-RNWS1A</v>
      </c>
      <c r="D675" s="177" t="s">
        <v>1339</v>
      </c>
      <c r="E675" s="177" t="str">
        <f>VLOOKUP(H675,通道基本信息!B:K,6,0)</f>
        <v>R</v>
      </c>
      <c r="F675" s="177" t="str">
        <f>VLOOKUP(H675,通道基本信息!B:K,5,0)</f>
        <v>N</v>
      </c>
      <c r="G675" s="177" t="str">
        <f>VLOOKUP(H675,通道基本信息!B:K,8,0)</f>
        <v>R</v>
      </c>
      <c r="H675" s="177" t="s">
        <v>1340</v>
      </c>
      <c r="I675" s="177">
        <v>1</v>
      </c>
      <c r="J675" s="177">
        <v>36</v>
      </c>
      <c r="K675" s="177">
        <v>17322</v>
      </c>
      <c r="L675" s="177">
        <v>17358</v>
      </c>
      <c r="M675" s="177" t="s">
        <v>634</v>
      </c>
      <c r="N675" s="177" t="s">
        <v>1341</v>
      </c>
      <c r="O675" s="2" t="str">
        <f>VLOOKUP(H675,通道基本信息!B:L,3,FALSE)</f>
        <v>CS9B</v>
      </c>
    </row>
    <row r="676" s="2" customFormat="1" ht="13.5" hidden="1" customHeight="1" spans="1:15">
      <c r="A676" s="177">
        <v>673</v>
      </c>
      <c r="B676" s="177" t="str">
        <f t="shared" si="20"/>
        <v>CS9B-R001-12-2</v>
      </c>
      <c r="C676" s="177" t="str">
        <f t="shared" si="21"/>
        <v>CS9B-RNWS2A</v>
      </c>
      <c r="D676" s="177" t="s">
        <v>1342</v>
      </c>
      <c r="E676" s="177" t="str">
        <f>VLOOKUP(H676,通道基本信息!B:K,6,0)</f>
        <v>R</v>
      </c>
      <c r="F676" s="177" t="str">
        <f>VLOOKUP(H676,通道基本信息!B:K,5,0)</f>
        <v>N</v>
      </c>
      <c r="G676" s="177" t="str">
        <f>VLOOKUP(H676,通道基本信息!B:K,8,0)</f>
        <v>R</v>
      </c>
      <c r="H676" s="177" t="s">
        <v>1340</v>
      </c>
      <c r="I676" s="177">
        <v>2</v>
      </c>
      <c r="J676" s="177">
        <v>27</v>
      </c>
      <c r="K676" s="177">
        <v>17361.5</v>
      </c>
      <c r="L676" s="177">
        <v>17388.5</v>
      </c>
      <c r="M676" s="177" t="s">
        <v>637</v>
      </c>
      <c r="N676" s="177" t="s">
        <v>1343</v>
      </c>
      <c r="O676" s="2" t="str">
        <f>VLOOKUP(H676,通道基本信息!B:L,3,FALSE)</f>
        <v>CS9B</v>
      </c>
    </row>
    <row r="677" s="2" customFormat="1" ht="13.5" hidden="1" customHeight="1" spans="1:15">
      <c r="A677" s="177">
        <v>674</v>
      </c>
      <c r="B677" s="177" t="str">
        <f t="shared" si="20"/>
        <v>CS9B-R001-12-3</v>
      </c>
      <c r="C677" s="177" t="str">
        <f t="shared" si="21"/>
        <v>CS9B-RNWS3A</v>
      </c>
      <c r="D677" s="177" t="s">
        <v>1344</v>
      </c>
      <c r="E677" s="177" t="str">
        <f>VLOOKUP(H677,通道基本信息!B:K,6,0)</f>
        <v>R</v>
      </c>
      <c r="F677" s="177" t="str">
        <f>VLOOKUP(H677,通道基本信息!B:K,5,0)</f>
        <v>N</v>
      </c>
      <c r="G677" s="177" t="str">
        <f>VLOOKUP(H677,通道基本信息!B:K,8,0)</f>
        <v>R</v>
      </c>
      <c r="H677" s="177" t="s">
        <v>1340</v>
      </c>
      <c r="I677" s="177">
        <v>3</v>
      </c>
      <c r="J677" s="177">
        <v>27</v>
      </c>
      <c r="K677" s="177">
        <v>17391.5</v>
      </c>
      <c r="L677" s="177">
        <v>17418.5</v>
      </c>
      <c r="M677" s="177" t="s">
        <v>640</v>
      </c>
      <c r="N677" s="177" t="s">
        <v>1345</v>
      </c>
      <c r="O677" s="2" t="str">
        <f>VLOOKUP(H677,通道基本信息!B:L,3,FALSE)</f>
        <v>CS9B</v>
      </c>
    </row>
    <row r="678" s="2" customFormat="1" ht="13.5" hidden="1" customHeight="1" spans="1:15">
      <c r="A678" s="177">
        <v>675</v>
      </c>
      <c r="B678" s="177" t="str">
        <f t="shared" si="20"/>
        <v>CS9B-R001-12-4</v>
      </c>
      <c r="C678" s="177" t="str">
        <f t="shared" si="21"/>
        <v>CS9B-RNWS4A</v>
      </c>
      <c r="D678" s="177" t="s">
        <v>1346</v>
      </c>
      <c r="E678" s="177" t="str">
        <f>VLOOKUP(H678,通道基本信息!B:K,6,0)</f>
        <v>R</v>
      </c>
      <c r="F678" s="177" t="str">
        <f>VLOOKUP(H678,通道基本信息!B:K,5,0)</f>
        <v>N</v>
      </c>
      <c r="G678" s="177" t="str">
        <f>VLOOKUP(H678,通道基本信息!B:K,8,0)</f>
        <v>R</v>
      </c>
      <c r="H678" s="177" t="s">
        <v>1340</v>
      </c>
      <c r="I678" s="177">
        <v>4</v>
      </c>
      <c r="J678" s="177">
        <v>36</v>
      </c>
      <c r="K678" s="177">
        <v>17422</v>
      </c>
      <c r="L678" s="177">
        <v>17458</v>
      </c>
      <c r="M678" s="177" t="s">
        <v>643</v>
      </c>
      <c r="N678" s="177" t="s">
        <v>1347</v>
      </c>
      <c r="O678" s="2" t="str">
        <f>VLOOKUP(H678,通道基本信息!B:L,3,FALSE)</f>
        <v>CS9B</v>
      </c>
    </row>
    <row r="679" s="2" customFormat="1" ht="13.5" hidden="1" customHeight="1" spans="1:15">
      <c r="A679" s="177">
        <v>676</v>
      </c>
      <c r="B679" s="177" t="str">
        <f t="shared" si="20"/>
        <v>CS9B-R001-12-5</v>
      </c>
      <c r="C679" s="177" t="str">
        <f t="shared" si="21"/>
        <v>CS9B-RNWS5A</v>
      </c>
      <c r="D679" s="177" t="s">
        <v>1348</v>
      </c>
      <c r="E679" s="177" t="str">
        <f>VLOOKUP(H679,通道基本信息!B:K,6,0)</f>
        <v>R</v>
      </c>
      <c r="F679" s="177" t="str">
        <f>VLOOKUP(H679,通道基本信息!B:K,5,0)</f>
        <v>N</v>
      </c>
      <c r="G679" s="177" t="str">
        <f>VLOOKUP(H679,通道基本信息!B:K,8,0)</f>
        <v>R</v>
      </c>
      <c r="H679" s="177" t="s">
        <v>1340</v>
      </c>
      <c r="I679" s="177">
        <v>5</v>
      </c>
      <c r="J679" s="177">
        <v>36</v>
      </c>
      <c r="K679" s="177">
        <v>17462</v>
      </c>
      <c r="L679" s="177">
        <v>17498</v>
      </c>
      <c r="M679" s="177" t="s">
        <v>645</v>
      </c>
      <c r="N679" s="177" t="s">
        <v>1349</v>
      </c>
      <c r="O679" s="2" t="str">
        <f>VLOOKUP(H679,通道基本信息!B:L,3,FALSE)</f>
        <v>CS9B</v>
      </c>
    </row>
    <row r="680" s="2" customFormat="1" ht="13.5" hidden="1" customHeight="1" spans="1:15">
      <c r="A680" s="177">
        <v>677</v>
      </c>
      <c r="B680" s="177" t="str">
        <f t="shared" si="20"/>
        <v>CS9B-R001-12-6</v>
      </c>
      <c r="C680" s="177" t="str">
        <f t="shared" si="21"/>
        <v>CS9B-RNWS6A</v>
      </c>
      <c r="D680" s="177" t="s">
        <v>1350</v>
      </c>
      <c r="E680" s="177" t="str">
        <f>VLOOKUP(H680,通道基本信息!B:K,6,0)</f>
        <v>R</v>
      </c>
      <c r="F680" s="177" t="str">
        <f>VLOOKUP(H680,通道基本信息!B:K,5,0)</f>
        <v>N</v>
      </c>
      <c r="G680" s="177" t="str">
        <f>VLOOKUP(H680,通道基本信息!B:K,8,0)</f>
        <v>R</v>
      </c>
      <c r="H680" s="177" t="s">
        <v>1340</v>
      </c>
      <c r="I680" s="177">
        <v>6</v>
      </c>
      <c r="J680" s="177">
        <v>36</v>
      </c>
      <c r="K680" s="177">
        <v>17502</v>
      </c>
      <c r="L680" s="177">
        <v>17538</v>
      </c>
      <c r="M680" s="177" t="s">
        <v>646</v>
      </c>
      <c r="N680" s="177" t="s">
        <v>1351</v>
      </c>
      <c r="O680" s="2" t="str">
        <f>VLOOKUP(H680,通道基本信息!B:L,3,FALSE)</f>
        <v>CS9B</v>
      </c>
    </row>
    <row r="681" s="2" customFormat="1" ht="13.5" hidden="1" customHeight="1" spans="1:15">
      <c r="A681" s="177">
        <v>678</v>
      </c>
      <c r="B681" s="177" t="str">
        <f t="shared" si="20"/>
        <v>CS9B-R001-12-7</v>
      </c>
      <c r="C681" s="177" t="str">
        <f t="shared" si="21"/>
        <v>CS9B-RNWS7A</v>
      </c>
      <c r="D681" s="177" t="s">
        <v>1352</v>
      </c>
      <c r="E681" s="177" t="str">
        <f>VLOOKUP(H681,通道基本信息!B:K,6,0)</f>
        <v>R</v>
      </c>
      <c r="F681" s="177" t="str">
        <f>VLOOKUP(H681,通道基本信息!B:K,5,0)</f>
        <v>N</v>
      </c>
      <c r="G681" s="177" t="str">
        <f>VLOOKUP(H681,通道基本信息!B:K,8,0)</f>
        <v>R</v>
      </c>
      <c r="H681" s="177" t="s">
        <v>1340</v>
      </c>
      <c r="I681" s="177">
        <v>7</v>
      </c>
      <c r="J681" s="177">
        <v>36</v>
      </c>
      <c r="K681" s="177">
        <v>17542</v>
      </c>
      <c r="L681" s="177">
        <v>17578</v>
      </c>
      <c r="M681" s="177" t="s">
        <v>647</v>
      </c>
      <c r="N681" s="177" t="s">
        <v>1353</v>
      </c>
      <c r="O681" s="2" t="str">
        <f>VLOOKUP(H681,通道基本信息!B:L,3,FALSE)</f>
        <v>CS9B</v>
      </c>
    </row>
    <row r="682" s="2" customFormat="1" ht="13.5" hidden="1" customHeight="1" spans="1:15">
      <c r="A682" s="177">
        <v>679</v>
      </c>
      <c r="B682" s="177" t="str">
        <f t="shared" si="20"/>
        <v>CS9B-R001-12-8</v>
      </c>
      <c r="C682" s="177" t="str">
        <f t="shared" si="21"/>
        <v>CS9B-RNWS8A</v>
      </c>
      <c r="D682" s="177" t="s">
        <v>1354</v>
      </c>
      <c r="E682" s="177" t="str">
        <f>VLOOKUP(H682,通道基本信息!B:K,6,0)</f>
        <v>R</v>
      </c>
      <c r="F682" s="177" t="str">
        <f>VLOOKUP(H682,通道基本信息!B:K,5,0)</f>
        <v>N</v>
      </c>
      <c r="G682" s="177" t="str">
        <f>VLOOKUP(H682,通道基本信息!B:K,8,0)</f>
        <v>R</v>
      </c>
      <c r="H682" s="177" t="s">
        <v>1340</v>
      </c>
      <c r="I682" s="177">
        <v>8</v>
      </c>
      <c r="J682" s="177">
        <v>36</v>
      </c>
      <c r="K682" s="177">
        <v>17582</v>
      </c>
      <c r="L682" s="177">
        <v>17618</v>
      </c>
      <c r="M682" s="177" t="s">
        <v>648</v>
      </c>
      <c r="N682" s="177" t="s">
        <v>1355</v>
      </c>
      <c r="O682" s="2" t="str">
        <f>VLOOKUP(H682,通道基本信息!B:L,3,FALSE)</f>
        <v>CS9B</v>
      </c>
    </row>
    <row r="683" s="2" customFormat="1" ht="13.5" hidden="1" customHeight="1" spans="1:15">
      <c r="A683" s="177">
        <v>680</v>
      </c>
      <c r="B683" s="177" t="str">
        <f t="shared" si="20"/>
        <v>CS9B-R001-12-9</v>
      </c>
      <c r="C683" s="177" t="str">
        <f t="shared" si="21"/>
        <v>CS9B-RNWS9A</v>
      </c>
      <c r="D683" s="177" t="s">
        <v>1356</v>
      </c>
      <c r="E683" s="177" t="str">
        <f>VLOOKUP(H683,通道基本信息!B:K,6,0)</f>
        <v>R</v>
      </c>
      <c r="F683" s="177" t="str">
        <f>VLOOKUP(H683,通道基本信息!B:K,5,0)</f>
        <v>N</v>
      </c>
      <c r="G683" s="177" t="str">
        <f>VLOOKUP(H683,通道基本信息!B:K,8,0)</f>
        <v>R</v>
      </c>
      <c r="H683" s="177" t="s">
        <v>1340</v>
      </c>
      <c r="I683" s="177">
        <v>9</v>
      </c>
      <c r="J683" s="177">
        <v>36</v>
      </c>
      <c r="K683" s="177">
        <v>17622</v>
      </c>
      <c r="L683" s="177">
        <v>17658</v>
      </c>
      <c r="M683" s="177" t="s">
        <v>615</v>
      </c>
      <c r="N683" s="177" t="s">
        <v>1357</v>
      </c>
      <c r="O683" s="2" t="str">
        <f>VLOOKUP(H683,通道基本信息!B:L,3,FALSE)</f>
        <v>CS9B</v>
      </c>
    </row>
    <row r="684" s="2" customFormat="1" ht="13.5" hidden="1" customHeight="1" spans="1:15">
      <c r="A684" s="177">
        <v>681</v>
      </c>
      <c r="B684" s="177" t="str">
        <f t="shared" si="20"/>
        <v>CS9B-R001-12-10</v>
      </c>
      <c r="C684" s="177" t="str">
        <f t="shared" si="21"/>
        <v>CS9B-RNWS10A</v>
      </c>
      <c r="D684" s="177" t="s">
        <v>1358</v>
      </c>
      <c r="E684" s="177" t="str">
        <f>VLOOKUP(H684,通道基本信息!B:K,6,0)</f>
        <v>R</v>
      </c>
      <c r="F684" s="177" t="str">
        <f>VLOOKUP(H684,通道基本信息!B:K,5,0)</f>
        <v>N</v>
      </c>
      <c r="G684" s="177" t="str">
        <f>VLOOKUP(H684,通道基本信息!B:K,8,0)</f>
        <v>R</v>
      </c>
      <c r="H684" s="177" t="s">
        <v>1340</v>
      </c>
      <c r="I684" s="177">
        <v>10</v>
      </c>
      <c r="J684" s="177">
        <v>36</v>
      </c>
      <c r="K684" s="177">
        <v>17662</v>
      </c>
      <c r="L684" s="177">
        <v>17698</v>
      </c>
      <c r="M684" s="177" t="s">
        <v>618</v>
      </c>
      <c r="N684" s="177" t="s">
        <v>1359</v>
      </c>
      <c r="O684" s="2" t="str">
        <f>VLOOKUP(H684,通道基本信息!B:L,3,FALSE)</f>
        <v>CS9B</v>
      </c>
    </row>
    <row r="685" s="2" customFormat="1" ht="13.5" hidden="1" customHeight="1" spans="1:15">
      <c r="A685" s="177">
        <v>682</v>
      </c>
      <c r="B685" s="177" t="str">
        <f t="shared" si="20"/>
        <v>CS9B-R001-12-11</v>
      </c>
      <c r="C685" s="177" t="str">
        <f t="shared" si="21"/>
        <v>CS9B-RNWS11A</v>
      </c>
      <c r="D685" s="177" t="s">
        <v>1360</v>
      </c>
      <c r="E685" s="177" t="str">
        <f>VLOOKUP(H685,通道基本信息!B:K,6,0)</f>
        <v>R</v>
      </c>
      <c r="F685" s="177" t="str">
        <f>VLOOKUP(H685,通道基本信息!B:K,5,0)</f>
        <v>N</v>
      </c>
      <c r="G685" s="177" t="str">
        <f>VLOOKUP(H685,通道基本信息!B:K,8,0)</f>
        <v>R</v>
      </c>
      <c r="H685" s="177" t="s">
        <v>1340</v>
      </c>
      <c r="I685" s="177">
        <v>11</v>
      </c>
      <c r="J685" s="177">
        <v>36</v>
      </c>
      <c r="K685" s="177">
        <v>17702</v>
      </c>
      <c r="L685" s="177">
        <v>17738</v>
      </c>
      <c r="M685" s="177" t="s">
        <v>621</v>
      </c>
      <c r="N685" s="177" t="s">
        <v>1361</v>
      </c>
      <c r="O685" s="2" t="str">
        <f>VLOOKUP(H685,通道基本信息!B:L,3,FALSE)</f>
        <v>CS9B</v>
      </c>
    </row>
    <row r="686" s="2" customFormat="1" ht="13.5" hidden="1" customHeight="1" spans="1:15">
      <c r="A686" s="177">
        <v>683</v>
      </c>
      <c r="B686" s="177" t="str">
        <f t="shared" si="20"/>
        <v>CS9B-R001-12-12</v>
      </c>
      <c r="C686" s="177" t="str">
        <f t="shared" si="21"/>
        <v>CS9B-RNWS12A</v>
      </c>
      <c r="D686" s="177" t="s">
        <v>1362</v>
      </c>
      <c r="E686" s="177" t="str">
        <f>VLOOKUP(H686,通道基本信息!B:K,6,0)</f>
        <v>R</v>
      </c>
      <c r="F686" s="177" t="str">
        <f>VLOOKUP(H686,通道基本信息!B:K,5,0)</f>
        <v>N</v>
      </c>
      <c r="G686" s="177" t="str">
        <f>VLOOKUP(H686,通道基本信息!B:K,8,0)</f>
        <v>R</v>
      </c>
      <c r="H686" s="177" t="s">
        <v>1340</v>
      </c>
      <c r="I686" s="177">
        <v>12</v>
      </c>
      <c r="J686" s="177">
        <v>54</v>
      </c>
      <c r="K686" s="177">
        <v>17743</v>
      </c>
      <c r="L686" s="177">
        <v>17797</v>
      </c>
      <c r="M686" s="177" t="s">
        <v>624</v>
      </c>
      <c r="N686" s="177" t="s">
        <v>1363</v>
      </c>
      <c r="O686" s="2" t="str">
        <f>VLOOKUP(H686,通道基本信息!B:L,3,FALSE)</f>
        <v>CS9B</v>
      </c>
    </row>
    <row r="687" s="2" customFormat="1" ht="13.5" hidden="1" customHeight="1" spans="1:15">
      <c r="A687" s="177">
        <v>684</v>
      </c>
      <c r="B687" s="177" t="str">
        <f t="shared" si="20"/>
        <v>CS9B-R002-13-1</v>
      </c>
      <c r="C687" s="177" t="str">
        <f t="shared" si="21"/>
        <v>CS9B-RNWS1B</v>
      </c>
      <c r="D687" s="177" t="s">
        <v>1364</v>
      </c>
      <c r="E687" s="177" t="str">
        <f>VLOOKUP(H687,通道基本信息!B:K,6,0)</f>
        <v>R</v>
      </c>
      <c r="F687" s="177" t="str">
        <f>VLOOKUP(H687,通道基本信息!B:K,5,0)</f>
        <v>N</v>
      </c>
      <c r="G687" s="177" t="str">
        <f>VLOOKUP(H687,通道基本信息!B:K,8,0)</f>
        <v>L</v>
      </c>
      <c r="H687" s="177" t="s">
        <v>1365</v>
      </c>
      <c r="I687" s="177">
        <v>1</v>
      </c>
      <c r="J687" s="177">
        <v>27</v>
      </c>
      <c r="K687" s="177">
        <v>17301.5</v>
      </c>
      <c r="L687" s="177">
        <v>17328.5</v>
      </c>
      <c r="M687" s="177" t="s">
        <v>657</v>
      </c>
      <c r="N687" s="177" t="s">
        <v>1366</v>
      </c>
      <c r="O687" s="2" t="str">
        <f>VLOOKUP(H687,通道基本信息!B:L,3,FALSE)</f>
        <v>CS9B</v>
      </c>
    </row>
    <row r="688" s="2" customFormat="1" ht="13.5" hidden="1" customHeight="1" spans="1:15">
      <c r="A688" s="177">
        <v>685</v>
      </c>
      <c r="B688" s="177" t="str">
        <f t="shared" si="20"/>
        <v>CS9B-R002-13-2</v>
      </c>
      <c r="C688" s="177" t="str">
        <f t="shared" si="21"/>
        <v>CS9B-RNWS2B</v>
      </c>
      <c r="D688" s="177" t="s">
        <v>1367</v>
      </c>
      <c r="E688" s="177" t="str">
        <f>VLOOKUP(H688,通道基本信息!B:K,6,0)</f>
        <v>R</v>
      </c>
      <c r="F688" s="177" t="str">
        <f>VLOOKUP(H688,通道基本信息!B:K,5,0)</f>
        <v>N</v>
      </c>
      <c r="G688" s="177" t="str">
        <f>VLOOKUP(H688,通道基本信息!B:K,8,0)</f>
        <v>L</v>
      </c>
      <c r="H688" s="177" t="s">
        <v>1365</v>
      </c>
      <c r="I688" s="177">
        <v>2</v>
      </c>
      <c r="J688" s="177">
        <v>27</v>
      </c>
      <c r="K688" s="177">
        <v>17331.5</v>
      </c>
      <c r="L688" s="177">
        <v>17358.5</v>
      </c>
      <c r="M688" s="177" t="s">
        <v>658</v>
      </c>
      <c r="N688" s="177" t="s">
        <v>1368</v>
      </c>
      <c r="O688" s="2" t="str">
        <f>VLOOKUP(H688,通道基本信息!B:L,3,FALSE)</f>
        <v>CS9B</v>
      </c>
    </row>
    <row r="689" s="2" customFormat="1" ht="13.5" hidden="1" customHeight="1" spans="1:15">
      <c r="A689" s="177">
        <v>686</v>
      </c>
      <c r="B689" s="177" t="str">
        <f t="shared" si="20"/>
        <v>CS9B-R002-13-3</v>
      </c>
      <c r="C689" s="177" t="str">
        <f t="shared" si="21"/>
        <v>CS9B-RNWS3B</v>
      </c>
      <c r="D689" s="177" t="s">
        <v>1369</v>
      </c>
      <c r="E689" s="177" t="str">
        <f>VLOOKUP(H689,通道基本信息!B:K,6,0)</f>
        <v>R</v>
      </c>
      <c r="F689" s="177" t="str">
        <f>VLOOKUP(H689,通道基本信息!B:K,5,0)</f>
        <v>N</v>
      </c>
      <c r="G689" s="177" t="str">
        <f>VLOOKUP(H689,通道基本信息!B:K,8,0)</f>
        <v>L</v>
      </c>
      <c r="H689" s="177" t="s">
        <v>1365</v>
      </c>
      <c r="I689" s="177">
        <v>3</v>
      </c>
      <c r="J689" s="177">
        <v>36</v>
      </c>
      <c r="K689" s="177">
        <v>17362</v>
      </c>
      <c r="L689" s="177">
        <v>17398</v>
      </c>
      <c r="M689" s="177" t="s">
        <v>660</v>
      </c>
      <c r="N689" s="177" t="s">
        <v>1370</v>
      </c>
      <c r="O689" s="2" t="str">
        <f>VLOOKUP(H689,通道基本信息!B:L,3,FALSE)</f>
        <v>CS9B</v>
      </c>
    </row>
    <row r="690" s="2" customFormat="1" ht="13.5" hidden="1" customHeight="1" spans="1:15">
      <c r="A690" s="177">
        <v>687</v>
      </c>
      <c r="B690" s="177" t="str">
        <f t="shared" si="20"/>
        <v>CS9B-R002-13-4</v>
      </c>
      <c r="C690" s="177" t="str">
        <f t="shared" si="21"/>
        <v>CS9B-RNWS4B</v>
      </c>
      <c r="D690" s="177" t="s">
        <v>1371</v>
      </c>
      <c r="E690" s="177" t="str">
        <f>VLOOKUP(H690,通道基本信息!B:K,6,0)</f>
        <v>R</v>
      </c>
      <c r="F690" s="177" t="str">
        <f>VLOOKUP(H690,通道基本信息!B:K,5,0)</f>
        <v>N</v>
      </c>
      <c r="G690" s="177" t="str">
        <f>VLOOKUP(H690,通道基本信息!B:K,8,0)</f>
        <v>L</v>
      </c>
      <c r="H690" s="177" t="s">
        <v>1365</v>
      </c>
      <c r="I690" s="177">
        <v>4</v>
      </c>
      <c r="J690" s="177">
        <v>36</v>
      </c>
      <c r="K690" s="177">
        <v>17402</v>
      </c>
      <c r="L690" s="177">
        <v>17438</v>
      </c>
      <c r="M690" s="177" t="s">
        <v>661</v>
      </c>
      <c r="N690" s="177" t="s">
        <v>1372</v>
      </c>
      <c r="O690" s="2" t="str">
        <f>VLOOKUP(H690,通道基本信息!B:L,3,FALSE)</f>
        <v>CS9B</v>
      </c>
    </row>
    <row r="691" s="2" customFormat="1" ht="13.5" hidden="1" customHeight="1" spans="1:15">
      <c r="A691" s="177">
        <v>688</v>
      </c>
      <c r="B691" s="177" t="str">
        <f t="shared" si="20"/>
        <v>CS9B-R002-13-5</v>
      </c>
      <c r="C691" s="177" t="str">
        <f t="shared" si="21"/>
        <v>CS9B-RNWS5B</v>
      </c>
      <c r="D691" s="177" t="s">
        <v>1373</v>
      </c>
      <c r="E691" s="177" t="str">
        <f>VLOOKUP(H691,通道基本信息!B:K,6,0)</f>
        <v>R</v>
      </c>
      <c r="F691" s="177" t="str">
        <f>VLOOKUP(H691,通道基本信息!B:K,5,0)</f>
        <v>N</v>
      </c>
      <c r="G691" s="177" t="str">
        <f>VLOOKUP(H691,通道基本信息!B:K,8,0)</f>
        <v>L</v>
      </c>
      <c r="H691" s="177" t="s">
        <v>1365</v>
      </c>
      <c r="I691" s="177">
        <v>5</v>
      </c>
      <c r="J691" s="177">
        <v>36</v>
      </c>
      <c r="K691" s="177">
        <v>17442</v>
      </c>
      <c r="L691" s="177">
        <v>17478</v>
      </c>
      <c r="M691" s="177" t="s">
        <v>663</v>
      </c>
      <c r="N691" s="177" t="s">
        <v>1374</v>
      </c>
      <c r="O691" s="2" t="str">
        <f>VLOOKUP(H691,通道基本信息!B:L,3,FALSE)</f>
        <v>CS9B</v>
      </c>
    </row>
    <row r="692" s="2" customFormat="1" ht="13.5" hidden="1" customHeight="1" spans="1:15">
      <c r="A692" s="177">
        <v>689</v>
      </c>
      <c r="B692" s="177" t="str">
        <f t="shared" si="20"/>
        <v>CS9B-R002-13-6</v>
      </c>
      <c r="C692" s="177" t="str">
        <f t="shared" si="21"/>
        <v>CS9B-RNWS6B</v>
      </c>
      <c r="D692" s="177" t="s">
        <v>1375</v>
      </c>
      <c r="E692" s="177" t="str">
        <f>VLOOKUP(H692,通道基本信息!B:K,6,0)</f>
        <v>R</v>
      </c>
      <c r="F692" s="177" t="str">
        <f>VLOOKUP(H692,通道基本信息!B:K,5,0)</f>
        <v>N</v>
      </c>
      <c r="G692" s="177" t="str">
        <f>VLOOKUP(H692,通道基本信息!B:K,8,0)</f>
        <v>L</v>
      </c>
      <c r="H692" s="177" t="s">
        <v>1365</v>
      </c>
      <c r="I692" s="177">
        <v>6</v>
      </c>
      <c r="J692" s="177">
        <v>36</v>
      </c>
      <c r="K692" s="177">
        <v>17482</v>
      </c>
      <c r="L692" s="177">
        <v>17518</v>
      </c>
      <c r="M692" s="177" t="s">
        <v>700</v>
      </c>
      <c r="N692" s="177" t="s">
        <v>1376</v>
      </c>
      <c r="O692" s="2" t="str">
        <f>VLOOKUP(H692,通道基本信息!B:L,3,FALSE)</f>
        <v>CS9B</v>
      </c>
    </row>
    <row r="693" s="2" customFormat="1" ht="13.5" hidden="1" customHeight="1" spans="1:15">
      <c r="A693" s="177">
        <v>690</v>
      </c>
      <c r="B693" s="177" t="str">
        <f t="shared" si="20"/>
        <v>CS9B-R002-13-7</v>
      </c>
      <c r="C693" s="177" t="str">
        <f t="shared" si="21"/>
        <v>CS9B-RNWS7B</v>
      </c>
      <c r="D693" s="177" t="s">
        <v>1377</v>
      </c>
      <c r="E693" s="177" t="str">
        <f>VLOOKUP(H693,通道基本信息!B:K,6,0)</f>
        <v>R</v>
      </c>
      <c r="F693" s="177" t="str">
        <f>VLOOKUP(H693,通道基本信息!B:K,5,0)</f>
        <v>N</v>
      </c>
      <c r="G693" s="177" t="str">
        <f>VLOOKUP(H693,通道基本信息!B:K,8,0)</f>
        <v>L</v>
      </c>
      <c r="H693" s="177" t="s">
        <v>1365</v>
      </c>
      <c r="I693" s="177">
        <v>7</v>
      </c>
      <c r="J693" s="177">
        <v>36</v>
      </c>
      <c r="K693" s="177">
        <v>17522</v>
      </c>
      <c r="L693" s="177">
        <v>17558</v>
      </c>
      <c r="M693" s="177" t="s">
        <v>703</v>
      </c>
      <c r="N693" s="177" t="s">
        <v>1378</v>
      </c>
      <c r="O693" s="2" t="str">
        <f>VLOOKUP(H693,通道基本信息!B:L,3,FALSE)</f>
        <v>CS9B</v>
      </c>
    </row>
    <row r="694" s="2" customFormat="1" ht="13.5" hidden="1" customHeight="1" spans="1:15">
      <c r="A694" s="177">
        <v>691</v>
      </c>
      <c r="B694" s="177" t="str">
        <f t="shared" si="20"/>
        <v>CS9B-R002-13-8</v>
      </c>
      <c r="C694" s="177" t="str">
        <f t="shared" si="21"/>
        <v>CS9B-RNWS8B</v>
      </c>
      <c r="D694" s="177" t="s">
        <v>1379</v>
      </c>
      <c r="E694" s="177" t="str">
        <f>VLOOKUP(H694,通道基本信息!B:K,6,0)</f>
        <v>R</v>
      </c>
      <c r="F694" s="177" t="str">
        <f>VLOOKUP(H694,通道基本信息!B:K,5,0)</f>
        <v>N</v>
      </c>
      <c r="G694" s="177" t="str">
        <f>VLOOKUP(H694,通道基本信息!B:K,8,0)</f>
        <v>L</v>
      </c>
      <c r="H694" s="177" t="s">
        <v>1365</v>
      </c>
      <c r="I694" s="177">
        <v>8</v>
      </c>
      <c r="J694" s="177">
        <v>36</v>
      </c>
      <c r="K694" s="177">
        <v>17562</v>
      </c>
      <c r="L694" s="177">
        <v>17598</v>
      </c>
      <c r="M694" s="177" t="s">
        <v>706</v>
      </c>
      <c r="N694" s="177" t="s">
        <v>1380</v>
      </c>
      <c r="O694" s="2" t="str">
        <f>VLOOKUP(H694,通道基本信息!B:L,3,FALSE)</f>
        <v>CS9B</v>
      </c>
    </row>
    <row r="695" s="2" customFormat="1" ht="13.5" hidden="1" customHeight="1" spans="1:15">
      <c r="A695" s="177">
        <v>692</v>
      </c>
      <c r="B695" s="177" t="str">
        <f t="shared" si="20"/>
        <v>CS9B-R002-13-9</v>
      </c>
      <c r="C695" s="177" t="str">
        <f t="shared" si="21"/>
        <v>CS9B-RNWS9B</v>
      </c>
      <c r="D695" s="177" t="s">
        <v>1381</v>
      </c>
      <c r="E695" s="177" t="str">
        <f>VLOOKUP(H695,通道基本信息!B:K,6,0)</f>
        <v>R</v>
      </c>
      <c r="F695" s="177" t="str">
        <f>VLOOKUP(H695,通道基本信息!B:K,5,0)</f>
        <v>N</v>
      </c>
      <c r="G695" s="177" t="str">
        <f>VLOOKUP(H695,通道基本信息!B:K,8,0)</f>
        <v>L</v>
      </c>
      <c r="H695" s="177" t="s">
        <v>1365</v>
      </c>
      <c r="I695" s="177">
        <v>9</v>
      </c>
      <c r="J695" s="177">
        <v>36</v>
      </c>
      <c r="K695" s="177">
        <v>17602</v>
      </c>
      <c r="L695" s="177">
        <v>17638</v>
      </c>
      <c r="M695" s="177" t="s">
        <v>709</v>
      </c>
      <c r="N695" s="177" t="s">
        <v>1382</v>
      </c>
      <c r="O695" s="2" t="str">
        <f>VLOOKUP(H695,通道基本信息!B:L,3,FALSE)</f>
        <v>CS9B</v>
      </c>
    </row>
    <row r="696" s="2" customFormat="1" ht="13.5" hidden="1" customHeight="1" spans="1:15">
      <c r="A696" s="177">
        <v>693</v>
      </c>
      <c r="B696" s="177" t="str">
        <f t="shared" si="20"/>
        <v>CS9B-R002-13-10</v>
      </c>
      <c r="C696" s="177" t="str">
        <f t="shared" si="21"/>
        <v>CS9B-RNWS10B</v>
      </c>
      <c r="D696" s="177" t="s">
        <v>1383</v>
      </c>
      <c r="E696" s="177" t="str">
        <f>VLOOKUP(H696,通道基本信息!B:K,6,0)</f>
        <v>R</v>
      </c>
      <c r="F696" s="177" t="str">
        <f>VLOOKUP(H696,通道基本信息!B:K,5,0)</f>
        <v>N</v>
      </c>
      <c r="G696" s="177" t="str">
        <f>VLOOKUP(H696,通道基本信息!B:K,8,0)</f>
        <v>L</v>
      </c>
      <c r="H696" s="177" t="s">
        <v>1365</v>
      </c>
      <c r="I696" s="177">
        <v>10</v>
      </c>
      <c r="J696" s="177">
        <v>36</v>
      </c>
      <c r="K696" s="177">
        <v>17642</v>
      </c>
      <c r="L696" s="177">
        <v>17678</v>
      </c>
      <c r="M696" s="177" t="s">
        <v>712</v>
      </c>
      <c r="N696" s="177" t="s">
        <v>1384</v>
      </c>
      <c r="O696" s="2" t="str">
        <f>VLOOKUP(H696,通道基本信息!B:L,3,FALSE)</f>
        <v>CS9B</v>
      </c>
    </row>
    <row r="697" s="2" customFormat="1" ht="13.5" hidden="1" customHeight="1" spans="1:15">
      <c r="A697" s="177">
        <v>694</v>
      </c>
      <c r="B697" s="177" t="str">
        <f t="shared" si="20"/>
        <v>CS9B-R002-13-11</v>
      </c>
      <c r="C697" s="177" t="str">
        <f t="shared" si="21"/>
        <v>CS9B-RNWS11B</v>
      </c>
      <c r="D697" s="177" t="s">
        <v>1385</v>
      </c>
      <c r="E697" s="177" t="str">
        <f>VLOOKUP(H697,通道基本信息!B:K,6,0)</f>
        <v>R</v>
      </c>
      <c r="F697" s="177" t="str">
        <f>VLOOKUP(H697,通道基本信息!B:K,5,0)</f>
        <v>N</v>
      </c>
      <c r="G697" s="177" t="str">
        <f>VLOOKUP(H697,通道基本信息!B:K,8,0)</f>
        <v>L</v>
      </c>
      <c r="H697" s="177" t="s">
        <v>1365</v>
      </c>
      <c r="I697" s="177">
        <v>11</v>
      </c>
      <c r="J697" s="177">
        <v>36</v>
      </c>
      <c r="K697" s="177">
        <v>17682</v>
      </c>
      <c r="L697" s="177">
        <v>17718</v>
      </c>
      <c r="M697" s="177" t="s">
        <v>715</v>
      </c>
      <c r="N697" s="177" t="s">
        <v>1386</v>
      </c>
      <c r="O697" s="2" t="str">
        <f>VLOOKUP(H697,通道基本信息!B:L,3,FALSE)</f>
        <v>CS9B</v>
      </c>
    </row>
    <row r="698" s="2" customFormat="1" ht="13.5" hidden="1" customHeight="1" spans="1:15">
      <c r="A698" s="177">
        <v>695</v>
      </c>
      <c r="B698" s="177" t="str">
        <f t="shared" si="20"/>
        <v>CS9B-R002-13-12</v>
      </c>
      <c r="C698" s="177" t="str">
        <f t="shared" si="21"/>
        <v>CS9B-RNWS12B</v>
      </c>
      <c r="D698" s="177" t="s">
        <v>1387</v>
      </c>
      <c r="E698" s="177" t="str">
        <f>VLOOKUP(H698,通道基本信息!B:K,6,0)</f>
        <v>R</v>
      </c>
      <c r="F698" s="177" t="str">
        <f>VLOOKUP(H698,通道基本信息!B:K,5,0)</f>
        <v>N</v>
      </c>
      <c r="G698" s="177" t="str">
        <f>VLOOKUP(H698,通道基本信息!B:K,8,0)</f>
        <v>L</v>
      </c>
      <c r="H698" s="177" t="s">
        <v>1365</v>
      </c>
      <c r="I698" s="177">
        <v>12</v>
      </c>
      <c r="J698" s="177">
        <v>36</v>
      </c>
      <c r="K698" s="177">
        <v>17722</v>
      </c>
      <c r="L698" s="177">
        <v>17758</v>
      </c>
      <c r="M698" s="177" t="s">
        <v>719</v>
      </c>
      <c r="N698" s="177" t="s">
        <v>1388</v>
      </c>
      <c r="O698" s="2" t="str">
        <f>VLOOKUP(H698,通道基本信息!B:L,3,FALSE)</f>
        <v>CS9B</v>
      </c>
    </row>
    <row r="699" s="2" customFormat="1" ht="13.5" hidden="1" customHeight="1" spans="1:15">
      <c r="A699" s="177">
        <v>696</v>
      </c>
      <c r="B699" s="177" t="str">
        <f t="shared" si="20"/>
        <v>CS9B-R002-13-13</v>
      </c>
      <c r="C699" s="177" t="str">
        <f t="shared" si="21"/>
        <v>CS9B-RCWS13B</v>
      </c>
      <c r="D699" s="177" t="s">
        <v>1389</v>
      </c>
      <c r="E699" s="177" t="str">
        <f>VLOOKUP(H699,通道基本信息!B:K,6,0)</f>
        <v>R</v>
      </c>
      <c r="F699" s="177" t="str">
        <f>VLOOKUP(H699,通道基本信息!B:K,5,0)</f>
        <v>N</v>
      </c>
      <c r="G699" s="177" t="str">
        <f>VLOOKUP(H699,通道基本信息!B:K,8,0)</f>
        <v>L</v>
      </c>
      <c r="H699" s="177" t="s">
        <v>1365</v>
      </c>
      <c r="I699" s="177">
        <v>13</v>
      </c>
      <c r="J699" s="177">
        <v>27</v>
      </c>
      <c r="K699" s="177">
        <v>17761.5</v>
      </c>
      <c r="L699" s="177">
        <v>17788.5</v>
      </c>
      <c r="M699" s="177" t="s">
        <v>722</v>
      </c>
      <c r="N699" s="177" t="s">
        <v>1390</v>
      </c>
      <c r="O699" s="2" t="str">
        <f>VLOOKUP(H699,通道基本信息!B:L,3,FALSE)</f>
        <v>CS9B</v>
      </c>
    </row>
    <row r="700" s="2" customFormat="1" ht="13.5" hidden="1" customHeight="1" spans="1:15">
      <c r="A700" s="177">
        <v>697</v>
      </c>
      <c r="B700" s="177" t="str">
        <f t="shared" si="20"/>
        <v>CS9B-T001-11-1</v>
      </c>
      <c r="C700" s="177" t="str">
        <f t="shared" si="21"/>
        <v>CS9B-TC1A</v>
      </c>
      <c r="D700" s="177" t="s">
        <v>551</v>
      </c>
      <c r="E700" s="177" t="str">
        <f>VLOOKUP(H700,通道基本信息!B:K,6,0)</f>
        <v>T</v>
      </c>
      <c r="F700" s="177" t="str">
        <f>VLOOKUP(H700,通道基本信息!B:K,5,0)</f>
        <v>C</v>
      </c>
      <c r="G700" s="177" t="str">
        <f>VLOOKUP(H700,通道基本信息!B:K,8,0)</f>
        <v>L</v>
      </c>
      <c r="H700" s="177" t="s">
        <v>1391</v>
      </c>
      <c r="I700" s="177">
        <v>1</v>
      </c>
      <c r="J700" s="177">
        <v>36</v>
      </c>
      <c r="K700" s="177">
        <v>11722</v>
      </c>
      <c r="L700" s="177">
        <v>11758</v>
      </c>
      <c r="M700" s="177" t="s">
        <v>634</v>
      </c>
      <c r="N700" s="177" t="s">
        <v>440</v>
      </c>
      <c r="O700" s="2" t="str">
        <f>VLOOKUP(H700,通道基本信息!B:L,3,FALSE)</f>
        <v>CS9B</v>
      </c>
    </row>
    <row r="701" s="2" customFormat="1" ht="13.5" hidden="1" customHeight="1" spans="1:15">
      <c r="A701" s="177">
        <v>698</v>
      </c>
      <c r="B701" s="177" t="str">
        <f t="shared" si="20"/>
        <v>CS9B-T001-11-2</v>
      </c>
      <c r="C701" s="177" t="str">
        <f t="shared" si="21"/>
        <v>CS9B-TC2A</v>
      </c>
      <c r="D701" s="177" t="s">
        <v>553</v>
      </c>
      <c r="E701" s="177" t="str">
        <f>VLOOKUP(H701,通道基本信息!B:K,6,0)</f>
        <v>T</v>
      </c>
      <c r="F701" s="177" t="str">
        <f>VLOOKUP(H701,通道基本信息!B:K,5,0)</f>
        <v>C</v>
      </c>
      <c r="G701" s="177" t="str">
        <f>VLOOKUP(H701,通道基本信息!B:K,8,0)</f>
        <v>L</v>
      </c>
      <c r="H701" s="177" t="s">
        <v>1391</v>
      </c>
      <c r="I701" s="177">
        <v>2</v>
      </c>
      <c r="J701" s="177">
        <v>27</v>
      </c>
      <c r="K701" s="177">
        <v>11761.5</v>
      </c>
      <c r="L701" s="177">
        <v>11788.5</v>
      </c>
      <c r="M701" s="177" t="s">
        <v>637</v>
      </c>
      <c r="N701" s="177" t="s">
        <v>442</v>
      </c>
      <c r="O701" s="2" t="str">
        <f>VLOOKUP(H701,通道基本信息!B:L,3,FALSE)</f>
        <v>CS9B</v>
      </c>
    </row>
    <row r="702" s="2" customFormat="1" ht="13.5" hidden="1" customHeight="1" spans="1:15">
      <c r="A702" s="177">
        <v>699</v>
      </c>
      <c r="B702" s="177" t="str">
        <f t="shared" si="20"/>
        <v>CS9B-T001-11-3</v>
      </c>
      <c r="C702" s="177" t="str">
        <f t="shared" si="21"/>
        <v>CS9B-TC3A</v>
      </c>
      <c r="D702" s="177" t="s">
        <v>554</v>
      </c>
      <c r="E702" s="177" t="str">
        <f>VLOOKUP(H702,通道基本信息!B:K,6,0)</f>
        <v>T</v>
      </c>
      <c r="F702" s="177" t="str">
        <f>VLOOKUP(H702,通道基本信息!B:K,5,0)</f>
        <v>C</v>
      </c>
      <c r="G702" s="177" t="str">
        <f>VLOOKUP(H702,通道基本信息!B:K,8,0)</f>
        <v>L</v>
      </c>
      <c r="H702" s="177" t="s">
        <v>1391</v>
      </c>
      <c r="I702" s="177">
        <v>3</v>
      </c>
      <c r="J702" s="177">
        <v>27</v>
      </c>
      <c r="K702" s="177">
        <v>11791.5</v>
      </c>
      <c r="L702" s="177">
        <v>11818.5</v>
      </c>
      <c r="M702" s="177" t="s">
        <v>640</v>
      </c>
      <c r="N702" s="177" t="s">
        <v>444</v>
      </c>
      <c r="O702" s="2" t="str">
        <f>VLOOKUP(H702,通道基本信息!B:L,3,FALSE)</f>
        <v>CS9B</v>
      </c>
    </row>
    <row r="703" s="2" customFormat="1" ht="13.5" hidden="1" customHeight="1" spans="1:15">
      <c r="A703" s="177">
        <v>700</v>
      </c>
      <c r="B703" s="177" t="str">
        <f t="shared" si="20"/>
        <v>CS9B-T001-11-4</v>
      </c>
      <c r="C703" s="177" t="str">
        <f t="shared" si="21"/>
        <v>CS9B-TC4A</v>
      </c>
      <c r="D703" s="177" t="s">
        <v>555</v>
      </c>
      <c r="E703" s="177" t="str">
        <f>VLOOKUP(H703,通道基本信息!B:K,6,0)</f>
        <v>T</v>
      </c>
      <c r="F703" s="177" t="str">
        <f>VLOOKUP(H703,通道基本信息!B:K,5,0)</f>
        <v>C</v>
      </c>
      <c r="G703" s="177" t="str">
        <f>VLOOKUP(H703,通道基本信息!B:K,8,0)</f>
        <v>L</v>
      </c>
      <c r="H703" s="177" t="s">
        <v>1391</v>
      </c>
      <c r="I703" s="177">
        <v>4</v>
      </c>
      <c r="J703" s="177">
        <v>36</v>
      </c>
      <c r="K703" s="177">
        <v>11822</v>
      </c>
      <c r="L703" s="177">
        <v>11858</v>
      </c>
      <c r="M703" s="177" t="s">
        <v>643</v>
      </c>
      <c r="N703" s="177" t="s">
        <v>446</v>
      </c>
      <c r="O703" s="2" t="str">
        <f>VLOOKUP(H703,通道基本信息!B:L,3,FALSE)</f>
        <v>CS9B</v>
      </c>
    </row>
    <row r="704" s="2" customFormat="1" ht="13.5" hidden="1" customHeight="1" spans="1:15">
      <c r="A704" s="177">
        <v>701</v>
      </c>
      <c r="B704" s="177" t="str">
        <f t="shared" si="20"/>
        <v>CS9B-T001-11-5</v>
      </c>
      <c r="C704" s="177" t="str">
        <f t="shared" si="21"/>
        <v>CS9B-TC5A</v>
      </c>
      <c r="D704" s="177" t="s">
        <v>556</v>
      </c>
      <c r="E704" s="177" t="str">
        <f>VLOOKUP(H704,通道基本信息!B:K,6,0)</f>
        <v>T</v>
      </c>
      <c r="F704" s="177" t="str">
        <f>VLOOKUP(H704,通道基本信息!B:K,5,0)</f>
        <v>C</v>
      </c>
      <c r="G704" s="177" t="str">
        <f>VLOOKUP(H704,通道基本信息!B:K,8,0)</f>
        <v>L</v>
      </c>
      <c r="H704" s="177" t="s">
        <v>1391</v>
      </c>
      <c r="I704" s="177">
        <v>5</v>
      </c>
      <c r="J704" s="177">
        <v>36</v>
      </c>
      <c r="K704" s="177">
        <v>11862</v>
      </c>
      <c r="L704" s="177">
        <v>11898</v>
      </c>
      <c r="M704" s="177" t="s">
        <v>645</v>
      </c>
      <c r="N704" s="177" t="s">
        <v>448</v>
      </c>
      <c r="O704" s="2" t="str">
        <f>VLOOKUP(H704,通道基本信息!B:L,3,FALSE)</f>
        <v>CS9B</v>
      </c>
    </row>
    <row r="705" s="2" customFormat="1" ht="13.5" hidden="1" customHeight="1" spans="1:15">
      <c r="A705" s="177">
        <v>702</v>
      </c>
      <c r="B705" s="177" t="str">
        <f t="shared" ref="B705:B768" si="22">H705&amp;"-"&amp;I705</f>
        <v>CS9B-T001-11-6</v>
      </c>
      <c r="C705" s="177" t="str">
        <f t="shared" si="21"/>
        <v>CS9B-TC6A</v>
      </c>
      <c r="D705" s="177" t="s">
        <v>557</v>
      </c>
      <c r="E705" s="177" t="str">
        <f>VLOOKUP(H705,通道基本信息!B:K,6,0)</f>
        <v>T</v>
      </c>
      <c r="F705" s="177" t="str">
        <f>VLOOKUP(H705,通道基本信息!B:K,5,0)</f>
        <v>C</v>
      </c>
      <c r="G705" s="177" t="str">
        <f>VLOOKUP(H705,通道基本信息!B:K,8,0)</f>
        <v>L</v>
      </c>
      <c r="H705" s="177" t="s">
        <v>1391</v>
      </c>
      <c r="I705" s="177">
        <v>6</v>
      </c>
      <c r="J705" s="177">
        <v>36</v>
      </c>
      <c r="K705" s="177">
        <v>11902</v>
      </c>
      <c r="L705" s="177">
        <v>11938</v>
      </c>
      <c r="M705" s="177" t="s">
        <v>646</v>
      </c>
      <c r="N705" s="177" t="s">
        <v>450</v>
      </c>
      <c r="O705" s="2" t="str">
        <f>VLOOKUP(H705,通道基本信息!B:L,3,FALSE)</f>
        <v>CS9B</v>
      </c>
    </row>
    <row r="706" s="2" customFormat="1" ht="13.5" hidden="1" customHeight="1" spans="1:15">
      <c r="A706" s="177">
        <v>703</v>
      </c>
      <c r="B706" s="177" t="str">
        <f t="shared" si="22"/>
        <v>CS9B-T001-11-7</v>
      </c>
      <c r="C706" s="177" t="str">
        <f t="shared" si="21"/>
        <v>CS9B-TC7A</v>
      </c>
      <c r="D706" s="177" t="s">
        <v>558</v>
      </c>
      <c r="E706" s="177" t="str">
        <f>VLOOKUP(H706,通道基本信息!B:K,6,0)</f>
        <v>T</v>
      </c>
      <c r="F706" s="177" t="str">
        <f>VLOOKUP(H706,通道基本信息!B:K,5,0)</f>
        <v>C</v>
      </c>
      <c r="G706" s="177" t="str">
        <f>VLOOKUP(H706,通道基本信息!B:K,8,0)</f>
        <v>L</v>
      </c>
      <c r="H706" s="177" t="s">
        <v>1391</v>
      </c>
      <c r="I706" s="177">
        <v>7</v>
      </c>
      <c r="J706" s="177">
        <v>36</v>
      </c>
      <c r="K706" s="177">
        <v>11942</v>
      </c>
      <c r="L706" s="177">
        <v>11978</v>
      </c>
      <c r="M706" s="177" t="s">
        <v>647</v>
      </c>
      <c r="N706" s="177" t="s">
        <v>452</v>
      </c>
      <c r="O706" s="2" t="str">
        <f>VLOOKUP(H706,通道基本信息!B:L,3,FALSE)</f>
        <v>CS9B</v>
      </c>
    </row>
    <row r="707" s="2" customFormat="1" ht="13.5" hidden="1" customHeight="1" spans="1:15">
      <c r="A707" s="177">
        <v>704</v>
      </c>
      <c r="B707" s="177" t="str">
        <f t="shared" si="22"/>
        <v>CS9B-T001-11-8</v>
      </c>
      <c r="C707" s="177" t="str">
        <f t="shared" si="21"/>
        <v>CS9B-TC8A</v>
      </c>
      <c r="D707" s="177" t="s">
        <v>559</v>
      </c>
      <c r="E707" s="177" t="str">
        <f>VLOOKUP(H707,通道基本信息!B:K,6,0)</f>
        <v>T</v>
      </c>
      <c r="F707" s="177" t="str">
        <f>VLOOKUP(H707,通道基本信息!B:K,5,0)</f>
        <v>C</v>
      </c>
      <c r="G707" s="177" t="str">
        <f>VLOOKUP(H707,通道基本信息!B:K,8,0)</f>
        <v>L</v>
      </c>
      <c r="H707" s="177" t="s">
        <v>1391</v>
      </c>
      <c r="I707" s="177">
        <v>8</v>
      </c>
      <c r="J707" s="177">
        <v>36</v>
      </c>
      <c r="K707" s="177">
        <v>11982</v>
      </c>
      <c r="L707" s="177">
        <v>12018</v>
      </c>
      <c r="M707" s="177" t="s">
        <v>648</v>
      </c>
      <c r="N707" s="177" t="s">
        <v>454</v>
      </c>
      <c r="O707" s="2" t="str">
        <f>VLOOKUP(H707,通道基本信息!B:L,3,FALSE)</f>
        <v>CS9B</v>
      </c>
    </row>
    <row r="708" s="2" customFormat="1" ht="13.5" hidden="1" customHeight="1" spans="1:15">
      <c r="A708" s="177">
        <v>705</v>
      </c>
      <c r="B708" s="177" t="str">
        <f t="shared" si="22"/>
        <v>CS9B-T001-11-9</v>
      </c>
      <c r="C708" s="177" t="str">
        <f t="shared" ref="C708:C771" si="23">O708&amp;"-"&amp;D708</f>
        <v>CS9B-TC9A</v>
      </c>
      <c r="D708" s="177" t="s">
        <v>560</v>
      </c>
      <c r="E708" s="177" t="str">
        <f>VLOOKUP(H708,通道基本信息!B:K,6,0)</f>
        <v>T</v>
      </c>
      <c r="F708" s="177" t="str">
        <f>VLOOKUP(H708,通道基本信息!B:K,5,0)</f>
        <v>C</v>
      </c>
      <c r="G708" s="177" t="str">
        <f>VLOOKUP(H708,通道基本信息!B:K,8,0)</f>
        <v>L</v>
      </c>
      <c r="H708" s="177" t="s">
        <v>1391</v>
      </c>
      <c r="I708" s="177">
        <v>9</v>
      </c>
      <c r="J708" s="177">
        <v>36</v>
      </c>
      <c r="K708" s="177">
        <v>12022</v>
      </c>
      <c r="L708" s="177">
        <v>12058</v>
      </c>
      <c r="M708" s="177" t="s">
        <v>615</v>
      </c>
      <c r="N708" s="177" t="s">
        <v>456</v>
      </c>
      <c r="O708" s="2" t="str">
        <f>VLOOKUP(H708,通道基本信息!B:L,3,FALSE)</f>
        <v>CS9B</v>
      </c>
    </row>
    <row r="709" s="2" customFormat="1" ht="13.5" hidden="1" customHeight="1" spans="1:15">
      <c r="A709" s="177">
        <v>706</v>
      </c>
      <c r="B709" s="177" t="str">
        <f t="shared" si="22"/>
        <v>CS9B-T001-11-10</v>
      </c>
      <c r="C709" s="177" t="str">
        <f t="shared" si="23"/>
        <v>CS9B-TC11A</v>
      </c>
      <c r="D709" s="177" t="s">
        <v>561</v>
      </c>
      <c r="E709" s="177" t="str">
        <f>VLOOKUP(H709,通道基本信息!B:K,6,0)</f>
        <v>T</v>
      </c>
      <c r="F709" s="177" t="str">
        <f>VLOOKUP(H709,通道基本信息!B:K,5,0)</f>
        <v>C</v>
      </c>
      <c r="G709" s="177" t="str">
        <f>VLOOKUP(H709,通道基本信息!B:K,8,0)</f>
        <v>L</v>
      </c>
      <c r="H709" s="177" t="s">
        <v>1391</v>
      </c>
      <c r="I709" s="177">
        <v>10</v>
      </c>
      <c r="J709" s="177">
        <v>36</v>
      </c>
      <c r="K709" s="177">
        <v>12102</v>
      </c>
      <c r="L709" s="177">
        <v>12138</v>
      </c>
      <c r="M709" s="177" t="s">
        <v>621</v>
      </c>
      <c r="N709" s="177" t="s">
        <v>459</v>
      </c>
      <c r="O709" s="2" t="str">
        <f>VLOOKUP(H709,通道基本信息!B:L,3,FALSE)</f>
        <v>CS9B</v>
      </c>
    </row>
    <row r="710" s="2" customFormat="1" ht="13.5" hidden="1" customHeight="1" spans="1:15">
      <c r="A710" s="177">
        <v>707</v>
      </c>
      <c r="B710" s="177" t="str">
        <f t="shared" si="22"/>
        <v>CS9B-T001-11-11</v>
      </c>
      <c r="C710" s="177" t="str">
        <f t="shared" si="23"/>
        <v>CS9B-TC12A</v>
      </c>
      <c r="D710" s="177" t="s">
        <v>563</v>
      </c>
      <c r="E710" s="177" t="str">
        <f>VLOOKUP(H710,通道基本信息!B:K,6,0)</f>
        <v>T</v>
      </c>
      <c r="F710" s="177" t="str">
        <f>VLOOKUP(H710,通道基本信息!B:K,5,0)</f>
        <v>C</v>
      </c>
      <c r="G710" s="177" t="str">
        <f>VLOOKUP(H710,通道基本信息!B:K,8,0)</f>
        <v>L</v>
      </c>
      <c r="H710" s="177" t="s">
        <v>1391</v>
      </c>
      <c r="I710" s="177">
        <v>11</v>
      </c>
      <c r="J710" s="177">
        <v>54</v>
      </c>
      <c r="K710" s="177">
        <v>12143</v>
      </c>
      <c r="L710" s="177">
        <v>12197</v>
      </c>
      <c r="M710" s="177" t="s">
        <v>624</v>
      </c>
      <c r="N710" s="177" t="s">
        <v>461</v>
      </c>
      <c r="O710" s="2" t="str">
        <f>VLOOKUP(H710,通道基本信息!B:L,3,FALSE)</f>
        <v>CS9B</v>
      </c>
    </row>
    <row r="711" s="2" customFormat="1" ht="13.5" hidden="1" customHeight="1" spans="1:15">
      <c r="A711" s="177">
        <v>708</v>
      </c>
      <c r="B711" s="177" t="str">
        <f t="shared" si="22"/>
        <v>CS9B-T002-3-1</v>
      </c>
      <c r="C711" s="177" t="str">
        <f t="shared" si="23"/>
        <v>CS9B-TWS9A</v>
      </c>
      <c r="D711" s="177" t="s">
        <v>1392</v>
      </c>
      <c r="E711" s="177" t="str">
        <f>VLOOKUP(H711,通道基本信息!B:K,6,0)</f>
        <v>T</v>
      </c>
      <c r="F711" s="177" t="str">
        <f>VLOOKUP(H711,通道基本信息!B:K,5,0)</f>
        <v>W</v>
      </c>
      <c r="G711" s="177" t="str">
        <f>VLOOKUP(H711,通道基本信息!B:K,8,0)</f>
        <v>L</v>
      </c>
      <c r="H711" s="177" t="s">
        <v>1393</v>
      </c>
      <c r="I711" s="177">
        <v>1</v>
      </c>
      <c r="J711" s="177">
        <v>36</v>
      </c>
      <c r="K711" s="177">
        <v>12022</v>
      </c>
      <c r="L711" s="177">
        <v>12058</v>
      </c>
      <c r="M711" s="177" t="s">
        <v>615</v>
      </c>
      <c r="N711" s="177" t="s">
        <v>1394</v>
      </c>
      <c r="O711" s="2" t="str">
        <f>VLOOKUP(H711,通道基本信息!B:L,3,FALSE)</f>
        <v>CS9B</v>
      </c>
    </row>
    <row r="712" s="2" customFormat="1" ht="13.5" hidden="1" customHeight="1" spans="1:15">
      <c r="A712" s="177">
        <v>709</v>
      </c>
      <c r="B712" s="177" t="str">
        <f t="shared" si="22"/>
        <v>CS9B-T002-3-2</v>
      </c>
      <c r="C712" s="177" t="str">
        <f t="shared" si="23"/>
        <v>CS9B-TWS10A</v>
      </c>
      <c r="D712" s="177" t="s">
        <v>1395</v>
      </c>
      <c r="E712" s="177" t="str">
        <f>VLOOKUP(H712,通道基本信息!B:K,6,0)</f>
        <v>T</v>
      </c>
      <c r="F712" s="177" t="str">
        <f>VLOOKUP(H712,通道基本信息!B:K,5,0)</f>
        <v>W</v>
      </c>
      <c r="G712" s="177" t="str">
        <f>VLOOKUP(H712,通道基本信息!B:K,8,0)</f>
        <v>L</v>
      </c>
      <c r="H712" s="177" t="s">
        <v>1393</v>
      </c>
      <c r="I712" s="177">
        <v>2</v>
      </c>
      <c r="J712" s="177">
        <v>36</v>
      </c>
      <c r="K712" s="177">
        <v>12062</v>
      </c>
      <c r="L712" s="177">
        <v>12098</v>
      </c>
      <c r="M712" s="177" t="s">
        <v>618</v>
      </c>
      <c r="N712" s="177" t="s">
        <v>1396</v>
      </c>
      <c r="O712" s="2" t="str">
        <f>VLOOKUP(H712,通道基本信息!B:L,3,FALSE)</f>
        <v>CS9B</v>
      </c>
    </row>
    <row r="713" s="2" customFormat="1" ht="13.5" hidden="1" customHeight="1" spans="1:15">
      <c r="A713" s="177">
        <v>710</v>
      </c>
      <c r="B713" s="177" t="str">
        <f t="shared" si="22"/>
        <v>CS9B-T002-3-3</v>
      </c>
      <c r="C713" s="177" t="str">
        <f t="shared" si="23"/>
        <v>CS9B-TWS11A</v>
      </c>
      <c r="D713" s="177" t="s">
        <v>1397</v>
      </c>
      <c r="E713" s="177" t="str">
        <f>VLOOKUP(H713,通道基本信息!B:K,6,0)</f>
        <v>T</v>
      </c>
      <c r="F713" s="177" t="str">
        <f>VLOOKUP(H713,通道基本信息!B:K,5,0)</f>
        <v>W</v>
      </c>
      <c r="G713" s="177" t="str">
        <f>VLOOKUP(H713,通道基本信息!B:K,8,0)</f>
        <v>L</v>
      </c>
      <c r="H713" s="177" t="s">
        <v>1393</v>
      </c>
      <c r="I713" s="177">
        <v>3</v>
      </c>
      <c r="J713" s="177">
        <v>36</v>
      </c>
      <c r="K713" s="177">
        <v>12102</v>
      </c>
      <c r="L713" s="177">
        <v>12138</v>
      </c>
      <c r="M713" s="177" t="s">
        <v>621</v>
      </c>
      <c r="N713" s="177" t="s">
        <v>1398</v>
      </c>
      <c r="O713" s="2" t="str">
        <f>VLOOKUP(H713,通道基本信息!B:L,3,FALSE)</f>
        <v>CS9B</v>
      </c>
    </row>
    <row r="714" s="2" customFormat="1" ht="13.5" hidden="1" customHeight="1" spans="1:15">
      <c r="A714" s="177">
        <v>711</v>
      </c>
      <c r="B714" s="177" t="str">
        <f t="shared" si="22"/>
        <v>CS9B-T003-10-1</v>
      </c>
      <c r="C714" s="177" t="str">
        <f t="shared" si="23"/>
        <v>CS9B-TC1B</v>
      </c>
      <c r="D714" s="177" t="s">
        <v>566</v>
      </c>
      <c r="E714" s="177" t="str">
        <f>VLOOKUP(H714,通道基本信息!B:K,6,0)</f>
        <v>T</v>
      </c>
      <c r="F714" s="177" t="str">
        <f>VLOOKUP(H714,通道基本信息!B:K,5,0)</f>
        <v>C</v>
      </c>
      <c r="G714" s="177" t="str">
        <f>VLOOKUP(H714,通道基本信息!B:K,8,0)</f>
        <v>R</v>
      </c>
      <c r="H714" s="177" t="s">
        <v>1399</v>
      </c>
      <c r="I714" s="177">
        <v>1</v>
      </c>
      <c r="J714" s="177">
        <v>27</v>
      </c>
      <c r="K714" s="177">
        <v>11701.5</v>
      </c>
      <c r="L714" s="177">
        <v>11728.5</v>
      </c>
      <c r="M714" s="177" t="s">
        <v>657</v>
      </c>
      <c r="N714" s="177" t="s">
        <v>468</v>
      </c>
      <c r="O714" s="2" t="str">
        <f>VLOOKUP(H714,通道基本信息!B:L,3,FALSE)</f>
        <v>CS9B</v>
      </c>
    </row>
    <row r="715" s="2" customFormat="1" ht="13.5" hidden="1" customHeight="1" spans="1:15">
      <c r="A715" s="177">
        <v>712</v>
      </c>
      <c r="B715" s="177" t="str">
        <f t="shared" si="22"/>
        <v>CS9B-T003-10-2</v>
      </c>
      <c r="C715" s="177" t="str">
        <f t="shared" si="23"/>
        <v>CS9B-TC2B</v>
      </c>
      <c r="D715" s="177" t="s">
        <v>568</v>
      </c>
      <c r="E715" s="177" t="str">
        <f>VLOOKUP(H715,通道基本信息!B:K,6,0)</f>
        <v>T</v>
      </c>
      <c r="F715" s="177" t="str">
        <f>VLOOKUP(H715,通道基本信息!B:K,5,0)</f>
        <v>C</v>
      </c>
      <c r="G715" s="177" t="str">
        <f>VLOOKUP(H715,通道基本信息!B:K,8,0)</f>
        <v>R</v>
      </c>
      <c r="H715" s="177" t="s">
        <v>1399</v>
      </c>
      <c r="I715" s="177">
        <v>2</v>
      </c>
      <c r="J715" s="177">
        <v>27</v>
      </c>
      <c r="K715" s="177">
        <v>11731.5</v>
      </c>
      <c r="L715" s="177">
        <v>11758.5</v>
      </c>
      <c r="M715" s="177" t="s">
        <v>658</v>
      </c>
      <c r="N715" s="177" t="s">
        <v>470</v>
      </c>
      <c r="O715" s="2" t="str">
        <f>VLOOKUP(H715,通道基本信息!B:L,3,FALSE)</f>
        <v>CS9B</v>
      </c>
    </row>
    <row r="716" s="2" customFormat="1" ht="13.5" hidden="1" customHeight="1" spans="1:15">
      <c r="A716" s="177">
        <v>713</v>
      </c>
      <c r="B716" s="177" t="str">
        <f t="shared" si="22"/>
        <v>CS9B-T003-10-3</v>
      </c>
      <c r="C716" s="177" t="str">
        <f t="shared" si="23"/>
        <v>CS9B-TC6B</v>
      </c>
      <c r="D716" s="177" t="s">
        <v>572</v>
      </c>
      <c r="E716" s="177" t="str">
        <f>VLOOKUP(H716,通道基本信息!B:K,6,0)</f>
        <v>T</v>
      </c>
      <c r="F716" s="177" t="str">
        <f>VLOOKUP(H716,通道基本信息!B:K,5,0)</f>
        <v>C</v>
      </c>
      <c r="G716" s="177" t="str">
        <f>VLOOKUP(H716,通道基本信息!B:K,8,0)</f>
        <v>R</v>
      </c>
      <c r="H716" s="177" t="s">
        <v>1399</v>
      </c>
      <c r="I716" s="177">
        <v>3</v>
      </c>
      <c r="J716" s="177">
        <v>36</v>
      </c>
      <c r="K716" s="177">
        <v>11882</v>
      </c>
      <c r="L716" s="177">
        <v>11918</v>
      </c>
      <c r="M716" s="177" t="s">
        <v>700</v>
      </c>
      <c r="N716" s="177" t="s">
        <v>478</v>
      </c>
      <c r="O716" s="2" t="str">
        <f>VLOOKUP(H716,通道基本信息!B:L,3,FALSE)</f>
        <v>CS9B</v>
      </c>
    </row>
    <row r="717" s="2" customFormat="1" ht="13.5" hidden="1" customHeight="1" spans="1:15">
      <c r="A717" s="177">
        <v>714</v>
      </c>
      <c r="B717" s="177" t="str">
        <f t="shared" si="22"/>
        <v>CS9B-T003-10-4</v>
      </c>
      <c r="C717" s="177" t="str">
        <f t="shared" si="23"/>
        <v>CS9B-TC7B</v>
      </c>
      <c r="D717" s="177" t="s">
        <v>573</v>
      </c>
      <c r="E717" s="177" t="str">
        <f>VLOOKUP(H717,通道基本信息!B:K,6,0)</f>
        <v>T</v>
      </c>
      <c r="F717" s="177" t="str">
        <f>VLOOKUP(H717,通道基本信息!B:K,5,0)</f>
        <v>C</v>
      </c>
      <c r="G717" s="177" t="str">
        <f>VLOOKUP(H717,通道基本信息!B:K,8,0)</f>
        <v>R</v>
      </c>
      <c r="H717" s="177" t="s">
        <v>1399</v>
      </c>
      <c r="I717" s="177">
        <v>4</v>
      </c>
      <c r="J717" s="177">
        <v>36</v>
      </c>
      <c r="K717" s="177">
        <v>11922</v>
      </c>
      <c r="L717" s="177">
        <v>11958</v>
      </c>
      <c r="M717" s="177" t="s">
        <v>703</v>
      </c>
      <c r="N717" s="177" t="s">
        <v>480</v>
      </c>
      <c r="O717" s="2" t="str">
        <f>VLOOKUP(H717,通道基本信息!B:L,3,FALSE)</f>
        <v>CS9B</v>
      </c>
    </row>
    <row r="718" s="2" customFormat="1" ht="13.5" hidden="1" customHeight="1" spans="1:15">
      <c r="A718" s="177">
        <v>715</v>
      </c>
      <c r="B718" s="177" t="str">
        <f t="shared" si="22"/>
        <v>CS9B-T003-10-5</v>
      </c>
      <c r="C718" s="177" t="str">
        <f t="shared" si="23"/>
        <v>CS9B-TC8B</v>
      </c>
      <c r="D718" s="177" t="s">
        <v>574</v>
      </c>
      <c r="E718" s="177" t="str">
        <f>VLOOKUP(H718,通道基本信息!B:K,6,0)</f>
        <v>T</v>
      </c>
      <c r="F718" s="177" t="str">
        <f>VLOOKUP(H718,通道基本信息!B:K,5,0)</f>
        <v>C</v>
      </c>
      <c r="G718" s="177" t="str">
        <f>VLOOKUP(H718,通道基本信息!B:K,8,0)</f>
        <v>R</v>
      </c>
      <c r="H718" s="177" t="s">
        <v>1399</v>
      </c>
      <c r="I718" s="177">
        <v>5</v>
      </c>
      <c r="J718" s="177">
        <v>36</v>
      </c>
      <c r="K718" s="177">
        <v>11962</v>
      </c>
      <c r="L718" s="177">
        <v>11998</v>
      </c>
      <c r="M718" s="177" t="s">
        <v>706</v>
      </c>
      <c r="N718" s="177" t="s">
        <v>482</v>
      </c>
      <c r="O718" s="2" t="str">
        <f>VLOOKUP(H718,通道基本信息!B:L,3,FALSE)</f>
        <v>CS9B</v>
      </c>
    </row>
    <row r="719" s="2" customFormat="1" ht="13.5" hidden="1" customHeight="1" spans="1:15">
      <c r="A719" s="177">
        <v>716</v>
      </c>
      <c r="B719" s="177" t="str">
        <f t="shared" si="22"/>
        <v>CS9B-T003-10-6</v>
      </c>
      <c r="C719" s="177" t="str">
        <f t="shared" si="23"/>
        <v>CS9B-TC9B</v>
      </c>
      <c r="D719" s="177" t="s">
        <v>1400</v>
      </c>
      <c r="E719" s="177" t="str">
        <f>VLOOKUP(H719,通道基本信息!B:K,6,0)</f>
        <v>T</v>
      </c>
      <c r="F719" s="177" t="str">
        <f>VLOOKUP(H719,通道基本信息!B:K,5,0)</f>
        <v>C</v>
      </c>
      <c r="G719" s="177" t="str">
        <f>VLOOKUP(H719,通道基本信息!B:K,8,0)</f>
        <v>R</v>
      </c>
      <c r="H719" s="177" t="s">
        <v>1399</v>
      </c>
      <c r="I719" s="177">
        <v>6</v>
      </c>
      <c r="J719" s="177">
        <v>36</v>
      </c>
      <c r="K719" s="177">
        <v>12002</v>
      </c>
      <c r="L719" s="177">
        <v>12038</v>
      </c>
      <c r="M719" s="177" t="s">
        <v>709</v>
      </c>
      <c r="N719" s="177" t="s">
        <v>1119</v>
      </c>
      <c r="O719" s="2" t="str">
        <f>VLOOKUP(H719,通道基本信息!B:L,3,FALSE)</f>
        <v>CS9B</v>
      </c>
    </row>
    <row r="720" s="2" customFormat="1" ht="13.5" hidden="1" customHeight="1" spans="1:15">
      <c r="A720" s="177">
        <v>717</v>
      </c>
      <c r="B720" s="177" t="str">
        <f t="shared" si="22"/>
        <v>CS9B-T003-10-7</v>
      </c>
      <c r="C720" s="177" t="str">
        <f t="shared" si="23"/>
        <v>CS9B-TC10B</v>
      </c>
      <c r="D720" s="177" t="s">
        <v>1401</v>
      </c>
      <c r="E720" s="177" t="str">
        <f>VLOOKUP(H720,通道基本信息!B:K,6,0)</f>
        <v>T</v>
      </c>
      <c r="F720" s="177" t="str">
        <f>VLOOKUP(H720,通道基本信息!B:K,5,0)</f>
        <v>C</v>
      </c>
      <c r="G720" s="177" t="str">
        <f>VLOOKUP(H720,通道基本信息!B:K,8,0)</f>
        <v>R</v>
      </c>
      <c r="H720" s="177" t="s">
        <v>1399</v>
      </c>
      <c r="I720" s="177">
        <v>7</v>
      </c>
      <c r="J720" s="177">
        <v>36</v>
      </c>
      <c r="K720" s="177">
        <v>12042</v>
      </c>
      <c r="L720" s="177">
        <v>12078</v>
      </c>
      <c r="M720" s="177" t="s">
        <v>712</v>
      </c>
      <c r="N720" s="177" t="s">
        <v>1121</v>
      </c>
      <c r="O720" s="2" t="str">
        <f>VLOOKUP(H720,通道基本信息!B:L,3,FALSE)</f>
        <v>CS9B</v>
      </c>
    </row>
    <row r="721" s="2" customFormat="1" ht="13.5" hidden="1" customHeight="1" spans="1:15">
      <c r="A721" s="177">
        <v>718</v>
      </c>
      <c r="B721" s="177" t="str">
        <f t="shared" si="22"/>
        <v>CS9B-T003-10-8</v>
      </c>
      <c r="C721" s="177" t="str">
        <f t="shared" si="23"/>
        <v>CS9B-TC11B</v>
      </c>
      <c r="D721" s="177" t="s">
        <v>575</v>
      </c>
      <c r="E721" s="177" t="str">
        <f>VLOOKUP(H721,通道基本信息!B:K,6,0)</f>
        <v>T</v>
      </c>
      <c r="F721" s="177" t="str">
        <f>VLOOKUP(H721,通道基本信息!B:K,5,0)</f>
        <v>C</v>
      </c>
      <c r="G721" s="177" t="str">
        <f>VLOOKUP(H721,通道基本信息!B:K,8,0)</f>
        <v>R</v>
      </c>
      <c r="H721" s="177" t="s">
        <v>1399</v>
      </c>
      <c r="I721" s="177">
        <v>8</v>
      </c>
      <c r="J721" s="177">
        <v>36</v>
      </c>
      <c r="K721" s="177">
        <v>12082</v>
      </c>
      <c r="L721" s="177">
        <v>12118</v>
      </c>
      <c r="M721" s="177" t="s">
        <v>715</v>
      </c>
      <c r="N721" s="177" t="s">
        <v>485</v>
      </c>
      <c r="O721" s="2" t="str">
        <f>VLOOKUP(H721,通道基本信息!B:L,3,FALSE)</f>
        <v>CS9B</v>
      </c>
    </row>
    <row r="722" s="2" customFormat="1" ht="13.5" hidden="1" customHeight="1" spans="1:15">
      <c r="A722" s="177">
        <v>719</v>
      </c>
      <c r="B722" s="177" t="str">
        <f t="shared" si="22"/>
        <v>CS9B-T003-10-9</v>
      </c>
      <c r="C722" s="177" t="str">
        <f t="shared" si="23"/>
        <v>CS9B-TC12B</v>
      </c>
      <c r="D722" s="177" t="s">
        <v>577</v>
      </c>
      <c r="E722" s="177" t="str">
        <f>VLOOKUP(H722,通道基本信息!B:K,6,0)</f>
        <v>T</v>
      </c>
      <c r="F722" s="177" t="str">
        <f>VLOOKUP(H722,通道基本信息!B:K,5,0)</f>
        <v>C</v>
      </c>
      <c r="G722" s="177" t="str">
        <f>VLOOKUP(H722,通道基本信息!B:K,8,0)</f>
        <v>R</v>
      </c>
      <c r="H722" s="177" t="s">
        <v>1399</v>
      </c>
      <c r="I722" s="177">
        <v>9</v>
      </c>
      <c r="J722" s="177">
        <v>36</v>
      </c>
      <c r="K722" s="177">
        <v>12122</v>
      </c>
      <c r="L722" s="177">
        <v>12158</v>
      </c>
      <c r="M722" s="177" t="s">
        <v>719</v>
      </c>
      <c r="N722" s="177" t="s">
        <v>487</v>
      </c>
      <c r="O722" s="2" t="str">
        <f>VLOOKUP(H722,通道基本信息!B:L,3,FALSE)</f>
        <v>CS9B</v>
      </c>
    </row>
    <row r="723" s="2" customFormat="1" ht="13.5" hidden="1" customHeight="1" spans="1:15">
      <c r="A723" s="177">
        <v>720</v>
      </c>
      <c r="B723" s="177" t="str">
        <f t="shared" si="22"/>
        <v>CS9B-T003-10-10</v>
      </c>
      <c r="C723" s="177" t="str">
        <f t="shared" si="23"/>
        <v>CS9B-TC13B</v>
      </c>
      <c r="D723" s="177" t="s">
        <v>578</v>
      </c>
      <c r="E723" s="177" t="str">
        <f>VLOOKUP(H723,通道基本信息!B:K,6,0)</f>
        <v>T</v>
      </c>
      <c r="F723" s="177" t="str">
        <f>VLOOKUP(H723,通道基本信息!B:K,5,0)</f>
        <v>C</v>
      </c>
      <c r="G723" s="177" t="str">
        <f>VLOOKUP(H723,通道基本信息!B:K,8,0)</f>
        <v>R</v>
      </c>
      <c r="H723" s="177" t="s">
        <v>1399</v>
      </c>
      <c r="I723" s="177">
        <v>10</v>
      </c>
      <c r="J723" s="177">
        <v>27</v>
      </c>
      <c r="K723" s="177">
        <v>12161.5</v>
      </c>
      <c r="L723" s="177">
        <v>12188.5</v>
      </c>
      <c r="M723" s="177" t="s">
        <v>722</v>
      </c>
      <c r="N723" s="177" t="s">
        <v>489</v>
      </c>
      <c r="O723" s="2" t="str">
        <f>VLOOKUP(H723,通道基本信息!B:L,3,FALSE)</f>
        <v>CS9B</v>
      </c>
    </row>
    <row r="724" s="2" customFormat="1" ht="13.5" hidden="1" customHeight="1" spans="1:15">
      <c r="A724" s="177">
        <v>721</v>
      </c>
      <c r="B724" s="177" t="str">
        <f t="shared" si="22"/>
        <v>CS9B-T004-5-1</v>
      </c>
      <c r="C724" s="177" t="str">
        <f t="shared" si="23"/>
        <v>CS9B-TS2B</v>
      </c>
      <c r="D724" s="177" t="s">
        <v>582</v>
      </c>
      <c r="E724" s="177" t="str">
        <f>VLOOKUP(H724,通道基本信息!B:K,6,0)</f>
        <v>T</v>
      </c>
      <c r="F724" s="177" t="str">
        <f>VLOOKUP(H724,通道基本信息!B:K,5,0)</f>
        <v>S</v>
      </c>
      <c r="G724" s="177" t="str">
        <f>VLOOKUP(H724,通道基本信息!B:K,8,0)</f>
        <v>R</v>
      </c>
      <c r="H724" s="177" t="s">
        <v>1402</v>
      </c>
      <c r="I724" s="177">
        <v>1</v>
      </c>
      <c r="J724" s="177">
        <v>27</v>
      </c>
      <c r="K724" s="177">
        <v>11731.5</v>
      </c>
      <c r="L724" s="177">
        <v>11758.5</v>
      </c>
      <c r="M724" s="177" t="s">
        <v>658</v>
      </c>
      <c r="N724" s="177" t="s">
        <v>496</v>
      </c>
      <c r="O724" s="2" t="str">
        <f>VLOOKUP(H724,通道基本信息!B:L,3,FALSE)</f>
        <v>CS9B</v>
      </c>
    </row>
    <row r="725" s="2" customFormat="1" ht="13.5" hidden="1" customHeight="1" spans="1:15">
      <c r="A725" s="177">
        <v>722</v>
      </c>
      <c r="B725" s="177" t="str">
        <f t="shared" si="22"/>
        <v>CS9B-T004-5-2</v>
      </c>
      <c r="C725" s="177" t="str">
        <f t="shared" si="23"/>
        <v>CS9B-TS3B</v>
      </c>
      <c r="D725" s="177" t="s">
        <v>583</v>
      </c>
      <c r="E725" s="177" t="str">
        <f>VLOOKUP(H725,通道基本信息!B:K,6,0)</f>
        <v>T</v>
      </c>
      <c r="F725" s="177" t="str">
        <f>VLOOKUP(H725,通道基本信息!B:K,5,0)</f>
        <v>S</v>
      </c>
      <c r="G725" s="177" t="str">
        <f>VLOOKUP(H725,通道基本信息!B:K,8,0)</f>
        <v>R</v>
      </c>
      <c r="H725" s="177" t="s">
        <v>1402</v>
      </c>
      <c r="I725" s="177">
        <v>2</v>
      </c>
      <c r="J725" s="177">
        <v>36</v>
      </c>
      <c r="K725" s="177">
        <v>11762</v>
      </c>
      <c r="L725" s="177">
        <v>11798</v>
      </c>
      <c r="M725" s="177" t="s">
        <v>660</v>
      </c>
      <c r="N725" s="177" t="s">
        <v>498</v>
      </c>
      <c r="O725" s="2" t="str">
        <f>VLOOKUP(H725,通道基本信息!B:L,3,FALSE)</f>
        <v>CS9B</v>
      </c>
    </row>
    <row r="726" s="2" customFormat="1" ht="13.5" hidden="1" customHeight="1" spans="1:15">
      <c r="A726" s="177">
        <v>723</v>
      </c>
      <c r="B726" s="177" t="str">
        <f t="shared" si="22"/>
        <v>CS9B-T004-5-3</v>
      </c>
      <c r="C726" s="177" t="str">
        <f t="shared" si="23"/>
        <v>CS9B-TS4B</v>
      </c>
      <c r="D726" s="177" t="s">
        <v>584</v>
      </c>
      <c r="E726" s="177" t="str">
        <f>VLOOKUP(H726,通道基本信息!B:K,6,0)</f>
        <v>T</v>
      </c>
      <c r="F726" s="177" t="str">
        <f>VLOOKUP(H726,通道基本信息!B:K,5,0)</f>
        <v>S</v>
      </c>
      <c r="G726" s="177" t="str">
        <f>VLOOKUP(H726,通道基本信息!B:K,8,0)</f>
        <v>R</v>
      </c>
      <c r="H726" s="177" t="s">
        <v>1402</v>
      </c>
      <c r="I726" s="177">
        <v>3</v>
      </c>
      <c r="J726" s="177">
        <v>36</v>
      </c>
      <c r="K726" s="177">
        <v>11802</v>
      </c>
      <c r="L726" s="177">
        <v>11838</v>
      </c>
      <c r="M726" s="177" t="s">
        <v>661</v>
      </c>
      <c r="N726" s="177" t="s">
        <v>500</v>
      </c>
      <c r="O726" s="2" t="str">
        <f>VLOOKUP(H726,通道基本信息!B:L,3,FALSE)</f>
        <v>CS9B</v>
      </c>
    </row>
    <row r="727" s="2" customFormat="1" ht="13.5" hidden="1" customHeight="1" spans="1:15">
      <c r="A727" s="177">
        <v>724</v>
      </c>
      <c r="B727" s="177" t="str">
        <f t="shared" si="22"/>
        <v>CS9B-T004-5-4</v>
      </c>
      <c r="C727" s="177" t="str">
        <f t="shared" si="23"/>
        <v>CS9B-TS5B</v>
      </c>
      <c r="D727" s="177" t="s">
        <v>748</v>
      </c>
      <c r="E727" s="177" t="str">
        <f>VLOOKUP(H727,通道基本信息!B:K,6,0)</f>
        <v>T</v>
      </c>
      <c r="F727" s="177" t="str">
        <f>VLOOKUP(H727,通道基本信息!B:K,5,0)</f>
        <v>S</v>
      </c>
      <c r="G727" s="177" t="str">
        <f>VLOOKUP(H727,通道基本信息!B:K,8,0)</f>
        <v>R</v>
      </c>
      <c r="H727" s="177" t="s">
        <v>1402</v>
      </c>
      <c r="I727" s="177">
        <v>4</v>
      </c>
      <c r="J727" s="177">
        <v>36</v>
      </c>
      <c r="K727" s="177">
        <v>11842</v>
      </c>
      <c r="L727" s="177">
        <v>11878</v>
      </c>
      <c r="M727" s="177" t="s">
        <v>663</v>
      </c>
      <c r="N727" s="177" t="s">
        <v>664</v>
      </c>
      <c r="O727" s="2" t="str">
        <f>VLOOKUP(H727,通道基本信息!B:L,3,FALSE)</f>
        <v>CS9B</v>
      </c>
    </row>
    <row r="728" s="2" customFormat="1" ht="13.5" hidden="1" customHeight="1" spans="1:15">
      <c r="A728" s="177">
        <v>725</v>
      </c>
      <c r="B728" s="177" t="str">
        <f t="shared" si="22"/>
        <v>CS9B-T004-5-5</v>
      </c>
      <c r="C728" s="177" t="str">
        <f t="shared" si="23"/>
        <v>CS9B-TS6B</v>
      </c>
      <c r="D728" s="177" t="s">
        <v>1403</v>
      </c>
      <c r="E728" s="177" t="str">
        <f>VLOOKUP(H728,通道基本信息!B:K,6,0)</f>
        <v>T</v>
      </c>
      <c r="F728" s="177" t="str">
        <f>VLOOKUP(H728,通道基本信息!B:K,5,0)</f>
        <v>S</v>
      </c>
      <c r="G728" s="177" t="str">
        <f>VLOOKUP(H728,通道基本信息!B:K,8,0)</f>
        <v>R</v>
      </c>
      <c r="H728" s="177" t="s">
        <v>1402</v>
      </c>
      <c r="I728" s="177">
        <v>5</v>
      </c>
      <c r="J728" s="177">
        <v>36</v>
      </c>
      <c r="K728" s="177">
        <v>11882</v>
      </c>
      <c r="L728" s="177">
        <v>11918</v>
      </c>
      <c r="M728" s="177" t="s">
        <v>700</v>
      </c>
      <c r="N728" s="177" t="s">
        <v>1404</v>
      </c>
      <c r="O728" s="2" t="str">
        <f>VLOOKUP(H728,通道基本信息!B:L,3,FALSE)</f>
        <v>CS9B</v>
      </c>
    </row>
    <row r="729" s="2" customFormat="1" ht="13.5" hidden="1" customHeight="1" spans="1:15">
      <c r="A729" s="177">
        <v>726</v>
      </c>
      <c r="B729" s="177" t="str">
        <f t="shared" si="22"/>
        <v>CS9C-R001-12-1</v>
      </c>
      <c r="C729" s="177" t="str">
        <f t="shared" si="23"/>
        <v>CS9C-RN12A</v>
      </c>
      <c r="D729" s="177" t="s">
        <v>1115</v>
      </c>
      <c r="E729" s="177" t="str">
        <f>VLOOKUP(H729,通道基本信息!B:K,6,0)</f>
        <v>R</v>
      </c>
      <c r="F729" s="177" t="str">
        <f>VLOOKUP(H729,通道基本信息!B:K,5,0)</f>
        <v>N</v>
      </c>
      <c r="G729" s="177" t="str">
        <f>VLOOKUP(H729,通道基本信息!B:K,8,0)</f>
        <v>R</v>
      </c>
      <c r="H729" s="177" t="s">
        <v>1405</v>
      </c>
      <c r="I729" s="177">
        <v>1</v>
      </c>
      <c r="J729" s="177">
        <v>36</v>
      </c>
      <c r="K729" s="177">
        <v>17302</v>
      </c>
      <c r="L729" s="177">
        <v>17338</v>
      </c>
      <c r="M729" s="177" t="s">
        <v>624</v>
      </c>
      <c r="N729" s="177" t="s">
        <v>1116</v>
      </c>
      <c r="O729" s="2" t="str">
        <f>VLOOKUP(H729,通道基本信息!B:L,3,FALSE)</f>
        <v>CS9C</v>
      </c>
    </row>
    <row r="730" s="2" customFormat="1" ht="13.5" hidden="1" customHeight="1" spans="1:15">
      <c r="A730" s="177">
        <v>727</v>
      </c>
      <c r="B730" s="177" t="str">
        <f t="shared" si="22"/>
        <v>CS9C-R001-12-2</v>
      </c>
      <c r="C730" s="177" t="str">
        <f t="shared" si="23"/>
        <v>CS9C-RN1A</v>
      </c>
      <c r="D730" s="177" t="s">
        <v>665</v>
      </c>
      <c r="E730" s="177" t="str">
        <f>VLOOKUP(H730,通道基本信息!B:K,6,0)</f>
        <v>R</v>
      </c>
      <c r="F730" s="177" t="str">
        <f>VLOOKUP(H730,通道基本信息!B:K,5,0)</f>
        <v>N</v>
      </c>
      <c r="G730" s="177" t="str">
        <f>VLOOKUP(H730,通道基本信息!B:K,8,0)</f>
        <v>R</v>
      </c>
      <c r="H730" s="177" t="s">
        <v>1405</v>
      </c>
      <c r="I730" s="177">
        <v>2</v>
      </c>
      <c r="J730" s="177">
        <v>36</v>
      </c>
      <c r="K730" s="177">
        <v>17342</v>
      </c>
      <c r="L730" s="177">
        <v>17378</v>
      </c>
      <c r="M730" s="177" t="s">
        <v>634</v>
      </c>
      <c r="N730" s="177" t="s">
        <v>667</v>
      </c>
      <c r="O730" s="2" t="str">
        <f>VLOOKUP(H730,通道基本信息!B:L,3,FALSE)</f>
        <v>CS9C</v>
      </c>
    </row>
    <row r="731" s="2" customFormat="1" ht="13.5" hidden="1" customHeight="1" spans="1:15">
      <c r="A731" s="177">
        <v>728</v>
      </c>
      <c r="B731" s="177" t="str">
        <f t="shared" si="22"/>
        <v>CS9C-R001-12-3</v>
      </c>
      <c r="C731" s="177" t="str">
        <f t="shared" si="23"/>
        <v>CS9C-RN2A</v>
      </c>
      <c r="D731" s="177" t="s">
        <v>668</v>
      </c>
      <c r="E731" s="177" t="str">
        <f>VLOOKUP(H731,通道基本信息!B:K,6,0)</f>
        <v>R</v>
      </c>
      <c r="F731" s="177" t="str">
        <f>VLOOKUP(H731,通道基本信息!B:K,5,0)</f>
        <v>N</v>
      </c>
      <c r="G731" s="177" t="str">
        <f>VLOOKUP(H731,通道基本信息!B:K,8,0)</f>
        <v>R</v>
      </c>
      <c r="H731" s="177" t="s">
        <v>1405</v>
      </c>
      <c r="I731" s="177">
        <v>3</v>
      </c>
      <c r="J731" s="177">
        <v>36</v>
      </c>
      <c r="K731" s="177">
        <v>17382</v>
      </c>
      <c r="L731" s="177">
        <v>17418</v>
      </c>
      <c r="M731" s="177" t="s">
        <v>637</v>
      </c>
      <c r="N731" s="177" t="s">
        <v>669</v>
      </c>
      <c r="O731" s="2" t="str">
        <f>VLOOKUP(H731,通道基本信息!B:L,3,FALSE)</f>
        <v>CS9C</v>
      </c>
    </row>
    <row r="732" s="2" customFormat="1" ht="13.5" hidden="1" customHeight="1" spans="1:15">
      <c r="A732" s="177">
        <v>729</v>
      </c>
      <c r="B732" s="177" t="str">
        <f t="shared" si="22"/>
        <v>CS9C-R001-12-4</v>
      </c>
      <c r="C732" s="177" t="str">
        <f t="shared" si="23"/>
        <v>CS9C-RN3A</v>
      </c>
      <c r="D732" s="177" t="s">
        <v>670</v>
      </c>
      <c r="E732" s="177" t="str">
        <f>VLOOKUP(H732,通道基本信息!B:K,6,0)</f>
        <v>R</v>
      </c>
      <c r="F732" s="177" t="str">
        <f>VLOOKUP(H732,通道基本信息!B:K,5,0)</f>
        <v>N</v>
      </c>
      <c r="G732" s="177" t="str">
        <f>VLOOKUP(H732,通道基本信息!B:K,8,0)</f>
        <v>R</v>
      </c>
      <c r="H732" s="177" t="s">
        <v>1405</v>
      </c>
      <c r="I732" s="177">
        <v>4</v>
      </c>
      <c r="J732" s="177">
        <v>36</v>
      </c>
      <c r="K732" s="177">
        <v>17422</v>
      </c>
      <c r="L732" s="177">
        <v>17458</v>
      </c>
      <c r="M732" s="177" t="s">
        <v>640</v>
      </c>
      <c r="N732" s="177" t="s">
        <v>671</v>
      </c>
      <c r="O732" s="2" t="str">
        <f>VLOOKUP(H732,通道基本信息!B:L,3,FALSE)</f>
        <v>CS9C</v>
      </c>
    </row>
    <row r="733" s="2" customFormat="1" ht="13.5" hidden="1" customHeight="1" spans="1:15">
      <c r="A733" s="177">
        <v>730</v>
      </c>
      <c r="B733" s="177" t="str">
        <f t="shared" si="22"/>
        <v>CS9C-R001-12-5</v>
      </c>
      <c r="C733" s="177" t="str">
        <f t="shared" si="23"/>
        <v>CS9C-RN4A</v>
      </c>
      <c r="D733" s="177" t="s">
        <v>672</v>
      </c>
      <c r="E733" s="177" t="str">
        <f>VLOOKUP(H733,通道基本信息!B:K,6,0)</f>
        <v>R</v>
      </c>
      <c r="F733" s="177" t="str">
        <f>VLOOKUP(H733,通道基本信息!B:K,5,0)</f>
        <v>N</v>
      </c>
      <c r="G733" s="177" t="str">
        <f>VLOOKUP(H733,通道基本信息!B:K,8,0)</f>
        <v>R</v>
      </c>
      <c r="H733" s="177" t="s">
        <v>1405</v>
      </c>
      <c r="I733" s="177">
        <v>5</v>
      </c>
      <c r="J733" s="177">
        <v>36</v>
      </c>
      <c r="K733" s="177">
        <v>17462</v>
      </c>
      <c r="L733" s="177">
        <v>17498</v>
      </c>
      <c r="M733" s="177" t="s">
        <v>643</v>
      </c>
      <c r="N733" s="177" t="s">
        <v>673</v>
      </c>
      <c r="O733" s="2" t="str">
        <f>VLOOKUP(H733,通道基本信息!B:L,3,FALSE)</f>
        <v>CS9C</v>
      </c>
    </row>
    <row r="734" s="2" customFormat="1" ht="13.5" hidden="1" customHeight="1" spans="1:15">
      <c r="A734" s="177">
        <v>731</v>
      </c>
      <c r="B734" s="177" t="str">
        <f t="shared" si="22"/>
        <v>CS9C-R001-12-6</v>
      </c>
      <c r="C734" s="177" t="str">
        <f t="shared" si="23"/>
        <v>CS9C-RN5A</v>
      </c>
      <c r="D734" s="177" t="s">
        <v>674</v>
      </c>
      <c r="E734" s="177" t="str">
        <f>VLOOKUP(H734,通道基本信息!B:K,6,0)</f>
        <v>R</v>
      </c>
      <c r="F734" s="177" t="str">
        <f>VLOOKUP(H734,通道基本信息!B:K,5,0)</f>
        <v>N</v>
      </c>
      <c r="G734" s="177" t="str">
        <f>VLOOKUP(H734,通道基本信息!B:K,8,0)</f>
        <v>R</v>
      </c>
      <c r="H734" s="177" t="s">
        <v>1405</v>
      </c>
      <c r="I734" s="177">
        <v>6</v>
      </c>
      <c r="J734" s="177">
        <v>36</v>
      </c>
      <c r="K734" s="177">
        <v>17502</v>
      </c>
      <c r="L734" s="177">
        <v>17538</v>
      </c>
      <c r="M734" s="177" t="s">
        <v>645</v>
      </c>
      <c r="N734" s="177" t="s">
        <v>675</v>
      </c>
      <c r="O734" s="2" t="str">
        <f>VLOOKUP(H734,通道基本信息!B:L,3,FALSE)</f>
        <v>CS9C</v>
      </c>
    </row>
    <row r="735" s="2" customFormat="1" ht="13.5" hidden="1" customHeight="1" spans="1:15">
      <c r="A735" s="177">
        <v>732</v>
      </c>
      <c r="B735" s="177" t="str">
        <f t="shared" si="22"/>
        <v>CS9C-R001-12-7</v>
      </c>
      <c r="C735" s="177" t="str">
        <f t="shared" si="23"/>
        <v>CS9C-RN6A</v>
      </c>
      <c r="D735" s="177" t="s">
        <v>676</v>
      </c>
      <c r="E735" s="177" t="str">
        <f>VLOOKUP(H735,通道基本信息!B:K,6,0)</f>
        <v>R</v>
      </c>
      <c r="F735" s="177" t="str">
        <f>VLOOKUP(H735,通道基本信息!B:K,5,0)</f>
        <v>N</v>
      </c>
      <c r="G735" s="177" t="str">
        <f>VLOOKUP(H735,通道基本信息!B:K,8,0)</f>
        <v>R</v>
      </c>
      <c r="H735" s="177" t="s">
        <v>1405</v>
      </c>
      <c r="I735" s="177">
        <v>7</v>
      </c>
      <c r="J735" s="177">
        <v>36</v>
      </c>
      <c r="K735" s="177">
        <v>17542</v>
      </c>
      <c r="L735" s="177">
        <v>17578</v>
      </c>
      <c r="M735" s="177" t="s">
        <v>646</v>
      </c>
      <c r="N735" s="177" t="s">
        <v>677</v>
      </c>
      <c r="O735" s="2" t="str">
        <f>VLOOKUP(H735,通道基本信息!B:L,3,FALSE)</f>
        <v>CS9C</v>
      </c>
    </row>
    <row r="736" s="2" customFormat="1" ht="13.5" hidden="1" customHeight="1" spans="1:15">
      <c r="A736" s="177">
        <v>733</v>
      </c>
      <c r="B736" s="177" t="str">
        <f t="shared" si="22"/>
        <v>CS9C-R001-12-8</v>
      </c>
      <c r="C736" s="177" t="str">
        <f t="shared" si="23"/>
        <v>CS9C-RN7A</v>
      </c>
      <c r="D736" s="177" t="s">
        <v>678</v>
      </c>
      <c r="E736" s="177" t="str">
        <f>VLOOKUP(H736,通道基本信息!B:K,6,0)</f>
        <v>R</v>
      </c>
      <c r="F736" s="177" t="str">
        <f>VLOOKUP(H736,通道基本信息!B:K,5,0)</f>
        <v>N</v>
      </c>
      <c r="G736" s="177" t="str">
        <f>VLOOKUP(H736,通道基本信息!B:K,8,0)</f>
        <v>R</v>
      </c>
      <c r="H736" s="177" t="s">
        <v>1405</v>
      </c>
      <c r="I736" s="177">
        <v>8</v>
      </c>
      <c r="J736" s="177">
        <v>36</v>
      </c>
      <c r="K736" s="177">
        <v>17582</v>
      </c>
      <c r="L736" s="177">
        <v>17618</v>
      </c>
      <c r="M736" s="177" t="s">
        <v>647</v>
      </c>
      <c r="N736" s="177" t="s">
        <v>679</v>
      </c>
      <c r="O736" s="2" t="str">
        <f>VLOOKUP(H736,通道基本信息!B:L,3,FALSE)</f>
        <v>CS9C</v>
      </c>
    </row>
    <row r="737" s="2" customFormat="1" ht="13.5" hidden="1" customHeight="1" spans="1:15">
      <c r="A737" s="177">
        <v>734</v>
      </c>
      <c r="B737" s="177" t="str">
        <f t="shared" si="22"/>
        <v>CS9C-R001-12-9</v>
      </c>
      <c r="C737" s="177" t="str">
        <f t="shared" si="23"/>
        <v>CS9C-RN8A</v>
      </c>
      <c r="D737" s="177" t="s">
        <v>680</v>
      </c>
      <c r="E737" s="177" t="str">
        <f>VLOOKUP(H737,通道基本信息!B:K,6,0)</f>
        <v>R</v>
      </c>
      <c r="F737" s="177" t="str">
        <f>VLOOKUP(H737,通道基本信息!B:K,5,0)</f>
        <v>N</v>
      </c>
      <c r="G737" s="177" t="str">
        <f>VLOOKUP(H737,通道基本信息!B:K,8,0)</f>
        <v>R</v>
      </c>
      <c r="H737" s="177" t="s">
        <v>1405</v>
      </c>
      <c r="I737" s="177">
        <v>9</v>
      </c>
      <c r="J737" s="177">
        <v>36</v>
      </c>
      <c r="K737" s="177">
        <v>17622</v>
      </c>
      <c r="L737" s="177">
        <v>17658</v>
      </c>
      <c r="M737" s="177" t="s">
        <v>648</v>
      </c>
      <c r="N737" s="177" t="s">
        <v>681</v>
      </c>
      <c r="O737" s="2" t="str">
        <f>VLOOKUP(H737,通道基本信息!B:L,3,FALSE)</f>
        <v>CS9C</v>
      </c>
    </row>
    <row r="738" s="2" customFormat="1" ht="13.5" hidden="1" customHeight="1" spans="1:15">
      <c r="A738" s="177">
        <v>735</v>
      </c>
      <c r="B738" s="177" t="str">
        <f t="shared" si="22"/>
        <v>CS9C-R001-12-10</v>
      </c>
      <c r="C738" s="177" t="str">
        <f t="shared" si="23"/>
        <v>CS9C-RN9A</v>
      </c>
      <c r="D738" s="177" t="s">
        <v>682</v>
      </c>
      <c r="E738" s="177" t="str">
        <f>VLOOKUP(H738,通道基本信息!B:K,6,0)</f>
        <v>R</v>
      </c>
      <c r="F738" s="177" t="str">
        <f>VLOOKUP(H738,通道基本信息!B:K,5,0)</f>
        <v>N</v>
      </c>
      <c r="G738" s="177" t="str">
        <f>VLOOKUP(H738,通道基本信息!B:K,8,0)</f>
        <v>R</v>
      </c>
      <c r="H738" s="177" t="s">
        <v>1405</v>
      </c>
      <c r="I738" s="177">
        <v>10</v>
      </c>
      <c r="J738" s="177">
        <v>36</v>
      </c>
      <c r="K738" s="177">
        <v>17662</v>
      </c>
      <c r="L738" s="177">
        <v>17698</v>
      </c>
      <c r="M738" s="177" t="s">
        <v>615</v>
      </c>
      <c r="N738" s="177" t="s">
        <v>683</v>
      </c>
      <c r="O738" s="2" t="str">
        <f>VLOOKUP(H738,通道基本信息!B:L,3,FALSE)</f>
        <v>CS9C</v>
      </c>
    </row>
    <row r="739" s="2" customFormat="1" ht="13.5" hidden="1" customHeight="1" spans="1:15">
      <c r="A739" s="177">
        <v>736</v>
      </c>
      <c r="B739" s="177" t="str">
        <f t="shared" si="22"/>
        <v>CS9C-R001-12-11</v>
      </c>
      <c r="C739" s="177" t="str">
        <f t="shared" si="23"/>
        <v>CS9C-RN10A</v>
      </c>
      <c r="D739" s="177" t="s">
        <v>684</v>
      </c>
      <c r="E739" s="177" t="str">
        <f>VLOOKUP(H739,通道基本信息!B:K,6,0)</f>
        <v>R</v>
      </c>
      <c r="F739" s="177" t="str">
        <f>VLOOKUP(H739,通道基本信息!B:K,5,0)</f>
        <v>N</v>
      </c>
      <c r="G739" s="177" t="str">
        <f>VLOOKUP(H739,通道基本信息!B:K,8,0)</f>
        <v>R</v>
      </c>
      <c r="H739" s="177" t="s">
        <v>1405</v>
      </c>
      <c r="I739" s="177">
        <v>11</v>
      </c>
      <c r="J739" s="177">
        <v>36</v>
      </c>
      <c r="K739" s="177">
        <v>17702</v>
      </c>
      <c r="L739" s="177">
        <v>17738</v>
      </c>
      <c r="M739" s="177" t="s">
        <v>618</v>
      </c>
      <c r="N739" s="177" t="s">
        <v>685</v>
      </c>
      <c r="O739" s="2" t="str">
        <f>VLOOKUP(H739,通道基本信息!B:L,3,FALSE)</f>
        <v>CS9C</v>
      </c>
    </row>
    <row r="740" s="2" customFormat="1" ht="13.5" hidden="1" customHeight="1" spans="1:15">
      <c r="A740" s="177">
        <v>737</v>
      </c>
      <c r="B740" s="177" t="str">
        <f t="shared" si="22"/>
        <v>CS9C-R001-12-12</v>
      </c>
      <c r="C740" s="177" t="str">
        <f t="shared" si="23"/>
        <v>CS9C-RN11A</v>
      </c>
      <c r="D740" s="177" t="s">
        <v>686</v>
      </c>
      <c r="E740" s="177" t="str">
        <f>VLOOKUP(H740,通道基本信息!B:K,6,0)</f>
        <v>R</v>
      </c>
      <c r="F740" s="177" t="str">
        <f>VLOOKUP(H740,通道基本信息!B:K,5,0)</f>
        <v>N</v>
      </c>
      <c r="G740" s="177" t="str">
        <f>VLOOKUP(H740,通道基本信息!B:K,8,0)</f>
        <v>R</v>
      </c>
      <c r="H740" s="177" t="s">
        <v>1405</v>
      </c>
      <c r="I740" s="177">
        <v>12</v>
      </c>
      <c r="J740" s="177">
        <v>36</v>
      </c>
      <c r="K740" s="177">
        <v>17742</v>
      </c>
      <c r="L740" s="177">
        <v>17778</v>
      </c>
      <c r="M740" s="177" t="s">
        <v>621</v>
      </c>
      <c r="N740" s="177" t="s">
        <v>687</v>
      </c>
      <c r="O740" s="2" t="str">
        <f>VLOOKUP(H740,通道基本信息!B:L,3,FALSE)</f>
        <v>CS9C</v>
      </c>
    </row>
    <row r="741" s="2" customFormat="1" ht="13.5" hidden="1" customHeight="1" spans="1:15">
      <c r="A741" s="177">
        <v>738</v>
      </c>
      <c r="B741" s="177" t="str">
        <f t="shared" si="22"/>
        <v>CS9C-R002-3-1</v>
      </c>
      <c r="C741" s="177" t="str">
        <f t="shared" si="23"/>
        <v>CS9C-RW12A</v>
      </c>
      <c r="D741" s="177" t="s">
        <v>623</v>
      </c>
      <c r="E741" s="177" t="str">
        <f>VLOOKUP(H741,通道基本信息!B:K,6,0)</f>
        <v>R</v>
      </c>
      <c r="F741" s="177" t="str">
        <f>VLOOKUP(H741,通道基本信息!B:K,5,0)</f>
        <v>W</v>
      </c>
      <c r="G741" s="177" t="str">
        <f>VLOOKUP(H741,通道基本信息!B:K,8,0)</f>
        <v>R</v>
      </c>
      <c r="H741" s="177" t="s">
        <v>1406</v>
      </c>
      <c r="I741" s="177">
        <v>1</v>
      </c>
      <c r="J741" s="177">
        <v>36</v>
      </c>
      <c r="K741" s="177">
        <v>17302</v>
      </c>
      <c r="L741" s="177">
        <v>17338</v>
      </c>
      <c r="M741" s="177" t="s">
        <v>624</v>
      </c>
      <c r="N741" s="177" t="s">
        <v>625</v>
      </c>
      <c r="O741" s="2" t="str">
        <f>VLOOKUP(H741,通道基本信息!B:L,3,FALSE)</f>
        <v>CS9C</v>
      </c>
    </row>
    <row r="742" s="2" customFormat="1" ht="13.5" hidden="1" customHeight="1" spans="1:15">
      <c r="A742" s="177">
        <v>739</v>
      </c>
      <c r="B742" s="177" t="str">
        <f t="shared" si="22"/>
        <v>CS9C-R002-3-2</v>
      </c>
      <c r="C742" s="177" t="str">
        <f t="shared" si="23"/>
        <v>CS9C-RW1A</v>
      </c>
      <c r="D742" s="177" t="s">
        <v>1407</v>
      </c>
      <c r="E742" s="177" t="str">
        <f>VLOOKUP(H742,通道基本信息!B:K,6,0)</f>
        <v>R</v>
      </c>
      <c r="F742" s="177" t="str">
        <f>VLOOKUP(H742,通道基本信息!B:K,5,0)</f>
        <v>W</v>
      </c>
      <c r="G742" s="177" t="str">
        <f>VLOOKUP(H742,通道基本信息!B:K,8,0)</f>
        <v>R</v>
      </c>
      <c r="H742" s="177" t="s">
        <v>1406</v>
      </c>
      <c r="I742" s="177">
        <v>2</v>
      </c>
      <c r="J742" s="177">
        <v>36</v>
      </c>
      <c r="K742" s="177">
        <v>17342</v>
      </c>
      <c r="L742" s="177">
        <v>17378</v>
      </c>
      <c r="M742" s="177" t="s">
        <v>634</v>
      </c>
      <c r="N742" s="177" t="s">
        <v>1408</v>
      </c>
      <c r="O742" s="2" t="str">
        <f>VLOOKUP(H742,通道基本信息!B:L,3,FALSE)</f>
        <v>CS9C</v>
      </c>
    </row>
    <row r="743" s="2" customFormat="1" ht="13.5" hidden="1" customHeight="1" spans="1:15">
      <c r="A743" s="177">
        <v>740</v>
      </c>
      <c r="B743" s="177" t="str">
        <f t="shared" si="22"/>
        <v>CS9C-R002-3-3</v>
      </c>
      <c r="C743" s="177" t="str">
        <f t="shared" si="23"/>
        <v>CS9C-RW2A</v>
      </c>
      <c r="D743" s="177" t="s">
        <v>1409</v>
      </c>
      <c r="E743" s="177" t="str">
        <f>VLOOKUP(H743,通道基本信息!B:K,6,0)</f>
        <v>R</v>
      </c>
      <c r="F743" s="177" t="str">
        <f>VLOOKUP(H743,通道基本信息!B:K,5,0)</f>
        <v>W</v>
      </c>
      <c r="G743" s="177" t="str">
        <f>VLOOKUP(H743,通道基本信息!B:K,8,0)</f>
        <v>R</v>
      </c>
      <c r="H743" s="177" t="s">
        <v>1406</v>
      </c>
      <c r="I743" s="177">
        <v>3</v>
      </c>
      <c r="J743" s="177">
        <v>36</v>
      </c>
      <c r="K743" s="177">
        <v>17382</v>
      </c>
      <c r="L743" s="177">
        <v>17418</v>
      </c>
      <c r="M743" s="177" t="s">
        <v>637</v>
      </c>
      <c r="N743" s="177" t="s">
        <v>1410</v>
      </c>
      <c r="O743" s="2" t="str">
        <f>VLOOKUP(H743,通道基本信息!B:L,3,FALSE)</f>
        <v>CS9C</v>
      </c>
    </row>
    <row r="744" s="2" customFormat="1" ht="13.5" hidden="1" customHeight="1" spans="1:15">
      <c r="A744" s="177">
        <v>741</v>
      </c>
      <c r="B744" s="177" t="str">
        <f t="shared" si="22"/>
        <v>CS9C-R003-12-1</v>
      </c>
      <c r="C744" s="177" t="str">
        <f t="shared" si="23"/>
        <v>CS9C-RN12B</v>
      </c>
      <c r="D744" s="177" t="s">
        <v>717</v>
      </c>
      <c r="E744" s="177" t="str">
        <f>VLOOKUP(H744,通道基本信息!B:K,6,0)</f>
        <v>R</v>
      </c>
      <c r="F744" s="177" t="str">
        <f>VLOOKUP(H744,通道基本信息!B:K,5,0)</f>
        <v>N</v>
      </c>
      <c r="G744" s="177" t="str">
        <f>VLOOKUP(H744,通道基本信息!B:K,8,0)</f>
        <v>L</v>
      </c>
      <c r="H744" s="177" t="s">
        <v>1411</v>
      </c>
      <c r="I744" s="177">
        <v>1</v>
      </c>
      <c r="J744" s="177">
        <v>45</v>
      </c>
      <c r="K744" s="177">
        <v>17311.5</v>
      </c>
      <c r="L744" s="177">
        <v>17356.5</v>
      </c>
      <c r="M744" s="177" t="s">
        <v>719</v>
      </c>
      <c r="N744" s="177" t="s">
        <v>720</v>
      </c>
      <c r="O744" s="2" t="str">
        <f>VLOOKUP(H744,通道基本信息!B:L,3,FALSE)</f>
        <v>CS9C</v>
      </c>
    </row>
    <row r="745" s="2" customFormat="1" ht="13.5" hidden="1" customHeight="1" spans="1:15">
      <c r="A745" s="177">
        <v>742</v>
      </c>
      <c r="B745" s="177" t="str">
        <f t="shared" si="22"/>
        <v>CS9C-R003-12-2</v>
      </c>
      <c r="C745" s="177" t="str">
        <f t="shared" si="23"/>
        <v>CS9C-RN1B</v>
      </c>
      <c r="D745" s="177" t="s">
        <v>688</v>
      </c>
      <c r="E745" s="177" t="str">
        <f>VLOOKUP(H745,通道基本信息!B:K,6,0)</f>
        <v>R</v>
      </c>
      <c r="F745" s="177" t="str">
        <f>VLOOKUP(H745,通道基本信息!B:K,5,0)</f>
        <v>N</v>
      </c>
      <c r="G745" s="177" t="str">
        <f>VLOOKUP(H745,通道基本信息!B:K,8,0)</f>
        <v>L</v>
      </c>
      <c r="H745" s="177" t="s">
        <v>1411</v>
      </c>
      <c r="I745" s="177">
        <v>2</v>
      </c>
      <c r="J745" s="177">
        <v>36</v>
      </c>
      <c r="K745" s="177">
        <v>17362</v>
      </c>
      <c r="L745" s="177">
        <v>17398</v>
      </c>
      <c r="M745" s="177" t="s">
        <v>657</v>
      </c>
      <c r="N745" s="177" t="s">
        <v>690</v>
      </c>
      <c r="O745" s="2" t="str">
        <f>VLOOKUP(H745,通道基本信息!B:L,3,FALSE)</f>
        <v>CS9C</v>
      </c>
    </row>
    <row r="746" s="2" customFormat="1" ht="13.5" hidden="1" customHeight="1" spans="1:15">
      <c r="A746" s="177">
        <v>743</v>
      </c>
      <c r="B746" s="177" t="str">
        <f t="shared" si="22"/>
        <v>CS9C-R003-12-3</v>
      </c>
      <c r="C746" s="177" t="str">
        <f t="shared" si="23"/>
        <v>CS9C-RN2B</v>
      </c>
      <c r="D746" s="177" t="s">
        <v>691</v>
      </c>
      <c r="E746" s="177" t="str">
        <f>VLOOKUP(H746,通道基本信息!B:K,6,0)</f>
        <v>R</v>
      </c>
      <c r="F746" s="177" t="str">
        <f>VLOOKUP(H746,通道基本信息!B:K,5,0)</f>
        <v>N</v>
      </c>
      <c r="G746" s="177" t="str">
        <f>VLOOKUP(H746,通道基本信息!B:K,8,0)</f>
        <v>L</v>
      </c>
      <c r="H746" s="177" t="s">
        <v>1411</v>
      </c>
      <c r="I746" s="177">
        <v>3</v>
      </c>
      <c r="J746" s="177">
        <v>36</v>
      </c>
      <c r="K746" s="177">
        <v>17402</v>
      </c>
      <c r="L746" s="177">
        <v>17438</v>
      </c>
      <c r="M746" s="177" t="s">
        <v>658</v>
      </c>
      <c r="N746" s="177" t="s">
        <v>692</v>
      </c>
      <c r="O746" s="2" t="str">
        <f>VLOOKUP(H746,通道基本信息!B:L,3,FALSE)</f>
        <v>CS9C</v>
      </c>
    </row>
    <row r="747" s="2" customFormat="1" ht="13.5" hidden="1" customHeight="1" spans="1:15">
      <c r="A747" s="177">
        <v>744</v>
      </c>
      <c r="B747" s="177" t="str">
        <f t="shared" si="22"/>
        <v>CS9C-R003-12-4</v>
      </c>
      <c r="C747" s="177" t="str">
        <f t="shared" si="23"/>
        <v>CS9C-RN3B</v>
      </c>
      <c r="D747" s="177" t="s">
        <v>693</v>
      </c>
      <c r="E747" s="177" t="str">
        <f>VLOOKUP(H747,通道基本信息!B:K,6,0)</f>
        <v>R</v>
      </c>
      <c r="F747" s="177" t="str">
        <f>VLOOKUP(H747,通道基本信息!B:K,5,0)</f>
        <v>N</v>
      </c>
      <c r="G747" s="177" t="str">
        <f>VLOOKUP(H747,通道基本信息!B:K,8,0)</f>
        <v>L</v>
      </c>
      <c r="H747" s="177" t="s">
        <v>1411</v>
      </c>
      <c r="I747" s="177">
        <v>4</v>
      </c>
      <c r="J747" s="177">
        <v>36</v>
      </c>
      <c r="K747" s="177">
        <v>17442</v>
      </c>
      <c r="L747" s="177">
        <v>17478</v>
      </c>
      <c r="M747" s="177" t="s">
        <v>660</v>
      </c>
      <c r="N747" s="177" t="s">
        <v>694</v>
      </c>
      <c r="O747" s="2" t="str">
        <f>VLOOKUP(H747,通道基本信息!B:L,3,FALSE)</f>
        <v>CS9C</v>
      </c>
    </row>
    <row r="748" s="2" customFormat="1" ht="13.5" hidden="1" customHeight="1" spans="1:15">
      <c r="A748" s="177">
        <v>745</v>
      </c>
      <c r="B748" s="177" t="str">
        <f t="shared" si="22"/>
        <v>CS9C-R003-12-5</v>
      </c>
      <c r="C748" s="177" t="str">
        <f t="shared" si="23"/>
        <v>CS9C-RN4B</v>
      </c>
      <c r="D748" s="177" t="s">
        <v>695</v>
      </c>
      <c r="E748" s="177" t="str">
        <f>VLOOKUP(H748,通道基本信息!B:K,6,0)</f>
        <v>R</v>
      </c>
      <c r="F748" s="177" t="str">
        <f>VLOOKUP(H748,通道基本信息!B:K,5,0)</f>
        <v>N</v>
      </c>
      <c r="G748" s="177" t="str">
        <f>VLOOKUP(H748,通道基本信息!B:K,8,0)</f>
        <v>L</v>
      </c>
      <c r="H748" s="177" t="s">
        <v>1411</v>
      </c>
      <c r="I748" s="177">
        <v>5</v>
      </c>
      <c r="J748" s="177">
        <v>36</v>
      </c>
      <c r="K748" s="177">
        <v>17482</v>
      </c>
      <c r="L748" s="177">
        <v>17518</v>
      </c>
      <c r="M748" s="177" t="s">
        <v>661</v>
      </c>
      <c r="N748" s="177" t="s">
        <v>696</v>
      </c>
      <c r="O748" s="2" t="str">
        <f>VLOOKUP(H748,通道基本信息!B:L,3,FALSE)</f>
        <v>CS9C</v>
      </c>
    </row>
    <row r="749" s="2" customFormat="1" ht="13.5" hidden="1" customHeight="1" spans="1:15">
      <c r="A749" s="177">
        <v>746</v>
      </c>
      <c r="B749" s="177" t="str">
        <f t="shared" si="22"/>
        <v>CS9C-R003-12-6</v>
      </c>
      <c r="C749" s="177" t="str">
        <f t="shared" si="23"/>
        <v>CS9C-RN5B</v>
      </c>
      <c r="D749" s="177" t="s">
        <v>697</v>
      </c>
      <c r="E749" s="177" t="str">
        <f>VLOOKUP(H749,通道基本信息!B:K,6,0)</f>
        <v>R</v>
      </c>
      <c r="F749" s="177" t="str">
        <f>VLOOKUP(H749,通道基本信息!B:K,5,0)</f>
        <v>N</v>
      </c>
      <c r="G749" s="177" t="str">
        <f>VLOOKUP(H749,通道基本信息!B:K,8,0)</f>
        <v>L</v>
      </c>
      <c r="H749" s="177" t="s">
        <v>1411</v>
      </c>
      <c r="I749" s="177">
        <v>6</v>
      </c>
      <c r="J749" s="177">
        <v>36</v>
      </c>
      <c r="K749" s="177">
        <v>17522</v>
      </c>
      <c r="L749" s="177">
        <v>17558</v>
      </c>
      <c r="M749" s="177" t="s">
        <v>663</v>
      </c>
      <c r="N749" s="177" t="s">
        <v>698</v>
      </c>
      <c r="O749" s="2" t="str">
        <f>VLOOKUP(H749,通道基本信息!B:L,3,FALSE)</f>
        <v>CS9C</v>
      </c>
    </row>
    <row r="750" s="2" customFormat="1" ht="13.5" hidden="1" customHeight="1" spans="1:15">
      <c r="A750" s="177">
        <v>747</v>
      </c>
      <c r="B750" s="177" t="str">
        <f t="shared" si="22"/>
        <v>CS9C-R003-12-7</v>
      </c>
      <c r="C750" s="177" t="str">
        <f t="shared" si="23"/>
        <v>CS9C-RN6B</v>
      </c>
      <c r="D750" s="177" t="s">
        <v>699</v>
      </c>
      <c r="E750" s="177" t="str">
        <f>VLOOKUP(H750,通道基本信息!B:K,6,0)</f>
        <v>R</v>
      </c>
      <c r="F750" s="177" t="str">
        <f>VLOOKUP(H750,通道基本信息!B:K,5,0)</f>
        <v>N</v>
      </c>
      <c r="G750" s="177" t="str">
        <f>VLOOKUP(H750,通道基本信息!B:K,8,0)</f>
        <v>L</v>
      </c>
      <c r="H750" s="177" t="s">
        <v>1411</v>
      </c>
      <c r="I750" s="177">
        <v>7</v>
      </c>
      <c r="J750" s="177">
        <v>36</v>
      </c>
      <c r="K750" s="177">
        <v>17562</v>
      </c>
      <c r="L750" s="177">
        <v>17598</v>
      </c>
      <c r="M750" s="177" t="s">
        <v>700</v>
      </c>
      <c r="N750" s="177" t="s">
        <v>701</v>
      </c>
      <c r="O750" s="2" t="str">
        <f>VLOOKUP(H750,通道基本信息!B:L,3,FALSE)</f>
        <v>CS9C</v>
      </c>
    </row>
    <row r="751" s="2" customFormat="1" ht="13.5" hidden="1" customHeight="1" spans="1:15">
      <c r="A751" s="177">
        <v>748</v>
      </c>
      <c r="B751" s="177" t="str">
        <f t="shared" si="22"/>
        <v>CS9C-R003-12-8</v>
      </c>
      <c r="C751" s="177" t="str">
        <f t="shared" si="23"/>
        <v>CS9C-RN7B</v>
      </c>
      <c r="D751" s="177" t="s">
        <v>702</v>
      </c>
      <c r="E751" s="177" t="str">
        <f>VLOOKUP(H751,通道基本信息!B:K,6,0)</f>
        <v>R</v>
      </c>
      <c r="F751" s="177" t="str">
        <f>VLOOKUP(H751,通道基本信息!B:K,5,0)</f>
        <v>N</v>
      </c>
      <c r="G751" s="177" t="str">
        <f>VLOOKUP(H751,通道基本信息!B:K,8,0)</f>
        <v>L</v>
      </c>
      <c r="H751" s="177" t="s">
        <v>1411</v>
      </c>
      <c r="I751" s="177">
        <v>8</v>
      </c>
      <c r="J751" s="177">
        <v>36</v>
      </c>
      <c r="K751" s="177">
        <v>17602</v>
      </c>
      <c r="L751" s="177">
        <v>17638</v>
      </c>
      <c r="M751" s="177" t="s">
        <v>703</v>
      </c>
      <c r="N751" s="177" t="s">
        <v>704</v>
      </c>
      <c r="O751" s="2" t="str">
        <f>VLOOKUP(H751,通道基本信息!B:L,3,FALSE)</f>
        <v>CS9C</v>
      </c>
    </row>
    <row r="752" s="2" customFormat="1" ht="13.5" hidden="1" customHeight="1" spans="1:15">
      <c r="A752" s="177">
        <v>749</v>
      </c>
      <c r="B752" s="177" t="str">
        <f t="shared" si="22"/>
        <v>CS9C-R003-12-9</v>
      </c>
      <c r="C752" s="177" t="str">
        <f t="shared" si="23"/>
        <v>CS9C-RN8B</v>
      </c>
      <c r="D752" s="177" t="s">
        <v>705</v>
      </c>
      <c r="E752" s="177" t="str">
        <f>VLOOKUP(H752,通道基本信息!B:K,6,0)</f>
        <v>R</v>
      </c>
      <c r="F752" s="177" t="str">
        <f>VLOOKUP(H752,通道基本信息!B:K,5,0)</f>
        <v>N</v>
      </c>
      <c r="G752" s="177" t="str">
        <f>VLOOKUP(H752,通道基本信息!B:K,8,0)</f>
        <v>L</v>
      </c>
      <c r="H752" s="177" t="s">
        <v>1411</v>
      </c>
      <c r="I752" s="177">
        <v>9</v>
      </c>
      <c r="J752" s="177">
        <v>36</v>
      </c>
      <c r="K752" s="177">
        <v>17642</v>
      </c>
      <c r="L752" s="177">
        <v>17678</v>
      </c>
      <c r="M752" s="177" t="s">
        <v>706</v>
      </c>
      <c r="N752" s="177" t="s">
        <v>707</v>
      </c>
      <c r="O752" s="2" t="str">
        <f>VLOOKUP(H752,通道基本信息!B:L,3,FALSE)</f>
        <v>CS9C</v>
      </c>
    </row>
    <row r="753" s="2" customFormat="1" ht="13.5" hidden="1" customHeight="1" spans="1:15">
      <c r="A753" s="177">
        <v>750</v>
      </c>
      <c r="B753" s="177" t="str">
        <f t="shared" si="22"/>
        <v>CS9C-R003-12-10</v>
      </c>
      <c r="C753" s="177" t="str">
        <f t="shared" si="23"/>
        <v>CS9C-RN9B</v>
      </c>
      <c r="D753" s="177" t="s">
        <v>708</v>
      </c>
      <c r="E753" s="177" t="str">
        <f>VLOOKUP(H753,通道基本信息!B:K,6,0)</f>
        <v>R</v>
      </c>
      <c r="F753" s="177" t="str">
        <f>VLOOKUP(H753,通道基本信息!B:K,5,0)</f>
        <v>N</v>
      </c>
      <c r="G753" s="177" t="str">
        <f>VLOOKUP(H753,通道基本信息!B:K,8,0)</f>
        <v>L</v>
      </c>
      <c r="H753" s="177" t="s">
        <v>1411</v>
      </c>
      <c r="I753" s="177">
        <v>10</v>
      </c>
      <c r="J753" s="177">
        <v>36</v>
      </c>
      <c r="K753" s="177">
        <v>17682</v>
      </c>
      <c r="L753" s="177">
        <v>17718</v>
      </c>
      <c r="M753" s="177" t="s">
        <v>709</v>
      </c>
      <c r="N753" s="177" t="s">
        <v>710</v>
      </c>
      <c r="O753" s="2" t="str">
        <f>VLOOKUP(H753,通道基本信息!B:L,3,FALSE)</f>
        <v>CS9C</v>
      </c>
    </row>
    <row r="754" s="2" customFormat="1" ht="13.5" hidden="1" customHeight="1" spans="1:15">
      <c r="A754" s="177">
        <v>751</v>
      </c>
      <c r="B754" s="177" t="str">
        <f t="shared" si="22"/>
        <v>CS9C-R003-12-11</v>
      </c>
      <c r="C754" s="177" t="str">
        <f t="shared" si="23"/>
        <v>CS9C-RN10B</v>
      </c>
      <c r="D754" s="177" t="s">
        <v>711</v>
      </c>
      <c r="E754" s="177" t="str">
        <f>VLOOKUP(H754,通道基本信息!B:K,6,0)</f>
        <v>R</v>
      </c>
      <c r="F754" s="177" t="str">
        <f>VLOOKUP(H754,通道基本信息!B:K,5,0)</f>
        <v>N</v>
      </c>
      <c r="G754" s="177" t="str">
        <f>VLOOKUP(H754,通道基本信息!B:K,8,0)</f>
        <v>L</v>
      </c>
      <c r="H754" s="177" t="s">
        <v>1411</v>
      </c>
      <c r="I754" s="177">
        <v>11</v>
      </c>
      <c r="J754" s="177">
        <v>36</v>
      </c>
      <c r="K754" s="177">
        <v>17722</v>
      </c>
      <c r="L754" s="177">
        <v>17758</v>
      </c>
      <c r="M754" s="177" t="s">
        <v>712</v>
      </c>
      <c r="N754" s="177" t="s">
        <v>713</v>
      </c>
      <c r="O754" s="2" t="str">
        <f>VLOOKUP(H754,通道基本信息!B:L,3,FALSE)</f>
        <v>CS9C</v>
      </c>
    </row>
    <row r="755" s="2" customFormat="1" ht="13.5" hidden="1" customHeight="1" spans="1:15">
      <c r="A755" s="177">
        <v>752</v>
      </c>
      <c r="B755" s="177" t="str">
        <f t="shared" si="22"/>
        <v>CS9C-R003-12-12</v>
      </c>
      <c r="C755" s="177" t="str">
        <f t="shared" si="23"/>
        <v>CS9C-RN11B</v>
      </c>
      <c r="D755" s="177" t="s">
        <v>714</v>
      </c>
      <c r="E755" s="177" t="str">
        <f>VLOOKUP(H755,通道基本信息!B:K,6,0)</f>
        <v>R</v>
      </c>
      <c r="F755" s="177" t="str">
        <f>VLOOKUP(H755,通道基本信息!B:K,5,0)</f>
        <v>N</v>
      </c>
      <c r="G755" s="177" t="str">
        <f>VLOOKUP(H755,通道基本信息!B:K,8,0)</f>
        <v>L</v>
      </c>
      <c r="H755" s="177" t="s">
        <v>1411</v>
      </c>
      <c r="I755" s="177">
        <v>12</v>
      </c>
      <c r="J755" s="177">
        <v>36</v>
      </c>
      <c r="K755" s="177">
        <v>17762</v>
      </c>
      <c r="L755" s="177">
        <v>17798</v>
      </c>
      <c r="M755" s="177" t="s">
        <v>715</v>
      </c>
      <c r="N755" s="177" t="s">
        <v>716</v>
      </c>
      <c r="O755" s="2" t="str">
        <f>VLOOKUP(H755,通道基本信息!B:L,3,FALSE)</f>
        <v>CS9C</v>
      </c>
    </row>
    <row r="756" s="2" customFormat="1" ht="13.5" hidden="1" customHeight="1" spans="1:15">
      <c r="A756" s="177">
        <v>753</v>
      </c>
      <c r="B756" s="177" t="str">
        <f t="shared" si="22"/>
        <v>CS9C-R004-5-1</v>
      </c>
      <c r="C756" s="177" t="str">
        <f t="shared" si="23"/>
        <v>CS9C-RNE1A</v>
      </c>
      <c r="D756" s="177" t="s">
        <v>1412</v>
      </c>
      <c r="E756" s="177" t="str">
        <f>VLOOKUP(H756,通道基本信息!B:K,6,0)</f>
        <v>R</v>
      </c>
      <c r="F756" s="177" t="str">
        <f>VLOOKUP(H756,通道基本信息!B:K,5,0)</f>
        <v>N</v>
      </c>
      <c r="G756" s="177" t="str">
        <f>VLOOKUP(H756,通道基本信息!B:K,8,0)</f>
        <v>R</v>
      </c>
      <c r="H756" s="177" t="s">
        <v>1413</v>
      </c>
      <c r="I756" s="177">
        <v>1</v>
      </c>
      <c r="J756" s="177">
        <v>54</v>
      </c>
      <c r="K756" s="177">
        <v>14553</v>
      </c>
      <c r="L756" s="177">
        <v>14607</v>
      </c>
      <c r="M756" s="177" t="s">
        <v>1414</v>
      </c>
      <c r="N756" s="177" t="s">
        <v>1415</v>
      </c>
      <c r="O756" s="2" t="str">
        <f>VLOOKUP(H756,通道基本信息!B:L,3,FALSE)</f>
        <v>CS9C</v>
      </c>
    </row>
    <row r="757" s="2" customFormat="1" ht="13.5" hidden="1" customHeight="1" spans="1:15">
      <c r="A757" s="177">
        <v>754</v>
      </c>
      <c r="B757" s="177" t="str">
        <f t="shared" si="22"/>
        <v>CS9C-R004-5-2</v>
      </c>
      <c r="C757" s="177" t="str">
        <f t="shared" si="23"/>
        <v>CS9C-RNE2A</v>
      </c>
      <c r="D757" s="177" t="s">
        <v>1416</v>
      </c>
      <c r="E757" s="177" t="str">
        <f>VLOOKUP(H757,通道基本信息!B:K,6,0)</f>
        <v>R</v>
      </c>
      <c r="F757" s="177" t="str">
        <f>VLOOKUP(H757,通道基本信息!B:K,5,0)</f>
        <v>N</v>
      </c>
      <c r="G757" s="177" t="str">
        <f>VLOOKUP(H757,通道基本信息!B:K,8,0)</f>
        <v>R</v>
      </c>
      <c r="H757" s="177" t="s">
        <v>1413</v>
      </c>
      <c r="I757" s="177">
        <v>2</v>
      </c>
      <c r="J757" s="177">
        <v>54</v>
      </c>
      <c r="K757" s="177">
        <v>14613</v>
      </c>
      <c r="L757" s="177">
        <v>14667</v>
      </c>
      <c r="M757" s="177" t="s">
        <v>1417</v>
      </c>
      <c r="N757" s="177" t="s">
        <v>1418</v>
      </c>
      <c r="O757" s="2" t="str">
        <f>VLOOKUP(H757,通道基本信息!B:L,3,FALSE)</f>
        <v>CS9C</v>
      </c>
    </row>
    <row r="758" s="2" customFormat="1" ht="13.5" hidden="1" customHeight="1" spans="1:15">
      <c r="A758" s="177">
        <v>755</v>
      </c>
      <c r="B758" s="177" t="str">
        <f t="shared" si="22"/>
        <v>CS9C-R004-5-3</v>
      </c>
      <c r="C758" s="177" t="str">
        <f t="shared" si="23"/>
        <v>CS9C-RNE3A</v>
      </c>
      <c r="D758" s="177" t="s">
        <v>1419</v>
      </c>
      <c r="E758" s="177" t="str">
        <f>VLOOKUP(H758,通道基本信息!B:K,6,0)</f>
        <v>R</v>
      </c>
      <c r="F758" s="177" t="str">
        <f>VLOOKUP(H758,通道基本信息!B:K,5,0)</f>
        <v>N</v>
      </c>
      <c r="G758" s="177" t="str">
        <f>VLOOKUP(H758,通道基本信息!B:K,8,0)</f>
        <v>R</v>
      </c>
      <c r="H758" s="177" t="s">
        <v>1413</v>
      </c>
      <c r="I758" s="177">
        <v>3</v>
      </c>
      <c r="J758" s="177">
        <v>54</v>
      </c>
      <c r="K758" s="177">
        <v>14673</v>
      </c>
      <c r="L758" s="177">
        <v>14727</v>
      </c>
      <c r="M758" s="177" t="s">
        <v>1420</v>
      </c>
      <c r="N758" s="177" t="s">
        <v>1421</v>
      </c>
      <c r="O758" s="2" t="str">
        <f>VLOOKUP(H758,通道基本信息!B:L,3,FALSE)</f>
        <v>CS9C</v>
      </c>
    </row>
    <row r="759" s="2" customFormat="1" ht="13.5" hidden="1" customHeight="1" spans="1:15">
      <c r="A759" s="177">
        <v>756</v>
      </c>
      <c r="B759" s="177" t="str">
        <f t="shared" si="22"/>
        <v>CS9C-R004-5-4</v>
      </c>
      <c r="C759" s="177" t="str">
        <f t="shared" si="23"/>
        <v>CS9C-RNE4A</v>
      </c>
      <c r="D759" s="177" t="s">
        <v>1422</v>
      </c>
      <c r="E759" s="177" t="str">
        <f>VLOOKUP(H759,通道基本信息!B:K,6,0)</f>
        <v>R</v>
      </c>
      <c r="F759" s="177" t="str">
        <f>VLOOKUP(H759,通道基本信息!B:K,5,0)</f>
        <v>N</v>
      </c>
      <c r="G759" s="177" t="str">
        <f>VLOOKUP(H759,通道基本信息!B:K,8,0)</f>
        <v>R</v>
      </c>
      <c r="H759" s="177" t="s">
        <v>1413</v>
      </c>
      <c r="I759" s="177">
        <v>4</v>
      </c>
      <c r="J759" s="177">
        <v>36</v>
      </c>
      <c r="K759" s="177">
        <v>14732</v>
      </c>
      <c r="L759" s="177">
        <v>14768</v>
      </c>
      <c r="M759" s="177" t="s">
        <v>1423</v>
      </c>
      <c r="N759" s="177" t="s">
        <v>1424</v>
      </c>
      <c r="O759" s="2" t="str">
        <f>VLOOKUP(H759,通道基本信息!B:L,3,FALSE)</f>
        <v>CS9C</v>
      </c>
    </row>
    <row r="760" s="2" customFormat="1" ht="13.5" hidden="1" customHeight="1" spans="1:15">
      <c r="A760" s="177">
        <v>757</v>
      </c>
      <c r="B760" s="177" t="str">
        <f t="shared" si="22"/>
        <v>CS9C-R004-5-5</v>
      </c>
      <c r="C760" s="177" t="str">
        <f t="shared" si="23"/>
        <v>CS9C-RNE5A</v>
      </c>
      <c r="D760" s="177" t="s">
        <v>1205</v>
      </c>
      <c r="E760" s="177" t="str">
        <f>VLOOKUP(H760,通道基本信息!B:K,6,0)</f>
        <v>R</v>
      </c>
      <c r="F760" s="177" t="str">
        <f>VLOOKUP(H760,通道基本信息!B:K,5,0)</f>
        <v>N</v>
      </c>
      <c r="G760" s="177" t="str">
        <f>VLOOKUP(H760,通道基本信息!B:K,8,0)</f>
        <v>R</v>
      </c>
      <c r="H760" s="177" t="s">
        <v>1413</v>
      </c>
      <c r="I760" s="177">
        <v>5</v>
      </c>
      <c r="J760" s="177">
        <v>27</v>
      </c>
      <c r="K760" s="177">
        <v>14771.5</v>
      </c>
      <c r="L760" s="177">
        <v>14798.5</v>
      </c>
      <c r="M760" s="177" t="s">
        <v>1207</v>
      </c>
      <c r="N760" s="177" t="s">
        <v>1208</v>
      </c>
      <c r="O760" s="2" t="str">
        <f>VLOOKUP(H760,通道基本信息!B:L,3,FALSE)</f>
        <v>CS9C</v>
      </c>
    </row>
    <row r="761" s="2" customFormat="1" ht="13.5" hidden="1" customHeight="1" spans="1:15">
      <c r="A761" s="177">
        <v>758</v>
      </c>
      <c r="B761" s="177" t="str">
        <f t="shared" si="22"/>
        <v>CS9C-R005-5-1</v>
      </c>
      <c r="C761" s="177" t="str">
        <f t="shared" si="23"/>
        <v>CS9C-RWE1A</v>
      </c>
      <c r="D761" s="177" t="s">
        <v>1425</v>
      </c>
      <c r="E761" s="177" t="str">
        <f>VLOOKUP(H761,通道基本信息!B:K,6,0)</f>
        <v>R</v>
      </c>
      <c r="F761" s="177" t="str">
        <f>VLOOKUP(H761,通道基本信息!B:K,5,0)</f>
        <v>W</v>
      </c>
      <c r="G761" s="177" t="str">
        <f>VLOOKUP(H761,通道基本信息!B:K,8,0)</f>
        <v>R</v>
      </c>
      <c r="H761" s="177" t="s">
        <v>1426</v>
      </c>
      <c r="I761" s="177">
        <v>1</v>
      </c>
      <c r="J761" s="177">
        <v>54</v>
      </c>
      <c r="K761" s="177">
        <v>14553</v>
      </c>
      <c r="L761" s="177">
        <v>14607</v>
      </c>
      <c r="M761" s="177" t="s">
        <v>1414</v>
      </c>
      <c r="N761" s="177" t="s">
        <v>1427</v>
      </c>
      <c r="O761" s="2" t="str">
        <f>VLOOKUP(H761,通道基本信息!B:L,3,FALSE)</f>
        <v>CS9C</v>
      </c>
    </row>
    <row r="762" s="2" customFormat="1" ht="13.5" hidden="1" customHeight="1" spans="1:15">
      <c r="A762" s="177">
        <v>759</v>
      </c>
      <c r="B762" s="177" t="str">
        <f t="shared" si="22"/>
        <v>CS9C-R005-5-2</v>
      </c>
      <c r="C762" s="177" t="str">
        <f t="shared" si="23"/>
        <v>CS9C-RWE2A</v>
      </c>
      <c r="D762" s="177" t="s">
        <v>1428</v>
      </c>
      <c r="E762" s="177" t="str">
        <f>VLOOKUP(H762,通道基本信息!B:K,6,0)</f>
        <v>R</v>
      </c>
      <c r="F762" s="177" t="str">
        <f>VLOOKUP(H762,通道基本信息!B:K,5,0)</f>
        <v>W</v>
      </c>
      <c r="G762" s="177" t="str">
        <f>VLOOKUP(H762,通道基本信息!B:K,8,0)</f>
        <v>R</v>
      </c>
      <c r="H762" s="177" t="s">
        <v>1426</v>
      </c>
      <c r="I762" s="177">
        <v>2</v>
      </c>
      <c r="J762" s="177">
        <v>54</v>
      </c>
      <c r="K762" s="177">
        <v>14613</v>
      </c>
      <c r="L762" s="177">
        <v>14667</v>
      </c>
      <c r="M762" s="177" t="s">
        <v>1417</v>
      </c>
      <c r="N762" s="177" t="s">
        <v>1429</v>
      </c>
      <c r="O762" s="2" t="str">
        <f>VLOOKUP(H762,通道基本信息!B:L,3,FALSE)</f>
        <v>CS9C</v>
      </c>
    </row>
    <row r="763" s="2" customFormat="1" ht="13.5" hidden="1" customHeight="1" spans="1:15">
      <c r="A763" s="177">
        <v>760</v>
      </c>
      <c r="B763" s="177" t="str">
        <f t="shared" si="22"/>
        <v>CS9C-R005-5-3</v>
      </c>
      <c r="C763" s="177" t="str">
        <f t="shared" si="23"/>
        <v>CS9C-RWE3A</v>
      </c>
      <c r="D763" s="177" t="s">
        <v>1430</v>
      </c>
      <c r="E763" s="177" t="str">
        <f>VLOOKUP(H763,通道基本信息!B:K,6,0)</f>
        <v>R</v>
      </c>
      <c r="F763" s="177" t="str">
        <f>VLOOKUP(H763,通道基本信息!B:K,5,0)</f>
        <v>W</v>
      </c>
      <c r="G763" s="177" t="str">
        <f>VLOOKUP(H763,通道基本信息!B:K,8,0)</f>
        <v>R</v>
      </c>
      <c r="H763" s="177" t="s">
        <v>1426</v>
      </c>
      <c r="I763" s="177">
        <v>3</v>
      </c>
      <c r="J763" s="177">
        <v>54</v>
      </c>
      <c r="K763" s="177">
        <v>14673</v>
      </c>
      <c r="L763" s="177">
        <v>14727</v>
      </c>
      <c r="M763" s="177" t="s">
        <v>1420</v>
      </c>
      <c r="N763" s="177" t="s">
        <v>1431</v>
      </c>
      <c r="O763" s="2" t="str">
        <f>VLOOKUP(H763,通道基本信息!B:L,3,FALSE)</f>
        <v>CS9C</v>
      </c>
    </row>
    <row r="764" s="2" customFormat="1" ht="13.5" hidden="1" customHeight="1" spans="1:15">
      <c r="A764" s="177">
        <v>761</v>
      </c>
      <c r="B764" s="177" t="str">
        <f t="shared" si="22"/>
        <v>CS9C-R005-5-4</v>
      </c>
      <c r="C764" s="177" t="str">
        <f t="shared" si="23"/>
        <v>CS9C-RWE4A</v>
      </c>
      <c r="D764" s="177" t="s">
        <v>1432</v>
      </c>
      <c r="E764" s="177" t="str">
        <f>VLOOKUP(H764,通道基本信息!B:K,6,0)</f>
        <v>R</v>
      </c>
      <c r="F764" s="177" t="str">
        <f>VLOOKUP(H764,通道基本信息!B:K,5,0)</f>
        <v>W</v>
      </c>
      <c r="G764" s="177" t="str">
        <f>VLOOKUP(H764,通道基本信息!B:K,8,0)</f>
        <v>R</v>
      </c>
      <c r="H764" s="177" t="s">
        <v>1426</v>
      </c>
      <c r="I764" s="177">
        <v>4</v>
      </c>
      <c r="J764" s="177">
        <v>36</v>
      </c>
      <c r="K764" s="177">
        <v>14732</v>
      </c>
      <c r="L764" s="177">
        <v>14768</v>
      </c>
      <c r="M764" s="177" t="s">
        <v>1423</v>
      </c>
      <c r="N764" s="177" t="s">
        <v>1433</v>
      </c>
      <c r="O764" s="2" t="str">
        <f>VLOOKUP(H764,通道基本信息!B:L,3,FALSE)</f>
        <v>CS9C</v>
      </c>
    </row>
    <row r="765" s="2" customFormat="1" ht="13.5" hidden="1" customHeight="1" spans="1:15">
      <c r="A765" s="177">
        <v>762</v>
      </c>
      <c r="B765" s="177" t="str">
        <f t="shared" si="22"/>
        <v>CS9C-R005-5-5</v>
      </c>
      <c r="C765" s="177" t="str">
        <f t="shared" si="23"/>
        <v>CS9C-RWE5A</v>
      </c>
      <c r="D765" s="177" t="s">
        <v>1434</v>
      </c>
      <c r="E765" s="177" t="str">
        <f>VLOOKUP(H765,通道基本信息!B:K,6,0)</f>
        <v>R</v>
      </c>
      <c r="F765" s="177" t="str">
        <f>VLOOKUP(H765,通道基本信息!B:K,5,0)</f>
        <v>W</v>
      </c>
      <c r="G765" s="177" t="str">
        <f>VLOOKUP(H765,通道基本信息!B:K,8,0)</f>
        <v>R</v>
      </c>
      <c r="H765" s="177" t="s">
        <v>1426</v>
      </c>
      <c r="I765" s="177">
        <v>5</v>
      </c>
      <c r="J765" s="177">
        <v>27</v>
      </c>
      <c r="K765" s="177">
        <v>14771.5</v>
      </c>
      <c r="L765" s="177">
        <v>14798.5</v>
      </c>
      <c r="M765" s="177" t="s">
        <v>1207</v>
      </c>
      <c r="N765" s="177" t="s">
        <v>1435</v>
      </c>
      <c r="O765" s="2" t="str">
        <f>VLOOKUP(H765,通道基本信息!B:L,3,FALSE)</f>
        <v>CS9C</v>
      </c>
    </row>
    <row r="766" s="2" customFormat="1" ht="13.5" hidden="1" customHeight="1" spans="1:15">
      <c r="A766" s="177">
        <v>763</v>
      </c>
      <c r="B766" s="177" t="str">
        <f t="shared" si="22"/>
        <v>CS9C-R006-5-1</v>
      </c>
      <c r="C766" s="177" t="str">
        <f t="shared" si="23"/>
        <v>CS9C-RMF01A</v>
      </c>
      <c r="D766" s="177" t="s">
        <v>1436</v>
      </c>
      <c r="E766" s="177" t="str">
        <f>VLOOKUP(H766,通道基本信息!B:K,6,0)</f>
        <v>R</v>
      </c>
      <c r="F766" s="177" t="str">
        <f>VLOOKUP(H766,通道基本信息!B:K,5,0)</f>
        <v>M</v>
      </c>
      <c r="G766" s="177" t="str">
        <f>VLOOKUP(H766,通道基本信息!B:K,8,0)</f>
        <v>V</v>
      </c>
      <c r="H766" s="177" t="s">
        <v>1437</v>
      </c>
      <c r="I766" s="177">
        <v>1</v>
      </c>
      <c r="J766" s="177">
        <v>36</v>
      </c>
      <c r="K766" s="177">
        <v>14252</v>
      </c>
      <c r="L766" s="177">
        <v>14288</v>
      </c>
      <c r="M766" s="177" t="s">
        <v>1438</v>
      </c>
      <c r="N766" s="177" t="s">
        <v>1439</v>
      </c>
      <c r="O766" s="2" t="str">
        <f>VLOOKUP(H766,通道基本信息!B:L,3,FALSE)</f>
        <v>CS9C</v>
      </c>
    </row>
    <row r="767" s="2" customFormat="1" ht="13.5" hidden="1" customHeight="1" spans="1:15">
      <c r="A767" s="177">
        <v>764</v>
      </c>
      <c r="B767" s="177" t="str">
        <f t="shared" si="22"/>
        <v>CS9C-R006-5-2</v>
      </c>
      <c r="C767" s="177" t="str">
        <f t="shared" si="23"/>
        <v>CS9C-RMF02A</v>
      </c>
      <c r="D767" s="177" t="s">
        <v>1440</v>
      </c>
      <c r="E767" s="177" t="str">
        <f>VLOOKUP(H767,通道基本信息!B:K,6,0)</f>
        <v>R</v>
      </c>
      <c r="F767" s="177" t="str">
        <f>VLOOKUP(H767,通道基本信息!B:K,5,0)</f>
        <v>M</v>
      </c>
      <c r="G767" s="177" t="str">
        <f>VLOOKUP(H767,通道基本信息!B:K,8,0)</f>
        <v>V</v>
      </c>
      <c r="H767" s="177" t="s">
        <v>1437</v>
      </c>
      <c r="I767" s="177">
        <v>2</v>
      </c>
      <c r="J767" s="177">
        <v>36</v>
      </c>
      <c r="K767" s="177">
        <v>14292</v>
      </c>
      <c r="L767" s="177">
        <v>14328</v>
      </c>
      <c r="M767" s="177" t="s">
        <v>1441</v>
      </c>
      <c r="N767" s="177" t="s">
        <v>1442</v>
      </c>
      <c r="O767" s="2" t="str">
        <f>VLOOKUP(H767,通道基本信息!B:L,3,FALSE)</f>
        <v>CS9C</v>
      </c>
    </row>
    <row r="768" s="2" customFormat="1" ht="13.5" hidden="1" customHeight="1" spans="1:15">
      <c r="A768" s="177">
        <v>765</v>
      </c>
      <c r="B768" s="177" t="str">
        <f t="shared" si="22"/>
        <v>CS9C-R006-5-3</v>
      </c>
      <c r="C768" s="177" t="str">
        <f t="shared" si="23"/>
        <v>CS9C-RMF03A</v>
      </c>
      <c r="D768" s="177" t="s">
        <v>1443</v>
      </c>
      <c r="E768" s="177" t="str">
        <f>VLOOKUP(H768,通道基本信息!B:K,6,0)</f>
        <v>R</v>
      </c>
      <c r="F768" s="177" t="str">
        <f>VLOOKUP(H768,通道基本信息!B:K,5,0)</f>
        <v>M</v>
      </c>
      <c r="G768" s="177" t="str">
        <f>VLOOKUP(H768,通道基本信息!B:K,8,0)</f>
        <v>V</v>
      </c>
      <c r="H768" s="177" t="s">
        <v>1437</v>
      </c>
      <c r="I768" s="177">
        <v>3</v>
      </c>
      <c r="J768" s="177">
        <v>54</v>
      </c>
      <c r="K768" s="177">
        <v>14333</v>
      </c>
      <c r="L768" s="177">
        <v>14387</v>
      </c>
      <c r="M768" s="177" t="s">
        <v>1444</v>
      </c>
      <c r="N768" s="177" t="s">
        <v>1445</v>
      </c>
      <c r="O768" s="2" t="str">
        <f>VLOOKUP(H768,通道基本信息!B:L,3,FALSE)</f>
        <v>CS9C</v>
      </c>
    </row>
    <row r="769" s="2" customFormat="1" ht="13.5" hidden="1" customHeight="1" spans="1:15">
      <c r="A769" s="177">
        <v>766</v>
      </c>
      <c r="B769" s="177" t="str">
        <f t="shared" ref="B769:B832" si="24">H769&amp;"-"&amp;I769</f>
        <v>CS9C-R006-5-4</v>
      </c>
      <c r="C769" s="177" t="str">
        <f t="shared" si="23"/>
        <v>CS9C-RMF04A</v>
      </c>
      <c r="D769" s="177" t="s">
        <v>1446</v>
      </c>
      <c r="E769" s="177" t="str">
        <f>VLOOKUP(H769,通道基本信息!B:K,6,0)</f>
        <v>R</v>
      </c>
      <c r="F769" s="177" t="str">
        <f>VLOOKUP(H769,通道基本信息!B:K,5,0)</f>
        <v>M</v>
      </c>
      <c r="G769" s="177" t="str">
        <f>VLOOKUP(H769,通道基本信息!B:K,8,0)</f>
        <v>V</v>
      </c>
      <c r="H769" s="177" t="s">
        <v>1437</v>
      </c>
      <c r="I769" s="177">
        <v>4</v>
      </c>
      <c r="J769" s="177">
        <v>54</v>
      </c>
      <c r="K769" s="177">
        <v>14393</v>
      </c>
      <c r="L769" s="177">
        <v>14447</v>
      </c>
      <c r="M769" s="177" t="s">
        <v>1447</v>
      </c>
      <c r="N769" s="177" t="s">
        <v>1448</v>
      </c>
      <c r="O769" s="2" t="str">
        <f>VLOOKUP(H769,通道基本信息!B:L,3,FALSE)</f>
        <v>CS9C</v>
      </c>
    </row>
    <row r="770" s="2" customFormat="1" ht="13.5" hidden="1" customHeight="1" spans="1:15">
      <c r="A770" s="177">
        <v>767</v>
      </c>
      <c r="B770" s="177" t="str">
        <f t="shared" si="24"/>
        <v>CS9C-R006-5-5</v>
      </c>
      <c r="C770" s="177" t="str">
        <f t="shared" si="23"/>
        <v>CS9C-RMF05A</v>
      </c>
      <c r="D770" s="177" t="s">
        <v>1449</v>
      </c>
      <c r="E770" s="177" t="str">
        <f>VLOOKUP(H770,通道基本信息!B:K,6,0)</f>
        <v>R</v>
      </c>
      <c r="F770" s="177" t="str">
        <f>VLOOKUP(H770,通道基本信息!B:K,5,0)</f>
        <v>M</v>
      </c>
      <c r="G770" s="177" t="str">
        <f>VLOOKUP(H770,通道基本信息!B:K,8,0)</f>
        <v>V</v>
      </c>
      <c r="H770" s="177" t="s">
        <v>1437</v>
      </c>
      <c r="I770" s="177">
        <v>5</v>
      </c>
      <c r="J770" s="177">
        <v>36</v>
      </c>
      <c r="K770" s="177">
        <v>14452</v>
      </c>
      <c r="L770" s="177">
        <v>14488</v>
      </c>
      <c r="M770" s="177" t="s">
        <v>1450</v>
      </c>
      <c r="N770" s="177" t="s">
        <v>1451</v>
      </c>
      <c r="O770" s="2" t="str">
        <f>VLOOKUP(H770,通道基本信息!B:L,3,FALSE)</f>
        <v>CS9C</v>
      </c>
    </row>
    <row r="771" s="2" customFormat="1" ht="13.5" hidden="1" customHeight="1" spans="1:15">
      <c r="A771" s="177">
        <v>768</v>
      </c>
      <c r="B771" s="177" t="str">
        <f t="shared" si="24"/>
        <v>CS9C-R007-5-1</v>
      </c>
      <c r="C771" s="177" t="str">
        <f t="shared" si="23"/>
        <v>CS9C-RNF01A</v>
      </c>
      <c r="D771" s="177" t="s">
        <v>1452</v>
      </c>
      <c r="E771" s="177" t="str">
        <f>VLOOKUP(H771,通道基本信息!B:K,6,0)</f>
        <v>R</v>
      </c>
      <c r="F771" s="177" t="str">
        <f>VLOOKUP(H771,通道基本信息!B:K,5,0)</f>
        <v>N</v>
      </c>
      <c r="G771" s="177" t="str">
        <f>VLOOKUP(H771,通道基本信息!B:K,8,0)</f>
        <v>L</v>
      </c>
      <c r="H771" s="177" t="s">
        <v>1453</v>
      </c>
      <c r="I771" s="177">
        <v>1</v>
      </c>
      <c r="J771" s="177">
        <v>36</v>
      </c>
      <c r="K771" s="177">
        <v>14252</v>
      </c>
      <c r="L771" s="177">
        <v>14288</v>
      </c>
      <c r="M771" s="177" t="s">
        <v>1438</v>
      </c>
      <c r="N771" s="177" t="s">
        <v>1454</v>
      </c>
      <c r="O771" s="2" t="str">
        <f>VLOOKUP(H771,通道基本信息!B:L,3,FALSE)</f>
        <v>CS9C</v>
      </c>
    </row>
    <row r="772" s="2" customFormat="1" ht="13.5" hidden="1" customHeight="1" spans="1:15">
      <c r="A772" s="177">
        <v>769</v>
      </c>
      <c r="B772" s="177" t="str">
        <f t="shared" si="24"/>
        <v>CS9C-R007-5-2</v>
      </c>
      <c r="C772" s="177" t="str">
        <f t="shared" ref="C772:C835" si="25">O772&amp;"-"&amp;D772</f>
        <v>CS9C-RNF02A</v>
      </c>
      <c r="D772" s="177" t="s">
        <v>1455</v>
      </c>
      <c r="E772" s="177" t="str">
        <f>VLOOKUP(H772,通道基本信息!B:K,6,0)</f>
        <v>R</v>
      </c>
      <c r="F772" s="177" t="str">
        <f>VLOOKUP(H772,通道基本信息!B:K,5,0)</f>
        <v>N</v>
      </c>
      <c r="G772" s="177" t="str">
        <f>VLOOKUP(H772,通道基本信息!B:K,8,0)</f>
        <v>L</v>
      </c>
      <c r="H772" s="177" t="s">
        <v>1453</v>
      </c>
      <c r="I772" s="177">
        <v>2</v>
      </c>
      <c r="J772" s="177">
        <v>36</v>
      </c>
      <c r="K772" s="177">
        <v>14292</v>
      </c>
      <c r="L772" s="177">
        <v>14328</v>
      </c>
      <c r="M772" s="177" t="s">
        <v>1441</v>
      </c>
      <c r="N772" s="177" t="s">
        <v>1456</v>
      </c>
      <c r="O772" s="2" t="str">
        <f>VLOOKUP(H772,通道基本信息!B:L,3,FALSE)</f>
        <v>CS9C</v>
      </c>
    </row>
    <row r="773" s="2" customFormat="1" ht="13.5" hidden="1" customHeight="1" spans="1:15">
      <c r="A773" s="177">
        <v>770</v>
      </c>
      <c r="B773" s="177" t="str">
        <f t="shared" si="24"/>
        <v>CS9C-R007-5-3</v>
      </c>
      <c r="C773" s="177" t="str">
        <f t="shared" si="25"/>
        <v>CS9C-RNF03A</v>
      </c>
      <c r="D773" s="177" t="s">
        <v>1457</v>
      </c>
      <c r="E773" s="177" t="str">
        <f>VLOOKUP(H773,通道基本信息!B:K,6,0)</f>
        <v>R</v>
      </c>
      <c r="F773" s="177" t="str">
        <f>VLOOKUP(H773,通道基本信息!B:K,5,0)</f>
        <v>N</v>
      </c>
      <c r="G773" s="177" t="str">
        <f>VLOOKUP(H773,通道基本信息!B:K,8,0)</f>
        <v>L</v>
      </c>
      <c r="H773" s="177" t="s">
        <v>1453</v>
      </c>
      <c r="I773" s="177">
        <v>3</v>
      </c>
      <c r="J773" s="177">
        <v>54</v>
      </c>
      <c r="K773" s="177">
        <v>14333</v>
      </c>
      <c r="L773" s="177">
        <v>14387</v>
      </c>
      <c r="M773" s="177" t="s">
        <v>1444</v>
      </c>
      <c r="N773" s="177" t="s">
        <v>1458</v>
      </c>
      <c r="O773" s="2" t="str">
        <f>VLOOKUP(H773,通道基本信息!B:L,3,FALSE)</f>
        <v>CS9C</v>
      </c>
    </row>
    <row r="774" s="2" customFormat="1" ht="13.5" hidden="1" customHeight="1" spans="1:15">
      <c r="A774" s="177">
        <v>771</v>
      </c>
      <c r="B774" s="177" t="str">
        <f t="shared" si="24"/>
        <v>CS9C-R007-5-4</v>
      </c>
      <c r="C774" s="177" t="str">
        <f t="shared" si="25"/>
        <v>CS9C-RNF04A</v>
      </c>
      <c r="D774" s="177" t="s">
        <v>1459</v>
      </c>
      <c r="E774" s="177" t="str">
        <f>VLOOKUP(H774,通道基本信息!B:K,6,0)</f>
        <v>R</v>
      </c>
      <c r="F774" s="177" t="str">
        <f>VLOOKUP(H774,通道基本信息!B:K,5,0)</f>
        <v>N</v>
      </c>
      <c r="G774" s="177" t="str">
        <f>VLOOKUP(H774,通道基本信息!B:K,8,0)</f>
        <v>L</v>
      </c>
      <c r="H774" s="177" t="s">
        <v>1453</v>
      </c>
      <c r="I774" s="177">
        <v>4</v>
      </c>
      <c r="J774" s="177">
        <v>54</v>
      </c>
      <c r="K774" s="177">
        <v>14393</v>
      </c>
      <c r="L774" s="177">
        <v>14447</v>
      </c>
      <c r="M774" s="177" t="s">
        <v>1447</v>
      </c>
      <c r="N774" s="177" t="s">
        <v>1460</v>
      </c>
      <c r="O774" s="2" t="str">
        <f>VLOOKUP(H774,通道基本信息!B:L,3,FALSE)</f>
        <v>CS9C</v>
      </c>
    </row>
    <row r="775" s="2" customFormat="1" ht="13.5" hidden="1" customHeight="1" spans="1:15">
      <c r="A775" s="177">
        <v>772</v>
      </c>
      <c r="B775" s="177" t="str">
        <f t="shared" si="24"/>
        <v>CS9C-R007-5-5</v>
      </c>
      <c r="C775" s="177" t="str">
        <f t="shared" si="25"/>
        <v>CS9C-RNF05A</v>
      </c>
      <c r="D775" s="177" t="s">
        <v>1461</v>
      </c>
      <c r="E775" s="177" t="str">
        <f>VLOOKUP(H775,通道基本信息!B:K,6,0)</f>
        <v>R</v>
      </c>
      <c r="F775" s="177" t="str">
        <f>VLOOKUP(H775,通道基本信息!B:K,5,0)</f>
        <v>N</v>
      </c>
      <c r="G775" s="177" t="str">
        <f>VLOOKUP(H775,通道基本信息!B:K,8,0)</f>
        <v>L</v>
      </c>
      <c r="H775" s="177" t="s">
        <v>1453</v>
      </c>
      <c r="I775" s="177">
        <v>5</v>
      </c>
      <c r="J775" s="177">
        <v>36</v>
      </c>
      <c r="K775" s="177">
        <v>14452</v>
      </c>
      <c r="L775" s="177">
        <v>14488</v>
      </c>
      <c r="M775" s="177" t="s">
        <v>1450</v>
      </c>
      <c r="N775" s="177" t="s">
        <v>1462</v>
      </c>
      <c r="O775" s="2" t="str">
        <f>VLOOKUP(H775,通道基本信息!B:L,3,FALSE)</f>
        <v>CS9C</v>
      </c>
    </row>
    <row r="776" s="2" customFormat="1" ht="13.5" hidden="1" customHeight="1" spans="1:15">
      <c r="A776" s="177">
        <v>773</v>
      </c>
      <c r="B776" s="177" t="str">
        <f t="shared" si="24"/>
        <v>CS9C-R008-1-1</v>
      </c>
      <c r="C776" s="177" t="str">
        <f t="shared" si="25"/>
        <v>CS9C-RNKu-KaL</v>
      </c>
      <c r="D776" s="177" t="s">
        <v>1463</v>
      </c>
      <c r="E776" s="177" t="str">
        <f>VLOOKUP(H776,通道基本信息!B:K,6,0)</f>
        <v>R</v>
      </c>
      <c r="F776" s="177" t="str">
        <f>VLOOKUP(H776,通道基本信息!B:K,5,0)</f>
        <v>N</v>
      </c>
      <c r="G776" s="177" t="str">
        <f>VLOOKUP(H776,通道基本信息!B:K,8,0)</f>
        <v>L</v>
      </c>
      <c r="H776" s="177" t="s">
        <v>1464</v>
      </c>
      <c r="I776" s="177">
        <v>1</v>
      </c>
      <c r="J776" s="177">
        <v>200</v>
      </c>
      <c r="K776" s="177">
        <v>14590</v>
      </c>
      <c r="L776" s="177">
        <v>14790</v>
      </c>
      <c r="M776" s="177" t="s">
        <v>1465</v>
      </c>
      <c r="N776" s="177" t="s">
        <v>1466</v>
      </c>
      <c r="O776" s="2" t="str">
        <f>VLOOKUP(H776,通道基本信息!B:L,3,FALSE)</f>
        <v>CS9C</v>
      </c>
    </row>
    <row r="777" s="2" customFormat="1" ht="13.5" hidden="1" customHeight="1" spans="1:15">
      <c r="A777" s="177">
        <v>774</v>
      </c>
      <c r="B777" s="177" t="str">
        <f t="shared" si="24"/>
        <v>CS9C-T001-12-1</v>
      </c>
      <c r="C777" s="177" t="str">
        <f t="shared" si="25"/>
        <v>CS9C-TC12A</v>
      </c>
      <c r="D777" s="177" t="s">
        <v>563</v>
      </c>
      <c r="E777" s="177" t="str">
        <f>VLOOKUP(H777,通道基本信息!B:K,6,0)</f>
        <v>T</v>
      </c>
      <c r="F777" s="177" t="str">
        <f>VLOOKUP(H777,通道基本信息!B:K,5,0)</f>
        <v>C</v>
      </c>
      <c r="G777" s="177" t="str">
        <f>VLOOKUP(H777,通道基本信息!B:K,8,0)</f>
        <v>L</v>
      </c>
      <c r="H777" s="177" t="s">
        <v>1467</v>
      </c>
      <c r="I777" s="177">
        <v>1</v>
      </c>
      <c r="J777" s="177">
        <v>36</v>
      </c>
      <c r="K777" s="177">
        <v>11702</v>
      </c>
      <c r="L777" s="177">
        <v>11738</v>
      </c>
      <c r="M777" s="177" t="s">
        <v>624</v>
      </c>
      <c r="N777" s="177" t="s">
        <v>461</v>
      </c>
      <c r="O777" s="2" t="str">
        <f>VLOOKUP(H777,通道基本信息!B:L,3,FALSE)</f>
        <v>CS9C</v>
      </c>
    </row>
    <row r="778" s="2" customFormat="1" ht="13.5" hidden="1" customHeight="1" spans="1:15">
      <c r="A778" s="177">
        <v>775</v>
      </c>
      <c r="B778" s="177" t="str">
        <f t="shared" si="24"/>
        <v>CS9C-T001-12-2</v>
      </c>
      <c r="C778" s="177" t="str">
        <f t="shared" si="25"/>
        <v>CS9C-TC1A</v>
      </c>
      <c r="D778" s="177" t="s">
        <v>551</v>
      </c>
      <c r="E778" s="177" t="str">
        <f>VLOOKUP(H778,通道基本信息!B:K,6,0)</f>
        <v>T</v>
      </c>
      <c r="F778" s="177" t="str">
        <f>VLOOKUP(H778,通道基本信息!B:K,5,0)</f>
        <v>C</v>
      </c>
      <c r="G778" s="177" t="str">
        <f>VLOOKUP(H778,通道基本信息!B:K,8,0)</f>
        <v>L</v>
      </c>
      <c r="H778" s="177" t="s">
        <v>1467</v>
      </c>
      <c r="I778" s="177">
        <v>2</v>
      </c>
      <c r="J778" s="177">
        <v>36</v>
      </c>
      <c r="K778" s="177">
        <v>11742</v>
      </c>
      <c r="L778" s="177">
        <v>11778</v>
      </c>
      <c r="M778" s="177" t="s">
        <v>634</v>
      </c>
      <c r="N778" s="177" t="s">
        <v>440</v>
      </c>
      <c r="O778" s="2" t="str">
        <f>VLOOKUP(H778,通道基本信息!B:L,3,FALSE)</f>
        <v>CS9C</v>
      </c>
    </row>
    <row r="779" s="2" customFormat="1" ht="13.5" hidden="1" customHeight="1" spans="1:15">
      <c r="A779" s="177">
        <v>776</v>
      </c>
      <c r="B779" s="177" t="str">
        <f t="shared" si="24"/>
        <v>CS9C-T001-12-3</v>
      </c>
      <c r="C779" s="177" t="str">
        <f t="shared" si="25"/>
        <v>CS9C-TC2A</v>
      </c>
      <c r="D779" s="177" t="s">
        <v>553</v>
      </c>
      <c r="E779" s="177" t="str">
        <f>VLOOKUP(H779,通道基本信息!B:K,6,0)</f>
        <v>T</v>
      </c>
      <c r="F779" s="177" t="str">
        <f>VLOOKUP(H779,通道基本信息!B:K,5,0)</f>
        <v>C</v>
      </c>
      <c r="G779" s="177" t="str">
        <f>VLOOKUP(H779,通道基本信息!B:K,8,0)</f>
        <v>L</v>
      </c>
      <c r="H779" s="177" t="s">
        <v>1467</v>
      </c>
      <c r="I779" s="177">
        <v>3</v>
      </c>
      <c r="J779" s="177">
        <v>36</v>
      </c>
      <c r="K779" s="177">
        <v>11782</v>
      </c>
      <c r="L779" s="177">
        <v>11818</v>
      </c>
      <c r="M779" s="177" t="s">
        <v>637</v>
      </c>
      <c r="N779" s="177" t="s">
        <v>442</v>
      </c>
      <c r="O779" s="2" t="str">
        <f>VLOOKUP(H779,通道基本信息!B:L,3,FALSE)</f>
        <v>CS9C</v>
      </c>
    </row>
    <row r="780" s="2" customFormat="1" ht="13.5" hidden="1" customHeight="1" spans="1:15">
      <c r="A780" s="177">
        <v>777</v>
      </c>
      <c r="B780" s="177" t="str">
        <f t="shared" si="24"/>
        <v>CS9C-T001-12-4</v>
      </c>
      <c r="C780" s="177" t="str">
        <f t="shared" si="25"/>
        <v>CS9C-TC3A</v>
      </c>
      <c r="D780" s="177" t="s">
        <v>554</v>
      </c>
      <c r="E780" s="177" t="str">
        <f>VLOOKUP(H780,通道基本信息!B:K,6,0)</f>
        <v>T</v>
      </c>
      <c r="F780" s="177" t="str">
        <f>VLOOKUP(H780,通道基本信息!B:K,5,0)</f>
        <v>C</v>
      </c>
      <c r="G780" s="177" t="str">
        <f>VLOOKUP(H780,通道基本信息!B:K,8,0)</f>
        <v>L</v>
      </c>
      <c r="H780" s="177" t="s">
        <v>1467</v>
      </c>
      <c r="I780" s="177">
        <v>4</v>
      </c>
      <c r="J780" s="177">
        <v>36</v>
      </c>
      <c r="K780" s="177">
        <v>11822</v>
      </c>
      <c r="L780" s="177">
        <v>11858</v>
      </c>
      <c r="M780" s="177" t="s">
        <v>640</v>
      </c>
      <c r="N780" s="177" t="s">
        <v>444</v>
      </c>
      <c r="O780" s="2" t="str">
        <f>VLOOKUP(H780,通道基本信息!B:L,3,FALSE)</f>
        <v>CS9C</v>
      </c>
    </row>
    <row r="781" s="2" customFormat="1" ht="13.5" hidden="1" customHeight="1" spans="1:15">
      <c r="A781" s="177">
        <v>778</v>
      </c>
      <c r="B781" s="177" t="str">
        <f t="shared" si="24"/>
        <v>CS9C-T001-12-5</v>
      </c>
      <c r="C781" s="177" t="str">
        <f t="shared" si="25"/>
        <v>CS9C-TC4A</v>
      </c>
      <c r="D781" s="177" t="s">
        <v>555</v>
      </c>
      <c r="E781" s="177" t="str">
        <f>VLOOKUP(H781,通道基本信息!B:K,6,0)</f>
        <v>T</v>
      </c>
      <c r="F781" s="177" t="str">
        <f>VLOOKUP(H781,通道基本信息!B:K,5,0)</f>
        <v>C</v>
      </c>
      <c r="G781" s="177" t="str">
        <f>VLOOKUP(H781,通道基本信息!B:K,8,0)</f>
        <v>L</v>
      </c>
      <c r="H781" s="177" t="s">
        <v>1467</v>
      </c>
      <c r="I781" s="177">
        <v>5</v>
      </c>
      <c r="J781" s="177">
        <v>36</v>
      </c>
      <c r="K781" s="177">
        <v>11862</v>
      </c>
      <c r="L781" s="177">
        <v>11898</v>
      </c>
      <c r="M781" s="177" t="s">
        <v>643</v>
      </c>
      <c r="N781" s="177" t="s">
        <v>446</v>
      </c>
      <c r="O781" s="2" t="str">
        <f>VLOOKUP(H781,通道基本信息!B:L,3,FALSE)</f>
        <v>CS9C</v>
      </c>
    </row>
    <row r="782" s="2" customFormat="1" ht="13.5" hidden="1" customHeight="1" spans="1:15">
      <c r="A782" s="177">
        <v>779</v>
      </c>
      <c r="B782" s="177" t="str">
        <f t="shared" si="24"/>
        <v>CS9C-T001-12-6</v>
      </c>
      <c r="C782" s="177" t="str">
        <f t="shared" si="25"/>
        <v>CS9C-TC5A</v>
      </c>
      <c r="D782" s="177" t="s">
        <v>556</v>
      </c>
      <c r="E782" s="177" t="str">
        <f>VLOOKUP(H782,通道基本信息!B:K,6,0)</f>
        <v>T</v>
      </c>
      <c r="F782" s="177" t="str">
        <f>VLOOKUP(H782,通道基本信息!B:K,5,0)</f>
        <v>C</v>
      </c>
      <c r="G782" s="177" t="str">
        <f>VLOOKUP(H782,通道基本信息!B:K,8,0)</f>
        <v>L</v>
      </c>
      <c r="H782" s="177" t="s">
        <v>1467</v>
      </c>
      <c r="I782" s="177">
        <v>6</v>
      </c>
      <c r="J782" s="177">
        <v>36</v>
      </c>
      <c r="K782" s="177">
        <v>11902</v>
      </c>
      <c r="L782" s="177">
        <v>11938</v>
      </c>
      <c r="M782" s="177" t="s">
        <v>645</v>
      </c>
      <c r="N782" s="177" t="s">
        <v>448</v>
      </c>
      <c r="O782" s="2" t="str">
        <f>VLOOKUP(H782,通道基本信息!B:L,3,FALSE)</f>
        <v>CS9C</v>
      </c>
    </row>
    <row r="783" s="2" customFormat="1" ht="13.5" hidden="1" customHeight="1" spans="1:15">
      <c r="A783" s="177">
        <v>780</v>
      </c>
      <c r="B783" s="177" t="str">
        <f t="shared" si="24"/>
        <v>CS9C-T001-12-7</v>
      </c>
      <c r="C783" s="177" t="str">
        <f t="shared" si="25"/>
        <v>CS9C-TC6A</v>
      </c>
      <c r="D783" s="177" t="s">
        <v>557</v>
      </c>
      <c r="E783" s="177" t="str">
        <f>VLOOKUP(H783,通道基本信息!B:K,6,0)</f>
        <v>T</v>
      </c>
      <c r="F783" s="177" t="str">
        <f>VLOOKUP(H783,通道基本信息!B:K,5,0)</f>
        <v>C</v>
      </c>
      <c r="G783" s="177" t="str">
        <f>VLOOKUP(H783,通道基本信息!B:K,8,0)</f>
        <v>L</v>
      </c>
      <c r="H783" s="177" t="s">
        <v>1467</v>
      </c>
      <c r="I783" s="177">
        <v>7</v>
      </c>
      <c r="J783" s="177">
        <v>36</v>
      </c>
      <c r="K783" s="177">
        <v>11942</v>
      </c>
      <c r="L783" s="177">
        <v>11978</v>
      </c>
      <c r="M783" s="177" t="s">
        <v>646</v>
      </c>
      <c r="N783" s="177" t="s">
        <v>450</v>
      </c>
      <c r="O783" s="2" t="str">
        <f>VLOOKUP(H783,通道基本信息!B:L,3,FALSE)</f>
        <v>CS9C</v>
      </c>
    </row>
    <row r="784" s="2" customFormat="1" ht="13.5" hidden="1" customHeight="1" spans="1:15">
      <c r="A784" s="177">
        <v>781</v>
      </c>
      <c r="B784" s="177" t="str">
        <f t="shared" si="24"/>
        <v>CS9C-T001-12-8</v>
      </c>
      <c r="C784" s="177" t="str">
        <f t="shared" si="25"/>
        <v>CS9C-TC7A</v>
      </c>
      <c r="D784" s="177" t="s">
        <v>558</v>
      </c>
      <c r="E784" s="177" t="str">
        <f>VLOOKUP(H784,通道基本信息!B:K,6,0)</f>
        <v>T</v>
      </c>
      <c r="F784" s="177" t="str">
        <f>VLOOKUP(H784,通道基本信息!B:K,5,0)</f>
        <v>C</v>
      </c>
      <c r="G784" s="177" t="str">
        <f>VLOOKUP(H784,通道基本信息!B:K,8,0)</f>
        <v>L</v>
      </c>
      <c r="H784" s="177" t="s">
        <v>1467</v>
      </c>
      <c r="I784" s="177">
        <v>8</v>
      </c>
      <c r="J784" s="177">
        <v>36</v>
      </c>
      <c r="K784" s="177">
        <v>11982</v>
      </c>
      <c r="L784" s="177">
        <v>12018</v>
      </c>
      <c r="M784" s="177" t="s">
        <v>647</v>
      </c>
      <c r="N784" s="177" t="s">
        <v>452</v>
      </c>
      <c r="O784" s="2" t="str">
        <f>VLOOKUP(H784,通道基本信息!B:L,3,FALSE)</f>
        <v>CS9C</v>
      </c>
    </row>
    <row r="785" s="2" customFormat="1" ht="13.5" hidden="1" customHeight="1" spans="1:15">
      <c r="A785" s="177">
        <v>782</v>
      </c>
      <c r="B785" s="177" t="str">
        <f t="shared" si="24"/>
        <v>CS9C-T001-12-9</v>
      </c>
      <c r="C785" s="177" t="str">
        <f t="shared" si="25"/>
        <v>CS9C-TC8A</v>
      </c>
      <c r="D785" s="177" t="s">
        <v>559</v>
      </c>
      <c r="E785" s="177" t="str">
        <f>VLOOKUP(H785,通道基本信息!B:K,6,0)</f>
        <v>T</v>
      </c>
      <c r="F785" s="177" t="str">
        <f>VLOOKUP(H785,通道基本信息!B:K,5,0)</f>
        <v>C</v>
      </c>
      <c r="G785" s="177" t="str">
        <f>VLOOKUP(H785,通道基本信息!B:K,8,0)</f>
        <v>L</v>
      </c>
      <c r="H785" s="177" t="s">
        <v>1467</v>
      </c>
      <c r="I785" s="177">
        <v>9</v>
      </c>
      <c r="J785" s="177">
        <v>36</v>
      </c>
      <c r="K785" s="177">
        <v>12022</v>
      </c>
      <c r="L785" s="177">
        <v>12058</v>
      </c>
      <c r="M785" s="177" t="s">
        <v>648</v>
      </c>
      <c r="N785" s="177" t="s">
        <v>454</v>
      </c>
      <c r="O785" s="2" t="str">
        <f>VLOOKUP(H785,通道基本信息!B:L,3,FALSE)</f>
        <v>CS9C</v>
      </c>
    </row>
    <row r="786" s="2" customFormat="1" ht="13.5" hidden="1" customHeight="1" spans="1:15">
      <c r="A786" s="177">
        <v>783</v>
      </c>
      <c r="B786" s="177" t="str">
        <f t="shared" si="24"/>
        <v>CS9C-T001-12-10</v>
      </c>
      <c r="C786" s="177" t="str">
        <f t="shared" si="25"/>
        <v>CS9C-TC9A</v>
      </c>
      <c r="D786" s="177" t="s">
        <v>560</v>
      </c>
      <c r="E786" s="177" t="str">
        <f>VLOOKUP(H786,通道基本信息!B:K,6,0)</f>
        <v>T</v>
      </c>
      <c r="F786" s="177" t="str">
        <f>VLOOKUP(H786,通道基本信息!B:K,5,0)</f>
        <v>C</v>
      </c>
      <c r="G786" s="177" t="str">
        <f>VLOOKUP(H786,通道基本信息!B:K,8,0)</f>
        <v>L</v>
      </c>
      <c r="H786" s="177" t="s">
        <v>1467</v>
      </c>
      <c r="I786" s="177">
        <v>10</v>
      </c>
      <c r="J786" s="177">
        <v>36</v>
      </c>
      <c r="K786" s="177">
        <v>12062</v>
      </c>
      <c r="L786" s="177">
        <v>12098</v>
      </c>
      <c r="M786" s="177" t="s">
        <v>615</v>
      </c>
      <c r="N786" s="177" t="s">
        <v>456</v>
      </c>
      <c r="O786" s="2" t="str">
        <f>VLOOKUP(H786,通道基本信息!B:L,3,FALSE)</f>
        <v>CS9C</v>
      </c>
    </row>
    <row r="787" s="2" customFormat="1" ht="13.5" hidden="1" customHeight="1" spans="1:15">
      <c r="A787" s="177">
        <v>784</v>
      </c>
      <c r="B787" s="177" t="str">
        <f t="shared" si="24"/>
        <v>CS9C-T001-12-11</v>
      </c>
      <c r="C787" s="177" t="str">
        <f t="shared" si="25"/>
        <v>CS9C-TC10A</v>
      </c>
      <c r="D787" s="177" t="s">
        <v>1468</v>
      </c>
      <c r="E787" s="177" t="str">
        <f>VLOOKUP(H787,通道基本信息!B:K,6,0)</f>
        <v>T</v>
      </c>
      <c r="F787" s="177" t="str">
        <f>VLOOKUP(H787,通道基本信息!B:K,5,0)</f>
        <v>C</v>
      </c>
      <c r="G787" s="177" t="str">
        <f>VLOOKUP(H787,通道基本信息!B:K,8,0)</f>
        <v>L</v>
      </c>
      <c r="H787" s="177" t="s">
        <v>1467</v>
      </c>
      <c r="I787" s="177">
        <v>11</v>
      </c>
      <c r="J787" s="177">
        <v>36</v>
      </c>
      <c r="K787" s="177">
        <v>12102</v>
      </c>
      <c r="L787" s="177">
        <v>12138</v>
      </c>
      <c r="M787" s="177" t="s">
        <v>618</v>
      </c>
      <c r="N787" s="177" t="s">
        <v>1113</v>
      </c>
      <c r="O787" s="2" t="str">
        <f>VLOOKUP(H787,通道基本信息!B:L,3,FALSE)</f>
        <v>CS9C</v>
      </c>
    </row>
    <row r="788" s="2" customFormat="1" ht="13.5" hidden="1" customHeight="1" spans="1:15">
      <c r="A788" s="177">
        <v>785</v>
      </c>
      <c r="B788" s="177" t="str">
        <f t="shared" si="24"/>
        <v>CS9C-T001-12-12</v>
      </c>
      <c r="C788" s="177" t="str">
        <f t="shared" si="25"/>
        <v>CS9C-TC11A</v>
      </c>
      <c r="D788" s="177" t="s">
        <v>561</v>
      </c>
      <c r="E788" s="177" t="str">
        <f>VLOOKUP(H788,通道基本信息!B:K,6,0)</f>
        <v>T</v>
      </c>
      <c r="F788" s="177" t="str">
        <f>VLOOKUP(H788,通道基本信息!B:K,5,0)</f>
        <v>C</v>
      </c>
      <c r="G788" s="177" t="str">
        <f>VLOOKUP(H788,通道基本信息!B:K,8,0)</f>
        <v>L</v>
      </c>
      <c r="H788" s="177" t="s">
        <v>1467</v>
      </c>
      <c r="I788" s="177">
        <v>12</v>
      </c>
      <c r="J788" s="177">
        <v>36</v>
      </c>
      <c r="K788" s="177">
        <v>12142</v>
      </c>
      <c r="L788" s="177">
        <v>12178</v>
      </c>
      <c r="M788" s="177" t="s">
        <v>621</v>
      </c>
      <c r="N788" s="177" t="s">
        <v>459</v>
      </c>
      <c r="O788" s="2" t="str">
        <f>VLOOKUP(H788,通道基本信息!B:L,3,FALSE)</f>
        <v>CS9C</v>
      </c>
    </row>
    <row r="789" s="2" customFormat="1" ht="13.5" hidden="1" customHeight="1" spans="1:15">
      <c r="A789" s="177">
        <v>786</v>
      </c>
      <c r="B789" s="177" t="str">
        <f t="shared" si="24"/>
        <v>CS9C-T002-3-1</v>
      </c>
      <c r="C789" s="177" t="str">
        <f t="shared" si="25"/>
        <v>CS9C-TW12A</v>
      </c>
      <c r="D789" s="177" t="s">
        <v>734</v>
      </c>
      <c r="E789" s="177" t="str">
        <f>VLOOKUP(H789,通道基本信息!B:K,6,0)</f>
        <v>T</v>
      </c>
      <c r="F789" s="177" t="str">
        <f>VLOOKUP(H789,通道基本信息!B:K,5,0)</f>
        <v>W</v>
      </c>
      <c r="G789" s="177" t="str">
        <f>VLOOKUP(H789,通道基本信息!B:K,8,0)</f>
        <v>L</v>
      </c>
      <c r="H789" s="177" t="s">
        <v>1469</v>
      </c>
      <c r="I789" s="177">
        <v>1</v>
      </c>
      <c r="J789" s="177">
        <v>36</v>
      </c>
      <c r="K789" s="177">
        <v>11702</v>
      </c>
      <c r="L789" s="177">
        <v>11738</v>
      </c>
      <c r="M789" s="177" t="s">
        <v>624</v>
      </c>
      <c r="N789" s="177" t="s">
        <v>625</v>
      </c>
      <c r="O789" s="2" t="str">
        <f>VLOOKUP(H789,通道基本信息!B:L,3,FALSE)</f>
        <v>CS9C</v>
      </c>
    </row>
    <row r="790" s="2" customFormat="1" ht="13.5" hidden="1" customHeight="1" spans="1:15">
      <c r="A790" s="177">
        <v>787</v>
      </c>
      <c r="B790" s="177" t="str">
        <f t="shared" si="24"/>
        <v>CS9C-T002-3-2</v>
      </c>
      <c r="C790" s="177" t="str">
        <f t="shared" si="25"/>
        <v>CS9C-TW1A</v>
      </c>
      <c r="D790" s="177" t="s">
        <v>1470</v>
      </c>
      <c r="E790" s="177" t="str">
        <f>VLOOKUP(H790,通道基本信息!B:K,6,0)</f>
        <v>T</v>
      </c>
      <c r="F790" s="177" t="str">
        <f>VLOOKUP(H790,通道基本信息!B:K,5,0)</f>
        <v>W</v>
      </c>
      <c r="G790" s="177" t="str">
        <f>VLOOKUP(H790,通道基本信息!B:K,8,0)</f>
        <v>L</v>
      </c>
      <c r="H790" s="177" t="s">
        <v>1469</v>
      </c>
      <c r="I790" s="177">
        <v>2</v>
      </c>
      <c r="J790" s="177">
        <v>36</v>
      </c>
      <c r="K790" s="177">
        <v>11742</v>
      </c>
      <c r="L790" s="177">
        <v>11778</v>
      </c>
      <c r="M790" s="177" t="s">
        <v>634</v>
      </c>
      <c r="N790" s="177" t="s">
        <v>1408</v>
      </c>
      <c r="O790" s="2" t="str">
        <f>VLOOKUP(H790,通道基本信息!B:L,3,FALSE)</f>
        <v>CS9C</v>
      </c>
    </row>
    <row r="791" s="2" customFormat="1" ht="13.5" hidden="1" customHeight="1" spans="1:15">
      <c r="A791" s="177">
        <v>788</v>
      </c>
      <c r="B791" s="177" t="str">
        <f t="shared" si="24"/>
        <v>CS9C-T002-3-3</v>
      </c>
      <c r="C791" s="177" t="str">
        <f t="shared" si="25"/>
        <v>CS9C-TW2A</v>
      </c>
      <c r="D791" s="177" t="s">
        <v>1471</v>
      </c>
      <c r="E791" s="177" t="str">
        <f>VLOOKUP(H791,通道基本信息!B:K,6,0)</f>
        <v>T</v>
      </c>
      <c r="F791" s="177" t="str">
        <f>VLOOKUP(H791,通道基本信息!B:K,5,0)</f>
        <v>W</v>
      </c>
      <c r="G791" s="177" t="str">
        <f>VLOOKUP(H791,通道基本信息!B:K,8,0)</f>
        <v>L</v>
      </c>
      <c r="H791" s="177" t="s">
        <v>1469</v>
      </c>
      <c r="I791" s="177">
        <v>3</v>
      </c>
      <c r="J791" s="177">
        <v>36</v>
      </c>
      <c r="K791" s="177">
        <v>11782</v>
      </c>
      <c r="L791" s="177">
        <v>11818</v>
      </c>
      <c r="M791" s="177" t="s">
        <v>637</v>
      </c>
      <c r="N791" s="177" t="s">
        <v>1410</v>
      </c>
      <c r="O791" s="2" t="str">
        <f>VLOOKUP(H791,通道基本信息!B:L,3,FALSE)</f>
        <v>CS9C</v>
      </c>
    </row>
    <row r="792" s="2" customFormat="1" ht="13.5" hidden="1" customHeight="1" spans="1:15">
      <c r="A792" s="177">
        <v>789</v>
      </c>
      <c r="B792" s="177" t="str">
        <f t="shared" si="24"/>
        <v>CS9C-T003-3-1</v>
      </c>
      <c r="C792" s="177" t="str">
        <f t="shared" si="25"/>
        <v>CS9C-TS8A</v>
      </c>
      <c r="D792" s="177" t="s">
        <v>1472</v>
      </c>
      <c r="E792" s="177" t="str">
        <f>VLOOKUP(H792,通道基本信息!B:K,6,0)</f>
        <v>T</v>
      </c>
      <c r="F792" s="177" t="str">
        <f>VLOOKUP(H792,通道基本信息!B:K,5,0)</f>
        <v>S</v>
      </c>
      <c r="G792" s="177" t="str">
        <f>VLOOKUP(H792,通道基本信息!B:K,8,0)</f>
        <v>L</v>
      </c>
      <c r="H792" s="177" t="s">
        <v>1473</v>
      </c>
      <c r="I792" s="177">
        <v>1</v>
      </c>
      <c r="J792" s="177">
        <v>36</v>
      </c>
      <c r="K792" s="177">
        <v>12022</v>
      </c>
      <c r="L792" s="177">
        <v>12058</v>
      </c>
      <c r="M792" s="177" t="s">
        <v>648</v>
      </c>
      <c r="N792" s="177" t="s">
        <v>1474</v>
      </c>
      <c r="O792" s="2" t="str">
        <f>VLOOKUP(H792,通道基本信息!B:L,3,FALSE)</f>
        <v>CS9C</v>
      </c>
    </row>
    <row r="793" s="2" customFormat="1" ht="13.5" hidden="1" customHeight="1" spans="1:15">
      <c r="A793" s="177">
        <v>790</v>
      </c>
      <c r="B793" s="177" t="str">
        <f t="shared" si="24"/>
        <v>CS9C-T003-3-2</v>
      </c>
      <c r="C793" s="177" t="str">
        <f t="shared" si="25"/>
        <v>CS9C-TS9A</v>
      </c>
      <c r="D793" s="177" t="s">
        <v>1475</v>
      </c>
      <c r="E793" s="177" t="str">
        <f>VLOOKUP(H793,通道基本信息!B:K,6,0)</f>
        <v>T</v>
      </c>
      <c r="F793" s="177" t="str">
        <f>VLOOKUP(H793,通道基本信息!B:K,5,0)</f>
        <v>S</v>
      </c>
      <c r="G793" s="177" t="str">
        <f>VLOOKUP(H793,通道基本信息!B:K,8,0)</f>
        <v>L</v>
      </c>
      <c r="H793" s="177" t="s">
        <v>1473</v>
      </c>
      <c r="I793" s="177">
        <v>2</v>
      </c>
      <c r="J793" s="177">
        <v>36</v>
      </c>
      <c r="K793" s="177">
        <v>12062</v>
      </c>
      <c r="L793" s="177">
        <v>12098</v>
      </c>
      <c r="M793" s="177" t="s">
        <v>615</v>
      </c>
      <c r="N793" s="177" t="s">
        <v>1476</v>
      </c>
      <c r="O793" s="2" t="str">
        <f>VLOOKUP(H793,通道基本信息!B:L,3,FALSE)</f>
        <v>CS9C</v>
      </c>
    </row>
    <row r="794" s="2" customFormat="1" ht="13.5" hidden="1" customHeight="1" spans="1:15">
      <c r="A794" s="177">
        <v>791</v>
      </c>
      <c r="B794" s="177" t="str">
        <f t="shared" si="24"/>
        <v>CS9C-T003-3-3</v>
      </c>
      <c r="C794" s="177" t="str">
        <f t="shared" si="25"/>
        <v>CS9C-TS10A</v>
      </c>
      <c r="D794" s="177" t="s">
        <v>1477</v>
      </c>
      <c r="E794" s="177" t="str">
        <f>VLOOKUP(H794,通道基本信息!B:K,6,0)</f>
        <v>T</v>
      </c>
      <c r="F794" s="177" t="str">
        <f>VLOOKUP(H794,通道基本信息!B:K,5,0)</f>
        <v>S</v>
      </c>
      <c r="G794" s="177" t="str">
        <f>VLOOKUP(H794,通道基本信息!B:K,8,0)</f>
        <v>L</v>
      </c>
      <c r="H794" s="177" t="s">
        <v>1473</v>
      </c>
      <c r="I794" s="177">
        <v>3</v>
      </c>
      <c r="J794" s="177">
        <v>36</v>
      </c>
      <c r="K794" s="177">
        <v>12102</v>
      </c>
      <c r="L794" s="177">
        <v>12138</v>
      </c>
      <c r="M794" s="177" t="s">
        <v>618</v>
      </c>
      <c r="N794" s="177" t="s">
        <v>1478</v>
      </c>
      <c r="O794" s="2" t="str">
        <f>VLOOKUP(H794,通道基本信息!B:L,3,FALSE)</f>
        <v>CS9C</v>
      </c>
    </row>
    <row r="795" s="2" customFormat="1" ht="13.5" hidden="1" customHeight="1" spans="1:15">
      <c r="A795" s="177">
        <v>792</v>
      </c>
      <c r="B795" s="177" t="str">
        <f t="shared" si="24"/>
        <v>CS9C-T004-12-1</v>
      </c>
      <c r="C795" s="177" t="str">
        <f t="shared" si="25"/>
        <v>CS9C-TC12B</v>
      </c>
      <c r="D795" s="177" t="s">
        <v>577</v>
      </c>
      <c r="E795" s="177" t="str">
        <f>VLOOKUP(H795,通道基本信息!B:K,6,0)</f>
        <v>T</v>
      </c>
      <c r="F795" s="177" t="str">
        <f>VLOOKUP(H795,通道基本信息!B:K,5,0)</f>
        <v>C</v>
      </c>
      <c r="G795" s="177" t="str">
        <f>VLOOKUP(H795,通道基本信息!B:K,8,0)</f>
        <v>R</v>
      </c>
      <c r="H795" s="177" t="s">
        <v>1479</v>
      </c>
      <c r="I795" s="177">
        <v>1</v>
      </c>
      <c r="J795" s="177">
        <v>45</v>
      </c>
      <c r="K795" s="177">
        <v>11711.5</v>
      </c>
      <c r="L795" s="177">
        <v>11756.5</v>
      </c>
      <c r="M795" s="177" t="s">
        <v>719</v>
      </c>
      <c r="N795" s="177" t="s">
        <v>487</v>
      </c>
      <c r="O795" s="2" t="str">
        <f>VLOOKUP(H795,通道基本信息!B:L,3,FALSE)</f>
        <v>CS9C</v>
      </c>
    </row>
    <row r="796" s="2" customFormat="1" ht="13.5" hidden="1" customHeight="1" spans="1:15">
      <c r="A796" s="177">
        <v>793</v>
      </c>
      <c r="B796" s="177" t="str">
        <f t="shared" si="24"/>
        <v>CS9C-T004-12-2</v>
      </c>
      <c r="C796" s="177" t="str">
        <f t="shared" si="25"/>
        <v>CS9C-TC1B</v>
      </c>
      <c r="D796" s="177" t="s">
        <v>566</v>
      </c>
      <c r="E796" s="177" t="str">
        <f>VLOOKUP(H796,通道基本信息!B:K,6,0)</f>
        <v>T</v>
      </c>
      <c r="F796" s="177" t="str">
        <f>VLOOKUP(H796,通道基本信息!B:K,5,0)</f>
        <v>C</v>
      </c>
      <c r="G796" s="177" t="str">
        <f>VLOOKUP(H796,通道基本信息!B:K,8,0)</f>
        <v>R</v>
      </c>
      <c r="H796" s="177" t="s">
        <v>1479</v>
      </c>
      <c r="I796" s="177">
        <v>2</v>
      </c>
      <c r="J796" s="177">
        <v>36</v>
      </c>
      <c r="K796" s="177">
        <v>11762</v>
      </c>
      <c r="L796" s="177">
        <v>11798</v>
      </c>
      <c r="M796" s="177" t="s">
        <v>657</v>
      </c>
      <c r="N796" s="177" t="s">
        <v>468</v>
      </c>
      <c r="O796" s="2" t="str">
        <f>VLOOKUP(H796,通道基本信息!B:L,3,FALSE)</f>
        <v>CS9C</v>
      </c>
    </row>
    <row r="797" s="2" customFormat="1" ht="13.5" hidden="1" customHeight="1" spans="1:15">
      <c r="A797" s="177">
        <v>794</v>
      </c>
      <c r="B797" s="177" t="str">
        <f t="shared" si="24"/>
        <v>CS9C-T004-12-3</v>
      </c>
      <c r="C797" s="177" t="str">
        <f t="shared" si="25"/>
        <v>CS9C-TC2B</v>
      </c>
      <c r="D797" s="177" t="s">
        <v>568</v>
      </c>
      <c r="E797" s="177" t="str">
        <f>VLOOKUP(H797,通道基本信息!B:K,6,0)</f>
        <v>T</v>
      </c>
      <c r="F797" s="177" t="str">
        <f>VLOOKUP(H797,通道基本信息!B:K,5,0)</f>
        <v>C</v>
      </c>
      <c r="G797" s="177" t="str">
        <f>VLOOKUP(H797,通道基本信息!B:K,8,0)</f>
        <v>R</v>
      </c>
      <c r="H797" s="177" t="s">
        <v>1479</v>
      </c>
      <c r="I797" s="177">
        <v>3</v>
      </c>
      <c r="J797" s="177">
        <v>36</v>
      </c>
      <c r="K797" s="177">
        <v>11802</v>
      </c>
      <c r="L797" s="177">
        <v>11838</v>
      </c>
      <c r="M797" s="177" t="s">
        <v>658</v>
      </c>
      <c r="N797" s="177" t="s">
        <v>470</v>
      </c>
      <c r="O797" s="2" t="str">
        <f>VLOOKUP(H797,通道基本信息!B:L,3,FALSE)</f>
        <v>CS9C</v>
      </c>
    </row>
    <row r="798" s="2" customFormat="1" ht="13.5" hidden="1" customHeight="1" spans="1:15">
      <c r="A798" s="177">
        <v>795</v>
      </c>
      <c r="B798" s="177" t="str">
        <f t="shared" si="24"/>
        <v>CS9C-T004-12-4</v>
      </c>
      <c r="C798" s="177" t="str">
        <f t="shared" si="25"/>
        <v>CS9C-TC3B</v>
      </c>
      <c r="D798" s="177" t="s">
        <v>569</v>
      </c>
      <c r="E798" s="177" t="str">
        <f>VLOOKUP(H798,通道基本信息!B:K,6,0)</f>
        <v>T</v>
      </c>
      <c r="F798" s="177" t="str">
        <f>VLOOKUP(H798,通道基本信息!B:K,5,0)</f>
        <v>C</v>
      </c>
      <c r="G798" s="177" t="str">
        <f>VLOOKUP(H798,通道基本信息!B:K,8,0)</f>
        <v>R</v>
      </c>
      <c r="H798" s="177" t="s">
        <v>1479</v>
      </c>
      <c r="I798" s="177">
        <v>4</v>
      </c>
      <c r="J798" s="177">
        <v>36</v>
      </c>
      <c r="K798" s="177">
        <v>11842</v>
      </c>
      <c r="L798" s="177">
        <v>11878</v>
      </c>
      <c r="M798" s="177" t="s">
        <v>660</v>
      </c>
      <c r="N798" s="177" t="s">
        <v>472</v>
      </c>
      <c r="O798" s="2" t="str">
        <f>VLOOKUP(H798,通道基本信息!B:L,3,FALSE)</f>
        <v>CS9C</v>
      </c>
    </row>
    <row r="799" s="2" customFormat="1" ht="13.5" hidden="1" customHeight="1" spans="1:15">
      <c r="A799" s="177">
        <v>796</v>
      </c>
      <c r="B799" s="177" t="str">
        <f t="shared" si="24"/>
        <v>CS9C-T004-12-5</v>
      </c>
      <c r="C799" s="177" t="str">
        <f t="shared" si="25"/>
        <v>CS9C-TC4B</v>
      </c>
      <c r="D799" s="177" t="s">
        <v>570</v>
      </c>
      <c r="E799" s="177" t="str">
        <f>VLOOKUP(H799,通道基本信息!B:K,6,0)</f>
        <v>T</v>
      </c>
      <c r="F799" s="177" t="str">
        <f>VLOOKUP(H799,通道基本信息!B:K,5,0)</f>
        <v>C</v>
      </c>
      <c r="G799" s="177" t="str">
        <f>VLOOKUP(H799,通道基本信息!B:K,8,0)</f>
        <v>R</v>
      </c>
      <c r="H799" s="177" t="s">
        <v>1479</v>
      </c>
      <c r="I799" s="177">
        <v>5</v>
      </c>
      <c r="J799" s="177">
        <v>36</v>
      </c>
      <c r="K799" s="177">
        <v>11882</v>
      </c>
      <c r="L799" s="177">
        <v>11918</v>
      </c>
      <c r="M799" s="177" t="s">
        <v>661</v>
      </c>
      <c r="N799" s="177" t="s">
        <v>474</v>
      </c>
      <c r="O799" s="2" t="str">
        <f>VLOOKUP(H799,通道基本信息!B:L,3,FALSE)</f>
        <v>CS9C</v>
      </c>
    </row>
    <row r="800" s="2" customFormat="1" ht="13.5" hidden="1" customHeight="1" spans="1:15">
      <c r="A800" s="177">
        <v>797</v>
      </c>
      <c r="B800" s="177" t="str">
        <f t="shared" si="24"/>
        <v>CS9C-T004-12-6</v>
      </c>
      <c r="C800" s="177" t="str">
        <f t="shared" si="25"/>
        <v>CS9C-TC5B</v>
      </c>
      <c r="D800" s="177" t="s">
        <v>571</v>
      </c>
      <c r="E800" s="177" t="str">
        <f>VLOOKUP(H800,通道基本信息!B:K,6,0)</f>
        <v>T</v>
      </c>
      <c r="F800" s="177" t="str">
        <f>VLOOKUP(H800,通道基本信息!B:K,5,0)</f>
        <v>C</v>
      </c>
      <c r="G800" s="177" t="str">
        <f>VLOOKUP(H800,通道基本信息!B:K,8,0)</f>
        <v>R</v>
      </c>
      <c r="H800" s="177" t="s">
        <v>1479</v>
      </c>
      <c r="I800" s="177">
        <v>6</v>
      </c>
      <c r="J800" s="177">
        <v>36</v>
      </c>
      <c r="K800" s="177">
        <v>11922</v>
      </c>
      <c r="L800" s="177">
        <v>11958</v>
      </c>
      <c r="M800" s="177" t="s">
        <v>663</v>
      </c>
      <c r="N800" s="177" t="s">
        <v>476</v>
      </c>
      <c r="O800" s="2" t="str">
        <f>VLOOKUP(H800,通道基本信息!B:L,3,FALSE)</f>
        <v>CS9C</v>
      </c>
    </row>
    <row r="801" s="2" customFormat="1" ht="13.5" hidden="1" customHeight="1" spans="1:15">
      <c r="A801" s="177">
        <v>798</v>
      </c>
      <c r="B801" s="177" t="str">
        <f t="shared" si="24"/>
        <v>CS9C-T004-12-7</v>
      </c>
      <c r="C801" s="177" t="str">
        <f t="shared" si="25"/>
        <v>CS9C-TC6B</v>
      </c>
      <c r="D801" s="177" t="s">
        <v>572</v>
      </c>
      <c r="E801" s="177" t="str">
        <f>VLOOKUP(H801,通道基本信息!B:K,6,0)</f>
        <v>T</v>
      </c>
      <c r="F801" s="177" t="str">
        <f>VLOOKUP(H801,通道基本信息!B:K,5,0)</f>
        <v>C</v>
      </c>
      <c r="G801" s="177" t="str">
        <f>VLOOKUP(H801,通道基本信息!B:K,8,0)</f>
        <v>R</v>
      </c>
      <c r="H801" s="177" t="s">
        <v>1479</v>
      </c>
      <c r="I801" s="177">
        <v>7</v>
      </c>
      <c r="J801" s="177">
        <v>36</v>
      </c>
      <c r="K801" s="177">
        <v>11962</v>
      </c>
      <c r="L801" s="177">
        <v>11998</v>
      </c>
      <c r="M801" s="177" t="s">
        <v>700</v>
      </c>
      <c r="N801" s="177" t="s">
        <v>478</v>
      </c>
      <c r="O801" s="2" t="str">
        <f>VLOOKUP(H801,通道基本信息!B:L,3,FALSE)</f>
        <v>CS9C</v>
      </c>
    </row>
    <row r="802" s="2" customFormat="1" ht="13.5" hidden="1" customHeight="1" spans="1:15">
      <c r="A802" s="177">
        <v>799</v>
      </c>
      <c r="B802" s="177" t="str">
        <f t="shared" si="24"/>
        <v>CS9C-T004-12-8</v>
      </c>
      <c r="C802" s="177" t="str">
        <f t="shared" si="25"/>
        <v>CS9C-TC7B</v>
      </c>
      <c r="D802" s="177" t="s">
        <v>573</v>
      </c>
      <c r="E802" s="177" t="str">
        <f>VLOOKUP(H802,通道基本信息!B:K,6,0)</f>
        <v>T</v>
      </c>
      <c r="F802" s="177" t="str">
        <f>VLOOKUP(H802,通道基本信息!B:K,5,0)</f>
        <v>C</v>
      </c>
      <c r="G802" s="177" t="str">
        <f>VLOOKUP(H802,通道基本信息!B:K,8,0)</f>
        <v>R</v>
      </c>
      <c r="H802" s="177" t="s">
        <v>1479</v>
      </c>
      <c r="I802" s="177">
        <v>8</v>
      </c>
      <c r="J802" s="177">
        <v>36</v>
      </c>
      <c r="K802" s="177">
        <v>12002</v>
      </c>
      <c r="L802" s="177">
        <v>12038</v>
      </c>
      <c r="M802" s="177" t="s">
        <v>703</v>
      </c>
      <c r="N802" s="177" t="s">
        <v>480</v>
      </c>
      <c r="O802" s="2" t="str">
        <f>VLOOKUP(H802,通道基本信息!B:L,3,FALSE)</f>
        <v>CS9C</v>
      </c>
    </row>
    <row r="803" s="2" customFormat="1" ht="13.5" hidden="1" customHeight="1" spans="1:15">
      <c r="A803" s="177">
        <v>800</v>
      </c>
      <c r="B803" s="177" t="str">
        <f t="shared" si="24"/>
        <v>CS9C-T004-12-9</v>
      </c>
      <c r="C803" s="177" t="str">
        <f t="shared" si="25"/>
        <v>CS9C-TC8B</v>
      </c>
      <c r="D803" s="177" t="s">
        <v>574</v>
      </c>
      <c r="E803" s="177" t="str">
        <f>VLOOKUP(H803,通道基本信息!B:K,6,0)</f>
        <v>T</v>
      </c>
      <c r="F803" s="177" t="str">
        <f>VLOOKUP(H803,通道基本信息!B:K,5,0)</f>
        <v>C</v>
      </c>
      <c r="G803" s="177" t="str">
        <f>VLOOKUP(H803,通道基本信息!B:K,8,0)</f>
        <v>R</v>
      </c>
      <c r="H803" s="177" t="s">
        <v>1479</v>
      </c>
      <c r="I803" s="177">
        <v>9</v>
      </c>
      <c r="J803" s="177">
        <v>36</v>
      </c>
      <c r="K803" s="177">
        <v>12042</v>
      </c>
      <c r="L803" s="177">
        <v>12078</v>
      </c>
      <c r="M803" s="177" t="s">
        <v>706</v>
      </c>
      <c r="N803" s="177" t="s">
        <v>482</v>
      </c>
      <c r="O803" s="2" t="str">
        <f>VLOOKUP(H803,通道基本信息!B:L,3,FALSE)</f>
        <v>CS9C</v>
      </c>
    </row>
    <row r="804" s="2" customFormat="1" ht="13.5" hidden="1" customHeight="1" spans="1:15">
      <c r="A804" s="177">
        <v>801</v>
      </c>
      <c r="B804" s="177" t="str">
        <f t="shared" si="24"/>
        <v>CS9C-T004-12-10</v>
      </c>
      <c r="C804" s="177" t="str">
        <f t="shared" si="25"/>
        <v>CS9C-TC9B</v>
      </c>
      <c r="D804" s="177" t="s">
        <v>1400</v>
      </c>
      <c r="E804" s="177" t="str">
        <f>VLOOKUP(H804,通道基本信息!B:K,6,0)</f>
        <v>T</v>
      </c>
      <c r="F804" s="177" t="str">
        <f>VLOOKUP(H804,通道基本信息!B:K,5,0)</f>
        <v>C</v>
      </c>
      <c r="G804" s="177" t="str">
        <f>VLOOKUP(H804,通道基本信息!B:K,8,0)</f>
        <v>R</v>
      </c>
      <c r="H804" s="177" t="s">
        <v>1479</v>
      </c>
      <c r="I804" s="177">
        <v>10</v>
      </c>
      <c r="J804" s="177">
        <v>36</v>
      </c>
      <c r="K804" s="177">
        <v>12082</v>
      </c>
      <c r="L804" s="177">
        <v>12118</v>
      </c>
      <c r="M804" s="177" t="s">
        <v>709</v>
      </c>
      <c r="N804" s="177" t="s">
        <v>1119</v>
      </c>
      <c r="O804" s="2" t="str">
        <f>VLOOKUP(H804,通道基本信息!B:L,3,FALSE)</f>
        <v>CS9C</v>
      </c>
    </row>
    <row r="805" s="2" customFormat="1" ht="13.5" hidden="1" customHeight="1" spans="1:15">
      <c r="A805" s="177">
        <v>802</v>
      </c>
      <c r="B805" s="177" t="str">
        <f t="shared" si="24"/>
        <v>CS9C-T004-12-11</v>
      </c>
      <c r="C805" s="177" t="str">
        <f t="shared" si="25"/>
        <v>CS9C-TC10B</v>
      </c>
      <c r="D805" s="177" t="s">
        <v>1401</v>
      </c>
      <c r="E805" s="177" t="str">
        <f>VLOOKUP(H805,通道基本信息!B:K,6,0)</f>
        <v>T</v>
      </c>
      <c r="F805" s="177" t="str">
        <f>VLOOKUP(H805,通道基本信息!B:K,5,0)</f>
        <v>C</v>
      </c>
      <c r="G805" s="177" t="str">
        <f>VLOOKUP(H805,通道基本信息!B:K,8,0)</f>
        <v>R</v>
      </c>
      <c r="H805" s="177" t="s">
        <v>1479</v>
      </c>
      <c r="I805" s="177">
        <v>11</v>
      </c>
      <c r="J805" s="177">
        <v>36</v>
      </c>
      <c r="K805" s="177">
        <v>12122</v>
      </c>
      <c r="L805" s="177">
        <v>12158</v>
      </c>
      <c r="M805" s="177" t="s">
        <v>712</v>
      </c>
      <c r="N805" s="177" t="s">
        <v>1121</v>
      </c>
      <c r="O805" s="2" t="str">
        <f>VLOOKUP(H805,通道基本信息!B:L,3,FALSE)</f>
        <v>CS9C</v>
      </c>
    </row>
    <row r="806" s="2" customFormat="1" ht="13.5" hidden="1" customHeight="1" spans="1:15">
      <c r="A806" s="177">
        <v>803</v>
      </c>
      <c r="B806" s="177" t="str">
        <f t="shared" si="24"/>
        <v>CS9C-T004-12-12</v>
      </c>
      <c r="C806" s="177" t="str">
        <f t="shared" si="25"/>
        <v>CS9C-TC11B</v>
      </c>
      <c r="D806" s="177" t="s">
        <v>575</v>
      </c>
      <c r="E806" s="177" t="str">
        <f>VLOOKUP(H806,通道基本信息!B:K,6,0)</f>
        <v>T</v>
      </c>
      <c r="F806" s="177" t="str">
        <f>VLOOKUP(H806,通道基本信息!B:K,5,0)</f>
        <v>C</v>
      </c>
      <c r="G806" s="177" t="str">
        <f>VLOOKUP(H806,通道基本信息!B:K,8,0)</f>
        <v>R</v>
      </c>
      <c r="H806" s="177" t="s">
        <v>1479</v>
      </c>
      <c r="I806" s="177">
        <v>12</v>
      </c>
      <c r="J806" s="177">
        <v>36</v>
      </c>
      <c r="K806" s="177">
        <v>12162</v>
      </c>
      <c r="L806" s="177">
        <v>12198</v>
      </c>
      <c r="M806" s="177" t="s">
        <v>715</v>
      </c>
      <c r="N806" s="177" t="s">
        <v>485</v>
      </c>
      <c r="O806" s="2" t="str">
        <f>VLOOKUP(H806,通道基本信息!B:L,3,FALSE)</f>
        <v>CS9C</v>
      </c>
    </row>
    <row r="807" s="2" customFormat="1" ht="13.5" hidden="1" customHeight="1" spans="1:15">
      <c r="A807" s="177">
        <v>804</v>
      </c>
      <c r="B807" s="177" t="str">
        <f t="shared" si="24"/>
        <v>CS9C-T005-5-1</v>
      </c>
      <c r="C807" s="177" t="str">
        <f t="shared" si="25"/>
        <v>CS9C-TWE1A</v>
      </c>
      <c r="D807" s="177" t="s">
        <v>1480</v>
      </c>
      <c r="E807" s="177" t="str">
        <f>VLOOKUP(H807,通道基本信息!B:K,6,0)</f>
        <v>T</v>
      </c>
      <c r="F807" s="177" t="str">
        <f>VLOOKUP(H807,通道基本信息!B:K,5,0)</f>
        <v>W</v>
      </c>
      <c r="G807" s="177" t="str">
        <f>VLOOKUP(H807,通道基本信息!B:K,8,0)</f>
        <v>L</v>
      </c>
      <c r="H807" s="177" t="s">
        <v>1481</v>
      </c>
      <c r="I807" s="177">
        <v>1</v>
      </c>
      <c r="J807" s="177">
        <v>54</v>
      </c>
      <c r="K807" s="177">
        <v>11203</v>
      </c>
      <c r="L807" s="177">
        <v>11257</v>
      </c>
      <c r="M807" s="177" t="s">
        <v>1414</v>
      </c>
      <c r="N807" s="177" t="s">
        <v>1427</v>
      </c>
      <c r="O807" s="2" t="str">
        <f>VLOOKUP(H807,通道基本信息!B:L,3,FALSE)</f>
        <v>CS9C</v>
      </c>
    </row>
    <row r="808" s="2" customFormat="1" ht="13.5" hidden="1" customHeight="1" spans="1:15">
      <c r="A808" s="177">
        <v>805</v>
      </c>
      <c r="B808" s="177" t="str">
        <f t="shared" si="24"/>
        <v>CS9C-T005-5-2</v>
      </c>
      <c r="C808" s="177" t="str">
        <f t="shared" si="25"/>
        <v>CS9C-TWE2A</v>
      </c>
      <c r="D808" s="177" t="s">
        <v>1482</v>
      </c>
      <c r="E808" s="177" t="str">
        <f>VLOOKUP(H808,通道基本信息!B:K,6,0)</f>
        <v>T</v>
      </c>
      <c r="F808" s="177" t="str">
        <f>VLOOKUP(H808,通道基本信息!B:K,5,0)</f>
        <v>W</v>
      </c>
      <c r="G808" s="177" t="str">
        <f>VLOOKUP(H808,通道基本信息!B:K,8,0)</f>
        <v>L</v>
      </c>
      <c r="H808" s="177" t="s">
        <v>1481</v>
      </c>
      <c r="I808" s="177">
        <v>2</v>
      </c>
      <c r="J808" s="177">
        <v>54</v>
      </c>
      <c r="K808" s="177">
        <v>11263</v>
      </c>
      <c r="L808" s="177">
        <v>11317</v>
      </c>
      <c r="M808" s="177" t="s">
        <v>1417</v>
      </c>
      <c r="N808" s="177" t="s">
        <v>1429</v>
      </c>
      <c r="O808" s="2" t="str">
        <f>VLOOKUP(H808,通道基本信息!B:L,3,FALSE)</f>
        <v>CS9C</v>
      </c>
    </row>
    <row r="809" s="2" customFormat="1" ht="13.5" hidden="1" customHeight="1" spans="1:15">
      <c r="A809" s="177">
        <v>806</v>
      </c>
      <c r="B809" s="177" t="str">
        <f t="shared" si="24"/>
        <v>CS9C-T005-5-3</v>
      </c>
      <c r="C809" s="177" t="str">
        <f t="shared" si="25"/>
        <v>CS9C-TWE3A</v>
      </c>
      <c r="D809" s="177" t="s">
        <v>1483</v>
      </c>
      <c r="E809" s="177" t="str">
        <f>VLOOKUP(H809,通道基本信息!B:K,6,0)</f>
        <v>T</v>
      </c>
      <c r="F809" s="177" t="str">
        <f>VLOOKUP(H809,通道基本信息!B:K,5,0)</f>
        <v>W</v>
      </c>
      <c r="G809" s="177" t="str">
        <f>VLOOKUP(H809,通道基本信息!B:K,8,0)</f>
        <v>L</v>
      </c>
      <c r="H809" s="177" t="s">
        <v>1481</v>
      </c>
      <c r="I809" s="177">
        <v>3</v>
      </c>
      <c r="J809" s="177">
        <v>54</v>
      </c>
      <c r="K809" s="177">
        <v>11323</v>
      </c>
      <c r="L809" s="177">
        <v>11377</v>
      </c>
      <c r="M809" s="177" t="s">
        <v>1420</v>
      </c>
      <c r="N809" s="177" t="s">
        <v>1431</v>
      </c>
      <c r="O809" s="2" t="str">
        <f>VLOOKUP(H809,通道基本信息!B:L,3,FALSE)</f>
        <v>CS9C</v>
      </c>
    </row>
    <row r="810" s="2" customFormat="1" ht="13.5" hidden="1" customHeight="1" spans="1:15">
      <c r="A810" s="177">
        <v>807</v>
      </c>
      <c r="B810" s="177" t="str">
        <f t="shared" si="24"/>
        <v>CS9C-T005-5-4</v>
      </c>
      <c r="C810" s="177" t="str">
        <f t="shared" si="25"/>
        <v>CS9C-TWE4A</v>
      </c>
      <c r="D810" s="177" t="s">
        <v>1484</v>
      </c>
      <c r="E810" s="177" t="str">
        <f>VLOOKUP(H810,通道基本信息!B:K,6,0)</f>
        <v>T</v>
      </c>
      <c r="F810" s="177" t="str">
        <f>VLOOKUP(H810,通道基本信息!B:K,5,0)</f>
        <v>W</v>
      </c>
      <c r="G810" s="177" t="str">
        <f>VLOOKUP(H810,通道基本信息!B:K,8,0)</f>
        <v>L</v>
      </c>
      <c r="H810" s="177" t="s">
        <v>1481</v>
      </c>
      <c r="I810" s="177">
        <v>4</v>
      </c>
      <c r="J810" s="177">
        <v>36</v>
      </c>
      <c r="K810" s="177">
        <v>11382</v>
      </c>
      <c r="L810" s="177">
        <v>11418</v>
      </c>
      <c r="M810" s="177" t="s">
        <v>1423</v>
      </c>
      <c r="N810" s="177" t="s">
        <v>1433</v>
      </c>
      <c r="O810" s="2" t="str">
        <f>VLOOKUP(H810,通道基本信息!B:L,3,FALSE)</f>
        <v>CS9C</v>
      </c>
    </row>
    <row r="811" s="2" customFormat="1" ht="13.5" hidden="1" customHeight="1" spans="1:15">
      <c r="A811" s="177">
        <v>808</v>
      </c>
      <c r="B811" s="177" t="str">
        <f t="shared" si="24"/>
        <v>CS9C-T005-5-5</v>
      </c>
      <c r="C811" s="177" t="str">
        <f t="shared" si="25"/>
        <v>CS9C-TWE5A</v>
      </c>
      <c r="D811" s="177" t="s">
        <v>1485</v>
      </c>
      <c r="E811" s="177" t="str">
        <f>VLOOKUP(H811,通道基本信息!B:K,6,0)</f>
        <v>T</v>
      </c>
      <c r="F811" s="177" t="str">
        <f>VLOOKUP(H811,通道基本信息!B:K,5,0)</f>
        <v>W</v>
      </c>
      <c r="G811" s="177" t="str">
        <f>VLOOKUP(H811,通道基本信息!B:K,8,0)</f>
        <v>L</v>
      </c>
      <c r="H811" s="177" t="s">
        <v>1481</v>
      </c>
      <c r="I811" s="177">
        <v>5</v>
      </c>
      <c r="J811" s="177">
        <v>27</v>
      </c>
      <c r="K811" s="177">
        <v>11421.5</v>
      </c>
      <c r="L811" s="177">
        <v>11448.5</v>
      </c>
      <c r="M811" s="177" t="s">
        <v>1207</v>
      </c>
      <c r="N811" s="177" t="s">
        <v>1435</v>
      </c>
      <c r="O811" s="2" t="str">
        <f>VLOOKUP(H811,通道基本信息!B:L,3,FALSE)</f>
        <v>CS9C</v>
      </c>
    </row>
    <row r="812" s="2" customFormat="1" ht="13.5" hidden="1" customHeight="1" spans="1:15">
      <c r="A812" s="177">
        <v>809</v>
      </c>
      <c r="B812" s="177" t="str">
        <f t="shared" si="24"/>
        <v>CS9C-T006-5-1</v>
      </c>
      <c r="C812" s="177" t="str">
        <f t="shared" si="25"/>
        <v>CS9C-TMF01A</v>
      </c>
      <c r="D812" s="177" t="s">
        <v>1486</v>
      </c>
      <c r="E812" s="177" t="str">
        <f>VLOOKUP(H812,通道基本信息!B:K,6,0)</f>
        <v>T</v>
      </c>
      <c r="F812" s="177" t="str">
        <f>VLOOKUP(H812,通道基本信息!B:K,5,0)</f>
        <v>M</v>
      </c>
      <c r="G812" s="177" t="str">
        <f>VLOOKUP(H812,通道基本信息!B:K,8,0)</f>
        <v>H</v>
      </c>
      <c r="H812" s="177" t="s">
        <v>1487</v>
      </c>
      <c r="I812" s="177">
        <v>1</v>
      </c>
      <c r="J812" s="177">
        <v>36</v>
      </c>
      <c r="K812" s="177">
        <v>12502</v>
      </c>
      <c r="L812" s="177">
        <v>12538</v>
      </c>
      <c r="M812" s="177" t="s">
        <v>1438</v>
      </c>
      <c r="N812" s="177" t="s">
        <v>1439</v>
      </c>
      <c r="O812" s="2" t="str">
        <f>VLOOKUP(H812,通道基本信息!B:L,3,FALSE)</f>
        <v>CS9C</v>
      </c>
    </row>
    <row r="813" s="2" customFormat="1" ht="13.5" hidden="1" customHeight="1" spans="1:15">
      <c r="A813" s="177">
        <v>810</v>
      </c>
      <c r="B813" s="177" t="str">
        <f t="shared" si="24"/>
        <v>CS9C-T006-5-2</v>
      </c>
      <c r="C813" s="177" t="str">
        <f t="shared" si="25"/>
        <v>CS9C-TMF02A</v>
      </c>
      <c r="D813" s="177" t="s">
        <v>1488</v>
      </c>
      <c r="E813" s="177" t="str">
        <f>VLOOKUP(H813,通道基本信息!B:K,6,0)</f>
        <v>T</v>
      </c>
      <c r="F813" s="177" t="str">
        <f>VLOOKUP(H813,通道基本信息!B:K,5,0)</f>
        <v>M</v>
      </c>
      <c r="G813" s="177" t="str">
        <f>VLOOKUP(H813,通道基本信息!B:K,8,0)</f>
        <v>H</v>
      </c>
      <c r="H813" s="177" t="s">
        <v>1487</v>
      </c>
      <c r="I813" s="177">
        <v>2</v>
      </c>
      <c r="J813" s="177">
        <v>36</v>
      </c>
      <c r="K813" s="177">
        <v>12542</v>
      </c>
      <c r="L813" s="177">
        <v>12578</v>
      </c>
      <c r="M813" s="177" t="s">
        <v>1441</v>
      </c>
      <c r="N813" s="177" t="s">
        <v>1442</v>
      </c>
      <c r="O813" s="2" t="str">
        <f>VLOOKUP(H813,通道基本信息!B:L,3,FALSE)</f>
        <v>CS9C</v>
      </c>
    </row>
    <row r="814" s="2" customFormat="1" ht="13.5" hidden="1" customHeight="1" spans="1:15">
      <c r="A814" s="177">
        <v>811</v>
      </c>
      <c r="B814" s="177" t="str">
        <f t="shared" si="24"/>
        <v>CS9C-T006-5-3</v>
      </c>
      <c r="C814" s="177" t="str">
        <f t="shared" si="25"/>
        <v>CS9C-TMF03A</v>
      </c>
      <c r="D814" s="177" t="s">
        <v>1489</v>
      </c>
      <c r="E814" s="177" t="str">
        <f>VLOOKUP(H814,通道基本信息!B:K,6,0)</f>
        <v>T</v>
      </c>
      <c r="F814" s="177" t="str">
        <f>VLOOKUP(H814,通道基本信息!B:K,5,0)</f>
        <v>M</v>
      </c>
      <c r="G814" s="177" t="str">
        <f>VLOOKUP(H814,通道基本信息!B:K,8,0)</f>
        <v>H</v>
      </c>
      <c r="H814" s="177" t="s">
        <v>1487</v>
      </c>
      <c r="I814" s="177">
        <v>3</v>
      </c>
      <c r="J814" s="177">
        <v>54</v>
      </c>
      <c r="K814" s="177">
        <v>12583</v>
      </c>
      <c r="L814" s="177">
        <v>12637</v>
      </c>
      <c r="M814" s="177" t="s">
        <v>1444</v>
      </c>
      <c r="N814" s="177" t="s">
        <v>1445</v>
      </c>
      <c r="O814" s="2" t="str">
        <f>VLOOKUP(H814,通道基本信息!B:L,3,FALSE)</f>
        <v>CS9C</v>
      </c>
    </row>
    <row r="815" s="2" customFormat="1" ht="13.5" hidden="1" customHeight="1" spans="1:15">
      <c r="A815" s="177">
        <v>812</v>
      </c>
      <c r="B815" s="177" t="str">
        <f t="shared" si="24"/>
        <v>CS9C-T006-5-4</v>
      </c>
      <c r="C815" s="177" t="str">
        <f t="shared" si="25"/>
        <v>CS9C-TMF04A</v>
      </c>
      <c r="D815" s="177" t="s">
        <v>1490</v>
      </c>
      <c r="E815" s="177" t="str">
        <f>VLOOKUP(H815,通道基本信息!B:K,6,0)</f>
        <v>T</v>
      </c>
      <c r="F815" s="177" t="str">
        <f>VLOOKUP(H815,通道基本信息!B:K,5,0)</f>
        <v>M</v>
      </c>
      <c r="G815" s="177" t="str">
        <f>VLOOKUP(H815,通道基本信息!B:K,8,0)</f>
        <v>H</v>
      </c>
      <c r="H815" s="177" t="s">
        <v>1487</v>
      </c>
      <c r="I815" s="177">
        <v>4</v>
      </c>
      <c r="J815" s="177">
        <v>54</v>
      </c>
      <c r="K815" s="177">
        <v>12643</v>
      </c>
      <c r="L815" s="177">
        <v>12697</v>
      </c>
      <c r="M815" s="177" t="s">
        <v>1447</v>
      </c>
      <c r="N815" s="177" t="s">
        <v>1448</v>
      </c>
      <c r="O815" s="2" t="str">
        <f>VLOOKUP(H815,通道基本信息!B:L,3,FALSE)</f>
        <v>CS9C</v>
      </c>
    </row>
    <row r="816" s="2" customFormat="1" ht="13.5" hidden="1" customHeight="1" spans="1:15">
      <c r="A816" s="177">
        <v>813</v>
      </c>
      <c r="B816" s="177" t="str">
        <f t="shared" si="24"/>
        <v>CS9C-T006-5-5</v>
      </c>
      <c r="C816" s="177" t="str">
        <f t="shared" si="25"/>
        <v>CS9C-TMF05A</v>
      </c>
      <c r="D816" s="177" t="s">
        <v>1491</v>
      </c>
      <c r="E816" s="177" t="str">
        <f>VLOOKUP(H816,通道基本信息!B:K,6,0)</f>
        <v>T</v>
      </c>
      <c r="F816" s="177" t="str">
        <f>VLOOKUP(H816,通道基本信息!B:K,5,0)</f>
        <v>M</v>
      </c>
      <c r="G816" s="177" t="str">
        <f>VLOOKUP(H816,通道基本信息!B:K,8,0)</f>
        <v>H</v>
      </c>
      <c r="H816" s="177" t="s">
        <v>1487</v>
      </c>
      <c r="I816" s="177">
        <v>5</v>
      </c>
      <c r="J816" s="177">
        <v>36</v>
      </c>
      <c r="K816" s="177">
        <v>12702</v>
      </c>
      <c r="L816" s="177">
        <v>12738</v>
      </c>
      <c r="M816" s="177" t="s">
        <v>1450</v>
      </c>
      <c r="N816" s="177" t="s">
        <v>1451</v>
      </c>
      <c r="O816" s="2" t="str">
        <f>VLOOKUP(H816,通道基本信息!B:L,3,FALSE)</f>
        <v>CS9C</v>
      </c>
    </row>
    <row r="817" s="2" customFormat="1" ht="13.5" hidden="1" customHeight="1" spans="1:15">
      <c r="A817" s="177">
        <v>814</v>
      </c>
      <c r="B817" s="177" t="str">
        <f t="shared" si="24"/>
        <v>CS9C-T007-3-1</v>
      </c>
      <c r="C817" s="177" t="str">
        <f t="shared" si="25"/>
        <v>CS9C-TNF01A</v>
      </c>
      <c r="D817" s="177" t="s">
        <v>1492</v>
      </c>
      <c r="E817" s="177" t="str">
        <f>VLOOKUP(H817,通道基本信息!B:K,6,0)</f>
        <v>T</v>
      </c>
      <c r="F817" s="177" t="str">
        <f>VLOOKUP(H817,通道基本信息!B:K,5,0)</f>
        <v>N</v>
      </c>
      <c r="G817" s="177" t="str">
        <f>VLOOKUP(H817,通道基本信息!B:K,8,0)</f>
        <v>R</v>
      </c>
      <c r="H817" s="177" t="s">
        <v>1493</v>
      </c>
      <c r="I817" s="177">
        <v>1</v>
      </c>
      <c r="J817" s="177">
        <v>36</v>
      </c>
      <c r="K817" s="177">
        <v>12502</v>
      </c>
      <c r="L817" s="177">
        <v>12538</v>
      </c>
      <c r="M817" s="177" t="s">
        <v>1438</v>
      </c>
      <c r="N817" s="177" t="s">
        <v>1454</v>
      </c>
      <c r="O817" s="2" t="str">
        <f>VLOOKUP(H817,通道基本信息!B:L,3,FALSE)</f>
        <v>CS9C</v>
      </c>
    </row>
    <row r="818" s="2" customFormat="1" ht="13.5" hidden="1" customHeight="1" spans="1:15">
      <c r="A818" s="177">
        <v>815</v>
      </c>
      <c r="B818" s="177" t="str">
        <f t="shared" si="24"/>
        <v>CS9C-T007-3-2</v>
      </c>
      <c r="C818" s="177" t="str">
        <f t="shared" si="25"/>
        <v>CS9C-TNF04A</v>
      </c>
      <c r="D818" s="177" t="s">
        <v>1494</v>
      </c>
      <c r="E818" s="177" t="str">
        <f>VLOOKUP(H818,通道基本信息!B:K,6,0)</f>
        <v>T</v>
      </c>
      <c r="F818" s="177" t="str">
        <f>VLOOKUP(H818,通道基本信息!B:K,5,0)</f>
        <v>N</v>
      </c>
      <c r="G818" s="177" t="str">
        <f>VLOOKUP(H818,通道基本信息!B:K,8,0)</f>
        <v>R</v>
      </c>
      <c r="H818" s="177" t="s">
        <v>1493</v>
      </c>
      <c r="I818" s="177">
        <v>2</v>
      </c>
      <c r="J818" s="177">
        <v>54</v>
      </c>
      <c r="K818" s="177">
        <v>12643</v>
      </c>
      <c r="L818" s="177">
        <v>12697</v>
      </c>
      <c r="M818" s="177" t="s">
        <v>1447</v>
      </c>
      <c r="N818" s="177" t="s">
        <v>1460</v>
      </c>
      <c r="O818" s="2" t="str">
        <f>VLOOKUP(H818,通道基本信息!B:L,3,FALSE)</f>
        <v>CS9C</v>
      </c>
    </row>
    <row r="819" s="2" customFormat="1" ht="13.5" hidden="1" customHeight="1" spans="1:15">
      <c r="A819" s="177">
        <v>816</v>
      </c>
      <c r="B819" s="177" t="str">
        <f t="shared" si="24"/>
        <v>CS9C-T007-3-3</v>
      </c>
      <c r="C819" s="177" t="str">
        <f t="shared" si="25"/>
        <v>CS9C-TNF05A</v>
      </c>
      <c r="D819" s="177" t="s">
        <v>1495</v>
      </c>
      <c r="E819" s="177" t="str">
        <f>VLOOKUP(H819,通道基本信息!B:K,6,0)</f>
        <v>T</v>
      </c>
      <c r="F819" s="177" t="str">
        <f>VLOOKUP(H819,通道基本信息!B:K,5,0)</f>
        <v>N</v>
      </c>
      <c r="G819" s="177" t="str">
        <f>VLOOKUP(H819,通道基本信息!B:K,8,0)</f>
        <v>R</v>
      </c>
      <c r="H819" s="177" t="s">
        <v>1493</v>
      </c>
      <c r="I819" s="177">
        <v>3</v>
      </c>
      <c r="J819" s="177">
        <v>36</v>
      </c>
      <c r="K819" s="177">
        <v>12702</v>
      </c>
      <c r="L819" s="177">
        <v>12738</v>
      </c>
      <c r="M819" s="177" t="s">
        <v>1450</v>
      </c>
      <c r="N819" s="177" t="s">
        <v>1462</v>
      </c>
      <c r="O819" s="2" t="str">
        <f>VLOOKUP(H819,通道基本信息!B:L,3,FALSE)</f>
        <v>CS9C</v>
      </c>
    </row>
    <row r="820" s="2" customFormat="1" ht="13.5" hidden="1" customHeight="1" spans="1:15">
      <c r="A820" s="177">
        <v>817</v>
      </c>
      <c r="B820" s="177" t="str">
        <f t="shared" si="24"/>
        <v>CS9C-T008-1-1</v>
      </c>
      <c r="C820" s="177" t="str">
        <f t="shared" si="25"/>
        <v>CS9C-THKu-KaR</v>
      </c>
      <c r="D820" s="177" t="s">
        <v>1496</v>
      </c>
      <c r="E820" s="177" t="str">
        <f>VLOOKUP(H820,通道基本信息!B:K,6,0)</f>
        <v>T</v>
      </c>
      <c r="F820" s="177" t="str">
        <f>VLOOKUP(H820,通道基本信息!B:K,5,0)</f>
        <v>H</v>
      </c>
      <c r="G820" s="177" t="str">
        <f>VLOOKUP(H820,通道基本信息!B:K,8,0)</f>
        <v>R</v>
      </c>
      <c r="H820" s="177" t="s">
        <v>1497</v>
      </c>
      <c r="I820" s="177">
        <v>1</v>
      </c>
      <c r="J820" s="177">
        <v>200</v>
      </c>
      <c r="K820" s="177">
        <v>21490</v>
      </c>
      <c r="L820" s="177">
        <v>21690</v>
      </c>
      <c r="M820" s="177" t="s">
        <v>1465</v>
      </c>
      <c r="N820" s="177" t="s">
        <v>1498</v>
      </c>
      <c r="O820" s="2" t="str">
        <f>VLOOKUP(H820,通道基本信息!B:L,3,FALSE)</f>
        <v>CS9C</v>
      </c>
    </row>
    <row r="821" s="2" customFormat="1" ht="13.5" hidden="1" customHeight="1" spans="1:15">
      <c r="A821" s="177">
        <v>818</v>
      </c>
      <c r="B821" s="177" t="str">
        <f t="shared" si="24"/>
        <v>CS19-R007-1-1</v>
      </c>
      <c r="C821" s="177" t="str">
        <f t="shared" si="25"/>
        <v>CS19-RY1L</v>
      </c>
      <c r="D821" s="177" t="s">
        <v>1499</v>
      </c>
      <c r="E821" s="177" t="str">
        <f>VLOOKUP(H821,通道基本信息!B:K,6,0)</f>
        <v>R</v>
      </c>
      <c r="F821" s="177" t="str">
        <f>VLOOKUP(H821,通道基本信息!B:K,5,0)</f>
        <v>Y</v>
      </c>
      <c r="G821" s="177" t="str">
        <f>VLOOKUP(H821,通道基本信息!B:K,8,0)</f>
        <v>L</v>
      </c>
      <c r="H821" s="177" t="s">
        <v>1500</v>
      </c>
      <c r="I821" s="177">
        <v>1</v>
      </c>
      <c r="J821" s="177">
        <v>50</v>
      </c>
      <c r="K821" s="177">
        <v>29095</v>
      </c>
      <c r="L821" s="177">
        <v>29145</v>
      </c>
      <c r="M821" s="177"/>
      <c r="N821" s="177" t="s">
        <v>1501</v>
      </c>
      <c r="O821" s="2" t="str">
        <f>VLOOKUP(H821,通道基本信息!B:L,3,FALSE)</f>
        <v>CS19</v>
      </c>
    </row>
    <row r="822" s="2" customFormat="1" ht="13.5" hidden="1" customHeight="1" spans="1:15">
      <c r="A822" s="177">
        <v>819</v>
      </c>
      <c r="B822" s="177" t="str">
        <f t="shared" si="24"/>
        <v>CS19-R008-1-1</v>
      </c>
      <c r="C822" s="177" t="str">
        <f t="shared" si="25"/>
        <v>CS19-RY2L</v>
      </c>
      <c r="D822" s="177" t="s">
        <v>1502</v>
      </c>
      <c r="E822" s="177" t="str">
        <f>VLOOKUP(H822,通道基本信息!B:K,6,0)</f>
        <v>R</v>
      </c>
      <c r="F822" s="177" t="str">
        <f>VLOOKUP(H822,通道基本信息!B:K,5,0)</f>
        <v>Y</v>
      </c>
      <c r="G822" s="177" t="str">
        <f>VLOOKUP(H822,通道基本信息!B:K,8,0)</f>
        <v>L</v>
      </c>
      <c r="H822" s="177" t="s">
        <v>1503</v>
      </c>
      <c r="I822" s="177">
        <v>1</v>
      </c>
      <c r="J822" s="177">
        <v>50</v>
      </c>
      <c r="K822" s="177">
        <v>29151</v>
      </c>
      <c r="L822" s="177">
        <v>29201</v>
      </c>
      <c r="M822" s="177"/>
      <c r="N822" s="177" t="s">
        <v>1504</v>
      </c>
      <c r="O822" s="2" t="str">
        <f>VLOOKUP(H822,通道基本信息!B:L,3,FALSE)</f>
        <v>CS19</v>
      </c>
    </row>
    <row r="823" s="2" customFormat="1" ht="13.5" hidden="1" customHeight="1" spans="1:15">
      <c r="A823" s="177">
        <v>820</v>
      </c>
      <c r="B823" s="177" t="str">
        <f t="shared" si="24"/>
        <v>CS19-R009-1-1</v>
      </c>
      <c r="C823" s="177" t="str">
        <f t="shared" si="25"/>
        <v>CS19-RY3L</v>
      </c>
      <c r="D823" s="177" t="s">
        <v>1505</v>
      </c>
      <c r="E823" s="177" t="str">
        <f>VLOOKUP(H823,通道基本信息!B:K,6,0)</f>
        <v>R</v>
      </c>
      <c r="F823" s="177" t="str">
        <f>VLOOKUP(H823,通道基本信息!B:K,5,0)</f>
        <v>Y</v>
      </c>
      <c r="G823" s="177" t="str">
        <f>VLOOKUP(H823,通道基本信息!B:K,8,0)</f>
        <v>L</v>
      </c>
      <c r="H823" s="177" t="s">
        <v>1506</v>
      </c>
      <c r="I823" s="177">
        <v>1</v>
      </c>
      <c r="J823" s="177">
        <v>50</v>
      </c>
      <c r="K823" s="177">
        <v>29207</v>
      </c>
      <c r="L823" s="177">
        <v>29257</v>
      </c>
      <c r="M823" s="177"/>
      <c r="N823" s="177" t="s">
        <v>1507</v>
      </c>
      <c r="O823" s="2" t="str">
        <f>VLOOKUP(H823,通道基本信息!B:L,3,FALSE)</f>
        <v>CS19</v>
      </c>
    </row>
    <row r="824" s="2" customFormat="1" ht="13.5" hidden="1" customHeight="1" spans="1:15">
      <c r="A824" s="177">
        <v>821</v>
      </c>
      <c r="B824" s="177" t="str">
        <f t="shared" si="24"/>
        <v>CS19-R010-1-1</v>
      </c>
      <c r="C824" s="177" t="str">
        <f t="shared" si="25"/>
        <v>CS19-RY4L</v>
      </c>
      <c r="D824" s="177" t="s">
        <v>1508</v>
      </c>
      <c r="E824" s="177" t="str">
        <f>VLOOKUP(H824,通道基本信息!B:K,6,0)</f>
        <v>R</v>
      </c>
      <c r="F824" s="177" t="str">
        <f>VLOOKUP(H824,通道基本信息!B:K,5,0)</f>
        <v>Y</v>
      </c>
      <c r="G824" s="177" t="str">
        <f>VLOOKUP(H824,通道基本信息!B:K,8,0)</f>
        <v>L</v>
      </c>
      <c r="H824" s="177" t="s">
        <v>1509</v>
      </c>
      <c r="I824" s="177">
        <v>1</v>
      </c>
      <c r="J824" s="177">
        <v>50</v>
      </c>
      <c r="K824" s="177">
        <v>29023</v>
      </c>
      <c r="L824" s="177">
        <v>29073</v>
      </c>
      <c r="M824" s="177"/>
      <c r="N824" s="177" t="s">
        <v>1510</v>
      </c>
      <c r="O824" s="2" t="str">
        <f>VLOOKUP(H824,通道基本信息!B:L,3,FALSE)</f>
        <v>CS19</v>
      </c>
    </row>
    <row r="825" s="2" customFormat="1" ht="13.5" hidden="1" customHeight="1" spans="1:15">
      <c r="A825" s="177">
        <v>822</v>
      </c>
      <c r="B825" s="177" t="str">
        <f t="shared" si="24"/>
        <v>CS19-R011-1-1</v>
      </c>
      <c r="C825" s="177" t="str">
        <f t="shared" si="25"/>
        <v>CS19-RY5R</v>
      </c>
      <c r="D825" s="177" t="s">
        <v>1511</v>
      </c>
      <c r="E825" s="177" t="str">
        <f>VLOOKUP(H825,通道基本信息!B:K,6,0)</f>
        <v>R</v>
      </c>
      <c r="F825" s="177" t="str">
        <f>VLOOKUP(H825,通道基本信息!B:K,5,0)</f>
        <v>Y</v>
      </c>
      <c r="G825" s="177" t="str">
        <f>VLOOKUP(H825,通道基本信息!B:K,8,0)</f>
        <v>R</v>
      </c>
      <c r="H825" s="177" t="s">
        <v>1512</v>
      </c>
      <c r="I825" s="177">
        <v>1</v>
      </c>
      <c r="J825" s="177">
        <v>50</v>
      </c>
      <c r="K825" s="177">
        <v>29207</v>
      </c>
      <c r="L825" s="177">
        <v>29257</v>
      </c>
      <c r="M825" s="177"/>
      <c r="N825" s="177" t="s">
        <v>1513</v>
      </c>
      <c r="O825" s="2" t="str">
        <f>VLOOKUP(H825,通道基本信息!B:L,3,FALSE)</f>
        <v>CS19</v>
      </c>
    </row>
    <row r="826" s="2" customFormat="1" ht="13.5" hidden="1" customHeight="1" spans="1:15">
      <c r="A826" s="177">
        <v>823</v>
      </c>
      <c r="B826" s="177" t="str">
        <f t="shared" si="24"/>
        <v>CS19-R012-1-1</v>
      </c>
      <c r="C826" s="177" t="str">
        <f t="shared" si="25"/>
        <v>CS19-RY6R</v>
      </c>
      <c r="D826" s="177" t="s">
        <v>1514</v>
      </c>
      <c r="E826" s="177" t="str">
        <f>VLOOKUP(H826,通道基本信息!B:K,6,0)</f>
        <v>R</v>
      </c>
      <c r="F826" s="177" t="str">
        <f>VLOOKUP(H826,通道基本信息!B:K,5,0)</f>
        <v>Y</v>
      </c>
      <c r="G826" s="177" t="str">
        <f>VLOOKUP(H826,通道基本信息!B:K,8,0)</f>
        <v>R</v>
      </c>
      <c r="H826" s="177" t="s">
        <v>1515</v>
      </c>
      <c r="I826" s="177">
        <v>1</v>
      </c>
      <c r="J826" s="177">
        <v>50</v>
      </c>
      <c r="K826" s="177">
        <v>29095</v>
      </c>
      <c r="L826" s="177">
        <v>29145</v>
      </c>
      <c r="M826" s="177"/>
      <c r="N826" s="177" t="s">
        <v>1516</v>
      </c>
      <c r="O826" s="2" t="str">
        <f>VLOOKUP(H826,通道基本信息!B:L,3,FALSE)</f>
        <v>CS19</v>
      </c>
    </row>
    <row r="827" s="2" customFormat="1" ht="13.5" hidden="1" customHeight="1" spans="1:15">
      <c r="A827" s="177">
        <v>824</v>
      </c>
      <c r="B827" s="177" t="str">
        <f t="shared" si="24"/>
        <v>CS19-R013-1-1</v>
      </c>
      <c r="C827" s="177" t="str">
        <f t="shared" si="25"/>
        <v>CS19-RY7R</v>
      </c>
      <c r="D827" s="177" t="s">
        <v>1517</v>
      </c>
      <c r="E827" s="177" t="str">
        <f>VLOOKUP(H827,通道基本信息!B:K,6,0)</f>
        <v>R</v>
      </c>
      <c r="F827" s="177" t="str">
        <f>VLOOKUP(H827,通道基本信息!B:K,5,0)</f>
        <v>Y</v>
      </c>
      <c r="G827" s="177" t="str">
        <f>VLOOKUP(H827,通道基本信息!B:K,8,0)</f>
        <v>R</v>
      </c>
      <c r="H827" s="177" t="s">
        <v>1518</v>
      </c>
      <c r="I827" s="177">
        <v>1</v>
      </c>
      <c r="J827" s="177">
        <v>50</v>
      </c>
      <c r="K827" s="177">
        <v>29263</v>
      </c>
      <c r="L827" s="177">
        <v>29313</v>
      </c>
      <c r="M827" s="177"/>
      <c r="N827" s="177" t="s">
        <v>1519</v>
      </c>
      <c r="O827" s="2" t="str">
        <f>VLOOKUP(H827,通道基本信息!B:L,3,FALSE)</f>
        <v>CS19</v>
      </c>
    </row>
    <row r="828" s="2" customFormat="1" ht="13.5" hidden="1" customHeight="1" spans="1:15">
      <c r="A828" s="177">
        <v>825</v>
      </c>
      <c r="B828" s="177" t="str">
        <f t="shared" si="24"/>
        <v>CS19-R014-1-1</v>
      </c>
      <c r="C828" s="177" t="str">
        <f t="shared" si="25"/>
        <v>CS19-RY8L</v>
      </c>
      <c r="D828" s="177" t="s">
        <v>1520</v>
      </c>
      <c r="E828" s="177" t="str">
        <f>VLOOKUP(H828,通道基本信息!B:K,6,0)</f>
        <v>R</v>
      </c>
      <c r="F828" s="177" t="str">
        <f>VLOOKUP(H828,通道基本信息!B:K,5,0)</f>
        <v>Y</v>
      </c>
      <c r="G828" s="177" t="str">
        <f>VLOOKUP(H828,通道基本信息!B:K,8,0)</f>
        <v>L</v>
      </c>
      <c r="H828" s="177" t="s">
        <v>1521</v>
      </c>
      <c r="I828" s="177">
        <v>1</v>
      </c>
      <c r="J828" s="177">
        <v>50</v>
      </c>
      <c r="K828" s="177">
        <v>29263</v>
      </c>
      <c r="L828" s="177">
        <v>29313</v>
      </c>
      <c r="M828" s="177"/>
      <c r="N828" s="177" t="s">
        <v>1522</v>
      </c>
      <c r="O828" s="2" t="str">
        <f>VLOOKUP(H828,通道基本信息!B:L,3,FALSE)</f>
        <v>CS19</v>
      </c>
    </row>
    <row r="829" s="2" customFormat="1" ht="13.5" hidden="1" customHeight="1" spans="1:15">
      <c r="A829" s="177">
        <v>826</v>
      </c>
      <c r="B829" s="177" t="str">
        <f t="shared" si="24"/>
        <v>CS19-R015-1-1</v>
      </c>
      <c r="C829" s="177" t="str">
        <f t="shared" si="25"/>
        <v>CS19-RY9R</v>
      </c>
      <c r="D829" s="177" t="s">
        <v>1523</v>
      </c>
      <c r="E829" s="177" t="str">
        <f>VLOOKUP(H829,通道基本信息!B:K,6,0)</f>
        <v>R</v>
      </c>
      <c r="F829" s="177" t="str">
        <f>VLOOKUP(H829,通道基本信息!B:K,5,0)</f>
        <v>Y</v>
      </c>
      <c r="G829" s="177" t="str">
        <f>VLOOKUP(H829,通道基本信息!B:K,8,0)</f>
        <v>R</v>
      </c>
      <c r="H829" s="177" t="s">
        <v>1524</v>
      </c>
      <c r="I829" s="177">
        <v>1</v>
      </c>
      <c r="J829" s="177">
        <v>50</v>
      </c>
      <c r="K829" s="177">
        <v>29151</v>
      </c>
      <c r="L829" s="177">
        <v>29201</v>
      </c>
      <c r="M829" s="177"/>
      <c r="N829" s="177" t="s">
        <v>1525</v>
      </c>
      <c r="O829" s="2" t="str">
        <f>VLOOKUP(H829,通道基本信息!B:L,3,FALSE)</f>
        <v>CS19</v>
      </c>
    </row>
    <row r="830" s="2" customFormat="1" ht="13.5" hidden="1" customHeight="1" spans="1:15">
      <c r="A830" s="177">
        <v>827</v>
      </c>
      <c r="B830" s="177" t="str">
        <f t="shared" si="24"/>
        <v>CS19-R016-1-1</v>
      </c>
      <c r="C830" s="177" t="str">
        <f t="shared" si="25"/>
        <v>CS19-RY10R</v>
      </c>
      <c r="D830" s="177" t="s">
        <v>1526</v>
      </c>
      <c r="E830" s="177" t="str">
        <f>VLOOKUP(H830,通道基本信息!B:K,6,0)</f>
        <v>R</v>
      </c>
      <c r="F830" s="177" t="str">
        <f>VLOOKUP(H830,通道基本信息!B:K,5,0)</f>
        <v>Y</v>
      </c>
      <c r="G830" s="177" t="str">
        <f>VLOOKUP(H830,通道基本信息!B:K,8,0)</f>
        <v>R</v>
      </c>
      <c r="H830" s="177" t="s">
        <v>1527</v>
      </c>
      <c r="I830" s="177">
        <v>1</v>
      </c>
      <c r="J830" s="177">
        <v>50</v>
      </c>
      <c r="K830" s="177">
        <v>29375</v>
      </c>
      <c r="L830" s="177">
        <v>29425</v>
      </c>
      <c r="M830" s="177"/>
      <c r="N830" s="177" t="s">
        <v>1528</v>
      </c>
      <c r="O830" s="2" t="str">
        <f>VLOOKUP(H830,通道基本信息!B:L,3,FALSE)</f>
        <v>CS19</v>
      </c>
    </row>
    <row r="831" s="2" customFormat="1" ht="13.5" hidden="1" customHeight="1" spans="1:15">
      <c r="A831" s="177">
        <v>828</v>
      </c>
      <c r="B831" s="177" t="str">
        <f t="shared" si="24"/>
        <v>CS19-R017-1-1</v>
      </c>
      <c r="C831" s="177" t="str">
        <f t="shared" si="25"/>
        <v>CS19-RY11R</v>
      </c>
      <c r="D831" s="177" t="s">
        <v>1529</v>
      </c>
      <c r="E831" s="177" t="str">
        <f>VLOOKUP(H831,通道基本信息!B:K,6,0)</f>
        <v>R</v>
      </c>
      <c r="F831" s="177" t="str">
        <f>VLOOKUP(H831,通道基本信息!B:K,5,0)</f>
        <v>Y</v>
      </c>
      <c r="G831" s="177" t="str">
        <f>VLOOKUP(H831,通道基本信息!B:K,8,0)</f>
        <v>R</v>
      </c>
      <c r="H831" s="177" t="s">
        <v>1530</v>
      </c>
      <c r="I831" s="177">
        <v>1</v>
      </c>
      <c r="J831" s="177">
        <v>50</v>
      </c>
      <c r="K831" s="177">
        <v>29319</v>
      </c>
      <c r="L831" s="177">
        <v>29369</v>
      </c>
      <c r="M831" s="177"/>
      <c r="N831" s="177" t="s">
        <v>1531</v>
      </c>
      <c r="O831" s="2" t="str">
        <f>VLOOKUP(H831,通道基本信息!B:L,3,FALSE)</f>
        <v>CS19</v>
      </c>
    </row>
    <row r="832" s="2" customFormat="1" ht="13.5" hidden="1" customHeight="1" spans="1:15">
      <c r="A832" s="177">
        <v>829</v>
      </c>
      <c r="B832" s="177" t="str">
        <f t="shared" si="24"/>
        <v>CS19-R018-1-1</v>
      </c>
      <c r="C832" s="177" t="str">
        <f t="shared" si="25"/>
        <v>CS19-RY12R</v>
      </c>
      <c r="D832" s="177" t="s">
        <v>1532</v>
      </c>
      <c r="E832" s="177" t="str">
        <f>VLOOKUP(H832,通道基本信息!B:K,6,0)</f>
        <v>R</v>
      </c>
      <c r="F832" s="177" t="str">
        <f>VLOOKUP(H832,通道基本信息!B:K,5,0)</f>
        <v>Y</v>
      </c>
      <c r="G832" s="177" t="str">
        <f>VLOOKUP(H832,通道基本信息!B:K,8,0)</f>
        <v>R</v>
      </c>
      <c r="H832" s="177" t="s">
        <v>1533</v>
      </c>
      <c r="I832" s="177">
        <v>1</v>
      </c>
      <c r="J832" s="177">
        <v>50</v>
      </c>
      <c r="K832" s="177">
        <v>29023</v>
      </c>
      <c r="L832" s="177">
        <v>29073</v>
      </c>
      <c r="M832" s="177"/>
      <c r="N832" s="177" t="s">
        <v>1534</v>
      </c>
      <c r="O832" s="2" t="str">
        <f>VLOOKUP(H832,通道基本信息!B:L,3,FALSE)</f>
        <v>CS19</v>
      </c>
    </row>
    <row r="833" s="2" customFormat="1" ht="13.5" hidden="1" customHeight="1" spans="1:15">
      <c r="A833" s="177">
        <v>830</v>
      </c>
      <c r="B833" s="177" t="str">
        <f t="shared" ref="B833:B896" si="26">H833&amp;"-"&amp;I833</f>
        <v>CS19-R019-1-1</v>
      </c>
      <c r="C833" s="177" t="str">
        <f t="shared" si="25"/>
        <v>CS19-RY13L</v>
      </c>
      <c r="D833" s="177" t="s">
        <v>1535</v>
      </c>
      <c r="E833" s="177" t="str">
        <f>VLOOKUP(H833,通道基本信息!B:K,6,0)</f>
        <v>R</v>
      </c>
      <c r="F833" s="177" t="str">
        <f>VLOOKUP(H833,通道基本信息!B:K,5,0)</f>
        <v>Y</v>
      </c>
      <c r="G833" s="177" t="str">
        <f>VLOOKUP(H833,通道基本信息!B:K,8,0)</f>
        <v>L</v>
      </c>
      <c r="H833" s="177" t="s">
        <v>1536</v>
      </c>
      <c r="I833" s="177">
        <v>1</v>
      </c>
      <c r="J833" s="177">
        <v>50</v>
      </c>
      <c r="K833" s="177">
        <v>29375</v>
      </c>
      <c r="L833" s="177">
        <v>29425</v>
      </c>
      <c r="M833" s="177"/>
      <c r="N833" s="177" t="s">
        <v>1537</v>
      </c>
      <c r="O833" s="2" t="str">
        <f>VLOOKUP(H833,通道基本信息!B:L,3,FALSE)</f>
        <v>CS19</v>
      </c>
    </row>
    <row r="834" s="2" customFormat="1" ht="13.5" hidden="1" customHeight="1" spans="1:15">
      <c r="A834" s="177">
        <v>831</v>
      </c>
      <c r="B834" s="177" t="str">
        <f t="shared" si="26"/>
        <v>CS19-R020-1-1</v>
      </c>
      <c r="C834" s="177" t="str">
        <f t="shared" si="25"/>
        <v>CS19-RY14R</v>
      </c>
      <c r="D834" s="177" t="s">
        <v>1538</v>
      </c>
      <c r="E834" s="177" t="str">
        <f>VLOOKUP(H834,通道基本信息!B:K,6,0)</f>
        <v>R</v>
      </c>
      <c r="F834" s="177" t="str">
        <f>VLOOKUP(H834,通道基本信息!B:K,5,0)</f>
        <v>Y</v>
      </c>
      <c r="G834" s="177" t="str">
        <f>VLOOKUP(H834,通道基本信息!B:K,8,0)</f>
        <v>R</v>
      </c>
      <c r="H834" s="177" t="s">
        <v>1539</v>
      </c>
      <c r="I834" s="177">
        <v>1</v>
      </c>
      <c r="J834" s="177">
        <v>50</v>
      </c>
      <c r="K834" s="177">
        <v>29431</v>
      </c>
      <c r="L834" s="177">
        <v>29481</v>
      </c>
      <c r="M834" s="177"/>
      <c r="N834" s="177" t="s">
        <v>1540</v>
      </c>
      <c r="O834" s="2" t="str">
        <f>VLOOKUP(H834,通道基本信息!B:L,3,FALSE)</f>
        <v>CS19</v>
      </c>
    </row>
    <row r="835" s="2" customFormat="1" ht="13.5" hidden="1" customHeight="1" spans="1:15">
      <c r="A835" s="177">
        <v>832</v>
      </c>
      <c r="B835" s="177" t="str">
        <f t="shared" si="26"/>
        <v>CS19-R021-1-1</v>
      </c>
      <c r="C835" s="177" t="str">
        <f t="shared" si="25"/>
        <v>CS19-RY15L</v>
      </c>
      <c r="D835" s="177" t="s">
        <v>1541</v>
      </c>
      <c r="E835" s="177" t="str">
        <f>VLOOKUP(H835,通道基本信息!B:K,6,0)</f>
        <v>R</v>
      </c>
      <c r="F835" s="177" t="str">
        <f>VLOOKUP(H835,通道基本信息!B:K,5,0)</f>
        <v>Y</v>
      </c>
      <c r="G835" s="177" t="str">
        <f>VLOOKUP(H835,通道基本信息!B:K,8,0)</f>
        <v>L</v>
      </c>
      <c r="H835" s="177" t="s">
        <v>1542</v>
      </c>
      <c r="I835" s="177">
        <v>1</v>
      </c>
      <c r="J835" s="177">
        <v>50</v>
      </c>
      <c r="K835" s="177">
        <v>29319</v>
      </c>
      <c r="L835" s="177">
        <v>29369</v>
      </c>
      <c r="M835" s="177"/>
      <c r="N835" s="177" t="s">
        <v>1543</v>
      </c>
      <c r="O835" s="2" t="str">
        <f>VLOOKUP(H835,通道基本信息!B:L,3,FALSE)</f>
        <v>CS19</v>
      </c>
    </row>
    <row r="836" s="2" customFormat="1" ht="13.5" hidden="1" customHeight="1" spans="1:15">
      <c r="A836" s="177">
        <v>833</v>
      </c>
      <c r="B836" s="177" t="str">
        <f t="shared" si="26"/>
        <v>CS19-R022-1-1</v>
      </c>
      <c r="C836" s="177" t="str">
        <f t="shared" ref="C836:C899" si="27">O836&amp;"-"&amp;D836</f>
        <v>CS19-RY16L</v>
      </c>
      <c r="D836" s="177" t="s">
        <v>1544</v>
      </c>
      <c r="E836" s="177" t="str">
        <f>VLOOKUP(H836,通道基本信息!B:K,6,0)</f>
        <v>R</v>
      </c>
      <c r="F836" s="177" t="str">
        <f>VLOOKUP(H836,通道基本信息!B:K,5,0)</f>
        <v>Y</v>
      </c>
      <c r="G836" s="177" t="str">
        <f>VLOOKUP(H836,通道基本信息!B:K,8,0)</f>
        <v>L</v>
      </c>
      <c r="H836" s="177" t="s">
        <v>1545</v>
      </c>
      <c r="I836" s="177">
        <v>1</v>
      </c>
      <c r="J836" s="177">
        <v>50</v>
      </c>
      <c r="K836" s="177">
        <v>29079</v>
      </c>
      <c r="L836" s="177">
        <v>29129</v>
      </c>
      <c r="M836" s="177"/>
      <c r="N836" s="177" t="s">
        <v>1546</v>
      </c>
      <c r="O836" s="2" t="str">
        <f>VLOOKUP(H836,通道基本信息!B:L,3,FALSE)</f>
        <v>CS19</v>
      </c>
    </row>
    <row r="837" s="2" customFormat="1" ht="13.5" hidden="1" customHeight="1" spans="1:15">
      <c r="A837" s="177">
        <v>834</v>
      </c>
      <c r="B837" s="177" t="str">
        <f t="shared" si="26"/>
        <v>CS19-R023-1-1</v>
      </c>
      <c r="C837" s="177" t="str">
        <f t="shared" si="27"/>
        <v>CS19-RY17L</v>
      </c>
      <c r="D837" s="177" t="s">
        <v>1547</v>
      </c>
      <c r="E837" s="177" t="str">
        <f>VLOOKUP(H837,通道基本信息!B:K,6,0)</f>
        <v>R</v>
      </c>
      <c r="F837" s="177" t="str">
        <f>VLOOKUP(H837,通道基本信息!B:K,5,0)</f>
        <v>Y</v>
      </c>
      <c r="G837" s="177" t="str">
        <f>VLOOKUP(H837,通道基本信息!B:K,8,0)</f>
        <v>L</v>
      </c>
      <c r="H837" s="177" t="s">
        <v>1548</v>
      </c>
      <c r="I837" s="177">
        <v>1</v>
      </c>
      <c r="J837" s="177">
        <v>50</v>
      </c>
      <c r="K837" s="177">
        <v>29431</v>
      </c>
      <c r="L837" s="177">
        <v>29481</v>
      </c>
      <c r="M837" s="177"/>
      <c r="N837" s="177" t="s">
        <v>1549</v>
      </c>
      <c r="O837" s="2" t="str">
        <f>VLOOKUP(H837,通道基本信息!B:L,3,FALSE)</f>
        <v>CS19</v>
      </c>
    </row>
    <row r="838" s="2" customFormat="1" ht="13.5" hidden="1" customHeight="1" spans="1:15">
      <c r="A838" s="177">
        <v>835</v>
      </c>
      <c r="B838" s="177" t="str">
        <f t="shared" si="26"/>
        <v>CS19-R024-1-1</v>
      </c>
      <c r="C838" s="177" t="str">
        <f t="shared" si="27"/>
        <v>CS19-RY18R</v>
      </c>
      <c r="D838" s="177" t="s">
        <v>1550</v>
      </c>
      <c r="E838" s="177" t="str">
        <f>VLOOKUP(H838,通道基本信息!B:K,6,0)</f>
        <v>R</v>
      </c>
      <c r="F838" s="177" t="str">
        <f>VLOOKUP(H838,通道基本信息!B:K,5,0)</f>
        <v>Y</v>
      </c>
      <c r="G838" s="177" t="str">
        <f>VLOOKUP(H838,通道基本信息!B:K,8,0)</f>
        <v>R</v>
      </c>
      <c r="H838" s="177" t="s">
        <v>1551</v>
      </c>
      <c r="I838" s="177">
        <v>1</v>
      </c>
      <c r="J838" s="177">
        <v>50</v>
      </c>
      <c r="K838" s="177">
        <v>29079</v>
      </c>
      <c r="L838" s="177">
        <v>29129</v>
      </c>
      <c r="M838" s="177"/>
      <c r="N838" s="177" t="s">
        <v>1552</v>
      </c>
      <c r="O838" s="2" t="str">
        <f>VLOOKUP(H838,通道基本信息!B:L,3,FALSE)</f>
        <v>CS19</v>
      </c>
    </row>
    <row r="839" s="2" customFormat="1" ht="13.5" hidden="1" customHeight="1" spans="1:15">
      <c r="A839" s="177">
        <v>836</v>
      </c>
      <c r="B839" s="177" t="str">
        <f t="shared" si="26"/>
        <v>CS19-R025-1-1</v>
      </c>
      <c r="C839" s="177" t="str">
        <f t="shared" si="27"/>
        <v>CS19-RY19L</v>
      </c>
      <c r="D839" s="177" t="s">
        <v>1553</v>
      </c>
      <c r="E839" s="177" t="str">
        <f>VLOOKUP(H839,通道基本信息!B:K,6,0)</f>
        <v>R</v>
      </c>
      <c r="F839" s="177" t="str">
        <f>VLOOKUP(H839,通道基本信息!B:K,5,0)</f>
        <v>Y</v>
      </c>
      <c r="G839" s="177" t="str">
        <f>VLOOKUP(H839,通道基本信息!B:K,8,0)</f>
        <v>L</v>
      </c>
      <c r="H839" s="177" t="s">
        <v>1554</v>
      </c>
      <c r="I839" s="177">
        <v>1</v>
      </c>
      <c r="J839" s="177">
        <v>50</v>
      </c>
      <c r="K839" s="177">
        <v>29191</v>
      </c>
      <c r="L839" s="177">
        <v>29241</v>
      </c>
      <c r="M839" s="177"/>
      <c r="N839" s="177" t="s">
        <v>1555</v>
      </c>
      <c r="O839" s="2" t="str">
        <f>VLOOKUP(H839,通道基本信息!B:L,3,FALSE)</f>
        <v>CS19</v>
      </c>
    </row>
    <row r="840" s="2" customFormat="1" ht="13.5" hidden="1" customHeight="1" spans="1:15">
      <c r="A840" s="177">
        <v>837</v>
      </c>
      <c r="B840" s="177" t="str">
        <f t="shared" si="26"/>
        <v>CS19-R026-1-1</v>
      </c>
      <c r="C840" s="177" t="str">
        <f t="shared" si="27"/>
        <v>CS19-RY20R</v>
      </c>
      <c r="D840" s="177" t="s">
        <v>1556</v>
      </c>
      <c r="E840" s="177" t="str">
        <f>VLOOKUP(H840,通道基本信息!B:K,6,0)</f>
        <v>R</v>
      </c>
      <c r="F840" s="177" t="str">
        <f>VLOOKUP(H840,通道基本信息!B:K,5,0)</f>
        <v>Y</v>
      </c>
      <c r="G840" s="177" t="str">
        <f>VLOOKUP(H840,通道基本信息!B:K,8,0)</f>
        <v>R</v>
      </c>
      <c r="H840" s="177" t="s">
        <v>1557</v>
      </c>
      <c r="I840" s="177">
        <v>1</v>
      </c>
      <c r="J840" s="177">
        <v>50</v>
      </c>
      <c r="K840" s="177">
        <v>29191</v>
      </c>
      <c r="L840" s="177">
        <v>29241</v>
      </c>
      <c r="M840" s="177"/>
      <c r="N840" s="177" t="s">
        <v>1558</v>
      </c>
      <c r="O840" s="2" t="str">
        <f>VLOOKUP(H840,通道基本信息!B:L,3,FALSE)</f>
        <v>CS19</v>
      </c>
    </row>
    <row r="841" s="2" customFormat="1" ht="13.5" hidden="1" customHeight="1" spans="1:15">
      <c r="A841" s="177">
        <v>838</v>
      </c>
      <c r="B841" s="177" t="str">
        <f t="shared" si="26"/>
        <v>CS19-R027-1-1</v>
      </c>
      <c r="C841" s="177" t="str">
        <f t="shared" si="27"/>
        <v>CS19-RY21R</v>
      </c>
      <c r="D841" s="177" t="s">
        <v>1559</v>
      </c>
      <c r="E841" s="177" t="str">
        <f>VLOOKUP(H841,通道基本信息!B:K,6,0)</f>
        <v>R</v>
      </c>
      <c r="F841" s="177" t="str">
        <f>VLOOKUP(H841,通道基本信息!B:K,5,0)</f>
        <v>Y</v>
      </c>
      <c r="G841" s="177" t="str">
        <f>VLOOKUP(H841,通道基本信息!B:K,8,0)</f>
        <v>R</v>
      </c>
      <c r="H841" s="177" t="s">
        <v>1560</v>
      </c>
      <c r="I841" s="177">
        <v>1</v>
      </c>
      <c r="J841" s="177">
        <v>50</v>
      </c>
      <c r="K841" s="177">
        <v>29135</v>
      </c>
      <c r="L841" s="177">
        <v>29185</v>
      </c>
      <c r="M841" s="177"/>
      <c r="N841" s="177" t="s">
        <v>1561</v>
      </c>
      <c r="O841" s="2" t="str">
        <f>VLOOKUP(H841,通道基本信息!B:L,3,FALSE)</f>
        <v>CS19</v>
      </c>
    </row>
    <row r="842" s="2" customFormat="1" ht="13.5" hidden="1" customHeight="1" spans="1:15">
      <c r="A842" s="177">
        <v>839</v>
      </c>
      <c r="B842" s="177" t="str">
        <f t="shared" si="26"/>
        <v>CS19-R028-1-1</v>
      </c>
      <c r="C842" s="177" t="str">
        <f t="shared" si="27"/>
        <v>CS19-RY22L</v>
      </c>
      <c r="D842" s="177" t="s">
        <v>1562</v>
      </c>
      <c r="E842" s="177" t="str">
        <f>VLOOKUP(H842,通道基本信息!B:K,6,0)</f>
        <v>R</v>
      </c>
      <c r="F842" s="177" t="str">
        <f>VLOOKUP(H842,通道基本信息!B:K,5,0)</f>
        <v>Y</v>
      </c>
      <c r="G842" s="177" t="str">
        <f>VLOOKUP(H842,通道基本信息!B:K,8,0)</f>
        <v>L</v>
      </c>
      <c r="H842" s="177" t="s">
        <v>1563</v>
      </c>
      <c r="I842" s="177">
        <v>1</v>
      </c>
      <c r="J842" s="177">
        <v>50</v>
      </c>
      <c r="K842" s="177">
        <v>29135</v>
      </c>
      <c r="L842" s="177">
        <v>29185</v>
      </c>
      <c r="M842" s="177"/>
      <c r="N842" s="177" t="s">
        <v>1564</v>
      </c>
      <c r="O842" s="2" t="str">
        <f>VLOOKUP(H842,通道基本信息!B:L,3,FALSE)</f>
        <v>CS19</v>
      </c>
    </row>
    <row r="843" s="2" customFormat="1" ht="13.5" hidden="1" customHeight="1" spans="1:15">
      <c r="A843" s="177">
        <v>840</v>
      </c>
      <c r="B843" s="177" t="str">
        <f t="shared" si="26"/>
        <v>CS19-R029-1-1</v>
      </c>
      <c r="C843" s="177" t="str">
        <f t="shared" si="27"/>
        <v>CS19-RY23L</v>
      </c>
      <c r="D843" s="177" t="s">
        <v>1565</v>
      </c>
      <c r="E843" s="177" t="str">
        <f>VLOOKUP(H843,通道基本信息!B:K,6,0)</f>
        <v>R</v>
      </c>
      <c r="F843" s="177" t="str">
        <f>VLOOKUP(H843,通道基本信息!B:K,5,0)</f>
        <v>Y</v>
      </c>
      <c r="G843" s="177" t="str">
        <f>VLOOKUP(H843,通道基本信息!B:K,8,0)</f>
        <v>L</v>
      </c>
      <c r="H843" s="177" t="s">
        <v>1566</v>
      </c>
      <c r="I843" s="177">
        <v>1</v>
      </c>
      <c r="J843" s="177">
        <v>50</v>
      </c>
      <c r="K843" s="177">
        <v>29247</v>
      </c>
      <c r="L843" s="177">
        <v>29297</v>
      </c>
      <c r="M843" s="177"/>
      <c r="N843" s="177" t="s">
        <v>1567</v>
      </c>
      <c r="O843" s="2" t="str">
        <f>VLOOKUP(H843,通道基本信息!B:L,3,FALSE)</f>
        <v>CS19</v>
      </c>
    </row>
    <row r="844" s="2" customFormat="1" ht="13.5" hidden="1" customHeight="1" spans="1:15">
      <c r="A844" s="177">
        <v>841</v>
      </c>
      <c r="B844" s="177" t="str">
        <f t="shared" si="26"/>
        <v>CS19-R030-1-1</v>
      </c>
      <c r="C844" s="177" t="str">
        <f t="shared" si="27"/>
        <v>CS19-RY24R</v>
      </c>
      <c r="D844" s="177" t="s">
        <v>1568</v>
      </c>
      <c r="E844" s="177" t="str">
        <f>VLOOKUP(H844,通道基本信息!B:K,6,0)</f>
        <v>R</v>
      </c>
      <c r="F844" s="177" t="str">
        <f>VLOOKUP(H844,通道基本信息!B:K,5,0)</f>
        <v>Y</v>
      </c>
      <c r="G844" s="177" t="str">
        <f>VLOOKUP(H844,通道基本信息!B:K,8,0)</f>
        <v>R</v>
      </c>
      <c r="H844" s="177" t="s">
        <v>1569</v>
      </c>
      <c r="I844" s="177">
        <v>1</v>
      </c>
      <c r="J844" s="177">
        <v>50</v>
      </c>
      <c r="K844" s="177">
        <v>29247</v>
      </c>
      <c r="L844" s="177">
        <v>29297</v>
      </c>
      <c r="M844" s="177"/>
      <c r="N844" s="177" t="s">
        <v>1570</v>
      </c>
      <c r="O844" s="2" t="str">
        <f>VLOOKUP(H844,通道基本信息!B:L,3,FALSE)</f>
        <v>CS19</v>
      </c>
    </row>
    <row r="845" s="2" customFormat="1" ht="13.5" hidden="1" customHeight="1" spans="1:15">
      <c r="A845" s="177">
        <v>842</v>
      </c>
      <c r="B845" s="177" t="str">
        <f t="shared" si="26"/>
        <v>CS19-R031-1-1</v>
      </c>
      <c r="C845" s="177" t="str">
        <f t="shared" si="27"/>
        <v>CS19-RY25L</v>
      </c>
      <c r="D845" s="177" t="s">
        <v>1571</v>
      </c>
      <c r="E845" s="177" t="str">
        <f>VLOOKUP(H845,通道基本信息!B:K,6,0)</f>
        <v>R</v>
      </c>
      <c r="F845" s="177" t="str">
        <f>VLOOKUP(H845,通道基本信息!B:K,5,0)</f>
        <v>Y</v>
      </c>
      <c r="G845" s="177" t="str">
        <f>VLOOKUP(H845,通道基本信息!B:K,8,0)</f>
        <v>L</v>
      </c>
      <c r="H845" s="177" t="s">
        <v>1572</v>
      </c>
      <c r="I845" s="177">
        <v>1</v>
      </c>
      <c r="J845" s="177">
        <v>50</v>
      </c>
      <c r="K845" s="177">
        <v>29303</v>
      </c>
      <c r="L845" s="177">
        <v>29353</v>
      </c>
      <c r="M845" s="177"/>
      <c r="N845" s="177" t="s">
        <v>1573</v>
      </c>
      <c r="O845" s="2" t="str">
        <f>VLOOKUP(H845,通道基本信息!B:L,3,FALSE)</f>
        <v>CS19</v>
      </c>
    </row>
    <row r="846" s="2" customFormat="1" ht="13.5" hidden="1" customHeight="1" spans="1:15">
      <c r="A846" s="177">
        <v>843</v>
      </c>
      <c r="B846" s="177" t="str">
        <f t="shared" si="26"/>
        <v>CS19-R032-1-1</v>
      </c>
      <c r="C846" s="177" t="str">
        <f t="shared" si="27"/>
        <v>CS19-RY26R</v>
      </c>
      <c r="D846" s="177" t="s">
        <v>1574</v>
      </c>
      <c r="E846" s="177" t="str">
        <f>VLOOKUP(H846,通道基本信息!B:K,6,0)</f>
        <v>R</v>
      </c>
      <c r="F846" s="177" t="str">
        <f>VLOOKUP(H846,通道基本信息!B:K,5,0)</f>
        <v>Y</v>
      </c>
      <c r="G846" s="177" t="str">
        <f>VLOOKUP(H846,通道基本信息!B:K,8,0)</f>
        <v>R</v>
      </c>
      <c r="H846" s="177" t="s">
        <v>1575</v>
      </c>
      <c r="I846" s="177">
        <v>1</v>
      </c>
      <c r="J846" s="177">
        <v>50</v>
      </c>
      <c r="K846" s="177">
        <v>29303</v>
      </c>
      <c r="L846" s="177">
        <v>29353</v>
      </c>
      <c r="M846" s="177"/>
      <c r="N846" s="177" t="s">
        <v>1576</v>
      </c>
      <c r="O846" s="2" t="str">
        <f>VLOOKUP(H846,通道基本信息!B:L,3,FALSE)</f>
        <v>CS19</v>
      </c>
    </row>
    <row r="847" s="2" customFormat="1" ht="13.5" hidden="1" customHeight="1" spans="1:15">
      <c r="A847" s="177">
        <v>844</v>
      </c>
      <c r="B847" s="177" t="str">
        <f t="shared" si="26"/>
        <v>CS19-R033-1-1</v>
      </c>
      <c r="C847" s="177" t="str">
        <f t="shared" si="27"/>
        <v>CS19-RY27R</v>
      </c>
      <c r="D847" s="177" t="s">
        <v>1577</v>
      </c>
      <c r="E847" s="177" t="str">
        <f>VLOOKUP(H847,通道基本信息!B:K,6,0)</f>
        <v>R</v>
      </c>
      <c r="F847" s="177" t="str">
        <f>VLOOKUP(H847,通道基本信息!B:K,5,0)</f>
        <v>Y</v>
      </c>
      <c r="G847" s="177" t="str">
        <f>VLOOKUP(H847,通道基本信息!B:K,8,0)</f>
        <v>R</v>
      </c>
      <c r="H847" s="177" t="s">
        <v>1578</v>
      </c>
      <c r="I847" s="177">
        <v>1</v>
      </c>
      <c r="J847" s="177">
        <v>50</v>
      </c>
      <c r="K847" s="177">
        <v>29359</v>
      </c>
      <c r="L847" s="177">
        <v>29409</v>
      </c>
      <c r="M847" s="177"/>
      <c r="N847" s="177" t="s">
        <v>1579</v>
      </c>
      <c r="O847" s="2" t="str">
        <f>VLOOKUP(H847,通道基本信息!B:L,3,FALSE)</f>
        <v>CS19</v>
      </c>
    </row>
    <row r="848" s="2" customFormat="1" ht="13.5" hidden="1" customHeight="1" spans="1:15">
      <c r="A848" s="177">
        <v>845</v>
      </c>
      <c r="B848" s="177" t="str">
        <f t="shared" si="26"/>
        <v>CS19-R034-1-1</v>
      </c>
      <c r="C848" s="177" t="str">
        <f t="shared" si="27"/>
        <v>CS19-RY28L</v>
      </c>
      <c r="D848" s="177" t="s">
        <v>1580</v>
      </c>
      <c r="E848" s="177" t="str">
        <f>VLOOKUP(H848,通道基本信息!B:K,6,0)</f>
        <v>R</v>
      </c>
      <c r="F848" s="177" t="str">
        <f>VLOOKUP(H848,通道基本信息!B:K,5,0)</f>
        <v>Y</v>
      </c>
      <c r="G848" s="177" t="str">
        <f>VLOOKUP(H848,通道基本信息!B:K,8,0)</f>
        <v>L</v>
      </c>
      <c r="H848" s="177" t="s">
        <v>1581</v>
      </c>
      <c r="I848" s="177">
        <v>1</v>
      </c>
      <c r="J848" s="177">
        <v>50</v>
      </c>
      <c r="K848" s="177">
        <v>29359</v>
      </c>
      <c r="L848" s="177">
        <v>29409</v>
      </c>
      <c r="M848" s="177"/>
      <c r="N848" s="177" t="s">
        <v>1582</v>
      </c>
      <c r="O848" s="2" t="str">
        <f>VLOOKUP(H848,通道基本信息!B:L,3,FALSE)</f>
        <v>CS19</v>
      </c>
    </row>
    <row r="849" s="2" customFormat="1" ht="13.5" hidden="1" customHeight="1" spans="1:15">
      <c r="A849" s="177">
        <v>846</v>
      </c>
      <c r="B849" s="177" t="str">
        <f t="shared" si="26"/>
        <v>CS19-R035-14-1</v>
      </c>
      <c r="C849" s="177" t="str">
        <f t="shared" si="27"/>
        <v>CS19-RH1L</v>
      </c>
      <c r="D849" s="177" t="s">
        <v>1583</v>
      </c>
      <c r="E849" s="177" t="str">
        <f>VLOOKUP(H849,通道基本信息!B:K,6,0)</f>
        <v>R</v>
      </c>
      <c r="F849" s="177" t="str">
        <f>VLOOKUP(H849,通道基本信息!B:K,5,0)</f>
        <v>H</v>
      </c>
      <c r="G849" s="177" t="str">
        <f>VLOOKUP(H849,通道基本信息!B:K,8,0)</f>
        <v>L</v>
      </c>
      <c r="H849" s="177" t="s">
        <v>1584</v>
      </c>
      <c r="I849" s="177">
        <v>1</v>
      </c>
      <c r="J849" s="177">
        <v>96</v>
      </c>
      <c r="K849" s="177">
        <v>27007</v>
      </c>
      <c r="L849" s="177">
        <v>27103</v>
      </c>
      <c r="M849" s="177"/>
      <c r="N849" s="177" t="s">
        <v>1585</v>
      </c>
      <c r="O849" s="2" t="str">
        <f>VLOOKUP(H849,通道基本信息!B:L,3,FALSE)</f>
        <v>CS19</v>
      </c>
    </row>
    <row r="850" s="2" customFormat="1" ht="13.5" hidden="1" customHeight="1" spans="1:15">
      <c r="A850" s="177">
        <v>847</v>
      </c>
      <c r="B850" s="177" t="str">
        <f t="shared" si="26"/>
        <v>CS19-R035-14-2</v>
      </c>
      <c r="C850" s="177" t="str">
        <f t="shared" si="27"/>
        <v>CS19-RH2L</v>
      </c>
      <c r="D850" s="177" t="s">
        <v>1586</v>
      </c>
      <c r="E850" s="177" t="str">
        <f>VLOOKUP(H850,通道基本信息!B:K,6,0)</f>
        <v>R</v>
      </c>
      <c r="F850" s="177" t="str">
        <f>VLOOKUP(H850,通道基本信息!B:K,5,0)</f>
        <v>H</v>
      </c>
      <c r="G850" s="177" t="str">
        <f>VLOOKUP(H850,通道基本信息!B:K,8,0)</f>
        <v>L</v>
      </c>
      <c r="H850" s="177" t="s">
        <v>1584</v>
      </c>
      <c r="I850" s="177">
        <v>2</v>
      </c>
      <c r="J850" s="177">
        <v>96</v>
      </c>
      <c r="K850" s="177">
        <v>27116</v>
      </c>
      <c r="L850" s="177">
        <v>27212</v>
      </c>
      <c r="M850" s="177"/>
      <c r="N850" s="177" t="s">
        <v>1587</v>
      </c>
      <c r="O850" s="2" t="str">
        <f>VLOOKUP(H850,通道基本信息!B:L,3,FALSE)</f>
        <v>CS19</v>
      </c>
    </row>
    <row r="851" s="2" customFormat="1" ht="13.5" hidden="1" customHeight="1" spans="1:15">
      <c r="A851" s="177">
        <v>848</v>
      </c>
      <c r="B851" s="177" t="str">
        <f t="shared" si="26"/>
        <v>CS19-R035-14-3</v>
      </c>
      <c r="C851" s="177" t="str">
        <f t="shared" si="27"/>
        <v>CS19-RH3L</v>
      </c>
      <c r="D851" s="177" t="s">
        <v>1588</v>
      </c>
      <c r="E851" s="177" t="str">
        <f>VLOOKUP(H851,通道基本信息!B:K,6,0)</f>
        <v>R</v>
      </c>
      <c r="F851" s="177" t="str">
        <f>VLOOKUP(H851,通道基本信息!B:K,5,0)</f>
        <v>H</v>
      </c>
      <c r="G851" s="177" t="str">
        <f>VLOOKUP(H851,通道基本信息!B:K,8,0)</f>
        <v>L</v>
      </c>
      <c r="H851" s="177" t="s">
        <v>1584</v>
      </c>
      <c r="I851" s="177">
        <v>3</v>
      </c>
      <c r="J851" s="177">
        <v>96</v>
      </c>
      <c r="K851" s="177">
        <v>27825</v>
      </c>
      <c r="L851" s="177">
        <v>27921</v>
      </c>
      <c r="M851" s="177"/>
      <c r="N851" s="177" t="s">
        <v>1589</v>
      </c>
      <c r="O851" s="2" t="str">
        <f>VLOOKUP(H851,通道基本信息!B:L,3,FALSE)</f>
        <v>CS19</v>
      </c>
    </row>
    <row r="852" s="2" customFormat="1" ht="13.5" hidden="1" customHeight="1" spans="1:15">
      <c r="A852" s="177">
        <v>849</v>
      </c>
      <c r="B852" s="177" t="str">
        <f t="shared" si="26"/>
        <v>CS19-R035-14-4</v>
      </c>
      <c r="C852" s="177" t="str">
        <f t="shared" si="27"/>
        <v>CS19-RH4L</v>
      </c>
      <c r="D852" s="177" t="s">
        <v>1590</v>
      </c>
      <c r="E852" s="177" t="str">
        <f>VLOOKUP(H852,通道基本信息!B:K,6,0)</f>
        <v>R</v>
      </c>
      <c r="F852" s="177" t="str">
        <f>VLOOKUP(H852,通道基本信息!B:K,5,0)</f>
        <v>H</v>
      </c>
      <c r="G852" s="177" t="str">
        <f>VLOOKUP(H852,通道基本信息!B:K,8,0)</f>
        <v>L</v>
      </c>
      <c r="H852" s="177" t="s">
        <v>1584</v>
      </c>
      <c r="I852" s="177">
        <v>4</v>
      </c>
      <c r="J852" s="177">
        <v>96</v>
      </c>
      <c r="K852" s="177">
        <v>27980</v>
      </c>
      <c r="L852" s="177">
        <v>28076</v>
      </c>
      <c r="M852" s="177"/>
      <c r="N852" s="177" t="s">
        <v>1591</v>
      </c>
      <c r="O852" s="2" t="str">
        <f>VLOOKUP(H852,通道基本信息!B:L,3,FALSE)</f>
        <v>CS19</v>
      </c>
    </row>
    <row r="853" s="2" customFormat="1" ht="13.5" hidden="1" customHeight="1" spans="1:15">
      <c r="A853" s="177">
        <v>850</v>
      </c>
      <c r="B853" s="177" t="str">
        <f t="shared" si="26"/>
        <v>CS19-R035-14-5</v>
      </c>
      <c r="C853" s="177" t="str">
        <f t="shared" si="27"/>
        <v>CS19-RH8L</v>
      </c>
      <c r="D853" s="177" t="s">
        <v>1592</v>
      </c>
      <c r="E853" s="177" t="str">
        <f>VLOOKUP(H853,通道基本信息!B:K,6,0)</f>
        <v>R</v>
      </c>
      <c r="F853" s="177" t="str">
        <f>VLOOKUP(H853,通道基本信息!B:K,5,0)</f>
        <v>H</v>
      </c>
      <c r="G853" s="177" t="str">
        <f>VLOOKUP(H853,通道基本信息!B:K,8,0)</f>
        <v>L</v>
      </c>
      <c r="H853" s="177" t="s">
        <v>1584</v>
      </c>
      <c r="I853" s="177">
        <v>5</v>
      </c>
      <c r="J853" s="177">
        <v>96</v>
      </c>
      <c r="K853" s="177">
        <v>28089</v>
      </c>
      <c r="L853" s="177">
        <v>28185</v>
      </c>
      <c r="M853" s="177"/>
      <c r="N853" s="177" t="s">
        <v>1593</v>
      </c>
      <c r="O853" s="2" t="str">
        <f>VLOOKUP(H853,通道基本信息!B:L,3,FALSE)</f>
        <v>CS19</v>
      </c>
    </row>
    <row r="854" s="2" customFormat="1" ht="13.5" hidden="1" customHeight="1" spans="1:15">
      <c r="A854" s="177">
        <v>851</v>
      </c>
      <c r="B854" s="177" t="str">
        <f t="shared" si="26"/>
        <v>CS19-R035-14-6</v>
      </c>
      <c r="C854" s="177" t="str">
        <f t="shared" si="27"/>
        <v>CS19-RH10L</v>
      </c>
      <c r="D854" s="177" t="s">
        <v>1594</v>
      </c>
      <c r="E854" s="177" t="str">
        <f>VLOOKUP(H854,通道基本信息!B:K,6,0)</f>
        <v>R</v>
      </c>
      <c r="F854" s="177" t="str">
        <f>VLOOKUP(H854,通道基本信息!B:K,5,0)</f>
        <v>H</v>
      </c>
      <c r="G854" s="177" t="str">
        <f>VLOOKUP(H854,通道基本信息!B:K,8,0)</f>
        <v>L</v>
      </c>
      <c r="H854" s="177" t="s">
        <v>1584</v>
      </c>
      <c r="I854" s="177">
        <v>6</v>
      </c>
      <c r="J854" s="177">
        <v>96</v>
      </c>
      <c r="K854" s="177">
        <v>29136</v>
      </c>
      <c r="L854" s="177">
        <v>29232</v>
      </c>
      <c r="M854" s="177"/>
      <c r="N854" s="177" t="s">
        <v>1595</v>
      </c>
      <c r="O854" s="2" t="str">
        <f>VLOOKUP(H854,通道基本信息!B:L,3,FALSE)</f>
        <v>CS19</v>
      </c>
    </row>
    <row r="855" s="2" customFormat="1" ht="13.5" hidden="1" customHeight="1" spans="1:15">
      <c r="A855" s="177">
        <v>852</v>
      </c>
      <c r="B855" s="177" t="str">
        <f t="shared" si="26"/>
        <v>CS19-R035-14-7</v>
      </c>
      <c r="C855" s="177" t="str">
        <f t="shared" si="27"/>
        <v>CS19-RH11L</v>
      </c>
      <c r="D855" s="177" t="s">
        <v>1596</v>
      </c>
      <c r="E855" s="177" t="str">
        <f>VLOOKUP(H855,通道基本信息!B:K,6,0)</f>
        <v>R</v>
      </c>
      <c r="F855" s="177" t="str">
        <f>VLOOKUP(H855,通道基本信息!B:K,5,0)</f>
        <v>H</v>
      </c>
      <c r="G855" s="177" t="str">
        <f>VLOOKUP(H855,通道基本信息!B:K,8,0)</f>
        <v>L</v>
      </c>
      <c r="H855" s="177" t="s">
        <v>1584</v>
      </c>
      <c r="I855" s="177">
        <v>7</v>
      </c>
      <c r="J855" s="177">
        <v>96</v>
      </c>
      <c r="K855" s="177">
        <v>29245</v>
      </c>
      <c r="L855" s="177">
        <v>29341</v>
      </c>
      <c r="M855" s="177"/>
      <c r="N855" s="177" t="s">
        <v>1597</v>
      </c>
      <c r="O855" s="2" t="str">
        <f>VLOOKUP(H855,通道基本信息!B:L,3,FALSE)</f>
        <v>CS19</v>
      </c>
    </row>
    <row r="856" s="2" customFormat="1" ht="13.5" hidden="1" customHeight="1" spans="1:15">
      <c r="A856" s="177">
        <v>853</v>
      </c>
      <c r="B856" s="177" t="str">
        <f t="shared" si="26"/>
        <v>CS19-R035-14-8</v>
      </c>
      <c r="C856" s="177" t="str">
        <f t="shared" si="27"/>
        <v>CS19-RH16L</v>
      </c>
      <c r="D856" s="177" t="s">
        <v>1598</v>
      </c>
      <c r="E856" s="177" t="str">
        <f>VLOOKUP(H856,通道基本信息!B:K,6,0)</f>
        <v>R</v>
      </c>
      <c r="F856" s="177" t="str">
        <f>VLOOKUP(H856,通道基本信息!B:K,5,0)</f>
        <v>H</v>
      </c>
      <c r="G856" s="177" t="str">
        <f>VLOOKUP(H856,通道基本信息!B:K,8,0)</f>
        <v>L</v>
      </c>
      <c r="H856" s="177" t="s">
        <v>1584</v>
      </c>
      <c r="I856" s="177">
        <v>8</v>
      </c>
      <c r="J856" s="177">
        <v>96</v>
      </c>
      <c r="K856" s="177">
        <v>27607</v>
      </c>
      <c r="L856" s="177">
        <v>27703</v>
      </c>
      <c r="M856" s="177"/>
      <c r="N856" s="177" t="s">
        <v>1599</v>
      </c>
      <c r="O856" s="2" t="str">
        <f>VLOOKUP(H856,通道基本信息!B:L,3,FALSE)</f>
        <v>CS19</v>
      </c>
    </row>
    <row r="857" s="2" customFormat="1" ht="13.5" hidden="1" customHeight="1" spans="1:15">
      <c r="A857" s="177">
        <v>854</v>
      </c>
      <c r="B857" s="177" t="str">
        <f t="shared" si="26"/>
        <v>CS19-R035-14-9</v>
      </c>
      <c r="C857" s="177" t="str">
        <f t="shared" si="27"/>
        <v>CS19-RH18L</v>
      </c>
      <c r="D857" s="177" t="s">
        <v>1600</v>
      </c>
      <c r="E857" s="177" t="str">
        <f>VLOOKUP(H857,通道基本信息!B:K,6,0)</f>
        <v>R</v>
      </c>
      <c r="F857" s="177" t="str">
        <f>VLOOKUP(H857,通道基本信息!B:K,5,0)</f>
        <v>H</v>
      </c>
      <c r="G857" s="177" t="str">
        <f>VLOOKUP(H857,通道基本信息!B:K,8,0)</f>
        <v>L</v>
      </c>
      <c r="H857" s="177" t="s">
        <v>1584</v>
      </c>
      <c r="I857" s="177">
        <v>9</v>
      </c>
      <c r="J857" s="177">
        <v>96</v>
      </c>
      <c r="K857" s="177">
        <v>27380</v>
      </c>
      <c r="L857" s="177">
        <v>27476</v>
      </c>
      <c r="M857" s="177"/>
      <c r="N857" s="177" t="s">
        <v>1601</v>
      </c>
      <c r="O857" s="2" t="str">
        <f>VLOOKUP(H857,通道基本信息!B:L,3,FALSE)</f>
        <v>CS19</v>
      </c>
    </row>
    <row r="858" s="2" customFormat="1" ht="13.5" hidden="1" customHeight="1" spans="1:15">
      <c r="A858" s="177">
        <v>855</v>
      </c>
      <c r="B858" s="177" t="str">
        <f t="shared" si="26"/>
        <v>CS19-R035-14-10</v>
      </c>
      <c r="C858" s="177" t="str">
        <f t="shared" si="27"/>
        <v>CS19-RH20L</v>
      </c>
      <c r="D858" s="177" t="s">
        <v>1602</v>
      </c>
      <c r="E858" s="177" t="str">
        <f>VLOOKUP(H858,通道基本信息!B:K,6,0)</f>
        <v>R</v>
      </c>
      <c r="F858" s="177" t="str">
        <f>VLOOKUP(H858,通道基本信息!B:K,5,0)</f>
        <v>H</v>
      </c>
      <c r="G858" s="177" t="str">
        <f>VLOOKUP(H858,通道基本信息!B:K,8,0)</f>
        <v>L</v>
      </c>
      <c r="H858" s="177" t="s">
        <v>1584</v>
      </c>
      <c r="I858" s="177">
        <v>10</v>
      </c>
      <c r="J858" s="177">
        <v>96</v>
      </c>
      <c r="K858" s="177">
        <v>27489</v>
      </c>
      <c r="L858" s="177">
        <v>27585</v>
      </c>
      <c r="M858" s="177"/>
      <c r="N858" s="177" t="s">
        <v>1603</v>
      </c>
      <c r="O858" s="2" t="str">
        <f>VLOOKUP(H858,通道基本信息!B:L,3,FALSE)</f>
        <v>CS19</v>
      </c>
    </row>
    <row r="859" s="2" customFormat="1" ht="13.5" hidden="1" customHeight="1" spans="1:15">
      <c r="A859" s="177">
        <v>856</v>
      </c>
      <c r="B859" s="177" t="str">
        <f t="shared" si="26"/>
        <v>CS19-R035-14-11</v>
      </c>
      <c r="C859" s="177" t="str">
        <f t="shared" si="27"/>
        <v>CS19-RH21L</v>
      </c>
      <c r="D859" s="177" t="s">
        <v>1604</v>
      </c>
      <c r="E859" s="177" t="str">
        <f>VLOOKUP(H859,通道基本信息!B:K,6,0)</f>
        <v>R</v>
      </c>
      <c r="F859" s="177" t="str">
        <f>VLOOKUP(H859,通道基本信息!B:K,5,0)</f>
        <v>H</v>
      </c>
      <c r="G859" s="177" t="str">
        <f>VLOOKUP(H859,通道基本信息!B:K,8,0)</f>
        <v>L</v>
      </c>
      <c r="H859" s="177" t="s">
        <v>1584</v>
      </c>
      <c r="I859" s="177">
        <v>11</v>
      </c>
      <c r="J859" s="177">
        <v>96</v>
      </c>
      <c r="K859" s="177">
        <v>27225</v>
      </c>
      <c r="L859" s="177">
        <v>27321</v>
      </c>
      <c r="M859" s="177"/>
      <c r="N859" s="177" t="s">
        <v>1605</v>
      </c>
      <c r="O859" s="2" t="str">
        <f>VLOOKUP(H859,通道基本信息!B:L,3,FALSE)</f>
        <v>CS19</v>
      </c>
    </row>
    <row r="860" s="2" customFormat="1" ht="13.5" hidden="1" customHeight="1" spans="1:15">
      <c r="A860" s="177">
        <v>857</v>
      </c>
      <c r="B860" s="177" t="str">
        <f t="shared" si="26"/>
        <v>CS19-R035-14-12</v>
      </c>
      <c r="C860" s="177" t="str">
        <f t="shared" si="27"/>
        <v>CS19-RH23L</v>
      </c>
      <c r="D860" s="177" t="s">
        <v>1606</v>
      </c>
      <c r="E860" s="177" t="str">
        <f>VLOOKUP(H860,通道基本信息!B:K,6,0)</f>
        <v>R</v>
      </c>
      <c r="F860" s="177" t="str">
        <f>VLOOKUP(H860,通道基本信息!B:K,5,0)</f>
        <v>H</v>
      </c>
      <c r="G860" s="177" t="str">
        <f>VLOOKUP(H860,通道基本信息!B:K,8,0)</f>
        <v>L</v>
      </c>
      <c r="H860" s="177" t="s">
        <v>1584</v>
      </c>
      <c r="I860" s="177">
        <v>12</v>
      </c>
      <c r="J860" s="177">
        <v>96</v>
      </c>
      <c r="K860" s="177">
        <v>27716</v>
      </c>
      <c r="L860" s="177">
        <v>27812</v>
      </c>
      <c r="M860" s="177"/>
      <c r="N860" s="177" t="s">
        <v>1607</v>
      </c>
      <c r="O860" s="2" t="str">
        <f>VLOOKUP(H860,通道基本信息!B:L,3,FALSE)</f>
        <v>CS19</v>
      </c>
    </row>
    <row r="861" s="2" customFormat="1" ht="13.5" hidden="1" customHeight="1" spans="1:15">
      <c r="A861" s="177">
        <v>858</v>
      </c>
      <c r="B861" s="177" t="str">
        <f t="shared" si="26"/>
        <v>CS19-R035-14-13</v>
      </c>
      <c r="C861" s="177" t="str">
        <f t="shared" si="27"/>
        <v>CS19-RH25L</v>
      </c>
      <c r="D861" s="177" t="s">
        <v>1608</v>
      </c>
      <c r="E861" s="177" t="str">
        <f>VLOOKUP(H861,通道基本信息!B:K,6,0)</f>
        <v>R</v>
      </c>
      <c r="F861" s="177" t="str">
        <f>VLOOKUP(H861,通道基本信息!B:K,5,0)</f>
        <v>H</v>
      </c>
      <c r="G861" s="177" t="str">
        <f>VLOOKUP(H861,通道基本信息!B:K,8,0)</f>
        <v>L</v>
      </c>
      <c r="H861" s="177" t="s">
        <v>1584</v>
      </c>
      <c r="I861" s="177">
        <v>13</v>
      </c>
      <c r="J861" s="177">
        <v>96</v>
      </c>
      <c r="K861" s="177">
        <v>29027</v>
      </c>
      <c r="L861" s="177">
        <v>29123</v>
      </c>
      <c r="M861" s="177"/>
      <c r="N861" s="177" t="s">
        <v>1609</v>
      </c>
      <c r="O861" s="2" t="str">
        <f>VLOOKUP(H861,通道基本信息!B:L,3,FALSE)</f>
        <v>CS19</v>
      </c>
    </row>
    <row r="862" s="2" customFormat="1" ht="13.5" hidden="1" customHeight="1" spans="1:15">
      <c r="A862" s="177">
        <v>859</v>
      </c>
      <c r="B862" s="177" t="str">
        <f t="shared" si="26"/>
        <v>CS19-R035-14-14</v>
      </c>
      <c r="C862" s="177" t="str">
        <f t="shared" si="27"/>
        <v>CS19-RH28L</v>
      </c>
      <c r="D862" s="177" t="s">
        <v>1610</v>
      </c>
      <c r="E862" s="177" t="str">
        <f>VLOOKUP(H862,通道基本信息!B:K,6,0)</f>
        <v>R</v>
      </c>
      <c r="F862" s="177" t="str">
        <f>VLOOKUP(H862,通道基本信息!B:K,5,0)</f>
        <v>H</v>
      </c>
      <c r="G862" s="177" t="str">
        <f>VLOOKUP(H862,通道基本信息!B:K,8,0)</f>
        <v>L</v>
      </c>
      <c r="H862" s="177" t="s">
        <v>1584</v>
      </c>
      <c r="I862" s="177">
        <v>14</v>
      </c>
      <c r="J862" s="177">
        <v>96</v>
      </c>
      <c r="K862" s="177">
        <v>29400</v>
      </c>
      <c r="L862" s="177">
        <v>29496</v>
      </c>
      <c r="M862" s="177"/>
      <c r="N862" s="177" t="s">
        <v>1611</v>
      </c>
      <c r="O862" s="2" t="str">
        <f>VLOOKUP(H862,通道基本信息!B:L,3,FALSE)</f>
        <v>CS19</v>
      </c>
    </row>
    <row r="863" s="2" customFormat="1" ht="13.5" hidden="1" customHeight="1" spans="1:15">
      <c r="A863" s="177">
        <v>860</v>
      </c>
      <c r="B863" s="177" t="str">
        <f t="shared" si="26"/>
        <v>CS19-R036-14-1</v>
      </c>
      <c r="C863" s="177" t="str">
        <f t="shared" si="27"/>
        <v>CS19-RH5R</v>
      </c>
      <c r="D863" s="177" t="s">
        <v>1612</v>
      </c>
      <c r="E863" s="177" t="str">
        <f>VLOOKUP(H863,通道基本信息!B:K,6,0)</f>
        <v>R</v>
      </c>
      <c r="F863" s="177" t="str">
        <f>VLOOKUP(H863,通道基本信息!B:K,5,0)</f>
        <v>H</v>
      </c>
      <c r="G863" s="177" t="str">
        <f>VLOOKUP(H863,通道基本信息!B:K,8,0)</f>
        <v>R</v>
      </c>
      <c r="H863" s="177" t="s">
        <v>1613</v>
      </c>
      <c r="I863" s="177">
        <v>1</v>
      </c>
      <c r="J863" s="177">
        <v>96</v>
      </c>
      <c r="K863" s="177">
        <v>27825</v>
      </c>
      <c r="L863" s="177">
        <v>27921</v>
      </c>
      <c r="M863" s="177"/>
      <c r="N863" s="177" t="s">
        <v>1614</v>
      </c>
      <c r="O863" s="2" t="str">
        <f>VLOOKUP(H863,通道基本信息!B:L,3,FALSE)</f>
        <v>CS19</v>
      </c>
    </row>
    <row r="864" s="2" customFormat="1" ht="13.5" hidden="1" customHeight="1" spans="1:15">
      <c r="A864" s="177">
        <v>861</v>
      </c>
      <c r="B864" s="177" t="str">
        <f t="shared" si="26"/>
        <v>CS19-R036-14-2</v>
      </c>
      <c r="C864" s="177" t="str">
        <f t="shared" si="27"/>
        <v>CS19-RH6R</v>
      </c>
      <c r="D864" s="177" t="s">
        <v>1615</v>
      </c>
      <c r="E864" s="177" t="str">
        <f>VLOOKUP(H864,通道基本信息!B:K,6,0)</f>
        <v>R</v>
      </c>
      <c r="F864" s="177" t="str">
        <f>VLOOKUP(H864,通道基本信息!B:K,5,0)</f>
        <v>H</v>
      </c>
      <c r="G864" s="177" t="str">
        <f>VLOOKUP(H864,通道基本信息!B:K,8,0)</f>
        <v>R</v>
      </c>
      <c r="H864" s="177" t="s">
        <v>1613</v>
      </c>
      <c r="I864" s="177">
        <v>2</v>
      </c>
      <c r="J864" s="177">
        <v>96</v>
      </c>
      <c r="K864" s="177">
        <v>29400</v>
      </c>
      <c r="L864" s="177">
        <v>29496</v>
      </c>
      <c r="M864" s="177"/>
      <c r="N864" s="177" t="s">
        <v>1616</v>
      </c>
      <c r="O864" s="2" t="str">
        <f>VLOOKUP(H864,通道基本信息!B:L,3,FALSE)</f>
        <v>CS19</v>
      </c>
    </row>
    <row r="865" s="2" customFormat="1" ht="13.5" hidden="1" customHeight="1" spans="1:15">
      <c r="A865" s="177">
        <v>862</v>
      </c>
      <c r="B865" s="177" t="str">
        <f t="shared" si="26"/>
        <v>CS19-R036-14-3</v>
      </c>
      <c r="C865" s="177" t="str">
        <f t="shared" si="27"/>
        <v>CS19-RH7R</v>
      </c>
      <c r="D865" s="177" t="s">
        <v>1617</v>
      </c>
      <c r="E865" s="177" t="str">
        <f>VLOOKUP(H865,通道基本信息!B:K,6,0)</f>
        <v>R</v>
      </c>
      <c r="F865" s="177" t="str">
        <f>VLOOKUP(H865,通道基本信息!B:K,5,0)</f>
        <v>H</v>
      </c>
      <c r="G865" s="177" t="str">
        <f>VLOOKUP(H865,通道基本信息!B:K,8,0)</f>
        <v>R</v>
      </c>
      <c r="H865" s="177" t="s">
        <v>1613</v>
      </c>
      <c r="I865" s="177">
        <v>3</v>
      </c>
      <c r="J865" s="177">
        <v>96</v>
      </c>
      <c r="K865" s="177">
        <v>27607</v>
      </c>
      <c r="L865" s="177">
        <v>27703</v>
      </c>
      <c r="M865" s="177"/>
      <c r="N865" s="177" t="s">
        <v>1618</v>
      </c>
      <c r="O865" s="2" t="str">
        <f>VLOOKUP(H865,通道基本信息!B:L,3,FALSE)</f>
        <v>CS19</v>
      </c>
    </row>
    <row r="866" s="2" customFormat="1" ht="13.5" hidden="1" customHeight="1" spans="1:15">
      <c r="A866" s="177">
        <v>863</v>
      </c>
      <c r="B866" s="177" t="str">
        <f t="shared" si="26"/>
        <v>CS19-R036-14-4</v>
      </c>
      <c r="C866" s="177" t="str">
        <f t="shared" si="27"/>
        <v>CS19-RH9R</v>
      </c>
      <c r="D866" s="177" t="s">
        <v>1619</v>
      </c>
      <c r="E866" s="177" t="str">
        <f>VLOOKUP(H866,通道基本信息!B:K,6,0)</f>
        <v>R</v>
      </c>
      <c r="F866" s="177" t="str">
        <f>VLOOKUP(H866,通道基本信息!B:K,5,0)</f>
        <v>H</v>
      </c>
      <c r="G866" s="177" t="str">
        <f>VLOOKUP(H866,通道基本信息!B:K,8,0)</f>
        <v>R</v>
      </c>
      <c r="H866" s="177" t="s">
        <v>1613</v>
      </c>
      <c r="I866" s="177">
        <v>4</v>
      </c>
      <c r="J866" s="177">
        <v>96</v>
      </c>
      <c r="K866" s="177">
        <v>27116</v>
      </c>
      <c r="L866" s="177">
        <v>27212</v>
      </c>
      <c r="M866" s="177"/>
      <c r="N866" s="177" t="s">
        <v>1620</v>
      </c>
      <c r="O866" s="2" t="str">
        <f>VLOOKUP(H866,通道基本信息!B:L,3,FALSE)</f>
        <v>CS19</v>
      </c>
    </row>
    <row r="867" s="2" customFormat="1" ht="13.5" hidden="1" customHeight="1" spans="1:15">
      <c r="A867" s="177">
        <v>864</v>
      </c>
      <c r="B867" s="177" t="str">
        <f t="shared" si="26"/>
        <v>CS19-R036-14-5</v>
      </c>
      <c r="C867" s="177" t="str">
        <f t="shared" si="27"/>
        <v>CS19-RH12R</v>
      </c>
      <c r="D867" s="177" t="s">
        <v>1621</v>
      </c>
      <c r="E867" s="177" t="str">
        <f>VLOOKUP(H867,通道基本信息!B:K,6,0)</f>
        <v>R</v>
      </c>
      <c r="F867" s="177" t="str">
        <f>VLOOKUP(H867,通道基本信息!B:K,5,0)</f>
        <v>H</v>
      </c>
      <c r="G867" s="177" t="str">
        <f>VLOOKUP(H867,通道基本信息!B:K,8,0)</f>
        <v>R</v>
      </c>
      <c r="H867" s="177" t="s">
        <v>1613</v>
      </c>
      <c r="I867" s="177">
        <v>5</v>
      </c>
      <c r="J867" s="177">
        <v>96</v>
      </c>
      <c r="K867" s="177">
        <v>28089</v>
      </c>
      <c r="L867" s="177">
        <v>28185</v>
      </c>
      <c r="M867" s="177"/>
      <c r="N867" s="177" t="s">
        <v>1622</v>
      </c>
      <c r="O867" s="2" t="str">
        <f>VLOOKUP(H867,通道基本信息!B:L,3,FALSE)</f>
        <v>CS19</v>
      </c>
    </row>
    <row r="868" s="2" customFormat="1" ht="13.5" hidden="1" customHeight="1" spans="1:15">
      <c r="A868" s="177">
        <v>865</v>
      </c>
      <c r="B868" s="177" t="str">
        <f t="shared" si="26"/>
        <v>CS19-R036-14-6</v>
      </c>
      <c r="C868" s="177" t="str">
        <f t="shared" si="27"/>
        <v>CS19-RH13R</v>
      </c>
      <c r="D868" s="177" t="s">
        <v>1623</v>
      </c>
      <c r="E868" s="177" t="str">
        <f>VLOOKUP(H868,通道基本信息!B:K,6,0)</f>
        <v>R</v>
      </c>
      <c r="F868" s="177" t="str">
        <f>VLOOKUP(H868,通道基本信息!B:K,5,0)</f>
        <v>H</v>
      </c>
      <c r="G868" s="177" t="str">
        <f>VLOOKUP(H868,通道基本信息!B:K,8,0)</f>
        <v>R</v>
      </c>
      <c r="H868" s="177" t="s">
        <v>1613</v>
      </c>
      <c r="I868" s="177">
        <v>6</v>
      </c>
      <c r="J868" s="177">
        <v>96</v>
      </c>
      <c r="K868" s="177">
        <v>29245</v>
      </c>
      <c r="L868" s="177">
        <v>29341</v>
      </c>
      <c r="M868" s="177"/>
      <c r="N868" s="177" t="s">
        <v>1624</v>
      </c>
      <c r="O868" s="2" t="str">
        <f>VLOOKUP(H868,通道基本信息!B:L,3,FALSE)</f>
        <v>CS19</v>
      </c>
    </row>
    <row r="869" s="2" customFormat="1" ht="13.5" hidden="1" customHeight="1" spans="1:15">
      <c r="A869" s="177">
        <v>866</v>
      </c>
      <c r="B869" s="177" t="str">
        <f t="shared" si="26"/>
        <v>CS19-R036-14-7</v>
      </c>
      <c r="C869" s="177" t="str">
        <f t="shared" si="27"/>
        <v>CS19-RH14R</v>
      </c>
      <c r="D869" s="177" t="s">
        <v>1625</v>
      </c>
      <c r="E869" s="177" t="str">
        <f>VLOOKUP(H869,通道基本信息!B:K,6,0)</f>
        <v>R</v>
      </c>
      <c r="F869" s="177" t="str">
        <f>VLOOKUP(H869,通道基本信息!B:K,5,0)</f>
        <v>H</v>
      </c>
      <c r="G869" s="177" t="str">
        <f>VLOOKUP(H869,通道基本信息!B:K,8,0)</f>
        <v>R</v>
      </c>
      <c r="H869" s="177" t="s">
        <v>1613</v>
      </c>
      <c r="I869" s="177">
        <v>7</v>
      </c>
      <c r="J869" s="177">
        <v>96</v>
      </c>
      <c r="K869" s="177">
        <v>27007</v>
      </c>
      <c r="L869" s="177">
        <v>27103</v>
      </c>
      <c r="M869" s="177"/>
      <c r="N869" s="177" t="s">
        <v>1626</v>
      </c>
      <c r="O869" s="2" t="str">
        <f>VLOOKUP(H869,通道基本信息!B:L,3,FALSE)</f>
        <v>CS19</v>
      </c>
    </row>
    <row r="870" s="2" customFormat="1" ht="13.5" hidden="1" customHeight="1" spans="1:15">
      <c r="A870" s="177">
        <v>867</v>
      </c>
      <c r="B870" s="177" t="str">
        <f t="shared" si="26"/>
        <v>CS19-R036-14-8</v>
      </c>
      <c r="C870" s="177" t="str">
        <f t="shared" si="27"/>
        <v>CS19-RH15R</v>
      </c>
      <c r="D870" s="177" t="s">
        <v>1627</v>
      </c>
      <c r="E870" s="177" t="str">
        <f>VLOOKUP(H870,通道基本信息!B:K,6,0)</f>
        <v>R</v>
      </c>
      <c r="F870" s="177" t="str">
        <f>VLOOKUP(H870,通道基本信息!B:K,5,0)</f>
        <v>H</v>
      </c>
      <c r="G870" s="177" t="str">
        <f>VLOOKUP(H870,通道基本信息!B:K,8,0)</f>
        <v>R</v>
      </c>
      <c r="H870" s="177" t="s">
        <v>1613</v>
      </c>
      <c r="I870" s="177">
        <v>8</v>
      </c>
      <c r="J870" s="177">
        <v>96</v>
      </c>
      <c r="K870" s="177">
        <v>27980</v>
      </c>
      <c r="L870" s="177">
        <v>28076</v>
      </c>
      <c r="M870" s="177"/>
      <c r="N870" s="177" t="s">
        <v>1628</v>
      </c>
      <c r="O870" s="2" t="str">
        <f>VLOOKUP(H870,通道基本信息!B:L,3,FALSE)</f>
        <v>CS19</v>
      </c>
    </row>
    <row r="871" s="2" customFormat="1" ht="13.5" hidden="1" customHeight="1" spans="1:15">
      <c r="A871" s="177">
        <v>868</v>
      </c>
      <c r="B871" s="177" t="str">
        <f t="shared" si="26"/>
        <v>CS19-R036-14-9</v>
      </c>
      <c r="C871" s="177" t="str">
        <f t="shared" si="27"/>
        <v>CS19-RH17R</v>
      </c>
      <c r="D871" s="177" t="s">
        <v>1629</v>
      </c>
      <c r="E871" s="177" t="str">
        <f>VLOOKUP(H871,通道基本信息!B:K,6,0)</f>
        <v>R</v>
      </c>
      <c r="F871" s="177" t="str">
        <f>VLOOKUP(H871,通道基本信息!B:K,5,0)</f>
        <v>H</v>
      </c>
      <c r="G871" s="177" t="str">
        <f>VLOOKUP(H871,通道基本信息!B:K,8,0)</f>
        <v>R</v>
      </c>
      <c r="H871" s="177" t="s">
        <v>1613</v>
      </c>
      <c r="I871" s="177">
        <v>9</v>
      </c>
      <c r="J871" s="177">
        <v>96</v>
      </c>
      <c r="K871" s="177">
        <v>29136</v>
      </c>
      <c r="L871" s="177">
        <v>29232</v>
      </c>
      <c r="M871" s="177"/>
      <c r="N871" s="177" t="s">
        <v>1630</v>
      </c>
      <c r="O871" s="2" t="str">
        <f>VLOOKUP(H871,通道基本信息!B:L,3,FALSE)</f>
        <v>CS19</v>
      </c>
    </row>
    <row r="872" s="2" customFormat="1" ht="13.5" hidden="1" customHeight="1" spans="1:15">
      <c r="A872" s="177">
        <v>869</v>
      </c>
      <c r="B872" s="177" t="str">
        <f t="shared" si="26"/>
        <v>CS19-R036-14-10</v>
      </c>
      <c r="C872" s="177" t="str">
        <f t="shared" si="27"/>
        <v>CS19-RH19R</v>
      </c>
      <c r="D872" s="177" t="s">
        <v>1631</v>
      </c>
      <c r="E872" s="177" t="str">
        <f>VLOOKUP(H872,通道基本信息!B:K,6,0)</f>
        <v>R</v>
      </c>
      <c r="F872" s="177" t="str">
        <f>VLOOKUP(H872,通道基本信息!B:K,5,0)</f>
        <v>H</v>
      </c>
      <c r="G872" s="177" t="str">
        <f>VLOOKUP(H872,通道基本信息!B:K,8,0)</f>
        <v>R</v>
      </c>
      <c r="H872" s="177" t="s">
        <v>1613</v>
      </c>
      <c r="I872" s="177">
        <v>10</v>
      </c>
      <c r="J872" s="177">
        <v>96</v>
      </c>
      <c r="K872" s="177">
        <v>27489</v>
      </c>
      <c r="L872" s="177">
        <v>27585</v>
      </c>
      <c r="M872" s="177"/>
      <c r="N872" s="177" t="s">
        <v>1632</v>
      </c>
      <c r="O872" s="2" t="str">
        <f>VLOOKUP(H872,通道基本信息!B:L,3,FALSE)</f>
        <v>CS19</v>
      </c>
    </row>
    <row r="873" s="2" customFormat="1" ht="13.5" hidden="1" customHeight="1" spans="1:15">
      <c r="A873" s="177">
        <v>870</v>
      </c>
      <c r="B873" s="177" t="str">
        <f t="shared" si="26"/>
        <v>CS19-R036-14-11</v>
      </c>
      <c r="C873" s="177" t="str">
        <f t="shared" si="27"/>
        <v>CS19-RH22R</v>
      </c>
      <c r="D873" s="177" t="s">
        <v>1633</v>
      </c>
      <c r="E873" s="177" t="str">
        <f>VLOOKUP(H873,通道基本信息!B:K,6,0)</f>
        <v>R</v>
      </c>
      <c r="F873" s="177" t="str">
        <f>VLOOKUP(H873,通道基本信息!B:K,5,0)</f>
        <v>H</v>
      </c>
      <c r="G873" s="177" t="str">
        <f>VLOOKUP(H873,通道基本信息!B:K,8,0)</f>
        <v>R</v>
      </c>
      <c r="H873" s="177" t="s">
        <v>1613</v>
      </c>
      <c r="I873" s="177">
        <v>11</v>
      </c>
      <c r="J873" s="177">
        <v>96</v>
      </c>
      <c r="K873" s="177">
        <v>27380</v>
      </c>
      <c r="L873" s="177">
        <v>27476</v>
      </c>
      <c r="M873" s="177"/>
      <c r="N873" s="177" t="s">
        <v>1634</v>
      </c>
      <c r="O873" s="2" t="str">
        <f>VLOOKUP(H873,通道基本信息!B:L,3,FALSE)</f>
        <v>CS19</v>
      </c>
    </row>
    <row r="874" s="2" customFormat="1" ht="13.5" hidden="1" customHeight="1" spans="1:15">
      <c r="A874" s="177">
        <v>871</v>
      </c>
      <c r="B874" s="177" t="str">
        <f t="shared" si="26"/>
        <v>CS19-R036-14-12</v>
      </c>
      <c r="C874" s="177" t="str">
        <f t="shared" si="27"/>
        <v>CS19-RH24R</v>
      </c>
      <c r="D874" s="177" t="s">
        <v>1635</v>
      </c>
      <c r="E874" s="177" t="str">
        <f>VLOOKUP(H874,通道基本信息!B:K,6,0)</f>
        <v>R</v>
      </c>
      <c r="F874" s="177" t="str">
        <f>VLOOKUP(H874,通道基本信息!B:K,5,0)</f>
        <v>H</v>
      </c>
      <c r="G874" s="177" t="str">
        <f>VLOOKUP(H874,通道基本信息!B:K,8,0)</f>
        <v>R</v>
      </c>
      <c r="H874" s="177" t="s">
        <v>1613</v>
      </c>
      <c r="I874" s="177">
        <v>12</v>
      </c>
      <c r="J874" s="177">
        <v>96</v>
      </c>
      <c r="K874" s="177">
        <v>27225</v>
      </c>
      <c r="L874" s="177">
        <v>27321</v>
      </c>
      <c r="M874" s="177"/>
      <c r="N874" s="177" t="s">
        <v>1636</v>
      </c>
      <c r="O874" s="2" t="str">
        <f>VLOOKUP(H874,通道基本信息!B:L,3,FALSE)</f>
        <v>CS19</v>
      </c>
    </row>
    <row r="875" s="2" customFormat="1" ht="13.5" hidden="1" customHeight="1" spans="1:15">
      <c r="A875" s="177">
        <v>872</v>
      </c>
      <c r="B875" s="177" t="str">
        <f t="shared" si="26"/>
        <v>CS19-R036-14-13</v>
      </c>
      <c r="C875" s="177" t="str">
        <f t="shared" si="27"/>
        <v>CS19-RH26R</v>
      </c>
      <c r="D875" s="177" t="s">
        <v>1637</v>
      </c>
      <c r="E875" s="177" t="str">
        <f>VLOOKUP(H875,通道基本信息!B:K,6,0)</f>
        <v>R</v>
      </c>
      <c r="F875" s="177" t="str">
        <f>VLOOKUP(H875,通道基本信息!B:K,5,0)</f>
        <v>H</v>
      </c>
      <c r="G875" s="177" t="str">
        <f>VLOOKUP(H875,通道基本信息!B:K,8,0)</f>
        <v>R</v>
      </c>
      <c r="H875" s="177" t="s">
        <v>1613</v>
      </c>
      <c r="I875" s="177">
        <v>13</v>
      </c>
      <c r="J875" s="177">
        <v>96</v>
      </c>
      <c r="K875" s="177">
        <v>29027</v>
      </c>
      <c r="L875" s="177">
        <v>29123</v>
      </c>
      <c r="M875" s="177"/>
      <c r="N875" s="177" t="s">
        <v>1638</v>
      </c>
      <c r="O875" s="2" t="str">
        <f>VLOOKUP(H875,通道基本信息!B:L,3,FALSE)</f>
        <v>CS19</v>
      </c>
    </row>
    <row r="876" s="2" customFormat="1" ht="13.5" hidden="1" customHeight="1" spans="1:15">
      <c r="A876" s="177">
        <v>873</v>
      </c>
      <c r="B876" s="177" t="str">
        <f t="shared" si="26"/>
        <v>CS19-R036-14-14</v>
      </c>
      <c r="C876" s="177" t="str">
        <f t="shared" si="27"/>
        <v>CS19-RH27R</v>
      </c>
      <c r="D876" s="177" t="s">
        <v>1639</v>
      </c>
      <c r="E876" s="177" t="str">
        <f>VLOOKUP(H876,通道基本信息!B:K,6,0)</f>
        <v>R</v>
      </c>
      <c r="F876" s="177" t="str">
        <f>VLOOKUP(H876,通道基本信息!B:K,5,0)</f>
        <v>H</v>
      </c>
      <c r="G876" s="177" t="str">
        <f>VLOOKUP(H876,通道基本信息!B:K,8,0)</f>
        <v>R</v>
      </c>
      <c r="H876" s="177" t="s">
        <v>1613</v>
      </c>
      <c r="I876" s="177">
        <v>14</v>
      </c>
      <c r="J876" s="177">
        <v>96</v>
      </c>
      <c r="K876" s="177">
        <v>27716</v>
      </c>
      <c r="L876" s="177">
        <v>27812</v>
      </c>
      <c r="M876" s="177"/>
      <c r="N876" s="177" t="s">
        <v>1640</v>
      </c>
      <c r="O876" s="2" t="str">
        <f>VLOOKUP(H876,通道基本信息!B:L,3,FALSE)</f>
        <v>CS19</v>
      </c>
    </row>
    <row r="877" s="2" customFormat="1" ht="13.5" hidden="1" customHeight="1" spans="1:15">
      <c r="A877" s="177">
        <v>874</v>
      </c>
      <c r="B877" s="177" t="str">
        <f t="shared" si="26"/>
        <v>CS19-T010-1-1</v>
      </c>
      <c r="C877" s="177" t="str">
        <f t="shared" si="27"/>
        <v>CS19-TY1R</v>
      </c>
      <c r="D877" s="177" t="s">
        <v>1641</v>
      </c>
      <c r="E877" s="177" t="str">
        <f>VLOOKUP(H877,通道基本信息!B:K,6,0)</f>
        <v>T</v>
      </c>
      <c r="F877" s="177" t="str">
        <f>VLOOKUP(H877,通道基本信息!B:K,5,0)</f>
        <v>Y</v>
      </c>
      <c r="G877" s="177" t="str">
        <f>VLOOKUP(H877,通道基本信息!B:K,8,0)</f>
        <v>R</v>
      </c>
      <c r="H877" s="177" t="s">
        <v>1642</v>
      </c>
      <c r="I877" s="177">
        <v>1</v>
      </c>
      <c r="J877" s="177">
        <v>96</v>
      </c>
      <c r="K877" s="177">
        <v>19107</v>
      </c>
      <c r="L877" s="177">
        <v>19203</v>
      </c>
      <c r="M877" s="177"/>
      <c r="N877" s="177" t="s">
        <v>1643</v>
      </c>
      <c r="O877" s="2" t="str">
        <f>VLOOKUP(H877,通道基本信息!B:L,3,FALSE)</f>
        <v>CS19</v>
      </c>
    </row>
    <row r="878" s="2" customFormat="1" ht="13.5" hidden="1" customHeight="1" spans="1:15">
      <c r="A878" s="177">
        <v>875</v>
      </c>
      <c r="B878" s="177" t="str">
        <f t="shared" si="26"/>
        <v>CS19-T011-1-1</v>
      </c>
      <c r="C878" s="177" t="str">
        <f t="shared" si="27"/>
        <v>CS19-TY2R</v>
      </c>
      <c r="D878" s="177" t="s">
        <v>1644</v>
      </c>
      <c r="E878" s="177" t="str">
        <f>VLOOKUP(H878,通道基本信息!B:K,6,0)</f>
        <v>T</v>
      </c>
      <c r="F878" s="177" t="str">
        <f>VLOOKUP(H878,通道基本信息!B:K,5,0)</f>
        <v>Y</v>
      </c>
      <c r="G878" s="177" t="str">
        <f>VLOOKUP(H878,通道基本信息!B:K,8,0)</f>
        <v>R</v>
      </c>
      <c r="H878" s="177" t="s">
        <v>1645</v>
      </c>
      <c r="I878" s="177">
        <v>1</v>
      </c>
      <c r="J878" s="177">
        <v>96</v>
      </c>
      <c r="K878" s="177">
        <v>19216</v>
      </c>
      <c r="L878" s="177">
        <v>19312</v>
      </c>
      <c r="M878" s="177"/>
      <c r="N878" s="177" t="s">
        <v>1646</v>
      </c>
      <c r="O878" s="2" t="str">
        <f>VLOOKUP(H878,通道基本信息!B:L,3,FALSE)</f>
        <v>CS19</v>
      </c>
    </row>
    <row r="879" s="2" customFormat="1" ht="13.5" hidden="1" customHeight="1" spans="1:15">
      <c r="A879" s="177">
        <v>876</v>
      </c>
      <c r="B879" s="177" t="str">
        <f t="shared" si="26"/>
        <v>CS19-T012-1-1</v>
      </c>
      <c r="C879" s="177" t="str">
        <f t="shared" si="27"/>
        <v>CS19-TY3R</v>
      </c>
      <c r="D879" s="177" t="s">
        <v>1647</v>
      </c>
      <c r="E879" s="177" t="str">
        <f>VLOOKUP(H879,通道基本信息!B:K,6,0)</f>
        <v>T</v>
      </c>
      <c r="F879" s="177" t="str">
        <f>VLOOKUP(H879,通道基本信息!B:K,5,0)</f>
        <v>Y</v>
      </c>
      <c r="G879" s="177" t="str">
        <f>VLOOKUP(H879,通道基本信息!B:K,8,0)</f>
        <v>R</v>
      </c>
      <c r="H879" s="177" t="s">
        <v>1648</v>
      </c>
      <c r="I879" s="177">
        <v>1</v>
      </c>
      <c r="J879" s="177">
        <v>96</v>
      </c>
      <c r="K879" s="177">
        <v>19325</v>
      </c>
      <c r="L879" s="177">
        <v>19421</v>
      </c>
      <c r="M879" s="177"/>
      <c r="N879" s="177" t="s">
        <v>1649</v>
      </c>
      <c r="O879" s="2" t="str">
        <f>VLOOKUP(H879,通道基本信息!B:L,3,FALSE)</f>
        <v>CS19</v>
      </c>
    </row>
    <row r="880" s="2" customFormat="1" ht="13.5" hidden="1" customHeight="1" spans="1:15">
      <c r="A880" s="177">
        <v>877</v>
      </c>
      <c r="B880" s="177" t="str">
        <f t="shared" si="26"/>
        <v>CS19-T013-1-1</v>
      </c>
      <c r="C880" s="177" t="str">
        <f t="shared" si="27"/>
        <v>CS19-TY4R</v>
      </c>
      <c r="D880" s="177" t="s">
        <v>1650</v>
      </c>
      <c r="E880" s="177" t="str">
        <f>VLOOKUP(H880,通道基本信息!B:K,6,0)</f>
        <v>T</v>
      </c>
      <c r="F880" s="177" t="str">
        <f>VLOOKUP(H880,通道基本信息!B:K,5,0)</f>
        <v>Y</v>
      </c>
      <c r="G880" s="177" t="str">
        <f>VLOOKUP(H880,通道基本信息!B:K,8,0)</f>
        <v>R</v>
      </c>
      <c r="H880" s="177" t="s">
        <v>1651</v>
      </c>
      <c r="I880" s="177">
        <v>1</v>
      </c>
      <c r="J880" s="177">
        <v>96</v>
      </c>
      <c r="K880" s="177">
        <v>19480</v>
      </c>
      <c r="L880" s="177">
        <v>19576</v>
      </c>
      <c r="M880" s="177"/>
      <c r="N880" s="177" t="s">
        <v>1652</v>
      </c>
      <c r="O880" s="2" t="str">
        <f>VLOOKUP(H880,通道基本信息!B:L,3,FALSE)</f>
        <v>CS19</v>
      </c>
    </row>
    <row r="881" s="2" customFormat="1" ht="13.5" hidden="1" customHeight="1" spans="1:15">
      <c r="A881" s="177">
        <v>878</v>
      </c>
      <c r="B881" s="177" t="str">
        <f t="shared" si="26"/>
        <v>CS19-T014-1-1</v>
      </c>
      <c r="C881" s="177" t="str">
        <f t="shared" si="27"/>
        <v>CS19-TY5L</v>
      </c>
      <c r="D881" s="177" t="s">
        <v>1653</v>
      </c>
      <c r="E881" s="177" t="str">
        <f>VLOOKUP(H881,通道基本信息!B:K,6,0)</f>
        <v>T</v>
      </c>
      <c r="F881" s="177" t="str">
        <f>VLOOKUP(H881,通道基本信息!B:K,5,0)</f>
        <v>Y</v>
      </c>
      <c r="G881" s="177" t="str">
        <f>VLOOKUP(H881,通道基本信息!B:K,8,0)</f>
        <v>L</v>
      </c>
      <c r="H881" s="177" t="s">
        <v>1654</v>
      </c>
      <c r="I881" s="177">
        <v>1</v>
      </c>
      <c r="J881" s="177">
        <v>96</v>
      </c>
      <c r="K881" s="177">
        <v>19325</v>
      </c>
      <c r="L881" s="177">
        <v>19421</v>
      </c>
      <c r="M881" s="177"/>
      <c r="N881" s="177" t="s">
        <v>1655</v>
      </c>
      <c r="O881" s="2" t="str">
        <f>VLOOKUP(H881,通道基本信息!B:L,3,FALSE)</f>
        <v>CS19</v>
      </c>
    </row>
    <row r="882" s="2" customFormat="1" ht="13.5" hidden="1" customHeight="1" spans="1:15">
      <c r="A882" s="177">
        <v>879</v>
      </c>
      <c r="B882" s="177" t="str">
        <f t="shared" si="26"/>
        <v>CS19-T015-1-1</v>
      </c>
      <c r="C882" s="177" t="str">
        <f t="shared" si="27"/>
        <v>CS19-TY6L</v>
      </c>
      <c r="D882" s="177" t="s">
        <v>1656</v>
      </c>
      <c r="E882" s="177" t="str">
        <f>VLOOKUP(H882,通道基本信息!B:K,6,0)</f>
        <v>T</v>
      </c>
      <c r="F882" s="177" t="str">
        <f>VLOOKUP(H882,通道基本信息!B:K,5,0)</f>
        <v>Y</v>
      </c>
      <c r="G882" s="177" t="str">
        <f>VLOOKUP(H882,通道基本信息!B:K,8,0)</f>
        <v>L</v>
      </c>
      <c r="H882" s="177" t="s">
        <v>1657</v>
      </c>
      <c r="I882" s="177">
        <v>1</v>
      </c>
      <c r="J882" s="177">
        <v>96</v>
      </c>
      <c r="K882" s="177">
        <v>19480</v>
      </c>
      <c r="L882" s="177">
        <v>19576</v>
      </c>
      <c r="M882" s="177"/>
      <c r="N882" s="177" t="s">
        <v>1658</v>
      </c>
      <c r="O882" s="2" t="str">
        <f>VLOOKUP(H882,通道基本信息!B:L,3,FALSE)</f>
        <v>CS19</v>
      </c>
    </row>
    <row r="883" s="2" customFormat="1" ht="13.5" hidden="1" customHeight="1" spans="1:15">
      <c r="A883" s="177">
        <v>880</v>
      </c>
      <c r="B883" s="177" t="str">
        <f t="shared" si="26"/>
        <v>CS19-T016-1-1</v>
      </c>
      <c r="C883" s="177" t="str">
        <f t="shared" si="27"/>
        <v>CS19-TY7L</v>
      </c>
      <c r="D883" s="177" t="s">
        <v>1659</v>
      </c>
      <c r="E883" s="177" t="str">
        <f>VLOOKUP(H883,通道基本信息!B:K,6,0)</f>
        <v>T</v>
      </c>
      <c r="F883" s="177" t="str">
        <f>VLOOKUP(H883,通道基本信息!B:K,5,0)</f>
        <v>Y</v>
      </c>
      <c r="G883" s="177" t="str">
        <f>VLOOKUP(H883,通道基本信息!B:K,8,0)</f>
        <v>L</v>
      </c>
      <c r="H883" s="177" t="s">
        <v>1660</v>
      </c>
      <c r="I883" s="177">
        <v>1</v>
      </c>
      <c r="J883" s="177">
        <v>96</v>
      </c>
      <c r="K883" s="177">
        <v>19107</v>
      </c>
      <c r="L883" s="177">
        <v>19203</v>
      </c>
      <c r="M883" s="177"/>
      <c r="N883" s="177" t="s">
        <v>1661</v>
      </c>
      <c r="O883" s="2" t="str">
        <f>VLOOKUP(H883,通道基本信息!B:L,3,FALSE)</f>
        <v>CS19</v>
      </c>
    </row>
    <row r="884" s="2" customFormat="1" ht="13.5" hidden="1" customHeight="1" spans="1:15">
      <c r="A884" s="177">
        <v>881</v>
      </c>
      <c r="B884" s="177" t="str">
        <f t="shared" si="26"/>
        <v>CS19-T017-1-1</v>
      </c>
      <c r="C884" s="177" t="str">
        <f t="shared" si="27"/>
        <v>CS19-TY8R</v>
      </c>
      <c r="D884" s="177" t="s">
        <v>1662</v>
      </c>
      <c r="E884" s="177" t="str">
        <f>VLOOKUP(H884,通道基本信息!B:K,6,0)</f>
        <v>T</v>
      </c>
      <c r="F884" s="177" t="str">
        <f>VLOOKUP(H884,通道基本信息!B:K,5,0)</f>
        <v>Y</v>
      </c>
      <c r="G884" s="177" t="str">
        <f>VLOOKUP(H884,通道基本信息!B:K,8,0)</f>
        <v>R</v>
      </c>
      <c r="H884" s="177" t="s">
        <v>1663</v>
      </c>
      <c r="I884" s="177">
        <v>1</v>
      </c>
      <c r="J884" s="177">
        <v>96</v>
      </c>
      <c r="K884" s="177">
        <v>19589</v>
      </c>
      <c r="L884" s="177">
        <v>19685</v>
      </c>
      <c r="M884" s="177"/>
      <c r="N884" s="177" t="s">
        <v>1664</v>
      </c>
      <c r="O884" s="2" t="str">
        <f>VLOOKUP(H884,通道基本信息!B:L,3,FALSE)</f>
        <v>CS19</v>
      </c>
    </row>
    <row r="885" s="2" customFormat="1" ht="13.5" hidden="1" customHeight="1" spans="1:15">
      <c r="A885" s="177">
        <v>882</v>
      </c>
      <c r="B885" s="177" t="str">
        <f t="shared" si="26"/>
        <v>CS19-T018-1-1</v>
      </c>
      <c r="C885" s="177" t="str">
        <f t="shared" si="27"/>
        <v>CS19-TY9L</v>
      </c>
      <c r="D885" s="177" t="s">
        <v>1665</v>
      </c>
      <c r="E885" s="177" t="str">
        <f>VLOOKUP(H885,通道基本信息!B:K,6,0)</f>
        <v>T</v>
      </c>
      <c r="F885" s="177" t="str">
        <f>VLOOKUP(H885,通道基本信息!B:K,5,0)</f>
        <v>Y</v>
      </c>
      <c r="G885" s="177" t="str">
        <f>VLOOKUP(H885,通道基本信息!B:K,8,0)</f>
        <v>L</v>
      </c>
      <c r="H885" s="177" t="s">
        <v>1666</v>
      </c>
      <c r="I885" s="177">
        <v>1</v>
      </c>
      <c r="J885" s="177">
        <v>96</v>
      </c>
      <c r="K885" s="177">
        <v>19216</v>
      </c>
      <c r="L885" s="177">
        <v>19312</v>
      </c>
      <c r="M885" s="177"/>
      <c r="N885" s="177" t="s">
        <v>1667</v>
      </c>
      <c r="O885" s="2" t="str">
        <f>VLOOKUP(H885,通道基本信息!B:L,3,FALSE)</f>
        <v>CS19</v>
      </c>
    </row>
    <row r="886" s="2" customFormat="1" ht="13.5" hidden="1" customHeight="1" spans="1:15">
      <c r="A886" s="177">
        <v>883</v>
      </c>
      <c r="B886" s="177" t="str">
        <f t="shared" si="26"/>
        <v>CS19-T019-1-1</v>
      </c>
      <c r="C886" s="177" t="str">
        <f t="shared" si="27"/>
        <v>CS19-TY10R</v>
      </c>
      <c r="D886" s="177" t="s">
        <v>1668</v>
      </c>
      <c r="E886" s="177" t="str">
        <f>VLOOKUP(H886,通道基本信息!B:K,6,0)</f>
        <v>T</v>
      </c>
      <c r="F886" s="177" t="str">
        <f>VLOOKUP(H886,通道基本信息!B:K,5,0)</f>
        <v>Y</v>
      </c>
      <c r="G886" s="177" t="str">
        <f>VLOOKUP(H886,通道基本信息!B:K,8,0)</f>
        <v>R</v>
      </c>
      <c r="H886" s="177" t="s">
        <v>1669</v>
      </c>
      <c r="I886" s="177">
        <v>1</v>
      </c>
      <c r="J886" s="177">
        <v>96</v>
      </c>
      <c r="K886" s="177">
        <v>19216</v>
      </c>
      <c r="L886" s="177">
        <v>19312</v>
      </c>
      <c r="M886" s="177"/>
      <c r="N886" s="177" t="s">
        <v>1528</v>
      </c>
      <c r="O886" s="2" t="str">
        <f>VLOOKUP(H886,通道基本信息!B:L,3,FALSE)</f>
        <v>CS19</v>
      </c>
    </row>
    <row r="887" s="2" customFormat="1" ht="13.5" hidden="1" customHeight="1" spans="1:15">
      <c r="A887" s="177">
        <v>884</v>
      </c>
      <c r="B887" s="177" t="str">
        <f t="shared" si="26"/>
        <v>CS19-T020-1-1</v>
      </c>
      <c r="C887" s="177" t="str">
        <f t="shared" si="27"/>
        <v>CS19-TY11R</v>
      </c>
      <c r="D887" s="177" t="s">
        <v>1670</v>
      </c>
      <c r="E887" s="177" t="str">
        <f>VLOOKUP(H887,通道基本信息!B:K,6,0)</f>
        <v>T</v>
      </c>
      <c r="F887" s="177" t="str">
        <f>VLOOKUP(H887,通道基本信息!B:K,5,0)</f>
        <v>Y</v>
      </c>
      <c r="G887" s="177" t="str">
        <f>VLOOKUP(H887,通道基本信息!B:K,8,0)</f>
        <v>R</v>
      </c>
      <c r="H887" s="177" t="s">
        <v>1671</v>
      </c>
      <c r="I887" s="177">
        <v>1</v>
      </c>
      <c r="J887" s="177">
        <v>96</v>
      </c>
      <c r="K887" s="177">
        <v>19325</v>
      </c>
      <c r="L887" s="177">
        <v>19421</v>
      </c>
      <c r="M887" s="177"/>
      <c r="N887" s="177" t="s">
        <v>1531</v>
      </c>
      <c r="O887" s="2" t="str">
        <f>VLOOKUP(H887,通道基本信息!B:L,3,FALSE)</f>
        <v>CS19</v>
      </c>
    </row>
    <row r="888" s="2" customFormat="1" ht="13.5" hidden="1" customHeight="1" spans="1:15">
      <c r="A888" s="177">
        <v>885</v>
      </c>
      <c r="B888" s="177" t="str">
        <f t="shared" si="26"/>
        <v>CS19-T021-1-1</v>
      </c>
      <c r="C888" s="177" t="str">
        <f t="shared" si="27"/>
        <v>CS19-TY12L</v>
      </c>
      <c r="D888" s="177" t="s">
        <v>1672</v>
      </c>
      <c r="E888" s="177" t="str">
        <f>VLOOKUP(H888,通道基本信息!B:K,6,0)</f>
        <v>T</v>
      </c>
      <c r="F888" s="177" t="str">
        <f>VLOOKUP(H888,通道基本信息!B:K,5,0)</f>
        <v>Y</v>
      </c>
      <c r="G888" s="177" t="str">
        <f>VLOOKUP(H888,通道基本信息!B:K,8,0)</f>
        <v>L</v>
      </c>
      <c r="H888" s="177" t="s">
        <v>1673</v>
      </c>
      <c r="I888" s="177">
        <v>1</v>
      </c>
      <c r="J888" s="177">
        <v>96</v>
      </c>
      <c r="K888" s="177">
        <v>19589</v>
      </c>
      <c r="L888" s="177">
        <v>19685</v>
      </c>
      <c r="M888" s="177"/>
      <c r="N888" s="177" t="s">
        <v>1674</v>
      </c>
      <c r="O888" s="2" t="str">
        <f>VLOOKUP(H888,通道基本信息!B:L,3,FALSE)</f>
        <v>CS19</v>
      </c>
    </row>
    <row r="889" s="2" customFormat="1" ht="13.5" hidden="1" customHeight="1" spans="1:15">
      <c r="A889" s="177">
        <v>886</v>
      </c>
      <c r="B889" s="177" t="str">
        <f t="shared" si="26"/>
        <v>CS19-T022-1-1</v>
      </c>
      <c r="C889" s="177" t="str">
        <f t="shared" si="27"/>
        <v>CS19-TY13L</v>
      </c>
      <c r="D889" s="177" t="s">
        <v>1675</v>
      </c>
      <c r="E889" s="177" t="str">
        <f>VLOOKUP(H889,通道基本信息!B:K,6,0)</f>
        <v>T</v>
      </c>
      <c r="F889" s="177" t="str">
        <f>VLOOKUP(H889,通道基本信息!B:K,5,0)</f>
        <v>Y</v>
      </c>
      <c r="G889" s="177" t="str">
        <f>VLOOKUP(H889,通道基本信息!B:K,8,0)</f>
        <v>L</v>
      </c>
      <c r="H889" s="177" t="s">
        <v>1676</v>
      </c>
      <c r="I889" s="177">
        <v>1</v>
      </c>
      <c r="J889" s="177">
        <v>96</v>
      </c>
      <c r="K889" s="177">
        <v>19325</v>
      </c>
      <c r="L889" s="177">
        <v>19421</v>
      </c>
      <c r="M889" s="177"/>
      <c r="N889" s="177" t="s">
        <v>1537</v>
      </c>
      <c r="O889" s="2" t="str">
        <f>VLOOKUP(H889,通道基本信息!B:L,3,FALSE)</f>
        <v>CS19</v>
      </c>
    </row>
    <row r="890" s="2" customFormat="1" ht="13.5" hidden="1" customHeight="1" spans="1:15">
      <c r="A890" s="177">
        <v>887</v>
      </c>
      <c r="B890" s="177" t="str">
        <f t="shared" si="26"/>
        <v>CS19-T023-1-1</v>
      </c>
      <c r="C890" s="177" t="str">
        <f t="shared" si="27"/>
        <v>CS19-TY14L</v>
      </c>
      <c r="D890" s="177" t="s">
        <v>1677</v>
      </c>
      <c r="E890" s="177" t="str">
        <f>VLOOKUP(H890,通道基本信息!B:K,6,0)</f>
        <v>T</v>
      </c>
      <c r="F890" s="177" t="str">
        <f>VLOOKUP(H890,通道基本信息!B:K,5,0)</f>
        <v>Y</v>
      </c>
      <c r="G890" s="177" t="str">
        <f>VLOOKUP(H890,通道基本信息!B:K,8,0)</f>
        <v>L</v>
      </c>
      <c r="H890" s="177" t="s">
        <v>1678</v>
      </c>
      <c r="I890" s="177">
        <v>1</v>
      </c>
      <c r="J890" s="177">
        <v>96</v>
      </c>
      <c r="K890" s="177">
        <v>19107</v>
      </c>
      <c r="L890" s="177">
        <v>19203</v>
      </c>
      <c r="M890" s="177"/>
      <c r="N890" s="177" t="s">
        <v>1679</v>
      </c>
      <c r="O890" s="2" t="str">
        <f>VLOOKUP(H890,通道基本信息!B:L,3,FALSE)</f>
        <v>CS19</v>
      </c>
    </row>
    <row r="891" s="2" customFormat="1" ht="13.5" hidden="1" customHeight="1" spans="1:15">
      <c r="A891" s="177">
        <v>888</v>
      </c>
      <c r="B891" s="177" t="str">
        <f t="shared" si="26"/>
        <v>CS19-T024-1-1</v>
      </c>
      <c r="C891" s="177" t="str">
        <f t="shared" si="27"/>
        <v>CS19-TY15L</v>
      </c>
      <c r="D891" s="177" t="s">
        <v>1680</v>
      </c>
      <c r="E891" s="177" t="str">
        <f>VLOOKUP(H891,通道基本信息!B:K,6,0)</f>
        <v>T</v>
      </c>
      <c r="F891" s="177" t="str">
        <f>VLOOKUP(H891,通道基本信息!B:K,5,0)</f>
        <v>Y</v>
      </c>
      <c r="G891" s="177" t="str">
        <f>VLOOKUP(H891,通道基本信息!B:K,8,0)</f>
        <v>L</v>
      </c>
      <c r="H891" s="177" t="s">
        <v>1681</v>
      </c>
      <c r="I891" s="177">
        <v>1</v>
      </c>
      <c r="J891" s="177">
        <v>96</v>
      </c>
      <c r="K891" s="177">
        <v>19480</v>
      </c>
      <c r="L891" s="177">
        <v>19576</v>
      </c>
      <c r="M891" s="177"/>
      <c r="N891" s="177" t="s">
        <v>1543</v>
      </c>
      <c r="O891" s="2" t="str">
        <f>VLOOKUP(H891,通道基本信息!B:L,3,FALSE)</f>
        <v>CS19</v>
      </c>
    </row>
    <row r="892" s="2" customFormat="1" ht="13.5" hidden="1" customHeight="1" spans="1:15">
      <c r="A892" s="177">
        <v>889</v>
      </c>
      <c r="B892" s="177" t="str">
        <f t="shared" si="26"/>
        <v>CS19-T025-1-1</v>
      </c>
      <c r="C892" s="177" t="str">
        <f t="shared" si="27"/>
        <v>CS19-TY16R</v>
      </c>
      <c r="D892" s="177" t="s">
        <v>1682</v>
      </c>
      <c r="E892" s="177" t="str">
        <f>VLOOKUP(H892,通道基本信息!B:K,6,0)</f>
        <v>T</v>
      </c>
      <c r="F892" s="177" t="str">
        <f>VLOOKUP(H892,通道基本信息!B:K,5,0)</f>
        <v>Y</v>
      </c>
      <c r="G892" s="177" t="str">
        <f>VLOOKUP(H892,通道基本信息!B:K,8,0)</f>
        <v>R</v>
      </c>
      <c r="H892" s="177" t="s">
        <v>1683</v>
      </c>
      <c r="I892" s="177">
        <v>1</v>
      </c>
      <c r="J892" s="177">
        <v>96</v>
      </c>
      <c r="K892" s="177">
        <v>19107</v>
      </c>
      <c r="L892" s="177">
        <v>19203</v>
      </c>
      <c r="M892" s="177"/>
      <c r="N892" s="177" t="s">
        <v>1684</v>
      </c>
      <c r="O892" s="2" t="str">
        <f>VLOOKUP(H892,通道基本信息!B:L,3,FALSE)</f>
        <v>CS19</v>
      </c>
    </row>
    <row r="893" s="2" customFormat="1" ht="13.5" hidden="1" customHeight="1" spans="1:15">
      <c r="A893" s="177">
        <v>890</v>
      </c>
      <c r="B893" s="177" t="str">
        <f t="shared" si="26"/>
        <v>CS19-T026-1-1</v>
      </c>
      <c r="C893" s="177" t="str">
        <f t="shared" si="27"/>
        <v>CS19-TY17L</v>
      </c>
      <c r="D893" s="177" t="s">
        <v>1685</v>
      </c>
      <c r="E893" s="177" t="str">
        <f>VLOOKUP(H893,通道基本信息!B:K,6,0)</f>
        <v>T</v>
      </c>
      <c r="F893" s="177" t="str">
        <f>VLOOKUP(H893,通道基本信息!B:K,5,0)</f>
        <v>Y</v>
      </c>
      <c r="G893" s="177" t="str">
        <f>VLOOKUP(H893,通道基本信息!B:K,8,0)</f>
        <v>L</v>
      </c>
      <c r="H893" s="177" t="s">
        <v>1686</v>
      </c>
      <c r="I893" s="177">
        <v>1</v>
      </c>
      <c r="J893" s="177">
        <v>96</v>
      </c>
      <c r="K893" s="177">
        <v>19216</v>
      </c>
      <c r="L893" s="177">
        <v>19312</v>
      </c>
      <c r="M893" s="177"/>
      <c r="N893" s="177" t="s">
        <v>1549</v>
      </c>
      <c r="O893" s="2" t="str">
        <f>VLOOKUP(H893,通道基本信息!B:L,3,FALSE)</f>
        <v>CS19</v>
      </c>
    </row>
    <row r="894" s="2" customFormat="1" ht="13.5" hidden="1" customHeight="1" spans="1:15">
      <c r="A894" s="177">
        <v>891</v>
      </c>
      <c r="B894" s="177" t="str">
        <f t="shared" si="26"/>
        <v>CS19-T027-1-1</v>
      </c>
      <c r="C894" s="177" t="str">
        <f t="shared" si="27"/>
        <v>CS19-TY18R</v>
      </c>
      <c r="D894" s="177" t="s">
        <v>1687</v>
      </c>
      <c r="E894" s="177" t="str">
        <f>VLOOKUP(H894,通道基本信息!B:K,6,0)</f>
        <v>T</v>
      </c>
      <c r="F894" s="177" t="str">
        <f>VLOOKUP(H894,通道基本信息!B:K,5,0)</f>
        <v>Y</v>
      </c>
      <c r="G894" s="177" t="str">
        <f>VLOOKUP(H894,通道基本信息!B:K,8,0)</f>
        <v>R</v>
      </c>
      <c r="H894" s="177" t="s">
        <v>1688</v>
      </c>
      <c r="I894" s="177">
        <v>1</v>
      </c>
      <c r="J894" s="177">
        <v>96</v>
      </c>
      <c r="K894" s="177">
        <v>19480</v>
      </c>
      <c r="L894" s="177">
        <v>19576</v>
      </c>
      <c r="M894" s="177"/>
      <c r="N894" s="177" t="s">
        <v>1552</v>
      </c>
      <c r="O894" s="2" t="str">
        <f>VLOOKUP(H894,通道基本信息!B:L,3,FALSE)</f>
        <v>CS19</v>
      </c>
    </row>
    <row r="895" s="2" customFormat="1" ht="13.5" hidden="1" customHeight="1" spans="1:15">
      <c r="A895" s="177">
        <v>892</v>
      </c>
      <c r="B895" s="177" t="str">
        <f t="shared" si="26"/>
        <v>CS19-T028-1-1</v>
      </c>
      <c r="C895" s="177" t="str">
        <f t="shared" si="27"/>
        <v>CS19-TY19L</v>
      </c>
      <c r="D895" s="177" t="s">
        <v>1689</v>
      </c>
      <c r="E895" s="177" t="str">
        <f>VLOOKUP(H895,通道基本信息!B:K,6,0)</f>
        <v>T</v>
      </c>
      <c r="F895" s="177" t="str">
        <f>VLOOKUP(H895,通道基本信息!B:K,5,0)</f>
        <v>Y</v>
      </c>
      <c r="G895" s="177" t="str">
        <f>VLOOKUP(H895,通道基本信息!B:K,8,0)</f>
        <v>L</v>
      </c>
      <c r="H895" s="177" t="s">
        <v>1690</v>
      </c>
      <c r="I895" s="177">
        <v>1</v>
      </c>
      <c r="J895" s="177">
        <v>96</v>
      </c>
      <c r="K895" s="177">
        <v>19589</v>
      </c>
      <c r="L895" s="177">
        <v>19685</v>
      </c>
      <c r="M895" s="177"/>
      <c r="N895" s="177" t="s">
        <v>1555</v>
      </c>
      <c r="O895" s="2" t="str">
        <f>VLOOKUP(H895,通道基本信息!B:L,3,FALSE)</f>
        <v>CS19</v>
      </c>
    </row>
    <row r="896" s="2" customFormat="1" ht="13.5" hidden="1" customHeight="1" spans="1:15">
      <c r="A896" s="177">
        <v>893</v>
      </c>
      <c r="B896" s="177" t="str">
        <f t="shared" si="26"/>
        <v>CS19-T029-1-1</v>
      </c>
      <c r="C896" s="177" t="str">
        <f t="shared" si="27"/>
        <v>CS19-TY20R</v>
      </c>
      <c r="D896" s="177" t="s">
        <v>1691</v>
      </c>
      <c r="E896" s="177" t="str">
        <f>VLOOKUP(H896,通道基本信息!B:K,6,0)</f>
        <v>T</v>
      </c>
      <c r="F896" s="177" t="str">
        <f>VLOOKUP(H896,通道基本信息!B:K,5,0)</f>
        <v>Y</v>
      </c>
      <c r="G896" s="177" t="str">
        <f>VLOOKUP(H896,通道基本信息!B:K,8,0)</f>
        <v>R</v>
      </c>
      <c r="H896" s="177" t="s">
        <v>1692</v>
      </c>
      <c r="I896" s="177">
        <v>1</v>
      </c>
      <c r="J896" s="177">
        <v>96</v>
      </c>
      <c r="K896" s="177">
        <v>19589</v>
      </c>
      <c r="L896" s="177">
        <v>19685</v>
      </c>
      <c r="M896" s="177"/>
      <c r="N896" s="177" t="s">
        <v>1558</v>
      </c>
      <c r="O896" s="2" t="str">
        <f>VLOOKUP(H896,通道基本信息!B:L,3,FALSE)</f>
        <v>CS19</v>
      </c>
    </row>
    <row r="897" s="2" customFormat="1" ht="13.5" hidden="1" customHeight="1" spans="1:15">
      <c r="A897" s="177">
        <v>894</v>
      </c>
      <c r="B897" s="177" t="str">
        <f t="shared" ref="B897:B960" si="28">H897&amp;"-"&amp;I897</f>
        <v>CS19-T030-1-1</v>
      </c>
      <c r="C897" s="177" t="str">
        <f t="shared" si="27"/>
        <v>CS19-TY21R</v>
      </c>
      <c r="D897" s="177" t="s">
        <v>1693</v>
      </c>
      <c r="E897" s="177" t="str">
        <f>VLOOKUP(H897,通道基本信息!B:K,6,0)</f>
        <v>T</v>
      </c>
      <c r="F897" s="177" t="str">
        <f>VLOOKUP(H897,通道基本信息!B:K,5,0)</f>
        <v>Y</v>
      </c>
      <c r="G897" s="177" t="str">
        <f>VLOOKUP(H897,通道基本信息!B:K,8,0)</f>
        <v>R</v>
      </c>
      <c r="H897" s="177" t="s">
        <v>1694</v>
      </c>
      <c r="I897" s="177">
        <v>1</v>
      </c>
      <c r="J897" s="177">
        <v>96</v>
      </c>
      <c r="K897" s="177">
        <v>19325</v>
      </c>
      <c r="L897" s="177">
        <v>19421</v>
      </c>
      <c r="M897" s="177"/>
      <c r="N897" s="177" t="s">
        <v>1561</v>
      </c>
      <c r="O897" s="2" t="str">
        <f>VLOOKUP(H897,通道基本信息!B:L,3,FALSE)</f>
        <v>CS19</v>
      </c>
    </row>
    <row r="898" s="2" customFormat="1" ht="13.5" hidden="1" customHeight="1" spans="1:15">
      <c r="A898" s="177">
        <v>895</v>
      </c>
      <c r="B898" s="177" t="str">
        <f t="shared" si="28"/>
        <v>CS19-T031-1-1</v>
      </c>
      <c r="C898" s="177" t="str">
        <f t="shared" si="27"/>
        <v>CS19-TY22L</v>
      </c>
      <c r="D898" s="177" t="s">
        <v>1695</v>
      </c>
      <c r="E898" s="177" t="str">
        <f>VLOOKUP(H898,通道基本信息!B:K,6,0)</f>
        <v>T</v>
      </c>
      <c r="F898" s="177" t="str">
        <f>VLOOKUP(H898,通道基本信息!B:K,5,0)</f>
        <v>Y</v>
      </c>
      <c r="G898" s="177" t="str">
        <f>VLOOKUP(H898,通道基本信息!B:K,8,0)</f>
        <v>L</v>
      </c>
      <c r="H898" s="177" t="s">
        <v>1696</v>
      </c>
      <c r="I898" s="177">
        <v>1</v>
      </c>
      <c r="J898" s="177">
        <v>96</v>
      </c>
      <c r="K898" s="177">
        <v>19480</v>
      </c>
      <c r="L898" s="177">
        <v>19576</v>
      </c>
      <c r="M898" s="177"/>
      <c r="N898" s="177" t="s">
        <v>1564</v>
      </c>
      <c r="O898" s="2" t="str">
        <f>VLOOKUP(H898,通道基本信息!B:L,3,FALSE)</f>
        <v>CS19</v>
      </c>
    </row>
    <row r="899" s="2" customFormat="1" ht="13.5" hidden="1" customHeight="1" spans="1:15">
      <c r="A899" s="177">
        <v>896</v>
      </c>
      <c r="B899" s="177" t="str">
        <f t="shared" si="28"/>
        <v>CS19-T032-1-1</v>
      </c>
      <c r="C899" s="177" t="str">
        <f t="shared" si="27"/>
        <v>CS19-TY23R</v>
      </c>
      <c r="D899" s="177" t="s">
        <v>1697</v>
      </c>
      <c r="E899" s="177" t="str">
        <f>VLOOKUP(H899,通道基本信息!B:K,6,0)</f>
        <v>T</v>
      </c>
      <c r="F899" s="177" t="str">
        <f>VLOOKUP(H899,通道基本信息!B:K,5,0)</f>
        <v>Y</v>
      </c>
      <c r="G899" s="177" t="str">
        <f>VLOOKUP(H899,通道基本信息!B:K,8,0)</f>
        <v>R</v>
      </c>
      <c r="H899" s="177" t="s">
        <v>1698</v>
      </c>
      <c r="I899" s="177">
        <v>1</v>
      </c>
      <c r="J899" s="177">
        <v>96</v>
      </c>
      <c r="K899" s="177">
        <v>19216</v>
      </c>
      <c r="L899" s="177">
        <v>19312</v>
      </c>
      <c r="M899" s="177"/>
      <c r="N899" s="177" t="s">
        <v>1699</v>
      </c>
      <c r="O899" s="2" t="str">
        <f>VLOOKUP(H899,通道基本信息!B:L,3,FALSE)</f>
        <v>CS19</v>
      </c>
    </row>
    <row r="900" s="2" customFormat="1" ht="13.5" hidden="1" customHeight="1" spans="1:15">
      <c r="A900" s="177">
        <v>897</v>
      </c>
      <c r="B900" s="177" t="str">
        <f t="shared" si="28"/>
        <v>CS19-T033-1-1</v>
      </c>
      <c r="C900" s="177" t="str">
        <f t="shared" ref="C900:C963" si="29">O900&amp;"-"&amp;D900</f>
        <v>CS19-TY24L</v>
      </c>
      <c r="D900" s="177" t="s">
        <v>1700</v>
      </c>
      <c r="E900" s="177" t="str">
        <f>VLOOKUP(H900,通道基本信息!B:K,6,0)</f>
        <v>T</v>
      </c>
      <c r="F900" s="177" t="str">
        <f>VLOOKUP(H900,通道基本信息!B:K,5,0)</f>
        <v>Y</v>
      </c>
      <c r="G900" s="177" t="str">
        <f>VLOOKUP(H900,通道基本信息!B:K,8,0)</f>
        <v>L</v>
      </c>
      <c r="H900" s="177" t="s">
        <v>1701</v>
      </c>
      <c r="I900" s="177">
        <v>1</v>
      </c>
      <c r="J900" s="177">
        <v>96</v>
      </c>
      <c r="K900" s="177">
        <v>19325</v>
      </c>
      <c r="L900" s="177">
        <v>19421</v>
      </c>
      <c r="M900" s="177"/>
      <c r="N900" s="177" t="s">
        <v>1702</v>
      </c>
      <c r="O900" s="2" t="str">
        <f>VLOOKUP(H900,通道基本信息!B:L,3,FALSE)</f>
        <v>CS19</v>
      </c>
    </row>
    <row r="901" s="2" customFormat="1" ht="13.5" hidden="1" customHeight="1" spans="1:15">
      <c r="A901" s="177">
        <v>898</v>
      </c>
      <c r="B901" s="177" t="str">
        <f t="shared" si="28"/>
        <v>CS19-T034-1-1</v>
      </c>
      <c r="C901" s="177" t="str">
        <f t="shared" si="29"/>
        <v>CS19-TY25R</v>
      </c>
      <c r="D901" s="177" t="s">
        <v>1703</v>
      </c>
      <c r="E901" s="177" t="str">
        <f>VLOOKUP(H901,通道基本信息!B:K,6,0)</f>
        <v>T</v>
      </c>
      <c r="F901" s="177" t="str">
        <f>VLOOKUP(H901,通道基本信息!B:K,5,0)</f>
        <v>Y</v>
      </c>
      <c r="G901" s="177" t="str">
        <f>VLOOKUP(H901,通道基本信息!B:K,8,0)</f>
        <v>R</v>
      </c>
      <c r="H901" s="177" t="s">
        <v>1704</v>
      </c>
      <c r="I901" s="177">
        <v>1</v>
      </c>
      <c r="J901" s="177">
        <v>96</v>
      </c>
      <c r="K901" s="177">
        <v>19107</v>
      </c>
      <c r="L901" s="177">
        <v>19203</v>
      </c>
      <c r="M901" s="177"/>
      <c r="N901" s="177" t="s">
        <v>1705</v>
      </c>
      <c r="O901" s="2" t="str">
        <f>VLOOKUP(H901,通道基本信息!B:L,3,FALSE)</f>
        <v>CS19</v>
      </c>
    </row>
    <row r="902" s="2" customFormat="1" ht="13.5" hidden="1" customHeight="1" spans="1:15">
      <c r="A902" s="177">
        <v>899</v>
      </c>
      <c r="B902" s="177" t="str">
        <f t="shared" si="28"/>
        <v>CS19-T035-1-1</v>
      </c>
      <c r="C902" s="177" t="str">
        <f t="shared" si="29"/>
        <v>CS19-TY26L</v>
      </c>
      <c r="D902" s="177" t="s">
        <v>1706</v>
      </c>
      <c r="E902" s="177" t="str">
        <f>VLOOKUP(H902,通道基本信息!B:K,6,0)</f>
        <v>T</v>
      </c>
      <c r="F902" s="177" t="str">
        <f>VLOOKUP(H902,通道基本信息!B:K,5,0)</f>
        <v>Y</v>
      </c>
      <c r="G902" s="177" t="str">
        <f>VLOOKUP(H902,通道基本信息!B:K,8,0)</f>
        <v>L</v>
      </c>
      <c r="H902" s="177" t="s">
        <v>1707</v>
      </c>
      <c r="I902" s="177">
        <v>1</v>
      </c>
      <c r="J902" s="177">
        <v>96</v>
      </c>
      <c r="K902" s="177">
        <v>19107</v>
      </c>
      <c r="L902" s="177">
        <v>19203</v>
      </c>
      <c r="M902" s="177"/>
      <c r="N902" s="177" t="s">
        <v>1708</v>
      </c>
      <c r="O902" s="2" t="str">
        <f>VLOOKUP(H902,通道基本信息!B:L,3,FALSE)</f>
        <v>CS19</v>
      </c>
    </row>
    <row r="903" s="2" customFormat="1" ht="13.5" hidden="1" customHeight="1" spans="1:15">
      <c r="A903" s="177">
        <v>900</v>
      </c>
      <c r="B903" s="177" t="str">
        <f t="shared" si="28"/>
        <v>CS19-T036-1-1</v>
      </c>
      <c r="C903" s="177" t="str">
        <f t="shared" si="29"/>
        <v>CS19-TY27L</v>
      </c>
      <c r="D903" s="177" t="s">
        <v>1709</v>
      </c>
      <c r="E903" s="177" t="str">
        <f>VLOOKUP(H903,通道基本信息!B:K,6,0)</f>
        <v>T</v>
      </c>
      <c r="F903" s="177" t="str">
        <f>VLOOKUP(H903,通道基本信息!B:K,5,0)</f>
        <v>Y</v>
      </c>
      <c r="G903" s="177" t="str">
        <f>VLOOKUP(H903,通道基本信息!B:K,8,0)</f>
        <v>L</v>
      </c>
      <c r="H903" s="177" t="s">
        <v>1710</v>
      </c>
      <c r="I903" s="177">
        <v>1</v>
      </c>
      <c r="J903" s="177">
        <v>96</v>
      </c>
      <c r="K903" s="177">
        <v>19216</v>
      </c>
      <c r="L903" s="177">
        <v>19312</v>
      </c>
      <c r="M903" s="177"/>
      <c r="N903" s="177" t="s">
        <v>1711</v>
      </c>
      <c r="O903" s="2" t="str">
        <f>VLOOKUP(H903,通道基本信息!B:L,3,FALSE)</f>
        <v>CS19</v>
      </c>
    </row>
    <row r="904" s="2" customFormat="1" ht="13.5" hidden="1" customHeight="1" spans="1:15">
      <c r="A904" s="177">
        <v>901</v>
      </c>
      <c r="B904" s="177" t="str">
        <f t="shared" si="28"/>
        <v>CS19-T037-1-1</v>
      </c>
      <c r="C904" s="177" t="str">
        <f t="shared" si="29"/>
        <v>CS19-TY28R</v>
      </c>
      <c r="D904" s="177" t="s">
        <v>1712</v>
      </c>
      <c r="E904" s="177" t="str">
        <f>VLOOKUP(H904,通道基本信息!B:K,6,0)</f>
        <v>T</v>
      </c>
      <c r="F904" s="177" t="str">
        <f>VLOOKUP(H904,通道基本信息!B:K,5,0)</f>
        <v>Y</v>
      </c>
      <c r="G904" s="177" t="str">
        <f>VLOOKUP(H904,通道基本信息!B:K,8,0)</f>
        <v>R</v>
      </c>
      <c r="H904" s="177" t="s">
        <v>1713</v>
      </c>
      <c r="I904" s="177">
        <v>1</v>
      </c>
      <c r="J904" s="177">
        <v>96</v>
      </c>
      <c r="K904" s="177">
        <v>19480</v>
      </c>
      <c r="L904" s="177">
        <v>19576</v>
      </c>
      <c r="M904" s="177"/>
      <c r="N904" s="177" t="s">
        <v>1714</v>
      </c>
      <c r="O904" s="2" t="str">
        <f>VLOOKUP(H904,通道基本信息!B:L,3,FALSE)</f>
        <v>CS19</v>
      </c>
    </row>
    <row r="905" s="2" customFormat="1" ht="13.5" hidden="1" customHeight="1" spans="1:15">
      <c r="A905" s="177">
        <v>902</v>
      </c>
      <c r="B905" s="177" t="str">
        <f t="shared" si="28"/>
        <v>CS19-T038-14-1</v>
      </c>
      <c r="C905" s="177" t="str">
        <f t="shared" si="29"/>
        <v>CS19-TH5L</v>
      </c>
      <c r="D905" s="177" t="s">
        <v>1715</v>
      </c>
      <c r="E905" s="177" t="str">
        <f>VLOOKUP(H905,通道基本信息!B:K,6,0)</f>
        <v>T</v>
      </c>
      <c r="F905" s="177" t="str">
        <f>VLOOKUP(H905,通道基本信息!B:K,5,0)</f>
        <v>H</v>
      </c>
      <c r="G905" s="177" t="str">
        <f>VLOOKUP(H905,通道基本信息!B:K,8,0)</f>
        <v>L</v>
      </c>
      <c r="H905" s="177" t="s">
        <v>1716</v>
      </c>
      <c r="I905" s="177">
        <v>1</v>
      </c>
      <c r="J905" s="177">
        <v>50</v>
      </c>
      <c r="K905" s="177">
        <v>18207</v>
      </c>
      <c r="L905" s="177">
        <v>18257</v>
      </c>
      <c r="M905" s="177"/>
      <c r="N905" s="177" t="s">
        <v>1717</v>
      </c>
      <c r="O905" s="2" t="str">
        <f>VLOOKUP(H905,通道基本信息!B:L,3,FALSE)</f>
        <v>CS19</v>
      </c>
    </row>
    <row r="906" s="2" customFormat="1" ht="13.5" hidden="1" customHeight="1" spans="1:15">
      <c r="A906" s="177">
        <v>903</v>
      </c>
      <c r="B906" s="177" t="str">
        <f t="shared" si="28"/>
        <v>CS19-T038-14-2</v>
      </c>
      <c r="C906" s="177" t="str">
        <f t="shared" si="29"/>
        <v>CS19-TH6L</v>
      </c>
      <c r="D906" s="177" t="s">
        <v>1718</v>
      </c>
      <c r="E906" s="177" t="str">
        <f>VLOOKUP(H906,通道基本信息!B:K,6,0)</f>
        <v>T</v>
      </c>
      <c r="F906" s="177" t="str">
        <f>VLOOKUP(H906,通道基本信息!B:K,5,0)</f>
        <v>H</v>
      </c>
      <c r="G906" s="177" t="str">
        <f>VLOOKUP(H906,通道基本信息!B:K,8,0)</f>
        <v>L</v>
      </c>
      <c r="H906" s="177" t="s">
        <v>1716</v>
      </c>
      <c r="I906" s="177">
        <v>2</v>
      </c>
      <c r="J906" s="177">
        <v>50</v>
      </c>
      <c r="K906" s="177">
        <v>18095</v>
      </c>
      <c r="L906" s="177">
        <v>18145</v>
      </c>
      <c r="M906" s="177"/>
      <c r="N906" s="177" t="s">
        <v>1719</v>
      </c>
      <c r="O906" s="2" t="str">
        <f>VLOOKUP(H906,通道基本信息!B:L,3,FALSE)</f>
        <v>CS19</v>
      </c>
    </row>
    <row r="907" s="2" customFormat="1" ht="13.5" hidden="1" customHeight="1" spans="1:15">
      <c r="A907" s="177">
        <v>904</v>
      </c>
      <c r="B907" s="177" t="str">
        <f t="shared" si="28"/>
        <v>CS19-T038-14-3</v>
      </c>
      <c r="C907" s="177" t="str">
        <f t="shared" si="29"/>
        <v>CS19-TH7L</v>
      </c>
      <c r="D907" s="177" t="s">
        <v>1720</v>
      </c>
      <c r="E907" s="177" t="str">
        <f>VLOOKUP(H907,通道基本信息!B:K,6,0)</f>
        <v>T</v>
      </c>
      <c r="F907" s="177" t="str">
        <f>VLOOKUP(H907,通道基本信息!B:K,5,0)</f>
        <v>H</v>
      </c>
      <c r="G907" s="177" t="str">
        <f>VLOOKUP(H907,通道基本信息!B:K,8,0)</f>
        <v>L</v>
      </c>
      <c r="H907" s="177" t="s">
        <v>1716</v>
      </c>
      <c r="I907" s="177">
        <v>3</v>
      </c>
      <c r="J907" s="177">
        <v>50</v>
      </c>
      <c r="K907" s="177">
        <v>18263</v>
      </c>
      <c r="L907" s="177">
        <v>18313</v>
      </c>
      <c r="M907" s="177"/>
      <c r="N907" s="177" t="s">
        <v>1721</v>
      </c>
      <c r="O907" s="2" t="str">
        <f>VLOOKUP(H907,通道基本信息!B:L,3,FALSE)</f>
        <v>CS19</v>
      </c>
    </row>
    <row r="908" s="2" customFormat="1" ht="13.5" hidden="1" customHeight="1" spans="1:15">
      <c r="A908" s="177">
        <v>905</v>
      </c>
      <c r="B908" s="177" t="str">
        <f t="shared" si="28"/>
        <v>CS19-T038-14-4</v>
      </c>
      <c r="C908" s="177" t="str">
        <f t="shared" si="29"/>
        <v>CS19-TH9L</v>
      </c>
      <c r="D908" s="177" t="s">
        <v>1722</v>
      </c>
      <c r="E908" s="177" t="str">
        <f>VLOOKUP(H908,通道基本信息!B:K,6,0)</f>
        <v>T</v>
      </c>
      <c r="F908" s="177" t="str">
        <f>VLOOKUP(H908,通道基本信息!B:K,5,0)</f>
        <v>H</v>
      </c>
      <c r="G908" s="177" t="str">
        <f>VLOOKUP(H908,通道基本信息!B:K,8,0)</f>
        <v>L</v>
      </c>
      <c r="H908" s="177" t="s">
        <v>1716</v>
      </c>
      <c r="I908" s="177">
        <v>4</v>
      </c>
      <c r="J908" s="177">
        <v>50</v>
      </c>
      <c r="K908" s="177">
        <v>18151</v>
      </c>
      <c r="L908" s="177">
        <v>18201</v>
      </c>
      <c r="M908" s="177"/>
      <c r="N908" s="177" t="s">
        <v>1723</v>
      </c>
      <c r="O908" s="2" t="str">
        <f>VLOOKUP(H908,通道基本信息!B:L,3,FALSE)</f>
        <v>CS19</v>
      </c>
    </row>
    <row r="909" s="2" customFormat="1" ht="13.5" hidden="1" customHeight="1" spans="1:15">
      <c r="A909" s="177">
        <v>906</v>
      </c>
      <c r="B909" s="177" t="str">
        <f t="shared" si="28"/>
        <v>CS19-T038-14-5</v>
      </c>
      <c r="C909" s="177" t="str">
        <f t="shared" si="29"/>
        <v>CS19-TH10L</v>
      </c>
      <c r="D909" s="177" t="s">
        <v>1724</v>
      </c>
      <c r="E909" s="177" t="str">
        <f>VLOOKUP(H909,通道基本信息!B:K,6,0)</f>
        <v>T</v>
      </c>
      <c r="F909" s="177" t="str">
        <f>VLOOKUP(H909,通道基本信息!B:K,5,0)</f>
        <v>H</v>
      </c>
      <c r="G909" s="177" t="str">
        <f>VLOOKUP(H909,通道基本信息!B:K,8,0)</f>
        <v>L</v>
      </c>
      <c r="H909" s="177" t="s">
        <v>1716</v>
      </c>
      <c r="I909" s="177">
        <v>5</v>
      </c>
      <c r="J909" s="177">
        <v>50</v>
      </c>
      <c r="K909" s="177">
        <v>18375</v>
      </c>
      <c r="L909" s="177">
        <v>18425</v>
      </c>
      <c r="M909" s="177"/>
      <c r="N909" s="177" t="s">
        <v>1595</v>
      </c>
      <c r="O909" s="2" t="str">
        <f>VLOOKUP(H909,通道基本信息!B:L,3,FALSE)</f>
        <v>CS19</v>
      </c>
    </row>
    <row r="910" s="2" customFormat="1" ht="13.5" hidden="1" customHeight="1" spans="1:15">
      <c r="A910" s="177">
        <v>907</v>
      </c>
      <c r="B910" s="177" t="str">
        <f t="shared" si="28"/>
        <v>CS19-T038-14-6</v>
      </c>
      <c r="C910" s="177" t="str">
        <f t="shared" si="29"/>
        <v>CS19-TH11L</v>
      </c>
      <c r="D910" s="177" t="s">
        <v>1725</v>
      </c>
      <c r="E910" s="177" t="str">
        <f>VLOOKUP(H910,通道基本信息!B:K,6,0)</f>
        <v>T</v>
      </c>
      <c r="F910" s="177" t="str">
        <f>VLOOKUP(H910,通道基本信息!B:K,5,0)</f>
        <v>H</v>
      </c>
      <c r="G910" s="177" t="str">
        <f>VLOOKUP(H910,通道基本信息!B:K,8,0)</f>
        <v>L</v>
      </c>
      <c r="H910" s="177" t="s">
        <v>1716</v>
      </c>
      <c r="I910" s="177">
        <v>6</v>
      </c>
      <c r="J910" s="177">
        <v>50</v>
      </c>
      <c r="K910" s="177">
        <v>18319</v>
      </c>
      <c r="L910" s="177">
        <v>18369</v>
      </c>
      <c r="M910" s="177"/>
      <c r="N910" s="177" t="s">
        <v>1597</v>
      </c>
      <c r="O910" s="2" t="str">
        <f>VLOOKUP(H910,通道基本信息!B:L,3,FALSE)</f>
        <v>CS19</v>
      </c>
    </row>
    <row r="911" s="2" customFormat="1" ht="13.5" hidden="1" customHeight="1" spans="1:15">
      <c r="A911" s="177">
        <v>908</v>
      </c>
      <c r="B911" s="177" t="str">
        <f t="shared" si="28"/>
        <v>CS19-T038-14-7</v>
      </c>
      <c r="C911" s="177" t="str">
        <f t="shared" si="29"/>
        <v>CS19-TH12L</v>
      </c>
      <c r="D911" s="177" t="s">
        <v>1726</v>
      </c>
      <c r="E911" s="177" t="str">
        <f>VLOOKUP(H911,通道基本信息!B:K,6,0)</f>
        <v>T</v>
      </c>
      <c r="F911" s="177" t="str">
        <f>VLOOKUP(H911,通道基本信息!B:K,5,0)</f>
        <v>H</v>
      </c>
      <c r="G911" s="177" t="str">
        <f>VLOOKUP(H911,通道基本信息!B:K,8,0)</f>
        <v>L</v>
      </c>
      <c r="H911" s="177" t="s">
        <v>1716</v>
      </c>
      <c r="I911" s="177">
        <v>7</v>
      </c>
      <c r="J911" s="177">
        <v>50</v>
      </c>
      <c r="K911" s="177">
        <v>17703</v>
      </c>
      <c r="L911" s="177">
        <v>17753</v>
      </c>
      <c r="M911" s="177"/>
      <c r="N911" s="177" t="s">
        <v>1727</v>
      </c>
      <c r="O911" s="2" t="str">
        <f>VLOOKUP(H911,通道基本信息!B:L,3,FALSE)</f>
        <v>CS19</v>
      </c>
    </row>
    <row r="912" s="2" customFormat="1" ht="13.5" hidden="1" customHeight="1" spans="1:15">
      <c r="A912" s="177">
        <v>909</v>
      </c>
      <c r="B912" s="177" t="str">
        <f t="shared" si="28"/>
        <v>CS19-T038-14-8</v>
      </c>
      <c r="C912" s="177" t="str">
        <f t="shared" si="29"/>
        <v>CS19-TH14L</v>
      </c>
      <c r="D912" s="177" t="s">
        <v>1728</v>
      </c>
      <c r="E912" s="177" t="str">
        <f>VLOOKUP(H912,通道基本信息!B:K,6,0)</f>
        <v>T</v>
      </c>
      <c r="F912" s="177" t="str">
        <f>VLOOKUP(H912,通道基本信息!B:K,5,0)</f>
        <v>H</v>
      </c>
      <c r="G912" s="177" t="str">
        <f>VLOOKUP(H912,通道基本信息!B:K,8,0)</f>
        <v>L</v>
      </c>
      <c r="H912" s="177" t="s">
        <v>1716</v>
      </c>
      <c r="I912" s="177">
        <v>8</v>
      </c>
      <c r="J912" s="177">
        <v>50</v>
      </c>
      <c r="K912" s="177">
        <v>18431</v>
      </c>
      <c r="L912" s="177">
        <v>18481</v>
      </c>
      <c r="M912" s="177"/>
      <c r="N912" s="177" t="s">
        <v>1729</v>
      </c>
      <c r="O912" s="2" t="str">
        <f>VLOOKUP(H912,通道基本信息!B:L,3,FALSE)</f>
        <v>CS19</v>
      </c>
    </row>
    <row r="913" s="2" customFormat="1" ht="13.5" hidden="1" customHeight="1" spans="1:15">
      <c r="A913" s="177">
        <v>910</v>
      </c>
      <c r="B913" s="177" t="str">
        <f t="shared" si="28"/>
        <v>CS19-T038-14-9</v>
      </c>
      <c r="C913" s="177" t="str">
        <f t="shared" si="29"/>
        <v>CS19-TH18L</v>
      </c>
      <c r="D913" s="177" t="s">
        <v>1730</v>
      </c>
      <c r="E913" s="177" t="str">
        <f>VLOOKUP(H913,通道基本信息!B:K,6,0)</f>
        <v>T</v>
      </c>
      <c r="F913" s="177" t="str">
        <f>VLOOKUP(H913,通道基本信息!B:K,5,0)</f>
        <v>H</v>
      </c>
      <c r="G913" s="177" t="str">
        <f>VLOOKUP(H913,通道基本信息!B:K,8,0)</f>
        <v>L</v>
      </c>
      <c r="H913" s="177" t="s">
        <v>1716</v>
      </c>
      <c r="I913" s="177">
        <v>9</v>
      </c>
      <c r="J913" s="177">
        <v>50</v>
      </c>
      <c r="K913" s="177">
        <v>17759</v>
      </c>
      <c r="L913" s="177">
        <v>17809</v>
      </c>
      <c r="M913" s="177"/>
      <c r="N913" s="177" t="s">
        <v>1601</v>
      </c>
      <c r="O913" s="2" t="str">
        <f>VLOOKUP(H913,通道基本信息!B:L,3,FALSE)</f>
        <v>CS19</v>
      </c>
    </row>
    <row r="914" s="2" customFormat="1" ht="13.5" hidden="1" customHeight="1" spans="1:15">
      <c r="A914" s="177">
        <v>911</v>
      </c>
      <c r="B914" s="177" t="str">
        <f t="shared" si="28"/>
        <v>CS19-T038-14-10</v>
      </c>
      <c r="C914" s="177" t="str">
        <f t="shared" si="29"/>
        <v>CS19-TH20L</v>
      </c>
      <c r="D914" s="177" t="s">
        <v>1731</v>
      </c>
      <c r="E914" s="177" t="str">
        <f>VLOOKUP(H914,通道基本信息!B:K,6,0)</f>
        <v>T</v>
      </c>
      <c r="F914" s="177" t="str">
        <f>VLOOKUP(H914,通道基本信息!B:K,5,0)</f>
        <v>H</v>
      </c>
      <c r="G914" s="177" t="str">
        <f>VLOOKUP(H914,通道基本信息!B:K,8,0)</f>
        <v>L</v>
      </c>
      <c r="H914" s="177" t="s">
        <v>1716</v>
      </c>
      <c r="I914" s="177">
        <v>10</v>
      </c>
      <c r="J914" s="177">
        <v>50</v>
      </c>
      <c r="K914" s="177">
        <v>17871</v>
      </c>
      <c r="L914" s="177">
        <v>17921</v>
      </c>
      <c r="M914" s="177"/>
      <c r="N914" s="177" t="s">
        <v>1603</v>
      </c>
      <c r="O914" s="2" t="str">
        <f>VLOOKUP(H914,通道基本信息!B:L,3,FALSE)</f>
        <v>CS19</v>
      </c>
    </row>
    <row r="915" s="2" customFormat="1" ht="13.5" hidden="1" customHeight="1" spans="1:15">
      <c r="A915" s="177">
        <v>912</v>
      </c>
      <c r="B915" s="177" t="str">
        <f t="shared" si="28"/>
        <v>CS19-T038-14-11</v>
      </c>
      <c r="C915" s="177" t="str">
        <f t="shared" si="29"/>
        <v>CS19-TH21L</v>
      </c>
      <c r="D915" s="177" t="s">
        <v>1732</v>
      </c>
      <c r="E915" s="177" t="str">
        <f>VLOOKUP(H915,通道基本信息!B:K,6,0)</f>
        <v>T</v>
      </c>
      <c r="F915" s="177" t="str">
        <f>VLOOKUP(H915,通道基本信息!B:K,5,0)</f>
        <v>H</v>
      </c>
      <c r="G915" s="177" t="str">
        <f>VLOOKUP(H915,通道基本信息!B:K,8,0)</f>
        <v>L</v>
      </c>
      <c r="H915" s="177" t="s">
        <v>1716</v>
      </c>
      <c r="I915" s="177">
        <v>11</v>
      </c>
      <c r="J915" s="177">
        <v>50</v>
      </c>
      <c r="K915" s="177">
        <v>17815</v>
      </c>
      <c r="L915" s="177">
        <v>17865</v>
      </c>
      <c r="M915" s="177"/>
      <c r="N915" s="177" t="s">
        <v>1605</v>
      </c>
      <c r="O915" s="2" t="str">
        <f>VLOOKUP(H915,通道基本信息!B:L,3,FALSE)</f>
        <v>CS19</v>
      </c>
    </row>
    <row r="916" s="2" customFormat="1" ht="13.5" hidden="1" customHeight="1" spans="1:15">
      <c r="A916" s="177">
        <v>913</v>
      </c>
      <c r="B916" s="177" t="str">
        <f t="shared" si="28"/>
        <v>CS19-T038-14-12</v>
      </c>
      <c r="C916" s="177" t="str">
        <f t="shared" si="29"/>
        <v>CS19-TH24L</v>
      </c>
      <c r="D916" s="177" t="s">
        <v>1733</v>
      </c>
      <c r="E916" s="177" t="str">
        <f>VLOOKUP(H916,通道基本信息!B:K,6,0)</f>
        <v>T</v>
      </c>
      <c r="F916" s="177" t="str">
        <f>VLOOKUP(H916,通道基本信息!B:K,5,0)</f>
        <v>H</v>
      </c>
      <c r="G916" s="177" t="str">
        <f>VLOOKUP(H916,通道基本信息!B:K,8,0)</f>
        <v>L</v>
      </c>
      <c r="H916" s="177" t="s">
        <v>1716</v>
      </c>
      <c r="I916" s="177">
        <v>12</v>
      </c>
      <c r="J916" s="177">
        <v>50</v>
      </c>
      <c r="K916" s="177">
        <v>17927</v>
      </c>
      <c r="L916" s="177">
        <v>17977</v>
      </c>
      <c r="M916" s="177"/>
      <c r="N916" s="177" t="s">
        <v>1734</v>
      </c>
      <c r="O916" s="2" t="str">
        <f>VLOOKUP(H916,通道基本信息!B:L,3,FALSE)</f>
        <v>CS19</v>
      </c>
    </row>
    <row r="917" s="2" customFormat="1" ht="13.5" hidden="1" customHeight="1" spans="1:15">
      <c r="A917" s="177">
        <v>914</v>
      </c>
      <c r="B917" s="177" t="str">
        <f t="shared" si="28"/>
        <v>CS19-T038-14-13</v>
      </c>
      <c r="C917" s="177" t="str">
        <f t="shared" si="29"/>
        <v>CS19-TH26L</v>
      </c>
      <c r="D917" s="177" t="s">
        <v>1735</v>
      </c>
      <c r="E917" s="177" t="str">
        <f>VLOOKUP(H917,通道基本信息!B:K,6,0)</f>
        <v>T</v>
      </c>
      <c r="F917" s="177" t="str">
        <f>VLOOKUP(H917,通道基本信息!B:K,5,0)</f>
        <v>H</v>
      </c>
      <c r="G917" s="177" t="str">
        <f>VLOOKUP(H917,通道基本信息!B:K,8,0)</f>
        <v>L</v>
      </c>
      <c r="H917" s="177" t="s">
        <v>1716</v>
      </c>
      <c r="I917" s="177">
        <v>13</v>
      </c>
      <c r="J917" s="177">
        <v>50</v>
      </c>
      <c r="K917" s="177">
        <v>17983</v>
      </c>
      <c r="L917" s="177">
        <v>18033</v>
      </c>
      <c r="M917" s="177"/>
      <c r="N917" s="177" t="s">
        <v>1736</v>
      </c>
      <c r="O917" s="2" t="str">
        <f>VLOOKUP(H917,通道基本信息!B:L,3,FALSE)</f>
        <v>CS19</v>
      </c>
    </row>
    <row r="918" s="2" customFormat="1" ht="13.5" hidden="1" customHeight="1" spans="1:15">
      <c r="A918" s="177">
        <v>915</v>
      </c>
      <c r="B918" s="177" t="str">
        <f t="shared" si="28"/>
        <v>CS19-T038-14-14</v>
      </c>
      <c r="C918" s="177" t="str">
        <f t="shared" si="29"/>
        <v>CS19-TH27L</v>
      </c>
      <c r="D918" s="177" t="s">
        <v>1737</v>
      </c>
      <c r="E918" s="177" t="str">
        <f>VLOOKUP(H918,通道基本信息!B:K,6,0)</f>
        <v>T</v>
      </c>
      <c r="F918" s="177" t="str">
        <f>VLOOKUP(H918,通道基本信息!B:K,5,0)</f>
        <v>H</v>
      </c>
      <c r="G918" s="177" t="str">
        <f>VLOOKUP(H918,通道基本信息!B:K,8,0)</f>
        <v>L</v>
      </c>
      <c r="H918" s="177" t="s">
        <v>1716</v>
      </c>
      <c r="I918" s="177">
        <v>14</v>
      </c>
      <c r="J918" s="177">
        <v>50</v>
      </c>
      <c r="K918" s="177">
        <v>18039</v>
      </c>
      <c r="L918" s="177">
        <v>18089</v>
      </c>
      <c r="M918" s="177"/>
      <c r="N918" s="177" t="s">
        <v>1738</v>
      </c>
      <c r="O918" s="2" t="str">
        <f>VLOOKUP(H918,通道基本信息!B:L,3,FALSE)</f>
        <v>CS19</v>
      </c>
    </row>
    <row r="919" s="2" customFormat="1" ht="13.5" hidden="1" customHeight="1" spans="1:15">
      <c r="A919" s="177">
        <v>916</v>
      </c>
      <c r="B919" s="177" t="str">
        <f t="shared" si="28"/>
        <v>CS19-T039-14-1</v>
      </c>
      <c r="C919" s="177" t="str">
        <f t="shared" si="29"/>
        <v>CS19-TH1R</v>
      </c>
      <c r="D919" s="177" t="s">
        <v>1739</v>
      </c>
      <c r="E919" s="177" t="str">
        <f>VLOOKUP(H919,通道基本信息!B:K,6,0)</f>
        <v>T</v>
      </c>
      <c r="F919" s="177" t="str">
        <f>VLOOKUP(H919,通道基本信息!B:K,5,0)</f>
        <v>H</v>
      </c>
      <c r="G919" s="177" t="str">
        <f>VLOOKUP(H919,通道基本信息!B:K,8,0)</f>
        <v>R</v>
      </c>
      <c r="H919" s="177" t="s">
        <v>1740</v>
      </c>
      <c r="I919" s="177">
        <v>1</v>
      </c>
      <c r="J919" s="177">
        <v>50</v>
      </c>
      <c r="K919" s="177">
        <v>18095</v>
      </c>
      <c r="L919" s="177">
        <v>18145</v>
      </c>
      <c r="M919" s="177"/>
      <c r="N919" s="177" t="s">
        <v>1741</v>
      </c>
      <c r="O919" s="2" t="str">
        <f>VLOOKUP(H919,通道基本信息!B:L,3,FALSE)</f>
        <v>CS19</v>
      </c>
    </row>
    <row r="920" s="2" customFormat="1" ht="13.5" hidden="1" customHeight="1" spans="1:15">
      <c r="A920" s="177">
        <v>917</v>
      </c>
      <c r="B920" s="177" t="str">
        <f t="shared" si="28"/>
        <v>CS19-T039-14-2</v>
      </c>
      <c r="C920" s="177" t="str">
        <f t="shared" si="29"/>
        <v>CS19-TH2R</v>
      </c>
      <c r="D920" s="177" t="s">
        <v>1742</v>
      </c>
      <c r="E920" s="177" t="str">
        <f>VLOOKUP(H920,通道基本信息!B:K,6,0)</f>
        <v>T</v>
      </c>
      <c r="F920" s="177" t="str">
        <f>VLOOKUP(H920,通道基本信息!B:K,5,0)</f>
        <v>H</v>
      </c>
      <c r="G920" s="177" t="str">
        <f>VLOOKUP(H920,通道基本信息!B:K,8,0)</f>
        <v>R</v>
      </c>
      <c r="H920" s="177" t="s">
        <v>1740</v>
      </c>
      <c r="I920" s="177">
        <v>2</v>
      </c>
      <c r="J920" s="177">
        <v>50</v>
      </c>
      <c r="K920" s="177">
        <v>18151</v>
      </c>
      <c r="L920" s="177">
        <v>18201</v>
      </c>
      <c r="M920" s="177"/>
      <c r="N920" s="177" t="s">
        <v>1743</v>
      </c>
      <c r="O920" s="2" t="str">
        <f>VLOOKUP(H920,通道基本信息!B:L,3,FALSE)</f>
        <v>CS19</v>
      </c>
    </row>
    <row r="921" s="2" customFormat="1" ht="13.5" hidden="1" customHeight="1" spans="1:15">
      <c r="A921" s="177">
        <v>918</v>
      </c>
      <c r="B921" s="177" t="str">
        <f t="shared" si="28"/>
        <v>CS19-T039-14-3</v>
      </c>
      <c r="C921" s="177" t="str">
        <f t="shared" si="29"/>
        <v>CS19-TH3R</v>
      </c>
      <c r="D921" s="177" t="s">
        <v>1744</v>
      </c>
      <c r="E921" s="177" t="str">
        <f>VLOOKUP(H921,通道基本信息!B:K,6,0)</f>
        <v>T</v>
      </c>
      <c r="F921" s="177" t="str">
        <f>VLOOKUP(H921,通道基本信息!B:K,5,0)</f>
        <v>H</v>
      </c>
      <c r="G921" s="177" t="str">
        <f>VLOOKUP(H921,通道基本信息!B:K,8,0)</f>
        <v>R</v>
      </c>
      <c r="H921" s="177" t="s">
        <v>1740</v>
      </c>
      <c r="I921" s="177">
        <v>3</v>
      </c>
      <c r="J921" s="177">
        <v>50</v>
      </c>
      <c r="K921" s="177">
        <v>18207</v>
      </c>
      <c r="L921" s="177">
        <v>18257</v>
      </c>
      <c r="M921" s="177"/>
      <c r="N921" s="177" t="s">
        <v>1745</v>
      </c>
      <c r="O921" s="2" t="str">
        <f>VLOOKUP(H921,通道基本信息!B:L,3,FALSE)</f>
        <v>CS19</v>
      </c>
    </row>
    <row r="922" s="2" customFormat="1" ht="13.5" hidden="1" customHeight="1" spans="1:15">
      <c r="A922" s="177">
        <v>919</v>
      </c>
      <c r="B922" s="177" t="str">
        <f t="shared" si="28"/>
        <v>CS19-T039-14-4</v>
      </c>
      <c r="C922" s="177" t="str">
        <f t="shared" si="29"/>
        <v>CS19-TH4R</v>
      </c>
      <c r="D922" s="177" t="s">
        <v>1746</v>
      </c>
      <c r="E922" s="177" t="str">
        <f>VLOOKUP(H922,通道基本信息!B:K,6,0)</f>
        <v>T</v>
      </c>
      <c r="F922" s="177" t="str">
        <f>VLOOKUP(H922,通道基本信息!B:K,5,0)</f>
        <v>H</v>
      </c>
      <c r="G922" s="177" t="str">
        <f>VLOOKUP(H922,通道基本信息!B:K,8,0)</f>
        <v>R</v>
      </c>
      <c r="H922" s="177" t="s">
        <v>1740</v>
      </c>
      <c r="I922" s="177">
        <v>4</v>
      </c>
      <c r="J922" s="177">
        <v>50</v>
      </c>
      <c r="K922" s="177">
        <v>17703</v>
      </c>
      <c r="L922" s="177">
        <v>17753</v>
      </c>
      <c r="M922" s="177"/>
      <c r="N922" s="177" t="s">
        <v>1747</v>
      </c>
      <c r="O922" s="2" t="str">
        <f>VLOOKUP(H922,通道基本信息!B:L,3,FALSE)</f>
        <v>CS19</v>
      </c>
    </row>
    <row r="923" s="2" customFormat="1" ht="13.5" hidden="1" customHeight="1" spans="1:15">
      <c r="A923" s="177">
        <v>920</v>
      </c>
      <c r="B923" s="177" t="str">
        <f t="shared" si="28"/>
        <v>CS19-T039-14-5</v>
      </c>
      <c r="C923" s="177" t="str">
        <f t="shared" si="29"/>
        <v>CS19-TH8R</v>
      </c>
      <c r="D923" s="177" t="s">
        <v>1748</v>
      </c>
      <c r="E923" s="177" t="str">
        <f>VLOOKUP(H923,通道基本信息!B:K,6,0)</f>
        <v>T</v>
      </c>
      <c r="F923" s="177" t="str">
        <f>VLOOKUP(H923,通道基本信息!B:K,5,0)</f>
        <v>H</v>
      </c>
      <c r="G923" s="177" t="str">
        <f>VLOOKUP(H923,通道基本信息!B:K,8,0)</f>
        <v>R</v>
      </c>
      <c r="H923" s="177" t="s">
        <v>1740</v>
      </c>
      <c r="I923" s="177">
        <v>5</v>
      </c>
      <c r="J923" s="177">
        <v>50</v>
      </c>
      <c r="K923" s="177">
        <v>18263</v>
      </c>
      <c r="L923" s="177">
        <v>18313</v>
      </c>
      <c r="M923" s="177"/>
      <c r="N923" s="177" t="s">
        <v>1749</v>
      </c>
      <c r="O923" s="2" t="str">
        <f>VLOOKUP(H923,通道基本信息!B:L,3,FALSE)</f>
        <v>CS19</v>
      </c>
    </row>
    <row r="924" s="2" customFormat="1" ht="13.5" hidden="1" customHeight="1" spans="1:15">
      <c r="A924" s="177">
        <v>921</v>
      </c>
      <c r="B924" s="177" t="str">
        <f t="shared" si="28"/>
        <v>CS19-T039-14-6</v>
      </c>
      <c r="C924" s="177" t="str">
        <f t="shared" si="29"/>
        <v>CS19-TH13R</v>
      </c>
      <c r="D924" s="177" t="s">
        <v>1750</v>
      </c>
      <c r="E924" s="177" t="str">
        <f>VLOOKUP(H924,通道基本信息!B:K,6,0)</f>
        <v>T</v>
      </c>
      <c r="F924" s="177" t="str">
        <f>VLOOKUP(H924,通道基本信息!B:K,5,0)</f>
        <v>H</v>
      </c>
      <c r="G924" s="177" t="str">
        <f>VLOOKUP(H924,通道基本信息!B:K,8,0)</f>
        <v>R</v>
      </c>
      <c r="H924" s="177" t="s">
        <v>1740</v>
      </c>
      <c r="I924" s="177">
        <v>6</v>
      </c>
      <c r="J924" s="177">
        <v>50</v>
      </c>
      <c r="K924" s="177">
        <v>18375</v>
      </c>
      <c r="L924" s="177">
        <v>18425</v>
      </c>
      <c r="M924" s="177"/>
      <c r="N924" s="177" t="s">
        <v>1624</v>
      </c>
      <c r="O924" s="2" t="str">
        <f>VLOOKUP(H924,通道基本信息!B:L,3,FALSE)</f>
        <v>CS19</v>
      </c>
    </row>
    <row r="925" s="2" customFormat="1" ht="13.5" hidden="1" customHeight="1" spans="1:15">
      <c r="A925" s="177">
        <v>922</v>
      </c>
      <c r="B925" s="177" t="str">
        <f t="shared" si="28"/>
        <v>CS19-T039-14-7</v>
      </c>
      <c r="C925" s="177" t="str">
        <f t="shared" si="29"/>
        <v>CS19-TH15R</v>
      </c>
      <c r="D925" s="177" t="s">
        <v>1751</v>
      </c>
      <c r="E925" s="177" t="str">
        <f>VLOOKUP(H925,通道基本信息!B:K,6,0)</f>
        <v>T</v>
      </c>
      <c r="F925" s="177" t="str">
        <f>VLOOKUP(H925,通道基本信息!B:K,5,0)</f>
        <v>H</v>
      </c>
      <c r="G925" s="177" t="str">
        <f>VLOOKUP(H925,通道基本信息!B:K,8,0)</f>
        <v>R</v>
      </c>
      <c r="H925" s="177" t="s">
        <v>1740</v>
      </c>
      <c r="I925" s="177">
        <v>7</v>
      </c>
      <c r="J925" s="177">
        <v>50</v>
      </c>
      <c r="K925" s="177">
        <v>18319</v>
      </c>
      <c r="L925" s="177">
        <v>18369</v>
      </c>
      <c r="M925" s="177"/>
      <c r="N925" s="177" t="s">
        <v>1628</v>
      </c>
      <c r="O925" s="2" t="str">
        <f>VLOOKUP(H925,通道基本信息!B:L,3,FALSE)</f>
        <v>CS19</v>
      </c>
    </row>
    <row r="926" s="2" customFormat="1" ht="13.5" hidden="1" customHeight="1" spans="1:15">
      <c r="A926" s="177">
        <v>923</v>
      </c>
      <c r="B926" s="177" t="str">
        <f t="shared" si="28"/>
        <v>CS19-T039-14-8</v>
      </c>
      <c r="C926" s="177" t="str">
        <f t="shared" si="29"/>
        <v>CS19-TH16R</v>
      </c>
      <c r="D926" s="177" t="s">
        <v>1752</v>
      </c>
      <c r="E926" s="177" t="str">
        <f>VLOOKUP(H926,通道基本信息!B:K,6,0)</f>
        <v>T</v>
      </c>
      <c r="F926" s="177" t="str">
        <f>VLOOKUP(H926,通道基本信息!B:K,5,0)</f>
        <v>H</v>
      </c>
      <c r="G926" s="177" t="str">
        <f>VLOOKUP(H926,通道基本信息!B:K,8,0)</f>
        <v>R</v>
      </c>
      <c r="H926" s="177" t="s">
        <v>1740</v>
      </c>
      <c r="I926" s="177">
        <v>8</v>
      </c>
      <c r="J926" s="177">
        <v>50</v>
      </c>
      <c r="K926" s="177">
        <v>17759</v>
      </c>
      <c r="L926" s="177">
        <v>17809</v>
      </c>
      <c r="M926" s="177"/>
      <c r="N926" s="177" t="s">
        <v>1753</v>
      </c>
      <c r="O926" s="2" t="str">
        <f>VLOOKUP(H926,通道基本信息!B:L,3,FALSE)</f>
        <v>CS19</v>
      </c>
    </row>
    <row r="927" s="2" customFormat="1" ht="13.5" hidden="1" customHeight="1" spans="1:15">
      <c r="A927" s="177">
        <v>924</v>
      </c>
      <c r="B927" s="177" t="str">
        <f t="shared" si="28"/>
        <v>CS19-T039-14-9</v>
      </c>
      <c r="C927" s="177" t="str">
        <f t="shared" si="29"/>
        <v>CS19-TH17R</v>
      </c>
      <c r="D927" s="177" t="s">
        <v>1754</v>
      </c>
      <c r="E927" s="177" t="str">
        <f>VLOOKUP(H927,通道基本信息!B:K,6,0)</f>
        <v>T</v>
      </c>
      <c r="F927" s="177" t="str">
        <f>VLOOKUP(H927,通道基本信息!B:K,5,0)</f>
        <v>H</v>
      </c>
      <c r="G927" s="177" t="str">
        <f>VLOOKUP(H927,通道基本信息!B:K,8,0)</f>
        <v>R</v>
      </c>
      <c r="H927" s="177" t="s">
        <v>1740</v>
      </c>
      <c r="I927" s="177">
        <v>9</v>
      </c>
      <c r="J927" s="177">
        <v>50</v>
      </c>
      <c r="K927" s="177">
        <v>18431</v>
      </c>
      <c r="L927" s="177">
        <v>18481</v>
      </c>
      <c r="M927" s="177"/>
      <c r="N927" s="177" t="s">
        <v>1630</v>
      </c>
      <c r="O927" s="2" t="str">
        <f>VLOOKUP(H927,通道基本信息!B:L,3,FALSE)</f>
        <v>CS19</v>
      </c>
    </row>
    <row r="928" s="2" customFormat="1" ht="13.5" hidden="1" customHeight="1" spans="1:15">
      <c r="A928" s="177">
        <v>925</v>
      </c>
      <c r="B928" s="177" t="str">
        <f t="shared" si="28"/>
        <v>CS19-T039-14-10</v>
      </c>
      <c r="C928" s="177" t="str">
        <f t="shared" si="29"/>
        <v>CS19-TH19R</v>
      </c>
      <c r="D928" s="177" t="s">
        <v>1755</v>
      </c>
      <c r="E928" s="177" t="str">
        <f>VLOOKUP(H928,通道基本信息!B:K,6,0)</f>
        <v>T</v>
      </c>
      <c r="F928" s="177" t="str">
        <f>VLOOKUP(H928,通道基本信息!B:K,5,0)</f>
        <v>H</v>
      </c>
      <c r="G928" s="177" t="str">
        <f>VLOOKUP(H928,通道基本信息!B:K,8,0)</f>
        <v>R</v>
      </c>
      <c r="H928" s="177" t="s">
        <v>1740</v>
      </c>
      <c r="I928" s="177">
        <v>10</v>
      </c>
      <c r="J928" s="177">
        <v>50</v>
      </c>
      <c r="K928" s="177">
        <v>17871</v>
      </c>
      <c r="L928" s="177">
        <v>17921</v>
      </c>
      <c r="M928" s="177"/>
      <c r="N928" s="177" t="s">
        <v>1632</v>
      </c>
      <c r="O928" s="2" t="str">
        <f>VLOOKUP(H928,通道基本信息!B:L,3,FALSE)</f>
        <v>CS19</v>
      </c>
    </row>
    <row r="929" s="2" customFormat="1" ht="13.5" hidden="1" customHeight="1" spans="1:15">
      <c r="A929" s="177">
        <v>926</v>
      </c>
      <c r="B929" s="177" t="str">
        <f t="shared" si="28"/>
        <v>CS19-T039-14-11</v>
      </c>
      <c r="C929" s="177" t="str">
        <f t="shared" si="29"/>
        <v>CS19-TH22R</v>
      </c>
      <c r="D929" s="177" t="s">
        <v>1756</v>
      </c>
      <c r="E929" s="177" t="str">
        <f>VLOOKUP(H929,通道基本信息!B:K,6,0)</f>
        <v>T</v>
      </c>
      <c r="F929" s="177" t="str">
        <f>VLOOKUP(H929,通道基本信息!B:K,5,0)</f>
        <v>H</v>
      </c>
      <c r="G929" s="177" t="str">
        <f>VLOOKUP(H929,通道基本信息!B:K,8,0)</f>
        <v>R</v>
      </c>
      <c r="H929" s="177" t="s">
        <v>1740</v>
      </c>
      <c r="I929" s="177">
        <v>11</v>
      </c>
      <c r="J929" s="177">
        <v>50</v>
      </c>
      <c r="K929" s="177">
        <v>17815</v>
      </c>
      <c r="L929" s="177">
        <v>17865</v>
      </c>
      <c r="M929" s="177"/>
      <c r="N929" s="177" t="s">
        <v>1634</v>
      </c>
      <c r="O929" s="2" t="str">
        <f>VLOOKUP(H929,通道基本信息!B:L,3,FALSE)</f>
        <v>CS19</v>
      </c>
    </row>
    <row r="930" s="2" customFormat="1" ht="13.5" hidden="1" customHeight="1" spans="1:15">
      <c r="A930" s="177">
        <v>927</v>
      </c>
      <c r="B930" s="177" t="str">
        <f t="shared" si="28"/>
        <v>CS19-T039-14-12</v>
      </c>
      <c r="C930" s="177" t="str">
        <f t="shared" si="29"/>
        <v>CS19-TH23R</v>
      </c>
      <c r="D930" s="177" t="s">
        <v>1757</v>
      </c>
      <c r="E930" s="177" t="str">
        <f>VLOOKUP(H930,通道基本信息!B:K,6,0)</f>
        <v>T</v>
      </c>
      <c r="F930" s="177" t="str">
        <f>VLOOKUP(H930,通道基本信息!B:K,5,0)</f>
        <v>H</v>
      </c>
      <c r="G930" s="177" t="str">
        <f>VLOOKUP(H930,通道基本信息!B:K,8,0)</f>
        <v>R</v>
      </c>
      <c r="H930" s="177" t="s">
        <v>1740</v>
      </c>
      <c r="I930" s="177">
        <v>12</v>
      </c>
      <c r="J930" s="177">
        <v>50</v>
      </c>
      <c r="K930" s="177">
        <v>17927</v>
      </c>
      <c r="L930" s="177">
        <v>17977</v>
      </c>
      <c r="M930" s="177"/>
      <c r="N930" s="177" t="s">
        <v>1758</v>
      </c>
      <c r="O930" s="2" t="str">
        <f>VLOOKUP(H930,通道基本信息!B:L,3,FALSE)</f>
        <v>CS19</v>
      </c>
    </row>
    <row r="931" s="2" customFormat="1" ht="13.5" hidden="1" customHeight="1" spans="1:15">
      <c r="A931" s="177">
        <v>928</v>
      </c>
      <c r="B931" s="177" t="str">
        <f t="shared" si="28"/>
        <v>CS19-T039-14-13</v>
      </c>
      <c r="C931" s="177" t="str">
        <f t="shared" si="29"/>
        <v>CS19-TH25R</v>
      </c>
      <c r="D931" s="177" t="s">
        <v>1759</v>
      </c>
      <c r="E931" s="177" t="str">
        <f>VLOOKUP(H931,通道基本信息!B:K,6,0)</f>
        <v>T</v>
      </c>
      <c r="F931" s="177" t="str">
        <f>VLOOKUP(H931,通道基本信息!B:K,5,0)</f>
        <v>H</v>
      </c>
      <c r="G931" s="177" t="str">
        <f>VLOOKUP(H931,通道基本信息!B:K,8,0)</f>
        <v>R</v>
      </c>
      <c r="H931" s="177" t="s">
        <v>1740</v>
      </c>
      <c r="I931" s="177">
        <v>13</v>
      </c>
      <c r="J931" s="177">
        <v>50</v>
      </c>
      <c r="K931" s="177">
        <v>17983</v>
      </c>
      <c r="L931" s="177">
        <v>18033</v>
      </c>
      <c r="M931" s="177"/>
      <c r="N931" s="177" t="s">
        <v>1760</v>
      </c>
      <c r="O931" s="2" t="str">
        <f>VLOOKUP(H931,通道基本信息!B:L,3,FALSE)</f>
        <v>CS19</v>
      </c>
    </row>
    <row r="932" s="2" customFormat="1" ht="13.5" hidden="1" customHeight="1" spans="1:15">
      <c r="A932" s="177">
        <v>929</v>
      </c>
      <c r="B932" s="177" t="str">
        <f t="shared" si="28"/>
        <v>CS19-T039-14-14</v>
      </c>
      <c r="C932" s="177" t="str">
        <f t="shared" si="29"/>
        <v>CS19-TH28R</v>
      </c>
      <c r="D932" s="177" t="s">
        <v>1761</v>
      </c>
      <c r="E932" s="177" t="str">
        <f>VLOOKUP(H932,通道基本信息!B:K,6,0)</f>
        <v>T</v>
      </c>
      <c r="F932" s="177" t="str">
        <f>VLOOKUP(H932,通道基本信息!B:K,5,0)</f>
        <v>H</v>
      </c>
      <c r="G932" s="177" t="str">
        <f>VLOOKUP(H932,通道基本信息!B:K,8,0)</f>
        <v>R</v>
      </c>
      <c r="H932" s="177" t="s">
        <v>1740</v>
      </c>
      <c r="I932" s="177">
        <v>14</v>
      </c>
      <c r="J932" s="177">
        <v>50</v>
      </c>
      <c r="K932" s="177">
        <v>18039</v>
      </c>
      <c r="L932" s="177">
        <v>18089</v>
      </c>
      <c r="M932" s="177"/>
      <c r="N932" s="177" t="s">
        <v>1762</v>
      </c>
      <c r="O932" s="2" t="str">
        <f>VLOOKUP(H932,通道基本信息!B:L,3,FALSE)</f>
        <v>CS19</v>
      </c>
    </row>
    <row r="933" s="2" customFormat="1" ht="13.5" hidden="1" customHeight="1" spans="1:15">
      <c r="A933" s="177">
        <v>930</v>
      </c>
      <c r="B933" s="177" t="str">
        <f t="shared" si="28"/>
        <v>CS26-R001-1-1</v>
      </c>
      <c r="C933" s="177" t="str">
        <f t="shared" si="29"/>
        <v>CS26-RY1L</v>
      </c>
      <c r="D933" s="177" t="s">
        <v>1499</v>
      </c>
      <c r="E933" s="177" t="str">
        <f>VLOOKUP(H933,通道基本信息!B:K,6,0)</f>
        <v>R</v>
      </c>
      <c r="F933" s="177" t="str">
        <f>VLOOKUP(H933,通道基本信息!B:K,5,0)</f>
        <v>Y</v>
      </c>
      <c r="G933" s="177" t="str">
        <f>VLOOKUP(H933,通道基本信息!B:K,8,0)</f>
        <v>L</v>
      </c>
      <c r="H933" s="177" t="s">
        <v>1763</v>
      </c>
      <c r="I933" s="177">
        <v>1</v>
      </c>
      <c r="J933" s="177">
        <v>220</v>
      </c>
      <c r="K933" s="177">
        <v>29780</v>
      </c>
      <c r="L933" s="177">
        <v>30000</v>
      </c>
      <c r="M933" s="177"/>
      <c r="N933" s="177" t="s">
        <v>1501</v>
      </c>
      <c r="O933" s="2" t="str">
        <f>VLOOKUP(H933,通道基本信息!B:L,3,FALSE)</f>
        <v>CS26</v>
      </c>
    </row>
    <row r="934" s="2" customFormat="1" ht="13.5" hidden="1" customHeight="1" spans="1:15">
      <c r="A934" s="177">
        <v>931</v>
      </c>
      <c r="B934" s="177" t="str">
        <f t="shared" si="28"/>
        <v>CS26-R002-1-1</v>
      </c>
      <c r="C934" s="177" t="str">
        <f t="shared" si="29"/>
        <v>CS26-RY2L</v>
      </c>
      <c r="D934" s="177" t="s">
        <v>1502</v>
      </c>
      <c r="E934" s="177" t="str">
        <f>VLOOKUP(H934,通道基本信息!B:K,6,0)</f>
        <v>R</v>
      </c>
      <c r="F934" s="177" t="str">
        <f>VLOOKUP(H934,通道基本信息!B:K,5,0)</f>
        <v>Y</v>
      </c>
      <c r="G934" s="177" t="str">
        <f>VLOOKUP(H934,通道基本信息!B:K,8,0)</f>
        <v>L</v>
      </c>
      <c r="H934" s="177" t="s">
        <v>1764</v>
      </c>
      <c r="I934" s="177">
        <v>1</v>
      </c>
      <c r="J934" s="177">
        <v>220</v>
      </c>
      <c r="K934" s="177">
        <v>29530</v>
      </c>
      <c r="L934" s="177">
        <v>29750</v>
      </c>
      <c r="M934" s="177"/>
      <c r="N934" s="177" t="s">
        <v>1504</v>
      </c>
      <c r="O934" s="2" t="str">
        <f>VLOOKUP(H934,通道基本信息!B:L,3,FALSE)</f>
        <v>CS26</v>
      </c>
    </row>
    <row r="935" s="2" customFormat="1" ht="13.5" hidden="1" customHeight="1" spans="1:15">
      <c r="A935" s="177">
        <v>932</v>
      </c>
      <c r="B935" s="177" t="str">
        <f t="shared" si="28"/>
        <v>CS26-R003-1-1</v>
      </c>
      <c r="C935" s="177" t="str">
        <f t="shared" si="29"/>
        <v>CS26-RY3L</v>
      </c>
      <c r="D935" s="177" t="s">
        <v>1505</v>
      </c>
      <c r="E935" s="177" t="str">
        <f>VLOOKUP(H935,通道基本信息!B:K,6,0)</f>
        <v>R</v>
      </c>
      <c r="F935" s="177" t="str">
        <f>VLOOKUP(H935,通道基本信息!B:K,5,0)</f>
        <v>Y</v>
      </c>
      <c r="G935" s="177" t="str">
        <f>VLOOKUP(H935,通道基本信息!B:K,8,0)</f>
        <v>L</v>
      </c>
      <c r="H935" s="177" t="s">
        <v>1765</v>
      </c>
      <c r="I935" s="177">
        <v>1</v>
      </c>
      <c r="J935" s="177">
        <v>220</v>
      </c>
      <c r="K935" s="177">
        <v>29780</v>
      </c>
      <c r="L935" s="177">
        <v>30000</v>
      </c>
      <c r="M935" s="177"/>
      <c r="N935" s="177" t="s">
        <v>1507</v>
      </c>
      <c r="O935" s="2" t="str">
        <f>VLOOKUP(H935,通道基本信息!B:L,3,FALSE)</f>
        <v>CS26</v>
      </c>
    </row>
    <row r="936" s="2" customFormat="1" ht="13.5" hidden="1" customHeight="1" spans="1:15">
      <c r="A936" s="177">
        <v>933</v>
      </c>
      <c r="B936" s="177" t="str">
        <f t="shared" si="28"/>
        <v>CS26-R004-1-1</v>
      </c>
      <c r="C936" s="177" t="str">
        <f t="shared" si="29"/>
        <v>CS26-RY4L</v>
      </c>
      <c r="D936" s="177" t="s">
        <v>1508</v>
      </c>
      <c r="E936" s="177" t="str">
        <f>VLOOKUP(H936,通道基本信息!B:K,6,0)</f>
        <v>R</v>
      </c>
      <c r="F936" s="177" t="str">
        <f>VLOOKUP(H936,通道基本信息!B:K,5,0)</f>
        <v>Y</v>
      </c>
      <c r="G936" s="177" t="str">
        <f>VLOOKUP(H936,通道基本信息!B:K,8,0)</f>
        <v>L</v>
      </c>
      <c r="H936" s="177" t="s">
        <v>1766</v>
      </c>
      <c r="I936" s="177">
        <v>1</v>
      </c>
      <c r="J936" s="177">
        <v>220</v>
      </c>
      <c r="K936" s="177">
        <v>29530</v>
      </c>
      <c r="L936" s="177">
        <v>29750</v>
      </c>
      <c r="M936" s="177"/>
      <c r="N936" s="177" t="s">
        <v>1510</v>
      </c>
      <c r="O936" s="2" t="str">
        <f>VLOOKUP(H936,通道基本信息!B:L,3,FALSE)</f>
        <v>CS26</v>
      </c>
    </row>
    <row r="937" s="2" customFormat="1" ht="13.5" hidden="1" customHeight="1" spans="1:15">
      <c r="A937" s="177">
        <v>934</v>
      </c>
      <c r="B937" s="177" t="str">
        <f t="shared" si="28"/>
        <v>CS26-R005-1-1</v>
      </c>
      <c r="C937" s="177" t="str">
        <f t="shared" si="29"/>
        <v>CS26-RY5L</v>
      </c>
      <c r="D937" s="177" t="s">
        <v>1767</v>
      </c>
      <c r="E937" s="177" t="str">
        <f>VLOOKUP(H937,通道基本信息!B:K,6,0)</f>
        <v>R</v>
      </c>
      <c r="F937" s="177" t="str">
        <f>VLOOKUP(H937,通道基本信息!B:K,5,0)</f>
        <v>Y</v>
      </c>
      <c r="G937" s="177" t="str">
        <f>VLOOKUP(H937,通道基本信息!B:K,8,0)</f>
        <v>L</v>
      </c>
      <c r="H937" s="177" t="s">
        <v>1768</v>
      </c>
      <c r="I937" s="177">
        <v>1</v>
      </c>
      <c r="J937" s="177">
        <v>220</v>
      </c>
      <c r="K937" s="177">
        <v>29780</v>
      </c>
      <c r="L937" s="177">
        <v>30000</v>
      </c>
      <c r="M937" s="177"/>
      <c r="N937" s="177" t="s">
        <v>1655</v>
      </c>
      <c r="O937" s="2" t="str">
        <f>VLOOKUP(H937,通道基本信息!B:L,3,FALSE)</f>
        <v>CS26</v>
      </c>
    </row>
    <row r="938" s="2" customFormat="1" ht="13.5" hidden="1" customHeight="1" spans="1:15">
      <c r="A938" s="177">
        <v>935</v>
      </c>
      <c r="B938" s="177" t="str">
        <f t="shared" si="28"/>
        <v>CS26-R006-1-1</v>
      </c>
      <c r="C938" s="177" t="str">
        <f t="shared" si="29"/>
        <v>CS26-RY6L</v>
      </c>
      <c r="D938" s="177" t="s">
        <v>1769</v>
      </c>
      <c r="E938" s="177" t="str">
        <f>VLOOKUP(H938,通道基本信息!B:K,6,0)</f>
        <v>R</v>
      </c>
      <c r="F938" s="177" t="str">
        <f>VLOOKUP(H938,通道基本信息!B:K,5,0)</f>
        <v>Y</v>
      </c>
      <c r="G938" s="177" t="str">
        <f>VLOOKUP(H938,通道基本信息!B:K,8,0)</f>
        <v>L</v>
      </c>
      <c r="H938" s="177" t="s">
        <v>1770</v>
      </c>
      <c r="I938" s="177">
        <v>1</v>
      </c>
      <c r="J938" s="177">
        <v>220</v>
      </c>
      <c r="K938" s="177">
        <v>29530</v>
      </c>
      <c r="L938" s="177">
        <v>29750</v>
      </c>
      <c r="M938" s="177"/>
      <c r="N938" s="177" t="s">
        <v>1658</v>
      </c>
      <c r="O938" s="2" t="str">
        <f>VLOOKUP(H938,通道基本信息!B:L,3,FALSE)</f>
        <v>CS26</v>
      </c>
    </row>
    <row r="939" s="2" customFormat="1" ht="13.5" hidden="1" customHeight="1" spans="1:15">
      <c r="A939" s="177">
        <v>936</v>
      </c>
      <c r="B939" s="177" t="str">
        <f t="shared" si="28"/>
        <v>CS26-R007-1-1</v>
      </c>
      <c r="C939" s="177" t="str">
        <f t="shared" si="29"/>
        <v>CS26-RY7L</v>
      </c>
      <c r="D939" s="177" t="s">
        <v>1771</v>
      </c>
      <c r="E939" s="177" t="str">
        <f>VLOOKUP(H939,通道基本信息!B:K,6,0)</f>
        <v>R</v>
      </c>
      <c r="F939" s="177" t="str">
        <f>VLOOKUP(H939,通道基本信息!B:K,5,0)</f>
        <v>Y</v>
      </c>
      <c r="G939" s="177" t="str">
        <f>VLOOKUP(H939,通道基本信息!B:K,8,0)</f>
        <v>L</v>
      </c>
      <c r="H939" s="177" t="s">
        <v>1772</v>
      </c>
      <c r="I939" s="177">
        <v>1</v>
      </c>
      <c r="J939" s="177">
        <v>150</v>
      </c>
      <c r="K939" s="177">
        <v>29780</v>
      </c>
      <c r="L939" s="177">
        <v>29930</v>
      </c>
      <c r="M939" s="177"/>
      <c r="N939" s="177" t="s">
        <v>1661</v>
      </c>
      <c r="O939" s="2" t="str">
        <f>VLOOKUP(H939,通道基本信息!B:L,3,FALSE)</f>
        <v>CS26</v>
      </c>
    </row>
    <row r="940" s="2" customFormat="1" ht="13.5" hidden="1" customHeight="1" spans="1:15">
      <c r="A940" s="177">
        <v>937</v>
      </c>
      <c r="B940" s="177" t="str">
        <f t="shared" si="28"/>
        <v>CS26-R008-1-1</v>
      </c>
      <c r="C940" s="177" t="str">
        <f t="shared" si="29"/>
        <v>CS26-RY8R</v>
      </c>
      <c r="D940" s="177" t="s">
        <v>1773</v>
      </c>
      <c r="E940" s="177" t="str">
        <f>VLOOKUP(H940,通道基本信息!B:K,6,0)</f>
        <v>R</v>
      </c>
      <c r="F940" s="177" t="str">
        <f>VLOOKUP(H940,通道基本信息!B:K,5,0)</f>
        <v>Y</v>
      </c>
      <c r="G940" s="177" t="str">
        <f>VLOOKUP(H940,通道基本信息!B:K,8,0)</f>
        <v>R</v>
      </c>
      <c r="H940" s="177" t="s">
        <v>1774</v>
      </c>
      <c r="I940" s="177">
        <v>1</v>
      </c>
      <c r="J940" s="177">
        <v>220</v>
      </c>
      <c r="K940" s="177">
        <v>29780</v>
      </c>
      <c r="L940" s="177">
        <v>30000</v>
      </c>
      <c r="M940" s="177"/>
      <c r="N940" s="177" t="s">
        <v>1664</v>
      </c>
      <c r="O940" s="2" t="str">
        <f>VLOOKUP(H940,通道基本信息!B:L,3,FALSE)</f>
        <v>CS26</v>
      </c>
    </row>
    <row r="941" s="2" customFormat="1" ht="13.5" hidden="1" customHeight="1" spans="1:15">
      <c r="A941" s="177">
        <v>938</v>
      </c>
      <c r="B941" s="177" t="str">
        <f t="shared" si="28"/>
        <v>CS26-R009-1-1</v>
      </c>
      <c r="C941" s="177" t="str">
        <f t="shared" si="29"/>
        <v>CS26-RY9R</v>
      </c>
      <c r="D941" s="177" t="s">
        <v>1523</v>
      </c>
      <c r="E941" s="177" t="str">
        <f>VLOOKUP(H941,通道基本信息!B:K,6,0)</f>
        <v>R</v>
      </c>
      <c r="F941" s="177" t="str">
        <f>VLOOKUP(H941,通道基本信息!B:K,5,0)</f>
        <v>Y</v>
      </c>
      <c r="G941" s="177" t="str">
        <f>VLOOKUP(H941,通道基本信息!B:K,8,0)</f>
        <v>R</v>
      </c>
      <c r="H941" s="177" t="s">
        <v>1775</v>
      </c>
      <c r="I941" s="177">
        <v>1</v>
      </c>
      <c r="J941" s="177">
        <v>220</v>
      </c>
      <c r="K941" s="177">
        <v>29530</v>
      </c>
      <c r="L941" s="177">
        <v>29750</v>
      </c>
      <c r="M941" s="177"/>
      <c r="N941" s="177" t="s">
        <v>1525</v>
      </c>
      <c r="O941" s="2" t="str">
        <f>VLOOKUP(H941,通道基本信息!B:L,3,FALSE)</f>
        <v>CS26</v>
      </c>
    </row>
    <row r="942" s="2" customFormat="1" ht="13.5" hidden="1" customHeight="1" spans="1:15">
      <c r="A942" s="177">
        <v>939</v>
      </c>
      <c r="B942" s="177" t="str">
        <f t="shared" si="28"/>
        <v>CS26-R010-1-1</v>
      </c>
      <c r="C942" s="177" t="str">
        <f t="shared" si="29"/>
        <v>CS26-RY10R</v>
      </c>
      <c r="D942" s="177" t="s">
        <v>1526</v>
      </c>
      <c r="E942" s="177" t="str">
        <f>VLOOKUP(H942,通道基本信息!B:K,6,0)</f>
        <v>R</v>
      </c>
      <c r="F942" s="177" t="str">
        <f>VLOOKUP(H942,通道基本信息!B:K,5,0)</f>
        <v>Y</v>
      </c>
      <c r="G942" s="177" t="str">
        <f>VLOOKUP(H942,通道基本信息!B:K,8,0)</f>
        <v>R</v>
      </c>
      <c r="H942" s="177" t="s">
        <v>1776</v>
      </c>
      <c r="I942" s="177">
        <v>1</v>
      </c>
      <c r="J942" s="177">
        <v>220</v>
      </c>
      <c r="K942" s="177">
        <v>29780</v>
      </c>
      <c r="L942" s="177">
        <v>30000</v>
      </c>
      <c r="M942" s="177"/>
      <c r="N942" s="177" t="s">
        <v>1528</v>
      </c>
      <c r="O942" s="2" t="str">
        <f>VLOOKUP(H942,通道基本信息!B:L,3,FALSE)</f>
        <v>CS26</v>
      </c>
    </row>
    <row r="943" s="2" customFormat="1" ht="13.5" hidden="1" customHeight="1" spans="1:15">
      <c r="A943" s="177">
        <v>940</v>
      </c>
      <c r="B943" s="177" t="str">
        <f t="shared" si="28"/>
        <v>CS26-R011-1-1</v>
      </c>
      <c r="C943" s="177" t="str">
        <f t="shared" si="29"/>
        <v>CS26-RY11R</v>
      </c>
      <c r="D943" s="177" t="s">
        <v>1529</v>
      </c>
      <c r="E943" s="177" t="str">
        <f>VLOOKUP(H943,通道基本信息!B:K,6,0)</f>
        <v>R</v>
      </c>
      <c r="F943" s="177" t="str">
        <f>VLOOKUP(H943,通道基本信息!B:K,5,0)</f>
        <v>Y</v>
      </c>
      <c r="G943" s="177" t="str">
        <f>VLOOKUP(H943,通道基本信息!B:K,8,0)</f>
        <v>R</v>
      </c>
      <c r="H943" s="177" t="s">
        <v>1777</v>
      </c>
      <c r="I943" s="177">
        <v>1</v>
      </c>
      <c r="J943" s="177">
        <v>220</v>
      </c>
      <c r="K943" s="177">
        <v>29530</v>
      </c>
      <c r="L943" s="177">
        <v>29750</v>
      </c>
      <c r="M943" s="177"/>
      <c r="N943" s="177" t="s">
        <v>1531</v>
      </c>
      <c r="O943" s="2" t="str">
        <f>VLOOKUP(H943,通道基本信息!B:L,3,FALSE)</f>
        <v>CS26</v>
      </c>
    </row>
    <row r="944" s="2" customFormat="1" ht="13.5" hidden="1" customHeight="1" spans="1:15">
      <c r="A944" s="177">
        <v>941</v>
      </c>
      <c r="B944" s="177" t="str">
        <f t="shared" si="28"/>
        <v>CS26-R012-1-1</v>
      </c>
      <c r="C944" s="177" t="str">
        <f t="shared" si="29"/>
        <v>CS26-RY12R</v>
      </c>
      <c r="D944" s="177" t="s">
        <v>1532</v>
      </c>
      <c r="E944" s="177" t="str">
        <f>VLOOKUP(H944,通道基本信息!B:K,6,0)</f>
        <v>R</v>
      </c>
      <c r="F944" s="177" t="str">
        <f>VLOOKUP(H944,通道基本信息!B:K,5,0)</f>
        <v>Y</v>
      </c>
      <c r="G944" s="177" t="str">
        <f>VLOOKUP(H944,通道基本信息!B:K,8,0)</f>
        <v>R</v>
      </c>
      <c r="H944" s="177" t="s">
        <v>1778</v>
      </c>
      <c r="I944" s="177">
        <v>1</v>
      </c>
      <c r="J944" s="177">
        <v>220</v>
      </c>
      <c r="K944" s="177">
        <v>29780</v>
      </c>
      <c r="L944" s="177">
        <v>30000</v>
      </c>
      <c r="M944" s="177"/>
      <c r="N944" s="177" t="s">
        <v>1534</v>
      </c>
      <c r="O944" s="2" t="str">
        <f>VLOOKUP(H944,通道基本信息!B:L,3,FALSE)</f>
        <v>CS26</v>
      </c>
    </row>
    <row r="945" s="2" customFormat="1" ht="13.5" hidden="1" customHeight="1" spans="1:15">
      <c r="A945" s="177">
        <v>942</v>
      </c>
      <c r="B945" s="177" t="str">
        <f t="shared" si="28"/>
        <v>CS26-R013-1-1</v>
      </c>
      <c r="C945" s="177" t="str">
        <f t="shared" si="29"/>
        <v>CS26-RY13R</v>
      </c>
      <c r="D945" s="177" t="s">
        <v>1779</v>
      </c>
      <c r="E945" s="177" t="str">
        <f>VLOOKUP(H945,通道基本信息!B:K,6,0)</f>
        <v>R</v>
      </c>
      <c r="F945" s="177" t="str">
        <f>VLOOKUP(H945,通道基本信息!B:K,5,0)</f>
        <v>Y</v>
      </c>
      <c r="G945" s="177" t="str">
        <f>VLOOKUP(H945,通道基本信息!B:K,8,0)</f>
        <v>R</v>
      </c>
      <c r="H945" s="177" t="s">
        <v>1780</v>
      </c>
      <c r="I945" s="177">
        <v>1</v>
      </c>
      <c r="J945" s="177">
        <v>220</v>
      </c>
      <c r="K945" s="177">
        <v>29530</v>
      </c>
      <c r="L945" s="177">
        <v>29750</v>
      </c>
      <c r="M945" s="177"/>
      <c r="N945" s="177" t="s">
        <v>1781</v>
      </c>
      <c r="O945" s="2" t="str">
        <f>VLOOKUP(H945,通道基本信息!B:L,3,FALSE)</f>
        <v>CS26</v>
      </c>
    </row>
    <row r="946" s="2" customFormat="1" ht="13.5" hidden="1" customHeight="1" spans="1:15">
      <c r="A946" s="177">
        <v>943</v>
      </c>
      <c r="B946" s="177" t="str">
        <f t="shared" si="28"/>
        <v>CS26-R014-1-1</v>
      </c>
      <c r="C946" s="177" t="str">
        <f t="shared" si="29"/>
        <v>CS26-RY14R</v>
      </c>
      <c r="D946" s="177" t="s">
        <v>1538</v>
      </c>
      <c r="E946" s="177" t="str">
        <f>VLOOKUP(H946,通道基本信息!B:K,6,0)</f>
        <v>R</v>
      </c>
      <c r="F946" s="177" t="str">
        <f>VLOOKUP(H946,通道基本信息!B:K,5,0)</f>
        <v>Y</v>
      </c>
      <c r="G946" s="177" t="str">
        <f>VLOOKUP(H946,通道基本信息!B:K,8,0)</f>
        <v>R</v>
      </c>
      <c r="H946" s="177" t="s">
        <v>1782</v>
      </c>
      <c r="I946" s="177">
        <v>1</v>
      </c>
      <c r="J946" s="177">
        <v>150</v>
      </c>
      <c r="K946" s="177">
        <v>29780</v>
      </c>
      <c r="L946" s="177">
        <v>29930</v>
      </c>
      <c r="M946" s="177"/>
      <c r="N946" s="177" t="s">
        <v>1540</v>
      </c>
      <c r="O946" s="2" t="str">
        <f>VLOOKUP(H946,通道基本信息!B:L,3,FALSE)</f>
        <v>CS26</v>
      </c>
    </row>
    <row r="947" s="2" customFormat="1" ht="13.5" hidden="1" customHeight="1" spans="1:15">
      <c r="A947" s="177">
        <v>944</v>
      </c>
      <c r="B947" s="177" t="str">
        <f t="shared" si="28"/>
        <v>CS26-R015-1-1</v>
      </c>
      <c r="C947" s="177" t="str">
        <f t="shared" si="29"/>
        <v>CS26-RY15R</v>
      </c>
      <c r="D947" s="177" t="s">
        <v>1783</v>
      </c>
      <c r="E947" s="177" t="str">
        <f>VLOOKUP(H947,通道基本信息!B:K,6,0)</f>
        <v>R</v>
      </c>
      <c r="F947" s="177" t="str">
        <f>VLOOKUP(H947,通道基本信息!B:K,5,0)</f>
        <v>Y</v>
      </c>
      <c r="G947" s="177" t="str">
        <f>VLOOKUP(H947,通道基本信息!B:K,8,0)</f>
        <v>R</v>
      </c>
      <c r="H947" s="177" t="s">
        <v>1784</v>
      </c>
      <c r="I947" s="177">
        <v>1</v>
      </c>
      <c r="J947" s="177">
        <v>220</v>
      </c>
      <c r="K947" s="177">
        <v>29530</v>
      </c>
      <c r="L947" s="177">
        <v>29750</v>
      </c>
      <c r="M947" s="177"/>
      <c r="N947" s="177" t="s">
        <v>1785</v>
      </c>
      <c r="O947" s="2" t="str">
        <f>VLOOKUP(H947,通道基本信息!B:L,3,FALSE)</f>
        <v>CS26</v>
      </c>
    </row>
    <row r="948" s="2" customFormat="1" ht="13.5" hidden="1" customHeight="1" spans="1:15">
      <c r="A948" s="177">
        <v>945</v>
      </c>
      <c r="B948" s="177" t="str">
        <f t="shared" si="28"/>
        <v>CS26-R016-1-1</v>
      </c>
      <c r="C948" s="177" t="str">
        <f t="shared" si="29"/>
        <v>CS26-RY16L</v>
      </c>
      <c r="D948" s="177" t="s">
        <v>1544</v>
      </c>
      <c r="E948" s="177" t="str">
        <f>VLOOKUP(H948,通道基本信息!B:K,6,0)</f>
        <v>R</v>
      </c>
      <c r="F948" s="177" t="str">
        <f>VLOOKUP(H948,通道基本信息!B:K,5,0)</f>
        <v>Y</v>
      </c>
      <c r="G948" s="177" t="str">
        <f>VLOOKUP(H948,通道基本信息!B:K,8,0)</f>
        <v>L</v>
      </c>
      <c r="H948" s="177" t="s">
        <v>1786</v>
      </c>
      <c r="I948" s="177">
        <v>1</v>
      </c>
      <c r="J948" s="177">
        <v>220</v>
      </c>
      <c r="K948" s="177">
        <v>29780</v>
      </c>
      <c r="L948" s="177">
        <v>30000</v>
      </c>
      <c r="M948" s="177"/>
      <c r="N948" s="177" t="s">
        <v>1546</v>
      </c>
      <c r="O948" s="2" t="str">
        <f>VLOOKUP(H948,通道基本信息!B:L,3,FALSE)</f>
        <v>CS26</v>
      </c>
    </row>
    <row r="949" s="2" customFormat="1" ht="13.5" hidden="1" customHeight="1" spans="1:15">
      <c r="A949" s="177">
        <v>946</v>
      </c>
      <c r="B949" s="177" t="str">
        <f t="shared" si="28"/>
        <v>CS26-R017-1-1</v>
      </c>
      <c r="C949" s="177" t="str">
        <f t="shared" si="29"/>
        <v>CS26-RY17L</v>
      </c>
      <c r="D949" s="177" t="s">
        <v>1547</v>
      </c>
      <c r="E949" s="177" t="str">
        <f>VLOOKUP(H949,通道基本信息!B:K,6,0)</f>
        <v>R</v>
      </c>
      <c r="F949" s="177" t="str">
        <f>VLOOKUP(H949,通道基本信息!B:K,5,0)</f>
        <v>Y</v>
      </c>
      <c r="G949" s="177" t="str">
        <f>VLOOKUP(H949,通道基本信息!B:K,8,0)</f>
        <v>L</v>
      </c>
      <c r="H949" s="177" t="s">
        <v>1787</v>
      </c>
      <c r="I949" s="177">
        <v>1</v>
      </c>
      <c r="J949" s="177">
        <v>220</v>
      </c>
      <c r="K949" s="177">
        <v>29530</v>
      </c>
      <c r="L949" s="177">
        <v>29750</v>
      </c>
      <c r="M949" s="177"/>
      <c r="N949" s="177" t="s">
        <v>1549</v>
      </c>
      <c r="O949" s="2" t="str">
        <f>VLOOKUP(H949,通道基本信息!B:L,3,FALSE)</f>
        <v>CS26</v>
      </c>
    </row>
    <row r="950" s="2" customFormat="1" ht="13.5" hidden="1" customHeight="1" spans="1:15">
      <c r="A950" s="177">
        <v>947</v>
      </c>
      <c r="B950" s="177" t="str">
        <f t="shared" si="28"/>
        <v>CS26-R018-1-1</v>
      </c>
      <c r="C950" s="177" t="str">
        <f t="shared" si="29"/>
        <v>CS26-RY18L</v>
      </c>
      <c r="D950" s="177" t="s">
        <v>1788</v>
      </c>
      <c r="E950" s="177" t="str">
        <f>VLOOKUP(H950,通道基本信息!B:K,6,0)</f>
        <v>R</v>
      </c>
      <c r="F950" s="177" t="str">
        <f>VLOOKUP(H950,通道基本信息!B:K,5,0)</f>
        <v>Y</v>
      </c>
      <c r="G950" s="177" t="str">
        <f>VLOOKUP(H950,通道基本信息!B:K,8,0)</f>
        <v>L</v>
      </c>
      <c r="H950" s="177" t="s">
        <v>1789</v>
      </c>
      <c r="I950" s="177">
        <v>1</v>
      </c>
      <c r="J950" s="177">
        <v>220</v>
      </c>
      <c r="K950" s="177">
        <v>29780</v>
      </c>
      <c r="L950" s="177">
        <v>30000</v>
      </c>
      <c r="M950" s="177"/>
      <c r="N950" s="177" t="s">
        <v>1790</v>
      </c>
      <c r="O950" s="2" t="str">
        <f>VLOOKUP(H950,通道基本信息!B:L,3,FALSE)</f>
        <v>CS26</v>
      </c>
    </row>
    <row r="951" s="2" customFormat="1" ht="13.5" hidden="1" customHeight="1" spans="1:15">
      <c r="A951" s="177">
        <v>948</v>
      </c>
      <c r="B951" s="177" t="str">
        <f t="shared" si="28"/>
        <v>CS26-R019-1-1</v>
      </c>
      <c r="C951" s="177" t="str">
        <f t="shared" si="29"/>
        <v>CS26-RY19L</v>
      </c>
      <c r="D951" s="177" t="s">
        <v>1553</v>
      </c>
      <c r="E951" s="177" t="str">
        <f>VLOOKUP(H951,通道基本信息!B:K,6,0)</f>
        <v>R</v>
      </c>
      <c r="F951" s="177" t="str">
        <f>VLOOKUP(H951,通道基本信息!B:K,5,0)</f>
        <v>Y</v>
      </c>
      <c r="G951" s="177" t="str">
        <f>VLOOKUP(H951,通道基本信息!B:K,8,0)</f>
        <v>L</v>
      </c>
      <c r="H951" s="177" t="s">
        <v>1791</v>
      </c>
      <c r="I951" s="177">
        <v>1</v>
      </c>
      <c r="J951" s="177">
        <v>220</v>
      </c>
      <c r="K951" s="177">
        <v>29530</v>
      </c>
      <c r="L951" s="177">
        <v>29750</v>
      </c>
      <c r="M951" s="177"/>
      <c r="N951" s="177" t="s">
        <v>1555</v>
      </c>
      <c r="O951" s="2" t="str">
        <f>VLOOKUP(H951,通道基本信息!B:L,3,FALSE)</f>
        <v>CS26</v>
      </c>
    </row>
    <row r="952" s="2" customFormat="1" ht="13.5" hidden="1" customHeight="1" spans="1:15">
      <c r="A952" s="177">
        <v>949</v>
      </c>
      <c r="B952" s="177" t="str">
        <f t="shared" si="28"/>
        <v>CS26-R020-1-1</v>
      </c>
      <c r="C952" s="177" t="str">
        <f t="shared" si="29"/>
        <v>CS26-RY20L</v>
      </c>
      <c r="D952" s="177" t="s">
        <v>1792</v>
      </c>
      <c r="E952" s="177" t="str">
        <f>VLOOKUP(H952,通道基本信息!B:K,6,0)</f>
        <v>R</v>
      </c>
      <c r="F952" s="177" t="str">
        <f>VLOOKUP(H952,通道基本信息!B:K,5,0)</f>
        <v>Y</v>
      </c>
      <c r="G952" s="177" t="str">
        <f>VLOOKUP(H952,通道基本信息!B:K,8,0)</f>
        <v>L</v>
      </c>
      <c r="H952" s="177" t="s">
        <v>1793</v>
      </c>
      <c r="I952" s="177">
        <v>1</v>
      </c>
      <c r="J952" s="177">
        <v>220</v>
      </c>
      <c r="K952" s="177">
        <v>29780</v>
      </c>
      <c r="L952" s="177">
        <v>30000</v>
      </c>
      <c r="M952" s="177"/>
      <c r="N952" s="177" t="s">
        <v>1794</v>
      </c>
      <c r="O952" s="2" t="str">
        <f>VLOOKUP(H952,通道基本信息!B:L,3,FALSE)</f>
        <v>CS26</v>
      </c>
    </row>
    <row r="953" s="2" customFormat="1" ht="13.5" hidden="1" customHeight="1" spans="1:15">
      <c r="A953" s="177">
        <v>950</v>
      </c>
      <c r="B953" s="177" t="str">
        <f t="shared" si="28"/>
        <v>CS26-R021-1-1</v>
      </c>
      <c r="C953" s="177" t="str">
        <f t="shared" si="29"/>
        <v>CS26-RY21L</v>
      </c>
      <c r="D953" s="177" t="s">
        <v>1795</v>
      </c>
      <c r="E953" s="177" t="str">
        <f>VLOOKUP(H953,通道基本信息!B:K,6,0)</f>
        <v>R</v>
      </c>
      <c r="F953" s="177" t="str">
        <f>VLOOKUP(H953,通道基本信息!B:K,5,0)</f>
        <v>Y</v>
      </c>
      <c r="G953" s="177" t="str">
        <f>VLOOKUP(H953,通道基本信息!B:K,8,0)</f>
        <v>L</v>
      </c>
      <c r="H953" s="177" t="s">
        <v>1796</v>
      </c>
      <c r="I953" s="177">
        <v>1</v>
      </c>
      <c r="J953" s="177">
        <v>150</v>
      </c>
      <c r="K953" s="177">
        <v>29260</v>
      </c>
      <c r="L953" s="177">
        <v>29410</v>
      </c>
      <c r="M953" s="177"/>
      <c r="N953" s="177" t="s">
        <v>1797</v>
      </c>
      <c r="O953" s="2" t="str">
        <f>VLOOKUP(H953,通道基本信息!B:L,3,FALSE)</f>
        <v>CS26</v>
      </c>
    </row>
    <row r="954" s="2" customFormat="1" ht="13.5" hidden="1" customHeight="1" spans="1:15">
      <c r="A954" s="177">
        <v>951</v>
      </c>
      <c r="B954" s="177" t="str">
        <f t="shared" si="28"/>
        <v>CS26-R022-1-1</v>
      </c>
      <c r="C954" s="177" t="str">
        <f t="shared" si="29"/>
        <v>CS26-RY22L</v>
      </c>
      <c r="D954" s="177" t="s">
        <v>1562</v>
      </c>
      <c r="E954" s="177" t="str">
        <f>VLOOKUP(H954,通道基本信息!B:K,6,0)</f>
        <v>R</v>
      </c>
      <c r="F954" s="177" t="str">
        <f>VLOOKUP(H954,通道基本信息!B:K,5,0)</f>
        <v>Y</v>
      </c>
      <c r="G954" s="177" t="str">
        <f>VLOOKUP(H954,通道基本信息!B:K,8,0)</f>
        <v>L</v>
      </c>
      <c r="H954" s="177" t="s">
        <v>1798</v>
      </c>
      <c r="I954" s="177">
        <v>1</v>
      </c>
      <c r="J954" s="177">
        <v>150</v>
      </c>
      <c r="K954" s="177">
        <v>29780</v>
      </c>
      <c r="L954" s="177">
        <v>29930</v>
      </c>
      <c r="M954" s="177"/>
      <c r="N954" s="177" t="s">
        <v>1564</v>
      </c>
      <c r="O954" s="2" t="str">
        <f>VLOOKUP(H954,通道基本信息!B:L,3,FALSE)</f>
        <v>CS26</v>
      </c>
    </row>
    <row r="955" s="2" customFormat="1" ht="13.5" hidden="1" customHeight="1" spans="1:15">
      <c r="A955" s="177">
        <v>952</v>
      </c>
      <c r="B955" s="177" t="str">
        <f t="shared" si="28"/>
        <v>CS26-R023-1-1</v>
      </c>
      <c r="C955" s="177" t="str">
        <f t="shared" si="29"/>
        <v>CS26-RY23L</v>
      </c>
      <c r="D955" s="177" t="s">
        <v>1565</v>
      </c>
      <c r="E955" s="177" t="str">
        <f>VLOOKUP(H955,通道基本信息!B:K,6,0)</f>
        <v>R</v>
      </c>
      <c r="F955" s="177" t="str">
        <f>VLOOKUP(H955,通道基本信息!B:K,5,0)</f>
        <v>Y</v>
      </c>
      <c r="G955" s="177" t="str">
        <f>VLOOKUP(H955,通道基本信息!B:K,8,0)</f>
        <v>L</v>
      </c>
      <c r="H955" s="177" t="s">
        <v>1799</v>
      </c>
      <c r="I955" s="177">
        <v>1</v>
      </c>
      <c r="J955" s="177">
        <v>150</v>
      </c>
      <c r="K955" s="177">
        <v>29260</v>
      </c>
      <c r="L955" s="177">
        <v>29410</v>
      </c>
      <c r="M955" s="177"/>
      <c r="N955" s="177" t="s">
        <v>1567</v>
      </c>
      <c r="O955" s="2" t="str">
        <f>VLOOKUP(H955,通道基本信息!B:L,3,FALSE)</f>
        <v>CS26</v>
      </c>
    </row>
    <row r="956" s="2" customFormat="1" ht="13.5" hidden="1" customHeight="1" spans="1:15">
      <c r="A956" s="177">
        <v>953</v>
      </c>
      <c r="B956" s="177" t="str">
        <f t="shared" si="28"/>
        <v>CS26-R024-1-1</v>
      </c>
      <c r="C956" s="177" t="str">
        <f t="shared" si="29"/>
        <v>CS26-RY24R</v>
      </c>
      <c r="D956" s="177" t="s">
        <v>1568</v>
      </c>
      <c r="E956" s="177" t="str">
        <f>VLOOKUP(H956,通道基本信息!B:K,6,0)</f>
        <v>R</v>
      </c>
      <c r="F956" s="177" t="str">
        <f>VLOOKUP(H956,通道基本信息!B:K,5,0)</f>
        <v>Y</v>
      </c>
      <c r="G956" s="177" t="str">
        <f>VLOOKUP(H956,通道基本信息!B:K,8,0)</f>
        <v>R</v>
      </c>
      <c r="H956" s="177" t="s">
        <v>1800</v>
      </c>
      <c r="I956" s="177">
        <v>1</v>
      </c>
      <c r="J956" s="177">
        <v>220</v>
      </c>
      <c r="K956" s="177">
        <v>29530</v>
      </c>
      <c r="L956" s="177">
        <v>29750</v>
      </c>
      <c r="M956" s="177"/>
      <c r="N956" s="177" t="s">
        <v>1570</v>
      </c>
      <c r="O956" s="2" t="str">
        <f>VLOOKUP(H956,通道基本信息!B:L,3,FALSE)</f>
        <v>CS26</v>
      </c>
    </row>
    <row r="957" s="2" customFormat="1" ht="13.5" hidden="1" customHeight="1" spans="1:15">
      <c r="A957" s="177">
        <v>954</v>
      </c>
      <c r="B957" s="177" t="str">
        <f t="shared" si="28"/>
        <v>CS26-R025-1-1</v>
      </c>
      <c r="C957" s="177" t="str">
        <f t="shared" si="29"/>
        <v>CS26-RY25R</v>
      </c>
      <c r="D957" s="177" t="s">
        <v>1801</v>
      </c>
      <c r="E957" s="177" t="str">
        <f>VLOOKUP(H957,通道基本信息!B:K,6,0)</f>
        <v>R</v>
      </c>
      <c r="F957" s="177" t="str">
        <f>VLOOKUP(H957,通道基本信息!B:K,5,0)</f>
        <v>Y</v>
      </c>
      <c r="G957" s="177" t="str">
        <f>VLOOKUP(H957,通道基本信息!B:K,8,0)</f>
        <v>R</v>
      </c>
      <c r="H957" s="177" t="s">
        <v>1802</v>
      </c>
      <c r="I957" s="177">
        <v>1</v>
      </c>
      <c r="J957" s="177">
        <v>220</v>
      </c>
      <c r="K957" s="177">
        <v>29780</v>
      </c>
      <c r="L957" s="177">
        <v>30000</v>
      </c>
      <c r="M957" s="177"/>
      <c r="N957" s="177" t="s">
        <v>1705</v>
      </c>
      <c r="O957" s="2" t="str">
        <f>VLOOKUP(H957,通道基本信息!B:L,3,FALSE)</f>
        <v>CS26</v>
      </c>
    </row>
    <row r="958" s="2" customFormat="1" ht="13.5" hidden="1" customHeight="1" spans="1:15">
      <c r="A958" s="177">
        <v>955</v>
      </c>
      <c r="B958" s="177" t="str">
        <f t="shared" si="28"/>
        <v>CS26-R026-1-1</v>
      </c>
      <c r="C958" s="177" t="str">
        <f t="shared" si="29"/>
        <v>CS26-RY26R</v>
      </c>
      <c r="D958" s="177" t="s">
        <v>1574</v>
      </c>
      <c r="E958" s="177" t="str">
        <f>VLOOKUP(H958,通道基本信息!B:K,6,0)</f>
        <v>R</v>
      </c>
      <c r="F958" s="177" t="str">
        <f>VLOOKUP(H958,通道基本信息!B:K,5,0)</f>
        <v>Y</v>
      </c>
      <c r="G958" s="177" t="str">
        <f>VLOOKUP(H958,通道基本信息!B:K,8,0)</f>
        <v>R</v>
      </c>
      <c r="H958" s="177" t="s">
        <v>1803</v>
      </c>
      <c r="I958" s="177">
        <v>1</v>
      </c>
      <c r="J958" s="177">
        <v>220</v>
      </c>
      <c r="K958" s="177">
        <v>29530</v>
      </c>
      <c r="L958" s="177">
        <v>29750</v>
      </c>
      <c r="M958" s="177"/>
      <c r="N958" s="177" t="s">
        <v>1576</v>
      </c>
      <c r="O958" s="2" t="str">
        <f>VLOOKUP(H958,通道基本信息!B:L,3,FALSE)</f>
        <v>CS26</v>
      </c>
    </row>
    <row r="959" s="2" customFormat="1" ht="13.5" hidden="1" customHeight="1" spans="1:15">
      <c r="A959" s="177">
        <v>956</v>
      </c>
      <c r="B959" s="177" t="str">
        <f t="shared" si="28"/>
        <v>CS26-R027-1-1</v>
      </c>
      <c r="C959" s="177" t="str">
        <f t="shared" si="29"/>
        <v>CS26-RY27R</v>
      </c>
      <c r="D959" s="177" t="s">
        <v>1577</v>
      </c>
      <c r="E959" s="177" t="str">
        <f>VLOOKUP(H959,通道基本信息!B:K,6,0)</f>
        <v>R</v>
      </c>
      <c r="F959" s="177" t="str">
        <f>VLOOKUP(H959,通道基本信息!B:K,5,0)</f>
        <v>Y</v>
      </c>
      <c r="G959" s="177" t="str">
        <f>VLOOKUP(H959,通道基本信息!B:K,8,0)</f>
        <v>R</v>
      </c>
      <c r="H959" s="177" t="s">
        <v>1804</v>
      </c>
      <c r="I959" s="177">
        <v>1</v>
      </c>
      <c r="J959" s="177">
        <v>220</v>
      </c>
      <c r="K959" s="177">
        <v>29780</v>
      </c>
      <c r="L959" s="177">
        <v>30000</v>
      </c>
      <c r="M959" s="177"/>
      <c r="N959" s="177" t="s">
        <v>1579</v>
      </c>
      <c r="O959" s="2" t="str">
        <f>VLOOKUP(H959,通道基本信息!B:L,3,FALSE)</f>
        <v>CS26</v>
      </c>
    </row>
    <row r="960" s="2" customFormat="1" ht="13.5" hidden="1" customHeight="1" spans="1:15">
      <c r="A960" s="177">
        <v>957</v>
      </c>
      <c r="B960" s="177" t="str">
        <f t="shared" si="28"/>
        <v>CS26-R028-1-1</v>
      </c>
      <c r="C960" s="177" t="str">
        <f t="shared" si="29"/>
        <v>CS26-RY28R</v>
      </c>
      <c r="D960" s="177" t="s">
        <v>1805</v>
      </c>
      <c r="E960" s="177" t="str">
        <f>VLOOKUP(H960,通道基本信息!B:K,6,0)</f>
        <v>R</v>
      </c>
      <c r="F960" s="177" t="str">
        <f>VLOOKUP(H960,通道基本信息!B:K,5,0)</f>
        <v>Y</v>
      </c>
      <c r="G960" s="177" t="str">
        <f>VLOOKUP(H960,通道基本信息!B:K,8,0)</f>
        <v>R</v>
      </c>
      <c r="H960" s="177" t="s">
        <v>1806</v>
      </c>
      <c r="I960" s="177">
        <v>1</v>
      </c>
      <c r="J960" s="177">
        <v>150</v>
      </c>
      <c r="K960" s="177">
        <v>29260</v>
      </c>
      <c r="L960" s="177">
        <v>29410</v>
      </c>
      <c r="M960" s="177"/>
      <c r="N960" s="177" t="s">
        <v>1714</v>
      </c>
      <c r="O960" s="2" t="str">
        <f>VLOOKUP(H960,通道基本信息!B:L,3,FALSE)</f>
        <v>CS26</v>
      </c>
    </row>
    <row r="961" s="2" customFormat="1" ht="13.5" hidden="1" customHeight="1" spans="1:15">
      <c r="A961" s="177">
        <v>958</v>
      </c>
      <c r="B961" s="177" t="str">
        <f t="shared" ref="B961:B1024" si="30">H961&amp;"-"&amp;I961</f>
        <v>CS26-R029-1-1</v>
      </c>
      <c r="C961" s="177" t="str">
        <f t="shared" si="29"/>
        <v>CS26-RY29R</v>
      </c>
      <c r="D961" s="177" t="s">
        <v>1807</v>
      </c>
      <c r="E961" s="177" t="str">
        <f>VLOOKUP(H961,通道基本信息!B:K,6,0)</f>
        <v>R</v>
      </c>
      <c r="F961" s="177" t="str">
        <f>VLOOKUP(H961,通道基本信息!B:K,5,0)</f>
        <v>Y</v>
      </c>
      <c r="G961" s="177" t="str">
        <f>VLOOKUP(H961,通道基本信息!B:K,8,0)</f>
        <v>R</v>
      </c>
      <c r="H961" s="177" t="s">
        <v>1808</v>
      </c>
      <c r="I961" s="177">
        <v>1</v>
      </c>
      <c r="J961" s="177">
        <v>220</v>
      </c>
      <c r="K961" s="177">
        <v>29780</v>
      </c>
      <c r="L961" s="177">
        <v>30000</v>
      </c>
      <c r="M961" s="177"/>
      <c r="N961" s="177" t="s">
        <v>1809</v>
      </c>
      <c r="O961" s="2" t="str">
        <f>VLOOKUP(H961,通道基本信息!B:L,3,FALSE)</f>
        <v>CS26</v>
      </c>
    </row>
    <row r="962" s="2" customFormat="1" ht="13.5" hidden="1" customHeight="1" spans="1:15">
      <c r="A962" s="177">
        <v>959</v>
      </c>
      <c r="B962" s="177" t="str">
        <f t="shared" si="30"/>
        <v>CS26-R030-1-1</v>
      </c>
      <c r="C962" s="177" t="str">
        <f t="shared" si="29"/>
        <v>CS26-RY30R</v>
      </c>
      <c r="D962" s="177" t="s">
        <v>1810</v>
      </c>
      <c r="E962" s="177" t="str">
        <f>VLOOKUP(H962,通道基本信息!B:K,6,0)</f>
        <v>R</v>
      </c>
      <c r="F962" s="177" t="str">
        <f>VLOOKUP(H962,通道基本信息!B:K,5,0)</f>
        <v>Y</v>
      </c>
      <c r="G962" s="177" t="str">
        <f>VLOOKUP(H962,通道基本信息!B:K,8,0)</f>
        <v>R</v>
      </c>
      <c r="H962" s="177" t="s">
        <v>1811</v>
      </c>
      <c r="I962" s="177">
        <v>1</v>
      </c>
      <c r="J962" s="177">
        <v>220</v>
      </c>
      <c r="K962" s="177">
        <v>29530</v>
      </c>
      <c r="L962" s="177">
        <v>29750</v>
      </c>
      <c r="M962" s="177"/>
      <c r="N962" s="177" t="s">
        <v>1812</v>
      </c>
      <c r="O962" s="2" t="str">
        <f>VLOOKUP(H962,通道基本信息!B:L,3,FALSE)</f>
        <v>CS26</v>
      </c>
    </row>
    <row r="963" s="2" customFormat="1" ht="13.5" hidden="1" customHeight="1" spans="1:15">
      <c r="A963" s="177">
        <v>960</v>
      </c>
      <c r="B963" s="177" t="str">
        <f t="shared" si="30"/>
        <v>CS26-R031-1-1</v>
      </c>
      <c r="C963" s="177" t="str">
        <f t="shared" si="29"/>
        <v>CS26-RY31L</v>
      </c>
      <c r="D963" s="177" t="s">
        <v>1813</v>
      </c>
      <c r="E963" s="177" t="str">
        <f>VLOOKUP(H963,通道基本信息!B:K,6,0)</f>
        <v>R</v>
      </c>
      <c r="F963" s="177" t="str">
        <f>VLOOKUP(H963,通道基本信息!B:K,5,0)</f>
        <v>Y</v>
      </c>
      <c r="G963" s="177" t="str">
        <f>VLOOKUP(H963,通道基本信息!B:K,8,0)</f>
        <v>L</v>
      </c>
      <c r="H963" s="177" t="s">
        <v>1814</v>
      </c>
      <c r="I963" s="177">
        <v>1</v>
      </c>
      <c r="J963" s="177">
        <v>220</v>
      </c>
      <c r="K963" s="177">
        <v>29530</v>
      </c>
      <c r="L963" s="177">
        <v>29750</v>
      </c>
      <c r="M963" s="177"/>
      <c r="N963" s="177" t="s">
        <v>1815</v>
      </c>
      <c r="O963" s="2" t="str">
        <f>VLOOKUP(H963,通道基本信息!B:L,3,FALSE)</f>
        <v>CS26</v>
      </c>
    </row>
    <row r="964" s="2" customFormat="1" ht="13.5" hidden="1" customHeight="1" spans="1:15">
      <c r="A964" s="177">
        <v>961</v>
      </c>
      <c r="B964" s="177" t="str">
        <f t="shared" si="30"/>
        <v>CS26-R032-1-1</v>
      </c>
      <c r="C964" s="177" t="str">
        <f t="shared" ref="C964:C1027" si="31">O964&amp;"-"&amp;D964</f>
        <v>CS26-RY32L</v>
      </c>
      <c r="D964" s="177" t="s">
        <v>1816</v>
      </c>
      <c r="E964" s="177" t="str">
        <f>VLOOKUP(H964,通道基本信息!B:K,6,0)</f>
        <v>R</v>
      </c>
      <c r="F964" s="177" t="str">
        <f>VLOOKUP(H964,通道基本信息!B:K,5,0)</f>
        <v>Y</v>
      </c>
      <c r="G964" s="177" t="str">
        <f>VLOOKUP(H964,通道基本信息!B:K,8,0)</f>
        <v>L</v>
      </c>
      <c r="H964" s="177" t="s">
        <v>1817</v>
      </c>
      <c r="I964" s="177">
        <v>1</v>
      </c>
      <c r="J964" s="177">
        <v>220</v>
      </c>
      <c r="K964" s="177">
        <v>29780</v>
      </c>
      <c r="L964" s="177">
        <v>30000</v>
      </c>
      <c r="M964" s="177"/>
      <c r="N964" s="177" t="s">
        <v>1818</v>
      </c>
      <c r="O964" s="2" t="str">
        <f>VLOOKUP(H964,通道基本信息!B:L,3,FALSE)</f>
        <v>CS26</v>
      </c>
    </row>
    <row r="965" s="2" customFormat="1" ht="13.5" hidden="1" customHeight="1" spans="1:15">
      <c r="A965" s="177">
        <v>962</v>
      </c>
      <c r="B965" s="177" t="str">
        <f t="shared" si="30"/>
        <v>CS26-R033-1-1</v>
      </c>
      <c r="C965" s="177" t="str">
        <f t="shared" si="31"/>
        <v>CS26-RY33L</v>
      </c>
      <c r="D965" s="177" t="s">
        <v>1819</v>
      </c>
      <c r="E965" s="177" t="str">
        <f>VLOOKUP(H965,通道基本信息!B:K,6,0)</f>
        <v>R</v>
      </c>
      <c r="F965" s="177" t="str">
        <f>VLOOKUP(H965,通道基本信息!B:K,5,0)</f>
        <v>Y</v>
      </c>
      <c r="G965" s="177" t="str">
        <f>VLOOKUP(H965,通道基本信息!B:K,8,0)</f>
        <v>L</v>
      </c>
      <c r="H965" s="177" t="s">
        <v>1820</v>
      </c>
      <c r="I965" s="177">
        <v>1</v>
      </c>
      <c r="J965" s="177">
        <v>220</v>
      </c>
      <c r="K965" s="177">
        <v>29530</v>
      </c>
      <c r="L965" s="177">
        <v>29750</v>
      </c>
      <c r="M965" s="177"/>
      <c r="N965" s="177" t="s">
        <v>1821</v>
      </c>
      <c r="O965" s="2" t="str">
        <f>VLOOKUP(H965,通道基本信息!B:L,3,FALSE)</f>
        <v>CS26</v>
      </c>
    </row>
    <row r="966" s="2" customFormat="1" ht="13.5" hidden="1" customHeight="1" spans="1:15">
      <c r="A966" s="177">
        <v>963</v>
      </c>
      <c r="B966" s="177" t="str">
        <f t="shared" si="30"/>
        <v>CS26-R034-1-1</v>
      </c>
      <c r="C966" s="177" t="str">
        <f t="shared" si="31"/>
        <v>CS26-RY34L</v>
      </c>
      <c r="D966" s="177" t="s">
        <v>1822</v>
      </c>
      <c r="E966" s="177" t="str">
        <f>VLOOKUP(H966,通道基本信息!B:K,6,0)</f>
        <v>R</v>
      </c>
      <c r="F966" s="177" t="str">
        <f>VLOOKUP(H966,通道基本信息!B:K,5,0)</f>
        <v>Y</v>
      </c>
      <c r="G966" s="177" t="str">
        <f>VLOOKUP(H966,通道基本信息!B:K,8,0)</f>
        <v>L</v>
      </c>
      <c r="H966" s="177" t="s">
        <v>1823</v>
      </c>
      <c r="I966" s="177">
        <v>1</v>
      </c>
      <c r="J966" s="177">
        <v>220</v>
      </c>
      <c r="K966" s="177">
        <v>29780</v>
      </c>
      <c r="L966" s="177">
        <v>30000</v>
      </c>
      <c r="M966" s="177"/>
      <c r="N966" s="177" t="s">
        <v>1824</v>
      </c>
      <c r="O966" s="2" t="str">
        <f>VLOOKUP(H966,通道基本信息!B:L,3,FALSE)</f>
        <v>CS26</v>
      </c>
    </row>
    <row r="967" s="2" customFormat="1" ht="13.5" hidden="1" customHeight="1" spans="1:15">
      <c r="A967" s="177">
        <v>964</v>
      </c>
      <c r="B967" s="177" t="str">
        <f t="shared" si="30"/>
        <v>CS26-R035-1-1</v>
      </c>
      <c r="C967" s="177" t="str">
        <f t="shared" si="31"/>
        <v>CS26-RY35L</v>
      </c>
      <c r="D967" s="177" t="s">
        <v>1825</v>
      </c>
      <c r="E967" s="177" t="str">
        <f>VLOOKUP(H967,通道基本信息!B:K,6,0)</f>
        <v>R</v>
      </c>
      <c r="F967" s="177" t="str">
        <f>VLOOKUP(H967,通道基本信息!B:K,5,0)</f>
        <v>Y</v>
      </c>
      <c r="G967" s="177" t="str">
        <f>VLOOKUP(H967,通道基本信息!B:K,8,0)</f>
        <v>L</v>
      </c>
      <c r="H967" s="177" t="s">
        <v>1826</v>
      </c>
      <c r="I967" s="177">
        <v>1</v>
      </c>
      <c r="J967" s="177">
        <v>150</v>
      </c>
      <c r="K967" s="177">
        <v>29430</v>
      </c>
      <c r="L967" s="177">
        <v>29580</v>
      </c>
      <c r="M967" s="177"/>
      <c r="N967" s="177" t="s">
        <v>1827</v>
      </c>
      <c r="O967" s="2" t="str">
        <f>VLOOKUP(H967,通道基本信息!B:L,3,FALSE)</f>
        <v>CS26</v>
      </c>
    </row>
    <row r="968" s="2" customFormat="1" ht="13.5" hidden="1" customHeight="1" spans="1:15">
      <c r="A968" s="177">
        <v>965</v>
      </c>
      <c r="B968" s="177" t="str">
        <f t="shared" si="30"/>
        <v>CS26-R036-1-1</v>
      </c>
      <c r="C968" s="177" t="str">
        <f t="shared" si="31"/>
        <v>CS26-RY36L</v>
      </c>
      <c r="D968" s="177" t="s">
        <v>1828</v>
      </c>
      <c r="E968" s="177" t="str">
        <f>VLOOKUP(H968,通道基本信息!B:K,6,0)</f>
        <v>R</v>
      </c>
      <c r="F968" s="177" t="str">
        <f>VLOOKUP(H968,通道基本信息!B:K,5,0)</f>
        <v>Y</v>
      </c>
      <c r="G968" s="177" t="str">
        <f>VLOOKUP(H968,通道基本信息!B:K,8,0)</f>
        <v>L</v>
      </c>
      <c r="H968" s="177" t="s">
        <v>1829</v>
      </c>
      <c r="I968" s="177">
        <v>1</v>
      </c>
      <c r="J968" s="177">
        <v>150</v>
      </c>
      <c r="K968" s="177">
        <v>29600</v>
      </c>
      <c r="L968" s="177">
        <v>29750</v>
      </c>
      <c r="M968" s="177"/>
      <c r="N968" s="177" t="s">
        <v>1830</v>
      </c>
      <c r="O968" s="2" t="str">
        <f>VLOOKUP(H968,通道基本信息!B:L,3,FALSE)</f>
        <v>CS26</v>
      </c>
    </row>
    <row r="969" s="2" customFormat="1" ht="13.5" hidden="1" customHeight="1" spans="1:15">
      <c r="A969" s="177">
        <v>966</v>
      </c>
      <c r="B969" s="177" t="str">
        <f t="shared" si="30"/>
        <v>CS26-R037-1-1</v>
      </c>
      <c r="C969" s="177" t="str">
        <f t="shared" si="31"/>
        <v>CS26-RY37L</v>
      </c>
      <c r="D969" s="177" t="s">
        <v>1831</v>
      </c>
      <c r="E969" s="177" t="str">
        <f>VLOOKUP(H969,通道基本信息!B:K,6,0)</f>
        <v>R</v>
      </c>
      <c r="F969" s="177" t="str">
        <f>VLOOKUP(H969,通道基本信息!B:K,5,0)</f>
        <v>Y</v>
      </c>
      <c r="G969" s="177" t="str">
        <f>VLOOKUP(H969,通道基本信息!B:K,8,0)</f>
        <v>L</v>
      </c>
      <c r="H969" s="177" t="s">
        <v>1832</v>
      </c>
      <c r="I969" s="177">
        <v>1</v>
      </c>
      <c r="J969" s="177">
        <v>150</v>
      </c>
      <c r="K969" s="177">
        <v>29260</v>
      </c>
      <c r="L969" s="177">
        <v>29410</v>
      </c>
      <c r="M969" s="177"/>
      <c r="N969" s="177" t="s">
        <v>1833</v>
      </c>
      <c r="O969" s="2" t="str">
        <f>VLOOKUP(H969,通道基本信息!B:L,3,FALSE)</f>
        <v>CS26</v>
      </c>
    </row>
    <row r="970" s="2" customFormat="1" ht="13.5" hidden="1" customHeight="1" spans="1:15">
      <c r="A970" s="177">
        <v>967</v>
      </c>
      <c r="B970" s="177" t="str">
        <f t="shared" si="30"/>
        <v>CS26-R038-1-1</v>
      </c>
      <c r="C970" s="177" t="str">
        <f t="shared" si="31"/>
        <v>CS26-RY38R</v>
      </c>
      <c r="D970" s="177" t="s">
        <v>1834</v>
      </c>
      <c r="E970" s="177" t="str">
        <f>VLOOKUP(H970,通道基本信息!B:K,6,0)</f>
        <v>R</v>
      </c>
      <c r="F970" s="177" t="str">
        <f>VLOOKUP(H970,通道基本信息!B:K,5,0)</f>
        <v>Y</v>
      </c>
      <c r="G970" s="177" t="str">
        <f>VLOOKUP(H970,通道基本信息!B:K,8,0)</f>
        <v>R</v>
      </c>
      <c r="H970" s="177" t="s">
        <v>1835</v>
      </c>
      <c r="I970" s="177">
        <v>1</v>
      </c>
      <c r="J970" s="177">
        <v>220</v>
      </c>
      <c r="K970" s="177">
        <v>29530</v>
      </c>
      <c r="L970" s="177">
        <v>29750</v>
      </c>
      <c r="M970" s="177"/>
      <c r="N970" s="177" t="s">
        <v>1836</v>
      </c>
      <c r="O970" s="2" t="str">
        <f>VLOOKUP(H970,通道基本信息!B:L,3,FALSE)</f>
        <v>CS26</v>
      </c>
    </row>
    <row r="971" s="2" customFormat="1" ht="13.5" hidden="1" customHeight="1" spans="1:15">
      <c r="A971" s="177">
        <v>968</v>
      </c>
      <c r="B971" s="177" t="str">
        <f t="shared" si="30"/>
        <v>CS26-R039-1-1</v>
      </c>
      <c r="C971" s="177" t="str">
        <f t="shared" si="31"/>
        <v>CS26-RY39R</v>
      </c>
      <c r="D971" s="177" t="s">
        <v>1837</v>
      </c>
      <c r="E971" s="177" t="str">
        <f>VLOOKUP(H971,通道基本信息!B:K,6,0)</f>
        <v>R</v>
      </c>
      <c r="F971" s="177" t="str">
        <f>VLOOKUP(H971,通道基本信息!B:K,5,0)</f>
        <v>Y</v>
      </c>
      <c r="G971" s="177" t="str">
        <f>VLOOKUP(H971,通道基本信息!B:K,8,0)</f>
        <v>R</v>
      </c>
      <c r="H971" s="177" t="s">
        <v>1838</v>
      </c>
      <c r="I971" s="177">
        <v>1</v>
      </c>
      <c r="J971" s="177">
        <v>220</v>
      </c>
      <c r="K971" s="177">
        <v>29780</v>
      </c>
      <c r="L971" s="177">
        <v>30000</v>
      </c>
      <c r="M971" s="177"/>
      <c r="N971" s="177" t="s">
        <v>1839</v>
      </c>
      <c r="O971" s="2" t="str">
        <f>VLOOKUP(H971,通道基本信息!B:L,3,FALSE)</f>
        <v>CS26</v>
      </c>
    </row>
    <row r="972" s="2" customFormat="1" ht="13.5" hidden="1" customHeight="1" spans="1:15">
      <c r="A972" s="177">
        <v>969</v>
      </c>
      <c r="B972" s="177" t="str">
        <f t="shared" si="30"/>
        <v>CS26-R040-1-1</v>
      </c>
      <c r="C972" s="177" t="str">
        <f t="shared" si="31"/>
        <v>CS26-RY40R</v>
      </c>
      <c r="D972" s="177" t="s">
        <v>1840</v>
      </c>
      <c r="E972" s="177" t="str">
        <f>VLOOKUP(H972,通道基本信息!B:K,6,0)</f>
        <v>R</v>
      </c>
      <c r="F972" s="177" t="str">
        <f>VLOOKUP(H972,通道基本信息!B:K,5,0)</f>
        <v>Y</v>
      </c>
      <c r="G972" s="177" t="str">
        <f>VLOOKUP(H972,通道基本信息!B:K,8,0)</f>
        <v>R</v>
      </c>
      <c r="H972" s="177" t="s">
        <v>1841</v>
      </c>
      <c r="I972" s="177">
        <v>1</v>
      </c>
      <c r="J972" s="177">
        <v>220</v>
      </c>
      <c r="K972" s="177">
        <v>29530</v>
      </c>
      <c r="L972" s="177">
        <v>29750</v>
      </c>
      <c r="M972" s="177"/>
      <c r="N972" s="177" t="s">
        <v>1842</v>
      </c>
      <c r="O972" s="2" t="str">
        <f>VLOOKUP(H972,通道基本信息!B:L,3,FALSE)</f>
        <v>CS26</v>
      </c>
    </row>
    <row r="973" s="2" customFormat="1" ht="13.5" hidden="1" customHeight="1" spans="1:15">
      <c r="A973" s="177">
        <v>970</v>
      </c>
      <c r="B973" s="177" t="str">
        <f t="shared" si="30"/>
        <v>CS26-R041-1-1</v>
      </c>
      <c r="C973" s="177" t="str">
        <f t="shared" si="31"/>
        <v>CS26-RY41R</v>
      </c>
      <c r="D973" s="177" t="s">
        <v>1843</v>
      </c>
      <c r="E973" s="177" t="str">
        <f>VLOOKUP(H973,通道基本信息!B:K,6,0)</f>
        <v>R</v>
      </c>
      <c r="F973" s="177" t="str">
        <f>VLOOKUP(H973,通道基本信息!B:K,5,0)</f>
        <v>Y</v>
      </c>
      <c r="G973" s="177" t="str">
        <f>VLOOKUP(H973,通道基本信息!B:K,8,0)</f>
        <v>R</v>
      </c>
      <c r="H973" s="177" t="s">
        <v>1844</v>
      </c>
      <c r="I973" s="177">
        <v>1</v>
      </c>
      <c r="J973" s="177">
        <v>220</v>
      </c>
      <c r="K973" s="177">
        <v>29780</v>
      </c>
      <c r="L973" s="177">
        <v>30000</v>
      </c>
      <c r="M973" s="177"/>
      <c r="N973" s="177" t="s">
        <v>1845</v>
      </c>
      <c r="O973" s="2" t="str">
        <f>VLOOKUP(H973,通道基本信息!B:L,3,FALSE)</f>
        <v>CS26</v>
      </c>
    </row>
    <row r="974" s="2" customFormat="1" ht="13.5" hidden="1" customHeight="1" spans="1:15">
      <c r="A974" s="177">
        <v>971</v>
      </c>
      <c r="B974" s="177" t="str">
        <f t="shared" si="30"/>
        <v>CS26-R042-1-1</v>
      </c>
      <c r="C974" s="177" t="str">
        <f t="shared" si="31"/>
        <v>CS26-RY42R</v>
      </c>
      <c r="D974" s="177" t="s">
        <v>1846</v>
      </c>
      <c r="E974" s="177" t="str">
        <f>VLOOKUP(H974,通道基本信息!B:K,6,0)</f>
        <v>R</v>
      </c>
      <c r="F974" s="177" t="str">
        <f>VLOOKUP(H974,通道基本信息!B:K,5,0)</f>
        <v>Y</v>
      </c>
      <c r="G974" s="177" t="str">
        <f>VLOOKUP(H974,通道基本信息!B:K,8,0)</f>
        <v>R</v>
      </c>
      <c r="H974" s="177" t="s">
        <v>1847</v>
      </c>
      <c r="I974" s="177">
        <v>1</v>
      </c>
      <c r="J974" s="177">
        <v>150</v>
      </c>
      <c r="K974" s="177">
        <v>29260</v>
      </c>
      <c r="L974" s="177">
        <v>29410</v>
      </c>
      <c r="M974" s="177"/>
      <c r="N974" s="177" t="s">
        <v>1848</v>
      </c>
      <c r="O974" s="2" t="str">
        <f>VLOOKUP(H974,通道基本信息!B:L,3,FALSE)</f>
        <v>CS26</v>
      </c>
    </row>
    <row r="975" s="2" customFormat="1" ht="13.5" hidden="1" customHeight="1" spans="1:15">
      <c r="A975" s="177">
        <v>972</v>
      </c>
      <c r="B975" s="177" t="str">
        <f t="shared" si="30"/>
        <v>CS26-R043-1-1</v>
      </c>
      <c r="C975" s="177" t="str">
        <f t="shared" si="31"/>
        <v>CS26-RY43L</v>
      </c>
      <c r="D975" s="177" t="s">
        <v>1849</v>
      </c>
      <c r="E975" s="177" t="str">
        <f>VLOOKUP(H975,通道基本信息!B:K,6,0)</f>
        <v>R</v>
      </c>
      <c r="F975" s="177" t="str">
        <f>VLOOKUP(H975,通道基本信息!B:K,5,0)</f>
        <v>Y</v>
      </c>
      <c r="G975" s="177" t="str">
        <f>VLOOKUP(H975,通道基本信息!B:K,8,0)</f>
        <v>L</v>
      </c>
      <c r="H975" s="177" t="s">
        <v>1850</v>
      </c>
      <c r="I975" s="177">
        <v>1</v>
      </c>
      <c r="J975" s="177">
        <v>220</v>
      </c>
      <c r="K975" s="177">
        <v>29530</v>
      </c>
      <c r="L975" s="177">
        <v>29750</v>
      </c>
      <c r="M975" s="177"/>
      <c r="N975" s="177" t="s">
        <v>1851</v>
      </c>
      <c r="O975" s="2" t="str">
        <f>VLOOKUP(H975,通道基本信息!B:L,3,FALSE)</f>
        <v>CS26</v>
      </c>
    </row>
    <row r="976" s="2" customFormat="1" ht="13.5" hidden="1" customHeight="1" spans="1:15">
      <c r="A976" s="177">
        <v>973</v>
      </c>
      <c r="B976" s="177" t="str">
        <f t="shared" si="30"/>
        <v>CS26-R044-1-1</v>
      </c>
      <c r="C976" s="177" t="str">
        <f t="shared" si="31"/>
        <v>CS26-RY44L</v>
      </c>
      <c r="D976" s="177" t="s">
        <v>1852</v>
      </c>
      <c r="E976" s="177" t="str">
        <f>VLOOKUP(H976,通道基本信息!B:K,6,0)</f>
        <v>R</v>
      </c>
      <c r="F976" s="177" t="str">
        <f>VLOOKUP(H976,通道基本信息!B:K,5,0)</f>
        <v>Y</v>
      </c>
      <c r="G976" s="177" t="str">
        <f>VLOOKUP(H976,通道基本信息!B:K,8,0)</f>
        <v>L</v>
      </c>
      <c r="H976" s="177" t="s">
        <v>1853</v>
      </c>
      <c r="I976" s="177">
        <v>1</v>
      </c>
      <c r="J976" s="177">
        <v>150</v>
      </c>
      <c r="K976" s="177">
        <v>29780</v>
      </c>
      <c r="L976" s="177">
        <v>29930</v>
      </c>
      <c r="M976" s="177"/>
      <c r="N976" s="177" t="s">
        <v>1854</v>
      </c>
      <c r="O976" s="2" t="str">
        <f>VLOOKUP(H976,通道基本信息!B:L,3,FALSE)</f>
        <v>CS26</v>
      </c>
    </row>
    <row r="977" s="2" customFormat="1" ht="13.5" hidden="1" customHeight="1" spans="1:15">
      <c r="A977" s="177">
        <v>974</v>
      </c>
      <c r="B977" s="177" t="str">
        <f t="shared" si="30"/>
        <v>CS26-R045-1-1</v>
      </c>
      <c r="C977" s="177" t="str">
        <f t="shared" si="31"/>
        <v>CS26-RY45L</v>
      </c>
      <c r="D977" s="177" t="s">
        <v>1855</v>
      </c>
      <c r="E977" s="177" t="str">
        <f>VLOOKUP(H977,通道基本信息!B:K,6,0)</f>
        <v>R</v>
      </c>
      <c r="F977" s="177" t="str">
        <f>VLOOKUP(H977,通道基本信息!B:K,5,0)</f>
        <v>Y</v>
      </c>
      <c r="G977" s="177" t="str">
        <f>VLOOKUP(H977,通道基本信息!B:K,8,0)</f>
        <v>L</v>
      </c>
      <c r="H977" s="177" t="s">
        <v>1856</v>
      </c>
      <c r="I977" s="177">
        <v>1</v>
      </c>
      <c r="J977" s="177">
        <v>220</v>
      </c>
      <c r="K977" s="177">
        <v>29530</v>
      </c>
      <c r="L977" s="177">
        <v>29750</v>
      </c>
      <c r="M977" s="177"/>
      <c r="N977" s="177" t="s">
        <v>1857</v>
      </c>
      <c r="O977" s="2" t="str">
        <f>VLOOKUP(H977,通道基本信息!B:L,3,FALSE)</f>
        <v>CS26</v>
      </c>
    </row>
    <row r="978" s="2" customFormat="1" ht="13.5" hidden="1" customHeight="1" spans="1:15">
      <c r="A978" s="177">
        <v>975</v>
      </c>
      <c r="B978" s="177" t="str">
        <f t="shared" si="30"/>
        <v>CS26-R046-1-1</v>
      </c>
      <c r="C978" s="177" t="str">
        <f t="shared" si="31"/>
        <v>CS26-RY46L</v>
      </c>
      <c r="D978" s="177" t="s">
        <v>1858</v>
      </c>
      <c r="E978" s="177" t="str">
        <f>VLOOKUP(H978,通道基本信息!B:K,6,0)</f>
        <v>R</v>
      </c>
      <c r="F978" s="177" t="str">
        <f>VLOOKUP(H978,通道基本信息!B:K,5,0)</f>
        <v>Y</v>
      </c>
      <c r="G978" s="177" t="str">
        <f>VLOOKUP(H978,通道基本信息!B:K,8,0)</f>
        <v>L</v>
      </c>
      <c r="H978" s="177" t="s">
        <v>1859</v>
      </c>
      <c r="I978" s="177">
        <v>1</v>
      </c>
      <c r="J978" s="177">
        <v>150</v>
      </c>
      <c r="K978" s="177">
        <v>29780</v>
      </c>
      <c r="L978" s="177">
        <v>29930</v>
      </c>
      <c r="M978" s="177"/>
      <c r="N978" s="177" t="s">
        <v>1860</v>
      </c>
      <c r="O978" s="2" t="str">
        <f>VLOOKUP(H978,通道基本信息!B:L,3,FALSE)</f>
        <v>CS26</v>
      </c>
    </row>
    <row r="979" s="2" customFormat="1" ht="13.5" hidden="1" customHeight="1" spans="1:15">
      <c r="A979" s="177">
        <v>976</v>
      </c>
      <c r="B979" s="177" t="str">
        <f t="shared" si="30"/>
        <v>CS26-R047-1-1</v>
      </c>
      <c r="C979" s="177" t="str">
        <f t="shared" si="31"/>
        <v>CS26-RY47L</v>
      </c>
      <c r="D979" s="177" t="s">
        <v>1861</v>
      </c>
      <c r="E979" s="177" t="str">
        <f>VLOOKUP(H979,通道基本信息!B:K,6,0)</f>
        <v>R</v>
      </c>
      <c r="F979" s="177" t="str">
        <f>VLOOKUP(H979,通道基本信息!B:K,5,0)</f>
        <v>Y</v>
      </c>
      <c r="G979" s="177" t="str">
        <f>VLOOKUP(H979,通道基本信息!B:K,8,0)</f>
        <v>L</v>
      </c>
      <c r="H979" s="177" t="s">
        <v>1862</v>
      </c>
      <c r="I979" s="177">
        <v>1</v>
      </c>
      <c r="J979" s="177">
        <v>150</v>
      </c>
      <c r="K979" s="177">
        <v>29260</v>
      </c>
      <c r="L979" s="177">
        <v>29410</v>
      </c>
      <c r="M979" s="177"/>
      <c r="N979" s="177" t="s">
        <v>1863</v>
      </c>
      <c r="O979" s="2" t="str">
        <f>VLOOKUP(H979,通道基本信息!B:L,3,FALSE)</f>
        <v>CS26</v>
      </c>
    </row>
    <row r="980" s="2" customFormat="1" ht="13.5" hidden="1" customHeight="1" spans="1:15">
      <c r="A980" s="177">
        <v>977</v>
      </c>
      <c r="B980" s="177" t="str">
        <f t="shared" si="30"/>
        <v>CS26-R048-1-1</v>
      </c>
      <c r="C980" s="177" t="str">
        <f t="shared" si="31"/>
        <v>CS26-RY48R</v>
      </c>
      <c r="D980" s="177" t="s">
        <v>1864</v>
      </c>
      <c r="E980" s="177" t="str">
        <f>VLOOKUP(H980,通道基本信息!B:K,6,0)</f>
        <v>R</v>
      </c>
      <c r="F980" s="177" t="str">
        <f>VLOOKUP(H980,通道基本信息!B:K,5,0)</f>
        <v>Y</v>
      </c>
      <c r="G980" s="177" t="str">
        <f>VLOOKUP(H980,通道基本信息!B:K,8,0)</f>
        <v>R</v>
      </c>
      <c r="H980" s="177" t="s">
        <v>1865</v>
      </c>
      <c r="I980" s="177">
        <v>1</v>
      </c>
      <c r="J980" s="177">
        <v>150</v>
      </c>
      <c r="K980" s="177">
        <v>29430</v>
      </c>
      <c r="L980" s="177">
        <v>29580</v>
      </c>
      <c r="M980" s="177"/>
      <c r="N980" s="177" t="s">
        <v>1866</v>
      </c>
      <c r="O980" s="2" t="str">
        <f>VLOOKUP(H980,通道基本信息!B:L,3,FALSE)</f>
        <v>CS26</v>
      </c>
    </row>
    <row r="981" s="2" customFormat="1" ht="13.5" hidden="1" customHeight="1" spans="1:15">
      <c r="A981" s="177">
        <v>978</v>
      </c>
      <c r="B981" s="177" t="str">
        <f t="shared" si="30"/>
        <v>CS26-R049-1-1</v>
      </c>
      <c r="C981" s="177" t="str">
        <f t="shared" si="31"/>
        <v>CS26-RY49R</v>
      </c>
      <c r="D981" s="177" t="s">
        <v>1867</v>
      </c>
      <c r="E981" s="177" t="str">
        <f>VLOOKUP(H981,通道基本信息!B:K,6,0)</f>
        <v>R</v>
      </c>
      <c r="F981" s="177" t="str">
        <f>VLOOKUP(H981,通道基本信息!B:K,5,0)</f>
        <v>Y</v>
      </c>
      <c r="G981" s="177" t="str">
        <f>VLOOKUP(H981,通道基本信息!B:K,8,0)</f>
        <v>R</v>
      </c>
      <c r="H981" s="177" t="s">
        <v>1868</v>
      </c>
      <c r="I981" s="177">
        <v>1</v>
      </c>
      <c r="J981" s="177">
        <v>150</v>
      </c>
      <c r="K981" s="177">
        <v>29780</v>
      </c>
      <c r="L981" s="177">
        <v>29930</v>
      </c>
      <c r="M981" s="177"/>
      <c r="N981" s="177" t="s">
        <v>1869</v>
      </c>
      <c r="O981" s="2" t="str">
        <f>VLOOKUP(H981,通道基本信息!B:L,3,FALSE)</f>
        <v>CS26</v>
      </c>
    </row>
    <row r="982" s="2" customFormat="1" ht="13.5" hidden="1" customHeight="1" spans="1:15">
      <c r="A982" s="177">
        <v>979</v>
      </c>
      <c r="B982" s="177" t="str">
        <f t="shared" si="30"/>
        <v>CS26-R050-1-1</v>
      </c>
      <c r="C982" s="177" t="str">
        <f t="shared" si="31"/>
        <v>CS26-RY50R</v>
      </c>
      <c r="D982" s="177" t="s">
        <v>1870</v>
      </c>
      <c r="E982" s="177" t="str">
        <f>VLOOKUP(H982,通道基本信息!B:K,6,0)</f>
        <v>R</v>
      </c>
      <c r="F982" s="177" t="str">
        <f>VLOOKUP(H982,通道基本信息!B:K,5,0)</f>
        <v>Y</v>
      </c>
      <c r="G982" s="177" t="str">
        <f>VLOOKUP(H982,通道基本信息!B:K,8,0)</f>
        <v>R</v>
      </c>
      <c r="H982" s="177" t="s">
        <v>1871</v>
      </c>
      <c r="I982" s="177">
        <v>1</v>
      </c>
      <c r="J982" s="177">
        <v>150</v>
      </c>
      <c r="K982" s="177">
        <v>29430</v>
      </c>
      <c r="L982" s="177">
        <v>29580</v>
      </c>
      <c r="M982" s="177"/>
      <c r="N982" s="177" t="s">
        <v>1872</v>
      </c>
      <c r="O982" s="2" t="str">
        <f>VLOOKUP(H982,通道基本信息!B:L,3,FALSE)</f>
        <v>CS26</v>
      </c>
    </row>
    <row r="983" s="2" customFormat="1" ht="13.5" hidden="1" customHeight="1" spans="1:15">
      <c r="A983" s="177">
        <v>980</v>
      </c>
      <c r="B983" s="177" t="str">
        <f t="shared" si="30"/>
        <v>CS26-R051-1-1</v>
      </c>
      <c r="C983" s="177" t="str">
        <f t="shared" si="31"/>
        <v>CS26-RY51R</v>
      </c>
      <c r="D983" s="177" t="s">
        <v>1873</v>
      </c>
      <c r="E983" s="177" t="str">
        <f>VLOOKUP(H983,通道基本信息!B:K,6,0)</f>
        <v>R</v>
      </c>
      <c r="F983" s="177" t="str">
        <f>VLOOKUP(H983,通道基本信息!B:K,5,0)</f>
        <v>Y</v>
      </c>
      <c r="G983" s="177" t="str">
        <f>VLOOKUP(H983,通道基本信息!B:K,8,0)</f>
        <v>R</v>
      </c>
      <c r="H983" s="177" t="s">
        <v>1874</v>
      </c>
      <c r="I983" s="177">
        <v>1</v>
      </c>
      <c r="J983" s="177">
        <v>150</v>
      </c>
      <c r="K983" s="177">
        <v>29780</v>
      </c>
      <c r="L983" s="177">
        <v>29930</v>
      </c>
      <c r="M983" s="177"/>
      <c r="N983" s="177" t="s">
        <v>1875</v>
      </c>
      <c r="O983" s="2" t="str">
        <f>VLOOKUP(H983,通道基本信息!B:L,3,FALSE)</f>
        <v>CS26</v>
      </c>
    </row>
    <row r="984" s="2" customFormat="1" ht="13.5" hidden="1" customHeight="1" spans="1:15">
      <c r="A984" s="177">
        <v>981</v>
      </c>
      <c r="B984" s="177" t="str">
        <f t="shared" si="30"/>
        <v>CS26-R052-1-1</v>
      </c>
      <c r="C984" s="177" t="str">
        <f t="shared" si="31"/>
        <v>CS26-RY52R</v>
      </c>
      <c r="D984" s="177" t="s">
        <v>1876</v>
      </c>
      <c r="E984" s="177" t="str">
        <f>VLOOKUP(H984,通道基本信息!B:K,6,0)</f>
        <v>R</v>
      </c>
      <c r="F984" s="177" t="str">
        <f>VLOOKUP(H984,通道基本信息!B:K,5,0)</f>
        <v>Y</v>
      </c>
      <c r="G984" s="177" t="str">
        <f>VLOOKUP(H984,通道基本信息!B:K,8,0)</f>
        <v>R</v>
      </c>
      <c r="H984" s="177" t="s">
        <v>1877</v>
      </c>
      <c r="I984" s="177">
        <v>1</v>
      </c>
      <c r="J984" s="177">
        <v>150</v>
      </c>
      <c r="K984" s="177">
        <v>29260</v>
      </c>
      <c r="L984" s="177">
        <v>29410</v>
      </c>
      <c r="M984" s="177"/>
      <c r="N984" s="177" t="s">
        <v>1878</v>
      </c>
      <c r="O984" s="2" t="str">
        <f>VLOOKUP(H984,通道基本信息!B:L,3,FALSE)</f>
        <v>CS26</v>
      </c>
    </row>
    <row r="985" s="2" customFormat="1" ht="13.5" hidden="1" customHeight="1" spans="1:15">
      <c r="A985" s="177">
        <v>982</v>
      </c>
      <c r="B985" s="177" t="str">
        <f t="shared" si="30"/>
        <v>CS26-R053-1-1</v>
      </c>
      <c r="C985" s="177" t="str">
        <f t="shared" si="31"/>
        <v>CS26-RY53L</v>
      </c>
      <c r="D985" s="177" t="s">
        <v>1879</v>
      </c>
      <c r="E985" s="177" t="str">
        <f>VLOOKUP(H985,通道基本信息!B:K,6,0)</f>
        <v>R</v>
      </c>
      <c r="F985" s="177" t="str">
        <f>VLOOKUP(H985,通道基本信息!B:K,5,0)</f>
        <v>Y</v>
      </c>
      <c r="G985" s="177" t="str">
        <f>VLOOKUP(H985,通道基本信息!B:K,8,0)</f>
        <v>L</v>
      </c>
      <c r="H985" s="177" t="s">
        <v>1880</v>
      </c>
      <c r="I985" s="177">
        <v>1</v>
      </c>
      <c r="J985" s="177">
        <v>150</v>
      </c>
      <c r="K985" s="177">
        <v>29260</v>
      </c>
      <c r="L985" s="177">
        <v>29410</v>
      </c>
      <c r="M985" s="177"/>
      <c r="N985" s="177" t="s">
        <v>1881</v>
      </c>
      <c r="O985" s="2" t="str">
        <f>VLOOKUP(H985,通道基本信息!B:L,3,FALSE)</f>
        <v>CS26</v>
      </c>
    </row>
    <row r="986" s="2" customFormat="1" ht="13.5" hidden="1" customHeight="1" spans="1:15">
      <c r="A986" s="177">
        <v>983</v>
      </c>
      <c r="B986" s="177" t="str">
        <f t="shared" si="30"/>
        <v>CS26-R054-1-1</v>
      </c>
      <c r="C986" s="177" t="str">
        <f t="shared" si="31"/>
        <v>CS26-RY54L</v>
      </c>
      <c r="D986" s="177" t="s">
        <v>1882</v>
      </c>
      <c r="E986" s="177" t="str">
        <f>VLOOKUP(H986,通道基本信息!B:K,6,0)</f>
        <v>R</v>
      </c>
      <c r="F986" s="177" t="str">
        <f>VLOOKUP(H986,通道基本信息!B:K,5,0)</f>
        <v>Y</v>
      </c>
      <c r="G986" s="177" t="str">
        <f>VLOOKUP(H986,通道基本信息!B:K,8,0)</f>
        <v>L</v>
      </c>
      <c r="H986" s="177" t="s">
        <v>1883</v>
      </c>
      <c r="I986" s="177">
        <v>1</v>
      </c>
      <c r="J986" s="177">
        <v>150</v>
      </c>
      <c r="K986" s="177">
        <v>29430</v>
      </c>
      <c r="L986" s="177">
        <v>29580</v>
      </c>
      <c r="M986" s="177"/>
      <c r="N986" s="177" t="s">
        <v>1884</v>
      </c>
      <c r="O986" s="2" t="str">
        <f>VLOOKUP(H986,通道基本信息!B:L,3,FALSE)</f>
        <v>CS26</v>
      </c>
    </row>
    <row r="987" s="2" customFormat="1" ht="13.5" hidden="1" customHeight="1" spans="1:15">
      <c r="A987" s="177">
        <v>984</v>
      </c>
      <c r="B987" s="177" t="str">
        <f t="shared" si="30"/>
        <v>CS26-R055-1-1</v>
      </c>
      <c r="C987" s="177" t="str">
        <f t="shared" si="31"/>
        <v>CS26-RY55L</v>
      </c>
      <c r="D987" s="177" t="s">
        <v>1885</v>
      </c>
      <c r="E987" s="177" t="str">
        <f>VLOOKUP(H987,通道基本信息!B:K,6,0)</f>
        <v>R</v>
      </c>
      <c r="F987" s="177" t="str">
        <f>VLOOKUP(H987,通道基本信息!B:K,5,0)</f>
        <v>Y</v>
      </c>
      <c r="G987" s="177" t="str">
        <f>VLOOKUP(H987,通道基本信息!B:K,8,0)</f>
        <v>L</v>
      </c>
      <c r="H987" s="177" t="s">
        <v>1886</v>
      </c>
      <c r="I987" s="177">
        <v>1</v>
      </c>
      <c r="J987" s="177">
        <v>150</v>
      </c>
      <c r="K987" s="177">
        <v>29780</v>
      </c>
      <c r="L987" s="177">
        <v>29930</v>
      </c>
      <c r="M987" s="177"/>
      <c r="N987" s="177" t="s">
        <v>1887</v>
      </c>
      <c r="O987" s="2" t="str">
        <f>VLOOKUP(H987,通道基本信息!B:L,3,FALSE)</f>
        <v>CS26</v>
      </c>
    </row>
    <row r="988" s="2" customFormat="1" ht="13.5" hidden="1" customHeight="1" spans="1:15">
      <c r="A988" s="177">
        <v>985</v>
      </c>
      <c r="B988" s="177" t="str">
        <f t="shared" si="30"/>
        <v>CS26-R056-1-1</v>
      </c>
      <c r="C988" s="177" t="str">
        <f t="shared" si="31"/>
        <v>CS26-RY56R</v>
      </c>
      <c r="D988" s="177" t="s">
        <v>1888</v>
      </c>
      <c r="E988" s="177" t="str">
        <f>VLOOKUP(H988,通道基本信息!B:K,6,0)</f>
        <v>R</v>
      </c>
      <c r="F988" s="177" t="str">
        <f>VLOOKUP(H988,通道基本信息!B:K,5,0)</f>
        <v>Y</v>
      </c>
      <c r="G988" s="177" t="str">
        <f>VLOOKUP(H988,通道基本信息!B:K,8,0)</f>
        <v>R</v>
      </c>
      <c r="H988" s="177" t="s">
        <v>1889</v>
      </c>
      <c r="I988" s="177">
        <v>1</v>
      </c>
      <c r="J988" s="177">
        <v>150</v>
      </c>
      <c r="K988" s="177">
        <v>29600</v>
      </c>
      <c r="L988" s="177">
        <v>29750</v>
      </c>
      <c r="M988" s="177"/>
      <c r="N988" s="177" t="s">
        <v>1890</v>
      </c>
      <c r="O988" s="2" t="str">
        <f>VLOOKUP(H988,通道基本信息!B:L,3,FALSE)</f>
        <v>CS26</v>
      </c>
    </row>
    <row r="989" s="2" customFormat="1" ht="13.5" hidden="1" customHeight="1" spans="1:15">
      <c r="A989" s="177">
        <v>986</v>
      </c>
      <c r="B989" s="177" t="str">
        <f t="shared" si="30"/>
        <v>CS26-R057-1-1</v>
      </c>
      <c r="C989" s="177" t="str">
        <f t="shared" si="31"/>
        <v>CS26-RY57R</v>
      </c>
      <c r="D989" s="177" t="s">
        <v>1891</v>
      </c>
      <c r="E989" s="177" t="str">
        <f>VLOOKUP(H989,通道基本信息!B:K,6,0)</f>
        <v>R</v>
      </c>
      <c r="F989" s="177" t="str">
        <f>VLOOKUP(H989,通道基本信息!B:K,5,0)</f>
        <v>Y</v>
      </c>
      <c r="G989" s="177" t="str">
        <f>VLOOKUP(H989,通道基本信息!B:K,8,0)</f>
        <v>R</v>
      </c>
      <c r="H989" s="177" t="s">
        <v>1892</v>
      </c>
      <c r="I989" s="177">
        <v>1</v>
      </c>
      <c r="J989" s="177">
        <v>150</v>
      </c>
      <c r="K989" s="177">
        <v>29430</v>
      </c>
      <c r="L989" s="177">
        <v>29580</v>
      </c>
      <c r="M989" s="177"/>
      <c r="N989" s="177" t="s">
        <v>1893</v>
      </c>
      <c r="O989" s="2" t="str">
        <f>VLOOKUP(H989,通道基本信息!B:L,3,FALSE)</f>
        <v>CS26</v>
      </c>
    </row>
    <row r="990" s="2" customFormat="1" ht="13.5" hidden="1" customHeight="1" spans="1:15">
      <c r="A990" s="177">
        <v>987</v>
      </c>
      <c r="B990" s="177" t="str">
        <f t="shared" si="30"/>
        <v>CS26-R058-1-1</v>
      </c>
      <c r="C990" s="177" t="str">
        <f t="shared" si="31"/>
        <v>CS26-RY58R</v>
      </c>
      <c r="D990" s="177" t="s">
        <v>1894</v>
      </c>
      <c r="E990" s="177" t="str">
        <f>VLOOKUP(H990,通道基本信息!B:K,6,0)</f>
        <v>R</v>
      </c>
      <c r="F990" s="177" t="str">
        <f>VLOOKUP(H990,通道基本信息!B:K,5,0)</f>
        <v>Y</v>
      </c>
      <c r="G990" s="177" t="str">
        <f>VLOOKUP(H990,通道基本信息!B:K,8,0)</f>
        <v>R</v>
      </c>
      <c r="H990" s="177" t="s">
        <v>1895</v>
      </c>
      <c r="I990" s="177">
        <v>1</v>
      </c>
      <c r="J990" s="177">
        <v>150</v>
      </c>
      <c r="K990" s="177">
        <v>29600</v>
      </c>
      <c r="L990" s="177">
        <v>29750</v>
      </c>
      <c r="M990" s="177"/>
      <c r="N990" s="177" t="s">
        <v>1896</v>
      </c>
      <c r="O990" s="2" t="str">
        <f>VLOOKUP(H990,通道基本信息!B:L,3,FALSE)</f>
        <v>CS26</v>
      </c>
    </row>
    <row r="991" s="2" customFormat="1" ht="13.5" hidden="1" customHeight="1" spans="1:15">
      <c r="A991" s="177">
        <v>988</v>
      </c>
      <c r="B991" s="177" t="str">
        <f t="shared" si="30"/>
        <v>CS26-R059-1-1</v>
      </c>
      <c r="C991" s="177" t="str">
        <f t="shared" si="31"/>
        <v>CS26-RY59L</v>
      </c>
      <c r="D991" s="177" t="s">
        <v>1897</v>
      </c>
      <c r="E991" s="177" t="str">
        <f>VLOOKUP(H991,通道基本信息!B:K,6,0)</f>
        <v>R</v>
      </c>
      <c r="F991" s="177" t="str">
        <f>VLOOKUP(H991,通道基本信息!B:K,5,0)</f>
        <v>Y</v>
      </c>
      <c r="G991" s="177" t="str">
        <f>VLOOKUP(H991,通道基本信息!B:K,8,0)</f>
        <v>L</v>
      </c>
      <c r="H991" s="177" t="s">
        <v>1898</v>
      </c>
      <c r="I991" s="177">
        <v>1</v>
      </c>
      <c r="J991" s="177">
        <v>150</v>
      </c>
      <c r="K991" s="177">
        <v>29600</v>
      </c>
      <c r="L991" s="177">
        <v>29750</v>
      </c>
      <c r="M991" s="177"/>
      <c r="N991" s="177" t="s">
        <v>1899</v>
      </c>
      <c r="O991" s="2" t="str">
        <f>VLOOKUP(H991,通道基本信息!B:L,3,FALSE)</f>
        <v>CS26</v>
      </c>
    </row>
    <row r="992" s="2" customFormat="1" ht="13.5" hidden="1" customHeight="1" spans="1:15">
      <c r="A992" s="177">
        <v>989</v>
      </c>
      <c r="B992" s="177" t="str">
        <f t="shared" si="30"/>
        <v>CS26-R060-1-1</v>
      </c>
      <c r="C992" s="177" t="str">
        <f t="shared" si="31"/>
        <v>CS26-RY60R</v>
      </c>
      <c r="D992" s="177" t="s">
        <v>1900</v>
      </c>
      <c r="E992" s="177" t="str">
        <f>VLOOKUP(H992,通道基本信息!B:K,6,0)</f>
        <v>R</v>
      </c>
      <c r="F992" s="177" t="str">
        <f>VLOOKUP(H992,通道基本信息!B:K,5,0)</f>
        <v>Y</v>
      </c>
      <c r="G992" s="177" t="str">
        <f>VLOOKUP(H992,通道基本信息!B:K,8,0)</f>
        <v>R</v>
      </c>
      <c r="H992" s="177" t="s">
        <v>1901</v>
      </c>
      <c r="I992" s="177">
        <v>1</v>
      </c>
      <c r="J992" s="177">
        <v>150</v>
      </c>
      <c r="K992" s="177">
        <v>29600</v>
      </c>
      <c r="L992" s="177">
        <v>29750</v>
      </c>
      <c r="M992" s="177"/>
      <c r="N992" s="177" t="s">
        <v>1902</v>
      </c>
      <c r="O992" s="2" t="str">
        <f>VLOOKUP(H992,通道基本信息!B:L,3,FALSE)</f>
        <v>CS26</v>
      </c>
    </row>
    <row r="993" s="2" customFormat="1" ht="13.5" hidden="1" customHeight="1" spans="1:15">
      <c r="A993" s="177">
        <v>990</v>
      </c>
      <c r="B993" s="177" t="str">
        <f t="shared" si="30"/>
        <v>CS26-R061-1-1</v>
      </c>
      <c r="C993" s="177" t="str">
        <f t="shared" si="31"/>
        <v>CS26-RY61L</v>
      </c>
      <c r="D993" s="177" t="s">
        <v>1903</v>
      </c>
      <c r="E993" s="177" t="str">
        <f>VLOOKUP(H993,通道基本信息!B:K,6,0)</f>
        <v>R</v>
      </c>
      <c r="F993" s="177" t="str">
        <f>VLOOKUP(H993,通道基本信息!B:K,5,0)</f>
        <v>Y</v>
      </c>
      <c r="G993" s="177" t="str">
        <f>VLOOKUP(H993,通道基本信息!B:K,8,0)</f>
        <v>L</v>
      </c>
      <c r="H993" s="177" t="s">
        <v>1904</v>
      </c>
      <c r="I993" s="177">
        <v>1</v>
      </c>
      <c r="J993" s="177">
        <v>150</v>
      </c>
      <c r="K993" s="177">
        <v>29600</v>
      </c>
      <c r="L993" s="177">
        <v>29750</v>
      </c>
      <c r="M993" s="177"/>
      <c r="N993" s="177" t="s">
        <v>1905</v>
      </c>
      <c r="O993" s="2" t="str">
        <f>VLOOKUP(H993,通道基本信息!B:L,3,FALSE)</f>
        <v>CS26</v>
      </c>
    </row>
    <row r="994" s="2" customFormat="1" ht="13.5" hidden="1" customHeight="1" spans="1:15">
      <c r="A994" s="177">
        <v>991</v>
      </c>
      <c r="B994" s="177" t="str">
        <f t="shared" si="30"/>
        <v>CS26-R062-1-1</v>
      </c>
      <c r="C994" s="177" t="str">
        <f t="shared" si="31"/>
        <v>CS26-RY62R</v>
      </c>
      <c r="D994" s="177" t="s">
        <v>1906</v>
      </c>
      <c r="E994" s="177" t="str">
        <f>VLOOKUP(H994,通道基本信息!B:K,6,0)</f>
        <v>R</v>
      </c>
      <c r="F994" s="177" t="str">
        <f>VLOOKUP(H994,通道基本信息!B:K,5,0)</f>
        <v>Y</v>
      </c>
      <c r="G994" s="177" t="str">
        <f>VLOOKUP(H994,通道基本信息!B:K,8,0)</f>
        <v>R</v>
      </c>
      <c r="H994" s="177" t="s">
        <v>1907</v>
      </c>
      <c r="I994" s="177">
        <v>1</v>
      </c>
      <c r="J994" s="177">
        <v>150</v>
      </c>
      <c r="K994" s="177">
        <v>29430</v>
      </c>
      <c r="L994" s="177">
        <v>29580</v>
      </c>
      <c r="M994" s="177"/>
      <c r="N994" s="177" t="s">
        <v>1908</v>
      </c>
      <c r="O994" s="2" t="str">
        <f>VLOOKUP(H994,通道基本信息!B:L,3,FALSE)</f>
        <v>CS26</v>
      </c>
    </row>
    <row r="995" s="2" customFormat="1" ht="13.5" hidden="1" customHeight="1" spans="1:15">
      <c r="A995" s="177">
        <v>992</v>
      </c>
      <c r="B995" s="177" t="str">
        <f t="shared" si="30"/>
        <v>CS26-R063-1-1</v>
      </c>
      <c r="C995" s="177" t="str">
        <f t="shared" si="31"/>
        <v>CS26-RY63R</v>
      </c>
      <c r="D995" s="177" t="s">
        <v>1909</v>
      </c>
      <c r="E995" s="177" t="str">
        <f>VLOOKUP(H995,通道基本信息!B:K,6,0)</f>
        <v>R</v>
      </c>
      <c r="F995" s="177" t="str">
        <f>VLOOKUP(H995,通道基本信息!B:K,5,0)</f>
        <v>Y</v>
      </c>
      <c r="G995" s="177" t="str">
        <f>VLOOKUP(H995,通道基本信息!B:K,8,0)</f>
        <v>R</v>
      </c>
      <c r="H995" s="177" t="s">
        <v>1910</v>
      </c>
      <c r="I995" s="177">
        <v>1</v>
      </c>
      <c r="J995" s="177">
        <v>70</v>
      </c>
      <c r="K995" s="177">
        <v>29850</v>
      </c>
      <c r="L995" s="177">
        <v>29920</v>
      </c>
      <c r="M995" s="177"/>
      <c r="N995" s="177" t="s">
        <v>1911</v>
      </c>
      <c r="O995" s="2" t="str">
        <f>VLOOKUP(H995,通道基本信息!B:L,3,FALSE)</f>
        <v>CS26</v>
      </c>
    </row>
    <row r="996" s="2" customFormat="1" ht="13.5" hidden="1" customHeight="1" spans="1:15">
      <c r="A996" s="177">
        <v>993</v>
      </c>
      <c r="B996" s="177" t="str">
        <f t="shared" si="30"/>
        <v>CS26-R064-1-1</v>
      </c>
      <c r="C996" s="177" t="str">
        <f t="shared" si="31"/>
        <v>CS26-RY64R</v>
      </c>
      <c r="D996" s="177" t="s">
        <v>1912</v>
      </c>
      <c r="E996" s="177" t="str">
        <f>VLOOKUP(H996,通道基本信息!B:K,6,0)</f>
        <v>R</v>
      </c>
      <c r="F996" s="177" t="str">
        <f>VLOOKUP(H996,通道基本信息!B:K,5,0)</f>
        <v>Y</v>
      </c>
      <c r="G996" s="177" t="str">
        <f>VLOOKUP(H996,通道基本信息!B:K,8,0)</f>
        <v>R</v>
      </c>
      <c r="H996" s="177" t="s">
        <v>1913</v>
      </c>
      <c r="I996" s="177">
        <v>1</v>
      </c>
      <c r="J996" s="177">
        <v>70</v>
      </c>
      <c r="K996" s="177">
        <v>29770</v>
      </c>
      <c r="L996" s="177">
        <v>29840</v>
      </c>
      <c r="M996" s="177"/>
      <c r="N996" s="177" t="s">
        <v>1914</v>
      </c>
      <c r="O996" s="2" t="str">
        <f>VLOOKUP(H996,通道基本信息!B:L,3,FALSE)</f>
        <v>CS26</v>
      </c>
    </row>
    <row r="997" s="2" customFormat="1" ht="13.5" hidden="1" customHeight="1" spans="1:15">
      <c r="A997" s="177">
        <v>994</v>
      </c>
      <c r="B997" s="177" t="str">
        <f t="shared" si="30"/>
        <v>CS26-R065-1-1</v>
      </c>
      <c r="C997" s="177" t="str">
        <f t="shared" si="31"/>
        <v>CS26-RY65L</v>
      </c>
      <c r="D997" s="177" t="s">
        <v>1915</v>
      </c>
      <c r="E997" s="177" t="str">
        <f>VLOOKUP(H997,通道基本信息!B:K,6,0)</f>
        <v>R</v>
      </c>
      <c r="F997" s="177" t="str">
        <f>VLOOKUP(H997,通道基本信息!B:K,5,0)</f>
        <v>Y</v>
      </c>
      <c r="G997" s="177" t="str">
        <f>VLOOKUP(H997,通道基本信息!B:K,8,0)</f>
        <v>L</v>
      </c>
      <c r="H997" s="177" t="s">
        <v>1916</v>
      </c>
      <c r="I997" s="177">
        <v>1</v>
      </c>
      <c r="J997" s="177">
        <v>70</v>
      </c>
      <c r="K997" s="177">
        <v>29530</v>
      </c>
      <c r="L997" s="177">
        <v>29600</v>
      </c>
      <c r="M997" s="177"/>
      <c r="N997" s="177" t="s">
        <v>1917</v>
      </c>
      <c r="O997" s="2" t="str">
        <f>VLOOKUP(H997,通道基本信息!B:L,3,FALSE)</f>
        <v>CS26</v>
      </c>
    </row>
    <row r="998" s="2" customFormat="1" ht="13.5" hidden="1" customHeight="1" spans="1:15">
      <c r="A998" s="177">
        <v>995</v>
      </c>
      <c r="B998" s="177" t="str">
        <f t="shared" si="30"/>
        <v>CS26-R066-1-1</v>
      </c>
      <c r="C998" s="177" t="str">
        <f t="shared" si="31"/>
        <v>CS26-RY66R</v>
      </c>
      <c r="D998" s="177" t="s">
        <v>1918</v>
      </c>
      <c r="E998" s="177" t="str">
        <f>VLOOKUP(H998,通道基本信息!B:K,6,0)</f>
        <v>R</v>
      </c>
      <c r="F998" s="177" t="str">
        <f>VLOOKUP(H998,通道基本信息!B:K,5,0)</f>
        <v>Y</v>
      </c>
      <c r="G998" s="177" t="str">
        <f>VLOOKUP(H998,通道基本信息!B:K,8,0)</f>
        <v>R</v>
      </c>
      <c r="H998" s="177" t="s">
        <v>1919</v>
      </c>
      <c r="I998" s="177">
        <v>1</v>
      </c>
      <c r="J998" s="177">
        <v>70</v>
      </c>
      <c r="K998" s="177">
        <v>29360</v>
      </c>
      <c r="L998" s="177">
        <v>29430</v>
      </c>
      <c r="M998" s="177"/>
      <c r="N998" s="177" t="s">
        <v>1920</v>
      </c>
      <c r="O998" s="2" t="str">
        <f>VLOOKUP(H998,通道基本信息!B:L,3,FALSE)</f>
        <v>CS26</v>
      </c>
    </row>
    <row r="999" s="2" customFormat="1" ht="13.5" hidden="1" customHeight="1" spans="1:15">
      <c r="A999" s="177">
        <v>996</v>
      </c>
      <c r="B999" s="177" t="str">
        <f t="shared" si="30"/>
        <v>CS26-R067-1-1</v>
      </c>
      <c r="C999" s="177" t="str">
        <f t="shared" si="31"/>
        <v>CS26-RY67L</v>
      </c>
      <c r="D999" s="177" t="s">
        <v>1921</v>
      </c>
      <c r="E999" s="177" t="str">
        <f>VLOOKUP(H999,通道基本信息!B:K,6,0)</f>
        <v>R</v>
      </c>
      <c r="F999" s="177" t="str">
        <f>VLOOKUP(H999,通道基本信息!B:K,5,0)</f>
        <v>Y</v>
      </c>
      <c r="G999" s="177" t="str">
        <f>VLOOKUP(H999,通道基本信息!B:K,8,0)</f>
        <v>L</v>
      </c>
      <c r="H999" s="177" t="s">
        <v>1922</v>
      </c>
      <c r="I999" s="177">
        <v>1</v>
      </c>
      <c r="J999" s="177">
        <v>70</v>
      </c>
      <c r="K999" s="177">
        <v>29930</v>
      </c>
      <c r="L999" s="177">
        <v>30000</v>
      </c>
      <c r="M999" s="177"/>
      <c r="N999" s="177" t="s">
        <v>1923</v>
      </c>
      <c r="O999" s="2" t="str">
        <f>VLOOKUP(H999,通道基本信息!B:L,3,FALSE)</f>
        <v>CS26</v>
      </c>
    </row>
    <row r="1000" s="2" customFormat="1" ht="13.5" hidden="1" customHeight="1" spans="1:15">
      <c r="A1000" s="177">
        <v>997</v>
      </c>
      <c r="B1000" s="177" t="str">
        <f t="shared" si="30"/>
        <v>CS26-R068-1-1</v>
      </c>
      <c r="C1000" s="177" t="str">
        <f t="shared" si="31"/>
        <v>CS26-RY68L</v>
      </c>
      <c r="D1000" s="177" t="s">
        <v>1924</v>
      </c>
      <c r="E1000" s="177" t="str">
        <f>VLOOKUP(H1000,通道基本信息!B:K,6,0)</f>
        <v>R</v>
      </c>
      <c r="F1000" s="177" t="str">
        <f>VLOOKUP(H1000,通道基本信息!B:K,5,0)</f>
        <v>Y</v>
      </c>
      <c r="G1000" s="177" t="str">
        <f>VLOOKUP(H1000,通道基本信息!B:K,8,0)</f>
        <v>L</v>
      </c>
      <c r="H1000" s="177" t="s">
        <v>1925</v>
      </c>
      <c r="I1000" s="177">
        <v>1</v>
      </c>
      <c r="J1000" s="177">
        <v>70</v>
      </c>
      <c r="K1000" s="177">
        <v>29450</v>
      </c>
      <c r="L1000" s="177">
        <v>29520</v>
      </c>
      <c r="M1000" s="177"/>
      <c r="N1000" s="177" t="s">
        <v>1926</v>
      </c>
      <c r="O1000" s="2" t="str">
        <f>VLOOKUP(H1000,通道基本信息!B:L,3,FALSE)</f>
        <v>CS26</v>
      </c>
    </row>
    <row r="1001" s="2" customFormat="1" ht="13.5" hidden="1" customHeight="1" spans="1:15">
      <c r="A1001" s="177">
        <v>998</v>
      </c>
      <c r="B1001" s="177" t="str">
        <f t="shared" si="30"/>
        <v>CS26-R069-1-1</v>
      </c>
      <c r="C1001" s="177" t="str">
        <f t="shared" si="31"/>
        <v>CS26-RY69L</v>
      </c>
      <c r="D1001" s="177" t="s">
        <v>1927</v>
      </c>
      <c r="E1001" s="177" t="str">
        <f>VLOOKUP(H1001,通道基本信息!B:K,6,0)</f>
        <v>R</v>
      </c>
      <c r="F1001" s="177" t="str">
        <f>VLOOKUP(H1001,通道基本信息!B:K,5,0)</f>
        <v>Y</v>
      </c>
      <c r="G1001" s="177" t="str">
        <f>VLOOKUP(H1001,通道基本信息!B:K,8,0)</f>
        <v>L</v>
      </c>
      <c r="H1001" s="177" t="s">
        <v>1928</v>
      </c>
      <c r="I1001" s="177">
        <v>1</v>
      </c>
      <c r="J1001" s="177">
        <v>70</v>
      </c>
      <c r="K1001" s="177">
        <v>29850</v>
      </c>
      <c r="L1001" s="177">
        <v>29920</v>
      </c>
      <c r="M1001" s="177"/>
      <c r="N1001" s="177" t="s">
        <v>1929</v>
      </c>
      <c r="O1001" s="2" t="str">
        <f>VLOOKUP(H1001,通道基本信息!B:L,3,FALSE)</f>
        <v>CS26</v>
      </c>
    </row>
    <row r="1002" s="2" customFormat="1" ht="13.5" hidden="1" customHeight="1" spans="1:15">
      <c r="A1002" s="177">
        <v>999</v>
      </c>
      <c r="B1002" s="177" t="str">
        <f t="shared" si="30"/>
        <v>CS26-R070-1-1</v>
      </c>
      <c r="C1002" s="177" t="str">
        <f t="shared" si="31"/>
        <v>CS26-RY70L</v>
      </c>
      <c r="D1002" s="177" t="s">
        <v>1930</v>
      </c>
      <c r="E1002" s="177" t="str">
        <f>VLOOKUP(H1002,通道基本信息!B:K,6,0)</f>
        <v>R</v>
      </c>
      <c r="F1002" s="177" t="str">
        <f>VLOOKUP(H1002,通道基本信息!B:K,5,0)</f>
        <v>Y</v>
      </c>
      <c r="G1002" s="177" t="str">
        <f>VLOOKUP(H1002,通道基本信息!B:K,8,0)</f>
        <v>L</v>
      </c>
      <c r="H1002" s="177" t="s">
        <v>1931</v>
      </c>
      <c r="I1002" s="177">
        <v>1</v>
      </c>
      <c r="J1002" s="177">
        <v>70</v>
      </c>
      <c r="K1002" s="177">
        <v>29690</v>
      </c>
      <c r="L1002" s="177">
        <v>29760</v>
      </c>
      <c r="M1002" s="177"/>
      <c r="N1002" s="177" t="s">
        <v>1932</v>
      </c>
      <c r="O1002" s="2" t="str">
        <f>VLOOKUP(H1002,通道基本信息!B:L,3,FALSE)</f>
        <v>CS26</v>
      </c>
    </row>
    <row r="1003" s="2" customFormat="1" ht="13.5" hidden="1" customHeight="1" spans="1:15">
      <c r="A1003" s="177">
        <v>1000</v>
      </c>
      <c r="B1003" s="177" t="str">
        <f t="shared" si="30"/>
        <v>CS26-R071-1-1</v>
      </c>
      <c r="C1003" s="177" t="str">
        <f t="shared" si="31"/>
        <v>CS26-RY71R</v>
      </c>
      <c r="D1003" s="177" t="s">
        <v>1933</v>
      </c>
      <c r="E1003" s="177" t="str">
        <f>VLOOKUP(H1003,通道基本信息!B:K,6,0)</f>
        <v>R</v>
      </c>
      <c r="F1003" s="177" t="str">
        <f>VLOOKUP(H1003,通道基本信息!B:K,5,0)</f>
        <v>Y</v>
      </c>
      <c r="G1003" s="177" t="str">
        <f>VLOOKUP(H1003,通道基本信息!B:K,8,0)</f>
        <v>R</v>
      </c>
      <c r="H1003" s="177" t="s">
        <v>1934</v>
      </c>
      <c r="I1003" s="177">
        <v>1</v>
      </c>
      <c r="J1003" s="177">
        <v>70</v>
      </c>
      <c r="K1003" s="177">
        <v>29610</v>
      </c>
      <c r="L1003" s="177">
        <v>29680</v>
      </c>
      <c r="M1003" s="177"/>
      <c r="N1003" s="177" t="s">
        <v>1935</v>
      </c>
      <c r="O1003" s="2" t="str">
        <f>VLOOKUP(H1003,通道基本信息!B:L,3,FALSE)</f>
        <v>CS26</v>
      </c>
    </row>
    <row r="1004" s="2" customFormat="1" ht="13.5" hidden="1" customHeight="1" spans="1:15">
      <c r="A1004" s="177">
        <v>1001</v>
      </c>
      <c r="B1004" s="177" t="str">
        <f t="shared" si="30"/>
        <v>CS26-R072-1-1</v>
      </c>
      <c r="C1004" s="177" t="str">
        <f t="shared" si="31"/>
        <v>CS26-RY72L</v>
      </c>
      <c r="D1004" s="177" t="s">
        <v>1936</v>
      </c>
      <c r="E1004" s="177" t="str">
        <f>VLOOKUP(H1004,通道基本信息!B:K,6,0)</f>
        <v>R</v>
      </c>
      <c r="F1004" s="177" t="str">
        <f>VLOOKUP(H1004,通道基本信息!B:K,5,0)</f>
        <v>Y</v>
      </c>
      <c r="G1004" s="177" t="str">
        <f>VLOOKUP(H1004,通道基本信息!B:K,8,0)</f>
        <v>L</v>
      </c>
      <c r="H1004" s="177" t="s">
        <v>1937</v>
      </c>
      <c r="I1004" s="177">
        <v>1</v>
      </c>
      <c r="J1004" s="177">
        <v>70</v>
      </c>
      <c r="K1004" s="177">
        <v>29930</v>
      </c>
      <c r="L1004" s="177">
        <v>30000</v>
      </c>
      <c r="M1004" s="177"/>
      <c r="N1004" s="177" t="s">
        <v>1938</v>
      </c>
      <c r="O1004" s="2" t="str">
        <f>VLOOKUP(H1004,通道基本信息!B:L,3,FALSE)</f>
        <v>CS26</v>
      </c>
    </row>
    <row r="1005" s="2" customFormat="1" ht="13.5" hidden="1" customHeight="1" spans="1:15">
      <c r="A1005" s="177">
        <v>1002</v>
      </c>
      <c r="B1005" s="177" t="str">
        <f t="shared" si="30"/>
        <v>CS26-R073-1-1</v>
      </c>
      <c r="C1005" s="177" t="str">
        <f t="shared" si="31"/>
        <v>CS26-RY73L</v>
      </c>
      <c r="D1005" s="177" t="s">
        <v>1939</v>
      </c>
      <c r="E1005" s="177" t="str">
        <f>VLOOKUP(H1005,通道基本信息!B:K,6,0)</f>
        <v>R</v>
      </c>
      <c r="F1005" s="177" t="str">
        <f>VLOOKUP(H1005,通道基本信息!B:K,5,0)</f>
        <v>Y</v>
      </c>
      <c r="G1005" s="177" t="str">
        <f>VLOOKUP(H1005,通道基本信息!B:K,8,0)</f>
        <v>L</v>
      </c>
      <c r="H1005" s="177" t="s">
        <v>1940</v>
      </c>
      <c r="I1005" s="177">
        <v>1</v>
      </c>
      <c r="J1005" s="177">
        <v>70</v>
      </c>
      <c r="K1005" s="177">
        <v>29850</v>
      </c>
      <c r="L1005" s="177">
        <v>29920</v>
      </c>
      <c r="M1005" s="177"/>
      <c r="N1005" s="177" t="s">
        <v>1941</v>
      </c>
      <c r="O1005" s="2" t="str">
        <f>VLOOKUP(H1005,通道基本信息!B:L,3,FALSE)</f>
        <v>CS26</v>
      </c>
    </row>
    <row r="1006" s="2" customFormat="1" ht="13.5" hidden="1" customHeight="1" spans="1:15">
      <c r="A1006" s="177">
        <v>1003</v>
      </c>
      <c r="B1006" s="177" t="str">
        <f t="shared" si="30"/>
        <v>CS26-R074-1-1</v>
      </c>
      <c r="C1006" s="177" t="str">
        <f t="shared" si="31"/>
        <v>CS26-RY74L</v>
      </c>
      <c r="D1006" s="177" t="s">
        <v>1942</v>
      </c>
      <c r="E1006" s="177" t="str">
        <f>VLOOKUP(H1006,通道基本信息!B:K,6,0)</f>
        <v>R</v>
      </c>
      <c r="F1006" s="177" t="str">
        <f>VLOOKUP(H1006,通道基本信息!B:K,5,0)</f>
        <v>Y</v>
      </c>
      <c r="G1006" s="177" t="str">
        <f>VLOOKUP(H1006,通道基本信息!B:K,8,0)</f>
        <v>L</v>
      </c>
      <c r="H1006" s="177" t="s">
        <v>1943</v>
      </c>
      <c r="I1006" s="177">
        <v>1</v>
      </c>
      <c r="J1006" s="177">
        <v>70</v>
      </c>
      <c r="K1006" s="177">
        <v>29770</v>
      </c>
      <c r="L1006" s="177">
        <v>29840</v>
      </c>
      <c r="M1006" s="177"/>
      <c r="N1006" s="177" t="s">
        <v>1944</v>
      </c>
      <c r="O1006" s="2" t="str">
        <f>VLOOKUP(H1006,通道基本信息!B:L,3,FALSE)</f>
        <v>CS26</v>
      </c>
    </row>
    <row r="1007" s="2" customFormat="1" ht="13.5" hidden="1" customHeight="1" spans="1:15">
      <c r="A1007" s="177">
        <v>1004</v>
      </c>
      <c r="B1007" s="177" t="str">
        <f t="shared" si="30"/>
        <v>CS26-R075-1-1</v>
      </c>
      <c r="C1007" s="177" t="str">
        <f t="shared" si="31"/>
        <v>CS26-RY75R</v>
      </c>
      <c r="D1007" s="177" t="s">
        <v>1945</v>
      </c>
      <c r="E1007" s="177" t="str">
        <f>VLOOKUP(H1007,通道基本信息!B:K,6,0)</f>
        <v>R</v>
      </c>
      <c r="F1007" s="177" t="str">
        <f>VLOOKUP(H1007,通道基本信息!B:K,5,0)</f>
        <v>Y</v>
      </c>
      <c r="G1007" s="177" t="str">
        <f>VLOOKUP(H1007,通道基本信息!B:K,8,0)</f>
        <v>R</v>
      </c>
      <c r="H1007" s="177" t="s">
        <v>1946</v>
      </c>
      <c r="I1007" s="177">
        <v>1</v>
      </c>
      <c r="J1007" s="177">
        <v>70</v>
      </c>
      <c r="K1007" s="177">
        <v>29690</v>
      </c>
      <c r="L1007" s="177">
        <v>29760</v>
      </c>
      <c r="M1007" s="177"/>
      <c r="N1007" s="177" t="s">
        <v>1947</v>
      </c>
      <c r="O1007" s="2" t="str">
        <f>VLOOKUP(H1007,通道基本信息!B:L,3,FALSE)</f>
        <v>CS26</v>
      </c>
    </row>
    <row r="1008" s="2" customFormat="1" ht="13.5" hidden="1" customHeight="1" spans="1:15">
      <c r="A1008" s="177">
        <v>1005</v>
      </c>
      <c r="B1008" s="177" t="str">
        <f t="shared" si="30"/>
        <v>CS26-R076-1-1</v>
      </c>
      <c r="C1008" s="177" t="str">
        <f t="shared" si="31"/>
        <v>CS26-RY76R</v>
      </c>
      <c r="D1008" s="177" t="s">
        <v>1948</v>
      </c>
      <c r="E1008" s="177" t="str">
        <f>VLOOKUP(H1008,通道基本信息!B:K,6,0)</f>
        <v>R</v>
      </c>
      <c r="F1008" s="177" t="str">
        <f>VLOOKUP(H1008,通道基本信息!B:K,5,0)</f>
        <v>Y</v>
      </c>
      <c r="G1008" s="177" t="str">
        <f>VLOOKUP(H1008,通道基本信息!B:K,8,0)</f>
        <v>R</v>
      </c>
      <c r="H1008" s="177" t="s">
        <v>1949</v>
      </c>
      <c r="I1008" s="177">
        <v>1</v>
      </c>
      <c r="J1008" s="177">
        <v>70</v>
      </c>
      <c r="K1008" s="177">
        <v>29610</v>
      </c>
      <c r="L1008" s="177">
        <v>29680</v>
      </c>
      <c r="M1008" s="177"/>
      <c r="N1008" s="177" t="s">
        <v>1950</v>
      </c>
      <c r="O1008" s="2" t="str">
        <f>VLOOKUP(H1008,通道基本信息!B:L,3,FALSE)</f>
        <v>CS26</v>
      </c>
    </row>
    <row r="1009" s="2" customFormat="1" ht="13.5" hidden="1" customHeight="1" spans="1:15">
      <c r="A1009" s="177">
        <v>1006</v>
      </c>
      <c r="B1009" s="177" t="str">
        <f t="shared" si="30"/>
        <v>CS26-R077-1-1</v>
      </c>
      <c r="C1009" s="177" t="str">
        <f t="shared" si="31"/>
        <v>CS26-RY77R</v>
      </c>
      <c r="D1009" s="177" t="s">
        <v>1951</v>
      </c>
      <c r="E1009" s="177" t="str">
        <f>VLOOKUP(H1009,通道基本信息!B:K,6,0)</f>
        <v>R</v>
      </c>
      <c r="F1009" s="177" t="str">
        <f>VLOOKUP(H1009,通道基本信息!B:K,5,0)</f>
        <v>Y</v>
      </c>
      <c r="G1009" s="177" t="str">
        <f>VLOOKUP(H1009,通道基本信息!B:K,8,0)</f>
        <v>R</v>
      </c>
      <c r="H1009" s="177" t="s">
        <v>1952</v>
      </c>
      <c r="I1009" s="177">
        <v>1</v>
      </c>
      <c r="J1009" s="177">
        <v>70</v>
      </c>
      <c r="K1009" s="177">
        <v>29530</v>
      </c>
      <c r="L1009" s="177">
        <v>29600</v>
      </c>
      <c r="M1009" s="177"/>
      <c r="N1009" s="177" t="s">
        <v>1953</v>
      </c>
      <c r="O1009" s="2" t="str">
        <f>VLOOKUP(H1009,通道基本信息!B:L,3,FALSE)</f>
        <v>CS26</v>
      </c>
    </row>
    <row r="1010" s="2" customFormat="1" ht="13.5" hidden="1" customHeight="1" spans="1:15">
      <c r="A1010" s="177">
        <v>1007</v>
      </c>
      <c r="B1010" s="177" t="str">
        <f t="shared" si="30"/>
        <v>CS26-R078-1-1</v>
      </c>
      <c r="C1010" s="177" t="str">
        <f t="shared" si="31"/>
        <v>CS26-RY78R</v>
      </c>
      <c r="D1010" s="177" t="s">
        <v>1954</v>
      </c>
      <c r="E1010" s="177" t="str">
        <f>VLOOKUP(H1010,通道基本信息!B:K,6,0)</f>
        <v>R</v>
      </c>
      <c r="F1010" s="177" t="str">
        <f>VLOOKUP(H1010,通道基本信息!B:K,5,0)</f>
        <v>Y</v>
      </c>
      <c r="G1010" s="177" t="str">
        <f>VLOOKUP(H1010,通道基本信息!B:K,8,0)</f>
        <v>R</v>
      </c>
      <c r="H1010" s="177" t="s">
        <v>1955</v>
      </c>
      <c r="I1010" s="177">
        <v>1</v>
      </c>
      <c r="J1010" s="177">
        <v>70</v>
      </c>
      <c r="K1010" s="177">
        <v>29930</v>
      </c>
      <c r="L1010" s="177">
        <v>30000</v>
      </c>
      <c r="M1010" s="177"/>
      <c r="N1010" s="177" t="s">
        <v>1956</v>
      </c>
      <c r="O1010" s="2" t="str">
        <f>VLOOKUP(H1010,通道基本信息!B:L,3,FALSE)</f>
        <v>CS26</v>
      </c>
    </row>
    <row r="1011" s="2" customFormat="1" ht="13.5" hidden="1" customHeight="1" spans="1:15">
      <c r="A1011" s="177">
        <v>1008</v>
      </c>
      <c r="B1011" s="177" t="str">
        <f t="shared" si="30"/>
        <v>CS26-R079-1-1</v>
      </c>
      <c r="C1011" s="177" t="str">
        <f t="shared" si="31"/>
        <v>CS26-RY79L</v>
      </c>
      <c r="D1011" s="177" t="s">
        <v>1957</v>
      </c>
      <c r="E1011" s="177" t="str">
        <f>VLOOKUP(H1011,通道基本信息!B:K,6,0)</f>
        <v>R</v>
      </c>
      <c r="F1011" s="177" t="str">
        <f>VLOOKUP(H1011,通道基本信息!B:K,5,0)</f>
        <v>Y</v>
      </c>
      <c r="G1011" s="177" t="str">
        <f>VLOOKUP(H1011,通道基本信息!B:K,8,0)</f>
        <v>L</v>
      </c>
      <c r="H1011" s="177" t="s">
        <v>1958</v>
      </c>
      <c r="I1011" s="177">
        <v>1</v>
      </c>
      <c r="J1011" s="177">
        <v>70</v>
      </c>
      <c r="K1011" s="177">
        <v>29770</v>
      </c>
      <c r="L1011" s="177">
        <v>29840</v>
      </c>
      <c r="M1011" s="177"/>
      <c r="N1011" s="177" t="s">
        <v>1959</v>
      </c>
      <c r="O1011" s="2" t="str">
        <f>VLOOKUP(H1011,通道基本信息!B:L,3,FALSE)</f>
        <v>CS26</v>
      </c>
    </row>
    <row r="1012" s="2" customFormat="1" ht="13.5" hidden="1" customHeight="1" spans="1:15">
      <c r="A1012" s="177">
        <v>1009</v>
      </c>
      <c r="B1012" s="177" t="str">
        <f t="shared" si="30"/>
        <v>CS26-R080-1-1</v>
      </c>
      <c r="C1012" s="177" t="str">
        <f t="shared" si="31"/>
        <v>CS26-RY80R</v>
      </c>
      <c r="D1012" s="177" t="s">
        <v>1960</v>
      </c>
      <c r="E1012" s="177" t="str">
        <f>VLOOKUP(H1012,通道基本信息!B:K,6,0)</f>
        <v>R</v>
      </c>
      <c r="F1012" s="177" t="str">
        <f>VLOOKUP(H1012,通道基本信息!B:K,5,0)</f>
        <v>Y</v>
      </c>
      <c r="G1012" s="177" t="str">
        <f>VLOOKUP(H1012,通道基本信息!B:K,8,0)</f>
        <v>R</v>
      </c>
      <c r="H1012" s="177" t="s">
        <v>1961</v>
      </c>
      <c r="I1012" s="177">
        <v>1</v>
      </c>
      <c r="J1012" s="177">
        <v>70</v>
      </c>
      <c r="K1012" s="177">
        <v>29530</v>
      </c>
      <c r="L1012" s="177">
        <v>29600</v>
      </c>
      <c r="M1012" s="177"/>
      <c r="N1012" s="177" t="s">
        <v>1962</v>
      </c>
      <c r="O1012" s="2" t="str">
        <f>VLOOKUP(H1012,通道基本信息!B:L,3,FALSE)</f>
        <v>CS26</v>
      </c>
    </row>
    <row r="1013" s="2" customFormat="1" ht="13.5" hidden="1" customHeight="1" spans="1:15">
      <c r="A1013" s="177">
        <v>1010</v>
      </c>
      <c r="B1013" s="177" t="str">
        <f t="shared" si="30"/>
        <v>CS26-R081-1-1</v>
      </c>
      <c r="C1013" s="177" t="str">
        <f t="shared" si="31"/>
        <v>CS26-RY81R</v>
      </c>
      <c r="D1013" s="177" t="s">
        <v>1963</v>
      </c>
      <c r="E1013" s="177" t="str">
        <f>VLOOKUP(H1013,通道基本信息!B:K,6,0)</f>
        <v>R</v>
      </c>
      <c r="F1013" s="177" t="str">
        <f>VLOOKUP(H1013,通道基本信息!B:K,5,0)</f>
        <v>Y</v>
      </c>
      <c r="G1013" s="177" t="str">
        <f>VLOOKUP(H1013,通道基本信息!B:K,8,0)</f>
        <v>R</v>
      </c>
      <c r="H1013" s="177" t="s">
        <v>1964</v>
      </c>
      <c r="I1013" s="177">
        <v>1</v>
      </c>
      <c r="J1013" s="177">
        <v>70</v>
      </c>
      <c r="K1013" s="177">
        <v>29930</v>
      </c>
      <c r="L1013" s="177">
        <v>30000</v>
      </c>
      <c r="M1013" s="177"/>
      <c r="N1013" s="177" t="s">
        <v>1965</v>
      </c>
      <c r="O1013" s="2" t="str">
        <f>VLOOKUP(H1013,通道基本信息!B:L,3,FALSE)</f>
        <v>CS26</v>
      </c>
    </row>
    <row r="1014" s="2" customFormat="1" ht="13.5" hidden="1" customHeight="1" spans="1:15">
      <c r="A1014" s="177">
        <v>1011</v>
      </c>
      <c r="B1014" s="177" t="str">
        <f t="shared" si="30"/>
        <v>CS26-R082-1-1</v>
      </c>
      <c r="C1014" s="177" t="str">
        <f t="shared" si="31"/>
        <v>CS26-RY82R</v>
      </c>
      <c r="D1014" s="177" t="s">
        <v>1966</v>
      </c>
      <c r="E1014" s="177" t="str">
        <f>VLOOKUP(H1014,通道基本信息!B:K,6,0)</f>
        <v>R</v>
      </c>
      <c r="F1014" s="177" t="str">
        <f>VLOOKUP(H1014,通道基本信息!B:K,5,0)</f>
        <v>Y</v>
      </c>
      <c r="G1014" s="177" t="str">
        <f>VLOOKUP(H1014,通道基本信息!B:K,8,0)</f>
        <v>R</v>
      </c>
      <c r="H1014" s="177" t="s">
        <v>1967</v>
      </c>
      <c r="I1014" s="177">
        <v>1</v>
      </c>
      <c r="J1014" s="177">
        <v>70</v>
      </c>
      <c r="K1014" s="177">
        <v>29850</v>
      </c>
      <c r="L1014" s="177">
        <v>29920</v>
      </c>
      <c r="M1014" s="177"/>
      <c r="N1014" s="177" t="s">
        <v>1968</v>
      </c>
      <c r="O1014" s="2" t="str">
        <f>VLOOKUP(H1014,通道基本信息!B:L,3,FALSE)</f>
        <v>CS26</v>
      </c>
    </row>
    <row r="1015" s="2" customFormat="1" ht="13.5" hidden="1" customHeight="1" spans="1:15">
      <c r="A1015" s="177">
        <v>1012</v>
      </c>
      <c r="B1015" s="177" t="str">
        <f t="shared" si="30"/>
        <v>CS26-R083-1-1</v>
      </c>
      <c r="C1015" s="177" t="str">
        <f t="shared" si="31"/>
        <v>CS26-RY83R</v>
      </c>
      <c r="D1015" s="177" t="s">
        <v>1969</v>
      </c>
      <c r="E1015" s="177" t="str">
        <f>VLOOKUP(H1015,通道基本信息!B:K,6,0)</f>
        <v>R</v>
      </c>
      <c r="F1015" s="177" t="str">
        <f>VLOOKUP(H1015,通道基本信息!B:K,5,0)</f>
        <v>Y</v>
      </c>
      <c r="G1015" s="177" t="str">
        <f>VLOOKUP(H1015,通道基本信息!B:K,8,0)</f>
        <v>R</v>
      </c>
      <c r="H1015" s="177" t="s">
        <v>1970</v>
      </c>
      <c r="I1015" s="177">
        <v>1</v>
      </c>
      <c r="J1015" s="177">
        <v>70</v>
      </c>
      <c r="K1015" s="177">
        <v>29770</v>
      </c>
      <c r="L1015" s="177">
        <v>29840</v>
      </c>
      <c r="M1015" s="177"/>
      <c r="N1015" s="177" t="s">
        <v>1971</v>
      </c>
      <c r="O1015" s="2" t="str">
        <f>VLOOKUP(H1015,通道基本信息!B:L,3,FALSE)</f>
        <v>CS26</v>
      </c>
    </row>
    <row r="1016" s="2" customFormat="1" ht="13.5" hidden="1" customHeight="1" spans="1:15">
      <c r="A1016" s="177">
        <v>1013</v>
      </c>
      <c r="B1016" s="177" t="str">
        <f t="shared" si="30"/>
        <v>CS26-R084-1-1</v>
      </c>
      <c r="C1016" s="177" t="str">
        <f t="shared" si="31"/>
        <v>CS26-RY84L</v>
      </c>
      <c r="D1016" s="177" t="s">
        <v>1972</v>
      </c>
      <c r="E1016" s="177" t="str">
        <f>VLOOKUP(H1016,通道基本信息!B:K,6,0)</f>
        <v>R</v>
      </c>
      <c r="F1016" s="177" t="str">
        <f>VLOOKUP(H1016,通道基本信息!B:K,5,0)</f>
        <v>Y</v>
      </c>
      <c r="G1016" s="177" t="str">
        <f>VLOOKUP(H1016,通道基本信息!B:K,8,0)</f>
        <v>L</v>
      </c>
      <c r="H1016" s="177" t="s">
        <v>1973</v>
      </c>
      <c r="I1016" s="177">
        <v>1</v>
      </c>
      <c r="J1016" s="177">
        <v>70</v>
      </c>
      <c r="K1016" s="177">
        <v>29610</v>
      </c>
      <c r="L1016" s="177">
        <v>29680</v>
      </c>
      <c r="M1016" s="177"/>
      <c r="N1016" s="177" t="s">
        <v>1974</v>
      </c>
      <c r="O1016" s="2" t="str">
        <f>VLOOKUP(H1016,通道基本信息!B:L,3,FALSE)</f>
        <v>CS26</v>
      </c>
    </row>
    <row r="1017" s="2" customFormat="1" ht="13.5" hidden="1" customHeight="1" spans="1:15">
      <c r="A1017" s="177">
        <v>1014</v>
      </c>
      <c r="B1017" s="177" t="str">
        <f t="shared" si="30"/>
        <v>CS26-R085-1-1</v>
      </c>
      <c r="C1017" s="177" t="str">
        <f t="shared" si="31"/>
        <v>CS26-RY85L</v>
      </c>
      <c r="D1017" s="177" t="s">
        <v>1975</v>
      </c>
      <c r="E1017" s="177" t="str">
        <f>VLOOKUP(H1017,通道基本信息!B:K,6,0)</f>
        <v>R</v>
      </c>
      <c r="F1017" s="177" t="str">
        <f>VLOOKUP(H1017,通道基本信息!B:K,5,0)</f>
        <v>Y</v>
      </c>
      <c r="G1017" s="177" t="str">
        <f>VLOOKUP(H1017,通道基本信息!B:K,8,0)</f>
        <v>L</v>
      </c>
      <c r="H1017" s="177" t="s">
        <v>1976</v>
      </c>
      <c r="I1017" s="177">
        <v>1</v>
      </c>
      <c r="J1017" s="177">
        <v>70</v>
      </c>
      <c r="K1017" s="177">
        <v>29530</v>
      </c>
      <c r="L1017" s="177">
        <v>29600</v>
      </c>
      <c r="M1017" s="177"/>
      <c r="N1017" s="177" t="s">
        <v>1977</v>
      </c>
      <c r="O1017" s="2" t="str">
        <f>VLOOKUP(H1017,通道基本信息!B:L,3,FALSE)</f>
        <v>CS26</v>
      </c>
    </row>
    <row r="1018" s="2" customFormat="1" ht="13.5" hidden="1" customHeight="1" spans="1:15">
      <c r="A1018" s="177">
        <v>1015</v>
      </c>
      <c r="B1018" s="177" t="str">
        <f t="shared" si="30"/>
        <v>CS26-R086-1-1</v>
      </c>
      <c r="C1018" s="177" t="str">
        <f t="shared" si="31"/>
        <v>CS26-RY86L</v>
      </c>
      <c r="D1018" s="177" t="s">
        <v>1978</v>
      </c>
      <c r="E1018" s="177" t="str">
        <f>VLOOKUP(H1018,通道基本信息!B:K,6,0)</f>
        <v>R</v>
      </c>
      <c r="F1018" s="177" t="str">
        <f>VLOOKUP(H1018,通道基本信息!B:K,5,0)</f>
        <v>Y</v>
      </c>
      <c r="G1018" s="177" t="str">
        <f>VLOOKUP(H1018,通道基本信息!B:K,8,0)</f>
        <v>L</v>
      </c>
      <c r="H1018" s="177" t="s">
        <v>1979</v>
      </c>
      <c r="I1018" s="177">
        <v>1</v>
      </c>
      <c r="J1018" s="177">
        <v>70</v>
      </c>
      <c r="K1018" s="177">
        <v>29610</v>
      </c>
      <c r="L1018" s="177">
        <v>29680</v>
      </c>
      <c r="M1018" s="177"/>
      <c r="N1018" s="177" t="s">
        <v>1980</v>
      </c>
      <c r="O1018" s="2" t="str">
        <f>VLOOKUP(H1018,通道基本信息!B:L,3,FALSE)</f>
        <v>CS26</v>
      </c>
    </row>
    <row r="1019" s="2" customFormat="1" ht="13.5" hidden="1" customHeight="1" spans="1:15">
      <c r="A1019" s="177">
        <v>1016</v>
      </c>
      <c r="B1019" s="177" t="str">
        <f t="shared" si="30"/>
        <v>CS26-R087-1-1</v>
      </c>
      <c r="C1019" s="177" t="str">
        <f t="shared" si="31"/>
        <v>CS26-RY87R</v>
      </c>
      <c r="D1019" s="177" t="s">
        <v>1981</v>
      </c>
      <c r="E1019" s="177" t="str">
        <f>VLOOKUP(H1019,通道基本信息!B:K,6,0)</f>
        <v>R</v>
      </c>
      <c r="F1019" s="177" t="str">
        <f>VLOOKUP(H1019,通道基本信息!B:K,5,0)</f>
        <v>Y</v>
      </c>
      <c r="G1019" s="177" t="str">
        <f>VLOOKUP(H1019,通道基本信息!B:K,8,0)</f>
        <v>R</v>
      </c>
      <c r="H1019" s="177" t="s">
        <v>1982</v>
      </c>
      <c r="I1019" s="177">
        <v>1</v>
      </c>
      <c r="J1019" s="177">
        <v>70</v>
      </c>
      <c r="K1019" s="177">
        <v>29690</v>
      </c>
      <c r="L1019" s="177">
        <v>29760</v>
      </c>
      <c r="M1019" s="177"/>
      <c r="N1019" s="177" t="s">
        <v>1983</v>
      </c>
      <c r="O1019" s="2" t="str">
        <f>VLOOKUP(H1019,通道基本信息!B:L,3,FALSE)</f>
        <v>CS26</v>
      </c>
    </row>
    <row r="1020" s="2" customFormat="1" ht="13.5" hidden="1" customHeight="1" spans="1:15">
      <c r="A1020" s="177">
        <v>1017</v>
      </c>
      <c r="B1020" s="177" t="str">
        <f t="shared" si="30"/>
        <v>CS26-R088-1-1</v>
      </c>
      <c r="C1020" s="177" t="str">
        <f t="shared" si="31"/>
        <v>CS26-RY88L</v>
      </c>
      <c r="D1020" s="177" t="s">
        <v>1984</v>
      </c>
      <c r="E1020" s="177" t="str">
        <f>VLOOKUP(H1020,通道基本信息!B:K,6,0)</f>
        <v>R</v>
      </c>
      <c r="F1020" s="177" t="str">
        <f>VLOOKUP(H1020,通道基本信息!B:K,5,0)</f>
        <v>Y</v>
      </c>
      <c r="G1020" s="177" t="str">
        <f>VLOOKUP(H1020,通道基本信息!B:K,8,0)</f>
        <v>L</v>
      </c>
      <c r="H1020" s="177" t="s">
        <v>1985</v>
      </c>
      <c r="I1020" s="177">
        <v>1</v>
      </c>
      <c r="J1020" s="177">
        <v>70</v>
      </c>
      <c r="K1020" s="177">
        <v>29450</v>
      </c>
      <c r="L1020" s="177">
        <v>29520</v>
      </c>
      <c r="M1020" s="177"/>
      <c r="N1020" s="177" t="s">
        <v>1986</v>
      </c>
      <c r="O1020" s="2" t="str">
        <f>VLOOKUP(H1020,通道基本信息!B:L,3,FALSE)</f>
        <v>CS26</v>
      </c>
    </row>
    <row r="1021" s="2" customFormat="1" ht="13.5" hidden="1" customHeight="1" spans="1:15">
      <c r="A1021" s="177">
        <v>1018</v>
      </c>
      <c r="B1021" s="177" t="str">
        <f t="shared" si="30"/>
        <v>CS26-R089-1-1</v>
      </c>
      <c r="C1021" s="177" t="str">
        <f t="shared" si="31"/>
        <v>CS26-RY89R</v>
      </c>
      <c r="D1021" s="177" t="s">
        <v>1987</v>
      </c>
      <c r="E1021" s="177" t="str">
        <f>VLOOKUP(H1021,通道基本信息!B:K,6,0)</f>
        <v>R</v>
      </c>
      <c r="F1021" s="177" t="str">
        <f>VLOOKUP(H1021,通道基本信息!B:K,5,0)</f>
        <v>Y</v>
      </c>
      <c r="G1021" s="177" t="str">
        <f>VLOOKUP(H1021,通道基本信息!B:K,8,0)</f>
        <v>R</v>
      </c>
      <c r="H1021" s="177" t="s">
        <v>1988</v>
      </c>
      <c r="I1021" s="177">
        <v>1</v>
      </c>
      <c r="J1021" s="177">
        <v>70</v>
      </c>
      <c r="K1021" s="177">
        <v>29450</v>
      </c>
      <c r="L1021" s="177">
        <v>29520</v>
      </c>
      <c r="M1021" s="177"/>
      <c r="N1021" s="177" t="s">
        <v>1989</v>
      </c>
      <c r="O1021" s="2" t="str">
        <f>VLOOKUP(H1021,通道基本信息!B:L,3,FALSE)</f>
        <v>CS26</v>
      </c>
    </row>
    <row r="1022" s="2" customFormat="1" ht="13.5" hidden="1" customHeight="1" spans="1:15">
      <c r="A1022" s="177">
        <v>1019</v>
      </c>
      <c r="B1022" s="177" t="str">
        <f t="shared" si="30"/>
        <v>CS26-R090-1-1</v>
      </c>
      <c r="C1022" s="177" t="str">
        <f t="shared" si="31"/>
        <v>CS26-RY90L</v>
      </c>
      <c r="D1022" s="177" t="s">
        <v>1990</v>
      </c>
      <c r="E1022" s="177" t="str">
        <f>VLOOKUP(H1022,通道基本信息!B:K,6,0)</f>
        <v>R</v>
      </c>
      <c r="F1022" s="177" t="str">
        <f>VLOOKUP(H1022,通道基本信息!B:K,5,0)</f>
        <v>Y</v>
      </c>
      <c r="G1022" s="177" t="str">
        <f>VLOOKUP(H1022,通道基本信息!B:K,8,0)</f>
        <v>L</v>
      </c>
      <c r="H1022" s="177" t="s">
        <v>1991</v>
      </c>
      <c r="I1022" s="177">
        <v>1</v>
      </c>
      <c r="J1022" s="177">
        <v>70</v>
      </c>
      <c r="K1022" s="177">
        <v>29360</v>
      </c>
      <c r="L1022" s="177">
        <v>29430</v>
      </c>
      <c r="M1022" s="177"/>
      <c r="N1022" s="177" t="s">
        <v>1992</v>
      </c>
      <c r="O1022" s="2" t="str">
        <f>VLOOKUP(H1022,通道基本信息!B:L,3,FALSE)</f>
        <v>CS26</v>
      </c>
    </row>
    <row r="1023" s="2" customFormat="1" ht="13.5" hidden="1" customHeight="1" spans="1:15">
      <c r="A1023" s="177">
        <v>1020</v>
      </c>
      <c r="B1023" s="177" t="str">
        <f t="shared" si="30"/>
        <v>CS26-R091-1-1</v>
      </c>
      <c r="C1023" s="177" t="str">
        <f t="shared" si="31"/>
        <v>CS26-RY91R</v>
      </c>
      <c r="D1023" s="177" t="s">
        <v>1993</v>
      </c>
      <c r="E1023" s="177" t="str">
        <f>VLOOKUP(H1023,通道基本信息!B:K,6,0)</f>
        <v>R</v>
      </c>
      <c r="F1023" s="177" t="str">
        <f>VLOOKUP(H1023,通道基本信息!B:K,5,0)</f>
        <v>Y</v>
      </c>
      <c r="G1023" s="177" t="str">
        <f>VLOOKUP(H1023,通道基本信息!B:K,8,0)</f>
        <v>R</v>
      </c>
      <c r="H1023" s="177" t="s">
        <v>1994</v>
      </c>
      <c r="I1023" s="177">
        <v>1</v>
      </c>
      <c r="J1023" s="177">
        <v>70</v>
      </c>
      <c r="K1023" s="177">
        <v>29360</v>
      </c>
      <c r="L1023" s="177">
        <v>29430</v>
      </c>
      <c r="M1023" s="177"/>
      <c r="N1023" s="177" t="s">
        <v>1995</v>
      </c>
      <c r="O1023" s="2" t="str">
        <f>VLOOKUP(H1023,通道基本信息!B:L,3,FALSE)</f>
        <v>CS26</v>
      </c>
    </row>
    <row r="1024" s="2" customFormat="1" ht="13.5" hidden="1" customHeight="1" spans="1:15">
      <c r="A1024" s="177">
        <v>1021</v>
      </c>
      <c r="B1024" s="177" t="str">
        <f t="shared" si="30"/>
        <v>CS26-R092-1-1</v>
      </c>
      <c r="C1024" s="177" t="str">
        <f t="shared" si="31"/>
        <v>CS26-RY92L</v>
      </c>
      <c r="D1024" s="177" t="s">
        <v>1996</v>
      </c>
      <c r="E1024" s="177" t="str">
        <f>VLOOKUP(H1024,通道基本信息!B:K,6,0)</f>
        <v>R</v>
      </c>
      <c r="F1024" s="177" t="str">
        <f>VLOOKUP(H1024,通道基本信息!B:K,5,0)</f>
        <v>Y</v>
      </c>
      <c r="G1024" s="177" t="str">
        <f>VLOOKUP(H1024,通道基本信息!B:K,8,0)</f>
        <v>L</v>
      </c>
      <c r="H1024" s="177" t="s">
        <v>1997</v>
      </c>
      <c r="I1024" s="177">
        <v>1</v>
      </c>
      <c r="J1024" s="177">
        <v>70</v>
      </c>
      <c r="K1024" s="177">
        <v>29690</v>
      </c>
      <c r="L1024" s="177">
        <v>29760</v>
      </c>
      <c r="M1024" s="177"/>
      <c r="N1024" s="177" t="s">
        <v>1998</v>
      </c>
      <c r="O1024" s="2" t="str">
        <f>VLOOKUP(H1024,通道基本信息!B:L,3,FALSE)</f>
        <v>CS26</v>
      </c>
    </row>
    <row r="1025" s="2" customFormat="1" ht="13.5" hidden="1" customHeight="1" spans="1:15">
      <c r="A1025" s="177">
        <v>1022</v>
      </c>
      <c r="B1025" s="177" t="str">
        <f t="shared" ref="B1025:B1088" si="32">H1025&amp;"-"&amp;I1025</f>
        <v>CS26-R093-1-1</v>
      </c>
      <c r="C1025" s="177" t="str">
        <f t="shared" si="31"/>
        <v>CS26-RY93L</v>
      </c>
      <c r="D1025" s="177" t="s">
        <v>1999</v>
      </c>
      <c r="E1025" s="177" t="str">
        <f>VLOOKUP(H1025,通道基本信息!B:K,6,0)</f>
        <v>R</v>
      </c>
      <c r="F1025" s="177" t="str">
        <f>VLOOKUP(H1025,通道基本信息!B:K,5,0)</f>
        <v>Y</v>
      </c>
      <c r="G1025" s="177" t="str">
        <f>VLOOKUP(H1025,通道基本信息!B:K,8,0)</f>
        <v>L</v>
      </c>
      <c r="H1025" s="177" t="s">
        <v>2000</v>
      </c>
      <c r="I1025" s="177">
        <v>1</v>
      </c>
      <c r="J1025" s="177">
        <v>70</v>
      </c>
      <c r="K1025" s="177">
        <v>29360</v>
      </c>
      <c r="L1025" s="177">
        <v>29430</v>
      </c>
      <c r="M1025" s="177"/>
      <c r="N1025" s="177" t="s">
        <v>2001</v>
      </c>
      <c r="O1025" s="2" t="str">
        <f>VLOOKUP(H1025,通道基本信息!B:L,3,FALSE)</f>
        <v>CS26</v>
      </c>
    </row>
    <row r="1026" s="2" customFormat="1" ht="13.5" hidden="1" customHeight="1" spans="1:15">
      <c r="A1026" s="177">
        <v>1023</v>
      </c>
      <c r="B1026" s="177" t="str">
        <f t="shared" si="32"/>
        <v>CS26-R094-1-1</v>
      </c>
      <c r="C1026" s="177" t="str">
        <f t="shared" si="31"/>
        <v>CS26-RY94R</v>
      </c>
      <c r="D1026" s="177" t="s">
        <v>2002</v>
      </c>
      <c r="E1026" s="177" t="str">
        <f>VLOOKUP(H1026,通道基本信息!B:K,6,0)</f>
        <v>R</v>
      </c>
      <c r="F1026" s="177" t="str">
        <f>VLOOKUP(H1026,通道基本信息!B:K,5,0)</f>
        <v>Y</v>
      </c>
      <c r="G1026" s="177" t="str">
        <f>VLOOKUP(H1026,通道基本信息!B:K,8,0)</f>
        <v>R</v>
      </c>
      <c r="H1026" s="177" t="s">
        <v>2003</v>
      </c>
      <c r="I1026" s="177">
        <v>1</v>
      </c>
      <c r="J1026" s="177">
        <v>70</v>
      </c>
      <c r="K1026" s="177">
        <v>29450</v>
      </c>
      <c r="L1026" s="177">
        <v>29520</v>
      </c>
      <c r="M1026" s="177"/>
      <c r="N1026" s="177" t="s">
        <v>2004</v>
      </c>
      <c r="O1026" s="2" t="str">
        <f>VLOOKUP(H1026,通道基本信息!B:L,3,FALSE)</f>
        <v>CS26</v>
      </c>
    </row>
    <row r="1027" s="2" customFormat="1" ht="13.5" hidden="1" customHeight="1" spans="1:15">
      <c r="A1027" s="177">
        <v>1024</v>
      </c>
      <c r="B1027" s="177" t="str">
        <f t="shared" si="32"/>
        <v>CS26-R095-4-1</v>
      </c>
      <c r="C1027" s="177" t="str">
        <f t="shared" si="31"/>
        <v>CS26-RL1L</v>
      </c>
      <c r="D1027" s="177" t="s">
        <v>2005</v>
      </c>
      <c r="E1027" s="177" t="str">
        <f>VLOOKUP(H1027,通道基本信息!B:K,6,0)</f>
        <v>R</v>
      </c>
      <c r="F1027" s="177" t="str">
        <f>VLOOKUP(H1027,通道基本信息!B:K,5,0)</f>
        <v>L</v>
      </c>
      <c r="G1027" s="177" t="str">
        <f>VLOOKUP(H1027,通道基本信息!B:K,8,0)</f>
        <v>L</v>
      </c>
      <c r="H1027" s="177" t="s">
        <v>2006</v>
      </c>
      <c r="I1027" s="177">
        <v>1</v>
      </c>
      <c r="J1027" s="177">
        <v>440</v>
      </c>
      <c r="K1027" s="177">
        <v>27600</v>
      </c>
      <c r="L1027" s="177">
        <v>28040</v>
      </c>
      <c r="M1027" s="177"/>
      <c r="N1027" s="177" t="s">
        <v>2007</v>
      </c>
      <c r="O1027" s="2" t="str">
        <f>VLOOKUP(H1027,通道基本信息!B:L,3,FALSE)</f>
        <v>CS26</v>
      </c>
    </row>
    <row r="1028" s="2" customFormat="1" ht="13.5" hidden="1" customHeight="1" spans="1:15">
      <c r="A1028" s="177">
        <v>1025</v>
      </c>
      <c r="B1028" s="177" t="str">
        <f t="shared" si="32"/>
        <v>CS26-R095-4-2</v>
      </c>
      <c r="C1028" s="177" t="str">
        <f t="shared" ref="C1028:C1091" si="33">O1028&amp;"-"&amp;D1028</f>
        <v>CS26-RL3L</v>
      </c>
      <c r="D1028" s="177" t="s">
        <v>2008</v>
      </c>
      <c r="E1028" s="177" t="str">
        <f>VLOOKUP(H1028,通道基本信息!B:K,6,0)</f>
        <v>R</v>
      </c>
      <c r="F1028" s="177" t="str">
        <f>VLOOKUP(H1028,通道基本信息!B:K,5,0)</f>
        <v>L</v>
      </c>
      <c r="G1028" s="177" t="str">
        <f>VLOOKUP(H1028,通道基本信息!B:K,8,0)</f>
        <v>L</v>
      </c>
      <c r="H1028" s="177" t="s">
        <v>2006</v>
      </c>
      <c r="I1028" s="177">
        <v>2</v>
      </c>
      <c r="J1028" s="177">
        <v>440</v>
      </c>
      <c r="K1028" s="177">
        <v>28670</v>
      </c>
      <c r="L1028" s="177">
        <v>29110</v>
      </c>
      <c r="M1028" s="177"/>
      <c r="N1028" s="177" t="s">
        <v>2009</v>
      </c>
      <c r="O1028" s="2" t="str">
        <f>VLOOKUP(H1028,通道基本信息!B:L,3,FALSE)</f>
        <v>CS26</v>
      </c>
    </row>
    <row r="1029" s="2" customFormat="1" ht="13.5" hidden="1" customHeight="1" spans="1:15">
      <c r="A1029" s="177">
        <v>1026</v>
      </c>
      <c r="B1029" s="177" t="str">
        <f t="shared" si="32"/>
        <v>CS26-R095-4-3</v>
      </c>
      <c r="C1029" s="177" t="str">
        <f t="shared" si="33"/>
        <v>CS26-RL4L</v>
      </c>
      <c r="D1029" s="177" t="s">
        <v>2010</v>
      </c>
      <c r="E1029" s="177" t="str">
        <f>VLOOKUP(H1029,通道基本信息!B:K,6,0)</f>
        <v>R</v>
      </c>
      <c r="F1029" s="177" t="str">
        <f>VLOOKUP(H1029,通道基本信息!B:K,5,0)</f>
        <v>L</v>
      </c>
      <c r="G1029" s="177" t="str">
        <f>VLOOKUP(H1029,通道基本信息!B:K,8,0)</f>
        <v>L</v>
      </c>
      <c r="H1029" s="177" t="s">
        <v>2006</v>
      </c>
      <c r="I1029" s="177">
        <v>3</v>
      </c>
      <c r="J1029" s="177">
        <v>440</v>
      </c>
      <c r="K1029" s="177">
        <v>27100</v>
      </c>
      <c r="L1029" s="177">
        <v>27540</v>
      </c>
      <c r="M1029" s="177"/>
      <c r="N1029" s="177" t="s">
        <v>2011</v>
      </c>
      <c r="O1029" s="2" t="str">
        <f>VLOOKUP(H1029,通道基本信息!B:L,3,FALSE)</f>
        <v>CS26</v>
      </c>
    </row>
    <row r="1030" s="2" customFormat="1" ht="13.5" hidden="1" customHeight="1" spans="1:15">
      <c r="A1030" s="177">
        <v>1027</v>
      </c>
      <c r="B1030" s="177" t="str">
        <f t="shared" si="32"/>
        <v>CS26-R095-4-4</v>
      </c>
      <c r="C1030" s="177" t="str">
        <f t="shared" si="33"/>
        <v>CS26-RL6L</v>
      </c>
      <c r="D1030" s="177" t="s">
        <v>2012</v>
      </c>
      <c r="E1030" s="177" t="str">
        <f>VLOOKUP(H1030,通道基本信息!B:K,6,0)</f>
        <v>R</v>
      </c>
      <c r="F1030" s="177" t="str">
        <f>VLOOKUP(H1030,通道基本信息!B:K,5,0)</f>
        <v>L</v>
      </c>
      <c r="G1030" s="177" t="str">
        <f>VLOOKUP(H1030,通道基本信息!B:K,8,0)</f>
        <v>L</v>
      </c>
      <c r="H1030" s="177" t="s">
        <v>2006</v>
      </c>
      <c r="I1030" s="177">
        <v>4</v>
      </c>
      <c r="J1030" s="177">
        <v>440</v>
      </c>
      <c r="K1030" s="177">
        <v>28170</v>
      </c>
      <c r="L1030" s="177">
        <v>28610</v>
      </c>
      <c r="M1030" s="177"/>
      <c r="N1030" s="177" t="s">
        <v>2013</v>
      </c>
      <c r="O1030" s="2" t="str">
        <f>VLOOKUP(H1030,通道基本信息!B:L,3,FALSE)</f>
        <v>CS26</v>
      </c>
    </row>
    <row r="1031" s="2" customFormat="1" ht="13.5" hidden="1" customHeight="1" spans="1:15">
      <c r="A1031" s="177">
        <v>1028</v>
      </c>
      <c r="B1031" s="177" t="str">
        <f t="shared" si="32"/>
        <v>CS26-R096-4-1</v>
      </c>
      <c r="C1031" s="177" t="str">
        <f t="shared" si="33"/>
        <v>CS26-RL9R</v>
      </c>
      <c r="D1031" s="177" t="s">
        <v>2014</v>
      </c>
      <c r="E1031" s="177" t="str">
        <f>VLOOKUP(H1031,通道基本信息!B:K,6,0)</f>
        <v>R</v>
      </c>
      <c r="F1031" s="177" t="str">
        <f>VLOOKUP(H1031,通道基本信息!B:K,5,0)</f>
        <v>L</v>
      </c>
      <c r="G1031" s="177" t="str">
        <f>VLOOKUP(H1031,通道基本信息!B:K,8,0)</f>
        <v>R</v>
      </c>
      <c r="H1031" s="177" t="s">
        <v>2015</v>
      </c>
      <c r="I1031" s="177">
        <v>1</v>
      </c>
      <c r="J1031" s="177">
        <v>440</v>
      </c>
      <c r="K1031" s="177">
        <v>28170</v>
      </c>
      <c r="L1031" s="177">
        <v>28610</v>
      </c>
      <c r="M1031" s="177"/>
      <c r="N1031" s="177" t="s">
        <v>2016</v>
      </c>
      <c r="O1031" s="2" t="str">
        <f>VLOOKUP(H1031,通道基本信息!B:L,3,FALSE)</f>
        <v>CS26</v>
      </c>
    </row>
    <row r="1032" s="2" customFormat="1" ht="13.5" hidden="1" customHeight="1" spans="1:15">
      <c r="A1032" s="177">
        <v>1029</v>
      </c>
      <c r="B1032" s="177" t="str">
        <f t="shared" si="32"/>
        <v>CS26-R096-4-2</v>
      </c>
      <c r="C1032" s="177" t="str">
        <f t="shared" si="33"/>
        <v>CS26-RL10R</v>
      </c>
      <c r="D1032" s="177" t="s">
        <v>2017</v>
      </c>
      <c r="E1032" s="177" t="str">
        <f>VLOOKUP(H1032,通道基本信息!B:K,6,0)</f>
        <v>R</v>
      </c>
      <c r="F1032" s="177" t="str">
        <f>VLOOKUP(H1032,通道基本信息!B:K,5,0)</f>
        <v>L</v>
      </c>
      <c r="G1032" s="177" t="str">
        <f>VLOOKUP(H1032,通道基本信息!B:K,8,0)</f>
        <v>R</v>
      </c>
      <c r="H1032" s="177" t="s">
        <v>2015</v>
      </c>
      <c r="I1032" s="177">
        <v>2</v>
      </c>
      <c r="J1032" s="177">
        <v>440</v>
      </c>
      <c r="K1032" s="177">
        <v>27600</v>
      </c>
      <c r="L1032" s="177">
        <v>28040</v>
      </c>
      <c r="M1032" s="177"/>
      <c r="N1032" s="177" t="s">
        <v>2018</v>
      </c>
      <c r="O1032" s="2" t="str">
        <f>VLOOKUP(H1032,通道基本信息!B:L,3,FALSE)</f>
        <v>CS26</v>
      </c>
    </row>
    <row r="1033" s="2" customFormat="1" ht="13.5" hidden="1" customHeight="1" spans="1:15">
      <c r="A1033" s="177">
        <v>1030</v>
      </c>
      <c r="B1033" s="177" t="str">
        <f t="shared" si="32"/>
        <v>CS26-R096-4-3</v>
      </c>
      <c r="C1033" s="177" t="str">
        <f t="shared" si="33"/>
        <v>CS26-RL12R</v>
      </c>
      <c r="D1033" s="177" t="s">
        <v>2019</v>
      </c>
      <c r="E1033" s="177" t="str">
        <f>VLOOKUP(H1033,通道基本信息!B:K,6,0)</f>
        <v>R</v>
      </c>
      <c r="F1033" s="177" t="str">
        <f>VLOOKUP(H1033,通道基本信息!B:K,5,0)</f>
        <v>L</v>
      </c>
      <c r="G1033" s="177" t="str">
        <f>VLOOKUP(H1033,通道基本信息!B:K,8,0)</f>
        <v>R</v>
      </c>
      <c r="H1033" s="177" t="s">
        <v>2015</v>
      </c>
      <c r="I1033" s="177">
        <v>3</v>
      </c>
      <c r="J1033" s="177">
        <v>440</v>
      </c>
      <c r="K1033" s="177">
        <v>28670</v>
      </c>
      <c r="L1033" s="177">
        <v>29110</v>
      </c>
      <c r="M1033" s="177"/>
      <c r="N1033" s="177" t="s">
        <v>2020</v>
      </c>
      <c r="O1033" s="2" t="str">
        <f>VLOOKUP(H1033,通道基本信息!B:L,3,FALSE)</f>
        <v>CS26</v>
      </c>
    </row>
    <row r="1034" s="2" customFormat="1" ht="13.5" hidden="1" customHeight="1" spans="1:15">
      <c r="A1034" s="177">
        <v>1031</v>
      </c>
      <c r="B1034" s="177" t="str">
        <f t="shared" si="32"/>
        <v>CS26-R096-4-4</v>
      </c>
      <c r="C1034" s="177" t="str">
        <f t="shared" si="33"/>
        <v>CS26-RL13R</v>
      </c>
      <c r="D1034" s="177" t="s">
        <v>2021</v>
      </c>
      <c r="E1034" s="177" t="str">
        <f>VLOOKUP(H1034,通道基本信息!B:K,6,0)</f>
        <v>R</v>
      </c>
      <c r="F1034" s="177" t="str">
        <f>VLOOKUP(H1034,通道基本信息!B:K,5,0)</f>
        <v>L</v>
      </c>
      <c r="G1034" s="177" t="str">
        <f>VLOOKUP(H1034,通道基本信息!B:K,8,0)</f>
        <v>R</v>
      </c>
      <c r="H1034" s="177" t="s">
        <v>2015</v>
      </c>
      <c r="I1034" s="177">
        <v>4</v>
      </c>
      <c r="J1034" s="177">
        <v>440</v>
      </c>
      <c r="K1034" s="177">
        <v>27100</v>
      </c>
      <c r="L1034" s="177">
        <v>27540</v>
      </c>
      <c r="M1034" s="177"/>
      <c r="N1034" s="177" t="s">
        <v>2022</v>
      </c>
      <c r="O1034" s="2" t="str">
        <f>VLOOKUP(H1034,通道基本信息!B:L,3,FALSE)</f>
        <v>CS26</v>
      </c>
    </row>
    <row r="1035" s="2" customFormat="1" ht="13.5" hidden="1" customHeight="1" spans="1:15">
      <c r="A1035" s="177">
        <v>1032</v>
      </c>
      <c r="B1035" s="177" t="str">
        <f t="shared" si="32"/>
        <v>CS26-R097-4-1</v>
      </c>
      <c r="C1035" s="177" t="str">
        <f t="shared" si="33"/>
        <v>CS26-RD2L</v>
      </c>
      <c r="D1035" s="177" t="s">
        <v>2023</v>
      </c>
      <c r="E1035" s="177" t="str">
        <f>VLOOKUP(H1035,通道基本信息!B:K,6,0)</f>
        <v>R</v>
      </c>
      <c r="F1035" s="177" t="str">
        <f>VLOOKUP(H1035,通道基本信息!B:K,5,0)</f>
        <v>D</v>
      </c>
      <c r="G1035" s="177" t="str">
        <f>VLOOKUP(H1035,通道基本信息!B:K,8,0)</f>
        <v>L</v>
      </c>
      <c r="H1035" s="177" t="s">
        <v>2024</v>
      </c>
      <c r="I1035" s="177">
        <v>1</v>
      </c>
      <c r="J1035" s="177">
        <v>440</v>
      </c>
      <c r="K1035" s="177">
        <v>27100</v>
      </c>
      <c r="L1035" s="177">
        <v>27540</v>
      </c>
      <c r="M1035" s="177"/>
      <c r="N1035" s="177" t="s">
        <v>2025</v>
      </c>
      <c r="O1035" s="2" t="str">
        <f>VLOOKUP(H1035,通道基本信息!B:L,3,FALSE)</f>
        <v>CS26</v>
      </c>
    </row>
    <row r="1036" s="2" customFormat="1" ht="13.5" hidden="1" customHeight="1" spans="1:15">
      <c r="A1036" s="177">
        <v>1033</v>
      </c>
      <c r="B1036" s="177" t="str">
        <f t="shared" si="32"/>
        <v>CS26-R097-4-2</v>
      </c>
      <c r="C1036" s="177" t="str">
        <f t="shared" si="33"/>
        <v>CS26-RD5L</v>
      </c>
      <c r="D1036" s="177" t="s">
        <v>2026</v>
      </c>
      <c r="E1036" s="177" t="str">
        <f>VLOOKUP(H1036,通道基本信息!B:K,6,0)</f>
        <v>R</v>
      </c>
      <c r="F1036" s="177" t="str">
        <f>VLOOKUP(H1036,通道基本信息!B:K,5,0)</f>
        <v>D</v>
      </c>
      <c r="G1036" s="177" t="str">
        <f>VLOOKUP(H1036,通道基本信息!B:K,8,0)</f>
        <v>L</v>
      </c>
      <c r="H1036" s="177" t="s">
        <v>2024</v>
      </c>
      <c r="I1036" s="177">
        <v>2</v>
      </c>
      <c r="J1036" s="177">
        <v>440</v>
      </c>
      <c r="K1036" s="177">
        <v>27600</v>
      </c>
      <c r="L1036" s="177">
        <v>28040</v>
      </c>
      <c r="M1036" s="177"/>
      <c r="N1036" s="177" t="s">
        <v>2027</v>
      </c>
      <c r="O1036" s="2" t="str">
        <f>VLOOKUP(H1036,通道基本信息!B:L,3,FALSE)</f>
        <v>CS26</v>
      </c>
    </row>
    <row r="1037" s="2" customFormat="1" ht="13.5" hidden="1" customHeight="1" spans="1:15">
      <c r="A1037" s="177">
        <v>1034</v>
      </c>
      <c r="B1037" s="177" t="str">
        <f t="shared" si="32"/>
        <v>CS26-R097-4-3</v>
      </c>
      <c r="C1037" s="177" t="str">
        <f t="shared" si="33"/>
        <v>CS26-RD18L</v>
      </c>
      <c r="D1037" s="177" t="s">
        <v>2028</v>
      </c>
      <c r="E1037" s="177" t="str">
        <f>VLOOKUP(H1037,通道基本信息!B:K,6,0)</f>
        <v>R</v>
      </c>
      <c r="F1037" s="177" t="str">
        <f>VLOOKUP(H1037,通道基本信息!B:K,5,0)</f>
        <v>D</v>
      </c>
      <c r="G1037" s="177" t="str">
        <f>VLOOKUP(H1037,通道基本信息!B:K,8,0)</f>
        <v>L</v>
      </c>
      <c r="H1037" s="177" t="s">
        <v>2024</v>
      </c>
      <c r="I1037" s="177">
        <v>3</v>
      </c>
      <c r="J1037" s="177">
        <v>440</v>
      </c>
      <c r="K1037" s="177">
        <v>28670</v>
      </c>
      <c r="L1037" s="177">
        <v>29110</v>
      </c>
      <c r="M1037" s="177"/>
      <c r="N1037" s="177" t="s">
        <v>2029</v>
      </c>
      <c r="O1037" s="2" t="str">
        <f>VLOOKUP(H1037,通道基本信息!B:L,3,FALSE)</f>
        <v>CS26</v>
      </c>
    </row>
    <row r="1038" s="2" customFormat="1" ht="13.5" hidden="1" customHeight="1" spans="1:15">
      <c r="A1038" s="177">
        <v>1035</v>
      </c>
      <c r="B1038" s="177" t="str">
        <f t="shared" si="32"/>
        <v>CS26-R097-4-4</v>
      </c>
      <c r="C1038" s="177" t="str">
        <f t="shared" si="33"/>
        <v>CS26-RD33L</v>
      </c>
      <c r="D1038" s="177" t="s">
        <v>2030</v>
      </c>
      <c r="E1038" s="177" t="str">
        <f>VLOOKUP(H1038,通道基本信息!B:K,6,0)</f>
        <v>R</v>
      </c>
      <c r="F1038" s="177" t="str">
        <f>VLOOKUP(H1038,通道基本信息!B:K,5,0)</f>
        <v>D</v>
      </c>
      <c r="G1038" s="177" t="str">
        <f>VLOOKUP(H1038,通道基本信息!B:K,8,0)</f>
        <v>L</v>
      </c>
      <c r="H1038" s="177" t="s">
        <v>2024</v>
      </c>
      <c r="I1038" s="177">
        <v>4</v>
      </c>
      <c r="J1038" s="177">
        <v>440</v>
      </c>
      <c r="K1038" s="177">
        <v>28170</v>
      </c>
      <c r="L1038" s="177">
        <v>28610</v>
      </c>
      <c r="M1038" s="177"/>
      <c r="N1038" s="177" t="s">
        <v>2031</v>
      </c>
      <c r="O1038" s="2" t="str">
        <f>VLOOKUP(H1038,通道基本信息!B:L,3,FALSE)</f>
        <v>CS26</v>
      </c>
    </row>
    <row r="1039" s="2" customFormat="1" ht="13.5" hidden="1" customHeight="1" spans="1:15">
      <c r="A1039" s="177">
        <v>1036</v>
      </c>
      <c r="B1039" s="177" t="str">
        <f t="shared" si="32"/>
        <v>CS26-R098-4-1</v>
      </c>
      <c r="C1039" s="177" t="str">
        <f t="shared" si="33"/>
        <v>CS26-RD11R</v>
      </c>
      <c r="D1039" s="177" t="s">
        <v>2032</v>
      </c>
      <c r="E1039" s="177" t="str">
        <f>VLOOKUP(H1039,通道基本信息!B:K,6,0)</f>
        <v>R</v>
      </c>
      <c r="F1039" s="177" t="str">
        <f>VLOOKUP(H1039,通道基本信息!B:K,5,0)</f>
        <v>D</v>
      </c>
      <c r="G1039" s="177" t="str">
        <f>VLOOKUP(H1039,通道基本信息!B:K,8,0)</f>
        <v>R</v>
      </c>
      <c r="H1039" s="177" t="s">
        <v>2033</v>
      </c>
      <c r="I1039" s="177">
        <v>1</v>
      </c>
      <c r="J1039" s="177">
        <v>440</v>
      </c>
      <c r="K1039" s="177">
        <v>27100</v>
      </c>
      <c r="L1039" s="177">
        <v>27540</v>
      </c>
      <c r="M1039" s="177"/>
      <c r="N1039" s="177" t="s">
        <v>2034</v>
      </c>
      <c r="O1039" s="2" t="str">
        <f>VLOOKUP(H1039,通道基本信息!B:L,3,FALSE)</f>
        <v>CS26</v>
      </c>
    </row>
    <row r="1040" s="2" customFormat="1" ht="13.5" hidden="1" customHeight="1" spans="1:15">
      <c r="A1040" s="177">
        <v>1037</v>
      </c>
      <c r="B1040" s="177" t="str">
        <f t="shared" si="32"/>
        <v>CS26-R098-4-2</v>
      </c>
      <c r="C1040" s="177" t="str">
        <f t="shared" si="33"/>
        <v>CS26-RD24R</v>
      </c>
      <c r="D1040" s="177" t="s">
        <v>2035</v>
      </c>
      <c r="E1040" s="177" t="str">
        <f>VLOOKUP(H1040,通道基本信息!B:K,6,0)</f>
        <v>R</v>
      </c>
      <c r="F1040" s="177" t="str">
        <f>VLOOKUP(H1040,通道基本信息!B:K,5,0)</f>
        <v>D</v>
      </c>
      <c r="G1040" s="177" t="str">
        <f>VLOOKUP(H1040,通道基本信息!B:K,8,0)</f>
        <v>R</v>
      </c>
      <c r="H1040" s="177" t="s">
        <v>2033</v>
      </c>
      <c r="I1040" s="177">
        <v>2</v>
      </c>
      <c r="J1040" s="177">
        <v>440</v>
      </c>
      <c r="K1040" s="177">
        <v>28170</v>
      </c>
      <c r="L1040" s="177">
        <v>28610</v>
      </c>
      <c r="M1040" s="177"/>
      <c r="N1040" s="177" t="s">
        <v>2036</v>
      </c>
      <c r="O1040" s="2" t="str">
        <f>VLOOKUP(H1040,通道基本信息!B:L,3,FALSE)</f>
        <v>CS26</v>
      </c>
    </row>
    <row r="1041" s="2" customFormat="1" ht="13.5" hidden="1" customHeight="1" spans="1:15">
      <c r="A1041" s="177">
        <v>1038</v>
      </c>
      <c r="B1041" s="177" t="str">
        <f t="shared" si="32"/>
        <v>CS26-R098-4-3</v>
      </c>
      <c r="C1041" s="177" t="str">
        <f t="shared" si="33"/>
        <v>CS26-RD27R</v>
      </c>
      <c r="D1041" s="177" t="s">
        <v>2037</v>
      </c>
      <c r="E1041" s="177" t="str">
        <f>VLOOKUP(H1041,通道基本信息!B:K,6,0)</f>
        <v>R</v>
      </c>
      <c r="F1041" s="177" t="str">
        <f>VLOOKUP(H1041,通道基本信息!B:K,5,0)</f>
        <v>D</v>
      </c>
      <c r="G1041" s="177" t="str">
        <f>VLOOKUP(H1041,通道基本信息!B:K,8,0)</f>
        <v>R</v>
      </c>
      <c r="H1041" s="177" t="s">
        <v>2033</v>
      </c>
      <c r="I1041" s="177">
        <v>3</v>
      </c>
      <c r="J1041" s="177">
        <v>440</v>
      </c>
      <c r="K1041" s="177">
        <v>27600</v>
      </c>
      <c r="L1041" s="177">
        <v>28040</v>
      </c>
      <c r="M1041" s="177"/>
      <c r="N1041" s="177" t="s">
        <v>2038</v>
      </c>
      <c r="O1041" s="2" t="str">
        <f>VLOOKUP(H1041,通道基本信息!B:L,3,FALSE)</f>
        <v>CS26</v>
      </c>
    </row>
    <row r="1042" s="2" customFormat="1" ht="13.5" hidden="1" customHeight="1" spans="1:15">
      <c r="A1042" s="177">
        <v>1039</v>
      </c>
      <c r="B1042" s="177" t="str">
        <f t="shared" si="32"/>
        <v>CS26-R098-4-4</v>
      </c>
      <c r="C1042" s="177" t="str">
        <f t="shared" si="33"/>
        <v>CS26-RD39R</v>
      </c>
      <c r="D1042" s="177" t="s">
        <v>2039</v>
      </c>
      <c r="E1042" s="177" t="str">
        <f>VLOOKUP(H1042,通道基本信息!B:K,6,0)</f>
        <v>R</v>
      </c>
      <c r="F1042" s="177" t="str">
        <f>VLOOKUP(H1042,通道基本信息!B:K,5,0)</f>
        <v>D</v>
      </c>
      <c r="G1042" s="177" t="str">
        <f>VLOOKUP(H1042,通道基本信息!B:K,8,0)</f>
        <v>R</v>
      </c>
      <c r="H1042" s="177" t="s">
        <v>2033</v>
      </c>
      <c r="I1042" s="177">
        <v>4</v>
      </c>
      <c r="J1042" s="177">
        <v>440</v>
      </c>
      <c r="K1042" s="177">
        <v>28670</v>
      </c>
      <c r="L1042" s="177">
        <v>29110</v>
      </c>
      <c r="M1042" s="177"/>
      <c r="N1042" s="177" t="s">
        <v>2040</v>
      </c>
      <c r="O1042" s="2" t="str">
        <f>VLOOKUP(H1042,通道基本信息!B:L,3,FALSE)</f>
        <v>CS26</v>
      </c>
    </row>
    <row r="1043" s="2" customFormat="1" ht="13.5" hidden="1" customHeight="1" spans="1:15">
      <c r="A1043" s="177">
        <v>1040</v>
      </c>
      <c r="B1043" s="177" t="str">
        <f t="shared" si="32"/>
        <v>CS26-R099-7-1</v>
      </c>
      <c r="C1043" s="177" t="str">
        <f t="shared" si="33"/>
        <v>CS26-RW7L</v>
      </c>
      <c r="D1043" s="177" t="s">
        <v>2041</v>
      </c>
      <c r="E1043" s="177" t="str">
        <f>VLOOKUP(H1043,通道基本信息!B:K,6,0)</f>
        <v>R</v>
      </c>
      <c r="F1043" s="177" t="str">
        <f>VLOOKUP(H1043,通道基本信息!B:K,5,0)</f>
        <v>W</v>
      </c>
      <c r="G1043" s="177" t="str">
        <f>VLOOKUP(H1043,通道基本信息!B:K,8,0)</f>
        <v>L</v>
      </c>
      <c r="H1043" s="177" t="s">
        <v>2042</v>
      </c>
      <c r="I1043" s="177">
        <v>1</v>
      </c>
      <c r="J1043" s="177">
        <v>207</v>
      </c>
      <c r="K1043" s="177">
        <v>27833</v>
      </c>
      <c r="L1043" s="177">
        <v>28040</v>
      </c>
      <c r="M1043" s="177"/>
      <c r="N1043" s="177" t="s">
        <v>2043</v>
      </c>
      <c r="O1043" s="2" t="str">
        <f>VLOOKUP(H1043,通道基本信息!B:L,3,FALSE)</f>
        <v>CS26</v>
      </c>
    </row>
    <row r="1044" s="2" customFormat="1" ht="13.5" hidden="1" customHeight="1" spans="1:15">
      <c r="A1044" s="177">
        <v>1041</v>
      </c>
      <c r="B1044" s="177" t="str">
        <f t="shared" si="32"/>
        <v>CS26-R099-7-2</v>
      </c>
      <c r="C1044" s="177" t="str">
        <f t="shared" si="33"/>
        <v>CS26-RW21L</v>
      </c>
      <c r="D1044" s="177" t="s">
        <v>2044</v>
      </c>
      <c r="E1044" s="177" t="str">
        <f>VLOOKUP(H1044,通道基本信息!B:K,6,0)</f>
        <v>R</v>
      </c>
      <c r="F1044" s="177" t="str">
        <f>VLOOKUP(H1044,通道基本信息!B:K,5,0)</f>
        <v>W</v>
      </c>
      <c r="G1044" s="177" t="str">
        <f>VLOOKUP(H1044,通道基本信息!B:K,8,0)</f>
        <v>L</v>
      </c>
      <c r="H1044" s="177" t="s">
        <v>2042</v>
      </c>
      <c r="I1044" s="177">
        <v>2</v>
      </c>
      <c r="J1044" s="177">
        <v>207</v>
      </c>
      <c r="K1044" s="177">
        <v>28170</v>
      </c>
      <c r="L1044" s="177">
        <v>28377</v>
      </c>
      <c r="M1044" s="177"/>
      <c r="N1044" s="177" t="s">
        <v>2045</v>
      </c>
      <c r="O1044" s="2" t="str">
        <f>VLOOKUP(H1044,通道基本信息!B:L,3,FALSE)</f>
        <v>CS26</v>
      </c>
    </row>
    <row r="1045" s="2" customFormat="1" ht="13.5" hidden="1" customHeight="1" spans="1:15">
      <c r="A1045" s="177">
        <v>1042</v>
      </c>
      <c r="B1045" s="177" t="str">
        <f t="shared" si="32"/>
        <v>CS26-R099-7-3</v>
      </c>
      <c r="C1045" s="177" t="str">
        <f t="shared" si="33"/>
        <v>CS26-RW23L</v>
      </c>
      <c r="D1045" s="177" t="s">
        <v>2046</v>
      </c>
      <c r="E1045" s="177" t="str">
        <f>VLOOKUP(H1045,通道基本信息!B:K,6,0)</f>
        <v>R</v>
      </c>
      <c r="F1045" s="177" t="str">
        <f>VLOOKUP(H1045,通道基本信息!B:K,5,0)</f>
        <v>W</v>
      </c>
      <c r="G1045" s="177" t="str">
        <f>VLOOKUP(H1045,通道基本信息!B:K,8,0)</f>
        <v>L</v>
      </c>
      <c r="H1045" s="177" t="s">
        <v>2042</v>
      </c>
      <c r="I1045" s="177">
        <v>3</v>
      </c>
      <c r="J1045" s="177">
        <v>207</v>
      </c>
      <c r="K1045" s="177">
        <v>27600</v>
      </c>
      <c r="L1045" s="177">
        <v>27807</v>
      </c>
      <c r="M1045" s="177"/>
      <c r="N1045" s="177" t="s">
        <v>2047</v>
      </c>
      <c r="O1045" s="2" t="str">
        <f>VLOOKUP(H1045,通道基本信息!B:L,3,FALSE)</f>
        <v>CS26</v>
      </c>
    </row>
    <row r="1046" s="2" customFormat="1" ht="13.5" hidden="1" customHeight="1" spans="1:15">
      <c r="A1046" s="177">
        <v>1043</v>
      </c>
      <c r="B1046" s="177" t="str">
        <f t="shared" si="32"/>
        <v>CS26-R099-7-4</v>
      </c>
      <c r="C1046" s="177" t="str">
        <f t="shared" si="33"/>
        <v>CS26-RW31L</v>
      </c>
      <c r="D1046" s="177" t="s">
        <v>2048</v>
      </c>
      <c r="E1046" s="177" t="str">
        <f>VLOOKUP(H1046,通道基本信息!B:K,6,0)</f>
        <v>R</v>
      </c>
      <c r="F1046" s="177" t="str">
        <f>VLOOKUP(H1046,通道基本信息!B:K,5,0)</f>
        <v>W</v>
      </c>
      <c r="G1046" s="177" t="str">
        <f>VLOOKUP(H1046,通道基本信息!B:K,8,0)</f>
        <v>L</v>
      </c>
      <c r="H1046" s="177" t="s">
        <v>2042</v>
      </c>
      <c r="I1046" s="177">
        <v>4</v>
      </c>
      <c r="J1046" s="177">
        <v>440</v>
      </c>
      <c r="K1046" s="177">
        <v>27100</v>
      </c>
      <c r="L1046" s="177">
        <v>27540</v>
      </c>
      <c r="M1046" s="177"/>
      <c r="N1046" s="177" t="s">
        <v>2049</v>
      </c>
      <c r="O1046" s="2" t="str">
        <f>VLOOKUP(H1046,通道基本信息!B:L,3,FALSE)</f>
        <v>CS26</v>
      </c>
    </row>
    <row r="1047" s="2" customFormat="1" ht="13.5" hidden="1" customHeight="1" spans="1:15">
      <c r="A1047" s="177">
        <v>1044</v>
      </c>
      <c r="B1047" s="177" t="str">
        <f t="shared" si="32"/>
        <v>CS26-R099-7-5</v>
      </c>
      <c r="C1047" s="177" t="str">
        <f t="shared" si="33"/>
        <v>CS26-RW46L</v>
      </c>
      <c r="D1047" s="177" t="s">
        <v>2050</v>
      </c>
      <c r="E1047" s="177" t="str">
        <f>VLOOKUP(H1047,通道基本信息!B:K,6,0)</f>
        <v>R</v>
      </c>
      <c r="F1047" s="177" t="str">
        <f>VLOOKUP(H1047,通道基本信息!B:K,5,0)</f>
        <v>W</v>
      </c>
      <c r="G1047" s="177" t="str">
        <f>VLOOKUP(H1047,通道基本信息!B:K,8,0)</f>
        <v>L</v>
      </c>
      <c r="H1047" s="177" t="s">
        <v>2042</v>
      </c>
      <c r="I1047" s="177">
        <v>5</v>
      </c>
      <c r="J1047" s="177">
        <v>207</v>
      </c>
      <c r="K1047" s="177">
        <v>28670</v>
      </c>
      <c r="L1047" s="177">
        <v>28877</v>
      </c>
      <c r="M1047" s="177"/>
      <c r="N1047" s="177" t="s">
        <v>2051</v>
      </c>
      <c r="O1047" s="2" t="str">
        <f>VLOOKUP(H1047,通道基本信息!B:L,3,FALSE)</f>
        <v>CS26</v>
      </c>
    </row>
    <row r="1048" s="2" customFormat="1" ht="13.5" hidden="1" customHeight="1" spans="1:15">
      <c r="A1048" s="177">
        <v>1045</v>
      </c>
      <c r="B1048" s="177" t="str">
        <f t="shared" si="32"/>
        <v>CS26-R099-7-6</v>
      </c>
      <c r="C1048" s="177" t="str">
        <f t="shared" si="33"/>
        <v>CS26-RW50L</v>
      </c>
      <c r="D1048" s="177" t="s">
        <v>2052</v>
      </c>
      <c r="E1048" s="177" t="str">
        <f>VLOOKUP(H1048,通道基本信息!B:K,6,0)</f>
        <v>R</v>
      </c>
      <c r="F1048" s="177" t="str">
        <f>VLOOKUP(H1048,通道基本信息!B:K,5,0)</f>
        <v>W</v>
      </c>
      <c r="G1048" s="177" t="str">
        <f>VLOOKUP(H1048,通道基本信息!B:K,8,0)</f>
        <v>L</v>
      </c>
      <c r="H1048" s="177" t="s">
        <v>2042</v>
      </c>
      <c r="I1048" s="177">
        <v>6</v>
      </c>
      <c r="J1048" s="177">
        <v>207</v>
      </c>
      <c r="K1048" s="177">
        <v>28403</v>
      </c>
      <c r="L1048" s="177">
        <v>28610</v>
      </c>
      <c r="M1048" s="177"/>
      <c r="N1048" s="177" t="s">
        <v>2053</v>
      </c>
      <c r="O1048" s="2" t="str">
        <f>VLOOKUP(H1048,通道基本信息!B:L,3,FALSE)</f>
        <v>CS26</v>
      </c>
    </row>
    <row r="1049" s="2" customFormat="1" ht="13.5" hidden="1" customHeight="1" spans="1:15">
      <c r="A1049" s="177">
        <v>1046</v>
      </c>
      <c r="B1049" s="177" t="str">
        <f t="shared" si="32"/>
        <v>CS26-R099-7-7</v>
      </c>
      <c r="C1049" s="177" t="str">
        <f t="shared" si="33"/>
        <v>CS26-RW53L</v>
      </c>
      <c r="D1049" s="177" t="s">
        <v>2054</v>
      </c>
      <c r="E1049" s="177" t="str">
        <f>VLOOKUP(H1049,通道基本信息!B:K,6,0)</f>
        <v>R</v>
      </c>
      <c r="F1049" s="177" t="str">
        <f>VLOOKUP(H1049,通道基本信息!B:K,5,0)</f>
        <v>W</v>
      </c>
      <c r="G1049" s="177" t="str">
        <f>VLOOKUP(H1049,通道基本信息!B:K,8,0)</f>
        <v>L</v>
      </c>
      <c r="H1049" s="177" t="s">
        <v>2042</v>
      </c>
      <c r="I1049" s="177">
        <v>7</v>
      </c>
      <c r="J1049" s="177">
        <v>207</v>
      </c>
      <c r="K1049" s="177">
        <v>28903</v>
      </c>
      <c r="L1049" s="177">
        <v>29110</v>
      </c>
      <c r="M1049" s="177"/>
      <c r="N1049" s="177" t="s">
        <v>2055</v>
      </c>
      <c r="O1049" s="2" t="str">
        <f>VLOOKUP(H1049,通道基本信息!B:L,3,FALSE)</f>
        <v>CS26</v>
      </c>
    </row>
    <row r="1050" s="2" customFormat="1" ht="13.5" hidden="1" customHeight="1" spans="1:15">
      <c r="A1050" s="177">
        <v>1047</v>
      </c>
      <c r="B1050" s="177" t="str">
        <f t="shared" si="32"/>
        <v>CS26-R100-7-1</v>
      </c>
      <c r="C1050" s="177" t="str">
        <f t="shared" si="33"/>
        <v>CS26-RW14R</v>
      </c>
      <c r="D1050" s="177" t="s">
        <v>2056</v>
      </c>
      <c r="E1050" s="177" t="str">
        <f>VLOOKUP(H1050,通道基本信息!B:K,6,0)</f>
        <v>R</v>
      </c>
      <c r="F1050" s="177" t="str">
        <f>VLOOKUP(H1050,通道基本信息!B:K,5,0)</f>
        <v>W</v>
      </c>
      <c r="G1050" s="177" t="str">
        <f>VLOOKUP(H1050,通道基本信息!B:K,8,0)</f>
        <v>R</v>
      </c>
      <c r="H1050" s="177" t="s">
        <v>2057</v>
      </c>
      <c r="I1050" s="177">
        <v>1</v>
      </c>
      <c r="J1050" s="177">
        <v>207</v>
      </c>
      <c r="K1050" s="177">
        <v>27833</v>
      </c>
      <c r="L1050" s="177">
        <v>28040</v>
      </c>
      <c r="M1050" s="177"/>
      <c r="N1050" s="177" t="s">
        <v>2058</v>
      </c>
      <c r="O1050" s="2" t="str">
        <f>VLOOKUP(H1050,通道基本信息!B:L,3,FALSE)</f>
        <v>CS26</v>
      </c>
    </row>
    <row r="1051" s="2" customFormat="1" ht="13.5" hidden="1" customHeight="1" spans="1:15">
      <c r="A1051" s="177">
        <v>1048</v>
      </c>
      <c r="B1051" s="177" t="str">
        <f t="shared" si="32"/>
        <v>CS26-R100-7-2</v>
      </c>
      <c r="C1051" s="177" t="str">
        <f t="shared" si="33"/>
        <v>CS26-RW28R</v>
      </c>
      <c r="D1051" s="177" t="s">
        <v>2059</v>
      </c>
      <c r="E1051" s="177" t="str">
        <f>VLOOKUP(H1051,通道基本信息!B:K,6,0)</f>
        <v>R</v>
      </c>
      <c r="F1051" s="177" t="str">
        <f>VLOOKUP(H1051,通道基本信息!B:K,5,0)</f>
        <v>W</v>
      </c>
      <c r="G1051" s="177" t="str">
        <f>VLOOKUP(H1051,通道基本信息!B:K,8,0)</f>
        <v>R</v>
      </c>
      <c r="H1051" s="177" t="s">
        <v>2057</v>
      </c>
      <c r="I1051" s="177">
        <v>2</v>
      </c>
      <c r="J1051" s="177">
        <v>207</v>
      </c>
      <c r="K1051" s="177">
        <v>28170</v>
      </c>
      <c r="L1051" s="177">
        <v>28377</v>
      </c>
      <c r="M1051" s="177"/>
      <c r="N1051" s="177" t="s">
        <v>2060</v>
      </c>
      <c r="O1051" s="2" t="str">
        <f>VLOOKUP(H1051,通道基本信息!B:L,3,FALSE)</f>
        <v>CS26</v>
      </c>
    </row>
    <row r="1052" s="2" customFormat="1" ht="13.5" hidden="1" customHeight="1" spans="1:15">
      <c r="A1052" s="177">
        <v>1049</v>
      </c>
      <c r="B1052" s="177" t="str">
        <f t="shared" si="32"/>
        <v>CS26-R100-7-3</v>
      </c>
      <c r="C1052" s="177" t="str">
        <f t="shared" si="33"/>
        <v>CS26-RW30R</v>
      </c>
      <c r="D1052" s="177" t="s">
        <v>2061</v>
      </c>
      <c r="E1052" s="177" t="str">
        <f>VLOOKUP(H1052,通道基本信息!B:K,6,0)</f>
        <v>R</v>
      </c>
      <c r="F1052" s="177" t="str">
        <f>VLOOKUP(H1052,通道基本信息!B:K,5,0)</f>
        <v>W</v>
      </c>
      <c r="G1052" s="177" t="str">
        <f>VLOOKUP(H1052,通道基本信息!B:K,8,0)</f>
        <v>R</v>
      </c>
      <c r="H1052" s="177" t="s">
        <v>2057</v>
      </c>
      <c r="I1052" s="177">
        <v>3</v>
      </c>
      <c r="J1052" s="177">
        <v>440</v>
      </c>
      <c r="K1052" s="177">
        <v>27100</v>
      </c>
      <c r="L1052" s="177">
        <v>27540</v>
      </c>
      <c r="M1052" s="177"/>
      <c r="N1052" s="177" t="s">
        <v>2062</v>
      </c>
      <c r="O1052" s="2" t="str">
        <f>VLOOKUP(H1052,通道基本信息!B:L,3,FALSE)</f>
        <v>CS26</v>
      </c>
    </row>
    <row r="1053" s="2" customFormat="1" ht="13.5" hidden="1" customHeight="1" spans="1:15">
      <c r="A1053" s="177">
        <v>1050</v>
      </c>
      <c r="B1053" s="177" t="str">
        <f t="shared" si="32"/>
        <v>CS26-R100-7-4</v>
      </c>
      <c r="C1053" s="177" t="str">
        <f t="shared" si="33"/>
        <v>CS26-RW44R</v>
      </c>
      <c r="D1053" s="177" t="s">
        <v>2063</v>
      </c>
      <c r="E1053" s="177" t="str">
        <f>VLOOKUP(H1053,通道基本信息!B:K,6,0)</f>
        <v>R</v>
      </c>
      <c r="F1053" s="177" t="str">
        <f>VLOOKUP(H1053,通道基本信息!B:K,5,0)</f>
        <v>W</v>
      </c>
      <c r="G1053" s="177" t="str">
        <f>VLOOKUP(H1053,通道基本信息!B:K,8,0)</f>
        <v>R</v>
      </c>
      <c r="H1053" s="177" t="s">
        <v>2057</v>
      </c>
      <c r="I1053" s="177">
        <v>4</v>
      </c>
      <c r="J1053" s="177">
        <v>207</v>
      </c>
      <c r="K1053" s="177">
        <v>28903</v>
      </c>
      <c r="L1053" s="177">
        <v>29110</v>
      </c>
      <c r="M1053" s="177"/>
      <c r="N1053" s="177" t="s">
        <v>2064</v>
      </c>
      <c r="O1053" s="2" t="str">
        <f>VLOOKUP(H1053,通道基本信息!B:L,3,FALSE)</f>
        <v>CS26</v>
      </c>
    </row>
    <row r="1054" s="2" customFormat="1" ht="13.5" hidden="1" customHeight="1" spans="1:15">
      <c r="A1054" s="177">
        <v>1051</v>
      </c>
      <c r="B1054" s="177" t="str">
        <f t="shared" si="32"/>
        <v>CS26-R100-7-5</v>
      </c>
      <c r="C1054" s="177" t="str">
        <f t="shared" si="33"/>
        <v>CS26-RW48R</v>
      </c>
      <c r="D1054" s="177" t="s">
        <v>2065</v>
      </c>
      <c r="E1054" s="177" t="str">
        <f>VLOOKUP(H1054,通道基本信息!B:K,6,0)</f>
        <v>R</v>
      </c>
      <c r="F1054" s="177" t="str">
        <f>VLOOKUP(H1054,通道基本信息!B:K,5,0)</f>
        <v>W</v>
      </c>
      <c r="G1054" s="177" t="str">
        <f>VLOOKUP(H1054,通道基本信息!B:K,8,0)</f>
        <v>R</v>
      </c>
      <c r="H1054" s="177" t="s">
        <v>2057</v>
      </c>
      <c r="I1054" s="177">
        <v>5</v>
      </c>
      <c r="J1054" s="177">
        <v>207</v>
      </c>
      <c r="K1054" s="177">
        <v>28403</v>
      </c>
      <c r="L1054" s="177">
        <v>28610</v>
      </c>
      <c r="M1054" s="177"/>
      <c r="N1054" s="177" t="s">
        <v>2066</v>
      </c>
      <c r="O1054" s="2" t="str">
        <f>VLOOKUP(H1054,通道基本信息!B:L,3,FALSE)</f>
        <v>CS26</v>
      </c>
    </row>
    <row r="1055" s="2" customFormat="1" ht="13.5" hidden="1" customHeight="1" spans="1:15">
      <c r="A1055" s="177">
        <v>1052</v>
      </c>
      <c r="B1055" s="177" t="str">
        <f t="shared" si="32"/>
        <v>CS26-R100-7-6</v>
      </c>
      <c r="C1055" s="177" t="str">
        <f t="shared" si="33"/>
        <v>CS26-RW56R</v>
      </c>
      <c r="D1055" s="177" t="s">
        <v>2067</v>
      </c>
      <c r="E1055" s="177" t="str">
        <f>VLOOKUP(H1055,通道基本信息!B:K,6,0)</f>
        <v>R</v>
      </c>
      <c r="F1055" s="177" t="str">
        <f>VLOOKUP(H1055,通道基本信息!B:K,5,0)</f>
        <v>W</v>
      </c>
      <c r="G1055" s="177" t="str">
        <f>VLOOKUP(H1055,通道基本信息!B:K,8,0)</f>
        <v>R</v>
      </c>
      <c r="H1055" s="177" t="s">
        <v>2057</v>
      </c>
      <c r="I1055" s="177">
        <v>6</v>
      </c>
      <c r="J1055" s="177">
        <v>207</v>
      </c>
      <c r="K1055" s="177">
        <v>28670</v>
      </c>
      <c r="L1055" s="177">
        <v>28877</v>
      </c>
      <c r="M1055" s="177"/>
      <c r="N1055" s="177" t="s">
        <v>2068</v>
      </c>
      <c r="O1055" s="2" t="str">
        <f>VLOOKUP(H1055,通道基本信息!B:L,3,FALSE)</f>
        <v>CS26</v>
      </c>
    </row>
    <row r="1056" s="2" customFormat="1" ht="13.5" hidden="1" customHeight="1" spans="1:15">
      <c r="A1056" s="177">
        <v>1053</v>
      </c>
      <c r="B1056" s="177" t="str">
        <f t="shared" si="32"/>
        <v>CS26-R100-7-7</v>
      </c>
      <c r="C1056" s="177" t="str">
        <f t="shared" si="33"/>
        <v>CS26-RW61R</v>
      </c>
      <c r="D1056" s="177" t="s">
        <v>2069</v>
      </c>
      <c r="E1056" s="177" t="str">
        <f>VLOOKUP(H1056,通道基本信息!B:K,6,0)</f>
        <v>R</v>
      </c>
      <c r="F1056" s="177" t="str">
        <f>VLOOKUP(H1056,通道基本信息!B:K,5,0)</f>
        <v>W</v>
      </c>
      <c r="G1056" s="177" t="str">
        <f>VLOOKUP(H1056,通道基本信息!B:K,8,0)</f>
        <v>R</v>
      </c>
      <c r="H1056" s="177" t="s">
        <v>2057</v>
      </c>
      <c r="I1056" s="177">
        <v>7</v>
      </c>
      <c r="J1056" s="177">
        <v>207</v>
      </c>
      <c r="K1056" s="177">
        <v>27600</v>
      </c>
      <c r="L1056" s="177">
        <v>27807</v>
      </c>
      <c r="M1056" s="177"/>
      <c r="N1056" s="177" t="s">
        <v>2070</v>
      </c>
      <c r="O1056" s="2" t="str">
        <f>VLOOKUP(H1056,通道基本信息!B:L,3,FALSE)</f>
        <v>CS26</v>
      </c>
    </row>
    <row r="1057" s="2" customFormat="1" ht="13.5" hidden="1" customHeight="1" spans="1:15">
      <c r="A1057" s="177">
        <v>1054</v>
      </c>
      <c r="B1057" s="177" t="str">
        <f t="shared" si="32"/>
        <v>CS26-R101-4-1</v>
      </c>
      <c r="C1057" s="177" t="str">
        <f t="shared" si="33"/>
        <v>CS26-RK16L</v>
      </c>
      <c r="D1057" s="177" t="s">
        <v>2071</v>
      </c>
      <c r="E1057" s="177" t="str">
        <f>VLOOKUP(H1057,通道基本信息!B:K,6,0)</f>
        <v>R</v>
      </c>
      <c r="F1057" s="177" t="str">
        <f>VLOOKUP(H1057,通道基本信息!B:K,5,0)</f>
        <v>K</v>
      </c>
      <c r="G1057" s="177" t="str">
        <f>VLOOKUP(H1057,通道基本信息!B:K,8,0)</f>
        <v>L</v>
      </c>
      <c r="H1057" s="177" t="s">
        <v>2072</v>
      </c>
      <c r="I1057" s="177">
        <v>1</v>
      </c>
      <c r="J1057" s="177">
        <v>440</v>
      </c>
      <c r="K1057" s="177">
        <v>27600</v>
      </c>
      <c r="L1057" s="177">
        <v>28040</v>
      </c>
      <c r="M1057" s="177"/>
      <c r="N1057" s="177" t="s">
        <v>2073</v>
      </c>
      <c r="O1057" s="2" t="str">
        <f>VLOOKUP(H1057,通道基本信息!B:L,3,FALSE)</f>
        <v>CS26</v>
      </c>
    </row>
    <row r="1058" s="2" customFormat="1" ht="13.5" hidden="1" customHeight="1" spans="1:15">
      <c r="A1058" s="177">
        <v>1055</v>
      </c>
      <c r="B1058" s="177" t="str">
        <f t="shared" si="32"/>
        <v>CS26-R101-4-2</v>
      </c>
      <c r="C1058" s="177" t="str">
        <f t="shared" si="33"/>
        <v>CS26-RK20L</v>
      </c>
      <c r="D1058" s="177" t="s">
        <v>2074</v>
      </c>
      <c r="E1058" s="177" t="str">
        <f>VLOOKUP(H1058,通道基本信息!B:K,6,0)</f>
        <v>R</v>
      </c>
      <c r="F1058" s="177" t="str">
        <f>VLOOKUP(H1058,通道基本信息!B:K,5,0)</f>
        <v>K</v>
      </c>
      <c r="G1058" s="177" t="str">
        <f>VLOOKUP(H1058,通道基本信息!B:K,8,0)</f>
        <v>L</v>
      </c>
      <c r="H1058" s="177" t="s">
        <v>2072</v>
      </c>
      <c r="I1058" s="177">
        <v>2</v>
      </c>
      <c r="J1058" s="177">
        <v>440</v>
      </c>
      <c r="K1058" s="177">
        <v>28670</v>
      </c>
      <c r="L1058" s="177">
        <v>29110</v>
      </c>
      <c r="M1058" s="177"/>
      <c r="N1058" s="177" t="s">
        <v>2075</v>
      </c>
      <c r="O1058" s="2" t="str">
        <f>VLOOKUP(H1058,通道基本信息!B:L,3,FALSE)</f>
        <v>CS26</v>
      </c>
    </row>
    <row r="1059" s="2" customFormat="1" ht="13.5" hidden="1" customHeight="1" spans="1:15">
      <c r="A1059" s="177">
        <v>1056</v>
      </c>
      <c r="B1059" s="177" t="str">
        <f t="shared" si="32"/>
        <v>CS26-R101-4-3</v>
      </c>
      <c r="C1059" s="177" t="str">
        <f t="shared" si="33"/>
        <v>CS26-RK43L</v>
      </c>
      <c r="D1059" s="177" t="s">
        <v>2076</v>
      </c>
      <c r="E1059" s="177" t="str">
        <f>VLOOKUP(H1059,通道基本信息!B:K,6,0)</f>
        <v>R</v>
      </c>
      <c r="F1059" s="177" t="str">
        <f>VLOOKUP(H1059,通道基本信息!B:K,5,0)</f>
        <v>K</v>
      </c>
      <c r="G1059" s="177" t="str">
        <f>VLOOKUP(H1059,通道基本信息!B:K,8,0)</f>
        <v>L</v>
      </c>
      <c r="H1059" s="177" t="s">
        <v>2072</v>
      </c>
      <c r="I1059" s="177">
        <v>3</v>
      </c>
      <c r="J1059" s="177">
        <v>440</v>
      </c>
      <c r="K1059" s="177">
        <v>28170</v>
      </c>
      <c r="L1059" s="177">
        <v>28610</v>
      </c>
      <c r="M1059" s="177"/>
      <c r="N1059" s="177" t="s">
        <v>2077</v>
      </c>
      <c r="O1059" s="2" t="str">
        <f>VLOOKUP(H1059,通道基本信息!B:L,3,FALSE)</f>
        <v>CS26</v>
      </c>
    </row>
    <row r="1060" s="2" customFormat="1" ht="13.5" hidden="1" customHeight="1" spans="1:15">
      <c r="A1060" s="177">
        <v>1057</v>
      </c>
      <c r="B1060" s="177" t="str">
        <f t="shared" si="32"/>
        <v>CS26-R101-4-4</v>
      </c>
      <c r="C1060" s="177" t="str">
        <f t="shared" si="33"/>
        <v>CS26-RK45L</v>
      </c>
      <c r="D1060" s="177" t="s">
        <v>2078</v>
      </c>
      <c r="E1060" s="177" t="str">
        <f>VLOOKUP(H1060,通道基本信息!B:K,6,0)</f>
        <v>R</v>
      </c>
      <c r="F1060" s="177" t="str">
        <f>VLOOKUP(H1060,通道基本信息!B:K,5,0)</f>
        <v>K</v>
      </c>
      <c r="G1060" s="177" t="str">
        <f>VLOOKUP(H1060,通道基本信息!B:K,8,0)</f>
        <v>L</v>
      </c>
      <c r="H1060" s="177" t="s">
        <v>2072</v>
      </c>
      <c r="I1060" s="177">
        <v>4</v>
      </c>
      <c r="J1060" s="177">
        <v>440</v>
      </c>
      <c r="K1060" s="177">
        <v>27100</v>
      </c>
      <c r="L1060" s="177">
        <v>27540</v>
      </c>
      <c r="M1060" s="177"/>
      <c r="N1060" s="177" t="s">
        <v>2079</v>
      </c>
      <c r="O1060" s="2" t="str">
        <f>VLOOKUP(H1060,通道基本信息!B:L,3,FALSE)</f>
        <v>CS26</v>
      </c>
    </row>
    <row r="1061" s="2" customFormat="1" ht="13.5" hidden="1" customHeight="1" spans="1:15">
      <c r="A1061" s="177">
        <v>1058</v>
      </c>
      <c r="B1061" s="177" t="str">
        <f t="shared" si="32"/>
        <v>CS26-R102-4-1</v>
      </c>
      <c r="C1061" s="177" t="str">
        <f t="shared" si="33"/>
        <v>CS26-RK8R</v>
      </c>
      <c r="D1061" s="177" t="s">
        <v>2080</v>
      </c>
      <c r="E1061" s="177" t="str">
        <f>VLOOKUP(H1061,通道基本信息!B:K,6,0)</f>
        <v>R</v>
      </c>
      <c r="F1061" s="177" t="str">
        <f>VLOOKUP(H1061,通道基本信息!B:K,5,0)</f>
        <v>K</v>
      </c>
      <c r="G1061" s="177" t="str">
        <f>VLOOKUP(H1061,通道基本信息!B:K,8,0)</f>
        <v>R</v>
      </c>
      <c r="H1061" s="177" t="s">
        <v>2081</v>
      </c>
      <c r="I1061" s="177">
        <v>1</v>
      </c>
      <c r="J1061" s="177">
        <v>440</v>
      </c>
      <c r="K1061" s="177">
        <v>27600</v>
      </c>
      <c r="L1061" s="177">
        <v>28040</v>
      </c>
      <c r="M1061" s="177"/>
      <c r="N1061" s="177" t="s">
        <v>2082</v>
      </c>
      <c r="O1061" s="2" t="str">
        <f>VLOOKUP(H1061,通道基本信息!B:L,3,FALSE)</f>
        <v>CS26</v>
      </c>
    </row>
    <row r="1062" s="2" customFormat="1" ht="13.5" hidden="1" customHeight="1" spans="1:15">
      <c r="A1062" s="177">
        <v>1059</v>
      </c>
      <c r="B1062" s="177" t="str">
        <f t="shared" si="32"/>
        <v>CS26-R102-4-2</v>
      </c>
      <c r="C1062" s="177" t="str">
        <f t="shared" si="33"/>
        <v>CS26-RK15R</v>
      </c>
      <c r="D1062" s="177" t="s">
        <v>2083</v>
      </c>
      <c r="E1062" s="177" t="str">
        <f>VLOOKUP(H1062,通道基本信息!B:K,6,0)</f>
        <v>R</v>
      </c>
      <c r="F1062" s="177" t="str">
        <f>VLOOKUP(H1062,通道基本信息!B:K,5,0)</f>
        <v>K</v>
      </c>
      <c r="G1062" s="177" t="str">
        <f>VLOOKUP(H1062,通道基本信息!B:K,8,0)</f>
        <v>R</v>
      </c>
      <c r="H1062" s="177" t="s">
        <v>2081</v>
      </c>
      <c r="I1062" s="177">
        <v>2</v>
      </c>
      <c r="J1062" s="177">
        <v>440</v>
      </c>
      <c r="K1062" s="177">
        <v>28170</v>
      </c>
      <c r="L1062" s="177">
        <v>28610</v>
      </c>
      <c r="M1062" s="177"/>
      <c r="N1062" s="177" t="s">
        <v>2084</v>
      </c>
      <c r="O1062" s="2" t="str">
        <f>VLOOKUP(H1062,通道基本信息!B:L,3,FALSE)</f>
        <v>CS26</v>
      </c>
    </row>
    <row r="1063" s="2" customFormat="1" ht="13.5" hidden="1" customHeight="1" spans="1:15">
      <c r="A1063" s="177">
        <v>1060</v>
      </c>
      <c r="B1063" s="177" t="str">
        <f t="shared" si="32"/>
        <v>CS26-R102-4-3</v>
      </c>
      <c r="C1063" s="177" t="str">
        <f t="shared" si="33"/>
        <v>CS26-RK29R</v>
      </c>
      <c r="D1063" s="177" t="s">
        <v>2085</v>
      </c>
      <c r="E1063" s="177" t="str">
        <f>VLOOKUP(H1063,通道基本信息!B:K,6,0)</f>
        <v>R</v>
      </c>
      <c r="F1063" s="177" t="str">
        <f>VLOOKUP(H1063,通道基本信息!B:K,5,0)</f>
        <v>K</v>
      </c>
      <c r="G1063" s="177" t="str">
        <f>VLOOKUP(H1063,通道基本信息!B:K,8,0)</f>
        <v>R</v>
      </c>
      <c r="H1063" s="177" t="s">
        <v>2081</v>
      </c>
      <c r="I1063" s="177">
        <v>3</v>
      </c>
      <c r="J1063" s="177">
        <v>440</v>
      </c>
      <c r="K1063" s="177">
        <v>28670</v>
      </c>
      <c r="L1063" s="177">
        <v>29110</v>
      </c>
      <c r="M1063" s="177"/>
      <c r="N1063" s="177" t="s">
        <v>2086</v>
      </c>
      <c r="O1063" s="2" t="str">
        <f>VLOOKUP(H1063,通道基本信息!B:L,3,FALSE)</f>
        <v>CS26</v>
      </c>
    </row>
    <row r="1064" s="2" customFormat="1" ht="13.5" hidden="1" customHeight="1" spans="1:15">
      <c r="A1064" s="177">
        <v>1061</v>
      </c>
      <c r="B1064" s="177" t="str">
        <f t="shared" si="32"/>
        <v>CS26-R102-4-4</v>
      </c>
      <c r="C1064" s="177" t="str">
        <f t="shared" si="33"/>
        <v>CS26-RK38R</v>
      </c>
      <c r="D1064" s="177" t="s">
        <v>2087</v>
      </c>
      <c r="E1064" s="177" t="str">
        <f>VLOOKUP(H1064,通道基本信息!B:K,6,0)</f>
        <v>R</v>
      </c>
      <c r="F1064" s="177" t="str">
        <f>VLOOKUP(H1064,通道基本信息!B:K,5,0)</f>
        <v>K</v>
      </c>
      <c r="G1064" s="177" t="str">
        <f>VLOOKUP(H1064,通道基本信息!B:K,8,0)</f>
        <v>R</v>
      </c>
      <c r="H1064" s="177" t="s">
        <v>2081</v>
      </c>
      <c r="I1064" s="177">
        <v>4</v>
      </c>
      <c r="J1064" s="177">
        <v>440</v>
      </c>
      <c r="K1064" s="177">
        <v>27100</v>
      </c>
      <c r="L1064" s="177">
        <v>27540</v>
      </c>
      <c r="M1064" s="177"/>
      <c r="N1064" s="177" t="s">
        <v>2088</v>
      </c>
      <c r="O1064" s="2" t="str">
        <f>VLOOKUP(H1064,通道基本信息!B:L,3,FALSE)</f>
        <v>CS26</v>
      </c>
    </row>
    <row r="1065" s="2" customFormat="1" ht="13.5" hidden="1" customHeight="1" spans="1:15">
      <c r="A1065" s="177">
        <v>1062</v>
      </c>
      <c r="B1065" s="177" t="str">
        <f t="shared" si="32"/>
        <v>CS26-R103-4-1</v>
      </c>
      <c r="C1065" s="177" t="str">
        <f t="shared" si="33"/>
        <v>CS26-RC17L</v>
      </c>
      <c r="D1065" s="177" t="s">
        <v>2089</v>
      </c>
      <c r="E1065" s="177" t="str">
        <f>VLOOKUP(H1065,通道基本信息!B:K,6,0)</f>
        <v>R</v>
      </c>
      <c r="F1065" s="177" t="str">
        <f>VLOOKUP(H1065,通道基本信息!B:K,5,0)</f>
        <v>C</v>
      </c>
      <c r="G1065" s="177" t="str">
        <f>VLOOKUP(H1065,通道基本信息!B:K,8,0)</f>
        <v>L</v>
      </c>
      <c r="H1065" s="177" t="s">
        <v>2090</v>
      </c>
      <c r="I1065" s="177">
        <v>1</v>
      </c>
      <c r="J1065" s="177">
        <v>440</v>
      </c>
      <c r="K1065" s="177">
        <v>27100</v>
      </c>
      <c r="L1065" s="177">
        <v>27540</v>
      </c>
      <c r="M1065" s="177"/>
      <c r="N1065" s="177" t="s">
        <v>2091</v>
      </c>
      <c r="O1065" s="2" t="str">
        <f>VLOOKUP(H1065,通道基本信息!B:L,3,FALSE)</f>
        <v>CS26</v>
      </c>
    </row>
    <row r="1066" s="2" customFormat="1" ht="13.5" hidden="1" customHeight="1" spans="1:15">
      <c r="A1066" s="177">
        <v>1063</v>
      </c>
      <c r="B1066" s="177" t="str">
        <f t="shared" si="32"/>
        <v>CS26-R103-4-2</v>
      </c>
      <c r="C1066" s="177" t="str">
        <f t="shared" si="33"/>
        <v>CS26-RC19L</v>
      </c>
      <c r="D1066" s="177" t="s">
        <v>2092</v>
      </c>
      <c r="E1066" s="177" t="str">
        <f>VLOOKUP(H1066,通道基本信息!B:K,6,0)</f>
        <v>R</v>
      </c>
      <c r="F1066" s="177" t="str">
        <f>VLOOKUP(H1066,通道基本信息!B:K,5,0)</f>
        <v>C</v>
      </c>
      <c r="G1066" s="177" t="str">
        <f>VLOOKUP(H1066,通道基本信息!B:K,8,0)</f>
        <v>L</v>
      </c>
      <c r="H1066" s="177" t="s">
        <v>2090</v>
      </c>
      <c r="I1066" s="177">
        <v>2</v>
      </c>
      <c r="J1066" s="177">
        <v>440</v>
      </c>
      <c r="K1066" s="177">
        <v>28170</v>
      </c>
      <c r="L1066" s="177">
        <v>28610</v>
      </c>
      <c r="M1066" s="177"/>
      <c r="N1066" s="177" t="s">
        <v>2093</v>
      </c>
      <c r="O1066" s="2" t="str">
        <f>VLOOKUP(H1066,通道基本信息!B:L,3,FALSE)</f>
        <v>CS26</v>
      </c>
    </row>
    <row r="1067" s="2" customFormat="1" ht="13.5" hidden="1" customHeight="1" spans="1:15">
      <c r="A1067" s="177">
        <v>1064</v>
      </c>
      <c r="B1067" s="177" t="str">
        <f t="shared" si="32"/>
        <v>CS26-R103-4-3</v>
      </c>
      <c r="C1067" s="177" t="str">
        <f t="shared" si="33"/>
        <v>CS26-RC32L</v>
      </c>
      <c r="D1067" s="177" t="s">
        <v>2094</v>
      </c>
      <c r="E1067" s="177" t="str">
        <f>VLOOKUP(H1067,通道基本信息!B:K,6,0)</f>
        <v>R</v>
      </c>
      <c r="F1067" s="177" t="str">
        <f>VLOOKUP(H1067,通道基本信息!B:K,5,0)</f>
        <v>C</v>
      </c>
      <c r="G1067" s="177" t="str">
        <f>VLOOKUP(H1067,通道基本信息!B:K,8,0)</f>
        <v>L</v>
      </c>
      <c r="H1067" s="177" t="s">
        <v>2090</v>
      </c>
      <c r="I1067" s="177">
        <v>3</v>
      </c>
      <c r="J1067" s="177">
        <v>440</v>
      </c>
      <c r="K1067" s="177">
        <v>27600</v>
      </c>
      <c r="L1067" s="177">
        <v>28040</v>
      </c>
      <c r="M1067" s="177"/>
      <c r="N1067" s="177" t="s">
        <v>2095</v>
      </c>
      <c r="O1067" s="2" t="str">
        <f>VLOOKUP(H1067,通道基本信息!B:L,3,FALSE)</f>
        <v>CS26</v>
      </c>
    </row>
    <row r="1068" s="2" customFormat="1" ht="13.5" hidden="1" customHeight="1" spans="1:15">
      <c r="A1068" s="177">
        <v>1065</v>
      </c>
      <c r="B1068" s="177" t="str">
        <f t="shared" si="32"/>
        <v>CS26-R103-4-4</v>
      </c>
      <c r="C1068" s="177" t="str">
        <f t="shared" si="33"/>
        <v>CS26-RC34L</v>
      </c>
      <c r="D1068" s="177" t="s">
        <v>2096</v>
      </c>
      <c r="E1068" s="177" t="str">
        <f>VLOOKUP(H1068,通道基本信息!B:K,6,0)</f>
        <v>R</v>
      </c>
      <c r="F1068" s="177" t="str">
        <f>VLOOKUP(H1068,通道基本信息!B:K,5,0)</f>
        <v>C</v>
      </c>
      <c r="G1068" s="177" t="str">
        <f>VLOOKUP(H1068,通道基本信息!B:K,8,0)</f>
        <v>L</v>
      </c>
      <c r="H1068" s="177" t="s">
        <v>2090</v>
      </c>
      <c r="I1068" s="177">
        <v>4</v>
      </c>
      <c r="J1068" s="177">
        <v>440</v>
      </c>
      <c r="K1068" s="177">
        <v>28670</v>
      </c>
      <c r="L1068" s="177">
        <v>29110</v>
      </c>
      <c r="M1068" s="177"/>
      <c r="N1068" s="177" t="s">
        <v>2097</v>
      </c>
      <c r="O1068" s="2" t="str">
        <f>VLOOKUP(H1068,通道基本信息!B:L,3,FALSE)</f>
        <v>CS26</v>
      </c>
    </row>
    <row r="1069" s="2" customFormat="1" ht="13.5" hidden="1" customHeight="1" spans="1:15">
      <c r="A1069" s="177">
        <v>1066</v>
      </c>
      <c r="B1069" s="177" t="str">
        <f t="shared" si="32"/>
        <v>CS26-R104-4-1</v>
      </c>
      <c r="C1069" s="177" t="str">
        <f t="shared" si="33"/>
        <v>CS26-RC25R</v>
      </c>
      <c r="D1069" s="177" t="s">
        <v>2098</v>
      </c>
      <c r="E1069" s="177" t="str">
        <f>VLOOKUP(H1069,通道基本信息!B:K,6,0)</f>
        <v>R</v>
      </c>
      <c r="F1069" s="177" t="str">
        <f>VLOOKUP(H1069,通道基本信息!B:K,5,0)</f>
        <v>C</v>
      </c>
      <c r="G1069" s="177" t="str">
        <f>VLOOKUP(H1069,通道基本信息!B:K,8,0)</f>
        <v>R</v>
      </c>
      <c r="H1069" s="177" t="s">
        <v>2099</v>
      </c>
      <c r="I1069" s="177">
        <v>1</v>
      </c>
      <c r="J1069" s="177">
        <v>440</v>
      </c>
      <c r="K1069" s="177">
        <v>28670</v>
      </c>
      <c r="L1069" s="177">
        <v>29110</v>
      </c>
      <c r="M1069" s="177"/>
      <c r="N1069" s="177" t="s">
        <v>2100</v>
      </c>
      <c r="O1069" s="2" t="str">
        <f>VLOOKUP(H1069,通道基本信息!B:L,3,FALSE)</f>
        <v>CS26</v>
      </c>
    </row>
    <row r="1070" s="2" customFormat="1" ht="13.5" hidden="1" customHeight="1" spans="1:15">
      <c r="A1070" s="177">
        <v>1067</v>
      </c>
      <c r="B1070" s="177" t="str">
        <f t="shared" si="32"/>
        <v>CS26-R104-4-2</v>
      </c>
      <c r="C1070" s="177" t="str">
        <f t="shared" si="33"/>
        <v>CS26-RC26R</v>
      </c>
      <c r="D1070" s="177" t="s">
        <v>2101</v>
      </c>
      <c r="E1070" s="177" t="str">
        <f>VLOOKUP(H1070,通道基本信息!B:K,6,0)</f>
        <v>R</v>
      </c>
      <c r="F1070" s="177" t="str">
        <f>VLOOKUP(H1070,通道基本信息!B:K,5,0)</f>
        <v>C</v>
      </c>
      <c r="G1070" s="177" t="str">
        <f>VLOOKUP(H1070,通道基本信息!B:K,8,0)</f>
        <v>R</v>
      </c>
      <c r="H1070" s="177" t="s">
        <v>2099</v>
      </c>
      <c r="I1070" s="177">
        <v>2</v>
      </c>
      <c r="J1070" s="177">
        <v>440</v>
      </c>
      <c r="K1070" s="177">
        <v>27100</v>
      </c>
      <c r="L1070" s="177">
        <v>27540</v>
      </c>
      <c r="M1070" s="177"/>
      <c r="N1070" s="177" t="s">
        <v>2102</v>
      </c>
      <c r="O1070" s="2" t="str">
        <f>VLOOKUP(H1070,通道基本信息!B:L,3,FALSE)</f>
        <v>CS26</v>
      </c>
    </row>
    <row r="1071" s="2" customFormat="1" ht="13.5" hidden="1" customHeight="1" spans="1:15">
      <c r="A1071" s="177">
        <v>1068</v>
      </c>
      <c r="B1071" s="177" t="str">
        <f t="shared" si="32"/>
        <v>CS26-R104-4-3</v>
      </c>
      <c r="C1071" s="177" t="str">
        <f t="shared" si="33"/>
        <v>CS26-RC40R</v>
      </c>
      <c r="D1071" s="177" t="s">
        <v>2103</v>
      </c>
      <c r="E1071" s="177" t="str">
        <f>VLOOKUP(H1071,通道基本信息!B:K,6,0)</f>
        <v>R</v>
      </c>
      <c r="F1071" s="177" t="str">
        <f>VLOOKUP(H1071,通道基本信息!B:K,5,0)</f>
        <v>C</v>
      </c>
      <c r="G1071" s="177" t="str">
        <f>VLOOKUP(H1071,通道基本信息!B:K,8,0)</f>
        <v>R</v>
      </c>
      <c r="H1071" s="177" t="s">
        <v>2099</v>
      </c>
      <c r="I1071" s="177">
        <v>3</v>
      </c>
      <c r="J1071" s="177">
        <v>440</v>
      </c>
      <c r="K1071" s="177">
        <v>28170</v>
      </c>
      <c r="L1071" s="177">
        <v>28610</v>
      </c>
      <c r="M1071" s="177"/>
      <c r="N1071" s="177" t="s">
        <v>2104</v>
      </c>
      <c r="O1071" s="2" t="str">
        <f>VLOOKUP(H1071,通道基本信息!B:L,3,FALSE)</f>
        <v>CS26</v>
      </c>
    </row>
    <row r="1072" s="2" customFormat="1" ht="13.5" hidden="1" customHeight="1" spans="1:15">
      <c r="A1072" s="177">
        <v>1069</v>
      </c>
      <c r="B1072" s="177" t="str">
        <f t="shared" si="32"/>
        <v>CS26-R104-4-4</v>
      </c>
      <c r="C1072" s="177" t="str">
        <f t="shared" si="33"/>
        <v>CS26-RC41R</v>
      </c>
      <c r="D1072" s="177" t="s">
        <v>2105</v>
      </c>
      <c r="E1072" s="177" t="str">
        <f>VLOOKUP(H1072,通道基本信息!B:K,6,0)</f>
        <v>R</v>
      </c>
      <c r="F1072" s="177" t="str">
        <f>VLOOKUP(H1072,通道基本信息!B:K,5,0)</f>
        <v>C</v>
      </c>
      <c r="G1072" s="177" t="str">
        <f>VLOOKUP(H1072,通道基本信息!B:K,8,0)</f>
        <v>R</v>
      </c>
      <c r="H1072" s="177" t="s">
        <v>2099</v>
      </c>
      <c r="I1072" s="177">
        <v>4</v>
      </c>
      <c r="J1072" s="177">
        <v>440</v>
      </c>
      <c r="K1072" s="177">
        <v>27600</v>
      </c>
      <c r="L1072" s="177">
        <v>28040</v>
      </c>
      <c r="M1072" s="177"/>
      <c r="N1072" s="177" t="s">
        <v>2106</v>
      </c>
      <c r="O1072" s="2" t="str">
        <f>VLOOKUP(H1072,通道基本信息!B:L,3,FALSE)</f>
        <v>CS26</v>
      </c>
    </row>
    <row r="1073" s="2" customFormat="1" ht="13.5" hidden="1" customHeight="1" spans="1:15">
      <c r="A1073" s="177">
        <v>1070</v>
      </c>
      <c r="B1073" s="177" t="str">
        <f t="shared" si="32"/>
        <v>CS26-R105-8-1</v>
      </c>
      <c r="C1073" s="177" t="str">
        <f t="shared" si="33"/>
        <v>CS26-RH22L</v>
      </c>
      <c r="D1073" s="177" t="s">
        <v>2107</v>
      </c>
      <c r="E1073" s="177" t="str">
        <f>VLOOKUP(H1073,通道基本信息!B:K,6,0)</f>
        <v>R</v>
      </c>
      <c r="F1073" s="177" t="str">
        <f>VLOOKUP(H1073,通道基本信息!B:K,5,0)</f>
        <v>H</v>
      </c>
      <c r="G1073" s="177" t="str">
        <f>VLOOKUP(H1073,通道基本信息!B:K,8,0)</f>
        <v>L</v>
      </c>
      <c r="H1073" s="177" t="s">
        <v>2108</v>
      </c>
      <c r="I1073" s="177">
        <v>1</v>
      </c>
      <c r="J1073" s="177">
        <v>207</v>
      </c>
      <c r="K1073" s="177">
        <v>28903</v>
      </c>
      <c r="L1073" s="177">
        <v>29110</v>
      </c>
      <c r="M1073" s="177"/>
      <c r="N1073" s="177" t="s">
        <v>2109</v>
      </c>
      <c r="O1073" s="2" t="str">
        <f>VLOOKUP(H1073,通道基本信息!B:L,3,FALSE)</f>
        <v>CS26</v>
      </c>
    </row>
    <row r="1074" s="2" customFormat="1" ht="13.5" hidden="1" customHeight="1" spans="1:15">
      <c r="A1074" s="177">
        <v>1071</v>
      </c>
      <c r="B1074" s="177" t="str">
        <f t="shared" si="32"/>
        <v>CS26-R105-8-2</v>
      </c>
      <c r="C1074" s="177" t="str">
        <f t="shared" si="33"/>
        <v>CS26-RH35L</v>
      </c>
      <c r="D1074" s="177" t="s">
        <v>2110</v>
      </c>
      <c r="E1074" s="177" t="str">
        <f>VLOOKUP(H1074,通道基本信息!B:K,6,0)</f>
        <v>R</v>
      </c>
      <c r="F1074" s="177" t="str">
        <f>VLOOKUP(H1074,通道基本信息!B:K,5,0)</f>
        <v>H</v>
      </c>
      <c r="G1074" s="177" t="str">
        <f>VLOOKUP(H1074,通道基本信息!B:K,8,0)</f>
        <v>L</v>
      </c>
      <c r="H1074" s="177" t="s">
        <v>2108</v>
      </c>
      <c r="I1074" s="177">
        <v>2</v>
      </c>
      <c r="J1074" s="177">
        <v>207</v>
      </c>
      <c r="K1074" s="177">
        <v>27333</v>
      </c>
      <c r="L1074" s="177">
        <v>27540</v>
      </c>
      <c r="M1074" s="177"/>
      <c r="N1074" s="177" t="s">
        <v>2111</v>
      </c>
      <c r="O1074" s="2" t="str">
        <f>VLOOKUP(H1074,通道基本信息!B:L,3,FALSE)</f>
        <v>CS26</v>
      </c>
    </row>
    <row r="1075" s="2" customFormat="1" ht="13.5" hidden="1" customHeight="1" spans="1:15">
      <c r="A1075" s="177">
        <v>1072</v>
      </c>
      <c r="B1075" s="177" t="str">
        <f t="shared" si="32"/>
        <v>CS26-R105-8-3</v>
      </c>
      <c r="C1075" s="177" t="str">
        <f t="shared" si="33"/>
        <v>CS26-RH36L</v>
      </c>
      <c r="D1075" s="177" t="s">
        <v>2112</v>
      </c>
      <c r="E1075" s="177" t="str">
        <f>VLOOKUP(H1075,通道基本信息!B:K,6,0)</f>
        <v>R</v>
      </c>
      <c r="F1075" s="177" t="str">
        <f>VLOOKUP(H1075,通道基本信息!B:K,5,0)</f>
        <v>H</v>
      </c>
      <c r="G1075" s="177" t="str">
        <f>VLOOKUP(H1075,通道基本信息!B:K,8,0)</f>
        <v>L</v>
      </c>
      <c r="H1075" s="177" t="s">
        <v>2108</v>
      </c>
      <c r="I1075" s="177">
        <v>3</v>
      </c>
      <c r="J1075" s="177">
        <v>207</v>
      </c>
      <c r="K1075" s="177">
        <v>27833</v>
      </c>
      <c r="L1075" s="177">
        <v>28040</v>
      </c>
      <c r="M1075" s="177"/>
      <c r="N1075" s="177" t="s">
        <v>2113</v>
      </c>
      <c r="O1075" s="2" t="str">
        <f>VLOOKUP(H1075,通道基本信息!B:L,3,FALSE)</f>
        <v>CS26</v>
      </c>
    </row>
    <row r="1076" s="2" customFormat="1" ht="13.5" hidden="1" customHeight="1" spans="1:15">
      <c r="A1076" s="177">
        <v>1073</v>
      </c>
      <c r="B1076" s="177" t="str">
        <f t="shared" si="32"/>
        <v>CS26-R105-8-4</v>
      </c>
      <c r="C1076" s="177" t="str">
        <f t="shared" si="33"/>
        <v>CS26-RH37L</v>
      </c>
      <c r="D1076" s="177" t="s">
        <v>2114</v>
      </c>
      <c r="E1076" s="177" t="str">
        <f>VLOOKUP(H1076,通道基本信息!B:K,6,0)</f>
        <v>R</v>
      </c>
      <c r="F1076" s="177" t="str">
        <f>VLOOKUP(H1076,通道基本信息!B:K,5,0)</f>
        <v>H</v>
      </c>
      <c r="G1076" s="177" t="str">
        <f>VLOOKUP(H1076,通道基本信息!B:K,8,0)</f>
        <v>L</v>
      </c>
      <c r="H1076" s="177" t="s">
        <v>2108</v>
      </c>
      <c r="I1076" s="177">
        <v>4</v>
      </c>
      <c r="J1076" s="177">
        <v>207</v>
      </c>
      <c r="K1076" s="177">
        <v>27100</v>
      </c>
      <c r="L1076" s="177">
        <v>27307</v>
      </c>
      <c r="M1076" s="177"/>
      <c r="N1076" s="177" t="s">
        <v>2115</v>
      </c>
      <c r="O1076" s="2" t="str">
        <f>VLOOKUP(H1076,通道基本信息!B:L,3,FALSE)</f>
        <v>CS26</v>
      </c>
    </row>
    <row r="1077" s="2" customFormat="1" ht="13.5" hidden="1" customHeight="1" spans="1:15">
      <c r="A1077" s="177">
        <v>1074</v>
      </c>
      <c r="B1077" s="177" t="str">
        <f t="shared" si="32"/>
        <v>CS26-R105-8-5</v>
      </c>
      <c r="C1077" s="177" t="str">
        <f t="shared" si="33"/>
        <v>CS26-RH47L</v>
      </c>
      <c r="D1077" s="177" t="s">
        <v>2116</v>
      </c>
      <c r="E1077" s="177" t="str">
        <f>VLOOKUP(H1077,通道基本信息!B:K,6,0)</f>
        <v>R</v>
      </c>
      <c r="F1077" s="177" t="str">
        <f>VLOOKUP(H1077,通道基本信息!B:K,5,0)</f>
        <v>H</v>
      </c>
      <c r="G1077" s="177" t="str">
        <f>VLOOKUP(H1077,通道基本信息!B:K,8,0)</f>
        <v>L</v>
      </c>
      <c r="H1077" s="177" t="s">
        <v>2108</v>
      </c>
      <c r="I1077" s="177">
        <v>5</v>
      </c>
      <c r="J1077" s="177">
        <v>207</v>
      </c>
      <c r="K1077" s="177">
        <v>28170</v>
      </c>
      <c r="L1077" s="177">
        <v>28377</v>
      </c>
      <c r="M1077" s="177"/>
      <c r="N1077" s="177" t="s">
        <v>2117</v>
      </c>
      <c r="O1077" s="2" t="str">
        <f>VLOOKUP(H1077,通道基本信息!B:L,3,FALSE)</f>
        <v>CS26</v>
      </c>
    </row>
    <row r="1078" s="2" customFormat="1" ht="13.5" hidden="1" customHeight="1" spans="1:15">
      <c r="A1078" s="177">
        <v>1075</v>
      </c>
      <c r="B1078" s="177" t="str">
        <f t="shared" si="32"/>
        <v>CS26-R105-8-6</v>
      </c>
      <c r="C1078" s="177" t="str">
        <f t="shared" si="33"/>
        <v>CS26-RH54L</v>
      </c>
      <c r="D1078" s="177" t="s">
        <v>2118</v>
      </c>
      <c r="E1078" s="177" t="str">
        <f>VLOOKUP(H1078,通道基本信息!B:K,6,0)</f>
        <v>R</v>
      </c>
      <c r="F1078" s="177" t="str">
        <f>VLOOKUP(H1078,通道基本信息!B:K,5,0)</f>
        <v>H</v>
      </c>
      <c r="G1078" s="177" t="str">
        <f>VLOOKUP(H1078,通道基本信息!B:K,8,0)</f>
        <v>L</v>
      </c>
      <c r="H1078" s="177" t="s">
        <v>2108</v>
      </c>
      <c r="I1078" s="177">
        <v>6</v>
      </c>
      <c r="J1078" s="177">
        <v>207</v>
      </c>
      <c r="K1078" s="177">
        <v>28403</v>
      </c>
      <c r="L1078" s="177">
        <v>28610</v>
      </c>
      <c r="M1078" s="177"/>
      <c r="N1078" s="177" t="s">
        <v>2119</v>
      </c>
      <c r="O1078" s="2" t="str">
        <f>VLOOKUP(H1078,通道基本信息!B:L,3,FALSE)</f>
        <v>CS26</v>
      </c>
    </row>
    <row r="1079" s="2" customFormat="1" ht="13.5" hidden="1" customHeight="1" spans="1:15">
      <c r="A1079" s="177">
        <v>1076</v>
      </c>
      <c r="B1079" s="177" t="str">
        <f t="shared" si="32"/>
        <v>CS26-R105-8-7</v>
      </c>
      <c r="C1079" s="177" t="str">
        <f t="shared" si="33"/>
        <v>CS26-RH55L</v>
      </c>
      <c r="D1079" s="177" t="s">
        <v>2120</v>
      </c>
      <c r="E1079" s="177" t="str">
        <f>VLOOKUP(H1079,通道基本信息!B:K,6,0)</f>
        <v>R</v>
      </c>
      <c r="F1079" s="177" t="str">
        <f>VLOOKUP(H1079,通道基本信息!B:K,5,0)</f>
        <v>H</v>
      </c>
      <c r="G1079" s="177" t="str">
        <f>VLOOKUP(H1079,通道基本信息!B:K,8,0)</f>
        <v>L</v>
      </c>
      <c r="H1079" s="177" t="s">
        <v>2108</v>
      </c>
      <c r="I1079" s="177">
        <v>7</v>
      </c>
      <c r="J1079" s="177">
        <v>207</v>
      </c>
      <c r="K1079" s="177">
        <v>27600</v>
      </c>
      <c r="L1079" s="177">
        <v>27807</v>
      </c>
      <c r="M1079" s="177"/>
      <c r="N1079" s="177" t="s">
        <v>2121</v>
      </c>
      <c r="O1079" s="2" t="str">
        <f>VLOOKUP(H1079,通道基本信息!B:L,3,FALSE)</f>
        <v>CS26</v>
      </c>
    </row>
    <row r="1080" s="2" customFormat="1" ht="13.5" hidden="1" customHeight="1" spans="1:15">
      <c r="A1080" s="177">
        <v>1077</v>
      </c>
      <c r="B1080" s="177" t="str">
        <f t="shared" si="32"/>
        <v>CS26-R105-8-8</v>
      </c>
      <c r="C1080" s="177" t="str">
        <f t="shared" si="33"/>
        <v>CS26-RH59L</v>
      </c>
      <c r="D1080" s="177" t="s">
        <v>2122</v>
      </c>
      <c r="E1080" s="177" t="str">
        <f>VLOOKUP(H1080,通道基本信息!B:K,6,0)</f>
        <v>R</v>
      </c>
      <c r="F1080" s="177" t="str">
        <f>VLOOKUP(H1080,通道基本信息!B:K,5,0)</f>
        <v>H</v>
      </c>
      <c r="G1080" s="177" t="str">
        <f>VLOOKUP(H1080,通道基本信息!B:K,8,0)</f>
        <v>L</v>
      </c>
      <c r="H1080" s="177" t="s">
        <v>2108</v>
      </c>
      <c r="I1080" s="177">
        <v>8</v>
      </c>
      <c r="J1080" s="177">
        <v>207</v>
      </c>
      <c r="K1080" s="177">
        <v>28670</v>
      </c>
      <c r="L1080" s="177">
        <v>28877</v>
      </c>
      <c r="M1080" s="177"/>
      <c r="N1080" s="177" t="s">
        <v>2123</v>
      </c>
      <c r="O1080" s="2" t="str">
        <f>VLOOKUP(H1080,通道基本信息!B:L,3,FALSE)</f>
        <v>CS26</v>
      </c>
    </row>
    <row r="1081" s="2" customFormat="1" ht="13.5" hidden="1" customHeight="1" spans="1:15">
      <c r="A1081" s="177">
        <v>1078</v>
      </c>
      <c r="B1081" s="177" t="str">
        <f t="shared" si="32"/>
        <v>CS26-R106-8-1</v>
      </c>
      <c r="C1081" s="177" t="str">
        <f t="shared" si="33"/>
        <v>CS26-RH42R</v>
      </c>
      <c r="D1081" s="177" t="s">
        <v>2124</v>
      </c>
      <c r="E1081" s="177" t="str">
        <f>VLOOKUP(H1081,通道基本信息!B:K,6,0)</f>
        <v>R</v>
      </c>
      <c r="F1081" s="177" t="str">
        <f>VLOOKUP(H1081,通道基本信息!B:K,5,0)</f>
        <v>H</v>
      </c>
      <c r="G1081" s="177" t="str">
        <f>VLOOKUP(H1081,通道基本信息!B:K,8,0)</f>
        <v>R</v>
      </c>
      <c r="H1081" s="177" t="s">
        <v>2125</v>
      </c>
      <c r="I1081" s="177">
        <v>1</v>
      </c>
      <c r="J1081" s="177">
        <v>207</v>
      </c>
      <c r="K1081" s="177">
        <v>27100</v>
      </c>
      <c r="L1081" s="177">
        <v>27307</v>
      </c>
      <c r="M1081" s="177"/>
      <c r="N1081" s="177" t="s">
        <v>2126</v>
      </c>
      <c r="O1081" s="2" t="str">
        <f>VLOOKUP(H1081,通道基本信息!B:L,3,FALSE)</f>
        <v>CS26</v>
      </c>
    </row>
    <row r="1082" s="2" customFormat="1" ht="13.5" hidden="1" customHeight="1" spans="1:15">
      <c r="A1082" s="177">
        <v>1079</v>
      </c>
      <c r="B1082" s="177" t="str">
        <f t="shared" si="32"/>
        <v>CS26-R106-8-2</v>
      </c>
      <c r="C1082" s="177" t="str">
        <f t="shared" si="33"/>
        <v>CS26-RH49R</v>
      </c>
      <c r="D1082" s="177" t="s">
        <v>2127</v>
      </c>
      <c r="E1082" s="177" t="str">
        <f>VLOOKUP(H1082,通道基本信息!B:K,6,0)</f>
        <v>R</v>
      </c>
      <c r="F1082" s="177" t="str">
        <f>VLOOKUP(H1082,通道基本信息!B:K,5,0)</f>
        <v>H</v>
      </c>
      <c r="G1082" s="177" t="str">
        <f>VLOOKUP(H1082,通道基本信息!B:K,8,0)</f>
        <v>R</v>
      </c>
      <c r="H1082" s="177" t="s">
        <v>2125</v>
      </c>
      <c r="I1082" s="177">
        <v>2</v>
      </c>
      <c r="J1082" s="177">
        <v>207</v>
      </c>
      <c r="K1082" s="177">
        <v>28670</v>
      </c>
      <c r="L1082" s="177">
        <v>28877</v>
      </c>
      <c r="M1082" s="177"/>
      <c r="N1082" s="177" t="s">
        <v>2128</v>
      </c>
      <c r="O1082" s="2" t="str">
        <f>VLOOKUP(H1082,通道基本信息!B:L,3,FALSE)</f>
        <v>CS26</v>
      </c>
    </row>
    <row r="1083" s="2" customFormat="1" ht="13.5" hidden="1" customHeight="1" spans="1:15">
      <c r="A1083" s="177">
        <v>1080</v>
      </c>
      <c r="B1083" s="177" t="str">
        <f t="shared" si="32"/>
        <v>CS26-R106-8-3</v>
      </c>
      <c r="C1083" s="177" t="str">
        <f t="shared" si="33"/>
        <v>CS26-RH51R</v>
      </c>
      <c r="D1083" s="177" t="s">
        <v>2129</v>
      </c>
      <c r="E1083" s="177" t="str">
        <f>VLOOKUP(H1083,通道基本信息!B:K,6,0)</f>
        <v>R</v>
      </c>
      <c r="F1083" s="177" t="str">
        <f>VLOOKUP(H1083,通道基本信息!B:K,5,0)</f>
        <v>H</v>
      </c>
      <c r="G1083" s="177" t="str">
        <f>VLOOKUP(H1083,通道基本信息!B:K,8,0)</f>
        <v>R</v>
      </c>
      <c r="H1083" s="177" t="s">
        <v>2125</v>
      </c>
      <c r="I1083" s="177">
        <v>3</v>
      </c>
      <c r="J1083" s="177">
        <v>207</v>
      </c>
      <c r="K1083" s="177">
        <v>28903</v>
      </c>
      <c r="L1083" s="177">
        <v>29110</v>
      </c>
      <c r="M1083" s="177"/>
      <c r="N1083" s="177" t="s">
        <v>2130</v>
      </c>
      <c r="O1083" s="2" t="str">
        <f>VLOOKUP(H1083,通道基本信息!B:L,3,FALSE)</f>
        <v>CS26</v>
      </c>
    </row>
    <row r="1084" s="2" customFormat="1" ht="13.5" hidden="1" customHeight="1" spans="1:15">
      <c r="A1084" s="177">
        <v>1081</v>
      </c>
      <c r="B1084" s="177" t="str">
        <f t="shared" si="32"/>
        <v>CS26-R106-8-4</v>
      </c>
      <c r="C1084" s="177" t="str">
        <f t="shared" si="33"/>
        <v>CS26-RH52R</v>
      </c>
      <c r="D1084" s="177" t="s">
        <v>2131</v>
      </c>
      <c r="E1084" s="177" t="str">
        <f>VLOOKUP(H1084,通道基本信息!B:K,6,0)</f>
        <v>R</v>
      </c>
      <c r="F1084" s="177" t="str">
        <f>VLOOKUP(H1084,通道基本信息!B:K,5,0)</f>
        <v>H</v>
      </c>
      <c r="G1084" s="177" t="str">
        <f>VLOOKUP(H1084,通道基本信息!B:K,8,0)</f>
        <v>R</v>
      </c>
      <c r="H1084" s="177" t="s">
        <v>2125</v>
      </c>
      <c r="I1084" s="177">
        <v>4</v>
      </c>
      <c r="J1084" s="177">
        <v>207</v>
      </c>
      <c r="K1084" s="177">
        <v>28170</v>
      </c>
      <c r="L1084" s="177">
        <v>28377</v>
      </c>
      <c r="M1084" s="177"/>
      <c r="N1084" s="177" t="s">
        <v>2132</v>
      </c>
      <c r="O1084" s="2" t="str">
        <f>VLOOKUP(H1084,通道基本信息!B:L,3,FALSE)</f>
        <v>CS26</v>
      </c>
    </row>
    <row r="1085" s="2" customFormat="1" ht="13.5" hidden="1" customHeight="1" spans="1:15">
      <c r="A1085" s="177">
        <v>1082</v>
      </c>
      <c r="B1085" s="177" t="str">
        <f t="shared" si="32"/>
        <v>CS26-R106-8-5</v>
      </c>
      <c r="C1085" s="177" t="str">
        <f t="shared" si="33"/>
        <v>CS26-RH57R</v>
      </c>
      <c r="D1085" s="177" t="s">
        <v>2133</v>
      </c>
      <c r="E1085" s="177" t="str">
        <f>VLOOKUP(H1085,通道基本信息!B:K,6,0)</f>
        <v>R</v>
      </c>
      <c r="F1085" s="177" t="str">
        <f>VLOOKUP(H1085,通道基本信息!B:K,5,0)</f>
        <v>H</v>
      </c>
      <c r="G1085" s="177" t="str">
        <f>VLOOKUP(H1085,通道基本信息!B:K,8,0)</f>
        <v>R</v>
      </c>
      <c r="H1085" s="177" t="s">
        <v>2125</v>
      </c>
      <c r="I1085" s="177">
        <v>5</v>
      </c>
      <c r="J1085" s="177">
        <v>207</v>
      </c>
      <c r="K1085" s="177">
        <v>27333</v>
      </c>
      <c r="L1085" s="177">
        <v>27540</v>
      </c>
      <c r="M1085" s="177"/>
      <c r="N1085" s="177" t="s">
        <v>2134</v>
      </c>
      <c r="O1085" s="2" t="str">
        <f>VLOOKUP(H1085,通道基本信息!B:L,3,FALSE)</f>
        <v>CS26</v>
      </c>
    </row>
    <row r="1086" s="2" customFormat="1" ht="13.5" hidden="1" customHeight="1" spans="1:15">
      <c r="A1086" s="177">
        <v>1083</v>
      </c>
      <c r="B1086" s="177" t="str">
        <f t="shared" si="32"/>
        <v>CS26-R106-8-6</v>
      </c>
      <c r="C1086" s="177" t="str">
        <f t="shared" si="33"/>
        <v>CS26-RH58R</v>
      </c>
      <c r="D1086" s="177" t="s">
        <v>2135</v>
      </c>
      <c r="E1086" s="177" t="str">
        <f>VLOOKUP(H1086,通道基本信息!B:K,6,0)</f>
        <v>R</v>
      </c>
      <c r="F1086" s="177" t="str">
        <f>VLOOKUP(H1086,通道基本信息!B:K,5,0)</f>
        <v>H</v>
      </c>
      <c r="G1086" s="177" t="str">
        <f>VLOOKUP(H1086,通道基本信息!B:K,8,0)</f>
        <v>R</v>
      </c>
      <c r="H1086" s="177" t="s">
        <v>2125</v>
      </c>
      <c r="I1086" s="177">
        <v>6</v>
      </c>
      <c r="J1086" s="177">
        <v>207</v>
      </c>
      <c r="K1086" s="177">
        <v>27833</v>
      </c>
      <c r="L1086" s="177">
        <v>28040</v>
      </c>
      <c r="M1086" s="177"/>
      <c r="N1086" s="177" t="s">
        <v>2136</v>
      </c>
      <c r="O1086" s="2" t="str">
        <f>VLOOKUP(H1086,通道基本信息!B:L,3,FALSE)</f>
        <v>CS26</v>
      </c>
    </row>
    <row r="1087" s="2" customFormat="1" ht="13.5" hidden="1" customHeight="1" spans="1:15">
      <c r="A1087" s="177">
        <v>1084</v>
      </c>
      <c r="B1087" s="177" t="str">
        <f t="shared" si="32"/>
        <v>CS26-R106-8-7</v>
      </c>
      <c r="C1087" s="177" t="str">
        <f t="shared" si="33"/>
        <v>CS26-RH60R</v>
      </c>
      <c r="D1087" s="177" t="s">
        <v>2137</v>
      </c>
      <c r="E1087" s="177" t="str">
        <f>VLOOKUP(H1087,通道基本信息!B:K,6,0)</f>
        <v>R</v>
      </c>
      <c r="F1087" s="177" t="str">
        <f>VLOOKUP(H1087,通道基本信息!B:K,5,0)</f>
        <v>H</v>
      </c>
      <c r="G1087" s="177" t="str">
        <f>VLOOKUP(H1087,通道基本信息!B:K,8,0)</f>
        <v>R</v>
      </c>
      <c r="H1087" s="177" t="s">
        <v>2125</v>
      </c>
      <c r="I1087" s="177">
        <v>7</v>
      </c>
      <c r="J1087" s="177">
        <v>207</v>
      </c>
      <c r="K1087" s="177">
        <v>27600</v>
      </c>
      <c r="L1087" s="177">
        <v>27807</v>
      </c>
      <c r="M1087" s="177"/>
      <c r="N1087" s="177" t="s">
        <v>2138</v>
      </c>
      <c r="O1087" s="2" t="str">
        <f>VLOOKUP(H1087,通道基本信息!B:L,3,FALSE)</f>
        <v>CS26</v>
      </c>
    </row>
    <row r="1088" s="2" customFormat="1" ht="13.5" hidden="1" customHeight="1" spans="1:15">
      <c r="A1088" s="177">
        <v>1085</v>
      </c>
      <c r="B1088" s="177" t="str">
        <f t="shared" si="32"/>
        <v>CS26-R106-8-8</v>
      </c>
      <c r="C1088" s="177" t="str">
        <f t="shared" si="33"/>
        <v>CS26-RH62R</v>
      </c>
      <c r="D1088" s="177" t="s">
        <v>2139</v>
      </c>
      <c r="E1088" s="177" t="str">
        <f>VLOOKUP(H1088,通道基本信息!B:K,6,0)</f>
        <v>R</v>
      </c>
      <c r="F1088" s="177" t="str">
        <f>VLOOKUP(H1088,通道基本信息!B:K,5,0)</f>
        <v>H</v>
      </c>
      <c r="G1088" s="177" t="str">
        <f>VLOOKUP(H1088,通道基本信息!B:K,8,0)</f>
        <v>R</v>
      </c>
      <c r="H1088" s="177" t="s">
        <v>2125</v>
      </c>
      <c r="I1088" s="177">
        <v>8</v>
      </c>
      <c r="J1088" s="177">
        <v>207</v>
      </c>
      <c r="K1088" s="177">
        <v>28403</v>
      </c>
      <c r="L1088" s="177">
        <v>28610</v>
      </c>
      <c r="M1088" s="177"/>
      <c r="N1088" s="177" t="s">
        <v>2140</v>
      </c>
      <c r="O1088" s="2" t="str">
        <f>VLOOKUP(H1088,通道基本信息!B:L,3,FALSE)</f>
        <v>CS26</v>
      </c>
    </row>
    <row r="1089" s="2" customFormat="1" ht="13.5" hidden="1" customHeight="1" spans="1:15">
      <c r="A1089" s="177">
        <v>1086</v>
      </c>
      <c r="B1089" s="177" t="str">
        <f t="shared" ref="B1089:B1152" si="34">H1089&amp;"-"&amp;I1089</f>
        <v>CS26-R107-16-1</v>
      </c>
      <c r="C1089" s="177" t="str">
        <f t="shared" si="33"/>
        <v>CS26-RX65L</v>
      </c>
      <c r="D1089" s="177" t="s">
        <v>2141</v>
      </c>
      <c r="E1089" s="177" t="str">
        <f>VLOOKUP(H1089,通道基本信息!B:K,6,0)</f>
        <v>R</v>
      </c>
      <c r="F1089" s="177" t="str">
        <f>VLOOKUP(H1089,通道基本信息!B:K,5,0)</f>
        <v>X</v>
      </c>
      <c r="G1089" s="177" t="str">
        <f>VLOOKUP(H1089,通道基本信息!B:K,8,0)</f>
        <v>L</v>
      </c>
      <c r="H1089" s="177" t="s">
        <v>2142</v>
      </c>
      <c r="I1089" s="177">
        <v>1</v>
      </c>
      <c r="J1089" s="177">
        <v>132</v>
      </c>
      <c r="K1089" s="177">
        <v>27288</v>
      </c>
      <c r="L1089" s="177">
        <v>27420</v>
      </c>
      <c r="M1089" s="177"/>
      <c r="N1089" s="177" t="s">
        <v>2143</v>
      </c>
      <c r="O1089" s="2" t="str">
        <f>VLOOKUP(H1089,通道基本信息!B:L,3,FALSE)</f>
        <v>CS26</v>
      </c>
    </row>
    <row r="1090" s="2" customFormat="1" ht="13.5" hidden="1" customHeight="1" spans="1:15">
      <c r="A1090" s="177">
        <v>1087</v>
      </c>
      <c r="B1090" s="177" t="str">
        <f t="shared" si="34"/>
        <v>CS26-R107-16-2</v>
      </c>
      <c r="C1090" s="177" t="str">
        <f t="shared" si="33"/>
        <v>CS26-RX67L</v>
      </c>
      <c r="D1090" s="177" t="s">
        <v>2144</v>
      </c>
      <c r="E1090" s="177" t="str">
        <f>VLOOKUP(H1090,通道基本信息!B:K,6,0)</f>
        <v>R</v>
      </c>
      <c r="F1090" s="177" t="str">
        <f>VLOOKUP(H1090,通道基本信息!B:K,5,0)</f>
        <v>X</v>
      </c>
      <c r="G1090" s="177" t="str">
        <f>VLOOKUP(H1090,通道基本信息!B:K,8,0)</f>
        <v>L</v>
      </c>
      <c r="H1090" s="177" t="s">
        <v>2142</v>
      </c>
      <c r="I1090" s="177">
        <v>2</v>
      </c>
      <c r="J1090" s="177">
        <v>96</v>
      </c>
      <c r="K1090" s="177">
        <v>27796</v>
      </c>
      <c r="L1090" s="177">
        <v>27892</v>
      </c>
      <c r="M1090" s="177"/>
      <c r="N1090" s="177" t="s">
        <v>2145</v>
      </c>
      <c r="O1090" s="2" t="str">
        <f>VLOOKUP(H1090,通道基本信息!B:L,3,FALSE)</f>
        <v>CS26</v>
      </c>
    </row>
    <row r="1091" s="2" customFormat="1" ht="13.5" hidden="1" customHeight="1" spans="1:15">
      <c r="A1091" s="177">
        <v>1088</v>
      </c>
      <c r="B1091" s="177" t="str">
        <f t="shared" si="34"/>
        <v>CS26-R107-16-3</v>
      </c>
      <c r="C1091" s="177" t="str">
        <f t="shared" si="33"/>
        <v>CS26-RX68L</v>
      </c>
      <c r="D1091" s="177" t="s">
        <v>2146</v>
      </c>
      <c r="E1091" s="177" t="str">
        <f>VLOOKUP(H1091,通道基本信息!B:K,6,0)</f>
        <v>R</v>
      </c>
      <c r="F1091" s="177" t="str">
        <f>VLOOKUP(H1091,通道基本信息!B:K,5,0)</f>
        <v>X</v>
      </c>
      <c r="G1091" s="177" t="str">
        <f>VLOOKUP(H1091,通道基本信息!B:K,8,0)</f>
        <v>L</v>
      </c>
      <c r="H1091" s="177" t="s">
        <v>2142</v>
      </c>
      <c r="I1091" s="177">
        <v>3</v>
      </c>
      <c r="J1091" s="177">
        <v>96</v>
      </c>
      <c r="K1091" s="177">
        <v>28550</v>
      </c>
      <c r="L1091" s="177">
        <v>28646</v>
      </c>
      <c r="M1091" s="177"/>
      <c r="N1091" s="177" t="s">
        <v>2147</v>
      </c>
      <c r="O1091" s="2" t="str">
        <f>VLOOKUP(H1091,通道基本信息!B:L,3,FALSE)</f>
        <v>CS26</v>
      </c>
    </row>
    <row r="1092" s="2" customFormat="1" ht="13.5" hidden="1" customHeight="1" spans="1:15">
      <c r="A1092" s="177">
        <v>1089</v>
      </c>
      <c r="B1092" s="177" t="str">
        <f t="shared" si="34"/>
        <v>CS26-R107-16-4</v>
      </c>
      <c r="C1092" s="177" t="str">
        <f t="shared" ref="C1092:C1155" si="35">O1092&amp;"-"&amp;D1092</f>
        <v>CS26-RX69L</v>
      </c>
      <c r="D1092" s="177" t="s">
        <v>2148</v>
      </c>
      <c r="E1092" s="177" t="str">
        <f>VLOOKUP(H1092,通道基本信息!B:K,6,0)</f>
        <v>R</v>
      </c>
      <c r="F1092" s="177" t="str">
        <f>VLOOKUP(H1092,通道基本信息!B:K,5,0)</f>
        <v>X</v>
      </c>
      <c r="G1092" s="177" t="str">
        <f>VLOOKUP(H1092,通道基本信息!B:K,8,0)</f>
        <v>L</v>
      </c>
      <c r="H1092" s="177" t="s">
        <v>2142</v>
      </c>
      <c r="I1092" s="177">
        <v>4</v>
      </c>
      <c r="J1092" s="177">
        <v>96</v>
      </c>
      <c r="K1092" s="177">
        <v>27906</v>
      </c>
      <c r="L1092" s="177">
        <v>28002</v>
      </c>
      <c r="M1092" s="177"/>
      <c r="N1092" s="177" t="s">
        <v>2149</v>
      </c>
      <c r="O1092" s="2" t="str">
        <f>VLOOKUP(H1092,通道基本信息!B:L,3,FALSE)</f>
        <v>CS26</v>
      </c>
    </row>
    <row r="1093" s="2" customFormat="1" ht="13.5" hidden="1" customHeight="1" spans="1:15">
      <c r="A1093" s="177">
        <v>1090</v>
      </c>
      <c r="B1093" s="177" t="str">
        <f t="shared" si="34"/>
        <v>CS26-R107-16-5</v>
      </c>
      <c r="C1093" s="177" t="str">
        <f t="shared" si="35"/>
        <v>CS26-RX70L</v>
      </c>
      <c r="D1093" s="177" t="s">
        <v>2150</v>
      </c>
      <c r="E1093" s="177" t="str">
        <f>VLOOKUP(H1093,通道基本信息!B:K,6,0)</f>
        <v>R</v>
      </c>
      <c r="F1093" s="177" t="str">
        <f>VLOOKUP(H1093,通道基本信息!B:K,5,0)</f>
        <v>X</v>
      </c>
      <c r="G1093" s="177" t="str">
        <f>VLOOKUP(H1093,通道基本信息!B:K,8,0)</f>
        <v>L</v>
      </c>
      <c r="H1093" s="177" t="s">
        <v>2142</v>
      </c>
      <c r="I1093" s="177">
        <v>5</v>
      </c>
      <c r="J1093" s="177">
        <v>96</v>
      </c>
      <c r="K1093" s="177">
        <v>29016</v>
      </c>
      <c r="L1093" s="177">
        <v>29112</v>
      </c>
      <c r="M1093" s="177"/>
      <c r="N1093" s="177" t="s">
        <v>2151</v>
      </c>
      <c r="O1093" s="2" t="str">
        <f>VLOOKUP(H1093,通道基本信息!B:L,3,FALSE)</f>
        <v>CS26</v>
      </c>
    </row>
    <row r="1094" s="2" customFormat="1" ht="13.5" hidden="1" customHeight="1" spans="1:15">
      <c r="A1094" s="177">
        <v>1091</v>
      </c>
      <c r="B1094" s="177" t="str">
        <f t="shared" si="34"/>
        <v>CS26-R107-16-6</v>
      </c>
      <c r="C1094" s="177" t="str">
        <f t="shared" si="35"/>
        <v>CS26-RX72L</v>
      </c>
      <c r="D1094" s="177" t="s">
        <v>2152</v>
      </c>
      <c r="E1094" s="177" t="str">
        <f>VLOOKUP(H1094,通道基本信息!B:K,6,0)</f>
        <v>R</v>
      </c>
      <c r="F1094" s="177" t="str">
        <f>VLOOKUP(H1094,通道基本信息!B:K,5,0)</f>
        <v>X</v>
      </c>
      <c r="G1094" s="177" t="str">
        <f>VLOOKUP(H1094,通道基本信息!B:K,8,0)</f>
        <v>L</v>
      </c>
      <c r="H1094" s="177" t="s">
        <v>2142</v>
      </c>
      <c r="I1094" s="177">
        <v>6</v>
      </c>
      <c r="J1094" s="177">
        <v>96</v>
      </c>
      <c r="K1094" s="177">
        <v>27686</v>
      </c>
      <c r="L1094" s="177">
        <v>27782</v>
      </c>
      <c r="M1094" s="177"/>
      <c r="N1094" s="177" t="s">
        <v>2153</v>
      </c>
      <c r="O1094" s="2" t="str">
        <f>VLOOKUP(H1094,通道基本信息!B:L,3,FALSE)</f>
        <v>CS26</v>
      </c>
    </row>
    <row r="1095" s="2" customFormat="1" ht="13.5" hidden="1" customHeight="1" spans="1:15">
      <c r="A1095" s="177">
        <v>1092</v>
      </c>
      <c r="B1095" s="177" t="str">
        <f t="shared" si="34"/>
        <v>CS26-R107-16-7</v>
      </c>
      <c r="C1095" s="177" t="str">
        <f t="shared" si="35"/>
        <v>CS26-RX73L</v>
      </c>
      <c r="D1095" s="177" t="s">
        <v>2154</v>
      </c>
      <c r="E1095" s="177" t="str">
        <f>VLOOKUP(H1095,通道基本信息!B:K,6,0)</f>
        <v>R</v>
      </c>
      <c r="F1095" s="177" t="str">
        <f>VLOOKUP(H1095,通道基本信息!B:K,5,0)</f>
        <v>X</v>
      </c>
      <c r="G1095" s="177" t="str">
        <f>VLOOKUP(H1095,通道基本信息!B:K,8,0)</f>
        <v>L</v>
      </c>
      <c r="H1095" s="177" t="s">
        <v>2142</v>
      </c>
      <c r="I1095" s="177">
        <v>7</v>
      </c>
      <c r="J1095" s="177">
        <v>132</v>
      </c>
      <c r="K1095" s="177">
        <v>28226</v>
      </c>
      <c r="L1095" s="177">
        <v>28358</v>
      </c>
      <c r="M1095" s="177"/>
      <c r="N1095" s="177" t="s">
        <v>2155</v>
      </c>
      <c r="O1095" s="2" t="str">
        <f>VLOOKUP(H1095,通道基本信息!B:L,3,FALSE)</f>
        <v>CS26</v>
      </c>
    </row>
    <row r="1096" s="2" customFormat="1" ht="13.5" hidden="1" customHeight="1" spans="1:15">
      <c r="A1096" s="177">
        <v>1093</v>
      </c>
      <c r="B1096" s="177" t="str">
        <f t="shared" si="34"/>
        <v>CS26-R107-16-8</v>
      </c>
      <c r="C1096" s="177" t="str">
        <f t="shared" si="35"/>
        <v>CS26-RX74L</v>
      </c>
      <c r="D1096" s="177" t="s">
        <v>2156</v>
      </c>
      <c r="E1096" s="177" t="str">
        <f>VLOOKUP(H1096,通道基本信息!B:K,6,0)</f>
        <v>R</v>
      </c>
      <c r="F1096" s="177" t="str">
        <f>VLOOKUP(H1096,通道基本信息!B:K,5,0)</f>
        <v>X</v>
      </c>
      <c r="G1096" s="177" t="str">
        <f>VLOOKUP(H1096,通道基本信息!B:K,8,0)</f>
        <v>L</v>
      </c>
      <c r="H1096" s="177" t="s">
        <v>2142</v>
      </c>
      <c r="I1096" s="177">
        <v>8</v>
      </c>
      <c r="J1096" s="177">
        <v>96</v>
      </c>
      <c r="K1096" s="177">
        <v>27440</v>
      </c>
      <c r="L1096" s="177">
        <v>27536</v>
      </c>
      <c r="M1096" s="177"/>
      <c r="N1096" s="177" t="s">
        <v>2157</v>
      </c>
      <c r="O1096" s="2" t="str">
        <f>VLOOKUP(H1096,通道基本信息!B:L,3,FALSE)</f>
        <v>CS26</v>
      </c>
    </row>
    <row r="1097" s="2" customFormat="1" ht="13.5" hidden="1" customHeight="1" spans="1:15">
      <c r="A1097" s="177">
        <v>1094</v>
      </c>
      <c r="B1097" s="177" t="str">
        <f t="shared" si="34"/>
        <v>CS26-R107-16-9</v>
      </c>
      <c r="C1097" s="177" t="str">
        <f t="shared" si="35"/>
        <v>CS26-RX79L</v>
      </c>
      <c r="D1097" s="177" t="s">
        <v>2158</v>
      </c>
      <c r="E1097" s="177" t="str">
        <f>VLOOKUP(H1097,通道基本信息!B:K,6,0)</f>
        <v>R</v>
      </c>
      <c r="F1097" s="177" t="str">
        <f>VLOOKUP(H1097,通道基本信息!B:K,5,0)</f>
        <v>X</v>
      </c>
      <c r="G1097" s="177" t="str">
        <f>VLOOKUP(H1097,通道基本信息!B:K,8,0)</f>
        <v>L</v>
      </c>
      <c r="H1097" s="177" t="s">
        <v>2142</v>
      </c>
      <c r="I1097" s="177">
        <v>9</v>
      </c>
      <c r="J1097" s="177">
        <v>96</v>
      </c>
      <c r="K1097" s="177">
        <v>28906</v>
      </c>
      <c r="L1097" s="177">
        <v>29002</v>
      </c>
      <c r="M1097" s="177"/>
      <c r="N1097" s="177" t="s">
        <v>2159</v>
      </c>
      <c r="O1097" s="2" t="str">
        <f>VLOOKUP(H1097,通道基本信息!B:L,3,FALSE)</f>
        <v>CS26</v>
      </c>
    </row>
    <row r="1098" s="2" customFormat="1" ht="13.5" hidden="1" customHeight="1" spans="1:15">
      <c r="A1098" s="177">
        <v>1095</v>
      </c>
      <c r="B1098" s="177" t="str">
        <f t="shared" si="34"/>
        <v>CS26-R107-16-10</v>
      </c>
      <c r="C1098" s="177" t="str">
        <f t="shared" si="35"/>
        <v>CS26-RX84L</v>
      </c>
      <c r="D1098" s="177" t="s">
        <v>2160</v>
      </c>
      <c r="E1098" s="177" t="str">
        <f>VLOOKUP(H1098,通道基本信息!B:K,6,0)</f>
        <v>R</v>
      </c>
      <c r="F1098" s="177" t="str">
        <f>VLOOKUP(H1098,通道基本信息!B:K,5,0)</f>
        <v>X</v>
      </c>
      <c r="G1098" s="177" t="str">
        <f>VLOOKUP(H1098,通道基本信息!B:K,8,0)</f>
        <v>L</v>
      </c>
      <c r="H1098" s="177" t="s">
        <v>2142</v>
      </c>
      <c r="I1098" s="177">
        <v>10</v>
      </c>
      <c r="J1098" s="177">
        <v>96</v>
      </c>
      <c r="K1098" s="177">
        <v>28796</v>
      </c>
      <c r="L1098" s="177">
        <v>28892</v>
      </c>
      <c r="M1098" s="177"/>
      <c r="N1098" s="177" t="s">
        <v>2161</v>
      </c>
      <c r="O1098" s="2" t="str">
        <f>VLOOKUP(H1098,通道基本信息!B:L,3,FALSE)</f>
        <v>CS26</v>
      </c>
    </row>
    <row r="1099" s="2" customFormat="1" ht="13.5" hidden="1" customHeight="1" spans="1:15">
      <c r="A1099" s="177">
        <v>1096</v>
      </c>
      <c r="B1099" s="177" t="str">
        <f t="shared" si="34"/>
        <v>CS26-R107-16-11</v>
      </c>
      <c r="C1099" s="177" t="str">
        <f t="shared" si="35"/>
        <v>CS26-RX85L</v>
      </c>
      <c r="D1099" s="177" t="s">
        <v>2162</v>
      </c>
      <c r="E1099" s="177" t="str">
        <f>VLOOKUP(H1099,通道基本信息!B:K,6,0)</f>
        <v>R</v>
      </c>
      <c r="F1099" s="177" t="str">
        <f>VLOOKUP(H1099,通道基本信息!B:K,5,0)</f>
        <v>X</v>
      </c>
      <c r="G1099" s="177" t="str">
        <f>VLOOKUP(H1099,通道基本信息!B:K,8,0)</f>
        <v>L</v>
      </c>
      <c r="H1099" s="177" t="s">
        <v>2142</v>
      </c>
      <c r="I1099" s="177">
        <v>11</v>
      </c>
      <c r="J1099" s="177">
        <v>96</v>
      </c>
      <c r="K1099" s="177">
        <v>27550</v>
      </c>
      <c r="L1099" s="177">
        <v>27646</v>
      </c>
      <c r="M1099" s="177"/>
      <c r="N1099" s="177" t="s">
        <v>2163</v>
      </c>
      <c r="O1099" s="2" t="str">
        <f>VLOOKUP(H1099,通道基本信息!B:L,3,FALSE)</f>
        <v>CS26</v>
      </c>
    </row>
    <row r="1100" s="2" customFormat="1" ht="13.5" hidden="1" customHeight="1" spans="1:15">
      <c r="A1100" s="177">
        <v>1097</v>
      </c>
      <c r="B1100" s="177" t="str">
        <f t="shared" si="34"/>
        <v>CS26-R107-16-12</v>
      </c>
      <c r="C1100" s="177" t="str">
        <f t="shared" si="35"/>
        <v>CS26-RX86L</v>
      </c>
      <c r="D1100" s="177" t="s">
        <v>2164</v>
      </c>
      <c r="E1100" s="177" t="str">
        <f>VLOOKUP(H1100,通道基本信息!B:K,6,0)</f>
        <v>R</v>
      </c>
      <c r="F1100" s="177" t="str">
        <f>VLOOKUP(H1100,通道基本信息!B:K,5,0)</f>
        <v>X</v>
      </c>
      <c r="G1100" s="177" t="str">
        <f>VLOOKUP(H1100,通道基本信息!B:K,8,0)</f>
        <v>L</v>
      </c>
      <c r="H1100" s="177" t="s">
        <v>2142</v>
      </c>
      <c r="I1100" s="177">
        <v>12</v>
      </c>
      <c r="J1100" s="177">
        <v>132</v>
      </c>
      <c r="K1100" s="177">
        <v>28398</v>
      </c>
      <c r="L1100" s="177">
        <v>28530</v>
      </c>
      <c r="M1100" s="177"/>
      <c r="N1100" s="177" t="s">
        <v>2165</v>
      </c>
      <c r="O1100" s="2" t="str">
        <f>VLOOKUP(H1100,通道基本信息!B:L,3,FALSE)</f>
        <v>CS26</v>
      </c>
    </row>
    <row r="1101" s="2" customFormat="1" ht="13.5" hidden="1" customHeight="1" spans="1:15">
      <c r="A1101" s="177">
        <v>1098</v>
      </c>
      <c r="B1101" s="177" t="str">
        <f t="shared" si="34"/>
        <v>CS26-R107-16-13</v>
      </c>
      <c r="C1101" s="177" t="str">
        <f t="shared" si="35"/>
        <v>CS26-RX88L</v>
      </c>
      <c r="D1101" s="177" t="s">
        <v>2166</v>
      </c>
      <c r="E1101" s="177" t="str">
        <f>VLOOKUP(H1101,通道基本信息!B:K,6,0)</f>
        <v>R</v>
      </c>
      <c r="F1101" s="177" t="str">
        <f>VLOOKUP(H1101,通道基本信息!B:K,5,0)</f>
        <v>X</v>
      </c>
      <c r="G1101" s="177" t="str">
        <f>VLOOKUP(H1101,通道基本信息!B:K,8,0)</f>
        <v>L</v>
      </c>
      <c r="H1101" s="177" t="s">
        <v>2142</v>
      </c>
      <c r="I1101" s="177">
        <v>13</v>
      </c>
      <c r="J1101" s="177">
        <v>96</v>
      </c>
      <c r="K1101" s="177">
        <v>28660</v>
      </c>
      <c r="L1101" s="177">
        <v>28756</v>
      </c>
      <c r="M1101" s="177"/>
      <c r="N1101" s="177" t="s">
        <v>2167</v>
      </c>
      <c r="O1101" s="2" t="str">
        <f>VLOOKUP(H1101,通道基本信息!B:L,3,FALSE)</f>
        <v>CS26</v>
      </c>
    </row>
    <row r="1102" s="2" customFormat="1" ht="13.5" hidden="1" customHeight="1" spans="1:15">
      <c r="A1102" s="177">
        <v>1099</v>
      </c>
      <c r="B1102" s="177" t="str">
        <f t="shared" si="34"/>
        <v>CS26-R107-16-14</v>
      </c>
      <c r="C1102" s="177" t="str">
        <f t="shared" si="35"/>
        <v>CS26-RX90L</v>
      </c>
      <c r="D1102" s="177" t="s">
        <v>2168</v>
      </c>
      <c r="E1102" s="177" t="str">
        <f>VLOOKUP(H1102,通道基本信息!B:K,6,0)</f>
        <v>R</v>
      </c>
      <c r="F1102" s="177" t="str">
        <f>VLOOKUP(H1102,通道基本信息!B:K,5,0)</f>
        <v>X</v>
      </c>
      <c r="G1102" s="177" t="str">
        <f>VLOOKUP(H1102,通道基本信息!B:K,8,0)</f>
        <v>L</v>
      </c>
      <c r="H1102" s="177" t="s">
        <v>2142</v>
      </c>
      <c r="I1102" s="177">
        <v>14</v>
      </c>
      <c r="J1102" s="177">
        <v>96</v>
      </c>
      <c r="K1102" s="177">
        <v>27000</v>
      </c>
      <c r="L1102" s="177">
        <v>27096</v>
      </c>
      <c r="M1102" s="177"/>
      <c r="N1102" s="177" t="s">
        <v>2169</v>
      </c>
      <c r="O1102" s="2" t="str">
        <f>VLOOKUP(H1102,通道基本信息!B:L,3,FALSE)</f>
        <v>CS26</v>
      </c>
    </row>
    <row r="1103" s="2" customFormat="1" ht="13.5" hidden="1" customHeight="1" spans="1:15">
      <c r="A1103" s="177">
        <v>1100</v>
      </c>
      <c r="B1103" s="177" t="str">
        <f t="shared" si="34"/>
        <v>CS26-R107-16-15</v>
      </c>
      <c r="C1103" s="177" t="str">
        <f t="shared" si="35"/>
        <v>CS26-RX92L</v>
      </c>
      <c r="D1103" s="177" t="s">
        <v>2170</v>
      </c>
      <c r="E1103" s="177" t="str">
        <f>VLOOKUP(H1103,通道基本信息!B:K,6,0)</f>
        <v>R</v>
      </c>
      <c r="F1103" s="177" t="str">
        <f>VLOOKUP(H1103,通道基本信息!B:K,5,0)</f>
        <v>X</v>
      </c>
      <c r="G1103" s="177" t="str">
        <f>VLOOKUP(H1103,通道基本信息!B:K,8,0)</f>
        <v>L</v>
      </c>
      <c r="H1103" s="177" t="s">
        <v>2142</v>
      </c>
      <c r="I1103" s="177">
        <v>15</v>
      </c>
      <c r="J1103" s="177">
        <v>132</v>
      </c>
      <c r="K1103" s="177">
        <v>27116</v>
      </c>
      <c r="L1103" s="177">
        <v>27248</v>
      </c>
      <c r="M1103" s="177"/>
      <c r="N1103" s="177" t="s">
        <v>2171</v>
      </c>
      <c r="O1103" s="2" t="str">
        <f>VLOOKUP(H1103,通道基本信息!B:L,3,FALSE)</f>
        <v>CS26</v>
      </c>
    </row>
    <row r="1104" s="2" customFormat="1" ht="13.5" hidden="1" customHeight="1" spans="1:15">
      <c r="A1104" s="177">
        <v>1101</v>
      </c>
      <c r="B1104" s="177" t="str">
        <f t="shared" si="34"/>
        <v>CS26-R107-16-16</v>
      </c>
      <c r="C1104" s="177" t="str">
        <f t="shared" si="35"/>
        <v>CS26-RX93L</v>
      </c>
      <c r="D1104" s="177" t="s">
        <v>2172</v>
      </c>
      <c r="E1104" s="177" t="str">
        <f>VLOOKUP(H1104,通道基本信息!B:K,6,0)</f>
        <v>R</v>
      </c>
      <c r="F1104" s="177" t="str">
        <f>VLOOKUP(H1104,通道基本信息!B:K,5,0)</f>
        <v>X</v>
      </c>
      <c r="G1104" s="177" t="str">
        <f>VLOOKUP(H1104,通道基本信息!B:K,8,0)</f>
        <v>L</v>
      </c>
      <c r="H1104" s="177" t="s">
        <v>2142</v>
      </c>
      <c r="I1104" s="177">
        <v>16</v>
      </c>
      <c r="J1104" s="177">
        <v>96</v>
      </c>
      <c r="K1104" s="177">
        <v>28110</v>
      </c>
      <c r="L1104" s="177">
        <v>28206</v>
      </c>
      <c r="M1104" s="177"/>
      <c r="N1104" s="177" t="s">
        <v>2173</v>
      </c>
      <c r="O1104" s="2" t="str">
        <f>VLOOKUP(H1104,通道基本信息!B:L,3,FALSE)</f>
        <v>CS26</v>
      </c>
    </row>
    <row r="1105" s="2" customFormat="1" ht="13.5" hidden="1" customHeight="1" spans="1:15">
      <c r="A1105" s="177">
        <v>1102</v>
      </c>
      <c r="B1105" s="177" t="str">
        <f t="shared" si="34"/>
        <v>CS26-R108-16-1</v>
      </c>
      <c r="C1105" s="177" t="str">
        <f t="shared" si="35"/>
        <v>CS26-RX63R</v>
      </c>
      <c r="D1105" s="177" t="s">
        <v>2174</v>
      </c>
      <c r="E1105" s="177" t="str">
        <f>VLOOKUP(H1105,通道基本信息!B:K,6,0)</f>
        <v>R</v>
      </c>
      <c r="F1105" s="177" t="str">
        <f>VLOOKUP(H1105,通道基本信息!B:K,5,0)</f>
        <v>X</v>
      </c>
      <c r="G1105" s="177" t="str">
        <f>VLOOKUP(H1105,通道基本信息!B:K,8,0)</f>
        <v>R</v>
      </c>
      <c r="H1105" s="177" t="s">
        <v>2175</v>
      </c>
      <c r="I1105" s="177">
        <v>1</v>
      </c>
      <c r="J1105" s="177">
        <v>96</v>
      </c>
      <c r="K1105" s="177">
        <v>27796</v>
      </c>
      <c r="L1105" s="177">
        <v>27892</v>
      </c>
      <c r="M1105" s="177"/>
      <c r="N1105" s="177" t="s">
        <v>2176</v>
      </c>
      <c r="O1105" s="2" t="str">
        <f>VLOOKUP(H1105,通道基本信息!B:L,3,FALSE)</f>
        <v>CS26</v>
      </c>
    </row>
    <row r="1106" s="2" customFormat="1" ht="13.5" hidden="1" customHeight="1" spans="1:15">
      <c r="A1106" s="177">
        <v>1103</v>
      </c>
      <c r="B1106" s="177" t="str">
        <f t="shared" si="34"/>
        <v>CS26-R108-16-2</v>
      </c>
      <c r="C1106" s="177" t="str">
        <f t="shared" si="35"/>
        <v>CS26-RX64R</v>
      </c>
      <c r="D1106" s="177" t="s">
        <v>2177</v>
      </c>
      <c r="E1106" s="177" t="str">
        <f>VLOOKUP(H1106,通道基本信息!B:K,6,0)</f>
        <v>R</v>
      </c>
      <c r="F1106" s="177" t="str">
        <f>VLOOKUP(H1106,通道基本信息!B:K,5,0)</f>
        <v>X</v>
      </c>
      <c r="G1106" s="177" t="str">
        <f>VLOOKUP(H1106,通道基本信息!B:K,8,0)</f>
        <v>R</v>
      </c>
      <c r="H1106" s="177" t="s">
        <v>2175</v>
      </c>
      <c r="I1106" s="177">
        <v>2</v>
      </c>
      <c r="J1106" s="177">
        <v>96</v>
      </c>
      <c r="K1106" s="177">
        <v>28796</v>
      </c>
      <c r="L1106" s="177">
        <v>28892</v>
      </c>
      <c r="M1106" s="177"/>
      <c r="N1106" s="177" t="s">
        <v>2178</v>
      </c>
      <c r="O1106" s="2" t="str">
        <f>VLOOKUP(H1106,通道基本信息!B:L,3,FALSE)</f>
        <v>CS26</v>
      </c>
    </row>
    <row r="1107" s="2" customFormat="1" ht="13.5" hidden="1" customHeight="1" spans="1:15">
      <c r="A1107" s="177">
        <v>1104</v>
      </c>
      <c r="B1107" s="177" t="str">
        <f t="shared" si="34"/>
        <v>CS26-R108-16-3</v>
      </c>
      <c r="C1107" s="177" t="str">
        <f t="shared" si="35"/>
        <v>CS26-RX66R</v>
      </c>
      <c r="D1107" s="177" t="s">
        <v>2179</v>
      </c>
      <c r="E1107" s="177" t="str">
        <f>VLOOKUP(H1107,通道基本信息!B:K,6,0)</f>
        <v>R</v>
      </c>
      <c r="F1107" s="177" t="str">
        <f>VLOOKUP(H1107,通道基本信息!B:K,5,0)</f>
        <v>X</v>
      </c>
      <c r="G1107" s="177" t="str">
        <f>VLOOKUP(H1107,通道基本信息!B:K,8,0)</f>
        <v>R</v>
      </c>
      <c r="H1107" s="177" t="s">
        <v>2175</v>
      </c>
      <c r="I1107" s="177">
        <v>3</v>
      </c>
      <c r="J1107" s="177">
        <v>96</v>
      </c>
      <c r="K1107" s="177">
        <v>29016</v>
      </c>
      <c r="L1107" s="177">
        <v>29112</v>
      </c>
      <c r="M1107" s="177"/>
      <c r="N1107" s="177" t="s">
        <v>2180</v>
      </c>
      <c r="O1107" s="2" t="str">
        <f>VLOOKUP(H1107,通道基本信息!B:L,3,FALSE)</f>
        <v>CS26</v>
      </c>
    </row>
    <row r="1108" s="2" customFormat="1" ht="13.5" hidden="1" customHeight="1" spans="1:15">
      <c r="A1108" s="177">
        <v>1105</v>
      </c>
      <c r="B1108" s="177" t="str">
        <f t="shared" si="34"/>
        <v>CS26-R108-16-4</v>
      </c>
      <c r="C1108" s="177" t="str">
        <f t="shared" si="35"/>
        <v>CS26-RX71R</v>
      </c>
      <c r="D1108" s="177" t="s">
        <v>2181</v>
      </c>
      <c r="E1108" s="177" t="str">
        <f>VLOOKUP(H1108,通道基本信息!B:K,6,0)</f>
        <v>R</v>
      </c>
      <c r="F1108" s="177" t="str">
        <f>VLOOKUP(H1108,通道基本信息!B:K,5,0)</f>
        <v>X</v>
      </c>
      <c r="G1108" s="177" t="str">
        <f>VLOOKUP(H1108,通道基本信息!B:K,8,0)</f>
        <v>R</v>
      </c>
      <c r="H1108" s="177" t="s">
        <v>2175</v>
      </c>
      <c r="I1108" s="177">
        <v>4</v>
      </c>
      <c r="J1108" s="177">
        <v>132</v>
      </c>
      <c r="K1108" s="177">
        <v>28398</v>
      </c>
      <c r="L1108" s="177">
        <v>28530</v>
      </c>
      <c r="M1108" s="177"/>
      <c r="N1108" s="177" t="s">
        <v>2182</v>
      </c>
      <c r="O1108" s="2" t="str">
        <f>VLOOKUP(H1108,通道基本信息!B:L,3,FALSE)</f>
        <v>CS26</v>
      </c>
    </row>
    <row r="1109" s="2" customFormat="1" ht="13.5" hidden="1" customHeight="1" spans="1:15">
      <c r="A1109" s="177">
        <v>1106</v>
      </c>
      <c r="B1109" s="177" t="str">
        <f t="shared" si="34"/>
        <v>CS26-R108-16-5</v>
      </c>
      <c r="C1109" s="177" t="str">
        <f t="shared" si="35"/>
        <v>CS26-RX75R</v>
      </c>
      <c r="D1109" s="177" t="s">
        <v>2183</v>
      </c>
      <c r="E1109" s="177" t="str">
        <f>VLOOKUP(H1109,通道基本信息!B:K,6,0)</f>
        <v>R</v>
      </c>
      <c r="F1109" s="177" t="str">
        <f>VLOOKUP(H1109,通道基本信息!B:K,5,0)</f>
        <v>X</v>
      </c>
      <c r="G1109" s="177" t="str">
        <f>VLOOKUP(H1109,通道基本信息!B:K,8,0)</f>
        <v>R</v>
      </c>
      <c r="H1109" s="177" t="s">
        <v>2175</v>
      </c>
      <c r="I1109" s="177">
        <v>5</v>
      </c>
      <c r="J1109" s="177">
        <v>96</v>
      </c>
      <c r="K1109" s="177">
        <v>27550</v>
      </c>
      <c r="L1109" s="177">
        <v>27646</v>
      </c>
      <c r="M1109" s="177"/>
      <c r="N1109" s="177" t="s">
        <v>2184</v>
      </c>
      <c r="O1109" s="2" t="str">
        <f>VLOOKUP(H1109,通道基本信息!B:L,3,FALSE)</f>
        <v>CS26</v>
      </c>
    </row>
    <row r="1110" s="2" customFormat="1" ht="13.5" hidden="1" customHeight="1" spans="1:15">
      <c r="A1110" s="177">
        <v>1107</v>
      </c>
      <c r="B1110" s="177" t="str">
        <f t="shared" si="34"/>
        <v>CS26-R108-16-6</v>
      </c>
      <c r="C1110" s="177" t="str">
        <f t="shared" si="35"/>
        <v>CS26-RX76R</v>
      </c>
      <c r="D1110" s="177" t="s">
        <v>2185</v>
      </c>
      <c r="E1110" s="177" t="str">
        <f>VLOOKUP(H1110,通道基本信息!B:K,6,0)</f>
        <v>R</v>
      </c>
      <c r="F1110" s="177" t="str">
        <f>VLOOKUP(H1110,通道基本信息!B:K,5,0)</f>
        <v>X</v>
      </c>
      <c r="G1110" s="177" t="str">
        <f>VLOOKUP(H1110,通道基本信息!B:K,8,0)</f>
        <v>R</v>
      </c>
      <c r="H1110" s="177" t="s">
        <v>2175</v>
      </c>
      <c r="I1110" s="177">
        <v>6</v>
      </c>
      <c r="J1110" s="177">
        <v>96</v>
      </c>
      <c r="K1110" s="177">
        <v>28550</v>
      </c>
      <c r="L1110" s="177">
        <v>28646</v>
      </c>
      <c r="M1110" s="177"/>
      <c r="N1110" s="177" t="s">
        <v>2186</v>
      </c>
      <c r="O1110" s="2" t="str">
        <f>VLOOKUP(H1110,通道基本信息!B:L,3,FALSE)</f>
        <v>CS26</v>
      </c>
    </row>
    <row r="1111" s="2" customFormat="1" ht="13.5" hidden="1" customHeight="1" spans="1:15">
      <c r="A1111" s="177">
        <v>1108</v>
      </c>
      <c r="B1111" s="177" t="str">
        <f t="shared" si="34"/>
        <v>CS26-R108-16-7</v>
      </c>
      <c r="C1111" s="177" t="str">
        <f t="shared" si="35"/>
        <v>CS26-RX77R</v>
      </c>
      <c r="D1111" s="177" t="s">
        <v>2187</v>
      </c>
      <c r="E1111" s="177" t="str">
        <f>VLOOKUP(H1111,通道基本信息!B:K,6,0)</f>
        <v>R</v>
      </c>
      <c r="F1111" s="177" t="str">
        <f>VLOOKUP(H1111,通道基本信息!B:K,5,0)</f>
        <v>X</v>
      </c>
      <c r="G1111" s="177" t="str">
        <f>VLOOKUP(H1111,通道基本信息!B:K,8,0)</f>
        <v>R</v>
      </c>
      <c r="H1111" s="177" t="s">
        <v>2175</v>
      </c>
      <c r="I1111" s="177">
        <v>7</v>
      </c>
      <c r="J1111" s="177">
        <v>132</v>
      </c>
      <c r="K1111" s="177">
        <v>27288</v>
      </c>
      <c r="L1111" s="177">
        <v>27420</v>
      </c>
      <c r="M1111" s="177"/>
      <c r="N1111" s="177" t="s">
        <v>2188</v>
      </c>
      <c r="O1111" s="2" t="str">
        <f>VLOOKUP(H1111,通道基本信息!B:L,3,FALSE)</f>
        <v>CS26</v>
      </c>
    </row>
    <row r="1112" s="2" customFormat="1" ht="13.5" hidden="1" customHeight="1" spans="1:15">
      <c r="A1112" s="177">
        <v>1109</v>
      </c>
      <c r="B1112" s="177" t="str">
        <f t="shared" si="34"/>
        <v>CS26-R108-16-8</v>
      </c>
      <c r="C1112" s="177" t="str">
        <f t="shared" si="35"/>
        <v>CS26-RX78R</v>
      </c>
      <c r="D1112" s="177" t="s">
        <v>2189</v>
      </c>
      <c r="E1112" s="177" t="str">
        <f>VLOOKUP(H1112,通道基本信息!B:K,6,0)</f>
        <v>R</v>
      </c>
      <c r="F1112" s="177" t="str">
        <f>VLOOKUP(H1112,通道基本信息!B:K,5,0)</f>
        <v>X</v>
      </c>
      <c r="G1112" s="177" t="str">
        <f>VLOOKUP(H1112,通道基本信息!B:K,8,0)</f>
        <v>R</v>
      </c>
      <c r="H1112" s="177" t="s">
        <v>2175</v>
      </c>
      <c r="I1112" s="177">
        <v>8</v>
      </c>
      <c r="J1112" s="177">
        <v>132</v>
      </c>
      <c r="K1112" s="177">
        <v>27116</v>
      </c>
      <c r="L1112" s="177">
        <v>27248</v>
      </c>
      <c r="M1112" s="177"/>
      <c r="N1112" s="177" t="s">
        <v>2190</v>
      </c>
      <c r="O1112" s="2" t="str">
        <f>VLOOKUP(H1112,通道基本信息!B:L,3,FALSE)</f>
        <v>CS26</v>
      </c>
    </row>
    <row r="1113" s="2" customFormat="1" ht="13.5" hidden="1" customHeight="1" spans="1:15">
      <c r="A1113" s="177">
        <v>1110</v>
      </c>
      <c r="B1113" s="177" t="str">
        <f t="shared" si="34"/>
        <v>CS26-R108-16-9</v>
      </c>
      <c r="C1113" s="177" t="str">
        <f t="shared" si="35"/>
        <v>CS26-RX80R</v>
      </c>
      <c r="D1113" s="177" t="s">
        <v>2191</v>
      </c>
      <c r="E1113" s="177" t="str">
        <f>VLOOKUP(H1113,通道基本信息!B:K,6,0)</f>
        <v>R</v>
      </c>
      <c r="F1113" s="177" t="str">
        <f>VLOOKUP(H1113,通道基本信息!B:K,5,0)</f>
        <v>X</v>
      </c>
      <c r="G1113" s="177" t="str">
        <f>VLOOKUP(H1113,通道基本信息!B:K,8,0)</f>
        <v>R</v>
      </c>
      <c r="H1113" s="177" t="s">
        <v>2175</v>
      </c>
      <c r="I1113" s="177">
        <v>9</v>
      </c>
      <c r="J1113" s="177">
        <v>96</v>
      </c>
      <c r="K1113" s="177">
        <v>27686</v>
      </c>
      <c r="L1113" s="177">
        <v>27782</v>
      </c>
      <c r="M1113" s="177"/>
      <c r="N1113" s="177" t="s">
        <v>2192</v>
      </c>
      <c r="O1113" s="2" t="str">
        <f>VLOOKUP(H1113,通道基本信息!B:L,3,FALSE)</f>
        <v>CS26</v>
      </c>
    </row>
    <row r="1114" s="2" customFormat="1" ht="13.5" hidden="1" customHeight="1" spans="1:15">
      <c r="A1114" s="177">
        <v>1111</v>
      </c>
      <c r="B1114" s="177" t="str">
        <f t="shared" si="34"/>
        <v>CS26-R108-16-10</v>
      </c>
      <c r="C1114" s="177" t="str">
        <f t="shared" si="35"/>
        <v>CS26-RX81R</v>
      </c>
      <c r="D1114" s="177" t="s">
        <v>2193</v>
      </c>
      <c r="E1114" s="177" t="str">
        <f>VLOOKUP(H1114,通道基本信息!B:K,6,0)</f>
        <v>R</v>
      </c>
      <c r="F1114" s="177" t="str">
        <f>VLOOKUP(H1114,通道基本信息!B:K,5,0)</f>
        <v>X</v>
      </c>
      <c r="G1114" s="177" t="str">
        <f>VLOOKUP(H1114,通道基本信息!B:K,8,0)</f>
        <v>R</v>
      </c>
      <c r="H1114" s="177" t="s">
        <v>2175</v>
      </c>
      <c r="I1114" s="177">
        <v>10</v>
      </c>
      <c r="J1114" s="177">
        <v>96</v>
      </c>
      <c r="K1114" s="177">
        <v>28906</v>
      </c>
      <c r="L1114" s="177">
        <v>29002</v>
      </c>
      <c r="M1114" s="177"/>
      <c r="N1114" s="177" t="s">
        <v>2194</v>
      </c>
      <c r="O1114" s="2" t="str">
        <f>VLOOKUP(H1114,通道基本信息!B:L,3,FALSE)</f>
        <v>CS26</v>
      </c>
    </row>
    <row r="1115" s="2" customFormat="1" ht="13.5" hidden="1" customHeight="1" spans="1:15">
      <c r="A1115" s="177">
        <v>1112</v>
      </c>
      <c r="B1115" s="177" t="str">
        <f t="shared" si="34"/>
        <v>CS26-R108-16-11</v>
      </c>
      <c r="C1115" s="177" t="str">
        <f t="shared" si="35"/>
        <v>CS26-RX82R</v>
      </c>
      <c r="D1115" s="177" t="s">
        <v>2195</v>
      </c>
      <c r="E1115" s="177" t="str">
        <f>VLOOKUP(H1115,通道基本信息!B:K,6,0)</f>
        <v>R</v>
      </c>
      <c r="F1115" s="177" t="str">
        <f>VLOOKUP(H1115,通道基本信息!B:K,5,0)</f>
        <v>X</v>
      </c>
      <c r="G1115" s="177" t="str">
        <f>VLOOKUP(H1115,通道基本信息!B:K,8,0)</f>
        <v>R</v>
      </c>
      <c r="H1115" s="177" t="s">
        <v>2175</v>
      </c>
      <c r="I1115" s="177">
        <v>11</v>
      </c>
      <c r="J1115" s="177">
        <v>132</v>
      </c>
      <c r="K1115" s="177">
        <v>28226</v>
      </c>
      <c r="L1115" s="177">
        <v>28358</v>
      </c>
      <c r="M1115" s="177"/>
      <c r="N1115" s="177" t="s">
        <v>2196</v>
      </c>
      <c r="O1115" s="2" t="str">
        <f>VLOOKUP(H1115,通道基本信息!B:L,3,FALSE)</f>
        <v>CS26</v>
      </c>
    </row>
    <row r="1116" s="2" customFormat="1" ht="13.5" hidden="1" customHeight="1" spans="1:15">
      <c r="A1116" s="177">
        <v>1113</v>
      </c>
      <c r="B1116" s="177" t="str">
        <f t="shared" si="34"/>
        <v>CS26-R108-16-12</v>
      </c>
      <c r="C1116" s="177" t="str">
        <f t="shared" si="35"/>
        <v>CS26-RX83R</v>
      </c>
      <c r="D1116" s="177" t="s">
        <v>2197</v>
      </c>
      <c r="E1116" s="177" t="str">
        <f>VLOOKUP(H1116,通道基本信息!B:K,6,0)</f>
        <v>R</v>
      </c>
      <c r="F1116" s="177" t="str">
        <f>VLOOKUP(H1116,通道基本信息!B:K,5,0)</f>
        <v>X</v>
      </c>
      <c r="G1116" s="177" t="str">
        <f>VLOOKUP(H1116,通道基本信息!B:K,8,0)</f>
        <v>R</v>
      </c>
      <c r="H1116" s="177" t="s">
        <v>2175</v>
      </c>
      <c r="I1116" s="177">
        <v>12</v>
      </c>
      <c r="J1116" s="177">
        <v>96</v>
      </c>
      <c r="K1116" s="177">
        <v>27906</v>
      </c>
      <c r="L1116" s="177">
        <v>28002</v>
      </c>
      <c r="M1116" s="177"/>
      <c r="N1116" s="177" t="s">
        <v>2198</v>
      </c>
      <c r="O1116" s="2" t="str">
        <f>VLOOKUP(H1116,通道基本信息!B:L,3,FALSE)</f>
        <v>CS26</v>
      </c>
    </row>
    <row r="1117" s="2" customFormat="1" ht="13.5" hidden="1" customHeight="1" spans="1:15">
      <c r="A1117" s="177">
        <v>1114</v>
      </c>
      <c r="B1117" s="177" t="str">
        <f t="shared" si="34"/>
        <v>CS26-R108-16-13</v>
      </c>
      <c r="C1117" s="177" t="str">
        <f t="shared" si="35"/>
        <v>CS26-RX87R</v>
      </c>
      <c r="D1117" s="177" t="s">
        <v>2199</v>
      </c>
      <c r="E1117" s="177" t="str">
        <f>VLOOKUP(H1117,通道基本信息!B:K,6,0)</f>
        <v>R</v>
      </c>
      <c r="F1117" s="177" t="str">
        <f>VLOOKUP(H1117,通道基本信息!B:K,5,0)</f>
        <v>X</v>
      </c>
      <c r="G1117" s="177" t="str">
        <f>VLOOKUP(H1117,通道基本信息!B:K,8,0)</f>
        <v>R</v>
      </c>
      <c r="H1117" s="177" t="s">
        <v>2175</v>
      </c>
      <c r="I1117" s="177">
        <v>13</v>
      </c>
      <c r="J1117" s="177">
        <v>96</v>
      </c>
      <c r="K1117" s="177">
        <v>27440</v>
      </c>
      <c r="L1117" s="177">
        <v>27536</v>
      </c>
      <c r="M1117" s="177"/>
      <c r="N1117" s="177" t="s">
        <v>2200</v>
      </c>
      <c r="O1117" s="2" t="str">
        <f>VLOOKUP(H1117,通道基本信息!B:L,3,FALSE)</f>
        <v>CS26</v>
      </c>
    </row>
    <row r="1118" s="2" customFormat="1" ht="13.5" hidden="1" customHeight="1" spans="1:15">
      <c r="A1118" s="177">
        <v>1115</v>
      </c>
      <c r="B1118" s="177" t="str">
        <f t="shared" si="34"/>
        <v>CS26-R108-16-14</v>
      </c>
      <c r="C1118" s="177" t="str">
        <f t="shared" si="35"/>
        <v>CS26-RX89R</v>
      </c>
      <c r="D1118" s="177" t="s">
        <v>2201</v>
      </c>
      <c r="E1118" s="177" t="str">
        <f>VLOOKUP(H1118,通道基本信息!B:K,6,0)</f>
        <v>R</v>
      </c>
      <c r="F1118" s="177" t="str">
        <f>VLOOKUP(H1118,通道基本信息!B:K,5,0)</f>
        <v>X</v>
      </c>
      <c r="G1118" s="177" t="str">
        <f>VLOOKUP(H1118,通道基本信息!B:K,8,0)</f>
        <v>R</v>
      </c>
      <c r="H1118" s="177" t="s">
        <v>2175</v>
      </c>
      <c r="I1118" s="177">
        <v>14</v>
      </c>
      <c r="J1118" s="177">
        <v>96</v>
      </c>
      <c r="K1118" s="177">
        <v>27000</v>
      </c>
      <c r="L1118" s="177">
        <v>27096</v>
      </c>
      <c r="M1118" s="177"/>
      <c r="N1118" s="177" t="s">
        <v>2202</v>
      </c>
      <c r="O1118" s="2" t="str">
        <f>VLOOKUP(H1118,通道基本信息!B:L,3,FALSE)</f>
        <v>CS26</v>
      </c>
    </row>
    <row r="1119" s="2" customFormat="1" ht="13.5" hidden="1" customHeight="1" spans="1:15">
      <c r="A1119" s="177">
        <v>1116</v>
      </c>
      <c r="B1119" s="177" t="str">
        <f t="shared" si="34"/>
        <v>CS26-R108-16-15</v>
      </c>
      <c r="C1119" s="177" t="str">
        <f t="shared" si="35"/>
        <v>CS26-RX91R</v>
      </c>
      <c r="D1119" s="177" t="s">
        <v>2203</v>
      </c>
      <c r="E1119" s="177" t="str">
        <f>VLOOKUP(H1119,通道基本信息!B:K,6,0)</f>
        <v>R</v>
      </c>
      <c r="F1119" s="177" t="str">
        <f>VLOOKUP(H1119,通道基本信息!B:K,5,0)</f>
        <v>X</v>
      </c>
      <c r="G1119" s="177" t="str">
        <f>VLOOKUP(H1119,通道基本信息!B:K,8,0)</f>
        <v>R</v>
      </c>
      <c r="H1119" s="177" t="s">
        <v>2175</v>
      </c>
      <c r="I1119" s="177">
        <v>15</v>
      </c>
      <c r="J1119" s="177">
        <v>96</v>
      </c>
      <c r="K1119" s="177">
        <v>28660</v>
      </c>
      <c r="L1119" s="177">
        <v>28756</v>
      </c>
      <c r="M1119" s="177"/>
      <c r="N1119" s="177" t="s">
        <v>2204</v>
      </c>
      <c r="O1119" s="2" t="str">
        <f>VLOOKUP(H1119,通道基本信息!B:L,3,FALSE)</f>
        <v>CS26</v>
      </c>
    </row>
    <row r="1120" s="2" customFormat="1" ht="13.5" hidden="1" customHeight="1" spans="1:15">
      <c r="A1120" s="177">
        <v>1117</v>
      </c>
      <c r="B1120" s="177" t="str">
        <f t="shared" si="34"/>
        <v>CS26-R108-16-16</v>
      </c>
      <c r="C1120" s="177" t="str">
        <f t="shared" si="35"/>
        <v>CS26-RX94R</v>
      </c>
      <c r="D1120" s="177" t="s">
        <v>2205</v>
      </c>
      <c r="E1120" s="177" t="str">
        <f>VLOOKUP(H1120,通道基本信息!B:K,6,0)</f>
        <v>R</v>
      </c>
      <c r="F1120" s="177" t="str">
        <f>VLOOKUP(H1120,通道基本信息!B:K,5,0)</f>
        <v>X</v>
      </c>
      <c r="G1120" s="177" t="str">
        <f>VLOOKUP(H1120,通道基本信息!B:K,8,0)</f>
        <v>R</v>
      </c>
      <c r="H1120" s="177" t="s">
        <v>2175</v>
      </c>
      <c r="I1120" s="177">
        <v>16</v>
      </c>
      <c r="J1120" s="177">
        <v>96</v>
      </c>
      <c r="K1120" s="177">
        <v>28110</v>
      </c>
      <c r="L1120" s="177">
        <v>28206</v>
      </c>
      <c r="M1120" s="177"/>
      <c r="N1120" s="177" t="s">
        <v>2206</v>
      </c>
      <c r="O1120" s="2" t="str">
        <f>VLOOKUP(H1120,通道基本信息!B:L,3,FALSE)</f>
        <v>CS26</v>
      </c>
    </row>
    <row r="1121" s="2" customFormat="1" ht="13.5" hidden="1" customHeight="1" spans="1:15">
      <c r="A1121" s="177">
        <v>1118</v>
      </c>
      <c r="B1121" s="177" t="str">
        <f t="shared" si="34"/>
        <v>CS26-R109-8-1</v>
      </c>
      <c r="C1121" s="177" t="str">
        <f t="shared" si="35"/>
        <v>CS26-RB22L</v>
      </c>
      <c r="D1121" s="177" t="s">
        <v>2207</v>
      </c>
      <c r="E1121" s="177" t="str">
        <f>VLOOKUP(H1121,通道基本信息!B:K,6,0)</f>
        <v>R</v>
      </c>
      <c r="F1121" s="177" t="str">
        <f>VLOOKUP(H1121,通道基本信息!B:K,5,0)</f>
        <v>B</v>
      </c>
      <c r="G1121" s="177" t="str">
        <f>VLOOKUP(H1121,通道基本信息!B:K,8,0)</f>
        <v>L</v>
      </c>
      <c r="H1121" s="177" t="s">
        <v>2208</v>
      </c>
      <c r="I1121" s="177">
        <v>1</v>
      </c>
      <c r="J1121" s="177">
        <v>207</v>
      </c>
      <c r="K1121" s="177">
        <v>28903</v>
      </c>
      <c r="L1121" s="177">
        <v>29110</v>
      </c>
      <c r="M1121" s="177"/>
      <c r="N1121" s="177" t="s">
        <v>2209</v>
      </c>
      <c r="O1121" s="2" t="str">
        <f>VLOOKUP(H1121,通道基本信息!B:L,3,FALSE)</f>
        <v>CS26</v>
      </c>
    </row>
    <row r="1122" s="2" customFormat="1" ht="13.5" hidden="1" customHeight="1" spans="1:15">
      <c r="A1122" s="177">
        <v>1119</v>
      </c>
      <c r="B1122" s="177" t="str">
        <f t="shared" si="34"/>
        <v>CS26-R109-8-2</v>
      </c>
      <c r="C1122" s="177" t="str">
        <f t="shared" si="35"/>
        <v>CS26-RB35L</v>
      </c>
      <c r="D1122" s="177" t="s">
        <v>2210</v>
      </c>
      <c r="E1122" s="177" t="str">
        <f>VLOOKUP(H1122,通道基本信息!B:K,6,0)</f>
        <v>R</v>
      </c>
      <c r="F1122" s="177" t="str">
        <f>VLOOKUP(H1122,通道基本信息!B:K,5,0)</f>
        <v>B</v>
      </c>
      <c r="G1122" s="177" t="str">
        <f>VLOOKUP(H1122,通道基本信息!B:K,8,0)</f>
        <v>L</v>
      </c>
      <c r="H1122" s="177" t="s">
        <v>2208</v>
      </c>
      <c r="I1122" s="177">
        <v>2</v>
      </c>
      <c r="J1122" s="177">
        <v>207</v>
      </c>
      <c r="K1122" s="177">
        <v>27333</v>
      </c>
      <c r="L1122" s="177">
        <v>27540</v>
      </c>
      <c r="M1122" s="177"/>
      <c r="N1122" s="177" t="s">
        <v>2211</v>
      </c>
      <c r="O1122" s="2" t="str">
        <f>VLOOKUP(H1122,通道基本信息!B:L,3,FALSE)</f>
        <v>CS26</v>
      </c>
    </row>
    <row r="1123" s="2" customFormat="1" ht="13.5" hidden="1" customHeight="1" spans="1:15">
      <c r="A1123" s="177">
        <v>1120</v>
      </c>
      <c r="B1123" s="177" t="str">
        <f t="shared" si="34"/>
        <v>CS26-R109-8-3</v>
      </c>
      <c r="C1123" s="177" t="str">
        <f t="shared" si="35"/>
        <v>CS26-RB36L</v>
      </c>
      <c r="D1123" s="177" t="s">
        <v>2212</v>
      </c>
      <c r="E1123" s="177" t="str">
        <f>VLOOKUP(H1123,通道基本信息!B:K,6,0)</f>
        <v>R</v>
      </c>
      <c r="F1123" s="177" t="str">
        <f>VLOOKUP(H1123,通道基本信息!B:K,5,0)</f>
        <v>B</v>
      </c>
      <c r="G1123" s="177" t="str">
        <f>VLOOKUP(H1123,通道基本信息!B:K,8,0)</f>
        <v>L</v>
      </c>
      <c r="H1123" s="177" t="s">
        <v>2208</v>
      </c>
      <c r="I1123" s="177">
        <v>3</v>
      </c>
      <c r="J1123" s="177">
        <v>207</v>
      </c>
      <c r="K1123" s="177">
        <v>27833</v>
      </c>
      <c r="L1123" s="177">
        <v>28040</v>
      </c>
      <c r="M1123" s="177"/>
      <c r="N1123" s="177" t="s">
        <v>2213</v>
      </c>
      <c r="O1123" s="2" t="str">
        <f>VLOOKUP(H1123,通道基本信息!B:L,3,FALSE)</f>
        <v>CS26</v>
      </c>
    </row>
    <row r="1124" s="2" customFormat="1" ht="13.5" hidden="1" customHeight="1" spans="1:15">
      <c r="A1124" s="177">
        <v>1121</v>
      </c>
      <c r="B1124" s="177" t="str">
        <f t="shared" si="34"/>
        <v>CS26-R109-8-4</v>
      </c>
      <c r="C1124" s="177" t="str">
        <f t="shared" si="35"/>
        <v>CS26-RB37L</v>
      </c>
      <c r="D1124" s="177" t="s">
        <v>2214</v>
      </c>
      <c r="E1124" s="177" t="str">
        <f>VLOOKUP(H1124,通道基本信息!B:K,6,0)</f>
        <v>R</v>
      </c>
      <c r="F1124" s="177" t="str">
        <f>VLOOKUP(H1124,通道基本信息!B:K,5,0)</f>
        <v>B</v>
      </c>
      <c r="G1124" s="177" t="str">
        <f>VLOOKUP(H1124,通道基本信息!B:K,8,0)</f>
        <v>L</v>
      </c>
      <c r="H1124" s="177" t="s">
        <v>2208</v>
      </c>
      <c r="I1124" s="177">
        <v>4</v>
      </c>
      <c r="J1124" s="177">
        <v>207</v>
      </c>
      <c r="K1124" s="177">
        <v>27100</v>
      </c>
      <c r="L1124" s="177">
        <v>27307</v>
      </c>
      <c r="M1124" s="177"/>
      <c r="N1124" s="177" t="s">
        <v>2215</v>
      </c>
      <c r="O1124" s="2" t="str">
        <f>VLOOKUP(H1124,通道基本信息!B:L,3,FALSE)</f>
        <v>CS26</v>
      </c>
    </row>
    <row r="1125" s="2" customFormat="1" ht="13.5" hidden="1" customHeight="1" spans="1:15">
      <c r="A1125" s="177">
        <v>1122</v>
      </c>
      <c r="B1125" s="177" t="str">
        <f t="shared" si="34"/>
        <v>CS26-R109-8-5</v>
      </c>
      <c r="C1125" s="177" t="str">
        <f t="shared" si="35"/>
        <v>CS26-RB47L</v>
      </c>
      <c r="D1125" s="177" t="s">
        <v>2216</v>
      </c>
      <c r="E1125" s="177" t="str">
        <f>VLOOKUP(H1125,通道基本信息!B:K,6,0)</f>
        <v>R</v>
      </c>
      <c r="F1125" s="177" t="str">
        <f>VLOOKUP(H1125,通道基本信息!B:K,5,0)</f>
        <v>B</v>
      </c>
      <c r="G1125" s="177" t="str">
        <f>VLOOKUP(H1125,通道基本信息!B:K,8,0)</f>
        <v>L</v>
      </c>
      <c r="H1125" s="177" t="s">
        <v>2208</v>
      </c>
      <c r="I1125" s="177">
        <v>5</v>
      </c>
      <c r="J1125" s="177">
        <v>207</v>
      </c>
      <c r="K1125" s="177">
        <v>28170</v>
      </c>
      <c r="L1125" s="177">
        <v>28377</v>
      </c>
      <c r="M1125" s="177"/>
      <c r="N1125" s="177" t="s">
        <v>2217</v>
      </c>
      <c r="O1125" s="2" t="str">
        <f>VLOOKUP(H1125,通道基本信息!B:L,3,FALSE)</f>
        <v>CS26</v>
      </c>
    </row>
    <row r="1126" s="2" customFormat="1" ht="13.5" hidden="1" customHeight="1" spans="1:15">
      <c r="A1126" s="177">
        <v>1123</v>
      </c>
      <c r="B1126" s="177" t="str">
        <f t="shared" si="34"/>
        <v>CS26-R109-8-6</v>
      </c>
      <c r="C1126" s="177" t="str">
        <f t="shared" si="35"/>
        <v>CS26-RB54L</v>
      </c>
      <c r="D1126" s="177" t="s">
        <v>2218</v>
      </c>
      <c r="E1126" s="177" t="str">
        <f>VLOOKUP(H1126,通道基本信息!B:K,6,0)</f>
        <v>R</v>
      </c>
      <c r="F1126" s="177" t="str">
        <f>VLOOKUP(H1126,通道基本信息!B:K,5,0)</f>
        <v>B</v>
      </c>
      <c r="G1126" s="177" t="str">
        <f>VLOOKUP(H1126,通道基本信息!B:K,8,0)</f>
        <v>L</v>
      </c>
      <c r="H1126" s="177" t="s">
        <v>2208</v>
      </c>
      <c r="I1126" s="177">
        <v>6</v>
      </c>
      <c r="J1126" s="177">
        <v>207</v>
      </c>
      <c r="K1126" s="177">
        <v>28403</v>
      </c>
      <c r="L1126" s="177">
        <v>28610</v>
      </c>
      <c r="M1126" s="177"/>
      <c r="N1126" s="177" t="s">
        <v>2219</v>
      </c>
      <c r="O1126" s="2" t="str">
        <f>VLOOKUP(H1126,通道基本信息!B:L,3,FALSE)</f>
        <v>CS26</v>
      </c>
    </row>
    <row r="1127" s="2" customFormat="1" ht="13.5" hidden="1" customHeight="1" spans="1:15">
      <c r="A1127" s="177">
        <v>1124</v>
      </c>
      <c r="B1127" s="177" t="str">
        <f t="shared" si="34"/>
        <v>CS26-R109-8-7</v>
      </c>
      <c r="C1127" s="177" t="str">
        <f t="shared" si="35"/>
        <v>CS26-RB55L</v>
      </c>
      <c r="D1127" s="177" t="s">
        <v>2220</v>
      </c>
      <c r="E1127" s="177" t="str">
        <f>VLOOKUP(H1127,通道基本信息!B:K,6,0)</f>
        <v>R</v>
      </c>
      <c r="F1127" s="177" t="str">
        <f>VLOOKUP(H1127,通道基本信息!B:K,5,0)</f>
        <v>B</v>
      </c>
      <c r="G1127" s="177" t="str">
        <f>VLOOKUP(H1127,通道基本信息!B:K,8,0)</f>
        <v>L</v>
      </c>
      <c r="H1127" s="177" t="s">
        <v>2208</v>
      </c>
      <c r="I1127" s="177">
        <v>7</v>
      </c>
      <c r="J1127" s="177">
        <v>207</v>
      </c>
      <c r="K1127" s="177">
        <v>27600</v>
      </c>
      <c r="L1127" s="177">
        <v>27807</v>
      </c>
      <c r="M1127" s="177"/>
      <c r="N1127" s="177" t="s">
        <v>2221</v>
      </c>
      <c r="O1127" s="2" t="str">
        <f>VLOOKUP(H1127,通道基本信息!B:L,3,FALSE)</f>
        <v>CS26</v>
      </c>
    </row>
    <row r="1128" s="2" customFormat="1" ht="13.5" hidden="1" customHeight="1" spans="1:15">
      <c r="A1128" s="177">
        <v>1125</v>
      </c>
      <c r="B1128" s="177" t="str">
        <f t="shared" si="34"/>
        <v>CS26-R109-8-8</v>
      </c>
      <c r="C1128" s="177" t="str">
        <f t="shared" si="35"/>
        <v>CS26-RB59L</v>
      </c>
      <c r="D1128" s="177" t="s">
        <v>2222</v>
      </c>
      <c r="E1128" s="177" t="str">
        <f>VLOOKUP(H1128,通道基本信息!B:K,6,0)</f>
        <v>R</v>
      </c>
      <c r="F1128" s="177" t="str">
        <f>VLOOKUP(H1128,通道基本信息!B:K,5,0)</f>
        <v>B</v>
      </c>
      <c r="G1128" s="177" t="str">
        <f>VLOOKUP(H1128,通道基本信息!B:K,8,0)</f>
        <v>L</v>
      </c>
      <c r="H1128" s="177" t="s">
        <v>2208</v>
      </c>
      <c r="I1128" s="177">
        <v>8</v>
      </c>
      <c r="J1128" s="177">
        <v>207</v>
      </c>
      <c r="K1128" s="177">
        <v>28670</v>
      </c>
      <c r="L1128" s="177">
        <v>28877</v>
      </c>
      <c r="M1128" s="177"/>
      <c r="N1128" s="177" t="s">
        <v>2223</v>
      </c>
      <c r="O1128" s="2" t="str">
        <f>VLOOKUP(H1128,通道基本信息!B:L,3,FALSE)</f>
        <v>CS26</v>
      </c>
    </row>
    <row r="1129" s="2" customFormat="1" ht="13.5" hidden="1" customHeight="1" spans="1:15">
      <c r="A1129" s="177">
        <v>1126</v>
      </c>
      <c r="B1129" s="177" t="str">
        <f t="shared" si="34"/>
        <v>CS26-R110-8-1</v>
      </c>
      <c r="C1129" s="177" t="str">
        <f t="shared" si="35"/>
        <v>CS26-RB42R</v>
      </c>
      <c r="D1129" s="177" t="s">
        <v>2224</v>
      </c>
      <c r="E1129" s="177" t="str">
        <f>VLOOKUP(H1129,通道基本信息!B:K,6,0)</f>
        <v>R</v>
      </c>
      <c r="F1129" s="177" t="str">
        <f>VLOOKUP(H1129,通道基本信息!B:K,5,0)</f>
        <v>B</v>
      </c>
      <c r="G1129" s="177" t="str">
        <f>VLOOKUP(H1129,通道基本信息!B:K,8,0)</f>
        <v>R</v>
      </c>
      <c r="H1129" s="177" t="s">
        <v>2225</v>
      </c>
      <c r="I1129" s="177">
        <v>1</v>
      </c>
      <c r="J1129" s="177">
        <v>207</v>
      </c>
      <c r="K1129" s="177">
        <v>27100</v>
      </c>
      <c r="L1129" s="177">
        <v>27307</v>
      </c>
      <c r="M1129" s="177"/>
      <c r="N1129" s="177" t="s">
        <v>2226</v>
      </c>
      <c r="O1129" s="2" t="str">
        <f>VLOOKUP(H1129,通道基本信息!B:L,3,FALSE)</f>
        <v>CS26</v>
      </c>
    </row>
    <row r="1130" s="2" customFormat="1" ht="13.5" hidden="1" customHeight="1" spans="1:15">
      <c r="A1130" s="177">
        <v>1127</v>
      </c>
      <c r="B1130" s="177" t="str">
        <f t="shared" si="34"/>
        <v>CS26-R110-8-2</v>
      </c>
      <c r="C1130" s="177" t="str">
        <f t="shared" si="35"/>
        <v>CS26-RB49R</v>
      </c>
      <c r="D1130" s="177" t="s">
        <v>2227</v>
      </c>
      <c r="E1130" s="177" t="str">
        <f>VLOOKUP(H1130,通道基本信息!B:K,6,0)</f>
        <v>R</v>
      </c>
      <c r="F1130" s="177" t="str">
        <f>VLOOKUP(H1130,通道基本信息!B:K,5,0)</f>
        <v>B</v>
      </c>
      <c r="G1130" s="177" t="str">
        <f>VLOOKUP(H1130,通道基本信息!B:K,8,0)</f>
        <v>R</v>
      </c>
      <c r="H1130" s="177" t="s">
        <v>2225</v>
      </c>
      <c r="I1130" s="177">
        <v>2</v>
      </c>
      <c r="J1130" s="177">
        <v>207</v>
      </c>
      <c r="K1130" s="177">
        <v>28670</v>
      </c>
      <c r="L1130" s="177">
        <v>28877</v>
      </c>
      <c r="M1130" s="177"/>
      <c r="N1130" s="177" t="s">
        <v>2228</v>
      </c>
      <c r="O1130" s="2" t="str">
        <f>VLOOKUP(H1130,通道基本信息!B:L,3,FALSE)</f>
        <v>CS26</v>
      </c>
    </row>
    <row r="1131" s="2" customFormat="1" ht="13.5" hidden="1" customHeight="1" spans="1:15">
      <c r="A1131" s="177">
        <v>1128</v>
      </c>
      <c r="B1131" s="177" t="str">
        <f t="shared" si="34"/>
        <v>CS26-R110-8-3</v>
      </c>
      <c r="C1131" s="177" t="str">
        <f t="shared" si="35"/>
        <v>CS26-RB51R</v>
      </c>
      <c r="D1131" s="177" t="s">
        <v>2229</v>
      </c>
      <c r="E1131" s="177" t="str">
        <f>VLOOKUP(H1131,通道基本信息!B:K,6,0)</f>
        <v>R</v>
      </c>
      <c r="F1131" s="177" t="str">
        <f>VLOOKUP(H1131,通道基本信息!B:K,5,0)</f>
        <v>B</v>
      </c>
      <c r="G1131" s="177" t="str">
        <f>VLOOKUP(H1131,通道基本信息!B:K,8,0)</f>
        <v>R</v>
      </c>
      <c r="H1131" s="177" t="s">
        <v>2225</v>
      </c>
      <c r="I1131" s="177">
        <v>3</v>
      </c>
      <c r="J1131" s="177">
        <v>207</v>
      </c>
      <c r="K1131" s="177">
        <v>28903</v>
      </c>
      <c r="L1131" s="177">
        <v>29110</v>
      </c>
      <c r="M1131" s="177"/>
      <c r="N1131" s="177" t="s">
        <v>2230</v>
      </c>
      <c r="O1131" s="2" t="str">
        <f>VLOOKUP(H1131,通道基本信息!B:L,3,FALSE)</f>
        <v>CS26</v>
      </c>
    </row>
    <row r="1132" s="2" customFormat="1" ht="13.5" hidden="1" customHeight="1" spans="1:15">
      <c r="A1132" s="177">
        <v>1129</v>
      </c>
      <c r="B1132" s="177" t="str">
        <f t="shared" si="34"/>
        <v>CS26-R110-8-4</v>
      </c>
      <c r="C1132" s="177" t="str">
        <f t="shared" si="35"/>
        <v>CS26-RB52R</v>
      </c>
      <c r="D1132" s="177" t="s">
        <v>2231</v>
      </c>
      <c r="E1132" s="177" t="str">
        <f>VLOOKUP(H1132,通道基本信息!B:K,6,0)</f>
        <v>R</v>
      </c>
      <c r="F1132" s="177" t="str">
        <f>VLOOKUP(H1132,通道基本信息!B:K,5,0)</f>
        <v>B</v>
      </c>
      <c r="G1132" s="177" t="str">
        <f>VLOOKUP(H1132,通道基本信息!B:K,8,0)</f>
        <v>R</v>
      </c>
      <c r="H1132" s="177" t="s">
        <v>2225</v>
      </c>
      <c r="I1132" s="177">
        <v>4</v>
      </c>
      <c r="J1132" s="177">
        <v>207</v>
      </c>
      <c r="K1132" s="177">
        <v>28170</v>
      </c>
      <c r="L1132" s="177">
        <v>28377</v>
      </c>
      <c r="M1132" s="177"/>
      <c r="N1132" s="177" t="s">
        <v>2232</v>
      </c>
      <c r="O1132" s="2" t="str">
        <f>VLOOKUP(H1132,通道基本信息!B:L,3,FALSE)</f>
        <v>CS26</v>
      </c>
    </row>
    <row r="1133" s="2" customFormat="1" ht="13.5" hidden="1" customHeight="1" spans="1:15">
      <c r="A1133" s="177">
        <v>1130</v>
      </c>
      <c r="B1133" s="177" t="str">
        <f t="shared" si="34"/>
        <v>CS26-R110-8-5</v>
      </c>
      <c r="C1133" s="177" t="str">
        <f t="shared" si="35"/>
        <v>CS26-RB57R</v>
      </c>
      <c r="D1133" s="177" t="s">
        <v>2233</v>
      </c>
      <c r="E1133" s="177" t="str">
        <f>VLOOKUP(H1133,通道基本信息!B:K,6,0)</f>
        <v>R</v>
      </c>
      <c r="F1133" s="177" t="str">
        <f>VLOOKUP(H1133,通道基本信息!B:K,5,0)</f>
        <v>B</v>
      </c>
      <c r="G1133" s="177" t="str">
        <f>VLOOKUP(H1133,通道基本信息!B:K,8,0)</f>
        <v>R</v>
      </c>
      <c r="H1133" s="177" t="s">
        <v>2225</v>
      </c>
      <c r="I1133" s="177">
        <v>5</v>
      </c>
      <c r="J1133" s="177">
        <v>207</v>
      </c>
      <c r="K1133" s="177">
        <v>27333</v>
      </c>
      <c r="L1133" s="177">
        <v>27540</v>
      </c>
      <c r="M1133" s="177"/>
      <c r="N1133" s="177" t="s">
        <v>2234</v>
      </c>
      <c r="O1133" s="2" t="str">
        <f>VLOOKUP(H1133,通道基本信息!B:L,3,FALSE)</f>
        <v>CS26</v>
      </c>
    </row>
    <row r="1134" s="2" customFormat="1" ht="13.5" hidden="1" customHeight="1" spans="1:15">
      <c r="A1134" s="177">
        <v>1131</v>
      </c>
      <c r="B1134" s="177" t="str">
        <f t="shared" si="34"/>
        <v>CS26-R110-8-6</v>
      </c>
      <c r="C1134" s="177" t="str">
        <f t="shared" si="35"/>
        <v>CS26-RB58R</v>
      </c>
      <c r="D1134" s="177" t="s">
        <v>2235</v>
      </c>
      <c r="E1134" s="177" t="str">
        <f>VLOOKUP(H1134,通道基本信息!B:K,6,0)</f>
        <v>R</v>
      </c>
      <c r="F1134" s="177" t="str">
        <f>VLOOKUP(H1134,通道基本信息!B:K,5,0)</f>
        <v>B</v>
      </c>
      <c r="G1134" s="177" t="str">
        <f>VLOOKUP(H1134,通道基本信息!B:K,8,0)</f>
        <v>R</v>
      </c>
      <c r="H1134" s="177" t="s">
        <v>2225</v>
      </c>
      <c r="I1134" s="177">
        <v>6</v>
      </c>
      <c r="J1134" s="177">
        <v>207</v>
      </c>
      <c r="K1134" s="177">
        <v>27833</v>
      </c>
      <c r="L1134" s="177">
        <v>28040</v>
      </c>
      <c r="M1134" s="177"/>
      <c r="N1134" s="177" t="s">
        <v>2236</v>
      </c>
      <c r="O1134" s="2" t="str">
        <f>VLOOKUP(H1134,通道基本信息!B:L,3,FALSE)</f>
        <v>CS26</v>
      </c>
    </row>
    <row r="1135" s="2" customFormat="1" ht="13.5" hidden="1" customHeight="1" spans="1:15">
      <c r="A1135" s="177">
        <v>1132</v>
      </c>
      <c r="B1135" s="177" t="str">
        <f t="shared" si="34"/>
        <v>CS26-R110-8-7</v>
      </c>
      <c r="C1135" s="177" t="str">
        <f t="shared" si="35"/>
        <v>CS26-RB60R</v>
      </c>
      <c r="D1135" s="177" t="s">
        <v>2237</v>
      </c>
      <c r="E1135" s="177" t="str">
        <f>VLOOKUP(H1135,通道基本信息!B:K,6,0)</f>
        <v>R</v>
      </c>
      <c r="F1135" s="177" t="str">
        <f>VLOOKUP(H1135,通道基本信息!B:K,5,0)</f>
        <v>B</v>
      </c>
      <c r="G1135" s="177" t="str">
        <f>VLOOKUP(H1135,通道基本信息!B:K,8,0)</f>
        <v>R</v>
      </c>
      <c r="H1135" s="177" t="s">
        <v>2225</v>
      </c>
      <c r="I1135" s="177">
        <v>7</v>
      </c>
      <c r="J1135" s="177">
        <v>207</v>
      </c>
      <c r="K1135" s="177">
        <v>27600</v>
      </c>
      <c r="L1135" s="177">
        <v>27807</v>
      </c>
      <c r="M1135" s="177"/>
      <c r="N1135" s="177" t="s">
        <v>2238</v>
      </c>
      <c r="O1135" s="2" t="str">
        <f>VLOOKUP(H1135,通道基本信息!B:L,3,FALSE)</f>
        <v>CS26</v>
      </c>
    </row>
    <row r="1136" s="2" customFormat="1" ht="13.5" hidden="1" customHeight="1" spans="1:15">
      <c r="A1136" s="177">
        <v>1133</v>
      </c>
      <c r="B1136" s="177" t="str">
        <f t="shared" si="34"/>
        <v>CS26-R110-8-8</v>
      </c>
      <c r="C1136" s="177" t="str">
        <f t="shared" si="35"/>
        <v>CS26-RB62R</v>
      </c>
      <c r="D1136" s="177" t="s">
        <v>2239</v>
      </c>
      <c r="E1136" s="177" t="str">
        <f>VLOOKUP(H1136,通道基本信息!B:K,6,0)</f>
        <v>R</v>
      </c>
      <c r="F1136" s="177" t="str">
        <f>VLOOKUP(H1136,通道基本信息!B:K,5,0)</f>
        <v>B</v>
      </c>
      <c r="G1136" s="177" t="str">
        <f>VLOOKUP(H1136,通道基本信息!B:K,8,0)</f>
        <v>R</v>
      </c>
      <c r="H1136" s="177" t="s">
        <v>2225</v>
      </c>
      <c r="I1136" s="177">
        <v>8</v>
      </c>
      <c r="J1136" s="177">
        <v>207</v>
      </c>
      <c r="K1136" s="177">
        <v>28403</v>
      </c>
      <c r="L1136" s="177">
        <v>28610</v>
      </c>
      <c r="M1136" s="177"/>
      <c r="N1136" s="177" t="s">
        <v>2240</v>
      </c>
      <c r="O1136" s="2" t="str">
        <f>VLOOKUP(H1136,通道基本信息!B:L,3,FALSE)</f>
        <v>CS26</v>
      </c>
    </row>
    <row r="1137" s="2" customFormat="1" ht="13.5" hidden="1" customHeight="1" spans="1:15">
      <c r="A1137" s="177">
        <v>1134</v>
      </c>
      <c r="B1137" s="177" t="str">
        <f t="shared" si="34"/>
        <v>CS26-R111-7-1</v>
      </c>
      <c r="C1137" s="177" t="str">
        <f t="shared" si="35"/>
        <v>CS26-RB7L</v>
      </c>
      <c r="D1137" s="177" t="s">
        <v>2241</v>
      </c>
      <c r="E1137" s="177" t="str">
        <f>VLOOKUP(H1137,通道基本信息!B:K,6,0)</f>
        <v>R</v>
      </c>
      <c r="F1137" s="177" t="str">
        <f>VLOOKUP(H1137,通道基本信息!B:K,5,0)</f>
        <v>B</v>
      </c>
      <c r="G1137" s="177" t="str">
        <f>VLOOKUP(H1137,通道基本信息!B:K,8,0)</f>
        <v>L</v>
      </c>
      <c r="H1137" s="177" t="s">
        <v>2242</v>
      </c>
      <c r="I1137" s="177">
        <v>1</v>
      </c>
      <c r="J1137" s="177">
        <v>207</v>
      </c>
      <c r="K1137" s="177">
        <v>27833</v>
      </c>
      <c r="L1137" s="177">
        <v>28040</v>
      </c>
      <c r="M1137" s="177"/>
      <c r="N1137" s="177" t="s">
        <v>2243</v>
      </c>
      <c r="O1137" s="2" t="str">
        <f>VLOOKUP(H1137,通道基本信息!B:L,3,FALSE)</f>
        <v>CS26</v>
      </c>
    </row>
    <row r="1138" s="2" customFormat="1" ht="13.5" hidden="1" customHeight="1" spans="1:15">
      <c r="A1138" s="177">
        <v>1135</v>
      </c>
      <c r="B1138" s="177" t="str">
        <f t="shared" si="34"/>
        <v>CS26-R111-7-2</v>
      </c>
      <c r="C1138" s="177" t="str">
        <f t="shared" si="35"/>
        <v>CS26-RB21L</v>
      </c>
      <c r="D1138" s="177" t="s">
        <v>2244</v>
      </c>
      <c r="E1138" s="177" t="str">
        <f>VLOOKUP(H1138,通道基本信息!B:K,6,0)</f>
        <v>R</v>
      </c>
      <c r="F1138" s="177" t="str">
        <f>VLOOKUP(H1138,通道基本信息!B:K,5,0)</f>
        <v>B</v>
      </c>
      <c r="G1138" s="177" t="str">
        <f>VLOOKUP(H1138,通道基本信息!B:K,8,0)</f>
        <v>L</v>
      </c>
      <c r="H1138" s="177" t="s">
        <v>2242</v>
      </c>
      <c r="I1138" s="177">
        <v>2</v>
      </c>
      <c r="J1138" s="177">
        <v>207</v>
      </c>
      <c r="K1138" s="177">
        <v>28170</v>
      </c>
      <c r="L1138" s="177">
        <v>28377</v>
      </c>
      <c r="M1138" s="177"/>
      <c r="N1138" s="177" t="s">
        <v>2245</v>
      </c>
      <c r="O1138" s="2" t="str">
        <f>VLOOKUP(H1138,通道基本信息!B:L,3,FALSE)</f>
        <v>CS26</v>
      </c>
    </row>
    <row r="1139" s="2" customFormat="1" ht="13.5" hidden="1" customHeight="1" spans="1:15">
      <c r="A1139" s="177">
        <v>1136</v>
      </c>
      <c r="B1139" s="177" t="str">
        <f t="shared" si="34"/>
        <v>CS26-R111-7-3</v>
      </c>
      <c r="C1139" s="177" t="str">
        <f t="shared" si="35"/>
        <v>CS26-RB23L</v>
      </c>
      <c r="D1139" s="177" t="s">
        <v>2246</v>
      </c>
      <c r="E1139" s="177" t="str">
        <f>VLOOKUP(H1139,通道基本信息!B:K,6,0)</f>
        <v>R</v>
      </c>
      <c r="F1139" s="177" t="str">
        <f>VLOOKUP(H1139,通道基本信息!B:K,5,0)</f>
        <v>B</v>
      </c>
      <c r="G1139" s="177" t="str">
        <f>VLOOKUP(H1139,通道基本信息!B:K,8,0)</f>
        <v>L</v>
      </c>
      <c r="H1139" s="177" t="s">
        <v>2242</v>
      </c>
      <c r="I1139" s="177">
        <v>3</v>
      </c>
      <c r="J1139" s="177">
        <v>207</v>
      </c>
      <c r="K1139" s="177">
        <v>27600</v>
      </c>
      <c r="L1139" s="177">
        <v>27807</v>
      </c>
      <c r="M1139" s="177"/>
      <c r="N1139" s="177" t="s">
        <v>2247</v>
      </c>
      <c r="O1139" s="2" t="str">
        <f>VLOOKUP(H1139,通道基本信息!B:L,3,FALSE)</f>
        <v>CS26</v>
      </c>
    </row>
    <row r="1140" s="2" customFormat="1" ht="13.5" hidden="1" customHeight="1" spans="1:15">
      <c r="A1140" s="177">
        <v>1137</v>
      </c>
      <c r="B1140" s="177" t="str">
        <f t="shared" si="34"/>
        <v>CS26-R111-7-4</v>
      </c>
      <c r="C1140" s="177" t="str">
        <f t="shared" si="35"/>
        <v>CS26-RB31L</v>
      </c>
      <c r="D1140" s="177" t="s">
        <v>2248</v>
      </c>
      <c r="E1140" s="177" t="str">
        <f>VLOOKUP(H1140,通道基本信息!B:K,6,0)</f>
        <v>R</v>
      </c>
      <c r="F1140" s="177" t="str">
        <f>VLOOKUP(H1140,通道基本信息!B:K,5,0)</f>
        <v>B</v>
      </c>
      <c r="G1140" s="177" t="str">
        <f>VLOOKUP(H1140,通道基本信息!B:K,8,0)</f>
        <v>L</v>
      </c>
      <c r="H1140" s="177" t="s">
        <v>2242</v>
      </c>
      <c r="I1140" s="177">
        <v>4</v>
      </c>
      <c r="J1140" s="177">
        <v>440</v>
      </c>
      <c r="K1140" s="177">
        <v>27100</v>
      </c>
      <c r="L1140" s="177">
        <v>27540</v>
      </c>
      <c r="M1140" s="177"/>
      <c r="N1140" s="177" t="s">
        <v>2249</v>
      </c>
      <c r="O1140" s="2" t="str">
        <f>VLOOKUP(H1140,通道基本信息!B:L,3,FALSE)</f>
        <v>CS26</v>
      </c>
    </row>
    <row r="1141" s="2" customFormat="1" ht="13.5" hidden="1" customHeight="1" spans="1:15">
      <c r="A1141" s="177">
        <v>1138</v>
      </c>
      <c r="B1141" s="177" t="str">
        <f t="shared" si="34"/>
        <v>CS26-R111-7-5</v>
      </c>
      <c r="C1141" s="177" t="str">
        <f t="shared" si="35"/>
        <v>CS26-RB46L</v>
      </c>
      <c r="D1141" s="177" t="s">
        <v>2250</v>
      </c>
      <c r="E1141" s="177" t="str">
        <f>VLOOKUP(H1141,通道基本信息!B:K,6,0)</f>
        <v>R</v>
      </c>
      <c r="F1141" s="177" t="str">
        <f>VLOOKUP(H1141,通道基本信息!B:K,5,0)</f>
        <v>B</v>
      </c>
      <c r="G1141" s="177" t="str">
        <f>VLOOKUP(H1141,通道基本信息!B:K,8,0)</f>
        <v>L</v>
      </c>
      <c r="H1141" s="177" t="s">
        <v>2242</v>
      </c>
      <c r="I1141" s="177">
        <v>5</v>
      </c>
      <c r="J1141" s="177">
        <v>207</v>
      </c>
      <c r="K1141" s="177">
        <v>28670</v>
      </c>
      <c r="L1141" s="177">
        <v>28877</v>
      </c>
      <c r="M1141" s="177"/>
      <c r="N1141" s="177" t="s">
        <v>2251</v>
      </c>
      <c r="O1141" s="2" t="str">
        <f>VLOOKUP(H1141,通道基本信息!B:L,3,FALSE)</f>
        <v>CS26</v>
      </c>
    </row>
    <row r="1142" s="2" customFormat="1" ht="13.5" hidden="1" customHeight="1" spans="1:15">
      <c r="A1142" s="177">
        <v>1139</v>
      </c>
      <c r="B1142" s="177" t="str">
        <f t="shared" si="34"/>
        <v>CS26-R111-7-6</v>
      </c>
      <c r="C1142" s="177" t="str">
        <f t="shared" si="35"/>
        <v>CS26-RB50L</v>
      </c>
      <c r="D1142" s="177" t="s">
        <v>2252</v>
      </c>
      <c r="E1142" s="177" t="str">
        <f>VLOOKUP(H1142,通道基本信息!B:K,6,0)</f>
        <v>R</v>
      </c>
      <c r="F1142" s="177" t="str">
        <f>VLOOKUP(H1142,通道基本信息!B:K,5,0)</f>
        <v>B</v>
      </c>
      <c r="G1142" s="177" t="str">
        <f>VLOOKUP(H1142,通道基本信息!B:K,8,0)</f>
        <v>L</v>
      </c>
      <c r="H1142" s="177" t="s">
        <v>2242</v>
      </c>
      <c r="I1142" s="177">
        <v>6</v>
      </c>
      <c r="J1142" s="177">
        <v>207</v>
      </c>
      <c r="K1142" s="177">
        <v>28403</v>
      </c>
      <c r="L1142" s="177">
        <v>28610</v>
      </c>
      <c r="M1142" s="177"/>
      <c r="N1142" s="177" t="s">
        <v>2253</v>
      </c>
      <c r="O1142" s="2" t="str">
        <f>VLOOKUP(H1142,通道基本信息!B:L,3,FALSE)</f>
        <v>CS26</v>
      </c>
    </row>
    <row r="1143" s="2" customFormat="1" ht="13.5" hidden="1" customHeight="1" spans="1:15">
      <c r="A1143" s="177">
        <v>1140</v>
      </c>
      <c r="B1143" s="177" t="str">
        <f t="shared" si="34"/>
        <v>CS26-R111-7-7</v>
      </c>
      <c r="C1143" s="177" t="str">
        <f t="shared" si="35"/>
        <v>CS26-RB53L</v>
      </c>
      <c r="D1143" s="177" t="s">
        <v>2254</v>
      </c>
      <c r="E1143" s="177" t="str">
        <f>VLOOKUP(H1143,通道基本信息!B:K,6,0)</f>
        <v>R</v>
      </c>
      <c r="F1143" s="177" t="str">
        <f>VLOOKUP(H1143,通道基本信息!B:K,5,0)</f>
        <v>B</v>
      </c>
      <c r="G1143" s="177" t="str">
        <f>VLOOKUP(H1143,通道基本信息!B:K,8,0)</f>
        <v>L</v>
      </c>
      <c r="H1143" s="177" t="s">
        <v>2242</v>
      </c>
      <c r="I1143" s="177">
        <v>7</v>
      </c>
      <c r="J1143" s="177">
        <v>207</v>
      </c>
      <c r="K1143" s="177">
        <v>28903</v>
      </c>
      <c r="L1143" s="177">
        <v>29110</v>
      </c>
      <c r="M1143" s="177"/>
      <c r="N1143" s="177" t="s">
        <v>2255</v>
      </c>
      <c r="O1143" s="2" t="str">
        <f>VLOOKUP(H1143,通道基本信息!B:L,3,FALSE)</f>
        <v>CS26</v>
      </c>
    </row>
    <row r="1144" s="2" customFormat="1" ht="13.5" hidden="1" customHeight="1" spans="1:15">
      <c r="A1144" s="177">
        <v>1141</v>
      </c>
      <c r="B1144" s="177" t="str">
        <f t="shared" si="34"/>
        <v>CS26-R112-7-1</v>
      </c>
      <c r="C1144" s="177" t="str">
        <f t="shared" si="35"/>
        <v>CS26-RB14R</v>
      </c>
      <c r="D1144" s="177" t="s">
        <v>2256</v>
      </c>
      <c r="E1144" s="177" t="str">
        <f>VLOOKUP(H1144,通道基本信息!B:K,6,0)</f>
        <v>R</v>
      </c>
      <c r="F1144" s="177" t="str">
        <f>VLOOKUP(H1144,通道基本信息!B:K,5,0)</f>
        <v>B</v>
      </c>
      <c r="G1144" s="177" t="str">
        <f>VLOOKUP(H1144,通道基本信息!B:K,8,0)</f>
        <v>R</v>
      </c>
      <c r="H1144" s="177" t="s">
        <v>2257</v>
      </c>
      <c r="I1144" s="177">
        <v>1</v>
      </c>
      <c r="J1144" s="177">
        <v>207</v>
      </c>
      <c r="K1144" s="177">
        <v>27833</v>
      </c>
      <c r="L1144" s="177">
        <v>28040</v>
      </c>
      <c r="M1144" s="177"/>
      <c r="N1144" s="177" t="s">
        <v>2258</v>
      </c>
      <c r="O1144" s="2" t="str">
        <f>VLOOKUP(H1144,通道基本信息!B:L,3,FALSE)</f>
        <v>CS26</v>
      </c>
    </row>
    <row r="1145" s="2" customFormat="1" ht="13.5" hidden="1" customHeight="1" spans="1:15">
      <c r="A1145" s="177">
        <v>1142</v>
      </c>
      <c r="B1145" s="177" t="str">
        <f t="shared" si="34"/>
        <v>CS26-R112-7-2</v>
      </c>
      <c r="C1145" s="177" t="str">
        <f t="shared" si="35"/>
        <v>CS26-RB28R</v>
      </c>
      <c r="D1145" s="177" t="s">
        <v>2259</v>
      </c>
      <c r="E1145" s="177" t="str">
        <f>VLOOKUP(H1145,通道基本信息!B:K,6,0)</f>
        <v>R</v>
      </c>
      <c r="F1145" s="177" t="str">
        <f>VLOOKUP(H1145,通道基本信息!B:K,5,0)</f>
        <v>B</v>
      </c>
      <c r="G1145" s="177" t="str">
        <f>VLOOKUP(H1145,通道基本信息!B:K,8,0)</f>
        <v>R</v>
      </c>
      <c r="H1145" s="177" t="s">
        <v>2257</v>
      </c>
      <c r="I1145" s="177">
        <v>2</v>
      </c>
      <c r="J1145" s="177">
        <v>207</v>
      </c>
      <c r="K1145" s="177">
        <v>28170</v>
      </c>
      <c r="L1145" s="177">
        <v>28377</v>
      </c>
      <c r="M1145" s="177"/>
      <c r="N1145" s="177" t="s">
        <v>2260</v>
      </c>
      <c r="O1145" s="2" t="str">
        <f>VLOOKUP(H1145,通道基本信息!B:L,3,FALSE)</f>
        <v>CS26</v>
      </c>
    </row>
    <row r="1146" s="2" customFormat="1" ht="13.5" hidden="1" customHeight="1" spans="1:15">
      <c r="A1146" s="177">
        <v>1143</v>
      </c>
      <c r="B1146" s="177" t="str">
        <f t="shared" si="34"/>
        <v>CS26-R112-7-3</v>
      </c>
      <c r="C1146" s="177" t="str">
        <f t="shared" si="35"/>
        <v>CS26-RB30R</v>
      </c>
      <c r="D1146" s="177" t="s">
        <v>2261</v>
      </c>
      <c r="E1146" s="177" t="str">
        <f>VLOOKUP(H1146,通道基本信息!B:K,6,0)</f>
        <v>R</v>
      </c>
      <c r="F1146" s="177" t="str">
        <f>VLOOKUP(H1146,通道基本信息!B:K,5,0)</f>
        <v>B</v>
      </c>
      <c r="G1146" s="177" t="str">
        <f>VLOOKUP(H1146,通道基本信息!B:K,8,0)</f>
        <v>R</v>
      </c>
      <c r="H1146" s="177" t="s">
        <v>2257</v>
      </c>
      <c r="I1146" s="177">
        <v>3</v>
      </c>
      <c r="J1146" s="177">
        <v>440</v>
      </c>
      <c r="K1146" s="177">
        <v>27100</v>
      </c>
      <c r="L1146" s="177">
        <v>27540</v>
      </c>
      <c r="M1146" s="177"/>
      <c r="N1146" s="177" t="s">
        <v>2262</v>
      </c>
      <c r="O1146" s="2" t="str">
        <f>VLOOKUP(H1146,通道基本信息!B:L,3,FALSE)</f>
        <v>CS26</v>
      </c>
    </row>
    <row r="1147" s="2" customFormat="1" ht="13.5" hidden="1" customHeight="1" spans="1:15">
      <c r="A1147" s="177">
        <v>1144</v>
      </c>
      <c r="B1147" s="177" t="str">
        <f t="shared" si="34"/>
        <v>CS26-R112-7-4</v>
      </c>
      <c r="C1147" s="177" t="str">
        <f t="shared" si="35"/>
        <v>CS26-RB44R</v>
      </c>
      <c r="D1147" s="177" t="s">
        <v>2263</v>
      </c>
      <c r="E1147" s="177" t="str">
        <f>VLOOKUP(H1147,通道基本信息!B:K,6,0)</f>
        <v>R</v>
      </c>
      <c r="F1147" s="177" t="str">
        <f>VLOOKUP(H1147,通道基本信息!B:K,5,0)</f>
        <v>B</v>
      </c>
      <c r="G1147" s="177" t="str">
        <f>VLOOKUP(H1147,通道基本信息!B:K,8,0)</f>
        <v>R</v>
      </c>
      <c r="H1147" s="177" t="s">
        <v>2257</v>
      </c>
      <c r="I1147" s="177">
        <v>4</v>
      </c>
      <c r="J1147" s="177">
        <v>207</v>
      </c>
      <c r="K1147" s="177">
        <v>28903</v>
      </c>
      <c r="L1147" s="177">
        <v>29110</v>
      </c>
      <c r="M1147" s="177"/>
      <c r="N1147" s="177" t="s">
        <v>2264</v>
      </c>
      <c r="O1147" s="2" t="str">
        <f>VLOOKUP(H1147,通道基本信息!B:L,3,FALSE)</f>
        <v>CS26</v>
      </c>
    </row>
    <row r="1148" s="2" customFormat="1" ht="13.5" hidden="1" customHeight="1" spans="1:15">
      <c r="A1148" s="177">
        <v>1145</v>
      </c>
      <c r="B1148" s="177" t="str">
        <f t="shared" si="34"/>
        <v>CS26-R112-7-5</v>
      </c>
      <c r="C1148" s="177" t="str">
        <f t="shared" si="35"/>
        <v>CS26-RB48R</v>
      </c>
      <c r="D1148" s="177" t="s">
        <v>2265</v>
      </c>
      <c r="E1148" s="177" t="str">
        <f>VLOOKUP(H1148,通道基本信息!B:K,6,0)</f>
        <v>R</v>
      </c>
      <c r="F1148" s="177" t="str">
        <f>VLOOKUP(H1148,通道基本信息!B:K,5,0)</f>
        <v>B</v>
      </c>
      <c r="G1148" s="177" t="str">
        <f>VLOOKUP(H1148,通道基本信息!B:K,8,0)</f>
        <v>R</v>
      </c>
      <c r="H1148" s="177" t="s">
        <v>2257</v>
      </c>
      <c r="I1148" s="177">
        <v>5</v>
      </c>
      <c r="J1148" s="177">
        <v>207</v>
      </c>
      <c r="K1148" s="177">
        <v>28403</v>
      </c>
      <c r="L1148" s="177">
        <v>28610</v>
      </c>
      <c r="M1148" s="177"/>
      <c r="N1148" s="177" t="s">
        <v>2266</v>
      </c>
      <c r="O1148" s="2" t="str">
        <f>VLOOKUP(H1148,通道基本信息!B:L,3,FALSE)</f>
        <v>CS26</v>
      </c>
    </row>
    <row r="1149" s="2" customFormat="1" ht="13.5" hidden="1" customHeight="1" spans="1:15">
      <c r="A1149" s="177">
        <v>1146</v>
      </c>
      <c r="B1149" s="177" t="str">
        <f t="shared" si="34"/>
        <v>CS26-R112-7-6</v>
      </c>
      <c r="C1149" s="177" t="str">
        <f t="shared" si="35"/>
        <v>CS26-RB56R</v>
      </c>
      <c r="D1149" s="177" t="s">
        <v>2267</v>
      </c>
      <c r="E1149" s="177" t="str">
        <f>VLOOKUP(H1149,通道基本信息!B:K,6,0)</f>
        <v>R</v>
      </c>
      <c r="F1149" s="177" t="str">
        <f>VLOOKUP(H1149,通道基本信息!B:K,5,0)</f>
        <v>B</v>
      </c>
      <c r="G1149" s="177" t="str">
        <f>VLOOKUP(H1149,通道基本信息!B:K,8,0)</f>
        <v>R</v>
      </c>
      <c r="H1149" s="177" t="s">
        <v>2257</v>
      </c>
      <c r="I1149" s="177">
        <v>6</v>
      </c>
      <c r="J1149" s="177">
        <v>207</v>
      </c>
      <c r="K1149" s="177">
        <v>28670</v>
      </c>
      <c r="L1149" s="177">
        <v>28877</v>
      </c>
      <c r="M1149" s="177"/>
      <c r="N1149" s="177" t="s">
        <v>2268</v>
      </c>
      <c r="O1149" s="2" t="str">
        <f>VLOOKUP(H1149,通道基本信息!B:L,3,FALSE)</f>
        <v>CS26</v>
      </c>
    </row>
    <row r="1150" s="2" customFormat="1" ht="13.5" hidden="1" customHeight="1" spans="1:15">
      <c r="A1150" s="177">
        <v>1147</v>
      </c>
      <c r="B1150" s="177" t="str">
        <f t="shared" si="34"/>
        <v>CS26-R112-7-7</v>
      </c>
      <c r="C1150" s="177" t="str">
        <f t="shared" si="35"/>
        <v>CS26-RB61R</v>
      </c>
      <c r="D1150" s="177" t="s">
        <v>2269</v>
      </c>
      <c r="E1150" s="177" t="str">
        <f>VLOOKUP(H1150,通道基本信息!B:K,6,0)</f>
        <v>R</v>
      </c>
      <c r="F1150" s="177" t="str">
        <f>VLOOKUP(H1150,通道基本信息!B:K,5,0)</f>
        <v>B</v>
      </c>
      <c r="G1150" s="177" t="str">
        <f>VLOOKUP(H1150,通道基本信息!B:K,8,0)</f>
        <v>R</v>
      </c>
      <c r="H1150" s="177" t="s">
        <v>2257</v>
      </c>
      <c r="I1150" s="177">
        <v>7</v>
      </c>
      <c r="J1150" s="177">
        <v>207</v>
      </c>
      <c r="K1150" s="177">
        <v>27600</v>
      </c>
      <c r="L1150" s="177">
        <v>27807</v>
      </c>
      <c r="M1150" s="177"/>
      <c r="N1150" s="177" t="s">
        <v>2270</v>
      </c>
      <c r="O1150" s="2" t="str">
        <f>VLOOKUP(H1150,通道基本信息!B:L,3,FALSE)</f>
        <v>CS26</v>
      </c>
    </row>
    <row r="1151" s="2" customFormat="1" ht="13.5" hidden="1" customHeight="1" spans="1:15">
      <c r="A1151" s="177">
        <v>1148</v>
      </c>
      <c r="B1151" s="177" t="str">
        <f t="shared" si="34"/>
        <v>CS26-R113-16-1</v>
      </c>
      <c r="C1151" s="177" t="str">
        <f t="shared" si="35"/>
        <v>CS26-RB65L</v>
      </c>
      <c r="D1151" s="177" t="s">
        <v>2271</v>
      </c>
      <c r="E1151" s="177" t="str">
        <f>VLOOKUP(H1151,通道基本信息!B:K,6,0)</f>
        <v>R</v>
      </c>
      <c r="F1151" s="177" t="str">
        <f>VLOOKUP(H1151,通道基本信息!B:K,5,0)</f>
        <v>B</v>
      </c>
      <c r="G1151" s="177" t="str">
        <f>VLOOKUP(H1151,通道基本信息!B:K,8,0)</f>
        <v>L</v>
      </c>
      <c r="H1151" s="177" t="s">
        <v>2272</v>
      </c>
      <c r="I1151" s="177">
        <v>1</v>
      </c>
      <c r="J1151" s="177">
        <v>132</v>
      </c>
      <c r="K1151" s="177">
        <v>27288</v>
      </c>
      <c r="L1151" s="177">
        <v>27420</v>
      </c>
      <c r="M1151" s="177"/>
      <c r="N1151" s="177" t="s">
        <v>2273</v>
      </c>
      <c r="O1151" s="2" t="str">
        <f>VLOOKUP(H1151,通道基本信息!B:L,3,FALSE)</f>
        <v>CS26</v>
      </c>
    </row>
    <row r="1152" s="2" customFormat="1" ht="13.5" hidden="1" customHeight="1" spans="1:15">
      <c r="A1152" s="177">
        <v>1149</v>
      </c>
      <c r="B1152" s="177" t="str">
        <f t="shared" si="34"/>
        <v>CS26-R113-16-2</v>
      </c>
      <c r="C1152" s="177" t="str">
        <f t="shared" si="35"/>
        <v>CS26-RB67L</v>
      </c>
      <c r="D1152" s="177" t="s">
        <v>2274</v>
      </c>
      <c r="E1152" s="177" t="str">
        <f>VLOOKUP(H1152,通道基本信息!B:K,6,0)</f>
        <v>R</v>
      </c>
      <c r="F1152" s="177" t="str">
        <f>VLOOKUP(H1152,通道基本信息!B:K,5,0)</f>
        <v>B</v>
      </c>
      <c r="G1152" s="177" t="str">
        <f>VLOOKUP(H1152,通道基本信息!B:K,8,0)</f>
        <v>L</v>
      </c>
      <c r="H1152" s="177" t="s">
        <v>2272</v>
      </c>
      <c r="I1152" s="177">
        <v>2</v>
      </c>
      <c r="J1152" s="177">
        <v>96</v>
      </c>
      <c r="K1152" s="177">
        <v>27796</v>
      </c>
      <c r="L1152" s="177">
        <v>27892</v>
      </c>
      <c r="M1152" s="177"/>
      <c r="N1152" s="177" t="s">
        <v>2275</v>
      </c>
      <c r="O1152" s="2" t="str">
        <f>VLOOKUP(H1152,通道基本信息!B:L,3,FALSE)</f>
        <v>CS26</v>
      </c>
    </row>
    <row r="1153" s="2" customFormat="1" ht="13.5" hidden="1" customHeight="1" spans="1:15">
      <c r="A1153" s="177">
        <v>1150</v>
      </c>
      <c r="B1153" s="177" t="str">
        <f t="shared" ref="B1153:B1216" si="36">H1153&amp;"-"&amp;I1153</f>
        <v>CS26-R113-16-3</v>
      </c>
      <c r="C1153" s="177" t="str">
        <f t="shared" si="35"/>
        <v>CS26-RB68L</v>
      </c>
      <c r="D1153" s="177" t="s">
        <v>2276</v>
      </c>
      <c r="E1153" s="177" t="str">
        <f>VLOOKUP(H1153,通道基本信息!B:K,6,0)</f>
        <v>R</v>
      </c>
      <c r="F1153" s="177" t="str">
        <f>VLOOKUP(H1153,通道基本信息!B:K,5,0)</f>
        <v>B</v>
      </c>
      <c r="G1153" s="177" t="str">
        <f>VLOOKUP(H1153,通道基本信息!B:K,8,0)</f>
        <v>L</v>
      </c>
      <c r="H1153" s="177" t="s">
        <v>2272</v>
      </c>
      <c r="I1153" s="177">
        <v>3</v>
      </c>
      <c r="J1153" s="177">
        <v>96</v>
      </c>
      <c r="K1153" s="177">
        <v>28550</v>
      </c>
      <c r="L1153" s="177">
        <v>28646</v>
      </c>
      <c r="M1153" s="177"/>
      <c r="N1153" s="177" t="s">
        <v>2277</v>
      </c>
      <c r="O1153" s="2" t="str">
        <f>VLOOKUP(H1153,通道基本信息!B:L,3,FALSE)</f>
        <v>CS26</v>
      </c>
    </row>
    <row r="1154" s="2" customFormat="1" ht="13.5" hidden="1" customHeight="1" spans="1:15">
      <c r="A1154" s="177">
        <v>1151</v>
      </c>
      <c r="B1154" s="177" t="str">
        <f t="shared" si="36"/>
        <v>CS26-R113-16-4</v>
      </c>
      <c r="C1154" s="177" t="str">
        <f t="shared" si="35"/>
        <v>CS26-RB69L</v>
      </c>
      <c r="D1154" s="177" t="s">
        <v>2278</v>
      </c>
      <c r="E1154" s="177" t="str">
        <f>VLOOKUP(H1154,通道基本信息!B:K,6,0)</f>
        <v>R</v>
      </c>
      <c r="F1154" s="177" t="str">
        <f>VLOOKUP(H1154,通道基本信息!B:K,5,0)</f>
        <v>B</v>
      </c>
      <c r="G1154" s="177" t="str">
        <f>VLOOKUP(H1154,通道基本信息!B:K,8,0)</f>
        <v>L</v>
      </c>
      <c r="H1154" s="177" t="s">
        <v>2272</v>
      </c>
      <c r="I1154" s="177">
        <v>4</v>
      </c>
      <c r="J1154" s="177">
        <v>96</v>
      </c>
      <c r="K1154" s="177">
        <v>27906</v>
      </c>
      <c r="L1154" s="177">
        <v>28002</v>
      </c>
      <c r="M1154" s="177"/>
      <c r="N1154" s="177" t="s">
        <v>2279</v>
      </c>
      <c r="O1154" s="2" t="str">
        <f>VLOOKUP(H1154,通道基本信息!B:L,3,FALSE)</f>
        <v>CS26</v>
      </c>
    </row>
    <row r="1155" s="2" customFormat="1" ht="13.5" hidden="1" customHeight="1" spans="1:15">
      <c r="A1155" s="177">
        <v>1152</v>
      </c>
      <c r="B1155" s="177" t="str">
        <f t="shared" si="36"/>
        <v>CS26-R113-16-5</v>
      </c>
      <c r="C1155" s="177" t="str">
        <f t="shared" si="35"/>
        <v>CS26-RB70L</v>
      </c>
      <c r="D1155" s="177" t="s">
        <v>2280</v>
      </c>
      <c r="E1155" s="177" t="str">
        <f>VLOOKUP(H1155,通道基本信息!B:K,6,0)</f>
        <v>R</v>
      </c>
      <c r="F1155" s="177" t="str">
        <f>VLOOKUP(H1155,通道基本信息!B:K,5,0)</f>
        <v>B</v>
      </c>
      <c r="G1155" s="177" t="str">
        <f>VLOOKUP(H1155,通道基本信息!B:K,8,0)</f>
        <v>L</v>
      </c>
      <c r="H1155" s="177" t="s">
        <v>2272</v>
      </c>
      <c r="I1155" s="177">
        <v>5</v>
      </c>
      <c r="J1155" s="177">
        <v>96</v>
      </c>
      <c r="K1155" s="177">
        <v>29016</v>
      </c>
      <c r="L1155" s="177">
        <v>29112</v>
      </c>
      <c r="M1155" s="177"/>
      <c r="N1155" s="177" t="s">
        <v>2281</v>
      </c>
      <c r="O1155" s="2" t="str">
        <f>VLOOKUP(H1155,通道基本信息!B:L,3,FALSE)</f>
        <v>CS26</v>
      </c>
    </row>
    <row r="1156" s="2" customFormat="1" ht="13.5" hidden="1" customHeight="1" spans="1:15">
      <c r="A1156" s="177">
        <v>1153</v>
      </c>
      <c r="B1156" s="177" t="str">
        <f t="shared" si="36"/>
        <v>CS26-R113-16-6</v>
      </c>
      <c r="C1156" s="177" t="str">
        <f t="shared" ref="C1156:C1219" si="37">O1156&amp;"-"&amp;D1156</f>
        <v>CS26-RB72L</v>
      </c>
      <c r="D1156" s="177" t="s">
        <v>2282</v>
      </c>
      <c r="E1156" s="177" t="str">
        <f>VLOOKUP(H1156,通道基本信息!B:K,6,0)</f>
        <v>R</v>
      </c>
      <c r="F1156" s="177" t="str">
        <f>VLOOKUP(H1156,通道基本信息!B:K,5,0)</f>
        <v>B</v>
      </c>
      <c r="G1156" s="177" t="str">
        <f>VLOOKUP(H1156,通道基本信息!B:K,8,0)</f>
        <v>L</v>
      </c>
      <c r="H1156" s="177" t="s">
        <v>2272</v>
      </c>
      <c r="I1156" s="177">
        <v>6</v>
      </c>
      <c r="J1156" s="177">
        <v>96</v>
      </c>
      <c r="K1156" s="177">
        <v>27686</v>
      </c>
      <c r="L1156" s="177">
        <v>27782</v>
      </c>
      <c r="M1156" s="177"/>
      <c r="N1156" s="177" t="s">
        <v>2283</v>
      </c>
      <c r="O1156" s="2" t="str">
        <f>VLOOKUP(H1156,通道基本信息!B:L,3,FALSE)</f>
        <v>CS26</v>
      </c>
    </row>
    <row r="1157" s="2" customFormat="1" ht="13.5" hidden="1" customHeight="1" spans="1:15">
      <c r="A1157" s="177">
        <v>1154</v>
      </c>
      <c r="B1157" s="177" t="str">
        <f t="shared" si="36"/>
        <v>CS26-R113-16-7</v>
      </c>
      <c r="C1157" s="177" t="str">
        <f t="shared" si="37"/>
        <v>CS26-RB73L</v>
      </c>
      <c r="D1157" s="177" t="s">
        <v>2284</v>
      </c>
      <c r="E1157" s="177" t="str">
        <f>VLOOKUP(H1157,通道基本信息!B:K,6,0)</f>
        <v>R</v>
      </c>
      <c r="F1157" s="177" t="str">
        <f>VLOOKUP(H1157,通道基本信息!B:K,5,0)</f>
        <v>B</v>
      </c>
      <c r="G1157" s="177" t="str">
        <f>VLOOKUP(H1157,通道基本信息!B:K,8,0)</f>
        <v>L</v>
      </c>
      <c r="H1157" s="177" t="s">
        <v>2272</v>
      </c>
      <c r="I1157" s="177">
        <v>7</v>
      </c>
      <c r="J1157" s="177">
        <v>132</v>
      </c>
      <c r="K1157" s="177">
        <v>28226</v>
      </c>
      <c r="L1157" s="177">
        <v>28358</v>
      </c>
      <c r="M1157" s="177"/>
      <c r="N1157" s="177" t="s">
        <v>2285</v>
      </c>
      <c r="O1157" s="2" t="str">
        <f>VLOOKUP(H1157,通道基本信息!B:L,3,FALSE)</f>
        <v>CS26</v>
      </c>
    </row>
    <row r="1158" s="2" customFormat="1" ht="13.5" hidden="1" customHeight="1" spans="1:15">
      <c r="A1158" s="177">
        <v>1155</v>
      </c>
      <c r="B1158" s="177" t="str">
        <f t="shared" si="36"/>
        <v>CS26-R113-16-8</v>
      </c>
      <c r="C1158" s="177" t="str">
        <f t="shared" si="37"/>
        <v>CS26-RB74L</v>
      </c>
      <c r="D1158" s="177" t="s">
        <v>2286</v>
      </c>
      <c r="E1158" s="177" t="str">
        <f>VLOOKUP(H1158,通道基本信息!B:K,6,0)</f>
        <v>R</v>
      </c>
      <c r="F1158" s="177" t="str">
        <f>VLOOKUP(H1158,通道基本信息!B:K,5,0)</f>
        <v>B</v>
      </c>
      <c r="G1158" s="177" t="str">
        <f>VLOOKUP(H1158,通道基本信息!B:K,8,0)</f>
        <v>L</v>
      </c>
      <c r="H1158" s="177" t="s">
        <v>2272</v>
      </c>
      <c r="I1158" s="177">
        <v>8</v>
      </c>
      <c r="J1158" s="177">
        <v>96</v>
      </c>
      <c r="K1158" s="177">
        <v>27440</v>
      </c>
      <c r="L1158" s="177">
        <v>27536</v>
      </c>
      <c r="M1158" s="177"/>
      <c r="N1158" s="177" t="s">
        <v>2287</v>
      </c>
      <c r="O1158" s="2" t="str">
        <f>VLOOKUP(H1158,通道基本信息!B:L,3,FALSE)</f>
        <v>CS26</v>
      </c>
    </row>
    <row r="1159" s="2" customFormat="1" ht="13.5" hidden="1" customHeight="1" spans="1:15">
      <c r="A1159" s="177">
        <v>1156</v>
      </c>
      <c r="B1159" s="177" t="str">
        <f t="shared" si="36"/>
        <v>CS26-R113-16-9</v>
      </c>
      <c r="C1159" s="177" t="str">
        <f t="shared" si="37"/>
        <v>CS26-RB79L</v>
      </c>
      <c r="D1159" s="177" t="s">
        <v>2288</v>
      </c>
      <c r="E1159" s="177" t="str">
        <f>VLOOKUP(H1159,通道基本信息!B:K,6,0)</f>
        <v>R</v>
      </c>
      <c r="F1159" s="177" t="str">
        <f>VLOOKUP(H1159,通道基本信息!B:K,5,0)</f>
        <v>B</v>
      </c>
      <c r="G1159" s="177" t="str">
        <f>VLOOKUP(H1159,通道基本信息!B:K,8,0)</f>
        <v>L</v>
      </c>
      <c r="H1159" s="177" t="s">
        <v>2272</v>
      </c>
      <c r="I1159" s="177">
        <v>9</v>
      </c>
      <c r="J1159" s="177">
        <v>96</v>
      </c>
      <c r="K1159" s="177">
        <v>28906</v>
      </c>
      <c r="L1159" s="177">
        <v>29002</v>
      </c>
      <c r="M1159" s="177"/>
      <c r="N1159" s="177" t="s">
        <v>2289</v>
      </c>
      <c r="O1159" s="2" t="str">
        <f>VLOOKUP(H1159,通道基本信息!B:L,3,FALSE)</f>
        <v>CS26</v>
      </c>
    </row>
    <row r="1160" s="2" customFormat="1" ht="13.5" hidden="1" customHeight="1" spans="1:15">
      <c r="A1160" s="177">
        <v>1157</v>
      </c>
      <c r="B1160" s="177" t="str">
        <f t="shared" si="36"/>
        <v>CS26-R113-16-10</v>
      </c>
      <c r="C1160" s="177" t="str">
        <f t="shared" si="37"/>
        <v>CS26-RB84L</v>
      </c>
      <c r="D1160" s="177" t="s">
        <v>2290</v>
      </c>
      <c r="E1160" s="177" t="str">
        <f>VLOOKUP(H1160,通道基本信息!B:K,6,0)</f>
        <v>R</v>
      </c>
      <c r="F1160" s="177" t="str">
        <f>VLOOKUP(H1160,通道基本信息!B:K,5,0)</f>
        <v>B</v>
      </c>
      <c r="G1160" s="177" t="str">
        <f>VLOOKUP(H1160,通道基本信息!B:K,8,0)</f>
        <v>L</v>
      </c>
      <c r="H1160" s="177" t="s">
        <v>2272</v>
      </c>
      <c r="I1160" s="177">
        <v>10</v>
      </c>
      <c r="J1160" s="177">
        <v>96</v>
      </c>
      <c r="K1160" s="177">
        <v>28796</v>
      </c>
      <c r="L1160" s="177">
        <v>28892</v>
      </c>
      <c r="M1160" s="177"/>
      <c r="N1160" s="177" t="s">
        <v>2291</v>
      </c>
      <c r="O1160" s="2" t="str">
        <f>VLOOKUP(H1160,通道基本信息!B:L,3,FALSE)</f>
        <v>CS26</v>
      </c>
    </row>
    <row r="1161" s="2" customFormat="1" ht="13.5" hidden="1" customHeight="1" spans="1:15">
      <c r="A1161" s="177">
        <v>1158</v>
      </c>
      <c r="B1161" s="177" t="str">
        <f t="shared" si="36"/>
        <v>CS26-R113-16-11</v>
      </c>
      <c r="C1161" s="177" t="str">
        <f t="shared" si="37"/>
        <v>CS26-RB85L</v>
      </c>
      <c r="D1161" s="177" t="s">
        <v>2292</v>
      </c>
      <c r="E1161" s="177" t="str">
        <f>VLOOKUP(H1161,通道基本信息!B:K,6,0)</f>
        <v>R</v>
      </c>
      <c r="F1161" s="177" t="str">
        <f>VLOOKUP(H1161,通道基本信息!B:K,5,0)</f>
        <v>B</v>
      </c>
      <c r="G1161" s="177" t="str">
        <f>VLOOKUP(H1161,通道基本信息!B:K,8,0)</f>
        <v>L</v>
      </c>
      <c r="H1161" s="177" t="s">
        <v>2272</v>
      </c>
      <c r="I1161" s="177">
        <v>11</v>
      </c>
      <c r="J1161" s="177">
        <v>96</v>
      </c>
      <c r="K1161" s="177">
        <v>27550</v>
      </c>
      <c r="L1161" s="177">
        <v>27646</v>
      </c>
      <c r="M1161" s="177"/>
      <c r="N1161" s="177" t="s">
        <v>2293</v>
      </c>
      <c r="O1161" s="2" t="str">
        <f>VLOOKUP(H1161,通道基本信息!B:L,3,FALSE)</f>
        <v>CS26</v>
      </c>
    </row>
    <row r="1162" s="2" customFormat="1" ht="13.5" hidden="1" customHeight="1" spans="1:15">
      <c r="A1162" s="177">
        <v>1159</v>
      </c>
      <c r="B1162" s="177" t="str">
        <f t="shared" si="36"/>
        <v>CS26-R113-16-12</v>
      </c>
      <c r="C1162" s="177" t="str">
        <f t="shared" si="37"/>
        <v>CS26-RB86L</v>
      </c>
      <c r="D1162" s="177" t="s">
        <v>2294</v>
      </c>
      <c r="E1162" s="177" t="str">
        <f>VLOOKUP(H1162,通道基本信息!B:K,6,0)</f>
        <v>R</v>
      </c>
      <c r="F1162" s="177" t="str">
        <f>VLOOKUP(H1162,通道基本信息!B:K,5,0)</f>
        <v>B</v>
      </c>
      <c r="G1162" s="177" t="str">
        <f>VLOOKUP(H1162,通道基本信息!B:K,8,0)</f>
        <v>L</v>
      </c>
      <c r="H1162" s="177" t="s">
        <v>2272</v>
      </c>
      <c r="I1162" s="177">
        <v>12</v>
      </c>
      <c r="J1162" s="177">
        <v>132</v>
      </c>
      <c r="K1162" s="177">
        <v>28398</v>
      </c>
      <c r="L1162" s="177">
        <v>28530</v>
      </c>
      <c r="M1162" s="177"/>
      <c r="N1162" s="177" t="s">
        <v>2295</v>
      </c>
      <c r="O1162" s="2" t="str">
        <f>VLOOKUP(H1162,通道基本信息!B:L,3,FALSE)</f>
        <v>CS26</v>
      </c>
    </row>
    <row r="1163" s="2" customFormat="1" ht="13.5" hidden="1" customHeight="1" spans="1:15">
      <c r="A1163" s="177">
        <v>1160</v>
      </c>
      <c r="B1163" s="177" t="str">
        <f t="shared" si="36"/>
        <v>CS26-R113-16-13</v>
      </c>
      <c r="C1163" s="177" t="str">
        <f t="shared" si="37"/>
        <v>CS26-RB88L</v>
      </c>
      <c r="D1163" s="177" t="s">
        <v>2296</v>
      </c>
      <c r="E1163" s="177" t="str">
        <f>VLOOKUP(H1163,通道基本信息!B:K,6,0)</f>
        <v>R</v>
      </c>
      <c r="F1163" s="177" t="str">
        <f>VLOOKUP(H1163,通道基本信息!B:K,5,0)</f>
        <v>B</v>
      </c>
      <c r="G1163" s="177" t="str">
        <f>VLOOKUP(H1163,通道基本信息!B:K,8,0)</f>
        <v>L</v>
      </c>
      <c r="H1163" s="177" t="s">
        <v>2272</v>
      </c>
      <c r="I1163" s="177">
        <v>13</v>
      </c>
      <c r="J1163" s="177">
        <v>96</v>
      </c>
      <c r="K1163" s="177">
        <v>28660</v>
      </c>
      <c r="L1163" s="177">
        <v>28756</v>
      </c>
      <c r="M1163" s="177"/>
      <c r="N1163" s="177" t="s">
        <v>2297</v>
      </c>
      <c r="O1163" s="2" t="str">
        <f>VLOOKUP(H1163,通道基本信息!B:L,3,FALSE)</f>
        <v>CS26</v>
      </c>
    </row>
    <row r="1164" s="2" customFormat="1" ht="13.5" hidden="1" customHeight="1" spans="1:15">
      <c r="A1164" s="177">
        <v>1161</v>
      </c>
      <c r="B1164" s="177" t="str">
        <f t="shared" si="36"/>
        <v>CS26-R113-16-14</v>
      </c>
      <c r="C1164" s="177" t="str">
        <f t="shared" si="37"/>
        <v>CS26-RB90L</v>
      </c>
      <c r="D1164" s="177" t="s">
        <v>2298</v>
      </c>
      <c r="E1164" s="177" t="str">
        <f>VLOOKUP(H1164,通道基本信息!B:K,6,0)</f>
        <v>R</v>
      </c>
      <c r="F1164" s="177" t="str">
        <f>VLOOKUP(H1164,通道基本信息!B:K,5,0)</f>
        <v>B</v>
      </c>
      <c r="G1164" s="177" t="str">
        <f>VLOOKUP(H1164,通道基本信息!B:K,8,0)</f>
        <v>L</v>
      </c>
      <c r="H1164" s="177" t="s">
        <v>2272</v>
      </c>
      <c r="I1164" s="177">
        <v>14</v>
      </c>
      <c r="J1164" s="177">
        <v>96</v>
      </c>
      <c r="K1164" s="177">
        <v>27000</v>
      </c>
      <c r="L1164" s="177">
        <v>27096</v>
      </c>
      <c r="M1164" s="177"/>
      <c r="N1164" s="177" t="s">
        <v>2299</v>
      </c>
      <c r="O1164" s="2" t="str">
        <f>VLOOKUP(H1164,通道基本信息!B:L,3,FALSE)</f>
        <v>CS26</v>
      </c>
    </row>
    <row r="1165" s="2" customFormat="1" ht="13.5" hidden="1" customHeight="1" spans="1:15">
      <c r="A1165" s="177">
        <v>1162</v>
      </c>
      <c r="B1165" s="177" t="str">
        <f t="shared" si="36"/>
        <v>CS26-R113-16-15</v>
      </c>
      <c r="C1165" s="177" t="str">
        <f t="shared" si="37"/>
        <v>CS26-RB92L</v>
      </c>
      <c r="D1165" s="177" t="s">
        <v>2300</v>
      </c>
      <c r="E1165" s="177" t="str">
        <f>VLOOKUP(H1165,通道基本信息!B:K,6,0)</f>
        <v>R</v>
      </c>
      <c r="F1165" s="177" t="str">
        <f>VLOOKUP(H1165,通道基本信息!B:K,5,0)</f>
        <v>B</v>
      </c>
      <c r="G1165" s="177" t="str">
        <f>VLOOKUP(H1165,通道基本信息!B:K,8,0)</f>
        <v>L</v>
      </c>
      <c r="H1165" s="177" t="s">
        <v>2272</v>
      </c>
      <c r="I1165" s="177">
        <v>15</v>
      </c>
      <c r="J1165" s="177">
        <v>132</v>
      </c>
      <c r="K1165" s="177">
        <v>27116</v>
      </c>
      <c r="L1165" s="177">
        <v>27248</v>
      </c>
      <c r="M1165" s="177"/>
      <c r="N1165" s="177" t="s">
        <v>2301</v>
      </c>
      <c r="O1165" s="2" t="str">
        <f>VLOOKUP(H1165,通道基本信息!B:L,3,FALSE)</f>
        <v>CS26</v>
      </c>
    </row>
    <row r="1166" s="2" customFormat="1" ht="13.5" hidden="1" customHeight="1" spans="1:15">
      <c r="A1166" s="177">
        <v>1163</v>
      </c>
      <c r="B1166" s="177" t="str">
        <f t="shared" si="36"/>
        <v>CS26-R113-16-16</v>
      </c>
      <c r="C1166" s="177" t="str">
        <f t="shared" si="37"/>
        <v>CS26-RB93L</v>
      </c>
      <c r="D1166" s="177" t="s">
        <v>2302</v>
      </c>
      <c r="E1166" s="177" t="str">
        <f>VLOOKUP(H1166,通道基本信息!B:K,6,0)</f>
        <v>R</v>
      </c>
      <c r="F1166" s="177" t="str">
        <f>VLOOKUP(H1166,通道基本信息!B:K,5,0)</f>
        <v>B</v>
      </c>
      <c r="G1166" s="177" t="str">
        <f>VLOOKUP(H1166,通道基本信息!B:K,8,0)</f>
        <v>L</v>
      </c>
      <c r="H1166" s="177" t="s">
        <v>2272</v>
      </c>
      <c r="I1166" s="177">
        <v>16</v>
      </c>
      <c r="J1166" s="177">
        <v>96</v>
      </c>
      <c r="K1166" s="177">
        <v>28110</v>
      </c>
      <c r="L1166" s="177">
        <v>28206</v>
      </c>
      <c r="M1166" s="177"/>
      <c r="N1166" s="177" t="s">
        <v>2303</v>
      </c>
      <c r="O1166" s="2" t="str">
        <f>VLOOKUP(H1166,通道基本信息!B:L,3,FALSE)</f>
        <v>CS26</v>
      </c>
    </row>
    <row r="1167" s="2" customFormat="1" ht="13.5" hidden="1" customHeight="1" spans="1:15">
      <c r="A1167" s="177">
        <v>1164</v>
      </c>
      <c r="B1167" s="177" t="str">
        <f t="shared" si="36"/>
        <v>CS26-R114-16-1</v>
      </c>
      <c r="C1167" s="177" t="str">
        <f t="shared" si="37"/>
        <v>CS26-RB63R</v>
      </c>
      <c r="D1167" s="177" t="s">
        <v>2304</v>
      </c>
      <c r="E1167" s="177" t="str">
        <f>VLOOKUP(H1167,通道基本信息!B:K,6,0)</f>
        <v>R</v>
      </c>
      <c r="F1167" s="177" t="str">
        <f>VLOOKUP(H1167,通道基本信息!B:K,5,0)</f>
        <v>B</v>
      </c>
      <c r="G1167" s="177" t="str">
        <f>VLOOKUP(H1167,通道基本信息!B:K,8,0)</f>
        <v>R</v>
      </c>
      <c r="H1167" s="177" t="s">
        <v>2305</v>
      </c>
      <c r="I1167" s="177">
        <v>1</v>
      </c>
      <c r="J1167" s="177">
        <v>96</v>
      </c>
      <c r="K1167" s="177">
        <v>27796</v>
      </c>
      <c r="L1167" s="177">
        <v>27892</v>
      </c>
      <c r="M1167" s="177"/>
      <c r="N1167" s="177" t="s">
        <v>2306</v>
      </c>
      <c r="O1167" s="2" t="str">
        <f>VLOOKUP(H1167,通道基本信息!B:L,3,FALSE)</f>
        <v>CS26</v>
      </c>
    </row>
    <row r="1168" s="2" customFormat="1" ht="13.5" hidden="1" customHeight="1" spans="1:15">
      <c r="A1168" s="177">
        <v>1165</v>
      </c>
      <c r="B1168" s="177" t="str">
        <f t="shared" si="36"/>
        <v>CS26-R114-16-2</v>
      </c>
      <c r="C1168" s="177" t="str">
        <f t="shared" si="37"/>
        <v>CS26-RB64R</v>
      </c>
      <c r="D1168" s="177" t="s">
        <v>2307</v>
      </c>
      <c r="E1168" s="177" t="str">
        <f>VLOOKUP(H1168,通道基本信息!B:K,6,0)</f>
        <v>R</v>
      </c>
      <c r="F1168" s="177" t="str">
        <f>VLOOKUP(H1168,通道基本信息!B:K,5,0)</f>
        <v>B</v>
      </c>
      <c r="G1168" s="177" t="str">
        <f>VLOOKUP(H1168,通道基本信息!B:K,8,0)</f>
        <v>R</v>
      </c>
      <c r="H1168" s="177" t="s">
        <v>2305</v>
      </c>
      <c r="I1168" s="177">
        <v>2</v>
      </c>
      <c r="J1168" s="177">
        <v>96</v>
      </c>
      <c r="K1168" s="177">
        <v>28796</v>
      </c>
      <c r="L1168" s="177">
        <v>28892</v>
      </c>
      <c r="M1168" s="177"/>
      <c r="N1168" s="177" t="s">
        <v>2308</v>
      </c>
      <c r="O1168" s="2" t="str">
        <f>VLOOKUP(H1168,通道基本信息!B:L,3,FALSE)</f>
        <v>CS26</v>
      </c>
    </row>
    <row r="1169" s="2" customFormat="1" ht="13.5" hidden="1" customHeight="1" spans="1:15">
      <c r="A1169" s="177">
        <v>1166</v>
      </c>
      <c r="B1169" s="177" t="str">
        <f t="shared" si="36"/>
        <v>CS26-R114-16-3</v>
      </c>
      <c r="C1169" s="177" t="str">
        <f t="shared" si="37"/>
        <v>CS26-RB66R</v>
      </c>
      <c r="D1169" s="177" t="s">
        <v>2309</v>
      </c>
      <c r="E1169" s="177" t="str">
        <f>VLOOKUP(H1169,通道基本信息!B:K,6,0)</f>
        <v>R</v>
      </c>
      <c r="F1169" s="177" t="str">
        <f>VLOOKUP(H1169,通道基本信息!B:K,5,0)</f>
        <v>B</v>
      </c>
      <c r="G1169" s="177" t="str">
        <f>VLOOKUP(H1169,通道基本信息!B:K,8,0)</f>
        <v>R</v>
      </c>
      <c r="H1169" s="177" t="s">
        <v>2305</v>
      </c>
      <c r="I1169" s="177">
        <v>3</v>
      </c>
      <c r="J1169" s="177">
        <v>96</v>
      </c>
      <c r="K1169" s="177">
        <v>29016</v>
      </c>
      <c r="L1169" s="177">
        <v>29112</v>
      </c>
      <c r="M1169" s="177"/>
      <c r="N1169" s="177" t="s">
        <v>2310</v>
      </c>
      <c r="O1169" s="2" t="str">
        <f>VLOOKUP(H1169,通道基本信息!B:L,3,FALSE)</f>
        <v>CS26</v>
      </c>
    </row>
    <row r="1170" s="2" customFormat="1" ht="13.5" hidden="1" customHeight="1" spans="1:15">
      <c r="A1170" s="177">
        <v>1167</v>
      </c>
      <c r="B1170" s="177" t="str">
        <f t="shared" si="36"/>
        <v>CS26-R114-16-4</v>
      </c>
      <c r="C1170" s="177" t="str">
        <f t="shared" si="37"/>
        <v>CS26-RB71R</v>
      </c>
      <c r="D1170" s="177" t="s">
        <v>2311</v>
      </c>
      <c r="E1170" s="177" t="str">
        <f>VLOOKUP(H1170,通道基本信息!B:K,6,0)</f>
        <v>R</v>
      </c>
      <c r="F1170" s="177" t="str">
        <f>VLOOKUP(H1170,通道基本信息!B:K,5,0)</f>
        <v>B</v>
      </c>
      <c r="G1170" s="177" t="str">
        <f>VLOOKUP(H1170,通道基本信息!B:K,8,0)</f>
        <v>R</v>
      </c>
      <c r="H1170" s="177" t="s">
        <v>2305</v>
      </c>
      <c r="I1170" s="177">
        <v>4</v>
      </c>
      <c r="J1170" s="177">
        <v>132</v>
      </c>
      <c r="K1170" s="177">
        <v>28398</v>
      </c>
      <c r="L1170" s="177">
        <v>28530</v>
      </c>
      <c r="M1170" s="177"/>
      <c r="N1170" s="177" t="s">
        <v>2312</v>
      </c>
      <c r="O1170" s="2" t="str">
        <f>VLOOKUP(H1170,通道基本信息!B:L,3,FALSE)</f>
        <v>CS26</v>
      </c>
    </row>
    <row r="1171" s="2" customFormat="1" ht="13.5" hidden="1" customHeight="1" spans="1:15">
      <c r="A1171" s="177">
        <v>1168</v>
      </c>
      <c r="B1171" s="177" t="str">
        <f t="shared" si="36"/>
        <v>CS26-R114-16-5</v>
      </c>
      <c r="C1171" s="177" t="str">
        <f t="shared" si="37"/>
        <v>CS26-RB75R</v>
      </c>
      <c r="D1171" s="177" t="s">
        <v>2313</v>
      </c>
      <c r="E1171" s="177" t="str">
        <f>VLOOKUP(H1171,通道基本信息!B:K,6,0)</f>
        <v>R</v>
      </c>
      <c r="F1171" s="177" t="str">
        <f>VLOOKUP(H1171,通道基本信息!B:K,5,0)</f>
        <v>B</v>
      </c>
      <c r="G1171" s="177" t="str">
        <f>VLOOKUP(H1171,通道基本信息!B:K,8,0)</f>
        <v>R</v>
      </c>
      <c r="H1171" s="177" t="s">
        <v>2305</v>
      </c>
      <c r="I1171" s="177">
        <v>5</v>
      </c>
      <c r="J1171" s="177">
        <v>96</v>
      </c>
      <c r="K1171" s="177">
        <v>27550</v>
      </c>
      <c r="L1171" s="177">
        <v>27646</v>
      </c>
      <c r="M1171" s="177"/>
      <c r="N1171" s="177" t="s">
        <v>2314</v>
      </c>
      <c r="O1171" s="2" t="str">
        <f>VLOOKUP(H1171,通道基本信息!B:L,3,FALSE)</f>
        <v>CS26</v>
      </c>
    </row>
    <row r="1172" s="2" customFormat="1" ht="13.5" hidden="1" customHeight="1" spans="1:15">
      <c r="A1172" s="177">
        <v>1169</v>
      </c>
      <c r="B1172" s="177" t="str">
        <f t="shared" si="36"/>
        <v>CS26-R114-16-6</v>
      </c>
      <c r="C1172" s="177" t="str">
        <f t="shared" si="37"/>
        <v>CS26-RB76R</v>
      </c>
      <c r="D1172" s="177" t="s">
        <v>2315</v>
      </c>
      <c r="E1172" s="177" t="str">
        <f>VLOOKUP(H1172,通道基本信息!B:K,6,0)</f>
        <v>R</v>
      </c>
      <c r="F1172" s="177" t="str">
        <f>VLOOKUP(H1172,通道基本信息!B:K,5,0)</f>
        <v>B</v>
      </c>
      <c r="G1172" s="177" t="str">
        <f>VLOOKUP(H1172,通道基本信息!B:K,8,0)</f>
        <v>R</v>
      </c>
      <c r="H1172" s="177" t="s">
        <v>2305</v>
      </c>
      <c r="I1172" s="177">
        <v>6</v>
      </c>
      <c r="J1172" s="177">
        <v>96</v>
      </c>
      <c r="K1172" s="177">
        <v>28550</v>
      </c>
      <c r="L1172" s="177">
        <v>28646</v>
      </c>
      <c r="M1172" s="177"/>
      <c r="N1172" s="177" t="s">
        <v>2316</v>
      </c>
      <c r="O1172" s="2" t="str">
        <f>VLOOKUP(H1172,通道基本信息!B:L,3,FALSE)</f>
        <v>CS26</v>
      </c>
    </row>
    <row r="1173" s="2" customFormat="1" ht="13.5" hidden="1" customHeight="1" spans="1:15">
      <c r="A1173" s="177">
        <v>1170</v>
      </c>
      <c r="B1173" s="177" t="str">
        <f t="shared" si="36"/>
        <v>CS26-R114-16-7</v>
      </c>
      <c r="C1173" s="177" t="str">
        <f t="shared" si="37"/>
        <v>CS26-RB77R</v>
      </c>
      <c r="D1173" s="177" t="s">
        <v>2317</v>
      </c>
      <c r="E1173" s="177" t="str">
        <f>VLOOKUP(H1173,通道基本信息!B:K,6,0)</f>
        <v>R</v>
      </c>
      <c r="F1173" s="177" t="str">
        <f>VLOOKUP(H1173,通道基本信息!B:K,5,0)</f>
        <v>B</v>
      </c>
      <c r="G1173" s="177" t="str">
        <f>VLOOKUP(H1173,通道基本信息!B:K,8,0)</f>
        <v>R</v>
      </c>
      <c r="H1173" s="177" t="s">
        <v>2305</v>
      </c>
      <c r="I1173" s="177">
        <v>7</v>
      </c>
      <c r="J1173" s="177">
        <v>132</v>
      </c>
      <c r="K1173" s="177">
        <v>27288</v>
      </c>
      <c r="L1173" s="177">
        <v>27420</v>
      </c>
      <c r="M1173" s="177"/>
      <c r="N1173" s="177" t="s">
        <v>2318</v>
      </c>
      <c r="O1173" s="2" t="str">
        <f>VLOOKUP(H1173,通道基本信息!B:L,3,FALSE)</f>
        <v>CS26</v>
      </c>
    </row>
    <row r="1174" s="2" customFormat="1" ht="13.5" hidden="1" customHeight="1" spans="1:15">
      <c r="A1174" s="177">
        <v>1171</v>
      </c>
      <c r="B1174" s="177" t="str">
        <f t="shared" si="36"/>
        <v>CS26-R114-16-8</v>
      </c>
      <c r="C1174" s="177" t="str">
        <f t="shared" si="37"/>
        <v>CS26-RB78R</v>
      </c>
      <c r="D1174" s="177" t="s">
        <v>2319</v>
      </c>
      <c r="E1174" s="177" t="str">
        <f>VLOOKUP(H1174,通道基本信息!B:K,6,0)</f>
        <v>R</v>
      </c>
      <c r="F1174" s="177" t="str">
        <f>VLOOKUP(H1174,通道基本信息!B:K,5,0)</f>
        <v>B</v>
      </c>
      <c r="G1174" s="177" t="str">
        <f>VLOOKUP(H1174,通道基本信息!B:K,8,0)</f>
        <v>R</v>
      </c>
      <c r="H1174" s="177" t="s">
        <v>2305</v>
      </c>
      <c r="I1174" s="177">
        <v>8</v>
      </c>
      <c r="J1174" s="177">
        <v>132</v>
      </c>
      <c r="K1174" s="177">
        <v>27116</v>
      </c>
      <c r="L1174" s="177">
        <v>27248</v>
      </c>
      <c r="M1174" s="177"/>
      <c r="N1174" s="177" t="s">
        <v>2320</v>
      </c>
      <c r="O1174" s="2" t="str">
        <f>VLOOKUP(H1174,通道基本信息!B:L,3,FALSE)</f>
        <v>CS26</v>
      </c>
    </row>
    <row r="1175" s="2" customFormat="1" ht="13.5" hidden="1" customHeight="1" spans="1:15">
      <c r="A1175" s="177">
        <v>1172</v>
      </c>
      <c r="B1175" s="177" t="str">
        <f t="shared" si="36"/>
        <v>CS26-R114-16-9</v>
      </c>
      <c r="C1175" s="177" t="str">
        <f t="shared" si="37"/>
        <v>CS26-RB80R</v>
      </c>
      <c r="D1175" s="177" t="s">
        <v>2321</v>
      </c>
      <c r="E1175" s="177" t="str">
        <f>VLOOKUP(H1175,通道基本信息!B:K,6,0)</f>
        <v>R</v>
      </c>
      <c r="F1175" s="177" t="str">
        <f>VLOOKUP(H1175,通道基本信息!B:K,5,0)</f>
        <v>B</v>
      </c>
      <c r="G1175" s="177" t="str">
        <f>VLOOKUP(H1175,通道基本信息!B:K,8,0)</f>
        <v>R</v>
      </c>
      <c r="H1175" s="177" t="s">
        <v>2305</v>
      </c>
      <c r="I1175" s="177">
        <v>9</v>
      </c>
      <c r="J1175" s="177">
        <v>96</v>
      </c>
      <c r="K1175" s="177">
        <v>27686</v>
      </c>
      <c r="L1175" s="177">
        <v>27782</v>
      </c>
      <c r="M1175" s="177"/>
      <c r="N1175" s="177" t="s">
        <v>2322</v>
      </c>
      <c r="O1175" s="2" t="str">
        <f>VLOOKUP(H1175,通道基本信息!B:L,3,FALSE)</f>
        <v>CS26</v>
      </c>
    </row>
    <row r="1176" s="2" customFormat="1" ht="13.5" hidden="1" customHeight="1" spans="1:15">
      <c r="A1176" s="177">
        <v>1173</v>
      </c>
      <c r="B1176" s="177" t="str">
        <f t="shared" si="36"/>
        <v>CS26-R114-16-10</v>
      </c>
      <c r="C1176" s="177" t="str">
        <f t="shared" si="37"/>
        <v>CS26-RB81R</v>
      </c>
      <c r="D1176" s="177" t="s">
        <v>2323</v>
      </c>
      <c r="E1176" s="177" t="str">
        <f>VLOOKUP(H1176,通道基本信息!B:K,6,0)</f>
        <v>R</v>
      </c>
      <c r="F1176" s="177" t="str">
        <f>VLOOKUP(H1176,通道基本信息!B:K,5,0)</f>
        <v>B</v>
      </c>
      <c r="G1176" s="177" t="str">
        <f>VLOOKUP(H1176,通道基本信息!B:K,8,0)</f>
        <v>R</v>
      </c>
      <c r="H1176" s="177" t="s">
        <v>2305</v>
      </c>
      <c r="I1176" s="177">
        <v>10</v>
      </c>
      <c r="J1176" s="177">
        <v>96</v>
      </c>
      <c r="K1176" s="177">
        <v>28906</v>
      </c>
      <c r="L1176" s="177">
        <v>29002</v>
      </c>
      <c r="M1176" s="177"/>
      <c r="N1176" s="177" t="s">
        <v>2324</v>
      </c>
      <c r="O1176" s="2" t="str">
        <f>VLOOKUP(H1176,通道基本信息!B:L,3,FALSE)</f>
        <v>CS26</v>
      </c>
    </row>
    <row r="1177" s="2" customFormat="1" ht="13.5" hidden="1" customHeight="1" spans="1:15">
      <c r="A1177" s="177">
        <v>1174</v>
      </c>
      <c r="B1177" s="177" t="str">
        <f t="shared" si="36"/>
        <v>CS26-R114-16-11</v>
      </c>
      <c r="C1177" s="177" t="str">
        <f t="shared" si="37"/>
        <v>CS26-RB82R</v>
      </c>
      <c r="D1177" s="177" t="s">
        <v>2325</v>
      </c>
      <c r="E1177" s="177" t="str">
        <f>VLOOKUP(H1177,通道基本信息!B:K,6,0)</f>
        <v>R</v>
      </c>
      <c r="F1177" s="177" t="str">
        <f>VLOOKUP(H1177,通道基本信息!B:K,5,0)</f>
        <v>B</v>
      </c>
      <c r="G1177" s="177" t="str">
        <f>VLOOKUP(H1177,通道基本信息!B:K,8,0)</f>
        <v>R</v>
      </c>
      <c r="H1177" s="177" t="s">
        <v>2305</v>
      </c>
      <c r="I1177" s="177">
        <v>11</v>
      </c>
      <c r="J1177" s="177">
        <v>132</v>
      </c>
      <c r="K1177" s="177">
        <v>28226</v>
      </c>
      <c r="L1177" s="177">
        <v>28358</v>
      </c>
      <c r="M1177" s="177"/>
      <c r="N1177" s="177" t="s">
        <v>2326</v>
      </c>
      <c r="O1177" s="2" t="str">
        <f>VLOOKUP(H1177,通道基本信息!B:L,3,FALSE)</f>
        <v>CS26</v>
      </c>
    </row>
    <row r="1178" s="2" customFormat="1" ht="13.5" hidden="1" customHeight="1" spans="1:15">
      <c r="A1178" s="177">
        <v>1175</v>
      </c>
      <c r="B1178" s="177" t="str">
        <f t="shared" si="36"/>
        <v>CS26-R114-16-12</v>
      </c>
      <c r="C1178" s="177" t="str">
        <f t="shared" si="37"/>
        <v>CS26-RB83R</v>
      </c>
      <c r="D1178" s="177" t="s">
        <v>2327</v>
      </c>
      <c r="E1178" s="177" t="str">
        <f>VLOOKUP(H1178,通道基本信息!B:K,6,0)</f>
        <v>R</v>
      </c>
      <c r="F1178" s="177" t="str">
        <f>VLOOKUP(H1178,通道基本信息!B:K,5,0)</f>
        <v>B</v>
      </c>
      <c r="G1178" s="177" t="str">
        <f>VLOOKUP(H1178,通道基本信息!B:K,8,0)</f>
        <v>R</v>
      </c>
      <c r="H1178" s="177" t="s">
        <v>2305</v>
      </c>
      <c r="I1178" s="177">
        <v>12</v>
      </c>
      <c r="J1178" s="177">
        <v>96</v>
      </c>
      <c r="K1178" s="177">
        <v>27906</v>
      </c>
      <c r="L1178" s="177">
        <v>28002</v>
      </c>
      <c r="M1178" s="177"/>
      <c r="N1178" s="177" t="s">
        <v>2328</v>
      </c>
      <c r="O1178" s="2" t="str">
        <f>VLOOKUP(H1178,通道基本信息!B:L,3,FALSE)</f>
        <v>CS26</v>
      </c>
    </row>
    <row r="1179" s="2" customFormat="1" ht="13.5" hidden="1" customHeight="1" spans="1:15">
      <c r="A1179" s="177">
        <v>1176</v>
      </c>
      <c r="B1179" s="177" t="str">
        <f t="shared" si="36"/>
        <v>CS26-R114-16-13</v>
      </c>
      <c r="C1179" s="177" t="str">
        <f t="shared" si="37"/>
        <v>CS26-RB87R</v>
      </c>
      <c r="D1179" s="177" t="s">
        <v>2329</v>
      </c>
      <c r="E1179" s="177" t="str">
        <f>VLOOKUP(H1179,通道基本信息!B:K,6,0)</f>
        <v>R</v>
      </c>
      <c r="F1179" s="177" t="str">
        <f>VLOOKUP(H1179,通道基本信息!B:K,5,0)</f>
        <v>B</v>
      </c>
      <c r="G1179" s="177" t="str">
        <f>VLOOKUP(H1179,通道基本信息!B:K,8,0)</f>
        <v>R</v>
      </c>
      <c r="H1179" s="177" t="s">
        <v>2305</v>
      </c>
      <c r="I1179" s="177">
        <v>13</v>
      </c>
      <c r="J1179" s="177">
        <v>96</v>
      </c>
      <c r="K1179" s="177">
        <v>27440</v>
      </c>
      <c r="L1179" s="177">
        <v>27536</v>
      </c>
      <c r="M1179" s="177"/>
      <c r="N1179" s="177" t="s">
        <v>2330</v>
      </c>
      <c r="O1179" s="2" t="str">
        <f>VLOOKUP(H1179,通道基本信息!B:L,3,FALSE)</f>
        <v>CS26</v>
      </c>
    </row>
    <row r="1180" s="2" customFormat="1" ht="13.5" hidden="1" customHeight="1" spans="1:15">
      <c r="A1180" s="177">
        <v>1177</v>
      </c>
      <c r="B1180" s="177" t="str">
        <f t="shared" si="36"/>
        <v>CS26-R114-16-14</v>
      </c>
      <c r="C1180" s="177" t="str">
        <f t="shared" si="37"/>
        <v>CS26-RB89R</v>
      </c>
      <c r="D1180" s="177" t="s">
        <v>2331</v>
      </c>
      <c r="E1180" s="177" t="str">
        <f>VLOOKUP(H1180,通道基本信息!B:K,6,0)</f>
        <v>R</v>
      </c>
      <c r="F1180" s="177" t="str">
        <f>VLOOKUP(H1180,通道基本信息!B:K,5,0)</f>
        <v>B</v>
      </c>
      <c r="G1180" s="177" t="str">
        <f>VLOOKUP(H1180,通道基本信息!B:K,8,0)</f>
        <v>R</v>
      </c>
      <c r="H1180" s="177" t="s">
        <v>2305</v>
      </c>
      <c r="I1180" s="177">
        <v>14</v>
      </c>
      <c r="J1180" s="177">
        <v>96</v>
      </c>
      <c r="K1180" s="177">
        <v>27000</v>
      </c>
      <c r="L1180" s="177">
        <v>27096</v>
      </c>
      <c r="M1180" s="177"/>
      <c r="N1180" s="177" t="s">
        <v>2332</v>
      </c>
      <c r="O1180" s="2" t="str">
        <f>VLOOKUP(H1180,通道基本信息!B:L,3,FALSE)</f>
        <v>CS26</v>
      </c>
    </row>
    <row r="1181" s="2" customFormat="1" ht="13.5" hidden="1" customHeight="1" spans="1:15">
      <c r="A1181" s="177">
        <v>1178</v>
      </c>
      <c r="B1181" s="177" t="str">
        <f t="shared" si="36"/>
        <v>CS26-R114-16-15</v>
      </c>
      <c r="C1181" s="177" t="str">
        <f t="shared" si="37"/>
        <v>CS26-RB91R</v>
      </c>
      <c r="D1181" s="177" t="s">
        <v>2333</v>
      </c>
      <c r="E1181" s="177" t="str">
        <f>VLOOKUP(H1181,通道基本信息!B:K,6,0)</f>
        <v>R</v>
      </c>
      <c r="F1181" s="177" t="str">
        <f>VLOOKUP(H1181,通道基本信息!B:K,5,0)</f>
        <v>B</v>
      </c>
      <c r="G1181" s="177" t="str">
        <f>VLOOKUP(H1181,通道基本信息!B:K,8,0)</f>
        <v>R</v>
      </c>
      <c r="H1181" s="177" t="s">
        <v>2305</v>
      </c>
      <c r="I1181" s="177">
        <v>15</v>
      </c>
      <c r="J1181" s="177">
        <v>96</v>
      </c>
      <c r="K1181" s="177">
        <v>28660</v>
      </c>
      <c r="L1181" s="177">
        <v>28756</v>
      </c>
      <c r="M1181" s="177"/>
      <c r="N1181" s="177" t="s">
        <v>2334</v>
      </c>
      <c r="O1181" s="2" t="str">
        <f>VLOOKUP(H1181,通道基本信息!B:L,3,FALSE)</f>
        <v>CS26</v>
      </c>
    </row>
    <row r="1182" s="2" customFormat="1" ht="13.5" hidden="1" customHeight="1" spans="1:15">
      <c r="A1182" s="177">
        <v>1179</v>
      </c>
      <c r="B1182" s="177" t="str">
        <f t="shared" si="36"/>
        <v>CS26-R114-16-16</v>
      </c>
      <c r="C1182" s="177" t="str">
        <f t="shared" si="37"/>
        <v>CS26-RB94R</v>
      </c>
      <c r="D1182" s="177" t="s">
        <v>2335</v>
      </c>
      <c r="E1182" s="177" t="str">
        <f>VLOOKUP(H1182,通道基本信息!B:K,6,0)</f>
        <v>R</v>
      </c>
      <c r="F1182" s="177" t="str">
        <f>VLOOKUP(H1182,通道基本信息!B:K,5,0)</f>
        <v>B</v>
      </c>
      <c r="G1182" s="177" t="str">
        <f>VLOOKUP(H1182,通道基本信息!B:K,8,0)</f>
        <v>R</v>
      </c>
      <c r="H1182" s="177" t="s">
        <v>2305</v>
      </c>
      <c r="I1182" s="177">
        <v>16</v>
      </c>
      <c r="J1182" s="177">
        <v>96</v>
      </c>
      <c r="K1182" s="177">
        <v>28110</v>
      </c>
      <c r="L1182" s="177">
        <v>28206</v>
      </c>
      <c r="M1182" s="177"/>
      <c r="N1182" s="177" t="s">
        <v>2336</v>
      </c>
      <c r="O1182" s="2" t="str">
        <f>VLOOKUP(H1182,通道基本信息!B:L,3,FALSE)</f>
        <v>CS26</v>
      </c>
    </row>
    <row r="1183" s="2" customFormat="1" ht="13.5" hidden="1" customHeight="1" spans="1:15">
      <c r="A1183" s="177">
        <v>1180</v>
      </c>
      <c r="B1183" s="177" t="str">
        <f t="shared" si="36"/>
        <v>CS26-R115-4-1</v>
      </c>
      <c r="C1183" s="177" t="str">
        <f t="shared" si="37"/>
        <v>CS26-RB1L</v>
      </c>
      <c r="D1183" s="177" t="s">
        <v>2337</v>
      </c>
      <c r="E1183" s="177" t="str">
        <f>VLOOKUP(H1183,通道基本信息!B:K,6,0)</f>
        <v>R</v>
      </c>
      <c r="F1183" s="177" t="str">
        <f>VLOOKUP(H1183,通道基本信息!B:K,5,0)</f>
        <v>B</v>
      </c>
      <c r="G1183" s="177" t="str">
        <f>VLOOKUP(H1183,通道基本信息!B:K,8,0)</f>
        <v>L</v>
      </c>
      <c r="H1183" s="177" t="s">
        <v>2338</v>
      </c>
      <c r="I1183" s="177">
        <v>1</v>
      </c>
      <c r="J1183" s="177">
        <v>440</v>
      </c>
      <c r="K1183" s="177">
        <v>27600</v>
      </c>
      <c r="L1183" s="177">
        <v>28040</v>
      </c>
      <c r="M1183" s="177"/>
      <c r="N1183" s="177" t="s">
        <v>2339</v>
      </c>
      <c r="O1183" s="2" t="str">
        <f>VLOOKUP(H1183,通道基本信息!B:L,3,FALSE)</f>
        <v>CS26</v>
      </c>
    </row>
    <row r="1184" s="2" customFormat="1" ht="13.5" hidden="1" customHeight="1" spans="1:15">
      <c r="A1184" s="177">
        <v>1181</v>
      </c>
      <c r="B1184" s="177" t="str">
        <f t="shared" si="36"/>
        <v>CS26-R115-4-2</v>
      </c>
      <c r="C1184" s="177" t="str">
        <f t="shared" si="37"/>
        <v>CS26-RB3L</v>
      </c>
      <c r="D1184" s="177" t="s">
        <v>2340</v>
      </c>
      <c r="E1184" s="177" t="str">
        <f>VLOOKUP(H1184,通道基本信息!B:K,6,0)</f>
        <v>R</v>
      </c>
      <c r="F1184" s="177" t="str">
        <f>VLOOKUP(H1184,通道基本信息!B:K,5,0)</f>
        <v>B</v>
      </c>
      <c r="G1184" s="177" t="str">
        <f>VLOOKUP(H1184,通道基本信息!B:K,8,0)</f>
        <v>L</v>
      </c>
      <c r="H1184" s="177" t="s">
        <v>2338</v>
      </c>
      <c r="I1184" s="177">
        <v>2</v>
      </c>
      <c r="J1184" s="177">
        <v>440</v>
      </c>
      <c r="K1184" s="177">
        <v>28670</v>
      </c>
      <c r="L1184" s="177">
        <v>29110</v>
      </c>
      <c r="M1184" s="177"/>
      <c r="N1184" s="177" t="s">
        <v>2341</v>
      </c>
      <c r="O1184" s="2" t="str">
        <f>VLOOKUP(H1184,通道基本信息!B:L,3,FALSE)</f>
        <v>CS26</v>
      </c>
    </row>
    <row r="1185" s="2" customFormat="1" ht="13.5" hidden="1" customHeight="1" spans="1:15">
      <c r="A1185" s="177">
        <v>1182</v>
      </c>
      <c r="B1185" s="177" t="str">
        <f t="shared" si="36"/>
        <v>CS26-R115-4-3</v>
      </c>
      <c r="C1185" s="177" t="str">
        <f t="shared" si="37"/>
        <v>CS26-RB4L</v>
      </c>
      <c r="D1185" s="177" t="s">
        <v>2342</v>
      </c>
      <c r="E1185" s="177" t="str">
        <f>VLOOKUP(H1185,通道基本信息!B:K,6,0)</f>
        <v>R</v>
      </c>
      <c r="F1185" s="177" t="str">
        <f>VLOOKUP(H1185,通道基本信息!B:K,5,0)</f>
        <v>B</v>
      </c>
      <c r="G1185" s="177" t="str">
        <f>VLOOKUP(H1185,通道基本信息!B:K,8,0)</f>
        <v>L</v>
      </c>
      <c r="H1185" s="177" t="s">
        <v>2338</v>
      </c>
      <c r="I1185" s="177">
        <v>3</v>
      </c>
      <c r="J1185" s="177">
        <v>440</v>
      </c>
      <c r="K1185" s="177">
        <v>27100</v>
      </c>
      <c r="L1185" s="177">
        <v>27540</v>
      </c>
      <c r="M1185" s="177"/>
      <c r="N1185" s="177" t="s">
        <v>2343</v>
      </c>
      <c r="O1185" s="2" t="str">
        <f>VLOOKUP(H1185,通道基本信息!B:L,3,FALSE)</f>
        <v>CS26</v>
      </c>
    </row>
    <row r="1186" s="2" customFormat="1" ht="13.5" hidden="1" customHeight="1" spans="1:15">
      <c r="A1186" s="177">
        <v>1183</v>
      </c>
      <c r="B1186" s="177" t="str">
        <f t="shared" si="36"/>
        <v>CS26-R115-4-4</v>
      </c>
      <c r="C1186" s="177" t="str">
        <f t="shared" si="37"/>
        <v>CS26-RB6L</v>
      </c>
      <c r="D1186" s="177" t="s">
        <v>2344</v>
      </c>
      <c r="E1186" s="177" t="str">
        <f>VLOOKUP(H1186,通道基本信息!B:K,6,0)</f>
        <v>R</v>
      </c>
      <c r="F1186" s="177" t="str">
        <f>VLOOKUP(H1186,通道基本信息!B:K,5,0)</f>
        <v>B</v>
      </c>
      <c r="G1186" s="177" t="str">
        <f>VLOOKUP(H1186,通道基本信息!B:K,8,0)</f>
        <v>L</v>
      </c>
      <c r="H1186" s="177" t="s">
        <v>2338</v>
      </c>
      <c r="I1186" s="177">
        <v>4</v>
      </c>
      <c r="J1186" s="177">
        <v>440</v>
      </c>
      <c r="K1186" s="177">
        <v>28170</v>
      </c>
      <c r="L1186" s="177">
        <v>28610</v>
      </c>
      <c r="M1186" s="177"/>
      <c r="N1186" s="177" t="s">
        <v>2345</v>
      </c>
      <c r="O1186" s="2" t="str">
        <f>VLOOKUP(H1186,通道基本信息!B:L,3,FALSE)</f>
        <v>CS26</v>
      </c>
    </row>
    <row r="1187" s="2" customFormat="1" ht="13.5" hidden="1" customHeight="1" spans="1:15">
      <c r="A1187" s="177">
        <v>1184</v>
      </c>
      <c r="B1187" s="177" t="str">
        <f t="shared" si="36"/>
        <v>CS26-R116-4-1</v>
      </c>
      <c r="C1187" s="177" t="str">
        <f t="shared" si="37"/>
        <v>CS26-RB9R</v>
      </c>
      <c r="D1187" s="177" t="s">
        <v>2346</v>
      </c>
      <c r="E1187" s="177" t="str">
        <f>VLOOKUP(H1187,通道基本信息!B:K,6,0)</f>
        <v>R</v>
      </c>
      <c r="F1187" s="177" t="str">
        <f>VLOOKUP(H1187,通道基本信息!B:K,5,0)</f>
        <v>B</v>
      </c>
      <c r="G1187" s="177" t="str">
        <f>VLOOKUP(H1187,通道基本信息!B:K,8,0)</f>
        <v>R</v>
      </c>
      <c r="H1187" s="177" t="s">
        <v>2347</v>
      </c>
      <c r="I1187" s="177">
        <v>1</v>
      </c>
      <c r="J1187" s="177">
        <v>440</v>
      </c>
      <c r="K1187" s="177">
        <v>28170</v>
      </c>
      <c r="L1187" s="177">
        <v>28610</v>
      </c>
      <c r="M1187" s="177"/>
      <c r="N1187" s="177" t="s">
        <v>2348</v>
      </c>
      <c r="O1187" s="2" t="str">
        <f>VLOOKUP(H1187,通道基本信息!B:L,3,FALSE)</f>
        <v>CS26</v>
      </c>
    </row>
    <row r="1188" s="2" customFormat="1" ht="13.5" hidden="1" customHeight="1" spans="1:15">
      <c r="A1188" s="177">
        <v>1185</v>
      </c>
      <c r="B1188" s="177" t="str">
        <f t="shared" si="36"/>
        <v>CS26-R116-4-2</v>
      </c>
      <c r="C1188" s="177" t="str">
        <f t="shared" si="37"/>
        <v>CS26-RB10R</v>
      </c>
      <c r="D1188" s="177" t="s">
        <v>2349</v>
      </c>
      <c r="E1188" s="177" t="str">
        <f>VLOOKUP(H1188,通道基本信息!B:K,6,0)</f>
        <v>R</v>
      </c>
      <c r="F1188" s="177" t="str">
        <f>VLOOKUP(H1188,通道基本信息!B:K,5,0)</f>
        <v>B</v>
      </c>
      <c r="G1188" s="177" t="str">
        <f>VLOOKUP(H1188,通道基本信息!B:K,8,0)</f>
        <v>R</v>
      </c>
      <c r="H1188" s="177" t="s">
        <v>2347</v>
      </c>
      <c r="I1188" s="177">
        <v>2</v>
      </c>
      <c r="J1188" s="177">
        <v>440</v>
      </c>
      <c r="K1188" s="177">
        <v>27600</v>
      </c>
      <c r="L1188" s="177">
        <v>28040</v>
      </c>
      <c r="M1188" s="177"/>
      <c r="N1188" s="177" t="s">
        <v>2350</v>
      </c>
      <c r="O1188" s="2" t="str">
        <f>VLOOKUP(H1188,通道基本信息!B:L,3,FALSE)</f>
        <v>CS26</v>
      </c>
    </row>
    <row r="1189" s="2" customFormat="1" ht="13.5" hidden="1" customHeight="1" spans="1:15">
      <c r="A1189" s="177">
        <v>1186</v>
      </c>
      <c r="B1189" s="177" t="str">
        <f t="shared" si="36"/>
        <v>CS26-R116-4-3</v>
      </c>
      <c r="C1189" s="177" t="str">
        <f t="shared" si="37"/>
        <v>CS26-RB12R</v>
      </c>
      <c r="D1189" s="177" t="s">
        <v>2351</v>
      </c>
      <c r="E1189" s="177" t="str">
        <f>VLOOKUP(H1189,通道基本信息!B:K,6,0)</f>
        <v>R</v>
      </c>
      <c r="F1189" s="177" t="str">
        <f>VLOOKUP(H1189,通道基本信息!B:K,5,0)</f>
        <v>B</v>
      </c>
      <c r="G1189" s="177" t="str">
        <f>VLOOKUP(H1189,通道基本信息!B:K,8,0)</f>
        <v>R</v>
      </c>
      <c r="H1189" s="177" t="s">
        <v>2347</v>
      </c>
      <c r="I1189" s="177">
        <v>3</v>
      </c>
      <c r="J1189" s="177">
        <v>440</v>
      </c>
      <c r="K1189" s="177">
        <v>28670</v>
      </c>
      <c r="L1189" s="177">
        <v>29110</v>
      </c>
      <c r="M1189" s="177"/>
      <c r="N1189" s="177" t="s">
        <v>2352</v>
      </c>
      <c r="O1189" s="2" t="str">
        <f>VLOOKUP(H1189,通道基本信息!B:L,3,FALSE)</f>
        <v>CS26</v>
      </c>
    </row>
    <row r="1190" s="2" customFormat="1" ht="13.5" hidden="1" customHeight="1" spans="1:15">
      <c r="A1190" s="177">
        <v>1187</v>
      </c>
      <c r="B1190" s="177" t="str">
        <f t="shared" si="36"/>
        <v>CS26-R116-4-4</v>
      </c>
      <c r="C1190" s="177" t="str">
        <f t="shared" si="37"/>
        <v>CS26-RB13R</v>
      </c>
      <c r="D1190" s="177" t="s">
        <v>2353</v>
      </c>
      <c r="E1190" s="177" t="str">
        <f>VLOOKUP(H1190,通道基本信息!B:K,6,0)</f>
        <v>R</v>
      </c>
      <c r="F1190" s="177" t="str">
        <f>VLOOKUP(H1190,通道基本信息!B:K,5,0)</f>
        <v>B</v>
      </c>
      <c r="G1190" s="177" t="str">
        <f>VLOOKUP(H1190,通道基本信息!B:K,8,0)</f>
        <v>R</v>
      </c>
      <c r="H1190" s="177" t="s">
        <v>2347</v>
      </c>
      <c r="I1190" s="177">
        <v>4</v>
      </c>
      <c r="J1190" s="177">
        <v>440</v>
      </c>
      <c r="K1190" s="177">
        <v>27100</v>
      </c>
      <c r="L1190" s="177">
        <v>27540</v>
      </c>
      <c r="M1190" s="177"/>
      <c r="N1190" s="177" t="s">
        <v>2354</v>
      </c>
      <c r="O1190" s="2" t="str">
        <f>VLOOKUP(H1190,通道基本信息!B:L,3,FALSE)</f>
        <v>CS26</v>
      </c>
    </row>
    <row r="1191" s="2" customFormat="1" ht="13.5" hidden="1" customHeight="1" spans="1:15">
      <c r="A1191" s="177">
        <v>1188</v>
      </c>
      <c r="B1191" s="177" t="str">
        <f t="shared" si="36"/>
        <v>CS26-R117-4-1</v>
      </c>
      <c r="C1191" s="177" t="str">
        <f t="shared" si="37"/>
        <v>CS26-RB16L</v>
      </c>
      <c r="D1191" s="177" t="s">
        <v>2355</v>
      </c>
      <c r="E1191" s="177" t="str">
        <f>VLOOKUP(H1191,通道基本信息!B:K,6,0)</f>
        <v>R</v>
      </c>
      <c r="F1191" s="177" t="str">
        <f>VLOOKUP(H1191,通道基本信息!B:K,5,0)</f>
        <v>B</v>
      </c>
      <c r="G1191" s="177" t="str">
        <f>VLOOKUP(H1191,通道基本信息!B:K,8,0)</f>
        <v>L</v>
      </c>
      <c r="H1191" s="177" t="s">
        <v>2356</v>
      </c>
      <c r="I1191" s="177">
        <v>1</v>
      </c>
      <c r="J1191" s="177">
        <v>440</v>
      </c>
      <c r="K1191" s="177">
        <v>27600</v>
      </c>
      <c r="L1191" s="177">
        <v>28040</v>
      </c>
      <c r="M1191" s="177"/>
      <c r="N1191" s="177" t="s">
        <v>2357</v>
      </c>
      <c r="O1191" s="2" t="str">
        <f>VLOOKUP(H1191,通道基本信息!B:L,3,FALSE)</f>
        <v>CS26</v>
      </c>
    </row>
    <row r="1192" s="2" customFormat="1" ht="13.5" hidden="1" customHeight="1" spans="1:15">
      <c r="A1192" s="177">
        <v>1189</v>
      </c>
      <c r="B1192" s="177" t="str">
        <f t="shared" si="36"/>
        <v>CS26-R117-4-2</v>
      </c>
      <c r="C1192" s="177" t="str">
        <f t="shared" si="37"/>
        <v>CS26-RB20L</v>
      </c>
      <c r="D1192" s="177" t="s">
        <v>2358</v>
      </c>
      <c r="E1192" s="177" t="str">
        <f>VLOOKUP(H1192,通道基本信息!B:K,6,0)</f>
        <v>R</v>
      </c>
      <c r="F1192" s="177" t="str">
        <f>VLOOKUP(H1192,通道基本信息!B:K,5,0)</f>
        <v>B</v>
      </c>
      <c r="G1192" s="177" t="str">
        <f>VLOOKUP(H1192,通道基本信息!B:K,8,0)</f>
        <v>L</v>
      </c>
      <c r="H1192" s="177" t="s">
        <v>2356</v>
      </c>
      <c r="I1192" s="177">
        <v>2</v>
      </c>
      <c r="J1192" s="177">
        <v>440</v>
      </c>
      <c r="K1192" s="177">
        <v>28670</v>
      </c>
      <c r="L1192" s="177">
        <v>29110</v>
      </c>
      <c r="M1192" s="177"/>
      <c r="N1192" s="177" t="s">
        <v>2359</v>
      </c>
      <c r="O1192" s="2" t="str">
        <f>VLOOKUP(H1192,通道基本信息!B:L,3,FALSE)</f>
        <v>CS26</v>
      </c>
    </row>
    <row r="1193" s="2" customFormat="1" ht="13.5" hidden="1" customHeight="1" spans="1:15">
      <c r="A1193" s="177">
        <v>1190</v>
      </c>
      <c r="B1193" s="177" t="str">
        <f t="shared" si="36"/>
        <v>CS26-R117-4-3</v>
      </c>
      <c r="C1193" s="177" t="str">
        <f t="shared" si="37"/>
        <v>CS26-RB43L</v>
      </c>
      <c r="D1193" s="177" t="s">
        <v>2360</v>
      </c>
      <c r="E1193" s="177" t="str">
        <f>VLOOKUP(H1193,通道基本信息!B:K,6,0)</f>
        <v>R</v>
      </c>
      <c r="F1193" s="177" t="str">
        <f>VLOOKUP(H1193,通道基本信息!B:K,5,0)</f>
        <v>B</v>
      </c>
      <c r="G1193" s="177" t="str">
        <f>VLOOKUP(H1193,通道基本信息!B:K,8,0)</f>
        <v>L</v>
      </c>
      <c r="H1193" s="177" t="s">
        <v>2356</v>
      </c>
      <c r="I1193" s="177">
        <v>3</v>
      </c>
      <c r="J1193" s="177">
        <v>440</v>
      </c>
      <c r="K1193" s="177">
        <v>28170</v>
      </c>
      <c r="L1193" s="177">
        <v>28610</v>
      </c>
      <c r="M1193" s="177"/>
      <c r="N1193" s="177" t="s">
        <v>2361</v>
      </c>
      <c r="O1193" s="2" t="str">
        <f>VLOOKUP(H1193,通道基本信息!B:L,3,FALSE)</f>
        <v>CS26</v>
      </c>
    </row>
    <row r="1194" s="2" customFormat="1" ht="13.5" hidden="1" customHeight="1" spans="1:15">
      <c r="A1194" s="177">
        <v>1191</v>
      </c>
      <c r="B1194" s="177" t="str">
        <f t="shared" si="36"/>
        <v>CS26-R117-4-4</v>
      </c>
      <c r="C1194" s="177" t="str">
        <f t="shared" si="37"/>
        <v>CS26-RB45L</v>
      </c>
      <c r="D1194" s="177" t="s">
        <v>2362</v>
      </c>
      <c r="E1194" s="177" t="str">
        <f>VLOOKUP(H1194,通道基本信息!B:K,6,0)</f>
        <v>R</v>
      </c>
      <c r="F1194" s="177" t="str">
        <f>VLOOKUP(H1194,通道基本信息!B:K,5,0)</f>
        <v>B</v>
      </c>
      <c r="G1194" s="177" t="str">
        <f>VLOOKUP(H1194,通道基本信息!B:K,8,0)</f>
        <v>L</v>
      </c>
      <c r="H1194" s="177" t="s">
        <v>2356</v>
      </c>
      <c r="I1194" s="177">
        <v>4</v>
      </c>
      <c r="J1194" s="177">
        <v>440</v>
      </c>
      <c r="K1194" s="177">
        <v>27100</v>
      </c>
      <c r="L1194" s="177">
        <v>27540</v>
      </c>
      <c r="M1194" s="177"/>
      <c r="N1194" s="177" t="s">
        <v>2363</v>
      </c>
      <c r="O1194" s="2" t="str">
        <f>VLOOKUP(H1194,通道基本信息!B:L,3,FALSE)</f>
        <v>CS26</v>
      </c>
    </row>
    <row r="1195" s="2" customFormat="1" ht="13.5" hidden="1" customHeight="1" spans="1:15">
      <c r="A1195" s="177">
        <v>1192</v>
      </c>
      <c r="B1195" s="177" t="str">
        <f t="shared" si="36"/>
        <v>CS26-R118-4-1</v>
      </c>
      <c r="C1195" s="177" t="str">
        <f t="shared" si="37"/>
        <v>CS26-RB8R</v>
      </c>
      <c r="D1195" s="177" t="s">
        <v>2364</v>
      </c>
      <c r="E1195" s="177" t="str">
        <f>VLOOKUP(H1195,通道基本信息!B:K,6,0)</f>
        <v>R</v>
      </c>
      <c r="F1195" s="177" t="str">
        <f>VLOOKUP(H1195,通道基本信息!B:K,5,0)</f>
        <v>B</v>
      </c>
      <c r="G1195" s="177" t="str">
        <f>VLOOKUP(H1195,通道基本信息!B:K,8,0)</f>
        <v>R</v>
      </c>
      <c r="H1195" s="177" t="s">
        <v>2365</v>
      </c>
      <c r="I1195" s="177">
        <v>1</v>
      </c>
      <c r="J1195" s="177">
        <v>440</v>
      </c>
      <c r="K1195" s="177">
        <v>27600</v>
      </c>
      <c r="L1195" s="177">
        <v>28040</v>
      </c>
      <c r="M1195" s="177"/>
      <c r="N1195" s="177" t="s">
        <v>2366</v>
      </c>
      <c r="O1195" s="2" t="str">
        <f>VLOOKUP(H1195,通道基本信息!B:L,3,FALSE)</f>
        <v>CS26</v>
      </c>
    </row>
    <row r="1196" s="2" customFormat="1" ht="13.5" hidden="1" customHeight="1" spans="1:15">
      <c r="A1196" s="177">
        <v>1193</v>
      </c>
      <c r="B1196" s="177" t="str">
        <f t="shared" si="36"/>
        <v>CS26-R118-4-2</v>
      </c>
      <c r="C1196" s="177" t="str">
        <f t="shared" si="37"/>
        <v>CS26-RB15R</v>
      </c>
      <c r="D1196" s="177" t="s">
        <v>2367</v>
      </c>
      <c r="E1196" s="177" t="str">
        <f>VLOOKUP(H1196,通道基本信息!B:K,6,0)</f>
        <v>R</v>
      </c>
      <c r="F1196" s="177" t="str">
        <f>VLOOKUP(H1196,通道基本信息!B:K,5,0)</f>
        <v>B</v>
      </c>
      <c r="G1196" s="177" t="str">
        <f>VLOOKUP(H1196,通道基本信息!B:K,8,0)</f>
        <v>R</v>
      </c>
      <c r="H1196" s="177" t="s">
        <v>2365</v>
      </c>
      <c r="I1196" s="177">
        <v>2</v>
      </c>
      <c r="J1196" s="177">
        <v>440</v>
      </c>
      <c r="K1196" s="177">
        <v>28170</v>
      </c>
      <c r="L1196" s="177">
        <v>28610</v>
      </c>
      <c r="M1196" s="177"/>
      <c r="N1196" s="177" t="s">
        <v>2368</v>
      </c>
      <c r="O1196" s="2" t="str">
        <f>VLOOKUP(H1196,通道基本信息!B:L,3,FALSE)</f>
        <v>CS26</v>
      </c>
    </row>
    <row r="1197" s="2" customFormat="1" ht="13.5" hidden="1" customHeight="1" spans="1:15">
      <c r="A1197" s="177">
        <v>1194</v>
      </c>
      <c r="B1197" s="177" t="str">
        <f t="shared" si="36"/>
        <v>CS26-R118-4-3</v>
      </c>
      <c r="C1197" s="177" t="str">
        <f t="shared" si="37"/>
        <v>CS26-RB29R</v>
      </c>
      <c r="D1197" s="177" t="s">
        <v>2369</v>
      </c>
      <c r="E1197" s="177" t="str">
        <f>VLOOKUP(H1197,通道基本信息!B:K,6,0)</f>
        <v>R</v>
      </c>
      <c r="F1197" s="177" t="str">
        <f>VLOOKUP(H1197,通道基本信息!B:K,5,0)</f>
        <v>B</v>
      </c>
      <c r="G1197" s="177" t="str">
        <f>VLOOKUP(H1197,通道基本信息!B:K,8,0)</f>
        <v>R</v>
      </c>
      <c r="H1197" s="177" t="s">
        <v>2365</v>
      </c>
      <c r="I1197" s="177">
        <v>3</v>
      </c>
      <c r="J1197" s="177">
        <v>440</v>
      </c>
      <c r="K1197" s="177">
        <v>28670</v>
      </c>
      <c r="L1197" s="177">
        <v>29110</v>
      </c>
      <c r="M1197" s="177"/>
      <c r="N1197" s="177" t="s">
        <v>2370</v>
      </c>
      <c r="O1197" s="2" t="str">
        <f>VLOOKUP(H1197,通道基本信息!B:L,3,FALSE)</f>
        <v>CS26</v>
      </c>
    </row>
    <row r="1198" s="2" customFormat="1" ht="13.5" hidden="1" customHeight="1" spans="1:15">
      <c r="A1198" s="177">
        <v>1195</v>
      </c>
      <c r="B1198" s="177" t="str">
        <f t="shared" si="36"/>
        <v>CS26-R118-4-4</v>
      </c>
      <c r="C1198" s="177" t="str">
        <f t="shared" si="37"/>
        <v>CS26-RB38R</v>
      </c>
      <c r="D1198" s="177" t="s">
        <v>2371</v>
      </c>
      <c r="E1198" s="177" t="str">
        <f>VLOOKUP(H1198,通道基本信息!B:K,6,0)</f>
        <v>R</v>
      </c>
      <c r="F1198" s="177" t="str">
        <f>VLOOKUP(H1198,通道基本信息!B:K,5,0)</f>
        <v>B</v>
      </c>
      <c r="G1198" s="177" t="str">
        <f>VLOOKUP(H1198,通道基本信息!B:K,8,0)</f>
        <v>R</v>
      </c>
      <c r="H1198" s="177" t="s">
        <v>2365</v>
      </c>
      <c r="I1198" s="177">
        <v>4</v>
      </c>
      <c r="J1198" s="177">
        <v>440</v>
      </c>
      <c r="K1198" s="177">
        <v>27100</v>
      </c>
      <c r="L1198" s="177">
        <v>27540</v>
      </c>
      <c r="M1198" s="177"/>
      <c r="N1198" s="177" t="s">
        <v>2372</v>
      </c>
      <c r="O1198" s="2" t="str">
        <f>VLOOKUP(H1198,通道基本信息!B:L,3,FALSE)</f>
        <v>CS26</v>
      </c>
    </row>
    <row r="1199" s="2" customFormat="1" ht="13.5" hidden="1" customHeight="1" spans="1:15">
      <c r="A1199" s="177">
        <v>1196</v>
      </c>
      <c r="B1199" s="177" t="str">
        <f t="shared" si="36"/>
        <v>CS26-R119-4-1</v>
      </c>
      <c r="C1199" s="177" t="str">
        <f t="shared" si="37"/>
        <v>CS26-RB2L</v>
      </c>
      <c r="D1199" s="177" t="s">
        <v>2373</v>
      </c>
      <c r="E1199" s="177" t="str">
        <f>VLOOKUP(H1199,通道基本信息!B:K,6,0)</f>
        <v>R</v>
      </c>
      <c r="F1199" s="177" t="str">
        <f>VLOOKUP(H1199,通道基本信息!B:K,5,0)</f>
        <v>B</v>
      </c>
      <c r="G1199" s="177" t="str">
        <f>VLOOKUP(H1199,通道基本信息!B:K,8,0)</f>
        <v>L</v>
      </c>
      <c r="H1199" s="177" t="s">
        <v>2374</v>
      </c>
      <c r="I1199" s="177">
        <v>1</v>
      </c>
      <c r="J1199" s="177">
        <v>440</v>
      </c>
      <c r="K1199" s="177">
        <v>27100</v>
      </c>
      <c r="L1199" s="177">
        <v>27540</v>
      </c>
      <c r="M1199" s="177"/>
      <c r="N1199" s="177" t="s">
        <v>2375</v>
      </c>
      <c r="O1199" s="2" t="str">
        <f>VLOOKUP(H1199,通道基本信息!B:L,3,FALSE)</f>
        <v>CS26</v>
      </c>
    </row>
    <row r="1200" s="2" customFormat="1" ht="13.5" hidden="1" customHeight="1" spans="1:15">
      <c r="A1200" s="177">
        <v>1197</v>
      </c>
      <c r="B1200" s="177" t="str">
        <f t="shared" si="36"/>
        <v>CS26-R119-4-2</v>
      </c>
      <c r="C1200" s="177" t="str">
        <f t="shared" si="37"/>
        <v>CS26-RB5L</v>
      </c>
      <c r="D1200" s="177" t="s">
        <v>2376</v>
      </c>
      <c r="E1200" s="177" t="str">
        <f>VLOOKUP(H1200,通道基本信息!B:K,6,0)</f>
        <v>R</v>
      </c>
      <c r="F1200" s="177" t="str">
        <f>VLOOKUP(H1200,通道基本信息!B:K,5,0)</f>
        <v>B</v>
      </c>
      <c r="G1200" s="177" t="str">
        <f>VLOOKUP(H1200,通道基本信息!B:K,8,0)</f>
        <v>L</v>
      </c>
      <c r="H1200" s="177" t="s">
        <v>2374</v>
      </c>
      <c r="I1200" s="177">
        <v>2</v>
      </c>
      <c r="J1200" s="177">
        <v>440</v>
      </c>
      <c r="K1200" s="177">
        <v>27600</v>
      </c>
      <c r="L1200" s="177">
        <v>28040</v>
      </c>
      <c r="M1200" s="177"/>
      <c r="N1200" s="177" t="s">
        <v>2377</v>
      </c>
      <c r="O1200" s="2" t="str">
        <f>VLOOKUP(H1200,通道基本信息!B:L,3,FALSE)</f>
        <v>CS26</v>
      </c>
    </row>
    <row r="1201" s="2" customFormat="1" ht="13.5" hidden="1" customHeight="1" spans="1:15">
      <c r="A1201" s="177">
        <v>1198</v>
      </c>
      <c r="B1201" s="177" t="str">
        <f t="shared" si="36"/>
        <v>CS26-R119-4-3</v>
      </c>
      <c r="C1201" s="177" t="str">
        <f t="shared" si="37"/>
        <v>CS26-RB18L</v>
      </c>
      <c r="D1201" s="177" t="s">
        <v>2378</v>
      </c>
      <c r="E1201" s="177" t="str">
        <f>VLOOKUP(H1201,通道基本信息!B:K,6,0)</f>
        <v>R</v>
      </c>
      <c r="F1201" s="177" t="str">
        <f>VLOOKUP(H1201,通道基本信息!B:K,5,0)</f>
        <v>B</v>
      </c>
      <c r="G1201" s="177" t="str">
        <f>VLOOKUP(H1201,通道基本信息!B:K,8,0)</f>
        <v>L</v>
      </c>
      <c r="H1201" s="177" t="s">
        <v>2374</v>
      </c>
      <c r="I1201" s="177">
        <v>3</v>
      </c>
      <c r="J1201" s="177">
        <v>440</v>
      </c>
      <c r="K1201" s="177">
        <v>28670</v>
      </c>
      <c r="L1201" s="177">
        <v>29110</v>
      </c>
      <c r="M1201" s="177"/>
      <c r="N1201" s="177" t="s">
        <v>2379</v>
      </c>
      <c r="O1201" s="2" t="str">
        <f>VLOOKUP(H1201,通道基本信息!B:L,3,FALSE)</f>
        <v>CS26</v>
      </c>
    </row>
    <row r="1202" s="2" customFormat="1" ht="13.5" hidden="1" customHeight="1" spans="1:15">
      <c r="A1202" s="177">
        <v>1199</v>
      </c>
      <c r="B1202" s="177" t="str">
        <f t="shared" si="36"/>
        <v>CS26-R119-4-4</v>
      </c>
      <c r="C1202" s="177" t="str">
        <f t="shared" si="37"/>
        <v>CS26-RB33L</v>
      </c>
      <c r="D1202" s="177" t="s">
        <v>2380</v>
      </c>
      <c r="E1202" s="177" t="str">
        <f>VLOOKUP(H1202,通道基本信息!B:K,6,0)</f>
        <v>R</v>
      </c>
      <c r="F1202" s="177" t="str">
        <f>VLOOKUP(H1202,通道基本信息!B:K,5,0)</f>
        <v>B</v>
      </c>
      <c r="G1202" s="177" t="str">
        <f>VLOOKUP(H1202,通道基本信息!B:K,8,0)</f>
        <v>L</v>
      </c>
      <c r="H1202" s="177" t="s">
        <v>2374</v>
      </c>
      <c r="I1202" s="177">
        <v>4</v>
      </c>
      <c r="J1202" s="177">
        <v>440</v>
      </c>
      <c r="K1202" s="177">
        <v>28170</v>
      </c>
      <c r="L1202" s="177">
        <v>28610</v>
      </c>
      <c r="M1202" s="177"/>
      <c r="N1202" s="177" t="s">
        <v>2381</v>
      </c>
      <c r="O1202" s="2" t="str">
        <f>VLOOKUP(H1202,通道基本信息!B:L,3,FALSE)</f>
        <v>CS26</v>
      </c>
    </row>
    <row r="1203" s="2" customFormat="1" ht="13.5" hidden="1" customHeight="1" spans="1:15">
      <c r="A1203" s="177">
        <v>1200</v>
      </c>
      <c r="B1203" s="177" t="str">
        <f t="shared" si="36"/>
        <v>CS26-R120-4-1</v>
      </c>
      <c r="C1203" s="177" t="str">
        <f t="shared" si="37"/>
        <v>CS26-RB11R</v>
      </c>
      <c r="D1203" s="177" t="s">
        <v>2382</v>
      </c>
      <c r="E1203" s="177" t="str">
        <f>VLOOKUP(H1203,通道基本信息!B:K,6,0)</f>
        <v>R</v>
      </c>
      <c r="F1203" s="177" t="str">
        <f>VLOOKUP(H1203,通道基本信息!B:K,5,0)</f>
        <v>B</v>
      </c>
      <c r="G1203" s="177" t="str">
        <f>VLOOKUP(H1203,通道基本信息!B:K,8,0)</f>
        <v>R</v>
      </c>
      <c r="H1203" s="177" t="s">
        <v>2383</v>
      </c>
      <c r="I1203" s="177">
        <v>1</v>
      </c>
      <c r="J1203" s="177">
        <v>440</v>
      </c>
      <c r="K1203" s="177">
        <v>27100</v>
      </c>
      <c r="L1203" s="177">
        <v>27540</v>
      </c>
      <c r="M1203" s="177"/>
      <c r="N1203" s="177" t="s">
        <v>2384</v>
      </c>
      <c r="O1203" s="2" t="str">
        <f>VLOOKUP(H1203,通道基本信息!B:L,3,FALSE)</f>
        <v>CS26</v>
      </c>
    </row>
    <row r="1204" s="2" customFormat="1" ht="13.5" hidden="1" customHeight="1" spans="1:15">
      <c r="A1204" s="177">
        <v>1201</v>
      </c>
      <c r="B1204" s="177" t="str">
        <f t="shared" si="36"/>
        <v>CS26-R120-4-2</v>
      </c>
      <c r="C1204" s="177" t="str">
        <f t="shared" si="37"/>
        <v>CS26-RB24R</v>
      </c>
      <c r="D1204" s="177" t="s">
        <v>2385</v>
      </c>
      <c r="E1204" s="177" t="str">
        <f>VLOOKUP(H1204,通道基本信息!B:K,6,0)</f>
        <v>R</v>
      </c>
      <c r="F1204" s="177" t="str">
        <f>VLOOKUP(H1204,通道基本信息!B:K,5,0)</f>
        <v>B</v>
      </c>
      <c r="G1204" s="177" t="str">
        <f>VLOOKUP(H1204,通道基本信息!B:K,8,0)</f>
        <v>R</v>
      </c>
      <c r="H1204" s="177" t="s">
        <v>2383</v>
      </c>
      <c r="I1204" s="177">
        <v>2</v>
      </c>
      <c r="J1204" s="177">
        <v>440</v>
      </c>
      <c r="K1204" s="177">
        <v>28170</v>
      </c>
      <c r="L1204" s="177">
        <v>28610</v>
      </c>
      <c r="M1204" s="177"/>
      <c r="N1204" s="177" t="s">
        <v>2386</v>
      </c>
      <c r="O1204" s="2" t="str">
        <f>VLOOKUP(H1204,通道基本信息!B:L,3,FALSE)</f>
        <v>CS26</v>
      </c>
    </row>
    <row r="1205" s="2" customFormat="1" ht="13.5" hidden="1" customHeight="1" spans="1:15">
      <c r="A1205" s="177">
        <v>1202</v>
      </c>
      <c r="B1205" s="177" t="str">
        <f t="shared" si="36"/>
        <v>CS26-R120-4-3</v>
      </c>
      <c r="C1205" s="177" t="str">
        <f t="shared" si="37"/>
        <v>CS26-RB27R</v>
      </c>
      <c r="D1205" s="177" t="s">
        <v>2387</v>
      </c>
      <c r="E1205" s="177" t="str">
        <f>VLOOKUP(H1205,通道基本信息!B:K,6,0)</f>
        <v>R</v>
      </c>
      <c r="F1205" s="177" t="str">
        <f>VLOOKUP(H1205,通道基本信息!B:K,5,0)</f>
        <v>B</v>
      </c>
      <c r="G1205" s="177" t="str">
        <f>VLOOKUP(H1205,通道基本信息!B:K,8,0)</f>
        <v>R</v>
      </c>
      <c r="H1205" s="177" t="s">
        <v>2383</v>
      </c>
      <c r="I1205" s="177">
        <v>3</v>
      </c>
      <c r="J1205" s="177">
        <v>440</v>
      </c>
      <c r="K1205" s="177">
        <v>27600</v>
      </c>
      <c r="L1205" s="177">
        <v>28040</v>
      </c>
      <c r="M1205" s="177"/>
      <c r="N1205" s="177" t="s">
        <v>2388</v>
      </c>
      <c r="O1205" s="2" t="str">
        <f>VLOOKUP(H1205,通道基本信息!B:L,3,FALSE)</f>
        <v>CS26</v>
      </c>
    </row>
    <row r="1206" s="2" customFormat="1" ht="13.5" hidden="1" customHeight="1" spans="1:15">
      <c r="A1206" s="177">
        <v>1203</v>
      </c>
      <c r="B1206" s="177" t="str">
        <f t="shared" si="36"/>
        <v>CS26-R120-4-4</v>
      </c>
      <c r="C1206" s="177" t="str">
        <f t="shared" si="37"/>
        <v>CS26-RB39R</v>
      </c>
      <c r="D1206" s="177" t="s">
        <v>2389</v>
      </c>
      <c r="E1206" s="177" t="str">
        <f>VLOOKUP(H1206,通道基本信息!B:K,6,0)</f>
        <v>R</v>
      </c>
      <c r="F1206" s="177" t="str">
        <f>VLOOKUP(H1206,通道基本信息!B:K,5,0)</f>
        <v>B</v>
      </c>
      <c r="G1206" s="177" t="str">
        <f>VLOOKUP(H1206,通道基本信息!B:K,8,0)</f>
        <v>R</v>
      </c>
      <c r="H1206" s="177" t="s">
        <v>2383</v>
      </c>
      <c r="I1206" s="177">
        <v>4</v>
      </c>
      <c r="J1206" s="177">
        <v>440</v>
      </c>
      <c r="K1206" s="177">
        <v>28670</v>
      </c>
      <c r="L1206" s="177">
        <v>29110</v>
      </c>
      <c r="M1206" s="177"/>
      <c r="N1206" s="177" t="s">
        <v>2390</v>
      </c>
      <c r="O1206" s="2" t="str">
        <f>VLOOKUP(H1206,通道基本信息!B:L,3,FALSE)</f>
        <v>CS26</v>
      </c>
    </row>
    <row r="1207" s="2" customFormat="1" ht="13.5" hidden="1" customHeight="1" spans="1:15">
      <c r="A1207" s="177">
        <v>1204</v>
      </c>
      <c r="B1207" s="177" t="str">
        <f t="shared" si="36"/>
        <v>CS26-R121-4-1</v>
      </c>
      <c r="C1207" s="177" t="str">
        <f t="shared" si="37"/>
        <v>CS26-RB17L</v>
      </c>
      <c r="D1207" s="177" t="s">
        <v>2391</v>
      </c>
      <c r="E1207" s="177" t="str">
        <f>VLOOKUP(H1207,通道基本信息!B:K,6,0)</f>
        <v>R</v>
      </c>
      <c r="F1207" s="177" t="str">
        <f>VLOOKUP(H1207,通道基本信息!B:K,5,0)</f>
        <v>B</v>
      </c>
      <c r="G1207" s="177" t="str">
        <f>VLOOKUP(H1207,通道基本信息!B:K,8,0)</f>
        <v>L</v>
      </c>
      <c r="H1207" s="177" t="s">
        <v>2392</v>
      </c>
      <c r="I1207" s="177">
        <v>1</v>
      </c>
      <c r="J1207" s="177">
        <v>440</v>
      </c>
      <c r="K1207" s="177">
        <v>27100</v>
      </c>
      <c r="L1207" s="177">
        <v>27540</v>
      </c>
      <c r="M1207" s="177"/>
      <c r="N1207" s="177" t="s">
        <v>2393</v>
      </c>
      <c r="O1207" s="2" t="str">
        <f>VLOOKUP(H1207,通道基本信息!B:L,3,FALSE)</f>
        <v>CS26</v>
      </c>
    </row>
    <row r="1208" s="2" customFormat="1" ht="13.5" hidden="1" customHeight="1" spans="1:15">
      <c r="A1208" s="177">
        <v>1205</v>
      </c>
      <c r="B1208" s="177" t="str">
        <f t="shared" si="36"/>
        <v>CS26-R121-4-2</v>
      </c>
      <c r="C1208" s="177" t="str">
        <f t="shared" si="37"/>
        <v>CS26-RB19L</v>
      </c>
      <c r="D1208" s="177" t="s">
        <v>2394</v>
      </c>
      <c r="E1208" s="177" t="str">
        <f>VLOOKUP(H1208,通道基本信息!B:K,6,0)</f>
        <v>R</v>
      </c>
      <c r="F1208" s="177" t="str">
        <f>VLOOKUP(H1208,通道基本信息!B:K,5,0)</f>
        <v>B</v>
      </c>
      <c r="G1208" s="177" t="str">
        <f>VLOOKUP(H1208,通道基本信息!B:K,8,0)</f>
        <v>L</v>
      </c>
      <c r="H1208" s="177" t="s">
        <v>2392</v>
      </c>
      <c r="I1208" s="177">
        <v>2</v>
      </c>
      <c r="J1208" s="177">
        <v>440</v>
      </c>
      <c r="K1208" s="177">
        <v>28170</v>
      </c>
      <c r="L1208" s="177">
        <v>28610</v>
      </c>
      <c r="M1208" s="177"/>
      <c r="N1208" s="177" t="s">
        <v>2395</v>
      </c>
      <c r="O1208" s="2" t="str">
        <f>VLOOKUP(H1208,通道基本信息!B:L,3,FALSE)</f>
        <v>CS26</v>
      </c>
    </row>
    <row r="1209" s="2" customFormat="1" ht="13.5" hidden="1" customHeight="1" spans="1:15">
      <c r="A1209" s="177">
        <v>1206</v>
      </c>
      <c r="B1209" s="177" t="str">
        <f t="shared" si="36"/>
        <v>CS26-R121-4-3</v>
      </c>
      <c r="C1209" s="177" t="str">
        <f t="shared" si="37"/>
        <v>CS26-RB32L</v>
      </c>
      <c r="D1209" s="177" t="s">
        <v>2396</v>
      </c>
      <c r="E1209" s="177" t="str">
        <f>VLOOKUP(H1209,通道基本信息!B:K,6,0)</f>
        <v>R</v>
      </c>
      <c r="F1209" s="177" t="str">
        <f>VLOOKUP(H1209,通道基本信息!B:K,5,0)</f>
        <v>B</v>
      </c>
      <c r="G1209" s="177" t="str">
        <f>VLOOKUP(H1209,通道基本信息!B:K,8,0)</f>
        <v>L</v>
      </c>
      <c r="H1209" s="177" t="s">
        <v>2392</v>
      </c>
      <c r="I1209" s="177">
        <v>3</v>
      </c>
      <c r="J1209" s="177">
        <v>440</v>
      </c>
      <c r="K1209" s="177">
        <v>27600</v>
      </c>
      <c r="L1209" s="177">
        <v>28040</v>
      </c>
      <c r="M1209" s="177"/>
      <c r="N1209" s="177" t="s">
        <v>2397</v>
      </c>
      <c r="O1209" s="2" t="str">
        <f>VLOOKUP(H1209,通道基本信息!B:L,3,FALSE)</f>
        <v>CS26</v>
      </c>
    </row>
    <row r="1210" s="2" customFormat="1" ht="13.5" hidden="1" customHeight="1" spans="1:15">
      <c r="A1210" s="177">
        <v>1207</v>
      </c>
      <c r="B1210" s="177" t="str">
        <f t="shared" si="36"/>
        <v>CS26-R121-4-4</v>
      </c>
      <c r="C1210" s="177" t="str">
        <f t="shared" si="37"/>
        <v>CS26-RB34L</v>
      </c>
      <c r="D1210" s="177" t="s">
        <v>2398</v>
      </c>
      <c r="E1210" s="177" t="str">
        <f>VLOOKUP(H1210,通道基本信息!B:K,6,0)</f>
        <v>R</v>
      </c>
      <c r="F1210" s="177" t="str">
        <f>VLOOKUP(H1210,通道基本信息!B:K,5,0)</f>
        <v>B</v>
      </c>
      <c r="G1210" s="177" t="str">
        <f>VLOOKUP(H1210,通道基本信息!B:K,8,0)</f>
        <v>L</v>
      </c>
      <c r="H1210" s="177" t="s">
        <v>2392</v>
      </c>
      <c r="I1210" s="177">
        <v>4</v>
      </c>
      <c r="J1210" s="177">
        <v>440</v>
      </c>
      <c r="K1210" s="177">
        <v>28670</v>
      </c>
      <c r="L1210" s="177">
        <v>29110</v>
      </c>
      <c r="M1210" s="177"/>
      <c r="N1210" s="177" t="s">
        <v>2399</v>
      </c>
      <c r="O1210" s="2" t="str">
        <f>VLOOKUP(H1210,通道基本信息!B:L,3,FALSE)</f>
        <v>CS26</v>
      </c>
    </row>
    <row r="1211" s="2" customFormat="1" ht="13.5" hidden="1" customHeight="1" spans="1:15">
      <c r="A1211" s="177">
        <v>1208</v>
      </c>
      <c r="B1211" s="177" t="str">
        <f t="shared" si="36"/>
        <v>CS26-R122-4-1</v>
      </c>
      <c r="C1211" s="177" t="str">
        <f t="shared" si="37"/>
        <v>CS26-RB25R</v>
      </c>
      <c r="D1211" s="177" t="s">
        <v>2400</v>
      </c>
      <c r="E1211" s="177" t="str">
        <f>VLOOKUP(H1211,通道基本信息!B:K,6,0)</f>
        <v>R</v>
      </c>
      <c r="F1211" s="177" t="str">
        <f>VLOOKUP(H1211,通道基本信息!B:K,5,0)</f>
        <v>B</v>
      </c>
      <c r="G1211" s="177" t="str">
        <f>VLOOKUP(H1211,通道基本信息!B:K,8,0)</f>
        <v>R</v>
      </c>
      <c r="H1211" s="177" t="s">
        <v>2401</v>
      </c>
      <c r="I1211" s="177">
        <v>1</v>
      </c>
      <c r="J1211" s="177">
        <v>440</v>
      </c>
      <c r="K1211" s="177">
        <v>28670</v>
      </c>
      <c r="L1211" s="177">
        <v>29110</v>
      </c>
      <c r="M1211" s="177"/>
      <c r="N1211" s="177" t="s">
        <v>2402</v>
      </c>
      <c r="O1211" s="2" t="str">
        <f>VLOOKUP(H1211,通道基本信息!B:L,3,FALSE)</f>
        <v>CS26</v>
      </c>
    </row>
    <row r="1212" s="2" customFormat="1" ht="13.5" hidden="1" customHeight="1" spans="1:15">
      <c r="A1212" s="177">
        <v>1209</v>
      </c>
      <c r="B1212" s="177" t="str">
        <f t="shared" si="36"/>
        <v>CS26-R122-4-2</v>
      </c>
      <c r="C1212" s="177" t="str">
        <f t="shared" si="37"/>
        <v>CS26-RB26R</v>
      </c>
      <c r="D1212" s="177" t="s">
        <v>2403</v>
      </c>
      <c r="E1212" s="177" t="str">
        <f>VLOOKUP(H1212,通道基本信息!B:K,6,0)</f>
        <v>R</v>
      </c>
      <c r="F1212" s="177" t="str">
        <f>VLOOKUP(H1212,通道基本信息!B:K,5,0)</f>
        <v>B</v>
      </c>
      <c r="G1212" s="177" t="str">
        <f>VLOOKUP(H1212,通道基本信息!B:K,8,0)</f>
        <v>R</v>
      </c>
      <c r="H1212" s="177" t="s">
        <v>2401</v>
      </c>
      <c r="I1212" s="177">
        <v>2</v>
      </c>
      <c r="J1212" s="177">
        <v>440</v>
      </c>
      <c r="K1212" s="177">
        <v>27100</v>
      </c>
      <c r="L1212" s="177">
        <v>27540</v>
      </c>
      <c r="M1212" s="177"/>
      <c r="N1212" s="177" t="s">
        <v>2404</v>
      </c>
      <c r="O1212" s="2" t="str">
        <f>VLOOKUP(H1212,通道基本信息!B:L,3,FALSE)</f>
        <v>CS26</v>
      </c>
    </row>
    <row r="1213" s="2" customFormat="1" ht="13.5" hidden="1" customHeight="1" spans="1:15">
      <c r="A1213" s="177">
        <v>1210</v>
      </c>
      <c r="B1213" s="177" t="str">
        <f t="shared" si="36"/>
        <v>CS26-R122-4-3</v>
      </c>
      <c r="C1213" s="177" t="str">
        <f t="shared" si="37"/>
        <v>CS26-RB40R</v>
      </c>
      <c r="D1213" s="177" t="s">
        <v>2405</v>
      </c>
      <c r="E1213" s="177" t="str">
        <f>VLOOKUP(H1213,通道基本信息!B:K,6,0)</f>
        <v>R</v>
      </c>
      <c r="F1213" s="177" t="str">
        <f>VLOOKUP(H1213,通道基本信息!B:K,5,0)</f>
        <v>B</v>
      </c>
      <c r="G1213" s="177" t="str">
        <f>VLOOKUP(H1213,通道基本信息!B:K,8,0)</f>
        <v>R</v>
      </c>
      <c r="H1213" s="177" t="s">
        <v>2401</v>
      </c>
      <c r="I1213" s="177">
        <v>3</v>
      </c>
      <c r="J1213" s="177">
        <v>440</v>
      </c>
      <c r="K1213" s="177">
        <v>28170</v>
      </c>
      <c r="L1213" s="177">
        <v>28610</v>
      </c>
      <c r="M1213" s="177"/>
      <c r="N1213" s="177" t="s">
        <v>2406</v>
      </c>
      <c r="O1213" s="2" t="str">
        <f>VLOOKUP(H1213,通道基本信息!B:L,3,FALSE)</f>
        <v>CS26</v>
      </c>
    </row>
    <row r="1214" s="2" customFormat="1" ht="13.5" hidden="1" customHeight="1" spans="1:15">
      <c r="A1214" s="177">
        <v>1211</v>
      </c>
      <c r="B1214" s="177" t="str">
        <f t="shared" si="36"/>
        <v>CS26-R122-4-4</v>
      </c>
      <c r="C1214" s="177" t="str">
        <f t="shared" si="37"/>
        <v>CS26-RB41R</v>
      </c>
      <c r="D1214" s="177" t="s">
        <v>2407</v>
      </c>
      <c r="E1214" s="177" t="str">
        <f>VLOOKUP(H1214,通道基本信息!B:K,6,0)</f>
        <v>R</v>
      </c>
      <c r="F1214" s="177" t="str">
        <f>VLOOKUP(H1214,通道基本信息!B:K,5,0)</f>
        <v>B</v>
      </c>
      <c r="G1214" s="177" t="str">
        <f>VLOOKUP(H1214,通道基本信息!B:K,8,0)</f>
        <v>R</v>
      </c>
      <c r="H1214" s="177" t="s">
        <v>2401</v>
      </c>
      <c r="I1214" s="177">
        <v>4</v>
      </c>
      <c r="J1214" s="177">
        <v>440</v>
      </c>
      <c r="K1214" s="177">
        <v>27600</v>
      </c>
      <c r="L1214" s="177">
        <v>28040</v>
      </c>
      <c r="M1214" s="177"/>
      <c r="N1214" s="177" t="s">
        <v>2408</v>
      </c>
      <c r="O1214" s="2" t="str">
        <f>VLOOKUP(H1214,通道基本信息!B:L,3,FALSE)</f>
        <v>CS26</v>
      </c>
    </row>
    <row r="1215" s="2" customFormat="1" ht="13.5" hidden="1" customHeight="1" spans="1:15">
      <c r="A1215" s="177">
        <v>1212</v>
      </c>
      <c r="B1215" s="177" t="str">
        <f t="shared" si="36"/>
        <v>CS26-T001-1-1</v>
      </c>
      <c r="C1215" s="177" t="str">
        <f t="shared" si="37"/>
        <v>CS26-TY1R</v>
      </c>
      <c r="D1215" s="177" t="s">
        <v>1641</v>
      </c>
      <c r="E1215" s="177" t="str">
        <f>VLOOKUP(H1215,通道基本信息!B:K,6,0)</f>
        <v>T</v>
      </c>
      <c r="F1215" s="177" t="str">
        <f>VLOOKUP(H1215,通道基本信息!B:K,5,0)</f>
        <v>Y</v>
      </c>
      <c r="G1215" s="177" t="str">
        <f>VLOOKUP(H1215,通道基本信息!B:K,8,0)</f>
        <v>R</v>
      </c>
      <c r="H1215" s="177" t="s">
        <v>2409</v>
      </c>
      <c r="I1215" s="177">
        <v>1</v>
      </c>
      <c r="J1215" s="177">
        <v>440</v>
      </c>
      <c r="K1215" s="177">
        <v>19760</v>
      </c>
      <c r="L1215" s="177">
        <v>20200</v>
      </c>
      <c r="M1215" s="177"/>
      <c r="N1215" s="177" t="s">
        <v>1643</v>
      </c>
      <c r="O1215" s="2" t="str">
        <f>VLOOKUP(H1215,通道基本信息!B:L,3,FALSE)</f>
        <v>CS26</v>
      </c>
    </row>
    <row r="1216" s="2" customFormat="1" ht="13.5" hidden="1" customHeight="1" spans="1:15">
      <c r="A1216" s="177">
        <v>1213</v>
      </c>
      <c r="B1216" s="177" t="str">
        <f t="shared" si="36"/>
        <v>CS26-T002-1-1</v>
      </c>
      <c r="C1216" s="177" t="str">
        <f t="shared" si="37"/>
        <v>CS26-TY2R</v>
      </c>
      <c r="D1216" s="177" t="s">
        <v>1644</v>
      </c>
      <c r="E1216" s="177" t="str">
        <f>VLOOKUP(H1216,通道基本信息!B:K,6,0)</f>
        <v>T</v>
      </c>
      <c r="F1216" s="177" t="str">
        <f>VLOOKUP(H1216,通道基本信息!B:K,5,0)</f>
        <v>Y</v>
      </c>
      <c r="G1216" s="177" t="str">
        <f>VLOOKUP(H1216,通道基本信息!B:K,8,0)</f>
        <v>R</v>
      </c>
      <c r="H1216" s="177" t="s">
        <v>2410</v>
      </c>
      <c r="I1216" s="177">
        <v>1</v>
      </c>
      <c r="J1216" s="177">
        <v>440</v>
      </c>
      <c r="K1216" s="177">
        <v>19260</v>
      </c>
      <c r="L1216" s="177">
        <v>19700</v>
      </c>
      <c r="M1216" s="177"/>
      <c r="N1216" s="177" t="s">
        <v>1646</v>
      </c>
      <c r="O1216" s="2" t="str">
        <f>VLOOKUP(H1216,通道基本信息!B:L,3,FALSE)</f>
        <v>CS26</v>
      </c>
    </row>
    <row r="1217" s="2" customFormat="1" ht="13.5" hidden="1" customHeight="1" spans="1:15">
      <c r="A1217" s="177">
        <v>1214</v>
      </c>
      <c r="B1217" s="177" t="str">
        <f t="shared" ref="B1217:B1280" si="38">H1217&amp;"-"&amp;I1217</f>
        <v>CS26-T003-1-1</v>
      </c>
      <c r="C1217" s="177" t="str">
        <f t="shared" si="37"/>
        <v>CS26-TY3R</v>
      </c>
      <c r="D1217" s="177" t="s">
        <v>1647</v>
      </c>
      <c r="E1217" s="177" t="str">
        <f>VLOOKUP(H1217,通道基本信息!B:K,6,0)</f>
        <v>T</v>
      </c>
      <c r="F1217" s="177" t="str">
        <f>VLOOKUP(H1217,通道基本信息!B:K,5,0)</f>
        <v>Y</v>
      </c>
      <c r="G1217" s="177" t="str">
        <f>VLOOKUP(H1217,通道基本信息!B:K,8,0)</f>
        <v>R</v>
      </c>
      <c r="H1217" s="177" t="s">
        <v>2411</v>
      </c>
      <c r="I1217" s="177">
        <v>1</v>
      </c>
      <c r="J1217" s="177">
        <v>440</v>
      </c>
      <c r="K1217" s="177">
        <v>19760</v>
      </c>
      <c r="L1217" s="177">
        <v>20200</v>
      </c>
      <c r="M1217" s="177"/>
      <c r="N1217" s="177" t="s">
        <v>1649</v>
      </c>
      <c r="O1217" s="2" t="str">
        <f>VLOOKUP(H1217,通道基本信息!B:L,3,FALSE)</f>
        <v>CS26</v>
      </c>
    </row>
    <row r="1218" s="2" customFormat="1" ht="13.5" hidden="1" customHeight="1" spans="1:15">
      <c r="A1218" s="177">
        <v>1215</v>
      </c>
      <c r="B1218" s="177" t="str">
        <f t="shared" si="38"/>
        <v>CS26-T004-1-1</v>
      </c>
      <c r="C1218" s="177" t="str">
        <f t="shared" si="37"/>
        <v>CS26-TY4R</v>
      </c>
      <c r="D1218" s="177" t="s">
        <v>1650</v>
      </c>
      <c r="E1218" s="177" t="str">
        <f>VLOOKUP(H1218,通道基本信息!B:K,6,0)</f>
        <v>T</v>
      </c>
      <c r="F1218" s="177" t="str">
        <f>VLOOKUP(H1218,通道基本信息!B:K,5,0)</f>
        <v>Y</v>
      </c>
      <c r="G1218" s="177" t="str">
        <f>VLOOKUP(H1218,通道基本信息!B:K,8,0)</f>
        <v>R</v>
      </c>
      <c r="H1218" s="177" t="s">
        <v>2412</v>
      </c>
      <c r="I1218" s="177">
        <v>1</v>
      </c>
      <c r="J1218" s="177">
        <v>440</v>
      </c>
      <c r="K1218" s="177">
        <v>19260</v>
      </c>
      <c r="L1218" s="177">
        <v>19700</v>
      </c>
      <c r="M1218" s="177"/>
      <c r="N1218" s="177" t="s">
        <v>1652</v>
      </c>
      <c r="O1218" s="2" t="str">
        <f>VLOOKUP(H1218,通道基本信息!B:L,3,FALSE)</f>
        <v>CS26</v>
      </c>
    </row>
    <row r="1219" s="2" customFormat="1" ht="13.5" hidden="1" customHeight="1" spans="1:15">
      <c r="A1219" s="177">
        <v>1216</v>
      </c>
      <c r="B1219" s="177" t="str">
        <f t="shared" si="38"/>
        <v>CS26-T005-1-1</v>
      </c>
      <c r="C1219" s="177" t="str">
        <f t="shared" si="37"/>
        <v>CS26-TY5R</v>
      </c>
      <c r="D1219" s="177" t="s">
        <v>2413</v>
      </c>
      <c r="E1219" s="177" t="str">
        <f>VLOOKUP(H1219,通道基本信息!B:K,6,0)</f>
        <v>T</v>
      </c>
      <c r="F1219" s="177" t="str">
        <f>VLOOKUP(H1219,通道基本信息!B:K,5,0)</f>
        <v>Y</v>
      </c>
      <c r="G1219" s="177" t="str">
        <f>VLOOKUP(H1219,通道基本信息!B:K,8,0)</f>
        <v>R</v>
      </c>
      <c r="H1219" s="177" t="s">
        <v>2414</v>
      </c>
      <c r="I1219" s="177">
        <v>1</v>
      </c>
      <c r="J1219" s="177">
        <v>440</v>
      </c>
      <c r="K1219" s="177">
        <v>19760</v>
      </c>
      <c r="L1219" s="177">
        <v>20200</v>
      </c>
      <c r="M1219" s="177"/>
      <c r="N1219" s="177" t="s">
        <v>1513</v>
      </c>
      <c r="O1219" s="2" t="str">
        <f>VLOOKUP(H1219,通道基本信息!B:L,3,FALSE)</f>
        <v>CS26</v>
      </c>
    </row>
    <row r="1220" s="2" customFormat="1" ht="13.5" hidden="1" customHeight="1" spans="1:15">
      <c r="A1220" s="177">
        <v>1217</v>
      </c>
      <c r="B1220" s="177" t="str">
        <f t="shared" si="38"/>
        <v>CS26-T006-1-1</v>
      </c>
      <c r="C1220" s="177" t="str">
        <f t="shared" ref="C1220:C1283" si="39">O1220&amp;"-"&amp;D1220</f>
        <v>CS26-TY6R</v>
      </c>
      <c r="D1220" s="177" t="s">
        <v>2415</v>
      </c>
      <c r="E1220" s="177" t="str">
        <f>VLOOKUP(H1220,通道基本信息!B:K,6,0)</f>
        <v>T</v>
      </c>
      <c r="F1220" s="177" t="str">
        <f>VLOOKUP(H1220,通道基本信息!B:K,5,0)</f>
        <v>Y</v>
      </c>
      <c r="G1220" s="177" t="str">
        <f>VLOOKUP(H1220,通道基本信息!B:K,8,0)</f>
        <v>R</v>
      </c>
      <c r="H1220" s="177" t="s">
        <v>2416</v>
      </c>
      <c r="I1220" s="177">
        <v>1</v>
      </c>
      <c r="J1220" s="177">
        <v>440</v>
      </c>
      <c r="K1220" s="177">
        <v>19260</v>
      </c>
      <c r="L1220" s="177">
        <v>19700</v>
      </c>
      <c r="M1220" s="177"/>
      <c r="N1220" s="177" t="s">
        <v>1516</v>
      </c>
      <c r="O1220" s="2" t="str">
        <f>VLOOKUP(H1220,通道基本信息!B:L,3,FALSE)</f>
        <v>CS26</v>
      </c>
    </row>
    <row r="1221" s="2" customFormat="1" ht="13.5" hidden="1" customHeight="1" spans="1:15">
      <c r="A1221" s="177">
        <v>1218</v>
      </c>
      <c r="B1221" s="177" t="str">
        <f t="shared" si="38"/>
        <v>CS26-T007-1-1</v>
      </c>
      <c r="C1221" s="177" t="str">
        <f t="shared" si="39"/>
        <v>CS26-TY7R</v>
      </c>
      <c r="D1221" s="177" t="s">
        <v>2417</v>
      </c>
      <c r="E1221" s="177" t="str">
        <f>VLOOKUP(H1221,通道基本信息!B:K,6,0)</f>
        <v>T</v>
      </c>
      <c r="F1221" s="177" t="str">
        <f>VLOOKUP(H1221,通道基本信息!B:K,5,0)</f>
        <v>Y</v>
      </c>
      <c r="G1221" s="177" t="str">
        <f>VLOOKUP(H1221,通道基本信息!B:K,8,0)</f>
        <v>R</v>
      </c>
      <c r="H1221" s="177" t="s">
        <v>2418</v>
      </c>
      <c r="I1221" s="177">
        <v>1</v>
      </c>
      <c r="J1221" s="177">
        <v>207</v>
      </c>
      <c r="K1221" s="177">
        <v>19993</v>
      </c>
      <c r="L1221" s="177">
        <v>20200</v>
      </c>
      <c r="M1221" s="177"/>
      <c r="N1221" s="177" t="s">
        <v>1519</v>
      </c>
      <c r="O1221" s="2" t="str">
        <f>VLOOKUP(H1221,通道基本信息!B:L,3,FALSE)</f>
        <v>CS26</v>
      </c>
    </row>
    <row r="1222" s="2" customFormat="1" ht="13.5" hidden="1" customHeight="1" spans="1:15">
      <c r="A1222" s="177">
        <v>1219</v>
      </c>
      <c r="B1222" s="177" t="str">
        <f t="shared" si="38"/>
        <v>CS26-T008-1-1</v>
      </c>
      <c r="C1222" s="177" t="str">
        <f t="shared" si="39"/>
        <v>CS26-TY8L</v>
      </c>
      <c r="D1222" s="177" t="s">
        <v>2419</v>
      </c>
      <c r="E1222" s="177" t="str">
        <f>VLOOKUP(H1222,通道基本信息!B:K,6,0)</f>
        <v>T</v>
      </c>
      <c r="F1222" s="177" t="str">
        <f>VLOOKUP(H1222,通道基本信息!B:K,5,0)</f>
        <v>Y</v>
      </c>
      <c r="G1222" s="177" t="str">
        <f>VLOOKUP(H1222,通道基本信息!B:K,8,0)</f>
        <v>L</v>
      </c>
      <c r="H1222" s="177" t="s">
        <v>2420</v>
      </c>
      <c r="I1222" s="177">
        <v>1</v>
      </c>
      <c r="J1222" s="177">
        <v>440</v>
      </c>
      <c r="K1222" s="177">
        <v>19760</v>
      </c>
      <c r="L1222" s="177">
        <v>20200</v>
      </c>
      <c r="M1222" s="177"/>
      <c r="N1222" s="177" t="s">
        <v>1522</v>
      </c>
      <c r="O1222" s="2" t="str">
        <f>VLOOKUP(H1222,通道基本信息!B:L,3,FALSE)</f>
        <v>CS26</v>
      </c>
    </row>
    <row r="1223" s="2" customFormat="1" ht="13.5" hidden="1" customHeight="1" spans="1:15">
      <c r="A1223" s="177">
        <v>1220</v>
      </c>
      <c r="B1223" s="177" t="str">
        <f t="shared" si="38"/>
        <v>CS26-T009-1-1</v>
      </c>
      <c r="C1223" s="177" t="str">
        <f t="shared" si="39"/>
        <v>CS26-TY9L</v>
      </c>
      <c r="D1223" s="177" t="s">
        <v>1665</v>
      </c>
      <c r="E1223" s="177" t="str">
        <f>VLOOKUP(H1223,通道基本信息!B:K,6,0)</f>
        <v>T</v>
      </c>
      <c r="F1223" s="177" t="str">
        <f>VLOOKUP(H1223,通道基本信息!B:K,5,0)</f>
        <v>Y</v>
      </c>
      <c r="G1223" s="177" t="str">
        <f>VLOOKUP(H1223,通道基本信息!B:K,8,0)</f>
        <v>L</v>
      </c>
      <c r="H1223" s="177" t="s">
        <v>2421</v>
      </c>
      <c r="I1223" s="177">
        <v>1</v>
      </c>
      <c r="J1223" s="177">
        <v>440</v>
      </c>
      <c r="K1223" s="177">
        <v>19260</v>
      </c>
      <c r="L1223" s="177">
        <v>19700</v>
      </c>
      <c r="M1223" s="177"/>
      <c r="N1223" s="177" t="s">
        <v>1667</v>
      </c>
      <c r="O1223" s="2" t="str">
        <f>VLOOKUP(H1223,通道基本信息!B:L,3,FALSE)</f>
        <v>CS26</v>
      </c>
    </row>
    <row r="1224" s="2" customFormat="1" ht="13.5" hidden="1" customHeight="1" spans="1:15">
      <c r="A1224" s="177">
        <v>1221</v>
      </c>
      <c r="B1224" s="177" t="str">
        <f t="shared" si="38"/>
        <v>CS26-T010-1-1</v>
      </c>
      <c r="C1224" s="177" t="str">
        <f t="shared" si="39"/>
        <v>CS26-TY10L</v>
      </c>
      <c r="D1224" s="177" t="s">
        <v>2422</v>
      </c>
      <c r="E1224" s="177" t="str">
        <f>VLOOKUP(H1224,通道基本信息!B:K,6,0)</f>
        <v>T</v>
      </c>
      <c r="F1224" s="177" t="str">
        <f>VLOOKUP(H1224,通道基本信息!B:K,5,0)</f>
        <v>Y</v>
      </c>
      <c r="G1224" s="177" t="str">
        <f>VLOOKUP(H1224,通道基本信息!B:K,8,0)</f>
        <v>L</v>
      </c>
      <c r="H1224" s="177" t="s">
        <v>2423</v>
      </c>
      <c r="I1224" s="177">
        <v>1</v>
      </c>
      <c r="J1224" s="177">
        <v>440</v>
      </c>
      <c r="K1224" s="177">
        <v>19760</v>
      </c>
      <c r="L1224" s="177">
        <v>20200</v>
      </c>
      <c r="M1224" s="177"/>
      <c r="N1224" s="177" t="s">
        <v>2424</v>
      </c>
      <c r="O1224" s="2" t="str">
        <f>VLOOKUP(H1224,通道基本信息!B:L,3,FALSE)</f>
        <v>CS26</v>
      </c>
    </row>
    <row r="1225" s="2" customFormat="1" ht="13.5" hidden="1" customHeight="1" spans="1:15">
      <c r="A1225" s="177">
        <v>1222</v>
      </c>
      <c r="B1225" s="177" t="str">
        <f t="shared" si="38"/>
        <v>CS26-T011-1-1</v>
      </c>
      <c r="C1225" s="177" t="str">
        <f t="shared" si="39"/>
        <v>CS26-TY11L</v>
      </c>
      <c r="D1225" s="177" t="s">
        <v>2425</v>
      </c>
      <c r="E1225" s="177" t="str">
        <f>VLOOKUP(H1225,通道基本信息!B:K,6,0)</f>
        <v>T</v>
      </c>
      <c r="F1225" s="177" t="str">
        <f>VLOOKUP(H1225,通道基本信息!B:K,5,0)</f>
        <v>Y</v>
      </c>
      <c r="G1225" s="177" t="str">
        <f>VLOOKUP(H1225,通道基本信息!B:K,8,0)</f>
        <v>L</v>
      </c>
      <c r="H1225" s="177" t="s">
        <v>2426</v>
      </c>
      <c r="I1225" s="177">
        <v>1</v>
      </c>
      <c r="J1225" s="177">
        <v>440</v>
      </c>
      <c r="K1225" s="177">
        <v>19260</v>
      </c>
      <c r="L1225" s="177">
        <v>19700</v>
      </c>
      <c r="M1225" s="177"/>
      <c r="N1225" s="177" t="s">
        <v>2427</v>
      </c>
      <c r="O1225" s="2" t="str">
        <f>VLOOKUP(H1225,通道基本信息!B:L,3,FALSE)</f>
        <v>CS26</v>
      </c>
    </row>
    <row r="1226" s="2" customFormat="1" ht="13.5" hidden="1" customHeight="1" spans="1:15">
      <c r="A1226" s="177">
        <v>1223</v>
      </c>
      <c r="B1226" s="177" t="str">
        <f t="shared" si="38"/>
        <v>CS26-T012-1-1</v>
      </c>
      <c r="C1226" s="177" t="str">
        <f t="shared" si="39"/>
        <v>CS26-TY12L</v>
      </c>
      <c r="D1226" s="177" t="s">
        <v>1672</v>
      </c>
      <c r="E1226" s="177" t="str">
        <f>VLOOKUP(H1226,通道基本信息!B:K,6,0)</f>
        <v>T</v>
      </c>
      <c r="F1226" s="177" t="str">
        <f>VLOOKUP(H1226,通道基本信息!B:K,5,0)</f>
        <v>Y</v>
      </c>
      <c r="G1226" s="177" t="str">
        <f>VLOOKUP(H1226,通道基本信息!B:K,8,0)</f>
        <v>L</v>
      </c>
      <c r="H1226" s="177" t="s">
        <v>2428</v>
      </c>
      <c r="I1226" s="177">
        <v>1</v>
      </c>
      <c r="J1226" s="177">
        <v>440</v>
      </c>
      <c r="K1226" s="177">
        <v>19760</v>
      </c>
      <c r="L1226" s="177">
        <v>20200</v>
      </c>
      <c r="M1226" s="177"/>
      <c r="N1226" s="177" t="s">
        <v>1674</v>
      </c>
      <c r="O1226" s="2" t="str">
        <f>VLOOKUP(H1226,通道基本信息!B:L,3,FALSE)</f>
        <v>CS26</v>
      </c>
    </row>
    <row r="1227" s="2" customFormat="1" ht="13.5" hidden="1" customHeight="1" spans="1:15">
      <c r="A1227" s="177">
        <v>1224</v>
      </c>
      <c r="B1227" s="177" t="str">
        <f t="shared" si="38"/>
        <v>CS26-T013-1-1</v>
      </c>
      <c r="C1227" s="177" t="str">
        <f t="shared" si="39"/>
        <v>CS26-TY13L</v>
      </c>
      <c r="D1227" s="177" t="s">
        <v>1675</v>
      </c>
      <c r="E1227" s="177" t="str">
        <f>VLOOKUP(H1227,通道基本信息!B:K,6,0)</f>
        <v>T</v>
      </c>
      <c r="F1227" s="177" t="str">
        <f>VLOOKUP(H1227,通道基本信息!B:K,5,0)</f>
        <v>Y</v>
      </c>
      <c r="G1227" s="177" t="str">
        <f>VLOOKUP(H1227,通道基本信息!B:K,8,0)</f>
        <v>L</v>
      </c>
      <c r="H1227" s="177" t="s">
        <v>2429</v>
      </c>
      <c r="I1227" s="177">
        <v>1</v>
      </c>
      <c r="J1227" s="177">
        <v>440</v>
      </c>
      <c r="K1227" s="177">
        <v>19260</v>
      </c>
      <c r="L1227" s="177">
        <v>19700</v>
      </c>
      <c r="M1227" s="177"/>
      <c r="N1227" s="177" t="s">
        <v>1537</v>
      </c>
      <c r="O1227" s="2" t="str">
        <f>VLOOKUP(H1227,通道基本信息!B:L,3,FALSE)</f>
        <v>CS26</v>
      </c>
    </row>
    <row r="1228" s="2" customFormat="1" ht="13.5" hidden="1" customHeight="1" spans="1:15">
      <c r="A1228" s="177">
        <v>1225</v>
      </c>
      <c r="B1228" s="177" t="str">
        <f t="shared" si="38"/>
        <v>CS26-T014-1-1</v>
      </c>
      <c r="C1228" s="177" t="str">
        <f t="shared" si="39"/>
        <v>CS26-TY14L</v>
      </c>
      <c r="D1228" s="177" t="s">
        <v>1677</v>
      </c>
      <c r="E1228" s="177" t="str">
        <f>VLOOKUP(H1228,通道基本信息!B:K,6,0)</f>
        <v>T</v>
      </c>
      <c r="F1228" s="177" t="str">
        <f>VLOOKUP(H1228,通道基本信息!B:K,5,0)</f>
        <v>Y</v>
      </c>
      <c r="G1228" s="177" t="str">
        <f>VLOOKUP(H1228,通道基本信息!B:K,8,0)</f>
        <v>L</v>
      </c>
      <c r="H1228" s="177" t="s">
        <v>2430</v>
      </c>
      <c r="I1228" s="177">
        <v>1</v>
      </c>
      <c r="J1228" s="177">
        <v>207</v>
      </c>
      <c r="K1228" s="177">
        <v>19993</v>
      </c>
      <c r="L1228" s="177">
        <v>20200</v>
      </c>
      <c r="M1228" s="177"/>
      <c r="N1228" s="177" t="s">
        <v>1679</v>
      </c>
      <c r="O1228" s="2" t="str">
        <f>VLOOKUP(H1228,通道基本信息!B:L,3,FALSE)</f>
        <v>CS26</v>
      </c>
    </row>
    <row r="1229" s="2" customFormat="1" ht="13.5" hidden="1" customHeight="1" spans="1:15">
      <c r="A1229" s="177">
        <v>1226</v>
      </c>
      <c r="B1229" s="177" t="str">
        <f t="shared" si="38"/>
        <v>CS26-T015-1-1</v>
      </c>
      <c r="C1229" s="177" t="str">
        <f t="shared" si="39"/>
        <v>CS26-TY15L</v>
      </c>
      <c r="D1229" s="177" t="s">
        <v>1680</v>
      </c>
      <c r="E1229" s="177" t="str">
        <f>VLOOKUP(H1229,通道基本信息!B:K,6,0)</f>
        <v>T</v>
      </c>
      <c r="F1229" s="177" t="str">
        <f>VLOOKUP(H1229,通道基本信息!B:K,5,0)</f>
        <v>Y</v>
      </c>
      <c r="G1229" s="177" t="str">
        <f>VLOOKUP(H1229,通道基本信息!B:K,8,0)</f>
        <v>L</v>
      </c>
      <c r="H1229" s="177" t="s">
        <v>2431</v>
      </c>
      <c r="I1229" s="177">
        <v>1</v>
      </c>
      <c r="J1229" s="177">
        <v>440</v>
      </c>
      <c r="K1229" s="177">
        <v>19260</v>
      </c>
      <c r="L1229" s="177">
        <v>19700</v>
      </c>
      <c r="M1229" s="177"/>
      <c r="N1229" s="177" t="s">
        <v>1543</v>
      </c>
      <c r="O1229" s="2" t="str">
        <f>VLOOKUP(H1229,通道基本信息!B:L,3,FALSE)</f>
        <v>CS26</v>
      </c>
    </row>
    <row r="1230" s="2" customFormat="1" ht="13.5" hidden="1" customHeight="1" spans="1:15">
      <c r="A1230" s="177">
        <v>1227</v>
      </c>
      <c r="B1230" s="177" t="str">
        <f t="shared" si="38"/>
        <v>CS26-T016-1-1</v>
      </c>
      <c r="C1230" s="177" t="str">
        <f t="shared" si="39"/>
        <v>CS26-TY16R</v>
      </c>
      <c r="D1230" s="177" t="s">
        <v>1682</v>
      </c>
      <c r="E1230" s="177" t="str">
        <f>VLOOKUP(H1230,通道基本信息!B:K,6,0)</f>
        <v>T</v>
      </c>
      <c r="F1230" s="177" t="str">
        <f>VLOOKUP(H1230,通道基本信息!B:K,5,0)</f>
        <v>Y</v>
      </c>
      <c r="G1230" s="177" t="str">
        <f>VLOOKUP(H1230,通道基本信息!B:K,8,0)</f>
        <v>R</v>
      </c>
      <c r="H1230" s="177" t="s">
        <v>2432</v>
      </c>
      <c r="I1230" s="177">
        <v>1</v>
      </c>
      <c r="J1230" s="177">
        <v>440</v>
      </c>
      <c r="K1230" s="177">
        <v>19760</v>
      </c>
      <c r="L1230" s="177">
        <v>20200</v>
      </c>
      <c r="M1230" s="177"/>
      <c r="N1230" s="177" t="s">
        <v>1684</v>
      </c>
      <c r="O1230" s="2" t="str">
        <f>VLOOKUP(H1230,通道基本信息!B:L,3,FALSE)</f>
        <v>CS26</v>
      </c>
    </row>
    <row r="1231" s="2" customFormat="1" ht="13.5" hidden="1" customHeight="1" spans="1:15">
      <c r="A1231" s="177">
        <v>1228</v>
      </c>
      <c r="B1231" s="177" t="str">
        <f t="shared" si="38"/>
        <v>CS26-T017-1-1</v>
      </c>
      <c r="C1231" s="177" t="str">
        <f t="shared" si="39"/>
        <v>CS26-TY17R</v>
      </c>
      <c r="D1231" s="177" t="s">
        <v>2433</v>
      </c>
      <c r="E1231" s="177" t="str">
        <f>VLOOKUP(H1231,通道基本信息!B:K,6,0)</f>
        <v>T</v>
      </c>
      <c r="F1231" s="177" t="str">
        <f>VLOOKUP(H1231,通道基本信息!B:K,5,0)</f>
        <v>Y</v>
      </c>
      <c r="G1231" s="177" t="str">
        <f>VLOOKUP(H1231,通道基本信息!B:K,8,0)</f>
        <v>R</v>
      </c>
      <c r="H1231" s="177" t="s">
        <v>2434</v>
      </c>
      <c r="I1231" s="177">
        <v>1</v>
      </c>
      <c r="J1231" s="177">
        <v>440</v>
      </c>
      <c r="K1231" s="177">
        <v>19260</v>
      </c>
      <c r="L1231" s="177">
        <v>19700</v>
      </c>
      <c r="M1231" s="177"/>
      <c r="N1231" s="177" t="s">
        <v>2435</v>
      </c>
      <c r="O1231" s="2" t="str">
        <f>VLOOKUP(H1231,通道基本信息!B:L,3,FALSE)</f>
        <v>CS26</v>
      </c>
    </row>
    <row r="1232" s="2" customFormat="1" ht="13.5" hidden="1" customHeight="1" spans="1:15">
      <c r="A1232" s="177">
        <v>1229</v>
      </c>
      <c r="B1232" s="177" t="str">
        <f t="shared" si="38"/>
        <v>CS26-T018-1-1</v>
      </c>
      <c r="C1232" s="177" t="str">
        <f t="shared" si="39"/>
        <v>CS26-TY18R</v>
      </c>
      <c r="D1232" s="177" t="s">
        <v>1687</v>
      </c>
      <c r="E1232" s="177" t="str">
        <f>VLOOKUP(H1232,通道基本信息!B:K,6,0)</f>
        <v>T</v>
      </c>
      <c r="F1232" s="177" t="str">
        <f>VLOOKUP(H1232,通道基本信息!B:K,5,0)</f>
        <v>Y</v>
      </c>
      <c r="G1232" s="177" t="str">
        <f>VLOOKUP(H1232,通道基本信息!B:K,8,0)</f>
        <v>R</v>
      </c>
      <c r="H1232" s="177" t="s">
        <v>2436</v>
      </c>
      <c r="I1232" s="177">
        <v>1</v>
      </c>
      <c r="J1232" s="177">
        <v>440</v>
      </c>
      <c r="K1232" s="177">
        <v>19760</v>
      </c>
      <c r="L1232" s="177">
        <v>20200</v>
      </c>
      <c r="M1232" s="177"/>
      <c r="N1232" s="177" t="s">
        <v>1552</v>
      </c>
      <c r="O1232" s="2" t="str">
        <f>VLOOKUP(H1232,通道基本信息!B:L,3,FALSE)</f>
        <v>CS26</v>
      </c>
    </row>
    <row r="1233" s="2" customFormat="1" ht="13.5" hidden="1" customHeight="1" spans="1:15">
      <c r="A1233" s="177">
        <v>1230</v>
      </c>
      <c r="B1233" s="177" t="str">
        <f t="shared" si="38"/>
        <v>CS26-T019-1-1</v>
      </c>
      <c r="C1233" s="177" t="str">
        <f t="shared" si="39"/>
        <v>CS26-TY19R</v>
      </c>
      <c r="D1233" s="177" t="s">
        <v>2437</v>
      </c>
      <c r="E1233" s="177" t="str">
        <f>VLOOKUP(H1233,通道基本信息!B:K,6,0)</f>
        <v>T</v>
      </c>
      <c r="F1233" s="177" t="str">
        <f>VLOOKUP(H1233,通道基本信息!B:K,5,0)</f>
        <v>Y</v>
      </c>
      <c r="G1233" s="177" t="str">
        <f>VLOOKUP(H1233,通道基本信息!B:K,8,0)</f>
        <v>R</v>
      </c>
      <c r="H1233" s="177" t="s">
        <v>2438</v>
      </c>
      <c r="I1233" s="177">
        <v>1</v>
      </c>
      <c r="J1233" s="177">
        <v>440</v>
      </c>
      <c r="K1233" s="177">
        <v>19260</v>
      </c>
      <c r="L1233" s="177">
        <v>19700</v>
      </c>
      <c r="M1233" s="177"/>
      <c r="N1233" s="177" t="s">
        <v>2439</v>
      </c>
      <c r="O1233" s="2" t="str">
        <f>VLOOKUP(H1233,通道基本信息!B:L,3,FALSE)</f>
        <v>CS26</v>
      </c>
    </row>
    <row r="1234" s="2" customFormat="1" ht="13.5" hidden="1" customHeight="1" spans="1:15">
      <c r="A1234" s="177">
        <v>1231</v>
      </c>
      <c r="B1234" s="177" t="str">
        <f t="shared" si="38"/>
        <v>CS26-T020-1-1</v>
      </c>
      <c r="C1234" s="177" t="str">
        <f t="shared" si="39"/>
        <v>CS26-TY20R</v>
      </c>
      <c r="D1234" s="177" t="s">
        <v>1691</v>
      </c>
      <c r="E1234" s="177" t="str">
        <f>VLOOKUP(H1234,通道基本信息!B:K,6,0)</f>
        <v>T</v>
      </c>
      <c r="F1234" s="177" t="str">
        <f>VLOOKUP(H1234,通道基本信息!B:K,5,0)</f>
        <v>Y</v>
      </c>
      <c r="G1234" s="177" t="str">
        <f>VLOOKUP(H1234,通道基本信息!B:K,8,0)</f>
        <v>R</v>
      </c>
      <c r="H1234" s="177" t="s">
        <v>2440</v>
      </c>
      <c r="I1234" s="177">
        <v>1</v>
      </c>
      <c r="J1234" s="177">
        <v>440</v>
      </c>
      <c r="K1234" s="177">
        <v>19760</v>
      </c>
      <c r="L1234" s="177">
        <v>20200</v>
      </c>
      <c r="M1234" s="177"/>
      <c r="N1234" s="177" t="s">
        <v>1558</v>
      </c>
      <c r="O1234" s="2" t="str">
        <f>VLOOKUP(H1234,通道基本信息!B:L,3,FALSE)</f>
        <v>CS26</v>
      </c>
    </row>
    <row r="1235" s="2" customFormat="1" ht="13.5" hidden="1" customHeight="1" spans="1:15">
      <c r="A1235" s="177">
        <v>1232</v>
      </c>
      <c r="B1235" s="177" t="str">
        <f t="shared" si="38"/>
        <v>CS26-T021-1-1</v>
      </c>
      <c r="C1235" s="177" t="str">
        <f t="shared" si="39"/>
        <v>CS26-TY21R</v>
      </c>
      <c r="D1235" s="177" t="s">
        <v>1693</v>
      </c>
      <c r="E1235" s="177" t="str">
        <f>VLOOKUP(H1235,通道基本信息!B:K,6,0)</f>
        <v>T</v>
      </c>
      <c r="F1235" s="177" t="str">
        <f>VLOOKUP(H1235,通道基本信息!B:K,5,0)</f>
        <v>Y</v>
      </c>
      <c r="G1235" s="177" t="str">
        <f>VLOOKUP(H1235,通道基本信息!B:K,8,0)</f>
        <v>R</v>
      </c>
      <c r="H1235" s="177" t="s">
        <v>2441</v>
      </c>
      <c r="I1235" s="177">
        <v>1</v>
      </c>
      <c r="J1235" s="177">
        <v>207</v>
      </c>
      <c r="K1235" s="177">
        <v>19260</v>
      </c>
      <c r="L1235" s="177">
        <v>19467</v>
      </c>
      <c r="M1235" s="177"/>
      <c r="N1235" s="177" t="s">
        <v>1561</v>
      </c>
      <c r="O1235" s="2" t="str">
        <f>VLOOKUP(H1235,通道基本信息!B:L,3,FALSE)</f>
        <v>CS26</v>
      </c>
    </row>
    <row r="1236" s="2" customFormat="1" ht="13.5" hidden="1" customHeight="1" spans="1:15">
      <c r="A1236" s="177">
        <v>1233</v>
      </c>
      <c r="B1236" s="177" t="str">
        <f t="shared" si="38"/>
        <v>CS26-T022-1-1</v>
      </c>
      <c r="C1236" s="177" t="str">
        <f t="shared" si="39"/>
        <v>CS26-TY22R</v>
      </c>
      <c r="D1236" s="177" t="s">
        <v>2442</v>
      </c>
      <c r="E1236" s="177" t="str">
        <f>VLOOKUP(H1236,通道基本信息!B:K,6,0)</f>
        <v>T</v>
      </c>
      <c r="F1236" s="177" t="str">
        <f>VLOOKUP(H1236,通道基本信息!B:K,5,0)</f>
        <v>Y</v>
      </c>
      <c r="G1236" s="177" t="str">
        <f>VLOOKUP(H1236,通道基本信息!B:K,8,0)</f>
        <v>R</v>
      </c>
      <c r="H1236" s="177" t="s">
        <v>2443</v>
      </c>
      <c r="I1236" s="177">
        <v>1</v>
      </c>
      <c r="J1236" s="177">
        <v>207</v>
      </c>
      <c r="K1236" s="177">
        <v>19993</v>
      </c>
      <c r="L1236" s="177">
        <v>20200</v>
      </c>
      <c r="M1236" s="177"/>
      <c r="N1236" s="177" t="s">
        <v>2444</v>
      </c>
      <c r="O1236" s="2" t="str">
        <f>VLOOKUP(H1236,通道基本信息!B:L,3,FALSE)</f>
        <v>CS26</v>
      </c>
    </row>
    <row r="1237" s="2" customFormat="1" ht="13.5" hidden="1" customHeight="1" spans="1:15">
      <c r="A1237" s="177">
        <v>1234</v>
      </c>
      <c r="B1237" s="177" t="str">
        <f t="shared" si="38"/>
        <v>CS26-T023-1-1</v>
      </c>
      <c r="C1237" s="177" t="str">
        <f t="shared" si="39"/>
        <v>CS26-TY23R</v>
      </c>
      <c r="D1237" s="177" t="s">
        <v>1697</v>
      </c>
      <c r="E1237" s="177" t="str">
        <f>VLOOKUP(H1237,通道基本信息!B:K,6,0)</f>
        <v>T</v>
      </c>
      <c r="F1237" s="177" t="str">
        <f>VLOOKUP(H1237,通道基本信息!B:K,5,0)</f>
        <v>Y</v>
      </c>
      <c r="G1237" s="177" t="str">
        <f>VLOOKUP(H1237,通道基本信息!B:K,8,0)</f>
        <v>R</v>
      </c>
      <c r="H1237" s="177" t="s">
        <v>2445</v>
      </c>
      <c r="I1237" s="177">
        <v>1</v>
      </c>
      <c r="J1237" s="177">
        <v>207</v>
      </c>
      <c r="K1237" s="177">
        <v>19760</v>
      </c>
      <c r="L1237" s="177">
        <v>19967</v>
      </c>
      <c r="M1237" s="177"/>
      <c r="N1237" s="177" t="s">
        <v>1699</v>
      </c>
      <c r="O1237" s="2" t="str">
        <f>VLOOKUP(H1237,通道基本信息!B:L,3,FALSE)</f>
        <v>CS26</v>
      </c>
    </row>
    <row r="1238" s="2" customFormat="1" ht="13.5" hidden="1" customHeight="1" spans="1:15">
      <c r="A1238" s="177">
        <v>1235</v>
      </c>
      <c r="B1238" s="177" t="str">
        <f t="shared" si="38"/>
        <v>CS26-T024-1-1</v>
      </c>
      <c r="C1238" s="177" t="str">
        <f t="shared" si="39"/>
        <v>CS26-TY24L</v>
      </c>
      <c r="D1238" s="177" t="s">
        <v>1700</v>
      </c>
      <c r="E1238" s="177" t="str">
        <f>VLOOKUP(H1238,通道基本信息!B:K,6,0)</f>
        <v>T</v>
      </c>
      <c r="F1238" s="177" t="str">
        <f>VLOOKUP(H1238,通道基本信息!B:K,5,0)</f>
        <v>Y</v>
      </c>
      <c r="G1238" s="177" t="str">
        <f>VLOOKUP(H1238,通道基本信息!B:K,8,0)</f>
        <v>L</v>
      </c>
      <c r="H1238" s="177" t="s">
        <v>2446</v>
      </c>
      <c r="I1238" s="177">
        <v>1</v>
      </c>
      <c r="J1238" s="177">
        <v>440</v>
      </c>
      <c r="K1238" s="177">
        <v>19260</v>
      </c>
      <c r="L1238" s="177">
        <v>19700</v>
      </c>
      <c r="M1238" s="177"/>
      <c r="N1238" s="177" t="s">
        <v>1702</v>
      </c>
      <c r="O1238" s="2" t="str">
        <f>VLOOKUP(H1238,通道基本信息!B:L,3,FALSE)</f>
        <v>CS26</v>
      </c>
    </row>
    <row r="1239" s="2" customFormat="1" ht="13.5" hidden="1" customHeight="1" spans="1:15">
      <c r="A1239" s="177">
        <v>1236</v>
      </c>
      <c r="B1239" s="177" t="str">
        <f t="shared" si="38"/>
        <v>CS26-T025-1-1</v>
      </c>
      <c r="C1239" s="177" t="str">
        <f t="shared" si="39"/>
        <v>CS26-TY25L</v>
      </c>
      <c r="D1239" s="177" t="s">
        <v>2447</v>
      </c>
      <c r="E1239" s="177" t="str">
        <f>VLOOKUP(H1239,通道基本信息!B:K,6,0)</f>
        <v>T</v>
      </c>
      <c r="F1239" s="177" t="str">
        <f>VLOOKUP(H1239,通道基本信息!B:K,5,0)</f>
        <v>Y</v>
      </c>
      <c r="G1239" s="177" t="str">
        <f>VLOOKUP(H1239,通道基本信息!B:K,8,0)</f>
        <v>L</v>
      </c>
      <c r="H1239" s="177" t="s">
        <v>2448</v>
      </c>
      <c r="I1239" s="177">
        <v>1</v>
      </c>
      <c r="J1239" s="177">
        <v>440</v>
      </c>
      <c r="K1239" s="177">
        <v>19760</v>
      </c>
      <c r="L1239" s="177">
        <v>20200</v>
      </c>
      <c r="M1239" s="177"/>
      <c r="N1239" s="177" t="s">
        <v>1573</v>
      </c>
      <c r="O1239" s="2" t="str">
        <f>VLOOKUP(H1239,通道基本信息!B:L,3,FALSE)</f>
        <v>CS26</v>
      </c>
    </row>
    <row r="1240" s="2" customFormat="1" ht="13.5" hidden="1" customHeight="1" spans="1:15">
      <c r="A1240" s="177">
        <v>1237</v>
      </c>
      <c r="B1240" s="177" t="str">
        <f t="shared" si="38"/>
        <v>CS26-T026-1-1</v>
      </c>
      <c r="C1240" s="177" t="str">
        <f t="shared" si="39"/>
        <v>CS26-TY26L</v>
      </c>
      <c r="D1240" s="177" t="s">
        <v>1706</v>
      </c>
      <c r="E1240" s="177" t="str">
        <f>VLOOKUP(H1240,通道基本信息!B:K,6,0)</f>
        <v>T</v>
      </c>
      <c r="F1240" s="177" t="str">
        <f>VLOOKUP(H1240,通道基本信息!B:K,5,0)</f>
        <v>Y</v>
      </c>
      <c r="G1240" s="177" t="str">
        <f>VLOOKUP(H1240,通道基本信息!B:K,8,0)</f>
        <v>L</v>
      </c>
      <c r="H1240" s="177" t="s">
        <v>2449</v>
      </c>
      <c r="I1240" s="177">
        <v>1</v>
      </c>
      <c r="J1240" s="177">
        <v>440</v>
      </c>
      <c r="K1240" s="177">
        <v>19260</v>
      </c>
      <c r="L1240" s="177">
        <v>19700</v>
      </c>
      <c r="M1240" s="177"/>
      <c r="N1240" s="177" t="s">
        <v>1708</v>
      </c>
      <c r="O1240" s="2" t="str">
        <f>VLOOKUP(H1240,通道基本信息!B:L,3,FALSE)</f>
        <v>CS26</v>
      </c>
    </row>
    <row r="1241" s="2" customFormat="1" ht="13.5" hidden="1" customHeight="1" spans="1:15">
      <c r="A1241" s="177">
        <v>1238</v>
      </c>
      <c r="B1241" s="177" t="str">
        <f t="shared" si="38"/>
        <v>CS26-T027-1-1</v>
      </c>
      <c r="C1241" s="177" t="str">
        <f t="shared" si="39"/>
        <v>CS26-TY27L</v>
      </c>
      <c r="D1241" s="177" t="s">
        <v>1709</v>
      </c>
      <c r="E1241" s="177" t="str">
        <f>VLOOKUP(H1241,通道基本信息!B:K,6,0)</f>
        <v>T</v>
      </c>
      <c r="F1241" s="177" t="str">
        <f>VLOOKUP(H1241,通道基本信息!B:K,5,0)</f>
        <v>Y</v>
      </c>
      <c r="G1241" s="177" t="str">
        <f>VLOOKUP(H1241,通道基本信息!B:K,8,0)</f>
        <v>L</v>
      </c>
      <c r="H1241" s="177" t="s">
        <v>2450</v>
      </c>
      <c r="I1241" s="177">
        <v>1</v>
      </c>
      <c r="J1241" s="177">
        <v>440</v>
      </c>
      <c r="K1241" s="177">
        <v>19760</v>
      </c>
      <c r="L1241" s="177">
        <v>20200</v>
      </c>
      <c r="M1241" s="177"/>
      <c r="N1241" s="177" t="s">
        <v>1711</v>
      </c>
      <c r="O1241" s="2" t="str">
        <f>VLOOKUP(H1241,通道基本信息!B:L,3,FALSE)</f>
        <v>CS26</v>
      </c>
    </row>
    <row r="1242" s="2" customFormat="1" ht="13.5" hidden="1" customHeight="1" spans="1:15">
      <c r="A1242" s="177">
        <v>1239</v>
      </c>
      <c r="B1242" s="177" t="str">
        <f t="shared" si="38"/>
        <v>CS26-T028-1-1</v>
      </c>
      <c r="C1242" s="177" t="str">
        <f t="shared" si="39"/>
        <v>CS26-TY28L</v>
      </c>
      <c r="D1242" s="177" t="s">
        <v>2451</v>
      </c>
      <c r="E1242" s="177" t="str">
        <f>VLOOKUP(H1242,通道基本信息!B:K,6,0)</f>
        <v>T</v>
      </c>
      <c r="F1242" s="177" t="str">
        <f>VLOOKUP(H1242,通道基本信息!B:K,5,0)</f>
        <v>Y</v>
      </c>
      <c r="G1242" s="177" t="str">
        <f>VLOOKUP(H1242,通道基本信息!B:K,8,0)</f>
        <v>L</v>
      </c>
      <c r="H1242" s="177" t="s">
        <v>2452</v>
      </c>
      <c r="I1242" s="177">
        <v>1</v>
      </c>
      <c r="J1242" s="177">
        <v>207</v>
      </c>
      <c r="K1242" s="177">
        <v>19260</v>
      </c>
      <c r="L1242" s="177">
        <v>19467</v>
      </c>
      <c r="M1242" s="177"/>
      <c r="N1242" s="177" t="s">
        <v>1582</v>
      </c>
      <c r="O1242" s="2" t="str">
        <f>VLOOKUP(H1242,通道基本信息!B:L,3,FALSE)</f>
        <v>CS26</v>
      </c>
    </row>
    <row r="1243" s="2" customFormat="1" ht="13.5" hidden="1" customHeight="1" spans="1:15">
      <c r="A1243" s="177">
        <v>1240</v>
      </c>
      <c r="B1243" s="177" t="str">
        <f t="shared" si="38"/>
        <v>CS26-T029-1-1</v>
      </c>
      <c r="C1243" s="177" t="str">
        <f t="shared" si="39"/>
        <v>CS26-TY29L</v>
      </c>
      <c r="D1243" s="177" t="s">
        <v>2453</v>
      </c>
      <c r="E1243" s="177" t="str">
        <f>VLOOKUP(H1243,通道基本信息!B:K,6,0)</f>
        <v>T</v>
      </c>
      <c r="F1243" s="177" t="str">
        <f>VLOOKUP(H1243,通道基本信息!B:K,5,0)</f>
        <v>Y</v>
      </c>
      <c r="G1243" s="177" t="str">
        <f>VLOOKUP(H1243,通道基本信息!B:K,8,0)</f>
        <v>L</v>
      </c>
      <c r="H1243" s="177" t="s">
        <v>2454</v>
      </c>
      <c r="I1243" s="177">
        <v>1</v>
      </c>
      <c r="J1243" s="177">
        <v>440</v>
      </c>
      <c r="K1243" s="177">
        <v>19760</v>
      </c>
      <c r="L1243" s="177">
        <v>20200</v>
      </c>
      <c r="M1243" s="177"/>
      <c r="N1243" s="177" t="s">
        <v>2455</v>
      </c>
      <c r="O1243" s="2" t="str">
        <f>VLOOKUP(H1243,通道基本信息!B:L,3,FALSE)</f>
        <v>CS26</v>
      </c>
    </row>
    <row r="1244" s="2" customFormat="1" ht="13.5" hidden="1" customHeight="1" spans="1:15">
      <c r="A1244" s="177">
        <v>1241</v>
      </c>
      <c r="B1244" s="177" t="str">
        <f t="shared" si="38"/>
        <v>CS26-T030-1-1</v>
      </c>
      <c r="C1244" s="177" t="str">
        <f t="shared" si="39"/>
        <v>CS26-TY30L</v>
      </c>
      <c r="D1244" s="177" t="s">
        <v>2456</v>
      </c>
      <c r="E1244" s="177" t="str">
        <f>VLOOKUP(H1244,通道基本信息!B:K,6,0)</f>
        <v>T</v>
      </c>
      <c r="F1244" s="177" t="str">
        <f>VLOOKUP(H1244,通道基本信息!B:K,5,0)</f>
        <v>Y</v>
      </c>
      <c r="G1244" s="177" t="str">
        <f>VLOOKUP(H1244,通道基本信息!B:K,8,0)</f>
        <v>L</v>
      </c>
      <c r="H1244" s="177" t="s">
        <v>2457</v>
      </c>
      <c r="I1244" s="177">
        <v>1</v>
      </c>
      <c r="J1244" s="177">
        <v>440</v>
      </c>
      <c r="K1244" s="177">
        <v>19260</v>
      </c>
      <c r="L1244" s="177">
        <v>19700</v>
      </c>
      <c r="M1244" s="177"/>
      <c r="N1244" s="177" t="s">
        <v>2458</v>
      </c>
      <c r="O1244" s="2" t="str">
        <f>VLOOKUP(H1244,通道基本信息!B:L,3,FALSE)</f>
        <v>CS26</v>
      </c>
    </row>
    <row r="1245" s="2" customFormat="1" ht="13.5" hidden="1" customHeight="1" spans="1:15">
      <c r="A1245" s="177">
        <v>1242</v>
      </c>
      <c r="B1245" s="177" t="str">
        <f t="shared" si="38"/>
        <v>CS26-T031-1-1</v>
      </c>
      <c r="C1245" s="177" t="str">
        <f t="shared" si="39"/>
        <v>CS26-TY31R</v>
      </c>
      <c r="D1245" s="177" t="s">
        <v>2459</v>
      </c>
      <c r="E1245" s="177" t="str">
        <f>VLOOKUP(H1245,通道基本信息!B:K,6,0)</f>
        <v>T</v>
      </c>
      <c r="F1245" s="177" t="str">
        <f>VLOOKUP(H1245,通道基本信息!B:K,5,0)</f>
        <v>Y</v>
      </c>
      <c r="G1245" s="177" t="str">
        <f>VLOOKUP(H1245,通道基本信息!B:K,8,0)</f>
        <v>R</v>
      </c>
      <c r="H1245" s="177" t="s">
        <v>2460</v>
      </c>
      <c r="I1245" s="177">
        <v>1</v>
      </c>
      <c r="J1245" s="177">
        <v>440</v>
      </c>
      <c r="K1245" s="177">
        <v>19260</v>
      </c>
      <c r="L1245" s="177">
        <v>19700</v>
      </c>
      <c r="M1245" s="177"/>
      <c r="N1245" s="177" t="s">
        <v>2461</v>
      </c>
      <c r="O1245" s="2" t="str">
        <f>VLOOKUP(H1245,通道基本信息!B:L,3,FALSE)</f>
        <v>CS26</v>
      </c>
    </row>
    <row r="1246" s="2" customFormat="1" ht="13.5" hidden="1" customHeight="1" spans="1:15">
      <c r="A1246" s="177">
        <v>1243</v>
      </c>
      <c r="B1246" s="177" t="str">
        <f t="shared" si="38"/>
        <v>CS26-T032-1-1</v>
      </c>
      <c r="C1246" s="177" t="str">
        <f t="shared" si="39"/>
        <v>CS26-TY32R</v>
      </c>
      <c r="D1246" s="177" t="s">
        <v>2462</v>
      </c>
      <c r="E1246" s="177" t="str">
        <f>VLOOKUP(H1246,通道基本信息!B:K,6,0)</f>
        <v>T</v>
      </c>
      <c r="F1246" s="177" t="str">
        <f>VLOOKUP(H1246,通道基本信息!B:K,5,0)</f>
        <v>Y</v>
      </c>
      <c r="G1246" s="177" t="str">
        <f>VLOOKUP(H1246,通道基本信息!B:K,8,0)</f>
        <v>R</v>
      </c>
      <c r="H1246" s="177" t="s">
        <v>2463</v>
      </c>
      <c r="I1246" s="177">
        <v>1</v>
      </c>
      <c r="J1246" s="177">
        <v>440</v>
      </c>
      <c r="K1246" s="177">
        <v>19760</v>
      </c>
      <c r="L1246" s="177">
        <v>20200</v>
      </c>
      <c r="M1246" s="177"/>
      <c r="N1246" s="177" t="s">
        <v>2464</v>
      </c>
      <c r="O1246" s="2" t="str">
        <f>VLOOKUP(H1246,通道基本信息!B:L,3,FALSE)</f>
        <v>CS26</v>
      </c>
    </row>
    <row r="1247" s="2" customFormat="1" ht="13.5" hidden="1" customHeight="1" spans="1:15">
      <c r="A1247" s="177">
        <v>1244</v>
      </c>
      <c r="B1247" s="177" t="str">
        <f t="shared" si="38"/>
        <v>CS26-T033-1-1</v>
      </c>
      <c r="C1247" s="177" t="str">
        <f t="shared" si="39"/>
        <v>CS26-TY33R</v>
      </c>
      <c r="D1247" s="177" t="s">
        <v>2465</v>
      </c>
      <c r="E1247" s="177" t="str">
        <f>VLOOKUP(H1247,通道基本信息!B:K,6,0)</f>
        <v>T</v>
      </c>
      <c r="F1247" s="177" t="str">
        <f>VLOOKUP(H1247,通道基本信息!B:K,5,0)</f>
        <v>Y</v>
      </c>
      <c r="G1247" s="177" t="str">
        <f>VLOOKUP(H1247,通道基本信息!B:K,8,0)</f>
        <v>R</v>
      </c>
      <c r="H1247" s="177" t="s">
        <v>2466</v>
      </c>
      <c r="I1247" s="177">
        <v>1</v>
      </c>
      <c r="J1247" s="177">
        <v>440</v>
      </c>
      <c r="K1247" s="177">
        <v>19260</v>
      </c>
      <c r="L1247" s="177">
        <v>19700</v>
      </c>
      <c r="M1247" s="177"/>
      <c r="N1247" s="177" t="s">
        <v>2467</v>
      </c>
      <c r="O1247" s="2" t="str">
        <f>VLOOKUP(H1247,通道基本信息!B:L,3,FALSE)</f>
        <v>CS26</v>
      </c>
    </row>
    <row r="1248" s="2" customFormat="1" ht="13.5" hidden="1" customHeight="1" spans="1:15">
      <c r="A1248" s="177">
        <v>1245</v>
      </c>
      <c r="B1248" s="177" t="str">
        <f t="shared" si="38"/>
        <v>CS26-T034-1-1</v>
      </c>
      <c r="C1248" s="177" t="str">
        <f t="shared" si="39"/>
        <v>CS26-TY34R</v>
      </c>
      <c r="D1248" s="177" t="s">
        <v>2468</v>
      </c>
      <c r="E1248" s="177" t="str">
        <f>VLOOKUP(H1248,通道基本信息!B:K,6,0)</f>
        <v>T</v>
      </c>
      <c r="F1248" s="177" t="str">
        <f>VLOOKUP(H1248,通道基本信息!B:K,5,0)</f>
        <v>Y</v>
      </c>
      <c r="G1248" s="177" t="str">
        <f>VLOOKUP(H1248,通道基本信息!B:K,8,0)</f>
        <v>R</v>
      </c>
      <c r="H1248" s="177" t="s">
        <v>2469</v>
      </c>
      <c r="I1248" s="177">
        <v>1</v>
      </c>
      <c r="J1248" s="177">
        <v>440</v>
      </c>
      <c r="K1248" s="177">
        <v>19760</v>
      </c>
      <c r="L1248" s="177">
        <v>20200</v>
      </c>
      <c r="M1248" s="177"/>
      <c r="N1248" s="177" t="s">
        <v>2470</v>
      </c>
      <c r="O1248" s="2" t="str">
        <f>VLOOKUP(H1248,通道基本信息!B:L,3,FALSE)</f>
        <v>CS26</v>
      </c>
    </row>
    <row r="1249" s="2" customFormat="1" ht="13.5" hidden="1" customHeight="1" spans="1:15">
      <c r="A1249" s="177">
        <v>1246</v>
      </c>
      <c r="B1249" s="177" t="str">
        <f t="shared" si="38"/>
        <v>CS26-T035-1-1</v>
      </c>
      <c r="C1249" s="177" t="str">
        <f t="shared" si="39"/>
        <v>CS26-TY35R</v>
      </c>
      <c r="D1249" s="177" t="s">
        <v>2471</v>
      </c>
      <c r="E1249" s="177" t="str">
        <f>VLOOKUP(H1249,通道基本信息!B:K,6,0)</f>
        <v>T</v>
      </c>
      <c r="F1249" s="177" t="str">
        <f>VLOOKUP(H1249,通道基本信息!B:K,5,0)</f>
        <v>Y</v>
      </c>
      <c r="G1249" s="177" t="str">
        <f>VLOOKUP(H1249,通道基本信息!B:K,8,0)</f>
        <v>R</v>
      </c>
      <c r="H1249" s="177" t="s">
        <v>2472</v>
      </c>
      <c r="I1249" s="177">
        <v>1</v>
      </c>
      <c r="J1249" s="177">
        <v>207</v>
      </c>
      <c r="K1249" s="177">
        <v>19493</v>
      </c>
      <c r="L1249" s="177">
        <v>19700</v>
      </c>
      <c r="M1249" s="177"/>
      <c r="N1249" s="177" t="s">
        <v>2473</v>
      </c>
      <c r="O1249" s="2" t="str">
        <f>VLOOKUP(H1249,通道基本信息!B:L,3,FALSE)</f>
        <v>CS26</v>
      </c>
    </row>
    <row r="1250" s="2" customFormat="1" ht="13.5" hidden="1" customHeight="1" spans="1:15">
      <c r="A1250" s="177">
        <v>1247</v>
      </c>
      <c r="B1250" s="177" t="str">
        <f t="shared" si="38"/>
        <v>CS26-T036-1-1</v>
      </c>
      <c r="C1250" s="177" t="str">
        <f t="shared" si="39"/>
        <v>CS26-TY36R</v>
      </c>
      <c r="D1250" s="177" t="s">
        <v>2474</v>
      </c>
      <c r="E1250" s="177" t="str">
        <f>VLOOKUP(H1250,通道基本信息!B:K,6,0)</f>
        <v>T</v>
      </c>
      <c r="F1250" s="177" t="str">
        <f>VLOOKUP(H1250,通道基本信息!B:K,5,0)</f>
        <v>Y</v>
      </c>
      <c r="G1250" s="177" t="str">
        <f>VLOOKUP(H1250,通道基本信息!B:K,8,0)</f>
        <v>R</v>
      </c>
      <c r="H1250" s="177" t="s">
        <v>2475</v>
      </c>
      <c r="I1250" s="177">
        <v>1</v>
      </c>
      <c r="J1250" s="177">
        <v>207</v>
      </c>
      <c r="K1250" s="177">
        <v>19993</v>
      </c>
      <c r="L1250" s="177">
        <v>20200</v>
      </c>
      <c r="M1250" s="177"/>
      <c r="N1250" s="177" t="s">
        <v>2476</v>
      </c>
      <c r="O1250" s="2" t="str">
        <f>VLOOKUP(H1250,通道基本信息!B:L,3,FALSE)</f>
        <v>CS26</v>
      </c>
    </row>
    <row r="1251" s="2" customFormat="1" ht="13.5" hidden="1" customHeight="1" spans="1:15">
      <c r="A1251" s="177">
        <v>1248</v>
      </c>
      <c r="B1251" s="177" t="str">
        <f t="shared" si="38"/>
        <v>CS26-T037-1-1</v>
      </c>
      <c r="C1251" s="177" t="str">
        <f t="shared" si="39"/>
        <v>CS26-TY37R</v>
      </c>
      <c r="D1251" s="177" t="s">
        <v>2477</v>
      </c>
      <c r="E1251" s="177" t="str">
        <f>VLOOKUP(H1251,通道基本信息!B:K,6,0)</f>
        <v>T</v>
      </c>
      <c r="F1251" s="177" t="str">
        <f>VLOOKUP(H1251,通道基本信息!B:K,5,0)</f>
        <v>Y</v>
      </c>
      <c r="G1251" s="177" t="str">
        <f>VLOOKUP(H1251,通道基本信息!B:K,8,0)</f>
        <v>R</v>
      </c>
      <c r="H1251" s="177" t="s">
        <v>2478</v>
      </c>
      <c r="I1251" s="177">
        <v>1</v>
      </c>
      <c r="J1251" s="177">
        <v>207</v>
      </c>
      <c r="K1251" s="177">
        <v>19260</v>
      </c>
      <c r="L1251" s="177">
        <v>19467</v>
      </c>
      <c r="M1251" s="177"/>
      <c r="N1251" s="177" t="s">
        <v>2479</v>
      </c>
      <c r="O1251" s="2" t="str">
        <f>VLOOKUP(H1251,通道基本信息!B:L,3,FALSE)</f>
        <v>CS26</v>
      </c>
    </row>
    <row r="1252" s="2" customFormat="1" ht="13.5" hidden="1" customHeight="1" spans="1:15">
      <c r="A1252" s="177">
        <v>1249</v>
      </c>
      <c r="B1252" s="177" t="str">
        <f t="shared" si="38"/>
        <v>CS26-T038-1-1</v>
      </c>
      <c r="C1252" s="177" t="str">
        <f t="shared" si="39"/>
        <v>CS26-TY38L</v>
      </c>
      <c r="D1252" s="177" t="s">
        <v>2480</v>
      </c>
      <c r="E1252" s="177" t="str">
        <f>VLOOKUP(H1252,通道基本信息!B:K,6,0)</f>
        <v>T</v>
      </c>
      <c r="F1252" s="177" t="str">
        <f>VLOOKUP(H1252,通道基本信息!B:K,5,0)</f>
        <v>Y</v>
      </c>
      <c r="G1252" s="177" t="str">
        <f>VLOOKUP(H1252,通道基本信息!B:K,8,0)</f>
        <v>L</v>
      </c>
      <c r="H1252" s="177" t="s">
        <v>2481</v>
      </c>
      <c r="I1252" s="177">
        <v>1</v>
      </c>
      <c r="J1252" s="177">
        <v>440</v>
      </c>
      <c r="K1252" s="177">
        <v>19260</v>
      </c>
      <c r="L1252" s="177">
        <v>19700</v>
      </c>
      <c r="M1252" s="177"/>
      <c r="N1252" s="177" t="s">
        <v>2482</v>
      </c>
      <c r="O1252" s="2" t="str">
        <f>VLOOKUP(H1252,通道基本信息!B:L,3,FALSE)</f>
        <v>CS26</v>
      </c>
    </row>
    <row r="1253" s="2" customFormat="1" ht="13.5" hidden="1" customHeight="1" spans="1:15">
      <c r="A1253" s="177">
        <v>1250</v>
      </c>
      <c r="B1253" s="177" t="str">
        <f t="shared" si="38"/>
        <v>CS26-T039-1-1</v>
      </c>
      <c r="C1253" s="177" t="str">
        <f t="shared" si="39"/>
        <v>CS26-TY39L</v>
      </c>
      <c r="D1253" s="177" t="s">
        <v>2483</v>
      </c>
      <c r="E1253" s="177" t="str">
        <f>VLOOKUP(H1253,通道基本信息!B:K,6,0)</f>
        <v>T</v>
      </c>
      <c r="F1253" s="177" t="str">
        <f>VLOOKUP(H1253,通道基本信息!B:K,5,0)</f>
        <v>Y</v>
      </c>
      <c r="G1253" s="177" t="str">
        <f>VLOOKUP(H1253,通道基本信息!B:K,8,0)</f>
        <v>L</v>
      </c>
      <c r="H1253" s="177" t="s">
        <v>2484</v>
      </c>
      <c r="I1253" s="177">
        <v>1</v>
      </c>
      <c r="J1253" s="177">
        <v>440</v>
      </c>
      <c r="K1253" s="177">
        <v>19760</v>
      </c>
      <c r="L1253" s="177">
        <v>20200</v>
      </c>
      <c r="M1253" s="177"/>
      <c r="N1253" s="177" t="s">
        <v>2485</v>
      </c>
      <c r="O1253" s="2" t="str">
        <f>VLOOKUP(H1253,通道基本信息!B:L,3,FALSE)</f>
        <v>CS26</v>
      </c>
    </row>
    <row r="1254" s="2" customFormat="1" ht="13.5" hidden="1" customHeight="1" spans="1:15">
      <c r="A1254" s="177">
        <v>1251</v>
      </c>
      <c r="B1254" s="177" t="str">
        <f t="shared" si="38"/>
        <v>CS26-T040-1-1</v>
      </c>
      <c r="C1254" s="177" t="str">
        <f t="shared" si="39"/>
        <v>CS26-TY40L</v>
      </c>
      <c r="D1254" s="177" t="s">
        <v>2486</v>
      </c>
      <c r="E1254" s="177" t="str">
        <f>VLOOKUP(H1254,通道基本信息!B:K,6,0)</f>
        <v>T</v>
      </c>
      <c r="F1254" s="177" t="str">
        <f>VLOOKUP(H1254,通道基本信息!B:K,5,0)</f>
        <v>Y</v>
      </c>
      <c r="G1254" s="177" t="str">
        <f>VLOOKUP(H1254,通道基本信息!B:K,8,0)</f>
        <v>L</v>
      </c>
      <c r="H1254" s="177" t="s">
        <v>2487</v>
      </c>
      <c r="I1254" s="177">
        <v>1</v>
      </c>
      <c r="J1254" s="177">
        <v>440</v>
      </c>
      <c r="K1254" s="177">
        <v>19260</v>
      </c>
      <c r="L1254" s="177">
        <v>19700</v>
      </c>
      <c r="M1254" s="177"/>
      <c r="N1254" s="177" t="s">
        <v>2488</v>
      </c>
      <c r="O1254" s="2" t="str">
        <f>VLOOKUP(H1254,通道基本信息!B:L,3,FALSE)</f>
        <v>CS26</v>
      </c>
    </row>
    <row r="1255" s="2" customFormat="1" ht="13.5" hidden="1" customHeight="1" spans="1:15">
      <c r="A1255" s="177">
        <v>1252</v>
      </c>
      <c r="B1255" s="177" t="str">
        <f t="shared" si="38"/>
        <v>CS26-T041-1-1</v>
      </c>
      <c r="C1255" s="177" t="str">
        <f t="shared" si="39"/>
        <v>CS26-TY41L</v>
      </c>
      <c r="D1255" s="177" t="s">
        <v>2489</v>
      </c>
      <c r="E1255" s="177" t="str">
        <f>VLOOKUP(H1255,通道基本信息!B:K,6,0)</f>
        <v>T</v>
      </c>
      <c r="F1255" s="177" t="str">
        <f>VLOOKUP(H1255,通道基本信息!B:K,5,0)</f>
        <v>Y</v>
      </c>
      <c r="G1255" s="177" t="str">
        <f>VLOOKUP(H1255,通道基本信息!B:K,8,0)</f>
        <v>L</v>
      </c>
      <c r="H1255" s="177" t="s">
        <v>2490</v>
      </c>
      <c r="I1255" s="177">
        <v>1</v>
      </c>
      <c r="J1255" s="177">
        <v>440</v>
      </c>
      <c r="K1255" s="177">
        <v>19760</v>
      </c>
      <c r="L1255" s="177">
        <v>20200</v>
      </c>
      <c r="M1255" s="177"/>
      <c r="N1255" s="177" t="s">
        <v>2491</v>
      </c>
      <c r="O1255" s="2" t="str">
        <f>VLOOKUP(H1255,通道基本信息!B:L,3,FALSE)</f>
        <v>CS26</v>
      </c>
    </row>
    <row r="1256" s="2" customFormat="1" ht="13.5" hidden="1" customHeight="1" spans="1:15">
      <c r="A1256" s="177">
        <v>1253</v>
      </c>
      <c r="B1256" s="177" t="str">
        <f t="shared" si="38"/>
        <v>CS26-T042-1-1</v>
      </c>
      <c r="C1256" s="177" t="str">
        <f t="shared" si="39"/>
        <v>CS26-TY42L</v>
      </c>
      <c r="D1256" s="177" t="s">
        <v>2492</v>
      </c>
      <c r="E1256" s="177" t="str">
        <f>VLOOKUP(H1256,通道基本信息!B:K,6,0)</f>
        <v>T</v>
      </c>
      <c r="F1256" s="177" t="str">
        <f>VLOOKUP(H1256,通道基本信息!B:K,5,0)</f>
        <v>Y</v>
      </c>
      <c r="G1256" s="177" t="str">
        <f>VLOOKUP(H1256,通道基本信息!B:K,8,0)</f>
        <v>L</v>
      </c>
      <c r="H1256" s="177" t="s">
        <v>2493</v>
      </c>
      <c r="I1256" s="177">
        <v>1</v>
      </c>
      <c r="J1256" s="177">
        <v>207</v>
      </c>
      <c r="K1256" s="177">
        <v>19260</v>
      </c>
      <c r="L1256" s="177">
        <v>19467</v>
      </c>
      <c r="M1256" s="177"/>
      <c r="N1256" s="177" t="s">
        <v>2494</v>
      </c>
      <c r="O1256" s="2" t="str">
        <f>VLOOKUP(H1256,通道基本信息!B:L,3,FALSE)</f>
        <v>CS26</v>
      </c>
    </row>
    <row r="1257" s="2" customFormat="1" ht="13.5" hidden="1" customHeight="1" spans="1:15">
      <c r="A1257" s="177">
        <v>1254</v>
      </c>
      <c r="B1257" s="177" t="str">
        <f t="shared" si="38"/>
        <v>CS26-T043-1-1</v>
      </c>
      <c r="C1257" s="177" t="str">
        <f t="shared" si="39"/>
        <v>CS26-TY43R</v>
      </c>
      <c r="D1257" s="177" t="s">
        <v>2495</v>
      </c>
      <c r="E1257" s="177" t="str">
        <f>VLOOKUP(H1257,通道基本信息!B:K,6,0)</f>
        <v>T</v>
      </c>
      <c r="F1257" s="177" t="str">
        <f>VLOOKUP(H1257,通道基本信息!B:K,5,0)</f>
        <v>Y</v>
      </c>
      <c r="G1257" s="177" t="str">
        <f>VLOOKUP(H1257,通道基本信息!B:K,8,0)</f>
        <v>R</v>
      </c>
      <c r="H1257" s="177" t="s">
        <v>2496</v>
      </c>
      <c r="I1257" s="177">
        <v>1</v>
      </c>
      <c r="J1257" s="177">
        <v>440</v>
      </c>
      <c r="K1257" s="177">
        <v>19260</v>
      </c>
      <c r="L1257" s="177">
        <v>19700</v>
      </c>
      <c r="M1257" s="177"/>
      <c r="N1257" s="177" t="s">
        <v>2497</v>
      </c>
      <c r="O1257" s="2" t="str">
        <f>VLOOKUP(H1257,通道基本信息!B:L,3,FALSE)</f>
        <v>CS26</v>
      </c>
    </row>
    <row r="1258" s="2" customFormat="1" ht="13.5" hidden="1" customHeight="1" spans="1:15">
      <c r="A1258" s="177">
        <v>1255</v>
      </c>
      <c r="B1258" s="177" t="str">
        <f t="shared" si="38"/>
        <v>CS26-T044-1-1</v>
      </c>
      <c r="C1258" s="177" t="str">
        <f t="shared" si="39"/>
        <v>CS26-TY44R</v>
      </c>
      <c r="D1258" s="177" t="s">
        <v>2498</v>
      </c>
      <c r="E1258" s="177" t="str">
        <f>VLOOKUP(H1258,通道基本信息!B:K,6,0)</f>
        <v>T</v>
      </c>
      <c r="F1258" s="177" t="str">
        <f>VLOOKUP(H1258,通道基本信息!B:K,5,0)</f>
        <v>Y</v>
      </c>
      <c r="G1258" s="177" t="str">
        <f>VLOOKUP(H1258,通道基本信息!B:K,8,0)</f>
        <v>R</v>
      </c>
      <c r="H1258" s="177" t="s">
        <v>2499</v>
      </c>
      <c r="I1258" s="177">
        <v>1</v>
      </c>
      <c r="J1258" s="177">
        <v>207</v>
      </c>
      <c r="K1258" s="177">
        <v>19993</v>
      </c>
      <c r="L1258" s="177">
        <v>20200</v>
      </c>
      <c r="M1258" s="177"/>
      <c r="N1258" s="177" t="s">
        <v>2500</v>
      </c>
      <c r="O1258" s="2" t="str">
        <f>VLOOKUP(H1258,通道基本信息!B:L,3,FALSE)</f>
        <v>CS26</v>
      </c>
    </row>
    <row r="1259" s="2" customFormat="1" ht="13.5" hidden="1" customHeight="1" spans="1:15">
      <c r="A1259" s="177">
        <v>1256</v>
      </c>
      <c r="B1259" s="177" t="str">
        <f t="shared" si="38"/>
        <v>CS26-T045-1-1</v>
      </c>
      <c r="C1259" s="177" t="str">
        <f t="shared" si="39"/>
        <v>CS26-TY45R</v>
      </c>
      <c r="D1259" s="177" t="s">
        <v>2501</v>
      </c>
      <c r="E1259" s="177" t="str">
        <f>VLOOKUP(H1259,通道基本信息!B:K,6,0)</f>
        <v>T</v>
      </c>
      <c r="F1259" s="177" t="str">
        <f>VLOOKUP(H1259,通道基本信息!B:K,5,0)</f>
        <v>Y</v>
      </c>
      <c r="G1259" s="177" t="str">
        <f>VLOOKUP(H1259,通道基本信息!B:K,8,0)</f>
        <v>R</v>
      </c>
      <c r="H1259" s="177" t="s">
        <v>2502</v>
      </c>
      <c r="I1259" s="177">
        <v>1</v>
      </c>
      <c r="J1259" s="177">
        <v>440</v>
      </c>
      <c r="K1259" s="177">
        <v>19260</v>
      </c>
      <c r="L1259" s="177">
        <v>19700</v>
      </c>
      <c r="M1259" s="177"/>
      <c r="N1259" s="177" t="s">
        <v>2503</v>
      </c>
      <c r="O1259" s="2" t="str">
        <f>VLOOKUP(H1259,通道基本信息!B:L,3,FALSE)</f>
        <v>CS26</v>
      </c>
    </row>
    <row r="1260" s="2" customFormat="1" ht="13.5" hidden="1" customHeight="1" spans="1:15">
      <c r="A1260" s="177">
        <v>1257</v>
      </c>
      <c r="B1260" s="177" t="str">
        <f t="shared" si="38"/>
        <v>CS26-T046-1-1</v>
      </c>
      <c r="C1260" s="177" t="str">
        <f t="shared" si="39"/>
        <v>CS26-TY46R</v>
      </c>
      <c r="D1260" s="177" t="s">
        <v>2504</v>
      </c>
      <c r="E1260" s="177" t="str">
        <f>VLOOKUP(H1260,通道基本信息!B:K,6,0)</f>
        <v>T</v>
      </c>
      <c r="F1260" s="177" t="str">
        <f>VLOOKUP(H1260,通道基本信息!B:K,5,0)</f>
        <v>Y</v>
      </c>
      <c r="G1260" s="177" t="str">
        <f>VLOOKUP(H1260,通道基本信息!B:K,8,0)</f>
        <v>R</v>
      </c>
      <c r="H1260" s="177" t="s">
        <v>2505</v>
      </c>
      <c r="I1260" s="177">
        <v>1</v>
      </c>
      <c r="J1260" s="177">
        <v>207</v>
      </c>
      <c r="K1260" s="177">
        <v>19760</v>
      </c>
      <c r="L1260" s="177">
        <v>19967</v>
      </c>
      <c r="M1260" s="177"/>
      <c r="N1260" s="177" t="s">
        <v>2506</v>
      </c>
      <c r="O1260" s="2" t="str">
        <f>VLOOKUP(H1260,通道基本信息!B:L,3,FALSE)</f>
        <v>CS26</v>
      </c>
    </row>
    <row r="1261" s="2" customFormat="1" ht="13.5" hidden="1" customHeight="1" spans="1:15">
      <c r="A1261" s="177">
        <v>1258</v>
      </c>
      <c r="B1261" s="177" t="str">
        <f t="shared" si="38"/>
        <v>CS26-T047-1-1</v>
      </c>
      <c r="C1261" s="177" t="str">
        <f t="shared" si="39"/>
        <v>CS26-TY47R</v>
      </c>
      <c r="D1261" s="177" t="s">
        <v>2507</v>
      </c>
      <c r="E1261" s="177" t="str">
        <f>VLOOKUP(H1261,通道基本信息!B:K,6,0)</f>
        <v>T</v>
      </c>
      <c r="F1261" s="177" t="str">
        <f>VLOOKUP(H1261,通道基本信息!B:K,5,0)</f>
        <v>Y</v>
      </c>
      <c r="G1261" s="177" t="str">
        <f>VLOOKUP(H1261,通道基本信息!B:K,8,0)</f>
        <v>R</v>
      </c>
      <c r="H1261" s="177" t="s">
        <v>2508</v>
      </c>
      <c r="I1261" s="177">
        <v>1</v>
      </c>
      <c r="J1261" s="177">
        <v>207</v>
      </c>
      <c r="K1261" s="177">
        <v>19260</v>
      </c>
      <c r="L1261" s="177">
        <v>19467</v>
      </c>
      <c r="M1261" s="177"/>
      <c r="N1261" s="177" t="s">
        <v>2509</v>
      </c>
      <c r="O1261" s="2" t="str">
        <f>VLOOKUP(H1261,通道基本信息!B:L,3,FALSE)</f>
        <v>CS26</v>
      </c>
    </row>
    <row r="1262" s="2" customFormat="1" ht="13.5" hidden="1" customHeight="1" spans="1:15">
      <c r="A1262" s="177">
        <v>1259</v>
      </c>
      <c r="B1262" s="177" t="str">
        <f t="shared" si="38"/>
        <v>CS26-T048-1-1</v>
      </c>
      <c r="C1262" s="177" t="str">
        <f t="shared" si="39"/>
        <v>CS26-TY48L</v>
      </c>
      <c r="D1262" s="177" t="s">
        <v>2510</v>
      </c>
      <c r="E1262" s="177" t="str">
        <f>VLOOKUP(H1262,通道基本信息!B:K,6,0)</f>
        <v>T</v>
      </c>
      <c r="F1262" s="177" t="str">
        <f>VLOOKUP(H1262,通道基本信息!B:K,5,0)</f>
        <v>Y</v>
      </c>
      <c r="G1262" s="177" t="str">
        <f>VLOOKUP(H1262,通道基本信息!B:K,8,0)</f>
        <v>L</v>
      </c>
      <c r="H1262" s="177" t="s">
        <v>2511</v>
      </c>
      <c r="I1262" s="177">
        <v>1</v>
      </c>
      <c r="J1262" s="177">
        <v>207</v>
      </c>
      <c r="K1262" s="177">
        <v>19493</v>
      </c>
      <c r="L1262" s="177">
        <v>19700</v>
      </c>
      <c r="M1262" s="177"/>
      <c r="N1262" s="177" t="s">
        <v>2512</v>
      </c>
      <c r="O1262" s="2" t="str">
        <f>VLOOKUP(H1262,通道基本信息!B:L,3,FALSE)</f>
        <v>CS26</v>
      </c>
    </row>
    <row r="1263" s="2" customFormat="1" ht="13.5" hidden="1" customHeight="1" spans="1:15">
      <c r="A1263" s="177">
        <v>1260</v>
      </c>
      <c r="B1263" s="177" t="str">
        <f t="shared" si="38"/>
        <v>CS26-T049-1-1</v>
      </c>
      <c r="C1263" s="177" t="str">
        <f t="shared" si="39"/>
        <v>CS26-TY49L</v>
      </c>
      <c r="D1263" s="177" t="s">
        <v>2513</v>
      </c>
      <c r="E1263" s="177" t="str">
        <f>VLOOKUP(H1263,通道基本信息!B:K,6,0)</f>
        <v>T</v>
      </c>
      <c r="F1263" s="177" t="str">
        <f>VLOOKUP(H1263,通道基本信息!B:K,5,0)</f>
        <v>Y</v>
      </c>
      <c r="G1263" s="177" t="str">
        <f>VLOOKUP(H1263,通道基本信息!B:K,8,0)</f>
        <v>L</v>
      </c>
      <c r="H1263" s="177" t="s">
        <v>2514</v>
      </c>
      <c r="I1263" s="177">
        <v>1</v>
      </c>
      <c r="J1263" s="177">
        <v>207</v>
      </c>
      <c r="K1263" s="177">
        <v>19760</v>
      </c>
      <c r="L1263" s="177">
        <v>19967</v>
      </c>
      <c r="M1263" s="177"/>
      <c r="N1263" s="177" t="s">
        <v>2515</v>
      </c>
      <c r="O1263" s="2" t="str">
        <f>VLOOKUP(H1263,通道基本信息!B:L,3,FALSE)</f>
        <v>CS26</v>
      </c>
    </row>
    <row r="1264" s="2" customFormat="1" ht="13.5" hidden="1" customHeight="1" spans="1:15">
      <c r="A1264" s="177">
        <v>1261</v>
      </c>
      <c r="B1264" s="177" t="str">
        <f t="shared" si="38"/>
        <v>CS26-T050-1-1</v>
      </c>
      <c r="C1264" s="177" t="str">
        <f t="shared" si="39"/>
        <v>CS26-TY50L</v>
      </c>
      <c r="D1264" s="177" t="s">
        <v>2516</v>
      </c>
      <c r="E1264" s="177" t="str">
        <f>VLOOKUP(H1264,通道基本信息!B:K,6,0)</f>
        <v>T</v>
      </c>
      <c r="F1264" s="177" t="str">
        <f>VLOOKUP(H1264,通道基本信息!B:K,5,0)</f>
        <v>Y</v>
      </c>
      <c r="G1264" s="177" t="str">
        <f>VLOOKUP(H1264,通道基本信息!B:K,8,0)</f>
        <v>L</v>
      </c>
      <c r="H1264" s="177" t="s">
        <v>2517</v>
      </c>
      <c r="I1264" s="177">
        <v>1</v>
      </c>
      <c r="J1264" s="177">
        <v>207</v>
      </c>
      <c r="K1264" s="177">
        <v>19493</v>
      </c>
      <c r="L1264" s="177">
        <v>19700</v>
      </c>
      <c r="M1264" s="177"/>
      <c r="N1264" s="177" t="s">
        <v>2518</v>
      </c>
      <c r="O1264" s="2" t="str">
        <f>VLOOKUP(H1264,通道基本信息!B:L,3,FALSE)</f>
        <v>CS26</v>
      </c>
    </row>
    <row r="1265" s="2" customFormat="1" ht="13.5" hidden="1" customHeight="1" spans="1:15">
      <c r="A1265" s="177">
        <v>1262</v>
      </c>
      <c r="B1265" s="177" t="str">
        <f t="shared" si="38"/>
        <v>CS26-T051-1-1</v>
      </c>
      <c r="C1265" s="177" t="str">
        <f t="shared" si="39"/>
        <v>CS26-TY51L</v>
      </c>
      <c r="D1265" s="177" t="s">
        <v>2519</v>
      </c>
      <c r="E1265" s="177" t="str">
        <f>VLOOKUP(H1265,通道基本信息!B:K,6,0)</f>
        <v>T</v>
      </c>
      <c r="F1265" s="177" t="str">
        <f>VLOOKUP(H1265,通道基本信息!B:K,5,0)</f>
        <v>Y</v>
      </c>
      <c r="G1265" s="177" t="str">
        <f>VLOOKUP(H1265,通道基本信息!B:K,8,0)</f>
        <v>L</v>
      </c>
      <c r="H1265" s="177" t="s">
        <v>2520</v>
      </c>
      <c r="I1265" s="177">
        <v>1</v>
      </c>
      <c r="J1265" s="177">
        <v>207</v>
      </c>
      <c r="K1265" s="177">
        <v>19993</v>
      </c>
      <c r="L1265" s="177">
        <v>20200</v>
      </c>
      <c r="M1265" s="177"/>
      <c r="N1265" s="177" t="s">
        <v>2521</v>
      </c>
      <c r="O1265" s="2" t="str">
        <f>VLOOKUP(H1265,通道基本信息!B:L,3,FALSE)</f>
        <v>CS26</v>
      </c>
    </row>
    <row r="1266" s="2" customFormat="1" ht="13.5" hidden="1" customHeight="1" spans="1:15">
      <c r="A1266" s="177">
        <v>1263</v>
      </c>
      <c r="B1266" s="177" t="str">
        <f t="shared" si="38"/>
        <v>CS26-T052-1-1</v>
      </c>
      <c r="C1266" s="177" t="str">
        <f t="shared" si="39"/>
        <v>CS26-TY52L</v>
      </c>
      <c r="D1266" s="177" t="s">
        <v>2522</v>
      </c>
      <c r="E1266" s="177" t="str">
        <f>VLOOKUP(H1266,通道基本信息!B:K,6,0)</f>
        <v>T</v>
      </c>
      <c r="F1266" s="177" t="str">
        <f>VLOOKUP(H1266,通道基本信息!B:K,5,0)</f>
        <v>Y</v>
      </c>
      <c r="G1266" s="177" t="str">
        <f>VLOOKUP(H1266,通道基本信息!B:K,8,0)</f>
        <v>L</v>
      </c>
      <c r="H1266" s="177" t="s">
        <v>2523</v>
      </c>
      <c r="I1266" s="177">
        <v>1</v>
      </c>
      <c r="J1266" s="177">
        <v>207</v>
      </c>
      <c r="K1266" s="177">
        <v>19260</v>
      </c>
      <c r="L1266" s="177">
        <v>19467</v>
      </c>
      <c r="M1266" s="177"/>
      <c r="N1266" s="177" t="s">
        <v>2524</v>
      </c>
      <c r="O1266" s="2" t="str">
        <f>VLOOKUP(H1266,通道基本信息!B:L,3,FALSE)</f>
        <v>CS26</v>
      </c>
    </row>
    <row r="1267" s="2" customFormat="1" ht="13.5" hidden="1" customHeight="1" spans="1:15">
      <c r="A1267" s="177">
        <v>1264</v>
      </c>
      <c r="B1267" s="177" t="str">
        <f t="shared" si="38"/>
        <v>CS26-T053-1-1</v>
      </c>
      <c r="C1267" s="177" t="str">
        <f t="shared" si="39"/>
        <v>CS26-TY53R</v>
      </c>
      <c r="D1267" s="177" t="s">
        <v>2525</v>
      </c>
      <c r="E1267" s="177" t="str">
        <f>VLOOKUP(H1267,通道基本信息!B:K,6,0)</f>
        <v>T</v>
      </c>
      <c r="F1267" s="177" t="str">
        <f>VLOOKUP(H1267,通道基本信息!B:K,5,0)</f>
        <v>Y</v>
      </c>
      <c r="G1267" s="177" t="str">
        <f>VLOOKUP(H1267,通道基本信息!B:K,8,0)</f>
        <v>R</v>
      </c>
      <c r="H1267" s="177" t="s">
        <v>2526</v>
      </c>
      <c r="I1267" s="177">
        <v>1</v>
      </c>
      <c r="J1267" s="177">
        <v>207</v>
      </c>
      <c r="K1267" s="177">
        <v>19993</v>
      </c>
      <c r="L1267" s="177">
        <v>20200</v>
      </c>
      <c r="M1267" s="177"/>
      <c r="N1267" s="177" t="s">
        <v>2527</v>
      </c>
      <c r="O1267" s="2" t="str">
        <f>VLOOKUP(H1267,通道基本信息!B:L,3,FALSE)</f>
        <v>CS26</v>
      </c>
    </row>
    <row r="1268" s="2" customFormat="1" ht="13.5" hidden="1" customHeight="1" spans="1:15">
      <c r="A1268" s="177">
        <v>1265</v>
      </c>
      <c r="B1268" s="177" t="str">
        <f t="shared" si="38"/>
        <v>CS26-T054-1-1</v>
      </c>
      <c r="C1268" s="177" t="str">
        <f t="shared" si="39"/>
        <v>CS26-TY54R</v>
      </c>
      <c r="D1268" s="177" t="s">
        <v>2528</v>
      </c>
      <c r="E1268" s="177" t="str">
        <f>VLOOKUP(H1268,通道基本信息!B:K,6,0)</f>
        <v>T</v>
      </c>
      <c r="F1268" s="177" t="str">
        <f>VLOOKUP(H1268,通道基本信息!B:K,5,0)</f>
        <v>Y</v>
      </c>
      <c r="G1268" s="177" t="str">
        <f>VLOOKUP(H1268,通道基本信息!B:K,8,0)</f>
        <v>R</v>
      </c>
      <c r="H1268" s="177" t="s">
        <v>2529</v>
      </c>
      <c r="I1268" s="177">
        <v>1</v>
      </c>
      <c r="J1268" s="177">
        <v>207</v>
      </c>
      <c r="K1268" s="177">
        <v>19493</v>
      </c>
      <c r="L1268" s="177">
        <v>19700</v>
      </c>
      <c r="M1268" s="177"/>
      <c r="N1268" s="177" t="s">
        <v>2530</v>
      </c>
      <c r="O1268" s="2" t="str">
        <f>VLOOKUP(H1268,通道基本信息!B:L,3,FALSE)</f>
        <v>CS26</v>
      </c>
    </row>
    <row r="1269" s="2" customFormat="1" ht="13.5" hidden="1" customHeight="1" spans="1:15">
      <c r="A1269" s="177">
        <v>1266</v>
      </c>
      <c r="B1269" s="177" t="str">
        <f t="shared" si="38"/>
        <v>CS26-T055-1-1</v>
      </c>
      <c r="C1269" s="177" t="str">
        <f t="shared" si="39"/>
        <v>CS26-TY55R</v>
      </c>
      <c r="D1269" s="177" t="s">
        <v>2531</v>
      </c>
      <c r="E1269" s="177" t="str">
        <f>VLOOKUP(H1269,通道基本信息!B:K,6,0)</f>
        <v>T</v>
      </c>
      <c r="F1269" s="177" t="str">
        <f>VLOOKUP(H1269,通道基本信息!B:K,5,0)</f>
        <v>Y</v>
      </c>
      <c r="G1269" s="177" t="str">
        <f>VLOOKUP(H1269,通道基本信息!B:K,8,0)</f>
        <v>R</v>
      </c>
      <c r="H1269" s="177" t="s">
        <v>2532</v>
      </c>
      <c r="I1269" s="177">
        <v>1</v>
      </c>
      <c r="J1269" s="177">
        <v>207</v>
      </c>
      <c r="K1269" s="177">
        <v>19760</v>
      </c>
      <c r="L1269" s="177">
        <v>19967</v>
      </c>
      <c r="M1269" s="177"/>
      <c r="N1269" s="177" t="s">
        <v>2533</v>
      </c>
      <c r="O1269" s="2" t="str">
        <f>VLOOKUP(H1269,通道基本信息!B:L,3,FALSE)</f>
        <v>CS26</v>
      </c>
    </row>
    <row r="1270" s="2" customFormat="1" ht="13.5" hidden="1" customHeight="1" spans="1:15">
      <c r="A1270" s="177">
        <v>1267</v>
      </c>
      <c r="B1270" s="177" t="str">
        <f t="shared" si="38"/>
        <v>CS26-T056-1-1</v>
      </c>
      <c r="C1270" s="177" t="str">
        <f t="shared" si="39"/>
        <v>CS26-TY56L</v>
      </c>
      <c r="D1270" s="177" t="s">
        <v>2534</v>
      </c>
      <c r="E1270" s="177" t="str">
        <f>VLOOKUP(H1270,通道基本信息!B:K,6,0)</f>
        <v>T</v>
      </c>
      <c r="F1270" s="177" t="str">
        <f>VLOOKUP(H1270,通道基本信息!B:K,5,0)</f>
        <v>Y</v>
      </c>
      <c r="G1270" s="177" t="str">
        <f>VLOOKUP(H1270,通道基本信息!B:K,8,0)</f>
        <v>L</v>
      </c>
      <c r="H1270" s="177" t="s">
        <v>2535</v>
      </c>
      <c r="I1270" s="177">
        <v>1</v>
      </c>
      <c r="J1270" s="177">
        <v>207</v>
      </c>
      <c r="K1270" s="177">
        <v>19760</v>
      </c>
      <c r="L1270" s="177">
        <v>19967</v>
      </c>
      <c r="M1270" s="177"/>
      <c r="N1270" s="177" t="s">
        <v>2536</v>
      </c>
      <c r="O1270" s="2" t="str">
        <f>VLOOKUP(H1270,通道基本信息!B:L,3,FALSE)</f>
        <v>CS26</v>
      </c>
    </row>
    <row r="1271" s="2" customFormat="1" ht="13.5" hidden="1" customHeight="1" spans="1:15">
      <c r="A1271" s="177">
        <v>1268</v>
      </c>
      <c r="B1271" s="177" t="str">
        <f t="shared" si="38"/>
        <v>CS26-T057-1-1</v>
      </c>
      <c r="C1271" s="177" t="str">
        <f t="shared" si="39"/>
        <v>CS26-TY57L</v>
      </c>
      <c r="D1271" s="177" t="s">
        <v>2537</v>
      </c>
      <c r="E1271" s="177" t="str">
        <f>VLOOKUP(H1271,通道基本信息!B:K,6,0)</f>
        <v>T</v>
      </c>
      <c r="F1271" s="177" t="str">
        <f>VLOOKUP(H1271,通道基本信息!B:K,5,0)</f>
        <v>Y</v>
      </c>
      <c r="G1271" s="177" t="str">
        <f>VLOOKUP(H1271,通道基本信息!B:K,8,0)</f>
        <v>L</v>
      </c>
      <c r="H1271" s="177" t="s">
        <v>2538</v>
      </c>
      <c r="I1271" s="177">
        <v>1</v>
      </c>
      <c r="J1271" s="177">
        <v>207</v>
      </c>
      <c r="K1271" s="177">
        <v>19493</v>
      </c>
      <c r="L1271" s="177">
        <v>19700</v>
      </c>
      <c r="M1271" s="177"/>
      <c r="N1271" s="177" t="s">
        <v>2539</v>
      </c>
      <c r="O1271" s="2" t="str">
        <f>VLOOKUP(H1271,通道基本信息!B:L,3,FALSE)</f>
        <v>CS26</v>
      </c>
    </row>
    <row r="1272" s="2" customFormat="1" ht="13.5" hidden="1" customHeight="1" spans="1:15">
      <c r="A1272" s="177">
        <v>1269</v>
      </c>
      <c r="B1272" s="177" t="str">
        <f t="shared" si="38"/>
        <v>CS26-T058-1-1</v>
      </c>
      <c r="C1272" s="177" t="str">
        <f t="shared" si="39"/>
        <v>CS26-TY58L</v>
      </c>
      <c r="D1272" s="177" t="s">
        <v>2540</v>
      </c>
      <c r="E1272" s="177" t="str">
        <f>VLOOKUP(H1272,通道基本信息!B:K,6,0)</f>
        <v>T</v>
      </c>
      <c r="F1272" s="177" t="str">
        <f>VLOOKUP(H1272,通道基本信息!B:K,5,0)</f>
        <v>Y</v>
      </c>
      <c r="G1272" s="177" t="str">
        <f>VLOOKUP(H1272,通道基本信息!B:K,8,0)</f>
        <v>L</v>
      </c>
      <c r="H1272" s="177" t="s">
        <v>2541</v>
      </c>
      <c r="I1272" s="177">
        <v>1</v>
      </c>
      <c r="J1272" s="177">
        <v>207</v>
      </c>
      <c r="K1272" s="177">
        <v>19993</v>
      </c>
      <c r="L1272" s="177">
        <v>20200</v>
      </c>
      <c r="M1272" s="177"/>
      <c r="N1272" s="177" t="s">
        <v>2542</v>
      </c>
      <c r="O1272" s="2" t="str">
        <f>VLOOKUP(H1272,通道基本信息!B:L,3,FALSE)</f>
        <v>CS26</v>
      </c>
    </row>
    <row r="1273" s="2" customFormat="1" ht="13.5" hidden="1" customHeight="1" spans="1:15">
      <c r="A1273" s="177">
        <v>1270</v>
      </c>
      <c r="B1273" s="177" t="str">
        <f t="shared" si="38"/>
        <v>CS26-T059-1-1</v>
      </c>
      <c r="C1273" s="177" t="str">
        <f t="shared" si="39"/>
        <v>CS26-TY59R</v>
      </c>
      <c r="D1273" s="177" t="s">
        <v>2543</v>
      </c>
      <c r="E1273" s="177" t="str">
        <f>VLOOKUP(H1273,通道基本信息!B:K,6,0)</f>
        <v>T</v>
      </c>
      <c r="F1273" s="177" t="str">
        <f>VLOOKUP(H1273,通道基本信息!B:K,5,0)</f>
        <v>Y</v>
      </c>
      <c r="G1273" s="177" t="str">
        <f>VLOOKUP(H1273,通道基本信息!B:K,8,0)</f>
        <v>R</v>
      </c>
      <c r="H1273" s="177" t="s">
        <v>2544</v>
      </c>
      <c r="I1273" s="177">
        <v>1</v>
      </c>
      <c r="J1273" s="177">
        <v>207</v>
      </c>
      <c r="K1273" s="177">
        <v>19760</v>
      </c>
      <c r="L1273" s="177">
        <v>19967</v>
      </c>
      <c r="M1273" s="177"/>
      <c r="N1273" s="177" t="s">
        <v>2545</v>
      </c>
      <c r="O1273" s="2" t="str">
        <f>VLOOKUP(H1273,通道基本信息!B:L,3,FALSE)</f>
        <v>CS26</v>
      </c>
    </row>
    <row r="1274" s="2" customFormat="1" ht="13.5" hidden="1" customHeight="1" spans="1:15">
      <c r="A1274" s="177">
        <v>1271</v>
      </c>
      <c r="B1274" s="177" t="str">
        <f t="shared" si="38"/>
        <v>CS26-T060-1-1</v>
      </c>
      <c r="C1274" s="177" t="str">
        <f t="shared" si="39"/>
        <v>CS26-TY60L</v>
      </c>
      <c r="D1274" s="177" t="s">
        <v>2546</v>
      </c>
      <c r="E1274" s="177" t="str">
        <f>VLOOKUP(H1274,通道基本信息!B:K,6,0)</f>
        <v>T</v>
      </c>
      <c r="F1274" s="177" t="str">
        <f>VLOOKUP(H1274,通道基本信息!B:K,5,0)</f>
        <v>Y</v>
      </c>
      <c r="G1274" s="177" t="str">
        <f>VLOOKUP(H1274,通道基本信息!B:K,8,0)</f>
        <v>L</v>
      </c>
      <c r="H1274" s="177" t="s">
        <v>2547</v>
      </c>
      <c r="I1274" s="177">
        <v>1</v>
      </c>
      <c r="J1274" s="177">
        <v>207</v>
      </c>
      <c r="K1274" s="177">
        <v>19760</v>
      </c>
      <c r="L1274" s="177">
        <v>19967</v>
      </c>
      <c r="M1274" s="177"/>
      <c r="N1274" s="177" t="s">
        <v>2548</v>
      </c>
      <c r="O1274" s="2" t="str">
        <f>VLOOKUP(H1274,通道基本信息!B:L,3,FALSE)</f>
        <v>CS26</v>
      </c>
    </row>
    <row r="1275" s="2" customFormat="1" ht="13.5" hidden="1" customHeight="1" spans="1:15">
      <c r="A1275" s="177">
        <v>1272</v>
      </c>
      <c r="B1275" s="177" t="str">
        <f t="shared" si="38"/>
        <v>CS26-T061-1-1</v>
      </c>
      <c r="C1275" s="177" t="str">
        <f t="shared" si="39"/>
        <v>CS26-TY61R</v>
      </c>
      <c r="D1275" s="177" t="s">
        <v>2549</v>
      </c>
      <c r="E1275" s="177" t="str">
        <f>VLOOKUP(H1275,通道基本信息!B:K,6,0)</f>
        <v>T</v>
      </c>
      <c r="F1275" s="177" t="str">
        <f>VLOOKUP(H1275,通道基本信息!B:K,5,0)</f>
        <v>Y</v>
      </c>
      <c r="G1275" s="177" t="str">
        <f>VLOOKUP(H1275,通道基本信息!B:K,8,0)</f>
        <v>R</v>
      </c>
      <c r="H1275" s="177" t="s">
        <v>2550</v>
      </c>
      <c r="I1275" s="177">
        <v>1</v>
      </c>
      <c r="J1275" s="177">
        <v>207</v>
      </c>
      <c r="K1275" s="177">
        <v>19760</v>
      </c>
      <c r="L1275" s="177">
        <v>19967</v>
      </c>
      <c r="M1275" s="177"/>
      <c r="N1275" s="177" t="s">
        <v>2551</v>
      </c>
      <c r="O1275" s="2" t="str">
        <f>VLOOKUP(H1275,通道基本信息!B:L,3,FALSE)</f>
        <v>CS26</v>
      </c>
    </row>
    <row r="1276" s="2" customFormat="1" ht="13.5" hidden="1" customHeight="1" spans="1:15">
      <c r="A1276" s="177">
        <v>1273</v>
      </c>
      <c r="B1276" s="177" t="str">
        <f t="shared" si="38"/>
        <v>CS26-T062-1-1</v>
      </c>
      <c r="C1276" s="177" t="str">
        <f t="shared" si="39"/>
        <v>CS26-TY62L</v>
      </c>
      <c r="D1276" s="177" t="s">
        <v>2552</v>
      </c>
      <c r="E1276" s="177" t="str">
        <f>VLOOKUP(H1276,通道基本信息!B:K,6,0)</f>
        <v>T</v>
      </c>
      <c r="F1276" s="177" t="str">
        <f>VLOOKUP(H1276,通道基本信息!B:K,5,0)</f>
        <v>Y</v>
      </c>
      <c r="G1276" s="177" t="str">
        <f>VLOOKUP(H1276,通道基本信息!B:K,8,0)</f>
        <v>L</v>
      </c>
      <c r="H1276" s="177" t="s">
        <v>2553</v>
      </c>
      <c r="I1276" s="177">
        <v>1</v>
      </c>
      <c r="J1276" s="177">
        <v>207</v>
      </c>
      <c r="K1276" s="177">
        <v>19493</v>
      </c>
      <c r="L1276" s="177">
        <v>19700</v>
      </c>
      <c r="M1276" s="177"/>
      <c r="N1276" s="177" t="s">
        <v>2554</v>
      </c>
      <c r="O1276" s="2" t="str">
        <f>VLOOKUP(H1276,通道基本信息!B:L,3,FALSE)</f>
        <v>CS26</v>
      </c>
    </row>
    <row r="1277" s="2" customFormat="1" ht="13.5" hidden="1" customHeight="1" spans="1:15">
      <c r="A1277" s="177">
        <v>1274</v>
      </c>
      <c r="B1277" s="177" t="str">
        <f t="shared" si="38"/>
        <v>CS26-T063-1-1</v>
      </c>
      <c r="C1277" s="177" t="str">
        <f t="shared" si="39"/>
        <v>CS26-TY63L</v>
      </c>
      <c r="D1277" s="177" t="s">
        <v>2555</v>
      </c>
      <c r="E1277" s="177" t="str">
        <f>VLOOKUP(H1277,通道基本信息!B:K,6,0)</f>
        <v>T</v>
      </c>
      <c r="F1277" s="177" t="str">
        <f>VLOOKUP(H1277,通道基本信息!B:K,5,0)</f>
        <v>Y</v>
      </c>
      <c r="G1277" s="177" t="str">
        <f>VLOOKUP(H1277,通道基本信息!B:K,8,0)</f>
        <v>L</v>
      </c>
      <c r="H1277" s="177" t="s">
        <v>2556</v>
      </c>
      <c r="I1277" s="177">
        <v>1</v>
      </c>
      <c r="J1277" s="177">
        <v>96</v>
      </c>
      <c r="K1277" s="177">
        <v>19956</v>
      </c>
      <c r="L1277" s="177">
        <v>20052</v>
      </c>
      <c r="M1277" s="177"/>
      <c r="N1277" s="177" t="s">
        <v>2557</v>
      </c>
      <c r="O1277" s="2" t="str">
        <f>VLOOKUP(H1277,通道基本信息!B:L,3,FALSE)</f>
        <v>CS26</v>
      </c>
    </row>
    <row r="1278" s="2" customFormat="1" ht="13.5" hidden="1" customHeight="1" spans="1:15">
      <c r="A1278" s="177">
        <v>1275</v>
      </c>
      <c r="B1278" s="177" t="str">
        <f t="shared" si="38"/>
        <v>CS26-T064-1-1</v>
      </c>
      <c r="C1278" s="177" t="str">
        <f t="shared" si="39"/>
        <v>CS26-TY64L</v>
      </c>
      <c r="D1278" s="177" t="s">
        <v>2558</v>
      </c>
      <c r="E1278" s="177" t="str">
        <f>VLOOKUP(H1278,通道基本信息!B:K,6,0)</f>
        <v>T</v>
      </c>
      <c r="F1278" s="177" t="str">
        <f>VLOOKUP(H1278,通道基本信息!B:K,5,0)</f>
        <v>Y</v>
      </c>
      <c r="G1278" s="177" t="str">
        <f>VLOOKUP(H1278,通道基本信息!B:K,8,0)</f>
        <v>L</v>
      </c>
      <c r="H1278" s="177" t="s">
        <v>2559</v>
      </c>
      <c r="I1278" s="177">
        <v>1</v>
      </c>
      <c r="J1278" s="177">
        <v>96</v>
      </c>
      <c r="K1278" s="177">
        <v>19846</v>
      </c>
      <c r="L1278" s="177">
        <v>19942</v>
      </c>
      <c r="M1278" s="177"/>
      <c r="N1278" s="177" t="s">
        <v>2560</v>
      </c>
      <c r="O1278" s="2" t="str">
        <f>VLOOKUP(H1278,通道基本信息!B:L,3,FALSE)</f>
        <v>CS26</v>
      </c>
    </row>
    <row r="1279" s="2" customFormat="1" ht="13.5" hidden="1" customHeight="1" spans="1:15">
      <c r="A1279" s="177">
        <v>1276</v>
      </c>
      <c r="B1279" s="177" t="str">
        <f t="shared" si="38"/>
        <v>CS26-T065-1-1</v>
      </c>
      <c r="C1279" s="177" t="str">
        <f t="shared" si="39"/>
        <v>CS26-TY65R</v>
      </c>
      <c r="D1279" s="177" t="s">
        <v>2561</v>
      </c>
      <c r="E1279" s="177" t="str">
        <f>VLOOKUP(H1279,通道基本信息!B:K,6,0)</f>
        <v>T</v>
      </c>
      <c r="F1279" s="177" t="str">
        <f>VLOOKUP(H1279,通道基本信息!B:K,5,0)</f>
        <v>Y</v>
      </c>
      <c r="G1279" s="177" t="str">
        <f>VLOOKUP(H1279,通道基本信息!B:K,8,0)</f>
        <v>R</v>
      </c>
      <c r="H1279" s="177" t="s">
        <v>2562</v>
      </c>
      <c r="I1279" s="177">
        <v>1</v>
      </c>
      <c r="J1279" s="177">
        <v>132</v>
      </c>
      <c r="K1279" s="177">
        <v>19448</v>
      </c>
      <c r="L1279" s="177">
        <v>19580</v>
      </c>
      <c r="M1279" s="177"/>
      <c r="N1279" s="177" t="s">
        <v>2563</v>
      </c>
      <c r="O1279" s="2" t="str">
        <f>VLOOKUP(H1279,通道基本信息!B:L,3,FALSE)</f>
        <v>CS26</v>
      </c>
    </row>
    <row r="1280" s="2" customFormat="1" ht="13.5" hidden="1" customHeight="1" spans="1:15">
      <c r="A1280" s="177">
        <v>1277</v>
      </c>
      <c r="B1280" s="177" t="str">
        <f t="shared" si="38"/>
        <v>CS26-T066-1-1</v>
      </c>
      <c r="C1280" s="177" t="str">
        <f t="shared" si="39"/>
        <v>CS26-TY66L</v>
      </c>
      <c r="D1280" s="177" t="s">
        <v>2564</v>
      </c>
      <c r="E1280" s="177" t="str">
        <f>VLOOKUP(H1280,通道基本信息!B:K,6,0)</f>
        <v>T</v>
      </c>
      <c r="F1280" s="177" t="str">
        <f>VLOOKUP(H1280,通道基本信息!B:K,5,0)</f>
        <v>Y</v>
      </c>
      <c r="G1280" s="177" t="str">
        <f>VLOOKUP(H1280,通道基本信息!B:K,8,0)</f>
        <v>L</v>
      </c>
      <c r="H1280" s="177" t="s">
        <v>2565</v>
      </c>
      <c r="I1280" s="177">
        <v>1</v>
      </c>
      <c r="J1280" s="177">
        <v>96</v>
      </c>
      <c r="K1280" s="177">
        <v>20066</v>
      </c>
      <c r="L1280" s="177">
        <v>20162</v>
      </c>
      <c r="M1280" s="177"/>
      <c r="N1280" s="177" t="s">
        <v>2566</v>
      </c>
      <c r="O1280" s="2" t="str">
        <f>VLOOKUP(H1280,通道基本信息!B:L,3,FALSE)</f>
        <v>CS26</v>
      </c>
    </row>
    <row r="1281" s="2" customFormat="1" ht="13.5" hidden="1" customHeight="1" spans="1:15">
      <c r="A1281" s="177">
        <v>1278</v>
      </c>
      <c r="B1281" s="177" t="str">
        <f t="shared" ref="B1281:B1344" si="40">H1281&amp;"-"&amp;I1281</f>
        <v>CS26-T067-1-1</v>
      </c>
      <c r="C1281" s="177" t="str">
        <f t="shared" si="39"/>
        <v>CS26-TY67R</v>
      </c>
      <c r="D1281" s="177" t="s">
        <v>2567</v>
      </c>
      <c r="E1281" s="177" t="str">
        <f>VLOOKUP(H1281,通道基本信息!B:K,6,0)</f>
        <v>T</v>
      </c>
      <c r="F1281" s="177" t="str">
        <f>VLOOKUP(H1281,通道基本信息!B:K,5,0)</f>
        <v>Y</v>
      </c>
      <c r="G1281" s="177" t="str">
        <f>VLOOKUP(H1281,通道基本信息!B:K,8,0)</f>
        <v>R</v>
      </c>
      <c r="H1281" s="177" t="s">
        <v>2568</v>
      </c>
      <c r="I1281" s="177">
        <v>1</v>
      </c>
      <c r="J1281" s="177">
        <v>96</v>
      </c>
      <c r="K1281" s="177">
        <v>19956</v>
      </c>
      <c r="L1281" s="177">
        <v>20052</v>
      </c>
      <c r="M1281" s="177"/>
      <c r="N1281" s="177" t="s">
        <v>2569</v>
      </c>
      <c r="O1281" s="2" t="str">
        <f>VLOOKUP(H1281,通道基本信息!B:L,3,FALSE)</f>
        <v>CS26</v>
      </c>
    </row>
    <row r="1282" s="2" customFormat="1" ht="13.5" hidden="1" customHeight="1" spans="1:15">
      <c r="A1282" s="177">
        <v>1279</v>
      </c>
      <c r="B1282" s="177" t="str">
        <f t="shared" si="40"/>
        <v>CS26-T068-1-1</v>
      </c>
      <c r="C1282" s="177" t="str">
        <f t="shared" si="39"/>
        <v>CS26-TY68R</v>
      </c>
      <c r="D1282" s="177" t="s">
        <v>2570</v>
      </c>
      <c r="E1282" s="177" t="str">
        <f>VLOOKUP(H1282,通道基本信息!B:K,6,0)</f>
        <v>T</v>
      </c>
      <c r="F1282" s="177" t="str">
        <f>VLOOKUP(H1282,通道基本信息!B:K,5,0)</f>
        <v>Y</v>
      </c>
      <c r="G1282" s="177" t="str">
        <f>VLOOKUP(H1282,通道基本信息!B:K,8,0)</f>
        <v>R</v>
      </c>
      <c r="H1282" s="177" t="s">
        <v>2571</v>
      </c>
      <c r="I1282" s="177">
        <v>1</v>
      </c>
      <c r="J1282" s="177">
        <v>96</v>
      </c>
      <c r="K1282" s="177">
        <v>19600</v>
      </c>
      <c r="L1282" s="177">
        <v>19696</v>
      </c>
      <c r="M1282" s="177"/>
      <c r="N1282" s="177" t="s">
        <v>2572</v>
      </c>
      <c r="O1282" s="2" t="str">
        <f>VLOOKUP(H1282,通道基本信息!B:L,3,FALSE)</f>
        <v>CS26</v>
      </c>
    </row>
    <row r="1283" s="2" customFormat="1" ht="13.5" hidden="1" customHeight="1" spans="1:15">
      <c r="A1283" s="177">
        <v>1280</v>
      </c>
      <c r="B1283" s="177" t="str">
        <f t="shared" si="40"/>
        <v>CS26-T069-1-1</v>
      </c>
      <c r="C1283" s="177" t="str">
        <f t="shared" si="39"/>
        <v>CS26-TY69R</v>
      </c>
      <c r="D1283" s="177" t="s">
        <v>2573</v>
      </c>
      <c r="E1283" s="177" t="str">
        <f>VLOOKUP(H1283,通道基本信息!B:K,6,0)</f>
        <v>T</v>
      </c>
      <c r="F1283" s="177" t="str">
        <f>VLOOKUP(H1283,通道基本信息!B:K,5,0)</f>
        <v>Y</v>
      </c>
      <c r="G1283" s="177" t="str">
        <f>VLOOKUP(H1283,通道基本信息!B:K,8,0)</f>
        <v>R</v>
      </c>
      <c r="H1283" s="177" t="s">
        <v>2574</v>
      </c>
      <c r="I1283" s="177">
        <v>1</v>
      </c>
      <c r="J1283" s="177">
        <v>96</v>
      </c>
      <c r="K1283" s="177">
        <v>20066</v>
      </c>
      <c r="L1283" s="177">
        <v>20162</v>
      </c>
      <c r="M1283" s="177"/>
      <c r="N1283" s="177" t="s">
        <v>2575</v>
      </c>
      <c r="O1283" s="2" t="str">
        <f>VLOOKUP(H1283,通道基本信息!B:L,3,FALSE)</f>
        <v>CS26</v>
      </c>
    </row>
    <row r="1284" s="2" customFormat="1" ht="13.5" hidden="1" customHeight="1" spans="1:15">
      <c r="A1284" s="177">
        <v>1281</v>
      </c>
      <c r="B1284" s="177" t="str">
        <f t="shared" si="40"/>
        <v>CS26-T070-1-1</v>
      </c>
      <c r="C1284" s="177" t="str">
        <f t="shared" ref="C1284:C1347" si="41">O1284&amp;"-"&amp;D1284</f>
        <v>CS26-TY70R</v>
      </c>
      <c r="D1284" s="177" t="s">
        <v>2576</v>
      </c>
      <c r="E1284" s="177" t="str">
        <f>VLOOKUP(H1284,通道基本信息!B:K,6,0)</f>
        <v>T</v>
      </c>
      <c r="F1284" s="177" t="str">
        <f>VLOOKUP(H1284,通道基本信息!B:K,5,0)</f>
        <v>Y</v>
      </c>
      <c r="G1284" s="177" t="str">
        <f>VLOOKUP(H1284,通道基本信息!B:K,8,0)</f>
        <v>R</v>
      </c>
      <c r="H1284" s="177" t="s">
        <v>2577</v>
      </c>
      <c r="I1284" s="177">
        <v>1</v>
      </c>
      <c r="J1284" s="177">
        <v>96</v>
      </c>
      <c r="K1284" s="177">
        <v>20066</v>
      </c>
      <c r="L1284" s="177">
        <v>20162</v>
      </c>
      <c r="M1284" s="177"/>
      <c r="N1284" s="177" t="s">
        <v>2578</v>
      </c>
      <c r="O1284" s="2" t="str">
        <f>VLOOKUP(H1284,通道基本信息!B:L,3,FALSE)</f>
        <v>CS26</v>
      </c>
    </row>
    <row r="1285" s="2" customFormat="1" ht="13.5" hidden="1" customHeight="1" spans="1:15">
      <c r="A1285" s="177">
        <v>1282</v>
      </c>
      <c r="B1285" s="177" t="str">
        <f t="shared" si="40"/>
        <v>CS26-T071-1-1</v>
      </c>
      <c r="C1285" s="177" t="str">
        <f t="shared" si="41"/>
        <v>CS26-TY71L</v>
      </c>
      <c r="D1285" s="177" t="s">
        <v>2579</v>
      </c>
      <c r="E1285" s="177" t="str">
        <f>VLOOKUP(H1285,通道基本信息!B:K,6,0)</f>
        <v>T</v>
      </c>
      <c r="F1285" s="177" t="str">
        <f>VLOOKUP(H1285,通道基本信息!B:K,5,0)</f>
        <v>Y</v>
      </c>
      <c r="G1285" s="177" t="str">
        <f>VLOOKUP(H1285,通道基本信息!B:K,8,0)</f>
        <v>L</v>
      </c>
      <c r="H1285" s="177" t="s">
        <v>2580</v>
      </c>
      <c r="I1285" s="177">
        <v>1</v>
      </c>
      <c r="J1285" s="177">
        <v>132</v>
      </c>
      <c r="K1285" s="177">
        <v>19448</v>
      </c>
      <c r="L1285" s="177">
        <v>19580</v>
      </c>
      <c r="M1285" s="177"/>
      <c r="N1285" s="177" t="s">
        <v>2581</v>
      </c>
      <c r="O1285" s="2" t="str">
        <f>VLOOKUP(H1285,通道基本信息!B:L,3,FALSE)</f>
        <v>CS26</v>
      </c>
    </row>
    <row r="1286" s="2" customFormat="1" ht="13.5" hidden="1" customHeight="1" spans="1:15">
      <c r="A1286" s="177">
        <v>1283</v>
      </c>
      <c r="B1286" s="177" t="str">
        <f t="shared" si="40"/>
        <v>CS26-T072-1-1</v>
      </c>
      <c r="C1286" s="177" t="str">
        <f t="shared" si="41"/>
        <v>CS26-TY72R</v>
      </c>
      <c r="D1286" s="177" t="s">
        <v>2582</v>
      </c>
      <c r="E1286" s="177" t="str">
        <f>VLOOKUP(H1286,通道基本信息!B:K,6,0)</f>
        <v>T</v>
      </c>
      <c r="F1286" s="177" t="str">
        <f>VLOOKUP(H1286,通道基本信息!B:K,5,0)</f>
        <v>Y</v>
      </c>
      <c r="G1286" s="177" t="str">
        <f>VLOOKUP(H1286,通道基本信息!B:K,8,0)</f>
        <v>R</v>
      </c>
      <c r="H1286" s="177" t="s">
        <v>2583</v>
      </c>
      <c r="I1286" s="177">
        <v>1</v>
      </c>
      <c r="J1286" s="177">
        <v>96</v>
      </c>
      <c r="K1286" s="177">
        <v>19846</v>
      </c>
      <c r="L1286" s="177">
        <v>19942</v>
      </c>
      <c r="M1286" s="177"/>
      <c r="N1286" s="177" t="s">
        <v>2584</v>
      </c>
      <c r="O1286" s="2" t="str">
        <f>VLOOKUP(H1286,通道基本信息!B:L,3,FALSE)</f>
        <v>CS26</v>
      </c>
    </row>
    <row r="1287" s="2" customFormat="1" ht="13.5" hidden="1" customHeight="1" spans="1:15">
      <c r="A1287" s="177">
        <v>1284</v>
      </c>
      <c r="B1287" s="177" t="str">
        <f t="shared" si="40"/>
        <v>CS26-T073-1-1</v>
      </c>
      <c r="C1287" s="177" t="str">
        <f t="shared" si="41"/>
        <v>CS26-TY73R</v>
      </c>
      <c r="D1287" s="177" t="s">
        <v>2585</v>
      </c>
      <c r="E1287" s="177" t="str">
        <f>VLOOKUP(H1287,通道基本信息!B:K,6,0)</f>
        <v>T</v>
      </c>
      <c r="F1287" s="177" t="str">
        <f>VLOOKUP(H1287,通道基本信息!B:K,5,0)</f>
        <v>Y</v>
      </c>
      <c r="G1287" s="177" t="str">
        <f>VLOOKUP(H1287,通道基本信息!B:K,8,0)</f>
        <v>R</v>
      </c>
      <c r="H1287" s="177" t="s">
        <v>2586</v>
      </c>
      <c r="I1287" s="177">
        <v>1</v>
      </c>
      <c r="J1287" s="177">
        <v>132</v>
      </c>
      <c r="K1287" s="177">
        <v>19276</v>
      </c>
      <c r="L1287" s="177">
        <v>19408</v>
      </c>
      <c r="M1287" s="177"/>
      <c r="N1287" s="177" t="s">
        <v>2587</v>
      </c>
      <c r="O1287" s="2" t="str">
        <f>VLOOKUP(H1287,通道基本信息!B:L,3,FALSE)</f>
        <v>CS26</v>
      </c>
    </row>
    <row r="1288" s="2" customFormat="1" ht="13.5" hidden="1" customHeight="1" spans="1:15">
      <c r="A1288" s="177">
        <v>1285</v>
      </c>
      <c r="B1288" s="177" t="str">
        <f t="shared" si="40"/>
        <v>CS26-T074-1-1</v>
      </c>
      <c r="C1288" s="177" t="str">
        <f t="shared" si="41"/>
        <v>CS26-TY74R</v>
      </c>
      <c r="D1288" s="177" t="s">
        <v>2588</v>
      </c>
      <c r="E1288" s="177" t="str">
        <f>VLOOKUP(H1288,通道基本信息!B:K,6,0)</f>
        <v>T</v>
      </c>
      <c r="F1288" s="177" t="str">
        <f>VLOOKUP(H1288,通道基本信息!B:K,5,0)</f>
        <v>Y</v>
      </c>
      <c r="G1288" s="177" t="str">
        <f>VLOOKUP(H1288,通道基本信息!B:K,8,0)</f>
        <v>R</v>
      </c>
      <c r="H1288" s="177" t="s">
        <v>2589</v>
      </c>
      <c r="I1288" s="177">
        <v>1</v>
      </c>
      <c r="J1288" s="177">
        <v>96</v>
      </c>
      <c r="K1288" s="177">
        <v>19600</v>
      </c>
      <c r="L1288" s="177">
        <v>19696</v>
      </c>
      <c r="M1288" s="177"/>
      <c r="N1288" s="177" t="s">
        <v>2590</v>
      </c>
      <c r="O1288" s="2" t="str">
        <f>VLOOKUP(H1288,通道基本信息!B:L,3,FALSE)</f>
        <v>CS26</v>
      </c>
    </row>
    <row r="1289" s="2" customFormat="1" ht="13.5" hidden="1" customHeight="1" spans="1:15">
      <c r="A1289" s="177">
        <v>1286</v>
      </c>
      <c r="B1289" s="177" t="str">
        <f t="shared" si="40"/>
        <v>CS26-T075-1-1</v>
      </c>
      <c r="C1289" s="177" t="str">
        <f t="shared" si="41"/>
        <v>CS26-TY75L</v>
      </c>
      <c r="D1289" s="177" t="s">
        <v>2591</v>
      </c>
      <c r="E1289" s="177" t="str">
        <f>VLOOKUP(H1289,通道基本信息!B:K,6,0)</f>
        <v>T</v>
      </c>
      <c r="F1289" s="177" t="str">
        <f>VLOOKUP(H1289,通道基本信息!B:K,5,0)</f>
        <v>Y</v>
      </c>
      <c r="G1289" s="177" t="str">
        <f>VLOOKUP(H1289,通道基本信息!B:K,8,0)</f>
        <v>L</v>
      </c>
      <c r="H1289" s="177" t="s">
        <v>2592</v>
      </c>
      <c r="I1289" s="177">
        <v>1</v>
      </c>
      <c r="J1289" s="177">
        <v>96</v>
      </c>
      <c r="K1289" s="177">
        <v>19710</v>
      </c>
      <c r="L1289" s="177">
        <v>19806</v>
      </c>
      <c r="M1289" s="177"/>
      <c r="N1289" s="177" t="s">
        <v>2593</v>
      </c>
      <c r="O1289" s="2" t="str">
        <f>VLOOKUP(H1289,通道基本信息!B:L,3,FALSE)</f>
        <v>CS26</v>
      </c>
    </row>
    <row r="1290" s="2" customFormat="1" ht="13.5" hidden="1" customHeight="1" spans="1:15">
      <c r="A1290" s="177">
        <v>1287</v>
      </c>
      <c r="B1290" s="177" t="str">
        <f t="shared" si="40"/>
        <v>CS26-T076-1-1</v>
      </c>
      <c r="C1290" s="177" t="str">
        <f t="shared" si="41"/>
        <v>CS26-TY76L</v>
      </c>
      <c r="D1290" s="177" t="s">
        <v>2594</v>
      </c>
      <c r="E1290" s="177" t="str">
        <f>VLOOKUP(H1290,通道基本信息!B:K,6,0)</f>
        <v>T</v>
      </c>
      <c r="F1290" s="177" t="str">
        <f>VLOOKUP(H1290,通道基本信息!B:K,5,0)</f>
        <v>Y</v>
      </c>
      <c r="G1290" s="177" t="str">
        <f>VLOOKUP(H1290,通道基本信息!B:K,8,0)</f>
        <v>L</v>
      </c>
      <c r="H1290" s="177" t="s">
        <v>2595</v>
      </c>
      <c r="I1290" s="177">
        <v>1</v>
      </c>
      <c r="J1290" s="177">
        <v>96</v>
      </c>
      <c r="K1290" s="177">
        <v>19600</v>
      </c>
      <c r="L1290" s="177">
        <v>19696</v>
      </c>
      <c r="M1290" s="177"/>
      <c r="N1290" s="177" t="s">
        <v>2596</v>
      </c>
      <c r="O1290" s="2" t="str">
        <f>VLOOKUP(H1290,通道基本信息!B:L,3,FALSE)</f>
        <v>CS26</v>
      </c>
    </row>
    <row r="1291" s="2" customFormat="1" ht="13.5" hidden="1" customHeight="1" spans="1:15">
      <c r="A1291" s="177">
        <v>1288</v>
      </c>
      <c r="B1291" s="177" t="str">
        <f t="shared" si="40"/>
        <v>CS26-T077-1-1</v>
      </c>
      <c r="C1291" s="177" t="str">
        <f t="shared" si="41"/>
        <v>CS26-TY77L</v>
      </c>
      <c r="D1291" s="177" t="s">
        <v>2597</v>
      </c>
      <c r="E1291" s="177" t="str">
        <f>VLOOKUP(H1291,通道基本信息!B:K,6,0)</f>
        <v>T</v>
      </c>
      <c r="F1291" s="177" t="str">
        <f>VLOOKUP(H1291,通道基本信息!B:K,5,0)</f>
        <v>Y</v>
      </c>
      <c r="G1291" s="177" t="str">
        <f>VLOOKUP(H1291,通道基本信息!B:K,8,0)</f>
        <v>L</v>
      </c>
      <c r="H1291" s="177" t="s">
        <v>2598</v>
      </c>
      <c r="I1291" s="177">
        <v>1</v>
      </c>
      <c r="J1291" s="177">
        <v>132</v>
      </c>
      <c r="K1291" s="177">
        <v>19448</v>
      </c>
      <c r="L1291" s="177">
        <v>19580</v>
      </c>
      <c r="M1291" s="177"/>
      <c r="N1291" s="177" t="s">
        <v>2599</v>
      </c>
      <c r="O1291" s="2" t="str">
        <f>VLOOKUP(H1291,通道基本信息!B:L,3,FALSE)</f>
        <v>CS26</v>
      </c>
    </row>
    <row r="1292" s="2" customFormat="1" ht="13.5" hidden="1" customHeight="1" spans="1:15">
      <c r="A1292" s="177">
        <v>1289</v>
      </c>
      <c r="B1292" s="177" t="str">
        <f t="shared" si="40"/>
        <v>CS26-T078-1-1</v>
      </c>
      <c r="C1292" s="177" t="str">
        <f t="shared" si="41"/>
        <v>CS26-TY78L</v>
      </c>
      <c r="D1292" s="177" t="s">
        <v>2600</v>
      </c>
      <c r="E1292" s="177" t="str">
        <f>VLOOKUP(H1292,通道基本信息!B:K,6,0)</f>
        <v>T</v>
      </c>
      <c r="F1292" s="177" t="str">
        <f>VLOOKUP(H1292,通道基本信息!B:K,5,0)</f>
        <v>Y</v>
      </c>
      <c r="G1292" s="177" t="str">
        <f>VLOOKUP(H1292,通道基本信息!B:K,8,0)</f>
        <v>L</v>
      </c>
      <c r="H1292" s="177" t="s">
        <v>2601</v>
      </c>
      <c r="I1292" s="177">
        <v>1</v>
      </c>
      <c r="J1292" s="177">
        <v>132</v>
      </c>
      <c r="K1292" s="177">
        <v>19276</v>
      </c>
      <c r="L1292" s="177">
        <v>19408</v>
      </c>
      <c r="M1292" s="177"/>
      <c r="N1292" s="177" t="s">
        <v>2602</v>
      </c>
      <c r="O1292" s="2" t="str">
        <f>VLOOKUP(H1292,通道基本信息!B:L,3,FALSE)</f>
        <v>CS26</v>
      </c>
    </row>
    <row r="1293" s="2" customFormat="1" ht="13.5" hidden="1" customHeight="1" spans="1:15">
      <c r="A1293" s="177">
        <v>1290</v>
      </c>
      <c r="B1293" s="177" t="str">
        <f t="shared" si="40"/>
        <v>CS26-T079-1-1</v>
      </c>
      <c r="C1293" s="177" t="str">
        <f t="shared" si="41"/>
        <v>CS26-TY79R</v>
      </c>
      <c r="D1293" s="177" t="s">
        <v>2603</v>
      </c>
      <c r="E1293" s="177" t="str">
        <f>VLOOKUP(H1293,通道基本信息!B:K,6,0)</f>
        <v>T</v>
      </c>
      <c r="F1293" s="177" t="str">
        <f>VLOOKUP(H1293,通道基本信息!B:K,5,0)</f>
        <v>Y</v>
      </c>
      <c r="G1293" s="177" t="str">
        <f>VLOOKUP(H1293,通道基本信息!B:K,8,0)</f>
        <v>R</v>
      </c>
      <c r="H1293" s="177" t="s">
        <v>2604</v>
      </c>
      <c r="I1293" s="177">
        <v>1</v>
      </c>
      <c r="J1293" s="177">
        <v>96</v>
      </c>
      <c r="K1293" s="177">
        <v>19956</v>
      </c>
      <c r="L1293" s="177">
        <v>20052</v>
      </c>
      <c r="M1293" s="177"/>
      <c r="N1293" s="177" t="s">
        <v>2605</v>
      </c>
      <c r="O1293" s="2" t="str">
        <f>VLOOKUP(H1293,通道基本信息!B:L,3,FALSE)</f>
        <v>CS26</v>
      </c>
    </row>
    <row r="1294" s="2" customFormat="1" ht="13.5" hidden="1" customHeight="1" spans="1:15">
      <c r="A1294" s="177">
        <v>1291</v>
      </c>
      <c r="B1294" s="177" t="str">
        <f t="shared" si="40"/>
        <v>CS26-T080-1-1</v>
      </c>
      <c r="C1294" s="177" t="str">
        <f t="shared" si="41"/>
        <v>CS26-TY80L</v>
      </c>
      <c r="D1294" s="177" t="s">
        <v>2606</v>
      </c>
      <c r="E1294" s="177" t="str">
        <f>VLOOKUP(H1294,通道基本信息!B:K,6,0)</f>
        <v>T</v>
      </c>
      <c r="F1294" s="177" t="str">
        <f>VLOOKUP(H1294,通道基本信息!B:K,5,0)</f>
        <v>Y</v>
      </c>
      <c r="G1294" s="177" t="str">
        <f>VLOOKUP(H1294,通道基本信息!B:K,8,0)</f>
        <v>L</v>
      </c>
      <c r="H1294" s="177" t="s">
        <v>2607</v>
      </c>
      <c r="I1294" s="177">
        <v>1</v>
      </c>
      <c r="J1294" s="177">
        <v>96</v>
      </c>
      <c r="K1294" s="177">
        <v>19846</v>
      </c>
      <c r="L1294" s="177">
        <v>19942</v>
      </c>
      <c r="M1294" s="177"/>
      <c r="N1294" s="177" t="s">
        <v>2608</v>
      </c>
      <c r="O1294" s="2" t="str">
        <f>VLOOKUP(H1294,通道基本信息!B:L,3,FALSE)</f>
        <v>CS26</v>
      </c>
    </row>
    <row r="1295" s="2" customFormat="1" ht="13.5" hidden="1" customHeight="1" spans="1:15">
      <c r="A1295" s="177">
        <v>1292</v>
      </c>
      <c r="B1295" s="177" t="str">
        <f t="shared" si="40"/>
        <v>CS26-T081-1-1</v>
      </c>
      <c r="C1295" s="177" t="str">
        <f t="shared" si="41"/>
        <v>CS26-TY81L</v>
      </c>
      <c r="D1295" s="177" t="s">
        <v>2609</v>
      </c>
      <c r="E1295" s="177" t="str">
        <f>VLOOKUP(H1295,通道基本信息!B:K,6,0)</f>
        <v>T</v>
      </c>
      <c r="F1295" s="177" t="str">
        <f>VLOOKUP(H1295,通道基本信息!B:K,5,0)</f>
        <v>Y</v>
      </c>
      <c r="G1295" s="177" t="str">
        <f>VLOOKUP(H1295,通道基本信息!B:K,8,0)</f>
        <v>L</v>
      </c>
      <c r="H1295" s="177" t="s">
        <v>2610</v>
      </c>
      <c r="I1295" s="177">
        <v>1</v>
      </c>
      <c r="J1295" s="177">
        <v>96</v>
      </c>
      <c r="K1295" s="177">
        <v>19956</v>
      </c>
      <c r="L1295" s="177">
        <v>20052</v>
      </c>
      <c r="M1295" s="177"/>
      <c r="N1295" s="177" t="s">
        <v>2611</v>
      </c>
      <c r="O1295" s="2" t="str">
        <f>VLOOKUP(H1295,通道基本信息!B:L,3,FALSE)</f>
        <v>CS26</v>
      </c>
    </row>
    <row r="1296" s="2" customFormat="1" ht="13.5" hidden="1" customHeight="1" spans="1:15">
      <c r="A1296" s="177">
        <v>1293</v>
      </c>
      <c r="B1296" s="177" t="str">
        <f t="shared" si="40"/>
        <v>CS26-T082-1-1</v>
      </c>
      <c r="C1296" s="177" t="str">
        <f t="shared" si="41"/>
        <v>CS26-TY82L</v>
      </c>
      <c r="D1296" s="177" t="s">
        <v>2612</v>
      </c>
      <c r="E1296" s="177" t="str">
        <f>VLOOKUP(H1296,通道基本信息!B:K,6,0)</f>
        <v>T</v>
      </c>
      <c r="F1296" s="177" t="str">
        <f>VLOOKUP(H1296,通道基本信息!B:K,5,0)</f>
        <v>Y</v>
      </c>
      <c r="G1296" s="177" t="str">
        <f>VLOOKUP(H1296,通道基本信息!B:K,8,0)</f>
        <v>L</v>
      </c>
      <c r="H1296" s="177" t="s">
        <v>2613</v>
      </c>
      <c r="I1296" s="177">
        <v>1</v>
      </c>
      <c r="J1296" s="177">
        <v>132</v>
      </c>
      <c r="K1296" s="177">
        <v>19276</v>
      </c>
      <c r="L1296" s="177">
        <v>19408</v>
      </c>
      <c r="M1296" s="177"/>
      <c r="N1296" s="177" t="s">
        <v>2614</v>
      </c>
      <c r="O1296" s="2" t="str">
        <f>VLOOKUP(H1296,通道基本信息!B:L,3,FALSE)</f>
        <v>CS26</v>
      </c>
    </row>
    <row r="1297" s="2" customFormat="1" ht="13.5" hidden="1" customHeight="1" spans="1:15">
      <c r="A1297" s="177">
        <v>1294</v>
      </c>
      <c r="B1297" s="177" t="str">
        <f t="shared" si="40"/>
        <v>CS26-T083-1-1</v>
      </c>
      <c r="C1297" s="177" t="str">
        <f t="shared" si="41"/>
        <v>CS26-TY83L</v>
      </c>
      <c r="D1297" s="177" t="s">
        <v>2615</v>
      </c>
      <c r="E1297" s="177" t="str">
        <f>VLOOKUP(H1297,通道基本信息!B:K,6,0)</f>
        <v>T</v>
      </c>
      <c r="F1297" s="177" t="str">
        <f>VLOOKUP(H1297,通道基本信息!B:K,5,0)</f>
        <v>Y</v>
      </c>
      <c r="G1297" s="177" t="str">
        <f>VLOOKUP(H1297,通道基本信息!B:K,8,0)</f>
        <v>L</v>
      </c>
      <c r="H1297" s="177" t="s">
        <v>2616</v>
      </c>
      <c r="I1297" s="177">
        <v>1</v>
      </c>
      <c r="J1297" s="177">
        <v>96</v>
      </c>
      <c r="K1297" s="177">
        <v>20066</v>
      </c>
      <c r="L1297" s="177">
        <v>20162</v>
      </c>
      <c r="M1297" s="177"/>
      <c r="N1297" s="177" t="s">
        <v>2617</v>
      </c>
      <c r="O1297" s="2" t="str">
        <f>VLOOKUP(H1297,通道基本信息!B:L,3,FALSE)</f>
        <v>CS26</v>
      </c>
    </row>
    <row r="1298" s="2" customFormat="1" ht="13.5" hidden="1" customHeight="1" spans="1:15">
      <c r="A1298" s="177">
        <v>1295</v>
      </c>
      <c r="B1298" s="177" t="str">
        <f t="shared" si="40"/>
        <v>CS26-T084-1-1</v>
      </c>
      <c r="C1298" s="177" t="str">
        <f t="shared" si="41"/>
        <v>CS26-TY84R</v>
      </c>
      <c r="D1298" s="177" t="s">
        <v>2618</v>
      </c>
      <c r="E1298" s="177" t="str">
        <f>VLOOKUP(H1298,通道基本信息!B:K,6,0)</f>
        <v>T</v>
      </c>
      <c r="F1298" s="177" t="str">
        <f>VLOOKUP(H1298,通道基本信息!B:K,5,0)</f>
        <v>Y</v>
      </c>
      <c r="G1298" s="177" t="str">
        <f>VLOOKUP(H1298,通道基本信息!B:K,8,0)</f>
        <v>R</v>
      </c>
      <c r="H1298" s="177" t="s">
        <v>2619</v>
      </c>
      <c r="I1298" s="177">
        <v>1</v>
      </c>
      <c r="J1298" s="177">
        <v>96</v>
      </c>
      <c r="K1298" s="177">
        <v>19846</v>
      </c>
      <c r="L1298" s="177">
        <v>19942</v>
      </c>
      <c r="M1298" s="177"/>
      <c r="N1298" s="177" t="s">
        <v>2620</v>
      </c>
      <c r="O1298" s="2" t="str">
        <f>VLOOKUP(H1298,通道基本信息!B:L,3,FALSE)</f>
        <v>CS26</v>
      </c>
    </row>
    <row r="1299" s="2" customFormat="1" ht="13.5" hidden="1" customHeight="1" spans="1:15">
      <c r="A1299" s="177">
        <v>1296</v>
      </c>
      <c r="B1299" s="177" t="str">
        <f t="shared" si="40"/>
        <v>CS26-T085-1-1</v>
      </c>
      <c r="C1299" s="177" t="str">
        <f t="shared" si="41"/>
        <v>CS26-TY85R</v>
      </c>
      <c r="D1299" s="177" t="s">
        <v>2621</v>
      </c>
      <c r="E1299" s="177" t="str">
        <f>VLOOKUP(H1299,通道基本信息!B:K,6,0)</f>
        <v>T</v>
      </c>
      <c r="F1299" s="177" t="str">
        <f>VLOOKUP(H1299,通道基本信息!B:K,5,0)</f>
        <v>Y</v>
      </c>
      <c r="G1299" s="177" t="str">
        <f>VLOOKUP(H1299,通道基本信息!B:K,8,0)</f>
        <v>R</v>
      </c>
      <c r="H1299" s="177" t="s">
        <v>2622</v>
      </c>
      <c r="I1299" s="177">
        <v>1</v>
      </c>
      <c r="J1299" s="177">
        <v>96</v>
      </c>
      <c r="K1299" s="177">
        <v>19710</v>
      </c>
      <c r="L1299" s="177">
        <v>19806</v>
      </c>
      <c r="M1299" s="177"/>
      <c r="N1299" s="177" t="s">
        <v>2623</v>
      </c>
      <c r="O1299" s="2" t="str">
        <f>VLOOKUP(H1299,通道基本信息!B:L,3,FALSE)</f>
        <v>CS26</v>
      </c>
    </row>
    <row r="1300" s="2" customFormat="1" ht="13.5" hidden="1" customHeight="1" spans="1:15">
      <c r="A1300" s="177">
        <v>1297</v>
      </c>
      <c r="B1300" s="177" t="str">
        <f t="shared" si="40"/>
        <v>CS26-T086-1-1</v>
      </c>
      <c r="C1300" s="177" t="str">
        <f t="shared" si="41"/>
        <v>CS26-TY86R</v>
      </c>
      <c r="D1300" s="177" t="s">
        <v>2624</v>
      </c>
      <c r="E1300" s="177" t="str">
        <f>VLOOKUP(H1300,通道基本信息!B:K,6,0)</f>
        <v>T</v>
      </c>
      <c r="F1300" s="177" t="str">
        <f>VLOOKUP(H1300,通道基本信息!B:K,5,0)</f>
        <v>Y</v>
      </c>
      <c r="G1300" s="177" t="str">
        <f>VLOOKUP(H1300,通道基本信息!B:K,8,0)</f>
        <v>R</v>
      </c>
      <c r="H1300" s="177" t="s">
        <v>2625</v>
      </c>
      <c r="I1300" s="177">
        <v>1</v>
      </c>
      <c r="J1300" s="177">
        <v>132</v>
      </c>
      <c r="K1300" s="177">
        <v>19448</v>
      </c>
      <c r="L1300" s="177">
        <v>19580</v>
      </c>
      <c r="M1300" s="177"/>
      <c r="N1300" s="177" t="s">
        <v>2626</v>
      </c>
      <c r="O1300" s="2" t="str">
        <f>VLOOKUP(H1300,通道基本信息!B:L,3,FALSE)</f>
        <v>CS26</v>
      </c>
    </row>
    <row r="1301" s="2" customFormat="1" ht="13.5" hidden="1" customHeight="1" spans="1:15">
      <c r="A1301" s="177">
        <v>1298</v>
      </c>
      <c r="B1301" s="177" t="str">
        <f t="shared" si="40"/>
        <v>CS26-T087-1-1</v>
      </c>
      <c r="C1301" s="177" t="str">
        <f t="shared" si="41"/>
        <v>CS26-TY87L</v>
      </c>
      <c r="D1301" s="177" t="s">
        <v>2627</v>
      </c>
      <c r="E1301" s="177" t="str">
        <f>VLOOKUP(H1301,通道基本信息!B:K,6,0)</f>
        <v>T</v>
      </c>
      <c r="F1301" s="177" t="str">
        <f>VLOOKUP(H1301,通道基本信息!B:K,5,0)</f>
        <v>Y</v>
      </c>
      <c r="G1301" s="177" t="str">
        <f>VLOOKUP(H1301,通道基本信息!B:K,8,0)</f>
        <v>L</v>
      </c>
      <c r="H1301" s="177" t="s">
        <v>2628</v>
      </c>
      <c r="I1301" s="177">
        <v>1</v>
      </c>
      <c r="J1301" s="177">
        <v>96</v>
      </c>
      <c r="K1301" s="177">
        <v>19600</v>
      </c>
      <c r="L1301" s="177">
        <v>19696</v>
      </c>
      <c r="M1301" s="177"/>
      <c r="N1301" s="177" t="s">
        <v>2629</v>
      </c>
      <c r="O1301" s="2" t="str">
        <f>VLOOKUP(H1301,通道基本信息!B:L,3,FALSE)</f>
        <v>CS26</v>
      </c>
    </row>
    <row r="1302" s="2" customFormat="1" ht="13.5" hidden="1" customHeight="1" spans="1:15">
      <c r="A1302" s="177">
        <v>1299</v>
      </c>
      <c r="B1302" s="177" t="str">
        <f t="shared" si="40"/>
        <v>CS26-T088-1-1</v>
      </c>
      <c r="C1302" s="177" t="str">
        <f t="shared" si="41"/>
        <v>CS26-TY88R</v>
      </c>
      <c r="D1302" s="177" t="s">
        <v>2630</v>
      </c>
      <c r="E1302" s="177" t="str">
        <f>VLOOKUP(H1302,通道基本信息!B:K,6,0)</f>
        <v>T</v>
      </c>
      <c r="F1302" s="177" t="str">
        <f>VLOOKUP(H1302,通道基本信息!B:K,5,0)</f>
        <v>Y</v>
      </c>
      <c r="G1302" s="177" t="str">
        <f>VLOOKUP(H1302,通道基本信息!B:K,8,0)</f>
        <v>R</v>
      </c>
      <c r="H1302" s="177" t="s">
        <v>2631</v>
      </c>
      <c r="I1302" s="177">
        <v>1</v>
      </c>
      <c r="J1302" s="177">
        <v>96</v>
      </c>
      <c r="K1302" s="177">
        <v>19710</v>
      </c>
      <c r="L1302" s="177">
        <v>19806</v>
      </c>
      <c r="M1302" s="177"/>
      <c r="N1302" s="177" t="s">
        <v>2632</v>
      </c>
      <c r="O1302" s="2" t="str">
        <f>VLOOKUP(H1302,通道基本信息!B:L,3,FALSE)</f>
        <v>CS26</v>
      </c>
    </row>
    <row r="1303" s="2" customFormat="1" ht="13.5" hidden="1" customHeight="1" spans="1:15">
      <c r="A1303" s="177">
        <v>1300</v>
      </c>
      <c r="B1303" s="177" t="str">
        <f t="shared" si="40"/>
        <v>CS26-T089-1-1</v>
      </c>
      <c r="C1303" s="177" t="str">
        <f t="shared" si="41"/>
        <v>CS26-TY89L</v>
      </c>
      <c r="D1303" s="177" t="s">
        <v>2633</v>
      </c>
      <c r="E1303" s="177" t="str">
        <f>VLOOKUP(H1303,通道基本信息!B:K,6,0)</f>
        <v>T</v>
      </c>
      <c r="F1303" s="177" t="str">
        <f>VLOOKUP(H1303,通道基本信息!B:K,5,0)</f>
        <v>Y</v>
      </c>
      <c r="G1303" s="177" t="str">
        <f>VLOOKUP(H1303,通道基本信息!B:K,8,0)</f>
        <v>L</v>
      </c>
      <c r="H1303" s="177" t="s">
        <v>2634</v>
      </c>
      <c r="I1303" s="177">
        <v>1</v>
      </c>
      <c r="J1303" s="177">
        <v>96</v>
      </c>
      <c r="K1303" s="177">
        <v>19160</v>
      </c>
      <c r="L1303" s="177">
        <v>19256</v>
      </c>
      <c r="M1303" s="177"/>
      <c r="N1303" s="177" t="s">
        <v>2635</v>
      </c>
      <c r="O1303" s="2" t="str">
        <f>VLOOKUP(H1303,通道基本信息!B:L,3,FALSE)</f>
        <v>CS26</v>
      </c>
    </row>
    <row r="1304" s="2" customFormat="1" ht="13.5" hidden="1" customHeight="1" spans="1:15">
      <c r="A1304" s="177">
        <v>1301</v>
      </c>
      <c r="B1304" s="177" t="str">
        <f t="shared" si="40"/>
        <v>CS26-T090-1-1</v>
      </c>
      <c r="C1304" s="177" t="str">
        <f t="shared" si="41"/>
        <v>CS26-TY90R</v>
      </c>
      <c r="D1304" s="177" t="s">
        <v>2636</v>
      </c>
      <c r="E1304" s="177" t="str">
        <f>VLOOKUP(H1304,通道基本信息!B:K,6,0)</f>
        <v>T</v>
      </c>
      <c r="F1304" s="177" t="str">
        <f>VLOOKUP(H1304,通道基本信息!B:K,5,0)</f>
        <v>Y</v>
      </c>
      <c r="G1304" s="177" t="str">
        <f>VLOOKUP(H1304,通道基本信息!B:K,8,0)</f>
        <v>R</v>
      </c>
      <c r="H1304" s="177" t="s">
        <v>2637</v>
      </c>
      <c r="I1304" s="177">
        <v>1</v>
      </c>
      <c r="J1304" s="177">
        <v>96</v>
      </c>
      <c r="K1304" s="177">
        <v>19160</v>
      </c>
      <c r="L1304" s="177">
        <v>19256</v>
      </c>
      <c r="M1304" s="177"/>
      <c r="N1304" s="177" t="s">
        <v>2638</v>
      </c>
      <c r="O1304" s="2" t="str">
        <f>VLOOKUP(H1304,通道基本信息!B:L,3,FALSE)</f>
        <v>CS26</v>
      </c>
    </row>
    <row r="1305" s="2" customFormat="1" ht="13.5" hidden="1" customHeight="1" spans="1:15">
      <c r="A1305" s="177">
        <v>1302</v>
      </c>
      <c r="B1305" s="177" t="str">
        <f t="shared" si="40"/>
        <v>CS26-T091-1-1</v>
      </c>
      <c r="C1305" s="177" t="str">
        <f t="shared" si="41"/>
        <v>CS26-TY91L</v>
      </c>
      <c r="D1305" s="177" t="s">
        <v>2639</v>
      </c>
      <c r="E1305" s="177" t="str">
        <f>VLOOKUP(H1305,通道基本信息!B:K,6,0)</f>
        <v>T</v>
      </c>
      <c r="F1305" s="177" t="str">
        <f>VLOOKUP(H1305,通道基本信息!B:K,5,0)</f>
        <v>Y</v>
      </c>
      <c r="G1305" s="177" t="str">
        <f>VLOOKUP(H1305,通道基本信息!B:K,8,0)</f>
        <v>L</v>
      </c>
      <c r="H1305" s="177" t="s">
        <v>2640</v>
      </c>
      <c r="I1305" s="177">
        <v>1</v>
      </c>
      <c r="J1305" s="177">
        <v>96</v>
      </c>
      <c r="K1305" s="177">
        <v>19710</v>
      </c>
      <c r="L1305" s="177">
        <v>19806</v>
      </c>
      <c r="M1305" s="177"/>
      <c r="N1305" s="177" t="s">
        <v>2641</v>
      </c>
      <c r="O1305" s="2" t="str">
        <f>VLOOKUP(H1305,通道基本信息!B:L,3,FALSE)</f>
        <v>CS26</v>
      </c>
    </row>
    <row r="1306" s="2" customFormat="1" ht="13.5" hidden="1" customHeight="1" spans="1:15">
      <c r="A1306" s="177">
        <v>1303</v>
      </c>
      <c r="B1306" s="177" t="str">
        <f t="shared" si="40"/>
        <v>CS26-T092-1-1</v>
      </c>
      <c r="C1306" s="177" t="str">
        <f t="shared" si="41"/>
        <v>CS26-TY92R</v>
      </c>
      <c r="D1306" s="177" t="s">
        <v>2642</v>
      </c>
      <c r="E1306" s="177" t="str">
        <f>VLOOKUP(H1306,通道基本信息!B:K,6,0)</f>
        <v>T</v>
      </c>
      <c r="F1306" s="177" t="str">
        <f>VLOOKUP(H1306,通道基本信息!B:K,5,0)</f>
        <v>Y</v>
      </c>
      <c r="G1306" s="177" t="str">
        <f>VLOOKUP(H1306,通道基本信息!B:K,8,0)</f>
        <v>R</v>
      </c>
      <c r="H1306" s="177" t="s">
        <v>2643</v>
      </c>
      <c r="I1306" s="177">
        <v>1</v>
      </c>
      <c r="J1306" s="177">
        <v>132</v>
      </c>
      <c r="K1306" s="177">
        <v>19276</v>
      </c>
      <c r="L1306" s="177">
        <v>19408</v>
      </c>
      <c r="M1306" s="177"/>
      <c r="N1306" s="177" t="s">
        <v>2644</v>
      </c>
      <c r="O1306" s="2" t="str">
        <f>VLOOKUP(H1306,通道基本信息!B:L,3,FALSE)</f>
        <v>CS26</v>
      </c>
    </row>
    <row r="1307" s="2" customFormat="1" ht="13.5" hidden="1" customHeight="1" spans="1:15">
      <c r="A1307" s="177">
        <v>1304</v>
      </c>
      <c r="B1307" s="177" t="str">
        <f t="shared" si="40"/>
        <v>CS26-T093-1-1</v>
      </c>
      <c r="C1307" s="177" t="str">
        <f t="shared" si="41"/>
        <v>CS26-TY93R</v>
      </c>
      <c r="D1307" s="177" t="s">
        <v>2645</v>
      </c>
      <c r="E1307" s="177" t="str">
        <f>VLOOKUP(H1307,通道基本信息!B:K,6,0)</f>
        <v>T</v>
      </c>
      <c r="F1307" s="177" t="str">
        <f>VLOOKUP(H1307,通道基本信息!B:K,5,0)</f>
        <v>Y</v>
      </c>
      <c r="G1307" s="177" t="str">
        <f>VLOOKUP(H1307,通道基本信息!B:K,8,0)</f>
        <v>R</v>
      </c>
      <c r="H1307" s="177" t="s">
        <v>2646</v>
      </c>
      <c r="I1307" s="177">
        <v>1</v>
      </c>
      <c r="J1307" s="177">
        <v>96</v>
      </c>
      <c r="K1307" s="177">
        <v>19160</v>
      </c>
      <c r="L1307" s="177">
        <v>19256</v>
      </c>
      <c r="M1307" s="177"/>
      <c r="N1307" s="177" t="s">
        <v>2647</v>
      </c>
      <c r="O1307" s="2" t="str">
        <f>VLOOKUP(H1307,通道基本信息!B:L,3,FALSE)</f>
        <v>CS26</v>
      </c>
    </row>
    <row r="1308" s="2" customFormat="1" ht="13.5" hidden="1" customHeight="1" spans="1:15">
      <c r="A1308" s="177">
        <v>1305</v>
      </c>
      <c r="B1308" s="177" t="str">
        <f t="shared" si="40"/>
        <v>CS26-T094-1-1</v>
      </c>
      <c r="C1308" s="177" t="str">
        <f t="shared" si="41"/>
        <v>CS26-TY94L</v>
      </c>
      <c r="D1308" s="177" t="s">
        <v>2648</v>
      </c>
      <c r="E1308" s="177" t="str">
        <f>VLOOKUP(H1308,通道基本信息!B:K,6,0)</f>
        <v>T</v>
      </c>
      <c r="F1308" s="177" t="str">
        <f>VLOOKUP(H1308,通道基本信息!B:K,5,0)</f>
        <v>Y</v>
      </c>
      <c r="G1308" s="177" t="str">
        <f>VLOOKUP(H1308,通道基本信息!B:K,8,0)</f>
        <v>L</v>
      </c>
      <c r="H1308" s="177" t="s">
        <v>2649</v>
      </c>
      <c r="I1308" s="177">
        <v>1</v>
      </c>
      <c r="J1308" s="177">
        <v>96</v>
      </c>
      <c r="K1308" s="177">
        <v>19160</v>
      </c>
      <c r="L1308" s="177">
        <v>19256</v>
      </c>
      <c r="M1308" s="177"/>
      <c r="N1308" s="177" t="s">
        <v>2650</v>
      </c>
      <c r="O1308" s="2" t="str">
        <f>VLOOKUP(H1308,通道基本信息!B:L,3,FALSE)</f>
        <v>CS26</v>
      </c>
    </row>
    <row r="1309" s="2" customFormat="1" ht="13.5" hidden="1" customHeight="1" spans="1:15">
      <c r="A1309" s="177">
        <v>1306</v>
      </c>
      <c r="B1309" s="177" t="str">
        <f t="shared" si="40"/>
        <v>CS26-T095-4-1</v>
      </c>
      <c r="C1309" s="177" t="str">
        <f t="shared" si="41"/>
        <v>CS26-TL9L</v>
      </c>
      <c r="D1309" s="177" t="s">
        <v>2651</v>
      </c>
      <c r="E1309" s="177" t="str">
        <f>VLOOKUP(H1309,通道基本信息!B:K,6,0)</f>
        <v>T</v>
      </c>
      <c r="F1309" s="177" t="str">
        <f>VLOOKUP(H1309,通道基本信息!B:K,5,0)</f>
        <v>L</v>
      </c>
      <c r="G1309" s="177" t="str">
        <f>VLOOKUP(H1309,通道基本信息!B:K,8,0)</f>
        <v>L</v>
      </c>
      <c r="H1309" s="177" t="s">
        <v>2652</v>
      </c>
      <c r="I1309" s="177">
        <v>1</v>
      </c>
      <c r="J1309" s="177">
        <v>220</v>
      </c>
      <c r="K1309" s="177">
        <v>18540</v>
      </c>
      <c r="L1309" s="177">
        <v>18760</v>
      </c>
      <c r="M1309" s="177"/>
      <c r="N1309" s="177" t="s">
        <v>2653</v>
      </c>
      <c r="O1309" s="2" t="str">
        <f>VLOOKUP(H1309,通道基本信息!B:L,3,FALSE)</f>
        <v>CS26</v>
      </c>
    </row>
    <row r="1310" s="2" customFormat="1" ht="13.5" hidden="1" customHeight="1" spans="1:15">
      <c r="A1310" s="177">
        <v>1307</v>
      </c>
      <c r="B1310" s="177" t="str">
        <f t="shared" si="40"/>
        <v>CS26-T095-4-2</v>
      </c>
      <c r="C1310" s="177" t="str">
        <f t="shared" si="41"/>
        <v>CS26-TL10L</v>
      </c>
      <c r="D1310" s="177" t="s">
        <v>2654</v>
      </c>
      <c r="E1310" s="177" t="str">
        <f>VLOOKUP(H1310,通道基本信息!B:K,6,0)</f>
        <v>T</v>
      </c>
      <c r="F1310" s="177" t="str">
        <f>VLOOKUP(H1310,通道基本信息!B:K,5,0)</f>
        <v>L</v>
      </c>
      <c r="G1310" s="177" t="str">
        <f>VLOOKUP(H1310,通道基本信息!B:K,8,0)</f>
        <v>L</v>
      </c>
      <c r="H1310" s="177" t="s">
        <v>2652</v>
      </c>
      <c r="I1310" s="177">
        <v>2</v>
      </c>
      <c r="J1310" s="177">
        <v>220</v>
      </c>
      <c r="K1310" s="177">
        <v>18120</v>
      </c>
      <c r="L1310" s="177">
        <v>18340</v>
      </c>
      <c r="M1310" s="177"/>
      <c r="N1310" s="177" t="s">
        <v>2655</v>
      </c>
      <c r="O1310" s="2" t="str">
        <f>VLOOKUP(H1310,通道基本信息!B:L,3,FALSE)</f>
        <v>CS26</v>
      </c>
    </row>
    <row r="1311" s="2" customFormat="1" ht="13.5" hidden="1" customHeight="1" spans="1:15">
      <c r="A1311" s="177">
        <v>1308</v>
      </c>
      <c r="B1311" s="177" t="str">
        <f t="shared" si="40"/>
        <v>CS26-T095-4-3</v>
      </c>
      <c r="C1311" s="177" t="str">
        <f t="shared" si="41"/>
        <v>CS26-TL12L</v>
      </c>
      <c r="D1311" s="177" t="s">
        <v>2656</v>
      </c>
      <c r="E1311" s="177" t="str">
        <f>VLOOKUP(H1311,通道基本信息!B:K,6,0)</f>
        <v>T</v>
      </c>
      <c r="F1311" s="177" t="str">
        <f>VLOOKUP(H1311,通道基本信息!B:K,5,0)</f>
        <v>L</v>
      </c>
      <c r="G1311" s="177" t="str">
        <f>VLOOKUP(H1311,通道基本信息!B:K,8,0)</f>
        <v>L</v>
      </c>
      <c r="H1311" s="177" t="s">
        <v>2652</v>
      </c>
      <c r="I1311" s="177">
        <v>3</v>
      </c>
      <c r="J1311" s="177">
        <v>220</v>
      </c>
      <c r="K1311" s="177">
        <v>18790</v>
      </c>
      <c r="L1311" s="177">
        <v>19010</v>
      </c>
      <c r="M1311" s="177"/>
      <c r="N1311" s="177" t="s">
        <v>2657</v>
      </c>
      <c r="O1311" s="2" t="str">
        <f>VLOOKUP(H1311,通道基本信息!B:L,3,FALSE)</f>
        <v>CS26</v>
      </c>
    </row>
    <row r="1312" s="2" customFormat="1" ht="13.5" hidden="1" customHeight="1" spans="1:15">
      <c r="A1312" s="177">
        <v>1309</v>
      </c>
      <c r="B1312" s="177" t="str">
        <f t="shared" si="40"/>
        <v>CS26-T095-4-4</v>
      </c>
      <c r="C1312" s="177" t="str">
        <f t="shared" si="41"/>
        <v>CS26-TL13L</v>
      </c>
      <c r="D1312" s="177" t="s">
        <v>2658</v>
      </c>
      <c r="E1312" s="177" t="str">
        <f>VLOOKUP(H1312,通道基本信息!B:K,6,0)</f>
        <v>T</v>
      </c>
      <c r="F1312" s="177" t="str">
        <f>VLOOKUP(H1312,通道基本信息!B:K,5,0)</f>
        <v>L</v>
      </c>
      <c r="G1312" s="177" t="str">
        <f>VLOOKUP(H1312,通道基本信息!B:K,8,0)</f>
        <v>L</v>
      </c>
      <c r="H1312" s="177" t="s">
        <v>2652</v>
      </c>
      <c r="I1312" s="177">
        <v>4</v>
      </c>
      <c r="J1312" s="177">
        <v>220</v>
      </c>
      <c r="K1312" s="177">
        <v>17870</v>
      </c>
      <c r="L1312" s="177">
        <v>18090</v>
      </c>
      <c r="M1312" s="177"/>
      <c r="N1312" s="177" t="s">
        <v>2659</v>
      </c>
      <c r="O1312" s="2" t="str">
        <f>VLOOKUP(H1312,通道基本信息!B:L,3,FALSE)</f>
        <v>CS26</v>
      </c>
    </row>
    <row r="1313" s="2" customFormat="1" ht="13.5" hidden="1" customHeight="1" spans="1:15">
      <c r="A1313" s="177">
        <v>1310</v>
      </c>
      <c r="B1313" s="177" t="str">
        <f t="shared" si="40"/>
        <v>CS26-T096-4-1</v>
      </c>
      <c r="C1313" s="177" t="str">
        <f t="shared" si="41"/>
        <v>CS26-TL1R</v>
      </c>
      <c r="D1313" s="177" t="s">
        <v>2660</v>
      </c>
      <c r="E1313" s="177" t="str">
        <f>VLOOKUP(H1313,通道基本信息!B:K,6,0)</f>
        <v>T</v>
      </c>
      <c r="F1313" s="177" t="str">
        <f>VLOOKUP(H1313,通道基本信息!B:K,5,0)</f>
        <v>L</v>
      </c>
      <c r="G1313" s="177" t="str">
        <f>VLOOKUP(H1313,通道基本信息!B:K,8,0)</f>
        <v>R</v>
      </c>
      <c r="H1313" s="177" t="s">
        <v>2661</v>
      </c>
      <c r="I1313" s="177">
        <v>1</v>
      </c>
      <c r="J1313" s="177">
        <v>220</v>
      </c>
      <c r="K1313" s="177">
        <v>18120</v>
      </c>
      <c r="L1313" s="177">
        <v>18340</v>
      </c>
      <c r="M1313" s="177"/>
      <c r="N1313" s="177" t="s">
        <v>2662</v>
      </c>
      <c r="O1313" s="2" t="str">
        <f>VLOOKUP(H1313,通道基本信息!B:L,3,FALSE)</f>
        <v>CS26</v>
      </c>
    </row>
    <row r="1314" s="2" customFormat="1" ht="13.5" hidden="1" customHeight="1" spans="1:15">
      <c r="A1314" s="177">
        <v>1311</v>
      </c>
      <c r="B1314" s="177" t="str">
        <f t="shared" si="40"/>
        <v>CS26-T096-4-2</v>
      </c>
      <c r="C1314" s="177" t="str">
        <f t="shared" si="41"/>
        <v>CS26-TL3R</v>
      </c>
      <c r="D1314" s="177" t="s">
        <v>2663</v>
      </c>
      <c r="E1314" s="177" t="str">
        <f>VLOOKUP(H1314,通道基本信息!B:K,6,0)</f>
        <v>T</v>
      </c>
      <c r="F1314" s="177" t="str">
        <f>VLOOKUP(H1314,通道基本信息!B:K,5,0)</f>
        <v>L</v>
      </c>
      <c r="G1314" s="177" t="str">
        <f>VLOOKUP(H1314,通道基本信息!B:K,8,0)</f>
        <v>R</v>
      </c>
      <c r="H1314" s="177" t="s">
        <v>2661</v>
      </c>
      <c r="I1314" s="177">
        <v>2</v>
      </c>
      <c r="J1314" s="177">
        <v>220</v>
      </c>
      <c r="K1314" s="177">
        <v>18790</v>
      </c>
      <c r="L1314" s="177">
        <v>19010</v>
      </c>
      <c r="M1314" s="177"/>
      <c r="N1314" s="177" t="s">
        <v>2664</v>
      </c>
      <c r="O1314" s="2" t="str">
        <f>VLOOKUP(H1314,通道基本信息!B:L,3,FALSE)</f>
        <v>CS26</v>
      </c>
    </row>
    <row r="1315" s="2" customFormat="1" ht="13.5" hidden="1" customHeight="1" spans="1:15">
      <c r="A1315" s="177">
        <v>1312</v>
      </c>
      <c r="B1315" s="177" t="str">
        <f t="shared" si="40"/>
        <v>CS26-T096-4-3</v>
      </c>
      <c r="C1315" s="177" t="str">
        <f t="shared" si="41"/>
        <v>CS26-TL4R</v>
      </c>
      <c r="D1315" s="177" t="s">
        <v>2665</v>
      </c>
      <c r="E1315" s="177" t="str">
        <f>VLOOKUP(H1315,通道基本信息!B:K,6,0)</f>
        <v>T</v>
      </c>
      <c r="F1315" s="177" t="str">
        <f>VLOOKUP(H1315,通道基本信息!B:K,5,0)</f>
        <v>L</v>
      </c>
      <c r="G1315" s="177" t="str">
        <f>VLOOKUP(H1315,通道基本信息!B:K,8,0)</f>
        <v>R</v>
      </c>
      <c r="H1315" s="177" t="s">
        <v>2661</v>
      </c>
      <c r="I1315" s="177">
        <v>3</v>
      </c>
      <c r="J1315" s="177">
        <v>220</v>
      </c>
      <c r="K1315" s="177">
        <v>17870</v>
      </c>
      <c r="L1315" s="177">
        <v>18090</v>
      </c>
      <c r="M1315" s="177"/>
      <c r="N1315" s="177" t="s">
        <v>2666</v>
      </c>
      <c r="O1315" s="2" t="str">
        <f>VLOOKUP(H1315,通道基本信息!B:L,3,FALSE)</f>
        <v>CS26</v>
      </c>
    </row>
    <row r="1316" s="2" customFormat="1" ht="13.5" hidden="1" customHeight="1" spans="1:15">
      <c r="A1316" s="177">
        <v>1313</v>
      </c>
      <c r="B1316" s="177" t="str">
        <f t="shared" si="40"/>
        <v>CS26-T096-4-4</v>
      </c>
      <c r="C1316" s="177" t="str">
        <f t="shared" si="41"/>
        <v>CS26-TL6R</v>
      </c>
      <c r="D1316" s="177" t="s">
        <v>2667</v>
      </c>
      <c r="E1316" s="177" t="str">
        <f>VLOOKUP(H1316,通道基本信息!B:K,6,0)</f>
        <v>T</v>
      </c>
      <c r="F1316" s="177" t="str">
        <f>VLOOKUP(H1316,通道基本信息!B:K,5,0)</f>
        <v>L</v>
      </c>
      <c r="G1316" s="177" t="str">
        <f>VLOOKUP(H1316,通道基本信息!B:K,8,0)</f>
        <v>R</v>
      </c>
      <c r="H1316" s="177" t="s">
        <v>2661</v>
      </c>
      <c r="I1316" s="177">
        <v>4</v>
      </c>
      <c r="J1316" s="177">
        <v>220</v>
      </c>
      <c r="K1316" s="177">
        <v>18540</v>
      </c>
      <c r="L1316" s="177">
        <v>18760</v>
      </c>
      <c r="M1316" s="177"/>
      <c r="N1316" s="177" t="s">
        <v>2668</v>
      </c>
      <c r="O1316" s="2" t="str">
        <f>VLOOKUP(H1316,通道基本信息!B:L,3,FALSE)</f>
        <v>CS26</v>
      </c>
    </row>
    <row r="1317" s="2" customFormat="1" ht="13.5" hidden="1" customHeight="1" spans="1:15">
      <c r="A1317" s="177">
        <v>1314</v>
      </c>
      <c r="B1317" s="177" t="str">
        <f t="shared" si="40"/>
        <v>CS26-T097-4-1</v>
      </c>
      <c r="C1317" s="177" t="str">
        <f t="shared" si="41"/>
        <v>CS26-TD11L</v>
      </c>
      <c r="D1317" s="177" t="s">
        <v>2669</v>
      </c>
      <c r="E1317" s="177" t="str">
        <f>VLOOKUP(H1317,通道基本信息!B:K,6,0)</f>
        <v>T</v>
      </c>
      <c r="F1317" s="177" t="str">
        <f>VLOOKUP(H1317,通道基本信息!B:K,5,0)</f>
        <v>D</v>
      </c>
      <c r="G1317" s="177" t="str">
        <f>VLOOKUP(H1317,通道基本信息!B:K,8,0)</f>
        <v>L</v>
      </c>
      <c r="H1317" s="177" t="s">
        <v>2670</v>
      </c>
      <c r="I1317" s="177">
        <v>1</v>
      </c>
      <c r="J1317" s="177">
        <v>220</v>
      </c>
      <c r="K1317" s="177">
        <v>17870</v>
      </c>
      <c r="L1317" s="177">
        <v>18090</v>
      </c>
      <c r="M1317" s="177"/>
      <c r="N1317" s="177" t="s">
        <v>2671</v>
      </c>
      <c r="O1317" s="2" t="str">
        <f>VLOOKUP(H1317,通道基本信息!B:L,3,FALSE)</f>
        <v>CS26</v>
      </c>
    </row>
    <row r="1318" s="2" customFormat="1" ht="13.5" hidden="1" customHeight="1" spans="1:15">
      <c r="A1318" s="177">
        <v>1315</v>
      </c>
      <c r="B1318" s="177" t="str">
        <f t="shared" si="40"/>
        <v>CS26-T097-4-2</v>
      </c>
      <c r="C1318" s="177" t="str">
        <f t="shared" si="41"/>
        <v>CS26-TD24L</v>
      </c>
      <c r="D1318" s="177" t="s">
        <v>2672</v>
      </c>
      <c r="E1318" s="177" t="str">
        <f>VLOOKUP(H1318,通道基本信息!B:K,6,0)</f>
        <v>T</v>
      </c>
      <c r="F1318" s="177" t="str">
        <f>VLOOKUP(H1318,通道基本信息!B:K,5,0)</f>
        <v>D</v>
      </c>
      <c r="G1318" s="177" t="str">
        <f>VLOOKUP(H1318,通道基本信息!B:K,8,0)</f>
        <v>L</v>
      </c>
      <c r="H1318" s="177" t="s">
        <v>2670</v>
      </c>
      <c r="I1318" s="177">
        <v>2</v>
      </c>
      <c r="J1318" s="177">
        <v>220</v>
      </c>
      <c r="K1318" s="177">
        <v>18540</v>
      </c>
      <c r="L1318" s="177">
        <v>18760</v>
      </c>
      <c r="M1318" s="177"/>
      <c r="N1318" s="177" t="s">
        <v>2673</v>
      </c>
      <c r="O1318" s="2" t="str">
        <f>VLOOKUP(H1318,通道基本信息!B:L,3,FALSE)</f>
        <v>CS26</v>
      </c>
    </row>
    <row r="1319" s="2" customFormat="1" ht="13.5" hidden="1" customHeight="1" spans="1:15">
      <c r="A1319" s="177">
        <v>1316</v>
      </c>
      <c r="B1319" s="177" t="str">
        <f t="shared" si="40"/>
        <v>CS26-T097-4-3</v>
      </c>
      <c r="C1319" s="177" t="str">
        <f t="shared" si="41"/>
        <v>CS26-TD27L</v>
      </c>
      <c r="D1319" s="177" t="s">
        <v>2674</v>
      </c>
      <c r="E1319" s="177" t="str">
        <f>VLOOKUP(H1319,通道基本信息!B:K,6,0)</f>
        <v>T</v>
      </c>
      <c r="F1319" s="177" t="str">
        <f>VLOOKUP(H1319,通道基本信息!B:K,5,0)</f>
        <v>D</v>
      </c>
      <c r="G1319" s="177" t="str">
        <f>VLOOKUP(H1319,通道基本信息!B:K,8,0)</f>
        <v>L</v>
      </c>
      <c r="H1319" s="177" t="s">
        <v>2670</v>
      </c>
      <c r="I1319" s="177">
        <v>3</v>
      </c>
      <c r="J1319" s="177">
        <v>220</v>
      </c>
      <c r="K1319" s="177">
        <v>18120</v>
      </c>
      <c r="L1319" s="177">
        <v>18340</v>
      </c>
      <c r="M1319" s="177"/>
      <c r="N1319" s="177" t="s">
        <v>2675</v>
      </c>
      <c r="O1319" s="2" t="str">
        <f>VLOOKUP(H1319,通道基本信息!B:L,3,FALSE)</f>
        <v>CS26</v>
      </c>
    </row>
    <row r="1320" s="2" customFormat="1" ht="13.5" hidden="1" customHeight="1" spans="1:15">
      <c r="A1320" s="177">
        <v>1317</v>
      </c>
      <c r="B1320" s="177" t="str">
        <f t="shared" si="40"/>
        <v>CS26-T097-4-4</v>
      </c>
      <c r="C1320" s="177" t="str">
        <f t="shared" si="41"/>
        <v>CS26-TD39L</v>
      </c>
      <c r="D1320" s="177" t="s">
        <v>2676</v>
      </c>
      <c r="E1320" s="177" t="str">
        <f>VLOOKUP(H1320,通道基本信息!B:K,6,0)</f>
        <v>T</v>
      </c>
      <c r="F1320" s="177" t="str">
        <f>VLOOKUP(H1320,通道基本信息!B:K,5,0)</f>
        <v>D</v>
      </c>
      <c r="G1320" s="177" t="str">
        <f>VLOOKUP(H1320,通道基本信息!B:K,8,0)</f>
        <v>L</v>
      </c>
      <c r="H1320" s="177" t="s">
        <v>2670</v>
      </c>
      <c r="I1320" s="177">
        <v>4</v>
      </c>
      <c r="J1320" s="177">
        <v>220</v>
      </c>
      <c r="K1320" s="177">
        <v>18790</v>
      </c>
      <c r="L1320" s="177">
        <v>19010</v>
      </c>
      <c r="M1320" s="177"/>
      <c r="N1320" s="177" t="s">
        <v>2677</v>
      </c>
      <c r="O1320" s="2" t="str">
        <f>VLOOKUP(H1320,通道基本信息!B:L,3,FALSE)</f>
        <v>CS26</v>
      </c>
    </row>
    <row r="1321" s="2" customFormat="1" ht="13.5" hidden="1" customHeight="1" spans="1:15">
      <c r="A1321" s="177">
        <v>1318</v>
      </c>
      <c r="B1321" s="177" t="str">
        <f t="shared" si="40"/>
        <v>CS26-T098-4-1</v>
      </c>
      <c r="C1321" s="177" t="str">
        <f t="shared" si="41"/>
        <v>CS26-TD2R</v>
      </c>
      <c r="D1321" s="177" t="s">
        <v>2678</v>
      </c>
      <c r="E1321" s="177" t="str">
        <f>VLOOKUP(H1321,通道基本信息!B:K,6,0)</f>
        <v>T</v>
      </c>
      <c r="F1321" s="177" t="str">
        <f>VLOOKUP(H1321,通道基本信息!B:K,5,0)</f>
        <v>D</v>
      </c>
      <c r="G1321" s="177" t="str">
        <f>VLOOKUP(H1321,通道基本信息!B:K,8,0)</f>
        <v>R</v>
      </c>
      <c r="H1321" s="177" t="s">
        <v>2679</v>
      </c>
      <c r="I1321" s="177">
        <v>1</v>
      </c>
      <c r="J1321" s="177">
        <v>220</v>
      </c>
      <c r="K1321" s="177">
        <v>17870</v>
      </c>
      <c r="L1321" s="177">
        <v>18090</v>
      </c>
      <c r="M1321" s="177"/>
      <c r="N1321" s="177" t="s">
        <v>2680</v>
      </c>
      <c r="O1321" s="2" t="str">
        <f>VLOOKUP(H1321,通道基本信息!B:L,3,FALSE)</f>
        <v>CS26</v>
      </c>
    </row>
    <row r="1322" s="2" customFormat="1" ht="13.5" hidden="1" customHeight="1" spans="1:15">
      <c r="A1322" s="177">
        <v>1319</v>
      </c>
      <c r="B1322" s="177" t="str">
        <f t="shared" si="40"/>
        <v>CS26-T098-4-2</v>
      </c>
      <c r="C1322" s="177" t="str">
        <f t="shared" si="41"/>
        <v>CS26-TD5R</v>
      </c>
      <c r="D1322" s="177" t="s">
        <v>2681</v>
      </c>
      <c r="E1322" s="177" t="str">
        <f>VLOOKUP(H1322,通道基本信息!B:K,6,0)</f>
        <v>T</v>
      </c>
      <c r="F1322" s="177" t="str">
        <f>VLOOKUP(H1322,通道基本信息!B:K,5,0)</f>
        <v>D</v>
      </c>
      <c r="G1322" s="177" t="str">
        <f>VLOOKUP(H1322,通道基本信息!B:K,8,0)</f>
        <v>R</v>
      </c>
      <c r="H1322" s="177" t="s">
        <v>2679</v>
      </c>
      <c r="I1322" s="177">
        <v>2</v>
      </c>
      <c r="J1322" s="177">
        <v>220</v>
      </c>
      <c r="K1322" s="177">
        <v>18120</v>
      </c>
      <c r="L1322" s="177">
        <v>18340</v>
      </c>
      <c r="M1322" s="177"/>
      <c r="N1322" s="177" t="s">
        <v>2682</v>
      </c>
      <c r="O1322" s="2" t="str">
        <f>VLOOKUP(H1322,通道基本信息!B:L,3,FALSE)</f>
        <v>CS26</v>
      </c>
    </row>
    <row r="1323" s="2" customFormat="1" ht="13.5" hidden="1" customHeight="1" spans="1:15">
      <c r="A1323" s="177">
        <v>1320</v>
      </c>
      <c r="B1323" s="177" t="str">
        <f t="shared" si="40"/>
        <v>CS26-T098-4-3</v>
      </c>
      <c r="C1323" s="177" t="str">
        <f t="shared" si="41"/>
        <v>CS26-TD18R</v>
      </c>
      <c r="D1323" s="177" t="s">
        <v>2683</v>
      </c>
      <c r="E1323" s="177" t="str">
        <f>VLOOKUP(H1323,通道基本信息!B:K,6,0)</f>
        <v>T</v>
      </c>
      <c r="F1323" s="177" t="str">
        <f>VLOOKUP(H1323,通道基本信息!B:K,5,0)</f>
        <v>D</v>
      </c>
      <c r="G1323" s="177" t="str">
        <f>VLOOKUP(H1323,通道基本信息!B:K,8,0)</f>
        <v>R</v>
      </c>
      <c r="H1323" s="177" t="s">
        <v>2679</v>
      </c>
      <c r="I1323" s="177">
        <v>3</v>
      </c>
      <c r="J1323" s="177">
        <v>220</v>
      </c>
      <c r="K1323" s="177">
        <v>18790</v>
      </c>
      <c r="L1323" s="177">
        <v>19010</v>
      </c>
      <c r="M1323" s="177"/>
      <c r="N1323" s="177" t="s">
        <v>2684</v>
      </c>
      <c r="O1323" s="2" t="str">
        <f>VLOOKUP(H1323,通道基本信息!B:L,3,FALSE)</f>
        <v>CS26</v>
      </c>
    </row>
    <row r="1324" s="2" customFormat="1" ht="13.5" hidden="1" customHeight="1" spans="1:15">
      <c r="A1324" s="177">
        <v>1321</v>
      </c>
      <c r="B1324" s="177" t="str">
        <f t="shared" si="40"/>
        <v>CS26-T098-4-4</v>
      </c>
      <c r="C1324" s="177" t="str">
        <f t="shared" si="41"/>
        <v>CS26-TD33R</v>
      </c>
      <c r="D1324" s="177" t="s">
        <v>2685</v>
      </c>
      <c r="E1324" s="177" t="str">
        <f>VLOOKUP(H1324,通道基本信息!B:K,6,0)</f>
        <v>T</v>
      </c>
      <c r="F1324" s="177" t="str">
        <f>VLOOKUP(H1324,通道基本信息!B:K,5,0)</f>
        <v>D</v>
      </c>
      <c r="G1324" s="177" t="str">
        <f>VLOOKUP(H1324,通道基本信息!B:K,8,0)</f>
        <v>R</v>
      </c>
      <c r="H1324" s="177" t="s">
        <v>2679</v>
      </c>
      <c r="I1324" s="177">
        <v>4</v>
      </c>
      <c r="J1324" s="177">
        <v>220</v>
      </c>
      <c r="K1324" s="177">
        <v>18540</v>
      </c>
      <c r="L1324" s="177">
        <v>18760</v>
      </c>
      <c r="M1324" s="177"/>
      <c r="N1324" s="177" t="s">
        <v>2686</v>
      </c>
      <c r="O1324" s="2" t="str">
        <f>VLOOKUP(H1324,通道基本信息!B:L,3,FALSE)</f>
        <v>CS26</v>
      </c>
    </row>
    <row r="1325" s="2" customFormat="1" ht="13.5" hidden="1" customHeight="1" spans="1:15">
      <c r="A1325" s="177">
        <v>1322</v>
      </c>
      <c r="B1325" s="177" t="str">
        <f t="shared" si="40"/>
        <v>CS26-T099-7-1</v>
      </c>
      <c r="C1325" s="177" t="str">
        <f t="shared" si="41"/>
        <v>CS26-TW14L</v>
      </c>
      <c r="D1325" s="177" t="s">
        <v>2687</v>
      </c>
      <c r="E1325" s="177" t="str">
        <f>VLOOKUP(H1325,通道基本信息!B:K,6,0)</f>
        <v>T</v>
      </c>
      <c r="F1325" s="177" t="str">
        <f>VLOOKUP(H1325,通道基本信息!B:K,5,0)</f>
        <v>W</v>
      </c>
      <c r="G1325" s="177" t="str">
        <f>VLOOKUP(H1325,通道基本信息!B:K,8,0)</f>
        <v>L</v>
      </c>
      <c r="H1325" s="177" t="s">
        <v>2688</v>
      </c>
      <c r="I1325" s="177">
        <v>1</v>
      </c>
      <c r="J1325" s="177">
        <v>150</v>
      </c>
      <c r="K1325" s="177">
        <v>18220</v>
      </c>
      <c r="L1325" s="177">
        <v>18370</v>
      </c>
      <c r="M1325" s="177"/>
      <c r="N1325" s="177" t="s">
        <v>2689</v>
      </c>
      <c r="O1325" s="2" t="str">
        <f>VLOOKUP(H1325,通道基本信息!B:L,3,FALSE)</f>
        <v>CS26</v>
      </c>
    </row>
    <row r="1326" s="2" customFormat="1" ht="13.5" hidden="1" customHeight="1" spans="1:15">
      <c r="A1326" s="177">
        <v>1323</v>
      </c>
      <c r="B1326" s="177" t="str">
        <f t="shared" si="40"/>
        <v>CS26-T099-7-2</v>
      </c>
      <c r="C1326" s="177" t="str">
        <f t="shared" si="41"/>
        <v>CS26-TW23L</v>
      </c>
      <c r="D1326" s="177" t="s">
        <v>2690</v>
      </c>
      <c r="E1326" s="177" t="str">
        <f>VLOOKUP(H1326,通道基本信息!B:K,6,0)</f>
        <v>T</v>
      </c>
      <c r="F1326" s="177" t="str">
        <f>VLOOKUP(H1326,通道基本信息!B:K,5,0)</f>
        <v>W</v>
      </c>
      <c r="G1326" s="177" t="str">
        <f>VLOOKUP(H1326,通道基本信息!B:K,8,0)</f>
        <v>L</v>
      </c>
      <c r="H1326" s="177" t="s">
        <v>2688</v>
      </c>
      <c r="I1326" s="177">
        <v>2</v>
      </c>
      <c r="J1326" s="177">
        <v>150</v>
      </c>
      <c r="K1326" s="177">
        <v>17700</v>
      </c>
      <c r="L1326" s="177">
        <v>17850</v>
      </c>
      <c r="M1326" s="177"/>
      <c r="N1326" s="177" t="s">
        <v>2047</v>
      </c>
      <c r="O1326" s="2" t="str">
        <f>VLOOKUP(H1326,通道基本信息!B:L,3,FALSE)</f>
        <v>CS26</v>
      </c>
    </row>
    <row r="1327" s="2" customFormat="1" ht="13.5" hidden="1" customHeight="1" spans="1:15">
      <c r="A1327" s="177">
        <v>1324</v>
      </c>
      <c r="B1327" s="177" t="str">
        <f t="shared" si="40"/>
        <v>CS26-T099-7-3</v>
      </c>
      <c r="C1327" s="177" t="str">
        <f t="shared" si="41"/>
        <v>CS26-TW28L</v>
      </c>
      <c r="D1327" s="177" t="s">
        <v>2691</v>
      </c>
      <c r="E1327" s="177" t="str">
        <f>VLOOKUP(H1327,通道基本信息!B:K,6,0)</f>
        <v>T</v>
      </c>
      <c r="F1327" s="177" t="str">
        <f>VLOOKUP(H1327,通道基本信息!B:K,5,0)</f>
        <v>W</v>
      </c>
      <c r="G1327" s="177" t="str">
        <f>VLOOKUP(H1327,通道基本信息!B:K,8,0)</f>
        <v>L</v>
      </c>
      <c r="H1327" s="177" t="s">
        <v>2688</v>
      </c>
      <c r="I1327" s="177">
        <v>3</v>
      </c>
      <c r="J1327" s="177">
        <v>150</v>
      </c>
      <c r="K1327" s="177">
        <v>18450</v>
      </c>
      <c r="L1327" s="177">
        <v>18600</v>
      </c>
      <c r="M1327" s="177"/>
      <c r="N1327" s="177" t="s">
        <v>2692</v>
      </c>
      <c r="O1327" s="2" t="str">
        <f>VLOOKUP(H1327,通道基本信息!B:L,3,FALSE)</f>
        <v>CS26</v>
      </c>
    </row>
    <row r="1328" s="2" customFormat="1" ht="13.5" hidden="1" customHeight="1" spans="1:15">
      <c r="A1328" s="177">
        <v>1325</v>
      </c>
      <c r="B1328" s="177" t="str">
        <f t="shared" si="40"/>
        <v>CS26-T099-7-4</v>
      </c>
      <c r="C1328" s="177" t="str">
        <f t="shared" si="41"/>
        <v>CS26-TW30L</v>
      </c>
      <c r="D1328" s="177" t="s">
        <v>2693</v>
      </c>
      <c r="E1328" s="177" t="str">
        <f>VLOOKUP(H1328,通道基本信息!B:K,6,0)</f>
        <v>T</v>
      </c>
      <c r="F1328" s="177" t="str">
        <f>VLOOKUP(H1328,通道基本信息!B:K,5,0)</f>
        <v>W</v>
      </c>
      <c r="G1328" s="177" t="str">
        <f>VLOOKUP(H1328,通道基本信息!B:K,8,0)</f>
        <v>L</v>
      </c>
      <c r="H1328" s="177" t="s">
        <v>2688</v>
      </c>
      <c r="I1328" s="177">
        <v>4</v>
      </c>
      <c r="J1328" s="177">
        <v>220</v>
      </c>
      <c r="K1328" s="177">
        <v>17970</v>
      </c>
      <c r="L1328" s="177">
        <v>18190</v>
      </c>
      <c r="M1328" s="177"/>
      <c r="N1328" s="177" t="s">
        <v>2694</v>
      </c>
      <c r="O1328" s="2" t="str">
        <f>VLOOKUP(H1328,通道基本信息!B:L,3,FALSE)</f>
        <v>CS26</v>
      </c>
    </row>
    <row r="1329" s="2" customFormat="1" ht="13.5" hidden="1" customHeight="1" spans="1:15">
      <c r="A1329" s="177">
        <v>1326</v>
      </c>
      <c r="B1329" s="177" t="str">
        <f t="shared" si="40"/>
        <v>CS26-T099-7-5</v>
      </c>
      <c r="C1329" s="177" t="str">
        <f t="shared" si="41"/>
        <v>CS26-TW44L</v>
      </c>
      <c r="D1329" s="177" t="s">
        <v>2695</v>
      </c>
      <c r="E1329" s="177" t="str">
        <f>VLOOKUP(H1329,通道基本信息!B:K,6,0)</f>
        <v>T</v>
      </c>
      <c r="F1329" s="177" t="str">
        <f>VLOOKUP(H1329,通道基本信息!B:K,5,0)</f>
        <v>W</v>
      </c>
      <c r="G1329" s="177" t="str">
        <f>VLOOKUP(H1329,通道基本信息!B:K,8,0)</f>
        <v>L</v>
      </c>
      <c r="H1329" s="177" t="s">
        <v>2688</v>
      </c>
      <c r="I1329" s="177">
        <v>5</v>
      </c>
      <c r="J1329" s="177">
        <v>150</v>
      </c>
      <c r="K1329" s="177">
        <v>18970</v>
      </c>
      <c r="L1329" s="177">
        <v>19120</v>
      </c>
      <c r="M1329" s="177"/>
      <c r="N1329" s="177" t="s">
        <v>2696</v>
      </c>
      <c r="O1329" s="2" t="str">
        <f>VLOOKUP(H1329,通道基本信息!B:L,3,FALSE)</f>
        <v>CS26</v>
      </c>
    </row>
    <row r="1330" s="2" customFormat="1" ht="13.5" hidden="1" customHeight="1" spans="1:15">
      <c r="A1330" s="177">
        <v>1327</v>
      </c>
      <c r="B1330" s="177" t="str">
        <f t="shared" si="40"/>
        <v>CS26-T099-7-6</v>
      </c>
      <c r="C1330" s="177" t="str">
        <f t="shared" si="41"/>
        <v>CS26-TW48L</v>
      </c>
      <c r="D1330" s="177" t="s">
        <v>2697</v>
      </c>
      <c r="E1330" s="177" t="str">
        <f>VLOOKUP(H1330,通道基本信息!B:K,6,0)</f>
        <v>T</v>
      </c>
      <c r="F1330" s="177" t="str">
        <f>VLOOKUP(H1330,通道基本信息!B:K,5,0)</f>
        <v>W</v>
      </c>
      <c r="G1330" s="177" t="str">
        <f>VLOOKUP(H1330,通道基本信息!B:K,8,0)</f>
        <v>L</v>
      </c>
      <c r="H1330" s="177" t="s">
        <v>2688</v>
      </c>
      <c r="I1330" s="177">
        <v>6</v>
      </c>
      <c r="J1330" s="177">
        <v>150</v>
      </c>
      <c r="K1330" s="177">
        <v>18620</v>
      </c>
      <c r="L1330" s="177">
        <v>18770</v>
      </c>
      <c r="M1330" s="177"/>
      <c r="N1330" s="177" t="s">
        <v>2698</v>
      </c>
      <c r="O1330" s="2" t="str">
        <f>VLOOKUP(H1330,通道基本信息!B:L,3,FALSE)</f>
        <v>CS26</v>
      </c>
    </row>
    <row r="1331" s="2" customFormat="1" ht="13.5" hidden="1" customHeight="1" spans="1:15">
      <c r="A1331" s="177">
        <v>1328</v>
      </c>
      <c r="B1331" s="177" t="str">
        <f t="shared" si="40"/>
        <v>CS26-T099-7-7</v>
      </c>
      <c r="C1331" s="177" t="str">
        <f t="shared" si="41"/>
        <v>CS26-TW56L</v>
      </c>
      <c r="D1331" s="177" t="s">
        <v>2699</v>
      </c>
      <c r="E1331" s="177" t="str">
        <f>VLOOKUP(H1331,通道基本信息!B:K,6,0)</f>
        <v>T</v>
      </c>
      <c r="F1331" s="177" t="str">
        <f>VLOOKUP(H1331,通道基本信息!B:K,5,0)</f>
        <v>W</v>
      </c>
      <c r="G1331" s="177" t="str">
        <f>VLOOKUP(H1331,通道基本信息!B:K,8,0)</f>
        <v>L</v>
      </c>
      <c r="H1331" s="177" t="s">
        <v>2688</v>
      </c>
      <c r="I1331" s="177">
        <v>7</v>
      </c>
      <c r="J1331" s="177">
        <v>150</v>
      </c>
      <c r="K1331" s="177">
        <v>18790</v>
      </c>
      <c r="L1331" s="177">
        <v>18940</v>
      </c>
      <c r="M1331" s="177"/>
      <c r="N1331" s="177" t="s">
        <v>2700</v>
      </c>
      <c r="O1331" s="2" t="str">
        <f>VLOOKUP(H1331,通道基本信息!B:L,3,FALSE)</f>
        <v>CS26</v>
      </c>
    </row>
    <row r="1332" s="2" customFormat="1" ht="13.5" hidden="1" customHeight="1" spans="1:15">
      <c r="A1332" s="177">
        <v>1329</v>
      </c>
      <c r="B1332" s="177" t="str">
        <f t="shared" si="40"/>
        <v>CS26-T100-7-1</v>
      </c>
      <c r="C1332" s="177" t="str">
        <f t="shared" si="41"/>
        <v>CS26-TW7R</v>
      </c>
      <c r="D1332" s="177" t="s">
        <v>2701</v>
      </c>
      <c r="E1332" s="177" t="str">
        <f>VLOOKUP(H1332,通道基本信息!B:K,6,0)</f>
        <v>T</v>
      </c>
      <c r="F1332" s="177" t="str">
        <f>VLOOKUP(H1332,通道基本信息!B:K,5,0)</f>
        <v>W</v>
      </c>
      <c r="G1332" s="177" t="str">
        <f>VLOOKUP(H1332,通道基本信息!B:K,8,0)</f>
        <v>R</v>
      </c>
      <c r="H1332" s="177" t="s">
        <v>2702</v>
      </c>
      <c r="I1332" s="177">
        <v>1</v>
      </c>
      <c r="J1332" s="177">
        <v>150</v>
      </c>
      <c r="K1332" s="177">
        <v>18220</v>
      </c>
      <c r="L1332" s="177">
        <v>18370</v>
      </c>
      <c r="M1332" s="177"/>
      <c r="N1332" s="177" t="s">
        <v>2703</v>
      </c>
      <c r="O1332" s="2" t="str">
        <f>VLOOKUP(H1332,通道基本信息!B:L,3,FALSE)</f>
        <v>CS26</v>
      </c>
    </row>
    <row r="1333" s="2" customFormat="1" ht="13.5" hidden="1" customHeight="1" spans="1:15">
      <c r="A1333" s="177">
        <v>1330</v>
      </c>
      <c r="B1333" s="177" t="str">
        <f t="shared" si="40"/>
        <v>CS26-T100-7-2</v>
      </c>
      <c r="C1333" s="177" t="str">
        <f t="shared" si="41"/>
        <v>CS26-TW21R</v>
      </c>
      <c r="D1333" s="177" t="s">
        <v>2704</v>
      </c>
      <c r="E1333" s="177" t="str">
        <f>VLOOKUP(H1333,通道基本信息!B:K,6,0)</f>
        <v>T</v>
      </c>
      <c r="F1333" s="177" t="str">
        <f>VLOOKUP(H1333,通道基本信息!B:K,5,0)</f>
        <v>W</v>
      </c>
      <c r="G1333" s="177" t="str">
        <f>VLOOKUP(H1333,通道基本信息!B:K,8,0)</f>
        <v>R</v>
      </c>
      <c r="H1333" s="177" t="s">
        <v>2702</v>
      </c>
      <c r="I1333" s="177">
        <v>2</v>
      </c>
      <c r="J1333" s="177">
        <v>150</v>
      </c>
      <c r="K1333" s="177">
        <v>17700</v>
      </c>
      <c r="L1333" s="177">
        <v>17850</v>
      </c>
      <c r="M1333" s="177"/>
      <c r="N1333" s="177" t="s">
        <v>2705</v>
      </c>
      <c r="O1333" s="2" t="str">
        <f>VLOOKUP(H1333,通道基本信息!B:L,3,FALSE)</f>
        <v>CS26</v>
      </c>
    </row>
    <row r="1334" s="2" customFormat="1" ht="13.5" hidden="1" customHeight="1" spans="1:15">
      <c r="A1334" s="177">
        <v>1331</v>
      </c>
      <c r="B1334" s="177" t="str">
        <f t="shared" si="40"/>
        <v>CS26-T100-7-3</v>
      </c>
      <c r="C1334" s="177" t="str">
        <f t="shared" si="41"/>
        <v>CS26-TW31R</v>
      </c>
      <c r="D1334" s="177" t="s">
        <v>2706</v>
      </c>
      <c r="E1334" s="177" t="str">
        <f>VLOOKUP(H1334,通道基本信息!B:K,6,0)</f>
        <v>T</v>
      </c>
      <c r="F1334" s="177" t="str">
        <f>VLOOKUP(H1334,通道基本信息!B:K,5,0)</f>
        <v>W</v>
      </c>
      <c r="G1334" s="177" t="str">
        <f>VLOOKUP(H1334,通道基本信息!B:K,8,0)</f>
        <v>R</v>
      </c>
      <c r="H1334" s="177" t="s">
        <v>2702</v>
      </c>
      <c r="I1334" s="177">
        <v>3</v>
      </c>
      <c r="J1334" s="177">
        <v>220</v>
      </c>
      <c r="K1334" s="177">
        <v>17970</v>
      </c>
      <c r="L1334" s="177">
        <v>18190</v>
      </c>
      <c r="M1334" s="177"/>
      <c r="N1334" s="177" t="s">
        <v>2707</v>
      </c>
      <c r="O1334" s="2" t="str">
        <f>VLOOKUP(H1334,通道基本信息!B:L,3,FALSE)</f>
        <v>CS26</v>
      </c>
    </row>
    <row r="1335" s="2" customFormat="1" ht="13.5" hidden="1" customHeight="1" spans="1:15">
      <c r="A1335" s="177">
        <v>1332</v>
      </c>
      <c r="B1335" s="177" t="str">
        <f t="shared" si="40"/>
        <v>CS26-T100-7-4</v>
      </c>
      <c r="C1335" s="177" t="str">
        <f t="shared" si="41"/>
        <v>CS26-TW46R</v>
      </c>
      <c r="D1335" s="177" t="s">
        <v>2708</v>
      </c>
      <c r="E1335" s="177" t="str">
        <f>VLOOKUP(H1335,通道基本信息!B:K,6,0)</f>
        <v>T</v>
      </c>
      <c r="F1335" s="177" t="str">
        <f>VLOOKUP(H1335,通道基本信息!B:K,5,0)</f>
        <v>W</v>
      </c>
      <c r="G1335" s="177" t="str">
        <f>VLOOKUP(H1335,通道基本信息!B:K,8,0)</f>
        <v>R</v>
      </c>
      <c r="H1335" s="177" t="s">
        <v>2702</v>
      </c>
      <c r="I1335" s="177">
        <v>4</v>
      </c>
      <c r="J1335" s="177">
        <v>150</v>
      </c>
      <c r="K1335" s="177">
        <v>18970</v>
      </c>
      <c r="L1335" s="177">
        <v>19120</v>
      </c>
      <c r="M1335" s="177"/>
      <c r="N1335" s="177" t="s">
        <v>2709</v>
      </c>
      <c r="O1335" s="2" t="str">
        <f>VLOOKUP(H1335,通道基本信息!B:L,3,FALSE)</f>
        <v>CS26</v>
      </c>
    </row>
    <row r="1336" s="2" customFormat="1" ht="13.5" hidden="1" customHeight="1" spans="1:15">
      <c r="A1336" s="177">
        <v>1333</v>
      </c>
      <c r="B1336" s="177" t="str">
        <f t="shared" si="40"/>
        <v>CS26-T100-7-5</v>
      </c>
      <c r="C1336" s="177" t="str">
        <f t="shared" si="41"/>
        <v>CS26-TW50R</v>
      </c>
      <c r="D1336" s="177" t="s">
        <v>2710</v>
      </c>
      <c r="E1336" s="177" t="str">
        <f>VLOOKUP(H1336,通道基本信息!B:K,6,0)</f>
        <v>T</v>
      </c>
      <c r="F1336" s="177" t="str">
        <f>VLOOKUP(H1336,通道基本信息!B:K,5,0)</f>
        <v>W</v>
      </c>
      <c r="G1336" s="177" t="str">
        <f>VLOOKUP(H1336,通道基本信息!B:K,8,0)</f>
        <v>R</v>
      </c>
      <c r="H1336" s="177" t="s">
        <v>2702</v>
      </c>
      <c r="I1336" s="177">
        <v>5</v>
      </c>
      <c r="J1336" s="177">
        <v>150</v>
      </c>
      <c r="K1336" s="177">
        <v>18620</v>
      </c>
      <c r="L1336" s="177">
        <v>18770</v>
      </c>
      <c r="M1336" s="177"/>
      <c r="N1336" s="177" t="s">
        <v>2711</v>
      </c>
      <c r="O1336" s="2" t="str">
        <f>VLOOKUP(H1336,通道基本信息!B:L,3,FALSE)</f>
        <v>CS26</v>
      </c>
    </row>
    <row r="1337" s="2" customFormat="1" ht="13.5" hidden="1" customHeight="1" spans="1:15">
      <c r="A1337" s="177">
        <v>1334</v>
      </c>
      <c r="B1337" s="177" t="str">
        <f t="shared" si="40"/>
        <v>CS26-T100-7-6</v>
      </c>
      <c r="C1337" s="177" t="str">
        <f t="shared" si="41"/>
        <v>CS26-TW53R</v>
      </c>
      <c r="D1337" s="177" t="s">
        <v>2712</v>
      </c>
      <c r="E1337" s="177" t="str">
        <f>VLOOKUP(H1337,通道基本信息!B:K,6,0)</f>
        <v>T</v>
      </c>
      <c r="F1337" s="177" t="str">
        <f>VLOOKUP(H1337,通道基本信息!B:K,5,0)</f>
        <v>W</v>
      </c>
      <c r="G1337" s="177" t="str">
        <f>VLOOKUP(H1337,通道基本信息!B:K,8,0)</f>
        <v>R</v>
      </c>
      <c r="H1337" s="177" t="s">
        <v>2702</v>
      </c>
      <c r="I1337" s="177">
        <v>6</v>
      </c>
      <c r="J1337" s="177">
        <v>150</v>
      </c>
      <c r="K1337" s="177">
        <v>18450</v>
      </c>
      <c r="L1337" s="177">
        <v>18600</v>
      </c>
      <c r="M1337" s="177"/>
      <c r="N1337" s="177" t="s">
        <v>2713</v>
      </c>
      <c r="O1337" s="2" t="str">
        <f>VLOOKUP(H1337,通道基本信息!B:L,3,FALSE)</f>
        <v>CS26</v>
      </c>
    </row>
    <row r="1338" s="2" customFormat="1" ht="13.5" hidden="1" customHeight="1" spans="1:15">
      <c r="A1338" s="177">
        <v>1335</v>
      </c>
      <c r="B1338" s="177" t="str">
        <f t="shared" si="40"/>
        <v>CS26-T100-7-7</v>
      </c>
      <c r="C1338" s="177" t="str">
        <f t="shared" si="41"/>
        <v>CS26-TW61R</v>
      </c>
      <c r="D1338" s="177" t="s">
        <v>2714</v>
      </c>
      <c r="E1338" s="177" t="str">
        <f>VLOOKUP(H1338,通道基本信息!B:K,6,0)</f>
        <v>T</v>
      </c>
      <c r="F1338" s="177" t="str">
        <f>VLOOKUP(H1338,通道基本信息!B:K,5,0)</f>
        <v>W</v>
      </c>
      <c r="G1338" s="177" t="str">
        <f>VLOOKUP(H1338,通道基本信息!B:K,8,0)</f>
        <v>R</v>
      </c>
      <c r="H1338" s="177" t="s">
        <v>2702</v>
      </c>
      <c r="I1338" s="177">
        <v>7</v>
      </c>
      <c r="J1338" s="177">
        <v>150</v>
      </c>
      <c r="K1338" s="177">
        <v>18790</v>
      </c>
      <c r="L1338" s="177">
        <v>18940</v>
      </c>
      <c r="M1338" s="177"/>
      <c r="N1338" s="177" t="s">
        <v>2070</v>
      </c>
      <c r="O1338" s="2" t="str">
        <f>VLOOKUP(H1338,通道基本信息!B:L,3,FALSE)</f>
        <v>CS26</v>
      </c>
    </row>
    <row r="1339" s="2" customFormat="1" ht="13.5" hidden="1" customHeight="1" spans="1:15">
      <c r="A1339" s="177">
        <v>1336</v>
      </c>
      <c r="B1339" s="177" t="str">
        <f t="shared" si="40"/>
        <v>CS26-T101-4-1</v>
      </c>
      <c r="C1339" s="177" t="str">
        <f t="shared" si="41"/>
        <v>CS26-TK8L</v>
      </c>
      <c r="D1339" s="177" t="s">
        <v>2715</v>
      </c>
      <c r="E1339" s="177" t="str">
        <f>VLOOKUP(H1339,通道基本信息!B:K,6,0)</f>
        <v>T</v>
      </c>
      <c r="F1339" s="177" t="str">
        <f>VLOOKUP(H1339,通道基本信息!B:K,5,0)</f>
        <v>K</v>
      </c>
      <c r="G1339" s="177" t="str">
        <f>VLOOKUP(H1339,通道基本信息!B:K,8,0)</f>
        <v>L</v>
      </c>
      <c r="H1339" s="177" t="s">
        <v>2716</v>
      </c>
      <c r="I1339" s="177">
        <v>1</v>
      </c>
      <c r="J1339" s="177">
        <v>220</v>
      </c>
      <c r="K1339" s="177">
        <v>18120</v>
      </c>
      <c r="L1339" s="177">
        <v>18340</v>
      </c>
      <c r="M1339" s="177"/>
      <c r="N1339" s="177" t="s">
        <v>2717</v>
      </c>
      <c r="O1339" s="2" t="str">
        <f>VLOOKUP(H1339,通道基本信息!B:L,3,FALSE)</f>
        <v>CS26</v>
      </c>
    </row>
    <row r="1340" s="2" customFormat="1" ht="13.5" hidden="1" customHeight="1" spans="1:15">
      <c r="A1340" s="177">
        <v>1337</v>
      </c>
      <c r="B1340" s="177" t="str">
        <f t="shared" si="40"/>
        <v>CS26-T101-4-2</v>
      </c>
      <c r="C1340" s="177" t="str">
        <f t="shared" si="41"/>
        <v>CS26-TK15L</v>
      </c>
      <c r="D1340" s="177" t="s">
        <v>2718</v>
      </c>
      <c r="E1340" s="177" t="str">
        <f>VLOOKUP(H1340,通道基本信息!B:K,6,0)</f>
        <v>T</v>
      </c>
      <c r="F1340" s="177" t="str">
        <f>VLOOKUP(H1340,通道基本信息!B:K,5,0)</f>
        <v>K</v>
      </c>
      <c r="G1340" s="177" t="str">
        <f>VLOOKUP(H1340,通道基本信息!B:K,8,0)</f>
        <v>L</v>
      </c>
      <c r="H1340" s="177" t="s">
        <v>2716</v>
      </c>
      <c r="I1340" s="177">
        <v>2</v>
      </c>
      <c r="J1340" s="177">
        <v>220</v>
      </c>
      <c r="K1340" s="177">
        <v>18540</v>
      </c>
      <c r="L1340" s="177">
        <v>18760</v>
      </c>
      <c r="M1340" s="177"/>
      <c r="N1340" s="177" t="s">
        <v>2719</v>
      </c>
      <c r="O1340" s="2" t="str">
        <f>VLOOKUP(H1340,通道基本信息!B:L,3,FALSE)</f>
        <v>CS26</v>
      </c>
    </row>
    <row r="1341" s="2" customFormat="1" ht="13.5" hidden="1" customHeight="1" spans="1:15">
      <c r="A1341" s="177">
        <v>1338</v>
      </c>
      <c r="B1341" s="177" t="str">
        <f t="shared" si="40"/>
        <v>CS26-T101-4-3</v>
      </c>
      <c r="C1341" s="177" t="str">
        <f t="shared" si="41"/>
        <v>CS26-TK29L</v>
      </c>
      <c r="D1341" s="177" t="s">
        <v>2720</v>
      </c>
      <c r="E1341" s="177" t="str">
        <f>VLOOKUP(H1341,通道基本信息!B:K,6,0)</f>
        <v>T</v>
      </c>
      <c r="F1341" s="177" t="str">
        <f>VLOOKUP(H1341,通道基本信息!B:K,5,0)</f>
        <v>K</v>
      </c>
      <c r="G1341" s="177" t="str">
        <f>VLOOKUP(H1341,通道基本信息!B:K,8,0)</f>
        <v>L</v>
      </c>
      <c r="H1341" s="177" t="s">
        <v>2716</v>
      </c>
      <c r="I1341" s="177">
        <v>3</v>
      </c>
      <c r="J1341" s="177">
        <v>220</v>
      </c>
      <c r="K1341" s="177">
        <v>18790</v>
      </c>
      <c r="L1341" s="177">
        <v>19010</v>
      </c>
      <c r="M1341" s="177"/>
      <c r="N1341" s="177" t="s">
        <v>2721</v>
      </c>
      <c r="O1341" s="2" t="str">
        <f>VLOOKUP(H1341,通道基本信息!B:L,3,FALSE)</f>
        <v>CS26</v>
      </c>
    </row>
    <row r="1342" s="2" customFormat="1" ht="13.5" hidden="1" customHeight="1" spans="1:15">
      <c r="A1342" s="177">
        <v>1339</v>
      </c>
      <c r="B1342" s="177" t="str">
        <f t="shared" si="40"/>
        <v>CS26-T101-4-4</v>
      </c>
      <c r="C1342" s="177" t="str">
        <f t="shared" si="41"/>
        <v>CS26-TK38L</v>
      </c>
      <c r="D1342" s="177" t="s">
        <v>2722</v>
      </c>
      <c r="E1342" s="177" t="str">
        <f>VLOOKUP(H1342,通道基本信息!B:K,6,0)</f>
        <v>T</v>
      </c>
      <c r="F1342" s="177" t="str">
        <f>VLOOKUP(H1342,通道基本信息!B:K,5,0)</f>
        <v>K</v>
      </c>
      <c r="G1342" s="177" t="str">
        <f>VLOOKUP(H1342,通道基本信息!B:K,8,0)</f>
        <v>L</v>
      </c>
      <c r="H1342" s="177" t="s">
        <v>2716</v>
      </c>
      <c r="I1342" s="177">
        <v>4</v>
      </c>
      <c r="J1342" s="177">
        <v>220</v>
      </c>
      <c r="K1342" s="177">
        <v>17870</v>
      </c>
      <c r="L1342" s="177">
        <v>18090</v>
      </c>
      <c r="M1342" s="177"/>
      <c r="N1342" s="177" t="s">
        <v>2723</v>
      </c>
      <c r="O1342" s="2" t="str">
        <f>VLOOKUP(H1342,通道基本信息!B:L,3,FALSE)</f>
        <v>CS26</v>
      </c>
    </row>
    <row r="1343" s="2" customFormat="1" ht="13.5" hidden="1" customHeight="1" spans="1:15">
      <c r="A1343" s="177">
        <v>1340</v>
      </c>
      <c r="B1343" s="177" t="str">
        <f t="shared" si="40"/>
        <v>CS26-T102-4-1</v>
      </c>
      <c r="C1343" s="177" t="str">
        <f t="shared" si="41"/>
        <v>CS26-TK16R</v>
      </c>
      <c r="D1343" s="177" t="s">
        <v>2724</v>
      </c>
      <c r="E1343" s="177" t="str">
        <f>VLOOKUP(H1343,通道基本信息!B:K,6,0)</f>
        <v>T</v>
      </c>
      <c r="F1343" s="177" t="str">
        <f>VLOOKUP(H1343,通道基本信息!B:K,5,0)</f>
        <v>K</v>
      </c>
      <c r="G1343" s="177" t="str">
        <f>VLOOKUP(H1343,通道基本信息!B:K,8,0)</f>
        <v>R</v>
      </c>
      <c r="H1343" s="177" t="s">
        <v>2725</v>
      </c>
      <c r="I1343" s="177">
        <v>1</v>
      </c>
      <c r="J1343" s="177">
        <v>220</v>
      </c>
      <c r="K1343" s="177">
        <v>18120</v>
      </c>
      <c r="L1343" s="177">
        <v>18340</v>
      </c>
      <c r="M1343" s="177"/>
      <c r="N1343" s="177" t="s">
        <v>2726</v>
      </c>
      <c r="O1343" s="2" t="str">
        <f>VLOOKUP(H1343,通道基本信息!B:L,3,FALSE)</f>
        <v>CS26</v>
      </c>
    </row>
    <row r="1344" s="2" customFormat="1" ht="13.5" hidden="1" customHeight="1" spans="1:15">
      <c r="A1344" s="177">
        <v>1341</v>
      </c>
      <c r="B1344" s="177" t="str">
        <f t="shared" si="40"/>
        <v>CS26-T102-4-2</v>
      </c>
      <c r="C1344" s="177" t="str">
        <f t="shared" si="41"/>
        <v>CS26-TK20R</v>
      </c>
      <c r="D1344" s="177" t="s">
        <v>2727</v>
      </c>
      <c r="E1344" s="177" t="str">
        <f>VLOOKUP(H1344,通道基本信息!B:K,6,0)</f>
        <v>T</v>
      </c>
      <c r="F1344" s="177" t="str">
        <f>VLOOKUP(H1344,通道基本信息!B:K,5,0)</f>
        <v>K</v>
      </c>
      <c r="G1344" s="177" t="str">
        <f>VLOOKUP(H1344,通道基本信息!B:K,8,0)</f>
        <v>R</v>
      </c>
      <c r="H1344" s="177" t="s">
        <v>2725</v>
      </c>
      <c r="I1344" s="177">
        <v>2</v>
      </c>
      <c r="J1344" s="177">
        <v>220</v>
      </c>
      <c r="K1344" s="177">
        <v>18790</v>
      </c>
      <c r="L1344" s="177">
        <v>19010</v>
      </c>
      <c r="M1344" s="177"/>
      <c r="N1344" s="177" t="s">
        <v>2728</v>
      </c>
      <c r="O1344" s="2" t="str">
        <f>VLOOKUP(H1344,通道基本信息!B:L,3,FALSE)</f>
        <v>CS26</v>
      </c>
    </row>
    <row r="1345" s="2" customFormat="1" ht="13.5" hidden="1" customHeight="1" spans="1:15">
      <c r="A1345" s="177">
        <v>1342</v>
      </c>
      <c r="B1345" s="177" t="str">
        <f t="shared" ref="B1345:B1408" si="42">H1345&amp;"-"&amp;I1345</f>
        <v>CS26-T102-4-3</v>
      </c>
      <c r="C1345" s="177" t="str">
        <f t="shared" si="41"/>
        <v>CS26-TK43R</v>
      </c>
      <c r="D1345" s="177" t="s">
        <v>2729</v>
      </c>
      <c r="E1345" s="177" t="str">
        <f>VLOOKUP(H1345,通道基本信息!B:K,6,0)</f>
        <v>T</v>
      </c>
      <c r="F1345" s="177" t="str">
        <f>VLOOKUP(H1345,通道基本信息!B:K,5,0)</f>
        <v>K</v>
      </c>
      <c r="G1345" s="177" t="str">
        <f>VLOOKUP(H1345,通道基本信息!B:K,8,0)</f>
        <v>R</v>
      </c>
      <c r="H1345" s="177" t="s">
        <v>2725</v>
      </c>
      <c r="I1345" s="177">
        <v>3</v>
      </c>
      <c r="J1345" s="177">
        <v>220</v>
      </c>
      <c r="K1345" s="177">
        <v>18540</v>
      </c>
      <c r="L1345" s="177">
        <v>18760</v>
      </c>
      <c r="M1345" s="177"/>
      <c r="N1345" s="177" t="s">
        <v>2730</v>
      </c>
      <c r="O1345" s="2" t="str">
        <f>VLOOKUP(H1345,通道基本信息!B:L,3,FALSE)</f>
        <v>CS26</v>
      </c>
    </row>
    <row r="1346" s="2" customFormat="1" ht="13.5" hidden="1" customHeight="1" spans="1:15">
      <c r="A1346" s="177">
        <v>1343</v>
      </c>
      <c r="B1346" s="177" t="str">
        <f t="shared" si="42"/>
        <v>CS26-T102-4-4</v>
      </c>
      <c r="C1346" s="177" t="str">
        <f t="shared" si="41"/>
        <v>CS26-TK45R</v>
      </c>
      <c r="D1346" s="177" t="s">
        <v>2731</v>
      </c>
      <c r="E1346" s="177" t="str">
        <f>VLOOKUP(H1346,通道基本信息!B:K,6,0)</f>
        <v>T</v>
      </c>
      <c r="F1346" s="177" t="str">
        <f>VLOOKUP(H1346,通道基本信息!B:K,5,0)</f>
        <v>K</v>
      </c>
      <c r="G1346" s="177" t="str">
        <f>VLOOKUP(H1346,通道基本信息!B:K,8,0)</f>
        <v>R</v>
      </c>
      <c r="H1346" s="177" t="s">
        <v>2725</v>
      </c>
      <c r="I1346" s="177">
        <v>4</v>
      </c>
      <c r="J1346" s="177">
        <v>220</v>
      </c>
      <c r="K1346" s="177">
        <v>17870</v>
      </c>
      <c r="L1346" s="177">
        <v>18090</v>
      </c>
      <c r="M1346" s="177"/>
      <c r="N1346" s="177" t="s">
        <v>2732</v>
      </c>
      <c r="O1346" s="2" t="str">
        <f>VLOOKUP(H1346,通道基本信息!B:L,3,FALSE)</f>
        <v>CS26</v>
      </c>
    </row>
    <row r="1347" s="2" customFormat="1" ht="13.5" hidden="1" customHeight="1" spans="1:15">
      <c r="A1347" s="177">
        <v>1344</v>
      </c>
      <c r="B1347" s="177" t="str">
        <f t="shared" si="42"/>
        <v>CS26-T103-4-1</v>
      </c>
      <c r="C1347" s="177" t="str">
        <f t="shared" si="41"/>
        <v>CS26-TC25L</v>
      </c>
      <c r="D1347" s="177" t="s">
        <v>2733</v>
      </c>
      <c r="E1347" s="177" t="str">
        <f>VLOOKUP(H1347,通道基本信息!B:K,6,0)</f>
        <v>T</v>
      </c>
      <c r="F1347" s="177" t="str">
        <f>VLOOKUP(H1347,通道基本信息!B:K,5,0)</f>
        <v>C</v>
      </c>
      <c r="G1347" s="177" t="str">
        <f>VLOOKUP(H1347,通道基本信息!B:K,8,0)</f>
        <v>L</v>
      </c>
      <c r="H1347" s="177" t="s">
        <v>2734</v>
      </c>
      <c r="I1347" s="177">
        <v>1</v>
      </c>
      <c r="J1347" s="177">
        <v>220</v>
      </c>
      <c r="K1347" s="177">
        <v>18790</v>
      </c>
      <c r="L1347" s="177">
        <v>19010</v>
      </c>
      <c r="M1347" s="177"/>
      <c r="N1347" s="177" t="s">
        <v>2735</v>
      </c>
      <c r="O1347" s="2" t="str">
        <f>VLOOKUP(H1347,通道基本信息!B:L,3,FALSE)</f>
        <v>CS26</v>
      </c>
    </row>
    <row r="1348" s="2" customFormat="1" ht="13.5" hidden="1" customHeight="1" spans="1:15">
      <c r="A1348" s="177">
        <v>1345</v>
      </c>
      <c r="B1348" s="177" t="str">
        <f t="shared" si="42"/>
        <v>CS26-T103-4-2</v>
      </c>
      <c r="C1348" s="177" t="str">
        <f t="shared" ref="C1348:C1411" si="43">O1348&amp;"-"&amp;D1348</f>
        <v>CS26-TC26L</v>
      </c>
      <c r="D1348" s="177" t="s">
        <v>2736</v>
      </c>
      <c r="E1348" s="177" t="str">
        <f>VLOOKUP(H1348,通道基本信息!B:K,6,0)</f>
        <v>T</v>
      </c>
      <c r="F1348" s="177" t="str">
        <f>VLOOKUP(H1348,通道基本信息!B:K,5,0)</f>
        <v>C</v>
      </c>
      <c r="G1348" s="177" t="str">
        <f>VLOOKUP(H1348,通道基本信息!B:K,8,0)</f>
        <v>L</v>
      </c>
      <c r="H1348" s="177" t="s">
        <v>2734</v>
      </c>
      <c r="I1348" s="177">
        <v>2</v>
      </c>
      <c r="J1348" s="177">
        <v>220</v>
      </c>
      <c r="K1348" s="177">
        <v>17870</v>
      </c>
      <c r="L1348" s="177">
        <v>18090</v>
      </c>
      <c r="M1348" s="177"/>
      <c r="N1348" s="177" t="s">
        <v>2737</v>
      </c>
      <c r="O1348" s="2" t="str">
        <f>VLOOKUP(H1348,通道基本信息!B:L,3,FALSE)</f>
        <v>CS26</v>
      </c>
    </row>
    <row r="1349" s="2" customFormat="1" ht="13.5" hidden="1" customHeight="1" spans="1:15">
      <c r="A1349" s="177">
        <v>1346</v>
      </c>
      <c r="B1349" s="177" t="str">
        <f t="shared" si="42"/>
        <v>CS26-T103-4-3</v>
      </c>
      <c r="C1349" s="177" t="str">
        <f t="shared" si="43"/>
        <v>CS26-TC40L</v>
      </c>
      <c r="D1349" s="177" t="s">
        <v>2738</v>
      </c>
      <c r="E1349" s="177" t="str">
        <f>VLOOKUP(H1349,通道基本信息!B:K,6,0)</f>
        <v>T</v>
      </c>
      <c r="F1349" s="177" t="str">
        <f>VLOOKUP(H1349,通道基本信息!B:K,5,0)</f>
        <v>C</v>
      </c>
      <c r="G1349" s="177" t="str">
        <f>VLOOKUP(H1349,通道基本信息!B:K,8,0)</f>
        <v>L</v>
      </c>
      <c r="H1349" s="177" t="s">
        <v>2734</v>
      </c>
      <c r="I1349" s="177">
        <v>3</v>
      </c>
      <c r="J1349" s="177">
        <v>220</v>
      </c>
      <c r="K1349" s="177">
        <v>18540</v>
      </c>
      <c r="L1349" s="177">
        <v>18760</v>
      </c>
      <c r="M1349" s="177"/>
      <c r="N1349" s="177" t="s">
        <v>2739</v>
      </c>
      <c r="O1349" s="2" t="str">
        <f>VLOOKUP(H1349,通道基本信息!B:L,3,FALSE)</f>
        <v>CS26</v>
      </c>
    </row>
    <row r="1350" s="2" customFormat="1" ht="13.5" hidden="1" customHeight="1" spans="1:15">
      <c r="A1350" s="177">
        <v>1347</v>
      </c>
      <c r="B1350" s="177" t="str">
        <f t="shared" si="42"/>
        <v>CS26-T103-4-4</v>
      </c>
      <c r="C1350" s="177" t="str">
        <f t="shared" si="43"/>
        <v>CS26-TC41L</v>
      </c>
      <c r="D1350" s="177" t="s">
        <v>2740</v>
      </c>
      <c r="E1350" s="177" t="str">
        <f>VLOOKUP(H1350,通道基本信息!B:K,6,0)</f>
        <v>T</v>
      </c>
      <c r="F1350" s="177" t="str">
        <f>VLOOKUP(H1350,通道基本信息!B:K,5,0)</f>
        <v>C</v>
      </c>
      <c r="G1350" s="177" t="str">
        <f>VLOOKUP(H1350,通道基本信息!B:K,8,0)</f>
        <v>L</v>
      </c>
      <c r="H1350" s="177" t="s">
        <v>2734</v>
      </c>
      <c r="I1350" s="177">
        <v>4</v>
      </c>
      <c r="J1350" s="177">
        <v>220</v>
      </c>
      <c r="K1350" s="177">
        <v>18120</v>
      </c>
      <c r="L1350" s="177">
        <v>18340</v>
      </c>
      <c r="M1350" s="177"/>
      <c r="N1350" s="177" t="s">
        <v>2741</v>
      </c>
      <c r="O1350" s="2" t="str">
        <f>VLOOKUP(H1350,通道基本信息!B:L,3,FALSE)</f>
        <v>CS26</v>
      </c>
    </row>
    <row r="1351" s="2" customFormat="1" ht="13.5" hidden="1" customHeight="1" spans="1:15">
      <c r="A1351" s="177">
        <v>1348</v>
      </c>
      <c r="B1351" s="177" t="str">
        <f t="shared" si="42"/>
        <v>CS26-T104-4-1</v>
      </c>
      <c r="C1351" s="177" t="str">
        <f t="shared" si="43"/>
        <v>CS26-TC17R</v>
      </c>
      <c r="D1351" s="177" t="s">
        <v>2742</v>
      </c>
      <c r="E1351" s="177" t="str">
        <f>VLOOKUP(H1351,通道基本信息!B:K,6,0)</f>
        <v>T</v>
      </c>
      <c r="F1351" s="177" t="str">
        <f>VLOOKUP(H1351,通道基本信息!B:K,5,0)</f>
        <v>C</v>
      </c>
      <c r="G1351" s="177" t="str">
        <f>VLOOKUP(H1351,通道基本信息!B:K,8,0)</f>
        <v>R</v>
      </c>
      <c r="H1351" s="177" t="s">
        <v>2743</v>
      </c>
      <c r="I1351" s="177">
        <v>1</v>
      </c>
      <c r="J1351" s="177">
        <v>220</v>
      </c>
      <c r="K1351" s="177">
        <v>17870</v>
      </c>
      <c r="L1351" s="177">
        <v>18090</v>
      </c>
      <c r="M1351" s="177"/>
      <c r="N1351" s="177" t="s">
        <v>2744</v>
      </c>
      <c r="O1351" s="2" t="str">
        <f>VLOOKUP(H1351,通道基本信息!B:L,3,FALSE)</f>
        <v>CS26</v>
      </c>
    </row>
    <row r="1352" s="2" customFormat="1" ht="13.5" hidden="1" customHeight="1" spans="1:15">
      <c r="A1352" s="177">
        <v>1349</v>
      </c>
      <c r="B1352" s="177" t="str">
        <f t="shared" si="42"/>
        <v>CS26-T104-4-2</v>
      </c>
      <c r="C1352" s="177" t="str">
        <f t="shared" si="43"/>
        <v>CS26-TC19R</v>
      </c>
      <c r="D1352" s="177" t="s">
        <v>2745</v>
      </c>
      <c r="E1352" s="177" t="str">
        <f>VLOOKUP(H1352,通道基本信息!B:K,6,0)</f>
        <v>T</v>
      </c>
      <c r="F1352" s="177" t="str">
        <f>VLOOKUP(H1352,通道基本信息!B:K,5,0)</f>
        <v>C</v>
      </c>
      <c r="G1352" s="177" t="str">
        <f>VLOOKUP(H1352,通道基本信息!B:K,8,0)</f>
        <v>R</v>
      </c>
      <c r="H1352" s="177" t="s">
        <v>2743</v>
      </c>
      <c r="I1352" s="177">
        <v>2</v>
      </c>
      <c r="J1352" s="177">
        <v>220</v>
      </c>
      <c r="K1352" s="177">
        <v>18540</v>
      </c>
      <c r="L1352" s="177">
        <v>18760</v>
      </c>
      <c r="M1352" s="177"/>
      <c r="N1352" s="177" t="s">
        <v>2746</v>
      </c>
      <c r="O1352" s="2" t="str">
        <f>VLOOKUP(H1352,通道基本信息!B:L,3,FALSE)</f>
        <v>CS26</v>
      </c>
    </row>
    <row r="1353" s="2" customFormat="1" ht="13.5" hidden="1" customHeight="1" spans="1:15">
      <c r="A1353" s="177">
        <v>1350</v>
      </c>
      <c r="B1353" s="177" t="str">
        <f t="shared" si="42"/>
        <v>CS26-T104-4-3</v>
      </c>
      <c r="C1353" s="177" t="str">
        <f t="shared" si="43"/>
        <v>CS26-TC32R</v>
      </c>
      <c r="D1353" s="177" t="s">
        <v>2747</v>
      </c>
      <c r="E1353" s="177" t="str">
        <f>VLOOKUP(H1353,通道基本信息!B:K,6,0)</f>
        <v>T</v>
      </c>
      <c r="F1353" s="177" t="str">
        <f>VLOOKUP(H1353,通道基本信息!B:K,5,0)</f>
        <v>C</v>
      </c>
      <c r="G1353" s="177" t="str">
        <f>VLOOKUP(H1353,通道基本信息!B:K,8,0)</f>
        <v>R</v>
      </c>
      <c r="H1353" s="177" t="s">
        <v>2743</v>
      </c>
      <c r="I1353" s="177">
        <v>3</v>
      </c>
      <c r="J1353" s="177">
        <v>220</v>
      </c>
      <c r="K1353" s="177">
        <v>18120</v>
      </c>
      <c r="L1353" s="177">
        <v>18340</v>
      </c>
      <c r="M1353" s="177"/>
      <c r="N1353" s="177" t="s">
        <v>2748</v>
      </c>
      <c r="O1353" s="2" t="str">
        <f>VLOOKUP(H1353,通道基本信息!B:L,3,FALSE)</f>
        <v>CS26</v>
      </c>
    </row>
    <row r="1354" s="2" customFormat="1" ht="13.5" hidden="1" customHeight="1" spans="1:15">
      <c r="A1354" s="177">
        <v>1351</v>
      </c>
      <c r="B1354" s="177" t="str">
        <f t="shared" si="42"/>
        <v>CS26-T104-4-4</v>
      </c>
      <c r="C1354" s="177" t="str">
        <f t="shared" si="43"/>
        <v>CS26-TC34R</v>
      </c>
      <c r="D1354" s="177" t="s">
        <v>2749</v>
      </c>
      <c r="E1354" s="177" t="str">
        <f>VLOOKUP(H1354,通道基本信息!B:K,6,0)</f>
        <v>T</v>
      </c>
      <c r="F1354" s="177" t="str">
        <f>VLOOKUP(H1354,通道基本信息!B:K,5,0)</f>
        <v>C</v>
      </c>
      <c r="G1354" s="177" t="str">
        <f>VLOOKUP(H1354,通道基本信息!B:K,8,0)</f>
        <v>R</v>
      </c>
      <c r="H1354" s="177" t="s">
        <v>2743</v>
      </c>
      <c r="I1354" s="177">
        <v>4</v>
      </c>
      <c r="J1354" s="177">
        <v>220</v>
      </c>
      <c r="K1354" s="177">
        <v>18790</v>
      </c>
      <c r="L1354" s="177">
        <v>19010</v>
      </c>
      <c r="M1354" s="177"/>
      <c r="N1354" s="177" t="s">
        <v>2750</v>
      </c>
      <c r="O1354" s="2" t="str">
        <f>VLOOKUP(H1354,通道基本信息!B:L,3,FALSE)</f>
        <v>CS26</v>
      </c>
    </row>
    <row r="1355" s="2" customFormat="1" ht="13.5" hidden="1" customHeight="1" spans="1:15">
      <c r="A1355" s="177">
        <v>1352</v>
      </c>
      <c r="B1355" s="177" t="str">
        <f t="shared" si="42"/>
        <v>CS26-T105-8-1</v>
      </c>
      <c r="C1355" s="177" t="str">
        <f t="shared" si="43"/>
        <v>CS26-TH42L</v>
      </c>
      <c r="D1355" s="177" t="s">
        <v>2751</v>
      </c>
      <c r="E1355" s="177" t="str">
        <f>VLOOKUP(H1355,通道基本信息!B:K,6,0)</f>
        <v>T</v>
      </c>
      <c r="F1355" s="177" t="str">
        <f>VLOOKUP(H1355,通道基本信息!B:K,5,0)</f>
        <v>H</v>
      </c>
      <c r="G1355" s="177" t="str">
        <f>VLOOKUP(H1355,通道基本信息!B:K,8,0)</f>
        <v>L</v>
      </c>
      <c r="H1355" s="177" t="s">
        <v>2752</v>
      </c>
      <c r="I1355" s="177">
        <v>1</v>
      </c>
      <c r="J1355" s="177">
        <v>150</v>
      </c>
      <c r="K1355" s="177">
        <v>18450</v>
      </c>
      <c r="L1355" s="177">
        <v>18600</v>
      </c>
      <c r="M1355" s="177"/>
      <c r="N1355" s="177" t="s">
        <v>2753</v>
      </c>
      <c r="O1355" s="2" t="str">
        <f>VLOOKUP(H1355,通道基本信息!B:L,3,FALSE)</f>
        <v>CS26</v>
      </c>
    </row>
    <row r="1356" s="2" customFormat="1" ht="13.5" hidden="1" customHeight="1" spans="1:15">
      <c r="A1356" s="177">
        <v>1353</v>
      </c>
      <c r="B1356" s="177" t="str">
        <f t="shared" si="42"/>
        <v>CS26-T105-8-2</v>
      </c>
      <c r="C1356" s="177" t="str">
        <f t="shared" si="43"/>
        <v>CS26-TH49L</v>
      </c>
      <c r="D1356" s="177" t="s">
        <v>2754</v>
      </c>
      <c r="E1356" s="177" t="str">
        <f>VLOOKUP(H1356,通道基本信息!B:K,6,0)</f>
        <v>T</v>
      </c>
      <c r="F1356" s="177" t="str">
        <f>VLOOKUP(H1356,通道基本信息!B:K,5,0)</f>
        <v>H</v>
      </c>
      <c r="G1356" s="177" t="str">
        <f>VLOOKUP(H1356,通道基本信息!B:K,8,0)</f>
        <v>L</v>
      </c>
      <c r="H1356" s="177" t="s">
        <v>2752</v>
      </c>
      <c r="I1356" s="177">
        <v>2</v>
      </c>
      <c r="J1356" s="177">
        <v>150</v>
      </c>
      <c r="K1356" s="177">
        <v>18970</v>
      </c>
      <c r="L1356" s="177">
        <v>19120</v>
      </c>
      <c r="M1356" s="177"/>
      <c r="N1356" s="177" t="s">
        <v>2755</v>
      </c>
      <c r="O1356" s="2" t="str">
        <f>VLOOKUP(H1356,通道基本信息!B:L,3,FALSE)</f>
        <v>CS26</v>
      </c>
    </row>
    <row r="1357" s="2" customFormat="1" ht="13.5" hidden="1" customHeight="1" spans="1:15">
      <c r="A1357" s="177">
        <v>1354</v>
      </c>
      <c r="B1357" s="177" t="str">
        <f t="shared" si="42"/>
        <v>CS26-T105-8-3</v>
      </c>
      <c r="C1357" s="177" t="str">
        <f t="shared" si="43"/>
        <v>CS26-TH51L</v>
      </c>
      <c r="D1357" s="177" t="s">
        <v>2756</v>
      </c>
      <c r="E1357" s="177" t="str">
        <f>VLOOKUP(H1357,通道基本信息!B:K,6,0)</f>
        <v>T</v>
      </c>
      <c r="F1357" s="177" t="str">
        <f>VLOOKUP(H1357,通道基本信息!B:K,5,0)</f>
        <v>H</v>
      </c>
      <c r="G1357" s="177" t="str">
        <f>VLOOKUP(H1357,通道基本信息!B:K,8,0)</f>
        <v>L</v>
      </c>
      <c r="H1357" s="177" t="s">
        <v>2752</v>
      </c>
      <c r="I1357" s="177">
        <v>3</v>
      </c>
      <c r="J1357" s="177">
        <v>150</v>
      </c>
      <c r="K1357" s="177">
        <v>18220</v>
      </c>
      <c r="L1357" s="177">
        <v>18370</v>
      </c>
      <c r="M1357" s="177"/>
      <c r="N1357" s="177" t="s">
        <v>2757</v>
      </c>
      <c r="O1357" s="2" t="str">
        <f>VLOOKUP(H1357,通道基本信息!B:L,3,FALSE)</f>
        <v>CS26</v>
      </c>
    </row>
    <row r="1358" s="2" customFormat="1" ht="13.5" hidden="1" customHeight="1" spans="1:15">
      <c r="A1358" s="177">
        <v>1355</v>
      </c>
      <c r="B1358" s="177" t="str">
        <f t="shared" si="42"/>
        <v>CS26-T105-8-4</v>
      </c>
      <c r="C1358" s="177" t="str">
        <f t="shared" si="43"/>
        <v>CS26-TH52L</v>
      </c>
      <c r="D1358" s="177" t="s">
        <v>2758</v>
      </c>
      <c r="E1358" s="177" t="str">
        <f>VLOOKUP(H1358,通道基本信息!B:K,6,0)</f>
        <v>T</v>
      </c>
      <c r="F1358" s="177" t="str">
        <f>VLOOKUP(H1358,通道基本信息!B:K,5,0)</f>
        <v>H</v>
      </c>
      <c r="G1358" s="177" t="str">
        <f>VLOOKUP(H1358,通道基本信息!B:K,8,0)</f>
        <v>L</v>
      </c>
      <c r="H1358" s="177" t="s">
        <v>2752</v>
      </c>
      <c r="I1358" s="177">
        <v>4</v>
      </c>
      <c r="J1358" s="177">
        <v>150</v>
      </c>
      <c r="K1358" s="177">
        <v>17700</v>
      </c>
      <c r="L1358" s="177">
        <v>17850</v>
      </c>
      <c r="M1358" s="177"/>
      <c r="N1358" s="177" t="s">
        <v>2759</v>
      </c>
      <c r="O1358" s="2" t="str">
        <f>VLOOKUP(H1358,通道基本信息!B:L,3,FALSE)</f>
        <v>CS26</v>
      </c>
    </row>
    <row r="1359" s="2" customFormat="1" ht="13.5" hidden="1" customHeight="1" spans="1:15">
      <c r="A1359" s="177">
        <v>1356</v>
      </c>
      <c r="B1359" s="177" t="str">
        <f t="shared" si="42"/>
        <v>CS26-T105-8-5</v>
      </c>
      <c r="C1359" s="177" t="str">
        <f t="shared" si="43"/>
        <v>CS26-TH57L</v>
      </c>
      <c r="D1359" s="177" t="s">
        <v>2760</v>
      </c>
      <c r="E1359" s="177" t="str">
        <f>VLOOKUP(H1359,通道基本信息!B:K,6,0)</f>
        <v>T</v>
      </c>
      <c r="F1359" s="177" t="str">
        <f>VLOOKUP(H1359,通道基本信息!B:K,5,0)</f>
        <v>H</v>
      </c>
      <c r="G1359" s="177" t="str">
        <f>VLOOKUP(H1359,通道基本信息!B:K,8,0)</f>
        <v>L</v>
      </c>
      <c r="H1359" s="177" t="s">
        <v>2752</v>
      </c>
      <c r="I1359" s="177">
        <v>5</v>
      </c>
      <c r="J1359" s="177">
        <v>150</v>
      </c>
      <c r="K1359" s="177">
        <v>18620</v>
      </c>
      <c r="L1359" s="177">
        <v>18770</v>
      </c>
      <c r="M1359" s="177"/>
      <c r="N1359" s="177" t="s">
        <v>2761</v>
      </c>
      <c r="O1359" s="2" t="str">
        <f>VLOOKUP(H1359,通道基本信息!B:L,3,FALSE)</f>
        <v>CS26</v>
      </c>
    </row>
    <row r="1360" s="2" customFormat="1" ht="13.5" hidden="1" customHeight="1" spans="1:15">
      <c r="A1360" s="177">
        <v>1357</v>
      </c>
      <c r="B1360" s="177" t="str">
        <f t="shared" si="42"/>
        <v>CS26-T105-8-6</v>
      </c>
      <c r="C1360" s="177" t="str">
        <f t="shared" si="43"/>
        <v>CS26-TH58L</v>
      </c>
      <c r="D1360" s="177" t="s">
        <v>2762</v>
      </c>
      <c r="E1360" s="177" t="str">
        <f>VLOOKUP(H1360,通道基本信息!B:K,6,0)</f>
        <v>T</v>
      </c>
      <c r="F1360" s="177" t="str">
        <f>VLOOKUP(H1360,通道基本信息!B:K,5,0)</f>
        <v>H</v>
      </c>
      <c r="G1360" s="177" t="str">
        <f>VLOOKUP(H1360,通道基本信息!B:K,8,0)</f>
        <v>L</v>
      </c>
      <c r="H1360" s="177" t="s">
        <v>2752</v>
      </c>
      <c r="I1360" s="177">
        <v>6</v>
      </c>
      <c r="J1360" s="177">
        <v>150</v>
      </c>
      <c r="K1360" s="177">
        <v>18790</v>
      </c>
      <c r="L1360" s="177">
        <v>18940</v>
      </c>
      <c r="M1360" s="177"/>
      <c r="N1360" s="177" t="s">
        <v>2763</v>
      </c>
      <c r="O1360" s="2" t="str">
        <f>VLOOKUP(H1360,通道基本信息!B:L,3,FALSE)</f>
        <v>CS26</v>
      </c>
    </row>
    <row r="1361" s="2" customFormat="1" ht="13.5" hidden="1" customHeight="1" spans="1:15">
      <c r="A1361" s="177">
        <v>1358</v>
      </c>
      <c r="B1361" s="177" t="str">
        <f t="shared" si="42"/>
        <v>CS26-T105-8-7</v>
      </c>
      <c r="C1361" s="177" t="str">
        <f t="shared" si="43"/>
        <v>CS26-TH60L</v>
      </c>
      <c r="D1361" s="177" t="s">
        <v>2764</v>
      </c>
      <c r="E1361" s="177" t="str">
        <f>VLOOKUP(H1361,通道基本信息!B:K,6,0)</f>
        <v>T</v>
      </c>
      <c r="F1361" s="177" t="str">
        <f>VLOOKUP(H1361,通道基本信息!B:K,5,0)</f>
        <v>H</v>
      </c>
      <c r="G1361" s="177" t="str">
        <f>VLOOKUP(H1361,通道基本信息!B:K,8,0)</f>
        <v>L</v>
      </c>
      <c r="H1361" s="177" t="s">
        <v>2752</v>
      </c>
      <c r="I1361" s="177">
        <v>7</v>
      </c>
      <c r="J1361" s="177">
        <v>150</v>
      </c>
      <c r="K1361" s="177">
        <v>18040</v>
      </c>
      <c r="L1361" s="177">
        <v>18190</v>
      </c>
      <c r="M1361" s="177"/>
      <c r="N1361" s="177" t="s">
        <v>2765</v>
      </c>
      <c r="O1361" s="2" t="str">
        <f>VLOOKUP(H1361,通道基本信息!B:L,3,FALSE)</f>
        <v>CS26</v>
      </c>
    </row>
    <row r="1362" s="2" customFormat="1" ht="13.5" hidden="1" customHeight="1" spans="1:15">
      <c r="A1362" s="177">
        <v>1359</v>
      </c>
      <c r="B1362" s="177" t="str">
        <f t="shared" si="42"/>
        <v>CS26-T105-8-8</v>
      </c>
      <c r="C1362" s="177" t="str">
        <f t="shared" si="43"/>
        <v>CS26-TH62L</v>
      </c>
      <c r="D1362" s="177" t="s">
        <v>2766</v>
      </c>
      <c r="E1362" s="177" t="str">
        <f>VLOOKUP(H1362,通道基本信息!B:K,6,0)</f>
        <v>T</v>
      </c>
      <c r="F1362" s="177" t="str">
        <f>VLOOKUP(H1362,通道基本信息!B:K,5,0)</f>
        <v>H</v>
      </c>
      <c r="G1362" s="177" t="str">
        <f>VLOOKUP(H1362,通道基本信息!B:K,8,0)</f>
        <v>L</v>
      </c>
      <c r="H1362" s="177" t="s">
        <v>2752</v>
      </c>
      <c r="I1362" s="177">
        <v>8</v>
      </c>
      <c r="J1362" s="177">
        <v>150</v>
      </c>
      <c r="K1362" s="177">
        <v>17870</v>
      </c>
      <c r="L1362" s="177">
        <v>18020</v>
      </c>
      <c r="M1362" s="177"/>
      <c r="N1362" s="177" t="s">
        <v>2767</v>
      </c>
      <c r="O1362" s="2" t="str">
        <f>VLOOKUP(H1362,通道基本信息!B:L,3,FALSE)</f>
        <v>CS26</v>
      </c>
    </row>
    <row r="1363" s="2" customFormat="1" ht="13.5" hidden="1" customHeight="1" spans="1:15">
      <c r="A1363" s="177">
        <v>1360</v>
      </c>
      <c r="B1363" s="177" t="str">
        <f t="shared" si="42"/>
        <v>CS26-T106-8-1</v>
      </c>
      <c r="C1363" s="177" t="str">
        <f t="shared" si="43"/>
        <v>CS26-TH22R</v>
      </c>
      <c r="D1363" s="177" t="s">
        <v>1756</v>
      </c>
      <c r="E1363" s="177" t="str">
        <f>VLOOKUP(H1363,通道基本信息!B:K,6,0)</f>
        <v>T</v>
      </c>
      <c r="F1363" s="177" t="str">
        <f>VLOOKUP(H1363,通道基本信息!B:K,5,0)</f>
        <v>H</v>
      </c>
      <c r="G1363" s="177" t="str">
        <f>VLOOKUP(H1363,通道基本信息!B:K,8,0)</f>
        <v>R</v>
      </c>
      <c r="H1363" s="177" t="s">
        <v>2768</v>
      </c>
      <c r="I1363" s="177">
        <v>1</v>
      </c>
      <c r="J1363" s="177">
        <v>150</v>
      </c>
      <c r="K1363" s="177">
        <v>18220</v>
      </c>
      <c r="L1363" s="177">
        <v>18370</v>
      </c>
      <c r="M1363" s="177"/>
      <c r="N1363" s="177" t="s">
        <v>1634</v>
      </c>
      <c r="O1363" s="2" t="str">
        <f>VLOOKUP(H1363,通道基本信息!B:L,3,FALSE)</f>
        <v>CS26</v>
      </c>
    </row>
    <row r="1364" s="2" customFormat="1" ht="13.5" hidden="1" customHeight="1" spans="1:15">
      <c r="A1364" s="177">
        <v>1361</v>
      </c>
      <c r="B1364" s="177" t="str">
        <f t="shared" si="42"/>
        <v>CS26-T106-8-2</v>
      </c>
      <c r="C1364" s="177" t="str">
        <f t="shared" si="43"/>
        <v>CS26-TH35R</v>
      </c>
      <c r="D1364" s="177" t="s">
        <v>2769</v>
      </c>
      <c r="E1364" s="177" t="str">
        <f>VLOOKUP(H1364,通道基本信息!B:K,6,0)</f>
        <v>T</v>
      </c>
      <c r="F1364" s="177" t="str">
        <f>VLOOKUP(H1364,通道基本信息!B:K,5,0)</f>
        <v>H</v>
      </c>
      <c r="G1364" s="177" t="str">
        <f>VLOOKUP(H1364,通道基本信息!B:K,8,0)</f>
        <v>R</v>
      </c>
      <c r="H1364" s="177" t="s">
        <v>2768</v>
      </c>
      <c r="I1364" s="177">
        <v>2</v>
      </c>
      <c r="J1364" s="177">
        <v>150</v>
      </c>
      <c r="K1364" s="177">
        <v>18620</v>
      </c>
      <c r="L1364" s="177">
        <v>18770</v>
      </c>
      <c r="M1364" s="177"/>
      <c r="N1364" s="177" t="s">
        <v>2770</v>
      </c>
      <c r="O1364" s="2" t="str">
        <f>VLOOKUP(H1364,通道基本信息!B:L,3,FALSE)</f>
        <v>CS26</v>
      </c>
    </row>
    <row r="1365" s="2" customFormat="1" ht="13.5" hidden="1" customHeight="1" spans="1:15">
      <c r="A1365" s="177">
        <v>1362</v>
      </c>
      <c r="B1365" s="177" t="str">
        <f t="shared" si="42"/>
        <v>CS26-T106-8-3</v>
      </c>
      <c r="C1365" s="177" t="str">
        <f t="shared" si="43"/>
        <v>CS26-TH36R</v>
      </c>
      <c r="D1365" s="177" t="s">
        <v>2771</v>
      </c>
      <c r="E1365" s="177" t="str">
        <f>VLOOKUP(H1365,通道基本信息!B:K,6,0)</f>
        <v>T</v>
      </c>
      <c r="F1365" s="177" t="str">
        <f>VLOOKUP(H1365,通道基本信息!B:K,5,0)</f>
        <v>H</v>
      </c>
      <c r="G1365" s="177" t="str">
        <f>VLOOKUP(H1365,通道基本信息!B:K,8,0)</f>
        <v>R</v>
      </c>
      <c r="H1365" s="177" t="s">
        <v>2768</v>
      </c>
      <c r="I1365" s="177">
        <v>3</v>
      </c>
      <c r="J1365" s="177">
        <v>150</v>
      </c>
      <c r="K1365" s="177">
        <v>18040</v>
      </c>
      <c r="L1365" s="177">
        <v>18190</v>
      </c>
      <c r="M1365" s="177"/>
      <c r="N1365" s="177" t="s">
        <v>2772</v>
      </c>
      <c r="O1365" s="2" t="str">
        <f>VLOOKUP(H1365,通道基本信息!B:L,3,FALSE)</f>
        <v>CS26</v>
      </c>
    </row>
    <row r="1366" s="2" customFormat="1" ht="13.5" hidden="1" customHeight="1" spans="1:15">
      <c r="A1366" s="177">
        <v>1363</v>
      </c>
      <c r="B1366" s="177" t="str">
        <f t="shared" si="42"/>
        <v>CS26-T106-8-4</v>
      </c>
      <c r="C1366" s="177" t="str">
        <f t="shared" si="43"/>
        <v>CS26-TH37R</v>
      </c>
      <c r="D1366" s="177" t="s">
        <v>2773</v>
      </c>
      <c r="E1366" s="177" t="str">
        <f>VLOOKUP(H1366,通道基本信息!B:K,6,0)</f>
        <v>T</v>
      </c>
      <c r="F1366" s="177" t="str">
        <f>VLOOKUP(H1366,通道基本信息!B:K,5,0)</f>
        <v>H</v>
      </c>
      <c r="G1366" s="177" t="str">
        <f>VLOOKUP(H1366,通道基本信息!B:K,8,0)</f>
        <v>R</v>
      </c>
      <c r="H1366" s="177" t="s">
        <v>2768</v>
      </c>
      <c r="I1366" s="177">
        <v>4</v>
      </c>
      <c r="J1366" s="177">
        <v>150</v>
      </c>
      <c r="K1366" s="177">
        <v>17700</v>
      </c>
      <c r="L1366" s="177">
        <v>17850</v>
      </c>
      <c r="M1366" s="177"/>
      <c r="N1366" s="177" t="s">
        <v>2774</v>
      </c>
      <c r="O1366" s="2" t="str">
        <f>VLOOKUP(H1366,通道基本信息!B:L,3,FALSE)</f>
        <v>CS26</v>
      </c>
    </row>
    <row r="1367" s="2" customFormat="1" ht="13.5" hidden="1" customHeight="1" spans="1:15">
      <c r="A1367" s="177">
        <v>1364</v>
      </c>
      <c r="B1367" s="177" t="str">
        <f t="shared" si="42"/>
        <v>CS26-T106-8-5</v>
      </c>
      <c r="C1367" s="177" t="str">
        <f t="shared" si="43"/>
        <v>CS26-TH47R</v>
      </c>
      <c r="D1367" s="177" t="s">
        <v>2775</v>
      </c>
      <c r="E1367" s="177" t="str">
        <f>VLOOKUP(H1367,通道基本信息!B:K,6,0)</f>
        <v>T</v>
      </c>
      <c r="F1367" s="177" t="str">
        <f>VLOOKUP(H1367,通道基本信息!B:K,5,0)</f>
        <v>H</v>
      </c>
      <c r="G1367" s="177" t="str">
        <f>VLOOKUP(H1367,通道基本信息!B:K,8,0)</f>
        <v>R</v>
      </c>
      <c r="H1367" s="177" t="s">
        <v>2768</v>
      </c>
      <c r="I1367" s="177">
        <v>5</v>
      </c>
      <c r="J1367" s="177">
        <v>150</v>
      </c>
      <c r="K1367" s="177">
        <v>18450</v>
      </c>
      <c r="L1367" s="177">
        <v>18600</v>
      </c>
      <c r="M1367" s="177"/>
      <c r="N1367" s="177" t="s">
        <v>2776</v>
      </c>
      <c r="O1367" s="2" t="str">
        <f>VLOOKUP(H1367,通道基本信息!B:L,3,FALSE)</f>
        <v>CS26</v>
      </c>
    </row>
    <row r="1368" s="2" customFormat="1" ht="13.5" hidden="1" customHeight="1" spans="1:15">
      <c r="A1368" s="177">
        <v>1365</v>
      </c>
      <c r="B1368" s="177" t="str">
        <f t="shared" si="42"/>
        <v>CS26-T106-8-6</v>
      </c>
      <c r="C1368" s="177" t="str">
        <f t="shared" si="43"/>
        <v>CS26-TH54R</v>
      </c>
      <c r="D1368" s="177" t="s">
        <v>2777</v>
      </c>
      <c r="E1368" s="177" t="str">
        <f>VLOOKUP(H1368,通道基本信息!B:K,6,0)</f>
        <v>T</v>
      </c>
      <c r="F1368" s="177" t="str">
        <f>VLOOKUP(H1368,通道基本信息!B:K,5,0)</f>
        <v>H</v>
      </c>
      <c r="G1368" s="177" t="str">
        <f>VLOOKUP(H1368,通道基本信息!B:K,8,0)</f>
        <v>R</v>
      </c>
      <c r="H1368" s="177" t="s">
        <v>2768</v>
      </c>
      <c r="I1368" s="177">
        <v>6</v>
      </c>
      <c r="J1368" s="177">
        <v>150</v>
      </c>
      <c r="K1368" s="177">
        <v>17870</v>
      </c>
      <c r="L1368" s="177">
        <v>18020</v>
      </c>
      <c r="M1368" s="177"/>
      <c r="N1368" s="177" t="s">
        <v>2778</v>
      </c>
      <c r="O1368" s="2" t="str">
        <f>VLOOKUP(H1368,通道基本信息!B:L,3,FALSE)</f>
        <v>CS26</v>
      </c>
    </row>
    <row r="1369" s="2" customFormat="1" ht="13.5" hidden="1" customHeight="1" spans="1:15">
      <c r="A1369" s="177">
        <v>1366</v>
      </c>
      <c r="B1369" s="177" t="str">
        <f t="shared" si="42"/>
        <v>CS26-T106-8-7</v>
      </c>
      <c r="C1369" s="177" t="str">
        <f t="shared" si="43"/>
        <v>CS26-TH55R</v>
      </c>
      <c r="D1369" s="177" t="s">
        <v>2779</v>
      </c>
      <c r="E1369" s="177" t="str">
        <f>VLOOKUP(H1369,通道基本信息!B:K,6,0)</f>
        <v>T</v>
      </c>
      <c r="F1369" s="177" t="str">
        <f>VLOOKUP(H1369,通道基本信息!B:K,5,0)</f>
        <v>H</v>
      </c>
      <c r="G1369" s="177" t="str">
        <f>VLOOKUP(H1369,通道基本信息!B:K,8,0)</f>
        <v>R</v>
      </c>
      <c r="H1369" s="177" t="s">
        <v>2768</v>
      </c>
      <c r="I1369" s="177">
        <v>7</v>
      </c>
      <c r="J1369" s="177">
        <v>150</v>
      </c>
      <c r="K1369" s="177">
        <v>18970</v>
      </c>
      <c r="L1369" s="177">
        <v>19120</v>
      </c>
      <c r="M1369" s="177"/>
      <c r="N1369" s="177" t="s">
        <v>2780</v>
      </c>
      <c r="O1369" s="2" t="str">
        <f>VLOOKUP(H1369,通道基本信息!B:L,3,FALSE)</f>
        <v>CS26</v>
      </c>
    </row>
    <row r="1370" s="2" customFormat="1" ht="13.5" hidden="1" customHeight="1" spans="1:15">
      <c r="A1370" s="177">
        <v>1367</v>
      </c>
      <c r="B1370" s="177" t="str">
        <f t="shared" si="42"/>
        <v>CS26-T106-8-8</v>
      </c>
      <c r="C1370" s="177" t="str">
        <f t="shared" si="43"/>
        <v>CS26-TH59R</v>
      </c>
      <c r="D1370" s="177" t="s">
        <v>2781</v>
      </c>
      <c r="E1370" s="177" t="str">
        <f>VLOOKUP(H1370,通道基本信息!B:K,6,0)</f>
        <v>T</v>
      </c>
      <c r="F1370" s="177" t="str">
        <f>VLOOKUP(H1370,通道基本信息!B:K,5,0)</f>
        <v>H</v>
      </c>
      <c r="G1370" s="177" t="str">
        <f>VLOOKUP(H1370,通道基本信息!B:K,8,0)</f>
        <v>R</v>
      </c>
      <c r="H1370" s="177" t="s">
        <v>2768</v>
      </c>
      <c r="I1370" s="177">
        <v>8</v>
      </c>
      <c r="J1370" s="177">
        <v>150</v>
      </c>
      <c r="K1370" s="177">
        <v>18790</v>
      </c>
      <c r="L1370" s="177">
        <v>18940</v>
      </c>
      <c r="M1370" s="177"/>
      <c r="N1370" s="177" t="s">
        <v>2782</v>
      </c>
      <c r="O1370" s="2" t="str">
        <f>VLOOKUP(H1370,通道基本信息!B:L,3,FALSE)</f>
        <v>CS26</v>
      </c>
    </row>
    <row r="1371" s="2" customFormat="1" ht="13.5" hidden="1" customHeight="1" spans="1:15">
      <c r="A1371" s="177">
        <v>1368</v>
      </c>
      <c r="B1371" s="177" t="str">
        <f t="shared" si="42"/>
        <v>CS26-T107-16-1</v>
      </c>
      <c r="C1371" s="177" t="str">
        <f t="shared" si="43"/>
        <v>CS26-TX63L</v>
      </c>
      <c r="D1371" s="177" t="s">
        <v>2783</v>
      </c>
      <c r="E1371" s="177" t="str">
        <f>VLOOKUP(H1371,通道基本信息!B:K,6,0)</f>
        <v>T</v>
      </c>
      <c r="F1371" s="177" t="str">
        <f>VLOOKUP(H1371,通道基本信息!B:K,5,0)</f>
        <v>X</v>
      </c>
      <c r="G1371" s="177" t="str">
        <f>VLOOKUP(H1371,通道基本信息!B:K,8,0)</f>
        <v>L</v>
      </c>
      <c r="H1371" s="177" t="s">
        <v>2784</v>
      </c>
      <c r="I1371" s="177">
        <v>1</v>
      </c>
      <c r="J1371" s="177">
        <v>70</v>
      </c>
      <c r="K1371" s="177">
        <v>18190</v>
      </c>
      <c r="L1371" s="177">
        <v>18260</v>
      </c>
      <c r="M1371" s="177"/>
      <c r="N1371" s="177" t="s">
        <v>2785</v>
      </c>
      <c r="O1371" s="2" t="str">
        <f>VLOOKUP(H1371,通道基本信息!B:L,3,FALSE)</f>
        <v>CS26</v>
      </c>
    </row>
    <row r="1372" s="2" customFormat="1" ht="13.5" hidden="1" customHeight="1" spans="1:15">
      <c r="A1372" s="177">
        <v>1369</v>
      </c>
      <c r="B1372" s="177" t="str">
        <f t="shared" si="42"/>
        <v>CS26-T107-16-2</v>
      </c>
      <c r="C1372" s="177" t="str">
        <f t="shared" si="43"/>
        <v>CS26-TX64L</v>
      </c>
      <c r="D1372" s="177" t="s">
        <v>2786</v>
      </c>
      <c r="E1372" s="177" t="str">
        <f>VLOOKUP(H1372,通道基本信息!B:K,6,0)</f>
        <v>T</v>
      </c>
      <c r="F1372" s="177" t="str">
        <f>VLOOKUP(H1372,通道基本信息!B:K,5,0)</f>
        <v>X</v>
      </c>
      <c r="G1372" s="177" t="str">
        <f>VLOOKUP(H1372,通道基本信息!B:K,8,0)</f>
        <v>L</v>
      </c>
      <c r="H1372" s="177" t="s">
        <v>2784</v>
      </c>
      <c r="I1372" s="177">
        <v>2</v>
      </c>
      <c r="J1372" s="177">
        <v>70</v>
      </c>
      <c r="K1372" s="177">
        <v>18110</v>
      </c>
      <c r="L1372" s="177">
        <v>18180</v>
      </c>
      <c r="M1372" s="177"/>
      <c r="N1372" s="177" t="s">
        <v>2787</v>
      </c>
      <c r="O1372" s="2" t="str">
        <f>VLOOKUP(H1372,通道基本信息!B:L,3,FALSE)</f>
        <v>CS26</v>
      </c>
    </row>
    <row r="1373" s="2" customFormat="1" ht="13.5" hidden="1" customHeight="1" spans="1:15">
      <c r="A1373" s="177">
        <v>1370</v>
      </c>
      <c r="B1373" s="177" t="str">
        <f t="shared" si="42"/>
        <v>CS26-T107-16-3</v>
      </c>
      <c r="C1373" s="177" t="str">
        <f t="shared" si="43"/>
        <v>CS26-TX66L</v>
      </c>
      <c r="D1373" s="177" t="s">
        <v>2788</v>
      </c>
      <c r="E1373" s="177" t="str">
        <f>VLOOKUP(H1373,通道基本信息!B:K,6,0)</f>
        <v>T</v>
      </c>
      <c r="F1373" s="177" t="str">
        <f>VLOOKUP(H1373,通道基本信息!B:K,5,0)</f>
        <v>X</v>
      </c>
      <c r="G1373" s="177" t="str">
        <f>VLOOKUP(H1373,通道基本信息!B:K,8,0)</f>
        <v>L</v>
      </c>
      <c r="H1373" s="177" t="s">
        <v>2784</v>
      </c>
      <c r="I1373" s="177">
        <v>3</v>
      </c>
      <c r="J1373" s="177">
        <v>70</v>
      </c>
      <c r="K1373" s="177">
        <v>17700</v>
      </c>
      <c r="L1373" s="177">
        <v>17770</v>
      </c>
      <c r="M1373" s="177"/>
      <c r="N1373" s="177" t="s">
        <v>2789</v>
      </c>
      <c r="O1373" s="2" t="str">
        <f>VLOOKUP(H1373,通道基本信息!B:L,3,FALSE)</f>
        <v>CS26</v>
      </c>
    </row>
    <row r="1374" s="2" customFormat="1" ht="13.5" hidden="1" customHeight="1" spans="1:15">
      <c r="A1374" s="177">
        <v>1371</v>
      </c>
      <c r="B1374" s="177" t="str">
        <f t="shared" si="42"/>
        <v>CS26-T107-16-4</v>
      </c>
      <c r="C1374" s="177" t="str">
        <f t="shared" si="43"/>
        <v>CS26-TX71L</v>
      </c>
      <c r="D1374" s="177" t="s">
        <v>2790</v>
      </c>
      <c r="E1374" s="177" t="str">
        <f>VLOOKUP(H1374,通道基本信息!B:K,6,0)</f>
        <v>T</v>
      </c>
      <c r="F1374" s="177" t="str">
        <f>VLOOKUP(H1374,通道基本信息!B:K,5,0)</f>
        <v>X</v>
      </c>
      <c r="G1374" s="177" t="str">
        <f>VLOOKUP(H1374,通道基本信息!B:K,8,0)</f>
        <v>L</v>
      </c>
      <c r="H1374" s="177" t="s">
        <v>2784</v>
      </c>
      <c r="I1374" s="177">
        <v>4</v>
      </c>
      <c r="J1374" s="177">
        <v>70</v>
      </c>
      <c r="K1374" s="177">
        <v>17950</v>
      </c>
      <c r="L1374" s="177">
        <v>18020</v>
      </c>
      <c r="M1374" s="177"/>
      <c r="N1374" s="177" t="s">
        <v>2791</v>
      </c>
      <c r="O1374" s="2" t="str">
        <f>VLOOKUP(H1374,通道基本信息!B:L,3,FALSE)</f>
        <v>CS26</v>
      </c>
    </row>
    <row r="1375" s="2" customFormat="1" ht="13.5" hidden="1" customHeight="1" spans="1:15">
      <c r="A1375" s="177">
        <v>1372</v>
      </c>
      <c r="B1375" s="177" t="str">
        <f t="shared" si="42"/>
        <v>CS26-T107-16-5</v>
      </c>
      <c r="C1375" s="177" t="str">
        <f t="shared" si="43"/>
        <v>CS26-TX75L</v>
      </c>
      <c r="D1375" s="177" t="s">
        <v>2792</v>
      </c>
      <c r="E1375" s="177" t="str">
        <f>VLOOKUP(H1375,通道基本信息!B:K,6,0)</f>
        <v>T</v>
      </c>
      <c r="F1375" s="177" t="str">
        <f>VLOOKUP(H1375,通道基本信息!B:K,5,0)</f>
        <v>X</v>
      </c>
      <c r="G1375" s="177" t="str">
        <f>VLOOKUP(H1375,通道基本信息!B:K,8,0)</f>
        <v>L</v>
      </c>
      <c r="H1375" s="177" t="s">
        <v>2784</v>
      </c>
      <c r="I1375" s="177">
        <v>5</v>
      </c>
      <c r="J1375" s="177">
        <v>70</v>
      </c>
      <c r="K1375" s="177">
        <v>18030</v>
      </c>
      <c r="L1375" s="177">
        <v>18100</v>
      </c>
      <c r="M1375" s="177"/>
      <c r="N1375" s="177" t="s">
        <v>2793</v>
      </c>
      <c r="O1375" s="2" t="str">
        <f>VLOOKUP(H1375,通道基本信息!B:L,3,FALSE)</f>
        <v>CS26</v>
      </c>
    </row>
    <row r="1376" s="2" customFormat="1" ht="13.5" hidden="1" customHeight="1" spans="1:15">
      <c r="A1376" s="177">
        <v>1373</v>
      </c>
      <c r="B1376" s="177" t="str">
        <f t="shared" si="42"/>
        <v>CS26-T107-16-6</v>
      </c>
      <c r="C1376" s="177" t="str">
        <f t="shared" si="43"/>
        <v>CS26-TX76L</v>
      </c>
      <c r="D1376" s="177" t="s">
        <v>2794</v>
      </c>
      <c r="E1376" s="177" t="str">
        <f>VLOOKUP(H1376,通道基本信息!B:K,6,0)</f>
        <v>T</v>
      </c>
      <c r="F1376" s="177" t="str">
        <f>VLOOKUP(H1376,通道基本信息!B:K,5,0)</f>
        <v>X</v>
      </c>
      <c r="G1376" s="177" t="str">
        <f>VLOOKUP(H1376,通道基本信息!B:K,8,0)</f>
        <v>L</v>
      </c>
      <c r="H1376" s="177" t="s">
        <v>2784</v>
      </c>
      <c r="I1376" s="177">
        <v>6</v>
      </c>
      <c r="J1376" s="177">
        <v>70</v>
      </c>
      <c r="K1376" s="177">
        <v>18620</v>
      </c>
      <c r="L1376" s="177">
        <v>18690</v>
      </c>
      <c r="M1376" s="177"/>
      <c r="N1376" s="177" t="s">
        <v>2795</v>
      </c>
      <c r="O1376" s="2" t="str">
        <f>VLOOKUP(H1376,通道基本信息!B:L,3,FALSE)</f>
        <v>CS26</v>
      </c>
    </row>
    <row r="1377" s="2" customFormat="1" ht="13.5" hidden="1" customHeight="1" spans="1:15">
      <c r="A1377" s="177">
        <v>1374</v>
      </c>
      <c r="B1377" s="177" t="str">
        <f t="shared" si="42"/>
        <v>CS26-T107-16-7</v>
      </c>
      <c r="C1377" s="177" t="str">
        <f t="shared" si="43"/>
        <v>CS26-TX77L</v>
      </c>
      <c r="D1377" s="177" t="s">
        <v>2796</v>
      </c>
      <c r="E1377" s="177" t="str">
        <f>VLOOKUP(H1377,通道基本信息!B:K,6,0)</f>
        <v>T</v>
      </c>
      <c r="F1377" s="177" t="str">
        <f>VLOOKUP(H1377,通道基本信息!B:K,5,0)</f>
        <v>X</v>
      </c>
      <c r="G1377" s="177" t="str">
        <f>VLOOKUP(H1377,通道基本信息!B:K,8,0)</f>
        <v>L</v>
      </c>
      <c r="H1377" s="177" t="s">
        <v>2784</v>
      </c>
      <c r="I1377" s="177">
        <v>7</v>
      </c>
      <c r="J1377" s="177">
        <v>70</v>
      </c>
      <c r="K1377" s="177">
        <v>17870</v>
      </c>
      <c r="L1377" s="177">
        <v>17940</v>
      </c>
      <c r="M1377" s="177"/>
      <c r="N1377" s="177" t="s">
        <v>2797</v>
      </c>
      <c r="O1377" s="2" t="str">
        <f>VLOOKUP(H1377,通道基本信息!B:L,3,FALSE)</f>
        <v>CS26</v>
      </c>
    </row>
    <row r="1378" s="2" customFormat="1" ht="13.5" hidden="1" customHeight="1" spans="1:15">
      <c r="A1378" s="177">
        <v>1375</v>
      </c>
      <c r="B1378" s="177" t="str">
        <f t="shared" si="42"/>
        <v>CS26-T107-16-8</v>
      </c>
      <c r="C1378" s="177" t="str">
        <f t="shared" si="43"/>
        <v>CS26-TX78L</v>
      </c>
      <c r="D1378" s="177" t="s">
        <v>2798</v>
      </c>
      <c r="E1378" s="177" t="str">
        <f>VLOOKUP(H1378,通道基本信息!B:K,6,0)</f>
        <v>T</v>
      </c>
      <c r="F1378" s="177" t="str">
        <f>VLOOKUP(H1378,通道基本信息!B:K,5,0)</f>
        <v>X</v>
      </c>
      <c r="G1378" s="177" t="str">
        <f>VLOOKUP(H1378,通道基本信息!B:K,8,0)</f>
        <v>L</v>
      </c>
      <c r="H1378" s="177" t="s">
        <v>2784</v>
      </c>
      <c r="I1378" s="177">
        <v>8</v>
      </c>
      <c r="J1378" s="177">
        <v>70</v>
      </c>
      <c r="K1378" s="177">
        <v>18270</v>
      </c>
      <c r="L1378" s="177">
        <v>18340</v>
      </c>
      <c r="M1378" s="177"/>
      <c r="N1378" s="177" t="s">
        <v>2799</v>
      </c>
      <c r="O1378" s="2" t="str">
        <f>VLOOKUP(H1378,通道基本信息!B:L,3,FALSE)</f>
        <v>CS26</v>
      </c>
    </row>
    <row r="1379" s="2" customFormat="1" ht="13.5" hidden="1" customHeight="1" spans="1:15">
      <c r="A1379" s="177">
        <v>1376</v>
      </c>
      <c r="B1379" s="177" t="str">
        <f t="shared" si="42"/>
        <v>CS26-T107-16-9</v>
      </c>
      <c r="C1379" s="177" t="str">
        <f t="shared" si="43"/>
        <v>CS26-TX80L</v>
      </c>
      <c r="D1379" s="177" t="s">
        <v>2800</v>
      </c>
      <c r="E1379" s="177" t="str">
        <f>VLOOKUP(H1379,通道基本信息!B:K,6,0)</f>
        <v>T</v>
      </c>
      <c r="F1379" s="177" t="str">
        <f>VLOOKUP(H1379,通道基本信息!B:K,5,0)</f>
        <v>X</v>
      </c>
      <c r="G1379" s="177" t="str">
        <f>VLOOKUP(H1379,通道基本信息!B:K,8,0)</f>
        <v>L</v>
      </c>
      <c r="H1379" s="177" t="s">
        <v>2784</v>
      </c>
      <c r="I1379" s="177">
        <v>9</v>
      </c>
      <c r="J1379" s="177">
        <v>70</v>
      </c>
      <c r="K1379" s="177">
        <v>18540</v>
      </c>
      <c r="L1379" s="177">
        <v>18610</v>
      </c>
      <c r="M1379" s="177"/>
      <c r="N1379" s="177" t="s">
        <v>2801</v>
      </c>
      <c r="O1379" s="2" t="str">
        <f>VLOOKUP(H1379,通道基本信息!B:L,3,FALSE)</f>
        <v>CS26</v>
      </c>
    </row>
    <row r="1380" s="2" customFormat="1" ht="13.5" hidden="1" customHeight="1" spans="1:15">
      <c r="A1380" s="177">
        <v>1377</v>
      </c>
      <c r="B1380" s="177" t="str">
        <f t="shared" si="42"/>
        <v>CS26-T107-16-10</v>
      </c>
      <c r="C1380" s="177" t="str">
        <f t="shared" si="43"/>
        <v>CS26-TX81L</v>
      </c>
      <c r="D1380" s="177" t="s">
        <v>2802</v>
      </c>
      <c r="E1380" s="177" t="str">
        <f>VLOOKUP(H1380,通道基本信息!B:K,6,0)</f>
        <v>T</v>
      </c>
      <c r="F1380" s="177" t="str">
        <f>VLOOKUP(H1380,通道基本信息!B:K,5,0)</f>
        <v>X</v>
      </c>
      <c r="G1380" s="177" t="str">
        <f>VLOOKUP(H1380,通道基本信息!B:K,8,0)</f>
        <v>L</v>
      </c>
      <c r="H1380" s="177" t="s">
        <v>2784</v>
      </c>
      <c r="I1380" s="177">
        <v>10</v>
      </c>
      <c r="J1380" s="177">
        <v>70</v>
      </c>
      <c r="K1380" s="177">
        <v>18940</v>
      </c>
      <c r="L1380" s="177">
        <v>19010</v>
      </c>
      <c r="M1380" s="177"/>
      <c r="N1380" s="177" t="s">
        <v>2803</v>
      </c>
      <c r="O1380" s="2" t="str">
        <f>VLOOKUP(H1380,通道基本信息!B:L,3,FALSE)</f>
        <v>CS26</v>
      </c>
    </row>
    <row r="1381" s="2" customFormat="1" ht="13.5" hidden="1" customHeight="1" spans="1:15">
      <c r="A1381" s="177">
        <v>1378</v>
      </c>
      <c r="B1381" s="177" t="str">
        <f t="shared" si="42"/>
        <v>CS26-T107-16-11</v>
      </c>
      <c r="C1381" s="177" t="str">
        <f t="shared" si="43"/>
        <v>CS26-TX82L</v>
      </c>
      <c r="D1381" s="177" t="s">
        <v>2804</v>
      </c>
      <c r="E1381" s="177" t="str">
        <f>VLOOKUP(H1381,通道基本信息!B:K,6,0)</f>
        <v>T</v>
      </c>
      <c r="F1381" s="177" t="str">
        <f>VLOOKUP(H1381,通道基本信息!B:K,5,0)</f>
        <v>X</v>
      </c>
      <c r="G1381" s="177" t="str">
        <f>VLOOKUP(H1381,通道基本信息!B:K,8,0)</f>
        <v>L</v>
      </c>
      <c r="H1381" s="177" t="s">
        <v>2784</v>
      </c>
      <c r="I1381" s="177">
        <v>11</v>
      </c>
      <c r="J1381" s="177">
        <v>70</v>
      </c>
      <c r="K1381" s="177">
        <v>18860</v>
      </c>
      <c r="L1381" s="177">
        <v>18930</v>
      </c>
      <c r="M1381" s="177"/>
      <c r="N1381" s="177" t="s">
        <v>2805</v>
      </c>
      <c r="O1381" s="2" t="str">
        <f>VLOOKUP(H1381,通道基本信息!B:L,3,FALSE)</f>
        <v>CS26</v>
      </c>
    </row>
    <row r="1382" s="2" customFormat="1" ht="13.5" hidden="1" customHeight="1" spans="1:15">
      <c r="A1382" s="177">
        <v>1379</v>
      </c>
      <c r="B1382" s="177" t="str">
        <f t="shared" si="42"/>
        <v>CS26-T107-16-12</v>
      </c>
      <c r="C1382" s="177" t="str">
        <f t="shared" si="43"/>
        <v>CS26-TX83L</v>
      </c>
      <c r="D1382" s="177" t="s">
        <v>2806</v>
      </c>
      <c r="E1382" s="177" t="str">
        <f>VLOOKUP(H1382,通道基本信息!B:K,6,0)</f>
        <v>T</v>
      </c>
      <c r="F1382" s="177" t="str">
        <f>VLOOKUP(H1382,通道基本信息!B:K,5,0)</f>
        <v>X</v>
      </c>
      <c r="G1382" s="177" t="str">
        <f>VLOOKUP(H1382,通道基本信息!B:K,8,0)</f>
        <v>L</v>
      </c>
      <c r="H1382" s="177" t="s">
        <v>2784</v>
      </c>
      <c r="I1382" s="177">
        <v>12</v>
      </c>
      <c r="J1382" s="177">
        <v>70</v>
      </c>
      <c r="K1382" s="177">
        <v>18780</v>
      </c>
      <c r="L1382" s="177">
        <v>18850</v>
      </c>
      <c r="M1382" s="177"/>
      <c r="N1382" s="177" t="s">
        <v>2807</v>
      </c>
      <c r="O1382" s="2" t="str">
        <f>VLOOKUP(H1382,通道基本信息!B:L,3,FALSE)</f>
        <v>CS26</v>
      </c>
    </row>
    <row r="1383" s="2" customFormat="1" ht="13.5" hidden="1" customHeight="1" spans="1:15">
      <c r="A1383" s="177">
        <v>1380</v>
      </c>
      <c r="B1383" s="177" t="str">
        <f t="shared" si="42"/>
        <v>CS26-T107-16-13</v>
      </c>
      <c r="C1383" s="177" t="str">
        <f t="shared" si="43"/>
        <v>CS26-TX87L</v>
      </c>
      <c r="D1383" s="177" t="s">
        <v>2808</v>
      </c>
      <c r="E1383" s="177" t="str">
        <f>VLOOKUP(H1383,通道基本信息!B:K,6,0)</f>
        <v>T</v>
      </c>
      <c r="F1383" s="177" t="str">
        <f>VLOOKUP(H1383,通道基本信息!B:K,5,0)</f>
        <v>X</v>
      </c>
      <c r="G1383" s="177" t="str">
        <f>VLOOKUP(H1383,通道基本信息!B:K,8,0)</f>
        <v>L</v>
      </c>
      <c r="H1383" s="177" t="s">
        <v>2784</v>
      </c>
      <c r="I1383" s="177">
        <v>13</v>
      </c>
      <c r="J1383" s="177">
        <v>70</v>
      </c>
      <c r="K1383" s="177">
        <v>18700</v>
      </c>
      <c r="L1383" s="177">
        <v>18770</v>
      </c>
      <c r="M1383" s="177"/>
      <c r="N1383" s="177" t="s">
        <v>2809</v>
      </c>
      <c r="O1383" s="2" t="str">
        <f>VLOOKUP(H1383,通道基本信息!B:L,3,FALSE)</f>
        <v>CS26</v>
      </c>
    </row>
    <row r="1384" s="2" customFormat="1" ht="13.5" hidden="1" customHeight="1" spans="1:15">
      <c r="A1384" s="177">
        <v>1381</v>
      </c>
      <c r="B1384" s="177" t="str">
        <f t="shared" si="42"/>
        <v>CS26-T107-16-14</v>
      </c>
      <c r="C1384" s="177" t="str">
        <f t="shared" si="43"/>
        <v>CS26-TX89L</v>
      </c>
      <c r="D1384" s="177" t="s">
        <v>2810</v>
      </c>
      <c r="E1384" s="177" t="str">
        <f>VLOOKUP(H1384,通道基本信息!B:K,6,0)</f>
        <v>T</v>
      </c>
      <c r="F1384" s="177" t="str">
        <f>VLOOKUP(H1384,通道基本信息!B:K,5,0)</f>
        <v>X</v>
      </c>
      <c r="G1384" s="177" t="str">
        <f>VLOOKUP(H1384,通道基本信息!B:K,8,0)</f>
        <v>L</v>
      </c>
      <c r="H1384" s="177" t="s">
        <v>2784</v>
      </c>
      <c r="I1384" s="177">
        <v>14</v>
      </c>
      <c r="J1384" s="177">
        <v>70</v>
      </c>
      <c r="K1384" s="177">
        <v>17790</v>
      </c>
      <c r="L1384" s="177">
        <v>17860</v>
      </c>
      <c r="M1384" s="177"/>
      <c r="N1384" s="177" t="s">
        <v>2811</v>
      </c>
      <c r="O1384" s="2" t="str">
        <f>VLOOKUP(H1384,通道基本信息!B:L,3,FALSE)</f>
        <v>CS26</v>
      </c>
    </row>
    <row r="1385" s="2" customFormat="1" ht="13.5" hidden="1" customHeight="1" spans="1:15">
      <c r="A1385" s="177">
        <v>1382</v>
      </c>
      <c r="B1385" s="177" t="str">
        <f t="shared" si="42"/>
        <v>CS26-T107-16-15</v>
      </c>
      <c r="C1385" s="177" t="str">
        <f t="shared" si="43"/>
        <v>CS26-TX91L</v>
      </c>
      <c r="D1385" s="177" t="s">
        <v>2812</v>
      </c>
      <c r="E1385" s="177" t="str">
        <f>VLOOKUP(H1385,通道基本信息!B:K,6,0)</f>
        <v>T</v>
      </c>
      <c r="F1385" s="177" t="str">
        <f>VLOOKUP(H1385,通道基本信息!B:K,5,0)</f>
        <v>X</v>
      </c>
      <c r="G1385" s="177" t="str">
        <f>VLOOKUP(H1385,通道基本信息!B:K,8,0)</f>
        <v>L</v>
      </c>
      <c r="H1385" s="177" t="s">
        <v>2784</v>
      </c>
      <c r="I1385" s="177">
        <v>15</v>
      </c>
      <c r="J1385" s="177">
        <v>70</v>
      </c>
      <c r="K1385" s="177">
        <v>18370</v>
      </c>
      <c r="L1385" s="177">
        <v>18440</v>
      </c>
      <c r="M1385" s="177"/>
      <c r="N1385" s="177" t="s">
        <v>2813</v>
      </c>
      <c r="O1385" s="2" t="str">
        <f>VLOOKUP(H1385,通道基本信息!B:L,3,FALSE)</f>
        <v>CS26</v>
      </c>
    </row>
    <row r="1386" s="2" customFormat="1" ht="13.5" hidden="1" customHeight="1" spans="1:15">
      <c r="A1386" s="177">
        <v>1383</v>
      </c>
      <c r="B1386" s="177" t="str">
        <f t="shared" si="42"/>
        <v>CS26-T107-16-16</v>
      </c>
      <c r="C1386" s="177" t="str">
        <f t="shared" si="43"/>
        <v>CS26-TX94L</v>
      </c>
      <c r="D1386" s="177" t="s">
        <v>2814</v>
      </c>
      <c r="E1386" s="177" t="str">
        <f>VLOOKUP(H1386,通道基本信息!B:K,6,0)</f>
        <v>T</v>
      </c>
      <c r="F1386" s="177" t="str">
        <f>VLOOKUP(H1386,通道基本信息!B:K,5,0)</f>
        <v>X</v>
      </c>
      <c r="G1386" s="177" t="str">
        <f>VLOOKUP(H1386,通道基本信息!B:K,8,0)</f>
        <v>L</v>
      </c>
      <c r="H1386" s="177" t="s">
        <v>2784</v>
      </c>
      <c r="I1386" s="177">
        <v>16</v>
      </c>
      <c r="J1386" s="177">
        <v>70</v>
      </c>
      <c r="K1386" s="177">
        <v>18460</v>
      </c>
      <c r="L1386" s="177">
        <v>18530</v>
      </c>
      <c r="M1386" s="177"/>
      <c r="N1386" s="177" t="s">
        <v>2815</v>
      </c>
      <c r="O1386" s="2" t="str">
        <f>VLOOKUP(H1386,通道基本信息!B:L,3,FALSE)</f>
        <v>CS26</v>
      </c>
    </row>
    <row r="1387" s="2" customFormat="1" ht="13.5" hidden="1" customHeight="1" spans="1:15">
      <c r="A1387" s="177">
        <v>1384</v>
      </c>
      <c r="B1387" s="177" t="str">
        <f t="shared" si="42"/>
        <v>CS26-T108-16-1</v>
      </c>
      <c r="C1387" s="177" t="str">
        <f t="shared" si="43"/>
        <v>CS26-TX65R</v>
      </c>
      <c r="D1387" s="177" t="s">
        <v>2816</v>
      </c>
      <c r="E1387" s="177" t="str">
        <f>VLOOKUP(H1387,通道基本信息!B:K,6,0)</f>
        <v>T</v>
      </c>
      <c r="F1387" s="177" t="str">
        <f>VLOOKUP(H1387,通道基本信息!B:K,5,0)</f>
        <v>X</v>
      </c>
      <c r="G1387" s="177" t="str">
        <f>VLOOKUP(H1387,通道基本信息!B:K,8,0)</f>
        <v>R</v>
      </c>
      <c r="H1387" s="177" t="s">
        <v>2817</v>
      </c>
      <c r="I1387" s="177">
        <v>1</v>
      </c>
      <c r="J1387" s="177">
        <v>70</v>
      </c>
      <c r="K1387" s="177">
        <v>17870</v>
      </c>
      <c r="L1387" s="177">
        <v>17940</v>
      </c>
      <c r="M1387" s="177"/>
      <c r="N1387" s="177" t="s">
        <v>2818</v>
      </c>
      <c r="O1387" s="2" t="str">
        <f>VLOOKUP(H1387,通道基本信息!B:L,3,FALSE)</f>
        <v>CS26</v>
      </c>
    </row>
    <row r="1388" s="2" customFormat="1" ht="13.5" hidden="1" customHeight="1" spans="1:15">
      <c r="A1388" s="177">
        <v>1385</v>
      </c>
      <c r="B1388" s="177" t="str">
        <f t="shared" si="42"/>
        <v>CS26-T108-16-2</v>
      </c>
      <c r="C1388" s="177" t="str">
        <f t="shared" si="43"/>
        <v>CS26-TX67R</v>
      </c>
      <c r="D1388" s="177" t="s">
        <v>2819</v>
      </c>
      <c r="E1388" s="177" t="str">
        <f>VLOOKUP(H1388,通道基本信息!B:K,6,0)</f>
        <v>T</v>
      </c>
      <c r="F1388" s="177" t="str">
        <f>VLOOKUP(H1388,通道基本信息!B:K,5,0)</f>
        <v>X</v>
      </c>
      <c r="G1388" s="177" t="str">
        <f>VLOOKUP(H1388,通道基本信息!B:K,8,0)</f>
        <v>R</v>
      </c>
      <c r="H1388" s="177" t="s">
        <v>2817</v>
      </c>
      <c r="I1388" s="177">
        <v>2</v>
      </c>
      <c r="J1388" s="177">
        <v>70</v>
      </c>
      <c r="K1388" s="177">
        <v>18270</v>
      </c>
      <c r="L1388" s="177">
        <v>18340</v>
      </c>
      <c r="M1388" s="177"/>
      <c r="N1388" s="177" t="s">
        <v>2820</v>
      </c>
      <c r="O1388" s="2" t="str">
        <f>VLOOKUP(H1388,通道基本信息!B:L,3,FALSE)</f>
        <v>CS26</v>
      </c>
    </row>
    <row r="1389" s="2" customFormat="1" ht="13.5" hidden="1" customHeight="1" spans="1:15">
      <c r="A1389" s="177">
        <v>1386</v>
      </c>
      <c r="B1389" s="177" t="str">
        <f t="shared" si="42"/>
        <v>CS26-T108-16-3</v>
      </c>
      <c r="C1389" s="177" t="str">
        <f t="shared" si="43"/>
        <v>CS26-TX68R</v>
      </c>
      <c r="D1389" s="177" t="s">
        <v>2821</v>
      </c>
      <c r="E1389" s="177" t="str">
        <f>VLOOKUP(H1389,通道基本信息!B:K,6,0)</f>
        <v>T</v>
      </c>
      <c r="F1389" s="177" t="str">
        <f>VLOOKUP(H1389,通道基本信息!B:K,5,0)</f>
        <v>X</v>
      </c>
      <c r="G1389" s="177" t="str">
        <f>VLOOKUP(H1389,通道基本信息!B:K,8,0)</f>
        <v>R</v>
      </c>
      <c r="H1389" s="177" t="s">
        <v>2817</v>
      </c>
      <c r="I1389" s="177">
        <v>3</v>
      </c>
      <c r="J1389" s="177">
        <v>70</v>
      </c>
      <c r="K1389" s="177">
        <v>17790</v>
      </c>
      <c r="L1389" s="177">
        <v>17860</v>
      </c>
      <c r="M1389" s="177"/>
      <c r="N1389" s="177" t="s">
        <v>2822</v>
      </c>
      <c r="O1389" s="2" t="str">
        <f>VLOOKUP(H1389,通道基本信息!B:L,3,FALSE)</f>
        <v>CS26</v>
      </c>
    </row>
    <row r="1390" s="2" customFormat="1" ht="13.5" hidden="1" customHeight="1" spans="1:15">
      <c r="A1390" s="177">
        <v>1387</v>
      </c>
      <c r="B1390" s="177" t="str">
        <f t="shared" si="42"/>
        <v>CS26-T108-16-4</v>
      </c>
      <c r="C1390" s="177" t="str">
        <f t="shared" si="43"/>
        <v>CS26-TX69R</v>
      </c>
      <c r="D1390" s="177" t="s">
        <v>2823</v>
      </c>
      <c r="E1390" s="177" t="str">
        <f>VLOOKUP(H1390,通道基本信息!B:K,6,0)</f>
        <v>T</v>
      </c>
      <c r="F1390" s="177" t="str">
        <f>VLOOKUP(H1390,通道基本信息!B:K,5,0)</f>
        <v>X</v>
      </c>
      <c r="G1390" s="177" t="str">
        <f>VLOOKUP(H1390,通道基本信息!B:K,8,0)</f>
        <v>R</v>
      </c>
      <c r="H1390" s="177" t="s">
        <v>2817</v>
      </c>
      <c r="I1390" s="177">
        <v>4</v>
      </c>
      <c r="J1390" s="177">
        <v>70</v>
      </c>
      <c r="K1390" s="177">
        <v>18190</v>
      </c>
      <c r="L1390" s="177">
        <v>18260</v>
      </c>
      <c r="M1390" s="177"/>
      <c r="N1390" s="177" t="s">
        <v>2824</v>
      </c>
      <c r="O1390" s="2" t="str">
        <f>VLOOKUP(H1390,通道基本信息!B:L,3,FALSE)</f>
        <v>CS26</v>
      </c>
    </row>
    <row r="1391" s="2" customFormat="1" ht="13.5" hidden="1" customHeight="1" spans="1:15">
      <c r="A1391" s="177">
        <v>1388</v>
      </c>
      <c r="B1391" s="177" t="str">
        <f t="shared" si="42"/>
        <v>CS26-T108-16-5</v>
      </c>
      <c r="C1391" s="177" t="str">
        <f t="shared" si="43"/>
        <v>CS26-TX70R</v>
      </c>
      <c r="D1391" s="177" t="s">
        <v>2825</v>
      </c>
      <c r="E1391" s="177" t="str">
        <f>VLOOKUP(H1391,通道基本信息!B:K,6,0)</f>
        <v>T</v>
      </c>
      <c r="F1391" s="177" t="str">
        <f>VLOOKUP(H1391,通道基本信息!B:K,5,0)</f>
        <v>X</v>
      </c>
      <c r="G1391" s="177" t="str">
        <f>VLOOKUP(H1391,通道基本信息!B:K,8,0)</f>
        <v>R</v>
      </c>
      <c r="H1391" s="177" t="s">
        <v>2817</v>
      </c>
      <c r="I1391" s="177">
        <v>5</v>
      </c>
      <c r="J1391" s="177">
        <v>70</v>
      </c>
      <c r="K1391" s="177">
        <v>18030</v>
      </c>
      <c r="L1391" s="177">
        <v>18100</v>
      </c>
      <c r="M1391" s="177"/>
      <c r="N1391" s="177" t="s">
        <v>2826</v>
      </c>
      <c r="O1391" s="2" t="str">
        <f>VLOOKUP(H1391,通道基本信息!B:L,3,FALSE)</f>
        <v>CS26</v>
      </c>
    </row>
    <row r="1392" s="2" customFormat="1" ht="13.5" hidden="1" customHeight="1" spans="1:15">
      <c r="A1392" s="177">
        <v>1389</v>
      </c>
      <c r="B1392" s="177" t="str">
        <f t="shared" si="42"/>
        <v>CS26-T108-16-6</v>
      </c>
      <c r="C1392" s="177" t="str">
        <f t="shared" si="43"/>
        <v>CS26-TX72R</v>
      </c>
      <c r="D1392" s="177" t="s">
        <v>2827</v>
      </c>
      <c r="E1392" s="177" t="str">
        <f>VLOOKUP(H1392,通道基本信息!B:K,6,0)</f>
        <v>T</v>
      </c>
      <c r="F1392" s="177" t="str">
        <f>VLOOKUP(H1392,通道基本信息!B:K,5,0)</f>
        <v>X</v>
      </c>
      <c r="G1392" s="177" t="str">
        <f>VLOOKUP(H1392,通道基本信息!B:K,8,0)</f>
        <v>R</v>
      </c>
      <c r="H1392" s="177" t="s">
        <v>2817</v>
      </c>
      <c r="I1392" s="177">
        <v>6</v>
      </c>
      <c r="J1392" s="177">
        <v>70</v>
      </c>
      <c r="K1392" s="177">
        <v>18940</v>
      </c>
      <c r="L1392" s="177">
        <v>19010</v>
      </c>
      <c r="M1392" s="177"/>
      <c r="N1392" s="177" t="s">
        <v>2828</v>
      </c>
      <c r="O1392" s="2" t="str">
        <f>VLOOKUP(H1392,通道基本信息!B:L,3,FALSE)</f>
        <v>CS26</v>
      </c>
    </row>
    <row r="1393" s="2" customFormat="1" ht="13.5" hidden="1" customHeight="1" spans="1:15">
      <c r="A1393" s="177">
        <v>1390</v>
      </c>
      <c r="B1393" s="177" t="str">
        <f t="shared" si="42"/>
        <v>CS26-T108-16-7</v>
      </c>
      <c r="C1393" s="177" t="str">
        <f t="shared" si="43"/>
        <v>CS26-TX73R</v>
      </c>
      <c r="D1393" s="177" t="s">
        <v>2829</v>
      </c>
      <c r="E1393" s="177" t="str">
        <f>VLOOKUP(H1393,通道基本信息!B:K,6,0)</f>
        <v>T</v>
      </c>
      <c r="F1393" s="177" t="str">
        <f>VLOOKUP(H1393,通道基本信息!B:K,5,0)</f>
        <v>X</v>
      </c>
      <c r="G1393" s="177" t="str">
        <f>VLOOKUP(H1393,通道基本信息!B:K,8,0)</f>
        <v>R</v>
      </c>
      <c r="H1393" s="177" t="s">
        <v>2817</v>
      </c>
      <c r="I1393" s="177">
        <v>7</v>
      </c>
      <c r="J1393" s="177">
        <v>70</v>
      </c>
      <c r="K1393" s="177">
        <v>18860</v>
      </c>
      <c r="L1393" s="177">
        <v>18930</v>
      </c>
      <c r="M1393" s="177"/>
      <c r="N1393" s="177" t="s">
        <v>2830</v>
      </c>
      <c r="O1393" s="2" t="str">
        <f>VLOOKUP(H1393,通道基本信息!B:L,3,FALSE)</f>
        <v>CS26</v>
      </c>
    </row>
    <row r="1394" s="2" customFormat="1" ht="13.5" hidden="1" customHeight="1" spans="1:15">
      <c r="A1394" s="177">
        <v>1391</v>
      </c>
      <c r="B1394" s="177" t="str">
        <f t="shared" si="42"/>
        <v>CS26-T108-16-8</v>
      </c>
      <c r="C1394" s="177" t="str">
        <f t="shared" si="43"/>
        <v>CS26-TX74R</v>
      </c>
      <c r="D1394" s="177" t="s">
        <v>2831</v>
      </c>
      <c r="E1394" s="177" t="str">
        <f>VLOOKUP(H1394,通道基本信息!B:K,6,0)</f>
        <v>T</v>
      </c>
      <c r="F1394" s="177" t="str">
        <f>VLOOKUP(H1394,通道基本信息!B:K,5,0)</f>
        <v>X</v>
      </c>
      <c r="G1394" s="177" t="str">
        <f>VLOOKUP(H1394,通道基本信息!B:K,8,0)</f>
        <v>R</v>
      </c>
      <c r="H1394" s="177" t="s">
        <v>2817</v>
      </c>
      <c r="I1394" s="177">
        <v>8</v>
      </c>
      <c r="J1394" s="177">
        <v>70</v>
      </c>
      <c r="K1394" s="177">
        <v>18110</v>
      </c>
      <c r="L1394" s="177">
        <v>18180</v>
      </c>
      <c r="M1394" s="177"/>
      <c r="N1394" s="177" t="s">
        <v>2832</v>
      </c>
      <c r="O1394" s="2" t="str">
        <f>VLOOKUP(H1394,通道基本信息!B:L,3,FALSE)</f>
        <v>CS26</v>
      </c>
    </row>
    <row r="1395" s="2" customFormat="1" ht="13.5" hidden="1" customHeight="1" spans="1:15">
      <c r="A1395" s="177">
        <v>1392</v>
      </c>
      <c r="B1395" s="177" t="str">
        <f t="shared" si="42"/>
        <v>CS26-T108-16-9</v>
      </c>
      <c r="C1395" s="177" t="str">
        <f t="shared" si="43"/>
        <v>CS26-TX79R</v>
      </c>
      <c r="D1395" s="177" t="s">
        <v>2833</v>
      </c>
      <c r="E1395" s="177" t="str">
        <f>VLOOKUP(H1395,通道基本信息!B:K,6,0)</f>
        <v>T</v>
      </c>
      <c r="F1395" s="177" t="str">
        <f>VLOOKUP(H1395,通道基本信息!B:K,5,0)</f>
        <v>X</v>
      </c>
      <c r="G1395" s="177" t="str">
        <f>VLOOKUP(H1395,通道基本信息!B:K,8,0)</f>
        <v>R</v>
      </c>
      <c r="H1395" s="177" t="s">
        <v>2817</v>
      </c>
      <c r="I1395" s="177">
        <v>9</v>
      </c>
      <c r="J1395" s="177">
        <v>70</v>
      </c>
      <c r="K1395" s="177">
        <v>18780</v>
      </c>
      <c r="L1395" s="177">
        <v>18850</v>
      </c>
      <c r="M1395" s="177"/>
      <c r="N1395" s="177" t="s">
        <v>2834</v>
      </c>
      <c r="O1395" s="2" t="str">
        <f>VLOOKUP(H1395,通道基本信息!B:L,3,FALSE)</f>
        <v>CS26</v>
      </c>
    </row>
    <row r="1396" s="2" customFormat="1" ht="13.5" hidden="1" customHeight="1" spans="1:15">
      <c r="A1396" s="177">
        <v>1393</v>
      </c>
      <c r="B1396" s="177" t="str">
        <f t="shared" si="42"/>
        <v>CS26-T108-16-10</v>
      </c>
      <c r="C1396" s="177" t="str">
        <f t="shared" si="43"/>
        <v>CS26-TX84R</v>
      </c>
      <c r="D1396" s="177" t="s">
        <v>2835</v>
      </c>
      <c r="E1396" s="177" t="str">
        <f>VLOOKUP(H1396,通道基本信息!B:K,6,0)</f>
        <v>T</v>
      </c>
      <c r="F1396" s="177" t="str">
        <f>VLOOKUP(H1396,通道基本信息!B:K,5,0)</f>
        <v>X</v>
      </c>
      <c r="G1396" s="177" t="str">
        <f>VLOOKUP(H1396,通道基本信息!B:K,8,0)</f>
        <v>R</v>
      </c>
      <c r="H1396" s="177" t="s">
        <v>2817</v>
      </c>
      <c r="I1396" s="177">
        <v>10</v>
      </c>
      <c r="J1396" s="177">
        <v>70</v>
      </c>
      <c r="K1396" s="177">
        <v>17950</v>
      </c>
      <c r="L1396" s="177">
        <v>18020</v>
      </c>
      <c r="M1396" s="177"/>
      <c r="N1396" s="177" t="s">
        <v>2836</v>
      </c>
      <c r="O1396" s="2" t="str">
        <f>VLOOKUP(H1396,通道基本信息!B:L,3,FALSE)</f>
        <v>CS26</v>
      </c>
    </row>
    <row r="1397" s="2" customFormat="1" ht="13.5" hidden="1" customHeight="1" spans="1:15">
      <c r="A1397" s="177">
        <v>1394</v>
      </c>
      <c r="B1397" s="177" t="str">
        <f t="shared" si="42"/>
        <v>CS26-T108-16-11</v>
      </c>
      <c r="C1397" s="177" t="str">
        <f t="shared" si="43"/>
        <v>CS26-TX85R</v>
      </c>
      <c r="D1397" s="177" t="s">
        <v>2837</v>
      </c>
      <c r="E1397" s="177" t="str">
        <f>VLOOKUP(H1397,通道基本信息!B:K,6,0)</f>
        <v>T</v>
      </c>
      <c r="F1397" s="177" t="str">
        <f>VLOOKUP(H1397,通道基本信息!B:K,5,0)</f>
        <v>X</v>
      </c>
      <c r="G1397" s="177" t="str">
        <f>VLOOKUP(H1397,通道基本信息!B:K,8,0)</f>
        <v>R</v>
      </c>
      <c r="H1397" s="177" t="s">
        <v>2817</v>
      </c>
      <c r="I1397" s="177">
        <v>11</v>
      </c>
      <c r="J1397" s="177">
        <v>70</v>
      </c>
      <c r="K1397" s="177">
        <v>18540</v>
      </c>
      <c r="L1397" s="177">
        <v>18610</v>
      </c>
      <c r="M1397" s="177"/>
      <c r="N1397" s="177" t="s">
        <v>2838</v>
      </c>
      <c r="O1397" s="2" t="str">
        <f>VLOOKUP(H1397,通道基本信息!B:L,3,FALSE)</f>
        <v>CS26</v>
      </c>
    </row>
    <row r="1398" s="2" customFormat="1" ht="13.5" hidden="1" customHeight="1" spans="1:15">
      <c r="A1398" s="177">
        <v>1395</v>
      </c>
      <c r="B1398" s="177" t="str">
        <f t="shared" si="42"/>
        <v>CS26-T108-16-12</v>
      </c>
      <c r="C1398" s="177" t="str">
        <f t="shared" si="43"/>
        <v>CS26-TX86R</v>
      </c>
      <c r="D1398" s="177" t="s">
        <v>2839</v>
      </c>
      <c r="E1398" s="177" t="str">
        <f>VLOOKUP(H1398,通道基本信息!B:K,6,0)</f>
        <v>T</v>
      </c>
      <c r="F1398" s="177" t="str">
        <f>VLOOKUP(H1398,通道基本信息!B:K,5,0)</f>
        <v>X</v>
      </c>
      <c r="G1398" s="177" t="str">
        <f>VLOOKUP(H1398,通道基本信息!B:K,8,0)</f>
        <v>R</v>
      </c>
      <c r="H1398" s="177" t="s">
        <v>2817</v>
      </c>
      <c r="I1398" s="177">
        <v>12</v>
      </c>
      <c r="J1398" s="177">
        <v>70</v>
      </c>
      <c r="K1398" s="177">
        <v>18620</v>
      </c>
      <c r="L1398" s="177">
        <v>18690</v>
      </c>
      <c r="M1398" s="177"/>
      <c r="N1398" s="177" t="s">
        <v>2840</v>
      </c>
      <c r="O1398" s="2" t="str">
        <f>VLOOKUP(H1398,通道基本信息!B:L,3,FALSE)</f>
        <v>CS26</v>
      </c>
    </row>
    <row r="1399" s="2" customFormat="1" ht="13.5" hidden="1" customHeight="1" spans="1:15">
      <c r="A1399" s="177">
        <v>1396</v>
      </c>
      <c r="B1399" s="177" t="str">
        <f t="shared" si="42"/>
        <v>CS26-T108-16-13</v>
      </c>
      <c r="C1399" s="177" t="str">
        <f t="shared" si="43"/>
        <v>CS26-TX88R</v>
      </c>
      <c r="D1399" s="177" t="s">
        <v>2841</v>
      </c>
      <c r="E1399" s="177" t="str">
        <f>VLOOKUP(H1399,通道基本信息!B:K,6,0)</f>
        <v>T</v>
      </c>
      <c r="F1399" s="177" t="str">
        <f>VLOOKUP(H1399,通道基本信息!B:K,5,0)</f>
        <v>X</v>
      </c>
      <c r="G1399" s="177" t="str">
        <f>VLOOKUP(H1399,通道基本信息!B:K,8,0)</f>
        <v>R</v>
      </c>
      <c r="H1399" s="177" t="s">
        <v>2817</v>
      </c>
      <c r="I1399" s="177">
        <v>13</v>
      </c>
      <c r="J1399" s="177">
        <v>70</v>
      </c>
      <c r="K1399" s="177">
        <v>18460</v>
      </c>
      <c r="L1399" s="177">
        <v>18530</v>
      </c>
      <c r="M1399" s="177"/>
      <c r="N1399" s="177" t="s">
        <v>2842</v>
      </c>
      <c r="O1399" s="2" t="str">
        <f>VLOOKUP(H1399,通道基本信息!B:L,3,FALSE)</f>
        <v>CS26</v>
      </c>
    </row>
    <row r="1400" s="2" customFormat="1" ht="13.5" hidden="1" customHeight="1" spans="1:15">
      <c r="A1400" s="177">
        <v>1397</v>
      </c>
      <c r="B1400" s="177" t="str">
        <f t="shared" si="42"/>
        <v>CS26-T108-16-14</v>
      </c>
      <c r="C1400" s="177" t="str">
        <f t="shared" si="43"/>
        <v>CS26-TX90R</v>
      </c>
      <c r="D1400" s="177" t="s">
        <v>2843</v>
      </c>
      <c r="E1400" s="177" t="str">
        <f>VLOOKUP(H1400,通道基本信息!B:K,6,0)</f>
        <v>T</v>
      </c>
      <c r="F1400" s="177" t="str">
        <f>VLOOKUP(H1400,通道基本信息!B:K,5,0)</f>
        <v>X</v>
      </c>
      <c r="G1400" s="177" t="str">
        <f>VLOOKUP(H1400,通道基本信息!B:K,8,0)</f>
        <v>R</v>
      </c>
      <c r="H1400" s="177" t="s">
        <v>2817</v>
      </c>
      <c r="I1400" s="177">
        <v>14</v>
      </c>
      <c r="J1400" s="177">
        <v>70</v>
      </c>
      <c r="K1400" s="177">
        <v>17700</v>
      </c>
      <c r="L1400" s="177">
        <v>17770</v>
      </c>
      <c r="M1400" s="177"/>
      <c r="N1400" s="177" t="s">
        <v>2844</v>
      </c>
      <c r="O1400" s="2" t="str">
        <f>VLOOKUP(H1400,通道基本信息!B:L,3,FALSE)</f>
        <v>CS26</v>
      </c>
    </row>
    <row r="1401" s="2" customFormat="1" ht="13.5" hidden="1" customHeight="1" spans="1:15">
      <c r="A1401" s="177">
        <v>1398</v>
      </c>
      <c r="B1401" s="177" t="str">
        <f t="shared" si="42"/>
        <v>CS26-T108-16-15</v>
      </c>
      <c r="C1401" s="177" t="str">
        <f t="shared" si="43"/>
        <v>CS26-TX92R</v>
      </c>
      <c r="D1401" s="177" t="s">
        <v>2845</v>
      </c>
      <c r="E1401" s="177" t="str">
        <f>VLOOKUP(H1401,通道基本信息!B:K,6,0)</f>
        <v>T</v>
      </c>
      <c r="F1401" s="177" t="str">
        <f>VLOOKUP(H1401,通道基本信息!B:K,5,0)</f>
        <v>X</v>
      </c>
      <c r="G1401" s="177" t="str">
        <f>VLOOKUP(H1401,通道基本信息!B:K,8,0)</f>
        <v>R</v>
      </c>
      <c r="H1401" s="177" t="s">
        <v>2817</v>
      </c>
      <c r="I1401" s="177">
        <v>15</v>
      </c>
      <c r="J1401" s="177">
        <v>70</v>
      </c>
      <c r="K1401" s="177">
        <v>18700</v>
      </c>
      <c r="L1401" s="177">
        <v>18770</v>
      </c>
      <c r="M1401" s="177"/>
      <c r="N1401" s="177" t="s">
        <v>2846</v>
      </c>
      <c r="O1401" s="2" t="str">
        <f>VLOOKUP(H1401,通道基本信息!B:L,3,FALSE)</f>
        <v>CS26</v>
      </c>
    </row>
    <row r="1402" s="2" customFormat="1" ht="13.5" hidden="1" customHeight="1" spans="1:15">
      <c r="A1402" s="177">
        <v>1399</v>
      </c>
      <c r="B1402" s="177" t="str">
        <f t="shared" si="42"/>
        <v>CS26-T108-16-16</v>
      </c>
      <c r="C1402" s="177" t="str">
        <f t="shared" si="43"/>
        <v>CS26-TX93R</v>
      </c>
      <c r="D1402" s="177" t="s">
        <v>2847</v>
      </c>
      <c r="E1402" s="177" t="str">
        <f>VLOOKUP(H1402,通道基本信息!B:K,6,0)</f>
        <v>T</v>
      </c>
      <c r="F1402" s="177" t="str">
        <f>VLOOKUP(H1402,通道基本信息!B:K,5,0)</f>
        <v>X</v>
      </c>
      <c r="G1402" s="177" t="str">
        <f>VLOOKUP(H1402,通道基本信息!B:K,8,0)</f>
        <v>R</v>
      </c>
      <c r="H1402" s="177" t="s">
        <v>2817</v>
      </c>
      <c r="I1402" s="177">
        <v>16</v>
      </c>
      <c r="J1402" s="177">
        <v>70</v>
      </c>
      <c r="K1402" s="177">
        <v>18370</v>
      </c>
      <c r="L1402" s="177">
        <v>18440</v>
      </c>
      <c r="M1402" s="177"/>
      <c r="N1402" s="177" t="s">
        <v>2848</v>
      </c>
      <c r="O1402" s="2" t="str">
        <f>VLOOKUP(H1402,通道基本信息!B:L,3,FALSE)</f>
        <v>CS26</v>
      </c>
    </row>
    <row r="1403" s="2" customFormat="1" ht="13.5" hidden="1" customHeight="1" spans="1:15">
      <c r="A1403" s="177">
        <v>1400</v>
      </c>
      <c r="B1403" s="177" t="str">
        <f t="shared" si="42"/>
        <v>CS26-T109-8-1</v>
      </c>
      <c r="C1403" s="177" t="str">
        <f t="shared" si="43"/>
        <v>CS26-TB42L</v>
      </c>
      <c r="D1403" s="177" t="s">
        <v>2849</v>
      </c>
      <c r="E1403" s="177" t="str">
        <f>VLOOKUP(H1403,通道基本信息!B:K,6,0)</f>
        <v>T</v>
      </c>
      <c r="F1403" s="177" t="str">
        <f>VLOOKUP(H1403,通道基本信息!B:K,5,0)</f>
        <v>B</v>
      </c>
      <c r="G1403" s="177" t="str">
        <f>VLOOKUP(H1403,通道基本信息!B:K,8,0)</f>
        <v>L</v>
      </c>
      <c r="H1403" s="177" t="s">
        <v>2850</v>
      </c>
      <c r="I1403" s="177">
        <v>1</v>
      </c>
      <c r="J1403" s="177">
        <v>150</v>
      </c>
      <c r="K1403" s="177">
        <v>18450</v>
      </c>
      <c r="L1403" s="177">
        <v>18600</v>
      </c>
      <c r="M1403" s="177"/>
      <c r="N1403" s="177" t="s">
        <v>2851</v>
      </c>
      <c r="O1403" s="2" t="str">
        <f>VLOOKUP(H1403,通道基本信息!B:L,3,FALSE)</f>
        <v>CS26</v>
      </c>
    </row>
    <row r="1404" s="2" customFormat="1" ht="13.5" hidden="1" customHeight="1" spans="1:15">
      <c r="A1404" s="177">
        <v>1401</v>
      </c>
      <c r="B1404" s="177" t="str">
        <f t="shared" si="42"/>
        <v>CS26-T109-8-2</v>
      </c>
      <c r="C1404" s="177" t="str">
        <f t="shared" si="43"/>
        <v>CS26-TB49L</v>
      </c>
      <c r="D1404" s="177" t="s">
        <v>2852</v>
      </c>
      <c r="E1404" s="177" t="str">
        <f>VLOOKUP(H1404,通道基本信息!B:K,6,0)</f>
        <v>T</v>
      </c>
      <c r="F1404" s="177" t="str">
        <f>VLOOKUP(H1404,通道基本信息!B:K,5,0)</f>
        <v>B</v>
      </c>
      <c r="G1404" s="177" t="str">
        <f>VLOOKUP(H1404,通道基本信息!B:K,8,0)</f>
        <v>L</v>
      </c>
      <c r="H1404" s="177" t="s">
        <v>2850</v>
      </c>
      <c r="I1404" s="177">
        <v>2</v>
      </c>
      <c r="J1404" s="177">
        <v>150</v>
      </c>
      <c r="K1404" s="177">
        <v>18970</v>
      </c>
      <c r="L1404" s="177">
        <v>19120</v>
      </c>
      <c r="M1404" s="177"/>
      <c r="N1404" s="177" t="s">
        <v>2853</v>
      </c>
      <c r="O1404" s="2" t="str">
        <f>VLOOKUP(H1404,通道基本信息!B:L,3,FALSE)</f>
        <v>CS26</v>
      </c>
    </row>
    <row r="1405" s="2" customFormat="1" ht="13.5" hidden="1" customHeight="1" spans="1:15">
      <c r="A1405" s="177">
        <v>1402</v>
      </c>
      <c r="B1405" s="177" t="str">
        <f t="shared" si="42"/>
        <v>CS26-T109-8-3</v>
      </c>
      <c r="C1405" s="177" t="str">
        <f t="shared" si="43"/>
        <v>CS26-TB51L</v>
      </c>
      <c r="D1405" s="177" t="s">
        <v>2854</v>
      </c>
      <c r="E1405" s="177" t="str">
        <f>VLOOKUP(H1405,通道基本信息!B:K,6,0)</f>
        <v>T</v>
      </c>
      <c r="F1405" s="177" t="str">
        <f>VLOOKUP(H1405,通道基本信息!B:K,5,0)</f>
        <v>B</v>
      </c>
      <c r="G1405" s="177" t="str">
        <f>VLOOKUP(H1405,通道基本信息!B:K,8,0)</f>
        <v>L</v>
      </c>
      <c r="H1405" s="177" t="s">
        <v>2850</v>
      </c>
      <c r="I1405" s="177">
        <v>3</v>
      </c>
      <c r="J1405" s="177">
        <v>150</v>
      </c>
      <c r="K1405" s="177">
        <v>18220</v>
      </c>
      <c r="L1405" s="177">
        <v>18370</v>
      </c>
      <c r="M1405" s="177"/>
      <c r="N1405" s="177" t="s">
        <v>2855</v>
      </c>
      <c r="O1405" s="2" t="str">
        <f>VLOOKUP(H1405,通道基本信息!B:L,3,FALSE)</f>
        <v>CS26</v>
      </c>
    </row>
    <row r="1406" s="2" customFormat="1" ht="13.5" hidden="1" customHeight="1" spans="1:15">
      <c r="A1406" s="177">
        <v>1403</v>
      </c>
      <c r="B1406" s="177" t="str">
        <f t="shared" si="42"/>
        <v>CS26-T109-8-4</v>
      </c>
      <c r="C1406" s="177" t="str">
        <f t="shared" si="43"/>
        <v>CS26-TB52L</v>
      </c>
      <c r="D1406" s="177" t="s">
        <v>2856</v>
      </c>
      <c r="E1406" s="177" t="str">
        <f>VLOOKUP(H1406,通道基本信息!B:K,6,0)</f>
        <v>T</v>
      </c>
      <c r="F1406" s="177" t="str">
        <f>VLOOKUP(H1406,通道基本信息!B:K,5,0)</f>
        <v>B</v>
      </c>
      <c r="G1406" s="177" t="str">
        <f>VLOOKUP(H1406,通道基本信息!B:K,8,0)</f>
        <v>L</v>
      </c>
      <c r="H1406" s="177" t="s">
        <v>2850</v>
      </c>
      <c r="I1406" s="177">
        <v>4</v>
      </c>
      <c r="J1406" s="177">
        <v>150</v>
      </c>
      <c r="K1406" s="177">
        <v>17700</v>
      </c>
      <c r="L1406" s="177">
        <v>17850</v>
      </c>
      <c r="M1406" s="177"/>
      <c r="N1406" s="177" t="s">
        <v>2857</v>
      </c>
      <c r="O1406" s="2" t="str">
        <f>VLOOKUP(H1406,通道基本信息!B:L,3,FALSE)</f>
        <v>CS26</v>
      </c>
    </row>
    <row r="1407" s="2" customFormat="1" ht="13.5" hidden="1" customHeight="1" spans="1:15">
      <c r="A1407" s="177">
        <v>1404</v>
      </c>
      <c r="B1407" s="177" t="str">
        <f t="shared" si="42"/>
        <v>CS26-T109-8-5</v>
      </c>
      <c r="C1407" s="177" t="str">
        <f t="shared" si="43"/>
        <v>CS26-TB57L</v>
      </c>
      <c r="D1407" s="177" t="s">
        <v>2858</v>
      </c>
      <c r="E1407" s="177" t="str">
        <f>VLOOKUP(H1407,通道基本信息!B:K,6,0)</f>
        <v>T</v>
      </c>
      <c r="F1407" s="177" t="str">
        <f>VLOOKUP(H1407,通道基本信息!B:K,5,0)</f>
        <v>B</v>
      </c>
      <c r="G1407" s="177" t="str">
        <f>VLOOKUP(H1407,通道基本信息!B:K,8,0)</f>
        <v>L</v>
      </c>
      <c r="H1407" s="177" t="s">
        <v>2850</v>
      </c>
      <c r="I1407" s="177">
        <v>5</v>
      </c>
      <c r="J1407" s="177">
        <v>150</v>
      </c>
      <c r="K1407" s="177">
        <v>18620</v>
      </c>
      <c r="L1407" s="177">
        <v>18770</v>
      </c>
      <c r="M1407" s="177"/>
      <c r="N1407" s="177" t="s">
        <v>2859</v>
      </c>
      <c r="O1407" s="2" t="str">
        <f>VLOOKUP(H1407,通道基本信息!B:L,3,FALSE)</f>
        <v>CS26</v>
      </c>
    </row>
    <row r="1408" s="2" customFormat="1" ht="13.5" hidden="1" customHeight="1" spans="1:15">
      <c r="A1408" s="177">
        <v>1405</v>
      </c>
      <c r="B1408" s="177" t="str">
        <f t="shared" si="42"/>
        <v>CS26-T109-8-6</v>
      </c>
      <c r="C1408" s="177" t="str">
        <f t="shared" si="43"/>
        <v>CS26-TB58L</v>
      </c>
      <c r="D1408" s="177" t="s">
        <v>2860</v>
      </c>
      <c r="E1408" s="177" t="str">
        <f>VLOOKUP(H1408,通道基本信息!B:K,6,0)</f>
        <v>T</v>
      </c>
      <c r="F1408" s="177" t="str">
        <f>VLOOKUP(H1408,通道基本信息!B:K,5,0)</f>
        <v>B</v>
      </c>
      <c r="G1408" s="177" t="str">
        <f>VLOOKUP(H1408,通道基本信息!B:K,8,0)</f>
        <v>L</v>
      </c>
      <c r="H1408" s="177" t="s">
        <v>2850</v>
      </c>
      <c r="I1408" s="177">
        <v>6</v>
      </c>
      <c r="J1408" s="177">
        <v>150</v>
      </c>
      <c r="K1408" s="177">
        <v>18790</v>
      </c>
      <c r="L1408" s="177">
        <v>18940</v>
      </c>
      <c r="M1408" s="177"/>
      <c r="N1408" s="177" t="s">
        <v>2861</v>
      </c>
      <c r="O1408" s="2" t="str">
        <f>VLOOKUP(H1408,通道基本信息!B:L,3,FALSE)</f>
        <v>CS26</v>
      </c>
    </row>
    <row r="1409" s="2" customFormat="1" ht="13.5" hidden="1" customHeight="1" spans="1:15">
      <c r="A1409" s="177">
        <v>1406</v>
      </c>
      <c r="B1409" s="177" t="str">
        <f t="shared" ref="B1409:B1472" si="44">H1409&amp;"-"&amp;I1409</f>
        <v>CS26-T109-8-7</v>
      </c>
      <c r="C1409" s="177" t="str">
        <f t="shared" si="43"/>
        <v>CS26-TB60L</v>
      </c>
      <c r="D1409" s="177" t="s">
        <v>2862</v>
      </c>
      <c r="E1409" s="177" t="str">
        <f>VLOOKUP(H1409,通道基本信息!B:K,6,0)</f>
        <v>T</v>
      </c>
      <c r="F1409" s="177" t="str">
        <f>VLOOKUP(H1409,通道基本信息!B:K,5,0)</f>
        <v>B</v>
      </c>
      <c r="G1409" s="177" t="str">
        <f>VLOOKUP(H1409,通道基本信息!B:K,8,0)</f>
        <v>L</v>
      </c>
      <c r="H1409" s="177" t="s">
        <v>2850</v>
      </c>
      <c r="I1409" s="177">
        <v>7</v>
      </c>
      <c r="J1409" s="177">
        <v>150</v>
      </c>
      <c r="K1409" s="177">
        <v>18040</v>
      </c>
      <c r="L1409" s="177">
        <v>18190</v>
      </c>
      <c r="M1409" s="177"/>
      <c r="N1409" s="177" t="s">
        <v>2863</v>
      </c>
      <c r="O1409" s="2" t="str">
        <f>VLOOKUP(H1409,通道基本信息!B:L,3,FALSE)</f>
        <v>CS26</v>
      </c>
    </row>
    <row r="1410" s="2" customFormat="1" ht="13.5" hidden="1" customHeight="1" spans="1:15">
      <c r="A1410" s="177">
        <v>1407</v>
      </c>
      <c r="B1410" s="177" t="str">
        <f t="shared" si="44"/>
        <v>CS26-T109-8-8</v>
      </c>
      <c r="C1410" s="177" t="str">
        <f t="shared" si="43"/>
        <v>CS26-TB62L</v>
      </c>
      <c r="D1410" s="177" t="s">
        <v>2864</v>
      </c>
      <c r="E1410" s="177" t="str">
        <f>VLOOKUP(H1410,通道基本信息!B:K,6,0)</f>
        <v>T</v>
      </c>
      <c r="F1410" s="177" t="str">
        <f>VLOOKUP(H1410,通道基本信息!B:K,5,0)</f>
        <v>B</v>
      </c>
      <c r="G1410" s="177" t="str">
        <f>VLOOKUP(H1410,通道基本信息!B:K,8,0)</f>
        <v>L</v>
      </c>
      <c r="H1410" s="177" t="s">
        <v>2850</v>
      </c>
      <c r="I1410" s="177">
        <v>8</v>
      </c>
      <c r="J1410" s="177">
        <v>150</v>
      </c>
      <c r="K1410" s="177">
        <v>17870</v>
      </c>
      <c r="L1410" s="177">
        <v>18020</v>
      </c>
      <c r="M1410" s="177"/>
      <c r="N1410" s="177" t="s">
        <v>2865</v>
      </c>
      <c r="O1410" s="2" t="str">
        <f>VLOOKUP(H1410,通道基本信息!B:L,3,FALSE)</f>
        <v>CS26</v>
      </c>
    </row>
    <row r="1411" s="2" customFormat="1" ht="13.5" hidden="1" customHeight="1" spans="1:15">
      <c r="A1411" s="177">
        <v>1408</v>
      </c>
      <c r="B1411" s="177" t="str">
        <f t="shared" si="44"/>
        <v>CS26-T110-8-1</v>
      </c>
      <c r="C1411" s="177" t="str">
        <f t="shared" si="43"/>
        <v>CS26-TB22R</v>
      </c>
      <c r="D1411" s="177" t="s">
        <v>2866</v>
      </c>
      <c r="E1411" s="177" t="str">
        <f>VLOOKUP(H1411,通道基本信息!B:K,6,0)</f>
        <v>T</v>
      </c>
      <c r="F1411" s="177" t="str">
        <f>VLOOKUP(H1411,通道基本信息!B:K,5,0)</f>
        <v>B</v>
      </c>
      <c r="G1411" s="177" t="str">
        <f>VLOOKUP(H1411,通道基本信息!B:K,8,0)</f>
        <v>R</v>
      </c>
      <c r="H1411" s="177" t="s">
        <v>2867</v>
      </c>
      <c r="I1411" s="177">
        <v>1</v>
      </c>
      <c r="J1411" s="177">
        <v>150</v>
      </c>
      <c r="K1411" s="177">
        <v>18220</v>
      </c>
      <c r="L1411" s="177">
        <v>18370</v>
      </c>
      <c r="M1411" s="177"/>
      <c r="N1411" s="177" t="s">
        <v>2868</v>
      </c>
      <c r="O1411" s="2" t="str">
        <f>VLOOKUP(H1411,通道基本信息!B:L,3,FALSE)</f>
        <v>CS26</v>
      </c>
    </row>
    <row r="1412" s="2" customFormat="1" ht="13.5" hidden="1" customHeight="1" spans="1:15">
      <c r="A1412" s="177">
        <v>1409</v>
      </c>
      <c r="B1412" s="177" t="str">
        <f t="shared" si="44"/>
        <v>CS26-T110-8-2</v>
      </c>
      <c r="C1412" s="177" t="str">
        <f t="shared" ref="C1412:C1475" si="45">O1412&amp;"-"&amp;D1412</f>
        <v>CS26-TB35R</v>
      </c>
      <c r="D1412" s="177" t="s">
        <v>2869</v>
      </c>
      <c r="E1412" s="177" t="str">
        <f>VLOOKUP(H1412,通道基本信息!B:K,6,0)</f>
        <v>T</v>
      </c>
      <c r="F1412" s="177" t="str">
        <f>VLOOKUP(H1412,通道基本信息!B:K,5,0)</f>
        <v>B</v>
      </c>
      <c r="G1412" s="177" t="str">
        <f>VLOOKUP(H1412,通道基本信息!B:K,8,0)</f>
        <v>R</v>
      </c>
      <c r="H1412" s="177" t="s">
        <v>2867</v>
      </c>
      <c r="I1412" s="177">
        <v>2</v>
      </c>
      <c r="J1412" s="177">
        <v>150</v>
      </c>
      <c r="K1412" s="177">
        <v>18620</v>
      </c>
      <c r="L1412" s="177">
        <v>18770</v>
      </c>
      <c r="M1412" s="177"/>
      <c r="N1412" s="177" t="s">
        <v>2870</v>
      </c>
      <c r="O1412" s="2" t="str">
        <f>VLOOKUP(H1412,通道基本信息!B:L,3,FALSE)</f>
        <v>CS26</v>
      </c>
    </row>
    <row r="1413" s="2" customFormat="1" ht="13.5" hidden="1" customHeight="1" spans="1:15">
      <c r="A1413" s="177">
        <v>1410</v>
      </c>
      <c r="B1413" s="177" t="str">
        <f t="shared" si="44"/>
        <v>CS26-T110-8-3</v>
      </c>
      <c r="C1413" s="177" t="str">
        <f t="shared" si="45"/>
        <v>CS26-TB36R</v>
      </c>
      <c r="D1413" s="177" t="s">
        <v>2871</v>
      </c>
      <c r="E1413" s="177" t="str">
        <f>VLOOKUP(H1413,通道基本信息!B:K,6,0)</f>
        <v>T</v>
      </c>
      <c r="F1413" s="177" t="str">
        <f>VLOOKUP(H1413,通道基本信息!B:K,5,0)</f>
        <v>B</v>
      </c>
      <c r="G1413" s="177" t="str">
        <f>VLOOKUP(H1413,通道基本信息!B:K,8,0)</f>
        <v>R</v>
      </c>
      <c r="H1413" s="177" t="s">
        <v>2867</v>
      </c>
      <c r="I1413" s="177">
        <v>3</v>
      </c>
      <c r="J1413" s="177">
        <v>150</v>
      </c>
      <c r="K1413" s="177">
        <v>18040</v>
      </c>
      <c r="L1413" s="177">
        <v>18190</v>
      </c>
      <c r="M1413" s="177"/>
      <c r="N1413" s="177" t="s">
        <v>2872</v>
      </c>
      <c r="O1413" s="2" t="str">
        <f>VLOOKUP(H1413,通道基本信息!B:L,3,FALSE)</f>
        <v>CS26</v>
      </c>
    </row>
    <row r="1414" s="2" customFormat="1" ht="13.5" hidden="1" customHeight="1" spans="1:15">
      <c r="A1414" s="177">
        <v>1411</v>
      </c>
      <c r="B1414" s="177" t="str">
        <f t="shared" si="44"/>
        <v>CS26-T110-8-4</v>
      </c>
      <c r="C1414" s="177" t="str">
        <f t="shared" si="45"/>
        <v>CS26-TB37R</v>
      </c>
      <c r="D1414" s="177" t="s">
        <v>2873</v>
      </c>
      <c r="E1414" s="177" t="str">
        <f>VLOOKUP(H1414,通道基本信息!B:K,6,0)</f>
        <v>T</v>
      </c>
      <c r="F1414" s="177" t="str">
        <f>VLOOKUP(H1414,通道基本信息!B:K,5,0)</f>
        <v>B</v>
      </c>
      <c r="G1414" s="177" t="str">
        <f>VLOOKUP(H1414,通道基本信息!B:K,8,0)</f>
        <v>R</v>
      </c>
      <c r="H1414" s="177" t="s">
        <v>2867</v>
      </c>
      <c r="I1414" s="177">
        <v>4</v>
      </c>
      <c r="J1414" s="177">
        <v>150</v>
      </c>
      <c r="K1414" s="177">
        <v>17700</v>
      </c>
      <c r="L1414" s="177">
        <v>17850</v>
      </c>
      <c r="M1414" s="177"/>
      <c r="N1414" s="177" t="s">
        <v>2874</v>
      </c>
      <c r="O1414" s="2" t="str">
        <f>VLOOKUP(H1414,通道基本信息!B:L,3,FALSE)</f>
        <v>CS26</v>
      </c>
    </row>
    <row r="1415" s="2" customFormat="1" ht="13.5" hidden="1" customHeight="1" spans="1:15">
      <c r="A1415" s="177">
        <v>1412</v>
      </c>
      <c r="B1415" s="177" t="str">
        <f t="shared" si="44"/>
        <v>CS26-T110-8-5</v>
      </c>
      <c r="C1415" s="177" t="str">
        <f t="shared" si="45"/>
        <v>CS26-TB47R</v>
      </c>
      <c r="D1415" s="177" t="s">
        <v>2875</v>
      </c>
      <c r="E1415" s="177" t="str">
        <f>VLOOKUP(H1415,通道基本信息!B:K,6,0)</f>
        <v>T</v>
      </c>
      <c r="F1415" s="177" t="str">
        <f>VLOOKUP(H1415,通道基本信息!B:K,5,0)</f>
        <v>B</v>
      </c>
      <c r="G1415" s="177" t="str">
        <f>VLOOKUP(H1415,通道基本信息!B:K,8,0)</f>
        <v>R</v>
      </c>
      <c r="H1415" s="177" t="s">
        <v>2867</v>
      </c>
      <c r="I1415" s="177">
        <v>5</v>
      </c>
      <c r="J1415" s="177">
        <v>150</v>
      </c>
      <c r="K1415" s="177">
        <v>18450</v>
      </c>
      <c r="L1415" s="177">
        <v>18600</v>
      </c>
      <c r="M1415" s="177"/>
      <c r="N1415" s="177" t="s">
        <v>2876</v>
      </c>
      <c r="O1415" s="2" t="str">
        <f>VLOOKUP(H1415,通道基本信息!B:L,3,FALSE)</f>
        <v>CS26</v>
      </c>
    </row>
    <row r="1416" s="2" customFormat="1" ht="13.5" hidden="1" customHeight="1" spans="1:15">
      <c r="A1416" s="177">
        <v>1413</v>
      </c>
      <c r="B1416" s="177" t="str">
        <f t="shared" si="44"/>
        <v>CS26-T110-8-6</v>
      </c>
      <c r="C1416" s="177" t="str">
        <f t="shared" si="45"/>
        <v>CS26-TB54R</v>
      </c>
      <c r="D1416" s="177" t="s">
        <v>2877</v>
      </c>
      <c r="E1416" s="177" t="str">
        <f>VLOOKUP(H1416,通道基本信息!B:K,6,0)</f>
        <v>T</v>
      </c>
      <c r="F1416" s="177" t="str">
        <f>VLOOKUP(H1416,通道基本信息!B:K,5,0)</f>
        <v>B</v>
      </c>
      <c r="G1416" s="177" t="str">
        <f>VLOOKUP(H1416,通道基本信息!B:K,8,0)</f>
        <v>R</v>
      </c>
      <c r="H1416" s="177" t="s">
        <v>2867</v>
      </c>
      <c r="I1416" s="177">
        <v>6</v>
      </c>
      <c r="J1416" s="177">
        <v>150</v>
      </c>
      <c r="K1416" s="177">
        <v>17870</v>
      </c>
      <c r="L1416" s="177">
        <v>18020</v>
      </c>
      <c r="M1416" s="177"/>
      <c r="N1416" s="177" t="s">
        <v>2878</v>
      </c>
      <c r="O1416" s="2" t="str">
        <f>VLOOKUP(H1416,通道基本信息!B:L,3,FALSE)</f>
        <v>CS26</v>
      </c>
    </row>
    <row r="1417" s="2" customFormat="1" ht="13.5" hidden="1" customHeight="1" spans="1:15">
      <c r="A1417" s="177">
        <v>1414</v>
      </c>
      <c r="B1417" s="177" t="str">
        <f t="shared" si="44"/>
        <v>CS26-T110-8-7</v>
      </c>
      <c r="C1417" s="177" t="str">
        <f t="shared" si="45"/>
        <v>CS26-TB55R</v>
      </c>
      <c r="D1417" s="177" t="s">
        <v>2879</v>
      </c>
      <c r="E1417" s="177" t="str">
        <f>VLOOKUP(H1417,通道基本信息!B:K,6,0)</f>
        <v>T</v>
      </c>
      <c r="F1417" s="177" t="str">
        <f>VLOOKUP(H1417,通道基本信息!B:K,5,0)</f>
        <v>B</v>
      </c>
      <c r="G1417" s="177" t="str">
        <f>VLOOKUP(H1417,通道基本信息!B:K,8,0)</f>
        <v>R</v>
      </c>
      <c r="H1417" s="177" t="s">
        <v>2867</v>
      </c>
      <c r="I1417" s="177">
        <v>7</v>
      </c>
      <c r="J1417" s="177">
        <v>150</v>
      </c>
      <c r="K1417" s="177">
        <v>18970</v>
      </c>
      <c r="L1417" s="177">
        <v>19120</v>
      </c>
      <c r="M1417" s="177"/>
      <c r="N1417" s="177" t="s">
        <v>2880</v>
      </c>
      <c r="O1417" s="2" t="str">
        <f>VLOOKUP(H1417,通道基本信息!B:L,3,FALSE)</f>
        <v>CS26</v>
      </c>
    </row>
    <row r="1418" s="2" customFormat="1" ht="13.5" hidden="1" customHeight="1" spans="1:15">
      <c r="A1418" s="177">
        <v>1415</v>
      </c>
      <c r="B1418" s="177" t="str">
        <f t="shared" si="44"/>
        <v>CS26-T110-8-8</v>
      </c>
      <c r="C1418" s="177" t="str">
        <f t="shared" si="45"/>
        <v>CS26-TB59R</v>
      </c>
      <c r="D1418" s="177" t="s">
        <v>2881</v>
      </c>
      <c r="E1418" s="177" t="str">
        <f>VLOOKUP(H1418,通道基本信息!B:K,6,0)</f>
        <v>T</v>
      </c>
      <c r="F1418" s="177" t="str">
        <f>VLOOKUP(H1418,通道基本信息!B:K,5,0)</f>
        <v>B</v>
      </c>
      <c r="G1418" s="177" t="str">
        <f>VLOOKUP(H1418,通道基本信息!B:K,8,0)</f>
        <v>R</v>
      </c>
      <c r="H1418" s="177" t="s">
        <v>2867</v>
      </c>
      <c r="I1418" s="177">
        <v>8</v>
      </c>
      <c r="J1418" s="177">
        <v>150</v>
      </c>
      <c r="K1418" s="177">
        <v>18790</v>
      </c>
      <c r="L1418" s="177">
        <v>18940</v>
      </c>
      <c r="M1418" s="177"/>
      <c r="N1418" s="177" t="s">
        <v>2882</v>
      </c>
      <c r="O1418" s="2" t="str">
        <f>VLOOKUP(H1418,通道基本信息!B:L,3,FALSE)</f>
        <v>CS26</v>
      </c>
    </row>
    <row r="1419" s="2" customFormat="1" ht="13.5" hidden="1" customHeight="1" spans="1:15">
      <c r="A1419" s="177">
        <v>1416</v>
      </c>
      <c r="B1419" s="177" t="str">
        <f t="shared" si="44"/>
        <v>CS26-T111-7-1</v>
      </c>
      <c r="C1419" s="177" t="str">
        <f t="shared" si="45"/>
        <v>CS26-TB14L</v>
      </c>
      <c r="D1419" s="177" t="s">
        <v>2883</v>
      </c>
      <c r="E1419" s="177" t="str">
        <f>VLOOKUP(H1419,通道基本信息!B:K,6,0)</f>
        <v>T</v>
      </c>
      <c r="F1419" s="177" t="str">
        <f>VLOOKUP(H1419,通道基本信息!B:K,5,0)</f>
        <v>B</v>
      </c>
      <c r="G1419" s="177" t="str">
        <f>VLOOKUP(H1419,通道基本信息!B:K,8,0)</f>
        <v>L</v>
      </c>
      <c r="H1419" s="177" t="s">
        <v>2884</v>
      </c>
      <c r="I1419" s="177">
        <v>1</v>
      </c>
      <c r="J1419" s="177">
        <v>150</v>
      </c>
      <c r="K1419" s="177">
        <v>18220</v>
      </c>
      <c r="L1419" s="177">
        <v>18370</v>
      </c>
      <c r="M1419" s="177"/>
      <c r="N1419" s="177" t="s">
        <v>2885</v>
      </c>
      <c r="O1419" s="2" t="str">
        <f>VLOOKUP(H1419,通道基本信息!B:L,3,FALSE)</f>
        <v>CS26</v>
      </c>
    </row>
    <row r="1420" s="2" customFormat="1" ht="13.5" hidden="1" customHeight="1" spans="1:15">
      <c r="A1420" s="177">
        <v>1417</v>
      </c>
      <c r="B1420" s="177" t="str">
        <f t="shared" si="44"/>
        <v>CS26-T111-7-2</v>
      </c>
      <c r="C1420" s="177" t="str">
        <f t="shared" si="45"/>
        <v>CS26-TB23L</v>
      </c>
      <c r="D1420" s="177" t="s">
        <v>2886</v>
      </c>
      <c r="E1420" s="177" t="str">
        <f>VLOOKUP(H1420,通道基本信息!B:K,6,0)</f>
        <v>T</v>
      </c>
      <c r="F1420" s="177" t="str">
        <f>VLOOKUP(H1420,通道基本信息!B:K,5,0)</f>
        <v>B</v>
      </c>
      <c r="G1420" s="177" t="str">
        <f>VLOOKUP(H1420,通道基本信息!B:K,8,0)</f>
        <v>L</v>
      </c>
      <c r="H1420" s="177" t="s">
        <v>2884</v>
      </c>
      <c r="I1420" s="177">
        <v>2</v>
      </c>
      <c r="J1420" s="177">
        <v>150</v>
      </c>
      <c r="K1420" s="177">
        <v>17700</v>
      </c>
      <c r="L1420" s="177">
        <v>17850</v>
      </c>
      <c r="M1420" s="177"/>
      <c r="N1420" s="177" t="s">
        <v>2247</v>
      </c>
      <c r="O1420" s="2" t="str">
        <f>VLOOKUP(H1420,通道基本信息!B:L,3,FALSE)</f>
        <v>CS26</v>
      </c>
    </row>
    <row r="1421" s="2" customFormat="1" ht="13.5" hidden="1" customHeight="1" spans="1:15">
      <c r="A1421" s="177">
        <v>1418</v>
      </c>
      <c r="B1421" s="177" t="str">
        <f t="shared" si="44"/>
        <v>CS26-T111-7-3</v>
      </c>
      <c r="C1421" s="177" t="str">
        <f t="shared" si="45"/>
        <v>CS26-TB28L</v>
      </c>
      <c r="D1421" s="177" t="s">
        <v>2887</v>
      </c>
      <c r="E1421" s="177" t="str">
        <f>VLOOKUP(H1421,通道基本信息!B:K,6,0)</f>
        <v>T</v>
      </c>
      <c r="F1421" s="177" t="str">
        <f>VLOOKUP(H1421,通道基本信息!B:K,5,0)</f>
        <v>B</v>
      </c>
      <c r="G1421" s="177" t="str">
        <f>VLOOKUP(H1421,通道基本信息!B:K,8,0)</f>
        <v>L</v>
      </c>
      <c r="H1421" s="177" t="s">
        <v>2884</v>
      </c>
      <c r="I1421" s="177">
        <v>3</v>
      </c>
      <c r="J1421" s="177">
        <v>150</v>
      </c>
      <c r="K1421" s="177">
        <v>18450</v>
      </c>
      <c r="L1421" s="177">
        <v>18600</v>
      </c>
      <c r="M1421" s="177"/>
      <c r="N1421" s="177" t="s">
        <v>2888</v>
      </c>
      <c r="O1421" s="2" t="str">
        <f>VLOOKUP(H1421,通道基本信息!B:L,3,FALSE)</f>
        <v>CS26</v>
      </c>
    </row>
    <row r="1422" s="2" customFormat="1" ht="13.5" hidden="1" customHeight="1" spans="1:15">
      <c r="A1422" s="177">
        <v>1419</v>
      </c>
      <c r="B1422" s="177" t="str">
        <f t="shared" si="44"/>
        <v>CS26-T111-7-4</v>
      </c>
      <c r="C1422" s="177" t="str">
        <f t="shared" si="45"/>
        <v>CS26-TB30L</v>
      </c>
      <c r="D1422" s="177" t="s">
        <v>2889</v>
      </c>
      <c r="E1422" s="177" t="str">
        <f>VLOOKUP(H1422,通道基本信息!B:K,6,0)</f>
        <v>T</v>
      </c>
      <c r="F1422" s="177" t="str">
        <f>VLOOKUP(H1422,通道基本信息!B:K,5,0)</f>
        <v>B</v>
      </c>
      <c r="G1422" s="177" t="str">
        <f>VLOOKUP(H1422,通道基本信息!B:K,8,0)</f>
        <v>L</v>
      </c>
      <c r="H1422" s="177" t="s">
        <v>2884</v>
      </c>
      <c r="I1422" s="177">
        <v>4</v>
      </c>
      <c r="J1422" s="177">
        <v>220</v>
      </c>
      <c r="K1422" s="177">
        <v>17970</v>
      </c>
      <c r="L1422" s="177">
        <v>18190</v>
      </c>
      <c r="M1422" s="177"/>
      <c r="N1422" s="177" t="s">
        <v>2890</v>
      </c>
      <c r="O1422" s="2" t="str">
        <f>VLOOKUP(H1422,通道基本信息!B:L,3,FALSE)</f>
        <v>CS26</v>
      </c>
    </row>
    <row r="1423" s="2" customFormat="1" ht="13.5" hidden="1" customHeight="1" spans="1:15">
      <c r="A1423" s="177">
        <v>1420</v>
      </c>
      <c r="B1423" s="177" t="str">
        <f t="shared" si="44"/>
        <v>CS26-T111-7-5</v>
      </c>
      <c r="C1423" s="177" t="str">
        <f t="shared" si="45"/>
        <v>CS26-TB44L</v>
      </c>
      <c r="D1423" s="177" t="s">
        <v>2891</v>
      </c>
      <c r="E1423" s="177" t="str">
        <f>VLOOKUP(H1423,通道基本信息!B:K,6,0)</f>
        <v>T</v>
      </c>
      <c r="F1423" s="177" t="str">
        <f>VLOOKUP(H1423,通道基本信息!B:K,5,0)</f>
        <v>B</v>
      </c>
      <c r="G1423" s="177" t="str">
        <f>VLOOKUP(H1423,通道基本信息!B:K,8,0)</f>
        <v>L</v>
      </c>
      <c r="H1423" s="177" t="s">
        <v>2884</v>
      </c>
      <c r="I1423" s="177">
        <v>5</v>
      </c>
      <c r="J1423" s="177">
        <v>150</v>
      </c>
      <c r="K1423" s="177">
        <v>18970</v>
      </c>
      <c r="L1423" s="177">
        <v>19120</v>
      </c>
      <c r="M1423" s="177"/>
      <c r="N1423" s="177" t="s">
        <v>2892</v>
      </c>
      <c r="O1423" s="2" t="str">
        <f>VLOOKUP(H1423,通道基本信息!B:L,3,FALSE)</f>
        <v>CS26</v>
      </c>
    </row>
    <row r="1424" s="2" customFormat="1" ht="13.5" hidden="1" customHeight="1" spans="1:15">
      <c r="A1424" s="177">
        <v>1421</v>
      </c>
      <c r="B1424" s="177" t="str">
        <f t="shared" si="44"/>
        <v>CS26-T111-7-6</v>
      </c>
      <c r="C1424" s="177" t="str">
        <f t="shared" si="45"/>
        <v>CS26-TB48L</v>
      </c>
      <c r="D1424" s="177" t="s">
        <v>2893</v>
      </c>
      <c r="E1424" s="177" t="str">
        <f>VLOOKUP(H1424,通道基本信息!B:K,6,0)</f>
        <v>T</v>
      </c>
      <c r="F1424" s="177" t="str">
        <f>VLOOKUP(H1424,通道基本信息!B:K,5,0)</f>
        <v>B</v>
      </c>
      <c r="G1424" s="177" t="str">
        <f>VLOOKUP(H1424,通道基本信息!B:K,8,0)</f>
        <v>L</v>
      </c>
      <c r="H1424" s="177" t="s">
        <v>2884</v>
      </c>
      <c r="I1424" s="177">
        <v>6</v>
      </c>
      <c r="J1424" s="177">
        <v>150</v>
      </c>
      <c r="K1424" s="177">
        <v>18620</v>
      </c>
      <c r="L1424" s="177">
        <v>18770</v>
      </c>
      <c r="M1424" s="177"/>
      <c r="N1424" s="177" t="s">
        <v>2894</v>
      </c>
      <c r="O1424" s="2" t="str">
        <f>VLOOKUP(H1424,通道基本信息!B:L,3,FALSE)</f>
        <v>CS26</v>
      </c>
    </row>
    <row r="1425" s="2" customFormat="1" ht="13.5" hidden="1" customHeight="1" spans="1:15">
      <c r="A1425" s="177">
        <v>1422</v>
      </c>
      <c r="B1425" s="177" t="str">
        <f t="shared" si="44"/>
        <v>CS26-T111-7-7</v>
      </c>
      <c r="C1425" s="177" t="str">
        <f t="shared" si="45"/>
        <v>CS26-TB56L</v>
      </c>
      <c r="D1425" s="177" t="s">
        <v>2895</v>
      </c>
      <c r="E1425" s="177" t="str">
        <f>VLOOKUP(H1425,通道基本信息!B:K,6,0)</f>
        <v>T</v>
      </c>
      <c r="F1425" s="177" t="str">
        <f>VLOOKUP(H1425,通道基本信息!B:K,5,0)</f>
        <v>B</v>
      </c>
      <c r="G1425" s="177" t="str">
        <f>VLOOKUP(H1425,通道基本信息!B:K,8,0)</f>
        <v>L</v>
      </c>
      <c r="H1425" s="177" t="s">
        <v>2884</v>
      </c>
      <c r="I1425" s="177">
        <v>7</v>
      </c>
      <c r="J1425" s="177">
        <v>150</v>
      </c>
      <c r="K1425" s="177">
        <v>18790</v>
      </c>
      <c r="L1425" s="177">
        <v>18940</v>
      </c>
      <c r="M1425" s="177"/>
      <c r="N1425" s="177" t="s">
        <v>2896</v>
      </c>
      <c r="O1425" s="2" t="str">
        <f>VLOOKUP(H1425,通道基本信息!B:L,3,FALSE)</f>
        <v>CS26</v>
      </c>
    </row>
    <row r="1426" s="2" customFormat="1" ht="13.5" hidden="1" customHeight="1" spans="1:15">
      <c r="A1426" s="177">
        <v>1423</v>
      </c>
      <c r="B1426" s="177" t="str">
        <f t="shared" si="44"/>
        <v>CS26-T112-7-1</v>
      </c>
      <c r="C1426" s="177" t="str">
        <f t="shared" si="45"/>
        <v>CS26-TB7R</v>
      </c>
      <c r="D1426" s="177" t="s">
        <v>2897</v>
      </c>
      <c r="E1426" s="177" t="str">
        <f>VLOOKUP(H1426,通道基本信息!B:K,6,0)</f>
        <v>T</v>
      </c>
      <c r="F1426" s="177" t="str">
        <f>VLOOKUP(H1426,通道基本信息!B:K,5,0)</f>
        <v>B</v>
      </c>
      <c r="G1426" s="177" t="str">
        <f>VLOOKUP(H1426,通道基本信息!B:K,8,0)</f>
        <v>R</v>
      </c>
      <c r="H1426" s="177" t="s">
        <v>2898</v>
      </c>
      <c r="I1426" s="177">
        <v>1</v>
      </c>
      <c r="J1426" s="177">
        <v>150</v>
      </c>
      <c r="K1426" s="177">
        <v>18220</v>
      </c>
      <c r="L1426" s="177">
        <v>18370</v>
      </c>
      <c r="M1426" s="177"/>
      <c r="N1426" s="177" t="s">
        <v>2899</v>
      </c>
      <c r="O1426" s="2" t="str">
        <f>VLOOKUP(H1426,通道基本信息!B:L,3,FALSE)</f>
        <v>CS26</v>
      </c>
    </row>
    <row r="1427" s="2" customFormat="1" ht="13.5" hidden="1" customHeight="1" spans="1:15">
      <c r="A1427" s="177">
        <v>1424</v>
      </c>
      <c r="B1427" s="177" t="str">
        <f t="shared" si="44"/>
        <v>CS26-T112-7-2</v>
      </c>
      <c r="C1427" s="177" t="str">
        <f t="shared" si="45"/>
        <v>CS26-TB21R</v>
      </c>
      <c r="D1427" s="177" t="s">
        <v>2900</v>
      </c>
      <c r="E1427" s="177" t="str">
        <f>VLOOKUP(H1427,通道基本信息!B:K,6,0)</f>
        <v>T</v>
      </c>
      <c r="F1427" s="177" t="str">
        <f>VLOOKUP(H1427,通道基本信息!B:K,5,0)</f>
        <v>B</v>
      </c>
      <c r="G1427" s="177" t="str">
        <f>VLOOKUP(H1427,通道基本信息!B:K,8,0)</f>
        <v>R</v>
      </c>
      <c r="H1427" s="177" t="s">
        <v>2898</v>
      </c>
      <c r="I1427" s="177">
        <v>2</v>
      </c>
      <c r="J1427" s="177">
        <v>150</v>
      </c>
      <c r="K1427" s="177">
        <v>17700</v>
      </c>
      <c r="L1427" s="177">
        <v>17850</v>
      </c>
      <c r="M1427" s="177"/>
      <c r="N1427" s="177" t="s">
        <v>2901</v>
      </c>
      <c r="O1427" s="2" t="str">
        <f>VLOOKUP(H1427,通道基本信息!B:L,3,FALSE)</f>
        <v>CS26</v>
      </c>
    </row>
    <row r="1428" s="2" customFormat="1" ht="13.5" hidden="1" customHeight="1" spans="1:15">
      <c r="A1428" s="177">
        <v>1425</v>
      </c>
      <c r="B1428" s="177" t="str">
        <f t="shared" si="44"/>
        <v>CS26-T112-7-3</v>
      </c>
      <c r="C1428" s="177" t="str">
        <f t="shared" si="45"/>
        <v>CS26-TB31R</v>
      </c>
      <c r="D1428" s="177" t="s">
        <v>2902</v>
      </c>
      <c r="E1428" s="177" t="str">
        <f>VLOOKUP(H1428,通道基本信息!B:K,6,0)</f>
        <v>T</v>
      </c>
      <c r="F1428" s="177" t="str">
        <f>VLOOKUP(H1428,通道基本信息!B:K,5,0)</f>
        <v>B</v>
      </c>
      <c r="G1428" s="177" t="str">
        <f>VLOOKUP(H1428,通道基本信息!B:K,8,0)</f>
        <v>R</v>
      </c>
      <c r="H1428" s="177" t="s">
        <v>2898</v>
      </c>
      <c r="I1428" s="177">
        <v>3</v>
      </c>
      <c r="J1428" s="177">
        <v>220</v>
      </c>
      <c r="K1428" s="177">
        <v>17970</v>
      </c>
      <c r="L1428" s="177">
        <v>18190</v>
      </c>
      <c r="M1428" s="177"/>
      <c r="N1428" s="177" t="s">
        <v>2903</v>
      </c>
      <c r="O1428" s="2" t="str">
        <f>VLOOKUP(H1428,通道基本信息!B:L,3,FALSE)</f>
        <v>CS26</v>
      </c>
    </row>
    <row r="1429" s="2" customFormat="1" ht="13.5" hidden="1" customHeight="1" spans="1:15">
      <c r="A1429" s="177">
        <v>1426</v>
      </c>
      <c r="B1429" s="177" t="str">
        <f t="shared" si="44"/>
        <v>CS26-T112-7-4</v>
      </c>
      <c r="C1429" s="177" t="str">
        <f t="shared" si="45"/>
        <v>CS26-TB46R</v>
      </c>
      <c r="D1429" s="177" t="s">
        <v>2904</v>
      </c>
      <c r="E1429" s="177" t="str">
        <f>VLOOKUP(H1429,通道基本信息!B:K,6,0)</f>
        <v>T</v>
      </c>
      <c r="F1429" s="177" t="str">
        <f>VLOOKUP(H1429,通道基本信息!B:K,5,0)</f>
        <v>B</v>
      </c>
      <c r="G1429" s="177" t="str">
        <f>VLOOKUP(H1429,通道基本信息!B:K,8,0)</f>
        <v>R</v>
      </c>
      <c r="H1429" s="177" t="s">
        <v>2898</v>
      </c>
      <c r="I1429" s="177">
        <v>4</v>
      </c>
      <c r="J1429" s="177">
        <v>150</v>
      </c>
      <c r="K1429" s="177">
        <v>18970</v>
      </c>
      <c r="L1429" s="177">
        <v>19120</v>
      </c>
      <c r="M1429" s="177"/>
      <c r="N1429" s="177" t="s">
        <v>2905</v>
      </c>
      <c r="O1429" s="2" t="str">
        <f>VLOOKUP(H1429,通道基本信息!B:L,3,FALSE)</f>
        <v>CS26</v>
      </c>
    </row>
    <row r="1430" s="2" customFormat="1" ht="13.5" hidden="1" customHeight="1" spans="1:15">
      <c r="A1430" s="177">
        <v>1427</v>
      </c>
      <c r="B1430" s="177" t="str">
        <f t="shared" si="44"/>
        <v>CS26-T112-7-5</v>
      </c>
      <c r="C1430" s="177" t="str">
        <f t="shared" si="45"/>
        <v>CS26-TB50R</v>
      </c>
      <c r="D1430" s="177" t="s">
        <v>2906</v>
      </c>
      <c r="E1430" s="177" t="str">
        <f>VLOOKUP(H1430,通道基本信息!B:K,6,0)</f>
        <v>T</v>
      </c>
      <c r="F1430" s="177" t="str">
        <f>VLOOKUP(H1430,通道基本信息!B:K,5,0)</f>
        <v>B</v>
      </c>
      <c r="G1430" s="177" t="str">
        <f>VLOOKUP(H1430,通道基本信息!B:K,8,0)</f>
        <v>R</v>
      </c>
      <c r="H1430" s="177" t="s">
        <v>2898</v>
      </c>
      <c r="I1430" s="177">
        <v>5</v>
      </c>
      <c r="J1430" s="177">
        <v>150</v>
      </c>
      <c r="K1430" s="177">
        <v>18620</v>
      </c>
      <c r="L1430" s="177">
        <v>18770</v>
      </c>
      <c r="M1430" s="177"/>
      <c r="N1430" s="177" t="s">
        <v>2907</v>
      </c>
      <c r="O1430" s="2" t="str">
        <f>VLOOKUP(H1430,通道基本信息!B:L,3,FALSE)</f>
        <v>CS26</v>
      </c>
    </row>
    <row r="1431" s="2" customFormat="1" ht="13.5" hidden="1" customHeight="1" spans="1:15">
      <c r="A1431" s="177">
        <v>1428</v>
      </c>
      <c r="B1431" s="177" t="str">
        <f t="shared" si="44"/>
        <v>CS26-T112-7-6</v>
      </c>
      <c r="C1431" s="177" t="str">
        <f t="shared" si="45"/>
        <v>CS26-TB53R</v>
      </c>
      <c r="D1431" s="177" t="s">
        <v>2908</v>
      </c>
      <c r="E1431" s="177" t="str">
        <f>VLOOKUP(H1431,通道基本信息!B:K,6,0)</f>
        <v>T</v>
      </c>
      <c r="F1431" s="177" t="str">
        <f>VLOOKUP(H1431,通道基本信息!B:K,5,0)</f>
        <v>B</v>
      </c>
      <c r="G1431" s="177" t="str">
        <f>VLOOKUP(H1431,通道基本信息!B:K,8,0)</f>
        <v>R</v>
      </c>
      <c r="H1431" s="177" t="s">
        <v>2898</v>
      </c>
      <c r="I1431" s="177">
        <v>6</v>
      </c>
      <c r="J1431" s="177">
        <v>150</v>
      </c>
      <c r="K1431" s="177">
        <v>18450</v>
      </c>
      <c r="L1431" s="177">
        <v>18600</v>
      </c>
      <c r="M1431" s="177"/>
      <c r="N1431" s="177" t="s">
        <v>2909</v>
      </c>
      <c r="O1431" s="2" t="str">
        <f>VLOOKUP(H1431,通道基本信息!B:L,3,FALSE)</f>
        <v>CS26</v>
      </c>
    </row>
    <row r="1432" s="2" customFormat="1" ht="13.5" hidden="1" customHeight="1" spans="1:15">
      <c r="A1432" s="177">
        <v>1429</v>
      </c>
      <c r="B1432" s="177" t="str">
        <f t="shared" si="44"/>
        <v>CS26-T112-7-7</v>
      </c>
      <c r="C1432" s="177" t="str">
        <f t="shared" si="45"/>
        <v>CS26-TB61R</v>
      </c>
      <c r="D1432" s="177" t="s">
        <v>2910</v>
      </c>
      <c r="E1432" s="177" t="str">
        <f>VLOOKUP(H1432,通道基本信息!B:K,6,0)</f>
        <v>T</v>
      </c>
      <c r="F1432" s="177" t="str">
        <f>VLOOKUP(H1432,通道基本信息!B:K,5,0)</f>
        <v>B</v>
      </c>
      <c r="G1432" s="177" t="str">
        <f>VLOOKUP(H1432,通道基本信息!B:K,8,0)</f>
        <v>R</v>
      </c>
      <c r="H1432" s="177" t="s">
        <v>2898</v>
      </c>
      <c r="I1432" s="177">
        <v>7</v>
      </c>
      <c r="J1432" s="177">
        <v>150</v>
      </c>
      <c r="K1432" s="177">
        <v>18790</v>
      </c>
      <c r="L1432" s="177">
        <v>18940</v>
      </c>
      <c r="M1432" s="177"/>
      <c r="N1432" s="177" t="s">
        <v>2270</v>
      </c>
      <c r="O1432" s="2" t="str">
        <f>VLOOKUP(H1432,通道基本信息!B:L,3,FALSE)</f>
        <v>CS26</v>
      </c>
    </row>
    <row r="1433" s="2" customFormat="1" ht="13.5" hidden="1" customHeight="1" spans="1:15">
      <c r="A1433" s="177">
        <v>1430</v>
      </c>
      <c r="B1433" s="177" t="str">
        <f t="shared" si="44"/>
        <v>CS26-T113-16-1</v>
      </c>
      <c r="C1433" s="177" t="str">
        <f t="shared" si="45"/>
        <v>CS26-TB63L</v>
      </c>
      <c r="D1433" s="177" t="s">
        <v>2911</v>
      </c>
      <c r="E1433" s="177" t="str">
        <f>VLOOKUP(H1433,通道基本信息!B:K,6,0)</f>
        <v>T</v>
      </c>
      <c r="F1433" s="177" t="str">
        <f>VLOOKUP(H1433,通道基本信息!B:K,5,0)</f>
        <v>B</v>
      </c>
      <c r="G1433" s="177" t="str">
        <f>VLOOKUP(H1433,通道基本信息!B:K,8,0)</f>
        <v>L</v>
      </c>
      <c r="H1433" s="177" t="s">
        <v>2912</v>
      </c>
      <c r="I1433" s="177">
        <v>1</v>
      </c>
      <c r="J1433" s="177">
        <v>70</v>
      </c>
      <c r="K1433" s="177">
        <v>18190</v>
      </c>
      <c r="L1433" s="177">
        <v>18260</v>
      </c>
      <c r="M1433" s="177"/>
      <c r="N1433" s="177" t="s">
        <v>2913</v>
      </c>
      <c r="O1433" s="2" t="str">
        <f>VLOOKUP(H1433,通道基本信息!B:L,3,FALSE)</f>
        <v>CS26</v>
      </c>
    </row>
    <row r="1434" s="2" customFormat="1" ht="13.5" hidden="1" customHeight="1" spans="1:15">
      <c r="A1434" s="177">
        <v>1431</v>
      </c>
      <c r="B1434" s="177" t="str">
        <f t="shared" si="44"/>
        <v>CS26-T113-16-2</v>
      </c>
      <c r="C1434" s="177" t="str">
        <f t="shared" si="45"/>
        <v>CS26-TB64L</v>
      </c>
      <c r="D1434" s="177" t="s">
        <v>2914</v>
      </c>
      <c r="E1434" s="177" t="str">
        <f>VLOOKUP(H1434,通道基本信息!B:K,6,0)</f>
        <v>T</v>
      </c>
      <c r="F1434" s="177" t="str">
        <f>VLOOKUP(H1434,通道基本信息!B:K,5,0)</f>
        <v>B</v>
      </c>
      <c r="G1434" s="177" t="str">
        <f>VLOOKUP(H1434,通道基本信息!B:K,8,0)</f>
        <v>L</v>
      </c>
      <c r="H1434" s="177" t="s">
        <v>2912</v>
      </c>
      <c r="I1434" s="177">
        <v>2</v>
      </c>
      <c r="J1434" s="177">
        <v>70</v>
      </c>
      <c r="K1434" s="177">
        <v>18110</v>
      </c>
      <c r="L1434" s="177">
        <v>18180</v>
      </c>
      <c r="M1434" s="177"/>
      <c r="N1434" s="177" t="s">
        <v>2915</v>
      </c>
      <c r="O1434" s="2" t="str">
        <f>VLOOKUP(H1434,通道基本信息!B:L,3,FALSE)</f>
        <v>CS26</v>
      </c>
    </row>
    <row r="1435" s="2" customFormat="1" ht="13.5" hidden="1" customHeight="1" spans="1:15">
      <c r="A1435" s="177">
        <v>1432</v>
      </c>
      <c r="B1435" s="177" t="str">
        <f t="shared" si="44"/>
        <v>CS26-T113-16-3</v>
      </c>
      <c r="C1435" s="177" t="str">
        <f t="shared" si="45"/>
        <v>CS26-TB66L</v>
      </c>
      <c r="D1435" s="177" t="s">
        <v>2916</v>
      </c>
      <c r="E1435" s="177" t="str">
        <f>VLOOKUP(H1435,通道基本信息!B:K,6,0)</f>
        <v>T</v>
      </c>
      <c r="F1435" s="177" t="str">
        <f>VLOOKUP(H1435,通道基本信息!B:K,5,0)</f>
        <v>B</v>
      </c>
      <c r="G1435" s="177" t="str">
        <f>VLOOKUP(H1435,通道基本信息!B:K,8,0)</f>
        <v>L</v>
      </c>
      <c r="H1435" s="177" t="s">
        <v>2912</v>
      </c>
      <c r="I1435" s="177">
        <v>3</v>
      </c>
      <c r="J1435" s="177">
        <v>70</v>
      </c>
      <c r="K1435" s="177">
        <v>17700</v>
      </c>
      <c r="L1435" s="177">
        <v>17770</v>
      </c>
      <c r="M1435" s="177"/>
      <c r="N1435" s="177" t="s">
        <v>2917</v>
      </c>
      <c r="O1435" s="2" t="str">
        <f>VLOOKUP(H1435,通道基本信息!B:L,3,FALSE)</f>
        <v>CS26</v>
      </c>
    </row>
    <row r="1436" s="2" customFormat="1" ht="13.5" hidden="1" customHeight="1" spans="1:15">
      <c r="A1436" s="177">
        <v>1433</v>
      </c>
      <c r="B1436" s="177" t="str">
        <f t="shared" si="44"/>
        <v>CS26-T113-16-4</v>
      </c>
      <c r="C1436" s="177" t="str">
        <f t="shared" si="45"/>
        <v>CS26-TB71L</v>
      </c>
      <c r="D1436" s="177" t="s">
        <v>2918</v>
      </c>
      <c r="E1436" s="177" t="str">
        <f>VLOOKUP(H1436,通道基本信息!B:K,6,0)</f>
        <v>T</v>
      </c>
      <c r="F1436" s="177" t="str">
        <f>VLOOKUP(H1436,通道基本信息!B:K,5,0)</f>
        <v>B</v>
      </c>
      <c r="G1436" s="177" t="str">
        <f>VLOOKUP(H1436,通道基本信息!B:K,8,0)</f>
        <v>L</v>
      </c>
      <c r="H1436" s="177" t="s">
        <v>2912</v>
      </c>
      <c r="I1436" s="177">
        <v>4</v>
      </c>
      <c r="J1436" s="177">
        <v>70</v>
      </c>
      <c r="K1436" s="177">
        <v>17950</v>
      </c>
      <c r="L1436" s="177">
        <v>18020</v>
      </c>
      <c r="M1436" s="177"/>
      <c r="N1436" s="177" t="s">
        <v>2919</v>
      </c>
      <c r="O1436" s="2" t="str">
        <f>VLOOKUP(H1436,通道基本信息!B:L,3,FALSE)</f>
        <v>CS26</v>
      </c>
    </row>
    <row r="1437" s="2" customFormat="1" ht="13.5" hidden="1" customHeight="1" spans="1:15">
      <c r="A1437" s="177">
        <v>1434</v>
      </c>
      <c r="B1437" s="177" t="str">
        <f t="shared" si="44"/>
        <v>CS26-T113-16-5</v>
      </c>
      <c r="C1437" s="177" t="str">
        <f t="shared" si="45"/>
        <v>CS26-TB75L</v>
      </c>
      <c r="D1437" s="177" t="s">
        <v>2920</v>
      </c>
      <c r="E1437" s="177" t="str">
        <f>VLOOKUP(H1437,通道基本信息!B:K,6,0)</f>
        <v>T</v>
      </c>
      <c r="F1437" s="177" t="str">
        <f>VLOOKUP(H1437,通道基本信息!B:K,5,0)</f>
        <v>B</v>
      </c>
      <c r="G1437" s="177" t="str">
        <f>VLOOKUP(H1437,通道基本信息!B:K,8,0)</f>
        <v>L</v>
      </c>
      <c r="H1437" s="177" t="s">
        <v>2912</v>
      </c>
      <c r="I1437" s="177">
        <v>5</v>
      </c>
      <c r="J1437" s="177">
        <v>70</v>
      </c>
      <c r="K1437" s="177">
        <v>18030</v>
      </c>
      <c r="L1437" s="177">
        <v>18100</v>
      </c>
      <c r="M1437" s="177"/>
      <c r="N1437" s="177" t="s">
        <v>2921</v>
      </c>
      <c r="O1437" s="2" t="str">
        <f>VLOOKUP(H1437,通道基本信息!B:L,3,FALSE)</f>
        <v>CS26</v>
      </c>
    </row>
    <row r="1438" s="2" customFormat="1" ht="13.5" hidden="1" customHeight="1" spans="1:15">
      <c r="A1438" s="177">
        <v>1435</v>
      </c>
      <c r="B1438" s="177" t="str">
        <f t="shared" si="44"/>
        <v>CS26-T113-16-6</v>
      </c>
      <c r="C1438" s="177" t="str">
        <f t="shared" si="45"/>
        <v>CS26-TB76L</v>
      </c>
      <c r="D1438" s="177" t="s">
        <v>2922</v>
      </c>
      <c r="E1438" s="177" t="str">
        <f>VLOOKUP(H1438,通道基本信息!B:K,6,0)</f>
        <v>T</v>
      </c>
      <c r="F1438" s="177" t="str">
        <f>VLOOKUP(H1438,通道基本信息!B:K,5,0)</f>
        <v>B</v>
      </c>
      <c r="G1438" s="177" t="str">
        <f>VLOOKUP(H1438,通道基本信息!B:K,8,0)</f>
        <v>L</v>
      </c>
      <c r="H1438" s="177" t="s">
        <v>2912</v>
      </c>
      <c r="I1438" s="177">
        <v>6</v>
      </c>
      <c r="J1438" s="177">
        <v>70</v>
      </c>
      <c r="K1438" s="177">
        <v>18620</v>
      </c>
      <c r="L1438" s="177">
        <v>18690</v>
      </c>
      <c r="M1438" s="177"/>
      <c r="N1438" s="177" t="s">
        <v>2923</v>
      </c>
      <c r="O1438" s="2" t="str">
        <f>VLOOKUP(H1438,通道基本信息!B:L,3,FALSE)</f>
        <v>CS26</v>
      </c>
    </row>
    <row r="1439" s="2" customFormat="1" ht="13.5" hidden="1" customHeight="1" spans="1:15">
      <c r="A1439" s="177">
        <v>1436</v>
      </c>
      <c r="B1439" s="177" t="str">
        <f t="shared" si="44"/>
        <v>CS26-T113-16-7</v>
      </c>
      <c r="C1439" s="177" t="str">
        <f t="shared" si="45"/>
        <v>CS26-TB77L</v>
      </c>
      <c r="D1439" s="177" t="s">
        <v>2924</v>
      </c>
      <c r="E1439" s="177" t="str">
        <f>VLOOKUP(H1439,通道基本信息!B:K,6,0)</f>
        <v>T</v>
      </c>
      <c r="F1439" s="177" t="str">
        <f>VLOOKUP(H1439,通道基本信息!B:K,5,0)</f>
        <v>B</v>
      </c>
      <c r="G1439" s="177" t="str">
        <f>VLOOKUP(H1439,通道基本信息!B:K,8,0)</f>
        <v>L</v>
      </c>
      <c r="H1439" s="177" t="s">
        <v>2912</v>
      </c>
      <c r="I1439" s="177">
        <v>7</v>
      </c>
      <c r="J1439" s="177">
        <v>70</v>
      </c>
      <c r="K1439" s="177">
        <v>17870</v>
      </c>
      <c r="L1439" s="177">
        <v>17940</v>
      </c>
      <c r="M1439" s="177"/>
      <c r="N1439" s="177" t="s">
        <v>2925</v>
      </c>
      <c r="O1439" s="2" t="str">
        <f>VLOOKUP(H1439,通道基本信息!B:L,3,FALSE)</f>
        <v>CS26</v>
      </c>
    </row>
    <row r="1440" s="2" customFormat="1" ht="13.5" hidden="1" customHeight="1" spans="1:15">
      <c r="A1440" s="177">
        <v>1437</v>
      </c>
      <c r="B1440" s="177" t="str">
        <f t="shared" si="44"/>
        <v>CS26-T113-16-8</v>
      </c>
      <c r="C1440" s="177" t="str">
        <f t="shared" si="45"/>
        <v>CS26-TB78L</v>
      </c>
      <c r="D1440" s="177" t="s">
        <v>2926</v>
      </c>
      <c r="E1440" s="177" t="str">
        <f>VLOOKUP(H1440,通道基本信息!B:K,6,0)</f>
        <v>T</v>
      </c>
      <c r="F1440" s="177" t="str">
        <f>VLOOKUP(H1440,通道基本信息!B:K,5,0)</f>
        <v>B</v>
      </c>
      <c r="G1440" s="177" t="str">
        <f>VLOOKUP(H1440,通道基本信息!B:K,8,0)</f>
        <v>L</v>
      </c>
      <c r="H1440" s="177" t="s">
        <v>2912</v>
      </c>
      <c r="I1440" s="177">
        <v>8</v>
      </c>
      <c r="J1440" s="177">
        <v>70</v>
      </c>
      <c r="K1440" s="177">
        <v>18270</v>
      </c>
      <c r="L1440" s="177">
        <v>18340</v>
      </c>
      <c r="M1440" s="177"/>
      <c r="N1440" s="177" t="s">
        <v>2927</v>
      </c>
      <c r="O1440" s="2" t="str">
        <f>VLOOKUP(H1440,通道基本信息!B:L,3,FALSE)</f>
        <v>CS26</v>
      </c>
    </row>
    <row r="1441" s="2" customFormat="1" ht="13.5" hidden="1" customHeight="1" spans="1:15">
      <c r="A1441" s="177">
        <v>1438</v>
      </c>
      <c r="B1441" s="177" t="str">
        <f t="shared" si="44"/>
        <v>CS26-T113-16-9</v>
      </c>
      <c r="C1441" s="177" t="str">
        <f t="shared" si="45"/>
        <v>CS26-TB80L</v>
      </c>
      <c r="D1441" s="177" t="s">
        <v>2928</v>
      </c>
      <c r="E1441" s="177" t="str">
        <f>VLOOKUP(H1441,通道基本信息!B:K,6,0)</f>
        <v>T</v>
      </c>
      <c r="F1441" s="177" t="str">
        <f>VLOOKUP(H1441,通道基本信息!B:K,5,0)</f>
        <v>B</v>
      </c>
      <c r="G1441" s="177" t="str">
        <f>VLOOKUP(H1441,通道基本信息!B:K,8,0)</f>
        <v>L</v>
      </c>
      <c r="H1441" s="177" t="s">
        <v>2912</v>
      </c>
      <c r="I1441" s="177">
        <v>9</v>
      </c>
      <c r="J1441" s="177">
        <v>70</v>
      </c>
      <c r="K1441" s="177">
        <v>18540</v>
      </c>
      <c r="L1441" s="177">
        <v>18610</v>
      </c>
      <c r="M1441" s="177"/>
      <c r="N1441" s="177" t="s">
        <v>2929</v>
      </c>
      <c r="O1441" s="2" t="str">
        <f>VLOOKUP(H1441,通道基本信息!B:L,3,FALSE)</f>
        <v>CS26</v>
      </c>
    </row>
    <row r="1442" s="2" customFormat="1" ht="13.5" hidden="1" customHeight="1" spans="1:15">
      <c r="A1442" s="177">
        <v>1439</v>
      </c>
      <c r="B1442" s="177" t="str">
        <f t="shared" si="44"/>
        <v>CS26-T113-16-10</v>
      </c>
      <c r="C1442" s="177" t="str">
        <f t="shared" si="45"/>
        <v>CS26-TB81L</v>
      </c>
      <c r="D1442" s="177" t="s">
        <v>2930</v>
      </c>
      <c r="E1442" s="177" t="str">
        <f>VLOOKUP(H1442,通道基本信息!B:K,6,0)</f>
        <v>T</v>
      </c>
      <c r="F1442" s="177" t="str">
        <f>VLOOKUP(H1442,通道基本信息!B:K,5,0)</f>
        <v>B</v>
      </c>
      <c r="G1442" s="177" t="str">
        <f>VLOOKUP(H1442,通道基本信息!B:K,8,0)</f>
        <v>L</v>
      </c>
      <c r="H1442" s="177" t="s">
        <v>2912</v>
      </c>
      <c r="I1442" s="177">
        <v>10</v>
      </c>
      <c r="J1442" s="177">
        <v>70</v>
      </c>
      <c r="K1442" s="177">
        <v>18940</v>
      </c>
      <c r="L1442" s="177">
        <v>19010</v>
      </c>
      <c r="M1442" s="177"/>
      <c r="N1442" s="177" t="s">
        <v>2931</v>
      </c>
      <c r="O1442" s="2" t="str">
        <f>VLOOKUP(H1442,通道基本信息!B:L,3,FALSE)</f>
        <v>CS26</v>
      </c>
    </row>
    <row r="1443" s="2" customFormat="1" ht="13.5" hidden="1" customHeight="1" spans="1:15">
      <c r="A1443" s="177">
        <v>1440</v>
      </c>
      <c r="B1443" s="177" t="str">
        <f t="shared" si="44"/>
        <v>CS26-T113-16-11</v>
      </c>
      <c r="C1443" s="177" t="str">
        <f t="shared" si="45"/>
        <v>CS26-TB82L</v>
      </c>
      <c r="D1443" s="177" t="s">
        <v>2932</v>
      </c>
      <c r="E1443" s="177" t="str">
        <f>VLOOKUP(H1443,通道基本信息!B:K,6,0)</f>
        <v>T</v>
      </c>
      <c r="F1443" s="177" t="str">
        <f>VLOOKUP(H1443,通道基本信息!B:K,5,0)</f>
        <v>B</v>
      </c>
      <c r="G1443" s="177" t="str">
        <f>VLOOKUP(H1443,通道基本信息!B:K,8,0)</f>
        <v>L</v>
      </c>
      <c r="H1443" s="177" t="s">
        <v>2912</v>
      </c>
      <c r="I1443" s="177">
        <v>11</v>
      </c>
      <c r="J1443" s="177">
        <v>70</v>
      </c>
      <c r="K1443" s="177">
        <v>18860</v>
      </c>
      <c r="L1443" s="177">
        <v>18930</v>
      </c>
      <c r="M1443" s="177"/>
      <c r="N1443" s="177" t="s">
        <v>2933</v>
      </c>
      <c r="O1443" s="2" t="str">
        <f>VLOOKUP(H1443,通道基本信息!B:L,3,FALSE)</f>
        <v>CS26</v>
      </c>
    </row>
    <row r="1444" s="2" customFormat="1" ht="13.5" hidden="1" customHeight="1" spans="1:15">
      <c r="A1444" s="177">
        <v>1441</v>
      </c>
      <c r="B1444" s="177" t="str">
        <f t="shared" si="44"/>
        <v>CS26-T113-16-12</v>
      </c>
      <c r="C1444" s="177" t="str">
        <f t="shared" si="45"/>
        <v>CS26-TB83L</v>
      </c>
      <c r="D1444" s="177" t="s">
        <v>2934</v>
      </c>
      <c r="E1444" s="177" t="str">
        <f>VLOOKUP(H1444,通道基本信息!B:K,6,0)</f>
        <v>T</v>
      </c>
      <c r="F1444" s="177" t="str">
        <f>VLOOKUP(H1444,通道基本信息!B:K,5,0)</f>
        <v>B</v>
      </c>
      <c r="G1444" s="177" t="str">
        <f>VLOOKUP(H1444,通道基本信息!B:K,8,0)</f>
        <v>L</v>
      </c>
      <c r="H1444" s="177" t="s">
        <v>2912</v>
      </c>
      <c r="I1444" s="177">
        <v>12</v>
      </c>
      <c r="J1444" s="177">
        <v>70</v>
      </c>
      <c r="K1444" s="177">
        <v>18780</v>
      </c>
      <c r="L1444" s="177">
        <v>18850</v>
      </c>
      <c r="M1444" s="177"/>
      <c r="N1444" s="177" t="s">
        <v>2935</v>
      </c>
      <c r="O1444" s="2" t="str">
        <f>VLOOKUP(H1444,通道基本信息!B:L,3,FALSE)</f>
        <v>CS26</v>
      </c>
    </row>
    <row r="1445" s="2" customFormat="1" ht="13.5" hidden="1" customHeight="1" spans="1:15">
      <c r="A1445" s="177">
        <v>1442</v>
      </c>
      <c r="B1445" s="177" t="str">
        <f t="shared" si="44"/>
        <v>CS26-T113-16-13</v>
      </c>
      <c r="C1445" s="177" t="str">
        <f t="shared" si="45"/>
        <v>CS26-TB87L</v>
      </c>
      <c r="D1445" s="177" t="s">
        <v>2936</v>
      </c>
      <c r="E1445" s="177" t="str">
        <f>VLOOKUP(H1445,通道基本信息!B:K,6,0)</f>
        <v>T</v>
      </c>
      <c r="F1445" s="177" t="str">
        <f>VLOOKUP(H1445,通道基本信息!B:K,5,0)</f>
        <v>B</v>
      </c>
      <c r="G1445" s="177" t="str">
        <f>VLOOKUP(H1445,通道基本信息!B:K,8,0)</f>
        <v>L</v>
      </c>
      <c r="H1445" s="177" t="s">
        <v>2912</v>
      </c>
      <c r="I1445" s="177">
        <v>13</v>
      </c>
      <c r="J1445" s="177">
        <v>70</v>
      </c>
      <c r="K1445" s="177">
        <v>18700</v>
      </c>
      <c r="L1445" s="177">
        <v>18770</v>
      </c>
      <c r="M1445" s="177"/>
      <c r="N1445" s="177" t="s">
        <v>2937</v>
      </c>
      <c r="O1445" s="2" t="str">
        <f>VLOOKUP(H1445,通道基本信息!B:L,3,FALSE)</f>
        <v>CS26</v>
      </c>
    </row>
    <row r="1446" s="2" customFormat="1" ht="13.5" hidden="1" customHeight="1" spans="1:15">
      <c r="A1446" s="177">
        <v>1443</v>
      </c>
      <c r="B1446" s="177" t="str">
        <f t="shared" si="44"/>
        <v>CS26-T113-16-14</v>
      </c>
      <c r="C1446" s="177" t="str">
        <f t="shared" si="45"/>
        <v>CS26-TB89L</v>
      </c>
      <c r="D1446" s="177" t="s">
        <v>2938</v>
      </c>
      <c r="E1446" s="177" t="str">
        <f>VLOOKUP(H1446,通道基本信息!B:K,6,0)</f>
        <v>T</v>
      </c>
      <c r="F1446" s="177" t="str">
        <f>VLOOKUP(H1446,通道基本信息!B:K,5,0)</f>
        <v>B</v>
      </c>
      <c r="G1446" s="177" t="str">
        <f>VLOOKUP(H1446,通道基本信息!B:K,8,0)</f>
        <v>L</v>
      </c>
      <c r="H1446" s="177" t="s">
        <v>2912</v>
      </c>
      <c r="I1446" s="177">
        <v>14</v>
      </c>
      <c r="J1446" s="177">
        <v>70</v>
      </c>
      <c r="K1446" s="177">
        <v>17790</v>
      </c>
      <c r="L1446" s="177">
        <v>17860</v>
      </c>
      <c r="M1446" s="177"/>
      <c r="N1446" s="177" t="s">
        <v>2939</v>
      </c>
      <c r="O1446" s="2" t="str">
        <f>VLOOKUP(H1446,通道基本信息!B:L,3,FALSE)</f>
        <v>CS26</v>
      </c>
    </row>
    <row r="1447" s="2" customFormat="1" ht="13.5" hidden="1" customHeight="1" spans="1:15">
      <c r="A1447" s="177">
        <v>1444</v>
      </c>
      <c r="B1447" s="177" t="str">
        <f t="shared" si="44"/>
        <v>CS26-T113-16-15</v>
      </c>
      <c r="C1447" s="177" t="str">
        <f t="shared" si="45"/>
        <v>CS26-TB91L</v>
      </c>
      <c r="D1447" s="177" t="s">
        <v>2940</v>
      </c>
      <c r="E1447" s="177" t="str">
        <f>VLOOKUP(H1447,通道基本信息!B:K,6,0)</f>
        <v>T</v>
      </c>
      <c r="F1447" s="177" t="str">
        <f>VLOOKUP(H1447,通道基本信息!B:K,5,0)</f>
        <v>B</v>
      </c>
      <c r="G1447" s="177" t="str">
        <f>VLOOKUP(H1447,通道基本信息!B:K,8,0)</f>
        <v>L</v>
      </c>
      <c r="H1447" s="177" t="s">
        <v>2912</v>
      </c>
      <c r="I1447" s="177">
        <v>15</v>
      </c>
      <c r="J1447" s="177">
        <v>70</v>
      </c>
      <c r="K1447" s="177">
        <v>18370</v>
      </c>
      <c r="L1447" s="177">
        <v>18440</v>
      </c>
      <c r="M1447" s="177"/>
      <c r="N1447" s="177" t="s">
        <v>2941</v>
      </c>
      <c r="O1447" s="2" t="str">
        <f>VLOOKUP(H1447,通道基本信息!B:L,3,FALSE)</f>
        <v>CS26</v>
      </c>
    </row>
    <row r="1448" s="2" customFormat="1" ht="13.5" hidden="1" customHeight="1" spans="1:15">
      <c r="A1448" s="177">
        <v>1445</v>
      </c>
      <c r="B1448" s="177" t="str">
        <f t="shared" si="44"/>
        <v>CS26-T113-16-16</v>
      </c>
      <c r="C1448" s="177" t="str">
        <f t="shared" si="45"/>
        <v>CS26-TB94L</v>
      </c>
      <c r="D1448" s="177" t="s">
        <v>2942</v>
      </c>
      <c r="E1448" s="177" t="str">
        <f>VLOOKUP(H1448,通道基本信息!B:K,6,0)</f>
        <v>T</v>
      </c>
      <c r="F1448" s="177" t="str">
        <f>VLOOKUP(H1448,通道基本信息!B:K,5,0)</f>
        <v>B</v>
      </c>
      <c r="G1448" s="177" t="str">
        <f>VLOOKUP(H1448,通道基本信息!B:K,8,0)</f>
        <v>L</v>
      </c>
      <c r="H1448" s="177" t="s">
        <v>2912</v>
      </c>
      <c r="I1448" s="177">
        <v>16</v>
      </c>
      <c r="J1448" s="177">
        <v>70</v>
      </c>
      <c r="K1448" s="177">
        <v>18460</v>
      </c>
      <c r="L1448" s="177">
        <v>18530</v>
      </c>
      <c r="M1448" s="177"/>
      <c r="N1448" s="177" t="s">
        <v>2943</v>
      </c>
      <c r="O1448" s="2" t="str">
        <f>VLOOKUP(H1448,通道基本信息!B:L,3,FALSE)</f>
        <v>CS26</v>
      </c>
    </row>
    <row r="1449" s="2" customFormat="1" ht="13.5" hidden="1" customHeight="1" spans="1:15">
      <c r="A1449" s="177">
        <v>1446</v>
      </c>
      <c r="B1449" s="177" t="str">
        <f t="shared" si="44"/>
        <v>CS26-T114-16-1</v>
      </c>
      <c r="C1449" s="177" t="str">
        <f t="shared" si="45"/>
        <v>CS26-TB65R</v>
      </c>
      <c r="D1449" s="177" t="s">
        <v>2944</v>
      </c>
      <c r="E1449" s="177" t="str">
        <f>VLOOKUP(H1449,通道基本信息!B:K,6,0)</f>
        <v>T</v>
      </c>
      <c r="F1449" s="177" t="str">
        <f>VLOOKUP(H1449,通道基本信息!B:K,5,0)</f>
        <v>B</v>
      </c>
      <c r="G1449" s="177" t="str">
        <f>VLOOKUP(H1449,通道基本信息!B:K,8,0)</f>
        <v>R</v>
      </c>
      <c r="H1449" s="177" t="s">
        <v>2945</v>
      </c>
      <c r="I1449" s="177">
        <v>1</v>
      </c>
      <c r="J1449" s="177">
        <v>70</v>
      </c>
      <c r="K1449" s="177">
        <v>17870</v>
      </c>
      <c r="L1449" s="177">
        <v>17940</v>
      </c>
      <c r="M1449" s="177"/>
      <c r="N1449" s="177" t="s">
        <v>2946</v>
      </c>
      <c r="O1449" s="2" t="str">
        <f>VLOOKUP(H1449,通道基本信息!B:L,3,FALSE)</f>
        <v>CS26</v>
      </c>
    </row>
    <row r="1450" s="2" customFormat="1" ht="13.5" hidden="1" customHeight="1" spans="1:15">
      <c r="A1450" s="177">
        <v>1447</v>
      </c>
      <c r="B1450" s="177" t="str">
        <f t="shared" si="44"/>
        <v>CS26-T114-16-2</v>
      </c>
      <c r="C1450" s="177" t="str">
        <f t="shared" si="45"/>
        <v>CS26-TB67R</v>
      </c>
      <c r="D1450" s="177" t="s">
        <v>2947</v>
      </c>
      <c r="E1450" s="177" t="str">
        <f>VLOOKUP(H1450,通道基本信息!B:K,6,0)</f>
        <v>T</v>
      </c>
      <c r="F1450" s="177" t="str">
        <f>VLOOKUP(H1450,通道基本信息!B:K,5,0)</f>
        <v>B</v>
      </c>
      <c r="G1450" s="177" t="str">
        <f>VLOOKUP(H1450,通道基本信息!B:K,8,0)</f>
        <v>R</v>
      </c>
      <c r="H1450" s="177" t="s">
        <v>2945</v>
      </c>
      <c r="I1450" s="177">
        <v>2</v>
      </c>
      <c r="J1450" s="177">
        <v>70</v>
      </c>
      <c r="K1450" s="177">
        <v>18270</v>
      </c>
      <c r="L1450" s="177">
        <v>18340</v>
      </c>
      <c r="M1450" s="177"/>
      <c r="N1450" s="177" t="s">
        <v>2948</v>
      </c>
      <c r="O1450" s="2" t="str">
        <f>VLOOKUP(H1450,通道基本信息!B:L,3,FALSE)</f>
        <v>CS26</v>
      </c>
    </row>
    <row r="1451" s="2" customFormat="1" ht="13.5" hidden="1" customHeight="1" spans="1:15">
      <c r="A1451" s="177">
        <v>1448</v>
      </c>
      <c r="B1451" s="177" t="str">
        <f t="shared" si="44"/>
        <v>CS26-T114-16-3</v>
      </c>
      <c r="C1451" s="177" t="str">
        <f t="shared" si="45"/>
        <v>CS26-TB68R</v>
      </c>
      <c r="D1451" s="177" t="s">
        <v>2949</v>
      </c>
      <c r="E1451" s="177" t="str">
        <f>VLOOKUP(H1451,通道基本信息!B:K,6,0)</f>
        <v>T</v>
      </c>
      <c r="F1451" s="177" t="str">
        <f>VLOOKUP(H1451,通道基本信息!B:K,5,0)</f>
        <v>B</v>
      </c>
      <c r="G1451" s="177" t="str">
        <f>VLOOKUP(H1451,通道基本信息!B:K,8,0)</f>
        <v>R</v>
      </c>
      <c r="H1451" s="177" t="s">
        <v>2945</v>
      </c>
      <c r="I1451" s="177">
        <v>3</v>
      </c>
      <c r="J1451" s="177">
        <v>70</v>
      </c>
      <c r="K1451" s="177">
        <v>17790</v>
      </c>
      <c r="L1451" s="177">
        <v>17860</v>
      </c>
      <c r="M1451" s="177"/>
      <c r="N1451" s="177" t="s">
        <v>2950</v>
      </c>
      <c r="O1451" s="2" t="str">
        <f>VLOOKUP(H1451,通道基本信息!B:L,3,FALSE)</f>
        <v>CS26</v>
      </c>
    </row>
    <row r="1452" s="2" customFormat="1" ht="13.5" hidden="1" customHeight="1" spans="1:15">
      <c r="A1452" s="177">
        <v>1449</v>
      </c>
      <c r="B1452" s="177" t="str">
        <f t="shared" si="44"/>
        <v>CS26-T114-16-4</v>
      </c>
      <c r="C1452" s="177" t="str">
        <f t="shared" si="45"/>
        <v>CS26-TB69R</v>
      </c>
      <c r="D1452" s="177" t="s">
        <v>2951</v>
      </c>
      <c r="E1452" s="177" t="str">
        <f>VLOOKUP(H1452,通道基本信息!B:K,6,0)</f>
        <v>T</v>
      </c>
      <c r="F1452" s="177" t="str">
        <f>VLOOKUP(H1452,通道基本信息!B:K,5,0)</f>
        <v>B</v>
      </c>
      <c r="G1452" s="177" t="str">
        <f>VLOOKUP(H1452,通道基本信息!B:K,8,0)</f>
        <v>R</v>
      </c>
      <c r="H1452" s="177" t="s">
        <v>2945</v>
      </c>
      <c r="I1452" s="177">
        <v>4</v>
      </c>
      <c r="J1452" s="177">
        <v>70</v>
      </c>
      <c r="K1452" s="177">
        <v>18190</v>
      </c>
      <c r="L1452" s="177">
        <v>18260</v>
      </c>
      <c r="M1452" s="177"/>
      <c r="N1452" s="177" t="s">
        <v>2952</v>
      </c>
      <c r="O1452" s="2" t="str">
        <f>VLOOKUP(H1452,通道基本信息!B:L,3,FALSE)</f>
        <v>CS26</v>
      </c>
    </row>
    <row r="1453" s="2" customFormat="1" ht="13.5" hidden="1" customHeight="1" spans="1:15">
      <c r="A1453" s="177">
        <v>1450</v>
      </c>
      <c r="B1453" s="177" t="str">
        <f t="shared" si="44"/>
        <v>CS26-T114-16-5</v>
      </c>
      <c r="C1453" s="177" t="str">
        <f t="shared" si="45"/>
        <v>CS26-TB70R</v>
      </c>
      <c r="D1453" s="177" t="s">
        <v>2953</v>
      </c>
      <c r="E1453" s="177" t="str">
        <f>VLOOKUP(H1453,通道基本信息!B:K,6,0)</f>
        <v>T</v>
      </c>
      <c r="F1453" s="177" t="str">
        <f>VLOOKUP(H1453,通道基本信息!B:K,5,0)</f>
        <v>B</v>
      </c>
      <c r="G1453" s="177" t="str">
        <f>VLOOKUP(H1453,通道基本信息!B:K,8,0)</f>
        <v>R</v>
      </c>
      <c r="H1453" s="177" t="s">
        <v>2945</v>
      </c>
      <c r="I1453" s="177">
        <v>5</v>
      </c>
      <c r="J1453" s="177">
        <v>70</v>
      </c>
      <c r="K1453" s="177">
        <v>18030</v>
      </c>
      <c r="L1453" s="177">
        <v>18100</v>
      </c>
      <c r="M1453" s="177"/>
      <c r="N1453" s="177" t="s">
        <v>2954</v>
      </c>
      <c r="O1453" s="2" t="str">
        <f>VLOOKUP(H1453,通道基本信息!B:L,3,FALSE)</f>
        <v>CS26</v>
      </c>
    </row>
    <row r="1454" s="2" customFormat="1" ht="13.5" hidden="1" customHeight="1" spans="1:15">
      <c r="A1454" s="177">
        <v>1451</v>
      </c>
      <c r="B1454" s="177" t="str">
        <f t="shared" si="44"/>
        <v>CS26-T114-16-6</v>
      </c>
      <c r="C1454" s="177" t="str">
        <f t="shared" si="45"/>
        <v>CS26-TB72R</v>
      </c>
      <c r="D1454" s="177" t="s">
        <v>2955</v>
      </c>
      <c r="E1454" s="177" t="str">
        <f>VLOOKUP(H1454,通道基本信息!B:K,6,0)</f>
        <v>T</v>
      </c>
      <c r="F1454" s="177" t="str">
        <f>VLOOKUP(H1454,通道基本信息!B:K,5,0)</f>
        <v>B</v>
      </c>
      <c r="G1454" s="177" t="str">
        <f>VLOOKUP(H1454,通道基本信息!B:K,8,0)</f>
        <v>R</v>
      </c>
      <c r="H1454" s="177" t="s">
        <v>2945</v>
      </c>
      <c r="I1454" s="177">
        <v>6</v>
      </c>
      <c r="J1454" s="177">
        <v>70</v>
      </c>
      <c r="K1454" s="177">
        <v>18940</v>
      </c>
      <c r="L1454" s="177">
        <v>19010</v>
      </c>
      <c r="M1454" s="177"/>
      <c r="N1454" s="177" t="s">
        <v>2956</v>
      </c>
      <c r="O1454" s="2" t="str">
        <f>VLOOKUP(H1454,通道基本信息!B:L,3,FALSE)</f>
        <v>CS26</v>
      </c>
    </row>
    <row r="1455" s="2" customFormat="1" ht="13.5" hidden="1" customHeight="1" spans="1:15">
      <c r="A1455" s="177">
        <v>1452</v>
      </c>
      <c r="B1455" s="177" t="str">
        <f t="shared" si="44"/>
        <v>CS26-T114-16-7</v>
      </c>
      <c r="C1455" s="177" t="str">
        <f t="shared" si="45"/>
        <v>CS26-TB73R</v>
      </c>
      <c r="D1455" s="177" t="s">
        <v>2957</v>
      </c>
      <c r="E1455" s="177" t="str">
        <f>VLOOKUP(H1455,通道基本信息!B:K,6,0)</f>
        <v>T</v>
      </c>
      <c r="F1455" s="177" t="str">
        <f>VLOOKUP(H1455,通道基本信息!B:K,5,0)</f>
        <v>B</v>
      </c>
      <c r="G1455" s="177" t="str">
        <f>VLOOKUP(H1455,通道基本信息!B:K,8,0)</f>
        <v>R</v>
      </c>
      <c r="H1455" s="177" t="s">
        <v>2945</v>
      </c>
      <c r="I1455" s="177">
        <v>7</v>
      </c>
      <c r="J1455" s="177">
        <v>70</v>
      </c>
      <c r="K1455" s="177">
        <v>18860</v>
      </c>
      <c r="L1455" s="177">
        <v>18930</v>
      </c>
      <c r="M1455" s="177"/>
      <c r="N1455" s="177" t="s">
        <v>2958</v>
      </c>
      <c r="O1455" s="2" t="str">
        <f>VLOOKUP(H1455,通道基本信息!B:L,3,FALSE)</f>
        <v>CS26</v>
      </c>
    </row>
    <row r="1456" s="2" customFormat="1" ht="13.5" hidden="1" customHeight="1" spans="1:15">
      <c r="A1456" s="177">
        <v>1453</v>
      </c>
      <c r="B1456" s="177" t="str">
        <f t="shared" si="44"/>
        <v>CS26-T114-16-8</v>
      </c>
      <c r="C1456" s="177" t="str">
        <f t="shared" si="45"/>
        <v>CS26-TB74R</v>
      </c>
      <c r="D1456" s="177" t="s">
        <v>2959</v>
      </c>
      <c r="E1456" s="177" t="str">
        <f>VLOOKUP(H1456,通道基本信息!B:K,6,0)</f>
        <v>T</v>
      </c>
      <c r="F1456" s="177" t="str">
        <f>VLOOKUP(H1456,通道基本信息!B:K,5,0)</f>
        <v>B</v>
      </c>
      <c r="G1456" s="177" t="str">
        <f>VLOOKUP(H1456,通道基本信息!B:K,8,0)</f>
        <v>R</v>
      </c>
      <c r="H1456" s="177" t="s">
        <v>2945</v>
      </c>
      <c r="I1456" s="177">
        <v>8</v>
      </c>
      <c r="J1456" s="177">
        <v>70</v>
      </c>
      <c r="K1456" s="177">
        <v>18110</v>
      </c>
      <c r="L1456" s="177">
        <v>18180</v>
      </c>
      <c r="M1456" s="177"/>
      <c r="N1456" s="177" t="s">
        <v>2960</v>
      </c>
      <c r="O1456" s="2" t="str">
        <f>VLOOKUP(H1456,通道基本信息!B:L,3,FALSE)</f>
        <v>CS26</v>
      </c>
    </row>
    <row r="1457" s="2" customFormat="1" ht="13.5" hidden="1" customHeight="1" spans="1:15">
      <c r="A1457" s="177">
        <v>1454</v>
      </c>
      <c r="B1457" s="177" t="str">
        <f t="shared" si="44"/>
        <v>CS26-T114-16-9</v>
      </c>
      <c r="C1457" s="177" t="str">
        <f t="shared" si="45"/>
        <v>CS26-TB79R</v>
      </c>
      <c r="D1457" s="177" t="s">
        <v>2961</v>
      </c>
      <c r="E1457" s="177" t="str">
        <f>VLOOKUP(H1457,通道基本信息!B:K,6,0)</f>
        <v>T</v>
      </c>
      <c r="F1457" s="177" t="str">
        <f>VLOOKUP(H1457,通道基本信息!B:K,5,0)</f>
        <v>B</v>
      </c>
      <c r="G1457" s="177" t="str">
        <f>VLOOKUP(H1457,通道基本信息!B:K,8,0)</f>
        <v>R</v>
      </c>
      <c r="H1457" s="177" t="s">
        <v>2945</v>
      </c>
      <c r="I1457" s="177">
        <v>9</v>
      </c>
      <c r="J1457" s="177">
        <v>70</v>
      </c>
      <c r="K1457" s="177">
        <v>18780</v>
      </c>
      <c r="L1457" s="177">
        <v>18850</v>
      </c>
      <c r="M1457" s="177"/>
      <c r="N1457" s="177" t="s">
        <v>2962</v>
      </c>
      <c r="O1457" s="2" t="str">
        <f>VLOOKUP(H1457,通道基本信息!B:L,3,FALSE)</f>
        <v>CS26</v>
      </c>
    </row>
    <row r="1458" s="2" customFormat="1" ht="13.5" hidden="1" customHeight="1" spans="1:15">
      <c r="A1458" s="177">
        <v>1455</v>
      </c>
      <c r="B1458" s="177" t="str">
        <f t="shared" si="44"/>
        <v>CS26-T114-16-10</v>
      </c>
      <c r="C1458" s="177" t="str">
        <f t="shared" si="45"/>
        <v>CS26-TB84R</v>
      </c>
      <c r="D1458" s="177" t="s">
        <v>2963</v>
      </c>
      <c r="E1458" s="177" t="str">
        <f>VLOOKUP(H1458,通道基本信息!B:K,6,0)</f>
        <v>T</v>
      </c>
      <c r="F1458" s="177" t="str">
        <f>VLOOKUP(H1458,通道基本信息!B:K,5,0)</f>
        <v>B</v>
      </c>
      <c r="G1458" s="177" t="str">
        <f>VLOOKUP(H1458,通道基本信息!B:K,8,0)</f>
        <v>R</v>
      </c>
      <c r="H1458" s="177" t="s">
        <v>2945</v>
      </c>
      <c r="I1458" s="177">
        <v>10</v>
      </c>
      <c r="J1458" s="177">
        <v>70</v>
      </c>
      <c r="K1458" s="177">
        <v>17950</v>
      </c>
      <c r="L1458" s="177">
        <v>18020</v>
      </c>
      <c r="M1458" s="177"/>
      <c r="N1458" s="177" t="s">
        <v>2964</v>
      </c>
      <c r="O1458" s="2" t="str">
        <f>VLOOKUP(H1458,通道基本信息!B:L,3,FALSE)</f>
        <v>CS26</v>
      </c>
    </row>
    <row r="1459" s="2" customFormat="1" ht="13.5" hidden="1" customHeight="1" spans="1:15">
      <c r="A1459" s="177">
        <v>1456</v>
      </c>
      <c r="B1459" s="177" t="str">
        <f t="shared" si="44"/>
        <v>CS26-T114-16-11</v>
      </c>
      <c r="C1459" s="177" t="str">
        <f t="shared" si="45"/>
        <v>CS26-TB85R</v>
      </c>
      <c r="D1459" s="177" t="s">
        <v>2965</v>
      </c>
      <c r="E1459" s="177" t="str">
        <f>VLOOKUP(H1459,通道基本信息!B:K,6,0)</f>
        <v>T</v>
      </c>
      <c r="F1459" s="177" t="str">
        <f>VLOOKUP(H1459,通道基本信息!B:K,5,0)</f>
        <v>B</v>
      </c>
      <c r="G1459" s="177" t="str">
        <f>VLOOKUP(H1459,通道基本信息!B:K,8,0)</f>
        <v>R</v>
      </c>
      <c r="H1459" s="177" t="s">
        <v>2945</v>
      </c>
      <c r="I1459" s="177">
        <v>11</v>
      </c>
      <c r="J1459" s="177">
        <v>70</v>
      </c>
      <c r="K1459" s="177">
        <v>18540</v>
      </c>
      <c r="L1459" s="177">
        <v>18610</v>
      </c>
      <c r="M1459" s="177"/>
      <c r="N1459" s="177" t="s">
        <v>2966</v>
      </c>
      <c r="O1459" s="2" t="str">
        <f>VLOOKUP(H1459,通道基本信息!B:L,3,FALSE)</f>
        <v>CS26</v>
      </c>
    </row>
    <row r="1460" s="2" customFormat="1" ht="13.5" hidden="1" customHeight="1" spans="1:15">
      <c r="A1460" s="177">
        <v>1457</v>
      </c>
      <c r="B1460" s="177" t="str">
        <f t="shared" si="44"/>
        <v>CS26-T114-16-12</v>
      </c>
      <c r="C1460" s="177" t="str">
        <f t="shared" si="45"/>
        <v>CS26-TB86R</v>
      </c>
      <c r="D1460" s="177" t="s">
        <v>2967</v>
      </c>
      <c r="E1460" s="177" t="str">
        <f>VLOOKUP(H1460,通道基本信息!B:K,6,0)</f>
        <v>T</v>
      </c>
      <c r="F1460" s="177" t="str">
        <f>VLOOKUP(H1460,通道基本信息!B:K,5,0)</f>
        <v>B</v>
      </c>
      <c r="G1460" s="177" t="str">
        <f>VLOOKUP(H1460,通道基本信息!B:K,8,0)</f>
        <v>R</v>
      </c>
      <c r="H1460" s="177" t="s">
        <v>2945</v>
      </c>
      <c r="I1460" s="177">
        <v>12</v>
      </c>
      <c r="J1460" s="177">
        <v>70</v>
      </c>
      <c r="K1460" s="177">
        <v>18620</v>
      </c>
      <c r="L1460" s="177">
        <v>18690</v>
      </c>
      <c r="M1460" s="177"/>
      <c r="N1460" s="177" t="s">
        <v>2968</v>
      </c>
      <c r="O1460" s="2" t="str">
        <f>VLOOKUP(H1460,通道基本信息!B:L,3,FALSE)</f>
        <v>CS26</v>
      </c>
    </row>
    <row r="1461" s="2" customFormat="1" ht="13.5" hidden="1" customHeight="1" spans="1:15">
      <c r="A1461" s="177">
        <v>1458</v>
      </c>
      <c r="B1461" s="177" t="str">
        <f t="shared" si="44"/>
        <v>CS26-T114-16-13</v>
      </c>
      <c r="C1461" s="177" t="str">
        <f t="shared" si="45"/>
        <v>CS26-TB88R</v>
      </c>
      <c r="D1461" s="177" t="s">
        <v>2969</v>
      </c>
      <c r="E1461" s="177" t="str">
        <f>VLOOKUP(H1461,通道基本信息!B:K,6,0)</f>
        <v>T</v>
      </c>
      <c r="F1461" s="177" t="str">
        <f>VLOOKUP(H1461,通道基本信息!B:K,5,0)</f>
        <v>B</v>
      </c>
      <c r="G1461" s="177" t="str">
        <f>VLOOKUP(H1461,通道基本信息!B:K,8,0)</f>
        <v>R</v>
      </c>
      <c r="H1461" s="177" t="s">
        <v>2945</v>
      </c>
      <c r="I1461" s="177">
        <v>13</v>
      </c>
      <c r="J1461" s="177">
        <v>70</v>
      </c>
      <c r="K1461" s="177">
        <v>18460</v>
      </c>
      <c r="L1461" s="177">
        <v>18530</v>
      </c>
      <c r="M1461" s="177"/>
      <c r="N1461" s="177" t="s">
        <v>2970</v>
      </c>
      <c r="O1461" s="2" t="str">
        <f>VLOOKUP(H1461,通道基本信息!B:L,3,FALSE)</f>
        <v>CS26</v>
      </c>
    </row>
    <row r="1462" s="2" customFormat="1" ht="13.5" hidden="1" customHeight="1" spans="1:15">
      <c r="A1462" s="177">
        <v>1459</v>
      </c>
      <c r="B1462" s="177" t="str">
        <f t="shared" si="44"/>
        <v>CS26-T114-16-14</v>
      </c>
      <c r="C1462" s="177" t="str">
        <f t="shared" si="45"/>
        <v>CS26-TB90R</v>
      </c>
      <c r="D1462" s="177" t="s">
        <v>2971</v>
      </c>
      <c r="E1462" s="177" t="str">
        <f>VLOOKUP(H1462,通道基本信息!B:K,6,0)</f>
        <v>T</v>
      </c>
      <c r="F1462" s="177" t="str">
        <f>VLOOKUP(H1462,通道基本信息!B:K,5,0)</f>
        <v>B</v>
      </c>
      <c r="G1462" s="177" t="str">
        <f>VLOOKUP(H1462,通道基本信息!B:K,8,0)</f>
        <v>R</v>
      </c>
      <c r="H1462" s="177" t="s">
        <v>2945</v>
      </c>
      <c r="I1462" s="177">
        <v>14</v>
      </c>
      <c r="J1462" s="177">
        <v>70</v>
      </c>
      <c r="K1462" s="177">
        <v>17700</v>
      </c>
      <c r="L1462" s="177">
        <v>17770</v>
      </c>
      <c r="M1462" s="177"/>
      <c r="N1462" s="177" t="s">
        <v>2972</v>
      </c>
      <c r="O1462" s="2" t="str">
        <f>VLOOKUP(H1462,通道基本信息!B:L,3,FALSE)</f>
        <v>CS26</v>
      </c>
    </row>
    <row r="1463" s="2" customFormat="1" ht="13.5" hidden="1" customHeight="1" spans="1:15">
      <c r="A1463" s="177">
        <v>1460</v>
      </c>
      <c r="B1463" s="177" t="str">
        <f t="shared" si="44"/>
        <v>CS26-T114-16-15</v>
      </c>
      <c r="C1463" s="177" t="str">
        <f t="shared" si="45"/>
        <v>CS26-TB92R</v>
      </c>
      <c r="D1463" s="177" t="s">
        <v>2973</v>
      </c>
      <c r="E1463" s="177" t="str">
        <f>VLOOKUP(H1463,通道基本信息!B:K,6,0)</f>
        <v>T</v>
      </c>
      <c r="F1463" s="177" t="str">
        <f>VLOOKUP(H1463,通道基本信息!B:K,5,0)</f>
        <v>B</v>
      </c>
      <c r="G1463" s="177" t="str">
        <f>VLOOKUP(H1463,通道基本信息!B:K,8,0)</f>
        <v>R</v>
      </c>
      <c r="H1463" s="177" t="s">
        <v>2945</v>
      </c>
      <c r="I1463" s="177">
        <v>15</v>
      </c>
      <c r="J1463" s="177">
        <v>70</v>
      </c>
      <c r="K1463" s="177">
        <v>18700</v>
      </c>
      <c r="L1463" s="177">
        <v>18770</v>
      </c>
      <c r="M1463" s="177"/>
      <c r="N1463" s="177" t="s">
        <v>2974</v>
      </c>
      <c r="O1463" s="2" t="str">
        <f>VLOOKUP(H1463,通道基本信息!B:L,3,FALSE)</f>
        <v>CS26</v>
      </c>
    </row>
    <row r="1464" s="2" customFormat="1" ht="13.5" hidden="1" customHeight="1" spans="1:15">
      <c r="A1464" s="177">
        <v>1461</v>
      </c>
      <c r="B1464" s="177" t="str">
        <f t="shared" si="44"/>
        <v>CS26-T114-16-16</v>
      </c>
      <c r="C1464" s="177" t="str">
        <f t="shared" si="45"/>
        <v>CS26-TB93R</v>
      </c>
      <c r="D1464" s="177" t="s">
        <v>2975</v>
      </c>
      <c r="E1464" s="177" t="str">
        <f>VLOOKUP(H1464,通道基本信息!B:K,6,0)</f>
        <v>T</v>
      </c>
      <c r="F1464" s="177" t="str">
        <f>VLOOKUP(H1464,通道基本信息!B:K,5,0)</f>
        <v>B</v>
      </c>
      <c r="G1464" s="177" t="str">
        <f>VLOOKUP(H1464,通道基本信息!B:K,8,0)</f>
        <v>R</v>
      </c>
      <c r="H1464" s="177" t="s">
        <v>2945</v>
      </c>
      <c r="I1464" s="177">
        <v>16</v>
      </c>
      <c r="J1464" s="177">
        <v>70</v>
      </c>
      <c r="K1464" s="177">
        <v>18370</v>
      </c>
      <c r="L1464" s="177">
        <v>18440</v>
      </c>
      <c r="M1464" s="177"/>
      <c r="N1464" s="177" t="s">
        <v>2976</v>
      </c>
      <c r="O1464" s="2" t="str">
        <f>VLOOKUP(H1464,通道基本信息!B:L,3,FALSE)</f>
        <v>CS26</v>
      </c>
    </row>
    <row r="1465" s="2" customFormat="1" ht="13.5" hidden="1" customHeight="1" spans="1:15">
      <c r="A1465" s="177">
        <v>1462</v>
      </c>
      <c r="B1465" s="177" t="str">
        <f t="shared" si="44"/>
        <v>CS26-T115-4-1</v>
      </c>
      <c r="C1465" s="177" t="str">
        <f t="shared" si="45"/>
        <v>CS26-TB9L</v>
      </c>
      <c r="D1465" s="177" t="s">
        <v>2977</v>
      </c>
      <c r="E1465" s="177" t="str">
        <f>VLOOKUP(H1465,通道基本信息!B:K,6,0)</f>
        <v>T</v>
      </c>
      <c r="F1465" s="177" t="str">
        <f>VLOOKUP(H1465,通道基本信息!B:K,5,0)</f>
        <v>B</v>
      </c>
      <c r="G1465" s="177" t="str">
        <f>VLOOKUP(H1465,通道基本信息!B:K,8,0)</f>
        <v>L</v>
      </c>
      <c r="H1465" s="177" t="s">
        <v>2978</v>
      </c>
      <c r="I1465" s="177">
        <v>1</v>
      </c>
      <c r="J1465" s="177">
        <v>220</v>
      </c>
      <c r="K1465" s="177">
        <v>18540</v>
      </c>
      <c r="L1465" s="177">
        <v>18760</v>
      </c>
      <c r="M1465" s="177"/>
      <c r="N1465" s="177" t="s">
        <v>2979</v>
      </c>
      <c r="O1465" s="2" t="str">
        <f>VLOOKUP(H1465,通道基本信息!B:L,3,FALSE)</f>
        <v>CS26</v>
      </c>
    </row>
    <row r="1466" s="2" customFormat="1" ht="13.5" hidden="1" customHeight="1" spans="1:15">
      <c r="A1466" s="177">
        <v>1463</v>
      </c>
      <c r="B1466" s="177" t="str">
        <f t="shared" si="44"/>
        <v>CS26-T115-4-2</v>
      </c>
      <c r="C1466" s="177" t="str">
        <f t="shared" si="45"/>
        <v>CS26-TB10L</v>
      </c>
      <c r="D1466" s="177" t="s">
        <v>2980</v>
      </c>
      <c r="E1466" s="177" t="str">
        <f>VLOOKUP(H1466,通道基本信息!B:K,6,0)</f>
        <v>T</v>
      </c>
      <c r="F1466" s="177" t="str">
        <f>VLOOKUP(H1466,通道基本信息!B:K,5,0)</f>
        <v>B</v>
      </c>
      <c r="G1466" s="177" t="str">
        <f>VLOOKUP(H1466,通道基本信息!B:K,8,0)</f>
        <v>L</v>
      </c>
      <c r="H1466" s="177" t="s">
        <v>2978</v>
      </c>
      <c r="I1466" s="177">
        <v>2</v>
      </c>
      <c r="J1466" s="177">
        <v>220</v>
      </c>
      <c r="K1466" s="177">
        <v>18120</v>
      </c>
      <c r="L1466" s="177">
        <v>18340</v>
      </c>
      <c r="M1466" s="177"/>
      <c r="N1466" s="177" t="s">
        <v>2981</v>
      </c>
      <c r="O1466" s="2" t="str">
        <f>VLOOKUP(H1466,通道基本信息!B:L,3,FALSE)</f>
        <v>CS26</v>
      </c>
    </row>
    <row r="1467" s="2" customFormat="1" ht="13.5" hidden="1" customHeight="1" spans="1:15">
      <c r="A1467" s="177">
        <v>1464</v>
      </c>
      <c r="B1467" s="177" t="str">
        <f t="shared" si="44"/>
        <v>CS26-T115-4-3</v>
      </c>
      <c r="C1467" s="177" t="str">
        <f t="shared" si="45"/>
        <v>CS26-TB12L</v>
      </c>
      <c r="D1467" s="177" t="s">
        <v>2982</v>
      </c>
      <c r="E1467" s="177" t="str">
        <f>VLOOKUP(H1467,通道基本信息!B:K,6,0)</f>
        <v>T</v>
      </c>
      <c r="F1467" s="177" t="str">
        <f>VLOOKUP(H1467,通道基本信息!B:K,5,0)</f>
        <v>B</v>
      </c>
      <c r="G1467" s="177" t="str">
        <f>VLOOKUP(H1467,通道基本信息!B:K,8,0)</f>
        <v>L</v>
      </c>
      <c r="H1467" s="177" t="s">
        <v>2978</v>
      </c>
      <c r="I1467" s="177">
        <v>3</v>
      </c>
      <c r="J1467" s="177">
        <v>220</v>
      </c>
      <c r="K1467" s="177">
        <v>18790</v>
      </c>
      <c r="L1467" s="177">
        <v>19010</v>
      </c>
      <c r="M1467" s="177"/>
      <c r="N1467" s="177" t="s">
        <v>2983</v>
      </c>
      <c r="O1467" s="2" t="str">
        <f>VLOOKUP(H1467,通道基本信息!B:L,3,FALSE)</f>
        <v>CS26</v>
      </c>
    </row>
    <row r="1468" s="2" customFormat="1" ht="13.5" hidden="1" customHeight="1" spans="1:15">
      <c r="A1468" s="177">
        <v>1465</v>
      </c>
      <c r="B1468" s="177" t="str">
        <f t="shared" si="44"/>
        <v>CS26-T115-4-4</v>
      </c>
      <c r="C1468" s="177" t="str">
        <f t="shared" si="45"/>
        <v>CS26-TB13L</v>
      </c>
      <c r="D1468" s="177" t="s">
        <v>2984</v>
      </c>
      <c r="E1468" s="177" t="str">
        <f>VLOOKUP(H1468,通道基本信息!B:K,6,0)</f>
        <v>T</v>
      </c>
      <c r="F1468" s="177" t="str">
        <f>VLOOKUP(H1468,通道基本信息!B:K,5,0)</f>
        <v>B</v>
      </c>
      <c r="G1468" s="177" t="str">
        <f>VLOOKUP(H1468,通道基本信息!B:K,8,0)</f>
        <v>L</v>
      </c>
      <c r="H1468" s="177" t="s">
        <v>2978</v>
      </c>
      <c r="I1468" s="177">
        <v>4</v>
      </c>
      <c r="J1468" s="177">
        <v>220</v>
      </c>
      <c r="K1468" s="177">
        <v>17870</v>
      </c>
      <c r="L1468" s="177">
        <v>18090</v>
      </c>
      <c r="M1468" s="177"/>
      <c r="N1468" s="177" t="s">
        <v>2985</v>
      </c>
      <c r="O1468" s="2" t="str">
        <f>VLOOKUP(H1468,通道基本信息!B:L,3,FALSE)</f>
        <v>CS26</v>
      </c>
    </row>
    <row r="1469" s="2" customFormat="1" ht="13.5" hidden="1" customHeight="1" spans="1:15">
      <c r="A1469" s="177">
        <v>1466</v>
      </c>
      <c r="B1469" s="177" t="str">
        <f t="shared" si="44"/>
        <v>CS26-T116-4-1</v>
      </c>
      <c r="C1469" s="177" t="str">
        <f t="shared" si="45"/>
        <v>CS26-TB1R</v>
      </c>
      <c r="D1469" s="177" t="s">
        <v>2986</v>
      </c>
      <c r="E1469" s="177" t="str">
        <f>VLOOKUP(H1469,通道基本信息!B:K,6,0)</f>
        <v>T</v>
      </c>
      <c r="F1469" s="177" t="str">
        <f>VLOOKUP(H1469,通道基本信息!B:K,5,0)</f>
        <v>B</v>
      </c>
      <c r="G1469" s="177" t="str">
        <f>VLOOKUP(H1469,通道基本信息!B:K,8,0)</f>
        <v>R</v>
      </c>
      <c r="H1469" s="177" t="s">
        <v>2987</v>
      </c>
      <c r="I1469" s="177">
        <v>1</v>
      </c>
      <c r="J1469" s="177">
        <v>220</v>
      </c>
      <c r="K1469" s="177">
        <v>18120</v>
      </c>
      <c r="L1469" s="177">
        <v>18340</v>
      </c>
      <c r="M1469" s="177"/>
      <c r="N1469" s="177" t="s">
        <v>2988</v>
      </c>
      <c r="O1469" s="2" t="str">
        <f>VLOOKUP(H1469,通道基本信息!B:L,3,FALSE)</f>
        <v>CS26</v>
      </c>
    </row>
    <row r="1470" s="2" customFormat="1" ht="13.5" hidden="1" customHeight="1" spans="1:15">
      <c r="A1470" s="177">
        <v>1467</v>
      </c>
      <c r="B1470" s="177" t="str">
        <f t="shared" si="44"/>
        <v>CS26-T116-4-2</v>
      </c>
      <c r="C1470" s="177" t="str">
        <f t="shared" si="45"/>
        <v>CS26-TB3R</v>
      </c>
      <c r="D1470" s="177" t="s">
        <v>2989</v>
      </c>
      <c r="E1470" s="177" t="str">
        <f>VLOOKUP(H1470,通道基本信息!B:K,6,0)</f>
        <v>T</v>
      </c>
      <c r="F1470" s="177" t="str">
        <f>VLOOKUP(H1470,通道基本信息!B:K,5,0)</f>
        <v>B</v>
      </c>
      <c r="G1470" s="177" t="str">
        <f>VLOOKUP(H1470,通道基本信息!B:K,8,0)</f>
        <v>R</v>
      </c>
      <c r="H1470" s="177" t="s">
        <v>2987</v>
      </c>
      <c r="I1470" s="177">
        <v>2</v>
      </c>
      <c r="J1470" s="177">
        <v>220</v>
      </c>
      <c r="K1470" s="177">
        <v>18790</v>
      </c>
      <c r="L1470" s="177">
        <v>19010</v>
      </c>
      <c r="M1470" s="177"/>
      <c r="N1470" s="177" t="s">
        <v>2990</v>
      </c>
      <c r="O1470" s="2" t="str">
        <f>VLOOKUP(H1470,通道基本信息!B:L,3,FALSE)</f>
        <v>CS26</v>
      </c>
    </row>
    <row r="1471" s="2" customFormat="1" ht="13.5" hidden="1" customHeight="1" spans="1:15">
      <c r="A1471" s="177">
        <v>1468</v>
      </c>
      <c r="B1471" s="177" t="str">
        <f t="shared" si="44"/>
        <v>CS26-T116-4-3</v>
      </c>
      <c r="C1471" s="177" t="str">
        <f t="shared" si="45"/>
        <v>CS26-TB4R</v>
      </c>
      <c r="D1471" s="177" t="s">
        <v>2991</v>
      </c>
      <c r="E1471" s="177" t="str">
        <f>VLOOKUP(H1471,通道基本信息!B:K,6,0)</f>
        <v>T</v>
      </c>
      <c r="F1471" s="177" t="str">
        <f>VLOOKUP(H1471,通道基本信息!B:K,5,0)</f>
        <v>B</v>
      </c>
      <c r="G1471" s="177" t="str">
        <f>VLOOKUP(H1471,通道基本信息!B:K,8,0)</f>
        <v>R</v>
      </c>
      <c r="H1471" s="177" t="s">
        <v>2987</v>
      </c>
      <c r="I1471" s="177">
        <v>3</v>
      </c>
      <c r="J1471" s="177">
        <v>220</v>
      </c>
      <c r="K1471" s="177">
        <v>17870</v>
      </c>
      <c r="L1471" s="177">
        <v>18090</v>
      </c>
      <c r="M1471" s="177"/>
      <c r="N1471" s="177" t="s">
        <v>2992</v>
      </c>
      <c r="O1471" s="2" t="str">
        <f>VLOOKUP(H1471,通道基本信息!B:L,3,FALSE)</f>
        <v>CS26</v>
      </c>
    </row>
    <row r="1472" s="2" customFormat="1" ht="13.5" hidden="1" customHeight="1" spans="1:15">
      <c r="A1472" s="177">
        <v>1469</v>
      </c>
      <c r="B1472" s="177" t="str">
        <f t="shared" si="44"/>
        <v>CS26-T116-4-4</v>
      </c>
      <c r="C1472" s="177" t="str">
        <f t="shared" si="45"/>
        <v>CS26-TB6R</v>
      </c>
      <c r="D1472" s="177" t="s">
        <v>2993</v>
      </c>
      <c r="E1472" s="177" t="str">
        <f>VLOOKUP(H1472,通道基本信息!B:K,6,0)</f>
        <v>T</v>
      </c>
      <c r="F1472" s="177" t="str">
        <f>VLOOKUP(H1472,通道基本信息!B:K,5,0)</f>
        <v>B</v>
      </c>
      <c r="G1472" s="177" t="str">
        <f>VLOOKUP(H1472,通道基本信息!B:K,8,0)</f>
        <v>R</v>
      </c>
      <c r="H1472" s="177" t="s">
        <v>2987</v>
      </c>
      <c r="I1472" s="177">
        <v>4</v>
      </c>
      <c r="J1472" s="177">
        <v>220</v>
      </c>
      <c r="K1472" s="177">
        <v>18540</v>
      </c>
      <c r="L1472" s="177">
        <v>18760</v>
      </c>
      <c r="M1472" s="177"/>
      <c r="N1472" s="177" t="s">
        <v>2994</v>
      </c>
      <c r="O1472" s="2" t="str">
        <f>VLOOKUP(H1472,通道基本信息!B:L,3,FALSE)</f>
        <v>CS26</v>
      </c>
    </row>
    <row r="1473" s="2" customFormat="1" ht="13.5" hidden="1" customHeight="1" spans="1:15">
      <c r="A1473" s="177">
        <v>1470</v>
      </c>
      <c r="B1473" s="177" t="str">
        <f t="shared" ref="B1473:B1536" si="46">H1473&amp;"-"&amp;I1473</f>
        <v>CS26-T117-4-1</v>
      </c>
      <c r="C1473" s="177" t="str">
        <f t="shared" si="45"/>
        <v>CS26-TB8L</v>
      </c>
      <c r="D1473" s="177" t="s">
        <v>2995</v>
      </c>
      <c r="E1473" s="177" t="str">
        <f>VLOOKUP(H1473,通道基本信息!B:K,6,0)</f>
        <v>T</v>
      </c>
      <c r="F1473" s="177" t="str">
        <f>VLOOKUP(H1473,通道基本信息!B:K,5,0)</f>
        <v>B</v>
      </c>
      <c r="G1473" s="177" t="str">
        <f>VLOOKUP(H1473,通道基本信息!B:K,8,0)</f>
        <v>L</v>
      </c>
      <c r="H1473" s="177" t="s">
        <v>2996</v>
      </c>
      <c r="I1473" s="177">
        <v>1</v>
      </c>
      <c r="J1473" s="177">
        <v>220</v>
      </c>
      <c r="K1473" s="177">
        <v>18120</v>
      </c>
      <c r="L1473" s="177">
        <v>18340</v>
      </c>
      <c r="M1473" s="177"/>
      <c r="N1473" s="177" t="s">
        <v>2997</v>
      </c>
      <c r="O1473" s="2" t="str">
        <f>VLOOKUP(H1473,通道基本信息!B:L,3,FALSE)</f>
        <v>CS26</v>
      </c>
    </row>
    <row r="1474" s="2" customFormat="1" ht="13.5" hidden="1" customHeight="1" spans="1:15">
      <c r="A1474" s="177">
        <v>1471</v>
      </c>
      <c r="B1474" s="177" t="str">
        <f t="shared" si="46"/>
        <v>CS26-T117-4-2</v>
      </c>
      <c r="C1474" s="177" t="str">
        <f t="shared" si="45"/>
        <v>CS26-TB15L</v>
      </c>
      <c r="D1474" s="177" t="s">
        <v>2998</v>
      </c>
      <c r="E1474" s="177" t="str">
        <f>VLOOKUP(H1474,通道基本信息!B:K,6,0)</f>
        <v>T</v>
      </c>
      <c r="F1474" s="177" t="str">
        <f>VLOOKUP(H1474,通道基本信息!B:K,5,0)</f>
        <v>B</v>
      </c>
      <c r="G1474" s="177" t="str">
        <f>VLOOKUP(H1474,通道基本信息!B:K,8,0)</f>
        <v>L</v>
      </c>
      <c r="H1474" s="177" t="s">
        <v>2996</v>
      </c>
      <c r="I1474" s="177">
        <v>2</v>
      </c>
      <c r="J1474" s="177">
        <v>220</v>
      </c>
      <c r="K1474" s="177">
        <v>18540</v>
      </c>
      <c r="L1474" s="177">
        <v>18760</v>
      </c>
      <c r="M1474" s="177"/>
      <c r="N1474" s="177" t="s">
        <v>2999</v>
      </c>
      <c r="O1474" s="2" t="str">
        <f>VLOOKUP(H1474,通道基本信息!B:L,3,FALSE)</f>
        <v>CS26</v>
      </c>
    </row>
    <row r="1475" s="2" customFormat="1" ht="13.5" hidden="1" customHeight="1" spans="1:15">
      <c r="A1475" s="177">
        <v>1472</v>
      </c>
      <c r="B1475" s="177" t="str">
        <f t="shared" si="46"/>
        <v>CS26-T117-4-3</v>
      </c>
      <c r="C1475" s="177" t="str">
        <f t="shared" si="45"/>
        <v>CS26-TB29L</v>
      </c>
      <c r="D1475" s="177" t="s">
        <v>3000</v>
      </c>
      <c r="E1475" s="177" t="str">
        <f>VLOOKUP(H1475,通道基本信息!B:K,6,0)</f>
        <v>T</v>
      </c>
      <c r="F1475" s="177" t="str">
        <f>VLOOKUP(H1475,通道基本信息!B:K,5,0)</f>
        <v>B</v>
      </c>
      <c r="G1475" s="177" t="str">
        <f>VLOOKUP(H1475,通道基本信息!B:K,8,0)</f>
        <v>L</v>
      </c>
      <c r="H1475" s="177" t="s">
        <v>2996</v>
      </c>
      <c r="I1475" s="177">
        <v>3</v>
      </c>
      <c r="J1475" s="177">
        <v>220</v>
      </c>
      <c r="K1475" s="177">
        <v>18790</v>
      </c>
      <c r="L1475" s="177">
        <v>19010</v>
      </c>
      <c r="M1475" s="177"/>
      <c r="N1475" s="177" t="s">
        <v>3001</v>
      </c>
      <c r="O1475" s="2" t="str">
        <f>VLOOKUP(H1475,通道基本信息!B:L,3,FALSE)</f>
        <v>CS26</v>
      </c>
    </row>
    <row r="1476" s="2" customFormat="1" ht="13.5" hidden="1" customHeight="1" spans="1:15">
      <c r="A1476" s="177">
        <v>1473</v>
      </c>
      <c r="B1476" s="177" t="str">
        <f t="shared" si="46"/>
        <v>CS26-T117-4-4</v>
      </c>
      <c r="C1476" s="177" t="str">
        <f t="shared" ref="C1476:C1539" si="47">O1476&amp;"-"&amp;D1476</f>
        <v>CS26-TB38L</v>
      </c>
      <c r="D1476" s="177" t="s">
        <v>3002</v>
      </c>
      <c r="E1476" s="177" t="str">
        <f>VLOOKUP(H1476,通道基本信息!B:K,6,0)</f>
        <v>T</v>
      </c>
      <c r="F1476" s="177" t="str">
        <f>VLOOKUP(H1476,通道基本信息!B:K,5,0)</f>
        <v>B</v>
      </c>
      <c r="G1476" s="177" t="str">
        <f>VLOOKUP(H1476,通道基本信息!B:K,8,0)</f>
        <v>L</v>
      </c>
      <c r="H1476" s="177" t="s">
        <v>2996</v>
      </c>
      <c r="I1476" s="177">
        <v>4</v>
      </c>
      <c r="J1476" s="177">
        <v>220</v>
      </c>
      <c r="K1476" s="177">
        <v>17870</v>
      </c>
      <c r="L1476" s="177">
        <v>18090</v>
      </c>
      <c r="M1476" s="177"/>
      <c r="N1476" s="177" t="s">
        <v>3003</v>
      </c>
      <c r="O1476" s="2" t="str">
        <f>VLOOKUP(H1476,通道基本信息!B:L,3,FALSE)</f>
        <v>CS26</v>
      </c>
    </row>
    <row r="1477" s="2" customFormat="1" ht="13.5" hidden="1" customHeight="1" spans="1:15">
      <c r="A1477" s="177">
        <v>1474</v>
      </c>
      <c r="B1477" s="177" t="str">
        <f t="shared" si="46"/>
        <v>CS26-T118-4-1</v>
      </c>
      <c r="C1477" s="177" t="str">
        <f t="shared" si="47"/>
        <v>CS26-TB16R</v>
      </c>
      <c r="D1477" s="177" t="s">
        <v>3004</v>
      </c>
      <c r="E1477" s="177" t="str">
        <f>VLOOKUP(H1477,通道基本信息!B:K,6,0)</f>
        <v>T</v>
      </c>
      <c r="F1477" s="177" t="str">
        <f>VLOOKUP(H1477,通道基本信息!B:K,5,0)</f>
        <v>B</v>
      </c>
      <c r="G1477" s="177" t="str">
        <f>VLOOKUP(H1477,通道基本信息!B:K,8,0)</f>
        <v>R</v>
      </c>
      <c r="H1477" s="177" t="s">
        <v>3005</v>
      </c>
      <c r="I1477" s="177">
        <v>1</v>
      </c>
      <c r="J1477" s="177">
        <v>220</v>
      </c>
      <c r="K1477" s="177">
        <v>18120</v>
      </c>
      <c r="L1477" s="177">
        <v>18340</v>
      </c>
      <c r="M1477" s="177"/>
      <c r="N1477" s="177" t="s">
        <v>3006</v>
      </c>
      <c r="O1477" s="2" t="str">
        <f>VLOOKUP(H1477,通道基本信息!B:L,3,FALSE)</f>
        <v>CS26</v>
      </c>
    </row>
    <row r="1478" s="2" customFormat="1" ht="13.5" hidden="1" customHeight="1" spans="1:15">
      <c r="A1478" s="177">
        <v>1475</v>
      </c>
      <c r="B1478" s="177" t="str">
        <f t="shared" si="46"/>
        <v>CS26-T118-4-2</v>
      </c>
      <c r="C1478" s="177" t="str">
        <f t="shared" si="47"/>
        <v>CS26-TB20R</v>
      </c>
      <c r="D1478" s="177" t="s">
        <v>3007</v>
      </c>
      <c r="E1478" s="177" t="str">
        <f>VLOOKUP(H1478,通道基本信息!B:K,6,0)</f>
        <v>T</v>
      </c>
      <c r="F1478" s="177" t="str">
        <f>VLOOKUP(H1478,通道基本信息!B:K,5,0)</f>
        <v>B</v>
      </c>
      <c r="G1478" s="177" t="str">
        <f>VLOOKUP(H1478,通道基本信息!B:K,8,0)</f>
        <v>R</v>
      </c>
      <c r="H1478" s="177" t="s">
        <v>3005</v>
      </c>
      <c r="I1478" s="177">
        <v>2</v>
      </c>
      <c r="J1478" s="177">
        <v>220</v>
      </c>
      <c r="K1478" s="177">
        <v>18790</v>
      </c>
      <c r="L1478" s="177">
        <v>19010</v>
      </c>
      <c r="M1478" s="177"/>
      <c r="N1478" s="177" t="s">
        <v>3008</v>
      </c>
      <c r="O1478" s="2" t="str">
        <f>VLOOKUP(H1478,通道基本信息!B:L,3,FALSE)</f>
        <v>CS26</v>
      </c>
    </row>
    <row r="1479" s="2" customFormat="1" ht="13.5" hidden="1" customHeight="1" spans="1:15">
      <c r="A1479" s="177">
        <v>1476</v>
      </c>
      <c r="B1479" s="177" t="str">
        <f t="shared" si="46"/>
        <v>CS26-T118-4-3</v>
      </c>
      <c r="C1479" s="177" t="str">
        <f t="shared" si="47"/>
        <v>CS26-TB43R</v>
      </c>
      <c r="D1479" s="177" t="s">
        <v>3009</v>
      </c>
      <c r="E1479" s="177" t="str">
        <f>VLOOKUP(H1479,通道基本信息!B:K,6,0)</f>
        <v>T</v>
      </c>
      <c r="F1479" s="177" t="str">
        <f>VLOOKUP(H1479,通道基本信息!B:K,5,0)</f>
        <v>B</v>
      </c>
      <c r="G1479" s="177" t="str">
        <f>VLOOKUP(H1479,通道基本信息!B:K,8,0)</f>
        <v>R</v>
      </c>
      <c r="H1479" s="177" t="s">
        <v>3005</v>
      </c>
      <c r="I1479" s="177">
        <v>3</v>
      </c>
      <c r="J1479" s="177">
        <v>220</v>
      </c>
      <c r="K1479" s="177">
        <v>18540</v>
      </c>
      <c r="L1479" s="177">
        <v>18760</v>
      </c>
      <c r="M1479" s="177"/>
      <c r="N1479" s="177" t="s">
        <v>3010</v>
      </c>
      <c r="O1479" s="2" t="str">
        <f>VLOOKUP(H1479,通道基本信息!B:L,3,FALSE)</f>
        <v>CS26</v>
      </c>
    </row>
    <row r="1480" s="2" customFormat="1" ht="13.5" hidden="1" customHeight="1" spans="1:15">
      <c r="A1480" s="177">
        <v>1477</v>
      </c>
      <c r="B1480" s="177" t="str">
        <f t="shared" si="46"/>
        <v>CS26-T118-4-4</v>
      </c>
      <c r="C1480" s="177" t="str">
        <f t="shared" si="47"/>
        <v>CS26-TB45R</v>
      </c>
      <c r="D1480" s="177" t="s">
        <v>3011</v>
      </c>
      <c r="E1480" s="177" t="str">
        <f>VLOOKUP(H1480,通道基本信息!B:K,6,0)</f>
        <v>T</v>
      </c>
      <c r="F1480" s="177" t="str">
        <f>VLOOKUP(H1480,通道基本信息!B:K,5,0)</f>
        <v>B</v>
      </c>
      <c r="G1480" s="177" t="str">
        <f>VLOOKUP(H1480,通道基本信息!B:K,8,0)</f>
        <v>R</v>
      </c>
      <c r="H1480" s="177" t="s">
        <v>3005</v>
      </c>
      <c r="I1480" s="177">
        <v>4</v>
      </c>
      <c r="J1480" s="177">
        <v>220</v>
      </c>
      <c r="K1480" s="177">
        <v>17870</v>
      </c>
      <c r="L1480" s="177">
        <v>18090</v>
      </c>
      <c r="M1480" s="177"/>
      <c r="N1480" s="177" t="s">
        <v>3012</v>
      </c>
      <c r="O1480" s="2" t="str">
        <f>VLOOKUP(H1480,通道基本信息!B:L,3,FALSE)</f>
        <v>CS26</v>
      </c>
    </row>
    <row r="1481" s="2" customFormat="1" ht="13.5" hidden="1" customHeight="1" spans="1:15">
      <c r="A1481" s="177">
        <v>1478</v>
      </c>
      <c r="B1481" s="177" t="str">
        <f t="shared" si="46"/>
        <v>CS26-T119-4-1</v>
      </c>
      <c r="C1481" s="177" t="str">
        <f t="shared" si="47"/>
        <v>CS26-TB11L</v>
      </c>
      <c r="D1481" s="177" t="s">
        <v>3013</v>
      </c>
      <c r="E1481" s="177" t="str">
        <f>VLOOKUP(H1481,通道基本信息!B:K,6,0)</f>
        <v>T</v>
      </c>
      <c r="F1481" s="177" t="str">
        <f>VLOOKUP(H1481,通道基本信息!B:K,5,0)</f>
        <v>B</v>
      </c>
      <c r="G1481" s="177" t="str">
        <f>VLOOKUP(H1481,通道基本信息!B:K,8,0)</f>
        <v>L</v>
      </c>
      <c r="H1481" s="177" t="s">
        <v>3014</v>
      </c>
      <c r="I1481" s="177">
        <v>1</v>
      </c>
      <c r="J1481" s="177">
        <v>220</v>
      </c>
      <c r="K1481" s="177">
        <v>17870</v>
      </c>
      <c r="L1481" s="177">
        <v>18090</v>
      </c>
      <c r="M1481" s="177"/>
      <c r="N1481" s="177" t="s">
        <v>3015</v>
      </c>
      <c r="O1481" s="2" t="str">
        <f>VLOOKUP(H1481,通道基本信息!B:L,3,FALSE)</f>
        <v>CS26</v>
      </c>
    </row>
    <row r="1482" s="2" customFormat="1" ht="13.5" hidden="1" customHeight="1" spans="1:15">
      <c r="A1482" s="177">
        <v>1479</v>
      </c>
      <c r="B1482" s="177" t="str">
        <f t="shared" si="46"/>
        <v>CS26-T119-4-2</v>
      </c>
      <c r="C1482" s="177" t="str">
        <f t="shared" si="47"/>
        <v>CS26-TB24L</v>
      </c>
      <c r="D1482" s="177" t="s">
        <v>3016</v>
      </c>
      <c r="E1482" s="177" t="str">
        <f>VLOOKUP(H1482,通道基本信息!B:K,6,0)</f>
        <v>T</v>
      </c>
      <c r="F1482" s="177" t="str">
        <f>VLOOKUP(H1482,通道基本信息!B:K,5,0)</f>
        <v>B</v>
      </c>
      <c r="G1482" s="177" t="str">
        <f>VLOOKUP(H1482,通道基本信息!B:K,8,0)</f>
        <v>L</v>
      </c>
      <c r="H1482" s="177" t="s">
        <v>3014</v>
      </c>
      <c r="I1482" s="177">
        <v>2</v>
      </c>
      <c r="J1482" s="177">
        <v>220</v>
      </c>
      <c r="K1482" s="177">
        <v>18540</v>
      </c>
      <c r="L1482" s="177">
        <v>18760</v>
      </c>
      <c r="M1482" s="177"/>
      <c r="N1482" s="177" t="s">
        <v>3017</v>
      </c>
      <c r="O1482" s="2" t="str">
        <f>VLOOKUP(H1482,通道基本信息!B:L,3,FALSE)</f>
        <v>CS26</v>
      </c>
    </row>
    <row r="1483" s="2" customFormat="1" ht="13.5" hidden="1" customHeight="1" spans="1:15">
      <c r="A1483" s="177">
        <v>1480</v>
      </c>
      <c r="B1483" s="177" t="str">
        <f t="shared" si="46"/>
        <v>CS26-T119-4-3</v>
      </c>
      <c r="C1483" s="177" t="str">
        <f t="shared" si="47"/>
        <v>CS26-TB27L</v>
      </c>
      <c r="D1483" s="177" t="s">
        <v>3018</v>
      </c>
      <c r="E1483" s="177" t="str">
        <f>VLOOKUP(H1483,通道基本信息!B:K,6,0)</f>
        <v>T</v>
      </c>
      <c r="F1483" s="177" t="str">
        <f>VLOOKUP(H1483,通道基本信息!B:K,5,0)</f>
        <v>B</v>
      </c>
      <c r="G1483" s="177" t="str">
        <f>VLOOKUP(H1483,通道基本信息!B:K,8,0)</f>
        <v>L</v>
      </c>
      <c r="H1483" s="177" t="s">
        <v>3014</v>
      </c>
      <c r="I1483" s="177">
        <v>3</v>
      </c>
      <c r="J1483" s="177">
        <v>220</v>
      </c>
      <c r="K1483" s="177">
        <v>18120</v>
      </c>
      <c r="L1483" s="177">
        <v>18340</v>
      </c>
      <c r="M1483" s="177"/>
      <c r="N1483" s="177" t="s">
        <v>3019</v>
      </c>
      <c r="O1483" s="2" t="str">
        <f>VLOOKUP(H1483,通道基本信息!B:L,3,FALSE)</f>
        <v>CS26</v>
      </c>
    </row>
    <row r="1484" s="2" customFormat="1" ht="13.5" hidden="1" customHeight="1" spans="1:15">
      <c r="A1484" s="177">
        <v>1481</v>
      </c>
      <c r="B1484" s="177" t="str">
        <f t="shared" si="46"/>
        <v>CS26-T119-4-4</v>
      </c>
      <c r="C1484" s="177" t="str">
        <f t="shared" si="47"/>
        <v>CS26-TB39L</v>
      </c>
      <c r="D1484" s="177" t="s">
        <v>3020</v>
      </c>
      <c r="E1484" s="177" t="str">
        <f>VLOOKUP(H1484,通道基本信息!B:K,6,0)</f>
        <v>T</v>
      </c>
      <c r="F1484" s="177" t="str">
        <f>VLOOKUP(H1484,通道基本信息!B:K,5,0)</f>
        <v>B</v>
      </c>
      <c r="G1484" s="177" t="str">
        <f>VLOOKUP(H1484,通道基本信息!B:K,8,0)</f>
        <v>L</v>
      </c>
      <c r="H1484" s="177" t="s">
        <v>3014</v>
      </c>
      <c r="I1484" s="177">
        <v>4</v>
      </c>
      <c r="J1484" s="177">
        <v>220</v>
      </c>
      <c r="K1484" s="177">
        <v>18790</v>
      </c>
      <c r="L1484" s="177">
        <v>19010</v>
      </c>
      <c r="M1484" s="177"/>
      <c r="N1484" s="177" t="s">
        <v>3021</v>
      </c>
      <c r="O1484" s="2" t="str">
        <f>VLOOKUP(H1484,通道基本信息!B:L,3,FALSE)</f>
        <v>CS26</v>
      </c>
    </row>
    <row r="1485" s="2" customFormat="1" ht="13.5" hidden="1" customHeight="1" spans="1:15">
      <c r="A1485" s="177">
        <v>1482</v>
      </c>
      <c r="B1485" s="177" t="str">
        <f t="shared" si="46"/>
        <v>CS26-T120-4-1</v>
      </c>
      <c r="C1485" s="177" t="str">
        <f t="shared" si="47"/>
        <v>CS26-TB2R</v>
      </c>
      <c r="D1485" s="177" t="s">
        <v>3022</v>
      </c>
      <c r="E1485" s="177" t="str">
        <f>VLOOKUP(H1485,通道基本信息!B:K,6,0)</f>
        <v>T</v>
      </c>
      <c r="F1485" s="177" t="str">
        <f>VLOOKUP(H1485,通道基本信息!B:K,5,0)</f>
        <v>B</v>
      </c>
      <c r="G1485" s="177" t="str">
        <f>VLOOKUP(H1485,通道基本信息!B:K,8,0)</f>
        <v>R</v>
      </c>
      <c r="H1485" s="177" t="s">
        <v>3023</v>
      </c>
      <c r="I1485" s="177">
        <v>1</v>
      </c>
      <c r="J1485" s="177">
        <v>220</v>
      </c>
      <c r="K1485" s="177">
        <v>17870</v>
      </c>
      <c r="L1485" s="177">
        <v>18090</v>
      </c>
      <c r="M1485" s="177"/>
      <c r="N1485" s="177" t="s">
        <v>3024</v>
      </c>
      <c r="O1485" s="2" t="str">
        <f>VLOOKUP(H1485,通道基本信息!B:L,3,FALSE)</f>
        <v>CS26</v>
      </c>
    </row>
    <row r="1486" s="2" customFormat="1" ht="13.5" hidden="1" customHeight="1" spans="1:15">
      <c r="A1486" s="177">
        <v>1483</v>
      </c>
      <c r="B1486" s="177" t="str">
        <f t="shared" si="46"/>
        <v>CS26-T120-4-2</v>
      </c>
      <c r="C1486" s="177" t="str">
        <f t="shared" si="47"/>
        <v>CS26-TB5R</v>
      </c>
      <c r="D1486" s="177" t="s">
        <v>3025</v>
      </c>
      <c r="E1486" s="177" t="str">
        <f>VLOOKUP(H1486,通道基本信息!B:K,6,0)</f>
        <v>T</v>
      </c>
      <c r="F1486" s="177" t="str">
        <f>VLOOKUP(H1486,通道基本信息!B:K,5,0)</f>
        <v>B</v>
      </c>
      <c r="G1486" s="177" t="str">
        <f>VLOOKUP(H1486,通道基本信息!B:K,8,0)</f>
        <v>R</v>
      </c>
      <c r="H1486" s="177" t="s">
        <v>3023</v>
      </c>
      <c r="I1486" s="177">
        <v>2</v>
      </c>
      <c r="J1486" s="177">
        <v>220</v>
      </c>
      <c r="K1486" s="177">
        <v>18120</v>
      </c>
      <c r="L1486" s="177">
        <v>18340</v>
      </c>
      <c r="M1486" s="177"/>
      <c r="N1486" s="177" t="s">
        <v>3026</v>
      </c>
      <c r="O1486" s="2" t="str">
        <f>VLOOKUP(H1486,通道基本信息!B:L,3,FALSE)</f>
        <v>CS26</v>
      </c>
    </row>
    <row r="1487" s="2" customFormat="1" ht="13.5" hidden="1" customHeight="1" spans="1:15">
      <c r="A1487" s="177">
        <v>1484</v>
      </c>
      <c r="B1487" s="177" t="str">
        <f t="shared" si="46"/>
        <v>CS26-T120-4-3</v>
      </c>
      <c r="C1487" s="177" t="str">
        <f t="shared" si="47"/>
        <v>CS26-TB18R</v>
      </c>
      <c r="D1487" s="177" t="s">
        <v>3027</v>
      </c>
      <c r="E1487" s="177" t="str">
        <f>VLOOKUP(H1487,通道基本信息!B:K,6,0)</f>
        <v>T</v>
      </c>
      <c r="F1487" s="177" t="str">
        <f>VLOOKUP(H1487,通道基本信息!B:K,5,0)</f>
        <v>B</v>
      </c>
      <c r="G1487" s="177" t="str">
        <f>VLOOKUP(H1487,通道基本信息!B:K,8,0)</f>
        <v>R</v>
      </c>
      <c r="H1487" s="177" t="s">
        <v>3023</v>
      </c>
      <c r="I1487" s="177">
        <v>3</v>
      </c>
      <c r="J1487" s="177">
        <v>220</v>
      </c>
      <c r="K1487" s="177">
        <v>18790</v>
      </c>
      <c r="L1487" s="177">
        <v>19010</v>
      </c>
      <c r="M1487" s="177"/>
      <c r="N1487" s="177" t="s">
        <v>3028</v>
      </c>
      <c r="O1487" s="2" t="str">
        <f>VLOOKUP(H1487,通道基本信息!B:L,3,FALSE)</f>
        <v>CS26</v>
      </c>
    </row>
    <row r="1488" s="2" customFormat="1" ht="13.5" hidden="1" customHeight="1" spans="1:15">
      <c r="A1488" s="177">
        <v>1485</v>
      </c>
      <c r="B1488" s="177" t="str">
        <f t="shared" si="46"/>
        <v>CS26-T120-4-4</v>
      </c>
      <c r="C1488" s="177" t="str">
        <f t="shared" si="47"/>
        <v>CS26-TB33R</v>
      </c>
      <c r="D1488" s="177" t="s">
        <v>3029</v>
      </c>
      <c r="E1488" s="177" t="str">
        <f>VLOOKUP(H1488,通道基本信息!B:K,6,0)</f>
        <v>T</v>
      </c>
      <c r="F1488" s="177" t="str">
        <f>VLOOKUP(H1488,通道基本信息!B:K,5,0)</f>
        <v>B</v>
      </c>
      <c r="G1488" s="177" t="str">
        <f>VLOOKUP(H1488,通道基本信息!B:K,8,0)</f>
        <v>R</v>
      </c>
      <c r="H1488" s="177" t="s">
        <v>3023</v>
      </c>
      <c r="I1488" s="177">
        <v>4</v>
      </c>
      <c r="J1488" s="177">
        <v>220</v>
      </c>
      <c r="K1488" s="177">
        <v>18540</v>
      </c>
      <c r="L1488" s="177">
        <v>18760</v>
      </c>
      <c r="M1488" s="177"/>
      <c r="N1488" s="177" t="s">
        <v>3030</v>
      </c>
      <c r="O1488" s="2" t="str">
        <f>VLOOKUP(H1488,通道基本信息!B:L,3,FALSE)</f>
        <v>CS26</v>
      </c>
    </row>
    <row r="1489" s="2" customFormat="1" ht="13.5" hidden="1" customHeight="1" spans="1:15">
      <c r="A1489" s="177">
        <v>1486</v>
      </c>
      <c r="B1489" s="177" t="str">
        <f t="shared" si="46"/>
        <v>CS26-T121-4-1</v>
      </c>
      <c r="C1489" s="177" t="str">
        <f t="shared" si="47"/>
        <v>CS26-TB25L</v>
      </c>
      <c r="D1489" s="177" t="s">
        <v>3031</v>
      </c>
      <c r="E1489" s="177" t="str">
        <f>VLOOKUP(H1489,通道基本信息!B:K,6,0)</f>
        <v>T</v>
      </c>
      <c r="F1489" s="177" t="str">
        <f>VLOOKUP(H1489,通道基本信息!B:K,5,0)</f>
        <v>B</v>
      </c>
      <c r="G1489" s="177" t="str">
        <f>VLOOKUP(H1489,通道基本信息!B:K,8,0)</f>
        <v>L</v>
      </c>
      <c r="H1489" s="177" t="s">
        <v>3032</v>
      </c>
      <c r="I1489" s="177">
        <v>1</v>
      </c>
      <c r="J1489" s="177">
        <v>220</v>
      </c>
      <c r="K1489" s="177">
        <v>18790</v>
      </c>
      <c r="L1489" s="177">
        <v>19010</v>
      </c>
      <c r="M1489" s="177"/>
      <c r="N1489" s="177" t="s">
        <v>3033</v>
      </c>
      <c r="O1489" s="2" t="str">
        <f>VLOOKUP(H1489,通道基本信息!B:L,3,FALSE)</f>
        <v>CS26</v>
      </c>
    </row>
    <row r="1490" s="2" customFormat="1" ht="13.5" hidden="1" customHeight="1" spans="1:15">
      <c r="A1490" s="177">
        <v>1487</v>
      </c>
      <c r="B1490" s="177" t="str">
        <f t="shared" si="46"/>
        <v>CS26-T121-4-2</v>
      </c>
      <c r="C1490" s="177" t="str">
        <f t="shared" si="47"/>
        <v>CS26-TB26L</v>
      </c>
      <c r="D1490" s="177" t="s">
        <v>3034</v>
      </c>
      <c r="E1490" s="177" t="str">
        <f>VLOOKUP(H1490,通道基本信息!B:K,6,0)</f>
        <v>T</v>
      </c>
      <c r="F1490" s="177" t="str">
        <f>VLOOKUP(H1490,通道基本信息!B:K,5,0)</f>
        <v>B</v>
      </c>
      <c r="G1490" s="177" t="str">
        <f>VLOOKUP(H1490,通道基本信息!B:K,8,0)</f>
        <v>L</v>
      </c>
      <c r="H1490" s="177" t="s">
        <v>3032</v>
      </c>
      <c r="I1490" s="177">
        <v>2</v>
      </c>
      <c r="J1490" s="177">
        <v>220</v>
      </c>
      <c r="K1490" s="177">
        <v>17870</v>
      </c>
      <c r="L1490" s="177">
        <v>18090</v>
      </c>
      <c r="M1490" s="177"/>
      <c r="N1490" s="177" t="s">
        <v>3035</v>
      </c>
      <c r="O1490" s="2" t="str">
        <f>VLOOKUP(H1490,通道基本信息!B:L,3,FALSE)</f>
        <v>CS26</v>
      </c>
    </row>
    <row r="1491" s="2" customFormat="1" ht="13.5" hidden="1" customHeight="1" spans="1:15">
      <c r="A1491" s="177">
        <v>1488</v>
      </c>
      <c r="B1491" s="177" t="str">
        <f t="shared" si="46"/>
        <v>CS26-T121-4-3</v>
      </c>
      <c r="C1491" s="177" t="str">
        <f t="shared" si="47"/>
        <v>CS26-TB40L</v>
      </c>
      <c r="D1491" s="177" t="s">
        <v>3036</v>
      </c>
      <c r="E1491" s="177" t="str">
        <f>VLOOKUP(H1491,通道基本信息!B:K,6,0)</f>
        <v>T</v>
      </c>
      <c r="F1491" s="177" t="str">
        <f>VLOOKUP(H1491,通道基本信息!B:K,5,0)</f>
        <v>B</v>
      </c>
      <c r="G1491" s="177" t="str">
        <f>VLOOKUP(H1491,通道基本信息!B:K,8,0)</f>
        <v>L</v>
      </c>
      <c r="H1491" s="177" t="s">
        <v>3032</v>
      </c>
      <c r="I1491" s="177">
        <v>3</v>
      </c>
      <c r="J1491" s="177">
        <v>220</v>
      </c>
      <c r="K1491" s="177">
        <v>18540</v>
      </c>
      <c r="L1491" s="177">
        <v>18760</v>
      </c>
      <c r="M1491" s="177"/>
      <c r="N1491" s="177" t="s">
        <v>3037</v>
      </c>
      <c r="O1491" s="2" t="str">
        <f>VLOOKUP(H1491,通道基本信息!B:L,3,FALSE)</f>
        <v>CS26</v>
      </c>
    </row>
    <row r="1492" s="2" customFormat="1" ht="13.5" hidden="1" customHeight="1" spans="1:15">
      <c r="A1492" s="177">
        <v>1489</v>
      </c>
      <c r="B1492" s="177" t="str">
        <f t="shared" si="46"/>
        <v>CS26-T121-4-4</v>
      </c>
      <c r="C1492" s="177" t="str">
        <f t="shared" si="47"/>
        <v>CS26-TB41L</v>
      </c>
      <c r="D1492" s="177" t="s">
        <v>3038</v>
      </c>
      <c r="E1492" s="177" t="str">
        <f>VLOOKUP(H1492,通道基本信息!B:K,6,0)</f>
        <v>T</v>
      </c>
      <c r="F1492" s="177" t="str">
        <f>VLOOKUP(H1492,通道基本信息!B:K,5,0)</f>
        <v>B</v>
      </c>
      <c r="G1492" s="177" t="str">
        <f>VLOOKUP(H1492,通道基本信息!B:K,8,0)</f>
        <v>L</v>
      </c>
      <c r="H1492" s="177" t="s">
        <v>3032</v>
      </c>
      <c r="I1492" s="177">
        <v>4</v>
      </c>
      <c r="J1492" s="177">
        <v>220</v>
      </c>
      <c r="K1492" s="177">
        <v>18120</v>
      </c>
      <c r="L1492" s="177">
        <v>18340</v>
      </c>
      <c r="M1492" s="177"/>
      <c r="N1492" s="177" t="s">
        <v>3039</v>
      </c>
      <c r="O1492" s="2" t="str">
        <f>VLOOKUP(H1492,通道基本信息!B:L,3,FALSE)</f>
        <v>CS26</v>
      </c>
    </row>
    <row r="1493" s="2" customFormat="1" ht="13.5" hidden="1" customHeight="1" spans="1:15">
      <c r="A1493" s="177">
        <v>1490</v>
      </c>
      <c r="B1493" s="177" t="str">
        <f t="shared" si="46"/>
        <v>CS26-T122-4-1</v>
      </c>
      <c r="C1493" s="177" t="str">
        <f t="shared" si="47"/>
        <v>CS26-TB17R</v>
      </c>
      <c r="D1493" s="177" t="s">
        <v>3040</v>
      </c>
      <c r="E1493" s="177" t="str">
        <f>VLOOKUP(H1493,通道基本信息!B:K,6,0)</f>
        <v>T</v>
      </c>
      <c r="F1493" s="177" t="str">
        <f>VLOOKUP(H1493,通道基本信息!B:K,5,0)</f>
        <v>B</v>
      </c>
      <c r="G1493" s="177" t="str">
        <f>VLOOKUP(H1493,通道基本信息!B:K,8,0)</f>
        <v>R</v>
      </c>
      <c r="H1493" s="177" t="s">
        <v>3041</v>
      </c>
      <c r="I1493" s="177">
        <v>1</v>
      </c>
      <c r="J1493" s="177">
        <v>220</v>
      </c>
      <c r="K1493" s="177">
        <v>17870</v>
      </c>
      <c r="L1493" s="177">
        <v>18090</v>
      </c>
      <c r="M1493" s="177"/>
      <c r="N1493" s="177" t="s">
        <v>3042</v>
      </c>
      <c r="O1493" s="2" t="str">
        <f>VLOOKUP(H1493,通道基本信息!B:L,3,FALSE)</f>
        <v>CS26</v>
      </c>
    </row>
    <row r="1494" s="2" customFormat="1" ht="13.5" hidden="1" customHeight="1" spans="1:15">
      <c r="A1494" s="177">
        <v>1491</v>
      </c>
      <c r="B1494" s="177" t="str">
        <f t="shared" si="46"/>
        <v>CS26-T122-4-2</v>
      </c>
      <c r="C1494" s="177" t="str">
        <f t="shared" si="47"/>
        <v>CS26-TB19R</v>
      </c>
      <c r="D1494" s="177" t="s">
        <v>3043</v>
      </c>
      <c r="E1494" s="177" t="str">
        <f>VLOOKUP(H1494,通道基本信息!B:K,6,0)</f>
        <v>T</v>
      </c>
      <c r="F1494" s="177" t="str">
        <f>VLOOKUP(H1494,通道基本信息!B:K,5,0)</f>
        <v>B</v>
      </c>
      <c r="G1494" s="177" t="str">
        <f>VLOOKUP(H1494,通道基本信息!B:K,8,0)</f>
        <v>R</v>
      </c>
      <c r="H1494" s="177" t="s">
        <v>3041</v>
      </c>
      <c r="I1494" s="177">
        <v>2</v>
      </c>
      <c r="J1494" s="177">
        <v>220</v>
      </c>
      <c r="K1494" s="177">
        <v>18540</v>
      </c>
      <c r="L1494" s="177">
        <v>18760</v>
      </c>
      <c r="M1494" s="177"/>
      <c r="N1494" s="177" t="s">
        <v>3044</v>
      </c>
      <c r="O1494" s="2" t="str">
        <f>VLOOKUP(H1494,通道基本信息!B:L,3,FALSE)</f>
        <v>CS26</v>
      </c>
    </row>
    <row r="1495" s="2" customFormat="1" ht="13.5" hidden="1" customHeight="1" spans="1:15">
      <c r="A1495" s="177">
        <v>1492</v>
      </c>
      <c r="B1495" s="177" t="str">
        <f t="shared" si="46"/>
        <v>CS26-T122-4-3</v>
      </c>
      <c r="C1495" s="177" t="str">
        <f t="shared" si="47"/>
        <v>CS26-TB32R</v>
      </c>
      <c r="D1495" s="177" t="s">
        <v>3045</v>
      </c>
      <c r="E1495" s="177" t="str">
        <f>VLOOKUP(H1495,通道基本信息!B:K,6,0)</f>
        <v>T</v>
      </c>
      <c r="F1495" s="177" t="str">
        <f>VLOOKUP(H1495,通道基本信息!B:K,5,0)</f>
        <v>B</v>
      </c>
      <c r="G1495" s="177" t="str">
        <f>VLOOKUP(H1495,通道基本信息!B:K,8,0)</f>
        <v>R</v>
      </c>
      <c r="H1495" s="177" t="s">
        <v>3041</v>
      </c>
      <c r="I1495" s="177">
        <v>3</v>
      </c>
      <c r="J1495" s="177">
        <v>220</v>
      </c>
      <c r="K1495" s="177">
        <v>18120</v>
      </c>
      <c r="L1495" s="177">
        <v>18340</v>
      </c>
      <c r="M1495" s="177"/>
      <c r="N1495" s="177" t="s">
        <v>3046</v>
      </c>
      <c r="O1495" s="2" t="str">
        <f>VLOOKUP(H1495,通道基本信息!B:L,3,FALSE)</f>
        <v>CS26</v>
      </c>
    </row>
    <row r="1496" s="2" customFormat="1" ht="13.5" hidden="1" customHeight="1" spans="1:15">
      <c r="A1496" s="177">
        <v>1493</v>
      </c>
      <c r="B1496" s="177" t="str">
        <f t="shared" si="46"/>
        <v>CS26-T122-4-4</v>
      </c>
      <c r="C1496" s="177" t="str">
        <f t="shared" si="47"/>
        <v>CS26-TB34R</v>
      </c>
      <c r="D1496" s="177" t="s">
        <v>3047</v>
      </c>
      <c r="E1496" s="177" t="str">
        <f>VLOOKUP(H1496,通道基本信息!B:K,6,0)</f>
        <v>T</v>
      </c>
      <c r="F1496" s="177" t="str">
        <f>VLOOKUP(H1496,通道基本信息!B:K,5,0)</f>
        <v>B</v>
      </c>
      <c r="G1496" s="177" t="str">
        <f>VLOOKUP(H1496,通道基本信息!B:K,8,0)</f>
        <v>R</v>
      </c>
      <c r="H1496" s="177" t="s">
        <v>3041</v>
      </c>
      <c r="I1496" s="177">
        <v>4</v>
      </c>
      <c r="J1496" s="177">
        <v>220</v>
      </c>
      <c r="K1496" s="177">
        <v>18790</v>
      </c>
      <c r="L1496" s="177">
        <v>19010</v>
      </c>
      <c r="M1496" s="177"/>
      <c r="N1496" s="177" t="s">
        <v>3048</v>
      </c>
      <c r="O1496" s="2" t="str">
        <f>VLOOKUP(H1496,通道基本信息!B:L,3,FALSE)</f>
        <v>CS26</v>
      </c>
    </row>
    <row r="1497" s="2" customFormat="1" ht="13.5" hidden="1" customHeight="1" spans="1:15">
      <c r="A1497" s="177">
        <v>1494</v>
      </c>
      <c r="B1497" s="177" t="str">
        <f t="shared" si="46"/>
        <v>CS6E-R001-1-1</v>
      </c>
      <c r="C1497" s="177" t="str">
        <f t="shared" si="47"/>
        <v>CS6E-RS01-001-H-A</v>
      </c>
      <c r="D1497" s="177" t="s">
        <v>3049</v>
      </c>
      <c r="E1497" s="177" t="str">
        <f>VLOOKUP(H1497,通道基本信息!B:K,6,0)</f>
        <v>R</v>
      </c>
      <c r="F1497" s="177" t="str">
        <f>VLOOKUP(H1497,通道基本信息!B:K,5,0)</f>
        <v>S01</v>
      </c>
      <c r="G1497" s="177" t="str">
        <f>VLOOKUP(H1497,通道基本信息!B:K,8,0)</f>
        <v>H</v>
      </c>
      <c r="H1497" s="177" t="s">
        <v>3050</v>
      </c>
      <c r="I1497" s="177">
        <v>1</v>
      </c>
      <c r="J1497" s="177">
        <v>30</v>
      </c>
      <c r="K1497" s="177">
        <v>14190</v>
      </c>
      <c r="L1497" s="177">
        <v>14220</v>
      </c>
      <c r="M1497" s="177"/>
      <c r="N1497" s="177" t="s">
        <v>3051</v>
      </c>
      <c r="O1497" s="2" t="str">
        <f>VLOOKUP(H1497,通道基本信息!B:L,3,FALSE)</f>
        <v>CS6E</v>
      </c>
    </row>
    <row r="1498" s="2" customFormat="1" ht="13.5" hidden="1" customHeight="1" spans="1:15">
      <c r="A1498" s="177">
        <v>1495</v>
      </c>
      <c r="B1498" s="177" t="str">
        <f t="shared" si="46"/>
        <v>CS6E-R002-24-1</v>
      </c>
      <c r="C1498" s="177" t="str">
        <f t="shared" si="47"/>
        <v>CS6E-RS01-001-H-D</v>
      </c>
      <c r="D1498" s="177" t="s">
        <v>3052</v>
      </c>
      <c r="E1498" s="177" t="str">
        <f>VLOOKUP(H1498,通道基本信息!B:K,6,0)</f>
        <v>R</v>
      </c>
      <c r="F1498" s="177" t="str">
        <f>VLOOKUP(H1498,通道基本信息!B:K,5,0)</f>
        <v>S01</v>
      </c>
      <c r="G1498" s="177" t="str">
        <f>VLOOKUP(H1498,通道基本信息!B:K,8,0)</f>
        <v>H</v>
      </c>
      <c r="H1498" s="177" t="s">
        <v>3053</v>
      </c>
      <c r="I1498" s="177">
        <v>1</v>
      </c>
      <c r="J1498" s="177">
        <v>1.25</v>
      </c>
      <c r="K1498" s="177">
        <v>14190</v>
      </c>
      <c r="L1498" s="177">
        <v>14191.25</v>
      </c>
      <c r="M1498" s="177"/>
      <c r="N1498" s="177" t="s">
        <v>3054</v>
      </c>
      <c r="O1498" s="2" t="str">
        <f>VLOOKUP(H1498,通道基本信息!B:L,3,FALSE)</f>
        <v>CS6E</v>
      </c>
    </row>
    <row r="1499" s="2" customFormat="1" ht="13.5" hidden="1" customHeight="1" spans="1:15">
      <c r="A1499" s="177">
        <v>1496</v>
      </c>
      <c r="B1499" s="177" t="str">
        <f t="shared" si="46"/>
        <v>CS6E-R002-24-2</v>
      </c>
      <c r="C1499" s="177" t="str">
        <f t="shared" si="47"/>
        <v>CS6E-RS01-002-H-D</v>
      </c>
      <c r="D1499" s="177" t="s">
        <v>3055</v>
      </c>
      <c r="E1499" s="177" t="str">
        <f>VLOOKUP(H1499,通道基本信息!B:K,6,0)</f>
        <v>R</v>
      </c>
      <c r="F1499" s="177" t="str">
        <f>VLOOKUP(H1499,通道基本信息!B:K,5,0)</f>
        <v>S01</v>
      </c>
      <c r="G1499" s="177" t="str">
        <f>VLOOKUP(H1499,通道基本信息!B:K,8,0)</f>
        <v>H</v>
      </c>
      <c r="H1499" s="177" t="s">
        <v>3053</v>
      </c>
      <c r="I1499" s="177">
        <v>2</v>
      </c>
      <c r="J1499" s="177">
        <v>1.25</v>
      </c>
      <c r="K1499" s="177">
        <v>14191.25</v>
      </c>
      <c r="L1499" s="177">
        <v>14192.5</v>
      </c>
      <c r="M1499" s="177"/>
      <c r="N1499" s="177" t="s">
        <v>3056</v>
      </c>
      <c r="O1499" s="2" t="str">
        <f>VLOOKUP(H1499,通道基本信息!B:L,3,FALSE)</f>
        <v>CS6E</v>
      </c>
    </row>
    <row r="1500" s="2" customFormat="1" ht="13.5" hidden="1" customHeight="1" spans="1:15">
      <c r="A1500" s="177">
        <v>1497</v>
      </c>
      <c r="B1500" s="177" t="str">
        <f t="shared" si="46"/>
        <v>CS6E-R002-24-3</v>
      </c>
      <c r="C1500" s="177" t="str">
        <f t="shared" si="47"/>
        <v>CS6E-RS01-003-H-D</v>
      </c>
      <c r="D1500" s="177" t="s">
        <v>3057</v>
      </c>
      <c r="E1500" s="177" t="str">
        <f>VLOOKUP(H1500,通道基本信息!B:K,6,0)</f>
        <v>R</v>
      </c>
      <c r="F1500" s="177" t="str">
        <f>VLOOKUP(H1500,通道基本信息!B:K,5,0)</f>
        <v>S01</v>
      </c>
      <c r="G1500" s="177" t="str">
        <f>VLOOKUP(H1500,通道基本信息!B:K,8,0)</f>
        <v>H</v>
      </c>
      <c r="H1500" s="177" t="s">
        <v>3053</v>
      </c>
      <c r="I1500" s="177">
        <v>3</v>
      </c>
      <c r="J1500" s="177">
        <v>1.25</v>
      </c>
      <c r="K1500" s="177">
        <v>14192.5</v>
      </c>
      <c r="L1500" s="177">
        <v>14193.75</v>
      </c>
      <c r="M1500" s="177"/>
      <c r="N1500" s="177" t="s">
        <v>3058</v>
      </c>
      <c r="O1500" s="2" t="str">
        <f>VLOOKUP(H1500,通道基本信息!B:L,3,FALSE)</f>
        <v>CS6E</v>
      </c>
    </row>
    <row r="1501" s="2" customFormat="1" ht="13.5" hidden="1" customHeight="1" spans="1:15">
      <c r="A1501" s="177">
        <v>1498</v>
      </c>
      <c r="B1501" s="177" t="str">
        <f t="shared" si="46"/>
        <v>CS6E-R002-24-4</v>
      </c>
      <c r="C1501" s="177" t="str">
        <f t="shared" si="47"/>
        <v>CS6E-RS01-004-H-D</v>
      </c>
      <c r="D1501" s="177" t="s">
        <v>3059</v>
      </c>
      <c r="E1501" s="177" t="str">
        <f>VLOOKUP(H1501,通道基本信息!B:K,6,0)</f>
        <v>R</v>
      </c>
      <c r="F1501" s="177" t="str">
        <f>VLOOKUP(H1501,通道基本信息!B:K,5,0)</f>
        <v>S01</v>
      </c>
      <c r="G1501" s="177" t="str">
        <f>VLOOKUP(H1501,通道基本信息!B:K,8,0)</f>
        <v>H</v>
      </c>
      <c r="H1501" s="177" t="s">
        <v>3053</v>
      </c>
      <c r="I1501" s="177">
        <v>4</v>
      </c>
      <c r="J1501" s="177">
        <v>1.25</v>
      </c>
      <c r="K1501" s="177">
        <v>14193.75</v>
      </c>
      <c r="L1501" s="177">
        <v>14195</v>
      </c>
      <c r="M1501" s="177"/>
      <c r="N1501" s="177" t="s">
        <v>3060</v>
      </c>
      <c r="O1501" s="2" t="str">
        <f>VLOOKUP(H1501,通道基本信息!B:L,3,FALSE)</f>
        <v>CS6E</v>
      </c>
    </row>
    <row r="1502" s="2" customFormat="1" ht="13.5" hidden="1" customHeight="1" spans="1:15">
      <c r="A1502" s="177">
        <v>1499</v>
      </c>
      <c r="B1502" s="177" t="str">
        <f t="shared" si="46"/>
        <v>CS6E-R002-24-5</v>
      </c>
      <c r="C1502" s="177" t="str">
        <f t="shared" si="47"/>
        <v>CS6E-RS01-005-H-D</v>
      </c>
      <c r="D1502" s="177" t="s">
        <v>3061</v>
      </c>
      <c r="E1502" s="177" t="str">
        <f>VLOOKUP(H1502,通道基本信息!B:K,6,0)</f>
        <v>R</v>
      </c>
      <c r="F1502" s="177" t="str">
        <f>VLOOKUP(H1502,通道基本信息!B:K,5,0)</f>
        <v>S01</v>
      </c>
      <c r="G1502" s="177" t="str">
        <f>VLOOKUP(H1502,通道基本信息!B:K,8,0)</f>
        <v>H</v>
      </c>
      <c r="H1502" s="177" t="s">
        <v>3053</v>
      </c>
      <c r="I1502" s="177">
        <v>5</v>
      </c>
      <c r="J1502" s="177">
        <v>1.25</v>
      </c>
      <c r="K1502" s="177">
        <v>14195</v>
      </c>
      <c r="L1502" s="177">
        <v>14196.25</v>
      </c>
      <c r="M1502" s="177"/>
      <c r="N1502" s="177" t="s">
        <v>3062</v>
      </c>
      <c r="O1502" s="2" t="str">
        <f>VLOOKUP(H1502,通道基本信息!B:L,3,FALSE)</f>
        <v>CS6E</v>
      </c>
    </row>
    <row r="1503" s="2" customFormat="1" ht="13.5" hidden="1" customHeight="1" spans="1:15">
      <c r="A1503" s="177">
        <v>1500</v>
      </c>
      <c r="B1503" s="177" t="str">
        <f t="shared" si="46"/>
        <v>CS6E-R002-24-6</v>
      </c>
      <c r="C1503" s="177" t="str">
        <f t="shared" si="47"/>
        <v>CS6E-RS01-006-H-D</v>
      </c>
      <c r="D1503" s="177" t="s">
        <v>3063</v>
      </c>
      <c r="E1503" s="177" t="str">
        <f>VLOOKUP(H1503,通道基本信息!B:K,6,0)</f>
        <v>R</v>
      </c>
      <c r="F1503" s="177" t="str">
        <f>VLOOKUP(H1503,通道基本信息!B:K,5,0)</f>
        <v>S01</v>
      </c>
      <c r="G1503" s="177" t="str">
        <f>VLOOKUP(H1503,通道基本信息!B:K,8,0)</f>
        <v>H</v>
      </c>
      <c r="H1503" s="177" t="s">
        <v>3053</v>
      </c>
      <c r="I1503" s="177">
        <v>6</v>
      </c>
      <c r="J1503" s="177">
        <v>1.25</v>
      </c>
      <c r="K1503" s="177">
        <v>14196.25</v>
      </c>
      <c r="L1503" s="177">
        <v>14197.5</v>
      </c>
      <c r="M1503" s="177"/>
      <c r="N1503" s="177" t="s">
        <v>3064</v>
      </c>
      <c r="O1503" s="2" t="str">
        <f>VLOOKUP(H1503,通道基本信息!B:L,3,FALSE)</f>
        <v>CS6E</v>
      </c>
    </row>
    <row r="1504" s="2" customFormat="1" ht="13.5" hidden="1" customHeight="1" spans="1:15">
      <c r="A1504" s="177">
        <v>1501</v>
      </c>
      <c r="B1504" s="177" t="str">
        <f t="shared" si="46"/>
        <v>CS6E-R002-24-7</v>
      </c>
      <c r="C1504" s="177" t="str">
        <f t="shared" si="47"/>
        <v>CS6E-RS01-007-H-D</v>
      </c>
      <c r="D1504" s="177" t="s">
        <v>3065</v>
      </c>
      <c r="E1504" s="177" t="str">
        <f>VLOOKUP(H1504,通道基本信息!B:K,6,0)</f>
        <v>R</v>
      </c>
      <c r="F1504" s="177" t="str">
        <f>VLOOKUP(H1504,通道基本信息!B:K,5,0)</f>
        <v>S01</v>
      </c>
      <c r="G1504" s="177" t="str">
        <f>VLOOKUP(H1504,通道基本信息!B:K,8,0)</f>
        <v>H</v>
      </c>
      <c r="H1504" s="177" t="s">
        <v>3053</v>
      </c>
      <c r="I1504" s="177">
        <v>7</v>
      </c>
      <c r="J1504" s="177">
        <v>1.25</v>
      </c>
      <c r="K1504" s="177">
        <v>14197.5</v>
      </c>
      <c r="L1504" s="177">
        <v>14198.75</v>
      </c>
      <c r="M1504" s="177"/>
      <c r="N1504" s="177" t="s">
        <v>3066</v>
      </c>
      <c r="O1504" s="2" t="str">
        <f>VLOOKUP(H1504,通道基本信息!B:L,3,FALSE)</f>
        <v>CS6E</v>
      </c>
    </row>
    <row r="1505" s="2" customFormat="1" ht="13.5" hidden="1" customHeight="1" spans="1:15">
      <c r="A1505" s="177">
        <v>1502</v>
      </c>
      <c r="B1505" s="177" t="str">
        <f t="shared" si="46"/>
        <v>CS6E-R002-24-8</v>
      </c>
      <c r="C1505" s="177" t="str">
        <f t="shared" si="47"/>
        <v>CS6E-RS01-008-H-D</v>
      </c>
      <c r="D1505" s="177" t="s">
        <v>3067</v>
      </c>
      <c r="E1505" s="177" t="str">
        <f>VLOOKUP(H1505,通道基本信息!B:K,6,0)</f>
        <v>R</v>
      </c>
      <c r="F1505" s="177" t="str">
        <f>VLOOKUP(H1505,通道基本信息!B:K,5,0)</f>
        <v>S01</v>
      </c>
      <c r="G1505" s="177" t="str">
        <f>VLOOKUP(H1505,通道基本信息!B:K,8,0)</f>
        <v>H</v>
      </c>
      <c r="H1505" s="177" t="s">
        <v>3053</v>
      </c>
      <c r="I1505" s="177">
        <v>8</v>
      </c>
      <c r="J1505" s="177">
        <v>1.25</v>
      </c>
      <c r="K1505" s="177">
        <v>14198.75</v>
      </c>
      <c r="L1505" s="177">
        <v>14200</v>
      </c>
      <c r="M1505" s="177"/>
      <c r="N1505" s="177" t="s">
        <v>3068</v>
      </c>
      <c r="O1505" s="2" t="str">
        <f>VLOOKUP(H1505,通道基本信息!B:L,3,FALSE)</f>
        <v>CS6E</v>
      </c>
    </row>
    <row r="1506" s="2" customFormat="1" ht="13.5" hidden="1" customHeight="1" spans="1:15">
      <c r="A1506" s="177">
        <v>1503</v>
      </c>
      <c r="B1506" s="177" t="str">
        <f t="shared" si="46"/>
        <v>CS6E-R002-24-9</v>
      </c>
      <c r="C1506" s="177" t="str">
        <f t="shared" si="47"/>
        <v>CS6E-RS01-009-H-D</v>
      </c>
      <c r="D1506" s="177" t="s">
        <v>3069</v>
      </c>
      <c r="E1506" s="177" t="str">
        <f>VLOOKUP(H1506,通道基本信息!B:K,6,0)</f>
        <v>R</v>
      </c>
      <c r="F1506" s="177" t="str">
        <f>VLOOKUP(H1506,通道基本信息!B:K,5,0)</f>
        <v>S01</v>
      </c>
      <c r="G1506" s="177" t="str">
        <f>VLOOKUP(H1506,通道基本信息!B:K,8,0)</f>
        <v>H</v>
      </c>
      <c r="H1506" s="177" t="s">
        <v>3053</v>
      </c>
      <c r="I1506" s="177">
        <v>9</v>
      </c>
      <c r="J1506" s="177">
        <v>1.25</v>
      </c>
      <c r="K1506" s="177">
        <v>14200</v>
      </c>
      <c r="L1506" s="177">
        <v>14201.25</v>
      </c>
      <c r="M1506" s="177"/>
      <c r="N1506" s="177" t="s">
        <v>3070</v>
      </c>
      <c r="O1506" s="2" t="str">
        <f>VLOOKUP(H1506,通道基本信息!B:L,3,FALSE)</f>
        <v>CS6E</v>
      </c>
    </row>
    <row r="1507" s="2" customFormat="1" ht="13.5" hidden="1" customHeight="1" spans="1:15">
      <c r="A1507" s="177">
        <v>1504</v>
      </c>
      <c r="B1507" s="177" t="str">
        <f t="shared" si="46"/>
        <v>CS6E-R002-24-10</v>
      </c>
      <c r="C1507" s="177" t="str">
        <f t="shared" si="47"/>
        <v>CS6E-RS01-010-H-D</v>
      </c>
      <c r="D1507" s="177" t="s">
        <v>3071</v>
      </c>
      <c r="E1507" s="177" t="str">
        <f>VLOOKUP(H1507,通道基本信息!B:K,6,0)</f>
        <v>R</v>
      </c>
      <c r="F1507" s="177" t="str">
        <f>VLOOKUP(H1507,通道基本信息!B:K,5,0)</f>
        <v>S01</v>
      </c>
      <c r="G1507" s="177" t="str">
        <f>VLOOKUP(H1507,通道基本信息!B:K,8,0)</f>
        <v>H</v>
      </c>
      <c r="H1507" s="177" t="s">
        <v>3053</v>
      </c>
      <c r="I1507" s="177">
        <v>10</v>
      </c>
      <c r="J1507" s="177">
        <v>1.25</v>
      </c>
      <c r="K1507" s="177">
        <v>14201.25</v>
      </c>
      <c r="L1507" s="177">
        <v>14202.5</v>
      </c>
      <c r="M1507" s="177"/>
      <c r="N1507" s="177" t="s">
        <v>3072</v>
      </c>
      <c r="O1507" s="2" t="str">
        <f>VLOOKUP(H1507,通道基本信息!B:L,3,FALSE)</f>
        <v>CS6E</v>
      </c>
    </row>
    <row r="1508" s="2" customFormat="1" ht="13.5" hidden="1" customHeight="1" spans="1:15">
      <c r="A1508" s="177">
        <v>1505</v>
      </c>
      <c r="B1508" s="177" t="str">
        <f t="shared" si="46"/>
        <v>CS6E-R002-24-11</v>
      </c>
      <c r="C1508" s="177" t="str">
        <f t="shared" si="47"/>
        <v>CS6E-RS01-011-H-D</v>
      </c>
      <c r="D1508" s="177" t="s">
        <v>3073</v>
      </c>
      <c r="E1508" s="177" t="str">
        <f>VLOOKUP(H1508,通道基本信息!B:K,6,0)</f>
        <v>R</v>
      </c>
      <c r="F1508" s="177" t="str">
        <f>VLOOKUP(H1508,通道基本信息!B:K,5,0)</f>
        <v>S01</v>
      </c>
      <c r="G1508" s="177" t="str">
        <f>VLOOKUP(H1508,通道基本信息!B:K,8,0)</f>
        <v>H</v>
      </c>
      <c r="H1508" s="177" t="s">
        <v>3053</v>
      </c>
      <c r="I1508" s="177">
        <v>11</v>
      </c>
      <c r="J1508" s="177">
        <v>1.25</v>
      </c>
      <c r="K1508" s="177">
        <v>14202.5</v>
      </c>
      <c r="L1508" s="177">
        <v>14203.75</v>
      </c>
      <c r="M1508" s="177"/>
      <c r="N1508" s="177" t="s">
        <v>3074</v>
      </c>
      <c r="O1508" s="2" t="str">
        <f>VLOOKUP(H1508,通道基本信息!B:L,3,FALSE)</f>
        <v>CS6E</v>
      </c>
    </row>
    <row r="1509" s="2" customFormat="1" ht="13.5" hidden="1" customHeight="1" spans="1:15">
      <c r="A1509" s="177">
        <v>1506</v>
      </c>
      <c r="B1509" s="177" t="str">
        <f t="shared" si="46"/>
        <v>CS6E-R002-24-12</v>
      </c>
      <c r="C1509" s="177" t="str">
        <f t="shared" si="47"/>
        <v>CS6E-RS01-012-H-D</v>
      </c>
      <c r="D1509" s="177" t="s">
        <v>3075</v>
      </c>
      <c r="E1509" s="177" t="str">
        <f>VLOOKUP(H1509,通道基本信息!B:K,6,0)</f>
        <v>R</v>
      </c>
      <c r="F1509" s="177" t="str">
        <f>VLOOKUP(H1509,通道基本信息!B:K,5,0)</f>
        <v>S01</v>
      </c>
      <c r="G1509" s="177" t="str">
        <f>VLOOKUP(H1509,通道基本信息!B:K,8,0)</f>
        <v>H</v>
      </c>
      <c r="H1509" s="177" t="s">
        <v>3053</v>
      </c>
      <c r="I1509" s="177">
        <v>12</v>
      </c>
      <c r="J1509" s="177">
        <v>1.25</v>
      </c>
      <c r="K1509" s="177">
        <v>14203.75</v>
      </c>
      <c r="L1509" s="177">
        <v>14205</v>
      </c>
      <c r="M1509" s="177"/>
      <c r="N1509" s="177" t="s">
        <v>3076</v>
      </c>
      <c r="O1509" s="2" t="str">
        <f>VLOOKUP(H1509,通道基本信息!B:L,3,FALSE)</f>
        <v>CS6E</v>
      </c>
    </row>
    <row r="1510" s="2" customFormat="1" ht="13.5" hidden="1" customHeight="1" spans="1:15">
      <c r="A1510" s="177">
        <v>1507</v>
      </c>
      <c r="B1510" s="177" t="str">
        <f t="shared" si="46"/>
        <v>CS6E-R002-24-13</v>
      </c>
      <c r="C1510" s="177" t="str">
        <f t="shared" si="47"/>
        <v>CS6E-RS01-013-H-D</v>
      </c>
      <c r="D1510" s="177" t="s">
        <v>3077</v>
      </c>
      <c r="E1510" s="177" t="str">
        <f>VLOOKUP(H1510,通道基本信息!B:K,6,0)</f>
        <v>R</v>
      </c>
      <c r="F1510" s="177" t="str">
        <f>VLOOKUP(H1510,通道基本信息!B:K,5,0)</f>
        <v>S01</v>
      </c>
      <c r="G1510" s="177" t="str">
        <f>VLOOKUP(H1510,通道基本信息!B:K,8,0)</f>
        <v>H</v>
      </c>
      <c r="H1510" s="177" t="s">
        <v>3053</v>
      </c>
      <c r="I1510" s="177">
        <v>13</v>
      </c>
      <c r="J1510" s="177">
        <v>1.25</v>
      </c>
      <c r="K1510" s="177">
        <v>14205</v>
      </c>
      <c r="L1510" s="177">
        <v>14206.25</v>
      </c>
      <c r="M1510" s="177"/>
      <c r="N1510" s="177" t="s">
        <v>3078</v>
      </c>
      <c r="O1510" s="2" t="str">
        <f>VLOOKUP(H1510,通道基本信息!B:L,3,FALSE)</f>
        <v>CS6E</v>
      </c>
    </row>
    <row r="1511" s="2" customFormat="1" ht="13.5" hidden="1" customHeight="1" spans="1:15">
      <c r="A1511" s="177">
        <v>1508</v>
      </c>
      <c r="B1511" s="177" t="str">
        <f t="shared" si="46"/>
        <v>CS6E-R002-24-14</v>
      </c>
      <c r="C1511" s="177" t="str">
        <f t="shared" si="47"/>
        <v>CS6E-RS01-014-H-D</v>
      </c>
      <c r="D1511" s="177" t="s">
        <v>3079</v>
      </c>
      <c r="E1511" s="177" t="str">
        <f>VLOOKUP(H1511,通道基本信息!B:K,6,0)</f>
        <v>R</v>
      </c>
      <c r="F1511" s="177" t="str">
        <f>VLOOKUP(H1511,通道基本信息!B:K,5,0)</f>
        <v>S01</v>
      </c>
      <c r="G1511" s="177" t="str">
        <f>VLOOKUP(H1511,通道基本信息!B:K,8,0)</f>
        <v>H</v>
      </c>
      <c r="H1511" s="177" t="s">
        <v>3053</v>
      </c>
      <c r="I1511" s="177">
        <v>14</v>
      </c>
      <c r="J1511" s="177">
        <v>1.25</v>
      </c>
      <c r="K1511" s="177">
        <v>14206.25</v>
      </c>
      <c r="L1511" s="177">
        <v>14207.5</v>
      </c>
      <c r="M1511" s="177"/>
      <c r="N1511" s="177" t="s">
        <v>3080</v>
      </c>
      <c r="O1511" s="2" t="str">
        <f>VLOOKUP(H1511,通道基本信息!B:L,3,FALSE)</f>
        <v>CS6E</v>
      </c>
    </row>
    <row r="1512" s="2" customFormat="1" ht="13.5" hidden="1" customHeight="1" spans="1:15">
      <c r="A1512" s="177">
        <v>1509</v>
      </c>
      <c r="B1512" s="177" t="str">
        <f t="shared" si="46"/>
        <v>CS6E-R002-24-15</v>
      </c>
      <c r="C1512" s="177" t="str">
        <f t="shared" si="47"/>
        <v>CS6E-RS01-015-H-D</v>
      </c>
      <c r="D1512" s="177" t="s">
        <v>3081</v>
      </c>
      <c r="E1512" s="177" t="str">
        <f>VLOOKUP(H1512,通道基本信息!B:K,6,0)</f>
        <v>R</v>
      </c>
      <c r="F1512" s="177" t="str">
        <f>VLOOKUP(H1512,通道基本信息!B:K,5,0)</f>
        <v>S01</v>
      </c>
      <c r="G1512" s="177" t="str">
        <f>VLOOKUP(H1512,通道基本信息!B:K,8,0)</f>
        <v>H</v>
      </c>
      <c r="H1512" s="177" t="s">
        <v>3053</v>
      </c>
      <c r="I1512" s="177">
        <v>15</v>
      </c>
      <c r="J1512" s="177">
        <v>1.25</v>
      </c>
      <c r="K1512" s="177">
        <v>14207.5</v>
      </c>
      <c r="L1512" s="177">
        <v>14208.75</v>
      </c>
      <c r="M1512" s="177"/>
      <c r="N1512" s="177" t="s">
        <v>3082</v>
      </c>
      <c r="O1512" s="2" t="str">
        <f>VLOOKUP(H1512,通道基本信息!B:L,3,FALSE)</f>
        <v>CS6E</v>
      </c>
    </row>
    <row r="1513" s="2" customFormat="1" ht="13.5" hidden="1" customHeight="1" spans="1:15">
      <c r="A1513" s="177">
        <v>1510</v>
      </c>
      <c r="B1513" s="177" t="str">
        <f t="shared" si="46"/>
        <v>CS6E-R002-24-16</v>
      </c>
      <c r="C1513" s="177" t="str">
        <f t="shared" si="47"/>
        <v>CS6E-RS01-016-H-D</v>
      </c>
      <c r="D1513" s="177" t="s">
        <v>3083</v>
      </c>
      <c r="E1513" s="177" t="str">
        <f>VLOOKUP(H1513,通道基本信息!B:K,6,0)</f>
        <v>R</v>
      </c>
      <c r="F1513" s="177" t="str">
        <f>VLOOKUP(H1513,通道基本信息!B:K,5,0)</f>
        <v>S01</v>
      </c>
      <c r="G1513" s="177" t="str">
        <f>VLOOKUP(H1513,通道基本信息!B:K,8,0)</f>
        <v>H</v>
      </c>
      <c r="H1513" s="177" t="s">
        <v>3053</v>
      </c>
      <c r="I1513" s="177">
        <v>16</v>
      </c>
      <c r="J1513" s="177">
        <v>1.25</v>
      </c>
      <c r="K1513" s="177">
        <v>14208.75</v>
      </c>
      <c r="L1513" s="177">
        <v>14210</v>
      </c>
      <c r="M1513" s="177"/>
      <c r="N1513" s="177" t="s">
        <v>3084</v>
      </c>
      <c r="O1513" s="2" t="str">
        <f>VLOOKUP(H1513,通道基本信息!B:L,3,FALSE)</f>
        <v>CS6E</v>
      </c>
    </row>
    <row r="1514" s="2" customFormat="1" ht="13.5" hidden="1" customHeight="1" spans="1:15">
      <c r="A1514" s="177">
        <v>1511</v>
      </c>
      <c r="B1514" s="177" t="str">
        <f t="shared" si="46"/>
        <v>CS6E-R002-24-17</v>
      </c>
      <c r="C1514" s="177" t="str">
        <f t="shared" si="47"/>
        <v>CS6E-RS01-017-H-D</v>
      </c>
      <c r="D1514" s="177" t="s">
        <v>3085</v>
      </c>
      <c r="E1514" s="177" t="str">
        <f>VLOOKUP(H1514,通道基本信息!B:K,6,0)</f>
        <v>R</v>
      </c>
      <c r="F1514" s="177" t="str">
        <f>VLOOKUP(H1514,通道基本信息!B:K,5,0)</f>
        <v>S01</v>
      </c>
      <c r="G1514" s="177" t="str">
        <f>VLOOKUP(H1514,通道基本信息!B:K,8,0)</f>
        <v>H</v>
      </c>
      <c r="H1514" s="177" t="s">
        <v>3053</v>
      </c>
      <c r="I1514" s="177">
        <v>17</v>
      </c>
      <c r="J1514" s="177">
        <v>1.25</v>
      </c>
      <c r="K1514" s="177">
        <v>14210</v>
      </c>
      <c r="L1514" s="177">
        <v>14211.25</v>
      </c>
      <c r="M1514" s="177"/>
      <c r="N1514" s="177" t="s">
        <v>3086</v>
      </c>
      <c r="O1514" s="2" t="str">
        <f>VLOOKUP(H1514,通道基本信息!B:L,3,FALSE)</f>
        <v>CS6E</v>
      </c>
    </row>
    <row r="1515" s="2" customFormat="1" ht="13.5" hidden="1" customHeight="1" spans="1:15">
      <c r="A1515" s="177">
        <v>1512</v>
      </c>
      <c r="B1515" s="177" t="str">
        <f t="shared" si="46"/>
        <v>CS6E-R002-24-18</v>
      </c>
      <c r="C1515" s="177" t="str">
        <f t="shared" si="47"/>
        <v>CS6E-RS01-018-H-D</v>
      </c>
      <c r="D1515" s="177" t="s">
        <v>3087</v>
      </c>
      <c r="E1515" s="177" t="str">
        <f>VLOOKUP(H1515,通道基本信息!B:K,6,0)</f>
        <v>R</v>
      </c>
      <c r="F1515" s="177" t="str">
        <f>VLOOKUP(H1515,通道基本信息!B:K,5,0)</f>
        <v>S01</v>
      </c>
      <c r="G1515" s="177" t="str">
        <f>VLOOKUP(H1515,通道基本信息!B:K,8,0)</f>
        <v>H</v>
      </c>
      <c r="H1515" s="177" t="s">
        <v>3053</v>
      </c>
      <c r="I1515" s="177">
        <v>18</v>
      </c>
      <c r="J1515" s="177">
        <v>1.25</v>
      </c>
      <c r="K1515" s="177">
        <v>14211.25</v>
      </c>
      <c r="L1515" s="177">
        <v>14212.5</v>
      </c>
      <c r="M1515" s="177"/>
      <c r="N1515" s="177" t="s">
        <v>3088</v>
      </c>
      <c r="O1515" s="2" t="str">
        <f>VLOOKUP(H1515,通道基本信息!B:L,3,FALSE)</f>
        <v>CS6E</v>
      </c>
    </row>
    <row r="1516" s="2" customFormat="1" ht="13.5" hidden="1" customHeight="1" spans="1:15">
      <c r="A1516" s="177">
        <v>1513</v>
      </c>
      <c r="B1516" s="177" t="str">
        <f t="shared" si="46"/>
        <v>CS6E-R002-24-19</v>
      </c>
      <c r="C1516" s="177" t="str">
        <f t="shared" si="47"/>
        <v>CS6E-RS01-019-H-D</v>
      </c>
      <c r="D1516" s="177" t="s">
        <v>3089</v>
      </c>
      <c r="E1516" s="177" t="str">
        <f>VLOOKUP(H1516,通道基本信息!B:K,6,0)</f>
        <v>R</v>
      </c>
      <c r="F1516" s="177" t="str">
        <f>VLOOKUP(H1516,通道基本信息!B:K,5,0)</f>
        <v>S01</v>
      </c>
      <c r="G1516" s="177" t="str">
        <f>VLOOKUP(H1516,通道基本信息!B:K,8,0)</f>
        <v>H</v>
      </c>
      <c r="H1516" s="177" t="s">
        <v>3053</v>
      </c>
      <c r="I1516" s="177">
        <v>19</v>
      </c>
      <c r="J1516" s="177">
        <v>1.25</v>
      </c>
      <c r="K1516" s="177">
        <v>14212.5</v>
      </c>
      <c r="L1516" s="177">
        <v>14213.75</v>
      </c>
      <c r="M1516" s="177"/>
      <c r="N1516" s="177" t="s">
        <v>3090</v>
      </c>
      <c r="O1516" s="2" t="str">
        <f>VLOOKUP(H1516,通道基本信息!B:L,3,FALSE)</f>
        <v>CS6E</v>
      </c>
    </row>
    <row r="1517" s="2" customFormat="1" ht="13.5" hidden="1" customHeight="1" spans="1:15">
      <c r="A1517" s="177">
        <v>1514</v>
      </c>
      <c r="B1517" s="177" t="str">
        <f t="shared" si="46"/>
        <v>CS6E-R002-24-20</v>
      </c>
      <c r="C1517" s="177" t="str">
        <f t="shared" si="47"/>
        <v>CS6E-RS01-020-H-D</v>
      </c>
      <c r="D1517" s="177" t="s">
        <v>3091</v>
      </c>
      <c r="E1517" s="177" t="str">
        <f>VLOOKUP(H1517,通道基本信息!B:K,6,0)</f>
        <v>R</v>
      </c>
      <c r="F1517" s="177" t="str">
        <f>VLOOKUP(H1517,通道基本信息!B:K,5,0)</f>
        <v>S01</v>
      </c>
      <c r="G1517" s="177" t="str">
        <f>VLOOKUP(H1517,通道基本信息!B:K,8,0)</f>
        <v>H</v>
      </c>
      <c r="H1517" s="177" t="s">
        <v>3053</v>
      </c>
      <c r="I1517" s="177">
        <v>20</v>
      </c>
      <c r="J1517" s="177">
        <v>1.25</v>
      </c>
      <c r="K1517" s="177">
        <v>14213.75</v>
      </c>
      <c r="L1517" s="177">
        <v>14215</v>
      </c>
      <c r="M1517" s="177"/>
      <c r="N1517" s="177" t="s">
        <v>3092</v>
      </c>
      <c r="O1517" s="2" t="str">
        <f>VLOOKUP(H1517,通道基本信息!B:L,3,FALSE)</f>
        <v>CS6E</v>
      </c>
    </row>
    <row r="1518" s="2" customFormat="1" ht="13.5" hidden="1" customHeight="1" spans="1:15">
      <c r="A1518" s="177">
        <v>1515</v>
      </c>
      <c r="B1518" s="177" t="str">
        <f t="shared" si="46"/>
        <v>CS6E-R002-24-21</v>
      </c>
      <c r="C1518" s="177" t="str">
        <f t="shared" si="47"/>
        <v>CS6E-RS01-021-H-D</v>
      </c>
      <c r="D1518" s="177" t="s">
        <v>3093</v>
      </c>
      <c r="E1518" s="177" t="str">
        <f>VLOOKUP(H1518,通道基本信息!B:K,6,0)</f>
        <v>R</v>
      </c>
      <c r="F1518" s="177" t="str">
        <f>VLOOKUP(H1518,通道基本信息!B:K,5,0)</f>
        <v>S01</v>
      </c>
      <c r="G1518" s="177" t="str">
        <f>VLOOKUP(H1518,通道基本信息!B:K,8,0)</f>
        <v>H</v>
      </c>
      <c r="H1518" s="177" t="s">
        <v>3053</v>
      </c>
      <c r="I1518" s="177">
        <v>21</v>
      </c>
      <c r="J1518" s="177">
        <v>1.25</v>
      </c>
      <c r="K1518" s="177">
        <v>14215</v>
      </c>
      <c r="L1518" s="177">
        <v>14216.25</v>
      </c>
      <c r="M1518" s="177"/>
      <c r="N1518" s="177" t="s">
        <v>3094</v>
      </c>
      <c r="O1518" s="2" t="str">
        <f>VLOOKUP(H1518,通道基本信息!B:L,3,FALSE)</f>
        <v>CS6E</v>
      </c>
    </row>
    <row r="1519" s="2" customFormat="1" ht="13.5" hidden="1" customHeight="1" spans="1:15">
      <c r="A1519" s="177">
        <v>1516</v>
      </c>
      <c r="B1519" s="177" t="str">
        <f t="shared" si="46"/>
        <v>CS6E-R002-24-22</v>
      </c>
      <c r="C1519" s="177" t="str">
        <f t="shared" si="47"/>
        <v>CS6E-RS01-022-H-D</v>
      </c>
      <c r="D1519" s="177" t="s">
        <v>3095</v>
      </c>
      <c r="E1519" s="177" t="str">
        <f>VLOOKUP(H1519,通道基本信息!B:K,6,0)</f>
        <v>R</v>
      </c>
      <c r="F1519" s="177" t="str">
        <f>VLOOKUP(H1519,通道基本信息!B:K,5,0)</f>
        <v>S01</v>
      </c>
      <c r="G1519" s="177" t="str">
        <f>VLOOKUP(H1519,通道基本信息!B:K,8,0)</f>
        <v>H</v>
      </c>
      <c r="H1519" s="177" t="s">
        <v>3053</v>
      </c>
      <c r="I1519" s="177">
        <v>22</v>
      </c>
      <c r="J1519" s="177">
        <v>1.25</v>
      </c>
      <c r="K1519" s="177">
        <v>14216.25</v>
      </c>
      <c r="L1519" s="177">
        <v>14217.5</v>
      </c>
      <c r="M1519" s="177"/>
      <c r="N1519" s="177" t="s">
        <v>3096</v>
      </c>
      <c r="O1519" s="2" t="str">
        <f>VLOOKUP(H1519,通道基本信息!B:L,3,FALSE)</f>
        <v>CS6E</v>
      </c>
    </row>
    <row r="1520" s="2" customFormat="1" ht="13.5" hidden="1" customHeight="1" spans="1:15">
      <c r="A1520" s="177">
        <v>1517</v>
      </c>
      <c r="B1520" s="177" t="str">
        <f t="shared" si="46"/>
        <v>CS6E-R002-24-23</v>
      </c>
      <c r="C1520" s="177" t="str">
        <f t="shared" si="47"/>
        <v>CS6E-RS01-023-H-D</v>
      </c>
      <c r="D1520" s="177" t="s">
        <v>3097</v>
      </c>
      <c r="E1520" s="177" t="str">
        <f>VLOOKUP(H1520,通道基本信息!B:K,6,0)</f>
        <v>R</v>
      </c>
      <c r="F1520" s="177" t="str">
        <f>VLOOKUP(H1520,通道基本信息!B:K,5,0)</f>
        <v>S01</v>
      </c>
      <c r="G1520" s="177" t="str">
        <f>VLOOKUP(H1520,通道基本信息!B:K,8,0)</f>
        <v>H</v>
      </c>
      <c r="H1520" s="177" t="s">
        <v>3053</v>
      </c>
      <c r="I1520" s="177">
        <v>23</v>
      </c>
      <c r="J1520" s="177">
        <v>1.25</v>
      </c>
      <c r="K1520" s="177">
        <v>14217.5</v>
      </c>
      <c r="L1520" s="177">
        <v>14218.75</v>
      </c>
      <c r="M1520" s="177"/>
      <c r="N1520" s="177" t="s">
        <v>3098</v>
      </c>
      <c r="O1520" s="2" t="str">
        <f>VLOOKUP(H1520,通道基本信息!B:L,3,FALSE)</f>
        <v>CS6E</v>
      </c>
    </row>
    <row r="1521" s="2" customFormat="1" ht="13.5" hidden="1" customHeight="1" spans="1:15">
      <c r="A1521" s="177">
        <v>1518</v>
      </c>
      <c r="B1521" s="177" t="str">
        <f t="shared" si="46"/>
        <v>CS6E-R002-24-24</v>
      </c>
      <c r="C1521" s="177" t="str">
        <f t="shared" si="47"/>
        <v>CS6E-RS01-024-H-D</v>
      </c>
      <c r="D1521" s="177" t="s">
        <v>3099</v>
      </c>
      <c r="E1521" s="177" t="str">
        <f>VLOOKUP(H1521,通道基本信息!B:K,6,0)</f>
        <v>R</v>
      </c>
      <c r="F1521" s="177" t="str">
        <f>VLOOKUP(H1521,通道基本信息!B:K,5,0)</f>
        <v>S01</v>
      </c>
      <c r="G1521" s="177" t="str">
        <f>VLOOKUP(H1521,通道基本信息!B:K,8,0)</f>
        <v>H</v>
      </c>
      <c r="H1521" s="177" t="s">
        <v>3053</v>
      </c>
      <c r="I1521" s="177">
        <v>24</v>
      </c>
      <c r="J1521" s="177">
        <v>1.25</v>
      </c>
      <c r="K1521" s="177">
        <v>14218.75</v>
      </c>
      <c r="L1521" s="177">
        <v>14220</v>
      </c>
      <c r="M1521" s="177"/>
      <c r="N1521" s="177" t="s">
        <v>3100</v>
      </c>
      <c r="O1521" s="2" t="str">
        <f>VLOOKUP(H1521,通道基本信息!B:L,3,FALSE)</f>
        <v>CS6E</v>
      </c>
    </row>
    <row r="1522" s="2" customFormat="1" ht="13.5" hidden="1" customHeight="1" spans="1:15">
      <c r="A1522" s="177">
        <v>1519</v>
      </c>
      <c r="B1522" s="177" t="str">
        <f t="shared" si="46"/>
        <v>CS6E-R003-1-1</v>
      </c>
      <c r="C1522" s="177" t="str">
        <f t="shared" si="47"/>
        <v>CS6E-RS02-001-H-A</v>
      </c>
      <c r="D1522" s="177" t="s">
        <v>3101</v>
      </c>
      <c r="E1522" s="177" t="str">
        <f>VLOOKUP(H1522,通道基本信息!B:K,6,0)</f>
        <v>R</v>
      </c>
      <c r="F1522" s="177" t="str">
        <f>VLOOKUP(H1522,通道基本信息!B:K,5,0)</f>
        <v>S02</v>
      </c>
      <c r="G1522" s="177" t="str">
        <f>VLOOKUP(H1522,通道基本信息!B:K,8,0)</f>
        <v>H</v>
      </c>
      <c r="H1522" s="177" t="s">
        <v>3102</v>
      </c>
      <c r="I1522" s="177">
        <v>1</v>
      </c>
      <c r="J1522" s="177">
        <v>30</v>
      </c>
      <c r="K1522" s="177">
        <v>14100</v>
      </c>
      <c r="L1522" s="177">
        <v>14130</v>
      </c>
      <c r="M1522" s="177"/>
      <c r="N1522" s="177" t="s">
        <v>3103</v>
      </c>
      <c r="O1522" s="2" t="str">
        <f>VLOOKUP(H1522,通道基本信息!B:L,3,FALSE)</f>
        <v>CS6E</v>
      </c>
    </row>
    <row r="1523" s="2" customFormat="1" ht="13.5" hidden="1" customHeight="1" spans="1:15">
      <c r="A1523" s="177">
        <v>1520</v>
      </c>
      <c r="B1523" s="177" t="str">
        <f t="shared" si="46"/>
        <v>CS6E-R004-24-1</v>
      </c>
      <c r="C1523" s="177" t="str">
        <f t="shared" si="47"/>
        <v>CS6E-RS02-001-H-D</v>
      </c>
      <c r="D1523" s="177" t="s">
        <v>3104</v>
      </c>
      <c r="E1523" s="177" t="str">
        <f>VLOOKUP(H1523,通道基本信息!B:K,6,0)</f>
        <v>R</v>
      </c>
      <c r="F1523" s="177" t="str">
        <f>VLOOKUP(H1523,通道基本信息!B:K,5,0)</f>
        <v>S02</v>
      </c>
      <c r="G1523" s="177" t="str">
        <f>VLOOKUP(H1523,通道基本信息!B:K,8,0)</f>
        <v>H</v>
      </c>
      <c r="H1523" s="177" t="s">
        <v>3105</v>
      </c>
      <c r="I1523" s="177">
        <v>1</v>
      </c>
      <c r="J1523" s="177">
        <v>1.25</v>
      </c>
      <c r="K1523" s="177">
        <v>14100</v>
      </c>
      <c r="L1523" s="177">
        <v>14101.25</v>
      </c>
      <c r="M1523" s="177"/>
      <c r="N1523" s="177" t="s">
        <v>3106</v>
      </c>
      <c r="O1523" s="2" t="str">
        <f>VLOOKUP(H1523,通道基本信息!B:L,3,FALSE)</f>
        <v>CS6E</v>
      </c>
    </row>
    <row r="1524" s="2" customFormat="1" ht="13.5" hidden="1" customHeight="1" spans="1:15">
      <c r="A1524" s="177">
        <v>1521</v>
      </c>
      <c r="B1524" s="177" t="str">
        <f t="shared" si="46"/>
        <v>CS6E-R004-24-2</v>
      </c>
      <c r="C1524" s="177" t="str">
        <f t="shared" si="47"/>
        <v>CS6E-RS02-002-H-D</v>
      </c>
      <c r="D1524" s="177" t="s">
        <v>3107</v>
      </c>
      <c r="E1524" s="177" t="str">
        <f>VLOOKUP(H1524,通道基本信息!B:K,6,0)</f>
        <v>R</v>
      </c>
      <c r="F1524" s="177" t="str">
        <f>VLOOKUP(H1524,通道基本信息!B:K,5,0)</f>
        <v>S02</v>
      </c>
      <c r="G1524" s="177" t="str">
        <f>VLOOKUP(H1524,通道基本信息!B:K,8,0)</f>
        <v>H</v>
      </c>
      <c r="H1524" s="177" t="s">
        <v>3105</v>
      </c>
      <c r="I1524" s="177">
        <v>2</v>
      </c>
      <c r="J1524" s="177">
        <v>1.25</v>
      </c>
      <c r="K1524" s="177">
        <v>14101.25</v>
      </c>
      <c r="L1524" s="177">
        <v>14102.5</v>
      </c>
      <c r="M1524" s="177"/>
      <c r="N1524" s="177" t="s">
        <v>3108</v>
      </c>
      <c r="O1524" s="2" t="str">
        <f>VLOOKUP(H1524,通道基本信息!B:L,3,FALSE)</f>
        <v>CS6E</v>
      </c>
    </row>
    <row r="1525" s="2" customFormat="1" ht="13.5" hidden="1" customHeight="1" spans="1:15">
      <c r="A1525" s="177">
        <v>1522</v>
      </c>
      <c r="B1525" s="177" t="str">
        <f t="shared" si="46"/>
        <v>CS6E-R004-24-3</v>
      </c>
      <c r="C1525" s="177" t="str">
        <f t="shared" si="47"/>
        <v>CS6E-RS02-003-H-D</v>
      </c>
      <c r="D1525" s="177" t="s">
        <v>3109</v>
      </c>
      <c r="E1525" s="177" t="str">
        <f>VLOOKUP(H1525,通道基本信息!B:K,6,0)</f>
        <v>R</v>
      </c>
      <c r="F1525" s="177" t="str">
        <f>VLOOKUP(H1525,通道基本信息!B:K,5,0)</f>
        <v>S02</v>
      </c>
      <c r="G1525" s="177" t="str">
        <f>VLOOKUP(H1525,通道基本信息!B:K,8,0)</f>
        <v>H</v>
      </c>
      <c r="H1525" s="177" t="s">
        <v>3105</v>
      </c>
      <c r="I1525" s="177">
        <v>3</v>
      </c>
      <c r="J1525" s="177">
        <v>1.25</v>
      </c>
      <c r="K1525" s="177">
        <v>14102.5</v>
      </c>
      <c r="L1525" s="177">
        <v>14103.75</v>
      </c>
      <c r="M1525" s="177"/>
      <c r="N1525" s="177" t="s">
        <v>3110</v>
      </c>
      <c r="O1525" s="2" t="str">
        <f>VLOOKUP(H1525,通道基本信息!B:L,3,FALSE)</f>
        <v>CS6E</v>
      </c>
    </row>
    <row r="1526" s="2" customFormat="1" ht="15" hidden="1" spans="1:15">
      <c r="A1526" s="177">
        <v>1523</v>
      </c>
      <c r="B1526" s="177" t="str">
        <f t="shared" si="46"/>
        <v>CS6E-R004-24-4</v>
      </c>
      <c r="C1526" s="177" t="str">
        <f t="shared" si="47"/>
        <v>CS6E-RS02-004-H-D</v>
      </c>
      <c r="D1526" s="177" t="s">
        <v>3111</v>
      </c>
      <c r="E1526" s="177" t="str">
        <f>VLOOKUP(H1526,通道基本信息!B:K,6,0)</f>
        <v>R</v>
      </c>
      <c r="F1526" s="177" t="str">
        <f>VLOOKUP(H1526,通道基本信息!B:K,5,0)</f>
        <v>S02</v>
      </c>
      <c r="G1526" s="177" t="str">
        <f>VLOOKUP(H1526,通道基本信息!B:K,8,0)</f>
        <v>H</v>
      </c>
      <c r="H1526" s="177" t="s">
        <v>3105</v>
      </c>
      <c r="I1526" s="177">
        <v>4</v>
      </c>
      <c r="J1526" s="177">
        <v>1.25</v>
      </c>
      <c r="K1526" s="177">
        <v>14103.75</v>
      </c>
      <c r="L1526" s="177">
        <v>14105</v>
      </c>
      <c r="M1526" s="177"/>
      <c r="N1526" s="177" t="s">
        <v>3112</v>
      </c>
      <c r="O1526" s="2" t="str">
        <f>VLOOKUP(H1526,通道基本信息!B:L,3,FALSE)</f>
        <v>CS6E</v>
      </c>
    </row>
    <row r="1527" s="2" customFormat="1" ht="15" hidden="1" spans="1:15">
      <c r="A1527" s="177">
        <v>1524</v>
      </c>
      <c r="B1527" s="177" t="str">
        <f t="shared" si="46"/>
        <v>CS6E-R004-24-5</v>
      </c>
      <c r="C1527" s="177" t="str">
        <f t="shared" si="47"/>
        <v>CS6E-RS02-005-H-D</v>
      </c>
      <c r="D1527" s="177" t="s">
        <v>3113</v>
      </c>
      <c r="E1527" s="177" t="str">
        <f>VLOOKUP(H1527,通道基本信息!B:K,6,0)</f>
        <v>R</v>
      </c>
      <c r="F1527" s="177" t="str">
        <f>VLOOKUP(H1527,通道基本信息!B:K,5,0)</f>
        <v>S02</v>
      </c>
      <c r="G1527" s="177" t="str">
        <f>VLOOKUP(H1527,通道基本信息!B:K,8,0)</f>
        <v>H</v>
      </c>
      <c r="H1527" s="177" t="s">
        <v>3105</v>
      </c>
      <c r="I1527" s="177">
        <v>5</v>
      </c>
      <c r="J1527" s="177">
        <v>1.25</v>
      </c>
      <c r="K1527" s="177">
        <v>14105</v>
      </c>
      <c r="L1527" s="177">
        <v>14106.25</v>
      </c>
      <c r="M1527" s="177"/>
      <c r="N1527" s="177" t="s">
        <v>3114</v>
      </c>
      <c r="O1527" s="2" t="str">
        <f>VLOOKUP(H1527,通道基本信息!B:L,3,FALSE)</f>
        <v>CS6E</v>
      </c>
    </row>
    <row r="1528" s="2" customFormat="1" ht="15" hidden="1" spans="1:15">
      <c r="A1528" s="177">
        <v>1525</v>
      </c>
      <c r="B1528" s="177" t="str">
        <f t="shared" si="46"/>
        <v>CS6E-R004-24-6</v>
      </c>
      <c r="C1528" s="177" t="str">
        <f t="shared" si="47"/>
        <v>CS6E-RS02-006-H-D</v>
      </c>
      <c r="D1528" s="177" t="s">
        <v>3115</v>
      </c>
      <c r="E1528" s="177" t="str">
        <f>VLOOKUP(H1528,通道基本信息!B:K,6,0)</f>
        <v>R</v>
      </c>
      <c r="F1528" s="177" t="str">
        <f>VLOOKUP(H1528,通道基本信息!B:K,5,0)</f>
        <v>S02</v>
      </c>
      <c r="G1528" s="177" t="str">
        <f>VLOOKUP(H1528,通道基本信息!B:K,8,0)</f>
        <v>H</v>
      </c>
      <c r="H1528" s="177" t="s">
        <v>3105</v>
      </c>
      <c r="I1528" s="177">
        <v>6</v>
      </c>
      <c r="J1528" s="177">
        <v>1.25</v>
      </c>
      <c r="K1528" s="177">
        <v>14106.25</v>
      </c>
      <c r="L1528" s="177">
        <v>14107.5</v>
      </c>
      <c r="M1528" s="177"/>
      <c r="N1528" s="177" t="s">
        <v>3116</v>
      </c>
      <c r="O1528" s="2" t="str">
        <f>VLOOKUP(H1528,通道基本信息!B:L,3,FALSE)</f>
        <v>CS6E</v>
      </c>
    </row>
    <row r="1529" s="2" customFormat="1" ht="15" hidden="1" spans="1:15">
      <c r="A1529" s="177">
        <v>1526</v>
      </c>
      <c r="B1529" s="177" t="str">
        <f t="shared" si="46"/>
        <v>CS6E-R004-24-7</v>
      </c>
      <c r="C1529" s="177" t="str">
        <f t="shared" si="47"/>
        <v>CS6E-RS02-007-H-D</v>
      </c>
      <c r="D1529" s="177" t="s">
        <v>3117</v>
      </c>
      <c r="E1529" s="177" t="str">
        <f>VLOOKUP(H1529,通道基本信息!B:K,6,0)</f>
        <v>R</v>
      </c>
      <c r="F1529" s="177" t="str">
        <f>VLOOKUP(H1529,通道基本信息!B:K,5,0)</f>
        <v>S02</v>
      </c>
      <c r="G1529" s="177" t="str">
        <f>VLOOKUP(H1529,通道基本信息!B:K,8,0)</f>
        <v>H</v>
      </c>
      <c r="H1529" s="177" t="s">
        <v>3105</v>
      </c>
      <c r="I1529" s="177">
        <v>7</v>
      </c>
      <c r="J1529" s="177">
        <v>1.25</v>
      </c>
      <c r="K1529" s="177">
        <v>14107.5</v>
      </c>
      <c r="L1529" s="177">
        <v>14108.75</v>
      </c>
      <c r="M1529" s="177"/>
      <c r="N1529" s="177" t="s">
        <v>3118</v>
      </c>
      <c r="O1529" s="2" t="str">
        <f>VLOOKUP(H1529,通道基本信息!B:L,3,FALSE)</f>
        <v>CS6E</v>
      </c>
    </row>
    <row r="1530" s="2" customFormat="1" ht="15" hidden="1" spans="1:15">
      <c r="A1530" s="177">
        <v>1527</v>
      </c>
      <c r="B1530" s="177" t="str">
        <f t="shared" si="46"/>
        <v>CS6E-R004-24-8</v>
      </c>
      <c r="C1530" s="177" t="str">
        <f t="shared" si="47"/>
        <v>CS6E-RS02-008-H-D</v>
      </c>
      <c r="D1530" s="177" t="s">
        <v>3119</v>
      </c>
      <c r="E1530" s="177" t="str">
        <f>VLOOKUP(H1530,通道基本信息!B:K,6,0)</f>
        <v>R</v>
      </c>
      <c r="F1530" s="177" t="str">
        <f>VLOOKUP(H1530,通道基本信息!B:K,5,0)</f>
        <v>S02</v>
      </c>
      <c r="G1530" s="177" t="str">
        <f>VLOOKUP(H1530,通道基本信息!B:K,8,0)</f>
        <v>H</v>
      </c>
      <c r="H1530" s="177" t="s">
        <v>3105</v>
      </c>
      <c r="I1530" s="177">
        <v>8</v>
      </c>
      <c r="J1530" s="177">
        <v>1.25</v>
      </c>
      <c r="K1530" s="177">
        <v>14108.75</v>
      </c>
      <c r="L1530" s="177">
        <v>14110</v>
      </c>
      <c r="M1530" s="177"/>
      <c r="N1530" s="177" t="s">
        <v>3120</v>
      </c>
      <c r="O1530" s="2" t="str">
        <f>VLOOKUP(H1530,通道基本信息!B:L,3,FALSE)</f>
        <v>CS6E</v>
      </c>
    </row>
    <row r="1531" s="2" customFormat="1" ht="15" hidden="1" spans="1:15">
      <c r="A1531" s="177">
        <v>1528</v>
      </c>
      <c r="B1531" s="177" t="str">
        <f t="shared" si="46"/>
        <v>CS6E-R004-24-9</v>
      </c>
      <c r="C1531" s="177" t="str">
        <f t="shared" si="47"/>
        <v>CS6E-RS02-009-H-D</v>
      </c>
      <c r="D1531" s="177" t="s">
        <v>3121</v>
      </c>
      <c r="E1531" s="177" t="str">
        <f>VLOOKUP(H1531,通道基本信息!B:K,6,0)</f>
        <v>R</v>
      </c>
      <c r="F1531" s="177" t="str">
        <f>VLOOKUP(H1531,通道基本信息!B:K,5,0)</f>
        <v>S02</v>
      </c>
      <c r="G1531" s="177" t="str">
        <f>VLOOKUP(H1531,通道基本信息!B:K,8,0)</f>
        <v>H</v>
      </c>
      <c r="H1531" s="177" t="s">
        <v>3105</v>
      </c>
      <c r="I1531" s="177">
        <v>9</v>
      </c>
      <c r="J1531" s="177">
        <v>1.25</v>
      </c>
      <c r="K1531" s="177">
        <v>14110</v>
      </c>
      <c r="L1531" s="177">
        <v>14111.25</v>
      </c>
      <c r="M1531" s="177"/>
      <c r="N1531" s="177" t="s">
        <v>3122</v>
      </c>
      <c r="O1531" s="2" t="str">
        <f>VLOOKUP(H1531,通道基本信息!B:L,3,FALSE)</f>
        <v>CS6E</v>
      </c>
    </row>
    <row r="1532" s="2" customFormat="1" ht="15" hidden="1" spans="1:15">
      <c r="A1532" s="177">
        <v>1529</v>
      </c>
      <c r="B1532" s="177" t="str">
        <f t="shared" si="46"/>
        <v>CS6E-R004-24-10</v>
      </c>
      <c r="C1532" s="177" t="str">
        <f t="shared" si="47"/>
        <v>CS6E-RS02-010-H-D</v>
      </c>
      <c r="D1532" s="177" t="s">
        <v>3123</v>
      </c>
      <c r="E1532" s="177" t="str">
        <f>VLOOKUP(H1532,通道基本信息!B:K,6,0)</f>
        <v>R</v>
      </c>
      <c r="F1532" s="177" t="str">
        <f>VLOOKUP(H1532,通道基本信息!B:K,5,0)</f>
        <v>S02</v>
      </c>
      <c r="G1532" s="177" t="str">
        <f>VLOOKUP(H1532,通道基本信息!B:K,8,0)</f>
        <v>H</v>
      </c>
      <c r="H1532" s="177" t="s">
        <v>3105</v>
      </c>
      <c r="I1532" s="177">
        <v>10</v>
      </c>
      <c r="J1532" s="177">
        <v>1.25</v>
      </c>
      <c r="K1532" s="177">
        <v>14111.25</v>
      </c>
      <c r="L1532" s="177">
        <v>14112.5</v>
      </c>
      <c r="M1532" s="177"/>
      <c r="N1532" s="177" t="s">
        <v>3124</v>
      </c>
      <c r="O1532" s="2" t="str">
        <f>VLOOKUP(H1532,通道基本信息!B:L,3,FALSE)</f>
        <v>CS6E</v>
      </c>
    </row>
    <row r="1533" s="2" customFormat="1" ht="15" hidden="1" spans="1:15">
      <c r="A1533" s="177">
        <v>1530</v>
      </c>
      <c r="B1533" s="177" t="str">
        <f t="shared" si="46"/>
        <v>CS6E-R004-24-11</v>
      </c>
      <c r="C1533" s="177" t="str">
        <f t="shared" si="47"/>
        <v>CS6E-RS02-011-H-D</v>
      </c>
      <c r="D1533" s="177" t="s">
        <v>3125</v>
      </c>
      <c r="E1533" s="177" t="str">
        <f>VLOOKUP(H1533,通道基本信息!B:K,6,0)</f>
        <v>R</v>
      </c>
      <c r="F1533" s="177" t="str">
        <f>VLOOKUP(H1533,通道基本信息!B:K,5,0)</f>
        <v>S02</v>
      </c>
      <c r="G1533" s="177" t="str">
        <f>VLOOKUP(H1533,通道基本信息!B:K,8,0)</f>
        <v>H</v>
      </c>
      <c r="H1533" s="177" t="s">
        <v>3105</v>
      </c>
      <c r="I1533" s="177">
        <v>11</v>
      </c>
      <c r="J1533" s="177">
        <v>1.25</v>
      </c>
      <c r="K1533" s="177">
        <v>14112.5</v>
      </c>
      <c r="L1533" s="177">
        <v>14113.75</v>
      </c>
      <c r="M1533" s="177"/>
      <c r="N1533" s="177" t="s">
        <v>3126</v>
      </c>
      <c r="O1533" s="2" t="str">
        <f>VLOOKUP(H1533,通道基本信息!B:L,3,FALSE)</f>
        <v>CS6E</v>
      </c>
    </row>
    <row r="1534" s="2" customFormat="1" ht="15" hidden="1" spans="1:15">
      <c r="A1534" s="177">
        <v>1531</v>
      </c>
      <c r="B1534" s="177" t="str">
        <f t="shared" si="46"/>
        <v>CS6E-R004-24-12</v>
      </c>
      <c r="C1534" s="177" t="str">
        <f t="shared" si="47"/>
        <v>CS6E-RS02-012-H-D</v>
      </c>
      <c r="D1534" s="177" t="s">
        <v>3127</v>
      </c>
      <c r="E1534" s="177" t="str">
        <f>VLOOKUP(H1534,通道基本信息!B:K,6,0)</f>
        <v>R</v>
      </c>
      <c r="F1534" s="177" t="str">
        <f>VLOOKUP(H1534,通道基本信息!B:K,5,0)</f>
        <v>S02</v>
      </c>
      <c r="G1534" s="177" t="str">
        <f>VLOOKUP(H1534,通道基本信息!B:K,8,0)</f>
        <v>H</v>
      </c>
      <c r="H1534" s="177" t="s">
        <v>3105</v>
      </c>
      <c r="I1534" s="177">
        <v>12</v>
      </c>
      <c r="J1534" s="177">
        <v>1.25</v>
      </c>
      <c r="K1534" s="177">
        <v>14113.75</v>
      </c>
      <c r="L1534" s="177">
        <v>14115</v>
      </c>
      <c r="M1534" s="177"/>
      <c r="N1534" s="177" t="s">
        <v>3128</v>
      </c>
      <c r="O1534" s="2" t="str">
        <f>VLOOKUP(H1534,通道基本信息!B:L,3,FALSE)</f>
        <v>CS6E</v>
      </c>
    </row>
    <row r="1535" s="2" customFormat="1" ht="15" hidden="1" spans="1:15">
      <c r="A1535" s="177">
        <v>1532</v>
      </c>
      <c r="B1535" s="177" t="str">
        <f t="shared" si="46"/>
        <v>CS6E-R004-24-13</v>
      </c>
      <c r="C1535" s="177" t="str">
        <f t="shared" si="47"/>
        <v>CS6E-RS02-013-H-D</v>
      </c>
      <c r="D1535" s="177" t="s">
        <v>3129</v>
      </c>
      <c r="E1535" s="177" t="str">
        <f>VLOOKUP(H1535,通道基本信息!B:K,6,0)</f>
        <v>R</v>
      </c>
      <c r="F1535" s="177" t="str">
        <f>VLOOKUP(H1535,通道基本信息!B:K,5,0)</f>
        <v>S02</v>
      </c>
      <c r="G1535" s="177" t="str">
        <f>VLOOKUP(H1535,通道基本信息!B:K,8,0)</f>
        <v>H</v>
      </c>
      <c r="H1535" s="177" t="s">
        <v>3105</v>
      </c>
      <c r="I1535" s="177">
        <v>13</v>
      </c>
      <c r="J1535" s="177">
        <v>1.25</v>
      </c>
      <c r="K1535" s="177">
        <v>14115</v>
      </c>
      <c r="L1535" s="177">
        <v>14116.25</v>
      </c>
      <c r="M1535" s="177"/>
      <c r="N1535" s="177" t="s">
        <v>3130</v>
      </c>
      <c r="O1535" s="2" t="str">
        <f>VLOOKUP(H1535,通道基本信息!B:L,3,FALSE)</f>
        <v>CS6E</v>
      </c>
    </row>
    <row r="1536" s="2" customFormat="1" ht="15" hidden="1" spans="1:15">
      <c r="A1536" s="177">
        <v>1533</v>
      </c>
      <c r="B1536" s="177" t="str">
        <f t="shared" si="46"/>
        <v>CS6E-R004-24-14</v>
      </c>
      <c r="C1536" s="177" t="str">
        <f t="shared" si="47"/>
        <v>CS6E-RS02-014-H-D</v>
      </c>
      <c r="D1536" s="177" t="s">
        <v>3131</v>
      </c>
      <c r="E1536" s="177" t="str">
        <f>VLOOKUP(H1536,通道基本信息!B:K,6,0)</f>
        <v>R</v>
      </c>
      <c r="F1536" s="177" t="str">
        <f>VLOOKUP(H1536,通道基本信息!B:K,5,0)</f>
        <v>S02</v>
      </c>
      <c r="G1536" s="177" t="str">
        <f>VLOOKUP(H1536,通道基本信息!B:K,8,0)</f>
        <v>H</v>
      </c>
      <c r="H1536" s="177" t="s">
        <v>3105</v>
      </c>
      <c r="I1536" s="177">
        <v>14</v>
      </c>
      <c r="J1536" s="177">
        <v>1.25</v>
      </c>
      <c r="K1536" s="177">
        <v>14116.25</v>
      </c>
      <c r="L1536" s="177">
        <v>14117.5</v>
      </c>
      <c r="M1536" s="177"/>
      <c r="N1536" s="177" t="s">
        <v>3132</v>
      </c>
      <c r="O1536" s="2" t="str">
        <f>VLOOKUP(H1536,通道基本信息!B:L,3,FALSE)</f>
        <v>CS6E</v>
      </c>
    </row>
    <row r="1537" s="2" customFormat="1" ht="15" hidden="1" spans="1:15">
      <c r="A1537" s="177">
        <v>1534</v>
      </c>
      <c r="B1537" s="177" t="str">
        <f t="shared" ref="B1537:B1600" si="48">H1537&amp;"-"&amp;I1537</f>
        <v>CS6E-R004-24-15</v>
      </c>
      <c r="C1537" s="177" t="str">
        <f t="shared" si="47"/>
        <v>CS6E-RS02-015-H-D</v>
      </c>
      <c r="D1537" s="177" t="s">
        <v>3133</v>
      </c>
      <c r="E1537" s="177" t="str">
        <f>VLOOKUP(H1537,通道基本信息!B:K,6,0)</f>
        <v>R</v>
      </c>
      <c r="F1537" s="177" t="str">
        <f>VLOOKUP(H1537,通道基本信息!B:K,5,0)</f>
        <v>S02</v>
      </c>
      <c r="G1537" s="177" t="str">
        <f>VLOOKUP(H1537,通道基本信息!B:K,8,0)</f>
        <v>H</v>
      </c>
      <c r="H1537" s="177" t="s">
        <v>3105</v>
      </c>
      <c r="I1537" s="177">
        <v>15</v>
      </c>
      <c r="J1537" s="177">
        <v>1.25</v>
      </c>
      <c r="K1537" s="177">
        <v>14117.5</v>
      </c>
      <c r="L1537" s="177">
        <v>14118.75</v>
      </c>
      <c r="M1537" s="177"/>
      <c r="N1537" s="177" t="s">
        <v>3134</v>
      </c>
      <c r="O1537" s="2" t="str">
        <f>VLOOKUP(H1537,通道基本信息!B:L,3,FALSE)</f>
        <v>CS6E</v>
      </c>
    </row>
    <row r="1538" s="2" customFormat="1" ht="15" hidden="1" spans="1:15">
      <c r="A1538" s="177">
        <v>1535</v>
      </c>
      <c r="B1538" s="177" t="str">
        <f t="shared" si="48"/>
        <v>CS6E-R004-24-16</v>
      </c>
      <c r="C1538" s="177" t="str">
        <f t="shared" si="47"/>
        <v>CS6E-RS02-016-H-D</v>
      </c>
      <c r="D1538" s="177" t="s">
        <v>3135</v>
      </c>
      <c r="E1538" s="177" t="str">
        <f>VLOOKUP(H1538,通道基本信息!B:K,6,0)</f>
        <v>R</v>
      </c>
      <c r="F1538" s="177" t="str">
        <f>VLOOKUP(H1538,通道基本信息!B:K,5,0)</f>
        <v>S02</v>
      </c>
      <c r="G1538" s="177" t="str">
        <f>VLOOKUP(H1538,通道基本信息!B:K,8,0)</f>
        <v>H</v>
      </c>
      <c r="H1538" s="177" t="s">
        <v>3105</v>
      </c>
      <c r="I1538" s="177">
        <v>16</v>
      </c>
      <c r="J1538" s="177">
        <v>1.25</v>
      </c>
      <c r="K1538" s="177">
        <v>14118.75</v>
      </c>
      <c r="L1538" s="177">
        <v>14120</v>
      </c>
      <c r="M1538" s="177"/>
      <c r="N1538" s="177" t="s">
        <v>3136</v>
      </c>
      <c r="O1538" s="2" t="str">
        <f>VLOOKUP(H1538,通道基本信息!B:L,3,FALSE)</f>
        <v>CS6E</v>
      </c>
    </row>
    <row r="1539" s="2" customFormat="1" ht="15" hidden="1" spans="1:15">
      <c r="A1539" s="177">
        <v>1536</v>
      </c>
      <c r="B1539" s="177" t="str">
        <f t="shared" si="48"/>
        <v>CS6E-R004-24-17</v>
      </c>
      <c r="C1539" s="177" t="str">
        <f t="shared" si="47"/>
        <v>CS6E-RS02-017-H-D</v>
      </c>
      <c r="D1539" s="177" t="s">
        <v>3137</v>
      </c>
      <c r="E1539" s="177" t="str">
        <f>VLOOKUP(H1539,通道基本信息!B:K,6,0)</f>
        <v>R</v>
      </c>
      <c r="F1539" s="177" t="str">
        <f>VLOOKUP(H1539,通道基本信息!B:K,5,0)</f>
        <v>S02</v>
      </c>
      <c r="G1539" s="177" t="str">
        <f>VLOOKUP(H1539,通道基本信息!B:K,8,0)</f>
        <v>H</v>
      </c>
      <c r="H1539" s="177" t="s">
        <v>3105</v>
      </c>
      <c r="I1539" s="177">
        <v>17</v>
      </c>
      <c r="J1539" s="177">
        <v>1.25</v>
      </c>
      <c r="K1539" s="177">
        <v>14120</v>
      </c>
      <c r="L1539" s="177">
        <v>14121.25</v>
      </c>
      <c r="M1539" s="177"/>
      <c r="N1539" s="177" t="s">
        <v>3138</v>
      </c>
      <c r="O1539" s="2" t="str">
        <f>VLOOKUP(H1539,通道基本信息!B:L,3,FALSE)</f>
        <v>CS6E</v>
      </c>
    </row>
    <row r="1540" s="2" customFormat="1" ht="15" hidden="1" spans="1:15">
      <c r="A1540" s="177">
        <v>1537</v>
      </c>
      <c r="B1540" s="177" t="str">
        <f t="shared" si="48"/>
        <v>CS6E-R004-24-18</v>
      </c>
      <c r="C1540" s="177" t="str">
        <f t="shared" ref="C1540:C1603" si="49">O1540&amp;"-"&amp;D1540</f>
        <v>CS6E-RS02-018-H-D</v>
      </c>
      <c r="D1540" s="177" t="s">
        <v>3139</v>
      </c>
      <c r="E1540" s="177" t="str">
        <f>VLOOKUP(H1540,通道基本信息!B:K,6,0)</f>
        <v>R</v>
      </c>
      <c r="F1540" s="177" t="str">
        <f>VLOOKUP(H1540,通道基本信息!B:K,5,0)</f>
        <v>S02</v>
      </c>
      <c r="G1540" s="177" t="str">
        <f>VLOOKUP(H1540,通道基本信息!B:K,8,0)</f>
        <v>H</v>
      </c>
      <c r="H1540" s="177" t="s">
        <v>3105</v>
      </c>
      <c r="I1540" s="177">
        <v>18</v>
      </c>
      <c r="J1540" s="177">
        <v>1.25</v>
      </c>
      <c r="K1540" s="177">
        <v>14121.25</v>
      </c>
      <c r="L1540" s="177">
        <v>14122.5</v>
      </c>
      <c r="M1540" s="177"/>
      <c r="N1540" s="177" t="s">
        <v>3140</v>
      </c>
      <c r="O1540" s="2" t="str">
        <f>VLOOKUP(H1540,通道基本信息!B:L,3,FALSE)</f>
        <v>CS6E</v>
      </c>
    </row>
    <row r="1541" s="2" customFormat="1" ht="15" hidden="1" spans="1:15">
      <c r="A1541" s="177">
        <v>1538</v>
      </c>
      <c r="B1541" s="177" t="str">
        <f t="shared" si="48"/>
        <v>CS6E-R004-24-19</v>
      </c>
      <c r="C1541" s="177" t="str">
        <f t="shared" si="49"/>
        <v>CS6E-RS02-019-H-D</v>
      </c>
      <c r="D1541" s="177" t="s">
        <v>3141</v>
      </c>
      <c r="E1541" s="177" t="str">
        <f>VLOOKUP(H1541,通道基本信息!B:K,6,0)</f>
        <v>R</v>
      </c>
      <c r="F1541" s="177" t="str">
        <f>VLOOKUP(H1541,通道基本信息!B:K,5,0)</f>
        <v>S02</v>
      </c>
      <c r="G1541" s="177" t="str">
        <f>VLOOKUP(H1541,通道基本信息!B:K,8,0)</f>
        <v>H</v>
      </c>
      <c r="H1541" s="177" t="s">
        <v>3105</v>
      </c>
      <c r="I1541" s="177">
        <v>19</v>
      </c>
      <c r="J1541" s="177">
        <v>1.25</v>
      </c>
      <c r="K1541" s="177">
        <v>14122.5</v>
      </c>
      <c r="L1541" s="177">
        <v>14123.75</v>
      </c>
      <c r="M1541" s="177"/>
      <c r="N1541" s="177" t="s">
        <v>3142</v>
      </c>
      <c r="O1541" s="2" t="str">
        <f>VLOOKUP(H1541,通道基本信息!B:L,3,FALSE)</f>
        <v>CS6E</v>
      </c>
    </row>
    <row r="1542" s="2" customFormat="1" ht="15" hidden="1" spans="1:15">
      <c r="A1542" s="177">
        <v>1539</v>
      </c>
      <c r="B1542" s="177" t="str">
        <f t="shared" si="48"/>
        <v>CS6E-R004-24-20</v>
      </c>
      <c r="C1542" s="177" t="str">
        <f t="shared" si="49"/>
        <v>CS6E-RS02-020-H-D</v>
      </c>
      <c r="D1542" s="177" t="s">
        <v>3143</v>
      </c>
      <c r="E1542" s="177" t="str">
        <f>VLOOKUP(H1542,通道基本信息!B:K,6,0)</f>
        <v>R</v>
      </c>
      <c r="F1542" s="177" t="str">
        <f>VLOOKUP(H1542,通道基本信息!B:K,5,0)</f>
        <v>S02</v>
      </c>
      <c r="G1542" s="177" t="str">
        <f>VLOOKUP(H1542,通道基本信息!B:K,8,0)</f>
        <v>H</v>
      </c>
      <c r="H1542" s="177" t="s">
        <v>3105</v>
      </c>
      <c r="I1542" s="177">
        <v>20</v>
      </c>
      <c r="J1542" s="177">
        <v>1.25</v>
      </c>
      <c r="K1542" s="177">
        <v>14123.75</v>
      </c>
      <c r="L1542" s="177">
        <v>14125</v>
      </c>
      <c r="M1542" s="177"/>
      <c r="N1542" s="177" t="s">
        <v>3144</v>
      </c>
      <c r="O1542" s="2" t="str">
        <f>VLOOKUP(H1542,通道基本信息!B:L,3,FALSE)</f>
        <v>CS6E</v>
      </c>
    </row>
    <row r="1543" s="2" customFormat="1" ht="15" hidden="1" spans="1:15">
      <c r="A1543" s="177">
        <v>1540</v>
      </c>
      <c r="B1543" s="177" t="str">
        <f t="shared" si="48"/>
        <v>CS6E-R004-24-21</v>
      </c>
      <c r="C1543" s="177" t="str">
        <f t="shared" si="49"/>
        <v>CS6E-RS02-021-H-D</v>
      </c>
      <c r="D1543" s="177" t="s">
        <v>3145</v>
      </c>
      <c r="E1543" s="177" t="str">
        <f>VLOOKUP(H1543,通道基本信息!B:K,6,0)</f>
        <v>R</v>
      </c>
      <c r="F1543" s="177" t="str">
        <f>VLOOKUP(H1543,通道基本信息!B:K,5,0)</f>
        <v>S02</v>
      </c>
      <c r="G1543" s="177" t="str">
        <f>VLOOKUP(H1543,通道基本信息!B:K,8,0)</f>
        <v>H</v>
      </c>
      <c r="H1543" s="177" t="s">
        <v>3105</v>
      </c>
      <c r="I1543" s="177">
        <v>21</v>
      </c>
      <c r="J1543" s="177">
        <v>1.25</v>
      </c>
      <c r="K1543" s="177">
        <v>14125</v>
      </c>
      <c r="L1543" s="177">
        <v>14126.25</v>
      </c>
      <c r="M1543" s="177"/>
      <c r="N1543" s="177" t="s">
        <v>3146</v>
      </c>
      <c r="O1543" s="2" t="str">
        <f>VLOOKUP(H1543,通道基本信息!B:L,3,FALSE)</f>
        <v>CS6E</v>
      </c>
    </row>
    <row r="1544" s="2" customFormat="1" ht="15" hidden="1" spans="1:15">
      <c r="A1544" s="177">
        <v>1541</v>
      </c>
      <c r="B1544" s="177" t="str">
        <f t="shared" si="48"/>
        <v>CS6E-R004-24-22</v>
      </c>
      <c r="C1544" s="177" t="str">
        <f t="shared" si="49"/>
        <v>CS6E-RS02-022-H-D</v>
      </c>
      <c r="D1544" s="177" t="s">
        <v>3147</v>
      </c>
      <c r="E1544" s="177" t="str">
        <f>VLOOKUP(H1544,通道基本信息!B:K,6,0)</f>
        <v>R</v>
      </c>
      <c r="F1544" s="177" t="str">
        <f>VLOOKUP(H1544,通道基本信息!B:K,5,0)</f>
        <v>S02</v>
      </c>
      <c r="G1544" s="177" t="str">
        <f>VLOOKUP(H1544,通道基本信息!B:K,8,0)</f>
        <v>H</v>
      </c>
      <c r="H1544" s="177" t="s">
        <v>3105</v>
      </c>
      <c r="I1544" s="177">
        <v>22</v>
      </c>
      <c r="J1544" s="177">
        <v>1.25</v>
      </c>
      <c r="K1544" s="177">
        <v>14126.25</v>
      </c>
      <c r="L1544" s="177">
        <v>14127.5</v>
      </c>
      <c r="M1544" s="177"/>
      <c r="N1544" s="177" t="s">
        <v>3148</v>
      </c>
      <c r="O1544" s="2" t="str">
        <f>VLOOKUP(H1544,通道基本信息!B:L,3,FALSE)</f>
        <v>CS6E</v>
      </c>
    </row>
    <row r="1545" s="2" customFormat="1" ht="15" hidden="1" spans="1:15">
      <c r="A1545" s="177">
        <v>1542</v>
      </c>
      <c r="B1545" s="177" t="str">
        <f t="shared" si="48"/>
        <v>CS6E-R004-24-23</v>
      </c>
      <c r="C1545" s="177" t="str">
        <f t="shared" si="49"/>
        <v>CS6E-RS02-023-H-D</v>
      </c>
      <c r="D1545" s="177" t="s">
        <v>3149</v>
      </c>
      <c r="E1545" s="177" t="str">
        <f>VLOOKUP(H1545,通道基本信息!B:K,6,0)</f>
        <v>R</v>
      </c>
      <c r="F1545" s="177" t="str">
        <f>VLOOKUP(H1545,通道基本信息!B:K,5,0)</f>
        <v>S02</v>
      </c>
      <c r="G1545" s="177" t="str">
        <f>VLOOKUP(H1545,通道基本信息!B:K,8,0)</f>
        <v>H</v>
      </c>
      <c r="H1545" s="177" t="s">
        <v>3105</v>
      </c>
      <c r="I1545" s="177">
        <v>23</v>
      </c>
      <c r="J1545" s="177">
        <v>1.25</v>
      </c>
      <c r="K1545" s="177">
        <v>14127.5</v>
      </c>
      <c r="L1545" s="177">
        <v>14128.75</v>
      </c>
      <c r="M1545" s="177"/>
      <c r="N1545" s="177" t="s">
        <v>3150</v>
      </c>
      <c r="O1545" s="2" t="str">
        <f>VLOOKUP(H1545,通道基本信息!B:L,3,FALSE)</f>
        <v>CS6E</v>
      </c>
    </row>
    <row r="1546" s="2" customFormat="1" ht="15" hidden="1" spans="1:15">
      <c r="A1546" s="177">
        <v>1543</v>
      </c>
      <c r="B1546" s="177" t="str">
        <f t="shared" si="48"/>
        <v>CS6E-R004-24-24</v>
      </c>
      <c r="C1546" s="177" t="str">
        <f t="shared" si="49"/>
        <v>CS6E-RS02-024-H-D</v>
      </c>
      <c r="D1546" s="177" t="s">
        <v>3151</v>
      </c>
      <c r="E1546" s="177" t="str">
        <f>VLOOKUP(H1546,通道基本信息!B:K,6,0)</f>
        <v>R</v>
      </c>
      <c r="F1546" s="177" t="str">
        <f>VLOOKUP(H1546,通道基本信息!B:K,5,0)</f>
        <v>S02</v>
      </c>
      <c r="G1546" s="177" t="str">
        <f>VLOOKUP(H1546,通道基本信息!B:K,8,0)</f>
        <v>H</v>
      </c>
      <c r="H1546" s="177" t="s">
        <v>3105</v>
      </c>
      <c r="I1546" s="177">
        <v>24</v>
      </c>
      <c r="J1546" s="177">
        <v>1.25</v>
      </c>
      <c r="K1546" s="177">
        <v>14128.75</v>
      </c>
      <c r="L1546" s="177">
        <v>14130</v>
      </c>
      <c r="M1546" s="177"/>
      <c r="N1546" s="177" t="s">
        <v>3152</v>
      </c>
      <c r="O1546" s="2" t="str">
        <f>VLOOKUP(H1546,通道基本信息!B:L,3,FALSE)</f>
        <v>CS6E</v>
      </c>
    </row>
    <row r="1547" s="2" customFormat="1" ht="15" hidden="1" spans="1:15">
      <c r="A1547" s="177">
        <v>1544</v>
      </c>
      <c r="B1547" s="177" t="str">
        <f t="shared" si="48"/>
        <v>CS6E-R005-1-1</v>
      </c>
      <c r="C1547" s="177" t="str">
        <f t="shared" si="49"/>
        <v>CS6E-RS03-001-H-A</v>
      </c>
      <c r="D1547" s="177" t="s">
        <v>3153</v>
      </c>
      <c r="E1547" s="177" t="str">
        <f>VLOOKUP(H1547,通道基本信息!B:K,6,0)</f>
        <v>R</v>
      </c>
      <c r="F1547" s="177" t="str">
        <f>VLOOKUP(H1547,通道基本信息!B:K,5,0)</f>
        <v>S03</v>
      </c>
      <c r="G1547" s="177" t="str">
        <f>VLOOKUP(H1547,通道基本信息!B:K,8,0)</f>
        <v>H</v>
      </c>
      <c r="H1547" s="177" t="s">
        <v>3154</v>
      </c>
      <c r="I1547" s="177">
        <v>1</v>
      </c>
      <c r="J1547" s="177">
        <v>35</v>
      </c>
      <c r="K1547" s="177">
        <v>14135</v>
      </c>
      <c r="L1547" s="177">
        <v>14170</v>
      </c>
      <c r="M1547" s="177"/>
      <c r="N1547" s="177" t="s">
        <v>3155</v>
      </c>
      <c r="O1547" s="2" t="str">
        <f>VLOOKUP(H1547,通道基本信息!B:L,3,FALSE)</f>
        <v>CS6E</v>
      </c>
    </row>
    <row r="1548" s="2" customFormat="1" ht="15" hidden="1" spans="1:15">
      <c r="A1548" s="177">
        <v>1545</v>
      </c>
      <c r="B1548" s="177" t="str">
        <f t="shared" si="48"/>
        <v>CS6E-R006-28-1</v>
      </c>
      <c r="C1548" s="177" t="str">
        <f t="shared" si="49"/>
        <v>CS6E-RS03-001-H-D</v>
      </c>
      <c r="D1548" s="177" t="s">
        <v>3156</v>
      </c>
      <c r="E1548" s="177" t="str">
        <f>VLOOKUP(H1548,通道基本信息!B:K,6,0)</f>
        <v>R</v>
      </c>
      <c r="F1548" s="177" t="str">
        <f>VLOOKUP(H1548,通道基本信息!B:K,5,0)</f>
        <v>S03</v>
      </c>
      <c r="G1548" s="177" t="str">
        <f>VLOOKUP(H1548,通道基本信息!B:K,8,0)</f>
        <v>H</v>
      </c>
      <c r="H1548" s="177" t="s">
        <v>3157</v>
      </c>
      <c r="I1548" s="177">
        <v>1</v>
      </c>
      <c r="J1548" s="177">
        <v>1.25</v>
      </c>
      <c r="K1548" s="177">
        <v>14135</v>
      </c>
      <c r="L1548" s="177">
        <v>14136.25</v>
      </c>
      <c r="M1548" s="177"/>
      <c r="N1548" s="177" t="s">
        <v>3158</v>
      </c>
      <c r="O1548" s="2" t="str">
        <f>VLOOKUP(H1548,通道基本信息!B:L,3,FALSE)</f>
        <v>CS6E</v>
      </c>
    </row>
    <row r="1549" s="2" customFormat="1" ht="15" hidden="1" spans="1:15">
      <c r="A1549" s="177">
        <v>1546</v>
      </c>
      <c r="B1549" s="177" t="str">
        <f t="shared" si="48"/>
        <v>CS6E-R006-28-2</v>
      </c>
      <c r="C1549" s="177" t="str">
        <f t="shared" si="49"/>
        <v>CS6E-RS03-002-H-D</v>
      </c>
      <c r="D1549" s="177" t="s">
        <v>3159</v>
      </c>
      <c r="E1549" s="177" t="str">
        <f>VLOOKUP(H1549,通道基本信息!B:K,6,0)</f>
        <v>R</v>
      </c>
      <c r="F1549" s="177" t="str">
        <f>VLOOKUP(H1549,通道基本信息!B:K,5,0)</f>
        <v>S03</v>
      </c>
      <c r="G1549" s="177" t="str">
        <f>VLOOKUP(H1549,通道基本信息!B:K,8,0)</f>
        <v>H</v>
      </c>
      <c r="H1549" s="177" t="s">
        <v>3157</v>
      </c>
      <c r="I1549" s="177">
        <v>2</v>
      </c>
      <c r="J1549" s="177">
        <v>1.25</v>
      </c>
      <c r="K1549" s="177">
        <v>14136.25</v>
      </c>
      <c r="L1549" s="177">
        <v>14137.5</v>
      </c>
      <c r="M1549" s="177"/>
      <c r="N1549" s="177" t="s">
        <v>3160</v>
      </c>
      <c r="O1549" s="2" t="str">
        <f>VLOOKUP(H1549,通道基本信息!B:L,3,FALSE)</f>
        <v>CS6E</v>
      </c>
    </row>
    <row r="1550" s="2" customFormat="1" ht="15" hidden="1" spans="1:15">
      <c r="A1550" s="177">
        <v>1547</v>
      </c>
      <c r="B1550" s="177" t="str">
        <f t="shared" si="48"/>
        <v>CS6E-R006-28-3</v>
      </c>
      <c r="C1550" s="177" t="str">
        <f t="shared" si="49"/>
        <v>CS6E-RS03-003-H-D</v>
      </c>
      <c r="D1550" s="177" t="s">
        <v>3161</v>
      </c>
      <c r="E1550" s="177" t="str">
        <f>VLOOKUP(H1550,通道基本信息!B:K,6,0)</f>
        <v>R</v>
      </c>
      <c r="F1550" s="177" t="str">
        <f>VLOOKUP(H1550,通道基本信息!B:K,5,0)</f>
        <v>S03</v>
      </c>
      <c r="G1550" s="177" t="str">
        <f>VLOOKUP(H1550,通道基本信息!B:K,8,0)</f>
        <v>H</v>
      </c>
      <c r="H1550" s="177" t="s">
        <v>3157</v>
      </c>
      <c r="I1550" s="177">
        <v>3</v>
      </c>
      <c r="J1550" s="177">
        <v>1.25</v>
      </c>
      <c r="K1550" s="177">
        <v>14137.5</v>
      </c>
      <c r="L1550" s="177">
        <v>14138.75</v>
      </c>
      <c r="M1550" s="177"/>
      <c r="N1550" s="177" t="s">
        <v>3162</v>
      </c>
      <c r="O1550" s="2" t="str">
        <f>VLOOKUP(H1550,通道基本信息!B:L,3,FALSE)</f>
        <v>CS6E</v>
      </c>
    </row>
    <row r="1551" s="2" customFormat="1" ht="15" hidden="1" spans="1:15">
      <c r="A1551" s="177">
        <v>1548</v>
      </c>
      <c r="B1551" s="177" t="str">
        <f t="shared" si="48"/>
        <v>CS6E-R006-28-4</v>
      </c>
      <c r="C1551" s="177" t="str">
        <f t="shared" si="49"/>
        <v>CS6E-RS03-004-H-D</v>
      </c>
      <c r="D1551" s="177" t="s">
        <v>3163</v>
      </c>
      <c r="E1551" s="177" t="str">
        <f>VLOOKUP(H1551,通道基本信息!B:K,6,0)</f>
        <v>R</v>
      </c>
      <c r="F1551" s="177" t="str">
        <f>VLOOKUP(H1551,通道基本信息!B:K,5,0)</f>
        <v>S03</v>
      </c>
      <c r="G1551" s="177" t="str">
        <f>VLOOKUP(H1551,通道基本信息!B:K,8,0)</f>
        <v>H</v>
      </c>
      <c r="H1551" s="177" t="s">
        <v>3157</v>
      </c>
      <c r="I1551" s="177">
        <v>4</v>
      </c>
      <c r="J1551" s="177">
        <v>1.25</v>
      </c>
      <c r="K1551" s="177">
        <v>14138.75</v>
      </c>
      <c r="L1551" s="177">
        <v>14140</v>
      </c>
      <c r="M1551" s="177"/>
      <c r="N1551" s="177" t="s">
        <v>3164</v>
      </c>
      <c r="O1551" s="2" t="str">
        <f>VLOOKUP(H1551,通道基本信息!B:L,3,FALSE)</f>
        <v>CS6E</v>
      </c>
    </row>
    <row r="1552" s="2" customFormat="1" ht="15" hidden="1" spans="1:15">
      <c r="A1552" s="177">
        <v>1549</v>
      </c>
      <c r="B1552" s="177" t="str">
        <f t="shared" si="48"/>
        <v>CS6E-R006-28-5</v>
      </c>
      <c r="C1552" s="177" t="str">
        <f t="shared" si="49"/>
        <v>CS6E-RS03-005-H-D</v>
      </c>
      <c r="D1552" s="177" t="s">
        <v>3165</v>
      </c>
      <c r="E1552" s="177" t="str">
        <f>VLOOKUP(H1552,通道基本信息!B:K,6,0)</f>
        <v>R</v>
      </c>
      <c r="F1552" s="177" t="str">
        <f>VLOOKUP(H1552,通道基本信息!B:K,5,0)</f>
        <v>S03</v>
      </c>
      <c r="G1552" s="177" t="str">
        <f>VLOOKUP(H1552,通道基本信息!B:K,8,0)</f>
        <v>H</v>
      </c>
      <c r="H1552" s="177" t="s">
        <v>3157</v>
      </c>
      <c r="I1552" s="177">
        <v>5</v>
      </c>
      <c r="J1552" s="177">
        <v>1.25</v>
      </c>
      <c r="K1552" s="177">
        <v>14140</v>
      </c>
      <c r="L1552" s="177">
        <v>14141.25</v>
      </c>
      <c r="M1552" s="177"/>
      <c r="N1552" s="177" t="s">
        <v>3166</v>
      </c>
      <c r="O1552" s="2" t="str">
        <f>VLOOKUP(H1552,通道基本信息!B:L,3,FALSE)</f>
        <v>CS6E</v>
      </c>
    </row>
    <row r="1553" s="2" customFormat="1" ht="15" hidden="1" spans="1:15">
      <c r="A1553" s="177">
        <v>1550</v>
      </c>
      <c r="B1553" s="177" t="str">
        <f t="shared" si="48"/>
        <v>CS6E-R006-28-6</v>
      </c>
      <c r="C1553" s="177" t="str">
        <f t="shared" si="49"/>
        <v>CS6E-RS03-006-H-D</v>
      </c>
      <c r="D1553" s="177" t="s">
        <v>3167</v>
      </c>
      <c r="E1553" s="177" t="str">
        <f>VLOOKUP(H1553,通道基本信息!B:K,6,0)</f>
        <v>R</v>
      </c>
      <c r="F1553" s="177" t="str">
        <f>VLOOKUP(H1553,通道基本信息!B:K,5,0)</f>
        <v>S03</v>
      </c>
      <c r="G1553" s="177" t="str">
        <f>VLOOKUP(H1553,通道基本信息!B:K,8,0)</f>
        <v>H</v>
      </c>
      <c r="H1553" s="177" t="s">
        <v>3157</v>
      </c>
      <c r="I1553" s="177">
        <v>6</v>
      </c>
      <c r="J1553" s="177">
        <v>1.25</v>
      </c>
      <c r="K1553" s="177">
        <v>14141.25</v>
      </c>
      <c r="L1553" s="177">
        <v>14142.5</v>
      </c>
      <c r="M1553" s="177"/>
      <c r="N1553" s="177" t="s">
        <v>3168</v>
      </c>
      <c r="O1553" s="2" t="str">
        <f>VLOOKUP(H1553,通道基本信息!B:L,3,FALSE)</f>
        <v>CS6E</v>
      </c>
    </row>
    <row r="1554" s="2" customFormat="1" ht="15" hidden="1" spans="1:15">
      <c r="A1554" s="177">
        <v>1551</v>
      </c>
      <c r="B1554" s="177" t="str">
        <f t="shared" si="48"/>
        <v>CS6E-R006-28-7</v>
      </c>
      <c r="C1554" s="177" t="str">
        <f t="shared" si="49"/>
        <v>CS6E-RS03-007-H-D</v>
      </c>
      <c r="D1554" s="177" t="s">
        <v>3169</v>
      </c>
      <c r="E1554" s="177" t="str">
        <f>VLOOKUP(H1554,通道基本信息!B:K,6,0)</f>
        <v>R</v>
      </c>
      <c r="F1554" s="177" t="str">
        <f>VLOOKUP(H1554,通道基本信息!B:K,5,0)</f>
        <v>S03</v>
      </c>
      <c r="G1554" s="177" t="str">
        <f>VLOOKUP(H1554,通道基本信息!B:K,8,0)</f>
        <v>H</v>
      </c>
      <c r="H1554" s="177" t="s">
        <v>3157</v>
      </c>
      <c r="I1554" s="177">
        <v>7</v>
      </c>
      <c r="J1554" s="177">
        <v>1.25</v>
      </c>
      <c r="K1554" s="177">
        <v>14142.5</v>
      </c>
      <c r="L1554" s="177">
        <v>14143.75</v>
      </c>
      <c r="M1554" s="177"/>
      <c r="N1554" s="177" t="s">
        <v>3170</v>
      </c>
      <c r="O1554" s="2" t="str">
        <f>VLOOKUP(H1554,通道基本信息!B:L,3,FALSE)</f>
        <v>CS6E</v>
      </c>
    </row>
    <row r="1555" s="2" customFormat="1" ht="15" hidden="1" spans="1:15">
      <c r="A1555" s="177">
        <v>1552</v>
      </c>
      <c r="B1555" s="177" t="str">
        <f t="shared" si="48"/>
        <v>CS6E-R006-28-8</v>
      </c>
      <c r="C1555" s="177" t="str">
        <f t="shared" si="49"/>
        <v>CS6E-RS03-008-H-D</v>
      </c>
      <c r="D1555" s="177" t="s">
        <v>3171</v>
      </c>
      <c r="E1555" s="177" t="str">
        <f>VLOOKUP(H1555,通道基本信息!B:K,6,0)</f>
        <v>R</v>
      </c>
      <c r="F1555" s="177" t="str">
        <f>VLOOKUP(H1555,通道基本信息!B:K,5,0)</f>
        <v>S03</v>
      </c>
      <c r="G1555" s="177" t="str">
        <f>VLOOKUP(H1555,通道基本信息!B:K,8,0)</f>
        <v>H</v>
      </c>
      <c r="H1555" s="177" t="s">
        <v>3157</v>
      </c>
      <c r="I1555" s="177">
        <v>8</v>
      </c>
      <c r="J1555" s="177">
        <v>1.25</v>
      </c>
      <c r="K1555" s="177">
        <v>14143.75</v>
      </c>
      <c r="L1555" s="177">
        <v>14145</v>
      </c>
      <c r="M1555" s="177"/>
      <c r="N1555" s="177" t="s">
        <v>3172</v>
      </c>
      <c r="O1555" s="2" t="str">
        <f>VLOOKUP(H1555,通道基本信息!B:L,3,FALSE)</f>
        <v>CS6E</v>
      </c>
    </row>
    <row r="1556" s="2" customFormat="1" ht="15" hidden="1" spans="1:15">
      <c r="A1556" s="177">
        <v>1553</v>
      </c>
      <c r="B1556" s="177" t="str">
        <f t="shared" si="48"/>
        <v>CS6E-R006-28-9</v>
      </c>
      <c r="C1556" s="177" t="str">
        <f t="shared" si="49"/>
        <v>CS6E-RS03-009-H-D</v>
      </c>
      <c r="D1556" s="177" t="s">
        <v>3173</v>
      </c>
      <c r="E1556" s="177" t="str">
        <f>VLOOKUP(H1556,通道基本信息!B:K,6,0)</f>
        <v>R</v>
      </c>
      <c r="F1556" s="177" t="str">
        <f>VLOOKUP(H1556,通道基本信息!B:K,5,0)</f>
        <v>S03</v>
      </c>
      <c r="G1556" s="177" t="str">
        <f>VLOOKUP(H1556,通道基本信息!B:K,8,0)</f>
        <v>H</v>
      </c>
      <c r="H1556" s="177" t="s">
        <v>3157</v>
      </c>
      <c r="I1556" s="177">
        <v>9</v>
      </c>
      <c r="J1556" s="177">
        <v>1.25</v>
      </c>
      <c r="K1556" s="177">
        <v>14145</v>
      </c>
      <c r="L1556" s="177">
        <v>14146.25</v>
      </c>
      <c r="M1556" s="177"/>
      <c r="N1556" s="177" t="s">
        <v>3174</v>
      </c>
      <c r="O1556" s="2" t="str">
        <f>VLOOKUP(H1556,通道基本信息!B:L,3,FALSE)</f>
        <v>CS6E</v>
      </c>
    </row>
    <row r="1557" s="2" customFormat="1" ht="15" hidden="1" spans="1:15">
      <c r="A1557" s="177">
        <v>1554</v>
      </c>
      <c r="B1557" s="177" t="str">
        <f t="shared" si="48"/>
        <v>CS6E-R006-28-10</v>
      </c>
      <c r="C1557" s="177" t="str">
        <f t="shared" si="49"/>
        <v>CS6E-RS03-010-H-D</v>
      </c>
      <c r="D1557" s="177" t="s">
        <v>3175</v>
      </c>
      <c r="E1557" s="177" t="str">
        <f>VLOOKUP(H1557,通道基本信息!B:K,6,0)</f>
        <v>R</v>
      </c>
      <c r="F1557" s="177" t="str">
        <f>VLOOKUP(H1557,通道基本信息!B:K,5,0)</f>
        <v>S03</v>
      </c>
      <c r="G1557" s="177" t="str">
        <f>VLOOKUP(H1557,通道基本信息!B:K,8,0)</f>
        <v>H</v>
      </c>
      <c r="H1557" s="177" t="s">
        <v>3157</v>
      </c>
      <c r="I1557" s="177">
        <v>10</v>
      </c>
      <c r="J1557" s="177">
        <v>1.25</v>
      </c>
      <c r="K1557" s="177">
        <v>14146.25</v>
      </c>
      <c r="L1557" s="177">
        <v>14147.5</v>
      </c>
      <c r="M1557" s="177"/>
      <c r="N1557" s="177" t="s">
        <v>3176</v>
      </c>
      <c r="O1557" s="2" t="str">
        <f>VLOOKUP(H1557,通道基本信息!B:L,3,FALSE)</f>
        <v>CS6E</v>
      </c>
    </row>
    <row r="1558" s="2" customFormat="1" ht="15" hidden="1" spans="1:15">
      <c r="A1558" s="177">
        <v>1555</v>
      </c>
      <c r="B1558" s="177" t="str">
        <f t="shared" si="48"/>
        <v>CS6E-R006-28-11</v>
      </c>
      <c r="C1558" s="177" t="str">
        <f t="shared" si="49"/>
        <v>CS6E-RS03-011-H-D</v>
      </c>
      <c r="D1558" s="177" t="s">
        <v>3177</v>
      </c>
      <c r="E1558" s="177" t="str">
        <f>VLOOKUP(H1558,通道基本信息!B:K,6,0)</f>
        <v>R</v>
      </c>
      <c r="F1558" s="177" t="str">
        <f>VLOOKUP(H1558,通道基本信息!B:K,5,0)</f>
        <v>S03</v>
      </c>
      <c r="G1558" s="177" t="str">
        <f>VLOOKUP(H1558,通道基本信息!B:K,8,0)</f>
        <v>H</v>
      </c>
      <c r="H1558" s="177" t="s">
        <v>3157</v>
      </c>
      <c r="I1558" s="177">
        <v>11</v>
      </c>
      <c r="J1558" s="177">
        <v>1.25</v>
      </c>
      <c r="K1558" s="177">
        <v>14147.5</v>
      </c>
      <c r="L1558" s="177">
        <v>14148.75</v>
      </c>
      <c r="M1558" s="177"/>
      <c r="N1558" s="177" t="s">
        <v>3178</v>
      </c>
      <c r="O1558" s="2" t="str">
        <f>VLOOKUP(H1558,通道基本信息!B:L,3,FALSE)</f>
        <v>CS6E</v>
      </c>
    </row>
    <row r="1559" s="2" customFormat="1" ht="15" hidden="1" spans="1:15">
      <c r="A1559" s="177">
        <v>1556</v>
      </c>
      <c r="B1559" s="177" t="str">
        <f t="shared" si="48"/>
        <v>CS6E-R006-28-12</v>
      </c>
      <c r="C1559" s="177" t="str">
        <f t="shared" si="49"/>
        <v>CS6E-RS03-012-H-D</v>
      </c>
      <c r="D1559" s="177" t="s">
        <v>3179</v>
      </c>
      <c r="E1559" s="177" t="str">
        <f>VLOOKUP(H1559,通道基本信息!B:K,6,0)</f>
        <v>R</v>
      </c>
      <c r="F1559" s="177" t="str">
        <f>VLOOKUP(H1559,通道基本信息!B:K,5,0)</f>
        <v>S03</v>
      </c>
      <c r="G1559" s="177" t="str">
        <f>VLOOKUP(H1559,通道基本信息!B:K,8,0)</f>
        <v>H</v>
      </c>
      <c r="H1559" s="177" t="s">
        <v>3157</v>
      </c>
      <c r="I1559" s="177">
        <v>12</v>
      </c>
      <c r="J1559" s="177">
        <v>1.25</v>
      </c>
      <c r="K1559" s="177">
        <v>14148.75</v>
      </c>
      <c r="L1559" s="177">
        <v>14150</v>
      </c>
      <c r="M1559" s="177"/>
      <c r="N1559" s="177" t="s">
        <v>3180</v>
      </c>
      <c r="O1559" s="2" t="str">
        <f>VLOOKUP(H1559,通道基本信息!B:L,3,FALSE)</f>
        <v>CS6E</v>
      </c>
    </row>
    <row r="1560" s="2" customFormat="1" ht="15" hidden="1" spans="1:15">
      <c r="A1560" s="177">
        <v>1557</v>
      </c>
      <c r="B1560" s="177" t="str">
        <f t="shared" si="48"/>
        <v>CS6E-R006-28-13</v>
      </c>
      <c r="C1560" s="177" t="str">
        <f t="shared" si="49"/>
        <v>CS6E-RS03-013-H-D</v>
      </c>
      <c r="D1560" s="177" t="s">
        <v>3181</v>
      </c>
      <c r="E1560" s="177" t="str">
        <f>VLOOKUP(H1560,通道基本信息!B:K,6,0)</f>
        <v>R</v>
      </c>
      <c r="F1560" s="177" t="str">
        <f>VLOOKUP(H1560,通道基本信息!B:K,5,0)</f>
        <v>S03</v>
      </c>
      <c r="G1560" s="177" t="str">
        <f>VLOOKUP(H1560,通道基本信息!B:K,8,0)</f>
        <v>H</v>
      </c>
      <c r="H1560" s="177" t="s">
        <v>3157</v>
      </c>
      <c r="I1560" s="177">
        <v>13</v>
      </c>
      <c r="J1560" s="177">
        <v>1.25</v>
      </c>
      <c r="K1560" s="177">
        <v>14150</v>
      </c>
      <c r="L1560" s="177">
        <v>14151.25</v>
      </c>
      <c r="M1560" s="177"/>
      <c r="N1560" s="177" t="s">
        <v>3182</v>
      </c>
      <c r="O1560" s="2" t="str">
        <f>VLOOKUP(H1560,通道基本信息!B:L,3,FALSE)</f>
        <v>CS6E</v>
      </c>
    </row>
    <row r="1561" s="2" customFormat="1" ht="15" hidden="1" spans="1:15">
      <c r="A1561" s="177">
        <v>1558</v>
      </c>
      <c r="B1561" s="177" t="str">
        <f t="shared" si="48"/>
        <v>CS6E-R006-28-14</v>
      </c>
      <c r="C1561" s="177" t="str">
        <f t="shared" si="49"/>
        <v>CS6E-RS03-014-H-D</v>
      </c>
      <c r="D1561" s="177" t="s">
        <v>3183</v>
      </c>
      <c r="E1561" s="177" t="str">
        <f>VLOOKUP(H1561,通道基本信息!B:K,6,0)</f>
        <v>R</v>
      </c>
      <c r="F1561" s="177" t="str">
        <f>VLOOKUP(H1561,通道基本信息!B:K,5,0)</f>
        <v>S03</v>
      </c>
      <c r="G1561" s="177" t="str">
        <f>VLOOKUP(H1561,通道基本信息!B:K,8,0)</f>
        <v>H</v>
      </c>
      <c r="H1561" s="177" t="s">
        <v>3157</v>
      </c>
      <c r="I1561" s="177">
        <v>14</v>
      </c>
      <c r="J1561" s="177">
        <v>1.25</v>
      </c>
      <c r="K1561" s="177">
        <v>14151.25</v>
      </c>
      <c r="L1561" s="177">
        <v>14152.5</v>
      </c>
      <c r="M1561" s="177"/>
      <c r="N1561" s="177" t="s">
        <v>3184</v>
      </c>
      <c r="O1561" s="2" t="str">
        <f>VLOOKUP(H1561,通道基本信息!B:L,3,FALSE)</f>
        <v>CS6E</v>
      </c>
    </row>
    <row r="1562" s="2" customFormat="1" ht="15" hidden="1" spans="1:15">
      <c r="A1562" s="177">
        <v>1559</v>
      </c>
      <c r="B1562" s="177" t="str">
        <f t="shared" si="48"/>
        <v>CS6E-R006-28-15</v>
      </c>
      <c r="C1562" s="177" t="str">
        <f t="shared" si="49"/>
        <v>CS6E-RS03-015-H-D</v>
      </c>
      <c r="D1562" s="177" t="s">
        <v>3185</v>
      </c>
      <c r="E1562" s="177" t="str">
        <f>VLOOKUP(H1562,通道基本信息!B:K,6,0)</f>
        <v>R</v>
      </c>
      <c r="F1562" s="177" t="str">
        <f>VLOOKUP(H1562,通道基本信息!B:K,5,0)</f>
        <v>S03</v>
      </c>
      <c r="G1562" s="177" t="str">
        <f>VLOOKUP(H1562,通道基本信息!B:K,8,0)</f>
        <v>H</v>
      </c>
      <c r="H1562" s="177" t="s">
        <v>3157</v>
      </c>
      <c r="I1562" s="177">
        <v>15</v>
      </c>
      <c r="J1562" s="177">
        <v>1.25</v>
      </c>
      <c r="K1562" s="177">
        <v>14152.5</v>
      </c>
      <c r="L1562" s="177">
        <v>14153.75</v>
      </c>
      <c r="M1562" s="177"/>
      <c r="N1562" s="177" t="s">
        <v>3186</v>
      </c>
      <c r="O1562" s="2" t="str">
        <f>VLOOKUP(H1562,通道基本信息!B:L,3,FALSE)</f>
        <v>CS6E</v>
      </c>
    </row>
    <row r="1563" s="2" customFormat="1" ht="15" hidden="1" spans="1:15">
      <c r="A1563" s="177">
        <v>1560</v>
      </c>
      <c r="B1563" s="177" t="str">
        <f t="shared" si="48"/>
        <v>CS6E-R006-28-16</v>
      </c>
      <c r="C1563" s="177" t="str">
        <f t="shared" si="49"/>
        <v>CS6E-RS03-016-H-D</v>
      </c>
      <c r="D1563" s="177" t="s">
        <v>3187</v>
      </c>
      <c r="E1563" s="177" t="str">
        <f>VLOOKUP(H1563,通道基本信息!B:K,6,0)</f>
        <v>R</v>
      </c>
      <c r="F1563" s="177" t="str">
        <f>VLOOKUP(H1563,通道基本信息!B:K,5,0)</f>
        <v>S03</v>
      </c>
      <c r="G1563" s="177" t="str">
        <f>VLOOKUP(H1563,通道基本信息!B:K,8,0)</f>
        <v>H</v>
      </c>
      <c r="H1563" s="177" t="s">
        <v>3157</v>
      </c>
      <c r="I1563" s="177">
        <v>16</v>
      </c>
      <c r="J1563" s="177">
        <v>1.25</v>
      </c>
      <c r="K1563" s="177">
        <v>14153.75</v>
      </c>
      <c r="L1563" s="177">
        <v>14155</v>
      </c>
      <c r="M1563" s="177"/>
      <c r="N1563" s="177" t="s">
        <v>3188</v>
      </c>
      <c r="O1563" s="2" t="str">
        <f>VLOOKUP(H1563,通道基本信息!B:L,3,FALSE)</f>
        <v>CS6E</v>
      </c>
    </row>
    <row r="1564" s="2" customFormat="1" ht="15" hidden="1" spans="1:15">
      <c r="A1564" s="177">
        <v>1561</v>
      </c>
      <c r="B1564" s="177" t="str">
        <f t="shared" si="48"/>
        <v>CS6E-R006-28-17</v>
      </c>
      <c r="C1564" s="177" t="str">
        <f t="shared" si="49"/>
        <v>CS6E-RS03-017-H-D</v>
      </c>
      <c r="D1564" s="177" t="s">
        <v>3189</v>
      </c>
      <c r="E1564" s="177" t="str">
        <f>VLOOKUP(H1564,通道基本信息!B:K,6,0)</f>
        <v>R</v>
      </c>
      <c r="F1564" s="177" t="str">
        <f>VLOOKUP(H1564,通道基本信息!B:K,5,0)</f>
        <v>S03</v>
      </c>
      <c r="G1564" s="177" t="str">
        <f>VLOOKUP(H1564,通道基本信息!B:K,8,0)</f>
        <v>H</v>
      </c>
      <c r="H1564" s="177" t="s">
        <v>3157</v>
      </c>
      <c r="I1564" s="177">
        <v>17</v>
      </c>
      <c r="J1564" s="177">
        <v>1.25</v>
      </c>
      <c r="K1564" s="177">
        <v>14155</v>
      </c>
      <c r="L1564" s="177">
        <v>14156.25</v>
      </c>
      <c r="M1564" s="177"/>
      <c r="N1564" s="177" t="s">
        <v>3190</v>
      </c>
      <c r="O1564" s="2" t="str">
        <f>VLOOKUP(H1564,通道基本信息!B:L,3,FALSE)</f>
        <v>CS6E</v>
      </c>
    </row>
    <row r="1565" s="2" customFormat="1" ht="15" hidden="1" spans="1:15">
      <c r="A1565" s="177">
        <v>1562</v>
      </c>
      <c r="B1565" s="177" t="str">
        <f t="shared" si="48"/>
        <v>CS6E-R006-28-18</v>
      </c>
      <c r="C1565" s="177" t="str">
        <f t="shared" si="49"/>
        <v>CS6E-RS03-018-H-D</v>
      </c>
      <c r="D1565" s="177" t="s">
        <v>3191</v>
      </c>
      <c r="E1565" s="177" t="str">
        <f>VLOOKUP(H1565,通道基本信息!B:K,6,0)</f>
        <v>R</v>
      </c>
      <c r="F1565" s="177" t="str">
        <f>VLOOKUP(H1565,通道基本信息!B:K,5,0)</f>
        <v>S03</v>
      </c>
      <c r="G1565" s="177" t="str">
        <f>VLOOKUP(H1565,通道基本信息!B:K,8,0)</f>
        <v>H</v>
      </c>
      <c r="H1565" s="177" t="s">
        <v>3157</v>
      </c>
      <c r="I1565" s="177">
        <v>18</v>
      </c>
      <c r="J1565" s="177">
        <v>1.25</v>
      </c>
      <c r="K1565" s="177">
        <v>14156.25</v>
      </c>
      <c r="L1565" s="177">
        <v>14157.5</v>
      </c>
      <c r="M1565" s="177"/>
      <c r="N1565" s="177" t="s">
        <v>3192</v>
      </c>
      <c r="O1565" s="2" t="str">
        <f>VLOOKUP(H1565,通道基本信息!B:L,3,FALSE)</f>
        <v>CS6E</v>
      </c>
    </row>
    <row r="1566" s="2" customFormat="1" ht="15" hidden="1" spans="1:15">
      <c r="A1566" s="177">
        <v>1563</v>
      </c>
      <c r="B1566" s="177" t="str">
        <f t="shared" si="48"/>
        <v>CS6E-R006-28-19</v>
      </c>
      <c r="C1566" s="177" t="str">
        <f t="shared" si="49"/>
        <v>CS6E-RS03-019-H-D</v>
      </c>
      <c r="D1566" s="177" t="s">
        <v>3193</v>
      </c>
      <c r="E1566" s="177" t="str">
        <f>VLOOKUP(H1566,通道基本信息!B:K,6,0)</f>
        <v>R</v>
      </c>
      <c r="F1566" s="177" t="str">
        <f>VLOOKUP(H1566,通道基本信息!B:K,5,0)</f>
        <v>S03</v>
      </c>
      <c r="G1566" s="177" t="str">
        <f>VLOOKUP(H1566,通道基本信息!B:K,8,0)</f>
        <v>H</v>
      </c>
      <c r="H1566" s="177" t="s">
        <v>3157</v>
      </c>
      <c r="I1566" s="177">
        <v>19</v>
      </c>
      <c r="J1566" s="177">
        <v>1.25</v>
      </c>
      <c r="K1566" s="177">
        <v>14157.5</v>
      </c>
      <c r="L1566" s="177">
        <v>14158.75</v>
      </c>
      <c r="M1566" s="177"/>
      <c r="N1566" s="177" t="s">
        <v>3194</v>
      </c>
      <c r="O1566" s="2" t="str">
        <f>VLOOKUP(H1566,通道基本信息!B:L,3,FALSE)</f>
        <v>CS6E</v>
      </c>
    </row>
    <row r="1567" s="2" customFormat="1" ht="15" hidden="1" spans="1:15">
      <c r="A1567" s="177">
        <v>1564</v>
      </c>
      <c r="B1567" s="177" t="str">
        <f t="shared" si="48"/>
        <v>CS6E-R006-28-20</v>
      </c>
      <c r="C1567" s="177" t="str">
        <f t="shared" si="49"/>
        <v>CS6E-RS03-020-H-D</v>
      </c>
      <c r="D1567" s="177" t="s">
        <v>3195</v>
      </c>
      <c r="E1567" s="177" t="str">
        <f>VLOOKUP(H1567,通道基本信息!B:K,6,0)</f>
        <v>R</v>
      </c>
      <c r="F1567" s="177" t="str">
        <f>VLOOKUP(H1567,通道基本信息!B:K,5,0)</f>
        <v>S03</v>
      </c>
      <c r="G1567" s="177" t="str">
        <f>VLOOKUP(H1567,通道基本信息!B:K,8,0)</f>
        <v>H</v>
      </c>
      <c r="H1567" s="177" t="s">
        <v>3157</v>
      </c>
      <c r="I1567" s="177">
        <v>20</v>
      </c>
      <c r="J1567" s="177">
        <v>1.25</v>
      </c>
      <c r="K1567" s="177">
        <v>14158.75</v>
      </c>
      <c r="L1567" s="177">
        <v>14160</v>
      </c>
      <c r="M1567" s="177"/>
      <c r="N1567" s="177" t="s">
        <v>3196</v>
      </c>
      <c r="O1567" s="2" t="str">
        <f>VLOOKUP(H1567,通道基本信息!B:L,3,FALSE)</f>
        <v>CS6E</v>
      </c>
    </row>
    <row r="1568" s="2" customFormat="1" ht="15" hidden="1" spans="1:15">
      <c r="A1568" s="177">
        <v>1565</v>
      </c>
      <c r="B1568" s="177" t="str">
        <f t="shared" si="48"/>
        <v>CS6E-R006-28-21</v>
      </c>
      <c r="C1568" s="177" t="str">
        <f t="shared" si="49"/>
        <v>CS6E-RS03-021-H-D</v>
      </c>
      <c r="D1568" s="177" t="s">
        <v>3197</v>
      </c>
      <c r="E1568" s="177" t="str">
        <f>VLOOKUP(H1568,通道基本信息!B:K,6,0)</f>
        <v>R</v>
      </c>
      <c r="F1568" s="177" t="str">
        <f>VLOOKUP(H1568,通道基本信息!B:K,5,0)</f>
        <v>S03</v>
      </c>
      <c r="G1568" s="177" t="str">
        <f>VLOOKUP(H1568,通道基本信息!B:K,8,0)</f>
        <v>H</v>
      </c>
      <c r="H1568" s="177" t="s">
        <v>3157</v>
      </c>
      <c r="I1568" s="177">
        <v>21</v>
      </c>
      <c r="J1568" s="177">
        <v>1.25</v>
      </c>
      <c r="K1568" s="177">
        <v>14160</v>
      </c>
      <c r="L1568" s="177">
        <v>14161.25</v>
      </c>
      <c r="M1568" s="177"/>
      <c r="N1568" s="177" t="s">
        <v>3198</v>
      </c>
      <c r="O1568" s="2" t="str">
        <f>VLOOKUP(H1568,通道基本信息!B:L,3,FALSE)</f>
        <v>CS6E</v>
      </c>
    </row>
    <row r="1569" s="2" customFormat="1" ht="15" hidden="1" spans="1:15">
      <c r="A1569" s="177">
        <v>1566</v>
      </c>
      <c r="B1569" s="177" t="str">
        <f t="shared" si="48"/>
        <v>CS6E-R006-28-22</v>
      </c>
      <c r="C1569" s="177" t="str">
        <f t="shared" si="49"/>
        <v>CS6E-RS03-022-H-D</v>
      </c>
      <c r="D1569" s="177" t="s">
        <v>3199</v>
      </c>
      <c r="E1569" s="177" t="str">
        <f>VLOOKUP(H1569,通道基本信息!B:K,6,0)</f>
        <v>R</v>
      </c>
      <c r="F1569" s="177" t="str">
        <f>VLOOKUP(H1569,通道基本信息!B:K,5,0)</f>
        <v>S03</v>
      </c>
      <c r="G1569" s="177" t="str">
        <f>VLOOKUP(H1569,通道基本信息!B:K,8,0)</f>
        <v>H</v>
      </c>
      <c r="H1569" s="177" t="s">
        <v>3157</v>
      </c>
      <c r="I1569" s="177">
        <v>22</v>
      </c>
      <c r="J1569" s="177">
        <v>1.25</v>
      </c>
      <c r="K1569" s="177">
        <v>14161.25</v>
      </c>
      <c r="L1569" s="177">
        <v>14162.5</v>
      </c>
      <c r="M1569" s="177"/>
      <c r="N1569" s="177" t="s">
        <v>3200</v>
      </c>
      <c r="O1569" s="2" t="str">
        <f>VLOOKUP(H1569,通道基本信息!B:L,3,FALSE)</f>
        <v>CS6E</v>
      </c>
    </row>
    <row r="1570" s="2" customFormat="1" ht="15" hidden="1" spans="1:15">
      <c r="A1570" s="177">
        <v>1567</v>
      </c>
      <c r="B1570" s="177" t="str">
        <f t="shared" si="48"/>
        <v>CS6E-R006-28-23</v>
      </c>
      <c r="C1570" s="177" t="str">
        <f t="shared" si="49"/>
        <v>CS6E-RS03-023-H-D</v>
      </c>
      <c r="D1570" s="177" t="s">
        <v>3201</v>
      </c>
      <c r="E1570" s="177" t="str">
        <f>VLOOKUP(H1570,通道基本信息!B:K,6,0)</f>
        <v>R</v>
      </c>
      <c r="F1570" s="177" t="str">
        <f>VLOOKUP(H1570,通道基本信息!B:K,5,0)</f>
        <v>S03</v>
      </c>
      <c r="G1570" s="177" t="str">
        <f>VLOOKUP(H1570,通道基本信息!B:K,8,0)</f>
        <v>H</v>
      </c>
      <c r="H1570" s="177" t="s">
        <v>3157</v>
      </c>
      <c r="I1570" s="177">
        <v>23</v>
      </c>
      <c r="J1570" s="177">
        <v>1.25</v>
      </c>
      <c r="K1570" s="177">
        <v>14162.5</v>
      </c>
      <c r="L1570" s="177">
        <v>14163.75</v>
      </c>
      <c r="M1570" s="177"/>
      <c r="N1570" s="177" t="s">
        <v>3202</v>
      </c>
      <c r="O1570" s="2" t="str">
        <f>VLOOKUP(H1570,通道基本信息!B:L,3,FALSE)</f>
        <v>CS6E</v>
      </c>
    </row>
    <row r="1571" s="2" customFormat="1" ht="15" hidden="1" spans="1:15">
      <c r="A1571" s="177">
        <v>1568</v>
      </c>
      <c r="B1571" s="177" t="str">
        <f t="shared" si="48"/>
        <v>CS6E-R006-28-24</v>
      </c>
      <c r="C1571" s="177" t="str">
        <f t="shared" si="49"/>
        <v>CS6E-RS03-024-H-D</v>
      </c>
      <c r="D1571" s="177" t="s">
        <v>3203</v>
      </c>
      <c r="E1571" s="177" t="str">
        <f>VLOOKUP(H1571,通道基本信息!B:K,6,0)</f>
        <v>R</v>
      </c>
      <c r="F1571" s="177" t="str">
        <f>VLOOKUP(H1571,通道基本信息!B:K,5,0)</f>
        <v>S03</v>
      </c>
      <c r="G1571" s="177" t="str">
        <f>VLOOKUP(H1571,通道基本信息!B:K,8,0)</f>
        <v>H</v>
      </c>
      <c r="H1571" s="177" t="s">
        <v>3157</v>
      </c>
      <c r="I1571" s="177">
        <v>24</v>
      </c>
      <c r="J1571" s="177">
        <v>1.25</v>
      </c>
      <c r="K1571" s="177">
        <v>14163.75</v>
      </c>
      <c r="L1571" s="177">
        <v>14165</v>
      </c>
      <c r="M1571" s="177"/>
      <c r="N1571" s="177" t="s">
        <v>3204</v>
      </c>
      <c r="O1571" s="2" t="str">
        <f>VLOOKUP(H1571,通道基本信息!B:L,3,FALSE)</f>
        <v>CS6E</v>
      </c>
    </row>
    <row r="1572" s="2" customFormat="1" ht="15" hidden="1" spans="1:15">
      <c r="A1572" s="177">
        <v>1569</v>
      </c>
      <c r="B1572" s="177" t="str">
        <f t="shared" si="48"/>
        <v>CS6E-R006-28-25</v>
      </c>
      <c r="C1572" s="177" t="str">
        <f t="shared" si="49"/>
        <v>CS6E-RS03-025-H-D</v>
      </c>
      <c r="D1572" s="177" t="s">
        <v>3205</v>
      </c>
      <c r="E1572" s="177" t="str">
        <f>VLOOKUP(H1572,通道基本信息!B:K,6,0)</f>
        <v>R</v>
      </c>
      <c r="F1572" s="177" t="str">
        <f>VLOOKUP(H1572,通道基本信息!B:K,5,0)</f>
        <v>S03</v>
      </c>
      <c r="G1572" s="177" t="str">
        <f>VLOOKUP(H1572,通道基本信息!B:K,8,0)</f>
        <v>H</v>
      </c>
      <c r="H1572" s="177" t="s">
        <v>3157</v>
      </c>
      <c r="I1572" s="177">
        <v>25</v>
      </c>
      <c r="J1572" s="177">
        <v>1.25</v>
      </c>
      <c r="K1572" s="177">
        <v>14165</v>
      </c>
      <c r="L1572" s="177">
        <v>14166.25</v>
      </c>
      <c r="M1572" s="177"/>
      <c r="N1572" s="177" t="s">
        <v>3206</v>
      </c>
      <c r="O1572" s="2" t="str">
        <f>VLOOKUP(H1572,通道基本信息!B:L,3,FALSE)</f>
        <v>CS6E</v>
      </c>
    </row>
    <row r="1573" s="2" customFormat="1" ht="15" hidden="1" spans="1:15">
      <c r="A1573" s="177">
        <v>1570</v>
      </c>
      <c r="B1573" s="177" t="str">
        <f t="shared" si="48"/>
        <v>CS6E-R006-28-26</v>
      </c>
      <c r="C1573" s="177" t="str">
        <f t="shared" si="49"/>
        <v>CS6E-RS03-026-H-D</v>
      </c>
      <c r="D1573" s="177" t="s">
        <v>3207</v>
      </c>
      <c r="E1573" s="177" t="str">
        <f>VLOOKUP(H1573,通道基本信息!B:K,6,0)</f>
        <v>R</v>
      </c>
      <c r="F1573" s="177" t="str">
        <f>VLOOKUP(H1573,通道基本信息!B:K,5,0)</f>
        <v>S03</v>
      </c>
      <c r="G1573" s="177" t="str">
        <f>VLOOKUP(H1573,通道基本信息!B:K,8,0)</f>
        <v>H</v>
      </c>
      <c r="H1573" s="177" t="s">
        <v>3157</v>
      </c>
      <c r="I1573" s="177">
        <v>26</v>
      </c>
      <c r="J1573" s="177">
        <v>1.25</v>
      </c>
      <c r="K1573" s="177">
        <v>14166.25</v>
      </c>
      <c r="L1573" s="177">
        <v>14167.5</v>
      </c>
      <c r="M1573" s="177"/>
      <c r="N1573" s="177" t="s">
        <v>3208</v>
      </c>
      <c r="O1573" s="2" t="str">
        <f>VLOOKUP(H1573,通道基本信息!B:L,3,FALSE)</f>
        <v>CS6E</v>
      </c>
    </row>
    <row r="1574" s="2" customFormat="1" ht="15" hidden="1" spans="1:15">
      <c r="A1574" s="177">
        <v>1571</v>
      </c>
      <c r="B1574" s="177" t="str">
        <f t="shared" si="48"/>
        <v>CS6E-R006-28-27</v>
      </c>
      <c r="C1574" s="177" t="str">
        <f t="shared" si="49"/>
        <v>CS6E-RS03-027-H-D</v>
      </c>
      <c r="D1574" s="177" t="s">
        <v>3209</v>
      </c>
      <c r="E1574" s="177" t="str">
        <f>VLOOKUP(H1574,通道基本信息!B:K,6,0)</f>
        <v>R</v>
      </c>
      <c r="F1574" s="177" t="str">
        <f>VLOOKUP(H1574,通道基本信息!B:K,5,0)</f>
        <v>S03</v>
      </c>
      <c r="G1574" s="177" t="str">
        <f>VLOOKUP(H1574,通道基本信息!B:K,8,0)</f>
        <v>H</v>
      </c>
      <c r="H1574" s="177" t="s">
        <v>3157</v>
      </c>
      <c r="I1574" s="177">
        <v>27</v>
      </c>
      <c r="J1574" s="177">
        <v>1.25</v>
      </c>
      <c r="K1574" s="177">
        <v>14167.5</v>
      </c>
      <c r="L1574" s="177">
        <v>14168.75</v>
      </c>
      <c r="M1574" s="177"/>
      <c r="N1574" s="177" t="s">
        <v>3210</v>
      </c>
      <c r="O1574" s="2" t="str">
        <f>VLOOKUP(H1574,通道基本信息!B:L,3,FALSE)</f>
        <v>CS6E</v>
      </c>
    </row>
    <row r="1575" s="2" customFormat="1" ht="15" hidden="1" spans="1:15">
      <c r="A1575" s="177">
        <v>1572</v>
      </c>
      <c r="B1575" s="177" t="str">
        <f t="shared" si="48"/>
        <v>CS6E-R006-28-28</v>
      </c>
      <c r="C1575" s="177" t="str">
        <f t="shared" si="49"/>
        <v>CS6E-RS03-028-H-D</v>
      </c>
      <c r="D1575" s="177" t="s">
        <v>3211</v>
      </c>
      <c r="E1575" s="177" t="str">
        <f>VLOOKUP(H1575,通道基本信息!B:K,6,0)</f>
        <v>R</v>
      </c>
      <c r="F1575" s="177" t="str">
        <f>VLOOKUP(H1575,通道基本信息!B:K,5,0)</f>
        <v>S03</v>
      </c>
      <c r="G1575" s="177" t="str">
        <f>VLOOKUP(H1575,通道基本信息!B:K,8,0)</f>
        <v>H</v>
      </c>
      <c r="H1575" s="177" t="s">
        <v>3157</v>
      </c>
      <c r="I1575" s="177">
        <v>28</v>
      </c>
      <c r="J1575" s="177">
        <v>1.25</v>
      </c>
      <c r="K1575" s="177">
        <v>14168.75</v>
      </c>
      <c r="L1575" s="177">
        <v>14170</v>
      </c>
      <c r="M1575" s="177"/>
      <c r="N1575" s="177" t="s">
        <v>3212</v>
      </c>
      <c r="O1575" s="2" t="str">
        <f>VLOOKUP(H1575,通道基本信息!B:L,3,FALSE)</f>
        <v>CS6E</v>
      </c>
    </row>
    <row r="1576" s="2" customFormat="1" ht="15" hidden="1" spans="1:15">
      <c r="A1576" s="177">
        <v>1573</v>
      </c>
      <c r="B1576" s="177" t="str">
        <f t="shared" si="48"/>
        <v>CS6E-R007-1-1</v>
      </c>
      <c r="C1576" s="177" t="str">
        <f t="shared" si="49"/>
        <v>CS6E-RS04-001-H-A</v>
      </c>
      <c r="D1576" s="177" t="s">
        <v>3213</v>
      </c>
      <c r="E1576" s="177" t="str">
        <f>VLOOKUP(H1576,通道基本信息!B:K,6,0)</f>
        <v>R</v>
      </c>
      <c r="F1576" s="177" t="str">
        <f>VLOOKUP(H1576,通道基本信息!B:K,5,0)</f>
        <v>S04</v>
      </c>
      <c r="G1576" s="177" t="str">
        <f>VLOOKUP(H1576,通道基本信息!B:K,8,0)</f>
        <v>H</v>
      </c>
      <c r="H1576" s="177" t="s">
        <v>3214</v>
      </c>
      <c r="I1576" s="177">
        <v>1</v>
      </c>
      <c r="J1576" s="177">
        <v>30</v>
      </c>
      <c r="K1576" s="177">
        <v>14220</v>
      </c>
      <c r="L1576" s="177">
        <v>14250</v>
      </c>
      <c r="M1576" s="177"/>
      <c r="N1576" s="177" t="s">
        <v>3215</v>
      </c>
      <c r="O1576" s="2" t="str">
        <f>VLOOKUP(H1576,通道基本信息!B:L,3,FALSE)</f>
        <v>CS6E</v>
      </c>
    </row>
    <row r="1577" s="2" customFormat="1" ht="15" hidden="1" spans="1:15">
      <c r="A1577" s="177">
        <v>1574</v>
      </c>
      <c r="B1577" s="177" t="str">
        <f t="shared" si="48"/>
        <v>CS6E-R008-24-1</v>
      </c>
      <c r="C1577" s="177" t="str">
        <f t="shared" si="49"/>
        <v>CS6E-RS04-001-H-D</v>
      </c>
      <c r="D1577" s="177" t="s">
        <v>3216</v>
      </c>
      <c r="E1577" s="177" t="str">
        <f>VLOOKUP(H1577,通道基本信息!B:K,6,0)</f>
        <v>R</v>
      </c>
      <c r="F1577" s="177" t="str">
        <f>VLOOKUP(H1577,通道基本信息!B:K,5,0)</f>
        <v>S04</v>
      </c>
      <c r="G1577" s="177" t="str">
        <f>VLOOKUP(H1577,通道基本信息!B:K,8,0)</f>
        <v>H</v>
      </c>
      <c r="H1577" s="177" t="s">
        <v>3217</v>
      </c>
      <c r="I1577" s="177">
        <v>1</v>
      </c>
      <c r="J1577" s="177">
        <v>1.25</v>
      </c>
      <c r="K1577" s="177">
        <v>14220</v>
      </c>
      <c r="L1577" s="177">
        <v>14221.25</v>
      </c>
      <c r="M1577" s="177"/>
      <c r="N1577" s="177" t="s">
        <v>3218</v>
      </c>
      <c r="O1577" s="2" t="str">
        <f>VLOOKUP(H1577,通道基本信息!B:L,3,FALSE)</f>
        <v>CS6E</v>
      </c>
    </row>
    <row r="1578" s="2" customFormat="1" ht="15" hidden="1" spans="1:15">
      <c r="A1578" s="177">
        <v>1575</v>
      </c>
      <c r="B1578" s="177" t="str">
        <f t="shared" si="48"/>
        <v>CS6E-R008-24-2</v>
      </c>
      <c r="C1578" s="177" t="str">
        <f t="shared" si="49"/>
        <v>CS6E-RS04-002-H-D</v>
      </c>
      <c r="D1578" s="177" t="s">
        <v>3219</v>
      </c>
      <c r="E1578" s="177" t="str">
        <f>VLOOKUP(H1578,通道基本信息!B:K,6,0)</f>
        <v>R</v>
      </c>
      <c r="F1578" s="177" t="str">
        <f>VLOOKUP(H1578,通道基本信息!B:K,5,0)</f>
        <v>S04</v>
      </c>
      <c r="G1578" s="177" t="str">
        <f>VLOOKUP(H1578,通道基本信息!B:K,8,0)</f>
        <v>H</v>
      </c>
      <c r="H1578" s="177" t="s">
        <v>3217</v>
      </c>
      <c r="I1578" s="177">
        <v>2</v>
      </c>
      <c r="J1578" s="177">
        <v>1.25</v>
      </c>
      <c r="K1578" s="177">
        <v>14221.25</v>
      </c>
      <c r="L1578" s="177">
        <v>14222.5</v>
      </c>
      <c r="M1578" s="177"/>
      <c r="N1578" s="177" t="s">
        <v>3220</v>
      </c>
      <c r="O1578" s="2" t="str">
        <f>VLOOKUP(H1578,通道基本信息!B:L,3,FALSE)</f>
        <v>CS6E</v>
      </c>
    </row>
    <row r="1579" s="2" customFormat="1" ht="15" hidden="1" spans="1:15">
      <c r="A1579" s="177">
        <v>1576</v>
      </c>
      <c r="B1579" s="177" t="str">
        <f t="shared" si="48"/>
        <v>CS6E-R008-24-3</v>
      </c>
      <c r="C1579" s="177" t="str">
        <f t="shared" si="49"/>
        <v>CS6E-RS04-003-H-D</v>
      </c>
      <c r="D1579" s="177" t="s">
        <v>3221</v>
      </c>
      <c r="E1579" s="177" t="str">
        <f>VLOOKUP(H1579,通道基本信息!B:K,6,0)</f>
        <v>R</v>
      </c>
      <c r="F1579" s="177" t="str">
        <f>VLOOKUP(H1579,通道基本信息!B:K,5,0)</f>
        <v>S04</v>
      </c>
      <c r="G1579" s="177" t="str">
        <f>VLOOKUP(H1579,通道基本信息!B:K,8,0)</f>
        <v>H</v>
      </c>
      <c r="H1579" s="177" t="s">
        <v>3217</v>
      </c>
      <c r="I1579" s="177">
        <v>3</v>
      </c>
      <c r="J1579" s="177">
        <v>1.25</v>
      </c>
      <c r="K1579" s="177">
        <v>14222.5</v>
      </c>
      <c r="L1579" s="177">
        <v>14223.75</v>
      </c>
      <c r="M1579" s="177"/>
      <c r="N1579" s="177" t="s">
        <v>3222</v>
      </c>
      <c r="O1579" s="2" t="str">
        <f>VLOOKUP(H1579,通道基本信息!B:L,3,FALSE)</f>
        <v>CS6E</v>
      </c>
    </row>
    <row r="1580" s="2" customFormat="1" ht="15" hidden="1" spans="1:15">
      <c r="A1580" s="177">
        <v>1577</v>
      </c>
      <c r="B1580" s="177" t="str">
        <f t="shared" si="48"/>
        <v>CS6E-R008-24-4</v>
      </c>
      <c r="C1580" s="177" t="str">
        <f t="shared" si="49"/>
        <v>CS6E-RS04-004-H-D</v>
      </c>
      <c r="D1580" s="177" t="s">
        <v>3223</v>
      </c>
      <c r="E1580" s="177" t="str">
        <f>VLOOKUP(H1580,通道基本信息!B:K,6,0)</f>
        <v>R</v>
      </c>
      <c r="F1580" s="177" t="str">
        <f>VLOOKUP(H1580,通道基本信息!B:K,5,0)</f>
        <v>S04</v>
      </c>
      <c r="G1580" s="177" t="str">
        <f>VLOOKUP(H1580,通道基本信息!B:K,8,0)</f>
        <v>H</v>
      </c>
      <c r="H1580" s="177" t="s">
        <v>3217</v>
      </c>
      <c r="I1580" s="177">
        <v>4</v>
      </c>
      <c r="J1580" s="177">
        <v>1.25</v>
      </c>
      <c r="K1580" s="177">
        <v>14223.75</v>
      </c>
      <c r="L1580" s="177">
        <v>14225</v>
      </c>
      <c r="M1580" s="177"/>
      <c r="N1580" s="177" t="s">
        <v>3224</v>
      </c>
      <c r="O1580" s="2" t="str">
        <f>VLOOKUP(H1580,通道基本信息!B:L,3,FALSE)</f>
        <v>CS6E</v>
      </c>
    </row>
    <row r="1581" s="2" customFormat="1" ht="15" hidden="1" spans="1:15">
      <c r="A1581" s="177">
        <v>1578</v>
      </c>
      <c r="B1581" s="177" t="str">
        <f t="shared" si="48"/>
        <v>CS6E-R008-24-5</v>
      </c>
      <c r="C1581" s="177" t="str">
        <f t="shared" si="49"/>
        <v>CS6E-RS04-005-H-D</v>
      </c>
      <c r="D1581" s="177" t="s">
        <v>3225</v>
      </c>
      <c r="E1581" s="177" t="str">
        <f>VLOOKUP(H1581,通道基本信息!B:K,6,0)</f>
        <v>R</v>
      </c>
      <c r="F1581" s="177" t="str">
        <f>VLOOKUP(H1581,通道基本信息!B:K,5,0)</f>
        <v>S04</v>
      </c>
      <c r="G1581" s="177" t="str">
        <f>VLOOKUP(H1581,通道基本信息!B:K,8,0)</f>
        <v>H</v>
      </c>
      <c r="H1581" s="177" t="s">
        <v>3217</v>
      </c>
      <c r="I1581" s="177">
        <v>5</v>
      </c>
      <c r="J1581" s="177">
        <v>1.25</v>
      </c>
      <c r="K1581" s="177">
        <v>14225</v>
      </c>
      <c r="L1581" s="177">
        <v>14226.25</v>
      </c>
      <c r="M1581" s="177"/>
      <c r="N1581" s="177" t="s">
        <v>3226</v>
      </c>
      <c r="O1581" s="2" t="str">
        <f>VLOOKUP(H1581,通道基本信息!B:L,3,FALSE)</f>
        <v>CS6E</v>
      </c>
    </row>
    <row r="1582" s="2" customFormat="1" ht="15" hidden="1" spans="1:15">
      <c r="A1582" s="177">
        <v>1579</v>
      </c>
      <c r="B1582" s="177" t="str">
        <f t="shared" si="48"/>
        <v>CS6E-R008-24-6</v>
      </c>
      <c r="C1582" s="177" t="str">
        <f t="shared" si="49"/>
        <v>CS6E-RS04-006-H-D</v>
      </c>
      <c r="D1582" s="177" t="s">
        <v>3227</v>
      </c>
      <c r="E1582" s="177" t="str">
        <f>VLOOKUP(H1582,通道基本信息!B:K,6,0)</f>
        <v>R</v>
      </c>
      <c r="F1582" s="177" t="str">
        <f>VLOOKUP(H1582,通道基本信息!B:K,5,0)</f>
        <v>S04</v>
      </c>
      <c r="G1582" s="177" t="str">
        <f>VLOOKUP(H1582,通道基本信息!B:K,8,0)</f>
        <v>H</v>
      </c>
      <c r="H1582" s="177" t="s">
        <v>3217</v>
      </c>
      <c r="I1582" s="177">
        <v>6</v>
      </c>
      <c r="J1582" s="177">
        <v>1.25</v>
      </c>
      <c r="K1582" s="177">
        <v>14226.25</v>
      </c>
      <c r="L1582" s="177">
        <v>14227.5</v>
      </c>
      <c r="M1582" s="177"/>
      <c r="N1582" s="177" t="s">
        <v>3228</v>
      </c>
      <c r="O1582" s="2" t="str">
        <f>VLOOKUP(H1582,通道基本信息!B:L,3,FALSE)</f>
        <v>CS6E</v>
      </c>
    </row>
    <row r="1583" s="2" customFormat="1" ht="15" hidden="1" spans="1:15">
      <c r="A1583" s="177">
        <v>1580</v>
      </c>
      <c r="B1583" s="177" t="str">
        <f t="shared" si="48"/>
        <v>CS6E-R008-24-7</v>
      </c>
      <c r="C1583" s="177" t="str">
        <f t="shared" si="49"/>
        <v>CS6E-RS04-007-H-D</v>
      </c>
      <c r="D1583" s="177" t="s">
        <v>3229</v>
      </c>
      <c r="E1583" s="177" t="str">
        <f>VLOOKUP(H1583,通道基本信息!B:K,6,0)</f>
        <v>R</v>
      </c>
      <c r="F1583" s="177" t="str">
        <f>VLOOKUP(H1583,通道基本信息!B:K,5,0)</f>
        <v>S04</v>
      </c>
      <c r="G1583" s="177" t="str">
        <f>VLOOKUP(H1583,通道基本信息!B:K,8,0)</f>
        <v>H</v>
      </c>
      <c r="H1583" s="177" t="s">
        <v>3217</v>
      </c>
      <c r="I1583" s="177">
        <v>7</v>
      </c>
      <c r="J1583" s="177">
        <v>1.25</v>
      </c>
      <c r="K1583" s="177">
        <v>14227.5</v>
      </c>
      <c r="L1583" s="177">
        <v>14228.75</v>
      </c>
      <c r="M1583" s="177"/>
      <c r="N1583" s="177" t="s">
        <v>3230</v>
      </c>
      <c r="O1583" s="2" t="str">
        <f>VLOOKUP(H1583,通道基本信息!B:L,3,FALSE)</f>
        <v>CS6E</v>
      </c>
    </row>
    <row r="1584" s="2" customFormat="1" ht="15" hidden="1" spans="1:15">
      <c r="A1584" s="177">
        <v>1581</v>
      </c>
      <c r="B1584" s="177" t="str">
        <f t="shared" si="48"/>
        <v>CS6E-R008-24-8</v>
      </c>
      <c r="C1584" s="177" t="str">
        <f t="shared" si="49"/>
        <v>CS6E-RS04-008-H-D</v>
      </c>
      <c r="D1584" s="177" t="s">
        <v>3231</v>
      </c>
      <c r="E1584" s="177" t="str">
        <f>VLOOKUP(H1584,通道基本信息!B:K,6,0)</f>
        <v>R</v>
      </c>
      <c r="F1584" s="177" t="str">
        <f>VLOOKUP(H1584,通道基本信息!B:K,5,0)</f>
        <v>S04</v>
      </c>
      <c r="G1584" s="177" t="str">
        <f>VLOOKUP(H1584,通道基本信息!B:K,8,0)</f>
        <v>H</v>
      </c>
      <c r="H1584" s="177" t="s">
        <v>3217</v>
      </c>
      <c r="I1584" s="177">
        <v>8</v>
      </c>
      <c r="J1584" s="177">
        <v>1.25</v>
      </c>
      <c r="K1584" s="177">
        <v>14228.75</v>
      </c>
      <c r="L1584" s="177">
        <v>14230</v>
      </c>
      <c r="M1584" s="177"/>
      <c r="N1584" s="177" t="s">
        <v>3232</v>
      </c>
      <c r="O1584" s="2" t="str">
        <f>VLOOKUP(H1584,通道基本信息!B:L,3,FALSE)</f>
        <v>CS6E</v>
      </c>
    </row>
    <row r="1585" s="2" customFormat="1" ht="15" hidden="1" spans="1:15">
      <c r="A1585" s="177">
        <v>1582</v>
      </c>
      <c r="B1585" s="177" t="str">
        <f t="shared" si="48"/>
        <v>CS6E-R008-24-9</v>
      </c>
      <c r="C1585" s="177" t="str">
        <f t="shared" si="49"/>
        <v>CS6E-RS04-009-H-D</v>
      </c>
      <c r="D1585" s="177" t="s">
        <v>3233</v>
      </c>
      <c r="E1585" s="177" t="str">
        <f>VLOOKUP(H1585,通道基本信息!B:K,6,0)</f>
        <v>R</v>
      </c>
      <c r="F1585" s="177" t="str">
        <f>VLOOKUP(H1585,通道基本信息!B:K,5,0)</f>
        <v>S04</v>
      </c>
      <c r="G1585" s="177" t="str">
        <f>VLOOKUP(H1585,通道基本信息!B:K,8,0)</f>
        <v>H</v>
      </c>
      <c r="H1585" s="177" t="s">
        <v>3217</v>
      </c>
      <c r="I1585" s="177">
        <v>9</v>
      </c>
      <c r="J1585" s="177">
        <v>1.25</v>
      </c>
      <c r="K1585" s="177">
        <v>14230</v>
      </c>
      <c r="L1585" s="177">
        <v>14231.25</v>
      </c>
      <c r="M1585" s="177"/>
      <c r="N1585" s="177" t="s">
        <v>3234</v>
      </c>
      <c r="O1585" s="2" t="str">
        <f>VLOOKUP(H1585,通道基本信息!B:L,3,FALSE)</f>
        <v>CS6E</v>
      </c>
    </row>
    <row r="1586" s="2" customFormat="1" ht="15" hidden="1" spans="1:15">
      <c r="A1586" s="177">
        <v>1583</v>
      </c>
      <c r="B1586" s="177" t="str">
        <f t="shared" si="48"/>
        <v>CS6E-R008-24-10</v>
      </c>
      <c r="C1586" s="177" t="str">
        <f t="shared" si="49"/>
        <v>CS6E-RS04-010-H-D</v>
      </c>
      <c r="D1586" s="177" t="s">
        <v>3235</v>
      </c>
      <c r="E1586" s="177" t="str">
        <f>VLOOKUP(H1586,通道基本信息!B:K,6,0)</f>
        <v>R</v>
      </c>
      <c r="F1586" s="177" t="str">
        <f>VLOOKUP(H1586,通道基本信息!B:K,5,0)</f>
        <v>S04</v>
      </c>
      <c r="G1586" s="177" t="str">
        <f>VLOOKUP(H1586,通道基本信息!B:K,8,0)</f>
        <v>H</v>
      </c>
      <c r="H1586" s="177" t="s">
        <v>3217</v>
      </c>
      <c r="I1586" s="177">
        <v>10</v>
      </c>
      <c r="J1586" s="177">
        <v>1.25</v>
      </c>
      <c r="K1586" s="177">
        <v>14231.25</v>
      </c>
      <c r="L1586" s="177">
        <v>14232.5</v>
      </c>
      <c r="M1586" s="177"/>
      <c r="N1586" s="177" t="s">
        <v>3236</v>
      </c>
      <c r="O1586" s="2" t="str">
        <f>VLOOKUP(H1586,通道基本信息!B:L,3,FALSE)</f>
        <v>CS6E</v>
      </c>
    </row>
    <row r="1587" s="2" customFormat="1" ht="15" hidden="1" spans="1:15">
      <c r="A1587" s="177">
        <v>1584</v>
      </c>
      <c r="B1587" s="177" t="str">
        <f t="shared" si="48"/>
        <v>CS6E-R008-24-11</v>
      </c>
      <c r="C1587" s="177" t="str">
        <f t="shared" si="49"/>
        <v>CS6E-RS04-011-H-D</v>
      </c>
      <c r="D1587" s="177" t="s">
        <v>3237</v>
      </c>
      <c r="E1587" s="177" t="str">
        <f>VLOOKUP(H1587,通道基本信息!B:K,6,0)</f>
        <v>R</v>
      </c>
      <c r="F1587" s="177" t="str">
        <f>VLOOKUP(H1587,通道基本信息!B:K,5,0)</f>
        <v>S04</v>
      </c>
      <c r="G1587" s="177" t="str">
        <f>VLOOKUP(H1587,通道基本信息!B:K,8,0)</f>
        <v>H</v>
      </c>
      <c r="H1587" s="177" t="s">
        <v>3217</v>
      </c>
      <c r="I1587" s="177">
        <v>11</v>
      </c>
      <c r="J1587" s="177">
        <v>1.25</v>
      </c>
      <c r="K1587" s="177">
        <v>14232.5</v>
      </c>
      <c r="L1587" s="177">
        <v>14233.75</v>
      </c>
      <c r="M1587" s="177"/>
      <c r="N1587" s="177" t="s">
        <v>3238</v>
      </c>
      <c r="O1587" s="2" t="str">
        <f>VLOOKUP(H1587,通道基本信息!B:L,3,FALSE)</f>
        <v>CS6E</v>
      </c>
    </row>
    <row r="1588" s="2" customFormat="1" ht="15" hidden="1" spans="1:15">
      <c r="A1588" s="177">
        <v>1585</v>
      </c>
      <c r="B1588" s="177" t="str">
        <f t="shared" si="48"/>
        <v>CS6E-R008-24-12</v>
      </c>
      <c r="C1588" s="177" t="str">
        <f t="shared" si="49"/>
        <v>CS6E-RS04-012-H-D</v>
      </c>
      <c r="D1588" s="177" t="s">
        <v>3239</v>
      </c>
      <c r="E1588" s="177" t="str">
        <f>VLOOKUP(H1588,通道基本信息!B:K,6,0)</f>
        <v>R</v>
      </c>
      <c r="F1588" s="177" t="str">
        <f>VLOOKUP(H1588,通道基本信息!B:K,5,0)</f>
        <v>S04</v>
      </c>
      <c r="G1588" s="177" t="str">
        <f>VLOOKUP(H1588,通道基本信息!B:K,8,0)</f>
        <v>H</v>
      </c>
      <c r="H1588" s="177" t="s">
        <v>3217</v>
      </c>
      <c r="I1588" s="177">
        <v>12</v>
      </c>
      <c r="J1588" s="177">
        <v>1.25</v>
      </c>
      <c r="K1588" s="177">
        <v>14233.75</v>
      </c>
      <c r="L1588" s="177">
        <v>14235</v>
      </c>
      <c r="M1588" s="177"/>
      <c r="N1588" s="177" t="s">
        <v>3240</v>
      </c>
      <c r="O1588" s="2" t="str">
        <f>VLOOKUP(H1588,通道基本信息!B:L,3,FALSE)</f>
        <v>CS6E</v>
      </c>
    </row>
    <row r="1589" s="2" customFormat="1" ht="15" hidden="1" spans="1:15">
      <c r="A1589" s="177">
        <v>1586</v>
      </c>
      <c r="B1589" s="177" t="str">
        <f t="shared" si="48"/>
        <v>CS6E-R008-24-13</v>
      </c>
      <c r="C1589" s="177" t="str">
        <f t="shared" si="49"/>
        <v>CS6E-RS04-013-H-D</v>
      </c>
      <c r="D1589" s="177" t="s">
        <v>3241</v>
      </c>
      <c r="E1589" s="177" t="str">
        <f>VLOOKUP(H1589,通道基本信息!B:K,6,0)</f>
        <v>R</v>
      </c>
      <c r="F1589" s="177" t="str">
        <f>VLOOKUP(H1589,通道基本信息!B:K,5,0)</f>
        <v>S04</v>
      </c>
      <c r="G1589" s="177" t="str">
        <f>VLOOKUP(H1589,通道基本信息!B:K,8,0)</f>
        <v>H</v>
      </c>
      <c r="H1589" s="177" t="s">
        <v>3217</v>
      </c>
      <c r="I1589" s="177">
        <v>13</v>
      </c>
      <c r="J1589" s="177">
        <v>1.25</v>
      </c>
      <c r="K1589" s="177">
        <v>14235</v>
      </c>
      <c r="L1589" s="177">
        <v>14236.25</v>
      </c>
      <c r="M1589" s="177"/>
      <c r="N1589" s="177" t="s">
        <v>3242</v>
      </c>
      <c r="O1589" s="2" t="str">
        <f>VLOOKUP(H1589,通道基本信息!B:L,3,FALSE)</f>
        <v>CS6E</v>
      </c>
    </row>
    <row r="1590" s="2" customFormat="1" ht="15" hidden="1" spans="1:15">
      <c r="A1590" s="177">
        <v>1587</v>
      </c>
      <c r="B1590" s="177" t="str">
        <f t="shared" si="48"/>
        <v>CS6E-R008-24-14</v>
      </c>
      <c r="C1590" s="177" t="str">
        <f t="shared" si="49"/>
        <v>CS6E-RS04-014-H-D</v>
      </c>
      <c r="D1590" s="177" t="s">
        <v>3243</v>
      </c>
      <c r="E1590" s="177" t="str">
        <f>VLOOKUP(H1590,通道基本信息!B:K,6,0)</f>
        <v>R</v>
      </c>
      <c r="F1590" s="177" t="str">
        <f>VLOOKUP(H1590,通道基本信息!B:K,5,0)</f>
        <v>S04</v>
      </c>
      <c r="G1590" s="177" t="str">
        <f>VLOOKUP(H1590,通道基本信息!B:K,8,0)</f>
        <v>H</v>
      </c>
      <c r="H1590" s="177" t="s">
        <v>3217</v>
      </c>
      <c r="I1590" s="177">
        <v>14</v>
      </c>
      <c r="J1590" s="177">
        <v>1.25</v>
      </c>
      <c r="K1590" s="177">
        <v>14236.25</v>
      </c>
      <c r="L1590" s="177">
        <v>14237.5</v>
      </c>
      <c r="M1590" s="177"/>
      <c r="N1590" s="177" t="s">
        <v>3244</v>
      </c>
      <c r="O1590" s="2" t="str">
        <f>VLOOKUP(H1590,通道基本信息!B:L,3,FALSE)</f>
        <v>CS6E</v>
      </c>
    </row>
    <row r="1591" s="2" customFormat="1" ht="15" hidden="1" spans="1:15">
      <c r="A1591" s="177">
        <v>1588</v>
      </c>
      <c r="B1591" s="177" t="str">
        <f t="shared" si="48"/>
        <v>CS6E-R008-24-15</v>
      </c>
      <c r="C1591" s="177" t="str">
        <f t="shared" si="49"/>
        <v>CS6E-RS04-015-H-D</v>
      </c>
      <c r="D1591" s="177" t="s">
        <v>3245</v>
      </c>
      <c r="E1591" s="177" t="str">
        <f>VLOOKUP(H1591,通道基本信息!B:K,6,0)</f>
        <v>R</v>
      </c>
      <c r="F1591" s="177" t="str">
        <f>VLOOKUP(H1591,通道基本信息!B:K,5,0)</f>
        <v>S04</v>
      </c>
      <c r="G1591" s="177" t="str">
        <f>VLOOKUP(H1591,通道基本信息!B:K,8,0)</f>
        <v>H</v>
      </c>
      <c r="H1591" s="177" t="s">
        <v>3217</v>
      </c>
      <c r="I1591" s="177">
        <v>15</v>
      </c>
      <c r="J1591" s="177">
        <v>1.25</v>
      </c>
      <c r="K1591" s="177">
        <v>14237.5</v>
      </c>
      <c r="L1591" s="177">
        <v>14238.75</v>
      </c>
      <c r="M1591" s="177"/>
      <c r="N1591" s="177" t="s">
        <v>3246</v>
      </c>
      <c r="O1591" s="2" t="str">
        <f>VLOOKUP(H1591,通道基本信息!B:L,3,FALSE)</f>
        <v>CS6E</v>
      </c>
    </row>
    <row r="1592" s="2" customFormat="1" ht="15" hidden="1" spans="1:15">
      <c r="A1592" s="177">
        <v>1589</v>
      </c>
      <c r="B1592" s="177" t="str">
        <f t="shared" si="48"/>
        <v>CS6E-R008-24-16</v>
      </c>
      <c r="C1592" s="177" t="str">
        <f t="shared" si="49"/>
        <v>CS6E-RS04-016-H-D</v>
      </c>
      <c r="D1592" s="177" t="s">
        <v>3247</v>
      </c>
      <c r="E1592" s="177" t="str">
        <f>VLOOKUP(H1592,通道基本信息!B:K,6,0)</f>
        <v>R</v>
      </c>
      <c r="F1592" s="177" t="str">
        <f>VLOOKUP(H1592,通道基本信息!B:K,5,0)</f>
        <v>S04</v>
      </c>
      <c r="G1592" s="177" t="str">
        <f>VLOOKUP(H1592,通道基本信息!B:K,8,0)</f>
        <v>H</v>
      </c>
      <c r="H1592" s="177" t="s">
        <v>3217</v>
      </c>
      <c r="I1592" s="177">
        <v>16</v>
      </c>
      <c r="J1592" s="177">
        <v>1.25</v>
      </c>
      <c r="K1592" s="177">
        <v>14238.75</v>
      </c>
      <c r="L1592" s="177">
        <v>14240</v>
      </c>
      <c r="M1592" s="177"/>
      <c r="N1592" s="177" t="s">
        <v>3248</v>
      </c>
      <c r="O1592" s="2" t="str">
        <f>VLOOKUP(H1592,通道基本信息!B:L,3,FALSE)</f>
        <v>CS6E</v>
      </c>
    </row>
    <row r="1593" s="2" customFormat="1" ht="15" hidden="1" spans="1:15">
      <c r="A1593" s="177">
        <v>1590</v>
      </c>
      <c r="B1593" s="177" t="str">
        <f t="shared" si="48"/>
        <v>CS6E-R008-24-17</v>
      </c>
      <c r="C1593" s="177" t="str">
        <f t="shared" si="49"/>
        <v>CS6E-RS04-017-H-D</v>
      </c>
      <c r="D1593" s="177" t="s">
        <v>3249</v>
      </c>
      <c r="E1593" s="177" t="str">
        <f>VLOOKUP(H1593,通道基本信息!B:K,6,0)</f>
        <v>R</v>
      </c>
      <c r="F1593" s="177" t="str">
        <f>VLOOKUP(H1593,通道基本信息!B:K,5,0)</f>
        <v>S04</v>
      </c>
      <c r="G1593" s="177" t="str">
        <f>VLOOKUP(H1593,通道基本信息!B:K,8,0)</f>
        <v>H</v>
      </c>
      <c r="H1593" s="177" t="s">
        <v>3217</v>
      </c>
      <c r="I1593" s="177">
        <v>17</v>
      </c>
      <c r="J1593" s="177">
        <v>1.25</v>
      </c>
      <c r="K1593" s="177">
        <v>14240</v>
      </c>
      <c r="L1593" s="177">
        <v>14241.25</v>
      </c>
      <c r="M1593" s="177"/>
      <c r="N1593" s="177" t="s">
        <v>3250</v>
      </c>
      <c r="O1593" s="2" t="str">
        <f>VLOOKUP(H1593,通道基本信息!B:L,3,FALSE)</f>
        <v>CS6E</v>
      </c>
    </row>
    <row r="1594" s="2" customFormat="1" ht="15" hidden="1" spans="1:15">
      <c r="A1594" s="177">
        <v>1591</v>
      </c>
      <c r="B1594" s="177" t="str">
        <f t="shared" si="48"/>
        <v>CS6E-R008-24-18</v>
      </c>
      <c r="C1594" s="177" t="str">
        <f t="shared" si="49"/>
        <v>CS6E-RS04-018-H-D</v>
      </c>
      <c r="D1594" s="177" t="s">
        <v>3251</v>
      </c>
      <c r="E1594" s="177" t="str">
        <f>VLOOKUP(H1594,通道基本信息!B:K,6,0)</f>
        <v>R</v>
      </c>
      <c r="F1594" s="177" t="str">
        <f>VLOOKUP(H1594,通道基本信息!B:K,5,0)</f>
        <v>S04</v>
      </c>
      <c r="G1594" s="177" t="str">
        <f>VLOOKUP(H1594,通道基本信息!B:K,8,0)</f>
        <v>H</v>
      </c>
      <c r="H1594" s="177" t="s">
        <v>3217</v>
      </c>
      <c r="I1594" s="177">
        <v>18</v>
      </c>
      <c r="J1594" s="177">
        <v>1.25</v>
      </c>
      <c r="K1594" s="177">
        <v>14241.25</v>
      </c>
      <c r="L1594" s="177">
        <v>14242.5</v>
      </c>
      <c r="M1594" s="177"/>
      <c r="N1594" s="177" t="s">
        <v>3252</v>
      </c>
      <c r="O1594" s="2" t="str">
        <f>VLOOKUP(H1594,通道基本信息!B:L,3,FALSE)</f>
        <v>CS6E</v>
      </c>
    </row>
    <row r="1595" s="2" customFormat="1" ht="15" hidden="1" spans="1:15">
      <c r="A1595" s="177">
        <v>1592</v>
      </c>
      <c r="B1595" s="177" t="str">
        <f t="shared" si="48"/>
        <v>CS6E-R008-24-19</v>
      </c>
      <c r="C1595" s="177" t="str">
        <f t="shared" si="49"/>
        <v>CS6E-RS04-019-H-D</v>
      </c>
      <c r="D1595" s="177" t="s">
        <v>3253</v>
      </c>
      <c r="E1595" s="177" t="str">
        <f>VLOOKUP(H1595,通道基本信息!B:K,6,0)</f>
        <v>R</v>
      </c>
      <c r="F1595" s="177" t="str">
        <f>VLOOKUP(H1595,通道基本信息!B:K,5,0)</f>
        <v>S04</v>
      </c>
      <c r="G1595" s="177" t="str">
        <f>VLOOKUP(H1595,通道基本信息!B:K,8,0)</f>
        <v>H</v>
      </c>
      <c r="H1595" s="177" t="s">
        <v>3217</v>
      </c>
      <c r="I1595" s="177">
        <v>19</v>
      </c>
      <c r="J1595" s="177">
        <v>1.25</v>
      </c>
      <c r="K1595" s="177">
        <v>14242.5</v>
      </c>
      <c r="L1595" s="177">
        <v>14243.75</v>
      </c>
      <c r="M1595" s="177"/>
      <c r="N1595" s="177" t="s">
        <v>3254</v>
      </c>
      <c r="O1595" s="2" t="str">
        <f>VLOOKUP(H1595,通道基本信息!B:L,3,FALSE)</f>
        <v>CS6E</v>
      </c>
    </row>
    <row r="1596" s="2" customFormat="1" ht="15" hidden="1" spans="1:15">
      <c r="A1596" s="177">
        <v>1593</v>
      </c>
      <c r="B1596" s="177" t="str">
        <f t="shared" si="48"/>
        <v>CS6E-R008-24-20</v>
      </c>
      <c r="C1596" s="177" t="str">
        <f t="shared" si="49"/>
        <v>CS6E-RS04-020-H-D</v>
      </c>
      <c r="D1596" s="177" t="s">
        <v>3255</v>
      </c>
      <c r="E1596" s="177" t="str">
        <f>VLOOKUP(H1596,通道基本信息!B:K,6,0)</f>
        <v>R</v>
      </c>
      <c r="F1596" s="177" t="str">
        <f>VLOOKUP(H1596,通道基本信息!B:K,5,0)</f>
        <v>S04</v>
      </c>
      <c r="G1596" s="177" t="str">
        <f>VLOOKUP(H1596,通道基本信息!B:K,8,0)</f>
        <v>H</v>
      </c>
      <c r="H1596" s="177" t="s">
        <v>3217</v>
      </c>
      <c r="I1596" s="177">
        <v>20</v>
      </c>
      <c r="J1596" s="177">
        <v>1.25</v>
      </c>
      <c r="K1596" s="177">
        <v>14243.75</v>
      </c>
      <c r="L1596" s="177">
        <v>14245</v>
      </c>
      <c r="M1596" s="177"/>
      <c r="N1596" s="177" t="s">
        <v>3256</v>
      </c>
      <c r="O1596" s="2" t="str">
        <f>VLOOKUP(H1596,通道基本信息!B:L,3,FALSE)</f>
        <v>CS6E</v>
      </c>
    </row>
    <row r="1597" s="2" customFormat="1" ht="15" hidden="1" spans="1:15">
      <c r="A1597" s="177">
        <v>1594</v>
      </c>
      <c r="B1597" s="177" t="str">
        <f t="shared" si="48"/>
        <v>CS6E-R008-24-21</v>
      </c>
      <c r="C1597" s="177" t="str">
        <f t="shared" si="49"/>
        <v>CS6E-RS04-021-H-D</v>
      </c>
      <c r="D1597" s="177" t="s">
        <v>3257</v>
      </c>
      <c r="E1597" s="177" t="str">
        <f>VLOOKUP(H1597,通道基本信息!B:K,6,0)</f>
        <v>R</v>
      </c>
      <c r="F1597" s="177" t="str">
        <f>VLOOKUP(H1597,通道基本信息!B:K,5,0)</f>
        <v>S04</v>
      </c>
      <c r="G1597" s="177" t="str">
        <f>VLOOKUP(H1597,通道基本信息!B:K,8,0)</f>
        <v>H</v>
      </c>
      <c r="H1597" s="177" t="s">
        <v>3217</v>
      </c>
      <c r="I1597" s="177">
        <v>21</v>
      </c>
      <c r="J1597" s="177">
        <v>1.25</v>
      </c>
      <c r="K1597" s="177">
        <v>14245</v>
      </c>
      <c r="L1597" s="177">
        <v>14246.25</v>
      </c>
      <c r="M1597" s="177"/>
      <c r="N1597" s="177" t="s">
        <v>3258</v>
      </c>
      <c r="O1597" s="2" t="str">
        <f>VLOOKUP(H1597,通道基本信息!B:L,3,FALSE)</f>
        <v>CS6E</v>
      </c>
    </row>
    <row r="1598" s="2" customFormat="1" ht="15" hidden="1" spans="1:15">
      <c r="A1598" s="177">
        <v>1595</v>
      </c>
      <c r="B1598" s="177" t="str">
        <f t="shared" si="48"/>
        <v>CS6E-R008-24-22</v>
      </c>
      <c r="C1598" s="177" t="str">
        <f t="shared" si="49"/>
        <v>CS6E-RS04-022-H-D</v>
      </c>
      <c r="D1598" s="177" t="s">
        <v>3259</v>
      </c>
      <c r="E1598" s="177" t="str">
        <f>VLOOKUP(H1598,通道基本信息!B:K,6,0)</f>
        <v>R</v>
      </c>
      <c r="F1598" s="177" t="str">
        <f>VLOOKUP(H1598,通道基本信息!B:K,5,0)</f>
        <v>S04</v>
      </c>
      <c r="G1598" s="177" t="str">
        <f>VLOOKUP(H1598,通道基本信息!B:K,8,0)</f>
        <v>H</v>
      </c>
      <c r="H1598" s="177" t="s">
        <v>3217</v>
      </c>
      <c r="I1598" s="177">
        <v>22</v>
      </c>
      <c r="J1598" s="177">
        <v>1.25</v>
      </c>
      <c r="K1598" s="177">
        <v>14246.25</v>
      </c>
      <c r="L1598" s="177">
        <v>14247.5</v>
      </c>
      <c r="M1598" s="177"/>
      <c r="N1598" s="177" t="s">
        <v>3260</v>
      </c>
      <c r="O1598" s="2" t="str">
        <f>VLOOKUP(H1598,通道基本信息!B:L,3,FALSE)</f>
        <v>CS6E</v>
      </c>
    </row>
    <row r="1599" s="2" customFormat="1" ht="15" hidden="1" spans="1:15">
      <c r="A1599" s="177">
        <v>1596</v>
      </c>
      <c r="B1599" s="177" t="str">
        <f t="shared" si="48"/>
        <v>CS6E-R008-24-23</v>
      </c>
      <c r="C1599" s="177" t="str">
        <f t="shared" si="49"/>
        <v>CS6E-RS04-023-H-D</v>
      </c>
      <c r="D1599" s="177" t="s">
        <v>3261</v>
      </c>
      <c r="E1599" s="177" t="str">
        <f>VLOOKUP(H1599,通道基本信息!B:K,6,0)</f>
        <v>R</v>
      </c>
      <c r="F1599" s="177" t="str">
        <f>VLOOKUP(H1599,通道基本信息!B:K,5,0)</f>
        <v>S04</v>
      </c>
      <c r="G1599" s="177" t="str">
        <f>VLOOKUP(H1599,通道基本信息!B:K,8,0)</f>
        <v>H</v>
      </c>
      <c r="H1599" s="177" t="s">
        <v>3217</v>
      </c>
      <c r="I1599" s="177">
        <v>23</v>
      </c>
      <c r="J1599" s="177">
        <v>1.25</v>
      </c>
      <c r="K1599" s="177">
        <v>14247.5</v>
      </c>
      <c r="L1599" s="177">
        <v>14248.75</v>
      </c>
      <c r="M1599" s="177"/>
      <c r="N1599" s="177" t="s">
        <v>3262</v>
      </c>
      <c r="O1599" s="2" t="str">
        <f>VLOOKUP(H1599,通道基本信息!B:L,3,FALSE)</f>
        <v>CS6E</v>
      </c>
    </row>
    <row r="1600" s="2" customFormat="1" ht="15" hidden="1" spans="1:15">
      <c r="A1600" s="177">
        <v>1597</v>
      </c>
      <c r="B1600" s="177" t="str">
        <f t="shared" si="48"/>
        <v>CS6E-R008-24-24</v>
      </c>
      <c r="C1600" s="177" t="str">
        <f t="shared" si="49"/>
        <v>CS6E-RS04-024-H-D</v>
      </c>
      <c r="D1600" s="177" t="s">
        <v>3263</v>
      </c>
      <c r="E1600" s="177" t="str">
        <f>VLOOKUP(H1600,通道基本信息!B:K,6,0)</f>
        <v>R</v>
      </c>
      <c r="F1600" s="177" t="str">
        <f>VLOOKUP(H1600,通道基本信息!B:K,5,0)</f>
        <v>S04</v>
      </c>
      <c r="G1600" s="177" t="str">
        <f>VLOOKUP(H1600,通道基本信息!B:K,8,0)</f>
        <v>H</v>
      </c>
      <c r="H1600" s="177" t="s">
        <v>3217</v>
      </c>
      <c r="I1600" s="177">
        <v>24</v>
      </c>
      <c r="J1600" s="177">
        <v>1.25</v>
      </c>
      <c r="K1600" s="177">
        <v>14248.75</v>
      </c>
      <c r="L1600" s="177">
        <v>14250</v>
      </c>
      <c r="M1600" s="177"/>
      <c r="N1600" s="177" t="s">
        <v>3264</v>
      </c>
      <c r="O1600" s="2" t="str">
        <f>VLOOKUP(H1600,通道基本信息!B:L,3,FALSE)</f>
        <v>CS6E</v>
      </c>
    </row>
    <row r="1601" s="2" customFormat="1" ht="15" hidden="1" spans="1:15">
      <c r="A1601" s="177">
        <v>1598</v>
      </c>
      <c r="B1601" s="177" t="str">
        <f t="shared" ref="B1601:B1664" si="50">H1601&amp;"-"&amp;I1601</f>
        <v>CS6E-R009-1-1</v>
      </c>
      <c r="C1601" s="177" t="str">
        <f t="shared" si="49"/>
        <v>CS6E-RS05-001-V-A</v>
      </c>
      <c r="D1601" s="177" t="s">
        <v>3265</v>
      </c>
      <c r="E1601" s="177" t="str">
        <f>VLOOKUP(H1601,通道基本信息!B:K,6,0)</f>
        <v>R</v>
      </c>
      <c r="F1601" s="177" t="str">
        <f>VLOOKUP(H1601,通道基本信息!B:K,5,0)</f>
        <v>S05</v>
      </c>
      <c r="G1601" s="177" t="str">
        <f>VLOOKUP(H1601,通道基本信息!B:K,8,0)</f>
        <v>V</v>
      </c>
      <c r="H1601" s="177" t="s">
        <v>3266</v>
      </c>
      <c r="I1601" s="177">
        <v>1</v>
      </c>
      <c r="J1601" s="177">
        <v>225</v>
      </c>
      <c r="K1601" s="177">
        <v>14275</v>
      </c>
      <c r="L1601" s="177">
        <v>14500</v>
      </c>
      <c r="M1601" s="177"/>
      <c r="N1601" s="177" t="s">
        <v>3267</v>
      </c>
      <c r="O1601" s="2" t="str">
        <f>VLOOKUP(H1601,通道基本信息!B:L,3,FALSE)</f>
        <v>CS6E</v>
      </c>
    </row>
    <row r="1602" s="2" customFormat="1" ht="15" hidden="1" spans="1:15">
      <c r="A1602" s="177">
        <v>1599</v>
      </c>
      <c r="B1602" s="177" t="str">
        <f t="shared" si="50"/>
        <v>CS6E-R010-180-1</v>
      </c>
      <c r="C1602" s="177" t="str">
        <f t="shared" si="49"/>
        <v>CS6E-RS05-001-V-D</v>
      </c>
      <c r="D1602" s="177" t="s">
        <v>3268</v>
      </c>
      <c r="E1602" s="177" t="str">
        <f>VLOOKUP(H1602,通道基本信息!B:K,6,0)</f>
        <v>R</v>
      </c>
      <c r="F1602" s="177" t="str">
        <f>VLOOKUP(H1602,通道基本信息!B:K,5,0)</f>
        <v>S05</v>
      </c>
      <c r="G1602" s="177" t="str">
        <f>VLOOKUP(H1602,通道基本信息!B:K,8,0)</f>
        <v>V</v>
      </c>
      <c r="H1602" s="177" t="s">
        <v>3269</v>
      </c>
      <c r="I1602" s="177">
        <v>1</v>
      </c>
      <c r="J1602" s="177">
        <v>1.25</v>
      </c>
      <c r="K1602" s="177">
        <v>14275</v>
      </c>
      <c r="L1602" s="177">
        <v>14276.25</v>
      </c>
      <c r="M1602" s="177"/>
      <c r="N1602" s="177" t="s">
        <v>3270</v>
      </c>
      <c r="O1602" s="2" t="str">
        <f>VLOOKUP(H1602,通道基本信息!B:L,3,FALSE)</f>
        <v>CS6E</v>
      </c>
    </row>
    <row r="1603" s="2" customFormat="1" ht="15" hidden="1" spans="1:15">
      <c r="A1603" s="177">
        <v>1600</v>
      </c>
      <c r="B1603" s="177" t="str">
        <f t="shared" si="50"/>
        <v>CS6E-R010-180-2</v>
      </c>
      <c r="C1603" s="177" t="str">
        <f t="shared" si="49"/>
        <v>CS6E-RS05-002-V-D</v>
      </c>
      <c r="D1603" s="177" t="s">
        <v>3271</v>
      </c>
      <c r="E1603" s="177" t="str">
        <f>VLOOKUP(H1603,通道基本信息!B:K,6,0)</f>
        <v>R</v>
      </c>
      <c r="F1603" s="177" t="str">
        <f>VLOOKUP(H1603,通道基本信息!B:K,5,0)</f>
        <v>S05</v>
      </c>
      <c r="G1603" s="177" t="str">
        <f>VLOOKUP(H1603,通道基本信息!B:K,8,0)</f>
        <v>V</v>
      </c>
      <c r="H1603" s="177" t="s">
        <v>3269</v>
      </c>
      <c r="I1603" s="177">
        <v>2</v>
      </c>
      <c r="J1603" s="177">
        <v>1.25</v>
      </c>
      <c r="K1603" s="177">
        <v>14276.25</v>
      </c>
      <c r="L1603" s="177">
        <v>14277.5</v>
      </c>
      <c r="M1603" s="177"/>
      <c r="N1603" s="177" t="s">
        <v>3272</v>
      </c>
      <c r="O1603" s="2" t="str">
        <f>VLOOKUP(H1603,通道基本信息!B:L,3,FALSE)</f>
        <v>CS6E</v>
      </c>
    </row>
    <row r="1604" s="2" customFormat="1" ht="15" hidden="1" spans="1:15">
      <c r="A1604" s="177">
        <v>1601</v>
      </c>
      <c r="B1604" s="177" t="str">
        <f t="shared" si="50"/>
        <v>CS6E-R010-180-3</v>
      </c>
      <c r="C1604" s="177" t="str">
        <f t="shared" ref="C1604:C1667" si="51">O1604&amp;"-"&amp;D1604</f>
        <v>CS6E-RS05-003-V-D</v>
      </c>
      <c r="D1604" s="177" t="s">
        <v>3273</v>
      </c>
      <c r="E1604" s="177" t="str">
        <f>VLOOKUP(H1604,通道基本信息!B:K,6,0)</f>
        <v>R</v>
      </c>
      <c r="F1604" s="177" t="str">
        <f>VLOOKUP(H1604,通道基本信息!B:K,5,0)</f>
        <v>S05</v>
      </c>
      <c r="G1604" s="177" t="str">
        <f>VLOOKUP(H1604,通道基本信息!B:K,8,0)</f>
        <v>V</v>
      </c>
      <c r="H1604" s="177" t="s">
        <v>3269</v>
      </c>
      <c r="I1604" s="177">
        <v>3</v>
      </c>
      <c r="J1604" s="177">
        <v>1.25</v>
      </c>
      <c r="K1604" s="177">
        <v>14277.5</v>
      </c>
      <c r="L1604" s="177">
        <v>14278.75</v>
      </c>
      <c r="M1604" s="177"/>
      <c r="N1604" s="177" t="s">
        <v>3274</v>
      </c>
      <c r="O1604" s="2" t="str">
        <f>VLOOKUP(H1604,通道基本信息!B:L,3,FALSE)</f>
        <v>CS6E</v>
      </c>
    </row>
    <row r="1605" s="2" customFormat="1" ht="15" hidden="1" spans="1:15">
      <c r="A1605" s="177">
        <v>1602</v>
      </c>
      <c r="B1605" s="177" t="str">
        <f t="shared" si="50"/>
        <v>CS6E-R010-180-4</v>
      </c>
      <c r="C1605" s="177" t="str">
        <f t="shared" si="51"/>
        <v>CS6E-RS05-004-V-D</v>
      </c>
      <c r="D1605" s="177" t="s">
        <v>3275</v>
      </c>
      <c r="E1605" s="177" t="str">
        <f>VLOOKUP(H1605,通道基本信息!B:K,6,0)</f>
        <v>R</v>
      </c>
      <c r="F1605" s="177" t="str">
        <f>VLOOKUP(H1605,通道基本信息!B:K,5,0)</f>
        <v>S05</v>
      </c>
      <c r="G1605" s="177" t="str">
        <f>VLOOKUP(H1605,通道基本信息!B:K,8,0)</f>
        <v>V</v>
      </c>
      <c r="H1605" s="177" t="s">
        <v>3269</v>
      </c>
      <c r="I1605" s="177">
        <v>4</v>
      </c>
      <c r="J1605" s="177">
        <v>1.25</v>
      </c>
      <c r="K1605" s="177">
        <v>14278.75</v>
      </c>
      <c r="L1605" s="177">
        <v>14280</v>
      </c>
      <c r="M1605" s="177"/>
      <c r="N1605" s="177" t="s">
        <v>3276</v>
      </c>
      <c r="O1605" s="2" t="str">
        <f>VLOOKUP(H1605,通道基本信息!B:L,3,FALSE)</f>
        <v>CS6E</v>
      </c>
    </row>
    <row r="1606" s="2" customFormat="1" ht="15" hidden="1" spans="1:15">
      <c r="A1606" s="177">
        <v>1603</v>
      </c>
      <c r="B1606" s="177" t="str">
        <f t="shared" si="50"/>
        <v>CS6E-R010-180-5</v>
      </c>
      <c r="C1606" s="177" t="str">
        <f t="shared" si="51"/>
        <v>CS6E-RS05-005-V-D</v>
      </c>
      <c r="D1606" s="177" t="s">
        <v>3277</v>
      </c>
      <c r="E1606" s="177" t="str">
        <f>VLOOKUP(H1606,通道基本信息!B:K,6,0)</f>
        <v>R</v>
      </c>
      <c r="F1606" s="177" t="str">
        <f>VLOOKUP(H1606,通道基本信息!B:K,5,0)</f>
        <v>S05</v>
      </c>
      <c r="G1606" s="177" t="str">
        <f>VLOOKUP(H1606,通道基本信息!B:K,8,0)</f>
        <v>V</v>
      </c>
      <c r="H1606" s="177" t="s">
        <v>3269</v>
      </c>
      <c r="I1606" s="177">
        <v>5</v>
      </c>
      <c r="J1606" s="177">
        <v>1.25</v>
      </c>
      <c r="K1606" s="177">
        <v>14280</v>
      </c>
      <c r="L1606" s="177">
        <v>14281.25</v>
      </c>
      <c r="M1606" s="177"/>
      <c r="N1606" s="177" t="s">
        <v>3278</v>
      </c>
      <c r="O1606" s="2" t="str">
        <f>VLOOKUP(H1606,通道基本信息!B:L,3,FALSE)</f>
        <v>CS6E</v>
      </c>
    </row>
    <row r="1607" s="2" customFormat="1" ht="15" hidden="1" spans="1:15">
      <c r="A1607" s="177">
        <v>1604</v>
      </c>
      <c r="B1607" s="177" t="str">
        <f t="shared" si="50"/>
        <v>CS6E-R010-180-6</v>
      </c>
      <c r="C1607" s="177" t="str">
        <f t="shared" si="51"/>
        <v>CS6E-RS05-006-V-D</v>
      </c>
      <c r="D1607" s="177" t="s">
        <v>3279</v>
      </c>
      <c r="E1607" s="177" t="str">
        <f>VLOOKUP(H1607,通道基本信息!B:K,6,0)</f>
        <v>R</v>
      </c>
      <c r="F1607" s="177" t="str">
        <f>VLOOKUP(H1607,通道基本信息!B:K,5,0)</f>
        <v>S05</v>
      </c>
      <c r="G1607" s="177" t="str">
        <f>VLOOKUP(H1607,通道基本信息!B:K,8,0)</f>
        <v>V</v>
      </c>
      <c r="H1607" s="177" t="s">
        <v>3269</v>
      </c>
      <c r="I1607" s="177">
        <v>6</v>
      </c>
      <c r="J1607" s="177">
        <v>1.25</v>
      </c>
      <c r="K1607" s="177">
        <v>14281.25</v>
      </c>
      <c r="L1607" s="177">
        <v>14282.5</v>
      </c>
      <c r="M1607" s="177"/>
      <c r="N1607" s="177" t="s">
        <v>3280</v>
      </c>
      <c r="O1607" s="2" t="str">
        <f>VLOOKUP(H1607,通道基本信息!B:L,3,FALSE)</f>
        <v>CS6E</v>
      </c>
    </row>
    <row r="1608" s="2" customFormat="1" ht="15" hidden="1" spans="1:15">
      <c r="A1608" s="177">
        <v>1605</v>
      </c>
      <c r="B1608" s="177" t="str">
        <f t="shared" si="50"/>
        <v>CS6E-R010-180-7</v>
      </c>
      <c r="C1608" s="177" t="str">
        <f t="shared" si="51"/>
        <v>CS6E-RS05-007-V-D</v>
      </c>
      <c r="D1608" s="177" t="s">
        <v>3281</v>
      </c>
      <c r="E1608" s="177" t="str">
        <f>VLOOKUP(H1608,通道基本信息!B:K,6,0)</f>
        <v>R</v>
      </c>
      <c r="F1608" s="177" t="str">
        <f>VLOOKUP(H1608,通道基本信息!B:K,5,0)</f>
        <v>S05</v>
      </c>
      <c r="G1608" s="177" t="str">
        <f>VLOOKUP(H1608,通道基本信息!B:K,8,0)</f>
        <v>V</v>
      </c>
      <c r="H1608" s="177" t="s">
        <v>3269</v>
      </c>
      <c r="I1608" s="177">
        <v>7</v>
      </c>
      <c r="J1608" s="177">
        <v>1.25</v>
      </c>
      <c r="K1608" s="177">
        <v>14282.5</v>
      </c>
      <c r="L1608" s="177">
        <v>14283.75</v>
      </c>
      <c r="M1608" s="177"/>
      <c r="N1608" s="177" t="s">
        <v>3282</v>
      </c>
      <c r="O1608" s="2" t="str">
        <f>VLOOKUP(H1608,通道基本信息!B:L,3,FALSE)</f>
        <v>CS6E</v>
      </c>
    </row>
    <row r="1609" s="2" customFormat="1" ht="15" hidden="1" spans="1:15">
      <c r="A1609" s="177">
        <v>1606</v>
      </c>
      <c r="B1609" s="177" t="str">
        <f t="shared" si="50"/>
        <v>CS6E-R010-180-8</v>
      </c>
      <c r="C1609" s="177" t="str">
        <f t="shared" si="51"/>
        <v>CS6E-RS05-008-V-D</v>
      </c>
      <c r="D1609" s="177" t="s">
        <v>3283</v>
      </c>
      <c r="E1609" s="177" t="str">
        <f>VLOOKUP(H1609,通道基本信息!B:K,6,0)</f>
        <v>R</v>
      </c>
      <c r="F1609" s="177" t="str">
        <f>VLOOKUP(H1609,通道基本信息!B:K,5,0)</f>
        <v>S05</v>
      </c>
      <c r="G1609" s="177" t="str">
        <f>VLOOKUP(H1609,通道基本信息!B:K,8,0)</f>
        <v>V</v>
      </c>
      <c r="H1609" s="177" t="s">
        <v>3269</v>
      </c>
      <c r="I1609" s="177">
        <v>8</v>
      </c>
      <c r="J1609" s="177">
        <v>1.25</v>
      </c>
      <c r="K1609" s="177">
        <v>14283.75</v>
      </c>
      <c r="L1609" s="177">
        <v>14285</v>
      </c>
      <c r="M1609" s="177"/>
      <c r="N1609" s="177" t="s">
        <v>3284</v>
      </c>
      <c r="O1609" s="2" t="str">
        <f>VLOOKUP(H1609,通道基本信息!B:L,3,FALSE)</f>
        <v>CS6E</v>
      </c>
    </row>
    <row r="1610" s="2" customFormat="1" ht="15" hidden="1" spans="1:15">
      <c r="A1610" s="177">
        <v>1607</v>
      </c>
      <c r="B1610" s="177" t="str">
        <f t="shared" si="50"/>
        <v>CS6E-R010-180-9</v>
      </c>
      <c r="C1610" s="177" t="str">
        <f t="shared" si="51"/>
        <v>CS6E-RS05-009-V-D</v>
      </c>
      <c r="D1610" s="177" t="s">
        <v>3285</v>
      </c>
      <c r="E1610" s="177" t="str">
        <f>VLOOKUP(H1610,通道基本信息!B:K,6,0)</f>
        <v>R</v>
      </c>
      <c r="F1610" s="177" t="str">
        <f>VLOOKUP(H1610,通道基本信息!B:K,5,0)</f>
        <v>S05</v>
      </c>
      <c r="G1610" s="177" t="str">
        <f>VLOOKUP(H1610,通道基本信息!B:K,8,0)</f>
        <v>V</v>
      </c>
      <c r="H1610" s="177" t="s">
        <v>3269</v>
      </c>
      <c r="I1610" s="177">
        <v>9</v>
      </c>
      <c r="J1610" s="177">
        <v>1.25</v>
      </c>
      <c r="K1610" s="177">
        <v>14285</v>
      </c>
      <c r="L1610" s="177">
        <v>14286.25</v>
      </c>
      <c r="M1610" s="177"/>
      <c r="N1610" s="177" t="s">
        <v>3286</v>
      </c>
      <c r="O1610" s="2" t="str">
        <f>VLOOKUP(H1610,通道基本信息!B:L,3,FALSE)</f>
        <v>CS6E</v>
      </c>
    </row>
    <row r="1611" s="2" customFormat="1" ht="15" hidden="1" spans="1:15">
      <c r="A1611" s="177">
        <v>1608</v>
      </c>
      <c r="B1611" s="177" t="str">
        <f t="shared" si="50"/>
        <v>CS6E-R010-180-10</v>
      </c>
      <c r="C1611" s="177" t="str">
        <f t="shared" si="51"/>
        <v>CS6E-RS05-010-V-D</v>
      </c>
      <c r="D1611" s="177" t="s">
        <v>3287</v>
      </c>
      <c r="E1611" s="177" t="str">
        <f>VLOOKUP(H1611,通道基本信息!B:K,6,0)</f>
        <v>R</v>
      </c>
      <c r="F1611" s="177" t="str">
        <f>VLOOKUP(H1611,通道基本信息!B:K,5,0)</f>
        <v>S05</v>
      </c>
      <c r="G1611" s="177" t="str">
        <f>VLOOKUP(H1611,通道基本信息!B:K,8,0)</f>
        <v>V</v>
      </c>
      <c r="H1611" s="177" t="s">
        <v>3269</v>
      </c>
      <c r="I1611" s="177">
        <v>10</v>
      </c>
      <c r="J1611" s="177">
        <v>1.25</v>
      </c>
      <c r="K1611" s="177">
        <v>14286.25</v>
      </c>
      <c r="L1611" s="177">
        <v>14287.5</v>
      </c>
      <c r="M1611" s="177"/>
      <c r="N1611" s="177" t="s">
        <v>3288</v>
      </c>
      <c r="O1611" s="2" t="str">
        <f>VLOOKUP(H1611,通道基本信息!B:L,3,FALSE)</f>
        <v>CS6E</v>
      </c>
    </row>
    <row r="1612" s="2" customFormat="1" ht="15" hidden="1" spans="1:15">
      <c r="A1612" s="177">
        <v>1609</v>
      </c>
      <c r="B1612" s="177" t="str">
        <f t="shared" si="50"/>
        <v>CS6E-R010-180-11</v>
      </c>
      <c r="C1612" s="177" t="str">
        <f t="shared" si="51"/>
        <v>CS6E-RS05-011-V-D</v>
      </c>
      <c r="D1612" s="177" t="s">
        <v>3289</v>
      </c>
      <c r="E1612" s="177" t="str">
        <f>VLOOKUP(H1612,通道基本信息!B:K,6,0)</f>
        <v>R</v>
      </c>
      <c r="F1612" s="177" t="str">
        <f>VLOOKUP(H1612,通道基本信息!B:K,5,0)</f>
        <v>S05</v>
      </c>
      <c r="G1612" s="177" t="str">
        <f>VLOOKUP(H1612,通道基本信息!B:K,8,0)</f>
        <v>V</v>
      </c>
      <c r="H1612" s="177" t="s">
        <v>3269</v>
      </c>
      <c r="I1612" s="177">
        <v>11</v>
      </c>
      <c r="J1612" s="177">
        <v>1.25</v>
      </c>
      <c r="K1612" s="177">
        <v>14287.5</v>
      </c>
      <c r="L1612" s="177">
        <v>14288.75</v>
      </c>
      <c r="M1612" s="177"/>
      <c r="N1612" s="177" t="s">
        <v>3290</v>
      </c>
      <c r="O1612" s="2" t="str">
        <f>VLOOKUP(H1612,通道基本信息!B:L,3,FALSE)</f>
        <v>CS6E</v>
      </c>
    </row>
    <row r="1613" s="2" customFormat="1" ht="15" hidden="1" spans="1:15">
      <c r="A1613" s="177">
        <v>1610</v>
      </c>
      <c r="B1613" s="177" t="str">
        <f t="shared" si="50"/>
        <v>CS6E-R010-180-12</v>
      </c>
      <c r="C1613" s="177" t="str">
        <f t="shared" si="51"/>
        <v>CS6E-RS05-012-V-D</v>
      </c>
      <c r="D1613" s="177" t="s">
        <v>3291</v>
      </c>
      <c r="E1613" s="177" t="str">
        <f>VLOOKUP(H1613,通道基本信息!B:K,6,0)</f>
        <v>R</v>
      </c>
      <c r="F1613" s="177" t="str">
        <f>VLOOKUP(H1613,通道基本信息!B:K,5,0)</f>
        <v>S05</v>
      </c>
      <c r="G1613" s="177" t="str">
        <f>VLOOKUP(H1613,通道基本信息!B:K,8,0)</f>
        <v>V</v>
      </c>
      <c r="H1613" s="177" t="s">
        <v>3269</v>
      </c>
      <c r="I1613" s="177">
        <v>12</v>
      </c>
      <c r="J1613" s="177">
        <v>1.25</v>
      </c>
      <c r="K1613" s="177">
        <v>14288.75</v>
      </c>
      <c r="L1613" s="177">
        <v>14290</v>
      </c>
      <c r="M1613" s="177"/>
      <c r="N1613" s="177" t="s">
        <v>3292</v>
      </c>
      <c r="O1613" s="2" t="str">
        <f>VLOOKUP(H1613,通道基本信息!B:L,3,FALSE)</f>
        <v>CS6E</v>
      </c>
    </row>
    <row r="1614" s="2" customFormat="1" ht="15" hidden="1" spans="1:15">
      <c r="A1614" s="177">
        <v>1611</v>
      </c>
      <c r="B1614" s="177" t="str">
        <f t="shared" si="50"/>
        <v>CS6E-R010-180-13</v>
      </c>
      <c r="C1614" s="177" t="str">
        <f t="shared" si="51"/>
        <v>CS6E-RS05-013-V-D</v>
      </c>
      <c r="D1614" s="177" t="s">
        <v>3293</v>
      </c>
      <c r="E1614" s="177" t="str">
        <f>VLOOKUP(H1614,通道基本信息!B:K,6,0)</f>
        <v>R</v>
      </c>
      <c r="F1614" s="177" t="str">
        <f>VLOOKUP(H1614,通道基本信息!B:K,5,0)</f>
        <v>S05</v>
      </c>
      <c r="G1614" s="177" t="str">
        <f>VLOOKUP(H1614,通道基本信息!B:K,8,0)</f>
        <v>V</v>
      </c>
      <c r="H1614" s="177" t="s">
        <v>3269</v>
      </c>
      <c r="I1614" s="177">
        <v>13</v>
      </c>
      <c r="J1614" s="177">
        <v>1.25</v>
      </c>
      <c r="K1614" s="177">
        <v>14290</v>
      </c>
      <c r="L1614" s="177">
        <v>14291.25</v>
      </c>
      <c r="M1614" s="177"/>
      <c r="N1614" s="177" t="s">
        <v>3294</v>
      </c>
      <c r="O1614" s="2" t="str">
        <f>VLOOKUP(H1614,通道基本信息!B:L,3,FALSE)</f>
        <v>CS6E</v>
      </c>
    </row>
    <row r="1615" s="2" customFormat="1" ht="15" hidden="1" spans="1:15">
      <c r="A1615" s="177">
        <v>1612</v>
      </c>
      <c r="B1615" s="177" t="str">
        <f t="shared" si="50"/>
        <v>CS6E-R010-180-14</v>
      </c>
      <c r="C1615" s="177" t="str">
        <f t="shared" si="51"/>
        <v>CS6E-RS05-014-V-D</v>
      </c>
      <c r="D1615" s="177" t="s">
        <v>3295</v>
      </c>
      <c r="E1615" s="177" t="str">
        <f>VLOOKUP(H1615,通道基本信息!B:K,6,0)</f>
        <v>R</v>
      </c>
      <c r="F1615" s="177" t="str">
        <f>VLOOKUP(H1615,通道基本信息!B:K,5,0)</f>
        <v>S05</v>
      </c>
      <c r="G1615" s="177" t="str">
        <f>VLOOKUP(H1615,通道基本信息!B:K,8,0)</f>
        <v>V</v>
      </c>
      <c r="H1615" s="177" t="s">
        <v>3269</v>
      </c>
      <c r="I1615" s="177">
        <v>14</v>
      </c>
      <c r="J1615" s="177">
        <v>1.25</v>
      </c>
      <c r="K1615" s="177">
        <v>14291.25</v>
      </c>
      <c r="L1615" s="177">
        <v>14292.5</v>
      </c>
      <c r="M1615" s="177"/>
      <c r="N1615" s="177" t="s">
        <v>3296</v>
      </c>
      <c r="O1615" s="2" t="str">
        <f>VLOOKUP(H1615,通道基本信息!B:L,3,FALSE)</f>
        <v>CS6E</v>
      </c>
    </row>
    <row r="1616" s="2" customFormat="1" ht="15" hidden="1" spans="1:15">
      <c r="A1616" s="177">
        <v>1613</v>
      </c>
      <c r="B1616" s="177" t="str">
        <f t="shared" si="50"/>
        <v>CS6E-R010-180-15</v>
      </c>
      <c r="C1616" s="177" t="str">
        <f t="shared" si="51"/>
        <v>CS6E-RS05-015-V-D</v>
      </c>
      <c r="D1616" s="177" t="s">
        <v>3297</v>
      </c>
      <c r="E1616" s="177" t="str">
        <f>VLOOKUP(H1616,通道基本信息!B:K,6,0)</f>
        <v>R</v>
      </c>
      <c r="F1616" s="177" t="str">
        <f>VLOOKUP(H1616,通道基本信息!B:K,5,0)</f>
        <v>S05</v>
      </c>
      <c r="G1616" s="177" t="str">
        <f>VLOOKUP(H1616,通道基本信息!B:K,8,0)</f>
        <v>V</v>
      </c>
      <c r="H1616" s="177" t="s">
        <v>3269</v>
      </c>
      <c r="I1616" s="177">
        <v>15</v>
      </c>
      <c r="J1616" s="177">
        <v>1.25</v>
      </c>
      <c r="K1616" s="177">
        <v>14292.5</v>
      </c>
      <c r="L1616" s="177">
        <v>14293.75</v>
      </c>
      <c r="M1616" s="177"/>
      <c r="N1616" s="177" t="s">
        <v>3298</v>
      </c>
      <c r="O1616" s="2" t="str">
        <f>VLOOKUP(H1616,通道基本信息!B:L,3,FALSE)</f>
        <v>CS6E</v>
      </c>
    </row>
    <row r="1617" s="2" customFormat="1" ht="15" hidden="1" spans="1:15">
      <c r="A1617" s="177">
        <v>1614</v>
      </c>
      <c r="B1617" s="177" t="str">
        <f t="shared" si="50"/>
        <v>CS6E-R010-180-16</v>
      </c>
      <c r="C1617" s="177" t="str">
        <f t="shared" si="51"/>
        <v>CS6E-RS05-016-V-D</v>
      </c>
      <c r="D1617" s="177" t="s">
        <v>3299</v>
      </c>
      <c r="E1617" s="177" t="str">
        <f>VLOOKUP(H1617,通道基本信息!B:K,6,0)</f>
        <v>R</v>
      </c>
      <c r="F1617" s="177" t="str">
        <f>VLOOKUP(H1617,通道基本信息!B:K,5,0)</f>
        <v>S05</v>
      </c>
      <c r="G1617" s="177" t="str">
        <f>VLOOKUP(H1617,通道基本信息!B:K,8,0)</f>
        <v>V</v>
      </c>
      <c r="H1617" s="177" t="s">
        <v>3269</v>
      </c>
      <c r="I1617" s="177">
        <v>16</v>
      </c>
      <c r="J1617" s="177">
        <v>1.25</v>
      </c>
      <c r="K1617" s="177">
        <v>14293.75</v>
      </c>
      <c r="L1617" s="177">
        <v>14295</v>
      </c>
      <c r="M1617" s="177"/>
      <c r="N1617" s="177" t="s">
        <v>3300</v>
      </c>
      <c r="O1617" s="2" t="str">
        <f>VLOOKUP(H1617,通道基本信息!B:L,3,FALSE)</f>
        <v>CS6E</v>
      </c>
    </row>
    <row r="1618" s="2" customFormat="1" ht="15" hidden="1" spans="1:15">
      <c r="A1618" s="177">
        <v>1615</v>
      </c>
      <c r="B1618" s="177" t="str">
        <f t="shared" si="50"/>
        <v>CS6E-R010-180-17</v>
      </c>
      <c r="C1618" s="177" t="str">
        <f t="shared" si="51"/>
        <v>CS6E-RS05-017-V-D</v>
      </c>
      <c r="D1618" s="177" t="s">
        <v>3301</v>
      </c>
      <c r="E1618" s="177" t="str">
        <f>VLOOKUP(H1618,通道基本信息!B:K,6,0)</f>
        <v>R</v>
      </c>
      <c r="F1618" s="177" t="str">
        <f>VLOOKUP(H1618,通道基本信息!B:K,5,0)</f>
        <v>S05</v>
      </c>
      <c r="G1618" s="177" t="str">
        <f>VLOOKUP(H1618,通道基本信息!B:K,8,0)</f>
        <v>V</v>
      </c>
      <c r="H1618" s="177" t="s">
        <v>3269</v>
      </c>
      <c r="I1618" s="177">
        <v>17</v>
      </c>
      <c r="J1618" s="177">
        <v>1.25</v>
      </c>
      <c r="K1618" s="177">
        <v>14295</v>
      </c>
      <c r="L1618" s="177">
        <v>14296.25</v>
      </c>
      <c r="M1618" s="177"/>
      <c r="N1618" s="177" t="s">
        <v>3302</v>
      </c>
      <c r="O1618" s="2" t="str">
        <f>VLOOKUP(H1618,通道基本信息!B:L,3,FALSE)</f>
        <v>CS6E</v>
      </c>
    </row>
    <row r="1619" s="2" customFormat="1" ht="15" hidden="1" spans="1:15">
      <c r="A1619" s="177">
        <v>1616</v>
      </c>
      <c r="B1619" s="177" t="str">
        <f t="shared" si="50"/>
        <v>CS6E-R010-180-18</v>
      </c>
      <c r="C1619" s="177" t="str">
        <f t="shared" si="51"/>
        <v>CS6E-RS05-018-V-D</v>
      </c>
      <c r="D1619" s="177" t="s">
        <v>3303</v>
      </c>
      <c r="E1619" s="177" t="str">
        <f>VLOOKUP(H1619,通道基本信息!B:K,6,0)</f>
        <v>R</v>
      </c>
      <c r="F1619" s="177" t="str">
        <f>VLOOKUP(H1619,通道基本信息!B:K,5,0)</f>
        <v>S05</v>
      </c>
      <c r="G1619" s="177" t="str">
        <f>VLOOKUP(H1619,通道基本信息!B:K,8,0)</f>
        <v>V</v>
      </c>
      <c r="H1619" s="177" t="s">
        <v>3269</v>
      </c>
      <c r="I1619" s="177">
        <v>18</v>
      </c>
      <c r="J1619" s="177">
        <v>1.25</v>
      </c>
      <c r="K1619" s="177">
        <v>14296.25</v>
      </c>
      <c r="L1619" s="177">
        <v>14297.5</v>
      </c>
      <c r="M1619" s="177"/>
      <c r="N1619" s="177" t="s">
        <v>3304</v>
      </c>
      <c r="O1619" s="2" t="str">
        <f>VLOOKUP(H1619,通道基本信息!B:L,3,FALSE)</f>
        <v>CS6E</v>
      </c>
    </row>
    <row r="1620" s="2" customFormat="1" ht="15" hidden="1" spans="1:15">
      <c r="A1620" s="177">
        <v>1617</v>
      </c>
      <c r="B1620" s="177" t="str">
        <f t="shared" si="50"/>
        <v>CS6E-R010-180-19</v>
      </c>
      <c r="C1620" s="177" t="str">
        <f t="shared" si="51"/>
        <v>CS6E-RS05-019-V-D</v>
      </c>
      <c r="D1620" s="177" t="s">
        <v>3305</v>
      </c>
      <c r="E1620" s="177" t="str">
        <f>VLOOKUP(H1620,通道基本信息!B:K,6,0)</f>
        <v>R</v>
      </c>
      <c r="F1620" s="177" t="str">
        <f>VLOOKUP(H1620,通道基本信息!B:K,5,0)</f>
        <v>S05</v>
      </c>
      <c r="G1620" s="177" t="str">
        <f>VLOOKUP(H1620,通道基本信息!B:K,8,0)</f>
        <v>V</v>
      </c>
      <c r="H1620" s="177" t="s">
        <v>3269</v>
      </c>
      <c r="I1620" s="177">
        <v>19</v>
      </c>
      <c r="J1620" s="177">
        <v>1.25</v>
      </c>
      <c r="K1620" s="177">
        <v>14297.5</v>
      </c>
      <c r="L1620" s="177">
        <v>14298.75</v>
      </c>
      <c r="M1620" s="177"/>
      <c r="N1620" s="177" t="s">
        <v>3306</v>
      </c>
      <c r="O1620" s="2" t="str">
        <f>VLOOKUP(H1620,通道基本信息!B:L,3,FALSE)</f>
        <v>CS6E</v>
      </c>
    </row>
    <row r="1621" s="2" customFormat="1" ht="15" hidden="1" spans="1:15">
      <c r="A1621" s="177">
        <v>1618</v>
      </c>
      <c r="B1621" s="177" t="str">
        <f t="shared" si="50"/>
        <v>CS6E-R010-180-20</v>
      </c>
      <c r="C1621" s="177" t="str">
        <f t="shared" si="51"/>
        <v>CS6E-RS05-020-V-D</v>
      </c>
      <c r="D1621" s="177" t="s">
        <v>3307</v>
      </c>
      <c r="E1621" s="177" t="str">
        <f>VLOOKUP(H1621,通道基本信息!B:K,6,0)</f>
        <v>R</v>
      </c>
      <c r="F1621" s="177" t="str">
        <f>VLOOKUP(H1621,通道基本信息!B:K,5,0)</f>
        <v>S05</v>
      </c>
      <c r="G1621" s="177" t="str">
        <f>VLOOKUP(H1621,通道基本信息!B:K,8,0)</f>
        <v>V</v>
      </c>
      <c r="H1621" s="177" t="s">
        <v>3269</v>
      </c>
      <c r="I1621" s="177">
        <v>20</v>
      </c>
      <c r="J1621" s="177">
        <v>1.25</v>
      </c>
      <c r="K1621" s="177">
        <v>14298.75</v>
      </c>
      <c r="L1621" s="177">
        <v>14300</v>
      </c>
      <c r="M1621" s="177"/>
      <c r="N1621" s="177" t="s">
        <v>3308</v>
      </c>
      <c r="O1621" s="2" t="str">
        <f>VLOOKUP(H1621,通道基本信息!B:L,3,FALSE)</f>
        <v>CS6E</v>
      </c>
    </row>
    <row r="1622" s="2" customFormat="1" ht="15" hidden="1" spans="1:15">
      <c r="A1622" s="177">
        <v>1619</v>
      </c>
      <c r="B1622" s="177" t="str">
        <f t="shared" si="50"/>
        <v>CS6E-R010-180-21</v>
      </c>
      <c r="C1622" s="177" t="str">
        <f t="shared" si="51"/>
        <v>CS6E-RS05-021-V-D</v>
      </c>
      <c r="D1622" s="177" t="s">
        <v>3309</v>
      </c>
      <c r="E1622" s="177" t="str">
        <f>VLOOKUP(H1622,通道基本信息!B:K,6,0)</f>
        <v>R</v>
      </c>
      <c r="F1622" s="177" t="str">
        <f>VLOOKUP(H1622,通道基本信息!B:K,5,0)</f>
        <v>S05</v>
      </c>
      <c r="G1622" s="177" t="str">
        <f>VLOOKUP(H1622,通道基本信息!B:K,8,0)</f>
        <v>V</v>
      </c>
      <c r="H1622" s="177" t="s">
        <v>3269</v>
      </c>
      <c r="I1622" s="177">
        <v>21</v>
      </c>
      <c r="J1622" s="177">
        <v>1.25</v>
      </c>
      <c r="K1622" s="177">
        <v>14300</v>
      </c>
      <c r="L1622" s="177">
        <v>14301.25</v>
      </c>
      <c r="M1622" s="177"/>
      <c r="N1622" s="177" t="s">
        <v>3310</v>
      </c>
      <c r="O1622" s="2" t="str">
        <f>VLOOKUP(H1622,通道基本信息!B:L,3,FALSE)</f>
        <v>CS6E</v>
      </c>
    </row>
    <row r="1623" s="2" customFormat="1" ht="15" hidden="1" spans="1:15">
      <c r="A1623" s="177">
        <v>1620</v>
      </c>
      <c r="B1623" s="177" t="str">
        <f t="shared" si="50"/>
        <v>CS6E-R010-180-22</v>
      </c>
      <c r="C1623" s="177" t="str">
        <f t="shared" si="51"/>
        <v>CS6E-RS05-022-V-D</v>
      </c>
      <c r="D1623" s="177" t="s">
        <v>3311</v>
      </c>
      <c r="E1623" s="177" t="str">
        <f>VLOOKUP(H1623,通道基本信息!B:K,6,0)</f>
        <v>R</v>
      </c>
      <c r="F1623" s="177" t="str">
        <f>VLOOKUP(H1623,通道基本信息!B:K,5,0)</f>
        <v>S05</v>
      </c>
      <c r="G1623" s="177" t="str">
        <f>VLOOKUP(H1623,通道基本信息!B:K,8,0)</f>
        <v>V</v>
      </c>
      <c r="H1623" s="177" t="s">
        <v>3269</v>
      </c>
      <c r="I1623" s="177">
        <v>22</v>
      </c>
      <c r="J1623" s="177">
        <v>1.25</v>
      </c>
      <c r="K1623" s="177">
        <v>14301.25</v>
      </c>
      <c r="L1623" s="177">
        <v>14302.5</v>
      </c>
      <c r="M1623" s="177"/>
      <c r="N1623" s="177" t="s">
        <v>3312</v>
      </c>
      <c r="O1623" s="2" t="str">
        <f>VLOOKUP(H1623,通道基本信息!B:L,3,FALSE)</f>
        <v>CS6E</v>
      </c>
    </row>
    <row r="1624" s="2" customFormat="1" ht="15" hidden="1" spans="1:15">
      <c r="A1624" s="177">
        <v>1621</v>
      </c>
      <c r="B1624" s="177" t="str">
        <f t="shared" si="50"/>
        <v>CS6E-R010-180-23</v>
      </c>
      <c r="C1624" s="177" t="str">
        <f t="shared" si="51"/>
        <v>CS6E-RS05-023-V-D</v>
      </c>
      <c r="D1624" s="177" t="s">
        <v>3313</v>
      </c>
      <c r="E1624" s="177" t="str">
        <f>VLOOKUP(H1624,通道基本信息!B:K,6,0)</f>
        <v>R</v>
      </c>
      <c r="F1624" s="177" t="str">
        <f>VLOOKUP(H1624,通道基本信息!B:K,5,0)</f>
        <v>S05</v>
      </c>
      <c r="G1624" s="177" t="str">
        <f>VLOOKUP(H1624,通道基本信息!B:K,8,0)</f>
        <v>V</v>
      </c>
      <c r="H1624" s="177" t="s">
        <v>3269</v>
      </c>
      <c r="I1624" s="177">
        <v>23</v>
      </c>
      <c r="J1624" s="177">
        <v>1.25</v>
      </c>
      <c r="K1624" s="177">
        <v>14302.5</v>
      </c>
      <c r="L1624" s="177">
        <v>14303.75</v>
      </c>
      <c r="M1624" s="177"/>
      <c r="N1624" s="177" t="s">
        <v>3314</v>
      </c>
      <c r="O1624" s="2" t="str">
        <f>VLOOKUP(H1624,通道基本信息!B:L,3,FALSE)</f>
        <v>CS6E</v>
      </c>
    </row>
    <row r="1625" s="2" customFormat="1" ht="15" hidden="1" spans="1:15">
      <c r="A1625" s="177">
        <v>1622</v>
      </c>
      <c r="B1625" s="177" t="str">
        <f t="shared" si="50"/>
        <v>CS6E-R010-180-24</v>
      </c>
      <c r="C1625" s="177" t="str">
        <f t="shared" si="51"/>
        <v>CS6E-RS05-024-V-D</v>
      </c>
      <c r="D1625" s="177" t="s">
        <v>3315</v>
      </c>
      <c r="E1625" s="177" t="str">
        <f>VLOOKUP(H1625,通道基本信息!B:K,6,0)</f>
        <v>R</v>
      </c>
      <c r="F1625" s="177" t="str">
        <f>VLOOKUP(H1625,通道基本信息!B:K,5,0)</f>
        <v>S05</v>
      </c>
      <c r="G1625" s="177" t="str">
        <f>VLOOKUP(H1625,通道基本信息!B:K,8,0)</f>
        <v>V</v>
      </c>
      <c r="H1625" s="177" t="s">
        <v>3269</v>
      </c>
      <c r="I1625" s="177">
        <v>24</v>
      </c>
      <c r="J1625" s="177">
        <v>1.25</v>
      </c>
      <c r="K1625" s="177">
        <v>14303.75</v>
      </c>
      <c r="L1625" s="177">
        <v>14305</v>
      </c>
      <c r="M1625" s="177"/>
      <c r="N1625" s="177" t="s">
        <v>3316</v>
      </c>
      <c r="O1625" s="2" t="str">
        <f>VLOOKUP(H1625,通道基本信息!B:L,3,FALSE)</f>
        <v>CS6E</v>
      </c>
    </row>
    <row r="1626" s="2" customFormat="1" ht="15" hidden="1" spans="1:15">
      <c r="A1626" s="177">
        <v>1623</v>
      </c>
      <c r="B1626" s="177" t="str">
        <f t="shared" si="50"/>
        <v>CS6E-R010-180-25</v>
      </c>
      <c r="C1626" s="177" t="str">
        <f t="shared" si="51"/>
        <v>CS6E-RS05-025-V-D</v>
      </c>
      <c r="D1626" s="177" t="s">
        <v>3317</v>
      </c>
      <c r="E1626" s="177" t="str">
        <f>VLOOKUP(H1626,通道基本信息!B:K,6,0)</f>
        <v>R</v>
      </c>
      <c r="F1626" s="177" t="str">
        <f>VLOOKUP(H1626,通道基本信息!B:K,5,0)</f>
        <v>S05</v>
      </c>
      <c r="G1626" s="177" t="str">
        <f>VLOOKUP(H1626,通道基本信息!B:K,8,0)</f>
        <v>V</v>
      </c>
      <c r="H1626" s="177" t="s">
        <v>3269</v>
      </c>
      <c r="I1626" s="177">
        <v>25</v>
      </c>
      <c r="J1626" s="177">
        <v>1.25</v>
      </c>
      <c r="K1626" s="177">
        <v>14305</v>
      </c>
      <c r="L1626" s="177">
        <v>14306.25</v>
      </c>
      <c r="M1626" s="177"/>
      <c r="N1626" s="177" t="s">
        <v>3318</v>
      </c>
      <c r="O1626" s="2" t="str">
        <f>VLOOKUP(H1626,通道基本信息!B:L,3,FALSE)</f>
        <v>CS6E</v>
      </c>
    </row>
    <row r="1627" s="2" customFormat="1" ht="15" hidden="1" spans="1:15">
      <c r="A1627" s="177">
        <v>1624</v>
      </c>
      <c r="B1627" s="177" t="str">
        <f t="shared" si="50"/>
        <v>CS6E-R010-180-26</v>
      </c>
      <c r="C1627" s="177" t="str">
        <f t="shared" si="51"/>
        <v>CS6E-RS05-026-V-D</v>
      </c>
      <c r="D1627" s="177" t="s">
        <v>3319</v>
      </c>
      <c r="E1627" s="177" t="str">
        <f>VLOOKUP(H1627,通道基本信息!B:K,6,0)</f>
        <v>R</v>
      </c>
      <c r="F1627" s="177" t="str">
        <f>VLOOKUP(H1627,通道基本信息!B:K,5,0)</f>
        <v>S05</v>
      </c>
      <c r="G1627" s="177" t="str">
        <f>VLOOKUP(H1627,通道基本信息!B:K,8,0)</f>
        <v>V</v>
      </c>
      <c r="H1627" s="177" t="s">
        <v>3269</v>
      </c>
      <c r="I1627" s="177">
        <v>26</v>
      </c>
      <c r="J1627" s="177">
        <v>1.25</v>
      </c>
      <c r="K1627" s="177">
        <v>14306.25</v>
      </c>
      <c r="L1627" s="177">
        <v>14307.5</v>
      </c>
      <c r="M1627" s="177"/>
      <c r="N1627" s="177" t="s">
        <v>3320</v>
      </c>
      <c r="O1627" s="2" t="str">
        <f>VLOOKUP(H1627,通道基本信息!B:L,3,FALSE)</f>
        <v>CS6E</v>
      </c>
    </row>
    <row r="1628" s="2" customFormat="1" ht="15" hidden="1" spans="1:15">
      <c r="A1628" s="177">
        <v>1625</v>
      </c>
      <c r="B1628" s="177" t="str">
        <f t="shared" si="50"/>
        <v>CS6E-R010-180-27</v>
      </c>
      <c r="C1628" s="177" t="str">
        <f t="shared" si="51"/>
        <v>CS6E-RS05-027-V-D</v>
      </c>
      <c r="D1628" s="177" t="s">
        <v>3321</v>
      </c>
      <c r="E1628" s="177" t="str">
        <f>VLOOKUP(H1628,通道基本信息!B:K,6,0)</f>
        <v>R</v>
      </c>
      <c r="F1628" s="177" t="str">
        <f>VLOOKUP(H1628,通道基本信息!B:K,5,0)</f>
        <v>S05</v>
      </c>
      <c r="G1628" s="177" t="str">
        <f>VLOOKUP(H1628,通道基本信息!B:K,8,0)</f>
        <v>V</v>
      </c>
      <c r="H1628" s="177" t="s">
        <v>3269</v>
      </c>
      <c r="I1628" s="177">
        <v>27</v>
      </c>
      <c r="J1628" s="177">
        <v>1.25</v>
      </c>
      <c r="K1628" s="177">
        <v>14307.5</v>
      </c>
      <c r="L1628" s="177">
        <v>14308.75</v>
      </c>
      <c r="M1628" s="177"/>
      <c r="N1628" s="177" t="s">
        <v>3322</v>
      </c>
      <c r="O1628" s="2" t="str">
        <f>VLOOKUP(H1628,通道基本信息!B:L,3,FALSE)</f>
        <v>CS6E</v>
      </c>
    </row>
    <row r="1629" s="2" customFormat="1" ht="15" hidden="1" spans="1:15">
      <c r="A1629" s="177">
        <v>1626</v>
      </c>
      <c r="B1629" s="177" t="str">
        <f t="shared" si="50"/>
        <v>CS6E-R010-180-28</v>
      </c>
      <c r="C1629" s="177" t="str">
        <f t="shared" si="51"/>
        <v>CS6E-RS05-028-V-D</v>
      </c>
      <c r="D1629" s="177" t="s">
        <v>3323</v>
      </c>
      <c r="E1629" s="177" t="str">
        <f>VLOOKUP(H1629,通道基本信息!B:K,6,0)</f>
        <v>R</v>
      </c>
      <c r="F1629" s="177" t="str">
        <f>VLOOKUP(H1629,通道基本信息!B:K,5,0)</f>
        <v>S05</v>
      </c>
      <c r="G1629" s="177" t="str">
        <f>VLOOKUP(H1629,通道基本信息!B:K,8,0)</f>
        <v>V</v>
      </c>
      <c r="H1629" s="177" t="s">
        <v>3269</v>
      </c>
      <c r="I1629" s="177">
        <v>28</v>
      </c>
      <c r="J1629" s="177">
        <v>1.25</v>
      </c>
      <c r="K1629" s="177">
        <v>14308.75</v>
      </c>
      <c r="L1629" s="177">
        <v>14310</v>
      </c>
      <c r="M1629" s="177"/>
      <c r="N1629" s="177" t="s">
        <v>3324</v>
      </c>
      <c r="O1629" s="2" t="str">
        <f>VLOOKUP(H1629,通道基本信息!B:L,3,FALSE)</f>
        <v>CS6E</v>
      </c>
    </row>
    <row r="1630" s="2" customFormat="1" ht="15" hidden="1" spans="1:15">
      <c r="A1630" s="177">
        <v>1627</v>
      </c>
      <c r="B1630" s="177" t="str">
        <f t="shared" si="50"/>
        <v>CS6E-R010-180-29</v>
      </c>
      <c r="C1630" s="177" t="str">
        <f t="shared" si="51"/>
        <v>CS6E-RS05-029-V-D</v>
      </c>
      <c r="D1630" s="177" t="s">
        <v>3325</v>
      </c>
      <c r="E1630" s="177" t="str">
        <f>VLOOKUP(H1630,通道基本信息!B:K,6,0)</f>
        <v>R</v>
      </c>
      <c r="F1630" s="177" t="str">
        <f>VLOOKUP(H1630,通道基本信息!B:K,5,0)</f>
        <v>S05</v>
      </c>
      <c r="G1630" s="177" t="str">
        <f>VLOOKUP(H1630,通道基本信息!B:K,8,0)</f>
        <v>V</v>
      </c>
      <c r="H1630" s="177" t="s">
        <v>3269</v>
      </c>
      <c r="I1630" s="177">
        <v>29</v>
      </c>
      <c r="J1630" s="177">
        <v>1.25</v>
      </c>
      <c r="K1630" s="177">
        <v>14310</v>
      </c>
      <c r="L1630" s="177">
        <v>14311.25</v>
      </c>
      <c r="M1630" s="177"/>
      <c r="N1630" s="177" t="s">
        <v>3326</v>
      </c>
      <c r="O1630" s="2" t="str">
        <f>VLOOKUP(H1630,通道基本信息!B:L,3,FALSE)</f>
        <v>CS6E</v>
      </c>
    </row>
    <row r="1631" s="2" customFormat="1" ht="15" hidden="1" spans="1:15">
      <c r="A1631" s="177">
        <v>1628</v>
      </c>
      <c r="B1631" s="177" t="str">
        <f t="shared" si="50"/>
        <v>CS6E-R010-180-30</v>
      </c>
      <c r="C1631" s="177" t="str">
        <f t="shared" si="51"/>
        <v>CS6E-RS05-030-V-D</v>
      </c>
      <c r="D1631" s="177" t="s">
        <v>3327</v>
      </c>
      <c r="E1631" s="177" t="str">
        <f>VLOOKUP(H1631,通道基本信息!B:K,6,0)</f>
        <v>R</v>
      </c>
      <c r="F1631" s="177" t="str">
        <f>VLOOKUP(H1631,通道基本信息!B:K,5,0)</f>
        <v>S05</v>
      </c>
      <c r="G1631" s="177" t="str">
        <f>VLOOKUP(H1631,通道基本信息!B:K,8,0)</f>
        <v>V</v>
      </c>
      <c r="H1631" s="177" t="s">
        <v>3269</v>
      </c>
      <c r="I1631" s="177">
        <v>30</v>
      </c>
      <c r="J1631" s="177">
        <v>1.25</v>
      </c>
      <c r="K1631" s="177">
        <v>14311.25</v>
      </c>
      <c r="L1631" s="177">
        <v>14312.5</v>
      </c>
      <c r="M1631" s="177"/>
      <c r="N1631" s="177" t="s">
        <v>3328</v>
      </c>
      <c r="O1631" s="2" t="str">
        <f>VLOOKUP(H1631,通道基本信息!B:L,3,FALSE)</f>
        <v>CS6E</v>
      </c>
    </row>
    <row r="1632" s="2" customFormat="1" ht="15" hidden="1" spans="1:15">
      <c r="A1632" s="177">
        <v>1629</v>
      </c>
      <c r="B1632" s="177" t="str">
        <f t="shared" si="50"/>
        <v>CS6E-R010-180-31</v>
      </c>
      <c r="C1632" s="177" t="str">
        <f t="shared" si="51"/>
        <v>CS6E-RS05-031-V-D</v>
      </c>
      <c r="D1632" s="177" t="s">
        <v>3329</v>
      </c>
      <c r="E1632" s="177" t="str">
        <f>VLOOKUP(H1632,通道基本信息!B:K,6,0)</f>
        <v>R</v>
      </c>
      <c r="F1632" s="177" t="str">
        <f>VLOOKUP(H1632,通道基本信息!B:K,5,0)</f>
        <v>S05</v>
      </c>
      <c r="G1632" s="177" t="str">
        <f>VLOOKUP(H1632,通道基本信息!B:K,8,0)</f>
        <v>V</v>
      </c>
      <c r="H1632" s="177" t="s">
        <v>3269</v>
      </c>
      <c r="I1632" s="177">
        <v>31</v>
      </c>
      <c r="J1632" s="177">
        <v>1.25</v>
      </c>
      <c r="K1632" s="177">
        <v>14312.5</v>
      </c>
      <c r="L1632" s="177">
        <v>14313.75</v>
      </c>
      <c r="M1632" s="177"/>
      <c r="N1632" s="177" t="s">
        <v>3330</v>
      </c>
      <c r="O1632" s="2" t="str">
        <f>VLOOKUP(H1632,通道基本信息!B:L,3,FALSE)</f>
        <v>CS6E</v>
      </c>
    </row>
    <row r="1633" s="2" customFormat="1" ht="15" hidden="1" spans="1:15">
      <c r="A1633" s="177">
        <v>1630</v>
      </c>
      <c r="B1633" s="177" t="str">
        <f t="shared" si="50"/>
        <v>CS6E-R010-180-32</v>
      </c>
      <c r="C1633" s="177" t="str">
        <f t="shared" si="51"/>
        <v>CS6E-RS05-032-V-D</v>
      </c>
      <c r="D1633" s="177" t="s">
        <v>3331</v>
      </c>
      <c r="E1633" s="177" t="str">
        <f>VLOOKUP(H1633,通道基本信息!B:K,6,0)</f>
        <v>R</v>
      </c>
      <c r="F1633" s="177" t="str">
        <f>VLOOKUP(H1633,通道基本信息!B:K,5,0)</f>
        <v>S05</v>
      </c>
      <c r="G1633" s="177" t="str">
        <f>VLOOKUP(H1633,通道基本信息!B:K,8,0)</f>
        <v>V</v>
      </c>
      <c r="H1633" s="177" t="s">
        <v>3269</v>
      </c>
      <c r="I1633" s="177">
        <v>32</v>
      </c>
      <c r="J1633" s="177">
        <v>1.25</v>
      </c>
      <c r="K1633" s="177">
        <v>14313.75</v>
      </c>
      <c r="L1633" s="177">
        <v>14315</v>
      </c>
      <c r="M1633" s="177"/>
      <c r="N1633" s="177" t="s">
        <v>3332</v>
      </c>
      <c r="O1633" s="2" t="str">
        <f>VLOOKUP(H1633,通道基本信息!B:L,3,FALSE)</f>
        <v>CS6E</v>
      </c>
    </row>
    <row r="1634" s="2" customFormat="1" ht="15" hidden="1" spans="1:15">
      <c r="A1634" s="177">
        <v>1631</v>
      </c>
      <c r="B1634" s="177" t="str">
        <f t="shared" si="50"/>
        <v>CS6E-R010-180-33</v>
      </c>
      <c r="C1634" s="177" t="str">
        <f t="shared" si="51"/>
        <v>CS6E-RS05-033-V-D</v>
      </c>
      <c r="D1634" s="177" t="s">
        <v>3333</v>
      </c>
      <c r="E1634" s="177" t="str">
        <f>VLOOKUP(H1634,通道基本信息!B:K,6,0)</f>
        <v>R</v>
      </c>
      <c r="F1634" s="177" t="str">
        <f>VLOOKUP(H1634,通道基本信息!B:K,5,0)</f>
        <v>S05</v>
      </c>
      <c r="G1634" s="177" t="str">
        <f>VLOOKUP(H1634,通道基本信息!B:K,8,0)</f>
        <v>V</v>
      </c>
      <c r="H1634" s="177" t="s">
        <v>3269</v>
      </c>
      <c r="I1634" s="177">
        <v>33</v>
      </c>
      <c r="J1634" s="177">
        <v>1.25</v>
      </c>
      <c r="K1634" s="177">
        <v>14315</v>
      </c>
      <c r="L1634" s="177">
        <v>14316.25</v>
      </c>
      <c r="M1634" s="177"/>
      <c r="N1634" s="177" t="s">
        <v>3334</v>
      </c>
      <c r="O1634" s="2" t="str">
        <f>VLOOKUP(H1634,通道基本信息!B:L,3,FALSE)</f>
        <v>CS6E</v>
      </c>
    </row>
    <row r="1635" s="2" customFormat="1" ht="15" hidden="1" spans="1:15">
      <c r="A1635" s="177">
        <v>1632</v>
      </c>
      <c r="B1635" s="177" t="str">
        <f t="shared" si="50"/>
        <v>CS6E-R010-180-34</v>
      </c>
      <c r="C1635" s="177" t="str">
        <f t="shared" si="51"/>
        <v>CS6E-RS05-034-V-D</v>
      </c>
      <c r="D1635" s="177" t="s">
        <v>3335</v>
      </c>
      <c r="E1635" s="177" t="str">
        <f>VLOOKUP(H1635,通道基本信息!B:K,6,0)</f>
        <v>R</v>
      </c>
      <c r="F1635" s="177" t="str">
        <f>VLOOKUP(H1635,通道基本信息!B:K,5,0)</f>
        <v>S05</v>
      </c>
      <c r="G1635" s="177" t="str">
        <f>VLOOKUP(H1635,通道基本信息!B:K,8,0)</f>
        <v>V</v>
      </c>
      <c r="H1635" s="177" t="s">
        <v>3269</v>
      </c>
      <c r="I1635" s="177">
        <v>34</v>
      </c>
      <c r="J1635" s="177">
        <v>1.25</v>
      </c>
      <c r="K1635" s="177">
        <v>14316.25</v>
      </c>
      <c r="L1635" s="177">
        <v>14317.5</v>
      </c>
      <c r="M1635" s="177"/>
      <c r="N1635" s="177" t="s">
        <v>3336</v>
      </c>
      <c r="O1635" s="2" t="str">
        <f>VLOOKUP(H1635,通道基本信息!B:L,3,FALSE)</f>
        <v>CS6E</v>
      </c>
    </row>
    <row r="1636" s="2" customFormat="1" ht="15" hidden="1" spans="1:15">
      <c r="A1636" s="177">
        <v>1633</v>
      </c>
      <c r="B1636" s="177" t="str">
        <f t="shared" si="50"/>
        <v>CS6E-R010-180-35</v>
      </c>
      <c r="C1636" s="177" t="str">
        <f t="shared" si="51"/>
        <v>CS6E-RS05-035-V-D</v>
      </c>
      <c r="D1636" s="177" t="s">
        <v>3337</v>
      </c>
      <c r="E1636" s="177" t="str">
        <f>VLOOKUP(H1636,通道基本信息!B:K,6,0)</f>
        <v>R</v>
      </c>
      <c r="F1636" s="177" t="str">
        <f>VLOOKUP(H1636,通道基本信息!B:K,5,0)</f>
        <v>S05</v>
      </c>
      <c r="G1636" s="177" t="str">
        <f>VLOOKUP(H1636,通道基本信息!B:K,8,0)</f>
        <v>V</v>
      </c>
      <c r="H1636" s="177" t="s">
        <v>3269</v>
      </c>
      <c r="I1636" s="177">
        <v>35</v>
      </c>
      <c r="J1636" s="177">
        <v>1.25</v>
      </c>
      <c r="K1636" s="177">
        <v>14317.5</v>
      </c>
      <c r="L1636" s="177">
        <v>14318.75</v>
      </c>
      <c r="M1636" s="177"/>
      <c r="N1636" s="177" t="s">
        <v>3338</v>
      </c>
      <c r="O1636" s="2" t="str">
        <f>VLOOKUP(H1636,通道基本信息!B:L,3,FALSE)</f>
        <v>CS6E</v>
      </c>
    </row>
    <row r="1637" s="2" customFormat="1" ht="15" hidden="1" spans="1:15">
      <c r="A1637" s="177">
        <v>1634</v>
      </c>
      <c r="B1637" s="177" t="str">
        <f t="shared" si="50"/>
        <v>CS6E-R010-180-36</v>
      </c>
      <c r="C1637" s="177" t="str">
        <f t="shared" si="51"/>
        <v>CS6E-RS05-036-V-D</v>
      </c>
      <c r="D1637" s="177" t="s">
        <v>3339</v>
      </c>
      <c r="E1637" s="177" t="str">
        <f>VLOOKUP(H1637,通道基本信息!B:K,6,0)</f>
        <v>R</v>
      </c>
      <c r="F1637" s="177" t="str">
        <f>VLOOKUP(H1637,通道基本信息!B:K,5,0)</f>
        <v>S05</v>
      </c>
      <c r="G1637" s="177" t="str">
        <f>VLOOKUP(H1637,通道基本信息!B:K,8,0)</f>
        <v>V</v>
      </c>
      <c r="H1637" s="177" t="s">
        <v>3269</v>
      </c>
      <c r="I1637" s="177">
        <v>36</v>
      </c>
      <c r="J1637" s="177">
        <v>1.25</v>
      </c>
      <c r="K1637" s="177">
        <v>14318.75</v>
      </c>
      <c r="L1637" s="177">
        <v>14320</v>
      </c>
      <c r="M1637" s="177"/>
      <c r="N1637" s="177" t="s">
        <v>3340</v>
      </c>
      <c r="O1637" s="2" t="str">
        <f>VLOOKUP(H1637,通道基本信息!B:L,3,FALSE)</f>
        <v>CS6E</v>
      </c>
    </row>
    <row r="1638" s="2" customFormat="1" ht="15" hidden="1" spans="1:15">
      <c r="A1638" s="177">
        <v>1635</v>
      </c>
      <c r="B1638" s="177" t="str">
        <f t="shared" si="50"/>
        <v>CS6E-R010-180-37</v>
      </c>
      <c r="C1638" s="177" t="str">
        <f t="shared" si="51"/>
        <v>CS6E-RS05-037-V-D</v>
      </c>
      <c r="D1638" s="177" t="s">
        <v>3341</v>
      </c>
      <c r="E1638" s="177" t="str">
        <f>VLOOKUP(H1638,通道基本信息!B:K,6,0)</f>
        <v>R</v>
      </c>
      <c r="F1638" s="177" t="str">
        <f>VLOOKUP(H1638,通道基本信息!B:K,5,0)</f>
        <v>S05</v>
      </c>
      <c r="G1638" s="177" t="str">
        <f>VLOOKUP(H1638,通道基本信息!B:K,8,0)</f>
        <v>V</v>
      </c>
      <c r="H1638" s="177" t="s">
        <v>3269</v>
      </c>
      <c r="I1638" s="177">
        <v>37</v>
      </c>
      <c r="J1638" s="177">
        <v>1.25</v>
      </c>
      <c r="K1638" s="177">
        <v>14320</v>
      </c>
      <c r="L1638" s="177">
        <v>14321.25</v>
      </c>
      <c r="M1638" s="177"/>
      <c r="N1638" s="177" t="s">
        <v>3342</v>
      </c>
      <c r="O1638" s="2" t="str">
        <f>VLOOKUP(H1638,通道基本信息!B:L,3,FALSE)</f>
        <v>CS6E</v>
      </c>
    </row>
    <row r="1639" s="2" customFormat="1" ht="15" hidden="1" spans="1:15">
      <c r="A1639" s="177">
        <v>1636</v>
      </c>
      <c r="B1639" s="177" t="str">
        <f t="shared" si="50"/>
        <v>CS6E-R010-180-38</v>
      </c>
      <c r="C1639" s="177" t="str">
        <f t="shared" si="51"/>
        <v>CS6E-RS05-038-V-D</v>
      </c>
      <c r="D1639" s="177" t="s">
        <v>3343</v>
      </c>
      <c r="E1639" s="177" t="str">
        <f>VLOOKUP(H1639,通道基本信息!B:K,6,0)</f>
        <v>R</v>
      </c>
      <c r="F1639" s="177" t="str">
        <f>VLOOKUP(H1639,通道基本信息!B:K,5,0)</f>
        <v>S05</v>
      </c>
      <c r="G1639" s="177" t="str">
        <f>VLOOKUP(H1639,通道基本信息!B:K,8,0)</f>
        <v>V</v>
      </c>
      <c r="H1639" s="177" t="s">
        <v>3269</v>
      </c>
      <c r="I1639" s="177">
        <v>38</v>
      </c>
      <c r="J1639" s="177">
        <v>1.25</v>
      </c>
      <c r="K1639" s="177">
        <v>14321.25</v>
      </c>
      <c r="L1639" s="177">
        <v>14322.5</v>
      </c>
      <c r="M1639" s="177"/>
      <c r="N1639" s="177" t="s">
        <v>3344</v>
      </c>
      <c r="O1639" s="2" t="str">
        <f>VLOOKUP(H1639,通道基本信息!B:L,3,FALSE)</f>
        <v>CS6E</v>
      </c>
    </row>
    <row r="1640" s="2" customFormat="1" ht="15" hidden="1" spans="1:15">
      <c r="A1640" s="177">
        <v>1637</v>
      </c>
      <c r="B1640" s="177" t="str">
        <f t="shared" si="50"/>
        <v>CS6E-R010-180-39</v>
      </c>
      <c r="C1640" s="177" t="str">
        <f t="shared" si="51"/>
        <v>CS6E-RS05-039-V-D</v>
      </c>
      <c r="D1640" s="177" t="s">
        <v>3345</v>
      </c>
      <c r="E1640" s="177" t="str">
        <f>VLOOKUP(H1640,通道基本信息!B:K,6,0)</f>
        <v>R</v>
      </c>
      <c r="F1640" s="177" t="str">
        <f>VLOOKUP(H1640,通道基本信息!B:K,5,0)</f>
        <v>S05</v>
      </c>
      <c r="G1640" s="177" t="str">
        <f>VLOOKUP(H1640,通道基本信息!B:K,8,0)</f>
        <v>V</v>
      </c>
      <c r="H1640" s="177" t="s">
        <v>3269</v>
      </c>
      <c r="I1640" s="177">
        <v>39</v>
      </c>
      <c r="J1640" s="177">
        <v>1.25</v>
      </c>
      <c r="K1640" s="177">
        <v>14322.5</v>
      </c>
      <c r="L1640" s="177">
        <v>14323.75</v>
      </c>
      <c r="M1640" s="177"/>
      <c r="N1640" s="177" t="s">
        <v>3346</v>
      </c>
      <c r="O1640" s="2" t="str">
        <f>VLOOKUP(H1640,通道基本信息!B:L,3,FALSE)</f>
        <v>CS6E</v>
      </c>
    </row>
    <row r="1641" s="2" customFormat="1" ht="15" hidden="1" spans="1:15">
      <c r="A1641" s="177">
        <v>1638</v>
      </c>
      <c r="B1641" s="177" t="str">
        <f t="shared" si="50"/>
        <v>CS6E-R010-180-40</v>
      </c>
      <c r="C1641" s="177" t="str">
        <f t="shared" si="51"/>
        <v>CS6E-RS05-040-V-D</v>
      </c>
      <c r="D1641" s="177" t="s">
        <v>3347</v>
      </c>
      <c r="E1641" s="177" t="str">
        <f>VLOOKUP(H1641,通道基本信息!B:K,6,0)</f>
        <v>R</v>
      </c>
      <c r="F1641" s="177" t="str">
        <f>VLOOKUP(H1641,通道基本信息!B:K,5,0)</f>
        <v>S05</v>
      </c>
      <c r="G1641" s="177" t="str">
        <f>VLOOKUP(H1641,通道基本信息!B:K,8,0)</f>
        <v>V</v>
      </c>
      <c r="H1641" s="177" t="s">
        <v>3269</v>
      </c>
      <c r="I1641" s="177">
        <v>40</v>
      </c>
      <c r="J1641" s="177">
        <v>1.25</v>
      </c>
      <c r="K1641" s="177">
        <v>14323.75</v>
      </c>
      <c r="L1641" s="177">
        <v>14325</v>
      </c>
      <c r="M1641" s="177"/>
      <c r="N1641" s="177" t="s">
        <v>3348</v>
      </c>
      <c r="O1641" s="2" t="str">
        <f>VLOOKUP(H1641,通道基本信息!B:L,3,FALSE)</f>
        <v>CS6E</v>
      </c>
    </row>
    <row r="1642" s="2" customFormat="1" ht="15" hidden="1" spans="1:15">
      <c r="A1642" s="177">
        <v>1639</v>
      </c>
      <c r="B1642" s="177" t="str">
        <f t="shared" si="50"/>
        <v>CS6E-R010-180-41</v>
      </c>
      <c r="C1642" s="177" t="str">
        <f t="shared" si="51"/>
        <v>CS6E-RS05-041-V-D</v>
      </c>
      <c r="D1642" s="177" t="s">
        <v>3349</v>
      </c>
      <c r="E1642" s="177" t="str">
        <f>VLOOKUP(H1642,通道基本信息!B:K,6,0)</f>
        <v>R</v>
      </c>
      <c r="F1642" s="177" t="str">
        <f>VLOOKUP(H1642,通道基本信息!B:K,5,0)</f>
        <v>S05</v>
      </c>
      <c r="G1642" s="177" t="str">
        <f>VLOOKUP(H1642,通道基本信息!B:K,8,0)</f>
        <v>V</v>
      </c>
      <c r="H1642" s="177" t="s">
        <v>3269</v>
      </c>
      <c r="I1642" s="177">
        <v>41</v>
      </c>
      <c r="J1642" s="177">
        <v>1.25</v>
      </c>
      <c r="K1642" s="177">
        <v>14325</v>
      </c>
      <c r="L1642" s="177">
        <v>14326.25</v>
      </c>
      <c r="M1642" s="177"/>
      <c r="N1642" s="177" t="s">
        <v>3350</v>
      </c>
      <c r="O1642" s="2" t="str">
        <f>VLOOKUP(H1642,通道基本信息!B:L,3,FALSE)</f>
        <v>CS6E</v>
      </c>
    </row>
    <row r="1643" s="2" customFormat="1" ht="15" hidden="1" spans="1:15">
      <c r="A1643" s="177">
        <v>1640</v>
      </c>
      <c r="B1643" s="177" t="str">
        <f t="shared" si="50"/>
        <v>CS6E-R010-180-42</v>
      </c>
      <c r="C1643" s="177" t="str">
        <f t="shared" si="51"/>
        <v>CS6E-RS05-042-V-D</v>
      </c>
      <c r="D1643" s="177" t="s">
        <v>3351</v>
      </c>
      <c r="E1643" s="177" t="str">
        <f>VLOOKUP(H1643,通道基本信息!B:K,6,0)</f>
        <v>R</v>
      </c>
      <c r="F1643" s="177" t="str">
        <f>VLOOKUP(H1643,通道基本信息!B:K,5,0)</f>
        <v>S05</v>
      </c>
      <c r="G1643" s="177" t="str">
        <f>VLOOKUP(H1643,通道基本信息!B:K,8,0)</f>
        <v>V</v>
      </c>
      <c r="H1643" s="177" t="s">
        <v>3269</v>
      </c>
      <c r="I1643" s="177">
        <v>42</v>
      </c>
      <c r="J1643" s="177">
        <v>1.25</v>
      </c>
      <c r="K1643" s="177">
        <v>14326.25</v>
      </c>
      <c r="L1643" s="177">
        <v>14327.5</v>
      </c>
      <c r="M1643" s="177"/>
      <c r="N1643" s="177" t="s">
        <v>3352</v>
      </c>
      <c r="O1643" s="2" t="str">
        <f>VLOOKUP(H1643,通道基本信息!B:L,3,FALSE)</f>
        <v>CS6E</v>
      </c>
    </row>
    <row r="1644" s="2" customFormat="1" ht="15" hidden="1" spans="1:15">
      <c r="A1644" s="177">
        <v>1641</v>
      </c>
      <c r="B1644" s="177" t="str">
        <f t="shared" si="50"/>
        <v>CS6E-R010-180-43</v>
      </c>
      <c r="C1644" s="177" t="str">
        <f t="shared" si="51"/>
        <v>CS6E-RS05-043-V-D</v>
      </c>
      <c r="D1644" s="177" t="s">
        <v>3353</v>
      </c>
      <c r="E1644" s="177" t="str">
        <f>VLOOKUP(H1644,通道基本信息!B:K,6,0)</f>
        <v>R</v>
      </c>
      <c r="F1644" s="177" t="str">
        <f>VLOOKUP(H1644,通道基本信息!B:K,5,0)</f>
        <v>S05</v>
      </c>
      <c r="G1644" s="177" t="str">
        <f>VLOOKUP(H1644,通道基本信息!B:K,8,0)</f>
        <v>V</v>
      </c>
      <c r="H1644" s="177" t="s">
        <v>3269</v>
      </c>
      <c r="I1644" s="177">
        <v>43</v>
      </c>
      <c r="J1644" s="177">
        <v>1.25</v>
      </c>
      <c r="K1644" s="177">
        <v>14327.5</v>
      </c>
      <c r="L1644" s="177">
        <v>14328.75</v>
      </c>
      <c r="M1644" s="177"/>
      <c r="N1644" s="177" t="s">
        <v>3354</v>
      </c>
      <c r="O1644" s="2" t="str">
        <f>VLOOKUP(H1644,通道基本信息!B:L,3,FALSE)</f>
        <v>CS6E</v>
      </c>
    </row>
    <row r="1645" s="2" customFormat="1" ht="15" hidden="1" spans="1:15">
      <c r="A1645" s="177">
        <v>1642</v>
      </c>
      <c r="B1645" s="177" t="str">
        <f t="shared" si="50"/>
        <v>CS6E-R010-180-44</v>
      </c>
      <c r="C1645" s="177" t="str">
        <f t="shared" si="51"/>
        <v>CS6E-RS05-044-V-D</v>
      </c>
      <c r="D1645" s="177" t="s">
        <v>3355</v>
      </c>
      <c r="E1645" s="177" t="str">
        <f>VLOOKUP(H1645,通道基本信息!B:K,6,0)</f>
        <v>R</v>
      </c>
      <c r="F1645" s="177" t="str">
        <f>VLOOKUP(H1645,通道基本信息!B:K,5,0)</f>
        <v>S05</v>
      </c>
      <c r="G1645" s="177" t="str">
        <f>VLOOKUP(H1645,通道基本信息!B:K,8,0)</f>
        <v>V</v>
      </c>
      <c r="H1645" s="177" t="s">
        <v>3269</v>
      </c>
      <c r="I1645" s="177">
        <v>44</v>
      </c>
      <c r="J1645" s="177">
        <v>1.25</v>
      </c>
      <c r="K1645" s="177">
        <v>14328.75</v>
      </c>
      <c r="L1645" s="177">
        <v>14330</v>
      </c>
      <c r="M1645" s="177"/>
      <c r="N1645" s="177" t="s">
        <v>3356</v>
      </c>
      <c r="O1645" s="2" t="str">
        <f>VLOOKUP(H1645,通道基本信息!B:L,3,FALSE)</f>
        <v>CS6E</v>
      </c>
    </row>
    <row r="1646" s="2" customFormat="1" ht="15" hidden="1" spans="1:15">
      <c r="A1646" s="177">
        <v>1643</v>
      </c>
      <c r="B1646" s="177" t="str">
        <f t="shared" si="50"/>
        <v>CS6E-R010-180-45</v>
      </c>
      <c r="C1646" s="177" t="str">
        <f t="shared" si="51"/>
        <v>CS6E-RS05-045-V-D</v>
      </c>
      <c r="D1646" s="177" t="s">
        <v>3357</v>
      </c>
      <c r="E1646" s="177" t="str">
        <f>VLOOKUP(H1646,通道基本信息!B:K,6,0)</f>
        <v>R</v>
      </c>
      <c r="F1646" s="177" t="str">
        <f>VLOOKUP(H1646,通道基本信息!B:K,5,0)</f>
        <v>S05</v>
      </c>
      <c r="G1646" s="177" t="str">
        <f>VLOOKUP(H1646,通道基本信息!B:K,8,0)</f>
        <v>V</v>
      </c>
      <c r="H1646" s="177" t="s">
        <v>3269</v>
      </c>
      <c r="I1646" s="177">
        <v>45</v>
      </c>
      <c r="J1646" s="177">
        <v>1.25</v>
      </c>
      <c r="K1646" s="177">
        <v>14330</v>
      </c>
      <c r="L1646" s="177">
        <v>14331.25</v>
      </c>
      <c r="M1646" s="177"/>
      <c r="N1646" s="177" t="s">
        <v>3358</v>
      </c>
      <c r="O1646" s="2" t="str">
        <f>VLOOKUP(H1646,通道基本信息!B:L,3,FALSE)</f>
        <v>CS6E</v>
      </c>
    </row>
    <row r="1647" s="2" customFormat="1" ht="15" hidden="1" spans="1:15">
      <c r="A1647" s="177">
        <v>1644</v>
      </c>
      <c r="B1647" s="177" t="str">
        <f t="shared" si="50"/>
        <v>CS6E-R010-180-46</v>
      </c>
      <c r="C1647" s="177" t="str">
        <f t="shared" si="51"/>
        <v>CS6E-RS05-046-V-D</v>
      </c>
      <c r="D1647" s="177" t="s">
        <v>3359</v>
      </c>
      <c r="E1647" s="177" t="str">
        <f>VLOOKUP(H1647,通道基本信息!B:K,6,0)</f>
        <v>R</v>
      </c>
      <c r="F1647" s="177" t="str">
        <f>VLOOKUP(H1647,通道基本信息!B:K,5,0)</f>
        <v>S05</v>
      </c>
      <c r="G1647" s="177" t="str">
        <f>VLOOKUP(H1647,通道基本信息!B:K,8,0)</f>
        <v>V</v>
      </c>
      <c r="H1647" s="177" t="s">
        <v>3269</v>
      </c>
      <c r="I1647" s="177">
        <v>46</v>
      </c>
      <c r="J1647" s="177">
        <v>1.25</v>
      </c>
      <c r="K1647" s="177">
        <v>14331.25</v>
      </c>
      <c r="L1647" s="177">
        <v>14332.5</v>
      </c>
      <c r="M1647" s="177"/>
      <c r="N1647" s="177" t="s">
        <v>3360</v>
      </c>
      <c r="O1647" s="2" t="str">
        <f>VLOOKUP(H1647,通道基本信息!B:L,3,FALSE)</f>
        <v>CS6E</v>
      </c>
    </row>
    <row r="1648" s="2" customFormat="1" ht="15" hidden="1" spans="1:15">
      <c r="A1648" s="177">
        <v>1645</v>
      </c>
      <c r="B1648" s="177" t="str">
        <f t="shared" si="50"/>
        <v>CS6E-R010-180-47</v>
      </c>
      <c r="C1648" s="177" t="str">
        <f t="shared" si="51"/>
        <v>CS6E-RS05-047-V-D</v>
      </c>
      <c r="D1648" s="177" t="s">
        <v>3361</v>
      </c>
      <c r="E1648" s="177" t="str">
        <f>VLOOKUP(H1648,通道基本信息!B:K,6,0)</f>
        <v>R</v>
      </c>
      <c r="F1648" s="177" t="str">
        <f>VLOOKUP(H1648,通道基本信息!B:K,5,0)</f>
        <v>S05</v>
      </c>
      <c r="G1648" s="177" t="str">
        <f>VLOOKUP(H1648,通道基本信息!B:K,8,0)</f>
        <v>V</v>
      </c>
      <c r="H1648" s="177" t="s">
        <v>3269</v>
      </c>
      <c r="I1648" s="177">
        <v>47</v>
      </c>
      <c r="J1648" s="177">
        <v>1.25</v>
      </c>
      <c r="K1648" s="177">
        <v>14332.5</v>
      </c>
      <c r="L1648" s="177">
        <v>14333.75</v>
      </c>
      <c r="M1648" s="177"/>
      <c r="N1648" s="177" t="s">
        <v>3362</v>
      </c>
      <c r="O1648" s="2" t="str">
        <f>VLOOKUP(H1648,通道基本信息!B:L,3,FALSE)</f>
        <v>CS6E</v>
      </c>
    </row>
    <row r="1649" s="2" customFormat="1" ht="15" hidden="1" spans="1:15">
      <c r="A1649" s="177">
        <v>1646</v>
      </c>
      <c r="B1649" s="177" t="str">
        <f t="shared" si="50"/>
        <v>CS6E-R010-180-48</v>
      </c>
      <c r="C1649" s="177" t="str">
        <f t="shared" si="51"/>
        <v>CS6E-RS05-048-V-D</v>
      </c>
      <c r="D1649" s="177" t="s">
        <v>3363</v>
      </c>
      <c r="E1649" s="177" t="str">
        <f>VLOOKUP(H1649,通道基本信息!B:K,6,0)</f>
        <v>R</v>
      </c>
      <c r="F1649" s="177" t="str">
        <f>VLOOKUP(H1649,通道基本信息!B:K,5,0)</f>
        <v>S05</v>
      </c>
      <c r="G1649" s="177" t="str">
        <f>VLOOKUP(H1649,通道基本信息!B:K,8,0)</f>
        <v>V</v>
      </c>
      <c r="H1649" s="177" t="s">
        <v>3269</v>
      </c>
      <c r="I1649" s="177">
        <v>48</v>
      </c>
      <c r="J1649" s="177">
        <v>1.25</v>
      </c>
      <c r="K1649" s="177">
        <v>14333.75</v>
      </c>
      <c r="L1649" s="177">
        <v>14335</v>
      </c>
      <c r="M1649" s="177"/>
      <c r="N1649" s="177" t="s">
        <v>3364</v>
      </c>
      <c r="O1649" s="2" t="str">
        <f>VLOOKUP(H1649,通道基本信息!B:L,3,FALSE)</f>
        <v>CS6E</v>
      </c>
    </row>
    <row r="1650" s="2" customFormat="1" ht="15" hidden="1" spans="1:15">
      <c r="A1650" s="177">
        <v>1647</v>
      </c>
      <c r="B1650" s="177" t="str">
        <f t="shared" si="50"/>
        <v>CS6E-R010-180-49</v>
      </c>
      <c r="C1650" s="177" t="str">
        <f t="shared" si="51"/>
        <v>CS6E-RS05-049-V-D</v>
      </c>
      <c r="D1650" s="177" t="s">
        <v>3365</v>
      </c>
      <c r="E1650" s="177" t="str">
        <f>VLOOKUP(H1650,通道基本信息!B:K,6,0)</f>
        <v>R</v>
      </c>
      <c r="F1650" s="177" t="str">
        <f>VLOOKUP(H1650,通道基本信息!B:K,5,0)</f>
        <v>S05</v>
      </c>
      <c r="G1650" s="177" t="str">
        <f>VLOOKUP(H1650,通道基本信息!B:K,8,0)</f>
        <v>V</v>
      </c>
      <c r="H1650" s="177" t="s">
        <v>3269</v>
      </c>
      <c r="I1650" s="177">
        <v>49</v>
      </c>
      <c r="J1650" s="177">
        <v>1.25</v>
      </c>
      <c r="K1650" s="177">
        <v>14335</v>
      </c>
      <c r="L1650" s="177">
        <v>14336.25</v>
      </c>
      <c r="M1650" s="177"/>
      <c r="N1650" s="177" t="s">
        <v>3366</v>
      </c>
      <c r="O1650" s="2" t="str">
        <f>VLOOKUP(H1650,通道基本信息!B:L,3,FALSE)</f>
        <v>CS6E</v>
      </c>
    </row>
    <row r="1651" s="2" customFormat="1" ht="15" hidden="1" spans="1:15">
      <c r="A1651" s="177">
        <v>1648</v>
      </c>
      <c r="B1651" s="177" t="str">
        <f t="shared" si="50"/>
        <v>CS6E-R010-180-50</v>
      </c>
      <c r="C1651" s="177" t="str">
        <f t="shared" si="51"/>
        <v>CS6E-RS05-050-V-D</v>
      </c>
      <c r="D1651" s="177" t="s">
        <v>3367</v>
      </c>
      <c r="E1651" s="177" t="str">
        <f>VLOOKUP(H1651,通道基本信息!B:K,6,0)</f>
        <v>R</v>
      </c>
      <c r="F1651" s="177" t="str">
        <f>VLOOKUP(H1651,通道基本信息!B:K,5,0)</f>
        <v>S05</v>
      </c>
      <c r="G1651" s="177" t="str">
        <f>VLOOKUP(H1651,通道基本信息!B:K,8,0)</f>
        <v>V</v>
      </c>
      <c r="H1651" s="177" t="s">
        <v>3269</v>
      </c>
      <c r="I1651" s="177">
        <v>50</v>
      </c>
      <c r="J1651" s="177">
        <v>1.25</v>
      </c>
      <c r="K1651" s="177">
        <v>14336.25</v>
      </c>
      <c r="L1651" s="177">
        <v>14337.5</v>
      </c>
      <c r="M1651" s="177"/>
      <c r="N1651" s="177" t="s">
        <v>3368</v>
      </c>
      <c r="O1651" s="2" t="str">
        <f>VLOOKUP(H1651,通道基本信息!B:L,3,FALSE)</f>
        <v>CS6E</v>
      </c>
    </row>
    <row r="1652" s="2" customFormat="1" ht="15" hidden="1" spans="1:15">
      <c r="A1652" s="177">
        <v>1649</v>
      </c>
      <c r="B1652" s="177" t="str">
        <f t="shared" si="50"/>
        <v>CS6E-R010-180-51</v>
      </c>
      <c r="C1652" s="177" t="str">
        <f t="shared" si="51"/>
        <v>CS6E-RS05-051-V-D</v>
      </c>
      <c r="D1652" s="177" t="s">
        <v>3369</v>
      </c>
      <c r="E1652" s="177" t="str">
        <f>VLOOKUP(H1652,通道基本信息!B:K,6,0)</f>
        <v>R</v>
      </c>
      <c r="F1652" s="177" t="str">
        <f>VLOOKUP(H1652,通道基本信息!B:K,5,0)</f>
        <v>S05</v>
      </c>
      <c r="G1652" s="177" t="str">
        <f>VLOOKUP(H1652,通道基本信息!B:K,8,0)</f>
        <v>V</v>
      </c>
      <c r="H1652" s="177" t="s">
        <v>3269</v>
      </c>
      <c r="I1652" s="177">
        <v>51</v>
      </c>
      <c r="J1652" s="177">
        <v>1.25</v>
      </c>
      <c r="K1652" s="177">
        <v>14337.5</v>
      </c>
      <c r="L1652" s="177">
        <v>14338.75</v>
      </c>
      <c r="M1652" s="177"/>
      <c r="N1652" s="177" t="s">
        <v>3370</v>
      </c>
      <c r="O1652" s="2" t="str">
        <f>VLOOKUP(H1652,通道基本信息!B:L,3,FALSE)</f>
        <v>CS6E</v>
      </c>
    </row>
    <row r="1653" s="2" customFormat="1" ht="15" hidden="1" spans="1:15">
      <c r="A1653" s="177">
        <v>1650</v>
      </c>
      <c r="B1653" s="177" t="str">
        <f t="shared" si="50"/>
        <v>CS6E-R010-180-52</v>
      </c>
      <c r="C1653" s="177" t="str">
        <f t="shared" si="51"/>
        <v>CS6E-RS05-052-V-D</v>
      </c>
      <c r="D1653" s="177" t="s">
        <v>3371</v>
      </c>
      <c r="E1653" s="177" t="str">
        <f>VLOOKUP(H1653,通道基本信息!B:K,6,0)</f>
        <v>R</v>
      </c>
      <c r="F1653" s="177" t="str">
        <f>VLOOKUP(H1653,通道基本信息!B:K,5,0)</f>
        <v>S05</v>
      </c>
      <c r="G1653" s="177" t="str">
        <f>VLOOKUP(H1653,通道基本信息!B:K,8,0)</f>
        <v>V</v>
      </c>
      <c r="H1653" s="177" t="s">
        <v>3269</v>
      </c>
      <c r="I1653" s="177">
        <v>52</v>
      </c>
      <c r="J1653" s="177">
        <v>1.25</v>
      </c>
      <c r="K1653" s="177">
        <v>14338.75</v>
      </c>
      <c r="L1653" s="177">
        <v>14340</v>
      </c>
      <c r="M1653" s="177"/>
      <c r="N1653" s="177" t="s">
        <v>3372</v>
      </c>
      <c r="O1653" s="2" t="str">
        <f>VLOOKUP(H1653,通道基本信息!B:L,3,FALSE)</f>
        <v>CS6E</v>
      </c>
    </row>
    <row r="1654" s="2" customFormat="1" ht="15" hidden="1" spans="1:15">
      <c r="A1654" s="177">
        <v>1651</v>
      </c>
      <c r="B1654" s="177" t="str">
        <f t="shared" si="50"/>
        <v>CS6E-R010-180-53</v>
      </c>
      <c r="C1654" s="177" t="str">
        <f t="shared" si="51"/>
        <v>CS6E-RS05-053-V-D</v>
      </c>
      <c r="D1654" s="177" t="s">
        <v>3373</v>
      </c>
      <c r="E1654" s="177" t="str">
        <f>VLOOKUP(H1654,通道基本信息!B:K,6,0)</f>
        <v>R</v>
      </c>
      <c r="F1654" s="177" t="str">
        <f>VLOOKUP(H1654,通道基本信息!B:K,5,0)</f>
        <v>S05</v>
      </c>
      <c r="G1654" s="177" t="str">
        <f>VLOOKUP(H1654,通道基本信息!B:K,8,0)</f>
        <v>V</v>
      </c>
      <c r="H1654" s="177" t="s">
        <v>3269</v>
      </c>
      <c r="I1654" s="177">
        <v>53</v>
      </c>
      <c r="J1654" s="177">
        <v>1.25</v>
      </c>
      <c r="K1654" s="177">
        <v>14340</v>
      </c>
      <c r="L1654" s="177">
        <v>14341.25</v>
      </c>
      <c r="M1654" s="177"/>
      <c r="N1654" s="177" t="s">
        <v>3374</v>
      </c>
      <c r="O1654" s="2" t="str">
        <f>VLOOKUP(H1654,通道基本信息!B:L,3,FALSE)</f>
        <v>CS6E</v>
      </c>
    </row>
    <row r="1655" s="2" customFormat="1" ht="15" hidden="1" spans="1:15">
      <c r="A1655" s="177">
        <v>1652</v>
      </c>
      <c r="B1655" s="177" t="str">
        <f t="shared" si="50"/>
        <v>CS6E-R010-180-54</v>
      </c>
      <c r="C1655" s="177" t="str">
        <f t="shared" si="51"/>
        <v>CS6E-RS05-054-V-D</v>
      </c>
      <c r="D1655" s="177" t="s">
        <v>3375</v>
      </c>
      <c r="E1655" s="177" t="str">
        <f>VLOOKUP(H1655,通道基本信息!B:K,6,0)</f>
        <v>R</v>
      </c>
      <c r="F1655" s="177" t="str">
        <f>VLOOKUP(H1655,通道基本信息!B:K,5,0)</f>
        <v>S05</v>
      </c>
      <c r="G1655" s="177" t="str">
        <f>VLOOKUP(H1655,通道基本信息!B:K,8,0)</f>
        <v>V</v>
      </c>
      <c r="H1655" s="177" t="s">
        <v>3269</v>
      </c>
      <c r="I1655" s="177">
        <v>54</v>
      </c>
      <c r="J1655" s="177">
        <v>1.25</v>
      </c>
      <c r="K1655" s="177">
        <v>14341.25</v>
      </c>
      <c r="L1655" s="177">
        <v>14342.5</v>
      </c>
      <c r="M1655" s="177"/>
      <c r="N1655" s="177" t="s">
        <v>3376</v>
      </c>
      <c r="O1655" s="2" t="str">
        <f>VLOOKUP(H1655,通道基本信息!B:L,3,FALSE)</f>
        <v>CS6E</v>
      </c>
    </row>
    <row r="1656" s="2" customFormat="1" ht="15" hidden="1" spans="1:15">
      <c r="A1656" s="177">
        <v>1653</v>
      </c>
      <c r="B1656" s="177" t="str">
        <f t="shared" si="50"/>
        <v>CS6E-R010-180-55</v>
      </c>
      <c r="C1656" s="177" t="str">
        <f t="shared" si="51"/>
        <v>CS6E-RS05-055-V-D</v>
      </c>
      <c r="D1656" s="177" t="s">
        <v>3377</v>
      </c>
      <c r="E1656" s="177" t="str">
        <f>VLOOKUP(H1656,通道基本信息!B:K,6,0)</f>
        <v>R</v>
      </c>
      <c r="F1656" s="177" t="str">
        <f>VLOOKUP(H1656,通道基本信息!B:K,5,0)</f>
        <v>S05</v>
      </c>
      <c r="G1656" s="177" t="str">
        <f>VLOOKUP(H1656,通道基本信息!B:K,8,0)</f>
        <v>V</v>
      </c>
      <c r="H1656" s="177" t="s">
        <v>3269</v>
      </c>
      <c r="I1656" s="177">
        <v>55</v>
      </c>
      <c r="J1656" s="177">
        <v>1.25</v>
      </c>
      <c r="K1656" s="177">
        <v>14342.5</v>
      </c>
      <c r="L1656" s="177">
        <v>14343.75</v>
      </c>
      <c r="M1656" s="177"/>
      <c r="N1656" s="177" t="s">
        <v>3378</v>
      </c>
      <c r="O1656" s="2" t="str">
        <f>VLOOKUP(H1656,通道基本信息!B:L,3,FALSE)</f>
        <v>CS6E</v>
      </c>
    </row>
    <row r="1657" s="2" customFormat="1" ht="15" hidden="1" spans="1:15">
      <c r="A1657" s="177">
        <v>1654</v>
      </c>
      <c r="B1657" s="177" t="str">
        <f t="shared" si="50"/>
        <v>CS6E-R010-180-56</v>
      </c>
      <c r="C1657" s="177" t="str">
        <f t="shared" si="51"/>
        <v>CS6E-RS05-056-V-D</v>
      </c>
      <c r="D1657" s="177" t="s">
        <v>3379</v>
      </c>
      <c r="E1657" s="177" t="str">
        <f>VLOOKUP(H1657,通道基本信息!B:K,6,0)</f>
        <v>R</v>
      </c>
      <c r="F1657" s="177" t="str">
        <f>VLOOKUP(H1657,通道基本信息!B:K,5,0)</f>
        <v>S05</v>
      </c>
      <c r="G1657" s="177" t="str">
        <f>VLOOKUP(H1657,通道基本信息!B:K,8,0)</f>
        <v>V</v>
      </c>
      <c r="H1657" s="177" t="s">
        <v>3269</v>
      </c>
      <c r="I1657" s="177">
        <v>56</v>
      </c>
      <c r="J1657" s="177">
        <v>1.25</v>
      </c>
      <c r="K1657" s="177">
        <v>14343.75</v>
      </c>
      <c r="L1657" s="177">
        <v>14345</v>
      </c>
      <c r="M1657" s="177"/>
      <c r="N1657" s="177" t="s">
        <v>3380</v>
      </c>
      <c r="O1657" s="2" t="str">
        <f>VLOOKUP(H1657,通道基本信息!B:L,3,FALSE)</f>
        <v>CS6E</v>
      </c>
    </row>
    <row r="1658" s="2" customFormat="1" ht="15" hidden="1" spans="1:15">
      <c r="A1658" s="177">
        <v>1655</v>
      </c>
      <c r="B1658" s="177" t="str">
        <f t="shared" si="50"/>
        <v>CS6E-R010-180-57</v>
      </c>
      <c r="C1658" s="177" t="str">
        <f t="shared" si="51"/>
        <v>CS6E-RS05-057-V-D</v>
      </c>
      <c r="D1658" s="177" t="s">
        <v>3381</v>
      </c>
      <c r="E1658" s="177" t="str">
        <f>VLOOKUP(H1658,通道基本信息!B:K,6,0)</f>
        <v>R</v>
      </c>
      <c r="F1658" s="177" t="str">
        <f>VLOOKUP(H1658,通道基本信息!B:K,5,0)</f>
        <v>S05</v>
      </c>
      <c r="G1658" s="177" t="str">
        <f>VLOOKUP(H1658,通道基本信息!B:K,8,0)</f>
        <v>V</v>
      </c>
      <c r="H1658" s="177" t="s">
        <v>3269</v>
      </c>
      <c r="I1658" s="177">
        <v>57</v>
      </c>
      <c r="J1658" s="177">
        <v>1.25</v>
      </c>
      <c r="K1658" s="177">
        <v>14345</v>
      </c>
      <c r="L1658" s="177">
        <v>14346.25</v>
      </c>
      <c r="M1658" s="177"/>
      <c r="N1658" s="177" t="s">
        <v>3382</v>
      </c>
      <c r="O1658" s="2" t="str">
        <f>VLOOKUP(H1658,通道基本信息!B:L,3,FALSE)</f>
        <v>CS6E</v>
      </c>
    </row>
    <row r="1659" s="2" customFormat="1" ht="15" hidden="1" spans="1:15">
      <c r="A1659" s="177">
        <v>1656</v>
      </c>
      <c r="B1659" s="177" t="str">
        <f t="shared" si="50"/>
        <v>CS6E-R010-180-58</v>
      </c>
      <c r="C1659" s="177" t="str">
        <f t="shared" si="51"/>
        <v>CS6E-RS05-058-V-D</v>
      </c>
      <c r="D1659" s="177" t="s">
        <v>3383</v>
      </c>
      <c r="E1659" s="177" t="str">
        <f>VLOOKUP(H1659,通道基本信息!B:K,6,0)</f>
        <v>R</v>
      </c>
      <c r="F1659" s="177" t="str">
        <f>VLOOKUP(H1659,通道基本信息!B:K,5,0)</f>
        <v>S05</v>
      </c>
      <c r="G1659" s="177" t="str">
        <f>VLOOKUP(H1659,通道基本信息!B:K,8,0)</f>
        <v>V</v>
      </c>
      <c r="H1659" s="177" t="s">
        <v>3269</v>
      </c>
      <c r="I1659" s="177">
        <v>58</v>
      </c>
      <c r="J1659" s="177">
        <v>1.25</v>
      </c>
      <c r="K1659" s="177">
        <v>14346.25</v>
      </c>
      <c r="L1659" s="177">
        <v>14347.5</v>
      </c>
      <c r="M1659" s="177"/>
      <c r="N1659" s="177" t="s">
        <v>3384</v>
      </c>
      <c r="O1659" s="2" t="str">
        <f>VLOOKUP(H1659,通道基本信息!B:L,3,FALSE)</f>
        <v>CS6E</v>
      </c>
    </row>
    <row r="1660" s="2" customFormat="1" ht="15" hidden="1" spans="1:15">
      <c r="A1660" s="177">
        <v>1657</v>
      </c>
      <c r="B1660" s="177" t="str">
        <f t="shared" si="50"/>
        <v>CS6E-R010-180-59</v>
      </c>
      <c r="C1660" s="177" t="str">
        <f t="shared" si="51"/>
        <v>CS6E-RS05-059-V-D</v>
      </c>
      <c r="D1660" s="177" t="s">
        <v>3385</v>
      </c>
      <c r="E1660" s="177" t="str">
        <f>VLOOKUP(H1660,通道基本信息!B:K,6,0)</f>
        <v>R</v>
      </c>
      <c r="F1660" s="177" t="str">
        <f>VLOOKUP(H1660,通道基本信息!B:K,5,0)</f>
        <v>S05</v>
      </c>
      <c r="G1660" s="177" t="str">
        <f>VLOOKUP(H1660,通道基本信息!B:K,8,0)</f>
        <v>V</v>
      </c>
      <c r="H1660" s="177" t="s">
        <v>3269</v>
      </c>
      <c r="I1660" s="177">
        <v>59</v>
      </c>
      <c r="J1660" s="177">
        <v>1.25</v>
      </c>
      <c r="K1660" s="177">
        <v>14347.5</v>
      </c>
      <c r="L1660" s="177">
        <v>14348.75</v>
      </c>
      <c r="M1660" s="177"/>
      <c r="N1660" s="177" t="s">
        <v>3386</v>
      </c>
      <c r="O1660" s="2" t="str">
        <f>VLOOKUP(H1660,通道基本信息!B:L,3,FALSE)</f>
        <v>CS6E</v>
      </c>
    </row>
    <row r="1661" s="2" customFormat="1" ht="15" hidden="1" spans="1:15">
      <c r="A1661" s="177">
        <v>1658</v>
      </c>
      <c r="B1661" s="177" t="str">
        <f t="shared" si="50"/>
        <v>CS6E-R010-180-60</v>
      </c>
      <c r="C1661" s="177" t="str">
        <f t="shared" si="51"/>
        <v>CS6E-RS05-060-V-D</v>
      </c>
      <c r="D1661" s="177" t="s">
        <v>3387</v>
      </c>
      <c r="E1661" s="177" t="str">
        <f>VLOOKUP(H1661,通道基本信息!B:K,6,0)</f>
        <v>R</v>
      </c>
      <c r="F1661" s="177" t="str">
        <f>VLOOKUP(H1661,通道基本信息!B:K,5,0)</f>
        <v>S05</v>
      </c>
      <c r="G1661" s="177" t="str">
        <f>VLOOKUP(H1661,通道基本信息!B:K,8,0)</f>
        <v>V</v>
      </c>
      <c r="H1661" s="177" t="s">
        <v>3269</v>
      </c>
      <c r="I1661" s="177">
        <v>60</v>
      </c>
      <c r="J1661" s="177">
        <v>1.25</v>
      </c>
      <c r="K1661" s="177">
        <v>14348.75</v>
      </c>
      <c r="L1661" s="177">
        <v>14350</v>
      </c>
      <c r="M1661" s="177"/>
      <c r="N1661" s="177" t="s">
        <v>3388</v>
      </c>
      <c r="O1661" s="2" t="str">
        <f>VLOOKUP(H1661,通道基本信息!B:L,3,FALSE)</f>
        <v>CS6E</v>
      </c>
    </row>
    <row r="1662" s="2" customFormat="1" ht="15" hidden="1" spans="1:15">
      <c r="A1662" s="177">
        <v>1659</v>
      </c>
      <c r="B1662" s="177" t="str">
        <f t="shared" si="50"/>
        <v>CS6E-R010-180-61</v>
      </c>
      <c r="C1662" s="177" t="str">
        <f t="shared" si="51"/>
        <v>CS6E-RS05-061-V-D</v>
      </c>
      <c r="D1662" s="177" t="s">
        <v>3389</v>
      </c>
      <c r="E1662" s="177" t="str">
        <f>VLOOKUP(H1662,通道基本信息!B:K,6,0)</f>
        <v>R</v>
      </c>
      <c r="F1662" s="177" t="str">
        <f>VLOOKUP(H1662,通道基本信息!B:K,5,0)</f>
        <v>S05</v>
      </c>
      <c r="G1662" s="177" t="str">
        <f>VLOOKUP(H1662,通道基本信息!B:K,8,0)</f>
        <v>V</v>
      </c>
      <c r="H1662" s="177" t="s">
        <v>3269</v>
      </c>
      <c r="I1662" s="177">
        <v>61</v>
      </c>
      <c r="J1662" s="177">
        <v>1.25</v>
      </c>
      <c r="K1662" s="177">
        <v>14350</v>
      </c>
      <c r="L1662" s="177">
        <v>14351.25</v>
      </c>
      <c r="M1662" s="177"/>
      <c r="N1662" s="177" t="s">
        <v>3390</v>
      </c>
      <c r="O1662" s="2" t="str">
        <f>VLOOKUP(H1662,通道基本信息!B:L,3,FALSE)</f>
        <v>CS6E</v>
      </c>
    </row>
    <row r="1663" s="2" customFormat="1" ht="15" hidden="1" spans="1:15">
      <c r="A1663" s="177">
        <v>1660</v>
      </c>
      <c r="B1663" s="177" t="str">
        <f t="shared" si="50"/>
        <v>CS6E-R010-180-62</v>
      </c>
      <c r="C1663" s="177" t="str">
        <f t="shared" si="51"/>
        <v>CS6E-RS05-062-V-D</v>
      </c>
      <c r="D1663" s="177" t="s">
        <v>3391</v>
      </c>
      <c r="E1663" s="177" t="str">
        <f>VLOOKUP(H1663,通道基本信息!B:K,6,0)</f>
        <v>R</v>
      </c>
      <c r="F1663" s="177" t="str">
        <f>VLOOKUP(H1663,通道基本信息!B:K,5,0)</f>
        <v>S05</v>
      </c>
      <c r="G1663" s="177" t="str">
        <f>VLOOKUP(H1663,通道基本信息!B:K,8,0)</f>
        <v>V</v>
      </c>
      <c r="H1663" s="177" t="s">
        <v>3269</v>
      </c>
      <c r="I1663" s="177">
        <v>62</v>
      </c>
      <c r="J1663" s="177">
        <v>1.25</v>
      </c>
      <c r="K1663" s="177">
        <v>14351.25</v>
      </c>
      <c r="L1663" s="177">
        <v>14352.5</v>
      </c>
      <c r="M1663" s="177"/>
      <c r="N1663" s="177" t="s">
        <v>3392</v>
      </c>
      <c r="O1663" s="2" t="str">
        <f>VLOOKUP(H1663,通道基本信息!B:L,3,FALSE)</f>
        <v>CS6E</v>
      </c>
    </row>
    <row r="1664" s="2" customFormat="1" ht="15" hidden="1" spans="1:15">
      <c r="A1664" s="177">
        <v>1661</v>
      </c>
      <c r="B1664" s="177" t="str">
        <f t="shared" si="50"/>
        <v>CS6E-R010-180-63</v>
      </c>
      <c r="C1664" s="177" t="str">
        <f t="shared" si="51"/>
        <v>CS6E-RS05-063-V-D</v>
      </c>
      <c r="D1664" s="177" t="s">
        <v>3393</v>
      </c>
      <c r="E1664" s="177" t="str">
        <f>VLOOKUP(H1664,通道基本信息!B:K,6,0)</f>
        <v>R</v>
      </c>
      <c r="F1664" s="177" t="str">
        <f>VLOOKUP(H1664,通道基本信息!B:K,5,0)</f>
        <v>S05</v>
      </c>
      <c r="G1664" s="177" t="str">
        <f>VLOOKUP(H1664,通道基本信息!B:K,8,0)</f>
        <v>V</v>
      </c>
      <c r="H1664" s="177" t="s">
        <v>3269</v>
      </c>
      <c r="I1664" s="177">
        <v>63</v>
      </c>
      <c r="J1664" s="177">
        <v>1.25</v>
      </c>
      <c r="K1664" s="177">
        <v>14352.5</v>
      </c>
      <c r="L1664" s="177">
        <v>14353.75</v>
      </c>
      <c r="M1664" s="177"/>
      <c r="N1664" s="177" t="s">
        <v>3394</v>
      </c>
      <c r="O1664" s="2" t="str">
        <f>VLOOKUP(H1664,通道基本信息!B:L,3,FALSE)</f>
        <v>CS6E</v>
      </c>
    </row>
    <row r="1665" s="2" customFormat="1" ht="15" hidden="1" spans="1:15">
      <c r="A1665" s="177">
        <v>1662</v>
      </c>
      <c r="B1665" s="177" t="str">
        <f t="shared" ref="B1665:B1728" si="52">H1665&amp;"-"&amp;I1665</f>
        <v>CS6E-R010-180-64</v>
      </c>
      <c r="C1665" s="177" t="str">
        <f t="shared" si="51"/>
        <v>CS6E-RS05-064-V-D</v>
      </c>
      <c r="D1665" s="177" t="s">
        <v>3395</v>
      </c>
      <c r="E1665" s="177" t="str">
        <f>VLOOKUP(H1665,通道基本信息!B:K,6,0)</f>
        <v>R</v>
      </c>
      <c r="F1665" s="177" t="str">
        <f>VLOOKUP(H1665,通道基本信息!B:K,5,0)</f>
        <v>S05</v>
      </c>
      <c r="G1665" s="177" t="str">
        <f>VLOOKUP(H1665,通道基本信息!B:K,8,0)</f>
        <v>V</v>
      </c>
      <c r="H1665" s="177" t="s">
        <v>3269</v>
      </c>
      <c r="I1665" s="177">
        <v>64</v>
      </c>
      <c r="J1665" s="177">
        <v>1.25</v>
      </c>
      <c r="K1665" s="177">
        <v>14353.75</v>
      </c>
      <c r="L1665" s="177">
        <v>14355</v>
      </c>
      <c r="M1665" s="177"/>
      <c r="N1665" s="177" t="s">
        <v>3396</v>
      </c>
      <c r="O1665" s="2" t="str">
        <f>VLOOKUP(H1665,通道基本信息!B:L,3,FALSE)</f>
        <v>CS6E</v>
      </c>
    </row>
    <row r="1666" s="2" customFormat="1" ht="15" hidden="1" spans="1:15">
      <c r="A1666" s="177">
        <v>1663</v>
      </c>
      <c r="B1666" s="177" t="str">
        <f t="shared" si="52"/>
        <v>CS6E-R010-180-65</v>
      </c>
      <c r="C1666" s="177" t="str">
        <f t="shared" si="51"/>
        <v>CS6E-RS05-065-V-D</v>
      </c>
      <c r="D1666" s="177" t="s">
        <v>3397</v>
      </c>
      <c r="E1666" s="177" t="str">
        <f>VLOOKUP(H1666,通道基本信息!B:K,6,0)</f>
        <v>R</v>
      </c>
      <c r="F1666" s="177" t="str">
        <f>VLOOKUP(H1666,通道基本信息!B:K,5,0)</f>
        <v>S05</v>
      </c>
      <c r="G1666" s="177" t="str">
        <f>VLOOKUP(H1666,通道基本信息!B:K,8,0)</f>
        <v>V</v>
      </c>
      <c r="H1666" s="177" t="s">
        <v>3269</v>
      </c>
      <c r="I1666" s="177">
        <v>65</v>
      </c>
      <c r="J1666" s="177">
        <v>1.25</v>
      </c>
      <c r="K1666" s="177">
        <v>14355</v>
      </c>
      <c r="L1666" s="177">
        <v>14356.25</v>
      </c>
      <c r="M1666" s="177"/>
      <c r="N1666" s="177" t="s">
        <v>3398</v>
      </c>
      <c r="O1666" s="2" t="str">
        <f>VLOOKUP(H1666,通道基本信息!B:L,3,FALSE)</f>
        <v>CS6E</v>
      </c>
    </row>
    <row r="1667" s="2" customFormat="1" ht="15" hidden="1" spans="1:15">
      <c r="A1667" s="177">
        <v>1664</v>
      </c>
      <c r="B1667" s="177" t="str">
        <f t="shared" si="52"/>
        <v>CS6E-R010-180-66</v>
      </c>
      <c r="C1667" s="177" t="str">
        <f t="shared" si="51"/>
        <v>CS6E-RS05-066-V-D</v>
      </c>
      <c r="D1667" s="177" t="s">
        <v>3399</v>
      </c>
      <c r="E1667" s="177" t="str">
        <f>VLOOKUP(H1667,通道基本信息!B:K,6,0)</f>
        <v>R</v>
      </c>
      <c r="F1667" s="177" t="str">
        <f>VLOOKUP(H1667,通道基本信息!B:K,5,0)</f>
        <v>S05</v>
      </c>
      <c r="G1667" s="177" t="str">
        <f>VLOOKUP(H1667,通道基本信息!B:K,8,0)</f>
        <v>V</v>
      </c>
      <c r="H1667" s="177" t="s">
        <v>3269</v>
      </c>
      <c r="I1667" s="177">
        <v>66</v>
      </c>
      <c r="J1667" s="177">
        <v>1.25</v>
      </c>
      <c r="K1667" s="177">
        <v>14356.25</v>
      </c>
      <c r="L1667" s="177">
        <v>14357.5</v>
      </c>
      <c r="M1667" s="177"/>
      <c r="N1667" s="177" t="s">
        <v>3400</v>
      </c>
      <c r="O1667" s="2" t="str">
        <f>VLOOKUP(H1667,通道基本信息!B:L,3,FALSE)</f>
        <v>CS6E</v>
      </c>
    </row>
    <row r="1668" s="2" customFormat="1" ht="15" hidden="1" spans="1:15">
      <c r="A1668" s="177">
        <v>1665</v>
      </c>
      <c r="B1668" s="177" t="str">
        <f t="shared" si="52"/>
        <v>CS6E-R010-180-67</v>
      </c>
      <c r="C1668" s="177" t="str">
        <f t="shared" ref="C1668:C1731" si="53">O1668&amp;"-"&amp;D1668</f>
        <v>CS6E-RS05-067-V-D</v>
      </c>
      <c r="D1668" s="177" t="s">
        <v>3401</v>
      </c>
      <c r="E1668" s="177" t="str">
        <f>VLOOKUP(H1668,通道基本信息!B:K,6,0)</f>
        <v>R</v>
      </c>
      <c r="F1668" s="177" t="str">
        <f>VLOOKUP(H1668,通道基本信息!B:K,5,0)</f>
        <v>S05</v>
      </c>
      <c r="G1668" s="177" t="str">
        <f>VLOOKUP(H1668,通道基本信息!B:K,8,0)</f>
        <v>V</v>
      </c>
      <c r="H1668" s="177" t="s">
        <v>3269</v>
      </c>
      <c r="I1668" s="177">
        <v>67</v>
      </c>
      <c r="J1668" s="177">
        <v>1.25</v>
      </c>
      <c r="K1668" s="177">
        <v>14357.5</v>
      </c>
      <c r="L1668" s="177">
        <v>14358.75</v>
      </c>
      <c r="M1668" s="177"/>
      <c r="N1668" s="177" t="s">
        <v>3402</v>
      </c>
      <c r="O1668" s="2" t="str">
        <f>VLOOKUP(H1668,通道基本信息!B:L,3,FALSE)</f>
        <v>CS6E</v>
      </c>
    </row>
    <row r="1669" s="2" customFormat="1" ht="15" hidden="1" spans="1:15">
      <c r="A1669" s="177">
        <v>1666</v>
      </c>
      <c r="B1669" s="177" t="str">
        <f t="shared" si="52"/>
        <v>CS6E-R010-180-68</v>
      </c>
      <c r="C1669" s="177" t="str">
        <f t="shared" si="53"/>
        <v>CS6E-RS05-068-V-D</v>
      </c>
      <c r="D1669" s="177" t="s">
        <v>3403</v>
      </c>
      <c r="E1669" s="177" t="str">
        <f>VLOOKUP(H1669,通道基本信息!B:K,6,0)</f>
        <v>R</v>
      </c>
      <c r="F1669" s="177" t="str">
        <f>VLOOKUP(H1669,通道基本信息!B:K,5,0)</f>
        <v>S05</v>
      </c>
      <c r="G1669" s="177" t="str">
        <f>VLOOKUP(H1669,通道基本信息!B:K,8,0)</f>
        <v>V</v>
      </c>
      <c r="H1669" s="177" t="s">
        <v>3269</v>
      </c>
      <c r="I1669" s="177">
        <v>68</v>
      </c>
      <c r="J1669" s="177">
        <v>1.25</v>
      </c>
      <c r="K1669" s="177">
        <v>14358.75</v>
      </c>
      <c r="L1669" s="177">
        <v>14360</v>
      </c>
      <c r="M1669" s="177"/>
      <c r="N1669" s="177" t="s">
        <v>3404</v>
      </c>
      <c r="O1669" s="2" t="str">
        <f>VLOOKUP(H1669,通道基本信息!B:L,3,FALSE)</f>
        <v>CS6E</v>
      </c>
    </row>
    <row r="1670" s="2" customFormat="1" ht="15" hidden="1" spans="1:15">
      <c r="A1670" s="177">
        <v>1667</v>
      </c>
      <c r="B1670" s="177" t="str">
        <f t="shared" si="52"/>
        <v>CS6E-R010-180-69</v>
      </c>
      <c r="C1670" s="177" t="str">
        <f t="shared" si="53"/>
        <v>CS6E-RS05-069-V-D</v>
      </c>
      <c r="D1670" s="177" t="s">
        <v>3405</v>
      </c>
      <c r="E1670" s="177" t="str">
        <f>VLOOKUP(H1670,通道基本信息!B:K,6,0)</f>
        <v>R</v>
      </c>
      <c r="F1670" s="177" t="str">
        <f>VLOOKUP(H1670,通道基本信息!B:K,5,0)</f>
        <v>S05</v>
      </c>
      <c r="G1670" s="177" t="str">
        <f>VLOOKUP(H1670,通道基本信息!B:K,8,0)</f>
        <v>V</v>
      </c>
      <c r="H1670" s="177" t="s">
        <v>3269</v>
      </c>
      <c r="I1670" s="177">
        <v>69</v>
      </c>
      <c r="J1670" s="177">
        <v>1.25</v>
      </c>
      <c r="K1670" s="177">
        <v>14360</v>
      </c>
      <c r="L1670" s="177">
        <v>14361.25</v>
      </c>
      <c r="M1670" s="177"/>
      <c r="N1670" s="177" t="s">
        <v>3406</v>
      </c>
      <c r="O1670" s="2" t="str">
        <f>VLOOKUP(H1670,通道基本信息!B:L,3,FALSE)</f>
        <v>CS6E</v>
      </c>
    </row>
    <row r="1671" s="2" customFormat="1" ht="15" hidden="1" spans="1:15">
      <c r="A1671" s="177">
        <v>1668</v>
      </c>
      <c r="B1671" s="177" t="str">
        <f t="shared" si="52"/>
        <v>CS6E-R010-180-70</v>
      </c>
      <c r="C1671" s="177" t="str">
        <f t="shared" si="53"/>
        <v>CS6E-RS05-070-V-D</v>
      </c>
      <c r="D1671" s="177" t="s">
        <v>3407</v>
      </c>
      <c r="E1671" s="177" t="str">
        <f>VLOOKUP(H1671,通道基本信息!B:K,6,0)</f>
        <v>R</v>
      </c>
      <c r="F1671" s="177" t="str">
        <f>VLOOKUP(H1671,通道基本信息!B:K,5,0)</f>
        <v>S05</v>
      </c>
      <c r="G1671" s="177" t="str">
        <f>VLOOKUP(H1671,通道基本信息!B:K,8,0)</f>
        <v>V</v>
      </c>
      <c r="H1671" s="177" t="s">
        <v>3269</v>
      </c>
      <c r="I1671" s="177">
        <v>70</v>
      </c>
      <c r="J1671" s="177">
        <v>1.25</v>
      </c>
      <c r="K1671" s="177">
        <v>14361.25</v>
      </c>
      <c r="L1671" s="177">
        <v>14362.5</v>
      </c>
      <c r="M1671" s="177"/>
      <c r="N1671" s="177" t="s">
        <v>3408</v>
      </c>
      <c r="O1671" s="2" t="str">
        <f>VLOOKUP(H1671,通道基本信息!B:L,3,FALSE)</f>
        <v>CS6E</v>
      </c>
    </row>
    <row r="1672" s="2" customFormat="1" ht="15" hidden="1" spans="1:15">
      <c r="A1672" s="177">
        <v>1669</v>
      </c>
      <c r="B1672" s="177" t="str">
        <f t="shared" si="52"/>
        <v>CS6E-R010-180-71</v>
      </c>
      <c r="C1672" s="177" t="str">
        <f t="shared" si="53"/>
        <v>CS6E-RS05-071-V-D</v>
      </c>
      <c r="D1672" s="177" t="s">
        <v>3409</v>
      </c>
      <c r="E1672" s="177" t="str">
        <f>VLOOKUP(H1672,通道基本信息!B:K,6,0)</f>
        <v>R</v>
      </c>
      <c r="F1672" s="177" t="str">
        <f>VLOOKUP(H1672,通道基本信息!B:K,5,0)</f>
        <v>S05</v>
      </c>
      <c r="G1672" s="177" t="str">
        <f>VLOOKUP(H1672,通道基本信息!B:K,8,0)</f>
        <v>V</v>
      </c>
      <c r="H1672" s="177" t="s">
        <v>3269</v>
      </c>
      <c r="I1672" s="177">
        <v>71</v>
      </c>
      <c r="J1672" s="177">
        <v>1.25</v>
      </c>
      <c r="K1672" s="177">
        <v>14362.5</v>
      </c>
      <c r="L1672" s="177">
        <v>14363.75</v>
      </c>
      <c r="M1672" s="177"/>
      <c r="N1672" s="177" t="s">
        <v>3410</v>
      </c>
      <c r="O1672" s="2" t="str">
        <f>VLOOKUP(H1672,通道基本信息!B:L,3,FALSE)</f>
        <v>CS6E</v>
      </c>
    </row>
    <row r="1673" s="2" customFormat="1" ht="15" hidden="1" spans="1:15">
      <c r="A1673" s="177">
        <v>1670</v>
      </c>
      <c r="B1673" s="177" t="str">
        <f t="shared" si="52"/>
        <v>CS6E-R010-180-72</v>
      </c>
      <c r="C1673" s="177" t="str">
        <f t="shared" si="53"/>
        <v>CS6E-RS05-072-V-D</v>
      </c>
      <c r="D1673" s="177" t="s">
        <v>3411</v>
      </c>
      <c r="E1673" s="177" t="str">
        <f>VLOOKUP(H1673,通道基本信息!B:K,6,0)</f>
        <v>R</v>
      </c>
      <c r="F1673" s="177" t="str">
        <f>VLOOKUP(H1673,通道基本信息!B:K,5,0)</f>
        <v>S05</v>
      </c>
      <c r="G1673" s="177" t="str">
        <f>VLOOKUP(H1673,通道基本信息!B:K,8,0)</f>
        <v>V</v>
      </c>
      <c r="H1673" s="177" t="s">
        <v>3269</v>
      </c>
      <c r="I1673" s="177">
        <v>72</v>
      </c>
      <c r="J1673" s="177">
        <v>1.25</v>
      </c>
      <c r="K1673" s="177">
        <v>14363.75</v>
      </c>
      <c r="L1673" s="177">
        <v>14365</v>
      </c>
      <c r="M1673" s="177"/>
      <c r="N1673" s="177" t="s">
        <v>3412</v>
      </c>
      <c r="O1673" s="2" t="str">
        <f>VLOOKUP(H1673,通道基本信息!B:L,3,FALSE)</f>
        <v>CS6E</v>
      </c>
    </row>
    <row r="1674" s="2" customFormat="1" ht="15" hidden="1" spans="1:15">
      <c r="A1674" s="177">
        <v>1671</v>
      </c>
      <c r="B1674" s="177" t="str">
        <f t="shared" si="52"/>
        <v>CS6E-R010-180-73</v>
      </c>
      <c r="C1674" s="177" t="str">
        <f t="shared" si="53"/>
        <v>CS6E-RS05-073-V-D</v>
      </c>
      <c r="D1674" s="177" t="s">
        <v>3413</v>
      </c>
      <c r="E1674" s="177" t="str">
        <f>VLOOKUP(H1674,通道基本信息!B:K,6,0)</f>
        <v>R</v>
      </c>
      <c r="F1674" s="177" t="str">
        <f>VLOOKUP(H1674,通道基本信息!B:K,5,0)</f>
        <v>S05</v>
      </c>
      <c r="G1674" s="177" t="str">
        <f>VLOOKUP(H1674,通道基本信息!B:K,8,0)</f>
        <v>V</v>
      </c>
      <c r="H1674" s="177" t="s">
        <v>3269</v>
      </c>
      <c r="I1674" s="177">
        <v>73</v>
      </c>
      <c r="J1674" s="177">
        <v>1.25</v>
      </c>
      <c r="K1674" s="177">
        <v>14365</v>
      </c>
      <c r="L1674" s="177">
        <v>14366.25</v>
      </c>
      <c r="M1674" s="177"/>
      <c r="N1674" s="177" t="s">
        <v>3414</v>
      </c>
      <c r="O1674" s="2" t="str">
        <f>VLOOKUP(H1674,通道基本信息!B:L,3,FALSE)</f>
        <v>CS6E</v>
      </c>
    </row>
    <row r="1675" s="2" customFormat="1" ht="15" hidden="1" spans="1:15">
      <c r="A1675" s="177">
        <v>1672</v>
      </c>
      <c r="B1675" s="177" t="str">
        <f t="shared" si="52"/>
        <v>CS6E-R010-180-74</v>
      </c>
      <c r="C1675" s="177" t="str">
        <f t="shared" si="53"/>
        <v>CS6E-RS05-074-V-D</v>
      </c>
      <c r="D1675" s="177" t="s">
        <v>3415</v>
      </c>
      <c r="E1675" s="177" t="str">
        <f>VLOOKUP(H1675,通道基本信息!B:K,6,0)</f>
        <v>R</v>
      </c>
      <c r="F1675" s="177" t="str">
        <f>VLOOKUP(H1675,通道基本信息!B:K,5,0)</f>
        <v>S05</v>
      </c>
      <c r="G1675" s="177" t="str">
        <f>VLOOKUP(H1675,通道基本信息!B:K,8,0)</f>
        <v>V</v>
      </c>
      <c r="H1675" s="177" t="s">
        <v>3269</v>
      </c>
      <c r="I1675" s="177">
        <v>74</v>
      </c>
      <c r="J1675" s="177">
        <v>1.25</v>
      </c>
      <c r="K1675" s="177">
        <v>14366.25</v>
      </c>
      <c r="L1675" s="177">
        <v>14367.5</v>
      </c>
      <c r="M1675" s="177"/>
      <c r="N1675" s="177" t="s">
        <v>3416</v>
      </c>
      <c r="O1675" s="2" t="str">
        <f>VLOOKUP(H1675,通道基本信息!B:L,3,FALSE)</f>
        <v>CS6E</v>
      </c>
    </row>
    <row r="1676" s="2" customFormat="1" ht="15" hidden="1" spans="1:15">
      <c r="A1676" s="177">
        <v>1673</v>
      </c>
      <c r="B1676" s="177" t="str">
        <f t="shared" si="52"/>
        <v>CS6E-R010-180-75</v>
      </c>
      <c r="C1676" s="177" t="str">
        <f t="shared" si="53"/>
        <v>CS6E-RS05-075-V-D</v>
      </c>
      <c r="D1676" s="177" t="s">
        <v>3417</v>
      </c>
      <c r="E1676" s="177" t="str">
        <f>VLOOKUP(H1676,通道基本信息!B:K,6,0)</f>
        <v>R</v>
      </c>
      <c r="F1676" s="177" t="str">
        <f>VLOOKUP(H1676,通道基本信息!B:K,5,0)</f>
        <v>S05</v>
      </c>
      <c r="G1676" s="177" t="str">
        <f>VLOOKUP(H1676,通道基本信息!B:K,8,0)</f>
        <v>V</v>
      </c>
      <c r="H1676" s="177" t="s">
        <v>3269</v>
      </c>
      <c r="I1676" s="177">
        <v>75</v>
      </c>
      <c r="J1676" s="177">
        <v>1.25</v>
      </c>
      <c r="K1676" s="177">
        <v>14367.5</v>
      </c>
      <c r="L1676" s="177">
        <v>14368.75</v>
      </c>
      <c r="M1676" s="177"/>
      <c r="N1676" s="177" t="s">
        <v>3418</v>
      </c>
      <c r="O1676" s="2" t="str">
        <f>VLOOKUP(H1676,通道基本信息!B:L,3,FALSE)</f>
        <v>CS6E</v>
      </c>
    </row>
    <row r="1677" s="2" customFormat="1" ht="15" hidden="1" spans="1:15">
      <c r="A1677" s="177">
        <v>1674</v>
      </c>
      <c r="B1677" s="177" t="str">
        <f t="shared" si="52"/>
        <v>CS6E-R010-180-76</v>
      </c>
      <c r="C1677" s="177" t="str">
        <f t="shared" si="53"/>
        <v>CS6E-RS05-076-V-D</v>
      </c>
      <c r="D1677" s="177" t="s">
        <v>3419</v>
      </c>
      <c r="E1677" s="177" t="str">
        <f>VLOOKUP(H1677,通道基本信息!B:K,6,0)</f>
        <v>R</v>
      </c>
      <c r="F1677" s="177" t="str">
        <f>VLOOKUP(H1677,通道基本信息!B:K,5,0)</f>
        <v>S05</v>
      </c>
      <c r="G1677" s="177" t="str">
        <f>VLOOKUP(H1677,通道基本信息!B:K,8,0)</f>
        <v>V</v>
      </c>
      <c r="H1677" s="177" t="s">
        <v>3269</v>
      </c>
      <c r="I1677" s="177">
        <v>76</v>
      </c>
      <c r="J1677" s="177">
        <v>1.25</v>
      </c>
      <c r="K1677" s="177">
        <v>14368.75</v>
      </c>
      <c r="L1677" s="177">
        <v>14370</v>
      </c>
      <c r="M1677" s="177"/>
      <c r="N1677" s="177" t="s">
        <v>3420</v>
      </c>
      <c r="O1677" s="2" t="str">
        <f>VLOOKUP(H1677,通道基本信息!B:L,3,FALSE)</f>
        <v>CS6E</v>
      </c>
    </row>
    <row r="1678" s="2" customFormat="1" ht="15" hidden="1" spans="1:15">
      <c r="A1678" s="177">
        <v>1675</v>
      </c>
      <c r="B1678" s="177" t="str">
        <f t="shared" si="52"/>
        <v>CS6E-R010-180-77</v>
      </c>
      <c r="C1678" s="177" t="str">
        <f t="shared" si="53"/>
        <v>CS6E-RS05-077-V-D</v>
      </c>
      <c r="D1678" s="177" t="s">
        <v>3421</v>
      </c>
      <c r="E1678" s="177" t="str">
        <f>VLOOKUP(H1678,通道基本信息!B:K,6,0)</f>
        <v>R</v>
      </c>
      <c r="F1678" s="177" t="str">
        <f>VLOOKUP(H1678,通道基本信息!B:K,5,0)</f>
        <v>S05</v>
      </c>
      <c r="G1678" s="177" t="str">
        <f>VLOOKUP(H1678,通道基本信息!B:K,8,0)</f>
        <v>V</v>
      </c>
      <c r="H1678" s="177" t="s">
        <v>3269</v>
      </c>
      <c r="I1678" s="177">
        <v>77</v>
      </c>
      <c r="J1678" s="177">
        <v>1.25</v>
      </c>
      <c r="K1678" s="177">
        <v>14370</v>
      </c>
      <c r="L1678" s="177">
        <v>14371.25</v>
      </c>
      <c r="M1678" s="177"/>
      <c r="N1678" s="177" t="s">
        <v>3422</v>
      </c>
      <c r="O1678" s="2" t="str">
        <f>VLOOKUP(H1678,通道基本信息!B:L,3,FALSE)</f>
        <v>CS6E</v>
      </c>
    </row>
    <row r="1679" s="2" customFormat="1" ht="15" hidden="1" spans="1:15">
      <c r="A1679" s="177">
        <v>1676</v>
      </c>
      <c r="B1679" s="177" t="str">
        <f t="shared" si="52"/>
        <v>CS6E-R010-180-78</v>
      </c>
      <c r="C1679" s="177" t="str">
        <f t="shared" si="53"/>
        <v>CS6E-RS05-078-V-D</v>
      </c>
      <c r="D1679" s="177" t="s">
        <v>3423</v>
      </c>
      <c r="E1679" s="177" t="str">
        <f>VLOOKUP(H1679,通道基本信息!B:K,6,0)</f>
        <v>R</v>
      </c>
      <c r="F1679" s="177" t="str">
        <f>VLOOKUP(H1679,通道基本信息!B:K,5,0)</f>
        <v>S05</v>
      </c>
      <c r="G1679" s="177" t="str">
        <f>VLOOKUP(H1679,通道基本信息!B:K,8,0)</f>
        <v>V</v>
      </c>
      <c r="H1679" s="177" t="s">
        <v>3269</v>
      </c>
      <c r="I1679" s="177">
        <v>78</v>
      </c>
      <c r="J1679" s="177">
        <v>1.25</v>
      </c>
      <c r="K1679" s="177">
        <v>14371.25</v>
      </c>
      <c r="L1679" s="177">
        <v>14372.5</v>
      </c>
      <c r="M1679" s="177"/>
      <c r="N1679" s="177" t="s">
        <v>3424</v>
      </c>
      <c r="O1679" s="2" t="str">
        <f>VLOOKUP(H1679,通道基本信息!B:L,3,FALSE)</f>
        <v>CS6E</v>
      </c>
    </row>
    <row r="1680" s="2" customFormat="1" ht="15" hidden="1" spans="1:15">
      <c r="A1680" s="177">
        <v>1677</v>
      </c>
      <c r="B1680" s="177" t="str">
        <f t="shared" si="52"/>
        <v>CS6E-R010-180-79</v>
      </c>
      <c r="C1680" s="177" t="str">
        <f t="shared" si="53"/>
        <v>CS6E-RS05-079-V-D</v>
      </c>
      <c r="D1680" s="177" t="s">
        <v>3425</v>
      </c>
      <c r="E1680" s="177" t="str">
        <f>VLOOKUP(H1680,通道基本信息!B:K,6,0)</f>
        <v>R</v>
      </c>
      <c r="F1680" s="177" t="str">
        <f>VLOOKUP(H1680,通道基本信息!B:K,5,0)</f>
        <v>S05</v>
      </c>
      <c r="G1680" s="177" t="str">
        <f>VLOOKUP(H1680,通道基本信息!B:K,8,0)</f>
        <v>V</v>
      </c>
      <c r="H1680" s="177" t="s">
        <v>3269</v>
      </c>
      <c r="I1680" s="177">
        <v>79</v>
      </c>
      <c r="J1680" s="177">
        <v>1.25</v>
      </c>
      <c r="K1680" s="177">
        <v>14372.5</v>
      </c>
      <c r="L1680" s="177">
        <v>14373.75</v>
      </c>
      <c r="M1680" s="177"/>
      <c r="N1680" s="177" t="s">
        <v>3426</v>
      </c>
      <c r="O1680" s="2" t="str">
        <f>VLOOKUP(H1680,通道基本信息!B:L,3,FALSE)</f>
        <v>CS6E</v>
      </c>
    </row>
    <row r="1681" s="2" customFormat="1" ht="15" hidden="1" spans="1:15">
      <c r="A1681" s="177">
        <v>1678</v>
      </c>
      <c r="B1681" s="177" t="str">
        <f t="shared" si="52"/>
        <v>CS6E-R010-180-80</v>
      </c>
      <c r="C1681" s="177" t="str">
        <f t="shared" si="53"/>
        <v>CS6E-RS05-080-V-D</v>
      </c>
      <c r="D1681" s="177" t="s">
        <v>3427</v>
      </c>
      <c r="E1681" s="177" t="str">
        <f>VLOOKUP(H1681,通道基本信息!B:K,6,0)</f>
        <v>R</v>
      </c>
      <c r="F1681" s="177" t="str">
        <f>VLOOKUP(H1681,通道基本信息!B:K,5,0)</f>
        <v>S05</v>
      </c>
      <c r="G1681" s="177" t="str">
        <f>VLOOKUP(H1681,通道基本信息!B:K,8,0)</f>
        <v>V</v>
      </c>
      <c r="H1681" s="177" t="s">
        <v>3269</v>
      </c>
      <c r="I1681" s="177">
        <v>80</v>
      </c>
      <c r="J1681" s="177">
        <v>1.25</v>
      </c>
      <c r="K1681" s="177">
        <v>14373.75</v>
      </c>
      <c r="L1681" s="177">
        <v>14375</v>
      </c>
      <c r="M1681" s="177"/>
      <c r="N1681" s="177" t="s">
        <v>3428</v>
      </c>
      <c r="O1681" s="2" t="str">
        <f>VLOOKUP(H1681,通道基本信息!B:L,3,FALSE)</f>
        <v>CS6E</v>
      </c>
    </row>
    <row r="1682" s="2" customFormat="1" ht="15" hidden="1" spans="1:15">
      <c r="A1682" s="177">
        <v>1679</v>
      </c>
      <c r="B1682" s="177" t="str">
        <f t="shared" si="52"/>
        <v>CS6E-R010-180-81</v>
      </c>
      <c r="C1682" s="177" t="str">
        <f t="shared" si="53"/>
        <v>CS6E-RS05-081-V-D</v>
      </c>
      <c r="D1682" s="177" t="s">
        <v>3429</v>
      </c>
      <c r="E1682" s="177" t="str">
        <f>VLOOKUP(H1682,通道基本信息!B:K,6,0)</f>
        <v>R</v>
      </c>
      <c r="F1682" s="177" t="str">
        <f>VLOOKUP(H1682,通道基本信息!B:K,5,0)</f>
        <v>S05</v>
      </c>
      <c r="G1682" s="177" t="str">
        <f>VLOOKUP(H1682,通道基本信息!B:K,8,0)</f>
        <v>V</v>
      </c>
      <c r="H1682" s="177" t="s">
        <v>3269</v>
      </c>
      <c r="I1682" s="177">
        <v>81</v>
      </c>
      <c r="J1682" s="177">
        <v>1.25</v>
      </c>
      <c r="K1682" s="177">
        <v>14375</v>
      </c>
      <c r="L1682" s="177">
        <v>14376.25</v>
      </c>
      <c r="M1682" s="177"/>
      <c r="N1682" s="177" t="s">
        <v>3430</v>
      </c>
      <c r="O1682" s="2" t="str">
        <f>VLOOKUP(H1682,通道基本信息!B:L,3,FALSE)</f>
        <v>CS6E</v>
      </c>
    </row>
    <row r="1683" s="2" customFormat="1" ht="15" hidden="1" spans="1:15">
      <c r="A1683" s="177">
        <v>1680</v>
      </c>
      <c r="B1683" s="177" t="str">
        <f t="shared" si="52"/>
        <v>CS6E-R010-180-82</v>
      </c>
      <c r="C1683" s="177" t="str">
        <f t="shared" si="53"/>
        <v>CS6E-RS05-082-V-D</v>
      </c>
      <c r="D1683" s="177" t="s">
        <v>3431</v>
      </c>
      <c r="E1683" s="177" t="str">
        <f>VLOOKUP(H1683,通道基本信息!B:K,6,0)</f>
        <v>R</v>
      </c>
      <c r="F1683" s="177" t="str">
        <f>VLOOKUP(H1683,通道基本信息!B:K,5,0)</f>
        <v>S05</v>
      </c>
      <c r="G1683" s="177" t="str">
        <f>VLOOKUP(H1683,通道基本信息!B:K,8,0)</f>
        <v>V</v>
      </c>
      <c r="H1683" s="177" t="s">
        <v>3269</v>
      </c>
      <c r="I1683" s="177">
        <v>82</v>
      </c>
      <c r="J1683" s="177">
        <v>1.25</v>
      </c>
      <c r="K1683" s="177">
        <v>14376.25</v>
      </c>
      <c r="L1683" s="177">
        <v>14377.5</v>
      </c>
      <c r="M1683" s="177"/>
      <c r="N1683" s="177" t="s">
        <v>3432</v>
      </c>
      <c r="O1683" s="2" t="str">
        <f>VLOOKUP(H1683,通道基本信息!B:L,3,FALSE)</f>
        <v>CS6E</v>
      </c>
    </row>
    <row r="1684" s="2" customFormat="1" ht="15" hidden="1" spans="1:15">
      <c r="A1684" s="177">
        <v>1681</v>
      </c>
      <c r="B1684" s="177" t="str">
        <f t="shared" si="52"/>
        <v>CS6E-R010-180-83</v>
      </c>
      <c r="C1684" s="177" t="str">
        <f t="shared" si="53"/>
        <v>CS6E-RS05-083-V-D</v>
      </c>
      <c r="D1684" s="177" t="s">
        <v>3433</v>
      </c>
      <c r="E1684" s="177" t="str">
        <f>VLOOKUP(H1684,通道基本信息!B:K,6,0)</f>
        <v>R</v>
      </c>
      <c r="F1684" s="177" t="str">
        <f>VLOOKUP(H1684,通道基本信息!B:K,5,0)</f>
        <v>S05</v>
      </c>
      <c r="G1684" s="177" t="str">
        <f>VLOOKUP(H1684,通道基本信息!B:K,8,0)</f>
        <v>V</v>
      </c>
      <c r="H1684" s="177" t="s">
        <v>3269</v>
      </c>
      <c r="I1684" s="177">
        <v>83</v>
      </c>
      <c r="J1684" s="177">
        <v>1.25</v>
      </c>
      <c r="K1684" s="177">
        <v>14377.5</v>
      </c>
      <c r="L1684" s="177">
        <v>14378.75</v>
      </c>
      <c r="M1684" s="177"/>
      <c r="N1684" s="177" t="s">
        <v>3434</v>
      </c>
      <c r="O1684" s="2" t="str">
        <f>VLOOKUP(H1684,通道基本信息!B:L,3,FALSE)</f>
        <v>CS6E</v>
      </c>
    </row>
    <row r="1685" s="2" customFormat="1" ht="15" hidden="1" spans="1:15">
      <c r="A1685" s="177">
        <v>1682</v>
      </c>
      <c r="B1685" s="177" t="str">
        <f t="shared" si="52"/>
        <v>CS6E-R010-180-84</v>
      </c>
      <c r="C1685" s="177" t="str">
        <f t="shared" si="53"/>
        <v>CS6E-RS05-084-V-D</v>
      </c>
      <c r="D1685" s="177" t="s">
        <v>3435</v>
      </c>
      <c r="E1685" s="177" t="str">
        <f>VLOOKUP(H1685,通道基本信息!B:K,6,0)</f>
        <v>R</v>
      </c>
      <c r="F1685" s="177" t="str">
        <f>VLOOKUP(H1685,通道基本信息!B:K,5,0)</f>
        <v>S05</v>
      </c>
      <c r="G1685" s="177" t="str">
        <f>VLOOKUP(H1685,通道基本信息!B:K,8,0)</f>
        <v>V</v>
      </c>
      <c r="H1685" s="177" t="s">
        <v>3269</v>
      </c>
      <c r="I1685" s="177">
        <v>84</v>
      </c>
      <c r="J1685" s="177">
        <v>1.25</v>
      </c>
      <c r="K1685" s="177">
        <v>14378.75</v>
      </c>
      <c r="L1685" s="177">
        <v>14380</v>
      </c>
      <c r="M1685" s="177"/>
      <c r="N1685" s="177" t="s">
        <v>3436</v>
      </c>
      <c r="O1685" s="2" t="str">
        <f>VLOOKUP(H1685,通道基本信息!B:L,3,FALSE)</f>
        <v>CS6E</v>
      </c>
    </row>
    <row r="1686" s="2" customFormat="1" ht="15" hidden="1" spans="1:15">
      <c r="A1686" s="177">
        <v>1683</v>
      </c>
      <c r="B1686" s="177" t="str">
        <f t="shared" si="52"/>
        <v>CS6E-R010-180-85</v>
      </c>
      <c r="C1686" s="177" t="str">
        <f t="shared" si="53"/>
        <v>CS6E-RS05-085-V-D</v>
      </c>
      <c r="D1686" s="177" t="s">
        <v>3437</v>
      </c>
      <c r="E1686" s="177" t="str">
        <f>VLOOKUP(H1686,通道基本信息!B:K,6,0)</f>
        <v>R</v>
      </c>
      <c r="F1686" s="177" t="str">
        <f>VLOOKUP(H1686,通道基本信息!B:K,5,0)</f>
        <v>S05</v>
      </c>
      <c r="G1686" s="177" t="str">
        <f>VLOOKUP(H1686,通道基本信息!B:K,8,0)</f>
        <v>V</v>
      </c>
      <c r="H1686" s="177" t="s">
        <v>3269</v>
      </c>
      <c r="I1686" s="177">
        <v>85</v>
      </c>
      <c r="J1686" s="177">
        <v>1.25</v>
      </c>
      <c r="K1686" s="177">
        <v>14380</v>
      </c>
      <c r="L1686" s="177">
        <v>14381.25</v>
      </c>
      <c r="M1686" s="177"/>
      <c r="N1686" s="177" t="s">
        <v>3438</v>
      </c>
      <c r="O1686" s="2" t="str">
        <f>VLOOKUP(H1686,通道基本信息!B:L,3,FALSE)</f>
        <v>CS6E</v>
      </c>
    </row>
    <row r="1687" s="2" customFormat="1" ht="15" hidden="1" spans="1:15">
      <c r="A1687" s="177">
        <v>1684</v>
      </c>
      <c r="B1687" s="177" t="str">
        <f t="shared" si="52"/>
        <v>CS6E-R010-180-86</v>
      </c>
      <c r="C1687" s="177" t="str">
        <f t="shared" si="53"/>
        <v>CS6E-RS05-086-V-D</v>
      </c>
      <c r="D1687" s="177" t="s">
        <v>3439</v>
      </c>
      <c r="E1687" s="177" t="str">
        <f>VLOOKUP(H1687,通道基本信息!B:K,6,0)</f>
        <v>R</v>
      </c>
      <c r="F1687" s="177" t="str">
        <f>VLOOKUP(H1687,通道基本信息!B:K,5,0)</f>
        <v>S05</v>
      </c>
      <c r="G1687" s="177" t="str">
        <f>VLOOKUP(H1687,通道基本信息!B:K,8,0)</f>
        <v>V</v>
      </c>
      <c r="H1687" s="177" t="s">
        <v>3269</v>
      </c>
      <c r="I1687" s="177">
        <v>86</v>
      </c>
      <c r="J1687" s="177">
        <v>1.25</v>
      </c>
      <c r="K1687" s="177">
        <v>14381.25</v>
      </c>
      <c r="L1687" s="177">
        <v>14382.5</v>
      </c>
      <c r="M1687" s="177"/>
      <c r="N1687" s="177" t="s">
        <v>3440</v>
      </c>
      <c r="O1687" s="2" t="str">
        <f>VLOOKUP(H1687,通道基本信息!B:L,3,FALSE)</f>
        <v>CS6E</v>
      </c>
    </row>
    <row r="1688" s="2" customFormat="1" ht="15" hidden="1" spans="1:15">
      <c r="A1688" s="177">
        <v>1685</v>
      </c>
      <c r="B1688" s="177" t="str">
        <f t="shared" si="52"/>
        <v>CS6E-R010-180-87</v>
      </c>
      <c r="C1688" s="177" t="str">
        <f t="shared" si="53"/>
        <v>CS6E-RS05-087-V-D</v>
      </c>
      <c r="D1688" s="177" t="s">
        <v>3441</v>
      </c>
      <c r="E1688" s="177" t="str">
        <f>VLOOKUP(H1688,通道基本信息!B:K,6,0)</f>
        <v>R</v>
      </c>
      <c r="F1688" s="177" t="str">
        <f>VLOOKUP(H1688,通道基本信息!B:K,5,0)</f>
        <v>S05</v>
      </c>
      <c r="G1688" s="177" t="str">
        <f>VLOOKUP(H1688,通道基本信息!B:K,8,0)</f>
        <v>V</v>
      </c>
      <c r="H1688" s="177" t="s">
        <v>3269</v>
      </c>
      <c r="I1688" s="177">
        <v>87</v>
      </c>
      <c r="J1688" s="177">
        <v>1.25</v>
      </c>
      <c r="K1688" s="177">
        <v>14382.5</v>
      </c>
      <c r="L1688" s="177">
        <v>14383.75</v>
      </c>
      <c r="M1688" s="177"/>
      <c r="N1688" s="177" t="s">
        <v>3442</v>
      </c>
      <c r="O1688" s="2" t="str">
        <f>VLOOKUP(H1688,通道基本信息!B:L,3,FALSE)</f>
        <v>CS6E</v>
      </c>
    </row>
    <row r="1689" s="2" customFormat="1" ht="15" hidden="1" spans="1:15">
      <c r="A1689" s="177">
        <v>1686</v>
      </c>
      <c r="B1689" s="177" t="str">
        <f t="shared" si="52"/>
        <v>CS6E-R010-180-88</v>
      </c>
      <c r="C1689" s="177" t="str">
        <f t="shared" si="53"/>
        <v>CS6E-RS05-088-V-D</v>
      </c>
      <c r="D1689" s="177" t="s">
        <v>3443</v>
      </c>
      <c r="E1689" s="177" t="str">
        <f>VLOOKUP(H1689,通道基本信息!B:K,6,0)</f>
        <v>R</v>
      </c>
      <c r="F1689" s="177" t="str">
        <f>VLOOKUP(H1689,通道基本信息!B:K,5,0)</f>
        <v>S05</v>
      </c>
      <c r="G1689" s="177" t="str">
        <f>VLOOKUP(H1689,通道基本信息!B:K,8,0)</f>
        <v>V</v>
      </c>
      <c r="H1689" s="177" t="s">
        <v>3269</v>
      </c>
      <c r="I1689" s="177">
        <v>88</v>
      </c>
      <c r="J1689" s="177">
        <v>1.25</v>
      </c>
      <c r="K1689" s="177">
        <v>14383.75</v>
      </c>
      <c r="L1689" s="177">
        <v>14385</v>
      </c>
      <c r="M1689" s="177"/>
      <c r="N1689" s="177" t="s">
        <v>3444</v>
      </c>
      <c r="O1689" s="2" t="str">
        <f>VLOOKUP(H1689,通道基本信息!B:L,3,FALSE)</f>
        <v>CS6E</v>
      </c>
    </row>
    <row r="1690" s="2" customFormat="1" ht="15" hidden="1" spans="1:15">
      <c r="A1690" s="177">
        <v>1687</v>
      </c>
      <c r="B1690" s="177" t="str">
        <f t="shared" si="52"/>
        <v>CS6E-R010-180-89</v>
      </c>
      <c r="C1690" s="177" t="str">
        <f t="shared" si="53"/>
        <v>CS6E-RS05-089-V-D</v>
      </c>
      <c r="D1690" s="177" t="s">
        <v>3445</v>
      </c>
      <c r="E1690" s="177" t="str">
        <f>VLOOKUP(H1690,通道基本信息!B:K,6,0)</f>
        <v>R</v>
      </c>
      <c r="F1690" s="177" t="str">
        <f>VLOOKUP(H1690,通道基本信息!B:K,5,0)</f>
        <v>S05</v>
      </c>
      <c r="G1690" s="177" t="str">
        <f>VLOOKUP(H1690,通道基本信息!B:K,8,0)</f>
        <v>V</v>
      </c>
      <c r="H1690" s="177" t="s">
        <v>3269</v>
      </c>
      <c r="I1690" s="177">
        <v>89</v>
      </c>
      <c r="J1690" s="177">
        <v>1.25</v>
      </c>
      <c r="K1690" s="177">
        <v>14385</v>
      </c>
      <c r="L1690" s="177">
        <v>14386.25</v>
      </c>
      <c r="M1690" s="177"/>
      <c r="N1690" s="177" t="s">
        <v>3446</v>
      </c>
      <c r="O1690" s="2" t="str">
        <f>VLOOKUP(H1690,通道基本信息!B:L,3,FALSE)</f>
        <v>CS6E</v>
      </c>
    </row>
    <row r="1691" s="2" customFormat="1" ht="15" hidden="1" spans="1:15">
      <c r="A1691" s="177">
        <v>1688</v>
      </c>
      <c r="B1691" s="177" t="str">
        <f t="shared" si="52"/>
        <v>CS6E-R010-180-90</v>
      </c>
      <c r="C1691" s="177" t="str">
        <f t="shared" si="53"/>
        <v>CS6E-RS05-090-V-D</v>
      </c>
      <c r="D1691" s="177" t="s">
        <v>3447</v>
      </c>
      <c r="E1691" s="177" t="str">
        <f>VLOOKUP(H1691,通道基本信息!B:K,6,0)</f>
        <v>R</v>
      </c>
      <c r="F1691" s="177" t="str">
        <f>VLOOKUP(H1691,通道基本信息!B:K,5,0)</f>
        <v>S05</v>
      </c>
      <c r="G1691" s="177" t="str">
        <f>VLOOKUP(H1691,通道基本信息!B:K,8,0)</f>
        <v>V</v>
      </c>
      <c r="H1691" s="177" t="s">
        <v>3269</v>
      </c>
      <c r="I1691" s="177">
        <v>90</v>
      </c>
      <c r="J1691" s="177">
        <v>1.25</v>
      </c>
      <c r="K1691" s="177">
        <v>14386.25</v>
      </c>
      <c r="L1691" s="177">
        <v>14387.5</v>
      </c>
      <c r="M1691" s="177"/>
      <c r="N1691" s="177" t="s">
        <v>3448</v>
      </c>
      <c r="O1691" s="2" t="str">
        <f>VLOOKUP(H1691,通道基本信息!B:L,3,FALSE)</f>
        <v>CS6E</v>
      </c>
    </row>
    <row r="1692" s="2" customFormat="1" ht="15" hidden="1" spans="1:15">
      <c r="A1692" s="177">
        <v>1689</v>
      </c>
      <c r="B1692" s="177" t="str">
        <f t="shared" si="52"/>
        <v>CS6E-R010-180-91</v>
      </c>
      <c r="C1692" s="177" t="str">
        <f t="shared" si="53"/>
        <v>CS6E-RS05-091-V-D</v>
      </c>
      <c r="D1692" s="177" t="s">
        <v>3449</v>
      </c>
      <c r="E1692" s="177" t="str">
        <f>VLOOKUP(H1692,通道基本信息!B:K,6,0)</f>
        <v>R</v>
      </c>
      <c r="F1692" s="177" t="str">
        <f>VLOOKUP(H1692,通道基本信息!B:K,5,0)</f>
        <v>S05</v>
      </c>
      <c r="G1692" s="177" t="str">
        <f>VLOOKUP(H1692,通道基本信息!B:K,8,0)</f>
        <v>V</v>
      </c>
      <c r="H1692" s="177" t="s">
        <v>3269</v>
      </c>
      <c r="I1692" s="177">
        <v>91</v>
      </c>
      <c r="J1692" s="177">
        <v>1.25</v>
      </c>
      <c r="K1692" s="177">
        <v>14387.5</v>
      </c>
      <c r="L1692" s="177">
        <v>14388.75</v>
      </c>
      <c r="M1692" s="177"/>
      <c r="N1692" s="177" t="s">
        <v>3450</v>
      </c>
      <c r="O1692" s="2" t="str">
        <f>VLOOKUP(H1692,通道基本信息!B:L,3,FALSE)</f>
        <v>CS6E</v>
      </c>
    </row>
    <row r="1693" s="2" customFormat="1" ht="15" hidden="1" spans="1:15">
      <c r="A1693" s="177">
        <v>1690</v>
      </c>
      <c r="B1693" s="177" t="str">
        <f t="shared" si="52"/>
        <v>CS6E-R010-180-92</v>
      </c>
      <c r="C1693" s="177" t="str">
        <f t="shared" si="53"/>
        <v>CS6E-RS05-092-V-D</v>
      </c>
      <c r="D1693" s="177" t="s">
        <v>3451</v>
      </c>
      <c r="E1693" s="177" t="str">
        <f>VLOOKUP(H1693,通道基本信息!B:K,6,0)</f>
        <v>R</v>
      </c>
      <c r="F1693" s="177" t="str">
        <f>VLOOKUP(H1693,通道基本信息!B:K,5,0)</f>
        <v>S05</v>
      </c>
      <c r="G1693" s="177" t="str">
        <f>VLOOKUP(H1693,通道基本信息!B:K,8,0)</f>
        <v>V</v>
      </c>
      <c r="H1693" s="177" t="s">
        <v>3269</v>
      </c>
      <c r="I1693" s="177">
        <v>92</v>
      </c>
      <c r="J1693" s="177">
        <v>1.25</v>
      </c>
      <c r="K1693" s="177">
        <v>14388.75</v>
      </c>
      <c r="L1693" s="177">
        <v>14390</v>
      </c>
      <c r="M1693" s="177"/>
      <c r="N1693" s="177" t="s">
        <v>3452</v>
      </c>
      <c r="O1693" s="2" t="str">
        <f>VLOOKUP(H1693,通道基本信息!B:L,3,FALSE)</f>
        <v>CS6E</v>
      </c>
    </row>
    <row r="1694" s="2" customFormat="1" ht="15" hidden="1" spans="1:15">
      <c r="A1694" s="177">
        <v>1691</v>
      </c>
      <c r="B1694" s="177" t="str">
        <f t="shared" si="52"/>
        <v>CS6E-R010-180-93</v>
      </c>
      <c r="C1694" s="177" t="str">
        <f t="shared" si="53"/>
        <v>CS6E-RS05-093-V-D</v>
      </c>
      <c r="D1694" s="177" t="s">
        <v>3453</v>
      </c>
      <c r="E1694" s="177" t="str">
        <f>VLOOKUP(H1694,通道基本信息!B:K,6,0)</f>
        <v>R</v>
      </c>
      <c r="F1694" s="177" t="str">
        <f>VLOOKUP(H1694,通道基本信息!B:K,5,0)</f>
        <v>S05</v>
      </c>
      <c r="G1694" s="177" t="str">
        <f>VLOOKUP(H1694,通道基本信息!B:K,8,0)</f>
        <v>V</v>
      </c>
      <c r="H1694" s="177" t="s">
        <v>3269</v>
      </c>
      <c r="I1694" s="177">
        <v>93</v>
      </c>
      <c r="J1694" s="177">
        <v>1.25</v>
      </c>
      <c r="K1694" s="177">
        <v>14390</v>
      </c>
      <c r="L1694" s="177">
        <v>14391.25</v>
      </c>
      <c r="M1694" s="177"/>
      <c r="N1694" s="177" t="s">
        <v>3454</v>
      </c>
      <c r="O1694" s="2" t="str">
        <f>VLOOKUP(H1694,通道基本信息!B:L,3,FALSE)</f>
        <v>CS6E</v>
      </c>
    </row>
    <row r="1695" s="2" customFormat="1" ht="15" hidden="1" spans="1:15">
      <c r="A1695" s="177">
        <v>1692</v>
      </c>
      <c r="B1695" s="177" t="str">
        <f t="shared" si="52"/>
        <v>CS6E-R010-180-94</v>
      </c>
      <c r="C1695" s="177" t="str">
        <f t="shared" si="53"/>
        <v>CS6E-RS05-094-V-D</v>
      </c>
      <c r="D1695" s="177" t="s">
        <v>3455</v>
      </c>
      <c r="E1695" s="177" t="str">
        <f>VLOOKUP(H1695,通道基本信息!B:K,6,0)</f>
        <v>R</v>
      </c>
      <c r="F1695" s="177" t="str">
        <f>VLOOKUP(H1695,通道基本信息!B:K,5,0)</f>
        <v>S05</v>
      </c>
      <c r="G1695" s="177" t="str">
        <f>VLOOKUP(H1695,通道基本信息!B:K,8,0)</f>
        <v>V</v>
      </c>
      <c r="H1695" s="177" t="s">
        <v>3269</v>
      </c>
      <c r="I1695" s="177">
        <v>94</v>
      </c>
      <c r="J1695" s="177">
        <v>1.25</v>
      </c>
      <c r="K1695" s="177">
        <v>14391.25</v>
      </c>
      <c r="L1695" s="177">
        <v>14392.5</v>
      </c>
      <c r="M1695" s="177"/>
      <c r="N1695" s="177" t="s">
        <v>3456</v>
      </c>
      <c r="O1695" s="2" t="str">
        <f>VLOOKUP(H1695,通道基本信息!B:L,3,FALSE)</f>
        <v>CS6E</v>
      </c>
    </row>
    <row r="1696" s="2" customFormat="1" ht="15" hidden="1" spans="1:15">
      <c r="A1696" s="177">
        <v>1693</v>
      </c>
      <c r="B1696" s="177" t="str">
        <f t="shared" si="52"/>
        <v>CS6E-R010-180-95</v>
      </c>
      <c r="C1696" s="177" t="str">
        <f t="shared" si="53"/>
        <v>CS6E-RS05-095-V-D</v>
      </c>
      <c r="D1696" s="177" t="s">
        <v>3457</v>
      </c>
      <c r="E1696" s="177" t="str">
        <f>VLOOKUP(H1696,通道基本信息!B:K,6,0)</f>
        <v>R</v>
      </c>
      <c r="F1696" s="177" t="str">
        <f>VLOOKUP(H1696,通道基本信息!B:K,5,0)</f>
        <v>S05</v>
      </c>
      <c r="G1696" s="177" t="str">
        <f>VLOOKUP(H1696,通道基本信息!B:K,8,0)</f>
        <v>V</v>
      </c>
      <c r="H1696" s="177" t="s">
        <v>3269</v>
      </c>
      <c r="I1696" s="177">
        <v>95</v>
      </c>
      <c r="J1696" s="177">
        <v>1.25</v>
      </c>
      <c r="K1696" s="177">
        <v>14392.5</v>
      </c>
      <c r="L1696" s="177">
        <v>14393.75</v>
      </c>
      <c r="M1696" s="177"/>
      <c r="N1696" s="177" t="s">
        <v>3458</v>
      </c>
      <c r="O1696" s="2" t="str">
        <f>VLOOKUP(H1696,通道基本信息!B:L,3,FALSE)</f>
        <v>CS6E</v>
      </c>
    </row>
    <row r="1697" s="2" customFormat="1" ht="15" hidden="1" spans="1:15">
      <c r="A1697" s="177">
        <v>1694</v>
      </c>
      <c r="B1697" s="177" t="str">
        <f t="shared" si="52"/>
        <v>CS6E-R010-180-96</v>
      </c>
      <c r="C1697" s="177" t="str">
        <f t="shared" si="53"/>
        <v>CS6E-RS05-096-V-D</v>
      </c>
      <c r="D1697" s="177" t="s">
        <v>3459</v>
      </c>
      <c r="E1697" s="177" t="str">
        <f>VLOOKUP(H1697,通道基本信息!B:K,6,0)</f>
        <v>R</v>
      </c>
      <c r="F1697" s="177" t="str">
        <f>VLOOKUP(H1697,通道基本信息!B:K,5,0)</f>
        <v>S05</v>
      </c>
      <c r="G1697" s="177" t="str">
        <f>VLOOKUP(H1697,通道基本信息!B:K,8,0)</f>
        <v>V</v>
      </c>
      <c r="H1697" s="177" t="s">
        <v>3269</v>
      </c>
      <c r="I1697" s="177">
        <v>96</v>
      </c>
      <c r="J1697" s="177">
        <v>1.25</v>
      </c>
      <c r="K1697" s="177">
        <v>14393.75</v>
      </c>
      <c r="L1697" s="177">
        <v>14395</v>
      </c>
      <c r="M1697" s="177"/>
      <c r="N1697" s="177" t="s">
        <v>3460</v>
      </c>
      <c r="O1697" s="2" t="str">
        <f>VLOOKUP(H1697,通道基本信息!B:L,3,FALSE)</f>
        <v>CS6E</v>
      </c>
    </row>
    <row r="1698" s="2" customFormat="1" ht="15" hidden="1" spans="1:15">
      <c r="A1698" s="177">
        <v>1695</v>
      </c>
      <c r="B1698" s="177" t="str">
        <f t="shared" si="52"/>
        <v>CS6E-R010-180-97</v>
      </c>
      <c r="C1698" s="177" t="str">
        <f t="shared" si="53"/>
        <v>CS6E-RS05-097-V-D</v>
      </c>
      <c r="D1698" s="177" t="s">
        <v>3461</v>
      </c>
      <c r="E1698" s="177" t="str">
        <f>VLOOKUP(H1698,通道基本信息!B:K,6,0)</f>
        <v>R</v>
      </c>
      <c r="F1698" s="177" t="str">
        <f>VLOOKUP(H1698,通道基本信息!B:K,5,0)</f>
        <v>S05</v>
      </c>
      <c r="G1698" s="177" t="str">
        <f>VLOOKUP(H1698,通道基本信息!B:K,8,0)</f>
        <v>V</v>
      </c>
      <c r="H1698" s="177" t="s">
        <v>3269</v>
      </c>
      <c r="I1698" s="177">
        <v>97</v>
      </c>
      <c r="J1698" s="177">
        <v>1.25</v>
      </c>
      <c r="K1698" s="177">
        <v>14395</v>
      </c>
      <c r="L1698" s="177">
        <v>14396.25</v>
      </c>
      <c r="M1698" s="177"/>
      <c r="N1698" s="177" t="s">
        <v>3462</v>
      </c>
      <c r="O1698" s="2" t="str">
        <f>VLOOKUP(H1698,通道基本信息!B:L,3,FALSE)</f>
        <v>CS6E</v>
      </c>
    </row>
    <row r="1699" s="2" customFormat="1" ht="15" hidden="1" spans="1:15">
      <c r="A1699" s="177">
        <v>1696</v>
      </c>
      <c r="B1699" s="177" t="str">
        <f t="shared" si="52"/>
        <v>CS6E-R010-180-98</v>
      </c>
      <c r="C1699" s="177" t="str">
        <f t="shared" si="53"/>
        <v>CS6E-RS05-098-V-D</v>
      </c>
      <c r="D1699" s="177" t="s">
        <v>3463</v>
      </c>
      <c r="E1699" s="177" t="str">
        <f>VLOOKUP(H1699,通道基本信息!B:K,6,0)</f>
        <v>R</v>
      </c>
      <c r="F1699" s="177" t="str">
        <f>VLOOKUP(H1699,通道基本信息!B:K,5,0)</f>
        <v>S05</v>
      </c>
      <c r="G1699" s="177" t="str">
        <f>VLOOKUP(H1699,通道基本信息!B:K,8,0)</f>
        <v>V</v>
      </c>
      <c r="H1699" s="177" t="s">
        <v>3269</v>
      </c>
      <c r="I1699" s="177">
        <v>98</v>
      </c>
      <c r="J1699" s="177">
        <v>1.25</v>
      </c>
      <c r="K1699" s="177">
        <v>14396.25</v>
      </c>
      <c r="L1699" s="177">
        <v>14397.5</v>
      </c>
      <c r="M1699" s="177"/>
      <c r="N1699" s="177" t="s">
        <v>3464</v>
      </c>
      <c r="O1699" s="2" t="str">
        <f>VLOOKUP(H1699,通道基本信息!B:L,3,FALSE)</f>
        <v>CS6E</v>
      </c>
    </row>
    <row r="1700" s="2" customFormat="1" ht="15" hidden="1" spans="1:15">
      <c r="A1700" s="177">
        <v>1697</v>
      </c>
      <c r="B1700" s="177" t="str">
        <f t="shared" si="52"/>
        <v>CS6E-R010-180-99</v>
      </c>
      <c r="C1700" s="177" t="str">
        <f t="shared" si="53"/>
        <v>CS6E-RS05-099-V-D</v>
      </c>
      <c r="D1700" s="177" t="s">
        <v>3465</v>
      </c>
      <c r="E1700" s="177" t="str">
        <f>VLOOKUP(H1700,通道基本信息!B:K,6,0)</f>
        <v>R</v>
      </c>
      <c r="F1700" s="177" t="str">
        <f>VLOOKUP(H1700,通道基本信息!B:K,5,0)</f>
        <v>S05</v>
      </c>
      <c r="G1700" s="177" t="str">
        <f>VLOOKUP(H1700,通道基本信息!B:K,8,0)</f>
        <v>V</v>
      </c>
      <c r="H1700" s="177" t="s">
        <v>3269</v>
      </c>
      <c r="I1700" s="177">
        <v>99</v>
      </c>
      <c r="J1700" s="177">
        <v>1.25</v>
      </c>
      <c r="K1700" s="177">
        <v>14397.5</v>
      </c>
      <c r="L1700" s="177">
        <v>14398.75</v>
      </c>
      <c r="M1700" s="177"/>
      <c r="N1700" s="177" t="s">
        <v>3466</v>
      </c>
      <c r="O1700" s="2" t="str">
        <f>VLOOKUP(H1700,通道基本信息!B:L,3,FALSE)</f>
        <v>CS6E</v>
      </c>
    </row>
    <row r="1701" s="2" customFormat="1" ht="15" hidden="1" spans="1:15">
      <c r="A1701" s="177">
        <v>1698</v>
      </c>
      <c r="B1701" s="177" t="str">
        <f t="shared" si="52"/>
        <v>CS6E-R010-180-100</v>
      </c>
      <c r="C1701" s="177" t="str">
        <f t="shared" si="53"/>
        <v>CS6E-RS05-100-V-D</v>
      </c>
      <c r="D1701" s="177" t="s">
        <v>3467</v>
      </c>
      <c r="E1701" s="177" t="str">
        <f>VLOOKUP(H1701,通道基本信息!B:K,6,0)</f>
        <v>R</v>
      </c>
      <c r="F1701" s="177" t="str">
        <f>VLOOKUP(H1701,通道基本信息!B:K,5,0)</f>
        <v>S05</v>
      </c>
      <c r="G1701" s="177" t="str">
        <f>VLOOKUP(H1701,通道基本信息!B:K,8,0)</f>
        <v>V</v>
      </c>
      <c r="H1701" s="177" t="s">
        <v>3269</v>
      </c>
      <c r="I1701" s="177">
        <v>100</v>
      </c>
      <c r="J1701" s="177">
        <v>1.25</v>
      </c>
      <c r="K1701" s="177">
        <v>14398.75</v>
      </c>
      <c r="L1701" s="177">
        <v>14400</v>
      </c>
      <c r="M1701" s="177"/>
      <c r="N1701" s="177" t="s">
        <v>3468</v>
      </c>
      <c r="O1701" s="2" t="str">
        <f>VLOOKUP(H1701,通道基本信息!B:L,3,FALSE)</f>
        <v>CS6E</v>
      </c>
    </row>
    <row r="1702" s="2" customFormat="1" ht="15" hidden="1" spans="1:15">
      <c r="A1702" s="177">
        <v>1699</v>
      </c>
      <c r="B1702" s="177" t="str">
        <f t="shared" si="52"/>
        <v>CS6E-R010-180-101</v>
      </c>
      <c r="C1702" s="177" t="str">
        <f t="shared" si="53"/>
        <v>CS6E-RS05-101-V-D</v>
      </c>
      <c r="D1702" s="177" t="s">
        <v>3469</v>
      </c>
      <c r="E1702" s="177" t="str">
        <f>VLOOKUP(H1702,通道基本信息!B:K,6,0)</f>
        <v>R</v>
      </c>
      <c r="F1702" s="177" t="str">
        <f>VLOOKUP(H1702,通道基本信息!B:K,5,0)</f>
        <v>S05</v>
      </c>
      <c r="G1702" s="177" t="str">
        <f>VLOOKUP(H1702,通道基本信息!B:K,8,0)</f>
        <v>V</v>
      </c>
      <c r="H1702" s="177" t="s">
        <v>3269</v>
      </c>
      <c r="I1702" s="177">
        <v>101</v>
      </c>
      <c r="J1702" s="177">
        <v>1.25</v>
      </c>
      <c r="K1702" s="177">
        <v>14400</v>
      </c>
      <c r="L1702" s="177">
        <v>14401.25</v>
      </c>
      <c r="M1702" s="177"/>
      <c r="N1702" s="177" t="s">
        <v>3470</v>
      </c>
      <c r="O1702" s="2" t="str">
        <f>VLOOKUP(H1702,通道基本信息!B:L,3,FALSE)</f>
        <v>CS6E</v>
      </c>
    </row>
    <row r="1703" s="2" customFormat="1" ht="15" hidden="1" spans="1:15">
      <c r="A1703" s="177">
        <v>1700</v>
      </c>
      <c r="B1703" s="177" t="str">
        <f t="shared" si="52"/>
        <v>CS6E-R010-180-102</v>
      </c>
      <c r="C1703" s="177" t="str">
        <f t="shared" si="53"/>
        <v>CS6E-RS05-102-V-D</v>
      </c>
      <c r="D1703" s="177" t="s">
        <v>3471</v>
      </c>
      <c r="E1703" s="177" t="str">
        <f>VLOOKUP(H1703,通道基本信息!B:K,6,0)</f>
        <v>R</v>
      </c>
      <c r="F1703" s="177" t="str">
        <f>VLOOKUP(H1703,通道基本信息!B:K,5,0)</f>
        <v>S05</v>
      </c>
      <c r="G1703" s="177" t="str">
        <f>VLOOKUP(H1703,通道基本信息!B:K,8,0)</f>
        <v>V</v>
      </c>
      <c r="H1703" s="177" t="s">
        <v>3269</v>
      </c>
      <c r="I1703" s="177">
        <v>102</v>
      </c>
      <c r="J1703" s="177">
        <v>1.25</v>
      </c>
      <c r="K1703" s="177">
        <v>14401.25</v>
      </c>
      <c r="L1703" s="177">
        <v>14402.5</v>
      </c>
      <c r="M1703" s="177"/>
      <c r="N1703" s="177" t="s">
        <v>3472</v>
      </c>
      <c r="O1703" s="2" t="str">
        <f>VLOOKUP(H1703,通道基本信息!B:L,3,FALSE)</f>
        <v>CS6E</v>
      </c>
    </row>
    <row r="1704" s="2" customFormat="1" ht="15" hidden="1" spans="1:15">
      <c r="A1704" s="177">
        <v>1701</v>
      </c>
      <c r="B1704" s="177" t="str">
        <f t="shared" si="52"/>
        <v>CS6E-R010-180-103</v>
      </c>
      <c r="C1704" s="177" t="str">
        <f t="shared" si="53"/>
        <v>CS6E-RS05-103-V-D</v>
      </c>
      <c r="D1704" s="177" t="s">
        <v>3473</v>
      </c>
      <c r="E1704" s="177" t="str">
        <f>VLOOKUP(H1704,通道基本信息!B:K,6,0)</f>
        <v>R</v>
      </c>
      <c r="F1704" s="177" t="str">
        <f>VLOOKUP(H1704,通道基本信息!B:K,5,0)</f>
        <v>S05</v>
      </c>
      <c r="G1704" s="177" t="str">
        <f>VLOOKUP(H1704,通道基本信息!B:K,8,0)</f>
        <v>V</v>
      </c>
      <c r="H1704" s="177" t="s">
        <v>3269</v>
      </c>
      <c r="I1704" s="177">
        <v>103</v>
      </c>
      <c r="J1704" s="177">
        <v>1.25</v>
      </c>
      <c r="K1704" s="177">
        <v>14402.5</v>
      </c>
      <c r="L1704" s="177">
        <v>14403.75</v>
      </c>
      <c r="M1704" s="177"/>
      <c r="N1704" s="177" t="s">
        <v>3474</v>
      </c>
      <c r="O1704" s="2" t="str">
        <f>VLOOKUP(H1704,通道基本信息!B:L,3,FALSE)</f>
        <v>CS6E</v>
      </c>
    </row>
    <row r="1705" s="2" customFormat="1" ht="15" hidden="1" spans="1:15">
      <c r="A1705" s="177">
        <v>1702</v>
      </c>
      <c r="B1705" s="177" t="str">
        <f t="shared" si="52"/>
        <v>CS6E-R010-180-104</v>
      </c>
      <c r="C1705" s="177" t="str">
        <f t="shared" si="53"/>
        <v>CS6E-RS05-104-V-D</v>
      </c>
      <c r="D1705" s="177" t="s">
        <v>3475</v>
      </c>
      <c r="E1705" s="177" t="str">
        <f>VLOOKUP(H1705,通道基本信息!B:K,6,0)</f>
        <v>R</v>
      </c>
      <c r="F1705" s="177" t="str">
        <f>VLOOKUP(H1705,通道基本信息!B:K,5,0)</f>
        <v>S05</v>
      </c>
      <c r="G1705" s="177" t="str">
        <f>VLOOKUP(H1705,通道基本信息!B:K,8,0)</f>
        <v>V</v>
      </c>
      <c r="H1705" s="177" t="s">
        <v>3269</v>
      </c>
      <c r="I1705" s="177">
        <v>104</v>
      </c>
      <c r="J1705" s="177">
        <v>1.25</v>
      </c>
      <c r="K1705" s="177">
        <v>14403.75</v>
      </c>
      <c r="L1705" s="177">
        <v>14405</v>
      </c>
      <c r="M1705" s="177"/>
      <c r="N1705" s="177" t="s">
        <v>3476</v>
      </c>
      <c r="O1705" s="2" t="str">
        <f>VLOOKUP(H1705,通道基本信息!B:L,3,FALSE)</f>
        <v>CS6E</v>
      </c>
    </row>
    <row r="1706" s="2" customFormat="1" ht="15" hidden="1" spans="1:15">
      <c r="A1706" s="177">
        <v>1703</v>
      </c>
      <c r="B1706" s="177" t="str">
        <f t="shared" si="52"/>
        <v>CS6E-R010-180-105</v>
      </c>
      <c r="C1706" s="177" t="str">
        <f t="shared" si="53"/>
        <v>CS6E-RS05-105-V-D</v>
      </c>
      <c r="D1706" s="177" t="s">
        <v>3477</v>
      </c>
      <c r="E1706" s="177" t="str">
        <f>VLOOKUP(H1706,通道基本信息!B:K,6,0)</f>
        <v>R</v>
      </c>
      <c r="F1706" s="177" t="str">
        <f>VLOOKUP(H1706,通道基本信息!B:K,5,0)</f>
        <v>S05</v>
      </c>
      <c r="G1706" s="177" t="str">
        <f>VLOOKUP(H1706,通道基本信息!B:K,8,0)</f>
        <v>V</v>
      </c>
      <c r="H1706" s="177" t="s">
        <v>3269</v>
      </c>
      <c r="I1706" s="177">
        <v>105</v>
      </c>
      <c r="J1706" s="177">
        <v>1.25</v>
      </c>
      <c r="K1706" s="177">
        <v>14405</v>
      </c>
      <c r="L1706" s="177">
        <v>14406.25</v>
      </c>
      <c r="M1706" s="177"/>
      <c r="N1706" s="177" t="s">
        <v>3478</v>
      </c>
      <c r="O1706" s="2" t="str">
        <f>VLOOKUP(H1706,通道基本信息!B:L,3,FALSE)</f>
        <v>CS6E</v>
      </c>
    </row>
    <row r="1707" s="2" customFormat="1" ht="15" hidden="1" spans="1:15">
      <c r="A1707" s="177">
        <v>1704</v>
      </c>
      <c r="B1707" s="177" t="str">
        <f t="shared" si="52"/>
        <v>CS6E-R010-180-106</v>
      </c>
      <c r="C1707" s="177" t="str">
        <f t="shared" si="53"/>
        <v>CS6E-RS05-106-V-D</v>
      </c>
      <c r="D1707" s="177" t="s">
        <v>3479</v>
      </c>
      <c r="E1707" s="177" t="str">
        <f>VLOOKUP(H1707,通道基本信息!B:K,6,0)</f>
        <v>R</v>
      </c>
      <c r="F1707" s="177" t="str">
        <f>VLOOKUP(H1707,通道基本信息!B:K,5,0)</f>
        <v>S05</v>
      </c>
      <c r="G1707" s="177" t="str">
        <f>VLOOKUP(H1707,通道基本信息!B:K,8,0)</f>
        <v>V</v>
      </c>
      <c r="H1707" s="177" t="s">
        <v>3269</v>
      </c>
      <c r="I1707" s="177">
        <v>106</v>
      </c>
      <c r="J1707" s="177">
        <v>1.25</v>
      </c>
      <c r="K1707" s="177">
        <v>14406.25</v>
      </c>
      <c r="L1707" s="177">
        <v>14407.5</v>
      </c>
      <c r="M1707" s="177"/>
      <c r="N1707" s="177" t="s">
        <v>3480</v>
      </c>
      <c r="O1707" s="2" t="str">
        <f>VLOOKUP(H1707,通道基本信息!B:L,3,FALSE)</f>
        <v>CS6E</v>
      </c>
    </row>
    <row r="1708" s="2" customFormat="1" ht="15" hidden="1" spans="1:15">
      <c r="A1708" s="177">
        <v>1705</v>
      </c>
      <c r="B1708" s="177" t="str">
        <f t="shared" si="52"/>
        <v>CS6E-R010-180-107</v>
      </c>
      <c r="C1708" s="177" t="str">
        <f t="shared" si="53"/>
        <v>CS6E-RS05-107-V-D</v>
      </c>
      <c r="D1708" s="177" t="s">
        <v>3481</v>
      </c>
      <c r="E1708" s="177" t="str">
        <f>VLOOKUP(H1708,通道基本信息!B:K,6,0)</f>
        <v>R</v>
      </c>
      <c r="F1708" s="177" t="str">
        <f>VLOOKUP(H1708,通道基本信息!B:K,5,0)</f>
        <v>S05</v>
      </c>
      <c r="G1708" s="177" t="str">
        <f>VLOOKUP(H1708,通道基本信息!B:K,8,0)</f>
        <v>V</v>
      </c>
      <c r="H1708" s="177" t="s">
        <v>3269</v>
      </c>
      <c r="I1708" s="177">
        <v>107</v>
      </c>
      <c r="J1708" s="177">
        <v>1.25</v>
      </c>
      <c r="K1708" s="177">
        <v>14407.5</v>
      </c>
      <c r="L1708" s="177">
        <v>14408.75</v>
      </c>
      <c r="M1708" s="177"/>
      <c r="N1708" s="177" t="s">
        <v>3482</v>
      </c>
      <c r="O1708" s="2" t="str">
        <f>VLOOKUP(H1708,通道基本信息!B:L,3,FALSE)</f>
        <v>CS6E</v>
      </c>
    </row>
    <row r="1709" s="2" customFormat="1" ht="15" hidden="1" spans="1:15">
      <c r="A1709" s="177">
        <v>1706</v>
      </c>
      <c r="B1709" s="177" t="str">
        <f t="shared" si="52"/>
        <v>CS6E-R010-180-108</v>
      </c>
      <c r="C1709" s="177" t="str">
        <f t="shared" si="53"/>
        <v>CS6E-RS05-108-V-D</v>
      </c>
      <c r="D1709" s="177" t="s">
        <v>3483</v>
      </c>
      <c r="E1709" s="177" t="str">
        <f>VLOOKUP(H1709,通道基本信息!B:K,6,0)</f>
        <v>R</v>
      </c>
      <c r="F1709" s="177" t="str">
        <f>VLOOKUP(H1709,通道基本信息!B:K,5,0)</f>
        <v>S05</v>
      </c>
      <c r="G1709" s="177" t="str">
        <f>VLOOKUP(H1709,通道基本信息!B:K,8,0)</f>
        <v>V</v>
      </c>
      <c r="H1709" s="177" t="s">
        <v>3269</v>
      </c>
      <c r="I1709" s="177">
        <v>108</v>
      </c>
      <c r="J1709" s="177">
        <v>1.25</v>
      </c>
      <c r="K1709" s="177">
        <v>14408.75</v>
      </c>
      <c r="L1709" s="177">
        <v>14410</v>
      </c>
      <c r="M1709" s="177"/>
      <c r="N1709" s="177" t="s">
        <v>3484</v>
      </c>
      <c r="O1709" s="2" t="str">
        <f>VLOOKUP(H1709,通道基本信息!B:L,3,FALSE)</f>
        <v>CS6E</v>
      </c>
    </row>
    <row r="1710" s="2" customFormat="1" ht="15" hidden="1" spans="1:15">
      <c r="A1710" s="177">
        <v>1707</v>
      </c>
      <c r="B1710" s="177" t="str">
        <f t="shared" si="52"/>
        <v>CS6E-R010-180-109</v>
      </c>
      <c r="C1710" s="177" t="str">
        <f t="shared" si="53"/>
        <v>CS6E-RS05-109-V-D</v>
      </c>
      <c r="D1710" s="177" t="s">
        <v>3485</v>
      </c>
      <c r="E1710" s="177" t="str">
        <f>VLOOKUP(H1710,通道基本信息!B:K,6,0)</f>
        <v>R</v>
      </c>
      <c r="F1710" s="177" t="str">
        <f>VLOOKUP(H1710,通道基本信息!B:K,5,0)</f>
        <v>S05</v>
      </c>
      <c r="G1710" s="177" t="str">
        <f>VLOOKUP(H1710,通道基本信息!B:K,8,0)</f>
        <v>V</v>
      </c>
      <c r="H1710" s="177" t="s">
        <v>3269</v>
      </c>
      <c r="I1710" s="177">
        <v>109</v>
      </c>
      <c r="J1710" s="177">
        <v>1.25</v>
      </c>
      <c r="K1710" s="177">
        <v>14410</v>
      </c>
      <c r="L1710" s="177">
        <v>14411.25</v>
      </c>
      <c r="M1710" s="177"/>
      <c r="N1710" s="177" t="s">
        <v>3486</v>
      </c>
      <c r="O1710" s="2" t="str">
        <f>VLOOKUP(H1710,通道基本信息!B:L,3,FALSE)</f>
        <v>CS6E</v>
      </c>
    </row>
    <row r="1711" s="2" customFormat="1" ht="15" hidden="1" spans="1:15">
      <c r="A1711" s="177">
        <v>1708</v>
      </c>
      <c r="B1711" s="177" t="str">
        <f t="shared" si="52"/>
        <v>CS6E-R010-180-110</v>
      </c>
      <c r="C1711" s="177" t="str">
        <f t="shared" si="53"/>
        <v>CS6E-RS05-110-V-D</v>
      </c>
      <c r="D1711" s="177" t="s">
        <v>3487</v>
      </c>
      <c r="E1711" s="177" t="str">
        <f>VLOOKUP(H1711,通道基本信息!B:K,6,0)</f>
        <v>R</v>
      </c>
      <c r="F1711" s="177" t="str">
        <f>VLOOKUP(H1711,通道基本信息!B:K,5,0)</f>
        <v>S05</v>
      </c>
      <c r="G1711" s="177" t="str">
        <f>VLOOKUP(H1711,通道基本信息!B:K,8,0)</f>
        <v>V</v>
      </c>
      <c r="H1711" s="177" t="s">
        <v>3269</v>
      </c>
      <c r="I1711" s="177">
        <v>110</v>
      </c>
      <c r="J1711" s="177">
        <v>1.25</v>
      </c>
      <c r="K1711" s="177">
        <v>14411.25</v>
      </c>
      <c r="L1711" s="177">
        <v>14412.5</v>
      </c>
      <c r="M1711" s="177"/>
      <c r="N1711" s="177" t="s">
        <v>3488</v>
      </c>
      <c r="O1711" s="2" t="str">
        <f>VLOOKUP(H1711,通道基本信息!B:L,3,FALSE)</f>
        <v>CS6E</v>
      </c>
    </row>
    <row r="1712" s="2" customFormat="1" ht="15" hidden="1" spans="1:15">
      <c r="A1712" s="177">
        <v>1709</v>
      </c>
      <c r="B1712" s="177" t="str">
        <f t="shared" si="52"/>
        <v>CS6E-R010-180-111</v>
      </c>
      <c r="C1712" s="177" t="str">
        <f t="shared" si="53"/>
        <v>CS6E-RS05-111-V-D</v>
      </c>
      <c r="D1712" s="177" t="s">
        <v>3489</v>
      </c>
      <c r="E1712" s="177" t="str">
        <f>VLOOKUP(H1712,通道基本信息!B:K,6,0)</f>
        <v>R</v>
      </c>
      <c r="F1712" s="177" t="str">
        <f>VLOOKUP(H1712,通道基本信息!B:K,5,0)</f>
        <v>S05</v>
      </c>
      <c r="G1712" s="177" t="str">
        <f>VLOOKUP(H1712,通道基本信息!B:K,8,0)</f>
        <v>V</v>
      </c>
      <c r="H1712" s="177" t="s">
        <v>3269</v>
      </c>
      <c r="I1712" s="177">
        <v>111</v>
      </c>
      <c r="J1712" s="177">
        <v>1.25</v>
      </c>
      <c r="K1712" s="177">
        <v>14412.5</v>
      </c>
      <c r="L1712" s="177">
        <v>14413.75</v>
      </c>
      <c r="M1712" s="177"/>
      <c r="N1712" s="177" t="s">
        <v>3490</v>
      </c>
      <c r="O1712" s="2" t="str">
        <f>VLOOKUP(H1712,通道基本信息!B:L,3,FALSE)</f>
        <v>CS6E</v>
      </c>
    </row>
    <row r="1713" s="2" customFormat="1" ht="15" hidden="1" spans="1:15">
      <c r="A1713" s="177">
        <v>1710</v>
      </c>
      <c r="B1713" s="177" t="str">
        <f t="shared" si="52"/>
        <v>CS6E-R010-180-112</v>
      </c>
      <c r="C1713" s="177" t="str">
        <f t="shared" si="53"/>
        <v>CS6E-RS05-112-V-D</v>
      </c>
      <c r="D1713" s="177" t="s">
        <v>3491</v>
      </c>
      <c r="E1713" s="177" t="str">
        <f>VLOOKUP(H1713,通道基本信息!B:K,6,0)</f>
        <v>R</v>
      </c>
      <c r="F1713" s="177" t="str">
        <f>VLOOKUP(H1713,通道基本信息!B:K,5,0)</f>
        <v>S05</v>
      </c>
      <c r="G1713" s="177" t="str">
        <f>VLOOKUP(H1713,通道基本信息!B:K,8,0)</f>
        <v>V</v>
      </c>
      <c r="H1713" s="177" t="s">
        <v>3269</v>
      </c>
      <c r="I1713" s="177">
        <v>112</v>
      </c>
      <c r="J1713" s="177">
        <v>1.25</v>
      </c>
      <c r="K1713" s="177">
        <v>14413.75</v>
      </c>
      <c r="L1713" s="177">
        <v>14415</v>
      </c>
      <c r="M1713" s="177"/>
      <c r="N1713" s="177" t="s">
        <v>3492</v>
      </c>
      <c r="O1713" s="2" t="str">
        <f>VLOOKUP(H1713,通道基本信息!B:L,3,FALSE)</f>
        <v>CS6E</v>
      </c>
    </row>
    <row r="1714" s="2" customFormat="1" ht="15" hidden="1" spans="1:15">
      <c r="A1714" s="177">
        <v>1711</v>
      </c>
      <c r="B1714" s="177" t="str">
        <f t="shared" si="52"/>
        <v>CS6E-R010-180-113</v>
      </c>
      <c r="C1714" s="177" t="str">
        <f t="shared" si="53"/>
        <v>CS6E-RS05-113-V-D</v>
      </c>
      <c r="D1714" s="177" t="s">
        <v>3493</v>
      </c>
      <c r="E1714" s="177" t="str">
        <f>VLOOKUP(H1714,通道基本信息!B:K,6,0)</f>
        <v>R</v>
      </c>
      <c r="F1714" s="177" t="str">
        <f>VLOOKUP(H1714,通道基本信息!B:K,5,0)</f>
        <v>S05</v>
      </c>
      <c r="G1714" s="177" t="str">
        <f>VLOOKUP(H1714,通道基本信息!B:K,8,0)</f>
        <v>V</v>
      </c>
      <c r="H1714" s="177" t="s">
        <v>3269</v>
      </c>
      <c r="I1714" s="177">
        <v>113</v>
      </c>
      <c r="J1714" s="177">
        <v>1.25</v>
      </c>
      <c r="K1714" s="177">
        <v>14415</v>
      </c>
      <c r="L1714" s="177">
        <v>14416.25</v>
      </c>
      <c r="M1714" s="177"/>
      <c r="N1714" s="177" t="s">
        <v>3494</v>
      </c>
      <c r="O1714" s="2" t="str">
        <f>VLOOKUP(H1714,通道基本信息!B:L,3,FALSE)</f>
        <v>CS6E</v>
      </c>
    </row>
    <row r="1715" s="2" customFormat="1" ht="15" hidden="1" spans="1:15">
      <c r="A1715" s="177">
        <v>1712</v>
      </c>
      <c r="B1715" s="177" t="str">
        <f t="shared" si="52"/>
        <v>CS6E-R010-180-114</v>
      </c>
      <c r="C1715" s="177" t="str">
        <f t="shared" si="53"/>
        <v>CS6E-RS05-114-V-D</v>
      </c>
      <c r="D1715" s="177" t="s">
        <v>3495</v>
      </c>
      <c r="E1715" s="177" t="str">
        <f>VLOOKUP(H1715,通道基本信息!B:K,6,0)</f>
        <v>R</v>
      </c>
      <c r="F1715" s="177" t="str">
        <f>VLOOKUP(H1715,通道基本信息!B:K,5,0)</f>
        <v>S05</v>
      </c>
      <c r="G1715" s="177" t="str">
        <f>VLOOKUP(H1715,通道基本信息!B:K,8,0)</f>
        <v>V</v>
      </c>
      <c r="H1715" s="177" t="s">
        <v>3269</v>
      </c>
      <c r="I1715" s="177">
        <v>114</v>
      </c>
      <c r="J1715" s="177">
        <v>1.25</v>
      </c>
      <c r="K1715" s="177">
        <v>14416.25</v>
      </c>
      <c r="L1715" s="177">
        <v>14417.5</v>
      </c>
      <c r="M1715" s="177"/>
      <c r="N1715" s="177" t="s">
        <v>3496</v>
      </c>
      <c r="O1715" s="2" t="str">
        <f>VLOOKUP(H1715,通道基本信息!B:L,3,FALSE)</f>
        <v>CS6E</v>
      </c>
    </row>
    <row r="1716" s="2" customFormat="1" ht="15" hidden="1" spans="1:15">
      <c r="A1716" s="177">
        <v>1713</v>
      </c>
      <c r="B1716" s="177" t="str">
        <f t="shared" si="52"/>
        <v>CS6E-R010-180-115</v>
      </c>
      <c r="C1716" s="177" t="str">
        <f t="shared" si="53"/>
        <v>CS6E-RS05-115-V-D</v>
      </c>
      <c r="D1716" s="177" t="s">
        <v>3497</v>
      </c>
      <c r="E1716" s="177" t="str">
        <f>VLOOKUP(H1716,通道基本信息!B:K,6,0)</f>
        <v>R</v>
      </c>
      <c r="F1716" s="177" t="str">
        <f>VLOOKUP(H1716,通道基本信息!B:K,5,0)</f>
        <v>S05</v>
      </c>
      <c r="G1716" s="177" t="str">
        <f>VLOOKUP(H1716,通道基本信息!B:K,8,0)</f>
        <v>V</v>
      </c>
      <c r="H1716" s="177" t="s">
        <v>3269</v>
      </c>
      <c r="I1716" s="177">
        <v>115</v>
      </c>
      <c r="J1716" s="177">
        <v>1.25</v>
      </c>
      <c r="K1716" s="177">
        <v>14417.5</v>
      </c>
      <c r="L1716" s="177">
        <v>14418.75</v>
      </c>
      <c r="M1716" s="177"/>
      <c r="N1716" s="177" t="s">
        <v>3498</v>
      </c>
      <c r="O1716" s="2" t="str">
        <f>VLOOKUP(H1716,通道基本信息!B:L,3,FALSE)</f>
        <v>CS6E</v>
      </c>
    </row>
    <row r="1717" s="2" customFormat="1" ht="15" hidden="1" spans="1:15">
      <c r="A1717" s="177">
        <v>1714</v>
      </c>
      <c r="B1717" s="177" t="str">
        <f t="shared" si="52"/>
        <v>CS6E-R010-180-116</v>
      </c>
      <c r="C1717" s="177" t="str">
        <f t="shared" si="53"/>
        <v>CS6E-RS05-116-V-D</v>
      </c>
      <c r="D1717" s="177" t="s">
        <v>3499</v>
      </c>
      <c r="E1717" s="177" t="str">
        <f>VLOOKUP(H1717,通道基本信息!B:K,6,0)</f>
        <v>R</v>
      </c>
      <c r="F1717" s="177" t="str">
        <f>VLOOKUP(H1717,通道基本信息!B:K,5,0)</f>
        <v>S05</v>
      </c>
      <c r="G1717" s="177" t="str">
        <f>VLOOKUP(H1717,通道基本信息!B:K,8,0)</f>
        <v>V</v>
      </c>
      <c r="H1717" s="177" t="s">
        <v>3269</v>
      </c>
      <c r="I1717" s="177">
        <v>116</v>
      </c>
      <c r="J1717" s="177">
        <v>1.25</v>
      </c>
      <c r="K1717" s="177">
        <v>14418.75</v>
      </c>
      <c r="L1717" s="177">
        <v>14420</v>
      </c>
      <c r="M1717" s="177"/>
      <c r="N1717" s="177" t="s">
        <v>3500</v>
      </c>
      <c r="O1717" s="2" t="str">
        <f>VLOOKUP(H1717,通道基本信息!B:L,3,FALSE)</f>
        <v>CS6E</v>
      </c>
    </row>
    <row r="1718" s="2" customFormat="1" ht="15" hidden="1" spans="1:15">
      <c r="A1718" s="177">
        <v>1715</v>
      </c>
      <c r="B1718" s="177" t="str">
        <f t="shared" si="52"/>
        <v>CS6E-R010-180-117</v>
      </c>
      <c r="C1718" s="177" t="str">
        <f t="shared" si="53"/>
        <v>CS6E-RS05-117-V-D</v>
      </c>
      <c r="D1718" s="177" t="s">
        <v>3501</v>
      </c>
      <c r="E1718" s="177" t="str">
        <f>VLOOKUP(H1718,通道基本信息!B:K,6,0)</f>
        <v>R</v>
      </c>
      <c r="F1718" s="177" t="str">
        <f>VLOOKUP(H1718,通道基本信息!B:K,5,0)</f>
        <v>S05</v>
      </c>
      <c r="G1718" s="177" t="str">
        <f>VLOOKUP(H1718,通道基本信息!B:K,8,0)</f>
        <v>V</v>
      </c>
      <c r="H1718" s="177" t="s">
        <v>3269</v>
      </c>
      <c r="I1718" s="177">
        <v>117</v>
      </c>
      <c r="J1718" s="177">
        <v>1.25</v>
      </c>
      <c r="K1718" s="177">
        <v>14420</v>
      </c>
      <c r="L1718" s="177">
        <v>14421.25</v>
      </c>
      <c r="M1718" s="177"/>
      <c r="N1718" s="177" t="s">
        <v>3502</v>
      </c>
      <c r="O1718" s="2" t="str">
        <f>VLOOKUP(H1718,通道基本信息!B:L,3,FALSE)</f>
        <v>CS6E</v>
      </c>
    </row>
    <row r="1719" s="2" customFormat="1" ht="15" hidden="1" spans="1:15">
      <c r="A1719" s="177">
        <v>1716</v>
      </c>
      <c r="B1719" s="177" t="str">
        <f t="shared" si="52"/>
        <v>CS6E-R010-180-118</v>
      </c>
      <c r="C1719" s="177" t="str">
        <f t="shared" si="53"/>
        <v>CS6E-RS05-118-V-D</v>
      </c>
      <c r="D1719" s="177" t="s">
        <v>3503</v>
      </c>
      <c r="E1719" s="177" t="str">
        <f>VLOOKUP(H1719,通道基本信息!B:K,6,0)</f>
        <v>R</v>
      </c>
      <c r="F1719" s="177" t="str">
        <f>VLOOKUP(H1719,通道基本信息!B:K,5,0)</f>
        <v>S05</v>
      </c>
      <c r="G1719" s="177" t="str">
        <f>VLOOKUP(H1719,通道基本信息!B:K,8,0)</f>
        <v>V</v>
      </c>
      <c r="H1719" s="177" t="s">
        <v>3269</v>
      </c>
      <c r="I1719" s="177">
        <v>118</v>
      </c>
      <c r="J1719" s="177">
        <v>1.25</v>
      </c>
      <c r="K1719" s="177">
        <v>14421.25</v>
      </c>
      <c r="L1719" s="177">
        <v>14422.5</v>
      </c>
      <c r="M1719" s="177"/>
      <c r="N1719" s="177" t="s">
        <v>3504</v>
      </c>
      <c r="O1719" s="2" t="str">
        <f>VLOOKUP(H1719,通道基本信息!B:L,3,FALSE)</f>
        <v>CS6E</v>
      </c>
    </row>
    <row r="1720" s="2" customFormat="1" ht="15" hidden="1" spans="1:15">
      <c r="A1720" s="177">
        <v>1717</v>
      </c>
      <c r="B1720" s="177" t="str">
        <f t="shared" si="52"/>
        <v>CS6E-R010-180-119</v>
      </c>
      <c r="C1720" s="177" t="str">
        <f t="shared" si="53"/>
        <v>CS6E-RS05-119-V-D</v>
      </c>
      <c r="D1720" s="177" t="s">
        <v>3505</v>
      </c>
      <c r="E1720" s="177" t="str">
        <f>VLOOKUP(H1720,通道基本信息!B:K,6,0)</f>
        <v>R</v>
      </c>
      <c r="F1720" s="177" t="str">
        <f>VLOOKUP(H1720,通道基本信息!B:K,5,0)</f>
        <v>S05</v>
      </c>
      <c r="G1720" s="177" t="str">
        <f>VLOOKUP(H1720,通道基本信息!B:K,8,0)</f>
        <v>V</v>
      </c>
      <c r="H1720" s="177" t="s">
        <v>3269</v>
      </c>
      <c r="I1720" s="177">
        <v>119</v>
      </c>
      <c r="J1720" s="177">
        <v>1.25</v>
      </c>
      <c r="K1720" s="177">
        <v>14422.5</v>
      </c>
      <c r="L1720" s="177">
        <v>14423.75</v>
      </c>
      <c r="M1720" s="177"/>
      <c r="N1720" s="177" t="s">
        <v>3506</v>
      </c>
      <c r="O1720" s="2" t="str">
        <f>VLOOKUP(H1720,通道基本信息!B:L,3,FALSE)</f>
        <v>CS6E</v>
      </c>
    </row>
    <row r="1721" s="2" customFormat="1" ht="15" hidden="1" spans="1:15">
      <c r="A1721" s="177">
        <v>1718</v>
      </c>
      <c r="B1721" s="177" t="str">
        <f t="shared" si="52"/>
        <v>CS6E-R010-180-120</v>
      </c>
      <c r="C1721" s="177" t="str">
        <f t="shared" si="53"/>
        <v>CS6E-RS05-120-V-D</v>
      </c>
      <c r="D1721" s="177" t="s">
        <v>3507</v>
      </c>
      <c r="E1721" s="177" t="str">
        <f>VLOOKUP(H1721,通道基本信息!B:K,6,0)</f>
        <v>R</v>
      </c>
      <c r="F1721" s="177" t="str">
        <f>VLOOKUP(H1721,通道基本信息!B:K,5,0)</f>
        <v>S05</v>
      </c>
      <c r="G1721" s="177" t="str">
        <f>VLOOKUP(H1721,通道基本信息!B:K,8,0)</f>
        <v>V</v>
      </c>
      <c r="H1721" s="177" t="s">
        <v>3269</v>
      </c>
      <c r="I1721" s="177">
        <v>120</v>
      </c>
      <c r="J1721" s="177">
        <v>1.25</v>
      </c>
      <c r="K1721" s="177">
        <v>14423.75</v>
      </c>
      <c r="L1721" s="177">
        <v>14425</v>
      </c>
      <c r="M1721" s="177"/>
      <c r="N1721" s="177" t="s">
        <v>3508</v>
      </c>
      <c r="O1721" s="2" t="str">
        <f>VLOOKUP(H1721,通道基本信息!B:L,3,FALSE)</f>
        <v>CS6E</v>
      </c>
    </row>
    <row r="1722" s="2" customFormat="1" ht="15" hidden="1" spans="1:15">
      <c r="A1722" s="177">
        <v>1719</v>
      </c>
      <c r="B1722" s="177" t="str">
        <f t="shared" si="52"/>
        <v>CS6E-R010-180-121</v>
      </c>
      <c r="C1722" s="177" t="str">
        <f t="shared" si="53"/>
        <v>CS6E-RS05-121-V-D</v>
      </c>
      <c r="D1722" s="177" t="s">
        <v>3509</v>
      </c>
      <c r="E1722" s="177" t="str">
        <f>VLOOKUP(H1722,通道基本信息!B:K,6,0)</f>
        <v>R</v>
      </c>
      <c r="F1722" s="177" t="str">
        <f>VLOOKUP(H1722,通道基本信息!B:K,5,0)</f>
        <v>S05</v>
      </c>
      <c r="G1722" s="177" t="str">
        <f>VLOOKUP(H1722,通道基本信息!B:K,8,0)</f>
        <v>V</v>
      </c>
      <c r="H1722" s="177" t="s">
        <v>3269</v>
      </c>
      <c r="I1722" s="177">
        <v>121</v>
      </c>
      <c r="J1722" s="177">
        <v>1.25</v>
      </c>
      <c r="K1722" s="177">
        <v>14425</v>
      </c>
      <c r="L1722" s="177">
        <v>14426.25</v>
      </c>
      <c r="M1722" s="177"/>
      <c r="N1722" s="177" t="s">
        <v>3510</v>
      </c>
      <c r="O1722" s="2" t="str">
        <f>VLOOKUP(H1722,通道基本信息!B:L,3,FALSE)</f>
        <v>CS6E</v>
      </c>
    </row>
    <row r="1723" s="2" customFormat="1" ht="15" hidden="1" spans="1:15">
      <c r="A1723" s="177">
        <v>1720</v>
      </c>
      <c r="B1723" s="177" t="str">
        <f t="shared" si="52"/>
        <v>CS6E-R010-180-122</v>
      </c>
      <c r="C1723" s="177" t="str">
        <f t="shared" si="53"/>
        <v>CS6E-RS05-122-V-D</v>
      </c>
      <c r="D1723" s="177" t="s">
        <v>3511</v>
      </c>
      <c r="E1723" s="177" t="str">
        <f>VLOOKUP(H1723,通道基本信息!B:K,6,0)</f>
        <v>R</v>
      </c>
      <c r="F1723" s="177" t="str">
        <f>VLOOKUP(H1723,通道基本信息!B:K,5,0)</f>
        <v>S05</v>
      </c>
      <c r="G1723" s="177" t="str">
        <f>VLOOKUP(H1723,通道基本信息!B:K,8,0)</f>
        <v>V</v>
      </c>
      <c r="H1723" s="177" t="s">
        <v>3269</v>
      </c>
      <c r="I1723" s="177">
        <v>122</v>
      </c>
      <c r="J1723" s="177">
        <v>1.25</v>
      </c>
      <c r="K1723" s="177">
        <v>14426.25</v>
      </c>
      <c r="L1723" s="177">
        <v>14427.5</v>
      </c>
      <c r="M1723" s="177"/>
      <c r="N1723" s="177" t="s">
        <v>3512</v>
      </c>
      <c r="O1723" s="2" t="str">
        <f>VLOOKUP(H1723,通道基本信息!B:L,3,FALSE)</f>
        <v>CS6E</v>
      </c>
    </row>
    <row r="1724" s="2" customFormat="1" ht="15" hidden="1" spans="1:15">
      <c r="A1724" s="177">
        <v>1721</v>
      </c>
      <c r="B1724" s="177" t="str">
        <f t="shared" si="52"/>
        <v>CS6E-R010-180-123</v>
      </c>
      <c r="C1724" s="177" t="str">
        <f t="shared" si="53"/>
        <v>CS6E-RS05-123-V-D</v>
      </c>
      <c r="D1724" s="177" t="s">
        <v>3513</v>
      </c>
      <c r="E1724" s="177" t="str">
        <f>VLOOKUP(H1724,通道基本信息!B:K,6,0)</f>
        <v>R</v>
      </c>
      <c r="F1724" s="177" t="str">
        <f>VLOOKUP(H1724,通道基本信息!B:K,5,0)</f>
        <v>S05</v>
      </c>
      <c r="G1724" s="177" t="str">
        <f>VLOOKUP(H1724,通道基本信息!B:K,8,0)</f>
        <v>V</v>
      </c>
      <c r="H1724" s="177" t="s">
        <v>3269</v>
      </c>
      <c r="I1724" s="177">
        <v>123</v>
      </c>
      <c r="J1724" s="177">
        <v>1.25</v>
      </c>
      <c r="K1724" s="177">
        <v>14427.5</v>
      </c>
      <c r="L1724" s="177">
        <v>14428.75</v>
      </c>
      <c r="M1724" s="177"/>
      <c r="N1724" s="177" t="s">
        <v>3514</v>
      </c>
      <c r="O1724" s="2" t="str">
        <f>VLOOKUP(H1724,通道基本信息!B:L,3,FALSE)</f>
        <v>CS6E</v>
      </c>
    </row>
    <row r="1725" s="2" customFormat="1" ht="15" hidden="1" spans="1:15">
      <c r="A1725" s="177">
        <v>1722</v>
      </c>
      <c r="B1725" s="177" t="str">
        <f t="shared" si="52"/>
        <v>CS6E-R010-180-124</v>
      </c>
      <c r="C1725" s="177" t="str">
        <f t="shared" si="53"/>
        <v>CS6E-RS05-124-V-D</v>
      </c>
      <c r="D1725" s="177" t="s">
        <v>3515</v>
      </c>
      <c r="E1725" s="177" t="str">
        <f>VLOOKUP(H1725,通道基本信息!B:K,6,0)</f>
        <v>R</v>
      </c>
      <c r="F1725" s="177" t="str">
        <f>VLOOKUP(H1725,通道基本信息!B:K,5,0)</f>
        <v>S05</v>
      </c>
      <c r="G1725" s="177" t="str">
        <f>VLOOKUP(H1725,通道基本信息!B:K,8,0)</f>
        <v>V</v>
      </c>
      <c r="H1725" s="177" t="s">
        <v>3269</v>
      </c>
      <c r="I1725" s="177">
        <v>124</v>
      </c>
      <c r="J1725" s="177">
        <v>1.25</v>
      </c>
      <c r="K1725" s="177">
        <v>14428.75</v>
      </c>
      <c r="L1725" s="177">
        <v>14430</v>
      </c>
      <c r="M1725" s="177"/>
      <c r="N1725" s="177" t="s">
        <v>3516</v>
      </c>
      <c r="O1725" s="2" t="str">
        <f>VLOOKUP(H1725,通道基本信息!B:L,3,FALSE)</f>
        <v>CS6E</v>
      </c>
    </row>
    <row r="1726" s="2" customFormat="1" ht="15" hidden="1" spans="1:15">
      <c r="A1726" s="177">
        <v>1723</v>
      </c>
      <c r="B1726" s="177" t="str">
        <f t="shared" si="52"/>
        <v>CS6E-R010-180-125</v>
      </c>
      <c r="C1726" s="177" t="str">
        <f t="shared" si="53"/>
        <v>CS6E-RS05-125-V-D</v>
      </c>
      <c r="D1726" s="177" t="s">
        <v>3517</v>
      </c>
      <c r="E1726" s="177" t="str">
        <f>VLOOKUP(H1726,通道基本信息!B:K,6,0)</f>
        <v>R</v>
      </c>
      <c r="F1726" s="177" t="str">
        <f>VLOOKUP(H1726,通道基本信息!B:K,5,0)</f>
        <v>S05</v>
      </c>
      <c r="G1726" s="177" t="str">
        <f>VLOOKUP(H1726,通道基本信息!B:K,8,0)</f>
        <v>V</v>
      </c>
      <c r="H1726" s="177" t="s">
        <v>3269</v>
      </c>
      <c r="I1726" s="177">
        <v>125</v>
      </c>
      <c r="J1726" s="177">
        <v>1.25</v>
      </c>
      <c r="K1726" s="177">
        <v>14430</v>
      </c>
      <c r="L1726" s="177">
        <v>14431.25</v>
      </c>
      <c r="M1726" s="177"/>
      <c r="N1726" s="177" t="s">
        <v>3518</v>
      </c>
      <c r="O1726" s="2" t="str">
        <f>VLOOKUP(H1726,通道基本信息!B:L,3,FALSE)</f>
        <v>CS6E</v>
      </c>
    </row>
    <row r="1727" s="2" customFormat="1" ht="15" hidden="1" spans="1:15">
      <c r="A1727" s="177">
        <v>1724</v>
      </c>
      <c r="B1727" s="177" t="str">
        <f t="shared" si="52"/>
        <v>CS6E-R010-180-126</v>
      </c>
      <c r="C1727" s="177" t="str">
        <f t="shared" si="53"/>
        <v>CS6E-RS05-126-V-D</v>
      </c>
      <c r="D1727" s="177" t="s">
        <v>3519</v>
      </c>
      <c r="E1727" s="177" t="str">
        <f>VLOOKUP(H1727,通道基本信息!B:K,6,0)</f>
        <v>R</v>
      </c>
      <c r="F1727" s="177" t="str">
        <f>VLOOKUP(H1727,通道基本信息!B:K,5,0)</f>
        <v>S05</v>
      </c>
      <c r="G1727" s="177" t="str">
        <f>VLOOKUP(H1727,通道基本信息!B:K,8,0)</f>
        <v>V</v>
      </c>
      <c r="H1727" s="177" t="s">
        <v>3269</v>
      </c>
      <c r="I1727" s="177">
        <v>126</v>
      </c>
      <c r="J1727" s="177">
        <v>1.25</v>
      </c>
      <c r="K1727" s="177">
        <v>14431.25</v>
      </c>
      <c r="L1727" s="177">
        <v>14432.5</v>
      </c>
      <c r="M1727" s="177"/>
      <c r="N1727" s="177" t="s">
        <v>3520</v>
      </c>
      <c r="O1727" s="2" t="str">
        <f>VLOOKUP(H1727,通道基本信息!B:L,3,FALSE)</f>
        <v>CS6E</v>
      </c>
    </row>
    <row r="1728" s="2" customFormat="1" ht="15" hidden="1" spans="1:15">
      <c r="A1728" s="177">
        <v>1725</v>
      </c>
      <c r="B1728" s="177" t="str">
        <f t="shared" si="52"/>
        <v>CS6E-R010-180-127</v>
      </c>
      <c r="C1728" s="177" t="str">
        <f t="shared" si="53"/>
        <v>CS6E-RS05-127-V-D</v>
      </c>
      <c r="D1728" s="177" t="s">
        <v>3521</v>
      </c>
      <c r="E1728" s="177" t="str">
        <f>VLOOKUP(H1728,通道基本信息!B:K,6,0)</f>
        <v>R</v>
      </c>
      <c r="F1728" s="177" t="str">
        <f>VLOOKUP(H1728,通道基本信息!B:K,5,0)</f>
        <v>S05</v>
      </c>
      <c r="G1728" s="177" t="str">
        <f>VLOOKUP(H1728,通道基本信息!B:K,8,0)</f>
        <v>V</v>
      </c>
      <c r="H1728" s="177" t="s">
        <v>3269</v>
      </c>
      <c r="I1728" s="177">
        <v>127</v>
      </c>
      <c r="J1728" s="177">
        <v>1.25</v>
      </c>
      <c r="K1728" s="177">
        <v>14432.5</v>
      </c>
      <c r="L1728" s="177">
        <v>14433.75</v>
      </c>
      <c r="M1728" s="177"/>
      <c r="N1728" s="177" t="s">
        <v>3522</v>
      </c>
      <c r="O1728" s="2" t="str">
        <f>VLOOKUP(H1728,通道基本信息!B:L,3,FALSE)</f>
        <v>CS6E</v>
      </c>
    </row>
    <row r="1729" s="2" customFormat="1" ht="15" hidden="1" spans="1:15">
      <c r="A1729" s="177">
        <v>1726</v>
      </c>
      <c r="B1729" s="177" t="str">
        <f t="shared" ref="B1729:B1792" si="54">H1729&amp;"-"&amp;I1729</f>
        <v>CS6E-R010-180-128</v>
      </c>
      <c r="C1729" s="177" t="str">
        <f t="shared" si="53"/>
        <v>CS6E-RS05-128-V-D</v>
      </c>
      <c r="D1729" s="177" t="s">
        <v>3523</v>
      </c>
      <c r="E1729" s="177" t="str">
        <f>VLOOKUP(H1729,通道基本信息!B:K,6,0)</f>
        <v>R</v>
      </c>
      <c r="F1729" s="177" t="str">
        <f>VLOOKUP(H1729,通道基本信息!B:K,5,0)</f>
        <v>S05</v>
      </c>
      <c r="G1729" s="177" t="str">
        <f>VLOOKUP(H1729,通道基本信息!B:K,8,0)</f>
        <v>V</v>
      </c>
      <c r="H1729" s="177" t="s">
        <v>3269</v>
      </c>
      <c r="I1729" s="177">
        <v>128</v>
      </c>
      <c r="J1729" s="177">
        <v>1.25</v>
      </c>
      <c r="K1729" s="177">
        <v>14433.75</v>
      </c>
      <c r="L1729" s="177">
        <v>14435</v>
      </c>
      <c r="M1729" s="177"/>
      <c r="N1729" s="177" t="s">
        <v>3524</v>
      </c>
      <c r="O1729" s="2" t="str">
        <f>VLOOKUP(H1729,通道基本信息!B:L,3,FALSE)</f>
        <v>CS6E</v>
      </c>
    </row>
    <row r="1730" s="2" customFormat="1" ht="15" hidden="1" spans="1:15">
      <c r="A1730" s="177">
        <v>1727</v>
      </c>
      <c r="B1730" s="177" t="str">
        <f t="shared" si="54"/>
        <v>CS6E-R010-180-129</v>
      </c>
      <c r="C1730" s="177" t="str">
        <f t="shared" si="53"/>
        <v>CS6E-RS05-129-V-D</v>
      </c>
      <c r="D1730" s="177" t="s">
        <v>3525</v>
      </c>
      <c r="E1730" s="177" t="str">
        <f>VLOOKUP(H1730,通道基本信息!B:K,6,0)</f>
        <v>R</v>
      </c>
      <c r="F1730" s="177" t="str">
        <f>VLOOKUP(H1730,通道基本信息!B:K,5,0)</f>
        <v>S05</v>
      </c>
      <c r="G1730" s="177" t="str">
        <f>VLOOKUP(H1730,通道基本信息!B:K,8,0)</f>
        <v>V</v>
      </c>
      <c r="H1730" s="177" t="s">
        <v>3269</v>
      </c>
      <c r="I1730" s="177">
        <v>129</v>
      </c>
      <c r="J1730" s="177">
        <v>1.25</v>
      </c>
      <c r="K1730" s="177">
        <v>14435</v>
      </c>
      <c r="L1730" s="177">
        <v>14436.25</v>
      </c>
      <c r="M1730" s="177"/>
      <c r="N1730" s="177" t="s">
        <v>3526</v>
      </c>
      <c r="O1730" s="2" t="str">
        <f>VLOOKUP(H1730,通道基本信息!B:L,3,FALSE)</f>
        <v>CS6E</v>
      </c>
    </row>
    <row r="1731" s="2" customFormat="1" ht="15" hidden="1" spans="1:15">
      <c r="A1731" s="177">
        <v>1728</v>
      </c>
      <c r="B1731" s="177" t="str">
        <f t="shared" si="54"/>
        <v>CS6E-R010-180-130</v>
      </c>
      <c r="C1731" s="177" t="str">
        <f t="shared" si="53"/>
        <v>CS6E-RS05-130-V-D</v>
      </c>
      <c r="D1731" s="177" t="s">
        <v>3527</v>
      </c>
      <c r="E1731" s="177" t="str">
        <f>VLOOKUP(H1731,通道基本信息!B:K,6,0)</f>
        <v>R</v>
      </c>
      <c r="F1731" s="177" t="str">
        <f>VLOOKUP(H1731,通道基本信息!B:K,5,0)</f>
        <v>S05</v>
      </c>
      <c r="G1731" s="177" t="str">
        <f>VLOOKUP(H1731,通道基本信息!B:K,8,0)</f>
        <v>V</v>
      </c>
      <c r="H1731" s="177" t="s">
        <v>3269</v>
      </c>
      <c r="I1731" s="177">
        <v>130</v>
      </c>
      <c r="J1731" s="177">
        <v>1.25</v>
      </c>
      <c r="K1731" s="177">
        <v>14436.25</v>
      </c>
      <c r="L1731" s="177">
        <v>14437.5</v>
      </c>
      <c r="M1731" s="177"/>
      <c r="N1731" s="177" t="s">
        <v>3528</v>
      </c>
      <c r="O1731" s="2" t="str">
        <f>VLOOKUP(H1731,通道基本信息!B:L,3,FALSE)</f>
        <v>CS6E</v>
      </c>
    </row>
    <row r="1732" s="2" customFormat="1" ht="15" hidden="1" spans="1:15">
      <c r="A1732" s="177">
        <v>1729</v>
      </c>
      <c r="B1732" s="177" t="str">
        <f t="shared" si="54"/>
        <v>CS6E-R010-180-131</v>
      </c>
      <c r="C1732" s="177" t="str">
        <f t="shared" ref="C1732:C1795" si="55">O1732&amp;"-"&amp;D1732</f>
        <v>CS6E-RS05-131-V-D</v>
      </c>
      <c r="D1732" s="177" t="s">
        <v>3529</v>
      </c>
      <c r="E1732" s="177" t="str">
        <f>VLOOKUP(H1732,通道基本信息!B:K,6,0)</f>
        <v>R</v>
      </c>
      <c r="F1732" s="177" t="str">
        <f>VLOOKUP(H1732,通道基本信息!B:K,5,0)</f>
        <v>S05</v>
      </c>
      <c r="G1732" s="177" t="str">
        <f>VLOOKUP(H1732,通道基本信息!B:K,8,0)</f>
        <v>V</v>
      </c>
      <c r="H1732" s="177" t="s">
        <v>3269</v>
      </c>
      <c r="I1732" s="177">
        <v>131</v>
      </c>
      <c r="J1732" s="177">
        <v>1.25</v>
      </c>
      <c r="K1732" s="177">
        <v>14437.5</v>
      </c>
      <c r="L1732" s="177">
        <v>14438.75</v>
      </c>
      <c r="M1732" s="177"/>
      <c r="N1732" s="177" t="s">
        <v>3530</v>
      </c>
      <c r="O1732" s="2" t="str">
        <f>VLOOKUP(H1732,通道基本信息!B:L,3,FALSE)</f>
        <v>CS6E</v>
      </c>
    </row>
    <row r="1733" s="2" customFormat="1" ht="15" hidden="1" spans="1:15">
      <c r="A1733" s="177">
        <v>1730</v>
      </c>
      <c r="B1733" s="177" t="str">
        <f t="shared" si="54"/>
        <v>CS6E-R010-180-132</v>
      </c>
      <c r="C1733" s="177" t="str">
        <f t="shared" si="55"/>
        <v>CS6E-RS05-132-V-D</v>
      </c>
      <c r="D1733" s="177" t="s">
        <v>3531</v>
      </c>
      <c r="E1733" s="177" t="str">
        <f>VLOOKUP(H1733,通道基本信息!B:K,6,0)</f>
        <v>R</v>
      </c>
      <c r="F1733" s="177" t="str">
        <f>VLOOKUP(H1733,通道基本信息!B:K,5,0)</f>
        <v>S05</v>
      </c>
      <c r="G1733" s="177" t="str">
        <f>VLOOKUP(H1733,通道基本信息!B:K,8,0)</f>
        <v>V</v>
      </c>
      <c r="H1733" s="177" t="s">
        <v>3269</v>
      </c>
      <c r="I1733" s="177">
        <v>132</v>
      </c>
      <c r="J1733" s="177">
        <v>1.25</v>
      </c>
      <c r="K1733" s="177">
        <v>14438.75</v>
      </c>
      <c r="L1733" s="177">
        <v>14440</v>
      </c>
      <c r="M1733" s="177"/>
      <c r="N1733" s="177" t="s">
        <v>3532</v>
      </c>
      <c r="O1733" s="2" t="str">
        <f>VLOOKUP(H1733,通道基本信息!B:L,3,FALSE)</f>
        <v>CS6E</v>
      </c>
    </row>
    <row r="1734" s="2" customFormat="1" ht="15" hidden="1" spans="1:15">
      <c r="A1734" s="177">
        <v>1731</v>
      </c>
      <c r="B1734" s="177" t="str">
        <f t="shared" si="54"/>
        <v>CS6E-R010-180-133</v>
      </c>
      <c r="C1734" s="177" t="str">
        <f t="shared" si="55"/>
        <v>CS6E-RS05-133-V-D</v>
      </c>
      <c r="D1734" s="177" t="s">
        <v>3533</v>
      </c>
      <c r="E1734" s="177" t="str">
        <f>VLOOKUP(H1734,通道基本信息!B:K,6,0)</f>
        <v>R</v>
      </c>
      <c r="F1734" s="177" t="str">
        <f>VLOOKUP(H1734,通道基本信息!B:K,5,0)</f>
        <v>S05</v>
      </c>
      <c r="G1734" s="177" t="str">
        <f>VLOOKUP(H1734,通道基本信息!B:K,8,0)</f>
        <v>V</v>
      </c>
      <c r="H1734" s="177" t="s">
        <v>3269</v>
      </c>
      <c r="I1734" s="177">
        <v>133</v>
      </c>
      <c r="J1734" s="177">
        <v>1.25</v>
      </c>
      <c r="K1734" s="177">
        <v>14440</v>
      </c>
      <c r="L1734" s="177">
        <v>14441.25</v>
      </c>
      <c r="M1734" s="177"/>
      <c r="N1734" s="177" t="s">
        <v>3534</v>
      </c>
      <c r="O1734" s="2" t="str">
        <f>VLOOKUP(H1734,通道基本信息!B:L,3,FALSE)</f>
        <v>CS6E</v>
      </c>
    </row>
    <row r="1735" s="2" customFormat="1" ht="15" hidden="1" spans="1:15">
      <c r="A1735" s="177">
        <v>1732</v>
      </c>
      <c r="B1735" s="177" t="str">
        <f t="shared" si="54"/>
        <v>CS6E-R010-180-134</v>
      </c>
      <c r="C1735" s="177" t="str">
        <f t="shared" si="55"/>
        <v>CS6E-RS05-134-V-D</v>
      </c>
      <c r="D1735" s="177" t="s">
        <v>3535</v>
      </c>
      <c r="E1735" s="177" t="str">
        <f>VLOOKUP(H1735,通道基本信息!B:K,6,0)</f>
        <v>R</v>
      </c>
      <c r="F1735" s="177" t="str">
        <f>VLOOKUP(H1735,通道基本信息!B:K,5,0)</f>
        <v>S05</v>
      </c>
      <c r="G1735" s="177" t="str">
        <f>VLOOKUP(H1735,通道基本信息!B:K,8,0)</f>
        <v>V</v>
      </c>
      <c r="H1735" s="177" t="s">
        <v>3269</v>
      </c>
      <c r="I1735" s="177">
        <v>134</v>
      </c>
      <c r="J1735" s="177">
        <v>1.25</v>
      </c>
      <c r="K1735" s="177">
        <v>14441.25</v>
      </c>
      <c r="L1735" s="177">
        <v>14442.5</v>
      </c>
      <c r="M1735" s="177"/>
      <c r="N1735" s="177" t="s">
        <v>3536</v>
      </c>
      <c r="O1735" s="2" t="str">
        <f>VLOOKUP(H1735,通道基本信息!B:L,3,FALSE)</f>
        <v>CS6E</v>
      </c>
    </row>
    <row r="1736" s="2" customFormat="1" ht="15" hidden="1" spans="1:15">
      <c r="A1736" s="177">
        <v>1733</v>
      </c>
      <c r="B1736" s="177" t="str">
        <f t="shared" si="54"/>
        <v>CS6E-R010-180-135</v>
      </c>
      <c r="C1736" s="177" t="str">
        <f t="shared" si="55"/>
        <v>CS6E-RS05-135-V-D</v>
      </c>
      <c r="D1736" s="177" t="s">
        <v>3537</v>
      </c>
      <c r="E1736" s="177" t="str">
        <f>VLOOKUP(H1736,通道基本信息!B:K,6,0)</f>
        <v>R</v>
      </c>
      <c r="F1736" s="177" t="str">
        <f>VLOOKUP(H1736,通道基本信息!B:K,5,0)</f>
        <v>S05</v>
      </c>
      <c r="G1736" s="177" t="str">
        <f>VLOOKUP(H1736,通道基本信息!B:K,8,0)</f>
        <v>V</v>
      </c>
      <c r="H1736" s="177" t="s">
        <v>3269</v>
      </c>
      <c r="I1736" s="177">
        <v>135</v>
      </c>
      <c r="J1736" s="177">
        <v>1.25</v>
      </c>
      <c r="K1736" s="177">
        <v>14442.5</v>
      </c>
      <c r="L1736" s="177">
        <v>14443.75</v>
      </c>
      <c r="M1736" s="177"/>
      <c r="N1736" s="177" t="s">
        <v>3538</v>
      </c>
      <c r="O1736" s="2" t="str">
        <f>VLOOKUP(H1736,通道基本信息!B:L,3,FALSE)</f>
        <v>CS6E</v>
      </c>
    </row>
    <row r="1737" s="2" customFormat="1" ht="15" hidden="1" spans="1:15">
      <c r="A1737" s="177">
        <v>1734</v>
      </c>
      <c r="B1737" s="177" t="str">
        <f t="shared" si="54"/>
        <v>CS6E-R010-180-136</v>
      </c>
      <c r="C1737" s="177" t="str">
        <f t="shared" si="55"/>
        <v>CS6E-RS05-136-V-D</v>
      </c>
      <c r="D1737" s="177" t="s">
        <v>3539</v>
      </c>
      <c r="E1737" s="177" t="str">
        <f>VLOOKUP(H1737,通道基本信息!B:K,6,0)</f>
        <v>R</v>
      </c>
      <c r="F1737" s="177" t="str">
        <f>VLOOKUP(H1737,通道基本信息!B:K,5,0)</f>
        <v>S05</v>
      </c>
      <c r="G1737" s="177" t="str">
        <f>VLOOKUP(H1737,通道基本信息!B:K,8,0)</f>
        <v>V</v>
      </c>
      <c r="H1737" s="177" t="s">
        <v>3269</v>
      </c>
      <c r="I1737" s="177">
        <v>136</v>
      </c>
      <c r="J1737" s="177">
        <v>1.25</v>
      </c>
      <c r="K1737" s="177">
        <v>14443.75</v>
      </c>
      <c r="L1737" s="177">
        <v>14445</v>
      </c>
      <c r="M1737" s="177"/>
      <c r="N1737" s="177" t="s">
        <v>3540</v>
      </c>
      <c r="O1737" s="2" t="str">
        <f>VLOOKUP(H1737,通道基本信息!B:L,3,FALSE)</f>
        <v>CS6E</v>
      </c>
    </row>
    <row r="1738" s="2" customFormat="1" ht="15" hidden="1" spans="1:15">
      <c r="A1738" s="177">
        <v>1735</v>
      </c>
      <c r="B1738" s="177" t="str">
        <f t="shared" si="54"/>
        <v>CS6E-R010-180-137</v>
      </c>
      <c r="C1738" s="177" t="str">
        <f t="shared" si="55"/>
        <v>CS6E-RS05-137-V-D</v>
      </c>
      <c r="D1738" s="177" t="s">
        <v>3541</v>
      </c>
      <c r="E1738" s="177" t="str">
        <f>VLOOKUP(H1738,通道基本信息!B:K,6,0)</f>
        <v>R</v>
      </c>
      <c r="F1738" s="177" t="str">
        <f>VLOOKUP(H1738,通道基本信息!B:K,5,0)</f>
        <v>S05</v>
      </c>
      <c r="G1738" s="177" t="str">
        <f>VLOOKUP(H1738,通道基本信息!B:K,8,0)</f>
        <v>V</v>
      </c>
      <c r="H1738" s="177" t="s">
        <v>3269</v>
      </c>
      <c r="I1738" s="177">
        <v>137</v>
      </c>
      <c r="J1738" s="177">
        <v>1.25</v>
      </c>
      <c r="K1738" s="177">
        <v>14445</v>
      </c>
      <c r="L1738" s="177">
        <v>14446.25</v>
      </c>
      <c r="M1738" s="177"/>
      <c r="N1738" s="177" t="s">
        <v>3542</v>
      </c>
      <c r="O1738" s="2" t="str">
        <f>VLOOKUP(H1738,通道基本信息!B:L,3,FALSE)</f>
        <v>CS6E</v>
      </c>
    </row>
    <row r="1739" s="2" customFormat="1" ht="15" hidden="1" spans="1:15">
      <c r="A1739" s="177">
        <v>1736</v>
      </c>
      <c r="B1739" s="177" t="str">
        <f t="shared" si="54"/>
        <v>CS6E-R010-180-138</v>
      </c>
      <c r="C1739" s="177" t="str">
        <f t="shared" si="55"/>
        <v>CS6E-RS05-138-V-D</v>
      </c>
      <c r="D1739" s="177" t="s">
        <v>3543</v>
      </c>
      <c r="E1739" s="177" t="str">
        <f>VLOOKUP(H1739,通道基本信息!B:K,6,0)</f>
        <v>R</v>
      </c>
      <c r="F1739" s="177" t="str">
        <f>VLOOKUP(H1739,通道基本信息!B:K,5,0)</f>
        <v>S05</v>
      </c>
      <c r="G1739" s="177" t="str">
        <f>VLOOKUP(H1739,通道基本信息!B:K,8,0)</f>
        <v>V</v>
      </c>
      <c r="H1739" s="177" t="s">
        <v>3269</v>
      </c>
      <c r="I1739" s="177">
        <v>138</v>
      </c>
      <c r="J1739" s="177">
        <v>1.25</v>
      </c>
      <c r="K1739" s="177">
        <v>14446.25</v>
      </c>
      <c r="L1739" s="177">
        <v>14447.5</v>
      </c>
      <c r="M1739" s="177"/>
      <c r="N1739" s="177" t="s">
        <v>3544</v>
      </c>
      <c r="O1739" s="2" t="str">
        <f>VLOOKUP(H1739,通道基本信息!B:L,3,FALSE)</f>
        <v>CS6E</v>
      </c>
    </row>
    <row r="1740" s="2" customFormat="1" ht="15" hidden="1" spans="1:15">
      <c r="A1740" s="177">
        <v>1737</v>
      </c>
      <c r="B1740" s="177" t="str">
        <f t="shared" si="54"/>
        <v>CS6E-R010-180-139</v>
      </c>
      <c r="C1740" s="177" t="str">
        <f t="shared" si="55"/>
        <v>CS6E-RS05-139-V-D</v>
      </c>
      <c r="D1740" s="177" t="s">
        <v>3545</v>
      </c>
      <c r="E1740" s="177" t="str">
        <f>VLOOKUP(H1740,通道基本信息!B:K,6,0)</f>
        <v>R</v>
      </c>
      <c r="F1740" s="177" t="str">
        <f>VLOOKUP(H1740,通道基本信息!B:K,5,0)</f>
        <v>S05</v>
      </c>
      <c r="G1740" s="177" t="str">
        <f>VLOOKUP(H1740,通道基本信息!B:K,8,0)</f>
        <v>V</v>
      </c>
      <c r="H1740" s="177" t="s">
        <v>3269</v>
      </c>
      <c r="I1740" s="177">
        <v>139</v>
      </c>
      <c r="J1740" s="177">
        <v>1.25</v>
      </c>
      <c r="K1740" s="177">
        <v>14447.5</v>
      </c>
      <c r="L1740" s="177">
        <v>14448.75</v>
      </c>
      <c r="M1740" s="177"/>
      <c r="N1740" s="177" t="s">
        <v>3546</v>
      </c>
      <c r="O1740" s="2" t="str">
        <f>VLOOKUP(H1740,通道基本信息!B:L,3,FALSE)</f>
        <v>CS6E</v>
      </c>
    </row>
    <row r="1741" s="2" customFormat="1" ht="15" hidden="1" spans="1:15">
      <c r="A1741" s="177">
        <v>1738</v>
      </c>
      <c r="B1741" s="177" t="str">
        <f t="shared" si="54"/>
        <v>CS6E-R010-180-140</v>
      </c>
      <c r="C1741" s="177" t="str">
        <f t="shared" si="55"/>
        <v>CS6E-RS05-140-V-D</v>
      </c>
      <c r="D1741" s="177" t="s">
        <v>3547</v>
      </c>
      <c r="E1741" s="177" t="str">
        <f>VLOOKUP(H1741,通道基本信息!B:K,6,0)</f>
        <v>R</v>
      </c>
      <c r="F1741" s="177" t="str">
        <f>VLOOKUP(H1741,通道基本信息!B:K,5,0)</f>
        <v>S05</v>
      </c>
      <c r="G1741" s="177" t="str">
        <f>VLOOKUP(H1741,通道基本信息!B:K,8,0)</f>
        <v>V</v>
      </c>
      <c r="H1741" s="177" t="s">
        <v>3269</v>
      </c>
      <c r="I1741" s="177">
        <v>140</v>
      </c>
      <c r="J1741" s="177">
        <v>1.25</v>
      </c>
      <c r="K1741" s="177">
        <v>14448.75</v>
      </c>
      <c r="L1741" s="177">
        <v>14450</v>
      </c>
      <c r="M1741" s="177"/>
      <c r="N1741" s="177" t="s">
        <v>3548</v>
      </c>
      <c r="O1741" s="2" t="str">
        <f>VLOOKUP(H1741,通道基本信息!B:L,3,FALSE)</f>
        <v>CS6E</v>
      </c>
    </row>
    <row r="1742" s="2" customFormat="1" ht="15" hidden="1" spans="1:15">
      <c r="A1742" s="177">
        <v>1739</v>
      </c>
      <c r="B1742" s="177" t="str">
        <f t="shared" si="54"/>
        <v>CS6E-R010-180-141</v>
      </c>
      <c r="C1742" s="177" t="str">
        <f t="shared" si="55"/>
        <v>CS6E-RS05-141-V-D</v>
      </c>
      <c r="D1742" s="177" t="s">
        <v>3549</v>
      </c>
      <c r="E1742" s="177" t="str">
        <f>VLOOKUP(H1742,通道基本信息!B:K,6,0)</f>
        <v>R</v>
      </c>
      <c r="F1742" s="177" t="str">
        <f>VLOOKUP(H1742,通道基本信息!B:K,5,0)</f>
        <v>S05</v>
      </c>
      <c r="G1742" s="177" t="str">
        <f>VLOOKUP(H1742,通道基本信息!B:K,8,0)</f>
        <v>V</v>
      </c>
      <c r="H1742" s="177" t="s">
        <v>3269</v>
      </c>
      <c r="I1742" s="177">
        <v>141</v>
      </c>
      <c r="J1742" s="177">
        <v>1.25</v>
      </c>
      <c r="K1742" s="177">
        <v>14450</v>
      </c>
      <c r="L1742" s="177">
        <v>14451.25</v>
      </c>
      <c r="M1742" s="177"/>
      <c r="N1742" s="177" t="s">
        <v>3550</v>
      </c>
      <c r="O1742" s="2" t="str">
        <f>VLOOKUP(H1742,通道基本信息!B:L,3,FALSE)</f>
        <v>CS6E</v>
      </c>
    </row>
    <row r="1743" s="2" customFormat="1" ht="15" hidden="1" spans="1:15">
      <c r="A1743" s="177">
        <v>1740</v>
      </c>
      <c r="B1743" s="177" t="str">
        <f t="shared" si="54"/>
        <v>CS6E-R010-180-142</v>
      </c>
      <c r="C1743" s="177" t="str">
        <f t="shared" si="55"/>
        <v>CS6E-RS05-142-V-D</v>
      </c>
      <c r="D1743" s="177" t="s">
        <v>3551</v>
      </c>
      <c r="E1743" s="177" t="str">
        <f>VLOOKUP(H1743,通道基本信息!B:K,6,0)</f>
        <v>R</v>
      </c>
      <c r="F1743" s="177" t="str">
        <f>VLOOKUP(H1743,通道基本信息!B:K,5,0)</f>
        <v>S05</v>
      </c>
      <c r="G1743" s="177" t="str">
        <f>VLOOKUP(H1743,通道基本信息!B:K,8,0)</f>
        <v>V</v>
      </c>
      <c r="H1743" s="177" t="s">
        <v>3269</v>
      </c>
      <c r="I1743" s="177">
        <v>142</v>
      </c>
      <c r="J1743" s="177">
        <v>1.25</v>
      </c>
      <c r="K1743" s="177">
        <v>14451.25</v>
      </c>
      <c r="L1743" s="177">
        <v>14452.5</v>
      </c>
      <c r="M1743" s="177"/>
      <c r="N1743" s="177" t="s">
        <v>3552</v>
      </c>
      <c r="O1743" s="2" t="str">
        <f>VLOOKUP(H1743,通道基本信息!B:L,3,FALSE)</f>
        <v>CS6E</v>
      </c>
    </row>
    <row r="1744" s="2" customFormat="1" ht="15" hidden="1" spans="1:15">
      <c r="A1744" s="177">
        <v>1741</v>
      </c>
      <c r="B1744" s="177" t="str">
        <f t="shared" si="54"/>
        <v>CS6E-R010-180-143</v>
      </c>
      <c r="C1744" s="177" t="str">
        <f t="shared" si="55"/>
        <v>CS6E-RS05-143-V-D</v>
      </c>
      <c r="D1744" s="177" t="s">
        <v>3553</v>
      </c>
      <c r="E1744" s="177" t="str">
        <f>VLOOKUP(H1744,通道基本信息!B:K,6,0)</f>
        <v>R</v>
      </c>
      <c r="F1744" s="177" t="str">
        <f>VLOOKUP(H1744,通道基本信息!B:K,5,0)</f>
        <v>S05</v>
      </c>
      <c r="G1744" s="177" t="str">
        <f>VLOOKUP(H1744,通道基本信息!B:K,8,0)</f>
        <v>V</v>
      </c>
      <c r="H1744" s="177" t="s">
        <v>3269</v>
      </c>
      <c r="I1744" s="177">
        <v>143</v>
      </c>
      <c r="J1744" s="177">
        <v>1.25</v>
      </c>
      <c r="K1744" s="177">
        <v>14452.5</v>
      </c>
      <c r="L1744" s="177">
        <v>14453.75</v>
      </c>
      <c r="M1744" s="177"/>
      <c r="N1744" s="177" t="s">
        <v>3554</v>
      </c>
      <c r="O1744" s="2" t="str">
        <f>VLOOKUP(H1744,通道基本信息!B:L,3,FALSE)</f>
        <v>CS6E</v>
      </c>
    </row>
    <row r="1745" s="2" customFormat="1" ht="15" hidden="1" spans="1:15">
      <c r="A1745" s="177">
        <v>1742</v>
      </c>
      <c r="B1745" s="177" t="str">
        <f t="shared" si="54"/>
        <v>CS6E-R010-180-144</v>
      </c>
      <c r="C1745" s="177" t="str">
        <f t="shared" si="55"/>
        <v>CS6E-RS05-144-V-D</v>
      </c>
      <c r="D1745" s="177" t="s">
        <v>3555</v>
      </c>
      <c r="E1745" s="177" t="str">
        <f>VLOOKUP(H1745,通道基本信息!B:K,6,0)</f>
        <v>R</v>
      </c>
      <c r="F1745" s="177" t="str">
        <f>VLOOKUP(H1745,通道基本信息!B:K,5,0)</f>
        <v>S05</v>
      </c>
      <c r="G1745" s="177" t="str">
        <f>VLOOKUP(H1745,通道基本信息!B:K,8,0)</f>
        <v>V</v>
      </c>
      <c r="H1745" s="177" t="s">
        <v>3269</v>
      </c>
      <c r="I1745" s="177">
        <v>144</v>
      </c>
      <c r="J1745" s="177">
        <v>1.25</v>
      </c>
      <c r="K1745" s="177">
        <v>14453.75</v>
      </c>
      <c r="L1745" s="177">
        <v>14455</v>
      </c>
      <c r="M1745" s="177"/>
      <c r="N1745" s="177" t="s">
        <v>3556</v>
      </c>
      <c r="O1745" s="2" t="str">
        <f>VLOOKUP(H1745,通道基本信息!B:L,3,FALSE)</f>
        <v>CS6E</v>
      </c>
    </row>
    <row r="1746" s="2" customFormat="1" ht="15" hidden="1" spans="1:15">
      <c r="A1746" s="177">
        <v>1743</v>
      </c>
      <c r="B1746" s="177" t="str">
        <f t="shared" si="54"/>
        <v>CS6E-R010-180-145</v>
      </c>
      <c r="C1746" s="177" t="str">
        <f t="shared" si="55"/>
        <v>CS6E-RS05-145-V-D</v>
      </c>
      <c r="D1746" s="177" t="s">
        <v>3557</v>
      </c>
      <c r="E1746" s="177" t="str">
        <f>VLOOKUP(H1746,通道基本信息!B:K,6,0)</f>
        <v>R</v>
      </c>
      <c r="F1746" s="177" t="str">
        <f>VLOOKUP(H1746,通道基本信息!B:K,5,0)</f>
        <v>S05</v>
      </c>
      <c r="G1746" s="177" t="str">
        <f>VLOOKUP(H1746,通道基本信息!B:K,8,0)</f>
        <v>V</v>
      </c>
      <c r="H1746" s="177" t="s">
        <v>3269</v>
      </c>
      <c r="I1746" s="177">
        <v>145</v>
      </c>
      <c r="J1746" s="177">
        <v>1.25</v>
      </c>
      <c r="K1746" s="177">
        <v>14455</v>
      </c>
      <c r="L1746" s="177">
        <v>14456.25</v>
      </c>
      <c r="M1746" s="177"/>
      <c r="N1746" s="177" t="s">
        <v>3558</v>
      </c>
      <c r="O1746" s="2" t="str">
        <f>VLOOKUP(H1746,通道基本信息!B:L,3,FALSE)</f>
        <v>CS6E</v>
      </c>
    </row>
    <row r="1747" s="2" customFormat="1" ht="15" hidden="1" spans="1:15">
      <c r="A1747" s="177">
        <v>1744</v>
      </c>
      <c r="B1747" s="177" t="str">
        <f t="shared" si="54"/>
        <v>CS6E-R010-180-146</v>
      </c>
      <c r="C1747" s="177" t="str">
        <f t="shared" si="55"/>
        <v>CS6E-RS05-146-V-D</v>
      </c>
      <c r="D1747" s="177" t="s">
        <v>3559</v>
      </c>
      <c r="E1747" s="177" t="str">
        <f>VLOOKUP(H1747,通道基本信息!B:K,6,0)</f>
        <v>R</v>
      </c>
      <c r="F1747" s="177" t="str">
        <f>VLOOKUP(H1747,通道基本信息!B:K,5,0)</f>
        <v>S05</v>
      </c>
      <c r="G1747" s="177" t="str">
        <f>VLOOKUP(H1747,通道基本信息!B:K,8,0)</f>
        <v>V</v>
      </c>
      <c r="H1747" s="177" t="s">
        <v>3269</v>
      </c>
      <c r="I1747" s="177">
        <v>146</v>
      </c>
      <c r="J1747" s="177">
        <v>1.25</v>
      </c>
      <c r="K1747" s="177">
        <v>14456.25</v>
      </c>
      <c r="L1747" s="177">
        <v>14457.5</v>
      </c>
      <c r="M1747" s="177"/>
      <c r="N1747" s="177" t="s">
        <v>3560</v>
      </c>
      <c r="O1747" s="2" t="str">
        <f>VLOOKUP(H1747,通道基本信息!B:L,3,FALSE)</f>
        <v>CS6E</v>
      </c>
    </row>
    <row r="1748" s="2" customFormat="1" ht="15" hidden="1" spans="1:15">
      <c r="A1748" s="177">
        <v>1745</v>
      </c>
      <c r="B1748" s="177" t="str">
        <f t="shared" si="54"/>
        <v>CS6E-R010-180-147</v>
      </c>
      <c r="C1748" s="177" t="str">
        <f t="shared" si="55"/>
        <v>CS6E-RS05-147-V-D</v>
      </c>
      <c r="D1748" s="177" t="s">
        <v>3561</v>
      </c>
      <c r="E1748" s="177" t="str">
        <f>VLOOKUP(H1748,通道基本信息!B:K,6,0)</f>
        <v>R</v>
      </c>
      <c r="F1748" s="177" t="str">
        <f>VLOOKUP(H1748,通道基本信息!B:K,5,0)</f>
        <v>S05</v>
      </c>
      <c r="G1748" s="177" t="str">
        <f>VLOOKUP(H1748,通道基本信息!B:K,8,0)</f>
        <v>V</v>
      </c>
      <c r="H1748" s="177" t="s">
        <v>3269</v>
      </c>
      <c r="I1748" s="177">
        <v>147</v>
      </c>
      <c r="J1748" s="177">
        <v>1.25</v>
      </c>
      <c r="K1748" s="177">
        <v>14457.5</v>
      </c>
      <c r="L1748" s="177">
        <v>14458.75</v>
      </c>
      <c r="M1748" s="177"/>
      <c r="N1748" s="177" t="s">
        <v>3562</v>
      </c>
      <c r="O1748" s="2" t="str">
        <f>VLOOKUP(H1748,通道基本信息!B:L,3,FALSE)</f>
        <v>CS6E</v>
      </c>
    </row>
    <row r="1749" s="2" customFormat="1" ht="15" hidden="1" spans="1:15">
      <c r="A1749" s="177">
        <v>1746</v>
      </c>
      <c r="B1749" s="177" t="str">
        <f t="shared" si="54"/>
        <v>CS6E-R010-180-148</v>
      </c>
      <c r="C1749" s="177" t="str">
        <f t="shared" si="55"/>
        <v>CS6E-RS05-148-V-D</v>
      </c>
      <c r="D1749" s="177" t="s">
        <v>3563</v>
      </c>
      <c r="E1749" s="177" t="str">
        <f>VLOOKUP(H1749,通道基本信息!B:K,6,0)</f>
        <v>R</v>
      </c>
      <c r="F1749" s="177" t="str">
        <f>VLOOKUP(H1749,通道基本信息!B:K,5,0)</f>
        <v>S05</v>
      </c>
      <c r="G1749" s="177" t="str">
        <f>VLOOKUP(H1749,通道基本信息!B:K,8,0)</f>
        <v>V</v>
      </c>
      <c r="H1749" s="177" t="s">
        <v>3269</v>
      </c>
      <c r="I1749" s="177">
        <v>148</v>
      </c>
      <c r="J1749" s="177">
        <v>1.25</v>
      </c>
      <c r="K1749" s="177">
        <v>14458.75</v>
      </c>
      <c r="L1749" s="177">
        <v>14460</v>
      </c>
      <c r="M1749" s="177"/>
      <c r="N1749" s="177" t="s">
        <v>3564</v>
      </c>
      <c r="O1749" s="2" t="str">
        <f>VLOOKUP(H1749,通道基本信息!B:L,3,FALSE)</f>
        <v>CS6E</v>
      </c>
    </row>
    <row r="1750" s="2" customFormat="1" ht="15" hidden="1" spans="1:15">
      <c r="A1750" s="177">
        <v>1747</v>
      </c>
      <c r="B1750" s="177" t="str">
        <f t="shared" si="54"/>
        <v>CS6E-R010-180-149</v>
      </c>
      <c r="C1750" s="177" t="str">
        <f t="shared" si="55"/>
        <v>CS6E-RS05-149-V-D</v>
      </c>
      <c r="D1750" s="177" t="s">
        <v>3565</v>
      </c>
      <c r="E1750" s="177" t="str">
        <f>VLOOKUP(H1750,通道基本信息!B:K,6,0)</f>
        <v>R</v>
      </c>
      <c r="F1750" s="177" t="str">
        <f>VLOOKUP(H1750,通道基本信息!B:K,5,0)</f>
        <v>S05</v>
      </c>
      <c r="G1750" s="177" t="str">
        <f>VLOOKUP(H1750,通道基本信息!B:K,8,0)</f>
        <v>V</v>
      </c>
      <c r="H1750" s="177" t="s">
        <v>3269</v>
      </c>
      <c r="I1750" s="177">
        <v>149</v>
      </c>
      <c r="J1750" s="177">
        <v>1.25</v>
      </c>
      <c r="K1750" s="177">
        <v>14460</v>
      </c>
      <c r="L1750" s="177">
        <v>14461.25</v>
      </c>
      <c r="M1750" s="177"/>
      <c r="N1750" s="177" t="s">
        <v>3566</v>
      </c>
      <c r="O1750" s="2" t="str">
        <f>VLOOKUP(H1750,通道基本信息!B:L,3,FALSE)</f>
        <v>CS6E</v>
      </c>
    </row>
    <row r="1751" s="2" customFormat="1" ht="15" hidden="1" spans="1:15">
      <c r="A1751" s="177">
        <v>1748</v>
      </c>
      <c r="B1751" s="177" t="str">
        <f t="shared" si="54"/>
        <v>CS6E-R010-180-150</v>
      </c>
      <c r="C1751" s="177" t="str">
        <f t="shared" si="55"/>
        <v>CS6E-RS05-150-V-D</v>
      </c>
      <c r="D1751" s="177" t="s">
        <v>3567</v>
      </c>
      <c r="E1751" s="177" t="str">
        <f>VLOOKUP(H1751,通道基本信息!B:K,6,0)</f>
        <v>R</v>
      </c>
      <c r="F1751" s="177" t="str">
        <f>VLOOKUP(H1751,通道基本信息!B:K,5,0)</f>
        <v>S05</v>
      </c>
      <c r="G1751" s="177" t="str">
        <f>VLOOKUP(H1751,通道基本信息!B:K,8,0)</f>
        <v>V</v>
      </c>
      <c r="H1751" s="177" t="s">
        <v>3269</v>
      </c>
      <c r="I1751" s="177">
        <v>150</v>
      </c>
      <c r="J1751" s="177">
        <v>1.25</v>
      </c>
      <c r="K1751" s="177">
        <v>14461.25</v>
      </c>
      <c r="L1751" s="177">
        <v>14462.5</v>
      </c>
      <c r="M1751" s="177"/>
      <c r="N1751" s="177" t="s">
        <v>3568</v>
      </c>
      <c r="O1751" s="2" t="str">
        <f>VLOOKUP(H1751,通道基本信息!B:L,3,FALSE)</f>
        <v>CS6E</v>
      </c>
    </row>
    <row r="1752" s="2" customFormat="1" ht="15" hidden="1" spans="1:15">
      <c r="A1752" s="177">
        <v>1749</v>
      </c>
      <c r="B1752" s="177" t="str">
        <f t="shared" si="54"/>
        <v>CS6E-R010-180-151</v>
      </c>
      <c r="C1752" s="177" t="str">
        <f t="shared" si="55"/>
        <v>CS6E-RS05-151-V-D</v>
      </c>
      <c r="D1752" s="177" t="s">
        <v>3569</v>
      </c>
      <c r="E1752" s="177" t="str">
        <f>VLOOKUP(H1752,通道基本信息!B:K,6,0)</f>
        <v>R</v>
      </c>
      <c r="F1752" s="177" t="str">
        <f>VLOOKUP(H1752,通道基本信息!B:K,5,0)</f>
        <v>S05</v>
      </c>
      <c r="G1752" s="177" t="str">
        <f>VLOOKUP(H1752,通道基本信息!B:K,8,0)</f>
        <v>V</v>
      </c>
      <c r="H1752" s="177" t="s">
        <v>3269</v>
      </c>
      <c r="I1752" s="177">
        <v>151</v>
      </c>
      <c r="J1752" s="177">
        <v>1.25</v>
      </c>
      <c r="K1752" s="177">
        <v>14462.5</v>
      </c>
      <c r="L1752" s="177">
        <v>14463.75</v>
      </c>
      <c r="M1752" s="177"/>
      <c r="N1752" s="177" t="s">
        <v>3570</v>
      </c>
      <c r="O1752" s="2" t="str">
        <f>VLOOKUP(H1752,通道基本信息!B:L,3,FALSE)</f>
        <v>CS6E</v>
      </c>
    </row>
    <row r="1753" s="2" customFormat="1" ht="15" hidden="1" spans="1:15">
      <c r="A1753" s="177">
        <v>1750</v>
      </c>
      <c r="B1753" s="177" t="str">
        <f t="shared" si="54"/>
        <v>CS6E-R010-180-152</v>
      </c>
      <c r="C1753" s="177" t="str">
        <f t="shared" si="55"/>
        <v>CS6E-RS05-152-V-D</v>
      </c>
      <c r="D1753" s="177" t="s">
        <v>3571</v>
      </c>
      <c r="E1753" s="177" t="str">
        <f>VLOOKUP(H1753,通道基本信息!B:K,6,0)</f>
        <v>R</v>
      </c>
      <c r="F1753" s="177" t="str">
        <f>VLOOKUP(H1753,通道基本信息!B:K,5,0)</f>
        <v>S05</v>
      </c>
      <c r="G1753" s="177" t="str">
        <f>VLOOKUP(H1753,通道基本信息!B:K,8,0)</f>
        <v>V</v>
      </c>
      <c r="H1753" s="177" t="s">
        <v>3269</v>
      </c>
      <c r="I1753" s="177">
        <v>152</v>
      </c>
      <c r="J1753" s="177">
        <v>1.25</v>
      </c>
      <c r="K1753" s="177">
        <v>14463.75</v>
      </c>
      <c r="L1753" s="177">
        <v>14465</v>
      </c>
      <c r="M1753" s="177"/>
      <c r="N1753" s="177" t="s">
        <v>3572</v>
      </c>
      <c r="O1753" s="2" t="str">
        <f>VLOOKUP(H1753,通道基本信息!B:L,3,FALSE)</f>
        <v>CS6E</v>
      </c>
    </row>
    <row r="1754" s="2" customFormat="1" ht="15" hidden="1" spans="1:15">
      <c r="A1754" s="177">
        <v>1751</v>
      </c>
      <c r="B1754" s="177" t="str">
        <f t="shared" si="54"/>
        <v>CS6E-R010-180-153</v>
      </c>
      <c r="C1754" s="177" t="str">
        <f t="shared" si="55"/>
        <v>CS6E-RS05-153-V-D</v>
      </c>
      <c r="D1754" s="177" t="s">
        <v>3573</v>
      </c>
      <c r="E1754" s="177" t="str">
        <f>VLOOKUP(H1754,通道基本信息!B:K,6,0)</f>
        <v>R</v>
      </c>
      <c r="F1754" s="177" t="str">
        <f>VLOOKUP(H1754,通道基本信息!B:K,5,0)</f>
        <v>S05</v>
      </c>
      <c r="G1754" s="177" t="str">
        <f>VLOOKUP(H1754,通道基本信息!B:K,8,0)</f>
        <v>V</v>
      </c>
      <c r="H1754" s="177" t="s">
        <v>3269</v>
      </c>
      <c r="I1754" s="177">
        <v>153</v>
      </c>
      <c r="J1754" s="177">
        <v>1.25</v>
      </c>
      <c r="K1754" s="177">
        <v>14465</v>
      </c>
      <c r="L1754" s="177">
        <v>14466.25</v>
      </c>
      <c r="M1754" s="177"/>
      <c r="N1754" s="177" t="s">
        <v>3574</v>
      </c>
      <c r="O1754" s="2" t="str">
        <f>VLOOKUP(H1754,通道基本信息!B:L,3,FALSE)</f>
        <v>CS6E</v>
      </c>
    </row>
    <row r="1755" s="2" customFormat="1" ht="15" hidden="1" spans="1:15">
      <c r="A1755" s="177">
        <v>1752</v>
      </c>
      <c r="B1755" s="177" t="str">
        <f t="shared" si="54"/>
        <v>CS6E-R010-180-154</v>
      </c>
      <c r="C1755" s="177" t="str">
        <f t="shared" si="55"/>
        <v>CS6E-RS05-154-V-D</v>
      </c>
      <c r="D1755" s="177" t="s">
        <v>3575</v>
      </c>
      <c r="E1755" s="177" t="str">
        <f>VLOOKUP(H1755,通道基本信息!B:K,6,0)</f>
        <v>R</v>
      </c>
      <c r="F1755" s="177" t="str">
        <f>VLOOKUP(H1755,通道基本信息!B:K,5,0)</f>
        <v>S05</v>
      </c>
      <c r="G1755" s="177" t="str">
        <f>VLOOKUP(H1755,通道基本信息!B:K,8,0)</f>
        <v>V</v>
      </c>
      <c r="H1755" s="177" t="s">
        <v>3269</v>
      </c>
      <c r="I1755" s="177">
        <v>154</v>
      </c>
      <c r="J1755" s="177">
        <v>1.25</v>
      </c>
      <c r="K1755" s="177">
        <v>14466.25</v>
      </c>
      <c r="L1755" s="177">
        <v>14467.5</v>
      </c>
      <c r="M1755" s="177"/>
      <c r="N1755" s="177" t="s">
        <v>3576</v>
      </c>
      <c r="O1755" s="2" t="str">
        <f>VLOOKUP(H1755,通道基本信息!B:L,3,FALSE)</f>
        <v>CS6E</v>
      </c>
    </row>
    <row r="1756" s="2" customFormat="1" ht="15" hidden="1" spans="1:15">
      <c r="A1756" s="177">
        <v>1753</v>
      </c>
      <c r="B1756" s="177" t="str">
        <f t="shared" si="54"/>
        <v>CS6E-R010-180-155</v>
      </c>
      <c r="C1756" s="177" t="str">
        <f t="shared" si="55"/>
        <v>CS6E-RS05-155-V-D</v>
      </c>
      <c r="D1756" s="177" t="s">
        <v>3577</v>
      </c>
      <c r="E1756" s="177" t="str">
        <f>VLOOKUP(H1756,通道基本信息!B:K,6,0)</f>
        <v>R</v>
      </c>
      <c r="F1756" s="177" t="str">
        <f>VLOOKUP(H1756,通道基本信息!B:K,5,0)</f>
        <v>S05</v>
      </c>
      <c r="G1756" s="177" t="str">
        <f>VLOOKUP(H1756,通道基本信息!B:K,8,0)</f>
        <v>V</v>
      </c>
      <c r="H1756" s="177" t="s">
        <v>3269</v>
      </c>
      <c r="I1756" s="177">
        <v>155</v>
      </c>
      <c r="J1756" s="177">
        <v>1.25</v>
      </c>
      <c r="K1756" s="177">
        <v>14467.5</v>
      </c>
      <c r="L1756" s="177">
        <v>14468.75</v>
      </c>
      <c r="M1756" s="177"/>
      <c r="N1756" s="177" t="s">
        <v>3578</v>
      </c>
      <c r="O1756" s="2" t="str">
        <f>VLOOKUP(H1756,通道基本信息!B:L,3,FALSE)</f>
        <v>CS6E</v>
      </c>
    </row>
    <row r="1757" s="2" customFormat="1" ht="15" hidden="1" spans="1:15">
      <c r="A1757" s="177">
        <v>1754</v>
      </c>
      <c r="B1757" s="177" t="str">
        <f t="shared" si="54"/>
        <v>CS6E-R010-180-156</v>
      </c>
      <c r="C1757" s="177" t="str">
        <f t="shared" si="55"/>
        <v>CS6E-RS05-156-V-D</v>
      </c>
      <c r="D1757" s="177" t="s">
        <v>3579</v>
      </c>
      <c r="E1757" s="177" t="str">
        <f>VLOOKUP(H1757,通道基本信息!B:K,6,0)</f>
        <v>R</v>
      </c>
      <c r="F1757" s="177" t="str">
        <f>VLOOKUP(H1757,通道基本信息!B:K,5,0)</f>
        <v>S05</v>
      </c>
      <c r="G1757" s="177" t="str">
        <f>VLOOKUP(H1757,通道基本信息!B:K,8,0)</f>
        <v>V</v>
      </c>
      <c r="H1757" s="177" t="s">
        <v>3269</v>
      </c>
      <c r="I1757" s="177">
        <v>156</v>
      </c>
      <c r="J1757" s="177">
        <v>1.25</v>
      </c>
      <c r="K1757" s="177">
        <v>14468.75</v>
      </c>
      <c r="L1757" s="177">
        <v>14470</v>
      </c>
      <c r="M1757" s="177"/>
      <c r="N1757" s="177" t="s">
        <v>3580</v>
      </c>
      <c r="O1757" s="2" t="str">
        <f>VLOOKUP(H1757,通道基本信息!B:L,3,FALSE)</f>
        <v>CS6E</v>
      </c>
    </row>
    <row r="1758" s="2" customFormat="1" ht="15" hidden="1" spans="1:15">
      <c r="A1758" s="177">
        <v>1755</v>
      </c>
      <c r="B1758" s="177" t="str">
        <f t="shared" si="54"/>
        <v>CS6E-R010-180-157</v>
      </c>
      <c r="C1758" s="177" t="str">
        <f t="shared" si="55"/>
        <v>CS6E-RS05-157-V-D</v>
      </c>
      <c r="D1758" s="177" t="s">
        <v>3581</v>
      </c>
      <c r="E1758" s="177" t="str">
        <f>VLOOKUP(H1758,通道基本信息!B:K,6,0)</f>
        <v>R</v>
      </c>
      <c r="F1758" s="177" t="str">
        <f>VLOOKUP(H1758,通道基本信息!B:K,5,0)</f>
        <v>S05</v>
      </c>
      <c r="G1758" s="177" t="str">
        <f>VLOOKUP(H1758,通道基本信息!B:K,8,0)</f>
        <v>V</v>
      </c>
      <c r="H1758" s="177" t="s">
        <v>3269</v>
      </c>
      <c r="I1758" s="177">
        <v>157</v>
      </c>
      <c r="J1758" s="177">
        <v>1.25</v>
      </c>
      <c r="K1758" s="177">
        <v>14470</v>
      </c>
      <c r="L1758" s="177">
        <v>14471.25</v>
      </c>
      <c r="M1758" s="177"/>
      <c r="N1758" s="177" t="s">
        <v>3582</v>
      </c>
      <c r="O1758" s="2" t="str">
        <f>VLOOKUP(H1758,通道基本信息!B:L,3,FALSE)</f>
        <v>CS6E</v>
      </c>
    </row>
    <row r="1759" s="2" customFormat="1" ht="15" hidden="1" spans="1:15">
      <c r="A1759" s="177">
        <v>1756</v>
      </c>
      <c r="B1759" s="177" t="str">
        <f t="shared" si="54"/>
        <v>CS6E-R010-180-158</v>
      </c>
      <c r="C1759" s="177" t="str">
        <f t="shared" si="55"/>
        <v>CS6E-RS05-158-V-D</v>
      </c>
      <c r="D1759" s="177" t="s">
        <v>3583</v>
      </c>
      <c r="E1759" s="177" t="str">
        <f>VLOOKUP(H1759,通道基本信息!B:K,6,0)</f>
        <v>R</v>
      </c>
      <c r="F1759" s="177" t="str">
        <f>VLOOKUP(H1759,通道基本信息!B:K,5,0)</f>
        <v>S05</v>
      </c>
      <c r="G1759" s="177" t="str">
        <f>VLOOKUP(H1759,通道基本信息!B:K,8,0)</f>
        <v>V</v>
      </c>
      <c r="H1759" s="177" t="s">
        <v>3269</v>
      </c>
      <c r="I1759" s="177">
        <v>158</v>
      </c>
      <c r="J1759" s="177">
        <v>1.25</v>
      </c>
      <c r="K1759" s="177">
        <v>14471.25</v>
      </c>
      <c r="L1759" s="177">
        <v>14472.5</v>
      </c>
      <c r="M1759" s="177"/>
      <c r="N1759" s="177" t="s">
        <v>3584</v>
      </c>
      <c r="O1759" s="2" t="str">
        <f>VLOOKUP(H1759,通道基本信息!B:L,3,FALSE)</f>
        <v>CS6E</v>
      </c>
    </row>
    <row r="1760" s="2" customFormat="1" ht="15" hidden="1" spans="1:15">
      <c r="A1760" s="177">
        <v>1757</v>
      </c>
      <c r="B1760" s="177" t="str">
        <f t="shared" si="54"/>
        <v>CS6E-R010-180-159</v>
      </c>
      <c r="C1760" s="177" t="str">
        <f t="shared" si="55"/>
        <v>CS6E-RS05-159-V-D</v>
      </c>
      <c r="D1760" s="177" t="s">
        <v>3585</v>
      </c>
      <c r="E1760" s="177" t="str">
        <f>VLOOKUP(H1760,通道基本信息!B:K,6,0)</f>
        <v>R</v>
      </c>
      <c r="F1760" s="177" t="str">
        <f>VLOOKUP(H1760,通道基本信息!B:K,5,0)</f>
        <v>S05</v>
      </c>
      <c r="G1760" s="177" t="str">
        <f>VLOOKUP(H1760,通道基本信息!B:K,8,0)</f>
        <v>V</v>
      </c>
      <c r="H1760" s="177" t="s">
        <v>3269</v>
      </c>
      <c r="I1760" s="177">
        <v>159</v>
      </c>
      <c r="J1760" s="177">
        <v>1.25</v>
      </c>
      <c r="K1760" s="177">
        <v>14472.5</v>
      </c>
      <c r="L1760" s="177">
        <v>14473.75</v>
      </c>
      <c r="M1760" s="177"/>
      <c r="N1760" s="177" t="s">
        <v>3586</v>
      </c>
      <c r="O1760" s="2" t="str">
        <f>VLOOKUP(H1760,通道基本信息!B:L,3,FALSE)</f>
        <v>CS6E</v>
      </c>
    </row>
    <row r="1761" s="2" customFormat="1" ht="15" hidden="1" spans="1:15">
      <c r="A1761" s="177">
        <v>1758</v>
      </c>
      <c r="B1761" s="177" t="str">
        <f t="shared" si="54"/>
        <v>CS6E-R010-180-160</v>
      </c>
      <c r="C1761" s="177" t="str">
        <f t="shared" si="55"/>
        <v>CS6E-RS05-160-V-D</v>
      </c>
      <c r="D1761" s="177" t="s">
        <v>3587</v>
      </c>
      <c r="E1761" s="177" t="str">
        <f>VLOOKUP(H1761,通道基本信息!B:K,6,0)</f>
        <v>R</v>
      </c>
      <c r="F1761" s="177" t="str">
        <f>VLOOKUP(H1761,通道基本信息!B:K,5,0)</f>
        <v>S05</v>
      </c>
      <c r="G1761" s="177" t="str">
        <f>VLOOKUP(H1761,通道基本信息!B:K,8,0)</f>
        <v>V</v>
      </c>
      <c r="H1761" s="177" t="s">
        <v>3269</v>
      </c>
      <c r="I1761" s="177">
        <v>160</v>
      </c>
      <c r="J1761" s="177">
        <v>1.25</v>
      </c>
      <c r="K1761" s="177">
        <v>14473.75</v>
      </c>
      <c r="L1761" s="177">
        <v>14475</v>
      </c>
      <c r="M1761" s="177"/>
      <c r="N1761" s="177" t="s">
        <v>3588</v>
      </c>
      <c r="O1761" s="2" t="str">
        <f>VLOOKUP(H1761,通道基本信息!B:L,3,FALSE)</f>
        <v>CS6E</v>
      </c>
    </row>
    <row r="1762" s="2" customFormat="1" ht="15" hidden="1" spans="1:15">
      <c r="A1762" s="177">
        <v>1759</v>
      </c>
      <c r="B1762" s="177" t="str">
        <f t="shared" si="54"/>
        <v>CS6E-R010-180-161</v>
      </c>
      <c r="C1762" s="177" t="str">
        <f t="shared" si="55"/>
        <v>CS6E-RS05-161-V-D</v>
      </c>
      <c r="D1762" s="177" t="s">
        <v>3589</v>
      </c>
      <c r="E1762" s="177" t="str">
        <f>VLOOKUP(H1762,通道基本信息!B:K,6,0)</f>
        <v>R</v>
      </c>
      <c r="F1762" s="177" t="str">
        <f>VLOOKUP(H1762,通道基本信息!B:K,5,0)</f>
        <v>S05</v>
      </c>
      <c r="G1762" s="177" t="str">
        <f>VLOOKUP(H1762,通道基本信息!B:K,8,0)</f>
        <v>V</v>
      </c>
      <c r="H1762" s="177" t="s">
        <v>3269</v>
      </c>
      <c r="I1762" s="177">
        <v>161</v>
      </c>
      <c r="J1762" s="177">
        <v>1.25</v>
      </c>
      <c r="K1762" s="177">
        <v>14475</v>
      </c>
      <c r="L1762" s="177">
        <v>14476.25</v>
      </c>
      <c r="M1762" s="177"/>
      <c r="N1762" s="177" t="s">
        <v>3590</v>
      </c>
      <c r="O1762" s="2" t="str">
        <f>VLOOKUP(H1762,通道基本信息!B:L,3,FALSE)</f>
        <v>CS6E</v>
      </c>
    </row>
    <row r="1763" s="2" customFormat="1" ht="15" hidden="1" spans="1:15">
      <c r="A1763" s="177">
        <v>1760</v>
      </c>
      <c r="B1763" s="177" t="str">
        <f t="shared" si="54"/>
        <v>CS6E-R010-180-162</v>
      </c>
      <c r="C1763" s="177" t="str">
        <f t="shared" si="55"/>
        <v>CS6E-RS05-162-V-D</v>
      </c>
      <c r="D1763" s="177" t="s">
        <v>3591</v>
      </c>
      <c r="E1763" s="177" t="str">
        <f>VLOOKUP(H1763,通道基本信息!B:K,6,0)</f>
        <v>R</v>
      </c>
      <c r="F1763" s="177" t="str">
        <f>VLOOKUP(H1763,通道基本信息!B:K,5,0)</f>
        <v>S05</v>
      </c>
      <c r="G1763" s="177" t="str">
        <f>VLOOKUP(H1763,通道基本信息!B:K,8,0)</f>
        <v>V</v>
      </c>
      <c r="H1763" s="177" t="s">
        <v>3269</v>
      </c>
      <c r="I1763" s="177">
        <v>162</v>
      </c>
      <c r="J1763" s="177">
        <v>1.25</v>
      </c>
      <c r="K1763" s="177">
        <v>14476.25</v>
      </c>
      <c r="L1763" s="177">
        <v>14477.5</v>
      </c>
      <c r="M1763" s="177"/>
      <c r="N1763" s="177" t="s">
        <v>3592</v>
      </c>
      <c r="O1763" s="2" t="str">
        <f>VLOOKUP(H1763,通道基本信息!B:L,3,FALSE)</f>
        <v>CS6E</v>
      </c>
    </row>
    <row r="1764" s="2" customFormat="1" ht="15" hidden="1" spans="1:15">
      <c r="A1764" s="177">
        <v>1761</v>
      </c>
      <c r="B1764" s="177" t="str">
        <f t="shared" si="54"/>
        <v>CS6E-R010-180-163</v>
      </c>
      <c r="C1764" s="177" t="str">
        <f t="shared" si="55"/>
        <v>CS6E-RS05-163-V-D</v>
      </c>
      <c r="D1764" s="177" t="s">
        <v>3593</v>
      </c>
      <c r="E1764" s="177" t="str">
        <f>VLOOKUP(H1764,通道基本信息!B:K,6,0)</f>
        <v>R</v>
      </c>
      <c r="F1764" s="177" t="str">
        <f>VLOOKUP(H1764,通道基本信息!B:K,5,0)</f>
        <v>S05</v>
      </c>
      <c r="G1764" s="177" t="str">
        <f>VLOOKUP(H1764,通道基本信息!B:K,8,0)</f>
        <v>V</v>
      </c>
      <c r="H1764" s="177" t="s">
        <v>3269</v>
      </c>
      <c r="I1764" s="177">
        <v>163</v>
      </c>
      <c r="J1764" s="177">
        <v>1.25</v>
      </c>
      <c r="K1764" s="177">
        <v>14477.5</v>
      </c>
      <c r="L1764" s="177">
        <v>14478.75</v>
      </c>
      <c r="M1764" s="177"/>
      <c r="N1764" s="177" t="s">
        <v>3594</v>
      </c>
      <c r="O1764" s="2" t="str">
        <f>VLOOKUP(H1764,通道基本信息!B:L,3,FALSE)</f>
        <v>CS6E</v>
      </c>
    </row>
    <row r="1765" s="2" customFormat="1" ht="15" hidden="1" spans="1:15">
      <c r="A1765" s="177">
        <v>1762</v>
      </c>
      <c r="B1765" s="177" t="str">
        <f t="shared" si="54"/>
        <v>CS6E-R010-180-164</v>
      </c>
      <c r="C1765" s="177" t="str">
        <f t="shared" si="55"/>
        <v>CS6E-RS05-164-V-D</v>
      </c>
      <c r="D1765" s="177" t="s">
        <v>3595</v>
      </c>
      <c r="E1765" s="177" t="str">
        <f>VLOOKUP(H1765,通道基本信息!B:K,6,0)</f>
        <v>R</v>
      </c>
      <c r="F1765" s="177" t="str">
        <f>VLOOKUP(H1765,通道基本信息!B:K,5,0)</f>
        <v>S05</v>
      </c>
      <c r="G1765" s="177" t="str">
        <f>VLOOKUP(H1765,通道基本信息!B:K,8,0)</f>
        <v>V</v>
      </c>
      <c r="H1765" s="177" t="s">
        <v>3269</v>
      </c>
      <c r="I1765" s="177">
        <v>164</v>
      </c>
      <c r="J1765" s="177">
        <v>1.25</v>
      </c>
      <c r="K1765" s="177">
        <v>14478.75</v>
      </c>
      <c r="L1765" s="177">
        <v>14480</v>
      </c>
      <c r="M1765" s="177"/>
      <c r="N1765" s="177" t="s">
        <v>3596</v>
      </c>
      <c r="O1765" s="2" t="str">
        <f>VLOOKUP(H1765,通道基本信息!B:L,3,FALSE)</f>
        <v>CS6E</v>
      </c>
    </row>
    <row r="1766" s="2" customFormat="1" ht="15" hidden="1" spans="1:15">
      <c r="A1766" s="177">
        <v>1763</v>
      </c>
      <c r="B1766" s="177" t="str">
        <f t="shared" si="54"/>
        <v>CS6E-R010-180-165</v>
      </c>
      <c r="C1766" s="177" t="str">
        <f t="shared" si="55"/>
        <v>CS6E-RS05-165-V-D</v>
      </c>
      <c r="D1766" s="177" t="s">
        <v>3597</v>
      </c>
      <c r="E1766" s="177" t="str">
        <f>VLOOKUP(H1766,通道基本信息!B:K,6,0)</f>
        <v>R</v>
      </c>
      <c r="F1766" s="177" t="str">
        <f>VLOOKUP(H1766,通道基本信息!B:K,5,0)</f>
        <v>S05</v>
      </c>
      <c r="G1766" s="177" t="str">
        <f>VLOOKUP(H1766,通道基本信息!B:K,8,0)</f>
        <v>V</v>
      </c>
      <c r="H1766" s="177" t="s">
        <v>3269</v>
      </c>
      <c r="I1766" s="177">
        <v>165</v>
      </c>
      <c r="J1766" s="177">
        <v>1.25</v>
      </c>
      <c r="K1766" s="177">
        <v>14480</v>
      </c>
      <c r="L1766" s="177">
        <v>14481.25</v>
      </c>
      <c r="M1766" s="177"/>
      <c r="N1766" s="177" t="s">
        <v>3598</v>
      </c>
      <c r="O1766" s="2" t="str">
        <f>VLOOKUP(H1766,通道基本信息!B:L,3,FALSE)</f>
        <v>CS6E</v>
      </c>
    </row>
    <row r="1767" s="2" customFormat="1" ht="15" hidden="1" spans="1:15">
      <c r="A1767" s="177">
        <v>1764</v>
      </c>
      <c r="B1767" s="177" t="str">
        <f t="shared" si="54"/>
        <v>CS6E-R010-180-166</v>
      </c>
      <c r="C1767" s="177" t="str">
        <f t="shared" si="55"/>
        <v>CS6E-RS05-166-V-D</v>
      </c>
      <c r="D1767" s="177" t="s">
        <v>3599</v>
      </c>
      <c r="E1767" s="177" t="str">
        <f>VLOOKUP(H1767,通道基本信息!B:K,6,0)</f>
        <v>R</v>
      </c>
      <c r="F1767" s="177" t="str">
        <f>VLOOKUP(H1767,通道基本信息!B:K,5,0)</f>
        <v>S05</v>
      </c>
      <c r="G1767" s="177" t="str">
        <f>VLOOKUP(H1767,通道基本信息!B:K,8,0)</f>
        <v>V</v>
      </c>
      <c r="H1767" s="177" t="s">
        <v>3269</v>
      </c>
      <c r="I1767" s="177">
        <v>166</v>
      </c>
      <c r="J1767" s="177">
        <v>1.25</v>
      </c>
      <c r="K1767" s="177">
        <v>14481.25</v>
      </c>
      <c r="L1767" s="177">
        <v>14482.5</v>
      </c>
      <c r="M1767" s="177"/>
      <c r="N1767" s="177" t="s">
        <v>3600</v>
      </c>
      <c r="O1767" s="2" t="str">
        <f>VLOOKUP(H1767,通道基本信息!B:L,3,FALSE)</f>
        <v>CS6E</v>
      </c>
    </row>
    <row r="1768" s="2" customFormat="1" ht="15" hidden="1" spans="1:15">
      <c r="A1768" s="177">
        <v>1765</v>
      </c>
      <c r="B1768" s="177" t="str">
        <f t="shared" si="54"/>
        <v>CS6E-R010-180-167</v>
      </c>
      <c r="C1768" s="177" t="str">
        <f t="shared" si="55"/>
        <v>CS6E-RS05-167-V-D</v>
      </c>
      <c r="D1768" s="177" t="s">
        <v>3601</v>
      </c>
      <c r="E1768" s="177" t="str">
        <f>VLOOKUP(H1768,通道基本信息!B:K,6,0)</f>
        <v>R</v>
      </c>
      <c r="F1768" s="177" t="str">
        <f>VLOOKUP(H1768,通道基本信息!B:K,5,0)</f>
        <v>S05</v>
      </c>
      <c r="G1768" s="177" t="str">
        <f>VLOOKUP(H1768,通道基本信息!B:K,8,0)</f>
        <v>V</v>
      </c>
      <c r="H1768" s="177" t="s">
        <v>3269</v>
      </c>
      <c r="I1768" s="177">
        <v>167</v>
      </c>
      <c r="J1768" s="177">
        <v>1.25</v>
      </c>
      <c r="K1768" s="177">
        <v>14482.5</v>
      </c>
      <c r="L1768" s="177">
        <v>14483.75</v>
      </c>
      <c r="M1768" s="177"/>
      <c r="N1768" s="177" t="s">
        <v>3602</v>
      </c>
      <c r="O1768" s="2" t="str">
        <f>VLOOKUP(H1768,通道基本信息!B:L,3,FALSE)</f>
        <v>CS6E</v>
      </c>
    </row>
    <row r="1769" s="2" customFormat="1" ht="15" hidden="1" spans="1:15">
      <c r="A1769" s="177">
        <v>1766</v>
      </c>
      <c r="B1769" s="177" t="str">
        <f t="shared" si="54"/>
        <v>CS6E-R010-180-168</v>
      </c>
      <c r="C1769" s="177" t="str">
        <f t="shared" si="55"/>
        <v>CS6E-RS05-168-V-D</v>
      </c>
      <c r="D1769" s="177" t="s">
        <v>3603</v>
      </c>
      <c r="E1769" s="177" t="str">
        <f>VLOOKUP(H1769,通道基本信息!B:K,6,0)</f>
        <v>R</v>
      </c>
      <c r="F1769" s="177" t="str">
        <f>VLOOKUP(H1769,通道基本信息!B:K,5,0)</f>
        <v>S05</v>
      </c>
      <c r="G1769" s="177" t="str">
        <f>VLOOKUP(H1769,通道基本信息!B:K,8,0)</f>
        <v>V</v>
      </c>
      <c r="H1769" s="177" t="s">
        <v>3269</v>
      </c>
      <c r="I1769" s="177">
        <v>168</v>
      </c>
      <c r="J1769" s="177">
        <v>1.25</v>
      </c>
      <c r="K1769" s="177">
        <v>14483.75</v>
      </c>
      <c r="L1769" s="177">
        <v>14485</v>
      </c>
      <c r="M1769" s="177"/>
      <c r="N1769" s="177" t="s">
        <v>3604</v>
      </c>
      <c r="O1769" s="2" t="str">
        <f>VLOOKUP(H1769,通道基本信息!B:L,3,FALSE)</f>
        <v>CS6E</v>
      </c>
    </row>
    <row r="1770" s="2" customFormat="1" ht="15" hidden="1" spans="1:15">
      <c r="A1770" s="177">
        <v>1767</v>
      </c>
      <c r="B1770" s="177" t="str">
        <f t="shared" si="54"/>
        <v>CS6E-R010-180-169</v>
      </c>
      <c r="C1770" s="177" t="str">
        <f t="shared" si="55"/>
        <v>CS6E-RS05-169-V-D</v>
      </c>
      <c r="D1770" s="177" t="s">
        <v>3605</v>
      </c>
      <c r="E1770" s="177" t="str">
        <f>VLOOKUP(H1770,通道基本信息!B:K,6,0)</f>
        <v>R</v>
      </c>
      <c r="F1770" s="177" t="str">
        <f>VLOOKUP(H1770,通道基本信息!B:K,5,0)</f>
        <v>S05</v>
      </c>
      <c r="G1770" s="177" t="str">
        <f>VLOOKUP(H1770,通道基本信息!B:K,8,0)</f>
        <v>V</v>
      </c>
      <c r="H1770" s="177" t="s">
        <v>3269</v>
      </c>
      <c r="I1770" s="177">
        <v>169</v>
      </c>
      <c r="J1770" s="177">
        <v>1.25</v>
      </c>
      <c r="K1770" s="177">
        <v>14485</v>
      </c>
      <c r="L1770" s="177">
        <v>14486.25</v>
      </c>
      <c r="M1770" s="177"/>
      <c r="N1770" s="177" t="s">
        <v>3606</v>
      </c>
      <c r="O1770" s="2" t="str">
        <f>VLOOKUP(H1770,通道基本信息!B:L,3,FALSE)</f>
        <v>CS6E</v>
      </c>
    </row>
    <row r="1771" s="2" customFormat="1" ht="15" hidden="1" spans="1:15">
      <c r="A1771" s="177">
        <v>1768</v>
      </c>
      <c r="B1771" s="177" t="str">
        <f t="shared" si="54"/>
        <v>CS6E-R010-180-170</v>
      </c>
      <c r="C1771" s="177" t="str">
        <f t="shared" si="55"/>
        <v>CS6E-RS05-170-V-D</v>
      </c>
      <c r="D1771" s="177" t="s">
        <v>3607</v>
      </c>
      <c r="E1771" s="177" t="str">
        <f>VLOOKUP(H1771,通道基本信息!B:K,6,0)</f>
        <v>R</v>
      </c>
      <c r="F1771" s="177" t="str">
        <f>VLOOKUP(H1771,通道基本信息!B:K,5,0)</f>
        <v>S05</v>
      </c>
      <c r="G1771" s="177" t="str">
        <f>VLOOKUP(H1771,通道基本信息!B:K,8,0)</f>
        <v>V</v>
      </c>
      <c r="H1771" s="177" t="s">
        <v>3269</v>
      </c>
      <c r="I1771" s="177">
        <v>170</v>
      </c>
      <c r="J1771" s="177">
        <v>1.25</v>
      </c>
      <c r="K1771" s="177">
        <v>14486.25</v>
      </c>
      <c r="L1771" s="177">
        <v>14487.5</v>
      </c>
      <c r="M1771" s="177"/>
      <c r="N1771" s="177" t="s">
        <v>3608</v>
      </c>
      <c r="O1771" s="2" t="str">
        <f>VLOOKUP(H1771,通道基本信息!B:L,3,FALSE)</f>
        <v>CS6E</v>
      </c>
    </row>
    <row r="1772" s="2" customFormat="1" ht="15" hidden="1" spans="1:15">
      <c r="A1772" s="177">
        <v>1769</v>
      </c>
      <c r="B1772" s="177" t="str">
        <f t="shared" si="54"/>
        <v>CS6E-R010-180-171</v>
      </c>
      <c r="C1772" s="177" t="str">
        <f t="shared" si="55"/>
        <v>CS6E-RS05-171-V-D</v>
      </c>
      <c r="D1772" s="177" t="s">
        <v>3609</v>
      </c>
      <c r="E1772" s="177" t="str">
        <f>VLOOKUP(H1772,通道基本信息!B:K,6,0)</f>
        <v>R</v>
      </c>
      <c r="F1772" s="177" t="str">
        <f>VLOOKUP(H1772,通道基本信息!B:K,5,0)</f>
        <v>S05</v>
      </c>
      <c r="G1772" s="177" t="str">
        <f>VLOOKUP(H1772,通道基本信息!B:K,8,0)</f>
        <v>V</v>
      </c>
      <c r="H1772" s="177" t="s">
        <v>3269</v>
      </c>
      <c r="I1772" s="177">
        <v>171</v>
      </c>
      <c r="J1772" s="177">
        <v>1.25</v>
      </c>
      <c r="K1772" s="177">
        <v>14487.5</v>
      </c>
      <c r="L1772" s="177">
        <v>14488.75</v>
      </c>
      <c r="M1772" s="177"/>
      <c r="N1772" s="177" t="s">
        <v>3610</v>
      </c>
      <c r="O1772" s="2" t="str">
        <f>VLOOKUP(H1772,通道基本信息!B:L,3,FALSE)</f>
        <v>CS6E</v>
      </c>
    </row>
    <row r="1773" s="2" customFormat="1" ht="15" hidden="1" spans="1:15">
      <c r="A1773" s="177">
        <v>1770</v>
      </c>
      <c r="B1773" s="177" t="str">
        <f t="shared" si="54"/>
        <v>CS6E-R010-180-172</v>
      </c>
      <c r="C1773" s="177" t="str">
        <f t="shared" si="55"/>
        <v>CS6E-RS05-172-V-D</v>
      </c>
      <c r="D1773" s="177" t="s">
        <v>3611</v>
      </c>
      <c r="E1773" s="177" t="str">
        <f>VLOOKUP(H1773,通道基本信息!B:K,6,0)</f>
        <v>R</v>
      </c>
      <c r="F1773" s="177" t="str">
        <f>VLOOKUP(H1773,通道基本信息!B:K,5,0)</f>
        <v>S05</v>
      </c>
      <c r="G1773" s="177" t="str">
        <f>VLOOKUP(H1773,通道基本信息!B:K,8,0)</f>
        <v>V</v>
      </c>
      <c r="H1773" s="177" t="s">
        <v>3269</v>
      </c>
      <c r="I1773" s="177">
        <v>172</v>
      </c>
      <c r="J1773" s="177">
        <v>1.25</v>
      </c>
      <c r="K1773" s="177">
        <v>14488.75</v>
      </c>
      <c r="L1773" s="177">
        <v>14490</v>
      </c>
      <c r="M1773" s="177"/>
      <c r="N1773" s="177" t="s">
        <v>3612</v>
      </c>
      <c r="O1773" s="2" t="str">
        <f>VLOOKUP(H1773,通道基本信息!B:L,3,FALSE)</f>
        <v>CS6E</v>
      </c>
    </row>
    <row r="1774" s="2" customFormat="1" ht="15" hidden="1" spans="1:15">
      <c r="A1774" s="177">
        <v>1771</v>
      </c>
      <c r="B1774" s="177" t="str">
        <f t="shared" si="54"/>
        <v>CS6E-R010-180-173</v>
      </c>
      <c r="C1774" s="177" t="str">
        <f t="shared" si="55"/>
        <v>CS6E-RS05-173-V-D</v>
      </c>
      <c r="D1774" s="177" t="s">
        <v>3613</v>
      </c>
      <c r="E1774" s="177" t="str">
        <f>VLOOKUP(H1774,通道基本信息!B:K,6,0)</f>
        <v>R</v>
      </c>
      <c r="F1774" s="177" t="str">
        <f>VLOOKUP(H1774,通道基本信息!B:K,5,0)</f>
        <v>S05</v>
      </c>
      <c r="G1774" s="177" t="str">
        <f>VLOOKUP(H1774,通道基本信息!B:K,8,0)</f>
        <v>V</v>
      </c>
      <c r="H1774" s="177" t="s">
        <v>3269</v>
      </c>
      <c r="I1774" s="177">
        <v>173</v>
      </c>
      <c r="J1774" s="177">
        <v>1.25</v>
      </c>
      <c r="K1774" s="177">
        <v>14490</v>
      </c>
      <c r="L1774" s="177">
        <v>14491.25</v>
      </c>
      <c r="M1774" s="177"/>
      <c r="N1774" s="177" t="s">
        <v>3614</v>
      </c>
      <c r="O1774" s="2" t="str">
        <f>VLOOKUP(H1774,通道基本信息!B:L,3,FALSE)</f>
        <v>CS6E</v>
      </c>
    </row>
    <row r="1775" s="2" customFormat="1" ht="15" hidden="1" spans="1:15">
      <c r="A1775" s="177">
        <v>1772</v>
      </c>
      <c r="B1775" s="177" t="str">
        <f t="shared" si="54"/>
        <v>CS6E-R010-180-174</v>
      </c>
      <c r="C1775" s="177" t="str">
        <f t="shared" si="55"/>
        <v>CS6E-RS05-174-V-D</v>
      </c>
      <c r="D1775" s="177" t="s">
        <v>3615</v>
      </c>
      <c r="E1775" s="177" t="str">
        <f>VLOOKUP(H1775,通道基本信息!B:K,6,0)</f>
        <v>R</v>
      </c>
      <c r="F1775" s="177" t="str">
        <f>VLOOKUP(H1775,通道基本信息!B:K,5,0)</f>
        <v>S05</v>
      </c>
      <c r="G1775" s="177" t="str">
        <f>VLOOKUP(H1775,通道基本信息!B:K,8,0)</f>
        <v>V</v>
      </c>
      <c r="H1775" s="177" t="s">
        <v>3269</v>
      </c>
      <c r="I1775" s="177">
        <v>174</v>
      </c>
      <c r="J1775" s="177">
        <v>1.25</v>
      </c>
      <c r="K1775" s="177">
        <v>14491.25</v>
      </c>
      <c r="L1775" s="177">
        <v>14492.5</v>
      </c>
      <c r="M1775" s="177"/>
      <c r="N1775" s="177" t="s">
        <v>3616</v>
      </c>
      <c r="O1775" s="2" t="str">
        <f>VLOOKUP(H1775,通道基本信息!B:L,3,FALSE)</f>
        <v>CS6E</v>
      </c>
    </row>
    <row r="1776" s="2" customFormat="1" ht="15" hidden="1" spans="1:15">
      <c r="A1776" s="177">
        <v>1773</v>
      </c>
      <c r="B1776" s="177" t="str">
        <f t="shared" si="54"/>
        <v>CS6E-R010-180-175</v>
      </c>
      <c r="C1776" s="177" t="str">
        <f t="shared" si="55"/>
        <v>CS6E-RS05-175-V-D</v>
      </c>
      <c r="D1776" s="177" t="s">
        <v>3617</v>
      </c>
      <c r="E1776" s="177" t="str">
        <f>VLOOKUP(H1776,通道基本信息!B:K,6,0)</f>
        <v>R</v>
      </c>
      <c r="F1776" s="177" t="str">
        <f>VLOOKUP(H1776,通道基本信息!B:K,5,0)</f>
        <v>S05</v>
      </c>
      <c r="G1776" s="177" t="str">
        <f>VLOOKUP(H1776,通道基本信息!B:K,8,0)</f>
        <v>V</v>
      </c>
      <c r="H1776" s="177" t="s">
        <v>3269</v>
      </c>
      <c r="I1776" s="177">
        <v>175</v>
      </c>
      <c r="J1776" s="177">
        <v>1.25</v>
      </c>
      <c r="K1776" s="177">
        <v>14492.5</v>
      </c>
      <c r="L1776" s="177">
        <v>14493.75</v>
      </c>
      <c r="M1776" s="177"/>
      <c r="N1776" s="177" t="s">
        <v>3618</v>
      </c>
      <c r="O1776" s="2" t="str">
        <f>VLOOKUP(H1776,通道基本信息!B:L,3,FALSE)</f>
        <v>CS6E</v>
      </c>
    </row>
    <row r="1777" s="2" customFormat="1" ht="15" hidden="1" spans="1:15">
      <c r="A1777" s="177">
        <v>1774</v>
      </c>
      <c r="B1777" s="177" t="str">
        <f t="shared" si="54"/>
        <v>CS6E-R010-180-176</v>
      </c>
      <c r="C1777" s="177" t="str">
        <f t="shared" si="55"/>
        <v>CS6E-RS05-176-V-D</v>
      </c>
      <c r="D1777" s="177" t="s">
        <v>3619</v>
      </c>
      <c r="E1777" s="177" t="str">
        <f>VLOOKUP(H1777,通道基本信息!B:K,6,0)</f>
        <v>R</v>
      </c>
      <c r="F1777" s="177" t="str">
        <f>VLOOKUP(H1777,通道基本信息!B:K,5,0)</f>
        <v>S05</v>
      </c>
      <c r="G1777" s="177" t="str">
        <f>VLOOKUP(H1777,通道基本信息!B:K,8,0)</f>
        <v>V</v>
      </c>
      <c r="H1777" s="177" t="s">
        <v>3269</v>
      </c>
      <c r="I1777" s="177">
        <v>176</v>
      </c>
      <c r="J1777" s="177">
        <v>1.25</v>
      </c>
      <c r="K1777" s="177">
        <v>14493.75</v>
      </c>
      <c r="L1777" s="177">
        <v>14495</v>
      </c>
      <c r="M1777" s="177"/>
      <c r="N1777" s="177" t="s">
        <v>3620</v>
      </c>
      <c r="O1777" s="2" t="str">
        <f>VLOOKUP(H1777,通道基本信息!B:L,3,FALSE)</f>
        <v>CS6E</v>
      </c>
    </row>
    <row r="1778" s="2" customFormat="1" ht="15" hidden="1" spans="1:15">
      <c r="A1778" s="177">
        <v>1775</v>
      </c>
      <c r="B1778" s="177" t="str">
        <f t="shared" si="54"/>
        <v>CS6E-R010-180-177</v>
      </c>
      <c r="C1778" s="177" t="str">
        <f t="shared" si="55"/>
        <v>CS6E-RS05-177-V-D</v>
      </c>
      <c r="D1778" s="177" t="s">
        <v>3621</v>
      </c>
      <c r="E1778" s="177" t="str">
        <f>VLOOKUP(H1778,通道基本信息!B:K,6,0)</f>
        <v>R</v>
      </c>
      <c r="F1778" s="177" t="str">
        <f>VLOOKUP(H1778,通道基本信息!B:K,5,0)</f>
        <v>S05</v>
      </c>
      <c r="G1778" s="177" t="str">
        <f>VLOOKUP(H1778,通道基本信息!B:K,8,0)</f>
        <v>V</v>
      </c>
      <c r="H1778" s="177" t="s">
        <v>3269</v>
      </c>
      <c r="I1778" s="177">
        <v>177</v>
      </c>
      <c r="J1778" s="177">
        <v>1.25</v>
      </c>
      <c r="K1778" s="177">
        <v>14495</v>
      </c>
      <c r="L1778" s="177">
        <v>14496.25</v>
      </c>
      <c r="M1778" s="177"/>
      <c r="N1778" s="177" t="s">
        <v>3622</v>
      </c>
      <c r="O1778" s="2" t="str">
        <f>VLOOKUP(H1778,通道基本信息!B:L,3,FALSE)</f>
        <v>CS6E</v>
      </c>
    </row>
    <row r="1779" s="2" customFormat="1" ht="15" hidden="1" spans="1:15">
      <c r="A1779" s="177">
        <v>1776</v>
      </c>
      <c r="B1779" s="177" t="str">
        <f t="shared" si="54"/>
        <v>CS6E-R010-180-178</v>
      </c>
      <c r="C1779" s="177" t="str">
        <f t="shared" si="55"/>
        <v>CS6E-RS05-178-V-D</v>
      </c>
      <c r="D1779" s="177" t="s">
        <v>3623</v>
      </c>
      <c r="E1779" s="177" t="str">
        <f>VLOOKUP(H1779,通道基本信息!B:K,6,0)</f>
        <v>R</v>
      </c>
      <c r="F1779" s="177" t="str">
        <f>VLOOKUP(H1779,通道基本信息!B:K,5,0)</f>
        <v>S05</v>
      </c>
      <c r="G1779" s="177" t="str">
        <f>VLOOKUP(H1779,通道基本信息!B:K,8,0)</f>
        <v>V</v>
      </c>
      <c r="H1779" s="177" t="s">
        <v>3269</v>
      </c>
      <c r="I1779" s="177">
        <v>178</v>
      </c>
      <c r="J1779" s="177">
        <v>1.25</v>
      </c>
      <c r="K1779" s="177">
        <v>14496.25</v>
      </c>
      <c r="L1779" s="177">
        <v>14497.5</v>
      </c>
      <c r="M1779" s="177"/>
      <c r="N1779" s="177" t="s">
        <v>3624</v>
      </c>
      <c r="O1779" s="2" t="str">
        <f>VLOOKUP(H1779,通道基本信息!B:L,3,FALSE)</f>
        <v>CS6E</v>
      </c>
    </row>
    <row r="1780" s="2" customFormat="1" ht="15" hidden="1" spans="1:15">
      <c r="A1780" s="177">
        <v>1777</v>
      </c>
      <c r="B1780" s="177" t="str">
        <f t="shared" si="54"/>
        <v>CS6E-R010-180-179</v>
      </c>
      <c r="C1780" s="177" t="str">
        <f t="shared" si="55"/>
        <v>CS6E-RS05-179-V-D</v>
      </c>
      <c r="D1780" s="177" t="s">
        <v>3625</v>
      </c>
      <c r="E1780" s="177" t="str">
        <f>VLOOKUP(H1780,通道基本信息!B:K,6,0)</f>
        <v>R</v>
      </c>
      <c r="F1780" s="177" t="str">
        <f>VLOOKUP(H1780,通道基本信息!B:K,5,0)</f>
        <v>S05</v>
      </c>
      <c r="G1780" s="177" t="str">
        <f>VLOOKUP(H1780,通道基本信息!B:K,8,0)</f>
        <v>V</v>
      </c>
      <c r="H1780" s="177" t="s">
        <v>3269</v>
      </c>
      <c r="I1780" s="177">
        <v>179</v>
      </c>
      <c r="J1780" s="177">
        <v>1.25</v>
      </c>
      <c r="K1780" s="177">
        <v>14497.5</v>
      </c>
      <c r="L1780" s="177">
        <v>14498.75</v>
      </c>
      <c r="M1780" s="177"/>
      <c r="N1780" s="177" t="s">
        <v>3626</v>
      </c>
      <c r="O1780" s="2" t="str">
        <f>VLOOKUP(H1780,通道基本信息!B:L,3,FALSE)</f>
        <v>CS6E</v>
      </c>
    </row>
    <row r="1781" s="2" customFormat="1" ht="15" hidden="1" spans="1:15">
      <c r="A1781" s="177">
        <v>1778</v>
      </c>
      <c r="B1781" s="177" t="str">
        <f t="shared" si="54"/>
        <v>CS6E-R010-180-180</v>
      </c>
      <c r="C1781" s="177" t="str">
        <f t="shared" si="55"/>
        <v>CS6E-RS05-180-V-D</v>
      </c>
      <c r="D1781" s="177" t="s">
        <v>3627</v>
      </c>
      <c r="E1781" s="177" t="str">
        <f>VLOOKUP(H1781,通道基本信息!B:K,6,0)</f>
        <v>R</v>
      </c>
      <c r="F1781" s="177" t="str">
        <f>VLOOKUP(H1781,通道基本信息!B:K,5,0)</f>
        <v>S05</v>
      </c>
      <c r="G1781" s="177" t="str">
        <f>VLOOKUP(H1781,通道基本信息!B:K,8,0)</f>
        <v>V</v>
      </c>
      <c r="H1781" s="177" t="s">
        <v>3269</v>
      </c>
      <c r="I1781" s="177">
        <v>180</v>
      </c>
      <c r="J1781" s="177">
        <v>1.25</v>
      </c>
      <c r="K1781" s="177">
        <v>14498.75</v>
      </c>
      <c r="L1781" s="177">
        <v>14500</v>
      </c>
      <c r="M1781" s="177"/>
      <c r="N1781" s="177" t="s">
        <v>3628</v>
      </c>
      <c r="O1781" s="2" t="str">
        <f>VLOOKUP(H1781,通道基本信息!B:L,3,FALSE)</f>
        <v>CS6E</v>
      </c>
    </row>
    <row r="1782" s="2" customFormat="1" ht="15" hidden="1" spans="1:15">
      <c r="A1782" s="177">
        <v>1779</v>
      </c>
      <c r="B1782" s="177" t="str">
        <f t="shared" si="54"/>
        <v>CS6E-R011-1-1</v>
      </c>
      <c r="C1782" s="177" t="str">
        <f t="shared" si="55"/>
        <v>CS6E-RS06-001-H-A</v>
      </c>
      <c r="D1782" s="177" t="s">
        <v>3629</v>
      </c>
      <c r="E1782" s="177" t="str">
        <f>VLOOKUP(H1782,通道基本信息!B:K,6,0)</f>
        <v>R</v>
      </c>
      <c r="F1782" s="177" t="str">
        <f>VLOOKUP(H1782,通道基本信息!B:K,5,0)</f>
        <v>S06</v>
      </c>
      <c r="G1782" s="177" t="str">
        <f>VLOOKUP(H1782,通道基本信息!B:K,8,0)</f>
        <v>H</v>
      </c>
      <c r="H1782" s="177" t="s">
        <v>3630</v>
      </c>
      <c r="I1782" s="177">
        <v>1</v>
      </c>
      <c r="J1782" s="177">
        <v>35</v>
      </c>
      <c r="K1782" s="177">
        <v>13960</v>
      </c>
      <c r="L1782" s="177">
        <v>13995</v>
      </c>
      <c r="M1782" s="177"/>
      <c r="N1782" s="177" t="s">
        <v>3631</v>
      </c>
      <c r="O1782" s="2" t="str">
        <f>VLOOKUP(H1782,通道基本信息!B:L,3,FALSE)</f>
        <v>CS6E</v>
      </c>
    </row>
    <row r="1783" s="2" customFormat="1" ht="15" hidden="1" spans="1:15">
      <c r="A1783" s="177">
        <v>1780</v>
      </c>
      <c r="B1783" s="177" t="str">
        <f t="shared" si="54"/>
        <v>CS6E-R012-28-1</v>
      </c>
      <c r="C1783" s="177" t="str">
        <f t="shared" si="55"/>
        <v>CS6E-RS06-001-H-D</v>
      </c>
      <c r="D1783" s="177" t="s">
        <v>3632</v>
      </c>
      <c r="E1783" s="177" t="str">
        <f>VLOOKUP(H1783,通道基本信息!B:K,6,0)</f>
        <v>R</v>
      </c>
      <c r="F1783" s="177" t="str">
        <f>VLOOKUP(H1783,通道基本信息!B:K,5,0)</f>
        <v>S06</v>
      </c>
      <c r="G1783" s="177" t="str">
        <f>VLOOKUP(H1783,通道基本信息!B:K,8,0)</f>
        <v>H</v>
      </c>
      <c r="H1783" s="177" t="s">
        <v>3633</v>
      </c>
      <c r="I1783" s="177">
        <v>1</v>
      </c>
      <c r="J1783" s="177">
        <v>1.25</v>
      </c>
      <c r="K1783" s="177">
        <v>13960</v>
      </c>
      <c r="L1783" s="177">
        <v>13961.25</v>
      </c>
      <c r="M1783" s="177"/>
      <c r="N1783" s="177" t="s">
        <v>3634</v>
      </c>
      <c r="O1783" s="2" t="str">
        <f>VLOOKUP(H1783,通道基本信息!B:L,3,FALSE)</f>
        <v>CS6E</v>
      </c>
    </row>
    <row r="1784" s="2" customFormat="1" ht="15" hidden="1" spans="1:15">
      <c r="A1784" s="177">
        <v>1781</v>
      </c>
      <c r="B1784" s="177" t="str">
        <f t="shared" si="54"/>
        <v>CS6E-R012-28-2</v>
      </c>
      <c r="C1784" s="177" t="str">
        <f t="shared" si="55"/>
        <v>CS6E-RS06-002-H-D</v>
      </c>
      <c r="D1784" s="177" t="s">
        <v>3635</v>
      </c>
      <c r="E1784" s="177" t="str">
        <f>VLOOKUP(H1784,通道基本信息!B:K,6,0)</f>
        <v>R</v>
      </c>
      <c r="F1784" s="177" t="str">
        <f>VLOOKUP(H1784,通道基本信息!B:K,5,0)</f>
        <v>S06</v>
      </c>
      <c r="G1784" s="177" t="str">
        <f>VLOOKUP(H1784,通道基本信息!B:K,8,0)</f>
        <v>H</v>
      </c>
      <c r="H1784" s="177" t="s">
        <v>3633</v>
      </c>
      <c r="I1784" s="177">
        <v>2</v>
      </c>
      <c r="J1784" s="177">
        <v>1.25</v>
      </c>
      <c r="K1784" s="177">
        <v>13961.25</v>
      </c>
      <c r="L1784" s="177">
        <v>13962.5</v>
      </c>
      <c r="M1784" s="177"/>
      <c r="N1784" s="177" t="s">
        <v>3636</v>
      </c>
      <c r="O1784" s="2" t="str">
        <f>VLOOKUP(H1784,通道基本信息!B:L,3,FALSE)</f>
        <v>CS6E</v>
      </c>
    </row>
    <row r="1785" s="2" customFormat="1" ht="15" hidden="1" spans="1:15">
      <c r="A1785" s="177">
        <v>1782</v>
      </c>
      <c r="B1785" s="177" t="str">
        <f t="shared" si="54"/>
        <v>CS6E-R012-28-3</v>
      </c>
      <c r="C1785" s="177" t="str">
        <f t="shared" si="55"/>
        <v>CS6E-RS06-003-H-D</v>
      </c>
      <c r="D1785" s="177" t="s">
        <v>3637</v>
      </c>
      <c r="E1785" s="177" t="str">
        <f>VLOOKUP(H1785,通道基本信息!B:K,6,0)</f>
        <v>R</v>
      </c>
      <c r="F1785" s="177" t="str">
        <f>VLOOKUP(H1785,通道基本信息!B:K,5,0)</f>
        <v>S06</v>
      </c>
      <c r="G1785" s="177" t="str">
        <f>VLOOKUP(H1785,通道基本信息!B:K,8,0)</f>
        <v>H</v>
      </c>
      <c r="H1785" s="177" t="s">
        <v>3633</v>
      </c>
      <c r="I1785" s="177">
        <v>3</v>
      </c>
      <c r="J1785" s="177">
        <v>1.25</v>
      </c>
      <c r="K1785" s="177">
        <v>13962.5</v>
      </c>
      <c r="L1785" s="177">
        <v>13963.75</v>
      </c>
      <c r="M1785" s="177"/>
      <c r="N1785" s="177" t="s">
        <v>3638</v>
      </c>
      <c r="O1785" s="2" t="str">
        <f>VLOOKUP(H1785,通道基本信息!B:L,3,FALSE)</f>
        <v>CS6E</v>
      </c>
    </row>
    <row r="1786" s="2" customFormat="1" ht="15" hidden="1" spans="1:15">
      <c r="A1786" s="177">
        <v>1783</v>
      </c>
      <c r="B1786" s="177" t="str">
        <f t="shared" si="54"/>
        <v>CS6E-R012-28-4</v>
      </c>
      <c r="C1786" s="177" t="str">
        <f t="shared" si="55"/>
        <v>CS6E-RS06-004-H-D</v>
      </c>
      <c r="D1786" s="177" t="s">
        <v>3639</v>
      </c>
      <c r="E1786" s="177" t="str">
        <f>VLOOKUP(H1786,通道基本信息!B:K,6,0)</f>
        <v>R</v>
      </c>
      <c r="F1786" s="177" t="str">
        <f>VLOOKUP(H1786,通道基本信息!B:K,5,0)</f>
        <v>S06</v>
      </c>
      <c r="G1786" s="177" t="str">
        <f>VLOOKUP(H1786,通道基本信息!B:K,8,0)</f>
        <v>H</v>
      </c>
      <c r="H1786" s="177" t="s">
        <v>3633</v>
      </c>
      <c r="I1786" s="177">
        <v>4</v>
      </c>
      <c r="J1786" s="177">
        <v>1.25</v>
      </c>
      <c r="K1786" s="177">
        <v>13963.75</v>
      </c>
      <c r="L1786" s="177">
        <v>13965</v>
      </c>
      <c r="M1786" s="177"/>
      <c r="N1786" s="177" t="s">
        <v>3640</v>
      </c>
      <c r="O1786" s="2" t="str">
        <f>VLOOKUP(H1786,通道基本信息!B:L,3,FALSE)</f>
        <v>CS6E</v>
      </c>
    </row>
    <row r="1787" s="2" customFormat="1" ht="15" hidden="1" spans="1:15">
      <c r="A1787" s="177">
        <v>1784</v>
      </c>
      <c r="B1787" s="177" t="str">
        <f t="shared" si="54"/>
        <v>CS6E-R012-28-5</v>
      </c>
      <c r="C1787" s="177" t="str">
        <f t="shared" si="55"/>
        <v>CS6E-RS06-005-H-D</v>
      </c>
      <c r="D1787" s="177" t="s">
        <v>3641</v>
      </c>
      <c r="E1787" s="177" t="str">
        <f>VLOOKUP(H1787,通道基本信息!B:K,6,0)</f>
        <v>R</v>
      </c>
      <c r="F1787" s="177" t="str">
        <f>VLOOKUP(H1787,通道基本信息!B:K,5,0)</f>
        <v>S06</v>
      </c>
      <c r="G1787" s="177" t="str">
        <f>VLOOKUP(H1787,通道基本信息!B:K,8,0)</f>
        <v>H</v>
      </c>
      <c r="H1787" s="177" t="s">
        <v>3633</v>
      </c>
      <c r="I1787" s="177">
        <v>5</v>
      </c>
      <c r="J1787" s="177">
        <v>1.25</v>
      </c>
      <c r="K1787" s="177">
        <v>13965</v>
      </c>
      <c r="L1787" s="177">
        <v>13966.25</v>
      </c>
      <c r="M1787" s="177"/>
      <c r="N1787" s="177" t="s">
        <v>3642</v>
      </c>
      <c r="O1787" s="2" t="str">
        <f>VLOOKUP(H1787,通道基本信息!B:L,3,FALSE)</f>
        <v>CS6E</v>
      </c>
    </row>
    <row r="1788" s="2" customFormat="1" ht="15" hidden="1" spans="1:15">
      <c r="A1788" s="177">
        <v>1785</v>
      </c>
      <c r="B1788" s="177" t="str">
        <f t="shared" si="54"/>
        <v>CS6E-R012-28-6</v>
      </c>
      <c r="C1788" s="177" t="str">
        <f t="shared" si="55"/>
        <v>CS6E-RS06-006-H-D</v>
      </c>
      <c r="D1788" s="177" t="s">
        <v>3643</v>
      </c>
      <c r="E1788" s="177" t="str">
        <f>VLOOKUP(H1788,通道基本信息!B:K,6,0)</f>
        <v>R</v>
      </c>
      <c r="F1788" s="177" t="str">
        <f>VLOOKUP(H1788,通道基本信息!B:K,5,0)</f>
        <v>S06</v>
      </c>
      <c r="G1788" s="177" t="str">
        <f>VLOOKUP(H1788,通道基本信息!B:K,8,0)</f>
        <v>H</v>
      </c>
      <c r="H1788" s="177" t="s">
        <v>3633</v>
      </c>
      <c r="I1788" s="177">
        <v>6</v>
      </c>
      <c r="J1788" s="177">
        <v>1.25</v>
      </c>
      <c r="K1788" s="177">
        <v>13966.25</v>
      </c>
      <c r="L1788" s="177">
        <v>13967.5</v>
      </c>
      <c r="M1788" s="177"/>
      <c r="N1788" s="177" t="s">
        <v>3644</v>
      </c>
      <c r="O1788" s="2" t="str">
        <f>VLOOKUP(H1788,通道基本信息!B:L,3,FALSE)</f>
        <v>CS6E</v>
      </c>
    </row>
    <row r="1789" s="2" customFormat="1" ht="15" hidden="1" spans="1:15">
      <c r="A1789" s="177">
        <v>1786</v>
      </c>
      <c r="B1789" s="177" t="str">
        <f t="shared" si="54"/>
        <v>CS6E-R012-28-7</v>
      </c>
      <c r="C1789" s="177" t="str">
        <f t="shared" si="55"/>
        <v>CS6E-RS06-007-H-D</v>
      </c>
      <c r="D1789" s="177" t="s">
        <v>3645</v>
      </c>
      <c r="E1789" s="177" t="str">
        <f>VLOOKUP(H1789,通道基本信息!B:K,6,0)</f>
        <v>R</v>
      </c>
      <c r="F1789" s="177" t="str">
        <f>VLOOKUP(H1789,通道基本信息!B:K,5,0)</f>
        <v>S06</v>
      </c>
      <c r="G1789" s="177" t="str">
        <f>VLOOKUP(H1789,通道基本信息!B:K,8,0)</f>
        <v>H</v>
      </c>
      <c r="H1789" s="177" t="s">
        <v>3633</v>
      </c>
      <c r="I1789" s="177">
        <v>7</v>
      </c>
      <c r="J1789" s="177">
        <v>1.25</v>
      </c>
      <c r="K1789" s="177">
        <v>13967.5</v>
      </c>
      <c r="L1789" s="177">
        <v>13968.75</v>
      </c>
      <c r="M1789" s="177"/>
      <c r="N1789" s="177" t="s">
        <v>3646</v>
      </c>
      <c r="O1789" s="2" t="str">
        <f>VLOOKUP(H1789,通道基本信息!B:L,3,FALSE)</f>
        <v>CS6E</v>
      </c>
    </row>
    <row r="1790" s="2" customFormat="1" ht="15" hidden="1" spans="1:15">
      <c r="A1790" s="177">
        <v>1787</v>
      </c>
      <c r="B1790" s="177" t="str">
        <f t="shared" si="54"/>
        <v>CS6E-R012-28-8</v>
      </c>
      <c r="C1790" s="177" t="str">
        <f t="shared" si="55"/>
        <v>CS6E-RS06-008-H-D</v>
      </c>
      <c r="D1790" s="177" t="s">
        <v>3647</v>
      </c>
      <c r="E1790" s="177" t="str">
        <f>VLOOKUP(H1790,通道基本信息!B:K,6,0)</f>
        <v>R</v>
      </c>
      <c r="F1790" s="177" t="str">
        <f>VLOOKUP(H1790,通道基本信息!B:K,5,0)</f>
        <v>S06</v>
      </c>
      <c r="G1790" s="177" t="str">
        <f>VLOOKUP(H1790,通道基本信息!B:K,8,0)</f>
        <v>H</v>
      </c>
      <c r="H1790" s="177" t="s">
        <v>3633</v>
      </c>
      <c r="I1790" s="177">
        <v>8</v>
      </c>
      <c r="J1790" s="177">
        <v>1.25</v>
      </c>
      <c r="K1790" s="177">
        <v>13968.75</v>
      </c>
      <c r="L1790" s="177">
        <v>13970</v>
      </c>
      <c r="M1790" s="177"/>
      <c r="N1790" s="177" t="s">
        <v>3648</v>
      </c>
      <c r="O1790" s="2" t="str">
        <f>VLOOKUP(H1790,通道基本信息!B:L,3,FALSE)</f>
        <v>CS6E</v>
      </c>
    </row>
    <row r="1791" s="2" customFormat="1" ht="15" hidden="1" spans="1:15">
      <c r="A1791" s="177">
        <v>1788</v>
      </c>
      <c r="B1791" s="177" t="str">
        <f t="shared" si="54"/>
        <v>CS6E-R012-28-9</v>
      </c>
      <c r="C1791" s="177" t="str">
        <f t="shared" si="55"/>
        <v>CS6E-RS06-009-H-D</v>
      </c>
      <c r="D1791" s="177" t="s">
        <v>3649</v>
      </c>
      <c r="E1791" s="177" t="str">
        <f>VLOOKUP(H1791,通道基本信息!B:K,6,0)</f>
        <v>R</v>
      </c>
      <c r="F1791" s="177" t="str">
        <f>VLOOKUP(H1791,通道基本信息!B:K,5,0)</f>
        <v>S06</v>
      </c>
      <c r="G1791" s="177" t="str">
        <f>VLOOKUP(H1791,通道基本信息!B:K,8,0)</f>
        <v>H</v>
      </c>
      <c r="H1791" s="177" t="s">
        <v>3633</v>
      </c>
      <c r="I1791" s="177">
        <v>9</v>
      </c>
      <c r="J1791" s="177">
        <v>1.25</v>
      </c>
      <c r="K1791" s="177">
        <v>13970</v>
      </c>
      <c r="L1791" s="177">
        <v>13971.25</v>
      </c>
      <c r="M1791" s="177"/>
      <c r="N1791" s="177" t="s">
        <v>3650</v>
      </c>
      <c r="O1791" s="2" t="str">
        <f>VLOOKUP(H1791,通道基本信息!B:L,3,FALSE)</f>
        <v>CS6E</v>
      </c>
    </row>
    <row r="1792" s="2" customFormat="1" ht="15" hidden="1" spans="1:15">
      <c r="A1792" s="177">
        <v>1789</v>
      </c>
      <c r="B1792" s="177" t="str">
        <f t="shared" si="54"/>
        <v>CS6E-R012-28-10</v>
      </c>
      <c r="C1792" s="177" t="str">
        <f t="shared" si="55"/>
        <v>CS6E-RS06-010-H-D</v>
      </c>
      <c r="D1792" s="177" t="s">
        <v>3651</v>
      </c>
      <c r="E1792" s="177" t="str">
        <f>VLOOKUP(H1792,通道基本信息!B:K,6,0)</f>
        <v>R</v>
      </c>
      <c r="F1792" s="177" t="str">
        <f>VLOOKUP(H1792,通道基本信息!B:K,5,0)</f>
        <v>S06</v>
      </c>
      <c r="G1792" s="177" t="str">
        <f>VLOOKUP(H1792,通道基本信息!B:K,8,0)</f>
        <v>H</v>
      </c>
      <c r="H1792" s="177" t="s">
        <v>3633</v>
      </c>
      <c r="I1792" s="177">
        <v>10</v>
      </c>
      <c r="J1792" s="177">
        <v>1.25</v>
      </c>
      <c r="K1792" s="177">
        <v>13971.25</v>
      </c>
      <c r="L1792" s="177">
        <v>13972.5</v>
      </c>
      <c r="M1792" s="177"/>
      <c r="N1792" s="177" t="s">
        <v>3652</v>
      </c>
      <c r="O1792" s="2" t="str">
        <f>VLOOKUP(H1792,通道基本信息!B:L,3,FALSE)</f>
        <v>CS6E</v>
      </c>
    </row>
    <row r="1793" s="2" customFormat="1" ht="15" hidden="1" spans="1:15">
      <c r="A1793" s="177">
        <v>1790</v>
      </c>
      <c r="B1793" s="177" t="str">
        <f t="shared" ref="B1793:B1856" si="56">H1793&amp;"-"&amp;I1793</f>
        <v>CS6E-R012-28-11</v>
      </c>
      <c r="C1793" s="177" t="str">
        <f t="shared" si="55"/>
        <v>CS6E-RS06-011-H-D</v>
      </c>
      <c r="D1793" s="177" t="s">
        <v>3653</v>
      </c>
      <c r="E1793" s="177" t="str">
        <f>VLOOKUP(H1793,通道基本信息!B:K,6,0)</f>
        <v>R</v>
      </c>
      <c r="F1793" s="177" t="str">
        <f>VLOOKUP(H1793,通道基本信息!B:K,5,0)</f>
        <v>S06</v>
      </c>
      <c r="G1793" s="177" t="str">
        <f>VLOOKUP(H1793,通道基本信息!B:K,8,0)</f>
        <v>H</v>
      </c>
      <c r="H1793" s="177" t="s">
        <v>3633</v>
      </c>
      <c r="I1793" s="177">
        <v>11</v>
      </c>
      <c r="J1793" s="177">
        <v>1.25</v>
      </c>
      <c r="K1793" s="177">
        <v>13972.5</v>
      </c>
      <c r="L1793" s="177">
        <v>13973.75</v>
      </c>
      <c r="M1793" s="177"/>
      <c r="N1793" s="177" t="s">
        <v>3654</v>
      </c>
      <c r="O1793" s="2" t="str">
        <f>VLOOKUP(H1793,通道基本信息!B:L,3,FALSE)</f>
        <v>CS6E</v>
      </c>
    </row>
    <row r="1794" s="2" customFormat="1" ht="15" hidden="1" spans="1:15">
      <c r="A1794" s="177">
        <v>1791</v>
      </c>
      <c r="B1794" s="177" t="str">
        <f t="shared" si="56"/>
        <v>CS6E-R012-28-12</v>
      </c>
      <c r="C1794" s="177" t="str">
        <f t="shared" si="55"/>
        <v>CS6E-RS06-012-H-D</v>
      </c>
      <c r="D1794" s="177" t="s">
        <v>3655</v>
      </c>
      <c r="E1794" s="177" t="str">
        <f>VLOOKUP(H1794,通道基本信息!B:K,6,0)</f>
        <v>R</v>
      </c>
      <c r="F1794" s="177" t="str">
        <f>VLOOKUP(H1794,通道基本信息!B:K,5,0)</f>
        <v>S06</v>
      </c>
      <c r="G1794" s="177" t="str">
        <f>VLOOKUP(H1794,通道基本信息!B:K,8,0)</f>
        <v>H</v>
      </c>
      <c r="H1794" s="177" t="s">
        <v>3633</v>
      </c>
      <c r="I1794" s="177">
        <v>12</v>
      </c>
      <c r="J1794" s="177">
        <v>1.25</v>
      </c>
      <c r="K1794" s="177">
        <v>13973.75</v>
      </c>
      <c r="L1794" s="177">
        <v>13975</v>
      </c>
      <c r="M1794" s="177"/>
      <c r="N1794" s="177" t="s">
        <v>3656</v>
      </c>
      <c r="O1794" s="2" t="str">
        <f>VLOOKUP(H1794,通道基本信息!B:L,3,FALSE)</f>
        <v>CS6E</v>
      </c>
    </row>
    <row r="1795" s="2" customFormat="1" ht="15" hidden="1" spans="1:15">
      <c r="A1795" s="177">
        <v>1792</v>
      </c>
      <c r="B1795" s="177" t="str">
        <f t="shared" si="56"/>
        <v>CS6E-R012-28-13</v>
      </c>
      <c r="C1795" s="177" t="str">
        <f t="shared" si="55"/>
        <v>CS6E-RS06-013-H-D</v>
      </c>
      <c r="D1795" s="177" t="s">
        <v>3657</v>
      </c>
      <c r="E1795" s="177" t="str">
        <f>VLOOKUP(H1795,通道基本信息!B:K,6,0)</f>
        <v>R</v>
      </c>
      <c r="F1795" s="177" t="str">
        <f>VLOOKUP(H1795,通道基本信息!B:K,5,0)</f>
        <v>S06</v>
      </c>
      <c r="G1795" s="177" t="str">
        <f>VLOOKUP(H1795,通道基本信息!B:K,8,0)</f>
        <v>H</v>
      </c>
      <c r="H1795" s="177" t="s">
        <v>3633</v>
      </c>
      <c r="I1795" s="177">
        <v>13</v>
      </c>
      <c r="J1795" s="177">
        <v>1.25</v>
      </c>
      <c r="K1795" s="177">
        <v>13975</v>
      </c>
      <c r="L1795" s="177">
        <v>13976.25</v>
      </c>
      <c r="M1795" s="177"/>
      <c r="N1795" s="177" t="s">
        <v>3658</v>
      </c>
      <c r="O1795" s="2" t="str">
        <f>VLOOKUP(H1795,通道基本信息!B:L,3,FALSE)</f>
        <v>CS6E</v>
      </c>
    </row>
    <row r="1796" s="2" customFormat="1" ht="15" hidden="1" spans="1:15">
      <c r="A1796" s="177">
        <v>1793</v>
      </c>
      <c r="B1796" s="177" t="str">
        <f t="shared" si="56"/>
        <v>CS6E-R012-28-14</v>
      </c>
      <c r="C1796" s="177" t="str">
        <f t="shared" ref="C1796:C1859" si="57">O1796&amp;"-"&amp;D1796</f>
        <v>CS6E-RS06-014-H-D</v>
      </c>
      <c r="D1796" s="177" t="s">
        <v>3659</v>
      </c>
      <c r="E1796" s="177" t="str">
        <f>VLOOKUP(H1796,通道基本信息!B:K,6,0)</f>
        <v>R</v>
      </c>
      <c r="F1796" s="177" t="str">
        <f>VLOOKUP(H1796,通道基本信息!B:K,5,0)</f>
        <v>S06</v>
      </c>
      <c r="G1796" s="177" t="str">
        <f>VLOOKUP(H1796,通道基本信息!B:K,8,0)</f>
        <v>H</v>
      </c>
      <c r="H1796" s="177" t="s">
        <v>3633</v>
      </c>
      <c r="I1796" s="177">
        <v>14</v>
      </c>
      <c r="J1796" s="177">
        <v>1.25</v>
      </c>
      <c r="K1796" s="177">
        <v>13976.25</v>
      </c>
      <c r="L1796" s="177">
        <v>13977.5</v>
      </c>
      <c r="M1796" s="177"/>
      <c r="N1796" s="177" t="s">
        <v>3660</v>
      </c>
      <c r="O1796" s="2" t="str">
        <f>VLOOKUP(H1796,通道基本信息!B:L,3,FALSE)</f>
        <v>CS6E</v>
      </c>
    </row>
    <row r="1797" s="2" customFormat="1" ht="15" hidden="1" spans="1:15">
      <c r="A1797" s="177">
        <v>1794</v>
      </c>
      <c r="B1797" s="177" t="str">
        <f t="shared" si="56"/>
        <v>CS6E-R012-28-15</v>
      </c>
      <c r="C1797" s="177" t="str">
        <f t="shared" si="57"/>
        <v>CS6E-RS06-015-H-D</v>
      </c>
      <c r="D1797" s="177" t="s">
        <v>3661</v>
      </c>
      <c r="E1797" s="177" t="str">
        <f>VLOOKUP(H1797,通道基本信息!B:K,6,0)</f>
        <v>R</v>
      </c>
      <c r="F1797" s="177" t="str">
        <f>VLOOKUP(H1797,通道基本信息!B:K,5,0)</f>
        <v>S06</v>
      </c>
      <c r="G1797" s="177" t="str">
        <f>VLOOKUP(H1797,通道基本信息!B:K,8,0)</f>
        <v>H</v>
      </c>
      <c r="H1797" s="177" t="s">
        <v>3633</v>
      </c>
      <c r="I1797" s="177">
        <v>15</v>
      </c>
      <c r="J1797" s="177">
        <v>1.25</v>
      </c>
      <c r="K1797" s="177">
        <v>13977.5</v>
      </c>
      <c r="L1797" s="177">
        <v>13978.75</v>
      </c>
      <c r="M1797" s="177"/>
      <c r="N1797" s="177" t="s">
        <v>3662</v>
      </c>
      <c r="O1797" s="2" t="str">
        <f>VLOOKUP(H1797,通道基本信息!B:L,3,FALSE)</f>
        <v>CS6E</v>
      </c>
    </row>
    <row r="1798" s="2" customFormat="1" ht="15" hidden="1" spans="1:15">
      <c r="A1798" s="177">
        <v>1795</v>
      </c>
      <c r="B1798" s="177" t="str">
        <f t="shared" si="56"/>
        <v>CS6E-R012-28-16</v>
      </c>
      <c r="C1798" s="177" t="str">
        <f t="shared" si="57"/>
        <v>CS6E-RS06-016-H-D</v>
      </c>
      <c r="D1798" s="177" t="s">
        <v>3663</v>
      </c>
      <c r="E1798" s="177" t="str">
        <f>VLOOKUP(H1798,通道基本信息!B:K,6,0)</f>
        <v>R</v>
      </c>
      <c r="F1798" s="177" t="str">
        <f>VLOOKUP(H1798,通道基本信息!B:K,5,0)</f>
        <v>S06</v>
      </c>
      <c r="G1798" s="177" t="str">
        <f>VLOOKUP(H1798,通道基本信息!B:K,8,0)</f>
        <v>H</v>
      </c>
      <c r="H1798" s="177" t="s">
        <v>3633</v>
      </c>
      <c r="I1798" s="177">
        <v>16</v>
      </c>
      <c r="J1798" s="177">
        <v>1.25</v>
      </c>
      <c r="K1798" s="177">
        <v>13978.75</v>
      </c>
      <c r="L1798" s="177">
        <v>13980</v>
      </c>
      <c r="M1798" s="177"/>
      <c r="N1798" s="177" t="s">
        <v>3664</v>
      </c>
      <c r="O1798" s="2" t="str">
        <f>VLOOKUP(H1798,通道基本信息!B:L,3,FALSE)</f>
        <v>CS6E</v>
      </c>
    </row>
    <row r="1799" s="2" customFormat="1" ht="15" hidden="1" spans="1:15">
      <c r="A1799" s="177">
        <v>1796</v>
      </c>
      <c r="B1799" s="177" t="str">
        <f t="shared" si="56"/>
        <v>CS6E-R012-28-17</v>
      </c>
      <c r="C1799" s="177" t="str">
        <f t="shared" si="57"/>
        <v>CS6E-RS06-017-H-D</v>
      </c>
      <c r="D1799" s="177" t="s">
        <v>3665</v>
      </c>
      <c r="E1799" s="177" t="str">
        <f>VLOOKUP(H1799,通道基本信息!B:K,6,0)</f>
        <v>R</v>
      </c>
      <c r="F1799" s="177" t="str">
        <f>VLOOKUP(H1799,通道基本信息!B:K,5,0)</f>
        <v>S06</v>
      </c>
      <c r="G1799" s="177" t="str">
        <f>VLOOKUP(H1799,通道基本信息!B:K,8,0)</f>
        <v>H</v>
      </c>
      <c r="H1799" s="177" t="s">
        <v>3633</v>
      </c>
      <c r="I1799" s="177">
        <v>17</v>
      </c>
      <c r="J1799" s="177">
        <v>1.25</v>
      </c>
      <c r="K1799" s="177">
        <v>13980</v>
      </c>
      <c r="L1799" s="177">
        <v>13981.25</v>
      </c>
      <c r="M1799" s="177"/>
      <c r="N1799" s="177" t="s">
        <v>3666</v>
      </c>
      <c r="O1799" s="2" t="str">
        <f>VLOOKUP(H1799,通道基本信息!B:L,3,FALSE)</f>
        <v>CS6E</v>
      </c>
    </row>
    <row r="1800" s="2" customFormat="1" ht="15" hidden="1" spans="1:15">
      <c r="A1800" s="177">
        <v>1797</v>
      </c>
      <c r="B1800" s="177" t="str">
        <f t="shared" si="56"/>
        <v>CS6E-R012-28-18</v>
      </c>
      <c r="C1800" s="177" t="str">
        <f t="shared" si="57"/>
        <v>CS6E-RS06-018-H-D</v>
      </c>
      <c r="D1800" s="177" t="s">
        <v>3667</v>
      </c>
      <c r="E1800" s="177" t="str">
        <f>VLOOKUP(H1800,通道基本信息!B:K,6,0)</f>
        <v>R</v>
      </c>
      <c r="F1800" s="177" t="str">
        <f>VLOOKUP(H1800,通道基本信息!B:K,5,0)</f>
        <v>S06</v>
      </c>
      <c r="G1800" s="177" t="str">
        <f>VLOOKUP(H1800,通道基本信息!B:K,8,0)</f>
        <v>H</v>
      </c>
      <c r="H1800" s="177" t="s">
        <v>3633</v>
      </c>
      <c r="I1800" s="177">
        <v>18</v>
      </c>
      <c r="J1800" s="177">
        <v>1.25</v>
      </c>
      <c r="K1800" s="177">
        <v>13981.25</v>
      </c>
      <c r="L1800" s="177">
        <v>13982.5</v>
      </c>
      <c r="M1800" s="177"/>
      <c r="N1800" s="177" t="s">
        <v>3668</v>
      </c>
      <c r="O1800" s="2" t="str">
        <f>VLOOKUP(H1800,通道基本信息!B:L,3,FALSE)</f>
        <v>CS6E</v>
      </c>
    </row>
    <row r="1801" s="2" customFormat="1" ht="15" hidden="1" spans="1:15">
      <c r="A1801" s="177">
        <v>1798</v>
      </c>
      <c r="B1801" s="177" t="str">
        <f t="shared" si="56"/>
        <v>CS6E-R012-28-19</v>
      </c>
      <c r="C1801" s="177" t="str">
        <f t="shared" si="57"/>
        <v>CS6E-RS06-019-H-D</v>
      </c>
      <c r="D1801" s="177" t="s">
        <v>3669</v>
      </c>
      <c r="E1801" s="177" t="str">
        <f>VLOOKUP(H1801,通道基本信息!B:K,6,0)</f>
        <v>R</v>
      </c>
      <c r="F1801" s="177" t="str">
        <f>VLOOKUP(H1801,通道基本信息!B:K,5,0)</f>
        <v>S06</v>
      </c>
      <c r="G1801" s="177" t="str">
        <f>VLOOKUP(H1801,通道基本信息!B:K,8,0)</f>
        <v>H</v>
      </c>
      <c r="H1801" s="177" t="s">
        <v>3633</v>
      </c>
      <c r="I1801" s="177">
        <v>19</v>
      </c>
      <c r="J1801" s="177">
        <v>1.25</v>
      </c>
      <c r="K1801" s="177">
        <v>13982.5</v>
      </c>
      <c r="L1801" s="177">
        <v>13983.75</v>
      </c>
      <c r="M1801" s="177"/>
      <c r="N1801" s="177" t="s">
        <v>3670</v>
      </c>
      <c r="O1801" s="2" t="str">
        <f>VLOOKUP(H1801,通道基本信息!B:L,3,FALSE)</f>
        <v>CS6E</v>
      </c>
    </row>
    <row r="1802" s="2" customFormat="1" ht="15" hidden="1" spans="1:15">
      <c r="A1802" s="177">
        <v>1799</v>
      </c>
      <c r="B1802" s="177" t="str">
        <f t="shared" si="56"/>
        <v>CS6E-R012-28-20</v>
      </c>
      <c r="C1802" s="177" t="str">
        <f t="shared" si="57"/>
        <v>CS6E-RS06-020-H-D</v>
      </c>
      <c r="D1802" s="177" t="s">
        <v>3671</v>
      </c>
      <c r="E1802" s="177" t="str">
        <f>VLOOKUP(H1802,通道基本信息!B:K,6,0)</f>
        <v>R</v>
      </c>
      <c r="F1802" s="177" t="str">
        <f>VLOOKUP(H1802,通道基本信息!B:K,5,0)</f>
        <v>S06</v>
      </c>
      <c r="G1802" s="177" t="str">
        <f>VLOOKUP(H1802,通道基本信息!B:K,8,0)</f>
        <v>H</v>
      </c>
      <c r="H1802" s="177" t="s">
        <v>3633</v>
      </c>
      <c r="I1802" s="177">
        <v>20</v>
      </c>
      <c r="J1802" s="177">
        <v>1.25</v>
      </c>
      <c r="K1802" s="177">
        <v>13983.75</v>
      </c>
      <c r="L1802" s="177">
        <v>13985</v>
      </c>
      <c r="M1802" s="177"/>
      <c r="N1802" s="177" t="s">
        <v>3672</v>
      </c>
      <c r="O1802" s="2" t="str">
        <f>VLOOKUP(H1802,通道基本信息!B:L,3,FALSE)</f>
        <v>CS6E</v>
      </c>
    </row>
    <row r="1803" s="2" customFormat="1" ht="15" hidden="1" spans="1:15">
      <c r="A1803" s="177">
        <v>1800</v>
      </c>
      <c r="B1803" s="177" t="str">
        <f t="shared" si="56"/>
        <v>CS6E-R012-28-21</v>
      </c>
      <c r="C1803" s="177" t="str">
        <f t="shared" si="57"/>
        <v>CS6E-RS06-021-H-D</v>
      </c>
      <c r="D1803" s="177" t="s">
        <v>3673</v>
      </c>
      <c r="E1803" s="177" t="str">
        <f>VLOOKUP(H1803,通道基本信息!B:K,6,0)</f>
        <v>R</v>
      </c>
      <c r="F1803" s="177" t="str">
        <f>VLOOKUP(H1803,通道基本信息!B:K,5,0)</f>
        <v>S06</v>
      </c>
      <c r="G1803" s="177" t="str">
        <f>VLOOKUP(H1803,通道基本信息!B:K,8,0)</f>
        <v>H</v>
      </c>
      <c r="H1803" s="177" t="s">
        <v>3633</v>
      </c>
      <c r="I1803" s="177">
        <v>21</v>
      </c>
      <c r="J1803" s="177">
        <v>1.25</v>
      </c>
      <c r="K1803" s="177">
        <v>13985</v>
      </c>
      <c r="L1803" s="177">
        <v>13986.25</v>
      </c>
      <c r="M1803" s="177"/>
      <c r="N1803" s="177" t="s">
        <v>3674</v>
      </c>
      <c r="O1803" s="2" t="str">
        <f>VLOOKUP(H1803,通道基本信息!B:L,3,FALSE)</f>
        <v>CS6E</v>
      </c>
    </row>
    <row r="1804" s="2" customFormat="1" ht="15" hidden="1" spans="1:15">
      <c r="A1804" s="177">
        <v>1801</v>
      </c>
      <c r="B1804" s="177" t="str">
        <f t="shared" si="56"/>
        <v>CS6E-R012-28-22</v>
      </c>
      <c r="C1804" s="177" t="str">
        <f t="shared" si="57"/>
        <v>CS6E-RS06-022-H-D</v>
      </c>
      <c r="D1804" s="177" t="s">
        <v>3675</v>
      </c>
      <c r="E1804" s="177" t="str">
        <f>VLOOKUP(H1804,通道基本信息!B:K,6,0)</f>
        <v>R</v>
      </c>
      <c r="F1804" s="177" t="str">
        <f>VLOOKUP(H1804,通道基本信息!B:K,5,0)</f>
        <v>S06</v>
      </c>
      <c r="G1804" s="177" t="str">
        <f>VLOOKUP(H1804,通道基本信息!B:K,8,0)</f>
        <v>H</v>
      </c>
      <c r="H1804" s="177" t="s">
        <v>3633</v>
      </c>
      <c r="I1804" s="177">
        <v>22</v>
      </c>
      <c r="J1804" s="177">
        <v>1.25</v>
      </c>
      <c r="K1804" s="177">
        <v>13986.25</v>
      </c>
      <c r="L1804" s="177">
        <v>13987.5</v>
      </c>
      <c r="M1804" s="177"/>
      <c r="N1804" s="177" t="s">
        <v>3676</v>
      </c>
      <c r="O1804" s="2" t="str">
        <f>VLOOKUP(H1804,通道基本信息!B:L,3,FALSE)</f>
        <v>CS6E</v>
      </c>
    </row>
    <row r="1805" s="2" customFormat="1" ht="15" hidden="1" spans="1:15">
      <c r="A1805" s="177">
        <v>1802</v>
      </c>
      <c r="B1805" s="177" t="str">
        <f t="shared" si="56"/>
        <v>CS6E-R012-28-23</v>
      </c>
      <c r="C1805" s="177" t="str">
        <f t="shared" si="57"/>
        <v>CS6E-RS06-023-H-D</v>
      </c>
      <c r="D1805" s="177" t="s">
        <v>3677</v>
      </c>
      <c r="E1805" s="177" t="str">
        <f>VLOOKUP(H1805,通道基本信息!B:K,6,0)</f>
        <v>R</v>
      </c>
      <c r="F1805" s="177" t="str">
        <f>VLOOKUP(H1805,通道基本信息!B:K,5,0)</f>
        <v>S06</v>
      </c>
      <c r="G1805" s="177" t="str">
        <f>VLOOKUP(H1805,通道基本信息!B:K,8,0)</f>
        <v>H</v>
      </c>
      <c r="H1805" s="177" t="s">
        <v>3633</v>
      </c>
      <c r="I1805" s="177">
        <v>23</v>
      </c>
      <c r="J1805" s="177">
        <v>1.25</v>
      </c>
      <c r="K1805" s="177">
        <v>13987.5</v>
      </c>
      <c r="L1805" s="177">
        <v>13988.75</v>
      </c>
      <c r="M1805" s="177"/>
      <c r="N1805" s="177" t="s">
        <v>3678</v>
      </c>
      <c r="O1805" s="2" t="str">
        <f>VLOOKUP(H1805,通道基本信息!B:L,3,FALSE)</f>
        <v>CS6E</v>
      </c>
    </row>
    <row r="1806" s="2" customFormat="1" ht="15" hidden="1" spans="1:15">
      <c r="A1806" s="177">
        <v>1803</v>
      </c>
      <c r="B1806" s="177" t="str">
        <f t="shared" si="56"/>
        <v>CS6E-R012-28-24</v>
      </c>
      <c r="C1806" s="177" t="str">
        <f t="shared" si="57"/>
        <v>CS6E-RS06-024-H-D</v>
      </c>
      <c r="D1806" s="177" t="s">
        <v>3679</v>
      </c>
      <c r="E1806" s="177" t="str">
        <f>VLOOKUP(H1806,通道基本信息!B:K,6,0)</f>
        <v>R</v>
      </c>
      <c r="F1806" s="177" t="str">
        <f>VLOOKUP(H1806,通道基本信息!B:K,5,0)</f>
        <v>S06</v>
      </c>
      <c r="G1806" s="177" t="str">
        <f>VLOOKUP(H1806,通道基本信息!B:K,8,0)</f>
        <v>H</v>
      </c>
      <c r="H1806" s="177" t="s">
        <v>3633</v>
      </c>
      <c r="I1806" s="177">
        <v>24</v>
      </c>
      <c r="J1806" s="177">
        <v>1.25</v>
      </c>
      <c r="K1806" s="177">
        <v>13988.75</v>
      </c>
      <c r="L1806" s="177">
        <v>13990</v>
      </c>
      <c r="M1806" s="177"/>
      <c r="N1806" s="177" t="s">
        <v>3680</v>
      </c>
      <c r="O1806" s="2" t="str">
        <f>VLOOKUP(H1806,通道基本信息!B:L,3,FALSE)</f>
        <v>CS6E</v>
      </c>
    </row>
    <row r="1807" s="2" customFormat="1" ht="15" hidden="1" spans="1:15">
      <c r="A1807" s="177">
        <v>1804</v>
      </c>
      <c r="B1807" s="177" t="str">
        <f t="shared" si="56"/>
        <v>CS6E-R012-28-25</v>
      </c>
      <c r="C1807" s="177" t="str">
        <f t="shared" si="57"/>
        <v>CS6E-RS06-025-H-D</v>
      </c>
      <c r="D1807" s="177" t="s">
        <v>3681</v>
      </c>
      <c r="E1807" s="177" t="str">
        <f>VLOOKUP(H1807,通道基本信息!B:K,6,0)</f>
        <v>R</v>
      </c>
      <c r="F1807" s="177" t="str">
        <f>VLOOKUP(H1807,通道基本信息!B:K,5,0)</f>
        <v>S06</v>
      </c>
      <c r="G1807" s="177" t="str">
        <f>VLOOKUP(H1807,通道基本信息!B:K,8,0)</f>
        <v>H</v>
      </c>
      <c r="H1807" s="177" t="s">
        <v>3633</v>
      </c>
      <c r="I1807" s="177">
        <v>25</v>
      </c>
      <c r="J1807" s="177">
        <v>1.25</v>
      </c>
      <c r="K1807" s="177">
        <v>13990</v>
      </c>
      <c r="L1807" s="177">
        <v>13991.25</v>
      </c>
      <c r="M1807" s="177"/>
      <c r="N1807" s="177" t="s">
        <v>3682</v>
      </c>
      <c r="O1807" s="2" t="str">
        <f>VLOOKUP(H1807,通道基本信息!B:L,3,FALSE)</f>
        <v>CS6E</v>
      </c>
    </row>
    <row r="1808" s="2" customFormat="1" ht="15" hidden="1" spans="1:15">
      <c r="A1808" s="177">
        <v>1805</v>
      </c>
      <c r="B1808" s="177" t="str">
        <f t="shared" si="56"/>
        <v>CS6E-R012-28-26</v>
      </c>
      <c r="C1808" s="177" t="str">
        <f t="shared" si="57"/>
        <v>CS6E-RS06-026-H-D</v>
      </c>
      <c r="D1808" s="177" t="s">
        <v>3683</v>
      </c>
      <c r="E1808" s="177" t="str">
        <f>VLOOKUP(H1808,通道基本信息!B:K,6,0)</f>
        <v>R</v>
      </c>
      <c r="F1808" s="177" t="str">
        <f>VLOOKUP(H1808,通道基本信息!B:K,5,0)</f>
        <v>S06</v>
      </c>
      <c r="G1808" s="177" t="str">
        <f>VLOOKUP(H1808,通道基本信息!B:K,8,0)</f>
        <v>H</v>
      </c>
      <c r="H1808" s="177" t="s">
        <v>3633</v>
      </c>
      <c r="I1808" s="177">
        <v>26</v>
      </c>
      <c r="J1808" s="177">
        <v>1.25</v>
      </c>
      <c r="K1808" s="177">
        <v>13991.25</v>
      </c>
      <c r="L1808" s="177">
        <v>13992.5</v>
      </c>
      <c r="M1808" s="177"/>
      <c r="N1808" s="177" t="s">
        <v>3684</v>
      </c>
      <c r="O1808" s="2" t="str">
        <f>VLOOKUP(H1808,通道基本信息!B:L,3,FALSE)</f>
        <v>CS6E</v>
      </c>
    </row>
    <row r="1809" s="2" customFormat="1" ht="15" hidden="1" spans="1:15">
      <c r="A1809" s="177">
        <v>1806</v>
      </c>
      <c r="B1809" s="177" t="str">
        <f t="shared" si="56"/>
        <v>CS6E-R012-28-27</v>
      </c>
      <c r="C1809" s="177" t="str">
        <f t="shared" si="57"/>
        <v>CS6E-RS06-027-H-D</v>
      </c>
      <c r="D1809" s="177" t="s">
        <v>3685</v>
      </c>
      <c r="E1809" s="177" t="str">
        <f>VLOOKUP(H1809,通道基本信息!B:K,6,0)</f>
        <v>R</v>
      </c>
      <c r="F1809" s="177" t="str">
        <f>VLOOKUP(H1809,通道基本信息!B:K,5,0)</f>
        <v>S06</v>
      </c>
      <c r="G1809" s="177" t="str">
        <f>VLOOKUP(H1809,通道基本信息!B:K,8,0)</f>
        <v>H</v>
      </c>
      <c r="H1809" s="177" t="s">
        <v>3633</v>
      </c>
      <c r="I1809" s="177">
        <v>27</v>
      </c>
      <c r="J1809" s="177">
        <v>1.25</v>
      </c>
      <c r="K1809" s="177">
        <v>13992.5</v>
      </c>
      <c r="L1809" s="177">
        <v>13993.75</v>
      </c>
      <c r="M1809" s="177"/>
      <c r="N1809" s="177" t="s">
        <v>3686</v>
      </c>
      <c r="O1809" s="2" t="str">
        <f>VLOOKUP(H1809,通道基本信息!B:L,3,FALSE)</f>
        <v>CS6E</v>
      </c>
    </row>
    <row r="1810" s="2" customFormat="1" ht="15" hidden="1" spans="1:15">
      <c r="A1810" s="177">
        <v>1807</v>
      </c>
      <c r="B1810" s="177" t="str">
        <f t="shared" si="56"/>
        <v>CS6E-R012-28-28</v>
      </c>
      <c r="C1810" s="177" t="str">
        <f t="shared" si="57"/>
        <v>CS6E-RS06-028-H-D</v>
      </c>
      <c r="D1810" s="177" t="s">
        <v>3687</v>
      </c>
      <c r="E1810" s="177" t="str">
        <f>VLOOKUP(H1810,通道基本信息!B:K,6,0)</f>
        <v>R</v>
      </c>
      <c r="F1810" s="177" t="str">
        <f>VLOOKUP(H1810,通道基本信息!B:K,5,0)</f>
        <v>S06</v>
      </c>
      <c r="G1810" s="177" t="str">
        <f>VLOOKUP(H1810,通道基本信息!B:K,8,0)</f>
        <v>H</v>
      </c>
      <c r="H1810" s="177" t="s">
        <v>3633</v>
      </c>
      <c r="I1810" s="177">
        <v>28</v>
      </c>
      <c r="J1810" s="177">
        <v>1.25</v>
      </c>
      <c r="K1810" s="177">
        <v>13993.75</v>
      </c>
      <c r="L1810" s="177">
        <v>13995</v>
      </c>
      <c r="M1810" s="177"/>
      <c r="N1810" s="177" t="s">
        <v>3688</v>
      </c>
      <c r="O1810" s="2" t="str">
        <f>VLOOKUP(H1810,通道基本信息!B:L,3,FALSE)</f>
        <v>CS6E</v>
      </c>
    </row>
    <row r="1811" s="2" customFormat="1" ht="15" hidden="1" spans="1:15">
      <c r="A1811" s="177">
        <v>1808</v>
      </c>
      <c r="B1811" s="177" t="str">
        <f t="shared" si="56"/>
        <v>CS6E-R013-1-1</v>
      </c>
      <c r="C1811" s="177" t="str">
        <f t="shared" si="57"/>
        <v>CS6E-RS07-001-H-A</v>
      </c>
      <c r="D1811" s="177" t="s">
        <v>3689</v>
      </c>
      <c r="E1811" s="177" t="str">
        <f>VLOOKUP(H1811,通道基本信息!B:K,6,0)</f>
        <v>R</v>
      </c>
      <c r="F1811" s="177" t="str">
        <f>VLOOKUP(H1811,通道基本信息!B:K,5,0)</f>
        <v>S07</v>
      </c>
      <c r="G1811" s="177" t="str">
        <f>VLOOKUP(H1811,通道基本信息!B:K,8,0)</f>
        <v>H</v>
      </c>
      <c r="H1811" s="177" t="s">
        <v>3690</v>
      </c>
      <c r="I1811" s="177">
        <v>1</v>
      </c>
      <c r="J1811" s="177">
        <v>125</v>
      </c>
      <c r="K1811" s="177">
        <v>14010</v>
      </c>
      <c r="L1811" s="177">
        <v>14135</v>
      </c>
      <c r="M1811" s="177"/>
      <c r="N1811" s="177" t="s">
        <v>3691</v>
      </c>
      <c r="O1811" s="2" t="str">
        <f>VLOOKUP(H1811,通道基本信息!B:L,3,FALSE)</f>
        <v>CS6E</v>
      </c>
    </row>
    <row r="1812" s="2" customFormat="1" ht="15" hidden="1" spans="1:15">
      <c r="A1812" s="177">
        <v>1809</v>
      </c>
      <c r="B1812" s="177" t="str">
        <f t="shared" si="56"/>
        <v>CS6E-R014-100-1</v>
      </c>
      <c r="C1812" s="177" t="str">
        <f t="shared" si="57"/>
        <v>CS6E-RS07-001-H-D</v>
      </c>
      <c r="D1812" s="177" t="s">
        <v>3692</v>
      </c>
      <c r="E1812" s="177" t="str">
        <f>VLOOKUP(H1812,通道基本信息!B:K,6,0)</f>
        <v>R</v>
      </c>
      <c r="F1812" s="177" t="str">
        <f>VLOOKUP(H1812,通道基本信息!B:K,5,0)</f>
        <v>S07</v>
      </c>
      <c r="G1812" s="177" t="str">
        <f>VLOOKUP(H1812,通道基本信息!B:K,8,0)</f>
        <v>H</v>
      </c>
      <c r="H1812" s="177" t="s">
        <v>3693</v>
      </c>
      <c r="I1812" s="177">
        <v>1</v>
      </c>
      <c r="J1812" s="177">
        <v>1.25</v>
      </c>
      <c r="K1812" s="177">
        <v>14010</v>
      </c>
      <c r="L1812" s="177">
        <v>14011.25</v>
      </c>
      <c r="M1812" s="177"/>
      <c r="N1812" s="177" t="s">
        <v>3694</v>
      </c>
      <c r="O1812" s="2" t="str">
        <f>VLOOKUP(H1812,通道基本信息!B:L,3,FALSE)</f>
        <v>CS6E</v>
      </c>
    </row>
    <row r="1813" s="2" customFormat="1" ht="15" hidden="1" spans="1:15">
      <c r="A1813" s="177">
        <v>1810</v>
      </c>
      <c r="B1813" s="177" t="str">
        <f t="shared" si="56"/>
        <v>CS6E-R014-100-2</v>
      </c>
      <c r="C1813" s="177" t="str">
        <f t="shared" si="57"/>
        <v>CS6E-RS07-002-H-D</v>
      </c>
      <c r="D1813" s="177" t="s">
        <v>3695</v>
      </c>
      <c r="E1813" s="177" t="str">
        <f>VLOOKUP(H1813,通道基本信息!B:K,6,0)</f>
        <v>R</v>
      </c>
      <c r="F1813" s="177" t="str">
        <f>VLOOKUP(H1813,通道基本信息!B:K,5,0)</f>
        <v>S07</v>
      </c>
      <c r="G1813" s="177" t="str">
        <f>VLOOKUP(H1813,通道基本信息!B:K,8,0)</f>
        <v>H</v>
      </c>
      <c r="H1813" s="177" t="s">
        <v>3693</v>
      </c>
      <c r="I1813" s="177">
        <v>2</v>
      </c>
      <c r="J1813" s="177">
        <v>1.25</v>
      </c>
      <c r="K1813" s="177">
        <v>14011.25</v>
      </c>
      <c r="L1813" s="177">
        <v>14012.5</v>
      </c>
      <c r="M1813" s="177"/>
      <c r="N1813" s="177" t="s">
        <v>3696</v>
      </c>
      <c r="O1813" s="2" t="str">
        <f>VLOOKUP(H1813,通道基本信息!B:L,3,FALSE)</f>
        <v>CS6E</v>
      </c>
    </row>
    <row r="1814" s="2" customFormat="1" ht="15" hidden="1" spans="1:15">
      <c r="A1814" s="177">
        <v>1811</v>
      </c>
      <c r="B1814" s="177" t="str">
        <f t="shared" si="56"/>
        <v>CS6E-R014-100-3</v>
      </c>
      <c r="C1814" s="177" t="str">
        <f t="shared" si="57"/>
        <v>CS6E-RS07-003-H-D</v>
      </c>
      <c r="D1814" s="177" t="s">
        <v>3697</v>
      </c>
      <c r="E1814" s="177" t="str">
        <f>VLOOKUP(H1814,通道基本信息!B:K,6,0)</f>
        <v>R</v>
      </c>
      <c r="F1814" s="177" t="str">
        <f>VLOOKUP(H1814,通道基本信息!B:K,5,0)</f>
        <v>S07</v>
      </c>
      <c r="G1814" s="177" t="str">
        <f>VLOOKUP(H1814,通道基本信息!B:K,8,0)</f>
        <v>H</v>
      </c>
      <c r="H1814" s="177" t="s">
        <v>3693</v>
      </c>
      <c r="I1814" s="177">
        <v>3</v>
      </c>
      <c r="J1814" s="177">
        <v>1.25</v>
      </c>
      <c r="K1814" s="177">
        <v>14012.5</v>
      </c>
      <c r="L1814" s="177">
        <v>14013.75</v>
      </c>
      <c r="M1814" s="177"/>
      <c r="N1814" s="177" t="s">
        <v>3698</v>
      </c>
      <c r="O1814" s="2" t="str">
        <f>VLOOKUP(H1814,通道基本信息!B:L,3,FALSE)</f>
        <v>CS6E</v>
      </c>
    </row>
    <row r="1815" s="2" customFormat="1" ht="15" hidden="1" spans="1:15">
      <c r="A1815" s="177">
        <v>1812</v>
      </c>
      <c r="B1815" s="177" t="str">
        <f t="shared" si="56"/>
        <v>CS6E-R014-100-4</v>
      </c>
      <c r="C1815" s="177" t="str">
        <f t="shared" si="57"/>
        <v>CS6E-RS07-004-H-D</v>
      </c>
      <c r="D1815" s="177" t="s">
        <v>3699</v>
      </c>
      <c r="E1815" s="177" t="str">
        <f>VLOOKUP(H1815,通道基本信息!B:K,6,0)</f>
        <v>R</v>
      </c>
      <c r="F1815" s="177" t="str">
        <f>VLOOKUP(H1815,通道基本信息!B:K,5,0)</f>
        <v>S07</v>
      </c>
      <c r="G1815" s="177" t="str">
        <f>VLOOKUP(H1815,通道基本信息!B:K,8,0)</f>
        <v>H</v>
      </c>
      <c r="H1815" s="177" t="s">
        <v>3693</v>
      </c>
      <c r="I1815" s="177">
        <v>4</v>
      </c>
      <c r="J1815" s="177">
        <v>1.25</v>
      </c>
      <c r="K1815" s="177">
        <v>14013.75</v>
      </c>
      <c r="L1815" s="177">
        <v>14015</v>
      </c>
      <c r="M1815" s="177"/>
      <c r="N1815" s="177" t="s">
        <v>3700</v>
      </c>
      <c r="O1815" s="2" t="str">
        <f>VLOOKUP(H1815,通道基本信息!B:L,3,FALSE)</f>
        <v>CS6E</v>
      </c>
    </row>
    <row r="1816" s="2" customFormat="1" ht="15" hidden="1" spans="1:15">
      <c r="A1816" s="177">
        <v>1813</v>
      </c>
      <c r="B1816" s="177" t="str">
        <f t="shared" si="56"/>
        <v>CS6E-R014-100-5</v>
      </c>
      <c r="C1816" s="177" t="str">
        <f t="shared" si="57"/>
        <v>CS6E-RS07-005-H-D</v>
      </c>
      <c r="D1816" s="177" t="s">
        <v>3701</v>
      </c>
      <c r="E1816" s="177" t="str">
        <f>VLOOKUP(H1816,通道基本信息!B:K,6,0)</f>
        <v>R</v>
      </c>
      <c r="F1816" s="177" t="str">
        <f>VLOOKUP(H1816,通道基本信息!B:K,5,0)</f>
        <v>S07</v>
      </c>
      <c r="G1816" s="177" t="str">
        <f>VLOOKUP(H1816,通道基本信息!B:K,8,0)</f>
        <v>H</v>
      </c>
      <c r="H1816" s="177" t="s">
        <v>3693</v>
      </c>
      <c r="I1816" s="177">
        <v>5</v>
      </c>
      <c r="J1816" s="177">
        <v>1.25</v>
      </c>
      <c r="K1816" s="177">
        <v>14015</v>
      </c>
      <c r="L1816" s="177">
        <v>14016.25</v>
      </c>
      <c r="M1816" s="177"/>
      <c r="N1816" s="177" t="s">
        <v>3702</v>
      </c>
      <c r="O1816" s="2" t="str">
        <f>VLOOKUP(H1816,通道基本信息!B:L,3,FALSE)</f>
        <v>CS6E</v>
      </c>
    </row>
    <row r="1817" s="2" customFormat="1" ht="15" hidden="1" spans="1:15">
      <c r="A1817" s="177">
        <v>1814</v>
      </c>
      <c r="B1817" s="177" t="str">
        <f t="shared" si="56"/>
        <v>CS6E-R014-100-6</v>
      </c>
      <c r="C1817" s="177" t="str">
        <f t="shared" si="57"/>
        <v>CS6E-RS07-006-H-D</v>
      </c>
      <c r="D1817" s="177" t="s">
        <v>3703</v>
      </c>
      <c r="E1817" s="177" t="str">
        <f>VLOOKUP(H1817,通道基本信息!B:K,6,0)</f>
        <v>R</v>
      </c>
      <c r="F1817" s="177" t="str">
        <f>VLOOKUP(H1817,通道基本信息!B:K,5,0)</f>
        <v>S07</v>
      </c>
      <c r="G1817" s="177" t="str">
        <f>VLOOKUP(H1817,通道基本信息!B:K,8,0)</f>
        <v>H</v>
      </c>
      <c r="H1817" s="177" t="s">
        <v>3693</v>
      </c>
      <c r="I1817" s="177">
        <v>6</v>
      </c>
      <c r="J1817" s="177">
        <v>1.25</v>
      </c>
      <c r="K1817" s="177">
        <v>14016.25</v>
      </c>
      <c r="L1817" s="177">
        <v>14017.5</v>
      </c>
      <c r="M1817" s="177"/>
      <c r="N1817" s="177" t="s">
        <v>3704</v>
      </c>
      <c r="O1817" s="2" t="str">
        <f>VLOOKUP(H1817,通道基本信息!B:L,3,FALSE)</f>
        <v>CS6E</v>
      </c>
    </row>
    <row r="1818" s="2" customFormat="1" ht="15" hidden="1" spans="1:15">
      <c r="A1818" s="177">
        <v>1815</v>
      </c>
      <c r="B1818" s="177" t="str">
        <f t="shared" si="56"/>
        <v>CS6E-R014-100-7</v>
      </c>
      <c r="C1818" s="177" t="str">
        <f t="shared" si="57"/>
        <v>CS6E-RS07-007-H-D</v>
      </c>
      <c r="D1818" s="177" t="s">
        <v>3705</v>
      </c>
      <c r="E1818" s="177" t="str">
        <f>VLOOKUP(H1818,通道基本信息!B:K,6,0)</f>
        <v>R</v>
      </c>
      <c r="F1818" s="177" t="str">
        <f>VLOOKUP(H1818,通道基本信息!B:K,5,0)</f>
        <v>S07</v>
      </c>
      <c r="G1818" s="177" t="str">
        <f>VLOOKUP(H1818,通道基本信息!B:K,8,0)</f>
        <v>H</v>
      </c>
      <c r="H1818" s="177" t="s">
        <v>3693</v>
      </c>
      <c r="I1818" s="177">
        <v>7</v>
      </c>
      <c r="J1818" s="177">
        <v>1.25</v>
      </c>
      <c r="K1818" s="177">
        <v>14017.5</v>
      </c>
      <c r="L1818" s="177">
        <v>14018.75</v>
      </c>
      <c r="M1818" s="177"/>
      <c r="N1818" s="177" t="s">
        <v>3706</v>
      </c>
      <c r="O1818" s="2" t="str">
        <f>VLOOKUP(H1818,通道基本信息!B:L,3,FALSE)</f>
        <v>CS6E</v>
      </c>
    </row>
    <row r="1819" s="2" customFormat="1" ht="15" hidden="1" spans="1:15">
      <c r="A1819" s="177">
        <v>1816</v>
      </c>
      <c r="B1819" s="177" t="str">
        <f t="shared" si="56"/>
        <v>CS6E-R014-100-8</v>
      </c>
      <c r="C1819" s="177" t="str">
        <f t="shared" si="57"/>
        <v>CS6E-RS07-008-H-D</v>
      </c>
      <c r="D1819" s="177" t="s">
        <v>3707</v>
      </c>
      <c r="E1819" s="177" t="str">
        <f>VLOOKUP(H1819,通道基本信息!B:K,6,0)</f>
        <v>R</v>
      </c>
      <c r="F1819" s="177" t="str">
        <f>VLOOKUP(H1819,通道基本信息!B:K,5,0)</f>
        <v>S07</v>
      </c>
      <c r="G1819" s="177" t="str">
        <f>VLOOKUP(H1819,通道基本信息!B:K,8,0)</f>
        <v>H</v>
      </c>
      <c r="H1819" s="177" t="s">
        <v>3693</v>
      </c>
      <c r="I1819" s="177">
        <v>8</v>
      </c>
      <c r="J1819" s="177">
        <v>1.25</v>
      </c>
      <c r="K1819" s="177">
        <v>14018.75</v>
      </c>
      <c r="L1819" s="177">
        <v>14020</v>
      </c>
      <c r="M1819" s="177"/>
      <c r="N1819" s="177" t="s">
        <v>3708</v>
      </c>
      <c r="O1819" s="2" t="str">
        <f>VLOOKUP(H1819,通道基本信息!B:L,3,FALSE)</f>
        <v>CS6E</v>
      </c>
    </row>
    <row r="1820" s="2" customFormat="1" ht="15" hidden="1" spans="1:15">
      <c r="A1820" s="177">
        <v>1817</v>
      </c>
      <c r="B1820" s="177" t="str">
        <f t="shared" si="56"/>
        <v>CS6E-R014-100-9</v>
      </c>
      <c r="C1820" s="177" t="str">
        <f t="shared" si="57"/>
        <v>CS6E-RS07-009-H-D</v>
      </c>
      <c r="D1820" s="177" t="s">
        <v>3709</v>
      </c>
      <c r="E1820" s="177" t="str">
        <f>VLOOKUP(H1820,通道基本信息!B:K,6,0)</f>
        <v>R</v>
      </c>
      <c r="F1820" s="177" t="str">
        <f>VLOOKUP(H1820,通道基本信息!B:K,5,0)</f>
        <v>S07</v>
      </c>
      <c r="G1820" s="177" t="str">
        <f>VLOOKUP(H1820,通道基本信息!B:K,8,0)</f>
        <v>H</v>
      </c>
      <c r="H1820" s="177" t="s">
        <v>3693</v>
      </c>
      <c r="I1820" s="177">
        <v>9</v>
      </c>
      <c r="J1820" s="177">
        <v>1.25</v>
      </c>
      <c r="K1820" s="177">
        <v>14020</v>
      </c>
      <c r="L1820" s="177">
        <v>14021.25</v>
      </c>
      <c r="M1820" s="177"/>
      <c r="N1820" s="177" t="s">
        <v>3710</v>
      </c>
      <c r="O1820" s="2" t="str">
        <f>VLOOKUP(H1820,通道基本信息!B:L,3,FALSE)</f>
        <v>CS6E</v>
      </c>
    </row>
    <row r="1821" s="2" customFormat="1" ht="15" hidden="1" spans="1:15">
      <c r="A1821" s="177">
        <v>1818</v>
      </c>
      <c r="B1821" s="177" t="str">
        <f t="shared" si="56"/>
        <v>CS6E-R014-100-10</v>
      </c>
      <c r="C1821" s="177" t="str">
        <f t="shared" si="57"/>
        <v>CS6E-RS07-010-H-D</v>
      </c>
      <c r="D1821" s="177" t="s">
        <v>3711</v>
      </c>
      <c r="E1821" s="177" t="str">
        <f>VLOOKUP(H1821,通道基本信息!B:K,6,0)</f>
        <v>R</v>
      </c>
      <c r="F1821" s="177" t="str">
        <f>VLOOKUP(H1821,通道基本信息!B:K,5,0)</f>
        <v>S07</v>
      </c>
      <c r="G1821" s="177" t="str">
        <f>VLOOKUP(H1821,通道基本信息!B:K,8,0)</f>
        <v>H</v>
      </c>
      <c r="H1821" s="177" t="s">
        <v>3693</v>
      </c>
      <c r="I1821" s="177">
        <v>10</v>
      </c>
      <c r="J1821" s="177">
        <v>1.25</v>
      </c>
      <c r="K1821" s="177">
        <v>14021.25</v>
      </c>
      <c r="L1821" s="177">
        <v>14022.5</v>
      </c>
      <c r="M1821" s="177"/>
      <c r="N1821" s="177" t="s">
        <v>3712</v>
      </c>
      <c r="O1821" s="2" t="str">
        <f>VLOOKUP(H1821,通道基本信息!B:L,3,FALSE)</f>
        <v>CS6E</v>
      </c>
    </row>
    <row r="1822" s="2" customFormat="1" ht="15" hidden="1" spans="1:15">
      <c r="A1822" s="177">
        <v>1819</v>
      </c>
      <c r="B1822" s="177" t="str">
        <f t="shared" si="56"/>
        <v>CS6E-R014-100-11</v>
      </c>
      <c r="C1822" s="177" t="str">
        <f t="shared" si="57"/>
        <v>CS6E-RS07-011-H-D</v>
      </c>
      <c r="D1822" s="177" t="s">
        <v>3713</v>
      </c>
      <c r="E1822" s="177" t="str">
        <f>VLOOKUP(H1822,通道基本信息!B:K,6,0)</f>
        <v>R</v>
      </c>
      <c r="F1822" s="177" t="str">
        <f>VLOOKUP(H1822,通道基本信息!B:K,5,0)</f>
        <v>S07</v>
      </c>
      <c r="G1822" s="177" t="str">
        <f>VLOOKUP(H1822,通道基本信息!B:K,8,0)</f>
        <v>H</v>
      </c>
      <c r="H1822" s="177" t="s">
        <v>3693</v>
      </c>
      <c r="I1822" s="177">
        <v>11</v>
      </c>
      <c r="J1822" s="177">
        <v>1.25</v>
      </c>
      <c r="K1822" s="177">
        <v>14022.5</v>
      </c>
      <c r="L1822" s="177">
        <v>14023.75</v>
      </c>
      <c r="M1822" s="177"/>
      <c r="N1822" s="177" t="s">
        <v>3714</v>
      </c>
      <c r="O1822" s="2" t="str">
        <f>VLOOKUP(H1822,通道基本信息!B:L,3,FALSE)</f>
        <v>CS6E</v>
      </c>
    </row>
    <row r="1823" s="2" customFormat="1" ht="15" hidden="1" spans="1:15">
      <c r="A1823" s="177">
        <v>1820</v>
      </c>
      <c r="B1823" s="177" t="str">
        <f t="shared" si="56"/>
        <v>CS6E-R014-100-12</v>
      </c>
      <c r="C1823" s="177" t="str">
        <f t="shared" si="57"/>
        <v>CS6E-RS07-012-H-D</v>
      </c>
      <c r="D1823" s="177" t="s">
        <v>3715</v>
      </c>
      <c r="E1823" s="177" t="str">
        <f>VLOOKUP(H1823,通道基本信息!B:K,6,0)</f>
        <v>R</v>
      </c>
      <c r="F1823" s="177" t="str">
        <f>VLOOKUP(H1823,通道基本信息!B:K,5,0)</f>
        <v>S07</v>
      </c>
      <c r="G1823" s="177" t="str">
        <f>VLOOKUP(H1823,通道基本信息!B:K,8,0)</f>
        <v>H</v>
      </c>
      <c r="H1823" s="177" t="s">
        <v>3693</v>
      </c>
      <c r="I1823" s="177">
        <v>12</v>
      </c>
      <c r="J1823" s="177">
        <v>1.25</v>
      </c>
      <c r="K1823" s="177">
        <v>14023.75</v>
      </c>
      <c r="L1823" s="177">
        <v>14025</v>
      </c>
      <c r="M1823" s="177"/>
      <c r="N1823" s="177" t="s">
        <v>3716</v>
      </c>
      <c r="O1823" s="2" t="str">
        <f>VLOOKUP(H1823,通道基本信息!B:L,3,FALSE)</f>
        <v>CS6E</v>
      </c>
    </row>
    <row r="1824" s="2" customFormat="1" ht="15" hidden="1" spans="1:15">
      <c r="A1824" s="177">
        <v>1821</v>
      </c>
      <c r="B1824" s="177" t="str">
        <f t="shared" si="56"/>
        <v>CS6E-R014-100-13</v>
      </c>
      <c r="C1824" s="177" t="str">
        <f t="shared" si="57"/>
        <v>CS6E-RS07-013-H-D</v>
      </c>
      <c r="D1824" s="177" t="s">
        <v>3717</v>
      </c>
      <c r="E1824" s="177" t="str">
        <f>VLOOKUP(H1824,通道基本信息!B:K,6,0)</f>
        <v>R</v>
      </c>
      <c r="F1824" s="177" t="str">
        <f>VLOOKUP(H1824,通道基本信息!B:K,5,0)</f>
        <v>S07</v>
      </c>
      <c r="G1824" s="177" t="str">
        <f>VLOOKUP(H1824,通道基本信息!B:K,8,0)</f>
        <v>H</v>
      </c>
      <c r="H1824" s="177" t="s">
        <v>3693</v>
      </c>
      <c r="I1824" s="177">
        <v>13</v>
      </c>
      <c r="J1824" s="177">
        <v>1.25</v>
      </c>
      <c r="K1824" s="177">
        <v>14025</v>
      </c>
      <c r="L1824" s="177">
        <v>14026.25</v>
      </c>
      <c r="M1824" s="177"/>
      <c r="N1824" s="177" t="s">
        <v>3718</v>
      </c>
      <c r="O1824" s="2" t="str">
        <f>VLOOKUP(H1824,通道基本信息!B:L,3,FALSE)</f>
        <v>CS6E</v>
      </c>
    </row>
    <row r="1825" s="2" customFormat="1" ht="15" hidden="1" spans="1:15">
      <c r="A1825" s="177">
        <v>1822</v>
      </c>
      <c r="B1825" s="177" t="str">
        <f t="shared" si="56"/>
        <v>CS6E-R014-100-14</v>
      </c>
      <c r="C1825" s="177" t="str">
        <f t="shared" si="57"/>
        <v>CS6E-RS07-014-H-D</v>
      </c>
      <c r="D1825" s="177" t="s">
        <v>3719</v>
      </c>
      <c r="E1825" s="177" t="str">
        <f>VLOOKUP(H1825,通道基本信息!B:K,6,0)</f>
        <v>R</v>
      </c>
      <c r="F1825" s="177" t="str">
        <f>VLOOKUP(H1825,通道基本信息!B:K,5,0)</f>
        <v>S07</v>
      </c>
      <c r="G1825" s="177" t="str">
        <f>VLOOKUP(H1825,通道基本信息!B:K,8,0)</f>
        <v>H</v>
      </c>
      <c r="H1825" s="177" t="s">
        <v>3693</v>
      </c>
      <c r="I1825" s="177">
        <v>14</v>
      </c>
      <c r="J1825" s="177">
        <v>1.25</v>
      </c>
      <c r="K1825" s="177">
        <v>14026.25</v>
      </c>
      <c r="L1825" s="177">
        <v>14027.5</v>
      </c>
      <c r="M1825" s="177"/>
      <c r="N1825" s="177" t="s">
        <v>3720</v>
      </c>
      <c r="O1825" s="2" t="str">
        <f>VLOOKUP(H1825,通道基本信息!B:L,3,FALSE)</f>
        <v>CS6E</v>
      </c>
    </row>
    <row r="1826" s="2" customFormat="1" ht="15" hidden="1" spans="1:15">
      <c r="A1826" s="177">
        <v>1823</v>
      </c>
      <c r="B1826" s="177" t="str">
        <f t="shared" si="56"/>
        <v>CS6E-R014-100-15</v>
      </c>
      <c r="C1826" s="177" t="str">
        <f t="shared" si="57"/>
        <v>CS6E-RS07-015-H-D</v>
      </c>
      <c r="D1826" s="177" t="s">
        <v>3721</v>
      </c>
      <c r="E1826" s="177" t="str">
        <f>VLOOKUP(H1826,通道基本信息!B:K,6,0)</f>
        <v>R</v>
      </c>
      <c r="F1826" s="177" t="str">
        <f>VLOOKUP(H1826,通道基本信息!B:K,5,0)</f>
        <v>S07</v>
      </c>
      <c r="G1826" s="177" t="str">
        <f>VLOOKUP(H1826,通道基本信息!B:K,8,0)</f>
        <v>H</v>
      </c>
      <c r="H1826" s="177" t="s">
        <v>3693</v>
      </c>
      <c r="I1826" s="177">
        <v>15</v>
      </c>
      <c r="J1826" s="177">
        <v>1.25</v>
      </c>
      <c r="K1826" s="177">
        <v>14027.5</v>
      </c>
      <c r="L1826" s="177">
        <v>14028.75</v>
      </c>
      <c r="M1826" s="177"/>
      <c r="N1826" s="177" t="s">
        <v>3722</v>
      </c>
      <c r="O1826" s="2" t="str">
        <f>VLOOKUP(H1826,通道基本信息!B:L,3,FALSE)</f>
        <v>CS6E</v>
      </c>
    </row>
    <row r="1827" s="2" customFormat="1" ht="15" hidden="1" spans="1:15">
      <c r="A1827" s="177">
        <v>1824</v>
      </c>
      <c r="B1827" s="177" t="str">
        <f t="shared" si="56"/>
        <v>CS6E-R014-100-16</v>
      </c>
      <c r="C1827" s="177" t="str">
        <f t="shared" si="57"/>
        <v>CS6E-RS07-016-H-D</v>
      </c>
      <c r="D1827" s="177" t="s">
        <v>3723</v>
      </c>
      <c r="E1827" s="177" t="str">
        <f>VLOOKUP(H1827,通道基本信息!B:K,6,0)</f>
        <v>R</v>
      </c>
      <c r="F1827" s="177" t="str">
        <f>VLOOKUP(H1827,通道基本信息!B:K,5,0)</f>
        <v>S07</v>
      </c>
      <c r="G1827" s="177" t="str">
        <f>VLOOKUP(H1827,通道基本信息!B:K,8,0)</f>
        <v>H</v>
      </c>
      <c r="H1827" s="177" t="s">
        <v>3693</v>
      </c>
      <c r="I1827" s="177">
        <v>16</v>
      </c>
      <c r="J1827" s="177">
        <v>1.25</v>
      </c>
      <c r="K1827" s="177">
        <v>14028.75</v>
      </c>
      <c r="L1827" s="177">
        <v>14030</v>
      </c>
      <c r="M1827" s="177"/>
      <c r="N1827" s="177" t="s">
        <v>3724</v>
      </c>
      <c r="O1827" s="2" t="str">
        <f>VLOOKUP(H1827,通道基本信息!B:L,3,FALSE)</f>
        <v>CS6E</v>
      </c>
    </row>
    <row r="1828" s="2" customFormat="1" ht="15" hidden="1" spans="1:15">
      <c r="A1828" s="177">
        <v>1825</v>
      </c>
      <c r="B1828" s="177" t="str">
        <f t="shared" si="56"/>
        <v>CS6E-R014-100-17</v>
      </c>
      <c r="C1828" s="177" t="str">
        <f t="shared" si="57"/>
        <v>CS6E-RS07-017-H-D</v>
      </c>
      <c r="D1828" s="177" t="s">
        <v>3725</v>
      </c>
      <c r="E1828" s="177" t="str">
        <f>VLOOKUP(H1828,通道基本信息!B:K,6,0)</f>
        <v>R</v>
      </c>
      <c r="F1828" s="177" t="str">
        <f>VLOOKUP(H1828,通道基本信息!B:K,5,0)</f>
        <v>S07</v>
      </c>
      <c r="G1828" s="177" t="str">
        <f>VLOOKUP(H1828,通道基本信息!B:K,8,0)</f>
        <v>H</v>
      </c>
      <c r="H1828" s="177" t="s">
        <v>3693</v>
      </c>
      <c r="I1828" s="177">
        <v>17</v>
      </c>
      <c r="J1828" s="177">
        <v>1.25</v>
      </c>
      <c r="K1828" s="177">
        <v>14030</v>
      </c>
      <c r="L1828" s="177">
        <v>14031.25</v>
      </c>
      <c r="M1828" s="177"/>
      <c r="N1828" s="177" t="s">
        <v>3726</v>
      </c>
      <c r="O1828" s="2" t="str">
        <f>VLOOKUP(H1828,通道基本信息!B:L,3,FALSE)</f>
        <v>CS6E</v>
      </c>
    </row>
    <row r="1829" s="2" customFormat="1" ht="15" hidden="1" spans="1:15">
      <c r="A1829" s="177">
        <v>1826</v>
      </c>
      <c r="B1829" s="177" t="str">
        <f t="shared" si="56"/>
        <v>CS6E-R014-100-18</v>
      </c>
      <c r="C1829" s="177" t="str">
        <f t="shared" si="57"/>
        <v>CS6E-RS07-018-H-D</v>
      </c>
      <c r="D1829" s="177" t="s">
        <v>3727</v>
      </c>
      <c r="E1829" s="177" t="str">
        <f>VLOOKUP(H1829,通道基本信息!B:K,6,0)</f>
        <v>R</v>
      </c>
      <c r="F1829" s="177" t="str">
        <f>VLOOKUP(H1829,通道基本信息!B:K,5,0)</f>
        <v>S07</v>
      </c>
      <c r="G1829" s="177" t="str">
        <f>VLOOKUP(H1829,通道基本信息!B:K,8,0)</f>
        <v>H</v>
      </c>
      <c r="H1829" s="177" t="s">
        <v>3693</v>
      </c>
      <c r="I1829" s="177">
        <v>18</v>
      </c>
      <c r="J1829" s="177">
        <v>1.25</v>
      </c>
      <c r="K1829" s="177">
        <v>14031.25</v>
      </c>
      <c r="L1829" s="177">
        <v>14032.5</v>
      </c>
      <c r="M1829" s="177"/>
      <c r="N1829" s="177" t="s">
        <v>3728</v>
      </c>
      <c r="O1829" s="2" t="str">
        <f>VLOOKUP(H1829,通道基本信息!B:L,3,FALSE)</f>
        <v>CS6E</v>
      </c>
    </row>
    <row r="1830" s="2" customFormat="1" ht="15" hidden="1" spans="1:15">
      <c r="A1830" s="177">
        <v>1827</v>
      </c>
      <c r="B1830" s="177" t="str">
        <f t="shared" si="56"/>
        <v>CS6E-R014-100-19</v>
      </c>
      <c r="C1830" s="177" t="str">
        <f t="shared" si="57"/>
        <v>CS6E-RS07-019-H-D</v>
      </c>
      <c r="D1830" s="177" t="s">
        <v>3729</v>
      </c>
      <c r="E1830" s="177" t="str">
        <f>VLOOKUP(H1830,通道基本信息!B:K,6,0)</f>
        <v>R</v>
      </c>
      <c r="F1830" s="177" t="str">
        <f>VLOOKUP(H1830,通道基本信息!B:K,5,0)</f>
        <v>S07</v>
      </c>
      <c r="G1830" s="177" t="str">
        <f>VLOOKUP(H1830,通道基本信息!B:K,8,0)</f>
        <v>H</v>
      </c>
      <c r="H1830" s="177" t="s">
        <v>3693</v>
      </c>
      <c r="I1830" s="177">
        <v>19</v>
      </c>
      <c r="J1830" s="177">
        <v>1.25</v>
      </c>
      <c r="K1830" s="177">
        <v>14032.5</v>
      </c>
      <c r="L1830" s="177">
        <v>14033.75</v>
      </c>
      <c r="M1830" s="177"/>
      <c r="N1830" s="177" t="s">
        <v>3730</v>
      </c>
      <c r="O1830" s="2" t="str">
        <f>VLOOKUP(H1830,通道基本信息!B:L,3,FALSE)</f>
        <v>CS6E</v>
      </c>
    </row>
    <row r="1831" s="2" customFormat="1" ht="15" hidden="1" spans="1:15">
      <c r="A1831" s="177">
        <v>1828</v>
      </c>
      <c r="B1831" s="177" t="str">
        <f t="shared" si="56"/>
        <v>CS6E-R014-100-20</v>
      </c>
      <c r="C1831" s="177" t="str">
        <f t="shared" si="57"/>
        <v>CS6E-RS07-020-H-D</v>
      </c>
      <c r="D1831" s="177" t="s">
        <v>3731</v>
      </c>
      <c r="E1831" s="177" t="str">
        <f>VLOOKUP(H1831,通道基本信息!B:K,6,0)</f>
        <v>R</v>
      </c>
      <c r="F1831" s="177" t="str">
        <f>VLOOKUP(H1831,通道基本信息!B:K,5,0)</f>
        <v>S07</v>
      </c>
      <c r="G1831" s="177" t="str">
        <f>VLOOKUP(H1831,通道基本信息!B:K,8,0)</f>
        <v>H</v>
      </c>
      <c r="H1831" s="177" t="s">
        <v>3693</v>
      </c>
      <c r="I1831" s="177">
        <v>20</v>
      </c>
      <c r="J1831" s="177">
        <v>1.25</v>
      </c>
      <c r="K1831" s="177">
        <v>14033.75</v>
      </c>
      <c r="L1831" s="177">
        <v>14035</v>
      </c>
      <c r="M1831" s="177"/>
      <c r="N1831" s="177" t="s">
        <v>3732</v>
      </c>
      <c r="O1831" s="2" t="str">
        <f>VLOOKUP(H1831,通道基本信息!B:L,3,FALSE)</f>
        <v>CS6E</v>
      </c>
    </row>
    <row r="1832" s="2" customFormat="1" ht="15" hidden="1" spans="1:15">
      <c r="A1832" s="177">
        <v>1829</v>
      </c>
      <c r="B1832" s="177" t="str">
        <f t="shared" si="56"/>
        <v>CS6E-R014-100-21</v>
      </c>
      <c r="C1832" s="177" t="str">
        <f t="shared" si="57"/>
        <v>CS6E-RS07-021-H-D</v>
      </c>
      <c r="D1832" s="177" t="s">
        <v>3733</v>
      </c>
      <c r="E1832" s="177" t="str">
        <f>VLOOKUP(H1832,通道基本信息!B:K,6,0)</f>
        <v>R</v>
      </c>
      <c r="F1832" s="177" t="str">
        <f>VLOOKUP(H1832,通道基本信息!B:K,5,0)</f>
        <v>S07</v>
      </c>
      <c r="G1832" s="177" t="str">
        <f>VLOOKUP(H1832,通道基本信息!B:K,8,0)</f>
        <v>H</v>
      </c>
      <c r="H1832" s="177" t="s">
        <v>3693</v>
      </c>
      <c r="I1832" s="177">
        <v>21</v>
      </c>
      <c r="J1832" s="177">
        <v>1.25</v>
      </c>
      <c r="K1832" s="177">
        <v>14035</v>
      </c>
      <c r="L1832" s="177">
        <v>14036.25</v>
      </c>
      <c r="M1832" s="177"/>
      <c r="N1832" s="177" t="s">
        <v>3734</v>
      </c>
      <c r="O1832" s="2" t="str">
        <f>VLOOKUP(H1832,通道基本信息!B:L,3,FALSE)</f>
        <v>CS6E</v>
      </c>
    </row>
    <row r="1833" s="2" customFormat="1" ht="15" hidden="1" spans="1:15">
      <c r="A1833" s="177">
        <v>1830</v>
      </c>
      <c r="B1833" s="177" t="str">
        <f t="shared" si="56"/>
        <v>CS6E-R014-100-22</v>
      </c>
      <c r="C1833" s="177" t="str">
        <f t="shared" si="57"/>
        <v>CS6E-RS07-022-H-D</v>
      </c>
      <c r="D1833" s="177" t="s">
        <v>3735</v>
      </c>
      <c r="E1833" s="177" t="str">
        <f>VLOOKUP(H1833,通道基本信息!B:K,6,0)</f>
        <v>R</v>
      </c>
      <c r="F1833" s="177" t="str">
        <f>VLOOKUP(H1833,通道基本信息!B:K,5,0)</f>
        <v>S07</v>
      </c>
      <c r="G1833" s="177" t="str">
        <f>VLOOKUP(H1833,通道基本信息!B:K,8,0)</f>
        <v>H</v>
      </c>
      <c r="H1833" s="177" t="s">
        <v>3693</v>
      </c>
      <c r="I1833" s="177">
        <v>22</v>
      </c>
      <c r="J1833" s="177">
        <v>1.25</v>
      </c>
      <c r="K1833" s="177">
        <v>14036.25</v>
      </c>
      <c r="L1833" s="177">
        <v>14037.5</v>
      </c>
      <c r="M1833" s="177"/>
      <c r="N1833" s="177" t="s">
        <v>3736</v>
      </c>
      <c r="O1833" s="2" t="str">
        <f>VLOOKUP(H1833,通道基本信息!B:L,3,FALSE)</f>
        <v>CS6E</v>
      </c>
    </row>
    <row r="1834" s="2" customFormat="1" ht="15" hidden="1" spans="1:15">
      <c r="A1834" s="177">
        <v>1831</v>
      </c>
      <c r="B1834" s="177" t="str">
        <f t="shared" si="56"/>
        <v>CS6E-R014-100-23</v>
      </c>
      <c r="C1834" s="177" t="str">
        <f t="shared" si="57"/>
        <v>CS6E-RS07-023-H-D</v>
      </c>
      <c r="D1834" s="177" t="s">
        <v>3737</v>
      </c>
      <c r="E1834" s="177" t="str">
        <f>VLOOKUP(H1834,通道基本信息!B:K,6,0)</f>
        <v>R</v>
      </c>
      <c r="F1834" s="177" t="str">
        <f>VLOOKUP(H1834,通道基本信息!B:K,5,0)</f>
        <v>S07</v>
      </c>
      <c r="G1834" s="177" t="str">
        <f>VLOOKUP(H1834,通道基本信息!B:K,8,0)</f>
        <v>H</v>
      </c>
      <c r="H1834" s="177" t="s">
        <v>3693</v>
      </c>
      <c r="I1834" s="177">
        <v>23</v>
      </c>
      <c r="J1834" s="177">
        <v>1.25</v>
      </c>
      <c r="K1834" s="177">
        <v>14037.5</v>
      </c>
      <c r="L1834" s="177">
        <v>14038.75</v>
      </c>
      <c r="M1834" s="177"/>
      <c r="N1834" s="177" t="s">
        <v>3738</v>
      </c>
      <c r="O1834" s="2" t="str">
        <f>VLOOKUP(H1834,通道基本信息!B:L,3,FALSE)</f>
        <v>CS6E</v>
      </c>
    </row>
    <row r="1835" s="2" customFormat="1" ht="15" hidden="1" spans="1:15">
      <c r="A1835" s="177">
        <v>1832</v>
      </c>
      <c r="B1835" s="177" t="str">
        <f t="shared" si="56"/>
        <v>CS6E-R014-100-24</v>
      </c>
      <c r="C1835" s="177" t="str">
        <f t="shared" si="57"/>
        <v>CS6E-RS07-024-H-D</v>
      </c>
      <c r="D1835" s="177" t="s">
        <v>3739</v>
      </c>
      <c r="E1835" s="177" t="str">
        <f>VLOOKUP(H1835,通道基本信息!B:K,6,0)</f>
        <v>R</v>
      </c>
      <c r="F1835" s="177" t="str">
        <f>VLOOKUP(H1835,通道基本信息!B:K,5,0)</f>
        <v>S07</v>
      </c>
      <c r="G1835" s="177" t="str">
        <f>VLOOKUP(H1835,通道基本信息!B:K,8,0)</f>
        <v>H</v>
      </c>
      <c r="H1835" s="177" t="s">
        <v>3693</v>
      </c>
      <c r="I1835" s="177">
        <v>24</v>
      </c>
      <c r="J1835" s="177">
        <v>1.25</v>
      </c>
      <c r="K1835" s="177">
        <v>14038.75</v>
      </c>
      <c r="L1835" s="177">
        <v>14040</v>
      </c>
      <c r="M1835" s="177"/>
      <c r="N1835" s="177" t="s">
        <v>3740</v>
      </c>
      <c r="O1835" s="2" t="str">
        <f>VLOOKUP(H1835,通道基本信息!B:L,3,FALSE)</f>
        <v>CS6E</v>
      </c>
    </row>
    <row r="1836" s="2" customFormat="1" ht="15" hidden="1" spans="1:15">
      <c r="A1836" s="177">
        <v>1833</v>
      </c>
      <c r="B1836" s="177" t="str">
        <f t="shared" si="56"/>
        <v>CS6E-R014-100-25</v>
      </c>
      <c r="C1836" s="177" t="str">
        <f t="shared" si="57"/>
        <v>CS6E-RS07-025-H-D</v>
      </c>
      <c r="D1836" s="177" t="s">
        <v>3741</v>
      </c>
      <c r="E1836" s="177" t="str">
        <f>VLOOKUP(H1836,通道基本信息!B:K,6,0)</f>
        <v>R</v>
      </c>
      <c r="F1836" s="177" t="str">
        <f>VLOOKUP(H1836,通道基本信息!B:K,5,0)</f>
        <v>S07</v>
      </c>
      <c r="G1836" s="177" t="str">
        <f>VLOOKUP(H1836,通道基本信息!B:K,8,0)</f>
        <v>H</v>
      </c>
      <c r="H1836" s="177" t="s">
        <v>3693</v>
      </c>
      <c r="I1836" s="177">
        <v>25</v>
      </c>
      <c r="J1836" s="177">
        <v>1.25</v>
      </c>
      <c r="K1836" s="177">
        <v>14040</v>
      </c>
      <c r="L1836" s="177">
        <v>14041.25</v>
      </c>
      <c r="M1836" s="177"/>
      <c r="N1836" s="177" t="s">
        <v>3742</v>
      </c>
      <c r="O1836" s="2" t="str">
        <f>VLOOKUP(H1836,通道基本信息!B:L,3,FALSE)</f>
        <v>CS6E</v>
      </c>
    </row>
    <row r="1837" s="2" customFormat="1" ht="15" hidden="1" spans="1:15">
      <c r="A1837" s="177">
        <v>1834</v>
      </c>
      <c r="B1837" s="177" t="str">
        <f t="shared" si="56"/>
        <v>CS6E-R014-100-26</v>
      </c>
      <c r="C1837" s="177" t="str">
        <f t="shared" si="57"/>
        <v>CS6E-RS07-026-H-D</v>
      </c>
      <c r="D1837" s="177" t="s">
        <v>3743</v>
      </c>
      <c r="E1837" s="177" t="str">
        <f>VLOOKUP(H1837,通道基本信息!B:K,6,0)</f>
        <v>R</v>
      </c>
      <c r="F1837" s="177" t="str">
        <f>VLOOKUP(H1837,通道基本信息!B:K,5,0)</f>
        <v>S07</v>
      </c>
      <c r="G1837" s="177" t="str">
        <f>VLOOKUP(H1837,通道基本信息!B:K,8,0)</f>
        <v>H</v>
      </c>
      <c r="H1837" s="177" t="s">
        <v>3693</v>
      </c>
      <c r="I1837" s="177">
        <v>26</v>
      </c>
      <c r="J1837" s="177">
        <v>1.25</v>
      </c>
      <c r="K1837" s="177">
        <v>14041.25</v>
      </c>
      <c r="L1837" s="177">
        <v>14042.5</v>
      </c>
      <c r="M1837" s="177"/>
      <c r="N1837" s="177" t="s">
        <v>3744</v>
      </c>
      <c r="O1837" s="2" t="str">
        <f>VLOOKUP(H1837,通道基本信息!B:L,3,FALSE)</f>
        <v>CS6E</v>
      </c>
    </row>
    <row r="1838" s="2" customFormat="1" ht="15" hidden="1" spans="1:15">
      <c r="A1838" s="177">
        <v>1835</v>
      </c>
      <c r="B1838" s="177" t="str">
        <f t="shared" si="56"/>
        <v>CS6E-R014-100-27</v>
      </c>
      <c r="C1838" s="177" t="str">
        <f t="shared" si="57"/>
        <v>CS6E-RS07-027-H-D</v>
      </c>
      <c r="D1838" s="177" t="s">
        <v>3745</v>
      </c>
      <c r="E1838" s="177" t="str">
        <f>VLOOKUP(H1838,通道基本信息!B:K,6,0)</f>
        <v>R</v>
      </c>
      <c r="F1838" s="177" t="str">
        <f>VLOOKUP(H1838,通道基本信息!B:K,5,0)</f>
        <v>S07</v>
      </c>
      <c r="G1838" s="177" t="str">
        <f>VLOOKUP(H1838,通道基本信息!B:K,8,0)</f>
        <v>H</v>
      </c>
      <c r="H1838" s="177" t="s">
        <v>3693</v>
      </c>
      <c r="I1838" s="177">
        <v>27</v>
      </c>
      <c r="J1838" s="177">
        <v>1.25</v>
      </c>
      <c r="K1838" s="177">
        <v>14042.5</v>
      </c>
      <c r="L1838" s="177">
        <v>14043.75</v>
      </c>
      <c r="M1838" s="177"/>
      <c r="N1838" s="177" t="s">
        <v>3746</v>
      </c>
      <c r="O1838" s="2" t="str">
        <f>VLOOKUP(H1838,通道基本信息!B:L,3,FALSE)</f>
        <v>CS6E</v>
      </c>
    </row>
    <row r="1839" s="2" customFormat="1" ht="15" hidden="1" spans="1:15">
      <c r="A1839" s="177">
        <v>1836</v>
      </c>
      <c r="B1839" s="177" t="str">
        <f t="shared" si="56"/>
        <v>CS6E-R014-100-28</v>
      </c>
      <c r="C1839" s="177" t="str">
        <f t="shared" si="57"/>
        <v>CS6E-RS07-028-H-D</v>
      </c>
      <c r="D1839" s="177" t="s">
        <v>3747</v>
      </c>
      <c r="E1839" s="177" t="str">
        <f>VLOOKUP(H1839,通道基本信息!B:K,6,0)</f>
        <v>R</v>
      </c>
      <c r="F1839" s="177" t="str">
        <f>VLOOKUP(H1839,通道基本信息!B:K,5,0)</f>
        <v>S07</v>
      </c>
      <c r="G1839" s="177" t="str">
        <f>VLOOKUP(H1839,通道基本信息!B:K,8,0)</f>
        <v>H</v>
      </c>
      <c r="H1839" s="177" t="s">
        <v>3693</v>
      </c>
      <c r="I1839" s="177">
        <v>28</v>
      </c>
      <c r="J1839" s="177">
        <v>1.25</v>
      </c>
      <c r="K1839" s="177">
        <v>14043.75</v>
      </c>
      <c r="L1839" s="177">
        <v>14045</v>
      </c>
      <c r="M1839" s="177"/>
      <c r="N1839" s="177" t="s">
        <v>3748</v>
      </c>
      <c r="O1839" s="2" t="str">
        <f>VLOOKUP(H1839,通道基本信息!B:L,3,FALSE)</f>
        <v>CS6E</v>
      </c>
    </row>
    <row r="1840" s="2" customFormat="1" ht="15" hidden="1" spans="1:15">
      <c r="A1840" s="177">
        <v>1837</v>
      </c>
      <c r="B1840" s="177" t="str">
        <f t="shared" si="56"/>
        <v>CS6E-R014-100-29</v>
      </c>
      <c r="C1840" s="177" t="str">
        <f t="shared" si="57"/>
        <v>CS6E-RS07-029-H-D</v>
      </c>
      <c r="D1840" s="177" t="s">
        <v>3749</v>
      </c>
      <c r="E1840" s="177" t="str">
        <f>VLOOKUP(H1840,通道基本信息!B:K,6,0)</f>
        <v>R</v>
      </c>
      <c r="F1840" s="177" t="str">
        <f>VLOOKUP(H1840,通道基本信息!B:K,5,0)</f>
        <v>S07</v>
      </c>
      <c r="G1840" s="177" t="str">
        <f>VLOOKUP(H1840,通道基本信息!B:K,8,0)</f>
        <v>H</v>
      </c>
      <c r="H1840" s="177" t="s">
        <v>3693</v>
      </c>
      <c r="I1840" s="177">
        <v>29</v>
      </c>
      <c r="J1840" s="177">
        <v>1.25</v>
      </c>
      <c r="K1840" s="177">
        <v>14045</v>
      </c>
      <c r="L1840" s="177">
        <v>14046.25</v>
      </c>
      <c r="M1840" s="177"/>
      <c r="N1840" s="177" t="s">
        <v>3750</v>
      </c>
      <c r="O1840" s="2" t="str">
        <f>VLOOKUP(H1840,通道基本信息!B:L,3,FALSE)</f>
        <v>CS6E</v>
      </c>
    </row>
    <row r="1841" s="2" customFormat="1" ht="15" hidden="1" spans="1:15">
      <c r="A1841" s="177">
        <v>1838</v>
      </c>
      <c r="B1841" s="177" t="str">
        <f t="shared" si="56"/>
        <v>CS6E-R014-100-30</v>
      </c>
      <c r="C1841" s="177" t="str">
        <f t="shared" si="57"/>
        <v>CS6E-RS07-030-H-D</v>
      </c>
      <c r="D1841" s="177" t="s">
        <v>3751</v>
      </c>
      <c r="E1841" s="177" t="str">
        <f>VLOOKUP(H1841,通道基本信息!B:K,6,0)</f>
        <v>R</v>
      </c>
      <c r="F1841" s="177" t="str">
        <f>VLOOKUP(H1841,通道基本信息!B:K,5,0)</f>
        <v>S07</v>
      </c>
      <c r="G1841" s="177" t="str">
        <f>VLOOKUP(H1841,通道基本信息!B:K,8,0)</f>
        <v>H</v>
      </c>
      <c r="H1841" s="177" t="s">
        <v>3693</v>
      </c>
      <c r="I1841" s="177">
        <v>30</v>
      </c>
      <c r="J1841" s="177">
        <v>1.25</v>
      </c>
      <c r="K1841" s="177">
        <v>14046.25</v>
      </c>
      <c r="L1841" s="177">
        <v>14047.5</v>
      </c>
      <c r="M1841" s="177"/>
      <c r="N1841" s="177" t="s">
        <v>3752</v>
      </c>
      <c r="O1841" s="2" t="str">
        <f>VLOOKUP(H1841,通道基本信息!B:L,3,FALSE)</f>
        <v>CS6E</v>
      </c>
    </row>
    <row r="1842" s="2" customFormat="1" ht="15" hidden="1" spans="1:15">
      <c r="A1842" s="177">
        <v>1839</v>
      </c>
      <c r="B1842" s="177" t="str">
        <f t="shared" si="56"/>
        <v>CS6E-R014-100-31</v>
      </c>
      <c r="C1842" s="177" t="str">
        <f t="shared" si="57"/>
        <v>CS6E-RS07-031-H-D</v>
      </c>
      <c r="D1842" s="177" t="s">
        <v>3753</v>
      </c>
      <c r="E1842" s="177" t="str">
        <f>VLOOKUP(H1842,通道基本信息!B:K,6,0)</f>
        <v>R</v>
      </c>
      <c r="F1842" s="177" t="str">
        <f>VLOOKUP(H1842,通道基本信息!B:K,5,0)</f>
        <v>S07</v>
      </c>
      <c r="G1842" s="177" t="str">
        <f>VLOOKUP(H1842,通道基本信息!B:K,8,0)</f>
        <v>H</v>
      </c>
      <c r="H1842" s="177" t="s">
        <v>3693</v>
      </c>
      <c r="I1842" s="177">
        <v>31</v>
      </c>
      <c r="J1842" s="177">
        <v>1.25</v>
      </c>
      <c r="K1842" s="177">
        <v>14047.5</v>
      </c>
      <c r="L1842" s="177">
        <v>14048.75</v>
      </c>
      <c r="M1842" s="177"/>
      <c r="N1842" s="177" t="s">
        <v>3754</v>
      </c>
      <c r="O1842" s="2" t="str">
        <f>VLOOKUP(H1842,通道基本信息!B:L,3,FALSE)</f>
        <v>CS6E</v>
      </c>
    </row>
    <row r="1843" s="2" customFormat="1" ht="15" hidden="1" spans="1:15">
      <c r="A1843" s="177">
        <v>1840</v>
      </c>
      <c r="B1843" s="177" t="str">
        <f t="shared" si="56"/>
        <v>CS6E-R014-100-32</v>
      </c>
      <c r="C1843" s="177" t="str">
        <f t="shared" si="57"/>
        <v>CS6E-RS07-032-H-D</v>
      </c>
      <c r="D1843" s="177" t="s">
        <v>3755</v>
      </c>
      <c r="E1843" s="177" t="str">
        <f>VLOOKUP(H1843,通道基本信息!B:K,6,0)</f>
        <v>R</v>
      </c>
      <c r="F1843" s="177" t="str">
        <f>VLOOKUP(H1843,通道基本信息!B:K,5,0)</f>
        <v>S07</v>
      </c>
      <c r="G1843" s="177" t="str">
        <f>VLOOKUP(H1843,通道基本信息!B:K,8,0)</f>
        <v>H</v>
      </c>
      <c r="H1843" s="177" t="s">
        <v>3693</v>
      </c>
      <c r="I1843" s="177">
        <v>32</v>
      </c>
      <c r="J1843" s="177">
        <v>1.25</v>
      </c>
      <c r="K1843" s="177">
        <v>14048.75</v>
      </c>
      <c r="L1843" s="177">
        <v>14050</v>
      </c>
      <c r="M1843" s="177"/>
      <c r="N1843" s="177" t="s">
        <v>3756</v>
      </c>
      <c r="O1843" s="2" t="str">
        <f>VLOOKUP(H1843,通道基本信息!B:L,3,FALSE)</f>
        <v>CS6E</v>
      </c>
    </row>
    <row r="1844" s="2" customFormat="1" ht="15" hidden="1" spans="1:15">
      <c r="A1844" s="177">
        <v>1841</v>
      </c>
      <c r="B1844" s="177" t="str">
        <f t="shared" si="56"/>
        <v>CS6E-R014-100-33</v>
      </c>
      <c r="C1844" s="177" t="str">
        <f t="shared" si="57"/>
        <v>CS6E-RS07-033-H-D</v>
      </c>
      <c r="D1844" s="177" t="s">
        <v>3757</v>
      </c>
      <c r="E1844" s="177" t="str">
        <f>VLOOKUP(H1844,通道基本信息!B:K,6,0)</f>
        <v>R</v>
      </c>
      <c r="F1844" s="177" t="str">
        <f>VLOOKUP(H1844,通道基本信息!B:K,5,0)</f>
        <v>S07</v>
      </c>
      <c r="G1844" s="177" t="str">
        <f>VLOOKUP(H1844,通道基本信息!B:K,8,0)</f>
        <v>H</v>
      </c>
      <c r="H1844" s="177" t="s">
        <v>3693</v>
      </c>
      <c r="I1844" s="177">
        <v>33</v>
      </c>
      <c r="J1844" s="177">
        <v>1.25</v>
      </c>
      <c r="K1844" s="177">
        <v>14050</v>
      </c>
      <c r="L1844" s="177">
        <v>14051.25</v>
      </c>
      <c r="M1844" s="177"/>
      <c r="N1844" s="177" t="s">
        <v>3758</v>
      </c>
      <c r="O1844" s="2" t="str">
        <f>VLOOKUP(H1844,通道基本信息!B:L,3,FALSE)</f>
        <v>CS6E</v>
      </c>
    </row>
    <row r="1845" s="2" customFormat="1" ht="15" hidden="1" spans="1:15">
      <c r="A1845" s="177">
        <v>1842</v>
      </c>
      <c r="B1845" s="177" t="str">
        <f t="shared" si="56"/>
        <v>CS6E-R014-100-34</v>
      </c>
      <c r="C1845" s="177" t="str">
        <f t="shared" si="57"/>
        <v>CS6E-RS07-034-H-D</v>
      </c>
      <c r="D1845" s="177" t="s">
        <v>3759</v>
      </c>
      <c r="E1845" s="177" t="str">
        <f>VLOOKUP(H1845,通道基本信息!B:K,6,0)</f>
        <v>R</v>
      </c>
      <c r="F1845" s="177" t="str">
        <f>VLOOKUP(H1845,通道基本信息!B:K,5,0)</f>
        <v>S07</v>
      </c>
      <c r="G1845" s="177" t="str">
        <f>VLOOKUP(H1845,通道基本信息!B:K,8,0)</f>
        <v>H</v>
      </c>
      <c r="H1845" s="177" t="s">
        <v>3693</v>
      </c>
      <c r="I1845" s="177">
        <v>34</v>
      </c>
      <c r="J1845" s="177">
        <v>1.25</v>
      </c>
      <c r="K1845" s="177">
        <v>14051.25</v>
      </c>
      <c r="L1845" s="177">
        <v>14052.5</v>
      </c>
      <c r="M1845" s="177"/>
      <c r="N1845" s="177" t="s">
        <v>3760</v>
      </c>
      <c r="O1845" s="2" t="str">
        <f>VLOOKUP(H1845,通道基本信息!B:L,3,FALSE)</f>
        <v>CS6E</v>
      </c>
    </row>
    <row r="1846" s="2" customFormat="1" ht="15" hidden="1" spans="1:15">
      <c r="A1846" s="177">
        <v>1843</v>
      </c>
      <c r="B1846" s="177" t="str">
        <f t="shared" si="56"/>
        <v>CS6E-R014-100-35</v>
      </c>
      <c r="C1846" s="177" t="str">
        <f t="shared" si="57"/>
        <v>CS6E-RS07-035-H-D</v>
      </c>
      <c r="D1846" s="177" t="s">
        <v>3761</v>
      </c>
      <c r="E1846" s="177" t="str">
        <f>VLOOKUP(H1846,通道基本信息!B:K,6,0)</f>
        <v>R</v>
      </c>
      <c r="F1846" s="177" t="str">
        <f>VLOOKUP(H1846,通道基本信息!B:K,5,0)</f>
        <v>S07</v>
      </c>
      <c r="G1846" s="177" t="str">
        <f>VLOOKUP(H1846,通道基本信息!B:K,8,0)</f>
        <v>H</v>
      </c>
      <c r="H1846" s="177" t="s">
        <v>3693</v>
      </c>
      <c r="I1846" s="177">
        <v>35</v>
      </c>
      <c r="J1846" s="177">
        <v>1.25</v>
      </c>
      <c r="K1846" s="177">
        <v>14052.5</v>
      </c>
      <c r="L1846" s="177">
        <v>14053.75</v>
      </c>
      <c r="M1846" s="177"/>
      <c r="N1846" s="177" t="s">
        <v>3762</v>
      </c>
      <c r="O1846" s="2" t="str">
        <f>VLOOKUP(H1846,通道基本信息!B:L,3,FALSE)</f>
        <v>CS6E</v>
      </c>
    </row>
    <row r="1847" s="2" customFormat="1" ht="15" hidden="1" spans="1:15">
      <c r="A1847" s="177">
        <v>1844</v>
      </c>
      <c r="B1847" s="177" t="str">
        <f t="shared" si="56"/>
        <v>CS6E-R014-100-36</v>
      </c>
      <c r="C1847" s="177" t="str">
        <f t="shared" si="57"/>
        <v>CS6E-RS07-036-H-D</v>
      </c>
      <c r="D1847" s="177" t="s">
        <v>3763</v>
      </c>
      <c r="E1847" s="177" t="str">
        <f>VLOOKUP(H1847,通道基本信息!B:K,6,0)</f>
        <v>R</v>
      </c>
      <c r="F1847" s="177" t="str">
        <f>VLOOKUP(H1847,通道基本信息!B:K,5,0)</f>
        <v>S07</v>
      </c>
      <c r="G1847" s="177" t="str">
        <f>VLOOKUP(H1847,通道基本信息!B:K,8,0)</f>
        <v>H</v>
      </c>
      <c r="H1847" s="177" t="s">
        <v>3693</v>
      </c>
      <c r="I1847" s="177">
        <v>36</v>
      </c>
      <c r="J1847" s="177">
        <v>1.25</v>
      </c>
      <c r="K1847" s="177">
        <v>14053.75</v>
      </c>
      <c r="L1847" s="177">
        <v>14055</v>
      </c>
      <c r="M1847" s="177"/>
      <c r="N1847" s="177" t="s">
        <v>3764</v>
      </c>
      <c r="O1847" s="2" t="str">
        <f>VLOOKUP(H1847,通道基本信息!B:L,3,FALSE)</f>
        <v>CS6E</v>
      </c>
    </row>
    <row r="1848" s="2" customFormat="1" ht="15" hidden="1" spans="1:15">
      <c r="A1848" s="177">
        <v>1845</v>
      </c>
      <c r="B1848" s="177" t="str">
        <f t="shared" si="56"/>
        <v>CS6E-R014-100-37</v>
      </c>
      <c r="C1848" s="177" t="str">
        <f t="shared" si="57"/>
        <v>CS6E-RS07-037-H-D</v>
      </c>
      <c r="D1848" s="177" t="s">
        <v>3765</v>
      </c>
      <c r="E1848" s="177" t="str">
        <f>VLOOKUP(H1848,通道基本信息!B:K,6,0)</f>
        <v>R</v>
      </c>
      <c r="F1848" s="177" t="str">
        <f>VLOOKUP(H1848,通道基本信息!B:K,5,0)</f>
        <v>S07</v>
      </c>
      <c r="G1848" s="177" t="str">
        <f>VLOOKUP(H1848,通道基本信息!B:K,8,0)</f>
        <v>H</v>
      </c>
      <c r="H1848" s="177" t="s">
        <v>3693</v>
      </c>
      <c r="I1848" s="177">
        <v>37</v>
      </c>
      <c r="J1848" s="177">
        <v>1.25</v>
      </c>
      <c r="K1848" s="177">
        <v>14055</v>
      </c>
      <c r="L1848" s="177">
        <v>14056.25</v>
      </c>
      <c r="M1848" s="177"/>
      <c r="N1848" s="177" t="s">
        <v>3766</v>
      </c>
      <c r="O1848" s="2" t="str">
        <f>VLOOKUP(H1848,通道基本信息!B:L,3,FALSE)</f>
        <v>CS6E</v>
      </c>
    </row>
    <row r="1849" s="2" customFormat="1" ht="15" hidden="1" spans="1:15">
      <c r="A1849" s="177">
        <v>1846</v>
      </c>
      <c r="B1849" s="177" t="str">
        <f t="shared" si="56"/>
        <v>CS6E-R014-100-38</v>
      </c>
      <c r="C1849" s="177" t="str">
        <f t="shared" si="57"/>
        <v>CS6E-RS07-038-H-D</v>
      </c>
      <c r="D1849" s="177" t="s">
        <v>3767</v>
      </c>
      <c r="E1849" s="177" t="str">
        <f>VLOOKUP(H1849,通道基本信息!B:K,6,0)</f>
        <v>R</v>
      </c>
      <c r="F1849" s="177" t="str">
        <f>VLOOKUP(H1849,通道基本信息!B:K,5,0)</f>
        <v>S07</v>
      </c>
      <c r="G1849" s="177" t="str">
        <f>VLOOKUP(H1849,通道基本信息!B:K,8,0)</f>
        <v>H</v>
      </c>
      <c r="H1849" s="177" t="s">
        <v>3693</v>
      </c>
      <c r="I1849" s="177">
        <v>38</v>
      </c>
      <c r="J1849" s="177">
        <v>1.25</v>
      </c>
      <c r="K1849" s="177">
        <v>14056.25</v>
      </c>
      <c r="L1849" s="177">
        <v>14057.5</v>
      </c>
      <c r="M1849" s="177"/>
      <c r="N1849" s="177" t="s">
        <v>3768</v>
      </c>
      <c r="O1849" s="2" t="str">
        <f>VLOOKUP(H1849,通道基本信息!B:L,3,FALSE)</f>
        <v>CS6E</v>
      </c>
    </row>
    <row r="1850" s="2" customFormat="1" ht="15" hidden="1" spans="1:15">
      <c r="A1850" s="177">
        <v>1847</v>
      </c>
      <c r="B1850" s="177" t="str">
        <f t="shared" si="56"/>
        <v>CS6E-R014-100-39</v>
      </c>
      <c r="C1850" s="177" t="str">
        <f t="shared" si="57"/>
        <v>CS6E-RS07-039-H-D</v>
      </c>
      <c r="D1850" s="177" t="s">
        <v>3769</v>
      </c>
      <c r="E1850" s="177" t="str">
        <f>VLOOKUP(H1850,通道基本信息!B:K,6,0)</f>
        <v>R</v>
      </c>
      <c r="F1850" s="177" t="str">
        <f>VLOOKUP(H1850,通道基本信息!B:K,5,0)</f>
        <v>S07</v>
      </c>
      <c r="G1850" s="177" t="str">
        <f>VLOOKUP(H1850,通道基本信息!B:K,8,0)</f>
        <v>H</v>
      </c>
      <c r="H1850" s="177" t="s">
        <v>3693</v>
      </c>
      <c r="I1850" s="177">
        <v>39</v>
      </c>
      <c r="J1850" s="177">
        <v>1.25</v>
      </c>
      <c r="K1850" s="177">
        <v>14057.5</v>
      </c>
      <c r="L1850" s="177">
        <v>14058.75</v>
      </c>
      <c r="M1850" s="177"/>
      <c r="N1850" s="177" t="s">
        <v>3770</v>
      </c>
      <c r="O1850" s="2" t="str">
        <f>VLOOKUP(H1850,通道基本信息!B:L,3,FALSE)</f>
        <v>CS6E</v>
      </c>
    </row>
    <row r="1851" s="2" customFormat="1" ht="15" hidden="1" spans="1:15">
      <c r="A1851" s="177">
        <v>1848</v>
      </c>
      <c r="B1851" s="177" t="str">
        <f t="shared" si="56"/>
        <v>CS6E-R014-100-40</v>
      </c>
      <c r="C1851" s="177" t="str">
        <f t="shared" si="57"/>
        <v>CS6E-RS07-040-H-D</v>
      </c>
      <c r="D1851" s="177" t="s">
        <v>3771</v>
      </c>
      <c r="E1851" s="177" t="str">
        <f>VLOOKUP(H1851,通道基本信息!B:K,6,0)</f>
        <v>R</v>
      </c>
      <c r="F1851" s="177" t="str">
        <f>VLOOKUP(H1851,通道基本信息!B:K,5,0)</f>
        <v>S07</v>
      </c>
      <c r="G1851" s="177" t="str">
        <f>VLOOKUP(H1851,通道基本信息!B:K,8,0)</f>
        <v>H</v>
      </c>
      <c r="H1851" s="177" t="s">
        <v>3693</v>
      </c>
      <c r="I1851" s="177">
        <v>40</v>
      </c>
      <c r="J1851" s="177">
        <v>1.25</v>
      </c>
      <c r="K1851" s="177">
        <v>14058.75</v>
      </c>
      <c r="L1851" s="177">
        <v>14060</v>
      </c>
      <c r="M1851" s="177"/>
      <c r="N1851" s="177" t="s">
        <v>3772</v>
      </c>
      <c r="O1851" s="2" t="str">
        <f>VLOOKUP(H1851,通道基本信息!B:L,3,FALSE)</f>
        <v>CS6E</v>
      </c>
    </row>
    <row r="1852" s="2" customFormat="1" ht="15" hidden="1" spans="1:15">
      <c r="A1852" s="177">
        <v>1849</v>
      </c>
      <c r="B1852" s="177" t="str">
        <f t="shared" si="56"/>
        <v>CS6E-R014-100-41</v>
      </c>
      <c r="C1852" s="177" t="str">
        <f t="shared" si="57"/>
        <v>CS6E-RS07-041-H-D</v>
      </c>
      <c r="D1852" s="177" t="s">
        <v>3773</v>
      </c>
      <c r="E1852" s="177" t="str">
        <f>VLOOKUP(H1852,通道基本信息!B:K,6,0)</f>
        <v>R</v>
      </c>
      <c r="F1852" s="177" t="str">
        <f>VLOOKUP(H1852,通道基本信息!B:K,5,0)</f>
        <v>S07</v>
      </c>
      <c r="G1852" s="177" t="str">
        <f>VLOOKUP(H1852,通道基本信息!B:K,8,0)</f>
        <v>H</v>
      </c>
      <c r="H1852" s="177" t="s">
        <v>3693</v>
      </c>
      <c r="I1852" s="177">
        <v>41</v>
      </c>
      <c r="J1852" s="177">
        <v>1.25</v>
      </c>
      <c r="K1852" s="177">
        <v>14060</v>
      </c>
      <c r="L1852" s="177">
        <v>14061.25</v>
      </c>
      <c r="M1852" s="177"/>
      <c r="N1852" s="177" t="s">
        <v>3774</v>
      </c>
      <c r="O1852" s="2" t="str">
        <f>VLOOKUP(H1852,通道基本信息!B:L,3,FALSE)</f>
        <v>CS6E</v>
      </c>
    </row>
    <row r="1853" s="2" customFormat="1" ht="15" hidden="1" spans="1:15">
      <c r="A1853" s="177">
        <v>1850</v>
      </c>
      <c r="B1853" s="177" t="str">
        <f t="shared" si="56"/>
        <v>CS6E-R014-100-42</v>
      </c>
      <c r="C1853" s="177" t="str">
        <f t="shared" si="57"/>
        <v>CS6E-RS07-042-H-D</v>
      </c>
      <c r="D1853" s="177" t="s">
        <v>3775</v>
      </c>
      <c r="E1853" s="177" t="str">
        <f>VLOOKUP(H1853,通道基本信息!B:K,6,0)</f>
        <v>R</v>
      </c>
      <c r="F1853" s="177" t="str">
        <f>VLOOKUP(H1853,通道基本信息!B:K,5,0)</f>
        <v>S07</v>
      </c>
      <c r="G1853" s="177" t="str">
        <f>VLOOKUP(H1853,通道基本信息!B:K,8,0)</f>
        <v>H</v>
      </c>
      <c r="H1853" s="177" t="s">
        <v>3693</v>
      </c>
      <c r="I1853" s="177">
        <v>42</v>
      </c>
      <c r="J1853" s="177">
        <v>1.25</v>
      </c>
      <c r="K1853" s="177">
        <v>14061.25</v>
      </c>
      <c r="L1853" s="177">
        <v>14062.5</v>
      </c>
      <c r="M1853" s="177"/>
      <c r="N1853" s="177" t="s">
        <v>3776</v>
      </c>
      <c r="O1853" s="2" t="str">
        <f>VLOOKUP(H1853,通道基本信息!B:L,3,FALSE)</f>
        <v>CS6E</v>
      </c>
    </row>
    <row r="1854" s="2" customFormat="1" ht="15" hidden="1" spans="1:15">
      <c r="A1854" s="177">
        <v>1851</v>
      </c>
      <c r="B1854" s="177" t="str">
        <f t="shared" si="56"/>
        <v>CS6E-R014-100-43</v>
      </c>
      <c r="C1854" s="177" t="str">
        <f t="shared" si="57"/>
        <v>CS6E-RS07-043-H-D</v>
      </c>
      <c r="D1854" s="177" t="s">
        <v>3777</v>
      </c>
      <c r="E1854" s="177" t="str">
        <f>VLOOKUP(H1854,通道基本信息!B:K,6,0)</f>
        <v>R</v>
      </c>
      <c r="F1854" s="177" t="str">
        <f>VLOOKUP(H1854,通道基本信息!B:K,5,0)</f>
        <v>S07</v>
      </c>
      <c r="G1854" s="177" t="str">
        <f>VLOOKUP(H1854,通道基本信息!B:K,8,0)</f>
        <v>H</v>
      </c>
      <c r="H1854" s="177" t="s">
        <v>3693</v>
      </c>
      <c r="I1854" s="177">
        <v>43</v>
      </c>
      <c r="J1854" s="177">
        <v>1.25</v>
      </c>
      <c r="K1854" s="177">
        <v>14062.5</v>
      </c>
      <c r="L1854" s="177">
        <v>14063.75</v>
      </c>
      <c r="M1854" s="177"/>
      <c r="N1854" s="177" t="s">
        <v>3778</v>
      </c>
      <c r="O1854" s="2" t="str">
        <f>VLOOKUP(H1854,通道基本信息!B:L,3,FALSE)</f>
        <v>CS6E</v>
      </c>
    </row>
    <row r="1855" s="2" customFormat="1" ht="15" hidden="1" spans="1:15">
      <c r="A1855" s="177">
        <v>1852</v>
      </c>
      <c r="B1855" s="177" t="str">
        <f t="shared" si="56"/>
        <v>CS6E-R014-100-44</v>
      </c>
      <c r="C1855" s="177" t="str">
        <f t="shared" si="57"/>
        <v>CS6E-RS07-044-H-D</v>
      </c>
      <c r="D1855" s="177" t="s">
        <v>3779</v>
      </c>
      <c r="E1855" s="177" t="str">
        <f>VLOOKUP(H1855,通道基本信息!B:K,6,0)</f>
        <v>R</v>
      </c>
      <c r="F1855" s="177" t="str">
        <f>VLOOKUP(H1855,通道基本信息!B:K,5,0)</f>
        <v>S07</v>
      </c>
      <c r="G1855" s="177" t="str">
        <f>VLOOKUP(H1855,通道基本信息!B:K,8,0)</f>
        <v>H</v>
      </c>
      <c r="H1855" s="177" t="s">
        <v>3693</v>
      </c>
      <c r="I1855" s="177">
        <v>44</v>
      </c>
      <c r="J1855" s="177">
        <v>1.25</v>
      </c>
      <c r="K1855" s="177">
        <v>14063.75</v>
      </c>
      <c r="L1855" s="177">
        <v>14065</v>
      </c>
      <c r="M1855" s="177"/>
      <c r="N1855" s="177" t="s">
        <v>3780</v>
      </c>
      <c r="O1855" s="2" t="str">
        <f>VLOOKUP(H1855,通道基本信息!B:L,3,FALSE)</f>
        <v>CS6E</v>
      </c>
    </row>
    <row r="1856" s="2" customFormat="1" ht="15" hidden="1" spans="1:15">
      <c r="A1856" s="177">
        <v>1853</v>
      </c>
      <c r="B1856" s="177" t="str">
        <f t="shared" si="56"/>
        <v>CS6E-R014-100-45</v>
      </c>
      <c r="C1856" s="177" t="str">
        <f t="shared" si="57"/>
        <v>CS6E-RS07-045-H-D</v>
      </c>
      <c r="D1856" s="177" t="s">
        <v>3781</v>
      </c>
      <c r="E1856" s="177" t="str">
        <f>VLOOKUP(H1856,通道基本信息!B:K,6,0)</f>
        <v>R</v>
      </c>
      <c r="F1856" s="177" t="str">
        <f>VLOOKUP(H1856,通道基本信息!B:K,5,0)</f>
        <v>S07</v>
      </c>
      <c r="G1856" s="177" t="str">
        <f>VLOOKUP(H1856,通道基本信息!B:K,8,0)</f>
        <v>H</v>
      </c>
      <c r="H1856" s="177" t="s">
        <v>3693</v>
      </c>
      <c r="I1856" s="177">
        <v>45</v>
      </c>
      <c r="J1856" s="177">
        <v>1.25</v>
      </c>
      <c r="K1856" s="177">
        <v>14065</v>
      </c>
      <c r="L1856" s="177">
        <v>14066.25</v>
      </c>
      <c r="M1856" s="177"/>
      <c r="N1856" s="177" t="s">
        <v>3782</v>
      </c>
      <c r="O1856" s="2" t="str">
        <f>VLOOKUP(H1856,通道基本信息!B:L,3,FALSE)</f>
        <v>CS6E</v>
      </c>
    </row>
    <row r="1857" s="2" customFormat="1" ht="15" hidden="1" spans="1:15">
      <c r="A1857" s="177">
        <v>1854</v>
      </c>
      <c r="B1857" s="177" t="str">
        <f t="shared" ref="B1857:B1920" si="58">H1857&amp;"-"&amp;I1857</f>
        <v>CS6E-R014-100-46</v>
      </c>
      <c r="C1857" s="177" t="str">
        <f t="shared" si="57"/>
        <v>CS6E-RS07-046-H-D</v>
      </c>
      <c r="D1857" s="177" t="s">
        <v>3783</v>
      </c>
      <c r="E1857" s="177" t="str">
        <f>VLOOKUP(H1857,通道基本信息!B:K,6,0)</f>
        <v>R</v>
      </c>
      <c r="F1857" s="177" t="str">
        <f>VLOOKUP(H1857,通道基本信息!B:K,5,0)</f>
        <v>S07</v>
      </c>
      <c r="G1857" s="177" t="str">
        <f>VLOOKUP(H1857,通道基本信息!B:K,8,0)</f>
        <v>H</v>
      </c>
      <c r="H1857" s="177" t="s">
        <v>3693</v>
      </c>
      <c r="I1857" s="177">
        <v>46</v>
      </c>
      <c r="J1857" s="177">
        <v>1.25</v>
      </c>
      <c r="K1857" s="177">
        <v>14066.25</v>
      </c>
      <c r="L1857" s="177">
        <v>14067.5</v>
      </c>
      <c r="M1857" s="177"/>
      <c r="N1857" s="177" t="s">
        <v>3784</v>
      </c>
      <c r="O1857" s="2" t="str">
        <f>VLOOKUP(H1857,通道基本信息!B:L,3,FALSE)</f>
        <v>CS6E</v>
      </c>
    </row>
    <row r="1858" s="2" customFormat="1" ht="15" hidden="1" spans="1:15">
      <c r="A1858" s="177">
        <v>1855</v>
      </c>
      <c r="B1858" s="177" t="str">
        <f t="shared" si="58"/>
        <v>CS6E-R014-100-47</v>
      </c>
      <c r="C1858" s="177" t="str">
        <f t="shared" si="57"/>
        <v>CS6E-RS07-047-H-D</v>
      </c>
      <c r="D1858" s="177" t="s">
        <v>3785</v>
      </c>
      <c r="E1858" s="177" t="str">
        <f>VLOOKUP(H1858,通道基本信息!B:K,6,0)</f>
        <v>R</v>
      </c>
      <c r="F1858" s="177" t="str">
        <f>VLOOKUP(H1858,通道基本信息!B:K,5,0)</f>
        <v>S07</v>
      </c>
      <c r="G1858" s="177" t="str">
        <f>VLOOKUP(H1858,通道基本信息!B:K,8,0)</f>
        <v>H</v>
      </c>
      <c r="H1858" s="177" t="s">
        <v>3693</v>
      </c>
      <c r="I1858" s="177">
        <v>47</v>
      </c>
      <c r="J1858" s="177">
        <v>1.25</v>
      </c>
      <c r="K1858" s="177">
        <v>14067.5</v>
      </c>
      <c r="L1858" s="177">
        <v>14068.75</v>
      </c>
      <c r="M1858" s="177"/>
      <c r="N1858" s="177" t="s">
        <v>3786</v>
      </c>
      <c r="O1858" s="2" t="str">
        <f>VLOOKUP(H1858,通道基本信息!B:L,3,FALSE)</f>
        <v>CS6E</v>
      </c>
    </row>
    <row r="1859" s="2" customFormat="1" ht="15" hidden="1" spans="1:15">
      <c r="A1859" s="177">
        <v>1856</v>
      </c>
      <c r="B1859" s="177" t="str">
        <f t="shared" si="58"/>
        <v>CS6E-R014-100-48</v>
      </c>
      <c r="C1859" s="177" t="str">
        <f t="shared" si="57"/>
        <v>CS6E-RS07-048-H-D</v>
      </c>
      <c r="D1859" s="177" t="s">
        <v>3787</v>
      </c>
      <c r="E1859" s="177" t="str">
        <f>VLOOKUP(H1859,通道基本信息!B:K,6,0)</f>
        <v>R</v>
      </c>
      <c r="F1859" s="177" t="str">
        <f>VLOOKUP(H1859,通道基本信息!B:K,5,0)</f>
        <v>S07</v>
      </c>
      <c r="G1859" s="177" t="str">
        <f>VLOOKUP(H1859,通道基本信息!B:K,8,0)</f>
        <v>H</v>
      </c>
      <c r="H1859" s="177" t="s">
        <v>3693</v>
      </c>
      <c r="I1859" s="177">
        <v>48</v>
      </c>
      <c r="J1859" s="177">
        <v>1.25</v>
      </c>
      <c r="K1859" s="177">
        <v>14068.75</v>
      </c>
      <c r="L1859" s="177">
        <v>14070</v>
      </c>
      <c r="M1859" s="177"/>
      <c r="N1859" s="177" t="s">
        <v>3788</v>
      </c>
      <c r="O1859" s="2" t="str">
        <f>VLOOKUP(H1859,通道基本信息!B:L,3,FALSE)</f>
        <v>CS6E</v>
      </c>
    </row>
    <row r="1860" s="2" customFormat="1" ht="15" hidden="1" spans="1:15">
      <c r="A1860" s="177">
        <v>1857</v>
      </c>
      <c r="B1860" s="177" t="str">
        <f t="shared" si="58"/>
        <v>CS6E-R014-100-49</v>
      </c>
      <c r="C1860" s="177" t="str">
        <f t="shared" ref="C1860:C1923" si="59">O1860&amp;"-"&amp;D1860</f>
        <v>CS6E-RS07-049-H-D</v>
      </c>
      <c r="D1860" s="177" t="s">
        <v>3789</v>
      </c>
      <c r="E1860" s="177" t="str">
        <f>VLOOKUP(H1860,通道基本信息!B:K,6,0)</f>
        <v>R</v>
      </c>
      <c r="F1860" s="177" t="str">
        <f>VLOOKUP(H1860,通道基本信息!B:K,5,0)</f>
        <v>S07</v>
      </c>
      <c r="G1860" s="177" t="str">
        <f>VLOOKUP(H1860,通道基本信息!B:K,8,0)</f>
        <v>H</v>
      </c>
      <c r="H1860" s="177" t="s">
        <v>3693</v>
      </c>
      <c r="I1860" s="177">
        <v>49</v>
      </c>
      <c r="J1860" s="177">
        <v>1.25</v>
      </c>
      <c r="K1860" s="177">
        <v>14070</v>
      </c>
      <c r="L1860" s="177">
        <v>14071.25</v>
      </c>
      <c r="M1860" s="177"/>
      <c r="N1860" s="177" t="s">
        <v>3790</v>
      </c>
      <c r="O1860" s="2" t="str">
        <f>VLOOKUP(H1860,通道基本信息!B:L,3,FALSE)</f>
        <v>CS6E</v>
      </c>
    </row>
    <row r="1861" s="2" customFormat="1" ht="15" hidden="1" spans="1:15">
      <c r="A1861" s="177">
        <v>1858</v>
      </c>
      <c r="B1861" s="177" t="str">
        <f t="shared" si="58"/>
        <v>CS6E-R014-100-50</v>
      </c>
      <c r="C1861" s="177" t="str">
        <f t="shared" si="59"/>
        <v>CS6E-RS07-050-H-D</v>
      </c>
      <c r="D1861" s="177" t="s">
        <v>3791</v>
      </c>
      <c r="E1861" s="177" t="str">
        <f>VLOOKUP(H1861,通道基本信息!B:K,6,0)</f>
        <v>R</v>
      </c>
      <c r="F1861" s="177" t="str">
        <f>VLOOKUP(H1861,通道基本信息!B:K,5,0)</f>
        <v>S07</v>
      </c>
      <c r="G1861" s="177" t="str">
        <f>VLOOKUP(H1861,通道基本信息!B:K,8,0)</f>
        <v>H</v>
      </c>
      <c r="H1861" s="177" t="s">
        <v>3693</v>
      </c>
      <c r="I1861" s="177">
        <v>50</v>
      </c>
      <c r="J1861" s="177">
        <v>1.25</v>
      </c>
      <c r="K1861" s="177">
        <v>14071.25</v>
      </c>
      <c r="L1861" s="177">
        <v>14072.5</v>
      </c>
      <c r="M1861" s="177"/>
      <c r="N1861" s="177" t="s">
        <v>3792</v>
      </c>
      <c r="O1861" s="2" t="str">
        <f>VLOOKUP(H1861,通道基本信息!B:L,3,FALSE)</f>
        <v>CS6E</v>
      </c>
    </row>
    <row r="1862" s="2" customFormat="1" ht="15" hidden="1" spans="1:15">
      <c r="A1862" s="177">
        <v>1859</v>
      </c>
      <c r="B1862" s="177" t="str">
        <f t="shared" si="58"/>
        <v>CS6E-R014-100-51</v>
      </c>
      <c r="C1862" s="177" t="str">
        <f t="shared" si="59"/>
        <v>CS6E-RS07-051-H-D</v>
      </c>
      <c r="D1862" s="177" t="s">
        <v>3793</v>
      </c>
      <c r="E1862" s="177" t="str">
        <f>VLOOKUP(H1862,通道基本信息!B:K,6,0)</f>
        <v>R</v>
      </c>
      <c r="F1862" s="177" t="str">
        <f>VLOOKUP(H1862,通道基本信息!B:K,5,0)</f>
        <v>S07</v>
      </c>
      <c r="G1862" s="177" t="str">
        <f>VLOOKUP(H1862,通道基本信息!B:K,8,0)</f>
        <v>H</v>
      </c>
      <c r="H1862" s="177" t="s">
        <v>3693</v>
      </c>
      <c r="I1862" s="177">
        <v>51</v>
      </c>
      <c r="J1862" s="177">
        <v>1.25</v>
      </c>
      <c r="K1862" s="177">
        <v>14072.5</v>
      </c>
      <c r="L1862" s="177">
        <v>14073.75</v>
      </c>
      <c r="M1862" s="177"/>
      <c r="N1862" s="177" t="s">
        <v>3794</v>
      </c>
      <c r="O1862" s="2" t="str">
        <f>VLOOKUP(H1862,通道基本信息!B:L,3,FALSE)</f>
        <v>CS6E</v>
      </c>
    </row>
    <row r="1863" s="2" customFormat="1" ht="15" hidden="1" spans="1:15">
      <c r="A1863" s="177">
        <v>1860</v>
      </c>
      <c r="B1863" s="177" t="str">
        <f t="shared" si="58"/>
        <v>CS6E-R014-100-52</v>
      </c>
      <c r="C1863" s="177" t="str">
        <f t="shared" si="59"/>
        <v>CS6E-RS07-052-H-D</v>
      </c>
      <c r="D1863" s="177" t="s">
        <v>3795</v>
      </c>
      <c r="E1863" s="177" t="str">
        <f>VLOOKUP(H1863,通道基本信息!B:K,6,0)</f>
        <v>R</v>
      </c>
      <c r="F1863" s="177" t="str">
        <f>VLOOKUP(H1863,通道基本信息!B:K,5,0)</f>
        <v>S07</v>
      </c>
      <c r="G1863" s="177" t="str">
        <f>VLOOKUP(H1863,通道基本信息!B:K,8,0)</f>
        <v>H</v>
      </c>
      <c r="H1863" s="177" t="s">
        <v>3693</v>
      </c>
      <c r="I1863" s="177">
        <v>52</v>
      </c>
      <c r="J1863" s="177">
        <v>1.25</v>
      </c>
      <c r="K1863" s="177">
        <v>14073.75</v>
      </c>
      <c r="L1863" s="177">
        <v>14075</v>
      </c>
      <c r="M1863" s="177"/>
      <c r="N1863" s="177" t="s">
        <v>3796</v>
      </c>
      <c r="O1863" s="2" t="str">
        <f>VLOOKUP(H1863,通道基本信息!B:L,3,FALSE)</f>
        <v>CS6E</v>
      </c>
    </row>
    <row r="1864" s="2" customFormat="1" ht="15" hidden="1" spans="1:15">
      <c r="A1864" s="177">
        <v>1861</v>
      </c>
      <c r="B1864" s="177" t="str">
        <f t="shared" si="58"/>
        <v>CS6E-R014-100-53</v>
      </c>
      <c r="C1864" s="177" t="str">
        <f t="shared" si="59"/>
        <v>CS6E-RS07-053-H-D</v>
      </c>
      <c r="D1864" s="177" t="s">
        <v>3797</v>
      </c>
      <c r="E1864" s="177" t="str">
        <f>VLOOKUP(H1864,通道基本信息!B:K,6,0)</f>
        <v>R</v>
      </c>
      <c r="F1864" s="177" t="str">
        <f>VLOOKUP(H1864,通道基本信息!B:K,5,0)</f>
        <v>S07</v>
      </c>
      <c r="G1864" s="177" t="str">
        <f>VLOOKUP(H1864,通道基本信息!B:K,8,0)</f>
        <v>H</v>
      </c>
      <c r="H1864" s="177" t="s">
        <v>3693</v>
      </c>
      <c r="I1864" s="177">
        <v>53</v>
      </c>
      <c r="J1864" s="177">
        <v>1.25</v>
      </c>
      <c r="K1864" s="177">
        <v>14075</v>
      </c>
      <c r="L1864" s="177">
        <v>14076.25</v>
      </c>
      <c r="M1864" s="177"/>
      <c r="N1864" s="177" t="s">
        <v>3798</v>
      </c>
      <c r="O1864" s="2" t="str">
        <f>VLOOKUP(H1864,通道基本信息!B:L,3,FALSE)</f>
        <v>CS6E</v>
      </c>
    </row>
    <row r="1865" s="2" customFormat="1" ht="15" hidden="1" spans="1:15">
      <c r="A1865" s="177">
        <v>1862</v>
      </c>
      <c r="B1865" s="177" t="str">
        <f t="shared" si="58"/>
        <v>CS6E-R014-100-54</v>
      </c>
      <c r="C1865" s="177" t="str">
        <f t="shared" si="59"/>
        <v>CS6E-RS07-054-H-D</v>
      </c>
      <c r="D1865" s="177" t="s">
        <v>3799</v>
      </c>
      <c r="E1865" s="177" t="str">
        <f>VLOOKUP(H1865,通道基本信息!B:K,6,0)</f>
        <v>R</v>
      </c>
      <c r="F1865" s="177" t="str">
        <f>VLOOKUP(H1865,通道基本信息!B:K,5,0)</f>
        <v>S07</v>
      </c>
      <c r="G1865" s="177" t="str">
        <f>VLOOKUP(H1865,通道基本信息!B:K,8,0)</f>
        <v>H</v>
      </c>
      <c r="H1865" s="177" t="s">
        <v>3693</v>
      </c>
      <c r="I1865" s="177">
        <v>54</v>
      </c>
      <c r="J1865" s="177">
        <v>1.25</v>
      </c>
      <c r="K1865" s="177">
        <v>14076.25</v>
      </c>
      <c r="L1865" s="177">
        <v>14077.5</v>
      </c>
      <c r="M1865" s="177"/>
      <c r="N1865" s="177" t="s">
        <v>3800</v>
      </c>
      <c r="O1865" s="2" t="str">
        <f>VLOOKUP(H1865,通道基本信息!B:L,3,FALSE)</f>
        <v>CS6E</v>
      </c>
    </row>
    <row r="1866" s="2" customFormat="1" ht="15" hidden="1" spans="1:15">
      <c r="A1866" s="177">
        <v>1863</v>
      </c>
      <c r="B1866" s="177" t="str">
        <f t="shared" si="58"/>
        <v>CS6E-R014-100-55</v>
      </c>
      <c r="C1866" s="177" t="str">
        <f t="shared" si="59"/>
        <v>CS6E-RS07-055-H-D</v>
      </c>
      <c r="D1866" s="177" t="s">
        <v>3801</v>
      </c>
      <c r="E1866" s="177" t="str">
        <f>VLOOKUP(H1866,通道基本信息!B:K,6,0)</f>
        <v>R</v>
      </c>
      <c r="F1866" s="177" t="str">
        <f>VLOOKUP(H1866,通道基本信息!B:K,5,0)</f>
        <v>S07</v>
      </c>
      <c r="G1866" s="177" t="str">
        <f>VLOOKUP(H1866,通道基本信息!B:K,8,0)</f>
        <v>H</v>
      </c>
      <c r="H1866" s="177" t="s">
        <v>3693</v>
      </c>
      <c r="I1866" s="177">
        <v>55</v>
      </c>
      <c r="J1866" s="177">
        <v>1.25</v>
      </c>
      <c r="K1866" s="177">
        <v>14077.5</v>
      </c>
      <c r="L1866" s="177">
        <v>14078.75</v>
      </c>
      <c r="M1866" s="177"/>
      <c r="N1866" s="177" t="s">
        <v>3802</v>
      </c>
      <c r="O1866" s="2" t="str">
        <f>VLOOKUP(H1866,通道基本信息!B:L,3,FALSE)</f>
        <v>CS6E</v>
      </c>
    </row>
    <row r="1867" s="2" customFormat="1" ht="15" hidden="1" spans="1:15">
      <c r="A1867" s="177">
        <v>1864</v>
      </c>
      <c r="B1867" s="177" t="str">
        <f t="shared" si="58"/>
        <v>CS6E-R014-100-56</v>
      </c>
      <c r="C1867" s="177" t="str">
        <f t="shared" si="59"/>
        <v>CS6E-RS07-056-H-D</v>
      </c>
      <c r="D1867" s="177" t="s">
        <v>3803</v>
      </c>
      <c r="E1867" s="177" t="str">
        <f>VLOOKUP(H1867,通道基本信息!B:K,6,0)</f>
        <v>R</v>
      </c>
      <c r="F1867" s="177" t="str">
        <f>VLOOKUP(H1867,通道基本信息!B:K,5,0)</f>
        <v>S07</v>
      </c>
      <c r="G1867" s="177" t="str">
        <f>VLOOKUP(H1867,通道基本信息!B:K,8,0)</f>
        <v>H</v>
      </c>
      <c r="H1867" s="177" t="s">
        <v>3693</v>
      </c>
      <c r="I1867" s="177">
        <v>56</v>
      </c>
      <c r="J1867" s="177">
        <v>1.25</v>
      </c>
      <c r="K1867" s="177">
        <v>14078.75</v>
      </c>
      <c r="L1867" s="177">
        <v>14080</v>
      </c>
      <c r="M1867" s="177"/>
      <c r="N1867" s="177" t="s">
        <v>3804</v>
      </c>
      <c r="O1867" s="2" t="str">
        <f>VLOOKUP(H1867,通道基本信息!B:L,3,FALSE)</f>
        <v>CS6E</v>
      </c>
    </row>
    <row r="1868" s="2" customFormat="1" ht="15" hidden="1" spans="1:15">
      <c r="A1868" s="177">
        <v>1865</v>
      </c>
      <c r="B1868" s="177" t="str">
        <f t="shared" si="58"/>
        <v>CS6E-R014-100-57</v>
      </c>
      <c r="C1868" s="177" t="str">
        <f t="shared" si="59"/>
        <v>CS6E-RS07-057-H-D</v>
      </c>
      <c r="D1868" s="177" t="s">
        <v>3805</v>
      </c>
      <c r="E1868" s="177" t="str">
        <f>VLOOKUP(H1868,通道基本信息!B:K,6,0)</f>
        <v>R</v>
      </c>
      <c r="F1868" s="177" t="str">
        <f>VLOOKUP(H1868,通道基本信息!B:K,5,0)</f>
        <v>S07</v>
      </c>
      <c r="G1868" s="177" t="str">
        <f>VLOOKUP(H1868,通道基本信息!B:K,8,0)</f>
        <v>H</v>
      </c>
      <c r="H1868" s="177" t="s">
        <v>3693</v>
      </c>
      <c r="I1868" s="177">
        <v>57</v>
      </c>
      <c r="J1868" s="177">
        <v>1.25</v>
      </c>
      <c r="K1868" s="177">
        <v>14080</v>
      </c>
      <c r="L1868" s="177">
        <v>14081.25</v>
      </c>
      <c r="M1868" s="177"/>
      <c r="N1868" s="177" t="s">
        <v>3806</v>
      </c>
      <c r="O1868" s="2" t="str">
        <f>VLOOKUP(H1868,通道基本信息!B:L,3,FALSE)</f>
        <v>CS6E</v>
      </c>
    </row>
    <row r="1869" s="2" customFormat="1" ht="15" hidden="1" spans="1:15">
      <c r="A1869" s="177">
        <v>1866</v>
      </c>
      <c r="B1869" s="177" t="str">
        <f t="shared" si="58"/>
        <v>CS6E-R014-100-58</v>
      </c>
      <c r="C1869" s="177" t="str">
        <f t="shared" si="59"/>
        <v>CS6E-RS07-058-H-D</v>
      </c>
      <c r="D1869" s="177" t="s">
        <v>3807</v>
      </c>
      <c r="E1869" s="177" t="str">
        <f>VLOOKUP(H1869,通道基本信息!B:K,6,0)</f>
        <v>R</v>
      </c>
      <c r="F1869" s="177" t="str">
        <f>VLOOKUP(H1869,通道基本信息!B:K,5,0)</f>
        <v>S07</v>
      </c>
      <c r="G1869" s="177" t="str">
        <f>VLOOKUP(H1869,通道基本信息!B:K,8,0)</f>
        <v>H</v>
      </c>
      <c r="H1869" s="177" t="s">
        <v>3693</v>
      </c>
      <c r="I1869" s="177">
        <v>58</v>
      </c>
      <c r="J1869" s="177">
        <v>1.25</v>
      </c>
      <c r="K1869" s="177">
        <v>14081.25</v>
      </c>
      <c r="L1869" s="177">
        <v>14082.5</v>
      </c>
      <c r="M1869" s="177"/>
      <c r="N1869" s="177" t="s">
        <v>3808</v>
      </c>
      <c r="O1869" s="2" t="str">
        <f>VLOOKUP(H1869,通道基本信息!B:L,3,FALSE)</f>
        <v>CS6E</v>
      </c>
    </row>
    <row r="1870" s="2" customFormat="1" ht="15" hidden="1" spans="1:15">
      <c r="A1870" s="177">
        <v>1867</v>
      </c>
      <c r="B1870" s="177" t="str">
        <f t="shared" si="58"/>
        <v>CS6E-R014-100-59</v>
      </c>
      <c r="C1870" s="177" t="str">
        <f t="shared" si="59"/>
        <v>CS6E-RS07-059-H-D</v>
      </c>
      <c r="D1870" s="177" t="s">
        <v>3809</v>
      </c>
      <c r="E1870" s="177" t="str">
        <f>VLOOKUP(H1870,通道基本信息!B:K,6,0)</f>
        <v>R</v>
      </c>
      <c r="F1870" s="177" t="str">
        <f>VLOOKUP(H1870,通道基本信息!B:K,5,0)</f>
        <v>S07</v>
      </c>
      <c r="G1870" s="177" t="str">
        <f>VLOOKUP(H1870,通道基本信息!B:K,8,0)</f>
        <v>H</v>
      </c>
      <c r="H1870" s="177" t="s">
        <v>3693</v>
      </c>
      <c r="I1870" s="177">
        <v>59</v>
      </c>
      <c r="J1870" s="177">
        <v>1.25</v>
      </c>
      <c r="K1870" s="177">
        <v>14082.5</v>
      </c>
      <c r="L1870" s="177">
        <v>14083.75</v>
      </c>
      <c r="M1870" s="177"/>
      <c r="N1870" s="177" t="s">
        <v>3810</v>
      </c>
      <c r="O1870" s="2" t="str">
        <f>VLOOKUP(H1870,通道基本信息!B:L,3,FALSE)</f>
        <v>CS6E</v>
      </c>
    </row>
    <row r="1871" s="2" customFormat="1" ht="15" hidden="1" spans="1:15">
      <c r="A1871" s="177">
        <v>1868</v>
      </c>
      <c r="B1871" s="177" t="str">
        <f t="shared" si="58"/>
        <v>CS6E-R014-100-60</v>
      </c>
      <c r="C1871" s="177" t="str">
        <f t="shared" si="59"/>
        <v>CS6E-RS07-060-H-D</v>
      </c>
      <c r="D1871" s="177" t="s">
        <v>3811</v>
      </c>
      <c r="E1871" s="177" t="str">
        <f>VLOOKUP(H1871,通道基本信息!B:K,6,0)</f>
        <v>R</v>
      </c>
      <c r="F1871" s="177" t="str">
        <f>VLOOKUP(H1871,通道基本信息!B:K,5,0)</f>
        <v>S07</v>
      </c>
      <c r="G1871" s="177" t="str">
        <f>VLOOKUP(H1871,通道基本信息!B:K,8,0)</f>
        <v>H</v>
      </c>
      <c r="H1871" s="177" t="s">
        <v>3693</v>
      </c>
      <c r="I1871" s="177">
        <v>60</v>
      </c>
      <c r="J1871" s="177">
        <v>1.25</v>
      </c>
      <c r="K1871" s="177">
        <v>14083.75</v>
      </c>
      <c r="L1871" s="177">
        <v>14085</v>
      </c>
      <c r="M1871" s="177"/>
      <c r="N1871" s="177" t="s">
        <v>3812</v>
      </c>
      <c r="O1871" s="2" t="str">
        <f>VLOOKUP(H1871,通道基本信息!B:L,3,FALSE)</f>
        <v>CS6E</v>
      </c>
    </row>
    <row r="1872" s="2" customFormat="1" ht="15" hidden="1" spans="1:15">
      <c r="A1872" s="177">
        <v>1869</v>
      </c>
      <c r="B1872" s="177" t="str">
        <f t="shared" si="58"/>
        <v>CS6E-R014-100-61</v>
      </c>
      <c r="C1872" s="177" t="str">
        <f t="shared" si="59"/>
        <v>CS6E-RS07-061-H-D</v>
      </c>
      <c r="D1872" s="177" t="s">
        <v>3813</v>
      </c>
      <c r="E1872" s="177" t="str">
        <f>VLOOKUP(H1872,通道基本信息!B:K,6,0)</f>
        <v>R</v>
      </c>
      <c r="F1872" s="177" t="str">
        <f>VLOOKUP(H1872,通道基本信息!B:K,5,0)</f>
        <v>S07</v>
      </c>
      <c r="G1872" s="177" t="str">
        <f>VLOOKUP(H1872,通道基本信息!B:K,8,0)</f>
        <v>H</v>
      </c>
      <c r="H1872" s="177" t="s">
        <v>3693</v>
      </c>
      <c r="I1872" s="177">
        <v>61</v>
      </c>
      <c r="J1872" s="177">
        <v>1.25</v>
      </c>
      <c r="K1872" s="177">
        <v>14085</v>
      </c>
      <c r="L1872" s="177">
        <v>14086.25</v>
      </c>
      <c r="M1872" s="177"/>
      <c r="N1872" s="177" t="s">
        <v>3814</v>
      </c>
      <c r="O1872" s="2" t="str">
        <f>VLOOKUP(H1872,通道基本信息!B:L,3,FALSE)</f>
        <v>CS6E</v>
      </c>
    </row>
    <row r="1873" s="2" customFormat="1" ht="15" hidden="1" spans="1:15">
      <c r="A1873" s="177">
        <v>1870</v>
      </c>
      <c r="B1873" s="177" t="str">
        <f t="shared" si="58"/>
        <v>CS6E-R014-100-62</v>
      </c>
      <c r="C1873" s="177" t="str">
        <f t="shared" si="59"/>
        <v>CS6E-RS07-062-H-D</v>
      </c>
      <c r="D1873" s="177" t="s">
        <v>3815</v>
      </c>
      <c r="E1873" s="177" t="str">
        <f>VLOOKUP(H1873,通道基本信息!B:K,6,0)</f>
        <v>R</v>
      </c>
      <c r="F1873" s="177" t="str">
        <f>VLOOKUP(H1873,通道基本信息!B:K,5,0)</f>
        <v>S07</v>
      </c>
      <c r="G1873" s="177" t="str">
        <f>VLOOKUP(H1873,通道基本信息!B:K,8,0)</f>
        <v>H</v>
      </c>
      <c r="H1873" s="177" t="s">
        <v>3693</v>
      </c>
      <c r="I1873" s="177">
        <v>62</v>
      </c>
      <c r="J1873" s="177">
        <v>1.25</v>
      </c>
      <c r="K1873" s="177">
        <v>14086.25</v>
      </c>
      <c r="L1873" s="177">
        <v>14087.5</v>
      </c>
      <c r="M1873" s="177"/>
      <c r="N1873" s="177" t="s">
        <v>3816</v>
      </c>
      <c r="O1873" s="2" t="str">
        <f>VLOOKUP(H1873,通道基本信息!B:L,3,FALSE)</f>
        <v>CS6E</v>
      </c>
    </row>
    <row r="1874" s="2" customFormat="1" ht="15" hidden="1" spans="1:15">
      <c r="A1874" s="177">
        <v>1871</v>
      </c>
      <c r="B1874" s="177" t="str">
        <f t="shared" si="58"/>
        <v>CS6E-R014-100-63</v>
      </c>
      <c r="C1874" s="177" t="str">
        <f t="shared" si="59"/>
        <v>CS6E-RS07-063-H-D</v>
      </c>
      <c r="D1874" s="177" t="s">
        <v>3817</v>
      </c>
      <c r="E1874" s="177" t="str">
        <f>VLOOKUP(H1874,通道基本信息!B:K,6,0)</f>
        <v>R</v>
      </c>
      <c r="F1874" s="177" t="str">
        <f>VLOOKUP(H1874,通道基本信息!B:K,5,0)</f>
        <v>S07</v>
      </c>
      <c r="G1874" s="177" t="str">
        <f>VLOOKUP(H1874,通道基本信息!B:K,8,0)</f>
        <v>H</v>
      </c>
      <c r="H1874" s="177" t="s">
        <v>3693</v>
      </c>
      <c r="I1874" s="177">
        <v>63</v>
      </c>
      <c r="J1874" s="177">
        <v>1.25</v>
      </c>
      <c r="K1874" s="177">
        <v>14087.5</v>
      </c>
      <c r="L1874" s="177">
        <v>14088.75</v>
      </c>
      <c r="M1874" s="177"/>
      <c r="N1874" s="177" t="s">
        <v>3818</v>
      </c>
      <c r="O1874" s="2" t="str">
        <f>VLOOKUP(H1874,通道基本信息!B:L,3,FALSE)</f>
        <v>CS6E</v>
      </c>
    </row>
    <row r="1875" s="2" customFormat="1" ht="15" hidden="1" spans="1:15">
      <c r="A1875" s="177">
        <v>1872</v>
      </c>
      <c r="B1875" s="177" t="str">
        <f t="shared" si="58"/>
        <v>CS6E-R014-100-64</v>
      </c>
      <c r="C1875" s="177" t="str">
        <f t="shared" si="59"/>
        <v>CS6E-RS07-064-H-D</v>
      </c>
      <c r="D1875" s="177" t="s">
        <v>3819</v>
      </c>
      <c r="E1875" s="177" t="str">
        <f>VLOOKUP(H1875,通道基本信息!B:K,6,0)</f>
        <v>R</v>
      </c>
      <c r="F1875" s="177" t="str">
        <f>VLOOKUP(H1875,通道基本信息!B:K,5,0)</f>
        <v>S07</v>
      </c>
      <c r="G1875" s="177" t="str">
        <f>VLOOKUP(H1875,通道基本信息!B:K,8,0)</f>
        <v>H</v>
      </c>
      <c r="H1875" s="177" t="s">
        <v>3693</v>
      </c>
      <c r="I1875" s="177">
        <v>64</v>
      </c>
      <c r="J1875" s="177">
        <v>1.25</v>
      </c>
      <c r="K1875" s="177">
        <v>14088.75</v>
      </c>
      <c r="L1875" s="177">
        <v>14090</v>
      </c>
      <c r="M1875" s="177"/>
      <c r="N1875" s="177" t="s">
        <v>3820</v>
      </c>
      <c r="O1875" s="2" t="str">
        <f>VLOOKUP(H1875,通道基本信息!B:L,3,FALSE)</f>
        <v>CS6E</v>
      </c>
    </row>
    <row r="1876" s="2" customFormat="1" ht="15" hidden="1" spans="1:15">
      <c r="A1876" s="177">
        <v>1873</v>
      </c>
      <c r="B1876" s="177" t="str">
        <f t="shared" si="58"/>
        <v>CS6E-R014-100-65</v>
      </c>
      <c r="C1876" s="177" t="str">
        <f t="shared" si="59"/>
        <v>CS6E-RS07-065-H-D</v>
      </c>
      <c r="D1876" s="177" t="s">
        <v>3821</v>
      </c>
      <c r="E1876" s="177" t="str">
        <f>VLOOKUP(H1876,通道基本信息!B:K,6,0)</f>
        <v>R</v>
      </c>
      <c r="F1876" s="177" t="str">
        <f>VLOOKUP(H1876,通道基本信息!B:K,5,0)</f>
        <v>S07</v>
      </c>
      <c r="G1876" s="177" t="str">
        <f>VLOOKUP(H1876,通道基本信息!B:K,8,0)</f>
        <v>H</v>
      </c>
      <c r="H1876" s="177" t="s">
        <v>3693</v>
      </c>
      <c r="I1876" s="177">
        <v>65</v>
      </c>
      <c r="J1876" s="177">
        <v>1.25</v>
      </c>
      <c r="K1876" s="177">
        <v>14090</v>
      </c>
      <c r="L1876" s="177">
        <v>14091.25</v>
      </c>
      <c r="M1876" s="177"/>
      <c r="N1876" s="177" t="s">
        <v>3822</v>
      </c>
      <c r="O1876" s="2" t="str">
        <f>VLOOKUP(H1876,通道基本信息!B:L,3,FALSE)</f>
        <v>CS6E</v>
      </c>
    </row>
    <row r="1877" s="2" customFormat="1" ht="15" hidden="1" spans="1:15">
      <c r="A1877" s="177">
        <v>1874</v>
      </c>
      <c r="B1877" s="177" t="str">
        <f t="shared" si="58"/>
        <v>CS6E-R014-100-66</v>
      </c>
      <c r="C1877" s="177" t="str">
        <f t="shared" si="59"/>
        <v>CS6E-RS07-066-H-D</v>
      </c>
      <c r="D1877" s="177" t="s">
        <v>3823</v>
      </c>
      <c r="E1877" s="177" t="str">
        <f>VLOOKUP(H1877,通道基本信息!B:K,6,0)</f>
        <v>R</v>
      </c>
      <c r="F1877" s="177" t="str">
        <f>VLOOKUP(H1877,通道基本信息!B:K,5,0)</f>
        <v>S07</v>
      </c>
      <c r="G1877" s="177" t="str">
        <f>VLOOKUP(H1877,通道基本信息!B:K,8,0)</f>
        <v>H</v>
      </c>
      <c r="H1877" s="177" t="s">
        <v>3693</v>
      </c>
      <c r="I1877" s="177">
        <v>66</v>
      </c>
      <c r="J1877" s="177">
        <v>1.25</v>
      </c>
      <c r="K1877" s="177">
        <v>14091.25</v>
      </c>
      <c r="L1877" s="177">
        <v>14092.5</v>
      </c>
      <c r="M1877" s="177"/>
      <c r="N1877" s="177" t="s">
        <v>3824</v>
      </c>
      <c r="O1877" s="2" t="str">
        <f>VLOOKUP(H1877,通道基本信息!B:L,3,FALSE)</f>
        <v>CS6E</v>
      </c>
    </row>
    <row r="1878" s="2" customFormat="1" ht="15" hidden="1" spans="1:15">
      <c r="A1878" s="177">
        <v>1875</v>
      </c>
      <c r="B1878" s="177" t="str">
        <f t="shared" si="58"/>
        <v>CS6E-R014-100-67</v>
      </c>
      <c r="C1878" s="177" t="str">
        <f t="shared" si="59"/>
        <v>CS6E-RS07-067-H-D</v>
      </c>
      <c r="D1878" s="177" t="s">
        <v>3825</v>
      </c>
      <c r="E1878" s="177" t="str">
        <f>VLOOKUP(H1878,通道基本信息!B:K,6,0)</f>
        <v>R</v>
      </c>
      <c r="F1878" s="177" t="str">
        <f>VLOOKUP(H1878,通道基本信息!B:K,5,0)</f>
        <v>S07</v>
      </c>
      <c r="G1878" s="177" t="str">
        <f>VLOOKUP(H1878,通道基本信息!B:K,8,0)</f>
        <v>H</v>
      </c>
      <c r="H1878" s="177" t="s">
        <v>3693</v>
      </c>
      <c r="I1878" s="177">
        <v>67</v>
      </c>
      <c r="J1878" s="177">
        <v>1.25</v>
      </c>
      <c r="K1878" s="177">
        <v>14092.5</v>
      </c>
      <c r="L1878" s="177">
        <v>14093.75</v>
      </c>
      <c r="M1878" s="177"/>
      <c r="N1878" s="177" t="s">
        <v>3826</v>
      </c>
      <c r="O1878" s="2" t="str">
        <f>VLOOKUP(H1878,通道基本信息!B:L,3,FALSE)</f>
        <v>CS6E</v>
      </c>
    </row>
    <row r="1879" s="2" customFormat="1" ht="15" hidden="1" spans="1:15">
      <c r="A1879" s="177">
        <v>1876</v>
      </c>
      <c r="B1879" s="177" t="str">
        <f t="shared" si="58"/>
        <v>CS6E-R014-100-68</v>
      </c>
      <c r="C1879" s="177" t="str">
        <f t="shared" si="59"/>
        <v>CS6E-RS07-068-H-D</v>
      </c>
      <c r="D1879" s="177" t="s">
        <v>3827</v>
      </c>
      <c r="E1879" s="177" t="str">
        <f>VLOOKUP(H1879,通道基本信息!B:K,6,0)</f>
        <v>R</v>
      </c>
      <c r="F1879" s="177" t="str">
        <f>VLOOKUP(H1879,通道基本信息!B:K,5,0)</f>
        <v>S07</v>
      </c>
      <c r="G1879" s="177" t="str">
        <f>VLOOKUP(H1879,通道基本信息!B:K,8,0)</f>
        <v>H</v>
      </c>
      <c r="H1879" s="177" t="s">
        <v>3693</v>
      </c>
      <c r="I1879" s="177">
        <v>68</v>
      </c>
      <c r="J1879" s="177">
        <v>1.25</v>
      </c>
      <c r="K1879" s="177">
        <v>14093.75</v>
      </c>
      <c r="L1879" s="177">
        <v>14095</v>
      </c>
      <c r="M1879" s="177"/>
      <c r="N1879" s="177" t="s">
        <v>3828</v>
      </c>
      <c r="O1879" s="2" t="str">
        <f>VLOOKUP(H1879,通道基本信息!B:L,3,FALSE)</f>
        <v>CS6E</v>
      </c>
    </row>
    <row r="1880" s="2" customFormat="1" ht="15" hidden="1" spans="1:15">
      <c r="A1880" s="177">
        <v>1877</v>
      </c>
      <c r="B1880" s="177" t="str">
        <f t="shared" si="58"/>
        <v>CS6E-R014-100-69</v>
      </c>
      <c r="C1880" s="177" t="str">
        <f t="shared" si="59"/>
        <v>CS6E-RS07-069-H-D</v>
      </c>
      <c r="D1880" s="177" t="s">
        <v>3829</v>
      </c>
      <c r="E1880" s="177" t="str">
        <f>VLOOKUP(H1880,通道基本信息!B:K,6,0)</f>
        <v>R</v>
      </c>
      <c r="F1880" s="177" t="str">
        <f>VLOOKUP(H1880,通道基本信息!B:K,5,0)</f>
        <v>S07</v>
      </c>
      <c r="G1880" s="177" t="str">
        <f>VLOOKUP(H1880,通道基本信息!B:K,8,0)</f>
        <v>H</v>
      </c>
      <c r="H1880" s="177" t="s">
        <v>3693</v>
      </c>
      <c r="I1880" s="177">
        <v>69</v>
      </c>
      <c r="J1880" s="177">
        <v>1.25</v>
      </c>
      <c r="K1880" s="177">
        <v>14095</v>
      </c>
      <c r="L1880" s="177">
        <v>14096.25</v>
      </c>
      <c r="M1880" s="177"/>
      <c r="N1880" s="177" t="s">
        <v>3830</v>
      </c>
      <c r="O1880" s="2" t="str">
        <f>VLOOKUP(H1880,通道基本信息!B:L,3,FALSE)</f>
        <v>CS6E</v>
      </c>
    </row>
    <row r="1881" s="2" customFormat="1" ht="15" hidden="1" spans="1:15">
      <c r="A1881" s="177">
        <v>1878</v>
      </c>
      <c r="B1881" s="177" t="str">
        <f t="shared" si="58"/>
        <v>CS6E-R014-100-70</v>
      </c>
      <c r="C1881" s="177" t="str">
        <f t="shared" si="59"/>
        <v>CS6E-RS07-070-H-D</v>
      </c>
      <c r="D1881" s="177" t="s">
        <v>3831</v>
      </c>
      <c r="E1881" s="177" t="str">
        <f>VLOOKUP(H1881,通道基本信息!B:K,6,0)</f>
        <v>R</v>
      </c>
      <c r="F1881" s="177" t="str">
        <f>VLOOKUP(H1881,通道基本信息!B:K,5,0)</f>
        <v>S07</v>
      </c>
      <c r="G1881" s="177" t="str">
        <f>VLOOKUP(H1881,通道基本信息!B:K,8,0)</f>
        <v>H</v>
      </c>
      <c r="H1881" s="177" t="s">
        <v>3693</v>
      </c>
      <c r="I1881" s="177">
        <v>70</v>
      </c>
      <c r="J1881" s="177">
        <v>1.25</v>
      </c>
      <c r="K1881" s="177">
        <v>14096.25</v>
      </c>
      <c r="L1881" s="177">
        <v>14097.5</v>
      </c>
      <c r="M1881" s="177"/>
      <c r="N1881" s="177" t="s">
        <v>3832</v>
      </c>
      <c r="O1881" s="2" t="str">
        <f>VLOOKUP(H1881,通道基本信息!B:L,3,FALSE)</f>
        <v>CS6E</v>
      </c>
    </row>
    <row r="1882" s="2" customFormat="1" ht="15" hidden="1" spans="1:15">
      <c r="A1882" s="177">
        <v>1879</v>
      </c>
      <c r="B1882" s="177" t="str">
        <f t="shared" si="58"/>
        <v>CS6E-R014-100-71</v>
      </c>
      <c r="C1882" s="177" t="str">
        <f t="shared" si="59"/>
        <v>CS6E-RS07-071-H-D</v>
      </c>
      <c r="D1882" s="177" t="s">
        <v>3833</v>
      </c>
      <c r="E1882" s="177" t="str">
        <f>VLOOKUP(H1882,通道基本信息!B:K,6,0)</f>
        <v>R</v>
      </c>
      <c r="F1882" s="177" t="str">
        <f>VLOOKUP(H1882,通道基本信息!B:K,5,0)</f>
        <v>S07</v>
      </c>
      <c r="G1882" s="177" t="str">
        <f>VLOOKUP(H1882,通道基本信息!B:K,8,0)</f>
        <v>H</v>
      </c>
      <c r="H1882" s="177" t="s">
        <v>3693</v>
      </c>
      <c r="I1882" s="177">
        <v>71</v>
      </c>
      <c r="J1882" s="177">
        <v>1.25</v>
      </c>
      <c r="K1882" s="177">
        <v>14097.5</v>
      </c>
      <c r="L1882" s="177">
        <v>14098.75</v>
      </c>
      <c r="M1882" s="177"/>
      <c r="N1882" s="177" t="s">
        <v>3834</v>
      </c>
      <c r="O1882" s="2" t="str">
        <f>VLOOKUP(H1882,通道基本信息!B:L,3,FALSE)</f>
        <v>CS6E</v>
      </c>
    </row>
    <row r="1883" s="2" customFormat="1" ht="15" hidden="1" spans="1:15">
      <c r="A1883" s="177">
        <v>1880</v>
      </c>
      <c r="B1883" s="177" t="str">
        <f t="shared" si="58"/>
        <v>CS6E-R014-100-72</v>
      </c>
      <c r="C1883" s="177" t="str">
        <f t="shared" si="59"/>
        <v>CS6E-RS07-072-H-D</v>
      </c>
      <c r="D1883" s="177" t="s">
        <v>3835</v>
      </c>
      <c r="E1883" s="177" t="str">
        <f>VLOOKUP(H1883,通道基本信息!B:K,6,0)</f>
        <v>R</v>
      </c>
      <c r="F1883" s="177" t="str">
        <f>VLOOKUP(H1883,通道基本信息!B:K,5,0)</f>
        <v>S07</v>
      </c>
      <c r="G1883" s="177" t="str">
        <f>VLOOKUP(H1883,通道基本信息!B:K,8,0)</f>
        <v>H</v>
      </c>
      <c r="H1883" s="177" t="s">
        <v>3693</v>
      </c>
      <c r="I1883" s="177">
        <v>72</v>
      </c>
      <c r="J1883" s="177">
        <v>1.25</v>
      </c>
      <c r="K1883" s="177">
        <v>14098.75</v>
      </c>
      <c r="L1883" s="177">
        <v>14100</v>
      </c>
      <c r="M1883" s="177"/>
      <c r="N1883" s="177" t="s">
        <v>3836</v>
      </c>
      <c r="O1883" s="2" t="str">
        <f>VLOOKUP(H1883,通道基本信息!B:L,3,FALSE)</f>
        <v>CS6E</v>
      </c>
    </row>
    <row r="1884" s="2" customFormat="1" ht="15" hidden="1" spans="1:15">
      <c r="A1884" s="177">
        <v>1881</v>
      </c>
      <c r="B1884" s="177" t="str">
        <f t="shared" si="58"/>
        <v>CS6E-R014-100-73</v>
      </c>
      <c r="C1884" s="177" t="str">
        <f t="shared" si="59"/>
        <v>CS6E-RS07-073-H-D</v>
      </c>
      <c r="D1884" s="177" t="s">
        <v>3837</v>
      </c>
      <c r="E1884" s="177" t="str">
        <f>VLOOKUP(H1884,通道基本信息!B:K,6,0)</f>
        <v>R</v>
      </c>
      <c r="F1884" s="177" t="str">
        <f>VLOOKUP(H1884,通道基本信息!B:K,5,0)</f>
        <v>S07</v>
      </c>
      <c r="G1884" s="177" t="str">
        <f>VLOOKUP(H1884,通道基本信息!B:K,8,0)</f>
        <v>H</v>
      </c>
      <c r="H1884" s="177" t="s">
        <v>3693</v>
      </c>
      <c r="I1884" s="177">
        <v>73</v>
      </c>
      <c r="J1884" s="177">
        <v>1.25</v>
      </c>
      <c r="K1884" s="177">
        <v>14100</v>
      </c>
      <c r="L1884" s="177">
        <v>14101.25</v>
      </c>
      <c r="M1884" s="177"/>
      <c r="N1884" s="177" t="s">
        <v>3838</v>
      </c>
      <c r="O1884" s="2" t="str">
        <f>VLOOKUP(H1884,通道基本信息!B:L,3,FALSE)</f>
        <v>CS6E</v>
      </c>
    </row>
    <row r="1885" s="2" customFormat="1" ht="15" hidden="1" spans="1:15">
      <c r="A1885" s="177">
        <v>1882</v>
      </c>
      <c r="B1885" s="177" t="str">
        <f t="shared" si="58"/>
        <v>CS6E-R014-100-74</v>
      </c>
      <c r="C1885" s="177" t="str">
        <f t="shared" si="59"/>
        <v>CS6E-RS07-074-H-D</v>
      </c>
      <c r="D1885" s="177" t="s">
        <v>3839</v>
      </c>
      <c r="E1885" s="177" t="str">
        <f>VLOOKUP(H1885,通道基本信息!B:K,6,0)</f>
        <v>R</v>
      </c>
      <c r="F1885" s="177" t="str">
        <f>VLOOKUP(H1885,通道基本信息!B:K,5,0)</f>
        <v>S07</v>
      </c>
      <c r="G1885" s="177" t="str">
        <f>VLOOKUP(H1885,通道基本信息!B:K,8,0)</f>
        <v>H</v>
      </c>
      <c r="H1885" s="177" t="s">
        <v>3693</v>
      </c>
      <c r="I1885" s="177">
        <v>74</v>
      </c>
      <c r="J1885" s="177">
        <v>1.25</v>
      </c>
      <c r="K1885" s="177">
        <v>14101.25</v>
      </c>
      <c r="L1885" s="177">
        <v>14102.5</v>
      </c>
      <c r="M1885" s="177"/>
      <c r="N1885" s="177" t="s">
        <v>3840</v>
      </c>
      <c r="O1885" s="2" t="str">
        <f>VLOOKUP(H1885,通道基本信息!B:L,3,FALSE)</f>
        <v>CS6E</v>
      </c>
    </row>
    <row r="1886" s="2" customFormat="1" ht="15" hidden="1" spans="1:15">
      <c r="A1886" s="177">
        <v>1883</v>
      </c>
      <c r="B1886" s="177" t="str">
        <f t="shared" si="58"/>
        <v>CS6E-R014-100-75</v>
      </c>
      <c r="C1886" s="177" t="str">
        <f t="shared" si="59"/>
        <v>CS6E-RS07-075-H-D</v>
      </c>
      <c r="D1886" s="177" t="s">
        <v>3841</v>
      </c>
      <c r="E1886" s="177" t="str">
        <f>VLOOKUP(H1886,通道基本信息!B:K,6,0)</f>
        <v>R</v>
      </c>
      <c r="F1886" s="177" t="str">
        <f>VLOOKUP(H1886,通道基本信息!B:K,5,0)</f>
        <v>S07</v>
      </c>
      <c r="G1886" s="177" t="str">
        <f>VLOOKUP(H1886,通道基本信息!B:K,8,0)</f>
        <v>H</v>
      </c>
      <c r="H1886" s="177" t="s">
        <v>3693</v>
      </c>
      <c r="I1886" s="177">
        <v>75</v>
      </c>
      <c r="J1886" s="177">
        <v>1.25</v>
      </c>
      <c r="K1886" s="177">
        <v>14102.5</v>
      </c>
      <c r="L1886" s="177">
        <v>14103.75</v>
      </c>
      <c r="M1886" s="177"/>
      <c r="N1886" s="177" t="s">
        <v>3842</v>
      </c>
      <c r="O1886" s="2" t="str">
        <f>VLOOKUP(H1886,通道基本信息!B:L,3,FALSE)</f>
        <v>CS6E</v>
      </c>
    </row>
    <row r="1887" s="2" customFormat="1" ht="15" hidden="1" spans="1:15">
      <c r="A1887" s="177">
        <v>1884</v>
      </c>
      <c r="B1887" s="177" t="str">
        <f t="shared" si="58"/>
        <v>CS6E-R014-100-76</v>
      </c>
      <c r="C1887" s="177" t="str">
        <f t="shared" si="59"/>
        <v>CS6E-RS07-076-H-D</v>
      </c>
      <c r="D1887" s="177" t="s">
        <v>3843</v>
      </c>
      <c r="E1887" s="177" t="str">
        <f>VLOOKUP(H1887,通道基本信息!B:K,6,0)</f>
        <v>R</v>
      </c>
      <c r="F1887" s="177" t="str">
        <f>VLOOKUP(H1887,通道基本信息!B:K,5,0)</f>
        <v>S07</v>
      </c>
      <c r="G1887" s="177" t="str">
        <f>VLOOKUP(H1887,通道基本信息!B:K,8,0)</f>
        <v>H</v>
      </c>
      <c r="H1887" s="177" t="s">
        <v>3693</v>
      </c>
      <c r="I1887" s="177">
        <v>76</v>
      </c>
      <c r="J1887" s="177">
        <v>1.25</v>
      </c>
      <c r="K1887" s="177">
        <v>14103.75</v>
      </c>
      <c r="L1887" s="177">
        <v>14105</v>
      </c>
      <c r="M1887" s="177"/>
      <c r="N1887" s="177" t="s">
        <v>3844</v>
      </c>
      <c r="O1887" s="2" t="str">
        <f>VLOOKUP(H1887,通道基本信息!B:L,3,FALSE)</f>
        <v>CS6E</v>
      </c>
    </row>
    <row r="1888" s="2" customFormat="1" ht="15" hidden="1" spans="1:15">
      <c r="A1888" s="177">
        <v>1885</v>
      </c>
      <c r="B1888" s="177" t="str">
        <f t="shared" si="58"/>
        <v>CS6E-R014-100-77</v>
      </c>
      <c r="C1888" s="177" t="str">
        <f t="shared" si="59"/>
        <v>CS6E-RS07-077-H-D</v>
      </c>
      <c r="D1888" s="177" t="s">
        <v>3845</v>
      </c>
      <c r="E1888" s="177" t="str">
        <f>VLOOKUP(H1888,通道基本信息!B:K,6,0)</f>
        <v>R</v>
      </c>
      <c r="F1888" s="177" t="str">
        <f>VLOOKUP(H1888,通道基本信息!B:K,5,0)</f>
        <v>S07</v>
      </c>
      <c r="G1888" s="177" t="str">
        <f>VLOOKUP(H1888,通道基本信息!B:K,8,0)</f>
        <v>H</v>
      </c>
      <c r="H1888" s="177" t="s">
        <v>3693</v>
      </c>
      <c r="I1888" s="177">
        <v>77</v>
      </c>
      <c r="J1888" s="177">
        <v>1.25</v>
      </c>
      <c r="K1888" s="177">
        <v>14105</v>
      </c>
      <c r="L1888" s="177">
        <v>14106.25</v>
      </c>
      <c r="M1888" s="177"/>
      <c r="N1888" s="177" t="s">
        <v>3846</v>
      </c>
      <c r="O1888" s="2" t="str">
        <f>VLOOKUP(H1888,通道基本信息!B:L,3,FALSE)</f>
        <v>CS6E</v>
      </c>
    </row>
    <row r="1889" s="2" customFormat="1" ht="15" hidden="1" spans="1:15">
      <c r="A1889" s="177">
        <v>1886</v>
      </c>
      <c r="B1889" s="177" t="str">
        <f t="shared" si="58"/>
        <v>CS6E-R014-100-78</v>
      </c>
      <c r="C1889" s="177" t="str">
        <f t="shared" si="59"/>
        <v>CS6E-RS07-078-H-D</v>
      </c>
      <c r="D1889" s="177" t="s">
        <v>3847</v>
      </c>
      <c r="E1889" s="177" t="str">
        <f>VLOOKUP(H1889,通道基本信息!B:K,6,0)</f>
        <v>R</v>
      </c>
      <c r="F1889" s="177" t="str">
        <f>VLOOKUP(H1889,通道基本信息!B:K,5,0)</f>
        <v>S07</v>
      </c>
      <c r="G1889" s="177" t="str">
        <f>VLOOKUP(H1889,通道基本信息!B:K,8,0)</f>
        <v>H</v>
      </c>
      <c r="H1889" s="177" t="s">
        <v>3693</v>
      </c>
      <c r="I1889" s="177">
        <v>78</v>
      </c>
      <c r="J1889" s="177">
        <v>1.25</v>
      </c>
      <c r="K1889" s="177">
        <v>14106.25</v>
      </c>
      <c r="L1889" s="177">
        <v>14107.5</v>
      </c>
      <c r="M1889" s="177"/>
      <c r="N1889" s="177" t="s">
        <v>3848</v>
      </c>
      <c r="O1889" s="2" t="str">
        <f>VLOOKUP(H1889,通道基本信息!B:L,3,FALSE)</f>
        <v>CS6E</v>
      </c>
    </row>
    <row r="1890" s="2" customFormat="1" ht="15" hidden="1" spans="1:15">
      <c r="A1890" s="177">
        <v>1887</v>
      </c>
      <c r="B1890" s="177" t="str">
        <f t="shared" si="58"/>
        <v>CS6E-R014-100-79</v>
      </c>
      <c r="C1890" s="177" t="str">
        <f t="shared" si="59"/>
        <v>CS6E-RS07-079-H-D</v>
      </c>
      <c r="D1890" s="177" t="s">
        <v>3849</v>
      </c>
      <c r="E1890" s="177" t="str">
        <f>VLOOKUP(H1890,通道基本信息!B:K,6,0)</f>
        <v>R</v>
      </c>
      <c r="F1890" s="177" t="str">
        <f>VLOOKUP(H1890,通道基本信息!B:K,5,0)</f>
        <v>S07</v>
      </c>
      <c r="G1890" s="177" t="str">
        <f>VLOOKUP(H1890,通道基本信息!B:K,8,0)</f>
        <v>H</v>
      </c>
      <c r="H1890" s="177" t="s">
        <v>3693</v>
      </c>
      <c r="I1890" s="177">
        <v>79</v>
      </c>
      <c r="J1890" s="177">
        <v>1.25</v>
      </c>
      <c r="K1890" s="177">
        <v>14107.5</v>
      </c>
      <c r="L1890" s="177">
        <v>14108.75</v>
      </c>
      <c r="M1890" s="177"/>
      <c r="N1890" s="177" t="s">
        <v>3850</v>
      </c>
      <c r="O1890" s="2" t="str">
        <f>VLOOKUP(H1890,通道基本信息!B:L,3,FALSE)</f>
        <v>CS6E</v>
      </c>
    </row>
    <row r="1891" s="2" customFormat="1" ht="15" hidden="1" spans="1:15">
      <c r="A1891" s="177">
        <v>1888</v>
      </c>
      <c r="B1891" s="177" t="str">
        <f t="shared" si="58"/>
        <v>CS6E-R014-100-80</v>
      </c>
      <c r="C1891" s="177" t="str">
        <f t="shared" si="59"/>
        <v>CS6E-RS07-080-H-D</v>
      </c>
      <c r="D1891" s="177" t="s">
        <v>3851</v>
      </c>
      <c r="E1891" s="177" t="str">
        <f>VLOOKUP(H1891,通道基本信息!B:K,6,0)</f>
        <v>R</v>
      </c>
      <c r="F1891" s="177" t="str">
        <f>VLOOKUP(H1891,通道基本信息!B:K,5,0)</f>
        <v>S07</v>
      </c>
      <c r="G1891" s="177" t="str">
        <f>VLOOKUP(H1891,通道基本信息!B:K,8,0)</f>
        <v>H</v>
      </c>
      <c r="H1891" s="177" t="s">
        <v>3693</v>
      </c>
      <c r="I1891" s="177">
        <v>80</v>
      </c>
      <c r="J1891" s="177">
        <v>1.25</v>
      </c>
      <c r="K1891" s="177">
        <v>14108.75</v>
      </c>
      <c r="L1891" s="177">
        <v>14110</v>
      </c>
      <c r="M1891" s="177"/>
      <c r="N1891" s="177" t="s">
        <v>3852</v>
      </c>
      <c r="O1891" s="2" t="str">
        <f>VLOOKUP(H1891,通道基本信息!B:L,3,FALSE)</f>
        <v>CS6E</v>
      </c>
    </row>
    <row r="1892" s="2" customFormat="1" ht="15" hidden="1" spans="1:15">
      <c r="A1892" s="177">
        <v>1889</v>
      </c>
      <c r="B1892" s="177" t="str">
        <f t="shared" si="58"/>
        <v>CS6E-R014-100-81</v>
      </c>
      <c r="C1892" s="177" t="str">
        <f t="shared" si="59"/>
        <v>CS6E-RS07-081-H-D</v>
      </c>
      <c r="D1892" s="177" t="s">
        <v>3853</v>
      </c>
      <c r="E1892" s="177" t="str">
        <f>VLOOKUP(H1892,通道基本信息!B:K,6,0)</f>
        <v>R</v>
      </c>
      <c r="F1892" s="177" t="str">
        <f>VLOOKUP(H1892,通道基本信息!B:K,5,0)</f>
        <v>S07</v>
      </c>
      <c r="G1892" s="177" t="str">
        <f>VLOOKUP(H1892,通道基本信息!B:K,8,0)</f>
        <v>H</v>
      </c>
      <c r="H1892" s="177" t="s">
        <v>3693</v>
      </c>
      <c r="I1892" s="177">
        <v>81</v>
      </c>
      <c r="J1892" s="177">
        <v>1.25</v>
      </c>
      <c r="K1892" s="177">
        <v>14110</v>
      </c>
      <c r="L1892" s="177">
        <v>14111.25</v>
      </c>
      <c r="M1892" s="177"/>
      <c r="N1892" s="177" t="s">
        <v>3854</v>
      </c>
      <c r="O1892" s="2" t="str">
        <f>VLOOKUP(H1892,通道基本信息!B:L,3,FALSE)</f>
        <v>CS6E</v>
      </c>
    </row>
    <row r="1893" s="2" customFormat="1" ht="15" hidden="1" spans="1:15">
      <c r="A1893" s="177">
        <v>1890</v>
      </c>
      <c r="B1893" s="177" t="str">
        <f t="shared" si="58"/>
        <v>CS6E-R014-100-82</v>
      </c>
      <c r="C1893" s="177" t="str">
        <f t="shared" si="59"/>
        <v>CS6E-RS07-082-H-D</v>
      </c>
      <c r="D1893" s="177" t="s">
        <v>3855</v>
      </c>
      <c r="E1893" s="177" t="str">
        <f>VLOOKUP(H1893,通道基本信息!B:K,6,0)</f>
        <v>R</v>
      </c>
      <c r="F1893" s="177" t="str">
        <f>VLOOKUP(H1893,通道基本信息!B:K,5,0)</f>
        <v>S07</v>
      </c>
      <c r="G1893" s="177" t="str">
        <f>VLOOKUP(H1893,通道基本信息!B:K,8,0)</f>
        <v>H</v>
      </c>
      <c r="H1893" s="177" t="s">
        <v>3693</v>
      </c>
      <c r="I1893" s="177">
        <v>82</v>
      </c>
      <c r="J1893" s="177">
        <v>1.25</v>
      </c>
      <c r="K1893" s="177">
        <v>14111.25</v>
      </c>
      <c r="L1893" s="177">
        <v>14112.5</v>
      </c>
      <c r="M1893" s="177"/>
      <c r="N1893" s="177" t="s">
        <v>3856</v>
      </c>
      <c r="O1893" s="2" t="str">
        <f>VLOOKUP(H1893,通道基本信息!B:L,3,FALSE)</f>
        <v>CS6E</v>
      </c>
    </row>
    <row r="1894" s="2" customFormat="1" ht="15" hidden="1" spans="1:15">
      <c r="A1894" s="177">
        <v>1891</v>
      </c>
      <c r="B1894" s="177" t="str">
        <f t="shared" si="58"/>
        <v>CS6E-R014-100-83</v>
      </c>
      <c r="C1894" s="177" t="str">
        <f t="shared" si="59"/>
        <v>CS6E-RS07-083-H-D</v>
      </c>
      <c r="D1894" s="177" t="s">
        <v>3857</v>
      </c>
      <c r="E1894" s="177" t="str">
        <f>VLOOKUP(H1894,通道基本信息!B:K,6,0)</f>
        <v>R</v>
      </c>
      <c r="F1894" s="177" t="str">
        <f>VLOOKUP(H1894,通道基本信息!B:K,5,0)</f>
        <v>S07</v>
      </c>
      <c r="G1894" s="177" t="str">
        <f>VLOOKUP(H1894,通道基本信息!B:K,8,0)</f>
        <v>H</v>
      </c>
      <c r="H1894" s="177" t="s">
        <v>3693</v>
      </c>
      <c r="I1894" s="177">
        <v>83</v>
      </c>
      <c r="J1894" s="177">
        <v>1.25</v>
      </c>
      <c r="K1894" s="177">
        <v>14112.5</v>
      </c>
      <c r="L1894" s="177">
        <v>14113.75</v>
      </c>
      <c r="M1894" s="177"/>
      <c r="N1894" s="177" t="s">
        <v>3858</v>
      </c>
      <c r="O1894" s="2" t="str">
        <f>VLOOKUP(H1894,通道基本信息!B:L,3,FALSE)</f>
        <v>CS6E</v>
      </c>
    </row>
    <row r="1895" s="2" customFormat="1" ht="15" hidden="1" spans="1:15">
      <c r="A1895" s="177">
        <v>1892</v>
      </c>
      <c r="B1895" s="177" t="str">
        <f t="shared" si="58"/>
        <v>CS6E-R014-100-84</v>
      </c>
      <c r="C1895" s="177" t="str">
        <f t="shared" si="59"/>
        <v>CS6E-RS07-084-H-D</v>
      </c>
      <c r="D1895" s="177" t="s">
        <v>3859</v>
      </c>
      <c r="E1895" s="177" t="str">
        <f>VLOOKUP(H1895,通道基本信息!B:K,6,0)</f>
        <v>R</v>
      </c>
      <c r="F1895" s="177" t="str">
        <f>VLOOKUP(H1895,通道基本信息!B:K,5,0)</f>
        <v>S07</v>
      </c>
      <c r="G1895" s="177" t="str">
        <f>VLOOKUP(H1895,通道基本信息!B:K,8,0)</f>
        <v>H</v>
      </c>
      <c r="H1895" s="177" t="s">
        <v>3693</v>
      </c>
      <c r="I1895" s="177">
        <v>84</v>
      </c>
      <c r="J1895" s="177">
        <v>1.25</v>
      </c>
      <c r="K1895" s="177">
        <v>14113.75</v>
      </c>
      <c r="L1895" s="177">
        <v>14115</v>
      </c>
      <c r="M1895" s="177"/>
      <c r="N1895" s="177" t="s">
        <v>3860</v>
      </c>
      <c r="O1895" s="2" t="str">
        <f>VLOOKUP(H1895,通道基本信息!B:L,3,FALSE)</f>
        <v>CS6E</v>
      </c>
    </row>
    <row r="1896" s="2" customFormat="1" ht="15" hidden="1" spans="1:15">
      <c r="A1896" s="177">
        <v>1893</v>
      </c>
      <c r="B1896" s="177" t="str">
        <f t="shared" si="58"/>
        <v>CS6E-R014-100-85</v>
      </c>
      <c r="C1896" s="177" t="str">
        <f t="shared" si="59"/>
        <v>CS6E-RS07-085-H-D</v>
      </c>
      <c r="D1896" s="177" t="s">
        <v>3861</v>
      </c>
      <c r="E1896" s="177" t="str">
        <f>VLOOKUP(H1896,通道基本信息!B:K,6,0)</f>
        <v>R</v>
      </c>
      <c r="F1896" s="177" t="str">
        <f>VLOOKUP(H1896,通道基本信息!B:K,5,0)</f>
        <v>S07</v>
      </c>
      <c r="G1896" s="177" t="str">
        <f>VLOOKUP(H1896,通道基本信息!B:K,8,0)</f>
        <v>H</v>
      </c>
      <c r="H1896" s="177" t="s">
        <v>3693</v>
      </c>
      <c r="I1896" s="177">
        <v>85</v>
      </c>
      <c r="J1896" s="177">
        <v>1.25</v>
      </c>
      <c r="K1896" s="177">
        <v>14115</v>
      </c>
      <c r="L1896" s="177">
        <v>14116.25</v>
      </c>
      <c r="M1896" s="177"/>
      <c r="N1896" s="177" t="s">
        <v>3862</v>
      </c>
      <c r="O1896" s="2" t="str">
        <f>VLOOKUP(H1896,通道基本信息!B:L,3,FALSE)</f>
        <v>CS6E</v>
      </c>
    </row>
    <row r="1897" s="2" customFormat="1" ht="15" hidden="1" spans="1:15">
      <c r="A1897" s="177">
        <v>1894</v>
      </c>
      <c r="B1897" s="177" t="str">
        <f t="shared" si="58"/>
        <v>CS6E-R014-100-86</v>
      </c>
      <c r="C1897" s="177" t="str">
        <f t="shared" si="59"/>
        <v>CS6E-RS07-086-H-D</v>
      </c>
      <c r="D1897" s="177" t="s">
        <v>3863</v>
      </c>
      <c r="E1897" s="177" t="str">
        <f>VLOOKUP(H1897,通道基本信息!B:K,6,0)</f>
        <v>R</v>
      </c>
      <c r="F1897" s="177" t="str">
        <f>VLOOKUP(H1897,通道基本信息!B:K,5,0)</f>
        <v>S07</v>
      </c>
      <c r="G1897" s="177" t="str">
        <f>VLOOKUP(H1897,通道基本信息!B:K,8,0)</f>
        <v>H</v>
      </c>
      <c r="H1897" s="177" t="s">
        <v>3693</v>
      </c>
      <c r="I1897" s="177">
        <v>86</v>
      </c>
      <c r="J1897" s="177">
        <v>1.25</v>
      </c>
      <c r="K1897" s="177">
        <v>14116.25</v>
      </c>
      <c r="L1897" s="177">
        <v>14117.5</v>
      </c>
      <c r="M1897" s="177"/>
      <c r="N1897" s="177" t="s">
        <v>3864</v>
      </c>
      <c r="O1897" s="2" t="str">
        <f>VLOOKUP(H1897,通道基本信息!B:L,3,FALSE)</f>
        <v>CS6E</v>
      </c>
    </row>
    <row r="1898" s="2" customFormat="1" ht="15" hidden="1" spans="1:15">
      <c r="A1898" s="177">
        <v>1895</v>
      </c>
      <c r="B1898" s="177" t="str">
        <f t="shared" si="58"/>
        <v>CS6E-R014-100-87</v>
      </c>
      <c r="C1898" s="177" t="str">
        <f t="shared" si="59"/>
        <v>CS6E-RS07-087-H-D</v>
      </c>
      <c r="D1898" s="177" t="s">
        <v>3865</v>
      </c>
      <c r="E1898" s="177" t="str">
        <f>VLOOKUP(H1898,通道基本信息!B:K,6,0)</f>
        <v>R</v>
      </c>
      <c r="F1898" s="177" t="str">
        <f>VLOOKUP(H1898,通道基本信息!B:K,5,0)</f>
        <v>S07</v>
      </c>
      <c r="G1898" s="177" t="str">
        <f>VLOOKUP(H1898,通道基本信息!B:K,8,0)</f>
        <v>H</v>
      </c>
      <c r="H1898" s="177" t="s">
        <v>3693</v>
      </c>
      <c r="I1898" s="177">
        <v>87</v>
      </c>
      <c r="J1898" s="177">
        <v>1.25</v>
      </c>
      <c r="K1898" s="177">
        <v>14117.5</v>
      </c>
      <c r="L1898" s="177">
        <v>14118.75</v>
      </c>
      <c r="M1898" s="177"/>
      <c r="N1898" s="177" t="s">
        <v>3866</v>
      </c>
      <c r="O1898" s="2" t="str">
        <f>VLOOKUP(H1898,通道基本信息!B:L,3,FALSE)</f>
        <v>CS6E</v>
      </c>
    </row>
    <row r="1899" s="2" customFormat="1" ht="15" hidden="1" spans="1:15">
      <c r="A1899" s="177">
        <v>1896</v>
      </c>
      <c r="B1899" s="177" t="str">
        <f t="shared" si="58"/>
        <v>CS6E-R014-100-88</v>
      </c>
      <c r="C1899" s="177" t="str">
        <f t="shared" si="59"/>
        <v>CS6E-RS07-088-H-D</v>
      </c>
      <c r="D1899" s="177" t="s">
        <v>3867</v>
      </c>
      <c r="E1899" s="177" t="str">
        <f>VLOOKUP(H1899,通道基本信息!B:K,6,0)</f>
        <v>R</v>
      </c>
      <c r="F1899" s="177" t="str">
        <f>VLOOKUP(H1899,通道基本信息!B:K,5,0)</f>
        <v>S07</v>
      </c>
      <c r="G1899" s="177" t="str">
        <f>VLOOKUP(H1899,通道基本信息!B:K,8,0)</f>
        <v>H</v>
      </c>
      <c r="H1899" s="177" t="s">
        <v>3693</v>
      </c>
      <c r="I1899" s="177">
        <v>88</v>
      </c>
      <c r="J1899" s="177">
        <v>1.25</v>
      </c>
      <c r="K1899" s="177">
        <v>14118.75</v>
      </c>
      <c r="L1899" s="177">
        <v>14120</v>
      </c>
      <c r="M1899" s="177"/>
      <c r="N1899" s="177" t="s">
        <v>3868</v>
      </c>
      <c r="O1899" s="2" t="str">
        <f>VLOOKUP(H1899,通道基本信息!B:L,3,FALSE)</f>
        <v>CS6E</v>
      </c>
    </row>
    <row r="1900" s="2" customFormat="1" ht="15" hidden="1" spans="1:15">
      <c r="A1900" s="177">
        <v>1897</v>
      </c>
      <c r="B1900" s="177" t="str">
        <f t="shared" si="58"/>
        <v>CS6E-R014-100-89</v>
      </c>
      <c r="C1900" s="177" t="str">
        <f t="shared" si="59"/>
        <v>CS6E-RS07-089-H-D</v>
      </c>
      <c r="D1900" s="177" t="s">
        <v>3869</v>
      </c>
      <c r="E1900" s="177" t="str">
        <f>VLOOKUP(H1900,通道基本信息!B:K,6,0)</f>
        <v>R</v>
      </c>
      <c r="F1900" s="177" t="str">
        <f>VLOOKUP(H1900,通道基本信息!B:K,5,0)</f>
        <v>S07</v>
      </c>
      <c r="G1900" s="177" t="str">
        <f>VLOOKUP(H1900,通道基本信息!B:K,8,0)</f>
        <v>H</v>
      </c>
      <c r="H1900" s="177" t="s">
        <v>3693</v>
      </c>
      <c r="I1900" s="177">
        <v>89</v>
      </c>
      <c r="J1900" s="177">
        <v>1.25</v>
      </c>
      <c r="K1900" s="177">
        <v>14120</v>
      </c>
      <c r="L1900" s="177">
        <v>14121.25</v>
      </c>
      <c r="M1900" s="177"/>
      <c r="N1900" s="177" t="s">
        <v>3870</v>
      </c>
      <c r="O1900" s="2" t="str">
        <f>VLOOKUP(H1900,通道基本信息!B:L,3,FALSE)</f>
        <v>CS6E</v>
      </c>
    </row>
    <row r="1901" s="2" customFormat="1" ht="15" hidden="1" spans="1:15">
      <c r="A1901" s="177">
        <v>1898</v>
      </c>
      <c r="B1901" s="177" t="str">
        <f t="shared" si="58"/>
        <v>CS6E-R014-100-90</v>
      </c>
      <c r="C1901" s="177" t="str">
        <f t="shared" si="59"/>
        <v>CS6E-RS07-090-H-D</v>
      </c>
      <c r="D1901" s="177" t="s">
        <v>3871</v>
      </c>
      <c r="E1901" s="177" t="str">
        <f>VLOOKUP(H1901,通道基本信息!B:K,6,0)</f>
        <v>R</v>
      </c>
      <c r="F1901" s="177" t="str">
        <f>VLOOKUP(H1901,通道基本信息!B:K,5,0)</f>
        <v>S07</v>
      </c>
      <c r="G1901" s="177" t="str">
        <f>VLOOKUP(H1901,通道基本信息!B:K,8,0)</f>
        <v>H</v>
      </c>
      <c r="H1901" s="177" t="s">
        <v>3693</v>
      </c>
      <c r="I1901" s="177">
        <v>90</v>
      </c>
      <c r="J1901" s="177">
        <v>1.25</v>
      </c>
      <c r="K1901" s="177">
        <v>14121.25</v>
      </c>
      <c r="L1901" s="177">
        <v>14122.5</v>
      </c>
      <c r="M1901" s="177"/>
      <c r="N1901" s="177" t="s">
        <v>3872</v>
      </c>
      <c r="O1901" s="2" t="str">
        <f>VLOOKUP(H1901,通道基本信息!B:L,3,FALSE)</f>
        <v>CS6E</v>
      </c>
    </row>
    <row r="1902" s="2" customFormat="1" ht="15" hidden="1" spans="1:15">
      <c r="A1902" s="177">
        <v>1899</v>
      </c>
      <c r="B1902" s="177" t="str">
        <f t="shared" si="58"/>
        <v>CS6E-R014-100-91</v>
      </c>
      <c r="C1902" s="177" t="str">
        <f t="shared" si="59"/>
        <v>CS6E-RS07-091-H-D</v>
      </c>
      <c r="D1902" s="177" t="s">
        <v>3873</v>
      </c>
      <c r="E1902" s="177" t="str">
        <f>VLOOKUP(H1902,通道基本信息!B:K,6,0)</f>
        <v>R</v>
      </c>
      <c r="F1902" s="177" t="str">
        <f>VLOOKUP(H1902,通道基本信息!B:K,5,0)</f>
        <v>S07</v>
      </c>
      <c r="G1902" s="177" t="str">
        <f>VLOOKUP(H1902,通道基本信息!B:K,8,0)</f>
        <v>H</v>
      </c>
      <c r="H1902" s="177" t="s">
        <v>3693</v>
      </c>
      <c r="I1902" s="177">
        <v>91</v>
      </c>
      <c r="J1902" s="177">
        <v>1.25</v>
      </c>
      <c r="K1902" s="177">
        <v>14122.5</v>
      </c>
      <c r="L1902" s="177">
        <v>14123.75</v>
      </c>
      <c r="M1902" s="177"/>
      <c r="N1902" s="177" t="s">
        <v>3874</v>
      </c>
      <c r="O1902" s="2" t="str">
        <f>VLOOKUP(H1902,通道基本信息!B:L,3,FALSE)</f>
        <v>CS6E</v>
      </c>
    </row>
    <row r="1903" s="2" customFormat="1" ht="15" hidden="1" spans="1:15">
      <c r="A1903" s="177">
        <v>1900</v>
      </c>
      <c r="B1903" s="177" t="str">
        <f t="shared" si="58"/>
        <v>CS6E-R014-100-92</v>
      </c>
      <c r="C1903" s="177" t="str">
        <f t="shared" si="59"/>
        <v>CS6E-RS07-092-H-D</v>
      </c>
      <c r="D1903" s="177" t="s">
        <v>3875</v>
      </c>
      <c r="E1903" s="177" t="str">
        <f>VLOOKUP(H1903,通道基本信息!B:K,6,0)</f>
        <v>R</v>
      </c>
      <c r="F1903" s="177" t="str">
        <f>VLOOKUP(H1903,通道基本信息!B:K,5,0)</f>
        <v>S07</v>
      </c>
      <c r="G1903" s="177" t="str">
        <f>VLOOKUP(H1903,通道基本信息!B:K,8,0)</f>
        <v>H</v>
      </c>
      <c r="H1903" s="177" t="s">
        <v>3693</v>
      </c>
      <c r="I1903" s="177">
        <v>92</v>
      </c>
      <c r="J1903" s="177">
        <v>1.25</v>
      </c>
      <c r="K1903" s="177">
        <v>14123.75</v>
      </c>
      <c r="L1903" s="177">
        <v>14125</v>
      </c>
      <c r="M1903" s="177"/>
      <c r="N1903" s="177" t="s">
        <v>3876</v>
      </c>
      <c r="O1903" s="2" t="str">
        <f>VLOOKUP(H1903,通道基本信息!B:L,3,FALSE)</f>
        <v>CS6E</v>
      </c>
    </row>
    <row r="1904" s="2" customFormat="1" ht="15" hidden="1" spans="1:15">
      <c r="A1904" s="177">
        <v>1901</v>
      </c>
      <c r="B1904" s="177" t="str">
        <f t="shared" si="58"/>
        <v>CS6E-R014-100-93</v>
      </c>
      <c r="C1904" s="177" t="str">
        <f t="shared" si="59"/>
        <v>CS6E-RS07-093-H-D</v>
      </c>
      <c r="D1904" s="177" t="s">
        <v>3877</v>
      </c>
      <c r="E1904" s="177" t="str">
        <f>VLOOKUP(H1904,通道基本信息!B:K,6,0)</f>
        <v>R</v>
      </c>
      <c r="F1904" s="177" t="str">
        <f>VLOOKUP(H1904,通道基本信息!B:K,5,0)</f>
        <v>S07</v>
      </c>
      <c r="G1904" s="177" t="str">
        <f>VLOOKUP(H1904,通道基本信息!B:K,8,0)</f>
        <v>H</v>
      </c>
      <c r="H1904" s="177" t="s">
        <v>3693</v>
      </c>
      <c r="I1904" s="177">
        <v>93</v>
      </c>
      <c r="J1904" s="177">
        <v>1.25</v>
      </c>
      <c r="K1904" s="177">
        <v>14125</v>
      </c>
      <c r="L1904" s="177">
        <v>14126.25</v>
      </c>
      <c r="M1904" s="177"/>
      <c r="N1904" s="177" t="s">
        <v>3878</v>
      </c>
      <c r="O1904" s="2" t="str">
        <f>VLOOKUP(H1904,通道基本信息!B:L,3,FALSE)</f>
        <v>CS6E</v>
      </c>
    </row>
    <row r="1905" s="2" customFormat="1" ht="15" hidden="1" spans="1:15">
      <c r="A1905" s="177">
        <v>1902</v>
      </c>
      <c r="B1905" s="177" t="str">
        <f t="shared" si="58"/>
        <v>CS6E-R014-100-94</v>
      </c>
      <c r="C1905" s="177" t="str">
        <f t="shared" si="59"/>
        <v>CS6E-RS07-094-H-D</v>
      </c>
      <c r="D1905" s="177" t="s">
        <v>3879</v>
      </c>
      <c r="E1905" s="177" t="str">
        <f>VLOOKUP(H1905,通道基本信息!B:K,6,0)</f>
        <v>R</v>
      </c>
      <c r="F1905" s="177" t="str">
        <f>VLOOKUP(H1905,通道基本信息!B:K,5,0)</f>
        <v>S07</v>
      </c>
      <c r="G1905" s="177" t="str">
        <f>VLOOKUP(H1905,通道基本信息!B:K,8,0)</f>
        <v>H</v>
      </c>
      <c r="H1905" s="177" t="s">
        <v>3693</v>
      </c>
      <c r="I1905" s="177">
        <v>94</v>
      </c>
      <c r="J1905" s="177">
        <v>1.25</v>
      </c>
      <c r="K1905" s="177">
        <v>14126.25</v>
      </c>
      <c r="L1905" s="177">
        <v>14127.5</v>
      </c>
      <c r="M1905" s="177"/>
      <c r="N1905" s="177" t="s">
        <v>3880</v>
      </c>
      <c r="O1905" s="2" t="str">
        <f>VLOOKUP(H1905,通道基本信息!B:L,3,FALSE)</f>
        <v>CS6E</v>
      </c>
    </row>
    <row r="1906" s="2" customFormat="1" ht="15" hidden="1" spans="1:15">
      <c r="A1906" s="177">
        <v>1903</v>
      </c>
      <c r="B1906" s="177" t="str">
        <f t="shared" si="58"/>
        <v>CS6E-R014-100-95</v>
      </c>
      <c r="C1906" s="177" t="str">
        <f t="shared" si="59"/>
        <v>CS6E-RS07-095-H-D</v>
      </c>
      <c r="D1906" s="177" t="s">
        <v>3881</v>
      </c>
      <c r="E1906" s="177" t="str">
        <f>VLOOKUP(H1906,通道基本信息!B:K,6,0)</f>
        <v>R</v>
      </c>
      <c r="F1906" s="177" t="str">
        <f>VLOOKUP(H1906,通道基本信息!B:K,5,0)</f>
        <v>S07</v>
      </c>
      <c r="G1906" s="177" t="str">
        <f>VLOOKUP(H1906,通道基本信息!B:K,8,0)</f>
        <v>H</v>
      </c>
      <c r="H1906" s="177" t="s">
        <v>3693</v>
      </c>
      <c r="I1906" s="177">
        <v>95</v>
      </c>
      <c r="J1906" s="177">
        <v>1.25</v>
      </c>
      <c r="K1906" s="177">
        <v>14127.5</v>
      </c>
      <c r="L1906" s="177">
        <v>14128.75</v>
      </c>
      <c r="M1906" s="177"/>
      <c r="N1906" s="177" t="s">
        <v>3882</v>
      </c>
      <c r="O1906" s="2" t="str">
        <f>VLOOKUP(H1906,通道基本信息!B:L,3,FALSE)</f>
        <v>CS6E</v>
      </c>
    </row>
    <row r="1907" s="2" customFormat="1" ht="15" hidden="1" spans="1:15">
      <c r="A1907" s="177">
        <v>1904</v>
      </c>
      <c r="B1907" s="177" t="str">
        <f t="shared" si="58"/>
        <v>CS6E-R014-100-96</v>
      </c>
      <c r="C1907" s="177" t="str">
        <f t="shared" si="59"/>
        <v>CS6E-RS07-096-H-D</v>
      </c>
      <c r="D1907" s="177" t="s">
        <v>3883</v>
      </c>
      <c r="E1907" s="177" t="str">
        <f>VLOOKUP(H1907,通道基本信息!B:K,6,0)</f>
        <v>R</v>
      </c>
      <c r="F1907" s="177" t="str">
        <f>VLOOKUP(H1907,通道基本信息!B:K,5,0)</f>
        <v>S07</v>
      </c>
      <c r="G1907" s="177" t="str">
        <f>VLOOKUP(H1907,通道基本信息!B:K,8,0)</f>
        <v>H</v>
      </c>
      <c r="H1907" s="177" t="s">
        <v>3693</v>
      </c>
      <c r="I1907" s="177">
        <v>96</v>
      </c>
      <c r="J1907" s="177">
        <v>1.25</v>
      </c>
      <c r="K1907" s="177">
        <v>14128.75</v>
      </c>
      <c r="L1907" s="177">
        <v>14130</v>
      </c>
      <c r="M1907" s="177"/>
      <c r="N1907" s="177" t="s">
        <v>3884</v>
      </c>
      <c r="O1907" s="2" t="str">
        <f>VLOOKUP(H1907,通道基本信息!B:L,3,FALSE)</f>
        <v>CS6E</v>
      </c>
    </row>
    <row r="1908" s="2" customFormat="1" ht="15" hidden="1" spans="1:15">
      <c r="A1908" s="177">
        <v>1905</v>
      </c>
      <c r="B1908" s="177" t="str">
        <f t="shared" si="58"/>
        <v>CS6E-R014-100-97</v>
      </c>
      <c r="C1908" s="177" t="str">
        <f t="shared" si="59"/>
        <v>CS6E-RS07-097-H-D</v>
      </c>
      <c r="D1908" s="177" t="s">
        <v>3885</v>
      </c>
      <c r="E1908" s="177" t="str">
        <f>VLOOKUP(H1908,通道基本信息!B:K,6,0)</f>
        <v>R</v>
      </c>
      <c r="F1908" s="177" t="str">
        <f>VLOOKUP(H1908,通道基本信息!B:K,5,0)</f>
        <v>S07</v>
      </c>
      <c r="G1908" s="177" t="str">
        <f>VLOOKUP(H1908,通道基本信息!B:K,8,0)</f>
        <v>H</v>
      </c>
      <c r="H1908" s="177" t="s">
        <v>3693</v>
      </c>
      <c r="I1908" s="177">
        <v>97</v>
      </c>
      <c r="J1908" s="177">
        <v>1.25</v>
      </c>
      <c r="K1908" s="177">
        <v>14130</v>
      </c>
      <c r="L1908" s="177">
        <v>14131.25</v>
      </c>
      <c r="M1908" s="177"/>
      <c r="N1908" s="177" t="s">
        <v>3886</v>
      </c>
      <c r="O1908" s="2" t="str">
        <f>VLOOKUP(H1908,通道基本信息!B:L,3,FALSE)</f>
        <v>CS6E</v>
      </c>
    </row>
    <row r="1909" s="2" customFormat="1" ht="15" hidden="1" spans="1:15">
      <c r="A1909" s="177">
        <v>1906</v>
      </c>
      <c r="B1909" s="177" t="str">
        <f t="shared" si="58"/>
        <v>CS6E-R014-100-98</v>
      </c>
      <c r="C1909" s="177" t="str">
        <f t="shared" si="59"/>
        <v>CS6E-RS07-098-H-D</v>
      </c>
      <c r="D1909" s="177" t="s">
        <v>3887</v>
      </c>
      <c r="E1909" s="177" t="str">
        <f>VLOOKUP(H1909,通道基本信息!B:K,6,0)</f>
        <v>R</v>
      </c>
      <c r="F1909" s="177" t="str">
        <f>VLOOKUP(H1909,通道基本信息!B:K,5,0)</f>
        <v>S07</v>
      </c>
      <c r="G1909" s="177" t="str">
        <f>VLOOKUP(H1909,通道基本信息!B:K,8,0)</f>
        <v>H</v>
      </c>
      <c r="H1909" s="177" t="s">
        <v>3693</v>
      </c>
      <c r="I1909" s="177">
        <v>98</v>
      </c>
      <c r="J1909" s="177">
        <v>1.25</v>
      </c>
      <c r="K1909" s="177">
        <v>14131.25</v>
      </c>
      <c r="L1909" s="177">
        <v>14132.5</v>
      </c>
      <c r="M1909" s="177"/>
      <c r="N1909" s="177" t="s">
        <v>3888</v>
      </c>
      <c r="O1909" s="2" t="str">
        <f>VLOOKUP(H1909,通道基本信息!B:L,3,FALSE)</f>
        <v>CS6E</v>
      </c>
    </row>
    <row r="1910" s="2" customFormat="1" ht="15" hidden="1" spans="1:15">
      <c r="A1910" s="177">
        <v>1907</v>
      </c>
      <c r="B1910" s="177" t="str">
        <f t="shared" si="58"/>
        <v>CS6E-R014-100-99</v>
      </c>
      <c r="C1910" s="177" t="str">
        <f t="shared" si="59"/>
        <v>CS6E-RS07-099-H-D</v>
      </c>
      <c r="D1910" s="177" t="s">
        <v>3889</v>
      </c>
      <c r="E1910" s="177" t="str">
        <f>VLOOKUP(H1910,通道基本信息!B:K,6,0)</f>
        <v>R</v>
      </c>
      <c r="F1910" s="177" t="str">
        <f>VLOOKUP(H1910,通道基本信息!B:K,5,0)</f>
        <v>S07</v>
      </c>
      <c r="G1910" s="177" t="str">
        <f>VLOOKUP(H1910,通道基本信息!B:K,8,0)</f>
        <v>H</v>
      </c>
      <c r="H1910" s="177" t="s">
        <v>3693</v>
      </c>
      <c r="I1910" s="177">
        <v>99</v>
      </c>
      <c r="J1910" s="177">
        <v>1.25</v>
      </c>
      <c r="K1910" s="177">
        <v>14132.5</v>
      </c>
      <c r="L1910" s="177">
        <v>14133.75</v>
      </c>
      <c r="M1910" s="177"/>
      <c r="N1910" s="177" t="s">
        <v>3890</v>
      </c>
      <c r="O1910" s="2" t="str">
        <f>VLOOKUP(H1910,通道基本信息!B:L,3,FALSE)</f>
        <v>CS6E</v>
      </c>
    </row>
    <row r="1911" s="2" customFormat="1" ht="15" hidden="1" spans="1:15">
      <c r="A1911" s="177">
        <v>1908</v>
      </c>
      <c r="B1911" s="177" t="str">
        <f t="shared" si="58"/>
        <v>CS6E-R014-100-100</v>
      </c>
      <c r="C1911" s="177" t="str">
        <f t="shared" si="59"/>
        <v>CS6E-RS07-100-H-D</v>
      </c>
      <c r="D1911" s="177" t="s">
        <v>3891</v>
      </c>
      <c r="E1911" s="177" t="str">
        <f>VLOOKUP(H1911,通道基本信息!B:K,6,0)</f>
        <v>R</v>
      </c>
      <c r="F1911" s="177" t="str">
        <f>VLOOKUP(H1911,通道基本信息!B:K,5,0)</f>
        <v>S07</v>
      </c>
      <c r="G1911" s="177" t="str">
        <f>VLOOKUP(H1911,通道基本信息!B:K,8,0)</f>
        <v>H</v>
      </c>
      <c r="H1911" s="177" t="s">
        <v>3693</v>
      </c>
      <c r="I1911" s="177">
        <v>100</v>
      </c>
      <c r="J1911" s="177">
        <v>1.25</v>
      </c>
      <c r="K1911" s="177">
        <v>14133.75</v>
      </c>
      <c r="L1911" s="177">
        <v>14135</v>
      </c>
      <c r="M1911" s="177"/>
      <c r="N1911" s="177" t="s">
        <v>3892</v>
      </c>
      <c r="O1911" s="2" t="str">
        <f>VLOOKUP(H1911,通道基本信息!B:L,3,FALSE)</f>
        <v>CS6E</v>
      </c>
    </row>
    <row r="1912" s="2" customFormat="1" ht="15" hidden="1" spans="1:15">
      <c r="A1912" s="177">
        <v>1909</v>
      </c>
      <c r="B1912" s="177" t="str">
        <f t="shared" si="58"/>
        <v>CS6E-R015-1-1</v>
      </c>
      <c r="C1912" s="177" t="str">
        <f t="shared" si="59"/>
        <v>CS6E-RS08-001-H-A</v>
      </c>
      <c r="D1912" s="177" t="s">
        <v>3893</v>
      </c>
      <c r="E1912" s="177" t="str">
        <f>VLOOKUP(H1912,通道基本信息!B:K,6,0)</f>
        <v>R</v>
      </c>
      <c r="F1912" s="177" t="str">
        <f>VLOOKUP(H1912,通道基本信息!B:K,5,0)</f>
        <v>S08</v>
      </c>
      <c r="G1912" s="177" t="str">
        <f>VLOOKUP(H1912,通道基本信息!B:K,8,0)</f>
        <v>H</v>
      </c>
      <c r="H1912" s="177" t="s">
        <v>3894</v>
      </c>
      <c r="I1912" s="177">
        <v>1</v>
      </c>
      <c r="J1912" s="177">
        <v>45</v>
      </c>
      <c r="K1912" s="177">
        <v>14170</v>
      </c>
      <c r="L1912" s="177">
        <v>14215</v>
      </c>
      <c r="M1912" s="177"/>
      <c r="N1912" s="177" t="s">
        <v>3895</v>
      </c>
      <c r="O1912" s="2" t="str">
        <f>VLOOKUP(H1912,通道基本信息!B:L,3,FALSE)</f>
        <v>CS6E</v>
      </c>
    </row>
    <row r="1913" s="2" customFormat="1" ht="15" hidden="1" spans="1:15">
      <c r="A1913" s="177">
        <v>1910</v>
      </c>
      <c r="B1913" s="177" t="str">
        <f t="shared" si="58"/>
        <v>CS6E-R016-36-1</v>
      </c>
      <c r="C1913" s="177" t="str">
        <f t="shared" si="59"/>
        <v>CS6E-RS08-001-H-D</v>
      </c>
      <c r="D1913" s="177" t="s">
        <v>3896</v>
      </c>
      <c r="E1913" s="177" t="str">
        <f>VLOOKUP(H1913,通道基本信息!B:K,6,0)</f>
        <v>R</v>
      </c>
      <c r="F1913" s="177" t="str">
        <f>VLOOKUP(H1913,通道基本信息!B:K,5,0)</f>
        <v>S08</v>
      </c>
      <c r="G1913" s="177" t="str">
        <f>VLOOKUP(H1913,通道基本信息!B:K,8,0)</f>
        <v>H</v>
      </c>
      <c r="H1913" s="177" t="s">
        <v>3897</v>
      </c>
      <c r="I1913" s="177">
        <v>1</v>
      </c>
      <c r="J1913" s="177">
        <v>1.25</v>
      </c>
      <c r="K1913" s="177">
        <v>14170</v>
      </c>
      <c r="L1913" s="177">
        <v>14171.25</v>
      </c>
      <c r="M1913" s="177"/>
      <c r="N1913" s="177" t="s">
        <v>3898</v>
      </c>
      <c r="O1913" s="2" t="str">
        <f>VLOOKUP(H1913,通道基本信息!B:L,3,FALSE)</f>
        <v>CS6E</v>
      </c>
    </row>
    <row r="1914" s="2" customFormat="1" ht="15" hidden="1" spans="1:15">
      <c r="A1914" s="177">
        <v>1911</v>
      </c>
      <c r="B1914" s="177" t="str">
        <f t="shared" si="58"/>
        <v>CS6E-R016-36-2</v>
      </c>
      <c r="C1914" s="177" t="str">
        <f t="shared" si="59"/>
        <v>CS6E-RS08-002-H-D</v>
      </c>
      <c r="D1914" s="177" t="s">
        <v>3899</v>
      </c>
      <c r="E1914" s="177" t="str">
        <f>VLOOKUP(H1914,通道基本信息!B:K,6,0)</f>
        <v>R</v>
      </c>
      <c r="F1914" s="177" t="str">
        <f>VLOOKUP(H1914,通道基本信息!B:K,5,0)</f>
        <v>S08</v>
      </c>
      <c r="G1914" s="177" t="str">
        <f>VLOOKUP(H1914,通道基本信息!B:K,8,0)</f>
        <v>H</v>
      </c>
      <c r="H1914" s="177" t="s">
        <v>3897</v>
      </c>
      <c r="I1914" s="177">
        <v>2</v>
      </c>
      <c r="J1914" s="177">
        <v>1.25</v>
      </c>
      <c r="K1914" s="177">
        <v>14171.25</v>
      </c>
      <c r="L1914" s="177">
        <v>14172.5</v>
      </c>
      <c r="M1914" s="177"/>
      <c r="N1914" s="177" t="s">
        <v>3900</v>
      </c>
      <c r="O1914" s="2" t="str">
        <f>VLOOKUP(H1914,通道基本信息!B:L,3,FALSE)</f>
        <v>CS6E</v>
      </c>
    </row>
    <row r="1915" s="2" customFormat="1" ht="15" hidden="1" spans="1:15">
      <c r="A1915" s="177">
        <v>1912</v>
      </c>
      <c r="B1915" s="177" t="str">
        <f t="shared" si="58"/>
        <v>CS6E-R016-36-3</v>
      </c>
      <c r="C1915" s="177" t="str">
        <f t="shared" si="59"/>
        <v>CS6E-RS08-003-H-D</v>
      </c>
      <c r="D1915" s="177" t="s">
        <v>3901</v>
      </c>
      <c r="E1915" s="177" t="str">
        <f>VLOOKUP(H1915,通道基本信息!B:K,6,0)</f>
        <v>R</v>
      </c>
      <c r="F1915" s="177" t="str">
        <f>VLOOKUP(H1915,通道基本信息!B:K,5,0)</f>
        <v>S08</v>
      </c>
      <c r="G1915" s="177" t="str">
        <f>VLOOKUP(H1915,通道基本信息!B:K,8,0)</f>
        <v>H</v>
      </c>
      <c r="H1915" s="177" t="s">
        <v>3897</v>
      </c>
      <c r="I1915" s="177">
        <v>3</v>
      </c>
      <c r="J1915" s="177">
        <v>1.25</v>
      </c>
      <c r="K1915" s="177">
        <v>14172.5</v>
      </c>
      <c r="L1915" s="177">
        <v>14173.75</v>
      </c>
      <c r="M1915" s="177"/>
      <c r="N1915" s="177" t="s">
        <v>3902</v>
      </c>
      <c r="O1915" s="2" t="str">
        <f>VLOOKUP(H1915,通道基本信息!B:L,3,FALSE)</f>
        <v>CS6E</v>
      </c>
    </row>
    <row r="1916" s="2" customFormat="1" ht="15" hidden="1" spans="1:15">
      <c r="A1916" s="177">
        <v>1913</v>
      </c>
      <c r="B1916" s="177" t="str">
        <f t="shared" si="58"/>
        <v>CS6E-R016-36-4</v>
      </c>
      <c r="C1916" s="177" t="str">
        <f t="shared" si="59"/>
        <v>CS6E-RS08-004-H-D</v>
      </c>
      <c r="D1916" s="177" t="s">
        <v>3903</v>
      </c>
      <c r="E1916" s="177" t="str">
        <f>VLOOKUP(H1916,通道基本信息!B:K,6,0)</f>
        <v>R</v>
      </c>
      <c r="F1916" s="177" t="str">
        <f>VLOOKUP(H1916,通道基本信息!B:K,5,0)</f>
        <v>S08</v>
      </c>
      <c r="G1916" s="177" t="str">
        <f>VLOOKUP(H1916,通道基本信息!B:K,8,0)</f>
        <v>H</v>
      </c>
      <c r="H1916" s="177" t="s">
        <v>3897</v>
      </c>
      <c r="I1916" s="177">
        <v>4</v>
      </c>
      <c r="J1916" s="177">
        <v>1.25</v>
      </c>
      <c r="K1916" s="177">
        <v>14173.75</v>
      </c>
      <c r="L1916" s="177">
        <v>14175</v>
      </c>
      <c r="M1916" s="177"/>
      <c r="N1916" s="177" t="s">
        <v>3904</v>
      </c>
      <c r="O1916" s="2" t="str">
        <f>VLOOKUP(H1916,通道基本信息!B:L,3,FALSE)</f>
        <v>CS6E</v>
      </c>
    </row>
    <row r="1917" s="2" customFormat="1" ht="15" hidden="1" spans="1:15">
      <c r="A1917" s="177">
        <v>1914</v>
      </c>
      <c r="B1917" s="177" t="str">
        <f t="shared" si="58"/>
        <v>CS6E-R016-36-5</v>
      </c>
      <c r="C1917" s="177" t="str">
        <f t="shared" si="59"/>
        <v>CS6E-RS08-005-H-D</v>
      </c>
      <c r="D1917" s="177" t="s">
        <v>3905</v>
      </c>
      <c r="E1917" s="177" t="str">
        <f>VLOOKUP(H1917,通道基本信息!B:K,6,0)</f>
        <v>R</v>
      </c>
      <c r="F1917" s="177" t="str">
        <f>VLOOKUP(H1917,通道基本信息!B:K,5,0)</f>
        <v>S08</v>
      </c>
      <c r="G1917" s="177" t="str">
        <f>VLOOKUP(H1917,通道基本信息!B:K,8,0)</f>
        <v>H</v>
      </c>
      <c r="H1917" s="177" t="s">
        <v>3897</v>
      </c>
      <c r="I1917" s="177">
        <v>5</v>
      </c>
      <c r="J1917" s="177">
        <v>1.25</v>
      </c>
      <c r="K1917" s="177">
        <v>14175</v>
      </c>
      <c r="L1917" s="177">
        <v>14176.25</v>
      </c>
      <c r="M1917" s="177"/>
      <c r="N1917" s="177" t="s">
        <v>3906</v>
      </c>
      <c r="O1917" s="2" t="str">
        <f>VLOOKUP(H1917,通道基本信息!B:L,3,FALSE)</f>
        <v>CS6E</v>
      </c>
    </row>
    <row r="1918" s="2" customFormat="1" ht="15" hidden="1" spans="1:15">
      <c r="A1918" s="177">
        <v>1915</v>
      </c>
      <c r="B1918" s="177" t="str">
        <f t="shared" si="58"/>
        <v>CS6E-R016-36-6</v>
      </c>
      <c r="C1918" s="177" t="str">
        <f t="shared" si="59"/>
        <v>CS6E-RS08-006-H-D</v>
      </c>
      <c r="D1918" s="177" t="s">
        <v>3907</v>
      </c>
      <c r="E1918" s="177" t="str">
        <f>VLOOKUP(H1918,通道基本信息!B:K,6,0)</f>
        <v>R</v>
      </c>
      <c r="F1918" s="177" t="str">
        <f>VLOOKUP(H1918,通道基本信息!B:K,5,0)</f>
        <v>S08</v>
      </c>
      <c r="G1918" s="177" t="str">
        <f>VLOOKUP(H1918,通道基本信息!B:K,8,0)</f>
        <v>H</v>
      </c>
      <c r="H1918" s="177" t="s">
        <v>3897</v>
      </c>
      <c r="I1918" s="177">
        <v>6</v>
      </c>
      <c r="J1918" s="177">
        <v>1.25</v>
      </c>
      <c r="K1918" s="177">
        <v>14176.25</v>
      </c>
      <c r="L1918" s="177">
        <v>14177.5</v>
      </c>
      <c r="M1918" s="177"/>
      <c r="N1918" s="177" t="s">
        <v>3908</v>
      </c>
      <c r="O1918" s="2" t="str">
        <f>VLOOKUP(H1918,通道基本信息!B:L,3,FALSE)</f>
        <v>CS6E</v>
      </c>
    </row>
    <row r="1919" s="2" customFormat="1" ht="15" hidden="1" spans="1:15">
      <c r="A1919" s="177">
        <v>1916</v>
      </c>
      <c r="B1919" s="177" t="str">
        <f t="shared" si="58"/>
        <v>CS6E-R016-36-7</v>
      </c>
      <c r="C1919" s="177" t="str">
        <f t="shared" si="59"/>
        <v>CS6E-RS08-007-H-D</v>
      </c>
      <c r="D1919" s="177" t="s">
        <v>3909</v>
      </c>
      <c r="E1919" s="177" t="str">
        <f>VLOOKUP(H1919,通道基本信息!B:K,6,0)</f>
        <v>R</v>
      </c>
      <c r="F1919" s="177" t="str">
        <f>VLOOKUP(H1919,通道基本信息!B:K,5,0)</f>
        <v>S08</v>
      </c>
      <c r="G1919" s="177" t="str">
        <f>VLOOKUP(H1919,通道基本信息!B:K,8,0)</f>
        <v>H</v>
      </c>
      <c r="H1919" s="177" t="s">
        <v>3897</v>
      </c>
      <c r="I1919" s="177">
        <v>7</v>
      </c>
      <c r="J1919" s="177">
        <v>1.25</v>
      </c>
      <c r="K1919" s="177">
        <v>14177.5</v>
      </c>
      <c r="L1919" s="177">
        <v>14178.75</v>
      </c>
      <c r="M1919" s="177"/>
      <c r="N1919" s="177" t="s">
        <v>3910</v>
      </c>
      <c r="O1919" s="2" t="str">
        <f>VLOOKUP(H1919,通道基本信息!B:L,3,FALSE)</f>
        <v>CS6E</v>
      </c>
    </row>
    <row r="1920" s="2" customFormat="1" ht="15" hidden="1" spans="1:15">
      <c r="A1920" s="177">
        <v>1917</v>
      </c>
      <c r="B1920" s="177" t="str">
        <f t="shared" si="58"/>
        <v>CS6E-R016-36-8</v>
      </c>
      <c r="C1920" s="177" t="str">
        <f t="shared" si="59"/>
        <v>CS6E-RS08-008-H-D</v>
      </c>
      <c r="D1920" s="177" t="s">
        <v>3911</v>
      </c>
      <c r="E1920" s="177" t="str">
        <f>VLOOKUP(H1920,通道基本信息!B:K,6,0)</f>
        <v>R</v>
      </c>
      <c r="F1920" s="177" t="str">
        <f>VLOOKUP(H1920,通道基本信息!B:K,5,0)</f>
        <v>S08</v>
      </c>
      <c r="G1920" s="177" t="str">
        <f>VLOOKUP(H1920,通道基本信息!B:K,8,0)</f>
        <v>H</v>
      </c>
      <c r="H1920" s="177" t="s">
        <v>3897</v>
      </c>
      <c r="I1920" s="177">
        <v>8</v>
      </c>
      <c r="J1920" s="177">
        <v>1.25</v>
      </c>
      <c r="K1920" s="177">
        <v>14178.75</v>
      </c>
      <c r="L1920" s="177">
        <v>14180</v>
      </c>
      <c r="M1920" s="177"/>
      <c r="N1920" s="177" t="s">
        <v>3912</v>
      </c>
      <c r="O1920" s="2" t="str">
        <f>VLOOKUP(H1920,通道基本信息!B:L,3,FALSE)</f>
        <v>CS6E</v>
      </c>
    </row>
    <row r="1921" s="2" customFormat="1" ht="15" hidden="1" spans="1:15">
      <c r="A1921" s="177">
        <v>1918</v>
      </c>
      <c r="B1921" s="177" t="str">
        <f t="shared" ref="B1921:B1984" si="60">H1921&amp;"-"&amp;I1921</f>
        <v>CS6E-R016-36-9</v>
      </c>
      <c r="C1921" s="177" t="str">
        <f t="shared" si="59"/>
        <v>CS6E-RS08-009-H-D</v>
      </c>
      <c r="D1921" s="177" t="s">
        <v>3913</v>
      </c>
      <c r="E1921" s="177" t="str">
        <f>VLOOKUP(H1921,通道基本信息!B:K,6,0)</f>
        <v>R</v>
      </c>
      <c r="F1921" s="177" t="str">
        <f>VLOOKUP(H1921,通道基本信息!B:K,5,0)</f>
        <v>S08</v>
      </c>
      <c r="G1921" s="177" t="str">
        <f>VLOOKUP(H1921,通道基本信息!B:K,8,0)</f>
        <v>H</v>
      </c>
      <c r="H1921" s="177" t="s">
        <v>3897</v>
      </c>
      <c r="I1921" s="177">
        <v>9</v>
      </c>
      <c r="J1921" s="177">
        <v>1.25</v>
      </c>
      <c r="K1921" s="177">
        <v>14180</v>
      </c>
      <c r="L1921" s="177">
        <v>14181.25</v>
      </c>
      <c r="M1921" s="177"/>
      <c r="N1921" s="177" t="s">
        <v>3914</v>
      </c>
      <c r="O1921" s="2" t="str">
        <f>VLOOKUP(H1921,通道基本信息!B:L,3,FALSE)</f>
        <v>CS6E</v>
      </c>
    </row>
    <row r="1922" s="2" customFormat="1" ht="15" hidden="1" spans="1:15">
      <c r="A1922" s="177">
        <v>1919</v>
      </c>
      <c r="B1922" s="177" t="str">
        <f t="shared" si="60"/>
        <v>CS6E-R016-36-10</v>
      </c>
      <c r="C1922" s="177" t="str">
        <f t="shared" si="59"/>
        <v>CS6E-RS08-010-H-D</v>
      </c>
      <c r="D1922" s="177" t="s">
        <v>3915</v>
      </c>
      <c r="E1922" s="177" t="str">
        <f>VLOOKUP(H1922,通道基本信息!B:K,6,0)</f>
        <v>R</v>
      </c>
      <c r="F1922" s="177" t="str">
        <f>VLOOKUP(H1922,通道基本信息!B:K,5,0)</f>
        <v>S08</v>
      </c>
      <c r="G1922" s="177" t="str">
        <f>VLOOKUP(H1922,通道基本信息!B:K,8,0)</f>
        <v>H</v>
      </c>
      <c r="H1922" s="177" t="s">
        <v>3897</v>
      </c>
      <c r="I1922" s="177">
        <v>10</v>
      </c>
      <c r="J1922" s="177">
        <v>1.25</v>
      </c>
      <c r="K1922" s="177">
        <v>14181.25</v>
      </c>
      <c r="L1922" s="177">
        <v>14182.5</v>
      </c>
      <c r="M1922" s="177"/>
      <c r="N1922" s="177" t="s">
        <v>3916</v>
      </c>
      <c r="O1922" s="2" t="str">
        <f>VLOOKUP(H1922,通道基本信息!B:L,3,FALSE)</f>
        <v>CS6E</v>
      </c>
    </row>
    <row r="1923" s="2" customFormat="1" ht="15" hidden="1" spans="1:15">
      <c r="A1923" s="177">
        <v>1920</v>
      </c>
      <c r="B1923" s="177" t="str">
        <f t="shared" si="60"/>
        <v>CS6E-R016-36-11</v>
      </c>
      <c r="C1923" s="177" t="str">
        <f t="shared" si="59"/>
        <v>CS6E-RS08-011-H-D</v>
      </c>
      <c r="D1923" s="177" t="s">
        <v>3917</v>
      </c>
      <c r="E1923" s="177" t="str">
        <f>VLOOKUP(H1923,通道基本信息!B:K,6,0)</f>
        <v>R</v>
      </c>
      <c r="F1923" s="177" t="str">
        <f>VLOOKUP(H1923,通道基本信息!B:K,5,0)</f>
        <v>S08</v>
      </c>
      <c r="G1923" s="177" t="str">
        <f>VLOOKUP(H1923,通道基本信息!B:K,8,0)</f>
        <v>H</v>
      </c>
      <c r="H1923" s="177" t="s">
        <v>3897</v>
      </c>
      <c r="I1923" s="177">
        <v>11</v>
      </c>
      <c r="J1923" s="177">
        <v>1.25</v>
      </c>
      <c r="K1923" s="177">
        <v>14182.5</v>
      </c>
      <c r="L1923" s="177">
        <v>14183.75</v>
      </c>
      <c r="M1923" s="177"/>
      <c r="N1923" s="177" t="s">
        <v>3918</v>
      </c>
      <c r="O1923" s="2" t="str">
        <f>VLOOKUP(H1923,通道基本信息!B:L,3,FALSE)</f>
        <v>CS6E</v>
      </c>
    </row>
    <row r="1924" s="2" customFormat="1" ht="15" hidden="1" spans="1:15">
      <c r="A1924" s="177">
        <v>1921</v>
      </c>
      <c r="B1924" s="177" t="str">
        <f t="shared" si="60"/>
        <v>CS6E-R016-36-12</v>
      </c>
      <c r="C1924" s="177" t="str">
        <f t="shared" ref="C1924:C1987" si="61">O1924&amp;"-"&amp;D1924</f>
        <v>CS6E-RS08-012-H-D</v>
      </c>
      <c r="D1924" s="177" t="s">
        <v>3919</v>
      </c>
      <c r="E1924" s="177" t="str">
        <f>VLOOKUP(H1924,通道基本信息!B:K,6,0)</f>
        <v>R</v>
      </c>
      <c r="F1924" s="177" t="str">
        <f>VLOOKUP(H1924,通道基本信息!B:K,5,0)</f>
        <v>S08</v>
      </c>
      <c r="G1924" s="177" t="str">
        <f>VLOOKUP(H1924,通道基本信息!B:K,8,0)</f>
        <v>H</v>
      </c>
      <c r="H1924" s="177" t="s">
        <v>3897</v>
      </c>
      <c r="I1924" s="177">
        <v>12</v>
      </c>
      <c r="J1924" s="177">
        <v>1.25</v>
      </c>
      <c r="K1924" s="177">
        <v>14183.75</v>
      </c>
      <c r="L1924" s="177">
        <v>14185</v>
      </c>
      <c r="M1924" s="177"/>
      <c r="N1924" s="177" t="s">
        <v>3920</v>
      </c>
      <c r="O1924" s="2" t="str">
        <f>VLOOKUP(H1924,通道基本信息!B:L,3,FALSE)</f>
        <v>CS6E</v>
      </c>
    </row>
    <row r="1925" s="2" customFormat="1" ht="15" hidden="1" spans="1:15">
      <c r="A1925" s="177">
        <v>1922</v>
      </c>
      <c r="B1925" s="177" t="str">
        <f t="shared" si="60"/>
        <v>CS6E-R016-36-13</v>
      </c>
      <c r="C1925" s="177" t="str">
        <f t="shared" si="61"/>
        <v>CS6E-RS08-013-H-D</v>
      </c>
      <c r="D1925" s="177" t="s">
        <v>3921</v>
      </c>
      <c r="E1925" s="177" t="str">
        <f>VLOOKUP(H1925,通道基本信息!B:K,6,0)</f>
        <v>R</v>
      </c>
      <c r="F1925" s="177" t="str">
        <f>VLOOKUP(H1925,通道基本信息!B:K,5,0)</f>
        <v>S08</v>
      </c>
      <c r="G1925" s="177" t="str">
        <f>VLOOKUP(H1925,通道基本信息!B:K,8,0)</f>
        <v>H</v>
      </c>
      <c r="H1925" s="177" t="s">
        <v>3897</v>
      </c>
      <c r="I1925" s="177">
        <v>13</v>
      </c>
      <c r="J1925" s="177">
        <v>1.25</v>
      </c>
      <c r="K1925" s="177">
        <v>14185</v>
      </c>
      <c r="L1925" s="177">
        <v>14186.25</v>
      </c>
      <c r="M1925" s="177"/>
      <c r="N1925" s="177" t="s">
        <v>3922</v>
      </c>
      <c r="O1925" s="2" t="str">
        <f>VLOOKUP(H1925,通道基本信息!B:L,3,FALSE)</f>
        <v>CS6E</v>
      </c>
    </row>
    <row r="1926" s="2" customFormat="1" ht="15" hidden="1" spans="1:15">
      <c r="A1926" s="177">
        <v>1923</v>
      </c>
      <c r="B1926" s="177" t="str">
        <f t="shared" si="60"/>
        <v>CS6E-R016-36-14</v>
      </c>
      <c r="C1926" s="177" t="str">
        <f t="shared" si="61"/>
        <v>CS6E-RS08-014-H-D</v>
      </c>
      <c r="D1926" s="177" t="s">
        <v>3923</v>
      </c>
      <c r="E1926" s="177" t="str">
        <f>VLOOKUP(H1926,通道基本信息!B:K,6,0)</f>
        <v>R</v>
      </c>
      <c r="F1926" s="177" t="str">
        <f>VLOOKUP(H1926,通道基本信息!B:K,5,0)</f>
        <v>S08</v>
      </c>
      <c r="G1926" s="177" t="str">
        <f>VLOOKUP(H1926,通道基本信息!B:K,8,0)</f>
        <v>H</v>
      </c>
      <c r="H1926" s="177" t="s">
        <v>3897</v>
      </c>
      <c r="I1926" s="177">
        <v>14</v>
      </c>
      <c r="J1926" s="177">
        <v>1.25</v>
      </c>
      <c r="K1926" s="177">
        <v>14186.25</v>
      </c>
      <c r="L1926" s="177">
        <v>14187.5</v>
      </c>
      <c r="M1926" s="177"/>
      <c r="N1926" s="177" t="s">
        <v>3924</v>
      </c>
      <c r="O1926" s="2" t="str">
        <f>VLOOKUP(H1926,通道基本信息!B:L,3,FALSE)</f>
        <v>CS6E</v>
      </c>
    </row>
    <row r="1927" s="2" customFormat="1" ht="15" hidden="1" spans="1:15">
      <c r="A1927" s="177">
        <v>1924</v>
      </c>
      <c r="B1927" s="177" t="str">
        <f t="shared" si="60"/>
        <v>CS6E-R016-36-15</v>
      </c>
      <c r="C1927" s="177" t="str">
        <f t="shared" si="61"/>
        <v>CS6E-RS08-015-H-D</v>
      </c>
      <c r="D1927" s="177" t="s">
        <v>3925</v>
      </c>
      <c r="E1927" s="177" t="str">
        <f>VLOOKUP(H1927,通道基本信息!B:K,6,0)</f>
        <v>R</v>
      </c>
      <c r="F1927" s="177" t="str">
        <f>VLOOKUP(H1927,通道基本信息!B:K,5,0)</f>
        <v>S08</v>
      </c>
      <c r="G1927" s="177" t="str">
        <f>VLOOKUP(H1927,通道基本信息!B:K,8,0)</f>
        <v>H</v>
      </c>
      <c r="H1927" s="177" t="s">
        <v>3897</v>
      </c>
      <c r="I1927" s="177">
        <v>15</v>
      </c>
      <c r="J1927" s="177">
        <v>1.25</v>
      </c>
      <c r="K1927" s="177">
        <v>14187.5</v>
      </c>
      <c r="L1927" s="177">
        <v>14188.75</v>
      </c>
      <c r="M1927" s="177"/>
      <c r="N1927" s="177" t="s">
        <v>3926</v>
      </c>
      <c r="O1927" s="2" t="str">
        <f>VLOOKUP(H1927,通道基本信息!B:L,3,FALSE)</f>
        <v>CS6E</v>
      </c>
    </row>
    <row r="1928" s="2" customFormat="1" ht="15" hidden="1" spans="1:15">
      <c r="A1928" s="177">
        <v>1925</v>
      </c>
      <c r="B1928" s="177" t="str">
        <f t="shared" si="60"/>
        <v>CS6E-R016-36-16</v>
      </c>
      <c r="C1928" s="177" t="str">
        <f t="shared" si="61"/>
        <v>CS6E-RS08-016-H-D</v>
      </c>
      <c r="D1928" s="177" t="s">
        <v>3927</v>
      </c>
      <c r="E1928" s="177" t="str">
        <f>VLOOKUP(H1928,通道基本信息!B:K,6,0)</f>
        <v>R</v>
      </c>
      <c r="F1928" s="177" t="str">
        <f>VLOOKUP(H1928,通道基本信息!B:K,5,0)</f>
        <v>S08</v>
      </c>
      <c r="G1928" s="177" t="str">
        <f>VLOOKUP(H1928,通道基本信息!B:K,8,0)</f>
        <v>H</v>
      </c>
      <c r="H1928" s="177" t="s">
        <v>3897</v>
      </c>
      <c r="I1928" s="177">
        <v>16</v>
      </c>
      <c r="J1928" s="177">
        <v>1.25</v>
      </c>
      <c r="K1928" s="177">
        <v>14188.75</v>
      </c>
      <c r="L1928" s="177">
        <v>14190</v>
      </c>
      <c r="M1928" s="177"/>
      <c r="N1928" s="177" t="s">
        <v>3928</v>
      </c>
      <c r="O1928" s="2" t="str">
        <f>VLOOKUP(H1928,通道基本信息!B:L,3,FALSE)</f>
        <v>CS6E</v>
      </c>
    </row>
    <row r="1929" s="2" customFormat="1" ht="15" hidden="1" spans="1:15">
      <c r="A1929" s="177">
        <v>1926</v>
      </c>
      <c r="B1929" s="177" t="str">
        <f t="shared" si="60"/>
        <v>CS6E-R016-36-17</v>
      </c>
      <c r="C1929" s="177" t="str">
        <f t="shared" si="61"/>
        <v>CS6E-RS08-017-H-D</v>
      </c>
      <c r="D1929" s="177" t="s">
        <v>3929</v>
      </c>
      <c r="E1929" s="177" t="str">
        <f>VLOOKUP(H1929,通道基本信息!B:K,6,0)</f>
        <v>R</v>
      </c>
      <c r="F1929" s="177" t="str">
        <f>VLOOKUP(H1929,通道基本信息!B:K,5,0)</f>
        <v>S08</v>
      </c>
      <c r="G1929" s="177" t="str">
        <f>VLOOKUP(H1929,通道基本信息!B:K,8,0)</f>
        <v>H</v>
      </c>
      <c r="H1929" s="177" t="s">
        <v>3897</v>
      </c>
      <c r="I1929" s="177">
        <v>17</v>
      </c>
      <c r="J1929" s="177">
        <v>1.25</v>
      </c>
      <c r="K1929" s="177">
        <v>14190</v>
      </c>
      <c r="L1929" s="177">
        <v>14191.25</v>
      </c>
      <c r="M1929" s="177"/>
      <c r="N1929" s="177" t="s">
        <v>3930</v>
      </c>
      <c r="O1929" s="2" t="str">
        <f>VLOOKUP(H1929,通道基本信息!B:L,3,FALSE)</f>
        <v>CS6E</v>
      </c>
    </row>
    <row r="1930" s="2" customFormat="1" ht="15" hidden="1" spans="1:15">
      <c r="A1930" s="177">
        <v>1927</v>
      </c>
      <c r="B1930" s="177" t="str">
        <f t="shared" si="60"/>
        <v>CS6E-R016-36-18</v>
      </c>
      <c r="C1930" s="177" t="str">
        <f t="shared" si="61"/>
        <v>CS6E-RS08-018-H-D</v>
      </c>
      <c r="D1930" s="177" t="s">
        <v>3931</v>
      </c>
      <c r="E1930" s="177" t="str">
        <f>VLOOKUP(H1930,通道基本信息!B:K,6,0)</f>
        <v>R</v>
      </c>
      <c r="F1930" s="177" t="str">
        <f>VLOOKUP(H1930,通道基本信息!B:K,5,0)</f>
        <v>S08</v>
      </c>
      <c r="G1930" s="177" t="str">
        <f>VLOOKUP(H1930,通道基本信息!B:K,8,0)</f>
        <v>H</v>
      </c>
      <c r="H1930" s="177" t="s">
        <v>3897</v>
      </c>
      <c r="I1930" s="177">
        <v>18</v>
      </c>
      <c r="J1930" s="177">
        <v>1.25</v>
      </c>
      <c r="K1930" s="177">
        <v>14191.25</v>
      </c>
      <c r="L1930" s="177">
        <v>14192.5</v>
      </c>
      <c r="M1930" s="177"/>
      <c r="N1930" s="177" t="s">
        <v>3932</v>
      </c>
      <c r="O1930" s="2" t="str">
        <f>VLOOKUP(H1930,通道基本信息!B:L,3,FALSE)</f>
        <v>CS6E</v>
      </c>
    </row>
    <row r="1931" s="2" customFormat="1" ht="15" hidden="1" spans="1:15">
      <c r="A1931" s="177">
        <v>1928</v>
      </c>
      <c r="B1931" s="177" t="str">
        <f t="shared" si="60"/>
        <v>CS6E-R016-36-19</v>
      </c>
      <c r="C1931" s="177" t="str">
        <f t="shared" si="61"/>
        <v>CS6E-RS08-019-H-D</v>
      </c>
      <c r="D1931" s="177" t="s">
        <v>3933</v>
      </c>
      <c r="E1931" s="177" t="str">
        <f>VLOOKUP(H1931,通道基本信息!B:K,6,0)</f>
        <v>R</v>
      </c>
      <c r="F1931" s="177" t="str">
        <f>VLOOKUP(H1931,通道基本信息!B:K,5,0)</f>
        <v>S08</v>
      </c>
      <c r="G1931" s="177" t="str">
        <f>VLOOKUP(H1931,通道基本信息!B:K,8,0)</f>
        <v>H</v>
      </c>
      <c r="H1931" s="177" t="s">
        <v>3897</v>
      </c>
      <c r="I1931" s="177">
        <v>19</v>
      </c>
      <c r="J1931" s="177">
        <v>1.25</v>
      </c>
      <c r="K1931" s="177">
        <v>14192.5</v>
      </c>
      <c r="L1931" s="177">
        <v>14193.75</v>
      </c>
      <c r="M1931" s="177"/>
      <c r="N1931" s="177" t="s">
        <v>3934</v>
      </c>
      <c r="O1931" s="2" t="str">
        <f>VLOOKUP(H1931,通道基本信息!B:L,3,FALSE)</f>
        <v>CS6E</v>
      </c>
    </row>
    <row r="1932" s="2" customFormat="1" ht="15" hidden="1" spans="1:15">
      <c r="A1932" s="177">
        <v>1929</v>
      </c>
      <c r="B1932" s="177" t="str">
        <f t="shared" si="60"/>
        <v>CS6E-R016-36-20</v>
      </c>
      <c r="C1932" s="177" t="str">
        <f t="shared" si="61"/>
        <v>CS6E-RS08-020-H-D</v>
      </c>
      <c r="D1932" s="177" t="s">
        <v>3935</v>
      </c>
      <c r="E1932" s="177" t="str">
        <f>VLOOKUP(H1932,通道基本信息!B:K,6,0)</f>
        <v>R</v>
      </c>
      <c r="F1932" s="177" t="str">
        <f>VLOOKUP(H1932,通道基本信息!B:K,5,0)</f>
        <v>S08</v>
      </c>
      <c r="G1932" s="177" t="str">
        <f>VLOOKUP(H1932,通道基本信息!B:K,8,0)</f>
        <v>H</v>
      </c>
      <c r="H1932" s="177" t="s">
        <v>3897</v>
      </c>
      <c r="I1932" s="177">
        <v>20</v>
      </c>
      <c r="J1932" s="177">
        <v>1.25</v>
      </c>
      <c r="K1932" s="177">
        <v>14193.75</v>
      </c>
      <c r="L1932" s="177">
        <v>14195</v>
      </c>
      <c r="M1932" s="177"/>
      <c r="N1932" s="177" t="s">
        <v>3936</v>
      </c>
      <c r="O1932" s="2" t="str">
        <f>VLOOKUP(H1932,通道基本信息!B:L,3,FALSE)</f>
        <v>CS6E</v>
      </c>
    </row>
    <row r="1933" s="2" customFormat="1" ht="15" hidden="1" spans="1:15">
      <c r="A1933" s="177">
        <v>1930</v>
      </c>
      <c r="B1933" s="177" t="str">
        <f t="shared" si="60"/>
        <v>CS6E-R016-36-21</v>
      </c>
      <c r="C1933" s="177" t="str">
        <f t="shared" si="61"/>
        <v>CS6E-RS08-021-H-D</v>
      </c>
      <c r="D1933" s="177" t="s">
        <v>3937</v>
      </c>
      <c r="E1933" s="177" t="str">
        <f>VLOOKUP(H1933,通道基本信息!B:K,6,0)</f>
        <v>R</v>
      </c>
      <c r="F1933" s="177" t="str">
        <f>VLOOKUP(H1933,通道基本信息!B:K,5,0)</f>
        <v>S08</v>
      </c>
      <c r="G1933" s="177" t="str">
        <f>VLOOKUP(H1933,通道基本信息!B:K,8,0)</f>
        <v>H</v>
      </c>
      <c r="H1933" s="177" t="s">
        <v>3897</v>
      </c>
      <c r="I1933" s="177">
        <v>21</v>
      </c>
      <c r="J1933" s="177">
        <v>1.25</v>
      </c>
      <c r="K1933" s="177">
        <v>14195</v>
      </c>
      <c r="L1933" s="177">
        <v>14196.25</v>
      </c>
      <c r="M1933" s="177"/>
      <c r="N1933" s="177" t="s">
        <v>3938</v>
      </c>
      <c r="O1933" s="2" t="str">
        <f>VLOOKUP(H1933,通道基本信息!B:L,3,FALSE)</f>
        <v>CS6E</v>
      </c>
    </row>
    <row r="1934" s="2" customFormat="1" ht="15" hidden="1" spans="1:15">
      <c r="A1934" s="177">
        <v>1931</v>
      </c>
      <c r="B1934" s="177" t="str">
        <f t="shared" si="60"/>
        <v>CS6E-R016-36-22</v>
      </c>
      <c r="C1934" s="177" t="str">
        <f t="shared" si="61"/>
        <v>CS6E-RS08-022-H-D</v>
      </c>
      <c r="D1934" s="177" t="s">
        <v>3939</v>
      </c>
      <c r="E1934" s="177" t="str">
        <f>VLOOKUP(H1934,通道基本信息!B:K,6,0)</f>
        <v>R</v>
      </c>
      <c r="F1934" s="177" t="str">
        <f>VLOOKUP(H1934,通道基本信息!B:K,5,0)</f>
        <v>S08</v>
      </c>
      <c r="G1934" s="177" t="str">
        <f>VLOOKUP(H1934,通道基本信息!B:K,8,0)</f>
        <v>H</v>
      </c>
      <c r="H1934" s="177" t="s">
        <v>3897</v>
      </c>
      <c r="I1934" s="177">
        <v>22</v>
      </c>
      <c r="J1934" s="177">
        <v>1.25</v>
      </c>
      <c r="K1934" s="177">
        <v>14196.25</v>
      </c>
      <c r="L1934" s="177">
        <v>14197.5</v>
      </c>
      <c r="M1934" s="177"/>
      <c r="N1934" s="177" t="s">
        <v>3940</v>
      </c>
      <c r="O1934" s="2" t="str">
        <f>VLOOKUP(H1934,通道基本信息!B:L,3,FALSE)</f>
        <v>CS6E</v>
      </c>
    </row>
    <row r="1935" s="2" customFormat="1" ht="15" hidden="1" spans="1:15">
      <c r="A1935" s="177">
        <v>1932</v>
      </c>
      <c r="B1935" s="177" t="str">
        <f t="shared" si="60"/>
        <v>CS6E-R016-36-23</v>
      </c>
      <c r="C1935" s="177" t="str">
        <f t="shared" si="61"/>
        <v>CS6E-RS08-023-H-D</v>
      </c>
      <c r="D1935" s="177" t="s">
        <v>3941</v>
      </c>
      <c r="E1935" s="177" t="str">
        <f>VLOOKUP(H1935,通道基本信息!B:K,6,0)</f>
        <v>R</v>
      </c>
      <c r="F1935" s="177" t="str">
        <f>VLOOKUP(H1935,通道基本信息!B:K,5,0)</f>
        <v>S08</v>
      </c>
      <c r="G1935" s="177" t="str">
        <f>VLOOKUP(H1935,通道基本信息!B:K,8,0)</f>
        <v>H</v>
      </c>
      <c r="H1935" s="177" t="s">
        <v>3897</v>
      </c>
      <c r="I1935" s="177">
        <v>23</v>
      </c>
      <c r="J1935" s="177">
        <v>1.25</v>
      </c>
      <c r="K1935" s="177">
        <v>14197.5</v>
      </c>
      <c r="L1935" s="177">
        <v>14198.75</v>
      </c>
      <c r="M1935" s="177"/>
      <c r="N1935" s="177" t="s">
        <v>3942</v>
      </c>
      <c r="O1935" s="2" t="str">
        <f>VLOOKUP(H1935,通道基本信息!B:L,3,FALSE)</f>
        <v>CS6E</v>
      </c>
    </row>
    <row r="1936" s="2" customFormat="1" ht="15" hidden="1" spans="1:15">
      <c r="A1936" s="177">
        <v>1933</v>
      </c>
      <c r="B1936" s="177" t="str">
        <f t="shared" si="60"/>
        <v>CS6E-R016-36-24</v>
      </c>
      <c r="C1936" s="177" t="str">
        <f t="shared" si="61"/>
        <v>CS6E-RS08-024-H-D</v>
      </c>
      <c r="D1936" s="177" t="s">
        <v>3943</v>
      </c>
      <c r="E1936" s="177" t="str">
        <f>VLOOKUP(H1936,通道基本信息!B:K,6,0)</f>
        <v>R</v>
      </c>
      <c r="F1936" s="177" t="str">
        <f>VLOOKUP(H1936,通道基本信息!B:K,5,0)</f>
        <v>S08</v>
      </c>
      <c r="G1936" s="177" t="str">
        <f>VLOOKUP(H1936,通道基本信息!B:K,8,0)</f>
        <v>H</v>
      </c>
      <c r="H1936" s="177" t="s">
        <v>3897</v>
      </c>
      <c r="I1936" s="177">
        <v>24</v>
      </c>
      <c r="J1936" s="177">
        <v>1.25</v>
      </c>
      <c r="K1936" s="177">
        <v>14198.75</v>
      </c>
      <c r="L1936" s="177">
        <v>14200</v>
      </c>
      <c r="M1936" s="177"/>
      <c r="N1936" s="177" t="s">
        <v>3944</v>
      </c>
      <c r="O1936" s="2" t="str">
        <f>VLOOKUP(H1936,通道基本信息!B:L,3,FALSE)</f>
        <v>CS6E</v>
      </c>
    </row>
    <row r="1937" s="2" customFormat="1" ht="15" hidden="1" spans="1:15">
      <c r="A1937" s="177">
        <v>1934</v>
      </c>
      <c r="B1937" s="177" t="str">
        <f t="shared" si="60"/>
        <v>CS6E-R016-36-25</v>
      </c>
      <c r="C1937" s="177" t="str">
        <f t="shared" si="61"/>
        <v>CS6E-RS08-025-H-D</v>
      </c>
      <c r="D1937" s="177" t="s">
        <v>3945</v>
      </c>
      <c r="E1937" s="177" t="str">
        <f>VLOOKUP(H1937,通道基本信息!B:K,6,0)</f>
        <v>R</v>
      </c>
      <c r="F1937" s="177" t="str">
        <f>VLOOKUP(H1937,通道基本信息!B:K,5,0)</f>
        <v>S08</v>
      </c>
      <c r="G1937" s="177" t="str">
        <f>VLOOKUP(H1937,通道基本信息!B:K,8,0)</f>
        <v>H</v>
      </c>
      <c r="H1937" s="177" t="s">
        <v>3897</v>
      </c>
      <c r="I1937" s="177">
        <v>25</v>
      </c>
      <c r="J1937" s="177">
        <v>1.25</v>
      </c>
      <c r="K1937" s="177">
        <v>14200</v>
      </c>
      <c r="L1937" s="177">
        <v>14201.25</v>
      </c>
      <c r="M1937" s="177"/>
      <c r="N1937" s="177" t="s">
        <v>3946</v>
      </c>
      <c r="O1937" s="2" t="str">
        <f>VLOOKUP(H1937,通道基本信息!B:L,3,FALSE)</f>
        <v>CS6E</v>
      </c>
    </row>
    <row r="1938" s="2" customFormat="1" ht="15" hidden="1" spans="1:15">
      <c r="A1938" s="177">
        <v>1935</v>
      </c>
      <c r="B1938" s="177" t="str">
        <f t="shared" si="60"/>
        <v>CS6E-R016-36-26</v>
      </c>
      <c r="C1938" s="177" t="str">
        <f t="shared" si="61"/>
        <v>CS6E-RS08-026-H-D</v>
      </c>
      <c r="D1938" s="177" t="s">
        <v>3947</v>
      </c>
      <c r="E1938" s="177" t="str">
        <f>VLOOKUP(H1938,通道基本信息!B:K,6,0)</f>
        <v>R</v>
      </c>
      <c r="F1938" s="177" t="str">
        <f>VLOOKUP(H1938,通道基本信息!B:K,5,0)</f>
        <v>S08</v>
      </c>
      <c r="G1938" s="177" t="str">
        <f>VLOOKUP(H1938,通道基本信息!B:K,8,0)</f>
        <v>H</v>
      </c>
      <c r="H1938" s="177" t="s">
        <v>3897</v>
      </c>
      <c r="I1938" s="177">
        <v>26</v>
      </c>
      <c r="J1938" s="177">
        <v>1.25</v>
      </c>
      <c r="K1938" s="177">
        <v>14201.25</v>
      </c>
      <c r="L1938" s="177">
        <v>14202.5</v>
      </c>
      <c r="M1938" s="177"/>
      <c r="N1938" s="177" t="s">
        <v>3948</v>
      </c>
      <c r="O1938" s="2" t="str">
        <f>VLOOKUP(H1938,通道基本信息!B:L,3,FALSE)</f>
        <v>CS6E</v>
      </c>
    </row>
    <row r="1939" s="2" customFormat="1" ht="15" hidden="1" spans="1:15">
      <c r="A1939" s="177">
        <v>1936</v>
      </c>
      <c r="B1939" s="177" t="str">
        <f t="shared" si="60"/>
        <v>CS6E-R016-36-27</v>
      </c>
      <c r="C1939" s="177" t="str">
        <f t="shared" si="61"/>
        <v>CS6E-RS08-027-H-D</v>
      </c>
      <c r="D1939" s="177" t="s">
        <v>3949</v>
      </c>
      <c r="E1939" s="177" t="str">
        <f>VLOOKUP(H1939,通道基本信息!B:K,6,0)</f>
        <v>R</v>
      </c>
      <c r="F1939" s="177" t="str">
        <f>VLOOKUP(H1939,通道基本信息!B:K,5,0)</f>
        <v>S08</v>
      </c>
      <c r="G1939" s="177" t="str">
        <f>VLOOKUP(H1939,通道基本信息!B:K,8,0)</f>
        <v>H</v>
      </c>
      <c r="H1939" s="177" t="s">
        <v>3897</v>
      </c>
      <c r="I1939" s="177">
        <v>27</v>
      </c>
      <c r="J1939" s="177">
        <v>1.25</v>
      </c>
      <c r="K1939" s="177">
        <v>14202.5</v>
      </c>
      <c r="L1939" s="177">
        <v>14203.75</v>
      </c>
      <c r="M1939" s="177"/>
      <c r="N1939" s="177" t="s">
        <v>3950</v>
      </c>
      <c r="O1939" s="2" t="str">
        <f>VLOOKUP(H1939,通道基本信息!B:L,3,FALSE)</f>
        <v>CS6E</v>
      </c>
    </row>
    <row r="1940" s="2" customFormat="1" ht="15" hidden="1" spans="1:15">
      <c r="A1940" s="177">
        <v>1937</v>
      </c>
      <c r="B1940" s="177" t="str">
        <f t="shared" si="60"/>
        <v>CS6E-R016-36-28</v>
      </c>
      <c r="C1940" s="177" t="str">
        <f t="shared" si="61"/>
        <v>CS6E-RS08-028-H-D</v>
      </c>
      <c r="D1940" s="177" t="s">
        <v>3951</v>
      </c>
      <c r="E1940" s="177" t="str">
        <f>VLOOKUP(H1940,通道基本信息!B:K,6,0)</f>
        <v>R</v>
      </c>
      <c r="F1940" s="177" t="str">
        <f>VLOOKUP(H1940,通道基本信息!B:K,5,0)</f>
        <v>S08</v>
      </c>
      <c r="G1940" s="177" t="str">
        <f>VLOOKUP(H1940,通道基本信息!B:K,8,0)</f>
        <v>H</v>
      </c>
      <c r="H1940" s="177" t="s">
        <v>3897</v>
      </c>
      <c r="I1940" s="177">
        <v>28</v>
      </c>
      <c r="J1940" s="177">
        <v>1.25</v>
      </c>
      <c r="K1940" s="177">
        <v>14203.75</v>
      </c>
      <c r="L1940" s="177">
        <v>14205</v>
      </c>
      <c r="M1940" s="177"/>
      <c r="N1940" s="177" t="s">
        <v>3952</v>
      </c>
      <c r="O1940" s="2" t="str">
        <f>VLOOKUP(H1940,通道基本信息!B:L,3,FALSE)</f>
        <v>CS6E</v>
      </c>
    </row>
    <row r="1941" s="2" customFormat="1" ht="15" hidden="1" spans="1:15">
      <c r="A1941" s="177">
        <v>1938</v>
      </c>
      <c r="B1941" s="177" t="str">
        <f t="shared" si="60"/>
        <v>CS6E-R016-36-29</v>
      </c>
      <c r="C1941" s="177" t="str">
        <f t="shared" si="61"/>
        <v>CS6E-RS08-029-H-D</v>
      </c>
      <c r="D1941" s="177" t="s">
        <v>3953</v>
      </c>
      <c r="E1941" s="177" t="str">
        <f>VLOOKUP(H1941,通道基本信息!B:K,6,0)</f>
        <v>R</v>
      </c>
      <c r="F1941" s="177" t="str">
        <f>VLOOKUP(H1941,通道基本信息!B:K,5,0)</f>
        <v>S08</v>
      </c>
      <c r="G1941" s="177" t="str">
        <f>VLOOKUP(H1941,通道基本信息!B:K,8,0)</f>
        <v>H</v>
      </c>
      <c r="H1941" s="177" t="s">
        <v>3897</v>
      </c>
      <c r="I1941" s="177">
        <v>29</v>
      </c>
      <c r="J1941" s="177">
        <v>1.25</v>
      </c>
      <c r="K1941" s="177">
        <v>14205</v>
      </c>
      <c r="L1941" s="177">
        <v>14206.25</v>
      </c>
      <c r="M1941" s="177"/>
      <c r="N1941" s="177" t="s">
        <v>3954</v>
      </c>
      <c r="O1941" s="2" t="str">
        <f>VLOOKUP(H1941,通道基本信息!B:L,3,FALSE)</f>
        <v>CS6E</v>
      </c>
    </row>
    <row r="1942" s="2" customFormat="1" ht="15" hidden="1" spans="1:15">
      <c r="A1942" s="177">
        <v>1939</v>
      </c>
      <c r="B1942" s="177" t="str">
        <f t="shared" si="60"/>
        <v>CS6E-R016-36-30</v>
      </c>
      <c r="C1942" s="177" t="str">
        <f t="shared" si="61"/>
        <v>CS6E-RS08-030-H-D</v>
      </c>
      <c r="D1942" s="177" t="s">
        <v>3955</v>
      </c>
      <c r="E1942" s="177" t="str">
        <f>VLOOKUP(H1942,通道基本信息!B:K,6,0)</f>
        <v>R</v>
      </c>
      <c r="F1942" s="177" t="str">
        <f>VLOOKUP(H1942,通道基本信息!B:K,5,0)</f>
        <v>S08</v>
      </c>
      <c r="G1942" s="177" t="str">
        <f>VLOOKUP(H1942,通道基本信息!B:K,8,0)</f>
        <v>H</v>
      </c>
      <c r="H1942" s="177" t="s">
        <v>3897</v>
      </c>
      <c r="I1942" s="177">
        <v>30</v>
      </c>
      <c r="J1942" s="177">
        <v>1.25</v>
      </c>
      <c r="K1942" s="177">
        <v>14206.25</v>
      </c>
      <c r="L1942" s="177">
        <v>14207.5</v>
      </c>
      <c r="M1942" s="177"/>
      <c r="N1942" s="177" t="s">
        <v>3956</v>
      </c>
      <c r="O1942" s="2" t="str">
        <f>VLOOKUP(H1942,通道基本信息!B:L,3,FALSE)</f>
        <v>CS6E</v>
      </c>
    </row>
    <row r="1943" s="2" customFormat="1" ht="15" hidden="1" spans="1:15">
      <c r="A1943" s="177">
        <v>1940</v>
      </c>
      <c r="B1943" s="177" t="str">
        <f t="shared" si="60"/>
        <v>CS6E-R016-36-31</v>
      </c>
      <c r="C1943" s="177" t="str">
        <f t="shared" si="61"/>
        <v>CS6E-RS08-031-H-D</v>
      </c>
      <c r="D1943" s="177" t="s">
        <v>3957</v>
      </c>
      <c r="E1943" s="177" t="str">
        <f>VLOOKUP(H1943,通道基本信息!B:K,6,0)</f>
        <v>R</v>
      </c>
      <c r="F1943" s="177" t="str">
        <f>VLOOKUP(H1943,通道基本信息!B:K,5,0)</f>
        <v>S08</v>
      </c>
      <c r="G1943" s="177" t="str">
        <f>VLOOKUP(H1943,通道基本信息!B:K,8,0)</f>
        <v>H</v>
      </c>
      <c r="H1943" s="177" t="s">
        <v>3897</v>
      </c>
      <c r="I1943" s="177">
        <v>31</v>
      </c>
      <c r="J1943" s="177">
        <v>1.25</v>
      </c>
      <c r="K1943" s="177">
        <v>14207.5</v>
      </c>
      <c r="L1943" s="177">
        <v>14208.75</v>
      </c>
      <c r="M1943" s="177"/>
      <c r="N1943" s="177" t="s">
        <v>3958</v>
      </c>
      <c r="O1943" s="2" t="str">
        <f>VLOOKUP(H1943,通道基本信息!B:L,3,FALSE)</f>
        <v>CS6E</v>
      </c>
    </row>
    <row r="1944" s="2" customFormat="1" ht="15" hidden="1" spans="1:15">
      <c r="A1944" s="177">
        <v>1941</v>
      </c>
      <c r="B1944" s="177" t="str">
        <f t="shared" si="60"/>
        <v>CS6E-R016-36-32</v>
      </c>
      <c r="C1944" s="177" t="str">
        <f t="shared" si="61"/>
        <v>CS6E-RS08-032-H-D</v>
      </c>
      <c r="D1944" s="177" t="s">
        <v>3959</v>
      </c>
      <c r="E1944" s="177" t="str">
        <f>VLOOKUP(H1944,通道基本信息!B:K,6,0)</f>
        <v>R</v>
      </c>
      <c r="F1944" s="177" t="str">
        <f>VLOOKUP(H1944,通道基本信息!B:K,5,0)</f>
        <v>S08</v>
      </c>
      <c r="G1944" s="177" t="str">
        <f>VLOOKUP(H1944,通道基本信息!B:K,8,0)</f>
        <v>H</v>
      </c>
      <c r="H1944" s="177" t="s">
        <v>3897</v>
      </c>
      <c r="I1944" s="177">
        <v>32</v>
      </c>
      <c r="J1944" s="177">
        <v>1.25</v>
      </c>
      <c r="K1944" s="177">
        <v>14208.75</v>
      </c>
      <c r="L1944" s="177">
        <v>14210</v>
      </c>
      <c r="M1944" s="177"/>
      <c r="N1944" s="177" t="s">
        <v>3960</v>
      </c>
      <c r="O1944" s="2" t="str">
        <f>VLOOKUP(H1944,通道基本信息!B:L,3,FALSE)</f>
        <v>CS6E</v>
      </c>
    </row>
    <row r="1945" s="2" customFormat="1" ht="15" hidden="1" spans="1:15">
      <c r="A1945" s="177">
        <v>1942</v>
      </c>
      <c r="B1945" s="177" t="str">
        <f t="shared" si="60"/>
        <v>CS6E-R016-36-33</v>
      </c>
      <c r="C1945" s="177" t="str">
        <f t="shared" si="61"/>
        <v>CS6E-RS08-033-H-D</v>
      </c>
      <c r="D1945" s="177" t="s">
        <v>3961</v>
      </c>
      <c r="E1945" s="177" t="str">
        <f>VLOOKUP(H1945,通道基本信息!B:K,6,0)</f>
        <v>R</v>
      </c>
      <c r="F1945" s="177" t="str">
        <f>VLOOKUP(H1945,通道基本信息!B:K,5,0)</f>
        <v>S08</v>
      </c>
      <c r="G1945" s="177" t="str">
        <f>VLOOKUP(H1945,通道基本信息!B:K,8,0)</f>
        <v>H</v>
      </c>
      <c r="H1945" s="177" t="s">
        <v>3897</v>
      </c>
      <c r="I1945" s="177">
        <v>33</v>
      </c>
      <c r="J1945" s="177">
        <v>1.25</v>
      </c>
      <c r="K1945" s="177">
        <v>14210</v>
      </c>
      <c r="L1945" s="177">
        <v>14211.25</v>
      </c>
      <c r="M1945" s="177"/>
      <c r="N1945" s="177" t="s">
        <v>3962</v>
      </c>
      <c r="O1945" s="2" t="str">
        <f>VLOOKUP(H1945,通道基本信息!B:L,3,FALSE)</f>
        <v>CS6E</v>
      </c>
    </row>
    <row r="1946" s="2" customFormat="1" ht="15" hidden="1" spans="1:15">
      <c r="A1946" s="177">
        <v>1943</v>
      </c>
      <c r="B1946" s="177" t="str">
        <f t="shared" si="60"/>
        <v>CS6E-R016-36-34</v>
      </c>
      <c r="C1946" s="177" t="str">
        <f t="shared" si="61"/>
        <v>CS6E-RS08-034-H-D</v>
      </c>
      <c r="D1946" s="177" t="s">
        <v>3963</v>
      </c>
      <c r="E1946" s="177" t="str">
        <f>VLOOKUP(H1946,通道基本信息!B:K,6,0)</f>
        <v>R</v>
      </c>
      <c r="F1946" s="177" t="str">
        <f>VLOOKUP(H1946,通道基本信息!B:K,5,0)</f>
        <v>S08</v>
      </c>
      <c r="G1946" s="177" t="str">
        <f>VLOOKUP(H1946,通道基本信息!B:K,8,0)</f>
        <v>H</v>
      </c>
      <c r="H1946" s="177" t="s">
        <v>3897</v>
      </c>
      <c r="I1946" s="177">
        <v>34</v>
      </c>
      <c r="J1946" s="177">
        <v>1.25</v>
      </c>
      <c r="K1946" s="177">
        <v>14211.25</v>
      </c>
      <c r="L1946" s="177">
        <v>14212.5</v>
      </c>
      <c r="M1946" s="177"/>
      <c r="N1946" s="177" t="s">
        <v>3964</v>
      </c>
      <c r="O1946" s="2" t="str">
        <f>VLOOKUP(H1946,通道基本信息!B:L,3,FALSE)</f>
        <v>CS6E</v>
      </c>
    </row>
    <row r="1947" s="2" customFormat="1" ht="15" hidden="1" spans="1:15">
      <c r="A1947" s="177">
        <v>1944</v>
      </c>
      <c r="B1947" s="177" t="str">
        <f t="shared" si="60"/>
        <v>CS6E-R016-36-35</v>
      </c>
      <c r="C1947" s="177" t="str">
        <f t="shared" si="61"/>
        <v>CS6E-RS08-035-H-D</v>
      </c>
      <c r="D1947" s="177" t="s">
        <v>3965</v>
      </c>
      <c r="E1947" s="177" t="str">
        <f>VLOOKUP(H1947,通道基本信息!B:K,6,0)</f>
        <v>R</v>
      </c>
      <c r="F1947" s="177" t="str">
        <f>VLOOKUP(H1947,通道基本信息!B:K,5,0)</f>
        <v>S08</v>
      </c>
      <c r="G1947" s="177" t="str">
        <f>VLOOKUP(H1947,通道基本信息!B:K,8,0)</f>
        <v>H</v>
      </c>
      <c r="H1947" s="177" t="s">
        <v>3897</v>
      </c>
      <c r="I1947" s="177">
        <v>35</v>
      </c>
      <c r="J1947" s="177">
        <v>1.25</v>
      </c>
      <c r="K1947" s="177">
        <v>14212.5</v>
      </c>
      <c r="L1947" s="177">
        <v>14213.75</v>
      </c>
      <c r="M1947" s="177"/>
      <c r="N1947" s="177" t="s">
        <v>3966</v>
      </c>
      <c r="O1947" s="2" t="str">
        <f>VLOOKUP(H1947,通道基本信息!B:L,3,FALSE)</f>
        <v>CS6E</v>
      </c>
    </row>
    <row r="1948" s="2" customFormat="1" ht="15" hidden="1" spans="1:15">
      <c r="A1948" s="177">
        <v>1945</v>
      </c>
      <c r="B1948" s="177" t="str">
        <f t="shared" si="60"/>
        <v>CS6E-R016-36-36</v>
      </c>
      <c r="C1948" s="177" t="str">
        <f t="shared" si="61"/>
        <v>CS6E-RS08-036-H-D</v>
      </c>
      <c r="D1948" s="177" t="s">
        <v>3967</v>
      </c>
      <c r="E1948" s="177" t="str">
        <f>VLOOKUP(H1948,通道基本信息!B:K,6,0)</f>
        <v>R</v>
      </c>
      <c r="F1948" s="177" t="str">
        <f>VLOOKUP(H1948,通道基本信息!B:K,5,0)</f>
        <v>S08</v>
      </c>
      <c r="G1948" s="177" t="str">
        <f>VLOOKUP(H1948,通道基本信息!B:K,8,0)</f>
        <v>H</v>
      </c>
      <c r="H1948" s="177" t="s">
        <v>3897</v>
      </c>
      <c r="I1948" s="177">
        <v>36</v>
      </c>
      <c r="J1948" s="177">
        <v>1.25</v>
      </c>
      <c r="K1948" s="177">
        <v>14213.75</v>
      </c>
      <c r="L1948" s="177">
        <v>14215</v>
      </c>
      <c r="M1948" s="177"/>
      <c r="N1948" s="177" t="s">
        <v>3968</v>
      </c>
      <c r="O1948" s="2" t="str">
        <f>VLOOKUP(H1948,通道基本信息!B:L,3,FALSE)</f>
        <v>CS6E</v>
      </c>
    </row>
    <row r="1949" s="2" customFormat="1" ht="15" hidden="1" spans="1:15">
      <c r="A1949" s="177">
        <v>1946</v>
      </c>
      <c r="B1949" s="177" t="str">
        <f t="shared" si="60"/>
        <v>CS6E-R017-1-1</v>
      </c>
      <c r="C1949" s="177" t="str">
        <f t="shared" si="61"/>
        <v>CS6E-RS09-001-H-A</v>
      </c>
      <c r="D1949" s="177" t="s">
        <v>3969</v>
      </c>
      <c r="E1949" s="177" t="str">
        <f>VLOOKUP(H1949,通道基本信息!B:K,6,0)</f>
        <v>R</v>
      </c>
      <c r="F1949" s="177" t="str">
        <f>VLOOKUP(H1949,通道基本信息!B:K,5,0)</f>
        <v>S09</v>
      </c>
      <c r="G1949" s="177" t="str">
        <f>VLOOKUP(H1949,通道基本信息!B:K,8,0)</f>
        <v>H</v>
      </c>
      <c r="H1949" s="177" t="s">
        <v>3970</v>
      </c>
      <c r="I1949" s="177">
        <v>1</v>
      </c>
      <c r="J1949" s="177">
        <v>35</v>
      </c>
      <c r="K1949" s="177">
        <v>13765</v>
      </c>
      <c r="L1949" s="177">
        <v>13800</v>
      </c>
      <c r="M1949" s="177"/>
      <c r="N1949" s="177" t="s">
        <v>3971</v>
      </c>
      <c r="O1949" s="2" t="str">
        <f>VLOOKUP(H1949,通道基本信息!B:L,3,FALSE)</f>
        <v>CS6E</v>
      </c>
    </row>
    <row r="1950" s="2" customFormat="1" ht="15" hidden="1" spans="1:15">
      <c r="A1950" s="177">
        <v>1947</v>
      </c>
      <c r="B1950" s="177" t="str">
        <f t="shared" si="60"/>
        <v>CS6E-R018-1-1</v>
      </c>
      <c r="C1950" s="177" t="str">
        <f t="shared" si="61"/>
        <v>CS6E-RS10-001-H-A</v>
      </c>
      <c r="D1950" s="177" t="s">
        <v>3972</v>
      </c>
      <c r="E1950" s="177" t="str">
        <f>VLOOKUP(H1950,通道基本信息!B:K,6,0)</f>
        <v>R</v>
      </c>
      <c r="F1950" s="177" t="str">
        <f>VLOOKUP(H1950,通道基本信息!B:K,5,0)</f>
        <v>S10</v>
      </c>
      <c r="G1950" s="177" t="str">
        <f>VLOOKUP(H1950,通道基本信息!B:K,8,0)</f>
        <v>H</v>
      </c>
      <c r="H1950" s="177" t="s">
        <v>3973</v>
      </c>
      <c r="I1950" s="177">
        <v>1</v>
      </c>
      <c r="J1950" s="177">
        <v>35</v>
      </c>
      <c r="K1950" s="177">
        <v>13921</v>
      </c>
      <c r="L1950" s="177">
        <v>13956</v>
      </c>
      <c r="M1950" s="177"/>
      <c r="N1950" s="177" t="s">
        <v>3974</v>
      </c>
      <c r="O1950" s="2" t="str">
        <f>VLOOKUP(H1950,通道基本信息!B:L,3,FALSE)</f>
        <v>CS6E</v>
      </c>
    </row>
    <row r="1951" s="2" customFormat="1" ht="15" hidden="1" spans="1:15">
      <c r="A1951" s="177">
        <v>1948</v>
      </c>
      <c r="B1951" s="177" t="str">
        <f t="shared" si="60"/>
        <v>CS6E-R019-1-1</v>
      </c>
      <c r="C1951" s="177" t="str">
        <f t="shared" si="61"/>
        <v>CS6E-RS11-001-H-A</v>
      </c>
      <c r="D1951" s="177" t="s">
        <v>3975</v>
      </c>
      <c r="E1951" s="177" t="str">
        <f>VLOOKUP(H1951,通道基本信息!B:K,6,0)</f>
        <v>R</v>
      </c>
      <c r="F1951" s="177" t="str">
        <f>VLOOKUP(H1951,通道基本信息!B:K,5,0)</f>
        <v>S11</v>
      </c>
      <c r="G1951" s="177" t="str">
        <f>VLOOKUP(H1951,通道基本信息!B:K,8,0)</f>
        <v>H</v>
      </c>
      <c r="H1951" s="177" t="s">
        <v>3976</v>
      </c>
      <c r="I1951" s="177">
        <v>1</v>
      </c>
      <c r="J1951" s="177">
        <v>35</v>
      </c>
      <c r="K1951" s="177">
        <v>13843</v>
      </c>
      <c r="L1951" s="177">
        <v>13878</v>
      </c>
      <c r="M1951" s="177"/>
      <c r="N1951" s="177" t="s">
        <v>3977</v>
      </c>
      <c r="O1951" s="2" t="str">
        <f>VLOOKUP(H1951,通道基本信息!B:L,3,FALSE)</f>
        <v>CS6E</v>
      </c>
    </row>
    <row r="1952" s="2" customFormat="1" ht="15" hidden="1" spans="1:15">
      <c r="A1952" s="177">
        <v>1949</v>
      </c>
      <c r="B1952" s="177" t="str">
        <f t="shared" si="60"/>
        <v>CS6E-R020-1-1</v>
      </c>
      <c r="C1952" s="177" t="str">
        <f t="shared" si="61"/>
        <v>CS6E-RS12-001-H-A</v>
      </c>
      <c r="D1952" s="177" t="s">
        <v>3978</v>
      </c>
      <c r="E1952" s="177" t="str">
        <f>VLOOKUP(H1952,通道基本信息!B:K,6,0)</f>
        <v>R</v>
      </c>
      <c r="F1952" s="177" t="str">
        <f>VLOOKUP(H1952,通道基本信息!B:K,5,0)</f>
        <v>S12</v>
      </c>
      <c r="G1952" s="177" t="str">
        <f>VLOOKUP(H1952,通道基本信息!B:K,8,0)</f>
        <v>H</v>
      </c>
      <c r="H1952" s="177" t="s">
        <v>3979</v>
      </c>
      <c r="I1952" s="177">
        <v>1</v>
      </c>
      <c r="J1952" s="177">
        <v>35</v>
      </c>
      <c r="K1952" s="177">
        <v>13882</v>
      </c>
      <c r="L1952" s="177">
        <v>13917</v>
      </c>
      <c r="M1952" s="177"/>
      <c r="N1952" s="177" t="s">
        <v>3980</v>
      </c>
      <c r="O1952" s="2" t="str">
        <f>VLOOKUP(H1952,通道基本信息!B:L,3,FALSE)</f>
        <v>CS6E</v>
      </c>
    </row>
    <row r="1953" s="2" customFormat="1" ht="15" hidden="1" spans="1:15">
      <c r="A1953" s="177">
        <v>1950</v>
      </c>
      <c r="B1953" s="177" t="str">
        <f t="shared" si="60"/>
        <v>CS6E-R021-1-1</v>
      </c>
      <c r="C1953" s="177" t="str">
        <f t="shared" si="61"/>
        <v>CS6E-RS13-001-H-A</v>
      </c>
      <c r="D1953" s="177" t="s">
        <v>3981</v>
      </c>
      <c r="E1953" s="177" t="str">
        <f>VLOOKUP(H1953,通道基本信息!B:K,6,0)</f>
        <v>R</v>
      </c>
      <c r="F1953" s="177" t="str">
        <f>VLOOKUP(H1953,通道基本信息!B:K,5,0)</f>
        <v>S13</v>
      </c>
      <c r="G1953" s="177" t="str">
        <f>VLOOKUP(H1953,通道基本信息!B:K,8,0)</f>
        <v>H</v>
      </c>
      <c r="H1953" s="177" t="s">
        <v>3982</v>
      </c>
      <c r="I1953" s="177">
        <v>1</v>
      </c>
      <c r="J1953" s="177">
        <v>35</v>
      </c>
      <c r="K1953" s="177">
        <v>13765</v>
      </c>
      <c r="L1953" s="177">
        <v>13800</v>
      </c>
      <c r="M1953" s="177"/>
      <c r="N1953" s="177" t="s">
        <v>3983</v>
      </c>
      <c r="O1953" s="2" t="str">
        <f>VLOOKUP(H1953,通道基本信息!B:L,3,FALSE)</f>
        <v>CS6E</v>
      </c>
    </row>
    <row r="1954" s="2" customFormat="1" ht="15" hidden="1" spans="1:15">
      <c r="A1954" s="177">
        <v>1951</v>
      </c>
      <c r="B1954" s="177" t="str">
        <f t="shared" si="60"/>
        <v>CS6E-R022-1-1</v>
      </c>
      <c r="C1954" s="177" t="str">
        <f t="shared" si="61"/>
        <v>CS6E-RS14-001-H-A</v>
      </c>
      <c r="D1954" s="177" t="s">
        <v>3984</v>
      </c>
      <c r="E1954" s="177" t="str">
        <f>VLOOKUP(H1954,通道基本信息!B:K,6,0)</f>
        <v>R</v>
      </c>
      <c r="F1954" s="177" t="str">
        <f>VLOOKUP(H1954,通道基本信息!B:K,5,0)</f>
        <v>S14</v>
      </c>
      <c r="G1954" s="177" t="str">
        <f>VLOOKUP(H1954,通道基本信息!B:K,8,0)</f>
        <v>H</v>
      </c>
      <c r="H1954" s="177" t="s">
        <v>3985</v>
      </c>
      <c r="I1954" s="177">
        <v>1</v>
      </c>
      <c r="J1954" s="177">
        <v>70</v>
      </c>
      <c r="K1954" s="177">
        <v>13925</v>
      </c>
      <c r="L1954" s="177">
        <v>13995</v>
      </c>
      <c r="M1954" s="177"/>
      <c r="N1954" s="177" t="s">
        <v>3986</v>
      </c>
      <c r="O1954" s="2" t="str">
        <f>VLOOKUP(H1954,通道基本信息!B:L,3,FALSE)</f>
        <v>CS6E</v>
      </c>
    </row>
    <row r="1955" s="2" customFormat="1" ht="15" hidden="1" spans="1:15">
      <c r="A1955" s="177">
        <v>1952</v>
      </c>
      <c r="B1955" s="177" t="str">
        <f t="shared" si="60"/>
        <v>CS6E-R023-1-1</v>
      </c>
      <c r="C1955" s="177" t="str">
        <f t="shared" si="61"/>
        <v>CS6E-RS15-001-H-A</v>
      </c>
      <c r="D1955" s="177" t="s">
        <v>3987</v>
      </c>
      <c r="E1955" s="177" t="str">
        <f>VLOOKUP(H1955,通道基本信息!B:K,6,0)</f>
        <v>R</v>
      </c>
      <c r="F1955" s="177" t="str">
        <f>VLOOKUP(H1955,通道基本信息!B:K,5,0)</f>
        <v>S15</v>
      </c>
      <c r="G1955" s="177" t="str">
        <f>VLOOKUP(H1955,通道基本信息!B:K,8,0)</f>
        <v>H</v>
      </c>
      <c r="H1955" s="177" t="s">
        <v>3988</v>
      </c>
      <c r="I1955" s="177">
        <v>1</v>
      </c>
      <c r="J1955" s="177">
        <v>35</v>
      </c>
      <c r="K1955" s="177">
        <v>13882</v>
      </c>
      <c r="L1955" s="177">
        <v>13917</v>
      </c>
      <c r="M1955" s="177"/>
      <c r="N1955" s="177" t="s">
        <v>3989</v>
      </c>
      <c r="O1955" s="2" t="str">
        <f>VLOOKUP(H1955,通道基本信息!B:L,3,FALSE)</f>
        <v>CS6E</v>
      </c>
    </row>
    <row r="1956" s="2" customFormat="1" ht="15" hidden="1" spans="1:15">
      <c r="A1956" s="177">
        <v>1953</v>
      </c>
      <c r="B1956" s="177" t="str">
        <f t="shared" si="60"/>
        <v>CS6E-R024-1-1</v>
      </c>
      <c r="C1956" s="177" t="str">
        <f t="shared" si="61"/>
        <v>CS6E-RS16-001-H-A</v>
      </c>
      <c r="D1956" s="177" t="s">
        <v>3990</v>
      </c>
      <c r="E1956" s="177" t="str">
        <f>VLOOKUP(H1956,通道基本信息!B:K,6,0)</f>
        <v>R</v>
      </c>
      <c r="F1956" s="177" t="str">
        <f>VLOOKUP(H1956,通道基本信息!B:K,5,0)</f>
        <v>S16</v>
      </c>
      <c r="G1956" s="177" t="str">
        <f>VLOOKUP(H1956,通道基本信息!B:K,8,0)</f>
        <v>H</v>
      </c>
      <c r="H1956" s="177" t="s">
        <v>3991</v>
      </c>
      <c r="I1956" s="177">
        <v>1</v>
      </c>
      <c r="J1956" s="177">
        <v>65</v>
      </c>
      <c r="K1956" s="177">
        <v>14000</v>
      </c>
      <c r="L1956" s="177">
        <v>14065</v>
      </c>
      <c r="M1956" s="177"/>
      <c r="N1956" s="177" t="s">
        <v>3992</v>
      </c>
      <c r="O1956" s="2" t="str">
        <f>VLOOKUP(H1956,通道基本信息!B:L,3,FALSE)</f>
        <v>CS6E</v>
      </c>
    </row>
    <row r="1957" s="2" customFormat="1" ht="15" hidden="1" spans="1:15">
      <c r="A1957" s="177">
        <v>1954</v>
      </c>
      <c r="B1957" s="177" t="str">
        <f t="shared" si="60"/>
        <v>CS6E-R025-52-1</v>
      </c>
      <c r="C1957" s="177" t="str">
        <f t="shared" si="61"/>
        <v>CS6E-RS16-001-H-D</v>
      </c>
      <c r="D1957" s="177" t="s">
        <v>3993</v>
      </c>
      <c r="E1957" s="177" t="str">
        <f>VLOOKUP(H1957,通道基本信息!B:K,6,0)</f>
        <v>R</v>
      </c>
      <c r="F1957" s="177" t="str">
        <f>VLOOKUP(H1957,通道基本信息!B:K,5,0)</f>
        <v>S16</v>
      </c>
      <c r="G1957" s="177" t="str">
        <f>VLOOKUP(H1957,通道基本信息!B:K,8,0)</f>
        <v>H</v>
      </c>
      <c r="H1957" s="177" t="s">
        <v>3994</v>
      </c>
      <c r="I1957" s="177">
        <v>1</v>
      </c>
      <c r="J1957" s="177">
        <v>1.25</v>
      </c>
      <c r="K1957" s="177">
        <v>14000</v>
      </c>
      <c r="L1957" s="177">
        <v>14001.25</v>
      </c>
      <c r="M1957" s="177"/>
      <c r="N1957" s="177" t="s">
        <v>3995</v>
      </c>
      <c r="O1957" s="2" t="str">
        <f>VLOOKUP(H1957,通道基本信息!B:L,3,FALSE)</f>
        <v>CS6E</v>
      </c>
    </row>
    <row r="1958" s="2" customFormat="1" ht="15" hidden="1" spans="1:15">
      <c r="A1958" s="177">
        <v>1955</v>
      </c>
      <c r="B1958" s="177" t="str">
        <f t="shared" si="60"/>
        <v>CS6E-R025-52-2</v>
      </c>
      <c r="C1958" s="177" t="str">
        <f t="shared" si="61"/>
        <v>CS6E-RS16-002-H-D</v>
      </c>
      <c r="D1958" s="177" t="s">
        <v>3996</v>
      </c>
      <c r="E1958" s="177" t="str">
        <f>VLOOKUP(H1958,通道基本信息!B:K,6,0)</f>
        <v>R</v>
      </c>
      <c r="F1958" s="177" t="str">
        <f>VLOOKUP(H1958,通道基本信息!B:K,5,0)</f>
        <v>S16</v>
      </c>
      <c r="G1958" s="177" t="str">
        <f>VLOOKUP(H1958,通道基本信息!B:K,8,0)</f>
        <v>H</v>
      </c>
      <c r="H1958" s="177" t="s">
        <v>3994</v>
      </c>
      <c r="I1958" s="177">
        <v>2</v>
      </c>
      <c r="J1958" s="177">
        <v>1.25</v>
      </c>
      <c r="K1958" s="177">
        <v>14001.25</v>
      </c>
      <c r="L1958" s="177">
        <v>14002.5</v>
      </c>
      <c r="M1958" s="177"/>
      <c r="N1958" s="177" t="s">
        <v>3997</v>
      </c>
      <c r="O1958" s="2" t="str">
        <f>VLOOKUP(H1958,通道基本信息!B:L,3,FALSE)</f>
        <v>CS6E</v>
      </c>
    </row>
    <row r="1959" s="2" customFormat="1" ht="15" hidden="1" spans="1:15">
      <c r="A1959" s="177">
        <v>1956</v>
      </c>
      <c r="B1959" s="177" t="str">
        <f t="shared" si="60"/>
        <v>CS6E-R025-52-3</v>
      </c>
      <c r="C1959" s="177" t="str">
        <f t="shared" si="61"/>
        <v>CS6E-RS16-003-H-D</v>
      </c>
      <c r="D1959" s="177" t="s">
        <v>3998</v>
      </c>
      <c r="E1959" s="177" t="str">
        <f>VLOOKUP(H1959,通道基本信息!B:K,6,0)</f>
        <v>R</v>
      </c>
      <c r="F1959" s="177" t="str">
        <f>VLOOKUP(H1959,通道基本信息!B:K,5,0)</f>
        <v>S16</v>
      </c>
      <c r="G1959" s="177" t="str">
        <f>VLOOKUP(H1959,通道基本信息!B:K,8,0)</f>
        <v>H</v>
      </c>
      <c r="H1959" s="177" t="s">
        <v>3994</v>
      </c>
      <c r="I1959" s="177">
        <v>3</v>
      </c>
      <c r="J1959" s="177">
        <v>1.25</v>
      </c>
      <c r="K1959" s="177">
        <v>14002.5</v>
      </c>
      <c r="L1959" s="177">
        <v>14003.75</v>
      </c>
      <c r="M1959" s="177"/>
      <c r="N1959" s="177" t="s">
        <v>3999</v>
      </c>
      <c r="O1959" s="2" t="str">
        <f>VLOOKUP(H1959,通道基本信息!B:L,3,FALSE)</f>
        <v>CS6E</v>
      </c>
    </row>
    <row r="1960" s="2" customFormat="1" ht="15" hidden="1" spans="1:15">
      <c r="A1960" s="177">
        <v>1957</v>
      </c>
      <c r="B1960" s="177" t="str">
        <f t="shared" si="60"/>
        <v>CS6E-R025-52-4</v>
      </c>
      <c r="C1960" s="177" t="str">
        <f t="shared" si="61"/>
        <v>CS6E-RS16-004-H-D</v>
      </c>
      <c r="D1960" s="177" t="s">
        <v>4000</v>
      </c>
      <c r="E1960" s="177" t="str">
        <f>VLOOKUP(H1960,通道基本信息!B:K,6,0)</f>
        <v>R</v>
      </c>
      <c r="F1960" s="177" t="str">
        <f>VLOOKUP(H1960,通道基本信息!B:K,5,0)</f>
        <v>S16</v>
      </c>
      <c r="G1960" s="177" t="str">
        <f>VLOOKUP(H1960,通道基本信息!B:K,8,0)</f>
        <v>H</v>
      </c>
      <c r="H1960" s="177" t="s">
        <v>3994</v>
      </c>
      <c r="I1960" s="177">
        <v>4</v>
      </c>
      <c r="J1960" s="177">
        <v>1.25</v>
      </c>
      <c r="K1960" s="177">
        <v>14003.75</v>
      </c>
      <c r="L1960" s="177">
        <v>14005</v>
      </c>
      <c r="M1960" s="177"/>
      <c r="N1960" s="177" t="s">
        <v>4001</v>
      </c>
      <c r="O1960" s="2" t="str">
        <f>VLOOKUP(H1960,通道基本信息!B:L,3,FALSE)</f>
        <v>CS6E</v>
      </c>
    </row>
    <row r="1961" s="2" customFormat="1" ht="15" hidden="1" spans="1:15">
      <c r="A1961" s="177">
        <v>1958</v>
      </c>
      <c r="B1961" s="177" t="str">
        <f t="shared" si="60"/>
        <v>CS6E-R025-52-5</v>
      </c>
      <c r="C1961" s="177" t="str">
        <f t="shared" si="61"/>
        <v>CS6E-RS16-005-H-D</v>
      </c>
      <c r="D1961" s="177" t="s">
        <v>4002</v>
      </c>
      <c r="E1961" s="177" t="str">
        <f>VLOOKUP(H1961,通道基本信息!B:K,6,0)</f>
        <v>R</v>
      </c>
      <c r="F1961" s="177" t="str">
        <f>VLOOKUP(H1961,通道基本信息!B:K,5,0)</f>
        <v>S16</v>
      </c>
      <c r="G1961" s="177" t="str">
        <f>VLOOKUP(H1961,通道基本信息!B:K,8,0)</f>
        <v>H</v>
      </c>
      <c r="H1961" s="177" t="s">
        <v>3994</v>
      </c>
      <c r="I1961" s="177">
        <v>5</v>
      </c>
      <c r="J1961" s="177">
        <v>1.25</v>
      </c>
      <c r="K1961" s="177">
        <v>14005</v>
      </c>
      <c r="L1961" s="177">
        <v>14006.25</v>
      </c>
      <c r="M1961" s="177"/>
      <c r="N1961" s="177" t="s">
        <v>4003</v>
      </c>
      <c r="O1961" s="2" t="str">
        <f>VLOOKUP(H1961,通道基本信息!B:L,3,FALSE)</f>
        <v>CS6E</v>
      </c>
    </row>
    <row r="1962" s="2" customFormat="1" ht="15" hidden="1" spans="1:15">
      <c r="A1962" s="177">
        <v>1959</v>
      </c>
      <c r="B1962" s="177" t="str">
        <f t="shared" si="60"/>
        <v>CS6E-R025-52-6</v>
      </c>
      <c r="C1962" s="177" t="str">
        <f t="shared" si="61"/>
        <v>CS6E-RS16-006-H-D</v>
      </c>
      <c r="D1962" s="177" t="s">
        <v>4004</v>
      </c>
      <c r="E1962" s="177" t="str">
        <f>VLOOKUP(H1962,通道基本信息!B:K,6,0)</f>
        <v>R</v>
      </c>
      <c r="F1962" s="177" t="str">
        <f>VLOOKUP(H1962,通道基本信息!B:K,5,0)</f>
        <v>S16</v>
      </c>
      <c r="G1962" s="177" t="str">
        <f>VLOOKUP(H1962,通道基本信息!B:K,8,0)</f>
        <v>H</v>
      </c>
      <c r="H1962" s="177" t="s">
        <v>3994</v>
      </c>
      <c r="I1962" s="177">
        <v>6</v>
      </c>
      <c r="J1962" s="177">
        <v>1.25</v>
      </c>
      <c r="K1962" s="177">
        <v>14006.25</v>
      </c>
      <c r="L1962" s="177">
        <v>14007.5</v>
      </c>
      <c r="M1962" s="177"/>
      <c r="N1962" s="177" t="s">
        <v>4005</v>
      </c>
      <c r="O1962" s="2" t="str">
        <f>VLOOKUP(H1962,通道基本信息!B:L,3,FALSE)</f>
        <v>CS6E</v>
      </c>
    </row>
    <row r="1963" s="2" customFormat="1" ht="15" hidden="1" spans="1:15">
      <c r="A1963" s="177">
        <v>1960</v>
      </c>
      <c r="B1963" s="177" t="str">
        <f t="shared" si="60"/>
        <v>CS6E-R025-52-7</v>
      </c>
      <c r="C1963" s="177" t="str">
        <f t="shared" si="61"/>
        <v>CS6E-RS16-007-H-D</v>
      </c>
      <c r="D1963" s="177" t="s">
        <v>4006</v>
      </c>
      <c r="E1963" s="177" t="str">
        <f>VLOOKUP(H1963,通道基本信息!B:K,6,0)</f>
        <v>R</v>
      </c>
      <c r="F1963" s="177" t="str">
        <f>VLOOKUP(H1963,通道基本信息!B:K,5,0)</f>
        <v>S16</v>
      </c>
      <c r="G1963" s="177" t="str">
        <f>VLOOKUP(H1963,通道基本信息!B:K,8,0)</f>
        <v>H</v>
      </c>
      <c r="H1963" s="177" t="s">
        <v>3994</v>
      </c>
      <c r="I1963" s="177">
        <v>7</v>
      </c>
      <c r="J1963" s="177">
        <v>1.25</v>
      </c>
      <c r="K1963" s="177">
        <v>14007.5</v>
      </c>
      <c r="L1963" s="177">
        <v>14008.75</v>
      </c>
      <c r="M1963" s="177"/>
      <c r="N1963" s="177" t="s">
        <v>4007</v>
      </c>
      <c r="O1963" s="2" t="str">
        <f>VLOOKUP(H1963,通道基本信息!B:L,3,FALSE)</f>
        <v>CS6E</v>
      </c>
    </row>
    <row r="1964" s="2" customFormat="1" ht="15" hidden="1" spans="1:15">
      <c r="A1964" s="177">
        <v>1961</v>
      </c>
      <c r="B1964" s="177" t="str">
        <f t="shared" si="60"/>
        <v>CS6E-R025-52-8</v>
      </c>
      <c r="C1964" s="177" t="str">
        <f t="shared" si="61"/>
        <v>CS6E-RS16-008-H-D</v>
      </c>
      <c r="D1964" s="177" t="s">
        <v>4008</v>
      </c>
      <c r="E1964" s="177" t="str">
        <f>VLOOKUP(H1964,通道基本信息!B:K,6,0)</f>
        <v>R</v>
      </c>
      <c r="F1964" s="177" t="str">
        <f>VLOOKUP(H1964,通道基本信息!B:K,5,0)</f>
        <v>S16</v>
      </c>
      <c r="G1964" s="177" t="str">
        <f>VLOOKUP(H1964,通道基本信息!B:K,8,0)</f>
        <v>H</v>
      </c>
      <c r="H1964" s="177" t="s">
        <v>3994</v>
      </c>
      <c r="I1964" s="177">
        <v>8</v>
      </c>
      <c r="J1964" s="177">
        <v>1.25</v>
      </c>
      <c r="K1964" s="177">
        <v>14008.75</v>
      </c>
      <c r="L1964" s="177">
        <v>14010</v>
      </c>
      <c r="M1964" s="177"/>
      <c r="N1964" s="177" t="s">
        <v>4009</v>
      </c>
      <c r="O1964" s="2" t="str">
        <f>VLOOKUP(H1964,通道基本信息!B:L,3,FALSE)</f>
        <v>CS6E</v>
      </c>
    </row>
    <row r="1965" s="2" customFormat="1" ht="15" hidden="1" spans="1:15">
      <c r="A1965" s="177">
        <v>1962</v>
      </c>
      <c r="B1965" s="177" t="str">
        <f t="shared" si="60"/>
        <v>CS6E-R025-52-9</v>
      </c>
      <c r="C1965" s="177" t="str">
        <f t="shared" si="61"/>
        <v>CS6E-RS16-009-H-D</v>
      </c>
      <c r="D1965" s="177" t="s">
        <v>4010</v>
      </c>
      <c r="E1965" s="177" t="str">
        <f>VLOOKUP(H1965,通道基本信息!B:K,6,0)</f>
        <v>R</v>
      </c>
      <c r="F1965" s="177" t="str">
        <f>VLOOKUP(H1965,通道基本信息!B:K,5,0)</f>
        <v>S16</v>
      </c>
      <c r="G1965" s="177" t="str">
        <f>VLOOKUP(H1965,通道基本信息!B:K,8,0)</f>
        <v>H</v>
      </c>
      <c r="H1965" s="177" t="s">
        <v>3994</v>
      </c>
      <c r="I1965" s="177">
        <v>9</v>
      </c>
      <c r="J1965" s="177">
        <v>1.25</v>
      </c>
      <c r="K1965" s="177">
        <v>14010</v>
      </c>
      <c r="L1965" s="177">
        <v>14011.25</v>
      </c>
      <c r="M1965" s="177"/>
      <c r="N1965" s="177" t="s">
        <v>4011</v>
      </c>
      <c r="O1965" s="2" t="str">
        <f>VLOOKUP(H1965,通道基本信息!B:L,3,FALSE)</f>
        <v>CS6E</v>
      </c>
    </row>
    <row r="1966" s="2" customFormat="1" ht="15" hidden="1" spans="1:15">
      <c r="A1966" s="177">
        <v>1963</v>
      </c>
      <c r="B1966" s="177" t="str">
        <f t="shared" si="60"/>
        <v>CS6E-R025-52-10</v>
      </c>
      <c r="C1966" s="177" t="str">
        <f t="shared" si="61"/>
        <v>CS6E-RS16-010-H-D</v>
      </c>
      <c r="D1966" s="177" t="s">
        <v>4012</v>
      </c>
      <c r="E1966" s="177" t="str">
        <f>VLOOKUP(H1966,通道基本信息!B:K,6,0)</f>
        <v>R</v>
      </c>
      <c r="F1966" s="177" t="str">
        <f>VLOOKUP(H1966,通道基本信息!B:K,5,0)</f>
        <v>S16</v>
      </c>
      <c r="G1966" s="177" t="str">
        <f>VLOOKUP(H1966,通道基本信息!B:K,8,0)</f>
        <v>H</v>
      </c>
      <c r="H1966" s="177" t="s">
        <v>3994</v>
      </c>
      <c r="I1966" s="177">
        <v>10</v>
      </c>
      <c r="J1966" s="177">
        <v>1.25</v>
      </c>
      <c r="K1966" s="177">
        <v>14011.25</v>
      </c>
      <c r="L1966" s="177">
        <v>14012.5</v>
      </c>
      <c r="M1966" s="177"/>
      <c r="N1966" s="177" t="s">
        <v>4013</v>
      </c>
      <c r="O1966" s="2" t="str">
        <f>VLOOKUP(H1966,通道基本信息!B:L,3,FALSE)</f>
        <v>CS6E</v>
      </c>
    </row>
    <row r="1967" s="2" customFormat="1" ht="15" hidden="1" spans="1:15">
      <c r="A1967" s="177">
        <v>1964</v>
      </c>
      <c r="B1967" s="177" t="str">
        <f t="shared" si="60"/>
        <v>CS6E-R025-52-11</v>
      </c>
      <c r="C1967" s="177" t="str">
        <f t="shared" si="61"/>
        <v>CS6E-RS16-011-H-D</v>
      </c>
      <c r="D1967" s="177" t="s">
        <v>4014</v>
      </c>
      <c r="E1967" s="177" t="str">
        <f>VLOOKUP(H1967,通道基本信息!B:K,6,0)</f>
        <v>R</v>
      </c>
      <c r="F1967" s="177" t="str">
        <f>VLOOKUP(H1967,通道基本信息!B:K,5,0)</f>
        <v>S16</v>
      </c>
      <c r="G1967" s="177" t="str">
        <f>VLOOKUP(H1967,通道基本信息!B:K,8,0)</f>
        <v>H</v>
      </c>
      <c r="H1967" s="177" t="s">
        <v>3994</v>
      </c>
      <c r="I1967" s="177">
        <v>11</v>
      </c>
      <c r="J1967" s="177">
        <v>1.25</v>
      </c>
      <c r="K1967" s="177">
        <v>14012.5</v>
      </c>
      <c r="L1967" s="177">
        <v>14013.75</v>
      </c>
      <c r="M1967" s="177"/>
      <c r="N1967" s="177" t="s">
        <v>4015</v>
      </c>
      <c r="O1967" s="2" t="str">
        <f>VLOOKUP(H1967,通道基本信息!B:L,3,FALSE)</f>
        <v>CS6E</v>
      </c>
    </row>
    <row r="1968" s="2" customFormat="1" ht="15" hidden="1" spans="1:15">
      <c r="A1968" s="177">
        <v>1965</v>
      </c>
      <c r="B1968" s="177" t="str">
        <f t="shared" si="60"/>
        <v>CS6E-R025-52-12</v>
      </c>
      <c r="C1968" s="177" t="str">
        <f t="shared" si="61"/>
        <v>CS6E-RS16-012-H-D</v>
      </c>
      <c r="D1968" s="177" t="s">
        <v>4016</v>
      </c>
      <c r="E1968" s="177" t="str">
        <f>VLOOKUP(H1968,通道基本信息!B:K,6,0)</f>
        <v>R</v>
      </c>
      <c r="F1968" s="177" t="str">
        <f>VLOOKUP(H1968,通道基本信息!B:K,5,0)</f>
        <v>S16</v>
      </c>
      <c r="G1968" s="177" t="str">
        <f>VLOOKUP(H1968,通道基本信息!B:K,8,0)</f>
        <v>H</v>
      </c>
      <c r="H1968" s="177" t="s">
        <v>3994</v>
      </c>
      <c r="I1968" s="177">
        <v>12</v>
      </c>
      <c r="J1968" s="177">
        <v>1.25</v>
      </c>
      <c r="K1968" s="177">
        <v>14013.75</v>
      </c>
      <c r="L1968" s="177">
        <v>14015</v>
      </c>
      <c r="M1968" s="177"/>
      <c r="N1968" s="177" t="s">
        <v>4017</v>
      </c>
      <c r="O1968" s="2" t="str">
        <f>VLOOKUP(H1968,通道基本信息!B:L,3,FALSE)</f>
        <v>CS6E</v>
      </c>
    </row>
    <row r="1969" s="2" customFormat="1" ht="15" hidden="1" spans="1:15">
      <c r="A1969" s="177">
        <v>1966</v>
      </c>
      <c r="B1969" s="177" t="str">
        <f t="shared" si="60"/>
        <v>CS6E-R025-52-13</v>
      </c>
      <c r="C1969" s="177" t="str">
        <f t="shared" si="61"/>
        <v>CS6E-RS16-013-H-D</v>
      </c>
      <c r="D1969" s="177" t="s">
        <v>4018</v>
      </c>
      <c r="E1969" s="177" t="str">
        <f>VLOOKUP(H1969,通道基本信息!B:K,6,0)</f>
        <v>R</v>
      </c>
      <c r="F1969" s="177" t="str">
        <f>VLOOKUP(H1969,通道基本信息!B:K,5,0)</f>
        <v>S16</v>
      </c>
      <c r="G1969" s="177" t="str">
        <f>VLOOKUP(H1969,通道基本信息!B:K,8,0)</f>
        <v>H</v>
      </c>
      <c r="H1969" s="177" t="s">
        <v>3994</v>
      </c>
      <c r="I1969" s="177">
        <v>13</v>
      </c>
      <c r="J1969" s="177">
        <v>1.25</v>
      </c>
      <c r="K1969" s="177">
        <v>14015</v>
      </c>
      <c r="L1969" s="177">
        <v>14016.25</v>
      </c>
      <c r="M1969" s="177"/>
      <c r="N1969" s="177" t="s">
        <v>4019</v>
      </c>
      <c r="O1969" s="2" t="str">
        <f>VLOOKUP(H1969,通道基本信息!B:L,3,FALSE)</f>
        <v>CS6E</v>
      </c>
    </row>
    <row r="1970" s="2" customFormat="1" ht="15" hidden="1" spans="1:15">
      <c r="A1970" s="177">
        <v>1967</v>
      </c>
      <c r="B1970" s="177" t="str">
        <f t="shared" si="60"/>
        <v>CS6E-R025-52-14</v>
      </c>
      <c r="C1970" s="177" t="str">
        <f t="shared" si="61"/>
        <v>CS6E-RS16-014-H-D</v>
      </c>
      <c r="D1970" s="177" t="s">
        <v>4020</v>
      </c>
      <c r="E1970" s="177" t="str">
        <f>VLOOKUP(H1970,通道基本信息!B:K,6,0)</f>
        <v>R</v>
      </c>
      <c r="F1970" s="177" t="str">
        <f>VLOOKUP(H1970,通道基本信息!B:K,5,0)</f>
        <v>S16</v>
      </c>
      <c r="G1970" s="177" t="str">
        <f>VLOOKUP(H1970,通道基本信息!B:K,8,0)</f>
        <v>H</v>
      </c>
      <c r="H1970" s="177" t="s">
        <v>3994</v>
      </c>
      <c r="I1970" s="177">
        <v>14</v>
      </c>
      <c r="J1970" s="177">
        <v>1.25</v>
      </c>
      <c r="K1970" s="177">
        <v>14016.25</v>
      </c>
      <c r="L1970" s="177">
        <v>14017.5</v>
      </c>
      <c r="M1970" s="177"/>
      <c r="N1970" s="177" t="s">
        <v>4021</v>
      </c>
      <c r="O1970" s="2" t="str">
        <f>VLOOKUP(H1970,通道基本信息!B:L,3,FALSE)</f>
        <v>CS6E</v>
      </c>
    </row>
    <row r="1971" s="2" customFormat="1" ht="15" hidden="1" spans="1:15">
      <c r="A1971" s="177">
        <v>1968</v>
      </c>
      <c r="B1971" s="177" t="str">
        <f t="shared" si="60"/>
        <v>CS6E-R025-52-15</v>
      </c>
      <c r="C1971" s="177" t="str">
        <f t="shared" si="61"/>
        <v>CS6E-RS16-015-H-D</v>
      </c>
      <c r="D1971" s="177" t="s">
        <v>4022</v>
      </c>
      <c r="E1971" s="177" t="str">
        <f>VLOOKUP(H1971,通道基本信息!B:K,6,0)</f>
        <v>R</v>
      </c>
      <c r="F1971" s="177" t="str">
        <f>VLOOKUP(H1971,通道基本信息!B:K,5,0)</f>
        <v>S16</v>
      </c>
      <c r="G1971" s="177" t="str">
        <f>VLOOKUP(H1971,通道基本信息!B:K,8,0)</f>
        <v>H</v>
      </c>
      <c r="H1971" s="177" t="s">
        <v>3994</v>
      </c>
      <c r="I1971" s="177">
        <v>15</v>
      </c>
      <c r="J1971" s="177">
        <v>1.25</v>
      </c>
      <c r="K1971" s="177">
        <v>14017.5</v>
      </c>
      <c r="L1971" s="177">
        <v>14018.75</v>
      </c>
      <c r="M1971" s="177"/>
      <c r="N1971" s="177" t="s">
        <v>4023</v>
      </c>
      <c r="O1971" s="2" t="str">
        <f>VLOOKUP(H1971,通道基本信息!B:L,3,FALSE)</f>
        <v>CS6E</v>
      </c>
    </row>
    <row r="1972" s="2" customFormat="1" ht="15" hidden="1" spans="1:15">
      <c r="A1972" s="177">
        <v>1969</v>
      </c>
      <c r="B1972" s="177" t="str">
        <f t="shared" si="60"/>
        <v>CS6E-R025-52-16</v>
      </c>
      <c r="C1972" s="177" t="str">
        <f t="shared" si="61"/>
        <v>CS6E-RS16-016-H-D</v>
      </c>
      <c r="D1972" s="177" t="s">
        <v>4024</v>
      </c>
      <c r="E1972" s="177" t="str">
        <f>VLOOKUP(H1972,通道基本信息!B:K,6,0)</f>
        <v>R</v>
      </c>
      <c r="F1972" s="177" t="str">
        <f>VLOOKUP(H1972,通道基本信息!B:K,5,0)</f>
        <v>S16</v>
      </c>
      <c r="G1972" s="177" t="str">
        <f>VLOOKUP(H1972,通道基本信息!B:K,8,0)</f>
        <v>H</v>
      </c>
      <c r="H1972" s="177" t="s">
        <v>3994</v>
      </c>
      <c r="I1972" s="177">
        <v>16</v>
      </c>
      <c r="J1972" s="177">
        <v>1.25</v>
      </c>
      <c r="K1972" s="177">
        <v>14018.75</v>
      </c>
      <c r="L1972" s="177">
        <v>14020</v>
      </c>
      <c r="M1972" s="177"/>
      <c r="N1972" s="177" t="s">
        <v>4025</v>
      </c>
      <c r="O1972" s="2" t="str">
        <f>VLOOKUP(H1972,通道基本信息!B:L,3,FALSE)</f>
        <v>CS6E</v>
      </c>
    </row>
    <row r="1973" s="2" customFormat="1" ht="15" hidden="1" spans="1:15">
      <c r="A1973" s="177">
        <v>1970</v>
      </c>
      <c r="B1973" s="177" t="str">
        <f t="shared" si="60"/>
        <v>CS6E-R025-52-17</v>
      </c>
      <c r="C1973" s="177" t="str">
        <f t="shared" si="61"/>
        <v>CS6E-RS16-017-H-D</v>
      </c>
      <c r="D1973" s="177" t="s">
        <v>4026</v>
      </c>
      <c r="E1973" s="177" t="str">
        <f>VLOOKUP(H1973,通道基本信息!B:K,6,0)</f>
        <v>R</v>
      </c>
      <c r="F1973" s="177" t="str">
        <f>VLOOKUP(H1973,通道基本信息!B:K,5,0)</f>
        <v>S16</v>
      </c>
      <c r="G1973" s="177" t="str">
        <f>VLOOKUP(H1973,通道基本信息!B:K,8,0)</f>
        <v>H</v>
      </c>
      <c r="H1973" s="177" t="s">
        <v>3994</v>
      </c>
      <c r="I1973" s="177">
        <v>17</v>
      </c>
      <c r="J1973" s="177">
        <v>1.25</v>
      </c>
      <c r="K1973" s="177">
        <v>14020</v>
      </c>
      <c r="L1973" s="177">
        <v>14021.25</v>
      </c>
      <c r="M1973" s="177"/>
      <c r="N1973" s="177" t="s">
        <v>4027</v>
      </c>
      <c r="O1973" s="2" t="str">
        <f>VLOOKUP(H1973,通道基本信息!B:L,3,FALSE)</f>
        <v>CS6E</v>
      </c>
    </row>
    <row r="1974" s="2" customFormat="1" ht="15" hidden="1" spans="1:15">
      <c r="A1974" s="177">
        <v>1971</v>
      </c>
      <c r="B1974" s="177" t="str">
        <f t="shared" si="60"/>
        <v>CS6E-R025-52-18</v>
      </c>
      <c r="C1974" s="177" t="str">
        <f t="shared" si="61"/>
        <v>CS6E-RS16-018-H-D</v>
      </c>
      <c r="D1974" s="177" t="s">
        <v>4028</v>
      </c>
      <c r="E1974" s="177" t="str">
        <f>VLOOKUP(H1974,通道基本信息!B:K,6,0)</f>
        <v>R</v>
      </c>
      <c r="F1974" s="177" t="str">
        <f>VLOOKUP(H1974,通道基本信息!B:K,5,0)</f>
        <v>S16</v>
      </c>
      <c r="G1974" s="177" t="str">
        <f>VLOOKUP(H1974,通道基本信息!B:K,8,0)</f>
        <v>H</v>
      </c>
      <c r="H1974" s="177" t="s">
        <v>3994</v>
      </c>
      <c r="I1974" s="177">
        <v>18</v>
      </c>
      <c r="J1974" s="177">
        <v>1.25</v>
      </c>
      <c r="K1974" s="177">
        <v>14021.25</v>
      </c>
      <c r="L1974" s="177">
        <v>14022.5</v>
      </c>
      <c r="M1974" s="177"/>
      <c r="N1974" s="177" t="s">
        <v>4029</v>
      </c>
      <c r="O1974" s="2" t="str">
        <f>VLOOKUP(H1974,通道基本信息!B:L,3,FALSE)</f>
        <v>CS6E</v>
      </c>
    </row>
    <row r="1975" s="2" customFormat="1" ht="15" hidden="1" spans="1:15">
      <c r="A1975" s="177">
        <v>1972</v>
      </c>
      <c r="B1975" s="177" t="str">
        <f t="shared" si="60"/>
        <v>CS6E-R025-52-19</v>
      </c>
      <c r="C1975" s="177" t="str">
        <f t="shared" si="61"/>
        <v>CS6E-RS16-019-H-D</v>
      </c>
      <c r="D1975" s="177" t="s">
        <v>4030</v>
      </c>
      <c r="E1975" s="177" t="str">
        <f>VLOOKUP(H1975,通道基本信息!B:K,6,0)</f>
        <v>R</v>
      </c>
      <c r="F1975" s="177" t="str">
        <f>VLOOKUP(H1975,通道基本信息!B:K,5,0)</f>
        <v>S16</v>
      </c>
      <c r="G1975" s="177" t="str">
        <f>VLOOKUP(H1975,通道基本信息!B:K,8,0)</f>
        <v>H</v>
      </c>
      <c r="H1975" s="177" t="s">
        <v>3994</v>
      </c>
      <c r="I1975" s="177">
        <v>19</v>
      </c>
      <c r="J1975" s="177">
        <v>1.25</v>
      </c>
      <c r="K1975" s="177">
        <v>14022.5</v>
      </c>
      <c r="L1975" s="177">
        <v>14023.75</v>
      </c>
      <c r="M1975" s="177"/>
      <c r="N1975" s="177" t="s">
        <v>4031</v>
      </c>
      <c r="O1975" s="2" t="str">
        <f>VLOOKUP(H1975,通道基本信息!B:L,3,FALSE)</f>
        <v>CS6E</v>
      </c>
    </row>
    <row r="1976" s="2" customFormat="1" ht="15" hidden="1" spans="1:15">
      <c r="A1976" s="177">
        <v>1973</v>
      </c>
      <c r="B1976" s="177" t="str">
        <f t="shared" si="60"/>
        <v>CS6E-R025-52-20</v>
      </c>
      <c r="C1976" s="177" t="str">
        <f t="shared" si="61"/>
        <v>CS6E-RS16-020-H-D</v>
      </c>
      <c r="D1976" s="177" t="s">
        <v>4032</v>
      </c>
      <c r="E1976" s="177" t="str">
        <f>VLOOKUP(H1976,通道基本信息!B:K,6,0)</f>
        <v>R</v>
      </c>
      <c r="F1976" s="177" t="str">
        <f>VLOOKUP(H1976,通道基本信息!B:K,5,0)</f>
        <v>S16</v>
      </c>
      <c r="G1976" s="177" t="str">
        <f>VLOOKUP(H1976,通道基本信息!B:K,8,0)</f>
        <v>H</v>
      </c>
      <c r="H1976" s="177" t="s">
        <v>3994</v>
      </c>
      <c r="I1976" s="177">
        <v>20</v>
      </c>
      <c r="J1976" s="177">
        <v>1.25</v>
      </c>
      <c r="K1976" s="177">
        <v>14023.75</v>
      </c>
      <c r="L1976" s="177">
        <v>14025</v>
      </c>
      <c r="M1976" s="177"/>
      <c r="N1976" s="177" t="s">
        <v>4033</v>
      </c>
      <c r="O1976" s="2" t="str">
        <f>VLOOKUP(H1976,通道基本信息!B:L,3,FALSE)</f>
        <v>CS6E</v>
      </c>
    </row>
    <row r="1977" s="2" customFormat="1" ht="15" hidden="1" spans="1:15">
      <c r="A1977" s="177">
        <v>1974</v>
      </c>
      <c r="B1977" s="177" t="str">
        <f t="shared" si="60"/>
        <v>CS6E-R025-52-21</v>
      </c>
      <c r="C1977" s="177" t="str">
        <f t="shared" si="61"/>
        <v>CS6E-RS16-021-H-D</v>
      </c>
      <c r="D1977" s="177" t="s">
        <v>4034</v>
      </c>
      <c r="E1977" s="177" t="str">
        <f>VLOOKUP(H1977,通道基本信息!B:K,6,0)</f>
        <v>R</v>
      </c>
      <c r="F1977" s="177" t="str">
        <f>VLOOKUP(H1977,通道基本信息!B:K,5,0)</f>
        <v>S16</v>
      </c>
      <c r="G1977" s="177" t="str">
        <f>VLOOKUP(H1977,通道基本信息!B:K,8,0)</f>
        <v>H</v>
      </c>
      <c r="H1977" s="177" t="s">
        <v>3994</v>
      </c>
      <c r="I1977" s="177">
        <v>21</v>
      </c>
      <c r="J1977" s="177">
        <v>1.25</v>
      </c>
      <c r="K1977" s="177">
        <v>14025</v>
      </c>
      <c r="L1977" s="177">
        <v>14026.25</v>
      </c>
      <c r="M1977" s="177"/>
      <c r="N1977" s="177" t="s">
        <v>4035</v>
      </c>
      <c r="O1977" s="2" t="str">
        <f>VLOOKUP(H1977,通道基本信息!B:L,3,FALSE)</f>
        <v>CS6E</v>
      </c>
    </row>
    <row r="1978" s="2" customFormat="1" ht="15" hidden="1" spans="1:15">
      <c r="A1978" s="177">
        <v>1975</v>
      </c>
      <c r="B1978" s="177" t="str">
        <f t="shared" si="60"/>
        <v>CS6E-R025-52-22</v>
      </c>
      <c r="C1978" s="177" t="str">
        <f t="shared" si="61"/>
        <v>CS6E-RS16-022-H-D</v>
      </c>
      <c r="D1978" s="177" t="s">
        <v>4036</v>
      </c>
      <c r="E1978" s="177" t="str">
        <f>VLOOKUP(H1978,通道基本信息!B:K,6,0)</f>
        <v>R</v>
      </c>
      <c r="F1978" s="177" t="str">
        <f>VLOOKUP(H1978,通道基本信息!B:K,5,0)</f>
        <v>S16</v>
      </c>
      <c r="G1978" s="177" t="str">
        <f>VLOOKUP(H1978,通道基本信息!B:K,8,0)</f>
        <v>H</v>
      </c>
      <c r="H1978" s="177" t="s">
        <v>3994</v>
      </c>
      <c r="I1978" s="177">
        <v>22</v>
      </c>
      <c r="J1978" s="177">
        <v>1.25</v>
      </c>
      <c r="K1978" s="177">
        <v>14026.25</v>
      </c>
      <c r="L1978" s="177">
        <v>14027.5</v>
      </c>
      <c r="M1978" s="177"/>
      <c r="N1978" s="177" t="s">
        <v>4037</v>
      </c>
      <c r="O1978" s="2" t="str">
        <f>VLOOKUP(H1978,通道基本信息!B:L,3,FALSE)</f>
        <v>CS6E</v>
      </c>
    </row>
    <row r="1979" s="2" customFormat="1" ht="15" hidden="1" spans="1:15">
      <c r="A1979" s="177">
        <v>1976</v>
      </c>
      <c r="B1979" s="177" t="str">
        <f t="shared" si="60"/>
        <v>CS6E-R025-52-23</v>
      </c>
      <c r="C1979" s="177" t="str">
        <f t="shared" si="61"/>
        <v>CS6E-RS16-023-H-D</v>
      </c>
      <c r="D1979" s="177" t="s">
        <v>4038</v>
      </c>
      <c r="E1979" s="177" t="str">
        <f>VLOOKUP(H1979,通道基本信息!B:K,6,0)</f>
        <v>R</v>
      </c>
      <c r="F1979" s="177" t="str">
        <f>VLOOKUP(H1979,通道基本信息!B:K,5,0)</f>
        <v>S16</v>
      </c>
      <c r="G1979" s="177" t="str">
        <f>VLOOKUP(H1979,通道基本信息!B:K,8,0)</f>
        <v>H</v>
      </c>
      <c r="H1979" s="177" t="s">
        <v>3994</v>
      </c>
      <c r="I1979" s="177">
        <v>23</v>
      </c>
      <c r="J1979" s="177">
        <v>1.25</v>
      </c>
      <c r="K1979" s="177">
        <v>14027.5</v>
      </c>
      <c r="L1979" s="177">
        <v>14028.75</v>
      </c>
      <c r="M1979" s="177"/>
      <c r="N1979" s="177" t="s">
        <v>4039</v>
      </c>
      <c r="O1979" s="2" t="str">
        <f>VLOOKUP(H1979,通道基本信息!B:L,3,FALSE)</f>
        <v>CS6E</v>
      </c>
    </row>
    <row r="1980" s="2" customFormat="1" ht="15" hidden="1" spans="1:15">
      <c r="A1980" s="177">
        <v>1977</v>
      </c>
      <c r="B1980" s="177" t="str">
        <f t="shared" si="60"/>
        <v>CS6E-R025-52-24</v>
      </c>
      <c r="C1980" s="177" t="str">
        <f t="shared" si="61"/>
        <v>CS6E-RS16-024-H-D</v>
      </c>
      <c r="D1980" s="177" t="s">
        <v>4040</v>
      </c>
      <c r="E1980" s="177" t="str">
        <f>VLOOKUP(H1980,通道基本信息!B:K,6,0)</f>
        <v>R</v>
      </c>
      <c r="F1980" s="177" t="str">
        <f>VLOOKUP(H1980,通道基本信息!B:K,5,0)</f>
        <v>S16</v>
      </c>
      <c r="G1980" s="177" t="str">
        <f>VLOOKUP(H1980,通道基本信息!B:K,8,0)</f>
        <v>H</v>
      </c>
      <c r="H1980" s="177" t="s">
        <v>3994</v>
      </c>
      <c r="I1980" s="177">
        <v>24</v>
      </c>
      <c r="J1980" s="177">
        <v>1.25</v>
      </c>
      <c r="K1980" s="177">
        <v>14028.75</v>
      </c>
      <c r="L1980" s="177">
        <v>14030</v>
      </c>
      <c r="M1980" s="177"/>
      <c r="N1980" s="177" t="s">
        <v>4041</v>
      </c>
      <c r="O1980" s="2" t="str">
        <f>VLOOKUP(H1980,通道基本信息!B:L,3,FALSE)</f>
        <v>CS6E</v>
      </c>
    </row>
    <row r="1981" s="2" customFormat="1" ht="15" hidden="1" spans="1:15">
      <c r="A1981" s="177">
        <v>1978</v>
      </c>
      <c r="B1981" s="177" t="str">
        <f t="shared" si="60"/>
        <v>CS6E-R025-52-25</v>
      </c>
      <c r="C1981" s="177" t="str">
        <f t="shared" si="61"/>
        <v>CS6E-RS16-025-H-D</v>
      </c>
      <c r="D1981" s="177" t="s">
        <v>4042</v>
      </c>
      <c r="E1981" s="177" t="str">
        <f>VLOOKUP(H1981,通道基本信息!B:K,6,0)</f>
        <v>R</v>
      </c>
      <c r="F1981" s="177" t="str">
        <f>VLOOKUP(H1981,通道基本信息!B:K,5,0)</f>
        <v>S16</v>
      </c>
      <c r="G1981" s="177" t="str">
        <f>VLOOKUP(H1981,通道基本信息!B:K,8,0)</f>
        <v>H</v>
      </c>
      <c r="H1981" s="177" t="s">
        <v>3994</v>
      </c>
      <c r="I1981" s="177">
        <v>25</v>
      </c>
      <c r="J1981" s="177">
        <v>1.25</v>
      </c>
      <c r="K1981" s="177">
        <v>14030</v>
      </c>
      <c r="L1981" s="177">
        <v>14031.25</v>
      </c>
      <c r="M1981" s="177"/>
      <c r="N1981" s="177" t="s">
        <v>4043</v>
      </c>
      <c r="O1981" s="2" t="str">
        <f>VLOOKUP(H1981,通道基本信息!B:L,3,FALSE)</f>
        <v>CS6E</v>
      </c>
    </row>
    <row r="1982" s="2" customFormat="1" ht="15" hidden="1" spans="1:15">
      <c r="A1982" s="177">
        <v>1979</v>
      </c>
      <c r="B1982" s="177" t="str">
        <f t="shared" si="60"/>
        <v>CS6E-R025-52-26</v>
      </c>
      <c r="C1982" s="177" t="str">
        <f t="shared" si="61"/>
        <v>CS6E-RS16-026-H-D</v>
      </c>
      <c r="D1982" s="177" t="s">
        <v>4044</v>
      </c>
      <c r="E1982" s="177" t="str">
        <f>VLOOKUP(H1982,通道基本信息!B:K,6,0)</f>
        <v>R</v>
      </c>
      <c r="F1982" s="177" t="str">
        <f>VLOOKUP(H1982,通道基本信息!B:K,5,0)</f>
        <v>S16</v>
      </c>
      <c r="G1982" s="177" t="str">
        <f>VLOOKUP(H1982,通道基本信息!B:K,8,0)</f>
        <v>H</v>
      </c>
      <c r="H1982" s="177" t="s">
        <v>3994</v>
      </c>
      <c r="I1982" s="177">
        <v>26</v>
      </c>
      <c r="J1982" s="177">
        <v>1.25</v>
      </c>
      <c r="K1982" s="177">
        <v>14031.25</v>
      </c>
      <c r="L1982" s="177">
        <v>14032.5</v>
      </c>
      <c r="M1982" s="177"/>
      <c r="N1982" s="177" t="s">
        <v>4045</v>
      </c>
      <c r="O1982" s="2" t="str">
        <f>VLOOKUP(H1982,通道基本信息!B:L,3,FALSE)</f>
        <v>CS6E</v>
      </c>
    </row>
    <row r="1983" s="2" customFormat="1" ht="15" hidden="1" spans="1:15">
      <c r="A1983" s="177">
        <v>1980</v>
      </c>
      <c r="B1983" s="177" t="str">
        <f t="shared" si="60"/>
        <v>CS6E-R025-52-27</v>
      </c>
      <c r="C1983" s="177" t="str">
        <f t="shared" si="61"/>
        <v>CS6E-RS16-027-H-D</v>
      </c>
      <c r="D1983" s="177" t="s">
        <v>4046</v>
      </c>
      <c r="E1983" s="177" t="str">
        <f>VLOOKUP(H1983,通道基本信息!B:K,6,0)</f>
        <v>R</v>
      </c>
      <c r="F1983" s="177" t="str">
        <f>VLOOKUP(H1983,通道基本信息!B:K,5,0)</f>
        <v>S16</v>
      </c>
      <c r="G1983" s="177" t="str">
        <f>VLOOKUP(H1983,通道基本信息!B:K,8,0)</f>
        <v>H</v>
      </c>
      <c r="H1983" s="177" t="s">
        <v>3994</v>
      </c>
      <c r="I1983" s="177">
        <v>27</v>
      </c>
      <c r="J1983" s="177">
        <v>1.25</v>
      </c>
      <c r="K1983" s="177">
        <v>14032.5</v>
      </c>
      <c r="L1983" s="177">
        <v>14033.75</v>
      </c>
      <c r="M1983" s="177"/>
      <c r="N1983" s="177" t="s">
        <v>4047</v>
      </c>
      <c r="O1983" s="2" t="str">
        <f>VLOOKUP(H1983,通道基本信息!B:L,3,FALSE)</f>
        <v>CS6E</v>
      </c>
    </row>
    <row r="1984" s="2" customFormat="1" ht="15" hidden="1" spans="1:15">
      <c r="A1984" s="177">
        <v>1981</v>
      </c>
      <c r="B1984" s="177" t="str">
        <f t="shared" si="60"/>
        <v>CS6E-R025-52-28</v>
      </c>
      <c r="C1984" s="177" t="str">
        <f t="shared" si="61"/>
        <v>CS6E-RS16-028-H-D</v>
      </c>
      <c r="D1984" s="177" t="s">
        <v>4048</v>
      </c>
      <c r="E1984" s="177" t="str">
        <f>VLOOKUP(H1984,通道基本信息!B:K,6,0)</f>
        <v>R</v>
      </c>
      <c r="F1984" s="177" t="str">
        <f>VLOOKUP(H1984,通道基本信息!B:K,5,0)</f>
        <v>S16</v>
      </c>
      <c r="G1984" s="177" t="str">
        <f>VLOOKUP(H1984,通道基本信息!B:K,8,0)</f>
        <v>H</v>
      </c>
      <c r="H1984" s="177" t="s">
        <v>3994</v>
      </c>
      <c r="I1984" s="177">
        <v>28</v>
      </c>
      <c r="J1984" s="177">
        <v>1.25</v>
      </c>
      <c r="K1984" s="177">
        <v>14033.75</v>
      </c>
      <c r="L1984" s="177">
        <v>14035</v>
      </c>
      <c r="M1984" s="177"/>
      <c r="N1984" s="177" t="s">
        <v>4049</v>
      </c>
      <c r="O1984" s="2" t="str">
        <f>VLOOKUP(H1984,通道基本信息!B:L,3,FALSE)</f>
        <v>CS6E</v>
      </c>
    </row>
    <row r="1985" s="2" customFormat="1" ht="15" hidden="1" spans="1:15">
      <c r="A1985" s="177">
        <v>1982</v>
      </c>
      <c r="B1985" s="177" t="str">
        <f t="shared" ref="B1985:B2048" si="62">H1985&amp;"-"&amp;I1985</f>
        <v>CS6E-R025-52-29</v>
      </c>
      <c r="C1985" s="177" t="str">
        <f t="shared" si="61"/>
        <v>CS6E-RS16-029-H-D</v>
      </c>
      <c r="D1985" s="177" t="s">
        <v>4050</v>
      </c>
      <c r="E1985" s="177" t="str">
        <f>VLOOKUP(H1985,通道基本信息!B:K,6,0)</f>
        <v>R</v>
      </c>
      <c r="F1985" s="177" t="str">
        <f>VLOOKUP(H1985,通道基本信息!B:K,5,0)</f>
        <v>S16</v>
      </c>
      <c r="G1985" s="177" t="str">
        <f>VLOOKUP(H1985,通道基本信息!B:K,8,0)</f>
        <v>H</v>
      </c>
      <c r="H1985" s="177" t="s">
        <v>3994</v>
      </c>
      <c r="I1985" s="177">
        <v>29</v>
      </c>
      <c r="J1985" s="177">
        <v>1.25</v>
      </c>
      <c r="K1985" s="177">
        <v>14035</v>
      </c>
      <c r="L1985" s="177">
        <v>14036.25</v>
      </c>
      <c r="M1985" s="177"/>
      <c r="N1985" s="177" t="s">
        <v>4051</v>
      </c>
      <c r="O1985" s="2" t="str">
        <f>VLOOKUP(H1985,通道基本信息!B:L,3,FALSE)</f>
        <v>CS6E</v>
      </c>
    </row>
    <row r="1986" s="2" customFormat="1" ht="15" hidden="1" spans="1:15">
      <c r="A1986" s="177">
        <v>1983</v>
      </c>
      <c r="B1986" s="177" t="str">
        <f t="shared" si="62"/>
        <v>CS6E-R025-52-30</v>
      </c>
      <c r="C1986" s="177" t="str">
        <f t="shared" si="61"/>
        <v>CS6E-RS16-030-H-D</v>
      </c>
      <c r="D1986" s="177" t="s">
        <v>4052</v>
      </c>
      <c r="E1986" s="177" t="str">
        <f>VLOOKUP(H1986,通道基本信息!B:K,6,0)</f>
        <v>R</v>
      </c>
      <c r="F1986" s="177" t="str">
        <f>VLOOKUP(H1986,通道基本信息!B:K,5,0)</f>
        <v>S16</v>
      </c>
      <c r="G1986" s="177" t="str">
        <f>VLOOKUP(H1986,通道基本信息!B:K,8,0)</f>
        <v>H</v>
      </c>
      <c r="H1986" s="177" t="s">
        <v>3994</v>
      </c>
      <c r="I1986" s="177">
        <v>30</v>
      </c>
      <c r="J1986" s="177">
        <v>1.25</v>
      </c>
      <c r="K1986" s="177">
        <v>14036.25</v>
      </c>
      <c r="L1986" s="177">
        <v>14037.5</v>
      </c>
      <c r="M1986" s="177"/>
      <c r="N1986" s="177" t="s">
        <v>4053</v>
      </c>
      <c r="O1986" s="2" t="str">
        <f>VLOOKUP(H1986,通道基本信息!B:L,3,FALSE)</f>
        <v>CS6E</v>
      </c>
    </row>
    <row r="1987" s="2" customFormat="1" ht="15" hidden="1" spans="1:15">
      <c r="A1987" s="177">
        <v>1984</v>
      </c>
      <c r="B1987" s="177" t="str">
        <f t="shared" si="62"/>
        <v>CS6E-R025-52-31</v>
      </c>
      <c r="C1987" s="177" t="str">
        <f t="shared" si="61"/>
        <v>CS6E-RS16-031-H-D</v>
      </c>
      <c r="D1987" s="177" t="s">
        <v>4054</v>
      </c>
      <c r="E1987" s="177" t="str">
        <f>VLOOKUP(H1987,通道基本信息!B:K,6,0)</f>
        <v>R</v>
      </c>
      <c r="F1987" s="177" t="str">
        <f>VLOOKUP(H1987,通道基本信息!B:K,5,0)</f>
        <v>S16</v>
      </c>
      <c r="G1987" s="177" t="str">
        <f>VLOOKUP(H1987,通道基本信息!B:K,8,0)</f>
        <v>H</v>
      </c>
      <c r="H1987" s="177" t="s">
        <v>3994</v>
      </c>
      <c r="I1987" s="177">
        <v>31</v>
      </c>
      <c r="J1987" s="177">
        <v>1.25</v>
      </c>
      <c r="K1987" s="177">
        <v>14037.5</v>
      </c>
      <c r="L1987" s="177">
        <v>14038.75</v>
      </c>
      <c r="M1987" s="177"/>
      <c r="N1987" s="177" t="s">
        <v>4055</v>
      </c>
      <c r="O1987" s="2" t="str">
        <f>VLOOKUP(H1987,通道基本信息!B:L,3,FALSE)</f>
        <v>CS6E</v>
      </c>
    </row>
    <row r="1988" s="2" customFormat="1" ht="15" hidden="1" spans="1:15">
      <c r="A1988" s="177">
        <v>1985</v>
      </c>
      <c r="B1988" s="177" t="str">
        <f t="shared" si="62"/>
        <v>CS6E-R025-52-32</v>
      </c>
      <c r="C1988" s="177" t="str">
        <f t="shared" ref="C1988:C2051" si="63">O1988&amp;"-"&amp;D1988</f>
        <v>CS6E-RS16-032-H-D</v>
      </c>
      <c r="D1988" s="177" t="s">
        <v>4056</v>
      </c>
      <c r="E1988" s="177" t="str">
        <f>VLOOKUP(H1988,通道基本信息!B:K,6,0)</f>
        <v>R</v>
      </c>
      <c r="F1988" s="177" t="str">
        <f>VLOOKUP(H1988,通道基本信息!B:K,5,0)</f>
        <v>S16</v>
      </c>
      <c r="G1988" s="177" t="str">
        <f>VLOOKUP(H1988,通道基本信息!B:K,8,0)</f>
        <v>H</v>
      </c>
      <c r="H1988" s="177" t="s">
        <v>3994</v>
      </c>
      <c r="I1988" s="177">
        <v>32</v>
      </c>
      <c r="J1988" s="177">
        <v>1.25</v>
      </c>
      <c r="K1988" s="177">
        <v>14038.75</v>
      </c>
      <c r="L1988" s="177">
        <v>14040</v>
      </c>
      <c r="M1988" s="177"/>
      <c r="N1988" s="177" t="s">
        <v>4057</v>
      </c>
      <c r="O1988" s="2" t="str">
        <f>VLOOKUP(H1988,通道基本信息!B:L,3,FALSE)</f>
        <v>CS6E</v>
      </c>
    </row>
    <row r="1989" s="2" customFormat="1" ht="15" hidden="1" spans="1:15">
      <c r="A1989" s="177">
        <v>1986</v>
      </c>
      <c r="B1989" s="177" t="str">
        <f t="shared" si="62"/>
        <v>CS6E-R025-52-33</v>
      </c>
      <c r="C1989" s="177" t="str">
        <f t="shared" si="63"/>
        <v>CS6E-RS16-033-H-D</v>
      </c>
      <c r="D1989" s="177" t="s">
        <v>4058</v>
      </c>
      <c r="E1989" s="177" t="str">
        <f>VLOOKUP(H1989,通道基本信息!B:K,6,0)</f>
        <v>R</v>
      </c>
      <c r="F1989" s="177" t="str">
        <f>VLOOKUP(H1989,通道基本信息!B:K,5,0)</f>
        <v>S16</v>
      </c>
      <c r="G1989" s="177" t="str">
        <f>VLOOKUP(H1989,通道基本信息!B:K,8,0)</f>
        <v>H</v>
      </c>
      <c r="H1989" s="177" t="s">
        <v>3994</v>
      </c>
      <c r="I1989" s="177">
        <v>33</v>
      </c>
      <c r="J1989" s="177">
        <v>1.25</v>
      </c>
      <c r="K1989" s="177">
        <v>14040</v>
      </c>
      <c r="L1989" s="177">
        <v>14041.25</v>
      </c>
      <c r="M1989" s="177"/>
      <c r="N1989" s="177" t="s">
        <v>4059</v>
      </c>
      <c r="O1989" s="2" t="str">
        <f>VLOOKUP(H1989,通道基本信息!B:L,3,FALSE)</f>
        <v>CS6E</v>
      </c>
    </row>
    <row r="1990" s="2" customFormat="1" ht="15" hidden="1" spans="1:15">
      <c r="A1990" s="177">
        <v>1987</v>
      </c>
      <c r="B1990" s="177" t="str">
        <f t="shared" si="62"/>
        <v>CS6E-R025-52-34</v>
      </c>
      <c r="C1990" s="177" t="str">
        <f t="shared" si="63"/>
        <v>CS6E-RS16-034-H-D</v>
      </c>
      <c r="D1990" s="177" t="s">
        <v>4060</v>
      </c>
      <c r="E1990" s="177" t="str">
        <f>VLOOKUP(H1990,通道基本信息!B:K,6,0)</f>
        <v>R</v>
      </c>
      <c r="F1990" s="177" t="str">
        <f>VLOOKUP(H1990,通道基本信息!B:K,5,0)</f>
        <v>S16</v>
      </c>
      <c r="G1990" s="177" t="str">
        <f>VLOOKUP(H1990,通道基本信息!B:K,8,0)</f>
        <v>H</v>
      </c>
      <c r="H1990" s="177" t="s">
        <v>3994</v>
      </c>
      <c r="I1990" s="177">
        <v>34</v>
      </c>
      <c r="J1990" s="177">
        <v>1.25</v>
      </c>
      <c r="K1990" s="177">
        <v>14041.25</v>
      </c>
      <c r="L1990" s="177">
        <v>14042.5</v>
      </c>
      <c r="M1990" s="177"/>
      <c r="N1990" s="177" t="s">
        <v>4061</v>
      </c>
      <c r="O1990" s="2" t="str">
        <f>VLOOKUP(H1990,通道基本信息!B:L,3,FALSE)</f>
        <v>CS6E</v>
      </c>
    </row>
    <row r="1991" s="2" customFormat="1" ht="15" hidden="1" spans="1:15">
      <c r="A1991" s="177">
        <v>1988</v>
      </c>
      <c r="B1991" s="177" t="str">
        <f t="shared" si="62"/>
        <v>CS6E-R025-52-35</v>
      </c>
      <c r="C1991" s="177" t="str">
        <f t="shared" si="63"/>
        <v>CS6E-RS16-035-H-D</v>
      </c>
      <c r="D1991" s="177" t="s">
        <v>4062</v>
      </c>
      <c r="E1991" s="177" t="str">
        <f>VLOOKUP(H1991,通道基本信息!B:K,6,0)</f>
        <v>R</v>
      </c>
      <c r="F1991" s="177" t="str">
        <f>VLOOKUP(H1991,通道基本信息!B:K,5,0)</f>
        <v>S16</v>
      </c>
      <c r="G1991" s="177" t="str">
        <f>VLOOKUP(H1991,通道基本信息!B:K,8,0)</f>
        <v>H</v>
      </c>
      <c r="H1991" s="177" t="s">
        <v>3994</v>
      </c>
      <c r="I1991" s="177">
        <v>35</v>
      </c>
      <c r="J1991" s="177">
        <v>1.25</v>
      </c>
      <c r="K1991" s="177">
        <v>14042.5</v>
      </c>
      <c r="L1991" s="177">
        <v>14043.75</v>
      </c>
      <c r="M1991" s="177"/>
      <c r="N1991" s="177" t="s">
        <v>4063</v>
      </c>
      <c r="O1991" s="2" t="str">
        <f>VLOOKUP(H1991,通道基本信息!B:L,3,FALSE)</f>
        <v>CS6E</v>
      </c>
    </row>
    <row r="1992" s="2" customFormat="1" ht="15" hidden="1" spans="1:15">
      <c r="A1992" s="177">
        <v>1989</v>
      </c>
      <c r="B1992" s="177" t="str">
        <f t="shared" si="62"/>
        <v>CS6E-R025-52-36</v>
      </c>
      <c r="C1992" s="177" t="str">
        <f t="shared" si="63"/>
        <v>CS6E-RS16-036-H-D</v>
      </c>
      <c r="D1992" s="177" t="s">
        <v>4064</v>
      </c>
      <c r="E1992" s="177" t="str">
        <f>VLOOKUP(H1992,通道基本信息!B:K,6,0)</f>
        <v>R</v>
      </c>
      <c r="F1992" s="177" t="str">
        <f>VLOOKUP(H1992,通道基本信息!B:K,5,0)</f>
        <v>S16</v>
      </c>
      <c r="G1992" s="177" t="str">
        <f>VLOOKUP(H1992,通道基本信息!B:K,8,0)</f>
        <v>H</v>
      </c>
      <c r="H1992" s="177" t="s">
        <v>3994</v>
      </c>
      <c r="I1992" s="177">
        <v>36</v>
      </c>
      <c r="J1992" s="177">
        <v>1.25</v>
      </c>
      <c r="K1992" s="177">
        <v>14043.75</v>
      </c>
      <c r="L1992" s="177">
        <v>14045</v>
      </c>
      <c r="M1992" s="177"/>
      <c r="N1992" s="177" t="s">
        <v>4065</v>
      </c>
      <c r="O1992" s="2" t="str">
        <f>VLOOKUP(H1992,通道基本信息!B:L,3,FALSE)</f>
        <v>CS6E</v>
      </c>
    </row>
    <row r="1993" s="2" customFormat="1" ht="15" hidden="1" spans="1:15">
      <c r="A1993" s="177">
        <v>1990</v>
      </c>
      <c r="B1993" s="177" t="str">
        <f t="shared" si="62"/>
        <v>CS6E-R025-52-37</v>
      </c>
      <c r="C1993" s="177" t="str">
        <f t="shared" si="63"/>
        <v>CS6E-RS16-037-H-D</v>
      </c>
      <c r="D1993" s="177" t="s">
        <v>4066</v>
      </c>
      <c r="E1993" s="177" t="str">
        <f>VLOOKUP(H1993,通道基本信息!B:K,6,0)</f>
        <v>R</v>
      </c>
      <c r="F1993" s="177" t="str">
        <f>VLOOKUP(H1993,通道基本信息!B:K,5,0)</f>
        <v>S16</v>
      </c>
      <c r="G1993" s="177" t="str">
        <f>VLOOKUP(H1993,通道基本信息!B:K,8,0)</f>
        <v>H</v>
      </c>
      <c r="H1993" s="177" t="s">
        <v>3994</v>
      </c>
      <c r="I1993" s="177">
        <v>37</v>
      </c>
      <c r="J1993" s="177">
        <v>1.25</v>
      </c>
      <c r="K1993" s="177">
        <v>14045</v>
      </c>
      <c r="L1993" s="177">
        <v>14046.25</v>
      </c>
      <c r="M1993" s="177"/>
      <c r="N1993" s="177" t="s">
        <v>4067</v>
      </c>
      <c r="O1993" s="2" t="str">
        <f>VLOOKUP(H1993,通道基本信息!B:L,3,FALSE)</f>
        <v>CS6E</v>
      </c>
    </row>
    <row r="1994" s="2" customFormat="1" ht="15" hidden="1" spans="1:15">
      <c r="A1994" s="177">
        <v>1991</v>
      </c>
      <c r="B1994" s="177" t="str">
        <f t="shared" si="62"/>
        <v>CS6E-R025-52-38</v>
      </c>
      <c r="C1994" s="177" t="str">
        <f t="shared" si="63"/>
        <v>CS6E-RS16-038-H-D</v>
      </c>
      <c r="D1994" s="177" t="s">
        <v>4068</v>
      </c>
      <c r="E1994" s="177" t="str">
        <f>VLOOKUP(H1994,通道基本信息!B:K,6,0)</f>
        <v>R</v>
      </c>
      <c r="F1994" s="177" t="str">
        <f>VLOOKUP(H1994,通道基本信息!B:K,5,0)</f>
        <v>S16</v>
      </c>
      <c r="G1994" s="177" t="str">
        <f>VLOOKUP(H1994,通道基本信息!B:K,8,0)</f>
        <v>H</v>
      </c>
      <c r="H1994" s="177" t="s">
        <v>3994</v>
      </c>
      <c r="I1994" s="177">
        <v>38</v>
      </c>
      <c r="J1994" s="177">
        <v>1.25</v>
      </c>
      <c r="K1994" s="177">
        <v>14046.25</v>
      </c>
      <c r="L1994" s="177">
        <v>14047.5</v>
      </c>
      <c r="M1994" s="177"/>
      <c r="N1994" s="177" t="s">
        <v>4069</v>
      </c>
      <c r="O1994" s="2" t="str">
        <f>VLOOKUP(H1994,通道基本信息!B:L,3,FALSE)</f>
        <v>CS6E</v>
      </c>
    </row>
    <row r="1995" s="2" customFormat="1" ht="15" hidden="1" spans="1:15">
      <c r="A1995" s="177">
        <v>1992</v>
      </c>
      <c r="B1995" s="177" t="str">
        <f t="shared" si="62"/>
        <v>CS6E-R025-52-39</v>
      </c>
      <c r="C1995" s="177" t="str">
        <f t="shared" si="63"/>
        <v>CS6E-RS16-039-H-D</v>
      </c>
      <c r="D1995" s="177" t="s">
        <v>4070</v>
      </c>
      <c r="E1995" s="177" t="str">
        <f>VLOOKUP(H1995,通道基本信息!B:K,6,0)</f>
        <v>R</v>
      </c>
      <c r="F1995" s="177" t="str">
        <f>VLOOKUP(H1995,通道基本信息!B:K,5,0)</f>
        <v>S16</v>
      </c>
      <c r="G1995" s="177" t="str">
        <f>VLOOKUP(H1995,通道基本信息!B:K,8,0)</f>
        <v>H</v>
      </c>
      <c r="H1995" s="177" t="s">
        <v>3994</v>
      </c>
      <c r="I1995" s="177">
        <v>39</v>
      </c>
      <c r="J1995" s="177">
        <v>1.25</v>
      </c>
      <c r="K1995" s="177">
        <v>14047.5</v>
      </c>
      <c r="L1995" s="177">
        <v>14048.75</v>
      </c>
      <c r="M1995" s="177"/>
      <c r="N1995" s="177" t="s">
        <v>4071</v>
      </c>
      <c r="O1995" s="2" t="str">
        <f>VLOOKUP(H1995,通道基本信息!B:L,3,FALSE)</f>
        <v>CS6E</v>
      </c>
    </row>
    <row r="1996" s="2" customFormat="1" ht="15" hidden="1" spans="1:15">
      <c r="A1996" s="177">
        <v>1993</v>
      </c>
      <c r="B1996" s="177" t="str">
        <f t="shared" si="62"/>
        <v>CS6E-R025-52-40</v>
      </c>
      <c r="C1996" s="177" t="str">
        <f t="shared" si="63"/>
        <v>CS6E-RS16-040-H-D</v>
      </c>
      <c r="D1996" s="177" t="s">
        <v>4072</v>
      </c>
      <c r="E1996" s="177" t="str">
        <f>VLOOKUP(H1996,通道基本信息!B:K,6,0)</f>
        <v>R</v>
      </c>
      <c r="F1996" s="177" t="str">
        <f>VLOOKUP(H1996,通道基本信息!B:K,5,0)</f>
        <v>S16</v>
      </c>
      <c r="G1996" s="177" t="str">
        <f>VLOOKUP(H1996,通道基本信息!B:K,8,0)</f>
        <v>H</v>
      </c>
      <c r="H1996" s="177" t="s">
        <v>3994</v>
      </c>
      <c r="I1996" s="177">
        <v>40</v>
      </c>
      <c r="J1996" s="177">
        <v>1.25</v>
      </c>
      <c r="K1996" s="177">
        <v>14048.75</v>
      </c>
      <c r="L1996" s="177">
        <v>14050</v>
      </c>
      <c r="M1996" s="177"/>
      <c r="N1996" s="177" t="s">
        <v>4073</v>
      </c>
      <c r="O1996" s="2" t="str">
        <f>VLOOKUP(H1996,通道基本信息!B:L,3,FALSE)</f>
        <v>CS6E</v>
      </c>
    </row>
    <row r="1997" s="2" customFormat="1" ht="15" hidden="1" spans="1:15">
      <c r="A1997" s="177">
        <v>1994</v>
      </c>
      <c r="B1997" s="177" t="str">
        <f t="shared" si="62"/>
        <v>CS6E-R025-52-41</v>
      </c>
      <c r="C1997" s="177" t="str">
        <f t="shared" si="63"/>
        <v>CS6E-RS16-041-H-D</v>
      </c>
      <c r="D1997" s="177" t="s">
        <v>4074</v>
      </c>
      <c r="E1997" s="177" t="str">
        <f>VLOOKUP(H1997,通道基本信息!B:K,6,0)</f>
        <v>R</v>
      </c>
      <c r="F1997" s="177" t="str">
        <f>VLOOKUP(H1997,通道基本信息!B:K,5,0)</f>
        <v>S16</v>
      </c>
      <c r="G1997" s="177" t="str">
        <f>VLOOKUP(H1997,通道基本信息!B:K,8,0)</f>
        <v>H</v>
      </c>
      <c r="H1997" s="177" t="s">
        <v>3994</v>
      </c>
      <c r="I1997" s="177">
        <v>41</v>
      </c>
      <c r="J1997" s="177">
        <v>1.25</v>
      </c>
      <c r="K1997" s="177">
        <v>14050</v>
      </c>
      <c r="L1997" s="177">
        <v>14051.25</v>
      </c>
      <c r="M1997" s="177"/>
      <c r="N1997" s="177" t="s">
        <v>4075</v>
      </c>
      <c r="O1997" s="2" t="str">
        <f>VLOOKUP(H1997,通道基本信息!B:L,3,FALSE)</f>
        <v>CS6E</v>
      </c>
    </row>
    <row r="1998" s="2" customFormat="1" ht="15" hidden="1" spans="1:15">
      <c r="A1998" s="177">
        <v>1995</v>
      </c>
      <c r="B1998" s="177" t="str">
        <f t="shared" si="62"/>
        <v>CS6E-R025-52-42</v>
      </c>
      <c r="C1998" s="177" t="str">
        <f t="shared" si="63"/>
        <v>CS6E-RS16-042-H-D</v>
      </c>
      <c r="D1998" s="177" t="s">
        <v>4076</v>
      </c>
      <c r="E1998" s="177" t="str">
        <f>VLOOKUP(H1998,通道基本信息!B:K,6,0)</f>
        <v>R</v>
      </c>
      <c r="F1998" s="177" t="str">
        <f>VLOOKUP(H1998,通道基本信息!B:K,5,0)</f>
        <v>S16</v>
      </c>
      <c r="G1998" s="177" t="str">
        <f>VLOOKUP(H1998,通道基本信息!B:K,8,0)</f>
        <v>H</v>
      </c>
      <c r="H1998" s="177" t="s">
        <v>3994</v>
      </c>
      <c r="I1998" s="177">
        <v>42</v>
      </c>
      <c r="J1998" s="177">
        <v>1.25</v>
      </c>
      <c r="K1998" s="177">
        <v>14051.25</v>
      </c>
      <c r="L1998" s="177">
        <v>14052.5</v>
      </c>
      <c r="M1998" s="177"/>
      <c r="N1998" s="177" t="s">
        <v>4077</v>
      </c>
      <c r="O1998" s="2" t="str">
        <f>VLOOKUP(H1998,通道基本信息!B:L,3,FALSE)</f>
        <v>CS6E</v>
      </c>
    </row>
    <row r="1999" s="2" customFormat="1" ht="15" hidden="1" spans="1:15">
      <c r="A1999" s="177">
        <v>1996</v>
      </c>
      <c r="B1999" s="177" t="str">
        <f t="shared" si="62"/>
        <v>CS6E-R025-52-43</v>
      </c>
      <c r="C1999" s="177" t="str">
        <f t="shared" si="63"/>
        <v>CS6E-RS16-043-H-D</v>
      </c>
      <c r="D1999" s="177" t="s">
        <v>4078</v>
      </c>
      <c r="E1999" s="177" t="str">
        <f>VLOOKUP(H1999,通道基本信息!B:K,6,0)</f>
        <v>R</v>
      </c>
      <c r="F1999" s="177" t="str">
        <f>VLOOKUP(H1999,通道基本信息!B:K,5,0)</f>
        <v>S16</v>
      </c>
      <c r="G1999" s="177" t="str">
        <f>VLOOKUP(H1999,通道基本信息!B:K,8,0)</f>
        <v>H</v>
      </c>
      <c r="H1999" s="177" t="s">
        <v>3994</v>
      </c>
      <c r="I1999" s="177">
        <v>43</v>
      </c>
      <c r="J1999" s="177">
        <v>1.25</v>
      </c>
      <c r="K1999" s="177">
        <v>14052.5</v>
      </c>
      <c r="L1999" s="177">
        <v>14053.75</v>
      </c>
      <c r="M1999" s="177"/>
      <c r="N1999" s="177" t="s">
        <v>4079</v>
      </c>
      <c r="O1999" s="2" t="str">
        <f>VLOOKUP(H1999,通道基本信息!B:L,3,FALSE)</f>
        <v>CS6E</v>
      </c>
    </row>
    <row r="2000" s="2" customFormat="1" ht="15" hidden="1" spans="1:15">
      <c r="A2000" s="177">
        <v>1997</v>
      </c>
      <c r="B2000" s="177" t="str">
        <f t="shared" si="62"/>
        <v>CS6E-R025-52-44</v>
      </c>
      <c r="C2000" s="177" t="str">
        <f t="shared" si="63"/>
        <v>CS6E-RS16-044-H-D</v>
      </c>
      <c r="D2000" s="177" t="s">
        <v>4080</v>
      </c>
      <c r="E2000" s="177" t="str">
        <f>VLOOKUP(H2000,通道基本信息!B:K,6,0)</f>
        <v>R</v>
      </c>
      <c r="F2000" s="177" t="str">
        <f>VLOOKUP(H2000,通道基本信息!B:K,5,0)</f>
        <v>S16</v>
      </c>
      <c r="G2000" s="177" t="str">
        <f>VLOOKUP(H2000,通道基本信息!B:K,8,0)</f>
        <v>H</v>
      </c>
      <c r="H2000" s="177" t="s">
        <v>3994</v>
      </c>
      <c r="I2000" s="177">
        <v>44</v>
      </c>
      <c r="J2000" s="177">
        <v>1.25</v>
      </c>
      <c r="K2000" s="177">
        <v>14053.75</v>
      </c>
      <c r="L2000" s="177">
        <v>14055</v>
      </c>
      <c r="M2000" s="177"/>
      <c r="N2000" s="177" t="s">
        <v>4081</v>
      </c>
      <c r="O2000" s="2" t="str">
        <f>VLOOKUP(H2000,通道基本信息!B:L,3,FALSE)</f>
        <v>CS6E</v>
      </c>
    </row>
    <row r="2001" s="2" customFormat="1" ht="15" hidden="1" spans="1:15">
      <c r="A2001" s="177">
        <v>1998</v>
      </c>
      <c r="B2001" s="177" t="str">
        <f t="shared" si="62"/>
        <v>CS6E-R025-52-45</v>
      </c>
      <c r="C2001" s="177" t="str">
        <f t="shared" si="63"/>
        <v>CS6E-RS16-045-H-D</v>
      </c>
      <c r="D2001" s="177" t="s">
        <v>4082</v>
      </c>
      <c r="E2001" s="177" t="str">
        <f>VLOOKUP(H2001,通道基本信息!B:K,6,0)</f>
        <v>R</v>
      </c>
      <c r="F2001" s="177" t="str">
        <f>VLOOKUP(H2001,通道基本信息!B:K,5,0)</f>
        <v>S16</v>
      </c>
      <c r="G2001" s="177" t="str">
        <f>VLOOKUP(H2001,通道基本信息!B:K,8,0)</f>
        <v>H</v>
      </c>
      <c r="H2001" s="177" t="s">
        <v>3994</v>
      </c>
      <c r="I2001" s="177">
        <v>45</v>
      </c>
      <c r="J2001" s="177">
        <v>1.25</v>
      </c>
      <c r="K2001" s="177">
        <v>14055</v>
      </c>
      <c r="L2001" s="177">
        <v>14056.25</v>
      </c>
      <c r="M2001" s="177"/>
      <c r="N2001" s="177" t="s">
        <v>4083</v>
      </c>
      <c r="O2001" s="2" t="str">
        <f>VLOOKUP(H2001,通道基本信息!B:L,3,FALSE)</f>
        <v>CS6E</v>
      </c>
    </row>
    <row r="2002" s="2" customFormat="1" ht="15" hidden="1" spans="1:15">
      <c r="A2002" s="177">
        <v>1999</v>
      </c>
      <c r="B2002" s="177" t="str">
        <f t="shared" si="62"/>
        <v>CS6E-R025-52-46</v>
      </c>
      <c r="C2002" s="177" t="str">
        <f t="shared" si="63"/>
        <v>CS6E-RS16-046-H-D</v>
      </c>
      <c r="D2002" s="177" t="s">
        <v>4084</v>
      </c>
      <c r="E2002" s="177" t="str">
        <f>VLOOKUP(H2002,通道基本信息!B:K,6,0)</f>
        <v>R</v>
      </c>
      <c r="F2002" s="177" t="str">
        <f>VLOOKUP(H2002,通道基本信息!B:K,5,0)</f>
        <v>S16</v>
      </c>
      <c r="G2002" s="177" t="str">
        <f>VLOOKUP(H2002,通道基本信息!B:K,8,0)</f>
        <v>H</v>
      </c>
      <c r="H2002" s="177" t="s">
        <v>3994</v>
      </c>
      <c r="I2002" s="177">
        <v>46</v>
      </c>
      <c r="J2002" s="177">
        <v>1.25</v>
      </c>
      <c r="K2002" s="177">
        <v>14056.25</v>
      </c>
      <c r="L2002" s="177">
        <v>14057.5</v>
      </c>
      <c r="M2002" s="177"/>
      <c r="N2002" s="177" t="s">
        <v>4085</v>
      </c>
      <c r="O2002" s="2" t="str">
        <f>VLOOKUP(H2002,通道基本信息!B:L,3,FALSE)</f>
        <v>CS6E</v>
      </c>
    </row>
    <row r="2003" s="2" customFormat="1" ht="15" hidden="1" spans="1:15">
      <c r="A2003" s="177">
        <v>2000</v>
      </c>
      <c r="B2003" s="177" t="str">
        <f t="shared" si="62"/>
        <v>CS6E-R025-52-47</v>
      </c>
      <c r="C2003" s="177" t="str">
        <f t="shared" si="63"/>
        <v>CS6E-RS16-047-H-D</v>
      </c>
      <c r="D2003" s="177" t="s">
        <v>4086</v>
      </c>
      <c r="E2003" s="177" t="str">
        <f>VLOOKUP(H2003,通道基本信息!B:K,6,0)</f>
        <v>R</v>
      </c>
      <c r="F2003" s="177" t="str">
        <f>VLOOKUP(H2003,通道基本信息!B:K,5,0)</f>
        <v>S16</v>
      </c>
      <c r="G2003" s="177" t="str">
        <f>VLOOKUP(H2003,通道基本信息!B:K,8,0)</f>
        <v>H</v>
      </c>
      <c r="H2003" s="177" t="s">
        <v>3994</v>
      </c>
      <c r="I2003" s="177">
        <v>47</v>
      </c>
      <c r="J2003" s="177">
        <v>1.25</v>
      </c>
      <c r="K2003" s="177">
        <v>14057.5</v>
      </c>
      <c r="L2003" s="177">
        <v>14058.75</v>
      </c>
      <c r="M2003" s="177"/>
      <c r="N2003" s="177" t="s">
        <v>4087</v>
      </c>
      <c r="O2003" s="2" t="str">
        <f>VLOOKUP(H2003,通道基本信息!B:L,3,FALSE)</f>
        <v>CS6E</v>
      </c>
    </row>
    <row r="2004" s="2" customFormat="1" ht="15" hidden="1" spans="1:15">
      <c r="A2004" s="177">
        <v>2001</v>
      </c>
      <c r="B2004" s="177" t="str">
        <f t="shared" si="62"/>
        <v>CS6E-R025-52-48</v>
      </c>
      <c r="C2004" s="177" t="str">
        <f t="shared" si="63"/>
        <v>CS6E-RS16-048-H-D</v>
      </c>
      <c r="D2004" s="177" t="s">
        <v>4088</v>
      </c>
      <c r="E2004" s="177" t="str">
        <f>VLOOKUP(H2004,通道基本信息!B:K,6,0)</f>
        <v>R</v>
      </c>
      <c r="F2004" s="177" t="str">
        <f>VLOOKUP(H2004,通道基本信息!B:K,5,0)</f>
        <v>S16</v>
      </c>
      <c r="G2004" s="177" t="str">
        <f>VLOOKUP(H2004,通道基本信息!B:K,8,0)</f>
        <v>H</v>
      </c>
      <c r="H2004" s="177" t="s">
        <v>3994</v>
      </c>
      <c r="I2004" s="177">
        <v>48</v>
      </c>
      <c r="J2004" s="177">
        <v>1.25</v>
      </c>
      <c r="K2004" s="177">
        <v>14058.75</v>
      </c>
      <c r="L2004" s="177">
        <v>14060</v>
      </c>
      <c r="M2004" s="177"/>
      <c r="N2004" s="177" t="s">
        <v>4089</v>
      </c>
      <c r="O2004" s="2" t="str">
        <f>VLOOKUP(H2004,通道基本信息!B:L,3,FALSE)</f>
        <v>CS6E</v>
      </c>
    </row>
    <row r="2005" s="2" customFormat="1" ht="15" hidden="1" spans="1:15">
      <c r="A2005" s="177">
        <v>2002</v>
      </c>
      <c r="B2005" s="177" t="str">
        <f t="shared" si="62"/>
        <v>CS6E-R025-52-49</v>
      </c>
      <c r="C2005" s="177" t="str">
        <f t="shared" si="63"/>
        <v>CS6E-RS16-049-H-D</v>
      </c>
      <c r="D2005" s="177" t="s">
        <v>4090</v>
      </c>
      <c r="E2005" s="177" t="str">
        <f>VLOOKUP(H2005,通道基本信息!B:K,6,0)</f>
        <v>R</v>
      </c>
      <c r="F2005" s="177" t="str">
        <f>VLOOKUP(H2005,通道基本信息!B:K,5,0)</f>
        <v>S16</v>
      </c>
      <c r="G2005" s="177" t="str">
        <f>VLOOKUP(H2005,通道基本信息!B:K,8,0)</f>
        <v>H</v>
      </c>
      <c r="H2005" s="177" t="s">
        <v>3994</v>
      </c>
      <c r="I2005" s="177">
        <v>49</v>
      </c>
      <c r="J2005" s="177">
        <v>1.25</v>
      </c>
      <c r="K2005" s="177">
        <v>14060</v>
      </c>
      <c r="L2005" s="177">
        <v>14061.25</v>
      </c>
      <c r="M2005" s="177"/>
      <c r="N2005" s="177" t="s">
        <v>4091</v>
      </c>
      <c r="O2005" s="2" t="str">
        <f>VLOOKUP(H2005,通道基本信息!B:L,3,FALSE)</f>
        <v>CS6E</v>
      </c>
    </row>
    <row r="2006" s="2" customFormat="1" ht="15" hidden="1" spans="1:15">
      <c r="A2006" s="177">
        <v>2003</v>
      </c>
      <c r="B2006" s="177" t="str">
        <f t="shared" si="62"/>
        <v>CS6E-R025-52-50</v>
      </c>
      <c r="C2006" s="177" t="str">
        <f t="shared" si="63"/>
        <v>CS6E-RS16-050-H-D</v>
      </c>
      <c r="D2006" s="177" t="s">
        <v>4092</v>
      </c>
      <c r="E2006" s="177" t="str">
        <f>VLOOKUP(H2006,通道基本信息!B:K,6,0)</f>
        <v>R</v>
      </c>
      <c r="F2006" s="177" t="str">
        <f>VLOOKUP(H2006,通道基本信息!B:K,5,0)</f>
        <v>S16</v>
      </c>
      <c r="G2006" s="177" t="str">
        <f>VLOOKUP(H2006,通道基本信息!B:K,8,0)</f>
        <v>H</v>
      </c>
      <c r="H2006" s="177" t="s">
        <v>3994</v>
      </c>
      <c r="I2006" s="177">
        <v>50</v>
      </c>
      <c r="J2006" s="177">
        <v>1.25</v>
      </c>
      <c r="K2006" s="177">
        <v>14061.25</v>
      </c>
      <c r="L2006" s="177">
        <v>14062.5</v>
      </c>
      <c r="M2006" s="177"/>
      <c r="N2006" s="177" t="s">
        <v>4093</v>
      </c>
      <c r="O2006" s="2" t="str">
        <f>VLOOKUP(H2006,通道基本信息!B:L,3,FALSE)</f>
        <v>CS6E</v>
      </c>
    </row>
    <row r="2007" s="2" customFormat="1" ht="15" hidden="1" spans="1:15">
      <c r="A2007" s="177">
        <v>2004</v>
      </c>
      <c r="B2007" s="177" t="str">
        <f t="shared" si="62"/>
        <v>CS6E-R025-52-51</v>
      </c>
      <c r="C2007" s="177" t="str">
        <f t="shared" si="63"/>
        <v>CS6E-RS16-051-H-D</v>
      </c>
      <c r="D2007" s="177" t="s">
        <v>4094</v>
      </c>
      <c r="E2007" s="177" t="str">
        <f>VLOOKUP(H2007,通道基本信息!B:K,6,0)</f>
        <v>R</v>
      </c>
      <c r="F2007" s="177" t="str">
        <f>VLOOKUP(H2007,通道基本信息!B:K,5,0)</f>
        <v>S16</v>
      </c>
      <c r="G2007" s="177" t="str">
        <f>VLOOKUP(H2007,通道基本信息!B:K,8,0)</f>
        <v>H</v>
      </c>
      <c r="H2007" s="177" t="s">
        <v>3994</v>
      </c>
      <c r="I2007" s="177">
        <v>51</v>
      </c>
      <c r="J2007" s="177">
        <v>1.25</v>
      </c>
      <c r="K2007" s="177">
        <v>14062.5</v>
      </c>
      <c r="L2007" s="177">
        <v>14063.75</v>
      </c>
      <c r="M2007" s="177"/>
      <c r="N2007" s="177" t="s">
        <v>4095</v>
      </c>
      <c r="O2007" s="2" t="str">
        <f>VLOOKUP(H2007,通道基本信息!B:L,3,FALSE)</f>
        <v>CS6E</v>
      </c>
    </row>
    <row r="2008" s="2" customFormat="1" ht="15" hidden="1" spans="1:15">
      <c r="A2008" s="177">
        <v>2005</v>
      </c>
      <c r="B2008" s="177" t="str">
        <f t="shared" si="62"/>
        <v>CS6E-R025-52-52</v>
      </c>
      <c r="C2008" s="177" t="str">
        <f t="shared" si="63"/>
        <v>CS6E-RS16-052-H-D</v>
      </c>
      <c r="D2008" s="177" t="s">
        <v>4096</v>
      </c>
      <c r="E2008" s="177" t="str">
        <f>VLOOKUP(H2008,通道基本信息!B:K,6,0)</f>
        <v>R</v>
      </c>
      <c r="F2008" s="177" t="str">
        <f>VLOOKUP(H2008,通道基本信息!B:K,5,0)</f>
        <v>S16</v>
      </c>
      <c r="G2008" s="177" t="str">
        <f>VLOOKUP(H2008,通道基本信息!B:K,8,0)</f>
        <v>H</v>
      </c>
      <c r="H2008" s="177" t="s">
        <v>3994</v>
      </c>
      <c r="I2008" s="177">
        <v>52</v>
      </c>
      <c r="J2008" s="177">
        <v>1.25</v>
      </c>
      <c r="K2008" s="177">
        <v>14063.75</v>
      </c>
      <c r="L2008" s="177">
        <v>14065</v>
      </c>
      <c r="M2008" s="177"/>
      <c r="N2008" s="177" t="s">
        <v>4097</v>
      </c>
      <c r="O2008" s="2" t="str">
        <f>VLOOKUP(H2008,通道基本信息!B:L,3,FALSE)</f>
        <v>CS6E</v>
      </c>
    </row>
    <row r="2009" s="2" customFormat="1" ht="15" hidden="1" spans="1:15">
      <c r="A2009" s="177">
        <v>2006</v>
      </c>
      <c r="B2009" s="177" t="str">
        <f t="shared" si="62"/>
        <v>CS6E-R026-1-1</v>
      </c>
      <c r="C2009" s="177" t="str">
        <f t="shared" si="63"/>
        <v>CS6E-RS17-001-H-A</v>
      </c>
      <c r="D2009" s="177" t="s">
        <v>4098</v>
      </c>
      <c r="E2009" s="177" t="str">
        <f>VLOOKUP(H2009,通道基本信息!B:K,6,0)</f>
        <v>R</v>
      </c>
      <c r="F2009" s="177" t="str">
        <f>VLOOKUP(H2009,通道基本信息!B:K,5,0)</f>
        <v>S17</v>
      </c>
      <c r="G2009" s="177" t="str">
        <f>VLOOKUP(H2009,通道基本信息!B:K,8,0)</f>
        <v>H</v>
      </c>
      <c r="H2009" s="177" t="s">
        <v>4099</v>
      </c>
      <c r="I2009" s="177">
        <v>1</v>
      </c>
      <c r="J2009" s="177">
        <v>70</v>
      </c>
      <c r="K2009" s="177">
        <v>14100</v>
      </c>
      <c r="L2009" s="177">
        <v>14170</v>
      </c>
      <c r="M2009" s="177"/>
      <c r="N2009" s="177" t="s">
        <v>4100</v>
      </c>
      <c r="O2009" s="2" t="str">
        <f>VLOOKUP(H2009,通道基本信息!B:L,3,FALSE)</f>
        <v>CS6E</v>
      </c>
    </row>
    <row r="2010" s="2" customFormat="1" ht="15" hidden="1" spans="1:15">
      <c r="A2010" s="177">
        <v>2007</v>
      </c>
      <c r="B2010" s="177" t="str">
        <f t="shared" si="62"/>
        <v>CS6E-R027-1-1</v>
      </c>
      <c r="C2010" s="177" t="str">
        <f t="shared" si="63"/>
        <v>CS6E-RS18-001-H-A</v>
      </c>
      <c r="D2010" s="177" t="s">
        <v>4101</v>
      </c>
      <c r="E2010" s="177" t="str">
        <f>VLOOKUP(H2010,通道基本信息!B:K,6,0)</f>
        <v>R</v>
      </c>
      <c r="F2010" s="177" t="str">
        <f>VLOOKUP(H2010,通道基本信息!B:K,5,0)</f>
        <v>S18</v>
      </c>
      <c r="G2010" s="177" t="str">
        <f>VLOOKUP(H2010,通道基本信息!B:K,8,0)</f>
        <v>H</v>
      </c>
      <c r="H2010" s="177" t="s">
        <v>4102</v>
      </c>
      <c r="I2010" s="177">
        <v>1</v>
      </c>
      <c r="J2010" s="177">
        <v>70</v>
      </c>
      <c r="K2010" s="177">
        <v>14020</v>
      </c>
      <c r="L2010" s="177">
        <v>14090</v>
      </c>
      <c r="M2010" s="177"/>
      <c r="N2010" s="177" t="s">
        <v>4103</v>
      </c>
      <c r="O2010" s="2" t="str">
        <f>VLOOKUP(H2010,通道基本信息!B:L,3,FALSE)</f>
        <v>CS6E</v>
      </c>
    </row>
    <row r="2011" s="2" customFormat="1" ht="15" hidden="1" spans="1:15">
      <c r="A2011" s="177">
        <v>2008</v>
      </c>
      <c r="B2011" s="177" t="str">
        <f t="shared" si="62"/>
        <v>CS6E-R028-1-1</v>
      </c>
      <c r="C2011" s="177" t="str">
        <f t="shared" si="63"/>
        <v>CS6E-RS19-001-H-A</v>
      </c>
      <c r="D2011" s="177" t="s">
        <v>4104</v>
      </c>
      <c r="E2011" s="177" t="str">
        <f>VLOOKUP(H2011,通道基本信息!B:K,6,0)</f>
        <v>R</v>
      </c>
      <c r="F2011" s="177" t="str">
        <f>VLOOKUP(H2011,通道基本信息!B:K,5,0)</f>
        <v>S19</v>
      </c>
      <c r="G2011" s="177" t="str">
        <f>VLOOKUP(H2011,通道基本信息!B:K,8,0)</f>
        <v>H</v>
      </c>
      <c r="H2011" s="177" t="s">
        <v>4105</v>
      </c>
      <c r="I2011" s="177">
        <v>1</v>
      </c>
      <c r="J2011" s="177">
        <v>35</v>
      </c>
      <c r="K2011" s="177">
        <v>13804</v>
      </c>
      <c r="L2011" s="177">
        <v>13839</v>
      </c>
      <c r="M2011" s="177"/>
      <c r="N2011" s="177" t="s">
        <v>4106</v>
      </c>
      <c r="O2011" s="2" t="str">
        <f>VLOOKUP(H2011,通道基本信息!B:L,3,FALSE)</f>
        <v>CS6E</v>
      </c>
    </row>
    <row r="2012" s="2" customFormat="1" ht="15" hidden="1" spans="1:15">
      <c r="A2012" s="177">
        <v>2009</v>
      </c>
      <c r="B2012" s="177" t="str">
        <f t="shared" si="62"/>
        <v>CS6E-R029-1-1</v>
      </c>
      <c r="C2012" s="177" t="str">
        <f t="shared" si="63"/>
        <v>CS6E-RS20-001-H-A</v>
      </c>
      <c r="D2012" s="177" t="s">
        <v>4107</v>
      </c>
      <c r="E2012" s="177" t="str">
        <f>VLOOKUP(H2012,通道基本信息!B:K,6,0)</f>
        <v>R</v>
      </c>
      <c r="F2012" s="177" t="str">
        <f>VLOOKUP(H2012,通道基本信息!B:K,5,0)</f>
        <v>S20</v>
      </c>
      <c r="G2012" s="177" t="str">
        <f>VLOOKUP(H2012,通道基本信息!B:K,8,0)</f>
        <v>H</v>
      </c>
      <c r="H2012" s="177" t="s">
        <v>4108</v>
      </c>
      <c r="I2012" s="177">
        <v>1</v>
      </c>
      <c r="J2012" s="177">
        <v>35</v>
      </c>
      <c r="K2012" s="177">
        <v>13804</v>
      </c>
      <c r="L2012" s="177">
        <v>13839</v>
      </c>
      <c r="M2012" s="177"/>
      <c r="N2012" s="177" t="s">
        <v>4109</v>
      </c>
      <c r="O2012" s="2" t="str">
        <f>VLOOKUP(H2012,通道基本信息!B:L,3,FALSE)</f>
        <v>CS6E</v>
      </c>
    </row>
    <row r="2013" s="2" customFormat="1" ht="15" hidden="1" spans="1:15">
      <c r="A2013" s="177">
        <v>2010</v>
      </c>
      <c r="B2013" s="177" t="str">
        <f t="shared" si="62"/>
        <v>CS6E-R030-1-1</v>
      </c>
      <c r="C2013" s="177" t="str">
        <f t="shared" si="63"/>
        <v>CS6E-RS21-001-H-A</v>
      </c>
      <c r="D2013" s="177" t="s">
        <v>4110</v>
      </c>
      <c r="E2013" s="177" t="str">
        <f>VLOOKUP(H2013,通道基本信息!B:K,6,0)</f>
        <v>R</v>
      </c>
      <c r="F2013" s="177" t="str">
        <f>VLOOKUP(H2013,通道基本信息!B:K,5,0)</f>
        <v>S21</v>
      </c>
      <c r="G2013" s="177" t="str">
        <f>VLOOKUP(H2013,通道基本信息!B:K,8,0)</f>
        <v>H</v>
      </c>
      <c r="H2013" s="177" t="s">
        <v>4111</v>
      </c>
      <c r="I2013" s="177">
        <v>1</v>
      </c>
      <c r="J2013" s="177">
        <v>35</v>
      </c>
      <c r="K2013" s="177">
        <v>13843</v>
      </c>
      <c r="L2013" s="177">
        <v>13878</v>
      </c>
      <c r="M2013" s="177"/>
      <c r="N2013" s="177" t="s">
        <v>4112</v>
      </c>
      <c r="O2013" s="2" t="str">
        <f>VLOOKUP(H2013,通道基本信息!B:L,3,FALSE)</f>
        <v>CS6E</v>
      </c>
    </row>
    <row r="2014" s="2" customFormat="1" ht="15" hidden="1" spans="1:15">
      <c r="A2014" s="177">
        <v>2011</v>
      </c>
      <c r="B2014" s="177" t="str">
        <f t="shared" si="62"/>
        <v>CS6E-R031-1-1</v>
      </c>
      <c r="C2014" s="177" t="str">
        <f t="shared" si="63"/>
        <v>CS6E-RS22-001-H-A</v>
      </c>
      <c r="D2014" s="177" t="s">
        <v>4113</v>
      </c>
      <c r="E2014" s="177" t="str">
        <f>VLOOKUP(H2014,通道基本信息!B:K,6,0)</f>
        <v>R</v>
      </c>
      <c r="F2014" s="177" t="str">
        <f>VLOOKUP(H2014,通道基本信息!B:K,5,0)</f>
        <v>S22</v>
      </c>
      <c r="G2014" s="177" t="str">
        <f>VLOOKUP(H2014,通道基本信息!B:K,8,0)</f>
        <v>H</v>
      </c>
      <c r="H2014" s="177" t="s">
        <v>4114</v>
      </c>
      <c r="I2014" s="177">
        <v>1</v>
      </c>
      <c r="J2014" s="177">
        <v>65</v>
      </c>
      <c r="K2014" s="177">
        <v>14180</v>
      </c>
      <c r="L2014" s="177">
        <v>14245</v>
      </c>
      <c r="M2014" s="177"/>
      <c r="N2014" s="177" t="s">
        <v>4115</v>
      </c>
      <c r="O2014" s="2" t="str">
        <f>VLOOKUP(H2014,通道基本信息!B:L,3,FALSE)</f>
        <v>CS6E</v>
      </c>
    </row>
    <row r="2015" s="2" customFormat="1" ht="15" hidden="1" spans="1:15">
      <c r="A2015" s="177">
        <v>2012</v>
      </c>
      <c r="B2015" s="177" t="str">
        <f t="shared" si="62"/>
        <v>CS6E-R032-1-1</v>
      </c>
      <c r="C2015" s="177" t="str">
        <f t="shared" si="63"/>
        <v>CS6E-RS23-001-H-A</v>
      </c>
      <c r="D2015" s="177" t="s">
        <v>4116</v>
      </c>
      <c r="E2015" s="177" t="str">
        <f>VLOOKUP(H2015,通道基本信息!B:K,6,0)</f>
        <v>R</v>
      </c>
      <c r="F2015" s="177" t="str">
        <f>VLOOKUP(H2015,通道基本信息!B:K,5,0)</f>
        <v>S23</v>
      </c>
      <c r="G2015" s="177" t="str">
        <f>VLOOKUP(H2015,通道基本信息!B:K,8,0)</f>
        <v>H</v>
      </c>
      <c r="H2015" s="177" t="s">
        <v>4117</v>
      </c>
      <c r="I2015" s="177">
        <v>1</v>
      </c>
      <c r="J2015" s="177">
        <v>35</v>
      </c>
      <c r="K2015" s="177">
        <v>14065</v>
      </c>
      <c r="L2015" s="177">
        <v>14100</v>
      </c>
      <c r="M2015" s="177"/>
      <c r="N2015" s="177" t="s">
        <v>4118</v>
      </c>
      <c r="O2015" s="2" t="str">
        <f>VLOOKUP(H2015,通道基本信息!B:L,3,FALSE)</f>
        <v>CS6E</v>
      </c>
    </row>
    <row r="2016" s="2" customFormat="1" ht="15" hidden="1" spans="1:15">
      <c r="A2016" s="177">
        <v>2013</v>
      </c>
      <c r="B2016" s="177" t="str">
        <f t="shared" si="62"/>
        <v>CS6E-R033-28-1</v>
      </c>
      <c r="C2016" s="177" t="str">
        <f t="shared" si="63"/>
        <v>CS6E-RS23-001-H-D</v>
      </c>
      <c r="D2016" s="177" t="s">
        <v>4119</v>
      </c>
      <c r="E2016" s="177" t="str">
        <f>VLOOKUP(H2016,通道基本信息!B:K,6,0)</f>
        <v>R</v>
      </c>
      <c r="F2016" s="177" t="str">
        <f>VLOOKUP(H2016,通道基本信息!B:K,5,0)</f>
        <v>S23</v>
      </c>
      <c r="G2016" s="177" t="str">
        <f>VLOOKUP(H2016,通道基本信息!B:K,8,0)</f>
        <v>H</v>
      </c>
      <c r="H2016" s="177" t="s">
        <v>4120</v>
      </c>
      <c r="I2016" s="177">
        <v>1</v>
      </c>
      <c r="J2016" s="177">
        <v>1.25</v>
      </c>
      <c r="K2016" s="177">
        <v>14065</v>
      </c>
      <c r="L2016" s="177">
        <v>14066.25</v>
      </c>
      <c r="M2016" s="177"/>
      <c r="N2016" s="177" t="s">
        <v>4121</v>
      </c>
      <c r="O2016" s="2" t="str">
        <f>VLOOKUP(H2016,通道基本信息!B:L,3,FALSE)</f>
        <v>CS6E</v>
      </c>
    </row>
    <row r="2017" s="2" customFormat="1" ht="15" hidden="1" spans="1:15">
      <c r="A2017" s="177">
        <v>2014</v>
      </c>
      <c r="B2017" s="177" t="str">
        <f t="shared" si="62"/>
        <v>CS6E-R033-28-2</v>
      </c>
      <c r="C2017" s="177" t="str">
        <f t="shared" si="63"/>
        <v>CS6E-RS23-002-H-D</v>
      </c>
      <c r="D2017" s="177" t="s">
        <v>4122</v>
      </c>
      <c r="E2017" s="177" t="str">
        <f>VLOOKUP(H2017,通道基本信息!B:K,6,0)</f>
        <v>R</v>
      </c>
      <c r="F2017" s="177" t="str">
        <f>VLOOKUP(H2017,通道基本信息!B:K,5,0)</f>
        <v>S23</v>
      </c>
      <c r="G2017" s="177" t="str">
        <f>VLOOKUP(H2017,通道基本信息!B:K,8,0)</f>
        <v>H</v>
      </c>
      <c r="H2017" s="177" t="s">
        <v>4120</v>
      </c>
      <c r="I2017" s="177">
        <v>2</v>
      </c>
      <c r="J2017" s="177">
        <v>1.25</v>
      </c>
      <c r="K2017" s="177">
        <v>14066.25</v>
      </c>
      <c r="L2017" s="177">
        <v>14067.5</v>
      </c>
      <c r="M2017" s="177"/>
      <c r="N2017" s="177" t="s">
        <v>4123</v>
      </c>
      <c r="O2017" s="2" t="str">
        <f>VLOOKUP(H2017,通道基本信息!B:L,3,FALSE)</f>
        <v>CS6E</v>
      </c>
    </row>
    <row r="2018" s="2" customFormat="1" ht="15" hidden="1" spans="1:15">
      <c r="A2018" s="177">
        <v>2015</v>
      </c>
      <c r="B2018" s="177" t="str">
        <f t="shared" si="62"/>
        <v>CS6E-R033-28-3</v>
      </c>
      <c r="C2018" s="177" t="str">
        <f t="shared" si="63"/>
        <v>CS6E-RS23-003-H-D</v>
      </c>
      <c r="D2018" s="177" t="s">
        <v>4124</v>
      </c>
      <c r="E2018" s="177" t="str">
        <f>VLOOKUP(H2018,通道基本信息!B:K,6,0)</f>
        <v>R</v>
      </c>
      <c r="F2018" s="177" t="str">
        <f>VLOOKUP(H2018,通道基本信息!B:K,5,0)</f>
        <v>S23</v>
      </c>
      <c r="G2018" s="177" t="str">
        <f>VLOOKUP(H2018,通道基本信息!B:K,8,0)</f>
        <v>H</v>
      </c>
      <c r="H2018" s="177" t="s">
        <v>4120</v>
      </c>
      <c r="I2018" s="177">
        <v>3</v>
      </c>
      <c r="J2018" s="177">
        <v>1.25</v>
      </c>
      <c r="K2018" s="177">
        <v>14067.5</v>
      </c>
      <c r="L2018" s="177">
        <v>14068.75</v>
      </c>
      <c r="M2018" s="177"/>
      <c r="N2018" s="177" t="s">
        <v>4125</v>
      </c>
      <c r="O2018" s="2" t="str">
        <f>VLOOKUP(H2018,通道基本信息!B:L,3,FALSE)</f>
        <v>CS6E</v>
      </c>
    </row>
    <row r="2019" s="2" customFormat="1" ht="15" hidden="1" spans="1:15">
      <c r="A2019" s="177">
        <v>2016</v>
      </c>
      <c r="B2019" s="177" t="str">
        <f t="shared" si="62"/>
        <v>CS6E-R033-28-4</v>
      </c>
      <c r="C2019" s="177" t="str">
        <f t="shared" si="63"/>
        <v>CS6E-RS23-004-H-D</v>
      </c>
      <c r="D2019" s="177" t="s">
        <v>4126</v>
      </c>
      <c r="E2019" s="177" t="str">
        <f>VLOOKUP(H2019,通道基本信息!B:K,6,0)</f>
        <v>R</v>
      </c>
      <c r="F2019" s="177" t="str">
        <f>VLOOKUP(H2019,通道基本信息!B:K,5,0)</f>
        <v>S23</v>
      </c>
      <c r="G2019" s="177" t="str">
        <f>VLOOKUP(H2019,通道基本信息!B:K,8,0)</f>
        <v>H</v>
      </c>
      <c r="H2019" s="177" t="s">
        <v>4120</v>
      </c>
      <c r="I2019" s="177">
        <v>4</v>
      </c>
      <c r="J2019" s="177">
        <v>1.25</v>
      </c>
      <c r="K2019" s="177">
        <v>14068.75</v>
      </c>
      <c r="L2019" s="177">
        <v>14070</v>
      </c>
      <c r="M2019" s="177"/>
      <c r="N2019" s="177" t="s">
        <v>4127</v>
      </c>
      <c r="O2019" s="2" t="str">
        <f>VLOOKUP(H2019,通道基本信息!B:L,3,FALSE)</f>
        <v>CS6E</v>
      </c>
    </row>
    <row r="2020" s="2" customFormat="1" ht="15" hidden="1" spans="1:15">
      <c r="A2020" s="177">
        <v>2017</v>
      </c>
      <c r="B2020" s="177" t="str">
        <f t="shared" si="62"/>
        <v>CS6E-R033-28-5</v>
      </c>
      <c r="C2020" s="177" t="str">
        <f t="shared" si="63"/>
        <v>CS6E-RS23-005-H-D</v>
      </c>
      <c r="D2020" s="177" t="s">
        <v>4128</v>
      </c>
      <c r="E2020" s="177" t="str">
        <f>VLOOKUP(H2020,通道基本信息!B:K,6,0)</f>
        <v>R</v>
      </c>
      <c r="F2020" s="177" t="str">
        <f>VLOOKUP(H2020,通道基本信息!B:K,5,0)</f>
        <v>S23</v>
      </c>
      <c r="G2020" s="177" t="str">
        <f>VLOOKUP(H2020,通道基本信息!B:K,8,0)</f>
        <v>H</v>
      </c>
      <c r="H2020" s="177" t="s">
        <v>4120</v>
      </c>
      <c r="I2020" s="177">
        <v>5</v>
      </c>
      <c r="J2020" s="177">
        <v>1.25</v>
      </c>
      <c r="K2020" s="177">
        <v>14070</v>
      </c>
      <c r="L2020" s="177">
        <v>14071.25</v>
      </c>
      <c r="M2020" s="177"/>
      <c r="N2020" s="177" t="s">
        <v>4129</v>
      </c>
      <c r="O2020" s="2" t="str">
        <f>VLOOKUP(H2020,通道基本信息!B:L,3,FALSE)</f>
        <v>CS6E</v>
      </c>
    </row>
    <row r="2021" s="2" customFormat="1" ht="15" hidden="1" spans="1:15">
      <c r="A2021" s="177">
        <v>2018</v>
      </c>
      <c r="B2021" s="177" t="str">
        <f t="shared" si="62"/>
        <v>CS6E-R033-28-6</v>
      </c>
      <c r="C2021" s="177" t="str">
        <f t="shared" si="63"/>
        <v>CS6E-RS23-006-H-D</v>
      </c>
      <c r="D2021" s="177" t="s">
        <v>4130</v>
      </c>
      <c r="E2021" s="177" t="str">
        <f>VLOOKUP(H2021,通道基本信息!B:K,6,0)</f>
        <v>R</v>
      </c>
      <c r="F2021" s="177" t="str">
        <f>VLOOKUP(H2021,通道基本信息!B:K,5,0)</f>
        <v>S23</v>
      </c>
      <c r="G2021" s="177" t="str">
        <f>VLOOKUP(H2021,通道基本信息!B:K,8,0)</f>
        <v>H</v>
      </c>
      <c r="H2021" s="177" t="s">
        <v>4120</v>
      </c>
      <c r="I2021" s="177">
        <v>6</v>
      </c>
      <c r="J2021" s="177">
        <v>1.25</v>
      </c>
      <c r="K2021" s="177">
        <v>14071.25</v>
      </c>
      <c r="L2021" s="177">
        <v>14072.5</v>
      </c>
      <c r="M2021" s="177"/>
      <c r="N2021" s="177" t="s">
        <v>4131</v>
      </c>
      <c r="O2021" s="2" t="str">
        <f>VLOOKUP(H2021,通道基本信息!B:L,3,FALSE)</f>
        <v>CS6E</v>
      </c>
    </row>
    <row r="2022" s="2" customFormat="1" ht="15" hidden="1" spans="1:15">
      <c r="A2022" s="177">
        <v>2019</v>
      </c>
      <c r="B2022" s="177" t="str">
        <f t="shared" si="62"/>
        <v>CS6E-R033-28-7</v>
      </c>
      <c r="C2022" s="177" t="str">
        <f t="shared" si="63"/>
        <v>CS6E-RS23-007-H-D</v>
      </c>
      <c r="D2022" s="177" t="s">
        <v>4132</v>
      </c>
      <c r="E2022" s="177" t="str">
        <f>VLOOKUP(H2022,通道基本信息!B:K,6,0)</f>
        <v>R</v>
      </c>
      <c r="F2022" s="177" t="str">
        <f>VLOOKUP(H2022,通道基本信息!B:K,5,0)</f>
        <v>S23</v>
      </c>
      <c r="G2022" s="177" t="str">
        <f>VLOOKUP(H2022,通道基本信息!B:K,8,0)</f>
        <v>H</v>
      </c>
      <c r="H2022" s="177" t="s">
        <v>4120</v>
      </c>
      <c r="I2022" s="177">
        <v>7</v>
      </c>
      <c r="J2022" s="177">
        <v>1.25</v>
      </c>
      <c r="K2022" s="177">
        <v>14072.5</v>
      </c>
      <c r="L2022" s="177">
        <v>14073.75</v>
      </c>
      <c r="M2022" s="177"/>
      <c r="N2022" s="177" t="s">
        <v>4133</v>
      </c>
      <c r="O2022" s="2" t="str">
        <f>VLOOKUP(H2022,通道基本信息!B:L,3,FALSE)</f>
        <v>CS6E</v>
      </c>
    </row>
    <row r="2023" s="2" customFormat="1" ht="15" hidden="1" spans="1:15">
      <c r="A2023" s="177">
        <v>2020</v>
      </c>
      <c r="B2023" s="177" t="str">
        <f t="shared" si="62"/>
        <v>CS6E-R033-28-8</v>
      </c>
      <c r="C2023" s="177" t="str">
        <f t="shared" si="63"/>
        <v>CS6E-RS23-008-H-D</v>
      </c>
      <c r="D2023" s="177" t="s">
        <v>4134</v>
      </c>
      <c r="E2023" s="177" t="str">
        <f>VLOOKUP(H2023,通道基本信息!B:K,6,0)</f>
        <v>R</v>
      </c>
      <c r="F2023" s="177" t="str">
        <f>VLOOKUP(H2023,通道基本信息!B:K,5,0)</f>
        <v>S23</v>
      </c>
      <c r="G2023" s="177" t="str">
        <f>VLOOKUP(H2023,通道基本信息!B:K,8,0)</f>
        <v>H</v>
      </c>
      <c r="H2023" s="177" t="s">
        <v>4120</v>
      </c>
      <c r="I2023" s="177">
        <v>8</v>
      </c>
      <c r="J2023" s="177">
        <v>1.25</v>
      </c>
      <c r="K2023" s="177">
        <v>14073.75</v>
      </c>
      <c r="L2023" s="177">
        <v>14075</v>
      </c>
      <c r="M2023" s="177"/>
      <c r="N2023" s="177" t="s">
        <v>4135</v>
      </c>
      <c r="O2023" s="2" t="str">
        <f>VLOOKUP(H2023,通道基本信息!B:L,3,FALSE)</f>
        <v>CS6E</v>
      </c>
    </row>
    <row r="2024" s="2" customFormat="1" ht="15" hidden="1" spans="1:15">
      <c r="A2024" s="177">
        <v>2021</v>
      </c>
      <c r="B2024" s="177" t="str">
        <f t="shared" si="62"/>
        <v>CS6E-R033-28-9</v>
      </c>
      <c r="C2024" s="177" t="str">
        <f t="shared" si="63"/>
        <v>CS6E-RS23-009-H-D</v>
      </c>
      <c r="D2024" s="177" t="s">
        <v>4136</v>
      </c>
      <c r="E2024" s="177" t="str">
        <f>VLOOKUP(H2024,通道基本信息!B:K,6,0)</f>
        <v>R</v>
      </c>
      <c r="F2024" s="177" t="str">
        <f>VLOOKUP(H2024,通道基本信息!B:K,5,0)</f>
        <v>S23</v>
      </c>
      <c r="G2024" s="177" t="str">
        <f>VLOOKUP(H2024,通道基本信息!B:K,8,0)</f>
        <v>H</v>
      </c>
      <c r="H2024" s="177" t="s">
        <v>4120</v>
      </c>
      <c r="I2024" s="177">
        <v>9</v>
      </c>
      <c r="J2024" s="177">
        <v>1.25</v>
      </c>
      <c r="K2024" s="177">
        <v>14075</v>
      </c>
      <c r="L2024" s="177">
        <v>14076.25</v>
      </c>
      <c r="M2024" s="177"/>
      <c r="N2024" s="177" t="s">
        <v>4137</v>
      </c>
      <c r="O2024" s="2" t="str">
        <f>VLOOKUP(H2024,通道基本信息!B:L,3,FALSE)</f>
        <v>CS6E</v>
      </c>
    </row>
    <row r="2025" s="2" customFormat="1" ht="15" hidden="1" spans="1:15">
      <c r="A2025" s="177">
        <v>2022</v>
      </c>
      <c r="B2025" s="177" t="str">
        <f t="shared" si="62"/>
        <v>CS6E-R033-28-10</v>
      </c>
      <c r="C2025" s="177" t="str">
        <f t="shared" si="63"/>
        <v>CS6E-RS23-010-H-D</v>
      </c>
      <c r="D2025" s="177" t="s">
        <v>4138</v>
      </c>
      <c r="E2025" s="177" t="str">
        <f>VLOOKUP(H2025,通道基本信息!B:K,6,0)</f>
        <v>R</v>
      </c>
      <c r="F2025" s="177" t="str">
        <f>VLOOKUP(H2025,通道基本信息!B:K,5,0)</f>
        <v>S23</v>
      </c>
      <c r="G2025" s="177" t="str">
        <f>VLOOKUP(H2025,通道基本信息!B:K,8,0)</f>
        <v>H</v>
      </c>
      <c r="H2025" s="177" t="s">
        <v>4120</v>
      </c>
      <c r="I2025" s="177">
        <v>10</v>
      </c>
      <c r="J2025" s="177">
        <v>1.25</v>
      </c>
      <c r="K2025" s="177">
        <v>14076.25</v>
      </c>
      <c r="L2025" s="177">
        <v>14077.5</v>
      </c>
      <c r="M2025" s="177"/>
      <c r="N2025" s="177" t="s">
        <v>4139</v>
      </c>
      <c r="O2025" s="2" t="str">
        <f>VLOOKUP(H2025,通道基本信息!B:L,3,FALSE)</f>
        <v>CS6E</v>
      </c>
    </row>
    <row r="2026" s="2" customFormat="1" ht="15" hidden="1" spans="1:15">
      <c r="A2026" s="177">
        <v>2023</v>
      </c>
      <c r="B2026" s="177" t="str">
        <f t="shared" si="62"/>
        <v>CS6E-R033-28-11</v>
      </c>
      <c r="C2026" s="177" t="str">
        <f t="shared" si="63"/>
        <v>CS6E-RS23-011-H-D</v>
      </c>
      <c r="D2026" s="177" t="s">
        <v>4140</v>
      </c>
      <c r="E2026" s="177" t="str">
        <f>VLOOKUP(H2026,通道基本信息!B:K,6,0)</f>
        <v>R</v>
      </c>
      <c r="F2026" s="177" t="str">
        <f>VLOOKUP(H2026,通道基本信息!B:K,5,0)</f>
        <v>S23</v>
      </c>
      <c r="G2026" s="177" t="str">
        <f>VLOOKUP(H2026,通道基本信息!B:K,8,0)</f>
        <v>H</v>
      </c>
      <c r="H2026" s="177" t="s">
        <v>4120</v>
      </c>
      <c r="I2026" s="177">
        <v>11</v>
      </c>
      <c r="J2026" s="177">
        <v>1.25</v>
      </c>
      <c r="K2026" s="177">
        <v>14077.5</v>
      </c>
      <c r="L2026" s="177">
        <v>14078.75</v>
      </c>
      <c r="M2026" s="177"/>
      <c r="N2026" s="177" t="s">
        <v>4141</v>
      </c>
      <c r="O2026" s="2" t="str">
        <f>VLOOKUP(H2026,通道基本信息!B:L,3,FALSE)</f>
        <v>CS6E</v>
      </c>
    </row>
    <row r="2027" s="2" customFormat="1" ht="15" hidden="1" spans="1:15">
      <c r="A2027" s="177">
        <v>2024</v>
      </c>
      <c r="B2027" s="177" t="str">
        <f t="shared" si="62"/>
        <v>CS6E-R033-28-12</v>
      </c>
      <c r="C2027" s="177" t="str">
        <f t="shared" si="63"/>
        <v>CS6E-RS23-012-H-D</v>
      </c>
      <c r="D2027" s="177" t="s">
        <v>4142</v>
      </c>
      <c r="E2027" s="177" t="str">
        <f>VLOOKUP(H2027,通道基本信息!B:K,6,0)</f>
        <v>R</v>
      </c>
      <c r="F2027" s="177" t="str">
        <f>VLOOKUP(H2027,通道基本信息!B:K,5,0)</f>
        <v>S23</v>
      </c>
      <c r="G2027" s="177" t="str">
        <f>VLOOKUP(H2027,通道基本信息!B:K,8,0)</f>
        <v>H</v>
      </c>
      <c r="H2027" s="177" t="s">
        <v>4120</v>
      </c>
      <c r="I2027" s="177">
        <v>12</v>
      </c>
      <c r="J2027" s="177">
        <v>1.25</v>
      </c>
      <c r="K2027" s="177">
        <v>14078.75</v>
      </c>
      <c r="L2027" s="177">
        <v>14080</v>
      </c>
      <c r="M2027" s="177"/>
      <c r="N2027" s="177" t="s">
        <v>4143</v>
      </c>
      <c r="O2027" s="2" t="str">
        <f>VLOOKUP(H2027,通道基本信息!B:L,3,FALSE)</f>
        <v>CS6E</v>
      </c>
    </row>
    <row r="2028" s="2" customFormat="1" ht="15" hidden="1" spans="1:15">
      <c r="A2028" s="177">
        <v>2025</v>
      </c>
      <c r="B2028" s="177" t="str">
        <f t="shared" si="62"/>
        <v>CS6E-R033-28-13</v>
      </c>
      <c r="C2028" s="177" t="str">
        <f t="shared" si="63"/>
        <v>CS6E-RS23-013-H-D</v>
      </c>
      <c r="D2028" s="177" t="s">
        <v>4144</v>
      </c>
      <c r="E2028" s="177" t="str">
        <f>VLOOKUP(H2028,通道基本信息!B:K,6,0)</f>
        <v>R</v>
      </c>
      <c r="F2028" s="177" t="str">
        <f>VLOOKUP(H2028,通道基本信息!B:K,5,0)</f>
        <v>S23</v>
      </c>
      <c r="G2028" s="177" t="str">
        <f>VLOOKUP(H2028,通道基本信息!B:K,8,0)</f>
        <v>H</v>
      </c>
      <c r="H2028" s="177" t="s">
        <v>4120</v>
      </c>
      <c r="I2028" s="177">
        <v>13</v>
      </c>
      <c r="J2028" s="177">
        <v>1.25</v>
      </c>
      <c r="K2028" s="177">
        <v>14080</v>
      </c>
      <c r="L2028" s="177">
        <v>14081.25</v>
      </c>
      <c r="M2028" s="177"/>
      <c r="N2028" s="177" t="s">
        <v>4145</v>
      </c>
      <c r="O2028" s="2" t="str">
        <f>VLOOKUP(H2028,通道基本信息!B:L,3,FALSE)</f>
        <v>CS6E</v>
      </c>
    </row>
    <row r="2029" s="2" customFormat="1" ht="15" hidden="1" spans="1:15">
      <c r="A2029" s="177">
        <v>2026</v>
      </c>
      <c r="B2029" s="177" t="str">
        <f t="shared" si="62"/>
        <v>CS6E-R033-28-14</v>
      </c>
      <c r="C2029" s="177" t="str">
        <f t="shared" si="63"/>
        <v>CS6E-RS23-014-H-D</v>
      </c>
      <c r="D2029" s="177" t="s">
        <v>4146</v>
      </c>
      <c r="E2029" s="177" t="str">
        <f>VLOOKUP(H2029,通道基本信息!B:K,6,0)</f>
        <v>R</v>
      </c>
      <c r="F2029" s="177" t="str">
        <f>VLOOKUP(H2029,通道基本信息!B:K,5,0)</f>
        <v>S23</v>
      </c>
      <c r="G2029" s="177" t="str">
        <f>VLOOKUP(H2029,通道基本信息!B:K,8,0)</f>
        <v>H</v>
      </c>
      <c r="H2029" s="177" t="s">
        <v>4120</v>
      </c>
      <c r="I2029" s="177">
        <v>14</v>
      </c>
      <c r="J2029" s="177">
        <v>1.25</v>
      </c>
      <c r="K2029" s="177">
        <v>14081.25</v>
      </c>
      <c r="L2029" s="177">
        <v>14082.5</v>
      </c>
      <c r="M2029" s="177"/>
      <c r="N2029" s="177" t="s">
        <v>4147</v>
      </c>
      <c r="O2029" s="2" t="str">
        <f>VLOOKUP(H2029,通道基本信息!B:L,3,FALSE)</f>
        <v>CS6E</v>
      </c>
    </row>
    <row r="2030" s="2" customFormat="1" ht="15" hidden="1" spans="1:15">
      <c r="A2030" s="177">
        <v>2027</v>
      </c>
      <c r="B2030" s="177" t="str">
        <f t="shared" si="62"/>
        <v>CS6E-R033-28-15</v>
      </c>
      <c r="C2030" s="177" t="str">
        <f t="shared" si="63"/>
        <v>CS6E-RS23-015-H-D</v>
      </c>
      <c r="D2030" s="177" t="s">
        <v>4148</v>
      </c>
      <c r="E2030" s="177" t="str">
        <f>VLOOKUP(H2030,通道基本信息!B:K,6,0)</f>
        <v>R</v>
      </c>
      <c r="F2030" s="177" t="str">
        <f>VLOOKUP(H2030,通道基本信息!B:K,5,0)</f>
        <v>S23</v>
      </c>
      <c r="G2030" s="177" t="str">
        <f>VLOOKUP(H2030,通道基本信息!B:K,8,0)</f>
        <v>H</v>
      </c>
      <c r="H2030" s="177" t="s">
        <v>4120</v>
      </c>
      <c r="I2030" s="177">
        <v>15</v>
      </c>
      <c r="J2030" s="177">
        <v>1.25</v>
      </c>
      <c r="K2030" s="177">
        <v>14082.5</v>
      </c>
      <c r="L2030" s="177">
        <v>14083.75</v>
      </c>
      <c r="M2030" s="177"/>
      <c r="N2030" s="177" t="s">
        <v>4149</v>
      </c>
      <c r="O2030" s="2" t="str">
        <f>VLOOKUP(H2030,通道基本信息!B:L,3,FALSE)</f>
        <v>CS6E</v>
      </c>
    </row>
    <row r="2031" s="2" customFormat="1" ht="15" hidden="1" spans="1:15">
      <c r="A2031" s="177">
        <v>2028</v>
      </c>
      <c r="B2031" s="177" t="str">
        <f t="shared" si="62"/>
        <v>CS6E-R033-28-16</v>
      </c>
      <c r="C2031" s="177" t="str">
        <f t="shared" si="63"/>
        <v>CS6E-RS23-016-H-D</v>
      </c>
      <c r="D2031" s="177" t="s">
        <v>4150</v>
      </c>
      <c r="E2031" s="177" t="str">
        <f>VLOOKUP(H2031,通道基本信息!B:K,6,0)</f>
        <v>R</v>
      </c>
      <c r="F2031" s="177" t="str">
        <f>VLOOKUP(H2031,通道基本信息!B:K,5,0)</f>
        <v>S23</v>
      </c>
      <c r="G2031" s="177" t="str">
        <f>VLOOKUP(H2031,通道基本信息!B:K,8,0)</f>
        <v>H</v>
      </c>
      <c r="H2031" s="177" t="s">
        <v>4120</v>
      </c>
      <c r="I2031" s="177">
        <v>16</v>
      </c>
      <c r="J2031" s="177">
        <v>1.25</v>
      </c>
      <c r="K2031" s="177">
        <v>14083.75</v>
      </c>
      <c r="L2031" s="177">
        <v>14085</v>
      </c>
      <c r="M2031" s="177"/>
      <c r="N2031" s="177" t="s">
        <v>4151</v>
      </c>
      <c r="O2031" s="2" t="str">
        <f>VLOOKUP(H2031,通道基本信息!B:L,3,FALSE)</f>
        <v>CS6E</v>
      </c>
    </row>
    <row r="2032" s="2" customFormat="1" ht="15" hidden="1" spans="1:15">
      <c r="A2032" s="177">
        <v>2029</v>
      </c>
      <c r="B2032" s="177" t="str">
        <f t="shared" si="62"/>
        <v>CS6E-R033-28-17</v>
      </c>
      <c r="C2032" s="177" t="str">
        <f t="shared" si="63"/>
        <v>CS6E-RS23-017-H-D</v>
      </c>
      <c r="D2032" s="177" t="s">
        <v>4152</v>
      </c>
      <c r="E2032" s="177" t="str">
        <f>VLOOKUP(H2032,通道基本信息!B:K,6,0)</f>
        <v>R</v>
      </c>
      <c r="F2032" s="177" t="str">
        <f>VLOOKUP(H2032,通道基本信息!B:K,5,0)</f>
        <v>S23</v>
      </c>
      <c r="G2032" s="177" t="str">
        <f>VLOOKUP(H2032,通道基本信息!B:K,8,0)</f>
        <v>H</v>
      </c>
      <c r="H2032" s="177" t="s">
        <v>4120</v>
      </c>
      <c r="I2032" s="177">
        <v>17</v>
      </c>
      <c r="J2032" s="177">
        <v>1.25</v>
      </c>
      <c r="K2032" s="177">
        <v>14085</v>
      </c>
      <c r="L2032" s="177">
        <v>14086.25</v>
      </c>
      <c r="M2032" s="177"/>
      <c r="N2032" s="177" t="s">
        <v>4153</v>
      </c>
      <c r="O2032" s="2" t="str">
        <f>VLOOKUP(H2032,通道基本信息!B:L,3,FALSE)</f>
        <v>CS6E</v>
      </c>
    </row>
    <row r="2033" s="2" customFormat="1" ht="15" hidden="1" spans="1:15">
      <c r="A2033" s="177">
        <v>2030</v>
      </c>
      <c r="B2033" s="177" t="str">
        <f t="shared" si="62"/>
        <v>CS6E-R033-28-18</v>
      </c>
      <c r="C2033" s="177" t="str">
        <f t="shared" si="63"/>
        <v>CS6E-RS23-018-H-D</v>
      </c>
      <c r="D2033" s="177" t="s">
        <v>4154</v>
      </c>
      <c r="E2033" s="177" t="str">
        <f>VLOOKUP(H2033,通道基本信息!B:K,6,0)</f>
        <v>R</v>
      </c>
      <c r="F2033" s="177" t="str">
        <f>VLOOKUP(H2033,通道基本信息!B:K,5,0)</f>
        <v>S23</v>
      </c>
      <c r="G2033" s="177" t="str">
        <f>VLOOKUP(H2033,通道基本信息!B:K,8,0)</f>
        <v>H</v>
      </c>
      <c r="H2033" s="177" t="s">
        <v>4120</v>
      </c>
      <c r="I2033" s="177">
        <v>18</v>
      </c>
      <c r="J2033" s="177">
        <v>1.25</v>
      </c>
      <c r="K2033" s="177">
        <v>14086.25</v>
      </c>
      <c r="L2033" s="177">
        <v>14087.5</v>
      </c>
      <c r="M2033" s="177"/>
      <c r="N2033" s="177" t="s">
        <v>4155</v>
      </c>
      <c r="O2033" s="2" t="str">
        <f>VLOOKUP(H2033,通道基本信息!B:L,3,FALSE)</f>
        <v>CS6E</v>
      </c>
    </row>
    <row r="2034" s="2" customFormat="1" ht="15" hidden="1" spans="1:15">
      <c r="A2034" s="177">
        <v>2031</v>
      </c>
      <c r="B2034" s="177" t="str">
        <f t="shared" si="62"/>
        <v>CS6E-R033-28-19</v>
      </c>
      <c r="C2034" s="177" t="str">
        <f t="shared" si="63"/>
        <v>CS6E-RS23-019-H-D</v>
      </c>
      <c r="D2034" s="177" t="s">
        <v>4156</v>
      </c>
      <c r="E2034" s="177" t="str">
        <f>VLOOKUP(H2034,通道基本信息!B:K,6,0)</f>
        <v>R</v>
      </c>
      <c r="F2034" s="177" t="str">
        <f>VLOOKUP(H2034,通道基本信息!B:K,5,0)</f>
        <v>S23</v>
      </c>
      <c r="G2034" s="177" t="str">
        <f>VLOOKUP(H2034,通道基本信息!B:K,8,0)</f>
        <v>H</v>
      </c>
      <c r="H2034" s="177" t="s">
        <v>4120</v>
      </c>
      <c r="I2034" s="177">
        <v>19</v>
      </c>
      <c r="J2034" s="177">
        <v>1.25</v>
      </c>
      <c r="K2034" s="177">
        <v>14087.5</v>
      </c>
      <c r="L2034" s="177">
        <v>14088.75</v>
      </c>
      <c r="M2034" s="177"/>
      <c r="N2034" s="177" t="s">
        <v>4157</v>
      </c>
      <c r="O2034" s="2" t="str">
        <f>VLOOKUP(H2034,通道基本信息!B:L,3,FALSE)</f>
        <v>CS6E</v>
      </c>
    </row>
    <row r="2035" s="2" customFormat="1" ht="15" hidden="1" spans="1:15">
      <c r="A2035" s="177">
        <v>2032</v>
      </c>
      <c r="B2035" s="177" t="str">
        <f t="shared" si="62"/>
        <v>CS6E-R033-28-20</v>
      </c>
      <c r="C2035" s="177" t="str">
        <f t="shared" si="63"/>
        <v>CS6E-RS23-020-H-D</v>
      </c>
      <c r="D2035" s="177" t="s">
        <v>4158</v>
      </c>
      <c r="E2035" s="177" t="str">
        <f>VLOOKUP(H2035,通道基本信息!B:K,6,0)</f>
        <v>R</v>
      </c>
      <c r="F2035" s="177" t="str">
        <f>VLOOKUP(H2035,通道基本信息!B:K,5,0)</f>
        <v>S23</v>
      </c>
      <c r="G2035" s="177" t="str">
        <f>VLOOKUP(H2035,通道基本信息!B:K,8,0)</f>
        <v>H</v>
      </c>
      <c r="H2035" s="177" t="s">
        <v>4120</v>
      </c>
      <c r="I2035" s="177">
        <v>20</v>
      </c>
      <c r="J2035" s="177">
        <v>1.25</v>
      </c>
      <c r="K2035" s="177">
        <v>14088.75</v>
      </c>
      <c r="L2035" s="177">
        <v>14090</v>
      </c>
      <c r="M2035" s="177"/>
      <c r="N2035" s="177" t="s">
        <v>4159</v>
      </c>
      <c r="O2035" s="2" t="str">
        <f>VLOOKUP(H2035,通道基本信息!B:L,3,FALSE)</f>
        <v>CS6E</v>
      </c>
    </row>
    <row r="2036" s="2" customFormat="1" ht="15" hidden="1" spans="1:15">
      <c r="A2036" s="177">
        <v>2033</v>
      </c>
      <c r="B2036" s="177" t="str">
        <f t="shared" si="62"/>
        <v>CS6E-R033-28-21</v>
      </c>
      <c r="C2036" s="177" t="str">
        <f t="shared" si="63"/>
        <v>CS6E-RS23-021-H-D</v>
      </c>
      <c r="D2036" s="177" t="s">
        <v>4160</v>
      </c>
      <c r="E2036" s="177" t="str">
        <f>VLOOKUP(H2036,通道基本信息!B:K,6,0)</f>
        <v>R</v>
      </c>
      <c r="F2036" s="177" t="str">
        <f>VLOOKUP(H2036,通道基本信息!B:K,5,0)</f>
        <v>S23</v>
      </c>
      <c r="G2036" s="177" t="str">
        <f>VLOOKUP(H2036,通道基本信息!B:K,8,0)</f>
        <v>H</v>
      </c>
      <c r="H2036" s="177" t="s">
        <v>4120</v>
      </c>
      <c r="I2036" s="177">
        <v>21</v>
      </c>
      <c r="J2036" s="177">
        <v>1.25</v>
      </c>
      <c r="K2036" s="177">
        <v>14090</v>
      </c>
      <c r="L2036" s="177">
        <v>14091.25</v>
      </c>
      <c r="M2036" s="177"/>
      <c r="N2036" s="177" t="s">
        <v>4161</v>
      </c>
      <c r="O2036" s="2" t="str">
        <f>VLOOKUP(H2036,通道基本信息!B:L,3,FALSE)</f>
        <v>CS6E</v>
      </c>
    </row>
    <row r="2037" s="2" customFormat="1" ht="15" hidden="1" spans="1:15">
      <c r="A2037" s="177">
        <v>2034</v>
      </c>
      <c r="B2037" s="177" t="str">
        <f t="shared" si="62"/>
        <v>CS6E-R033-28-22</v>
      </c>
      <c r="C2037" s="177" t="str">
        <f t="shared" si="63"/>
        <v>CS6E-RS23-022-H-D</v>
      </c>
      <c r="D2037" s="177" t="s">
        <v>4162</v>
      </c>
      <c r="E2037" s="177" t="str">
        <f>VLOOKUP(H2037,通道基本信息!B:K,6,0)</f>
        <v>R</v>
      </c>
      <c r="F2037" s="177" t="str">
        <f>VLOOKUP(H2037,通道基本信息!B:K,5,0)</f>
        <v>S23</v>
      </c>
      <c r="G2037" s="177" t="str">
        <f>VLOOKUP(H2037,通道基本信息!B:K,8,0)</f>
        <v>H</v>
      </c>
      <c r="H2037" s="177" t="s">
        <v>4120</v>
      </c>
      <c r="I2037" s="177">
        <v>22</v>
      </c>
      <c r="J2037" s="177">
        <v>1.25</v>
      </c>
      <c r="K2037" s="177">
        <v>14091.25</v>
      </c>
      <c r="L2037" s="177">
        <v>14092.5</v>
      </c>
      <c r="M2037" s="177"/>
      <c r="N2037" s="177" t="s">
        <v>4163</v>
      </c>
      <c r="O2037" s="2" t="str">
        <f>VLOOKUP(H2037,通道基本信息!B:L,3,FALSE)</f>
        <v>CS6E</v>
      </c>
    </row>
    <row r="2038" s="2" customFormat="1" ht="15" hidden="1" spans="1:15">
      <c r="A2038" s="177">
        <v>2035</v>
      </c>
      <c r="B2038" s="177" t="str">
        <f t="shared" si="62"/>
        <v>CS6E-R033-28-23</v>
      </c>
      <c r="C2038" s="177" t="str">
        <f t="shared" si="63"/>
        <v>CS6E-RS23-023-H-D</v>
      </c>
      <c r="D2038" s="177" t="s">
        <v>4164</v>
      </c>
      <c r="E2038" s="177" t="str">
        <f>VLOOKUP(H2038,通道基本信息!B:K,6,0)</f>
        <v>R</v>
      </c>
      <c r="F2038" s="177" t="str">
        <f>VLOOKUP(H2038,通道基本信息!B:K,5,0)</f>
        <v>S23</v>
      </c>
      <c r="G2038" s="177" t="str">
        <f>VLOOKUP(H2038,通道基本信息!B:K,8,0)</f>
        <v>H</v>
      </c>
      <c r="H2038" s="177" t="s">
        <v>4120</v>
      </c>
      <c r="I2038" s="177">
        <v>23</v>
      </c>
      <c r="J2038" s="177">
        <v>1.25</v>
      </c>
      <c r="K2038" s="177">
        <v>14092.5</v>
      </c>
      <c r="L2038" s="177">
        <v>14093.75</v>
      </c>
      <c r="M2038" s="177"/>
      <c r="N2038" s="177" t="s">
        <v>4165</v>
      </c>
      <c r="O2038" s="2" t="str">
        <f>VLOOKUP(H2038,通道基本信息!B:L,3,FALSE)</f>
        <v>CS6E</v>
      </c>
    </row>
    <row r="2039" s="2" customFormat="1" ht="15" hidden="1" spans="1:15">
      <c r="A2039" s="177">
        <v>2036</v>
      </c>
      <c r="B2039" s="177" t="str">
        <f t="shared" si="62"/>
        <v>CS6E-R033-28-24</v>
      </c>
      <c r="C2039" s="177" t="str">
        <f t="shared" si="63"/>
        <v>CS6E-RS23-024-H-D</v>
      </c>
      <c r="D2039" s="177" t="s">
        <v>4166</v>
      </c>
      <c r="E2039" s="177" t="str">
        <f>VLOOKUP(H2039,通道基本信息!B:K,6,0)</f>
        <v>R</v>
      </c>
      <c r="F2039" s="177" t="str">
        <f>VLOOKUP(H2039,通道基本信息!B:K,5,0)</f>
        <v>S23</v>
      </c>
      <c r="G2039" s="177" t="str">
        <f>VLOOKUP(H2039,通道基本信息!B:K,8,0)</f>
        <v>H</v>
      </c>
      <c r="H2039" s="177" t="s">
        <v>4120</v>
      </c>
      <c r="I2039" s="177">
        <v>24</v>
      </c>
      <c r="J2039" s="177">
        <v>1.25</v>
      </c>
      <c r="K2039" s="177">
        <v>14093.75</v>
      </c>
      <c r="L2039" s="177">
        <v>14095</v>
      </c>
      <c r="M2039" s="177"/>
      <c r="N2039" s="177" t="s">
        <v>4167</v>
      </c>
      <c r="O2039" s="2" t="str">
        <f>VLOOKUP(H2039,通道基本信息!B:L,3,FALSE)</f>
        <v>CS6E</v>
      </c>
    </row>
    <row r="2040" s="2" customFormat="1" ht="15" hidden="1" spans="1:15">
      <c r="A2040" s="177">
        <v>2037</v>
      </c>
      <c r="B2040" s="177" t="str">
        <f t="shared" si="62"/>
        <v>CS6E-R033-28-25</v>
      </c>
      <c r="C2040" s="177" t="str">
        <f t="shared" si="63"/>
        <v>CS6E-RS23-025-H-D</v>
      </c>
      <c r="D2040" s="177" t="s">
        <v>4168</v>
      </c>
      <c r="E2040" s="177" t="str">
        <f>VLOOKUP(H2040,通道基本信息!B:K,6,0)</f>
        <v>R</v>
      </c>
      <c r="F2040" s="177" t="str">
        <f>VLOOKUP(H2040,通道基本信息!B:K,5,0)</f>
        <v>S23</v>
      </c>
      <c r="G2040" s="177" t="str">
        <f>VLOOKUP(H2040,通道基本信息!B:K,8,0)</f>
        <v>H</v>
      </c>
      <c r="H2040" s="177" t="s">
        <v>4120</v>
      </c>
      <c r="I2040" s="177">
        <v>25</v>
      </c>
      <c r="J2040" s="177">
        <v>1.25</v>
      </c>
      <c r="K2040" s="177">
        <v>14095</v>
      </c>
      <c r="L2040" s="177">
        <v>14096.25</v>
      </c>
      <c r="M2040" s="177"/>
      <c r="N2040" s="177" t="s">
        <v>4169</v>
      </c>
      <c r="O2040" s="2" t="str">
        <f>VLOOKUP(H2040,通道基本信息!B:L,3,FALSE)</f>
        <v>CS6E</v>
      </c>
    </row>
    <row r="2041" s="2" customFormat="1" ht="15" hidden="1" spans="1:15">
      <c r="A2041" s="177">
        <v>2038</v>
      </c>
      <c r="B2041" s="177" t="str">
        <f t="shared" si="62"/>
        <v>CS6E-R033-28-26</v>
      </c>
      <c r="C2041" s="177" t="str">
        <f t="shared" si="63"/>
        <v>CS6E-RS23-026-H-D</v>
      </c>
      <c r="D2041" s="177" t="s">
        <v>4170</v>
      </c>
      <c r="E2041" s="177" t="str">
        <f>VLOOKUP(H2041,通道基本信息!B:K,6,0)</f>
        <v>R</v>
      </c>
      <c r="F2041" s="177" t="str">
        <f>VLOOKUP(H2041,通道基本信息!B:K,5,0)</f>
        <v>S23</v>
      </c>
      <c r="G2041" s="177" t="str">
        <f>VLOOKUP(H2041,通道基本信息!B:K,8,0)</f>
        <v>H</v>
      </c>
      <c r="H2041" s="177" t="s">
        <v>4120</v>
      </c>
      <c r="I2041" s="177">
        <v>26</v>
      </c>
      <c r="J2041" s="177">
        <v>1.25</v>
      </c>
      <c r="K2041" s="177">
        <v>14096.25</v>
      </c>
      <c r="L2041" s="177">
        <v>14097.5</v>
      </c>
      <c r="M2041" s="177"/>
      <c r="N2041" s="177" t="s">
        <v>4171</v>
      </c>
      <c r="O2041" s="2" t="str">
        <f>VLOOKUP(H2041,通道基本信息!B:L,3,FALSE)</f>
        <v>CS6E</v>
      </c>
    </row>
    <row r="2042" s="2" customFormat="1" ht="15" hidden="1" spans="1:15">
      <c r="A2042" s="177">
        <v>2039</v>
      </c>
      <c r="B2042" s="177" t="str">
        <f t="shared" si="62"/>
        <v>CS6E-R033-28-27</v>
      </c>
      <c r="C2042" s="177" t="str">
        <f t="shared" si="63"/>
        <v>CS6E-RS23-027-H-D</v>
      </c>
      <c r="D2042" s="177" t="s">
        <v>4172</v>
      </c>
      <c r="E2042" s="177" t="str">
        <f>VLOOKUP(H2042,通道基本信息!B:K,6,0)</f>
        <v>R</v>
      </c>
      <c r="F2042" s="177" t="str">
        <f>VLOOKUP(H2042,通道基本信息!B:K,5,0)</f>
        <v>S23</v>
      </c>
      <c r="G2042" s="177" t="str">
        <f>VLOOKUP(H2042,通道基本信息!B:K,8,0)</f>
        <v>H</v>
      </c>
      <c r="H2042" s="177" t="s">
        <v>4120</v>
      </c>
      <c r="I2042" s="177">
        <v>27</v>
      </c>
      <c r="J2042" s="177">
        <v>1.25</v>
      </c>
      <c r="K2042" s="177">
        <v>14097.5</v>
      </c>
      <c r="L2042" s="177">
        <v>14098.75</v>
      </c>
      <c r="M2042" s="177"/>
      <c r="N2042" s="177" t="s">
        <v>4173</v>
      </c>
      <c r="O2042" s="2" t="str">
        <f>VLOOKUP(H2042,通道基本信息!B:L,3,FALSE)</f>
        <v>CS6E</v>
      </c>
    </row>
    <row r="2043" s="2" customFormat="1" ht="15" hidden="1" spans="1:15">
      <c r="A2043" s="177">
        <v>2040</v>
      </c>
      <c r="B2043" s="177" t="str">
        <f t="shared" si="62"/>
        <v>CS6E-R033-28-28</v>
      </c>
      <c r="C2043" s="177" t="str">
        <f t="shared" si="63"/>
        <v>CS6E-RS23-028-H-D</v>
      </c>
      <c r="D2043" s="177" t="s">
        <v>4174</v>
      </c>
      <c r="E2043" s="177" t="str">
        <f>VLOOKUP(H2043,通道基本信息!B:K,6,0)</f>
        <v>R</v>
      </c>
      <c r="F2043" s="177" t="str">
        <f>VLOOKUP(H2043,通道基本信息!B:K,5,0)</f>
        <v>S23</v>
      </c>
      <c r="G2043" s="177" t="str">
        <f>VLOOKUP(H2043,通道基本信息!B:K,8,0)</f>
        <v>H</v>
      </c>
      <c r="H2043" s="177" t="s">
        <v>4120</v>
      </c>
      <c r="I2043" s="177">
        <v>28</v>
      </c>
      <c r="J2043" s="177">
        <v>1.25</v>
      </c>
      <c r="K2043" s="177">
        <v>14098.75</v>
      </c>
      <c r="L2043" s="177">
        <v>14100</v>
      </c>
      <c r="M2043" s="177"/>
      <c r="N2043" s="177" t="s">
        <v>4175</v>
      </c>
      <c r="O2043" s="2" t="str">
        <f>VLOOKUP(H2043,通道基本信息!B:L,3,FALSE)</f>
        <v>CS6E</v>
      </c>
    </row>
    <row r="2044" s="2" customFormat="1" ht="15" hidden="1" spans="1:15">
      <c r="A2044" s="177">
        <v>2041</v>
      </c>
      <c r="B2044" s="177" t="str">
        <f t="shared" si="62"/>
        <v>CS6E-R034-1-1</v>
      </c>
      <c r="C2044" s="177" t="str">
        <f t="shared" si="63"/>
        <v>CS6E-RS24-001-H-A</v>
      </c>
      <c r="D2044" s="177" t="s">
        <v>4176</v>
      </c>
      <c r="E2044" s="177" t="str">
        <f>VLOOKUP(H2044,通道基本信息!B:K,6,0)</f>
        <v>R</v>
      </c>
      <c r="F2044" s="177" t="str">
        <f>VLOOKUP(H2044,通道基本信息!B:K,5,0)</f>
        <v>S24</v>
      </c>
      <c r="G2044" s="177" t="str">
        <f>VLOOKUP(H2044,通道基本信息!B:K,8,0)</f>
        <v>H</v>
      </c>
      <c r="H2044" s="177" t="s">
        <v>4177</v>
      </c>
      <c r="I2044" s="177">
        <v>1</v>
      </c>
      <c r="J2044" s="177">
        <v>50</v>
      </c>
      <c r="K2044" s="177">
        <v>14140</v>
      </c>
      <c r="L2044" s="177">
        <v>14190</v>
      </c>
      <c r="M2044" s="177"/>
      <c r="N2044" s="177" t="s">
        <v>4178</v>
      </c>
      <c r="O2044" s="2" t="str">
        <f>VLOOKUP(H2044,通道基本信息!B:L,3,FALSE)</f>
        <v>CS6E</v>
      </c>
    </row>
    <row r="2045" s="2" customFormat="1" ht="15" hidden="1" spans="1:15">
      <c r="A2045" s="177">
        <v>2042</v>
      </c>
      <c r="B2045" s="177" t="str">
        <f t="shared" si="62"/>
        <v>CS6E-R035-40-1</v>
      </c>
      <c r="C2045" s="177" t="str">
        <f t="shared" si="63"/>
        <v>CS6E-RS24-001-H-D</v>
      </c>
      <c r="D2045" s="177" t="s">
        <v>4179</v>
      </c>
      <c r="E2045" s="177" t="str">
        <f>VLOOKUP(H2045,通道基本信息!B:K,6,0)</f>
        <v>R</v>
      </c>
      <c r="F2045" s="177" t="str">
        <f>VLOOKUP(H2045,通道基本信息!B:K,5,0)</f>
        <v>S24</v>
      </c>
      <c r="G2045" s="177" t="str">
        <f>VLOOKUP(H2045,通道基本信息!B:K,8,0)</f>
        <v>H</v>
      </c>
      <c r="H2045" s="177" t="s">
        <v>4180</v>
      </c>
      <c r="I2045" s="177">
        <v>1</v>
      </c>
      <c r="J2045" s="177">
        <v>1.25</v>
      </c>
      <c r="K2045" s="177">
        <v>14140</v>
      </c>
      <c r="L2045" s="177">
        <v>14141.25</v>
      </c>
      <c r="M2045" s="177"/>
      <c r="N2045" s="177" t="s">
        <v>4181</v>
      </c>
      <c r="O2045" s="2" t="str">
        <f>VLOOKUP(H2045,通道基本信息!B:L,3,FALSE)</f>
        <v>CS6E</v>
      </c>
    </row>
    <row r="2046" s="2" customFormat="1" ht="15" hidden="1" spans="1:15">
      <c r="A2046" s="177">
        <v>2043</v>
      </c>
      <c r="B2046" s="177" t="str">
        <f t="shared" si="62"/>
        <v>CS6E-R035-40-2</v>
      </c>
      <c r="C2046" s="177" t="str">
        <f t="shared" si="63"/>
        <v>CS6E-RS24-002-H-D</v>
      </c>
      <c r="D2046" s="177" t="s">
        <v>4182</v>
      </c>
      <c r="E2046" s="177" t="str">
        <f>VLOOKUP(H2046,通道基本信息!B:K,6,0)</f>
        <v>R</v>
      </c>
      <c r="F2046" s="177" t="str">
        <f>VLOOKUP(H2046,通道基本信息!B:K,5,0)</f>
        <v>S24</v>
      </c>
      <c r="G2046" s="177" t="str">
        <f>VLOOKUP(H2046,通道基本信息!B:K,8,0)</f>
        <v>H</v>
      </c>
      <c r="H2046" s="177" t="s">
        <v>4180</v>
      </c>
      <c r="I2046" s="177">
        <v>2</v>
      </c>
      <c r="J2046" s="177">
        <v>1.25</v>
      </c>
      <c r="K2046" s="177">
        <v>14141.25</v>
      </c>
      <c r="L2046" s="177">
        <v>14142.5</v>
      </c>
      <c r="M2046" s="177"/>
      <c r="N2046" s="177" t="s">
        <v>4183</v>
      </c>
      <c r="O2046" s="2" t="str">
        <f>VLOOKUP(H2046,通道基本信息!B:L,3,FALSE)</f>
        <v>CS6E</v>
      </c>
    </row>
    <row r="2047" s="2" customFormat="1" ht="15" hidden="1" spans="1:15">
      <c r="A2047" s="177">
        <v>2044</v>
      </c>
      <c r="B2047" s="177" t="str">
        <f t="shared" si="62"/>
        <v>CS6E-R035-40-3</v>
      </c>
      <c r="C2047" s="177" t="str">
        <f t="shared" si="63"/>
        <v>CS6E-RS24-003-H-D</v>
      </c>
      <c r="D2047" s="177" t="s">
        <v>4184</v>
      </c>
      <c r="E2047" s="177" t="str">
        <f>VLOOKUP(H2047,通道基本信息!B:K,6,0)</f>
        <v>R</v>
      </c>
      <c r="F2047" s="177" t="str">
        <f>VLOOKUP(H2047,通道基本信息!B:K,5,0)</f>
        <v>S24</v>
      </c>
      <c r="G2047" s="177" t="str">
        <f>VLOOKUP(H2047,通道基本信息!B:K,8,0)</f>
        <v>H</v>
      </c>
      <c r="H2047" s="177" t="s">
        <v>4180</v>
      </c>
      <c r="I2047" s="177">
        <v>3</v>
      </c>
      <c r="J2047" s="177">
        <v>1.25</v>
      </c>
      <c r="K2047" s="177">
        <v>14142.5</v>
      </c>
      <c r="L2047" s="177">
        <v>14143.75</v>
      </c>
      <c r="M2047" s="177"/>
      <c r="N2047" s="177" t="s">
        <v>4185</v>
      </c>
      <c r="O2047" s="2" t="str">
        <f>VLOOKUP(H2047,通道基本信息!B:L,3,FALSE)</f>
        <v>CS6E</v>
      </c>
    </row>
    <row r="2048" s="2" customFormat="1" ht="15" hidden="1" spans="1:15">
      <c r="A2048" s="177">
        <v>2045</v>
      </c>
      <c r="B2048" s="177" t="str">
        <f t="shared" si="62"/>
        <v>CS6E-R035-40-4</v>
      </c>
      <c r="C2048" s="177" t="str">
        <f t="shared" si="63"/>
        <v>CS6E-RS24-004-H-D</v>
      </c>
      <c r="D2048" s="177" t="s">
        <v>4186</v>
      </c>
      <c r="E2048" s="177" t="str">
        <f>VLOOKUP(H2048,通道基本信息!B:K,6,0)</f>
        <v>R</v>
      </c>
      <c r="F2048" s="177" t="str">
        <f>VLOOKUP(H2048,通道基本信息!B:K,5,0)</f>
        <v>S24</v>
      </c>
      <c r="G2048" s="177" t="str">
        <f>VLOOKUP(H2048,通道基本信息!B:K,8,0)</f>
        <v>H</v>
      </c>
      <c r="H2048" s="177" t="s">
        <v>4180</v>
      </c>
      <c r="I2048" s="177">
        <v>4</v>
      </c>
      <c r="J2048" s="177">
        <v>1.25</v>
      </c>
      <c r="K2048" s="177">
        <v>14143.75</v>
      </c>
      <c r="L2048" s="177">
        <v>14145</v>
      </c>
      <c r="M2048" s="177"/>
      <c r="N2048" s="177" t="s">
        <v>4187</v>
      </c>
      <c r="O2048" s="2" t="str">
        <f>VLOOKUP(H2048,通道基本信息!B:L,3,FALSE)</f>
        <v>CS6E</v>
      </c>
    </row>
    <row r="2049" s="2" customFormat="1" ht="15" hidden="1" spans="1:15">
      <c r="A2049" s="177">
        <v>2046</v>
      </c>
      <c r="B2049" s="177" t="str">
        <f t="shared" ref="B2049:B2112" si="64">H2049&amp;"-"&amp;I2049</f>
        <v>CS6E-R035-40-5</v>
      </c>
      <c r="C2049" s="177" t="str">
        <f t="shared" si="63"/>
        <v>CS6E-RS24-005-H-D</v>
      </c>
      <c r="D2049" s="177" t="s">
        <v>4188</v>
      </c>
      <c r="E2049" s="177" t="str">
        <f>VLOOKUP(H2049,通道基本信息!B:K,6,0)</f>
        <v>R</v>
      </c>
      <c r="F2049" s="177" t="str">
        <f>VLOOKUP(H2049,通道基本信息!B:K,5,0)</f>
        <v>S24</v>
      </c>
      <c r="G2049" s="177" t="str">
        <f>VLOOKUP(H2049,通道基本信息!B:K,8,0)</f>
        <v>H</v>
      </c>
      <c r="H2049" s="177" t="s">
        <v>4180</v>
      </c>
      <c r="I2049" s="177">
        <v>5</v>
      </c>
      <c r="J2049" s="177">
        <v>1.25</v>
      </c>
      <c r="K2049" s="177">
        <v>14145</v>
      </c>
      <c r="L2049" s="177">
        <v>14146.25</v>
      </c>
      <c r="M2049" s="177"/>
      <c r="N2049" s="177" t="s">
        <v>4189</v>
      </c>
      <c r="O2049" s="2" t="str">
        <f>VLOOKUP(H2049,通道基本信息!B:L,3,FALSE)</f>
        <v>CS6E</v>
      </c>
    </row>
    <row r="2050" s="2" customFormat="1" ht="15" hidden="1" spans="1:15">
      <c r="A2050" s="177">
        <v>2047</v>
      </c>
      <c r="B2050" s="177" t="str">
        <f t="shared" si="64"/>
        <v>CS6E-R035-40-6</v>
      </c>
      <c r="C2050" s="177" t="str">
        <f t="shared" si="63"/>
        <v>CS6E-RS24-006-H-D</v>
      </c>
      <c r="D2050" s="177" t="s">
        <v>4190</v>
      </c>
      <c r="E2050" s="177" t="str">
        <f>VLOOKUP(H2050,通道基本信息!B:K,6,0)</f>
        <v>R</v>
      </c>
      <c r="F2050" s="177" t="str">
        <f>VLOOKUP(H2050,通道基本信息!B:K,5,0)</f>
        <v>S24</v>
      </c>
      <c r="G2050" s="177" t="str">
        <f>VLOOKUP(H2050,通道基本信息!B:K,8,0)</f>
        <v>H</v>
      </c>
      <c r="H2050" s="177" t="s">
        <v>4180</v>
      </c>
      <c r="I2050" s="177">
        <v>6</v>
      </c>
      <c r="J2050" s="177">
        <v>1.25</v>
      </c>
      <c r="K2050" s="177">
        <v>14146.25</v>
      </c>
      <c r="L2050" s="177">
        <v>14147.5</v>
      </c>
      <c r="M2050" s="177"/>
      <c r="N2050" s="177" t="s">
        <v>4191</v>
      </c>
      <c r="O2050" s="2" t="str">
        <f>VLOOKUP(H2050,通道基本信息!B:L,3,FALSE)</f>
        <v>CS6E</v>
      </c>
    </row>
    <row r="2051" s="2" customFormat="1" ht="15" hidden="1" spans="1:15">
      <c r="A2051" s="177">
        <v>2048</v>
      </c>
      <c r="B2051" s="177" t="str">
        <f t="shared" si="64"/>
        <v>CS6E-R035-40-7</v>
      </c>
      <c r="C2051" s="177" t="str">
        <f t="shared" si="63"/>
        <v>CS6E-RS24-007-H-D</v>
      </c>
      <c r="D2051" s="177" t="s">
        <v>4192</v>
      </c>
      <c r="E2051" s="177" t="str">
        <f>VLOOKUP(H2051,通道基本信息!B:K,6,0)</f>
        <v>R</v>
      </c>
      <c r="F2051" s="177" t="str">
        <f>VLOOKUP(H2051,通道基本信息!B:K,5,0)</f>
        <v>S24</v>
      </c>
      <c r="G2051" s="177" t="str">
        <f>VLOOKUP(H2051,通道基本信息!B:K,8,0)</f>
        <v>H</v>
      </c>
      <c r="H2051" s="177" t="s">
        <v>4180</v>
      </c>
      <c r="I2051" s="177">
        <v>7</v>
      </c>
      <c r="J2051" s="177">
        <v>1.25</v>
      </c>
      <c r="K2051" s="177">
        <v>14147.5</v>
      </c>
      <c r="L2051" s="177">
        <v>14148.75</v>
      </c>
      <c r="M2051" s="177"/>
      <c r="N2051" s="177" t="s">
        <v>4193</v>
      </c>
      <c r="O2051" s="2" t="str">
        <f>VLOOKUP(H2051,通道基本信息!B:L,3,FALSE)</f>
        <v>CS6E</v>
      </c>
    </row>
    <row r="2052" s="2" customFormat="1" ht="15" hidden="1" spans="1:15">
      <c r="A2052" s="177">
        <v>2049</v>
      </c>
      <c r="B2052" s="177" t="str">
        <f t="shared" si="64"/>
        <v>CS6E-R035-40-8</v>
      </c>
      <c r="C2052" s="177" t="str">
        <f t="shared" ref="C2052:C2115" si="65">O2052&amp;"-"&amp;D2052</f>
        <v>CS6E-RS24-008-H-D</v>
      </c>
      <c r="D2052" s="177" t="s">
        <v>4194</v>
      </c>
      <c r="E2052" s="177" t="str">
        <f>VLOOKUP(H2052,通道基本信息!B:K,6,0)</f>
        <v>R</v>
      </c>
      <c r="F2052" s="177" t="str">
        <f>VLOOKUP(H2052,通道基本信息!B:K,5,0)</f>
        <v>S24</v>
      </c>
      <c r="G2052" s="177" t="str">
        <f>VLOOKUP(H2052,通道基本信息!B:K,8,0)</f>
        <v>H</v>
      </c>
      <c r="H2052" s="177" t="s">
        <v>4180</v>
      </c>
      <c r="I2052" s="177">
        <v>8</v>
      </c>
      <c r="J2052" s="177">
        <v>1.25</v>
      </c>
      <c r="K2052" s="177">
        <v>14148.75</v>
      </c>
      <c r="L2052" s="177">
        <v>14150</v>
      </c>
      <c r="M2052" s="177"/>
      <c r="N2052" s="177" t="s">
        <v>4195</v>
      </c>
      <c r="O2052" s="2" t="str">
        <f>VLOOKUP(H2052,通道基本信息!B:L,3,FALSE)</f>
        <v>CS6E</v>
      </c>
    </row>
    <row r="2053" s="2" customFormat="1" ht="15" hidden="1" spans="1:15">
      <c r="A2053" s="177">
        <v>2050</v>
      </c>
      <c r="B2053" s="177" t="str">
        <f t="shared" si="64"/>
        <v>CS6E-R035-40-9</v>
      </c>
      <c r="C2053" s="177" t="str">
        <f t="shared" si="65"/>
        <v>CS6E-RS24-009-H-D</v>
      </c>
      <c r="D2053" s="177" t="s">
        <v>4196</v>
      </c>
      <c r="E2053" s="177" t="str">
        <f>VLOOKUP(H2053,通道基本信息!B:K,6,0)</f>
        <v>R</v>
      </c>
      <c r="F2053" s="177" t="str">
        <f>VLOOKUP(H2053,通道基本信息!B:K,5,0)</f>
        <v>S24</v>
      </c>
      <c r="G2053" s="177" t="str">
        <f>VLOOKUP(H2053,通道基本信息!B:K,8,0)</f>
        <v>H</v>
      </c>
      <c r="H2053" s="177" t="s">
        <v>4180</v>
      </c>
      <c r="I2053" s="177">
        <v>9</v>
      </c>
      <c r="J2053" s="177">
        <v>1.25</v>
      </c>
      <c r="K2053" s="177">
        <v>14150</v>
      </c>
      <c r="L2053" s="177">
        <v>14151.25</v>
      </c>
      <c r="M2053" s="177"/>
      <c r="N2053" s="177" t="s">
        <v>4197</v>
      </c>
      <c r="O2053" s="2" t="str">
        <f>VLOOKUP(H2053,通道基本信息!B:L,3,FALSE)</f>
        <v>CS6E</v>
      </c>
    </row>
    <row r="2054" s="2" customFormat="1" ht="15" hidden="1" spans="1:15">
      <c r="A2054" s="177">
        <v>2051</v>
      </c>
      <c r="B2054" s="177" t="str">
        <f t="shared" si="64"/>
        <v>CS6E-R035-40-10</v>
      </c>
      <c r="C2054" s="177" t="str">
        <f t="shared" si="65"/>
        <v>CS6E-RS24-010-H-D</v>
      </c>
      <c r="D2054" s="177" t="s">
        <v>4198</v>
      </c>
      <c r="E2054" s="177" t="str">
        <f>VLOOKUP(H2054,通道基本信息!B:K,6,0)</f>
        <v>R</v>
      </c>
      <c r="F2054" s="177" t="str">
        <f>VLOOKUP(H2054,通道基本信息!B:K,5,0)</f>
        <v>S24</v>
      </c>
      <c r="G2054" s="177" t="str">
        <f>VLOOKUP(H2054,通道基本信息!B:K,8,0)</f>
        <v>H</v>
      </c>
      <c r="H2054" s="177" t="s">
        <v>4180</v>
      </c>
      <c r="I2054" s="177">
        <v>10</v>
      </c>
      <c r="J2054" s="177">
        <v>1.25</v>
      </c>
      <c r="K2054" s="177">
        <v>14151.25</v>
      </c>
      <c r="L2054" s="177">
        <v>14152.5</v>
      </c>
      <c r="M2054" s="177"/>
      <c r="N2054" s="177" t="s">
        <v>4199</v>
      </c>
      <c r="O2054" s="2" t="str">
        <f>VLOOKUP(H2054,通道基本信息!B:L,3,FALSE)</f>
        <v>CS6E</v>
      </c>
    </row>
    <row r="2055" s="2" customFormat="1" ht="15" hidden="1" spans="1:15">
      <c r="A2055" s="177">
        <v>2052</v>
      </c>
      <c r="B2055" s="177" t="str">
        <f t="shared" si="64"/>
        <v>CS6E-R035-40-11</v>
      </c>
      <c r="C2055" s="177" t="str">
        <f t="shared" si="65"/>
        <v>CS6E-RS24-011-H-D</v>
      </c>
      <c r="D2055" s="177" t="s">
        <v>4200</v>
      </c>
      <c r="E2055" s="177" t="str">
        <f>VLOOKUP(H2055,通道基本信息!B:K,6,0)</f>
        <v>R</v>
      </c>
      <c r="F2055" s="177" t="str">
        <f>VLOOKUP(H2055,通道基本信息!B:K,5,0)</f>
        <v>S24</v>
      </c>
      <c r="G2055" s="177" t="str">
        <f>VLOOKUP(H2055,通道基本信息!B:K,8,0)</f>
        <v>H</v>
      </c>
      <c r="H2055" s="177" t="s">
        <v>4180</v>
      </c>
      <c r="I2055" s="177">
        <v>11</v>
      </c>
      <c r="J2055" s="177">
        <v>1.25</v>
      </c>
      <c r="K2055" s="177">
        <v>14152.5</v>
      </c>
      <c r="L2055" s="177">
        <v>14153.75</v>
      </c>
      <c r="M2055" s="177"/>
      <c r="N2055" s="177" t="s">
        <v>4201</v>
      </c>
      <c r="O2055" s="2" t="str">
        <f>VLOOKUP(H2055,通道基本信息!B:L,3,FALSE)</f>
        <v>CS6E</v>
      </c>
    </row>
    <row r="2056" s="2" customFormat="1" ht="15" hidden="1" spans="1:15">
      <c r="A2056" s="177">
        <v>2053</v>
      </c>
      <c r="B2056" s="177" t="str">
        <f t="shared" si="64"/>
        <v>CS6E-R035-40-12</v>
      </c>
      <c r="C2056" s="177" t="str">
        <f t="shared" si="65"/>
        <v>CS6E-RS24-012-H-D</v>
      </c>
      <c r="D2056" s="177" t="s">
        <v>4202</v>
      </c>
      <c r="E2056" s="177" t="str">
        <f>VLOOKUP(H2056,通道基本信息!B:K,6,0)</f>
        <v>R</v>
      </c>
      <c r="F2056" s="177" t="str">
        <f>VLOOKUP(H2056,通道基本信息!B:K,5,0)</f>
        <v>S24</v>
      </c>
      <c r="G2056" s="177" t="str">
        <f>VLOOKUP(H2056,通道基本信息!B:K,8,0)</f>
        <v>H</v>
      </c>
      <c r="H2056" s="177" t="s">
        <v>4180</v>
      </c>
      <c r="I2056" s="177">
        <v>12</v>
      </c>
      <c r="J2056" s="177">
        <v>1.25</v>
      </c>
      <c r="K2056" s="177">
        <v>14153.75</v>
      </c>
      <c r="L2056" s="177">
        <v>14155</v>
      </c>
      <c r="M2056" s="177"/>
      <c r="N2056" s="177" t="s">
        <v>4203</v>
      </c>
      <c r="O2056" s="2" t="str">
        <f>VLOOKUP(H2056,通道基本信息!B:L,3,FALSE)</f>
        <v>CS6E</v>
      </c>
    </row>
    <row r="2057" s="2" customFormat="1" ht="15" hidden="1" spans="1:15">
      <c r="A2057" s="177">
        <v>2054</v>
      </c>
      <c r="B2057" s="177" t="str">
        <f t="shared" si="64"/>
        <v>CS6E-R035-40-13</v>
      </c>
      <c r="C2057" s="177" t="str">
        <f t="shared" si="65"/>
        <v>CS6E-RS24-013-H-D</v>
      </c>
      <c r="D2057" s="177" t="s">
        <v>4204</v>
      </c>
      <c r="E2057" s="177" t="str">
        <f>VLOOKUP(H2057,通道基本信息!B:K,6,0)</f>
        <v>R</v>
      </c>
      <c r="F2057" s="177" t="str">
        <f>VLOOKUP(H2057,通道基本信息!B:K,5,0)</f>
        <v>S24</v>
      </c>
      <c r="G2057" s="177" t="str">
        <f>VLOOKUP(H2057,通道基本信息!B:K,8,0)</f>
        <v>H</v>
      </c>
      <c r="H2057" s="177" t="s">
        <v>4180</v>
      </c>
      <c r="I2057" s="177">
        <v>13</v>
      </c>
      <c r="J2057" s="177">
        <v>1.25</v>
      </c>
      <c r="K2057" s="177">
        <v>14155</v>
      </c>
      <c r="L2057" s="177">
        <v>14156.25</v>
      </c>
      <c r="M2057" s="177"/>
      <c r="N2057" s="177" t="s">
        <v>4205</v>
      </c>
      <c r="O2057" s="2" t="str">
        <f>VLOOKUP(H2057,通道基本信息!B:L,3,FALSE)</f>
        <v>CS6E</v>
      </c>
    </row>
    <row r="2058" s="2" customFormat="1" ht="15" hidden="1" spans="1:15">
      <c r="A2058" s="177">
        <v>2055</v>
      </c>
      <c r="B2058" s="177" t="str">
        <f t="shared" si="64"/>
        <v>CS6E-R035-40-14</v>
      </c>
      <c r="C2058" s="177" t="str">
        <f t="shared" si="65"/>
        <v>CS6E-RS24-014-H-D</v>
      </c>
      <c r="D2058" s="177" t="s">
        <v>4206</v>
      </c>
      <c r="E2058" s="177" t="str">
        <f>VLOOKUP(H2058,通道基本信息!B:K,6,0)</f>
        <v>R</v>
      </c>
      <c r="F2058" s="177" t="str">
        <f>VLOOKUP(H2058,通道基本信息!B:K,5,0)</f>
        <v>S24</v>
      </c>
      <c r="G2058" s="177" t="str">
        <f>VLOOKUP(H2058,通道基本信息!B:K,8,0)</f>
        <v>H</v>
      </c>
      <c r="H2058" s="177" t="s">
        <v>4180</v>
      </c>
      <c r="I2058" s="177">
        <v>14</v>
      </c>
      <c r="J2058" s="177">
        <v>1.25</v>
      </c>
      <c r="K2058" s="177">
        <v>14156.25</v>
      </c>
      <c r="L2058" s="177">
        <v>14157.5</v>
      </c>
      <c r="M2058" s="177"/>
      <c r="N2058" s="177" t="s">
        <v>4207</v>
      </c>
      <c r="O2058" s="2" t="str">
        <f>VLOOKUP(H2058,通道基本信息!B:L,3,FALSE)</f>
        <v>CS6E</v>
      </c>
    </row>
    <row r="2059" s="2" customFormat="1" ht="15" hidden="1" spans="1:15">
      <c r="A2059" s="177">
        <v>2056</v>
      </c>
      <c r="B2059" s="177" t="str">
        <f t="shared" si="64"/>
        <v>CS6E-R035-40-15</v>
      </c>
      <c r="C2059" s="177" t="str">
        <f t="shared" si="65"/>
        <v>CS6E-RS24-015-H-D</v>
      </c>
      <c r="D2059" s="177" t="s">
        <v>4208</v>
      </c>
      <c r="E2059" s="177" t="str">
        <f>VLOOKUP(H2059,通道基本信息!B:K,6,0)</f>
        <v>R</v>
      </c>
      <c r="F2059" s="177" t="str">
        <f>VLOOKUP(H2059,通道基本信息!B:K,5,0)</f>
        <v>S24</v>
      </c>
      <c r="G2059" s="177" t="str">
        <f>VLOOKUP(H2059,通道基本信息!B:K,8,0)</f>
        <v>H</v>
      </c>
      <c r="H2059" s="177" t="s">
        <v>4180</v>
      </c>
      <c r="I2059" s="177">
        <v>15</v>
      </c>
      <c r="J2059" s="177">
        <v>1.25</v>
      </c>
      <c r="K2059" s="177">
        <v>14157.5</v>
      </c>
      <c r="L2059" s="177">
        <v>14158.75</v>
      </c>
      <c r="M2059" s="177"/>
      <c r="N2059" s="177" t="s">
        <v>4209</v>
      </c>
      <c r="O2059" s="2" t="str">
        <f>VLOOKUP(H2059,通道基本信息!B:L,3,FALSE)</f>
        <v>CS6E</v>
      </c>
    </row>
    <row r="2060" s="2" customFormat="1" ht="15" hidden="1" spans="1:15">
      <c r="A2060" s="177">
        <v>2057</v>
      </c>
      <c r="B2060" s="177" t="str">
        <f t="shared" si="64"/>
        <v>CS6E-R035-40-16</v>
      </c>
      <c r="C2060" s="177" t="str">
        <f t="shared" si="65"/>
        <v>CS6E-RS24-016-H-D</v>
      </c>
      <c r="D2060" s="177" t="s">
        <v>4210</v>
      </c>
      <c r="E2060" s="177" t="str">
        <f>VLOOKUP(H2060,通道基本信息!B:K,6,0)</f>
        <v>R</v>
      </c>
      <c r="F2060" s="177" t="str">
        <f>VLOOKUP(H2060,通道基本信息!B:K,5,0)</f>
        <v>S24</v>
      </c>
      <c r="G2060" s="177" t="str">
        <f>VLOOKUP(H2060,通道基本信息!B:K,8,0)</f>
        <v>H</v>
      </c>
      <c r="H2060" s="177" t="s">
        <v>4180</v>
      </c>
      <c r="I2060" s="177">
        <v>16</v>
      </c>
      <c r="J2060" s="177">
        <v>1.25</v>
      </c>
      <c r="K2060" s="177">
        <v>14158.75</v>
      </c>
      <c r="L2060" s="177">
        <v>14160</v>
      </c>
      <c r="M2060" s="177"/>
      <c r="N2060" s="177" t="s">
        <v>4211</v>
      </c>
      <c r="O2060" s="2" t="str">
        <f>VLOOKUP(H2060,通道基本信息!B:L,3,FALSE)</f>
        <v>CS6E</v>
      </c>
    </row>
    <row r="2061" s="2" customFormat="1" ht="15" hidden="1" spans="1:15">
      <c r="A2061" s="177">
        <v>2058</v>
      </c>
      <c r="B2061" s="177" t="str">
        <f t="shared" si="64"/>
        <v>CS6E-R035-40-17</v>
      </c>
      <c r="C2061" s="177" t="str">
        <f t="shared" si="65"/>
        <v>CS6E-RS24-017-H-D</v>
      </c>
      <c r="D2061" s="177" t="s">
        <v>4212</v>
      </c>
      <c r="E2061" s="177" t="str">
        <f>VLOOKUP(H2061,通道基本信息!B:K,6,0)</f>
        <v>R</v>
      </c>
      <c r="F2061" s="177" t="str">
        <f>VLOOKUP(H2061,通道基本信息!B:K,5,0)</f>
        <v>S24</v>
      </c>
      <c r="G2061" s="177" t="str">
        <f>VLOOKUP(H2061,通道基本信息!B:K,8,0)</f>
        <v>H</v>
      </c>
      <c r="H2061" s="177" t="s">
        <v>4180</v>
      </c>
      <c r="I2061" s="177">
        <v>17</v>
      </c>
      <c r="J2061" s="177">
        <v>1.25</v>
      </c>
      <c r="K2061" s="177">
        <v>14160</v>
      </c>
      <c r="L2061" s="177">
        <v>14161.25</v>
      </c>
      <c r="M2061" s="177"/>
      <c r="N2061" s="177" t="s">
        <v>4213</v>
      </c>
      <c r="O2061" s="2" t="str">
        <f>VLOOKUP(H2061,通道基本信息!B:L,3,FALSE)</f>
        <v>CS6E</v>
      </c>
    </row>
    <row r="2062" s="2" customFormat="1" ht="15" hidden="1" spans="1:15">
      <c r="A2062" s="177">
        <v>2059</v>
      </c>
      <c r="B2062" s="177" t="str">
        <f t="shared" si="64"/>
        <v>CS6E-R035-40-18</v>
      </c>
      <c r="C2062" s="177" t="str">
        <f t="shared" si="65"/>
        <v>CS6E-RS24-018-H-D</v>
      </c>
      <c r="D2062" s="177" t="s">
        <v>4214</v>
      </c>
      <c r="E2062" s="177" t="str">
        <f>VLOOKUP(H2062,通道基本信息!B:K,6,0)</f>
        <v>R</v>
      </c>
      <c r="F2062" s="177" t="str">
        <f>VLOOKUP(H2062,通道基本信息!B:K,5,0)</f>
        <v>S24</v>
      </c>
      <c r="G2062" s="177" t="str">
        <f>VLOOKUP(H2062,通道基本信息!B:K,8,0)</f>
        <v>H</v>
      </c>
      <c r="H2062" s="177" t="s">
        <v>4180</v>
      </c>
      <c r="I2062" s="177">
        <v>18</v>
      </c>
      <c r="J2062" s="177">
        <v>1.25</v>
      </c>
      <c r="K2062" s="177">
        <v>14161.25</v>
      </c>
      <c r="L2062" s="177">
        <v>14162.5</v>
      </c>
      <c r="M2062" s="177"/>
      <c r="N2062" s="177" t="s">
        <v>4215</v>
      </c>
      <c r="O2062" s="2" t="str">
        <f>VLOOKUP(H2062,通道基本信息!B:L,3,FALSE)</f>
        <v>CS6E</v>
      </c>
    </row>
    <row r="2063" s="2" customFormat="1" ht="15" hidden="1" spans="1:15">
      <c r="A2063" s="177">
        <v>2060</v>
      </c>
      <c r="B2063" s="177" t="str">
        <f t="shared" si="64"/>
        <v>CS6E-R035-40-19</v>
      </c>
      <c r="C2063" s="177" t="str">
        <f t="shared" si="65"/>
        <v>CS6E-RS24-019-H-D</v>
      </c>
      <c r="D2063" s="177" t="s">
        <v>4216</v>
      </c>
      <c r="E2063" s="177" t="str">
        <f>VLOOKUP(H2063,通道基本信息!B:K,6,0)</f>
        <v>R</v>
      </c>
      <c r="F2063" s="177" t="str">
        <f>VLOOKUP(H2063,通道基本信息!B:K,5,0)</f>
        <v>S24</v>
      </c>
      <c r="G2063" s="177" t="str">
        <f>VLOOKUP(H2063,通道基本信息!B:K,8,0)</f>
        <v>H</v>
      </c>
      <c r="H2063" s="177" t="s">
        <v>4180</v>
      </c>
      <c r="I2063" s="177">
        <v>19</v>
      </c>
      <c r="J2063" s="177">
        <v>1.25</v>
      </c>
      <c r="K2063" s="177">
        <v>14162.5</v>
      </c>
      <c r="L2063" s="177">
        <v>14163.75</v>
      </c>
      <c r="M2063" s="177"/>
      <c r="N2063" s="177" t="s">
        <v>4217</v>
      </c>
      <c r="O2063" s="2" t="str">
        <f>VLOOKUP(H2063,通道基本信息!B:L,3,FALSE)</f>
        <v>CS6E</v>
      </c>
    </row>
    <row r="2064" s="2" customFormat="1" ht="15" hidden="1" spans="1:15">
      <c r="A2064" s="177">
        <v>2061</v>
      </c>
      <c r="B2064" s="177" t="str">
        <f t="shared" si="64"/>
        <v>CS6E-R035-40-20</v>
      </c>
      <c r="C2064" s="177" t="str">
        <f t="shared" si="65"/>
        <v>CS6E-RS24-020-H-D</v>
      </c>
      <c r="D2064" s="177" t="s">
        <v>4218</v>
      </c>
      <c r="E2064" s="177" t="str">
        <f>VLOOKUP(H2064,通道基本信息!B:K,6,0)</f>
        <v>R</v>
      </c>
      <c r="F2064" s="177" t="str">
        <f>VLOOKUP(H2064,通道基本信息!B:K,5,0)</f>
        <v>S24</v>
      </c>
      <c r="G2064" s="177" t="str">
        <f>VLOOKUP(H2064,通道基本信息!B:K,8,0)</f>
        <v>H</v>
      </c>
      <c r="H2064" s="177" t="s">
        <v>4180</v>
      </c>
      <c r="I2064" s="177">
        <v>20</v>
      </c>
      <c r="J2064" s="177">
        <v>1.25</v>
      </c>
      <c r="K2064" s="177">
        <v>14163.75</v>
      </c>
      <c r="L2064" s="177">
        <v>14165</v>
      </c>
      <c r="M2064" s="177"/>
      <c r="N2064" s="177" t="s">
        <v>4219</v>
      </c>
      <c r="O2064" s="2" t="str">
        <f>VLOOKUP(H2064,通道基本信息!B:L,3,FALSE)</f>
        <v>CS6E</v>
      </c>
    </row>
    <row r="2065" s="2" customFormat="1" ht="15" hidden="1" spans="1:15">
      <c r="A2065" s="177">
        <v>2062</v>
      </c>
      <c r="B2065" s="177" t="str">
        <f t="shared" si="64"/>
        <v>CS6E-R035-40-21</v>
      </c>
      <c r="C2065" s="177" t="str">
        <f t="shared" si="65"/>
        <v>CS6E-RS24-021-H-D</v>
      </c>
      <c r="D2065" s="177" t="s">
        <v>4220</v>
      </c>
      <c r="E2065" s="177" t="str">
        <f>VLOOKUP(H2065,通道基本信息!B:K,6,0)</f>
        <v>R</v>
      </c>
      <c r="F2065" s="177" t="str">
        <f>VLOOKUP(H2065,通道基本信息!B:K,5,0)</f>
        <v>S24</v>
      </c>
      <c r="G2065" s="177" t="str">
        <f>VLOOKUP(H2065,通道基本信息!B:K,8,0)</f>
        <v>H</v>
      </c>
      <c r="H2065" s="177" t="s">
        <v>4180</v>
      </c>
      <c r="I2065" s="177">
        <v>21</v>
      </c>
      <c r="J2065" s="177">
        <v>1.25</v>
      </c>
      <c r="K2065" s="177">
        <v>14165</v>
      </c>
      <c r="L2065" s="177">
        <v>14166.25</v>
      </c>
      <c r="M2065" s="177"/>
      <c r="N2065" s="177" t="s">
        <v>4221</v>
      </c>
      <c r="O2065" s="2" t="str">
        <f>VLOOKUP(H2065,通道基本信息!B:L,3,FALSE)</f>
        <v>CS6E</v>
      </c>
    </row>
    <row r="2066" s="2" customFormat="1" ht="15" hidden="1" spans="1:15">
      <c r="A2066" s="177">
        <v>2063</v>
      </c>
      <c r="B2066" s="177" t="str">
        <f t="shared" si="64"/>
        <v>CS6E-R035-40-22</v>
      </c>
      <c r="C2066" s="177" t="str">
        <f t="shared" si="65"/>
        <v>CS6E-RS24-022-H-D</v>
      </c>
      <c r="D2066" s="177" t="s">
        <v>4222</v>
      </c>
      <c r="E2066" s="177" t="str">
        <f>VLOOKUP(H2066,通道基本信息!B:K,6,0)</f>
        <v>R</v>
      </c>
      <c r="F2066" s="177" t="str">
        <f>VLOOKUP(H2066,通道基本信息!B:K,5,0)</f>
        <v>S24</v>
      </c>
      <c r="G2066" s="177" t="str">
        <f>VLOOKUP(H2066,通道基本信息!B:K,8,0)</f>
        <v>H</v>
      </c>
      <c r="H2066" s="177" t="s">
        <v>4180</v>
      </c>
      <c r="I2066" s="177">
        <v>22</v>
      </c>
      <c r="J2066" s="177">
        <v>1.25</v>
      </c>
      <c r="K2066" s="177">
        <v>14166.25</v>
      </c>
      <c r="L2066" s="177">
        <v>14167.5</v>
      </c>
      <c r="M2066" s="177"/>
      <c r="N2066" s="177" t="s">
        <v>4223</v>
      </c>
      <c r="O2066" s="2" t="str">
        <f>VLOOKUP(H2066,通道基本信息!B:L,3,FALSE)</f>
        <v>CS6E</v>
      </c>
    </row>
    <row r="2067" s="2" customFormat="1" ht="15" hidden="1" spans="1:15">
      <c r="A2067" s="177">
        <v>2064</v>
      </c>
      <c r="B2067" s="177" t="str">
        <f t="shared" si="64"/>
        <v>CS6E-R035-40-23</v>
      </c>
      <c r="C2067" s="177" t="str">
        <f t="shared" si="65"/>
        <v>CS6E-RS24-023-H-D</v>
      </c>
      <c r="D2067" s="177" t="s">
        <v>4224</v>
      </c>
      <c r="E2067" s="177" t="str">
        <f>VLOOKUP(H2067,通道基本信息!B:K,6,0)</f>
        <v>R</v>
      </c>
      <c r="F2067" s="177" t="str">
        <f>VLOOKUP(H2067,通道基本信息!B:K,5,0)</f>
        <v>S24</v>
      </c>
      <c r="G2067" s="177" t="str">
        <f>VLOOKUP(H2067,通道基本信息!B:K,8,0)</f>
        <v>H</v>
      </c>
      <c r="H2067" s="177" t="s">
        <v>4180</v>
      </c>
      <c r="I2067" s="177">
        <v>23</v>
      </c>
      <c r="J2067" s="177">
        <v>1.25</v>
      </c>
      <c r="K2067" s="177">
        <v>14167.5</v>
      </c>
      <c r="L2067" s="177">
        <v>14168.75</v>
      </c>
      <c r="M2067" s="177"/>
      <c r="N2067" s="177" t="s">
        <v>4225</v>
      </c>
      <c r="O2067" s="2" t="str">
        <f>VLOOKUP(H2067,通道基本信息!B:L,3,FALSE)</f>
        <v>CS6E</v>
      </c>
    </row>
    <row r="2068" s="2" customFormat="1" ht="15" hidden="1" spans="1:15">
      <c r="A2068" s="177">
        <v>2065</v>
      </c>
      <c r="B2068" s="177" t="str">
        <f t="shared" si="64"/>
        <v>CS6E-R035-40-24</v>
      </c>
      <c r="C2068" s="177" t="str">
        <f t="shared" si="65"/>
        <v>CS6E-RS24-024-H-D</v>
      </c>
      <c r="D2068" s="177" t="s">
        <v>4226</v>
      </c>
      <c r="E2068" s="177" t="str">
        <f>VLOOKUP(H2068,通道基本信息!B:K,6,0)</f>
        <v>R</v>
      </c>
      <c r="F2068" s="177" t="str">
        <f>VLOOKUP(H2068,通道基本信息!B:K,5,0)</f>
        <v>S24</v>
      </c>
      <c r="G2068" s="177" t="str">
        <f>VLOOKUP(H2068,通道基本信息!B:K,8,0)</f>
        <v>H</v>
      </c>
      <c r="H2068" s="177" t="s">
        <v>4180</v>
      </c>
      <c r="I2068" s="177">
        <v>24</v>
      </c>
      <c r="J2068" s="177">
        <v>1.25</v>
      </c>
      <c r="K2068" s="177">
        <v>14168.75</v>
      </c>
      <c r="L2068" s="177">
        <v>14170</v>
      </c>
      <c r="M2068" s="177"/>
      <c r="N2068" s="177" t="s">
        <v>4227</v>
      </c>
      <c r="O2068" s="2" t="str">
        <f>VLOOKUP(H2068,通道基本信息!B:L,3,FALSE)</f>
        <v>CS6E</v>
      </c>
    </row>
    <row r="2069" s="2" customFormat="1" ht="15" hidden="1" spans="1:15">
      <c r="A2069" s="177">
        <v>2066</v>
      </c>
      <c r="B2069" s="177" t="str">
        <f t="shared" si="64"/>
        <v>CS6E-R035-40-25</v>
      </c>
      <c r="C2069" s="177" t="str">
        <f t="shared" si="65"/>
        <v>CS6E-RS24-025-H-D</v>
      </c>
      <c r="D2069" s="177" t="s">
        <v>4228</v>
      </c>
      <c r="E2069" s="177" t="str">
        <f>VLOOKUP(H2069,通道基本信息!B:K,6,0)</f>
        <v>R</v>
      </c>
      <c r="F2069" s="177" t="str">
        <f>VLOOKUP(H2069,通道基本信息!B:K,5,0)</f>
        <v>S24</v>
      </c>
      <c r="G2069" s="177" t="str">
        <f>VLOOKUP(H2069,通道基本信息!B:K,8,0)</f>
        <v>H</v>
      </c>
      <c r="H2069" s="177" t="s">
        <v>4180</v>
      </c>
      <c r="I2069" s="177">
        <v>25</v>
      </c>
      <c r="J2069" s="177">
        <v>1.25</v>
      </c>
      <c r="K2069" s="177">
        <v>14170</v>
      </c>
      <c r="L2069" s="177">
        <v>14171.25</v>
      </c>
      <c r="M2069" s="177"/>
      <c r="N2069" s="177" t="s">
        <v>4229</v>
      </c>
      <c r="O2069" s="2" t="str">
        <f>VLOOKUP(H2069,通道基本信息!B:L,3,FALSE)</f>
        <v>CS6E</v>
      </c>
    </row>
    <row r="2070" s="2" customFormat="1" ht="15" hidden="1" spans="1:15">
      <c r="A2070" s="177">
        <v>2067</v>
      </c>
      <c r="B2070" s="177" t="str">
        <f t="shared" si="64"/>
        <v>CS6E-R035-40-26</v>
      </c>
      <c r="C2070" s="177" t="str">
        <f t="shared" si="65"/>
        <v>CS6E-RS24-026-H-D</v>
      </c>
      <c r="D2070" s="177" t="s">
        <v>4230</v>
      </c>
      <c r="E2070" s="177" t="str">
        <f>VLOOKUP(H2070,通道基本信息!B:K,6,0)</f>
        <v>R</v>
      </c>
      <c r="F2070" s="177" t="str">
        <f>VLOOKUP(H2070,通道基本信息!B:K,5,0)</f>
        <v>S24</v>
      </c>
      <c r="G2070" s="177" t="str">
        <f>VLOOKUP(H2070,通道基本信息!B:K,8,0)</f>
        <v>H</v>
      </c>
      <c r="H2070" s="177" t="s">
        <v>4180</v>
      </c>
      <c r="I2070" s="177">
        <v>26</v>
      </c>
      <c r="J2070" s="177">
        <v>1.25</v>
      </c>
      <c r="K2070" s="177">
        <v>14171.25</v>
      </c>
      <c r="L2070" s="177">
        <v>14172.5</v>
      </c>
      <c r="M2070" s="177"/>
      <c r="N2070" s="177" t="s">
        <v>4231</v>
      </c>
      <c r="O2070" s="2" t="str">
        <f>VLOOKUP(H2070,通道基本信息!B:L,3,FALSE)</f>
        <v>CS6E</v>
      </c>
    </row>
    <row r="2071" s="2" customFormat="1" ht="15" hidden="1" spans="1:15">
      <c r="A2071" s="177">
        <v>2068</v>
      </c>
      <c r="B2071" s="177" t="str">
        <f t="shared" si="64"/>
        <v>CS6E-R035-40-27</v>
      </c>
      <c r="C2071" s="177" t="str">
        <f t="shared" si="65"/>
        <v>CS6E-RS24-027-H-D</v>
      </c>
      <c r="D2071" s="177" t="s">
        <v>4232</v>
      </c>
      <c r="E2071" s="177" t="str">
        <f>VLOOKUP(H2071,通道基本信息!B:K,6,0)</f>
        <v>R</v>
      </c>
      <c r="F2071" s="177" t="str">
        <f>VLOOKUP(H2071,通道基本信息!B:K,5,0)</f>
        <v>S24</v>
      </c>
      <c r="G2071" s="177" t="str">
        <f>VLOOKUP(H2071,通道基本信息!B:K,8,0)</f>
        <v>H</v>
      </c>
      <c r="H2071" s="177" t="s">
        <v>4180</v>
      </c>
      <c r="I2071" s="177">
        <v>27</v>
      </c>
      <c r="J2071" s="177">
        <v>1.25</v>
      </c>
      <c r="K2071" s="177">
        <v>14172.5</v>
      </c>
      <c r="L2071" s="177">
        <v>14173.75</v>
      </c>
      <c r="M2071" s="177"/>
      <c r="N2071" s="177" t="s">
        <v>4233</v>
      </c>
      <c r="O2071" s="2" t="str">
        <f>VLOOKUP(H2071,通道基本信息!B:L,3,FALSE)</f>
        <v>CS6E</v>
      </c>
    </row>
    <row r="2072" s="2" customFormat="1" ht="15" hidden="1" spans="1:15">
      <c r="A2072" s="177">
        <v>2069</v>
      </c>
      <c r="B2072" s="177" t="str">
        <f t="shared" si="64"/>
        <v>CS6E-R035-40-28</v>
      </c>
      <c r="C2072" s="177" t="str">
        <f t="shared" si="65"/>
        <v>CS6E-RS24-028-H-D</v>
      </c>
      <c r="D2072" s="177" t="s">
        <v>4234</v>
      </c>
      <c r="E2072" s="177" t="str">
        <f>VLOOKUP(H2072,通道基本信息!B:K,6,0)</f>
        <v>R</v>
      </c>
      <c r="F2072" s="177" t="str">
        <f>VLOOKUP(H2072,通道基本信息!B:K,5,0)</f>
        <v>S24</v>
      </c>
      <c r="G2072" s="177" t="str">
        <f>VLOOKUP(H2072,通道基本信息!B:K,8,0)</f>
        <v>H</v>
      </c>
      <c r="H2072" s="177" t="s">
        <v>4180</v>
      </c>
      <c r="I2072" s="177">
        <v>28</v>
      </c>
      <c r="J2072" s="177">
        <v>1.25</v>
      </c>
      <c r="K2072" s="177">
        <v>14173.75</v>
      </c>
      <c r="L2072" s="177">
        <v>14175</v>
      </c>
      <c r="M2072" s="177"/>
      <c r="N2072" s="177" t="s">
        <v>4235</v>
      </c>
      <c r="O2072" s="2" t="str">
        <f>VLOOKUP(H2072,通道基本信息!B:L,3,FALSE)</f>
        <v>CS6E</v>
      </c>
    </row>
    <row r="2073" s="2" customFormat="1" ht="15" hidden="1" spans="1:15">
      <c r="A2073" s="177">
        <v>2070</v>
      </c>
      <c r="B2073" s="177" t="str">
        <f t="shared" si="64"/>
        <v>CS6E-R035-40-29</v>
      </c>
      <c r="C2073" s="177" t="str">
        <f t="shared" si="65"/>
        <v>CS6E-RS24-029-H-D</v>
      </c>
      <c r="D2073" s="177" t="s">
        <v>4236</v>
      </c>
      <c r="E2073" s="177" t="str">
        <f>VLOOKUP(H2073,通道基本信息!B:K,6,0)</f>
        <v>R</v>
      </c>
      <c r="F2073" s="177" t="str">
        <f>VLOOKUP(H2073,通道基本信息!B:K,5,0)</f>
        <v>S24</v>
      </c>
      <c r="G2073" s="177" t="str">
        <f>VLOOKUP(H2073,通道基本信息!B:K,8,0)</f>
        <v>H</v>
      </c>
      <c r="H2073" s="177" t="s">
        <v>4180</v>
      </c>
      <c r="I2073" s="177">
        <v>29</v>
      </c>
      <c r="J2073" s="177">
        <v>1.25</v>
      </c>
      <c r="K2073" s="177">
        <v>14175</v>
      </c>
      <c r="L2073" s="177">
        <v>14176.25</v>
      </c>
      <c r="M2073" s="177"/>
      <c r="N2073" s="177" t="s">
        <v>4237</v>
      </c>
      <c r="O2073" s="2" t="str">
        <f>VLOOKUP(H2073,通道基本信息!B:L,3,FALSE)</f>
        <v>CS6E</v>
      </c>
    </row>
    <row r="2074" s="2" customFormat="1" ht="15" hidden="1" spans="1:15">
      <c r="A2074" s="177">
        <v>2071</v>
      </c>
      <c r="B2074" s="177" t="str">
        <f t="shared" si="64"/>
        <v>CS6E-R035-40-30</v>
      </c>
      <c r="C2074" s="177" t="str">
        <f t="shared" si="65"/>
        <v>CS6E-RS24-030-H-D</v>
      </c>
      <c r="D2074" s="177" t="s">
        <v>4238</v>
      </c>
      <c r="E2074" s="177" t="str">
        <f>VLOOKUP(H2074,通道基本信息!B:K,6,0)</f>
        <v>R</v>
      </c>
      <c r="F2074" s="177" t="str">
        <f>VLOOKUP(H2074,通道基本信息!B:K,5,0)</f>
        <v>S24</v>
      </c>
      <c r="G2074" s="177" t="str">
        <f>VLOOKUP(H2074,通道基本信息!B:K,8,0)</f>
        <v>H</v>
      </c>
      <c r="H2074" s="177" t="s">
        <v>4180</v>
      </c>
      <c r="I2074" s="177">
        <v>30</v>
      </c>
      <c r="J2074" s="177">
        <v>1.25</v>
      </c>
      <c r="K2074" s="177">
        <v>14176.25</v>
      </c>
      <c r="L2074" s="177">
        <v>14177.5</v>
      </c>
      <c r="M2074" s="177"/>
      <c r="N2074" s="177" t="s">
        <v>4239</v>
      </c>
      <c r="O2074" s="2" t="str">
        <f>VLOOKUP(H2074,通道基本信息!B:L,3,FALSE)</f>
        <v>CS6E</v>
      </c>
    </row>
    <row r="2075" s="2" customFormat="1" ht="15" hidden="1" spans="1:15">
      <c r="A2075" s="177">
        <v>2072</v>
      </c>
      <c r="B2075" s="177" t="str">
        <f t="shared" si="64"/>
        <v>CS6E-R035-40-31</v>
      </c>
      <c r="C2075" s="177" t="str">
        <f t="shared" si="65"/>
        <v>CS6E-RS24-031-H-D</v>
      </c>
      <c r="D2075" s="177" t="s">
        <v>4240</v>
      </c>
      <c r="E2075" s="177" t="str">
        <f>VLOOKUP(H2075,通道基本信息!B:K,6,0)</f>
        <v>R</v>
      </c>
      <c r="F2075" s="177" t="str">
        <f>VLOOKUP(H2075,通道基本信息!B:K,5,0)</f>
        <v>S24</v>
      </c>
      <c r="G2075" s="177" t="str">
        <f>VLOOKUP(H2075,通道基本信息!B:K,8,0)</f>
        <v>H</v>
      </c>
      <c r="H2075" s="177" t="s">
        <v>4180</v>
      </c>
      <c r="I2075" s="177">
        <v>31</v>
      </c>
      <c r="J2075" s="177">
        <v>1.25</v>
      </c>
      <c r="K2075" s="177">
        <v>14177.5</v>
      </c>
      <c r="L2075" s="177">
        <v>14178.75</v>
      </c>
      <c r="M2075" s="177"/>
      <c r="N2075" s="177" t="s">
        <v>4241</v>
      </c>
      <c r="O2075" s="2" t="str">
        <f>VLOOKUP(H2075,通道基本信息!B:L,3,FALSE)</f>
        <v>CS6E</v>
      </c>
    </row>
    <row r="2076" s="2" customFormat="1" ht="15" hidden="1" spans="1:15">
      <c r="A2076" s="177">
        <v>2073</v>
      </c>
      <c r="B2076" s="177" t="str">
        <f t="shared" si="64"/>
        <v>CS6E-R035-40-32</v>
      </c>
      <c r="C2076" s="177" t="str">
        <f t="shared" si="65"/>
        <v>CS6E-RS24-032-H-D</v>
      </c>
      <c r="D2076" s="177" t="s">
        <v>4242</v>
      </c>
      <c r="E2076" s="177" t="str">
        <f>VLOOKUP(H2076,通道基本信息!B:K,6,0)</f>
        <v>R</v>
      </c>
      <c r="F2076" s="177" t="str">
        <f>VLOOKUP(H2076,通道基本信息!B:K,5,0)</f>
        <v>S24</v>
      </c>
      <c r="G2076" s="177" t="str">
        <f>VLOOKUP(H2076,通道基本信息!B:K,8,0)</f>
        <v>H</v>
      </c>
      <c r="H2076" s="177" t="s">
        <v>4180</v>
      </c>
      <c r="I2076" s="177">
        <v>32</v>
      </c>
      <c r="J2076" s="177">
        <v>1.25</v>
      </c>
      <c r="K2076" s="177">
        <v>14178.75</v>
      </c>
      <c r="L2076" s="177">
        <v>14180</v>
      </c>
      <c r="M2076" s="177"/>
      <c r="N2076" s="177" t="s">
        <v>4243</v>
      </c>
      <c r="O2076" s="2" t="str">
        <f>VLOOKUP(H2076,通道基本信息!B:L,3,FALSE)</f>
        <v>CS6E</v>
      </c>
    </row>
    <row r="2077" s="2" customFormat="1" ht="15" hidden="1" spans="1:15">
      <c r="A2077" s="177">
        <v>2074</v>
      </c>
      <c r="B2077" s="177" t="str">
        <f t="shared" si="64"/>
        <v>CS6E-R035-40-33</v>
      </c>
      <c r="C2077" s="177" t="str">
        <f t="shared" si="65"/>
        <v>CS6E-RS24-033-H-D</v>
      </c>
      <c r="D2077" s="177" t="s">
        <v>4244</v>
      </c>
      <c r="E2077" s="177" t="str">
        <f>VLOOKUP(H2077,通道基本信息!B:K,6,0)</f>
        <v>R</v>
      </c>
      <c r="F2077" s="177" t="str">
        <f>VLOOKUP(H2077,通道基本信息!B:K,5,0)</f>
        <v>S24</v>
      </c>
      <c r="G2077" s="177" t="str">
        <f>VLOOKUP(H2077,通道基本信息!B:K,8,0)</f>
        <v>H</v>
      </c>
      <c r="H2077" s="177" t="s">
        <v>4180</v>
      </c>
      <c r="I2077" s="177">
        <v>33</v>
      </c>
      <c r="J2077" s="177">
        <v>1.25</v>
      </c>
      <c r="K2077" s="177">
        <v>14180</v>
      </c>
      <c r="L2077" s="177">
        <v>14181.25</v>
      </c>
      <c r="M2077" s="177"/>
      <c r="N2077" s="177" t="s">
        <v>4245</v>
      </c>
      <c r="O2077" s="2" t="str">
        <f>VLOOKUP(H2077,通道基本信息!B:L,3,FALSE)</f>
        <v>CS6E</v>
      </c>
    </row>
    <row r="2078" s="2" customFormat="1" ht="15" hidden="1" spans="1:15">
      <c r="A2078" s="177">
        <v>2075</v>
      </c>
      <c r="B2078" s="177" t="str">
        <f t="shared" si="64"/>
        <v>CS6E-R035-40-34</v>
      </c>
      <c r="C2078" s="177" t="str">
        <f t="shared" si="65"/>
        <v>CS6E-RS24-034-H-D</v>
      </c>
      <c r="D2078" s="177" t="s">
        <v>4246</v>
      </c>
      <c r="E2078" s="177" t="str">
        <f>VLOOKUP(H2078,通道基本信息!B:K,6,0)</f>
        <v>R</v>
      </c>
      <c r="F2078" s="177" t="str">
        <f>VLOOKUP(H2078,通道基本信息!B:K,5,0)</f>
        <v>S24</v>
      </c>
      <c r="G2078" s="177" t="str">
        <f>VLOOKUP(H2078,通道基本信息!B:K,8,0)</f>
        <v>H</v>
      </c>
      <c r="H2078" s="177" t="s">
        <v>4180</v>
      </c>
      <c r="I2078" s="177">
        <v>34</v>
      </c>
      <c r="J2078" s="177">
        <v>1.25</v>
      </c>
      <c r="K2078" s="177">
        <v>14181.25</v>
      </c>
      <c r="L2078" s="177">
        <v>14182.5</v>
      </c>
      <c r="M2078" s="177"/>
      <c r="N2078" s="177" t="s">
        <v>4247</v>
      </c>
      <c r="O2078" s="2" t="str">
        <f>VLOOKUP(H2078,通道基本信息!B:L,3,FALSE)</f>
        <v>CS6E</v>
      </c>
    </row>
    <row r="2079" s="2" customFormat="1" ht="15" hidden="1" spans="1:15">
      <c r="A2079" s="177">
        <v>2076</v>
      </c>
      <c r="B2079" s="177" t="str">
        <f t="shared" si="64"/>
        <v>CS6E-R035-40-35</v>
      </c>
      <c r="C2079" s="177" t="str">
        <f t="shared" si="65"/>
        <v>CS6E-RS24-035-H-D</v>
      </c>
      <c r="D2079" s="177" t="s">
        <v>4248</v>
      </c>
      <c r="E2079" s="177" t="str">
        <f>VLOOKUP(H2079,通道基本信息!B:K,6,0)</f>
        <v>R</v>
      </c>
      <c r="F2079" s="177" t="str">
        <f>VLOOKUP(H2079,通道基本信息!B:K,5,0)</f>
        <v>S24</v>
      </c>
      <c r="G2079" s="177" t="str">
        <f>VLOOKUP(H2079,通道基本信息!B:K,8,0)</f>
        <v>H</v>
      </c>
      <c r="H2079" s="177" t="s">
        <v>4180</v>
      </c>
      <c r="I2079" s="177">
        <v>35</v>
      </c>
      <c r="J2079" s="177">
        <v>1.25</v>
      </c>
      <c r="K2079" s="177">
        <v>14182.5</v>
      </c>
      <c r="L2079" s="177">
        <v>14183.75</v>
      </c>
      <c r="M2079" s="177"/>
      <c r="N2079" s="177" t="s">
        <v>4249</v>
      </c>
      <c r="O2079" s="2" t="str">
        <f>VLOOKUP(H2079,通道基本信息!B:L,3,FALSE)</f>
        <v>CS6E</v>
      </c>
    </row>
    <row r="2080" s="2" customFormat="1" ht="15" hidden="1" spans="1:15">
      <c r="A2080" s="177">
        <v>2077</v>
      </c>
      <c r="B2080" s="177" t="str">
        <f t="shared" si="64"/>
        <v>CS6E-R035-40-36</v>
      </c>
      <c r="C2080" s="177" t="str">
        <f t="shared" si="65"/>
        <v>CS6E-RS24-036-H-D</v>
      </c>
      <c r="D2080" s="177" t="s">
        <v>4250</v>
      </c>
      <c r="E2080" s="177" t="str">
        <f>VLOOKUP(H2080,通道基本信息!B:K,6,0)</f>
        <v>R</v>
      </c>
      <c r="F2080" s="177" t="str">
        <f>VLOOKUP(H2080,通道基本信息!B:K,5,0)</f>
        <v>S24</v>
      </c>
      <c r="G2080" s="177" t="str">
        <f>VLOOKUP(H2080,通道基本信息!B:K,8,0)</f>
        <v>H</v>
      </c>
      <c r="H2080" s="177" t="s">
        <v>4180</v>
      </c>
      <c r="I2080" s="177">
        <v>36</v>
      </c>
      <c r="J2080" s="177">
        <v>1.25</v>
      </c>
      <c r="K2080" s="177">
        <v>14183.75</v>
      </c>
      <c r="L2080" s="177">
        <v>14185</v>
      </c>
      <c r="M2080" s="177"/>
      <c r="N2080" s="177" t="s">
        <v>4251</v>
      </c>
      <c r="O2080" s="2" t="str">
        <f>VLOOKUP(H2080,通道基本信息!B:L,3,FALSE)</f>
        <v>CS6E</v>
      </c>
    </row>
    <row r="2081" s="2" customFormat="1" ht="15" hidden="1" spans="1:15">
      <c r="A2081" s="177">
        <v>2078</v>
      </c>
      <c r="B2081" s="177" t="str">
        <f t="shared" si="64"/>
        <v>CS6E-R035-40-37</v>
      </c>
      <c r="C2081" s="177" t="str">
        <f t="shared" si="65"/>
        <v>CS6E-RS24-037-H-D</v>
      </c>
      <c r="D2081" s="177" t="s">
        <v>4252</v>
      </c>
      <c r="E2081" s="177" t="str">
        <f>VLOOKUP(H2081,通道基本信息!B:K,6,0)</f>
        <v>R</v>
      </c>
      <c r="F2081" s="177" t="str">
        <f>VLOOKUP(H2081,通道基本信息!B:K,5,0)</f>
        <v>S24</v>
      </c>
      <c r="G2081" s="177" t="str">
        <f>VLOOKUP(H2081,通道基本信息!B:K,8,0)</f>
        <v>H</v>
      </c>
      <c r="H2081" s="177" t="s">
        <v>4180</v>
      </c>
      <c r="I2081" s="177">
        <v>37</v>
      </c>
      <c r="J2081" s="177">
        <v>1.25</v>
      </c>
      <c r="K2081" s="177">
        <v>14185</v>
      </c>
      <c r="L2081" s="177">
        <v>14186.25</v>
      </c>
      <c r="M2081" s="177"/>
      <c r="N2081" s="177" t="s">
        <v>4253</v>
      </c>
      <c r="O2081" s="2" t="str">
        <f>VLOOKUP(H2081,通道基本信息!B:L,3,FALSE)</f>
        <v>CS6E</v>
      </c>
    </row>
    <row r="2082" s="2" customFormat="1" ht="15" hidden="1" spans="1:15">
      <c r="A2082" s="177">
        <v>2079</v>
      </c>
      <c r="B2082" s="177" t="str">
        <f t="shared" si="64"/>
        <v>CS6E-R035-40-38</v>
      </c>
      <c r="C2082" s="177" t="str">
        <f t="shared" si="65"/>
        <v>CS6E-RS24-038-H-D</v>
      </c>
      <c r="D2082" s="177" t="s">
        <v>4254</v>
      </c>
      <c r="E2082" s="177" t="str">
        <f>VLOOKUP(H2082,通道基本信息!B:K,6,0)</f>
        <v>R</v>
      </c>
      <c r="F2082" s="177" t="str">
        <f>VLOOKUP(H2082,通道基本信息!B:K,5,0)</f>
        <v>S24</v>
      </c>
      <c r="G2082" s="177" t="str">
        <f>VLOOKUP(H2082,通道基本信息!B:K,8,0)</f>
        <v>H</v>
      </c>
      <c r="H2082" s="177" t="s">
        <v>4180</v>
      </c>
      <c r="I2082" s="177">
        <v>38</v>
      </c>
      <c r="J2082" s="177">
        <v>1.25</v>
      </c>
      <c r="K2082" s="177">
        <v>14186.25</v>
      </c>
      <c r="L2082" s="177">
        <v>14187.5</v>
      </c>
      <c r="M2082" s="177"/>
      <c r="N2082" s="177" t="s">
        <v>4255</v>
      </c>
      <c r="O2082" s="2" t="str">
        <f>VLOOKUP(H2082,通道基本信息!B:L,3,FALSE)</f>
        <v>CS6E</v>
      </c>
    </row>
    <row r="2083" s="2" customFormat="1" ht="15" hidden="1" spans="1:15">
      <c r="A2083" s="177">
        <v>2080</v>
      </c>
      <c r="B2083" s="177" t="str">
        <f t="shared" si="64"/>
        <v>CS6E-R035-40-39</v>
      </c>
      <c r="C2083" s="177" t="str">
        <f t="shared" si="65"/>
        <v>CS6E-RS24-039-H-D</v>
      </c>
      <c r="D2083" s="177" t="s">
        <v>4256</v>
      </c>
      <c r="E2083" s="177" t="str">
        <f>VLOOKUP(H2083,通道基本信息!B:K,6,0)</f>
        <v>R</v>
      </c>
      <c r="F2083" s="177" t="str">
        <f>VLOOKUP(H2083,通道基本信息!B:K,5,0)</f>
        <v>S24</v>
      </c>
      <c r="G2083" s="177" t="str">
        <f>VLOOKUP(H2083,通道基本信息!B:K,8,0)</f>
        <v>H</v>
      </c>
      <c r="H2083" s="177" t="s">
        <v>4180</v>
      </c>
      <c r="I2083" s="177">
        <v>39</v>
      </c>
      <c r="J2083" s="177">
        <v>1.25</v>
      </c>
      <c r="K2083" s="177">
        <v>14187.5</v>
      </c>
      <c r="L2083" s="177">
        <v>14188.75</v>
      </c>
      <c r="M2083" s="177"/>
      <c r="N2083" s="177" t="s">
        <v>4257</v>
      </c>
      <c r="O2083" s="2" t="str">
        <f>VLOOKUP(H2083,通道基本信息!B:L,3,FALSE)</f>
        <v>CS6E</v>
      </c>
    </row>
    <row r="2084" s="2" customFormat="1" ht="15" hidden="1" spans="1:15">
      <c r="A2084" s="177">
        <v>2081</v>
      </c>
      <c r="B2084" s="177" t="str">
        <f t="shared" si="64"/>
        <v>CS6E-R035-40-40</v>
      </c>
      <c r="C2084" s="177" t="str">
        <f t="shared" si="65"/>
        <v>CS6E-RS24-040-H-D</v>
      </c>
      <c r="D2084" s="177" t="s">
        <v>4258</v>
      </c>
      <c r="E2084" s="177" t="str">
        <f>VLOOKUP(H2084,通道基本信息!B:K,6,0)</f>
        <v>R</v>
      </c>
      <c r="F2084" s="177" t="str">
        <f>VLOOKUP(H2084,通道基本信息!B:K,5,0)</f>
        <v>S24</v>
      </c>
      <c r="G2084" s="177" t="str">
        <f>VLOOKUP(H2084,通道基本信息!B:K,8,0)</f>
        <v>H</v>
      </c>
      <c r="H2084" s="177" t="s">
        <v>4180</v>
      </c>
      <c r="I2084" s="177">
        <v>40</v>
      </c>
      <c r="J2084" s="177">
        <v>1.25</v>
      </c>
      <c r="K2084" s="177">
        <v>14188.75</v>
      </c>
      <c r="L2084" s="177">
        <v>14190</v>
      </c>
      <c r="M2084" s="177"/>
      <c r="N2084" s="177" t="s">
        <v>4259</v>
      </c>
      <c r="O2084" s="2" t="str">
        <f>VLOOKUP(H2084,通道基本信息!B:L,3,FALSE)</f>
        <v>CS6E</v>
      </c>
    </row>
    <row r="2085" s="2" customFormat="1" ht="15" hidden="1" spans="1:15">
      <c r="A2085" s="177">
        <v>2082</v>
      </c>
      <c r="B2085" s="177" t="str">
        <f t="shared" si="64"/>
        <v>CS6E-R036-12-1</v>
      </c>
      <c r="C2085" s="177" t="str">
        <f t="shared" si="65"/>
        <v>CS6E-RK-HL-01-R-A</v>
      </c>
      <c r="D2085" s="177" t="s">
        <v>4260</v>
      </c>
      <c r="E2085" s="177" t="str">
        <f>VLOOKUP(H2085,通道基本信息!B:K,6,0)</f>
        <v>R</v>
      </c>
      <c r="F2085" s="177" t="str">
        <f>VLOOKUP(H2085,通道基本信息!B:K,5,0)</f>
        <v>K-HL</v>
      </c>
      <c r="G2085" s="177" t="str">
        <f>VLOOKUP(H2085,通道基本信息!B:K,8,0)</f>
        <v>R</v>
      </c>
      <c r="H2085" s="177" t="s">
        <v>4261</v>
      </c>
      <c r="I2085" s="177">
        <v>1</v>
      </c>
      <c r="J2085" s="177">
        <v>30</v>
      </c>
      <c r="K2085" s="177">
        <v>27940</v>
      </c>
      <c r="L2085" s="177">
        <v>27970</v>
      </c>
      <c r="M2085" s="177"/>
      <c r="N2085" s="177" t="s">
        <v>4262</v>
      </c>
      <c r="O2085" s="2" t="str">
        <f>VLOOKUP(H2085,通道基本信息!B:L,3,FALSE)</f>
        <v>CS6E</v>
      </c>
    </row>
    <row r="2086" s="2" customFormat="1" ht="15" hidden="1" spans="1:15">
      <c r="A2086" s="177">
        <v>2083</v>
      </c>
      <c r="B2086" s="177" t="str">
        <f t="shared" si="64"/>
        <v>CS6E-R036-12-2</v>
      </c>
      <c r="C2086" s="177" t="str">
        <f t="shared" si="65"/>
        <v>CS6E-RK-HL-02-R-A</v>
      </c>
      <c r="D2086" s="177" t="s">
        <v>4263</v>
      </c>
      <c r="E2086" s="177" t="str">
        <f>VLOOKUP(H2086,通道基本信息!B:K,6,0)</f>
        <v>R</v>
      </c>
      <c r="F2086" s="177" t="str">
        <f>VLOOKUP(H2086,通道基本信息!B:K,5,0)</f>
        <v>K-HL</v>
      </c>
      <c r="G2086" s="177" t="str">
        <f>VLOOKUP(H2086,通道基本信息!B:K,8,0)</f>
        <v>R</v>
      </c>
      <c r="H2086" s="177" t="s">
        <v>4261</v>
      </c>
      <c r="I2086" s="177">
        <v>2</v>
      </c>
      <c r="J2086" s="177">
        <v>30</v>
      </c>
      <c r="K2086" s="177">
        <v>28100</v>
      </c>
      <c r="L2086" s="177">
        <v>28130</v>
      </c>
      <c r="M2086" s="177"/>
      <c r="N2086" s="177" t="s">
        <v>4264</v>
      </c>
      <c r="O2086" s="2" t="str">
        <f>VLOOKUP(H2086,通道基本信息!B:L,3,FALSE)</f>
        <v>CS6E</v>
      </c>
    </row>
    <row r="2087" s="2" customFormat="1" ht="15" hidden="1" spans="1:15">
      <c r="A2087" s="177">
        <v>2084</v>
      </c>
      <c r="B2087" s="177" t="str">
        <f t="shared" si="64"/>
        <v>CS6E-R036-12-3</v>
      </c>
      <c r="C2087" s="177" t="str">
        <f t="shared" si="65"/>
        <v>CS6E-RK-HL-03-R-A</v>
      </c>
      <c r="D2087" s="177" t="s">
        <v>4265</v>
      </c>
      <c r="E2087" s="177" t="str">
        <f>VLOOKUP(H2087,通道基本信息!B:K,6,0)</f>
        <v>R</v>
      </c>
      <c r="F2087" s="177" t="str">
        <f>VLOOKUP(H2087,通道基本信息!B:K,5,0)</f>
        <v>K-HL</v>
      </c>
      <c r="G2087" s="177" t="str">
        <f>VLOOKUP(H2087,通道基本信息!B:K,8,0)</f>
        <v>R</v>
      </c>
      <c r="H2087" s="177" t="s">
        <v>4261</v>
      </c>
      <c r="I2087" s="177">
        <v>3</v>
      </c>
      <c r="J2087" s="177">
        <v>35</v>
      </c>
      <c r="K2087" s="177">
        <v>27885</v>
      </c>
      <c r="L2087" s="177">
        <v>27920</v>
      </c>
      <c r="M2087" s="177"/>
      <c r="N2087" s="177" t="s">
        <v>4266</v>
      </c>
      <c r="O2087" s="2" t="str">
        <f>VLOOKUP(H2087,通道基本信息!B:L,3,FALSE)</f>
        <v>CS6E</v>
      </c>
    </row>
    <row r="2088" s="2" customFormat="1" ht="15" hidden="1" spans="1:15">
      <c r="A2088" s="177">
        <v>2085</v>
      </c>
      <c r="B2088" s="177" t="str">
        <f t="shared" si="64"/>
        <v>CS6E-R036-12-4</v>
      </c>
      <c r="C2088" s="177" t="str">
        <f t="shared" si="65"/>
        <v>CS6E-RK-HL-06-R-A</v>
      </c>
      <c r="D2088" s="177" t="s">
        <v>4267</v>
      </c>
      <c r="E2088" s="177" t="str">
        <f>VLOOKUP(H2088,通道基本信息!B:K,6,0)</f>
        <v>R</v>
      </c>
      <c r="F2088" s="177" t="str">
        <f>VLOOKUP(H2088,通道基本信息!B:K,5,0)</f>
        <v>K-HL</v>
      </c>
      <c r="G2088" s="177" t="str">
        <f>VLOOKUP(H2088,通道基本信息!B:K,8,0)</f>
        <v>R</v>
      </c>
      <c r="H2088" s="177" t="s">
        <v>4261</v>
      </c>
      <c r="I2088" s="177">
        <v>4</v>
      </c>
      <c r="J2088" s="177">
        <v>35</v>
      </c>
      <c r="K2088" s="177">
        <v>27710</v>
      </c>
      <c r="L2088" s="177">
        <v>27745</v>
      </c>
      <c r="M2088" s="177"/>
      <c r="N2088" s="177" t="s">
        <v>4268</v>
      </c>
      <c r="O2088" s="2" t="str">
        <f>VLOOKUP(H2088,通道基本信息!B:L,3,FALSE)</f>
        <v>CS6E</v>
      </c>
    </row>
    <row r="2089" s="2" customFormat="1" ht="15" hidden="1" spans="1:15">
      <c r="A2089" s="177">
        <v>2086</v>
      </c>
      <c r="B2089" s="177" t="str">
        <f t="shared" si="64"/>
        <v>CS6E-R036-12-5</v>
      </c>
      <c r="C2089" s="177" t="str">
        <f t="shared" si="65"/>
        <v>CS6E-RK-HL-09-R-A</v>
      </c>
      <c r="D2089" s="177" t="s">
        <v>4269</v>
      </c>
      <c r="E2089" s="177" t="str">
        <f>VLOOKUP(H2089,通道基本信息!B:K,6,0)</f>
        <v>R</v>
      </c>
      <c r="F2089" s="177" t="str">
        <f>VLOOKUP(H2089,通道基本信息!B:K,5,0)</f>
        <v>K-HL</v>
      </c>
      <c r="G2089" s="177" t="str">
        <f>VLOOKUP(H2089,通道基本信息!B:K,8,0)</f>
        <v>R</v>
      </c>
      <c r="H2089" s="177" t="s">
        <v>4261</v>
      </c>
      <c r="I2089" s="177">
        <v>5</v>
      </c>
      <c r="J2089" s="177">
        <v>35</v>
      </c>
      <c r="K2089" s="177">
        <v>27515</v>
      </c>
      <c r="L2089" s="177">
        <v>27550</v>
      </c>
      <c r="M2089" s="177"/>
      <c r="N2089" s="177" t="s">
        <v>4270</v>
      </c>
      <c r="O2089" s="2" t="str">
        <f>VLOOKUP(H2089,通道基本信息!B:L,3,FALSE)</f>
        <v>CS6E</v>
      </c>
    </row>
    <row r="2090" s="2" customFormat="1" ht="15" hidden="1" spans="1:15">
      <c r="A2090" s="177">
        <v>2087</v>
      </c>
      <c r="B2090" s="177" t="str">
        <f t="shared" si="64"/>
        <v>CS6E-R036-12-6</v>
      </c>
      <c r="C2090" s="177" t="str">
        <f t="shared" si="65"/>
        <v>CS6E-RK-HL-10-R-A</v>
      </c>
      <c r="D2090" s="177" t="s">
        <v>4271</v>
      </c>
      <c r="E2090" s="177" t="str">
        <f>VLOOKUP(H2090,通道基本信息!B:K,6,0)</f>
        <v>R</v>
      </c>
      <c r="F2090" s="177" t="str">
        <f>VLOOKUP(H2090,通道基本信息!B:K,5,0)</f>
        <v>K-HL</v>
      </c>
      <c r="G2090" s="177" t="str">
        <f>VLOOKUP(H2090,通道基本信息!B:K,8,0)</f>
        <v>R</v>
      </c>
      <c r="H2090" s="177" t="s">
        <v>4261</v>
      </c>
      <c r="I2090" s="177">
        <v>6</v>
      </c>
      <c r="J2090" s="177">
        <v>35</v>
      </c>
      <c r="K2090" s="177">
        <v>27671</v>
      </c>
      <c r="L2090" s="177">
        <v>27706</v>
      </c>
      <c r="M2090" s="177"/>
      <c r="N2090" s="177" t="s">
        <v>4272</v>
      </c>
      <c r="O2090" s="2" t="str">
        <f>VLOOKUP(H2090,通道基本信息!B:L,3,FALSE)</f>
        <v>CS6E</v>
      </c>
    </row>
    <row r="2091" s="2" customFormat="1" ht="15" hidden="1" spans="1:15">
      <c r="A2091" s="177">
        <v>2088</v>
      </c>
      <c r="B2091" s="177" t="str">
        <f t="shared" si="64"/>
        <v>CS6E-R036-12-7</v>
      </c>
      <c r="C2091" s="177" t="str">
        <f t="shared" si="65"/>
        <v>CS6E-RK-HL-12-R-A</v>
      </c>
      <c r="D2091" s="177" t="s">
        <v>4273</v>
      </c>
      <c r="E2091" s="177" t="str">
        <f>VLOOKUP(H2091,通道基本信息!B:K,6,0)</f>
        <v>R</v>
      </c>
      <c r="F2091" s="177" t="str">
        <f>VLOOKUP(H2091,通道基本信息!B:K,5,0)</f>
        <v>K-HL</v>
      </c>
      <c r="G2091" s="177" t="str">
        <f>VLOOKUP(H2091,通道基本信息!B:K,8,0)</f>
        <v>R</v>
      </c>
      <c r="H2091" s="177" t="s">
        <v>4261</v>
      </c>
      <c r="I2091" s="177">
        <v>7</v>
      </c>
      <c r="J2091" s="177">
        <v>35</v>
      </c>
      <c r="K2091" s="177">
        <v>27632</v>
      </c>
      <c r="L2091" s="177">
        <v>27667</v>
      </c>
      <c r="M2091" s="177"/>
      <c r="N2091" s="177" t="s">
        <v>4274</v>
      </c>
      <c r="O2091" s="2" t="str">
        <f>VLOOKUP(H2091,通道基本信息!B:L,3,FALSE)</f>
        <v>CS6E</v>
      </c>
    </row>
    <row r="2092" s="2" customFormat="1" ht="15" hidden="1" spans="1:15">
      <c r="A2092" s="177">
        <v>2089</v>
      </c>
      <c r="B2092" s="177" t="str">
        <f t="shared" si="64"/>
        <v>CS6E-R036-12-8</v>
      </c>
      <c r="C2092" s="177" t="str">
        <f t="shared" si="65"/>
        <v>CS6E-RK-HL-16-R-A</v>
      </c>
      <c r="D2092" s="177" t="s">
        <v>4275</v>
      </c>
      <c r="E2092" s="177" t="str">
        <f>VLOOKUP(H2092,通道基本信息!B:K,6,0)</f>
        <v>R</v>
      </c>
      <c r="F2092" s="177" t="str">
        <f>VLOOKUP(H2092,通道基本信息!B:K,5,0)</f>
        <v>K-HL</v>
      </c>
      <c r="G2092" s="177" t="str">
        <f>VLOOKUP(H2092,通道基本信息!B:K,8,0)</f>
        <v>R</v>
      </c>
      <c r="H2092" s="177" t="s">
        <v>4261</v>
      </c>
      <c r="I2092" s="177">
        <v>8</v>
      </c>
      <c r="J2092" s="177">
        <v>65</v>
      </c>
      <c r="K2092" s="177">
        <v>28000</v>
      </c>
      <c r="L2092" s="177">
        <v>28065</v>
      </c>
      <c r="M2092" s="177"/>
      <c r="N2092" s="177" t="s">
        <v>4276</v>
      </c>
      <c r="O2092" s="2" t="str">
        <f>VLOOKUP(H2092,通道基本信息!B:L,3,FALSE)</f>
        <v>CS6E</v>
      </c>
    </row>
    <row r="2093" s="2" customFormat="1" ht="15" hidden="1" spans="1:15">
      <c r="A2093" s="177">
        <v>2090</v>
      </c>
      <c r="B2093" s="177" t="str">
        <f t="shared" si="64"/>
        <v>CS6E-R036-12-9</v>
      </c>
      <c r="C2093" s="177" t="str">
        <f t="shared" si="65"/>
        <v>CS6E-RK-HL-20-R-A</v>
      </c>
      <c r="D2093" s="177" t="s">
        <v>4277</v>
      </c>
      <c r="E2093" s="177" t="str">
        <f>VLOOKUP(H2093,通道基本信息!B:K,6,0)</f>
        <v>R</v>
      </c>
      <c r="F2093" s="177" t="str">
        <f>VLOOKUP(H2093,通道基本信息!B:K,5,0)</f>
        <v>K-HL</v>
      </c>
      <c r="G2093" s="177" t="str">
        <f>VLOOKUP(H2093,通道基本信息!B:K,8,0)</f>
        <v>R</v>
      </c>
      <c r="H2093" s="177" t="s">
        <v>4261</v>
      </c>
      <c r="I2093" s="177">
        <v>9</v>
      </c>
      <c r="J2093" s="177">
        <v>35</v>
      </c>
      <c r="K2093" s="177">
        <v>27554</v>
      </c>
      <c r="L2093" s="177">
        <v>27589</v>
      </c>
      <c r="M2093" s="177"/>
      <c r="N2093" s="177" t="s">
        <v>4278</v>
      </c>
      <c r="O2093" s="2" t="str">
        <f>VLOOKUP(H2093,通道基本信息!B:L,3,FALSE)</f>
        <v>CS6E</v>
      </c>
    </row>
    <row r="2094" s="2" customFormat="1" ht="15" hidden="1" spans="1:15">
      <c r="A2094" s="177">
        <v>2091</v>
      </c>
      <c r="B2094" s="177" t="str">
        <f t="shared" si="64"/>
        <v>CS6E-R036-12-10</v>
      </c>
      <c r="C2094" s="177" t="str">
        <f t="shared" si="65"/>
        <v>CS6E-RK-HL-21-R-A</v>
      </c>
      <c r="D2094" s="177" t="s">
        <v>4279</v>
      </c>
      <c r="E2094" s="177" t="str">
        <f>VLOOKUP(H2094,通道基本信息!B:K,6,0)</f>
        <v>R</v>
      </c>
      <c r="F2094" s="177" t="str">
        <f>VLOOKUP(H2094,通道基本信息!B:K,5,0)</f>
        <v>K-HL</v>
      </c>
      <c r="G2094" s="177" t="str">
        <f>VLOOKUP(H2094,通道基本信息!B:K,8,0)</f>
        <v>R</v>
      </c>
      <c r="H2094" s="177" t="s">
        <v>4261</v>
      </c>
      <c r="I2094" s="177">
        <v>10</v>
      </c>
      <c r="J2094" s="177">
        <v>35</v>
      </c>
      <c r="K2094" s="177">
        <v>27593</v>
      </c>
      <c r="L2094" s="177">
        <v>27628</v>
      </c>
      <c r="M2094" s="177"/>
      <c r="N2094" s="177" t="s">
        <v>4280</v>
      </c>
      <c r="O2094" s="2" t="str">
        <f>VLOOKUP(H2094,通道基本信息!B:L,3,FALSE)</f>
        <v>CS6E</v>
      </c>
    </row>
    <row r="2095" s="2" customFormat="1" ht="15" hidden="1" spans="1:15">
      <c r="A2095" s="177">
        <v>2092</v>
      </c>
      <c r="B2095" s="177" t="str">
        <f t="shared" si="64"/>
        <v>CS6E-R036-12-11</v>
      </c>
      <c r="C2095" s="177" t="str">
        <f t="shared" si="65"/>
        <v>CS6E-RK-HL-23-R-A</v>
      </c>
      <c r="D2095" s="177" t="s">
        <v>4281</v>
      </c>
      <c r="E2095" s="177" t="str">
        <f>VLOOKUP(H2095,通道基本信息!B:K,6,0)</f>
        <v>R</v>
      </c>
      <c r="F2095" s="177" t="str">
        <f>VLOOKUP(H2095,通道基本信息!B:K,5,0)</f>
        <v>K-HL</v>
      </c>
      <c r="G2095" s="177" t="str">
        <f>VLOOKUP(H2095,通道基本信息!B:K,8,0)</f>
        <v>R</v>
      </c>
      <c r="H2095" s="177" t="s">
        <v>4261</v>
      </c>
      <c r="I2095" s="177">
        <v>11</v>
      </c>
      <c r="J2095" s="177">
        <v>35</v>
      </c>
      <c r="K2095" s="177">
        <v>27815</v>
      </c>
      <c r="L2095" s="177">
        <v>27850</v>
      </c>
      <c r="M2095" s="177"/>
      <c r="N2095" s="177" t="s">
        <v>4282</v>
      </c>
      <c r="O2095" s="2" t="str">
        <f>VLOOKUP(H2095,通道基本信息!B:L,3,FALSE)</f>
        <v>CS6E</v>
      </c>
    </row>
    <row r="2096" s="2" customFormat="1" ht="15" hidden="1" spans="1:15">
      <c r="A2096" s="177">
        <v>2093</v>
      </c>
      <c r="B2096" s="177" t="str">
        <f t="shared" si="64"/>
        <v>CS6E-R036-12-12</v>
      </c>
      <c r="C2096" s="177" t="str">
        <f t="shared" si="65"/>
        <v>CS6E-RK-HL-24-R-A</v>
      </c>
      <c r="D2096" s="177" t="s">
        <v>4283</v>
      </c>
      <c r="E2096" s="177" t="str">
        <f>VLOOKUP(H2096,通道基本信息!B:K,6,0)</f>
        <v>R</v>
      </c>
      <c r="F2096" s="177" t="str">
        <f>VLOOKUP(H2096,通道基本信息!B:K,5,0)</f>
        <v>K-HL</v>
      </c>
      <c r="G2096" s="177" t="str">
        <f>VLOOKUP(H2096,通道基本信息!B:K,8,0)</f>
        <v>R</v>
      </c>
      <c r="H2096" s="177" t="s">
        <v>4261</v>
      </c>
      <c r="I2096" s="177">
        <v>12</v>
      </c>
      <c r="J2096" s="177">
        <v>50</v>
      </c>
      <c r="K2096" s="177">
        <v>28140</v>
      </c>
      <c r="L2096" s="177">
        <v>28190</v>
      </c>
      <c r="M2096" s="177"/>
      <c r="N2096" s="177" t="s">
        <v>4284</v>
      </c>
      <c r="O2096" s="2" t="str">
        <f>VLOOKUP(H2096,通道基本信息!B:L,3,FALSE)</f>
        <v>CS6E</v>
      </c>
    </row>
    <row r="2097" s="2" customFormat="1" ht="15" hidden="1" spans="1:15">
      <c r="A2097" s="177">
        <v>2094</v>
      </c>
      <c r="B2097" s="177" t="str">
        <f t="shared" si="64"/>
        <v>CS6E-R037-224-1</v>
      </c>
      <c r="C2097" s="177" t="str">
        <f t="shared" si="65"/>
        <v>CS6E-RK-HL-01-001-R-D</v>
      </c>
      <c r="D2097" s="177" t="s">
        <v>4285</v>
      </c>
      <c r="E2097" s="177" t="str">
        <f>VLOOKUP(H2097,通道基本信息!B:K,6,0)</f>
        <v>R</v>
      </c>
      <c r="F2097" s="177" t="str">
        <f>VLOOKUP(H2097,通道基本信息!B:K,5,0)</f>
        <v>K-HL</v>
      </c>
      <c r="G2097" s="177" t="str">
        <f>VLOOKUP(H2097,通道基本信息!B:K,8,0)</f>
        <v>R</v>
      </c>
      <c r="H2097" s="177" t="s">
        <v>4286</v>
      </c>
      <c r="I2097" s="177">
        <v>1</v>
      </c>
      <c r="J2097" s="177">
        <v>1.25</v>
      </c>
      <c r="K2097" s="177">
        <v>27940</v>
      </c>
      <c r="L2097" s="177">
        <v>27941.25</v>
      </c>
      <c r="M2097" s="177"/>
      <c r="N2097" s="177" t="s">
        <v>4287</v>
      </c>
      <c r="O2097" s="2" t="str">
        <f>VLOOKUP(H2097,通道基本信息!B:L,3,FALSE)</f>
        <v>CS6E</v>
      </c>
    </row>
    <row r="2098" s="2" customFormat="1" ht="15" hidden="1" spans="1:15">
      <c r="A2098" s="177">
        <v>2095</v>
      </c>
      <c r="B2098" s="177" t="str">
        <f t="shared" si="64"/>
        <v>CS6E-R037-224-2</v>
      </c>
      <c r="C2098" s="177" t="str">
        <f t="shared" si="65"/>
        <v>CS6E-RK-HL-01-002-R-D</v>
      </c>
      <c r="D2098" s="177" t="s">
        <v>4288</v>
      </c>
      <c r="E2098" s="177" t="str">
        <f>VLOOKUP(H2098,通道基本信息!B:K,6,0)</f>
        <v>R</v>
      </c>
      <c r="F2098" s="177" t="str">
        <f>VLOOKUP(H2098,通道基本信息!B:K,5,0)</f>
        <v>K-HL</v>
      </c>
      <c r="G2098" s="177" t="str">
        <f>VLOOKUP(H2098,通道基本信息!B:K,8,0)</f>
        <v>R</v>
      </c>
      <c r="H2098" s="177" t="s">
        <v>4286</v>
      </c>
      <c r="I2098" s="177">
        <v>2</v>
      </c>
      <c r="J2098" s="177">
        <v>1.25</v>
      </c>
      <c r="K2098" s="177">
        <v>27941.25</v>
      </c>
      <c r="L2098" s="177">
        <v>27942.5</v>
      </c>
      <c r="M2098" s="177"/>
      <c r="N2098" s="177" t="s">
        <v>4289</v>
      </c>
      <c r="O2098" s="2" t="str">
        <f>VLOOKUP(H2098,通道基本信息!B:L,3,FALSE)</f>
        <v>CS6E</v>
      </c>
    </row>
    <row r="2099" s="2" customFormat="1" ht="15" hidden="1" spans="1:15">
      <c r="A2099" s="177">
        <v>2096</v>
      </c>
      <c r="B2099" s="177" t="str">
        <f t="shared" si="64"/>
        <v>CS6E-R037-224-3</v>
      </c>
      <c r="C2099" s="177" t="str">
        <f t="shared" si="65"/>
        <v>CS6E-RK-HL-01-003-R-D</v>
      </c>
      <c r="D2099" s="177" t="s">
        <v>4290</v>
      </c>
      <c r="E2099" s="177" t="str">
        <f>VLOOKUP(H2099,通道基本信息!B:K,6,0)</f>
        <v>R</v>
      </c>
      <c r="F2099" s="177" t="str">
        <f>VLOOKUP(H2099,通道基本信息!B:K,5,0)</f>
        <v>K-HL</v>
      </c>
      <c r="G2099" s="177" t="str">
        <f>VLOOKUP(H2099,通道基本信息!B:K,8,0)</f>
        <v>R</v>
      </c>
      <c r="H2099" s="177" t="s">
        <v>4286</v>
      </c>
      <c r="I2099" s="177">
        <v>3</v>
      </c>
      <c r="J2099" s="177">
        <v>1.25</v>
      </c>
      <c r="K2099" s="177">
        <v>27942.5</v>
      </c>
      <c r="L2099" s="177">
        <v>27943.75</v>
      </c>
      <c r="M2099" s="177"/>
      <c r="N2099" s="177" t="s">
        <v>4291</v>
      </c>
      <c r="O2099" s="2" t="str">
        <f>VLOOKUP(H2099,通道基本信息!B:L,3,FALSE)</f>
        <v>CS6E</v>
      </c>
    </row>
    <row r="2100" s="2" customFormat="1" ht="15" hidden="1" spans="1:15">
      <c r="A2100" s="177">
        <v>2097</v>
      </c>
      <c r="B2100" s="177" t="str">
        <f t="shared" si="64"/>
        <v>CS6E-R037-224-4</v>
      </c>
      <c r="C2100" s="177" t="str">
        <f t="shared" si="65"/>
        <v>CS6E-RK-HL-01-004-R-D</v>
      </c>
      <c r="D2100" s="177" t="s">
        <v>4292</v>
      </c>
      <c r="E2100" s="177" t="str">
        <f>VLOOKUP(H2100,通道基本信息!B:K,6,0)</f>
        <v>R</v>
      </c>
      <c r="F2100" s="177" t="str">
        <f>VLOOKUP(H2100,通道基本信息!B:K,5,0)</f>
        <v>K-HL</v>
      </c>
      <c r="G2100" s="177" t="str">
        <f>VLOOKUP(H2100,通道基本信息!B:K,8,0)</f>
        <v>R</v>
      </c>
      <c r="H2100" s="177" t="s">
        <v>4286</v>
      </c>
      <c r="I2100" s="177">
        <v>4</v>
      </c>
      <c r="J2100" s="177">
        <v>1.25</v>
      </c>
      <c r="K2100" s="177">
        <v>27943.75</v>
      </c>
      <c r="L2100" s="177">
        <v>27945</v>
      </c>
      <c r="M2100" s="177"/>
      <c r="N2100" s="177" t="s">
        <v>4293</v>
      </c>
      <c r="O2100" s="2" t="str">
        <f>VLOOKUP(H2100,通道基本信息!B:L,3,FALSE)</f>
        <v>CS6E</v>
      </c>
    </row>
    <row r="2101" s="2" customFormat="1" ht="15" hidden="1" spans="1:15">
      <c r="A2101" s="177">
        <v>2098</v>
      </c>
      <c r="B2101" s="177" t="str">
        <f t="shared" si="64"/>
        <v>CS6E-R037-224-5</v>
      </c>
      <c r="C2101" s="177" t="str">
        <f t="shared" si="65"/>
        <v>CS6E-RK-HL-01-005-R-D</v>
      </c>
      <c r="D2101" s="177" t="s">
        <v>4294</v>
      </c>
      <c r="E2101" s="177" t="str">
        <f>VLOOKUP(H2101,通道基本信息!B:K,6,0)</f>
        <v>R</v>
      </c>
      <c r="F2101" s="177" t="str">
        <f>VLOOKUP(H2101,通道基本信息!B:K,5,0)</f>
        <v>K-HL</v>
      </c>
      <c r="G2101" s="177" t="str">
        <f>VLOOKUP(H2101,通道基本信息!B:K,8,0)</f>
        <v>R</v>
      </c>
      <c r="H2101" s="177" t="s">
        <v>4286</v>
      </c>
      <c r="I2101" s="177">
        <v>5</v>
      </c>
      <c r="J2101" s="177">
        <v>1.25</v>
      </c>
      <c r="K2101" s="177">
        <v>27945</v>
      </c>
      <c r="L2101" s="177">
        <v>27946.25</v>
      </c>
      <c r="M2101" s="177"/>
      <c r="N2101" s="177" t="s">
        <v>4295</v>
      </c>
      <c r="O2101" s="2" t="str">
        <f>VLOOKUP(H2101,通道基本信息!B:L,3,FALSE)</f>
        <v>CS6E</v>
      </c>
    </row>
    <row r="2102" s="2" customFormat="1" ht="15" hidden="1" spans="1:15">
      <c r="A2102" s="177">
        <v>2099</v>
      </c>
      <c r="B2102" s="177" t="str">
        <f t="shared" si="64"/>
        <v>CS6E-R037-224-6</v>
      </c>
      <c r="C2102" s="177" t="str">
        <f t="shared" si="65"/>
        <v>CS6E-RK-HL-01-006-R-D</v>
      </c>
      <c r="D2102" s="177" t="s">
        <v>4296</v>
      </c>
      <c r="E2102" s="177" t="str">
        <f>VLOOKUP(H2102,通道基本信息!B:K,6,0)</f>
        <v>R</v>
      </c>
      <c r="F2102" s="177" t="str">
        <f>VLOOKUP(H2102,通道基本信息!B:K,5,0)</f>
        <v>K-HL</v>
      </c>
      <c r="G2102" s="177" t="str">
        <f>VLOOKUP(H2102,通道基本信息!B:K,8,0)</f>
        <v>R</v>
      </c>
      <c r="H2102" s="177" t="s">
        <v>4286</v>
      </c>
      <c r="I2102" s="177">
        <v>6</v>
      </c>
      <c r="J2102" s="177">
        <v>1.25</v>
      </c>
      <c r="K2102" s="177">
        <v>27946.25</v>
      </c>
      <c r="L2102" s="177">
        <v>27947.5</v>
      </c>
      <c r="M2102" s="177"/>
      <c r="N2102" s="177" t="s">
        <v>4297</v>
      </c>
      <c r="O2102" s="2" t="str">
        <f>VLOOKUP(H2102,通道基本信息!B:L,3,FALSE)</f>
        <v>CS6E</v>
      </c>
    </row>
    <row r="2103" s="2" customFormat="1" ht="15" hidden="1" spans="1:15">
      <c r="A2103" s="177">
        <v>2100</v>
      </c>
      <c r="B2103" s="177" t="str">
        <f t="shared" si="64"/>
        <v>CS6E-R037-224-7</v>
      </c>
      <c r="C2103" s="177" t="str">
        <f t="shared" si="65"/>
        <v>CS6E-RK-HL-01-007-R-D</v>
      </c>
      <c r="D2103" s="177" t="s">
        <v>4298</v>
      </c>
      <c r="E2103" s="177" t="str">
        <f>VLOOKUP(H2103,通道基本信息!B:K,6,0)</f>
        <v>R</v>
      </c>
      <c r="F2103" s="177" t="str">
        <f>VLOOKUP(H2103,通道基本信息!B:K,5,0)</f>
        <v>K-HL</v>
      </c>
      <c r="G2103" s="177" t="str">
        <f>VLOOKUP(H2103,通道基本信息!B:K,8,0)</f>
        <v>R</v>
      </c>
      <c r="H2103" s="177" t="s">
        <v>4286</v>
      </c>
      <c r="I2103" s="177">
        <v>7</v>
      </c>
      <c r="J2103" s="177">
        <v>1.25</v>
      </c>
      <c r="K2103" s="177">
        <v>27947.5</v>
      </c>
      <c r="L2103" s="177">
        <v>27948.75</v>
      </c>
      <c r="M2103" s="177"/>
      <c r="N2103" s="177" t="s">
        <v>4299</v>
      </c>
      <c r="O2103" s="2" t="str">
        <f>VLOOKUP(H2103,通道基本信息!B:L,3,FALSE)</f>
        <v>CS6E</v>
      </c>
    </row>
    <row r="2104" s="2" customFormat="1" ht="15" hidden="1" spans="1:15">
      <c r="A2104" s="177">
        <v>2101</v>
      </c>
      <c r="B2104" s="177" t="str">
        <f t="shared" si="64"/>
        <v>CS6E-R037-224-8</v>
      </c>
      <c r="C2104" s="177" t="str">
        <f t="shared" si="65"/>
        <v>CS6E-RK-HL-01-008-R-D</v>
      </c>
      <c r="D2104" s="177" t="s">
        <v>4300</v>
      </c>
      <c r="E2104" s="177" t="str">
        <f>VLOOKUP(H2104,通道基本信息!B:K,6,0)</f>
        <v>R</v>
      </c>
      <c r="F2104" s="177" t="str">
        <f>VLOOKUP(H2104,通道基本信息!B:K,5,0)</f>
        <v>K-HL</v>
      </c>
      <c r="G2104" s="177" t="str">
        <f>VLOOKUP(H2104,通道基本信息!B:K,8,0)</f>
        <v>R</v>
      </c>
      <c r="H2104" s="177" t="s">
        <v>4286</v>
      </c>
      <c r="I2104" s="177">
        <v>8</v>
      </c>
      <c r="J2104" s="177">
        <v>1.25</v>
      </c>
      <c r="K2104" s="177">
        <v>27948.75</v>
      </c>
      <c r="L2104" s="177">
        <v>27950</v>
      </c>
      <c r="M2104" s="177"/>
      <c r="N2104" s="177" t="s">
        <v>4301</v>
      </c>
      <c r="O2104" s="2" t="str">
        <f>VLOOKUP(H2104,通道基本信息!B:L,3,FALSE)</f>
        <v>CS6E</v>
      </c>
    </row>
    <row r="2105" s="2" customFormat="1" ht="15" hidden="1" spans="1:15">
      <c r="A2105" s="177">
        <v>2102</v>
      </c>
      <c r="B2105" s="177" t="str">
        <f t="shared" si="64"/>
        <v>CS6E-R037-224-9</v>
      </c>
      <c r="C2105" s="177" t="str">
        <f t="shared" si="65"/>
        <v>CS6E-RK-HL-01-009-R-D</v>
      </c>
      <c r="D2105" s="177" t="s">
        <v>4302</v>
      </c>
      <c r="E2105" s="177" t="str">
        <f>VLOOKUP(H2105,通道基本信息!B:K,6,0)</f>
        <v>R</v>
      </c>
      <c r="F2105" s="177" t="str">
        <f>VLOOKUP(H2105,通道基本信息!B:K,5,0)</f>
        <v>K-HL</v>
      </c>
      <c r="G2105" s="177" t="str">
        <f>VLOOKUP(H2105,通道基本信息!B:K,8,0)</f>
        <v>R</v>
      </c>
      <c r="H2105" s="177" t="s">
        <v>4286</v>
      </c>
      <c r="I2105" s="177">
        <v>9</v>
      </c>
      <c r="J2105" s="177">
        <v>1.25</v>
      </c>
      <c r="K2105" s="177">
        <v>27950</v>
      </c>
      <c r="L2105" s="177">
        <v>27951.25</v>
      </c>
      <c r="M2105" s="177"/>
      <c r="N2105" s="177" t="s">
        <v>4303</v>
      </c>
      <c r="O2105" s="2" t="str">
        <f>VLOOKUP(H2105,通道基本信息!B:L,3,FALSE)</f>
        <v>CS6E</v>
      </c>
    </row>
    <row r="2106" s="2" customFormat="1" ht="15" hidden="1" spans="1:15">
      <c r="A2106" s="177">
        <v>2103</v>
      </c>
      <c r="B2106" s="177" t="str">
        <f t="shared" si="64"/>
        <v>CS6E-R037-224-10</v>
      </c>
      <c r="C2106" s="177" t="str">
        <f t="shared" si="65"/>
        <v>CS6E-RK-HL-01-010-R-D</v>
      </c>
      <c r="D2106" s="177" t="s">
        <v>4304</v>
      </c>
      <c r="E2106" s="177" t="str">
        <f>VLOOKUP(H2106,通道基本信息!B:K,6,0)</f>
        <v>R</v>
      </c>
      <c r="F2106" s="177" t="str">
        <f>VLOOKUP(H2106,通道基本信息!B:K,5,0)</f>
        <v>K-HL</v>
      </c>
      <c r="G2106" s="177" t="str">
        <f>VLOOKUP(H2106,通道基本信息!B:K,8,0)</f>
        <v>R</v>
      </c>
      <c r="H2106" s="177" t="s">
        <v>4286</v>
      </c>
      <c r="I2106" s="177">
        <v>10</v>
      </c>
      <c r="J2106" s="177">
        <v>1.25</v>
      </c>
      <c r="K2106" s="177">
        <v>27951.25</v>
      </c>
      <c r="L2106" s="177">
        <v>27952.5</v>
      </c>
      <c r="M2106" s="177"/>
      <c r="N2106" s="177" t="s">
        <v>4305</v>
      </c>
      <c r="O2106" s="2" t="str">
        <f>VLOOKUP(H2106,通道基本信息!B:L,3,FALSE)</f>
        <v>CS6E</v>
      </c>
    </row>
    <row r="2107" s="2" customFormat="1" ht="15" hidden="1" spans="1:15">
      <c r="A2107" s="177">
        <v>2104</v>
      </c>
      <c r="B2107" s="177" t="str">
        <f t="shared" si="64"/>
        <v>CS6E-R037-224-11</v>
      </c>
      <c r="C2107" s="177" t="str">
        <f t="shared" si="65"/>
        <v>CS6E-RK-HL-01-011-R-D</v>
      </c>
      <c r="D2107" s="177" t="s">
        <v>4306</v>
      </c>
      <c r="E2107" s="177" t="str">
        <f>VLOOKUP(H2107,通道基本信息!B:K,6,0)</f>
        <v>R</v>
      </c>
      <c r="F2107" s="177" t="str">
        <f>VLOOKUP(H2107,通道基本信息!B:K,5,0)</f>
        <v>K-HL</v>
      </c>
      <c r="G2107" s="177" t="str">
        <f>VLOOKUP(H2107,通道基本信息!B:K,8,0)</f>
        <v>R</v>
      </c>
      <c r="H2107" s="177" t="s">
        <v>4286</v>
      </c>
      <c r="I2107" s="177">
        <v>11</v>
      </c>
      <c r="J2107" s="177">
        <v>1.25</v>
      </c>
      <c r="K2107" s="177">
        <v>27952.5</v>
      </c>
      <c r="L2107" s="177">
        <v>27953.75</v>
      </c>
      <c r="M2107" s="177"/>
      <c r="N2107" s="177" t="s">
        <v>4307</v>
      </c>
      <c r="O2107" s="2" t="str">
        <f>VLOOKUP(H2107,通道基本信息!B:L,3,FALSE)</f>
        <v>CS6E</v>
      </c>
    </row>
    <row r="2108" s="2" customFormat="1" ht="15" hidden="1" spans="1:15">
      <c r="A2108" s="177">
        <v>2105</v>
      </c>
      <c r="B2108" s="177" t="str">
        <f t="shared" si="64"/>
        <v>CS6E-R037-224-12</v>
      </c>
      <c r="C2108" s="177" t="str">
        <f t="shared" si="65"/>
        <v>CS6E-RK-HL-01-012-R-D</v>
      </c>
      <c r="D2108" s="177" t="s">
        <v>4308</v>
      </c>
      <c r="E2108" s="177" t="str">
        <f>VLOOKUP(H2108,通道基本信息!B:K,6,0)</f>
        <v>R</v>
      </c>
      <c r="F2108" s="177" t="str">
        <f>VLOOKUP(H2108,通道基本信息!B:K,5,0)</f>
        <v>K-HL</v>
      </c>
      <c r="G2108" s="177" t="str">
        <f>VLOOKUP(H2108,通道基本信息!B:K,8,0)</f>
        <v>R</v>
      </c>
      <c r="H2108" s="177" t="s">
        <v>4286</v>
      </c>
      <c r="I2108" s="177">
        <v>12</v>
      </c>
      <c r="J2108" s="177">
        <v>1.25</v>
      </c>
      <c r="K2108" s="177">
        <v>27953.75</v>
      </c>
      <c r="L2108" s="177">
        <v>27955</v>
      </c>
      <c r="M2108" s="177"/>
      <c r="N2108" s="177" t="s">
        <v>4309</v>
      </c>
      <c r="O2108" s="2" t="str">
        <f>VLOOKUP(H2108,通道基本信息!B:L,3,FALSE)</f>
        <v>CS6E</v>
      </c>
    </row>
    <row r="2109" s="2" customFormat="1" ht="15" hidden="1" spans="1:15">
      <c r="A2109" s="177">
        <v>2106</v>
      </c>
      <c r="B2109" s="177" t="str">
        <f t="shared" si="64"/>
        <v>CS6E-R037-224-13</v>
      </c>
      <c r="C2109" s="177" t="str">
        <f t="shared" si="65"/>
        <v>CS6E-RK-HL-01-013-R-D</v>
      </c>
      <c r="D2109" s="177" t="s">
        <v>4310</v>
      </c>
      <c r="E2109" s="177" t="str">
        <f>VLOOKUP(H2109,通道基本信息!B:K,6,0)</f>
        <v>R</v>
      </c>
      <c r="F2109" s="177" t="str">
        <f>VLOOKUP(H2109,通道基本信息!B:K,5,0)</f>
        <v>K-HL</v>
      </c>
      <c r="G2109" s="177" t="str">
        <f>VLOOKUP(H2109,通道基本信息!B:K,8,0)</f>
        <v>R</v>
      </c>
      <c r="H2109" s="177" t="s">
        <v>4286</v>
      </c>
      <c r="I2109" s="177">
        <v>13</v>
      </c>
      <c r="J2109" s="177">
        <v>1.25</v>
      </c>
      <c r="K2109" s="177">
        <v>27955</v>
      </c>
      <c r="L2109" s="177">
        <v>27956.25</v>
      </c>
      <c r="M2109" s="177"/>
      <c r="N2109" s="177" t="s">
        <v>4311</v>
      </c>
      <c r="O2109" s="2" t="str">
        <f>VLOOKUP(H2109,通道基本信息!B:L,3,FALSE)</f>
        <v>CS6E</v>
      </c>
    </row>
    <row r="2110" s="2" customFormat="1" ht="15" hidden="1" spans="1:15">
      <c r="A2110" s="177">
        <v>2107</v>
      </c>
      <c r="B2110" s="177" t="str">
        <f t="shared" si="64"/>
        <v>CS6E-R037-224-14</v>
      </c>
      <c r="C2110" s="177" t="str">
        <f t="shared" si="65"/>
        <v>CS6E-RK-HL-01-014-R-D</v>
      </c>
      <c r="D2110" s="177" t="s">
        <v>4312</v>
      </c>
      <c r="E2110" s="177" t="str">
        <f>VLOOKUP(H2110,通道基本信息!B:K,6,0)</f>
        <v>R</v>
      </c>
      <c r="F2110" s="177" t="str">
        <f>VLOOKUP(H2110,通道基本信息!B:K,5,0)</f>
        <v>K-HL</v>
      </c>
      <c r="G2110" s="177" t="str">
        <f>VLOOKUP(H2110,通道基本信息!B:K,8,0)</f>
        <v>R</v>
      </c>
      <c r="H2110" s="177" t="s">
        <v>4286</v>
      </c>
      <c r="I2110" s="177">
        <v>14</v>
      </c>
      <c r="J2110" s="177">
        <v>1.25</v>
      </c>
      <c r="K2110" s="177">
        <v>27956.25</v>
      </c>
      <c r="L2110" s="177">
        <v>27957.5</v>
      </c>
      <c r="M2110" s="177"/>
      <c r="N2110" s="177" t="s">
        <v>4313</v>
      </c>
      <c r="O2110" s="2" t="str">
        <f>VLOOKUP(H2110,通道基本信息!B:L,3,FALSE)</f>
        <v>CS6E</v>
      </c>
    </row>
    <row r="2111" s="2" customFormat="1" ht="15" hidden="1" spans="1:15">
      <c r="A2111" s="177">
        <v>2108</v>
      </c>
      <c r="B2111" s="177" t="str">
        <f t="shared" si="64"/>
        <v>CS6E-R037-224-15</v>
      </c>
      <c r="C2111" s="177" t="str">
        <f t="shared" si="65"/>
        <v>CS6E-RK-HL-01-015-R-D</v>
      </c>
      <c r="D2111" s="177" t="s">
        <v>4314</v>
      </c>
      <c r="E2111" s="177" t="str">
        <f>VLOOKUP(H2111,通道基本信息!B:K,6,0)</f>
        <v>R</v>
      </c>
      <c r="F2111" s="177" t="str">
        <f>VLOOKUP(H2111,通道基本信息!B:K,5,0)</f>
        <v>K-HL</v>
      </c>
      <c r="G2111" s="177" t="str">
        <f>VLOOKUP(H2111,通道基本信息!B:K,8,0)</f>
        <v>R</v>
      </c>
      <c r="H2111" s="177" t="s">
        <v>4286</v>
      </c>
      <c r="I2111" s="177">
        <v>15</v>
      </c>
      <c r="J2111" s="177">
        <v>1.25</v>
      </c>
      <c r="K2111" s="177">
        <v>27957.5</v>
      </c>
      <c r="L2111" s="177">
        <v>27958.75</v>
      </c>
      <c r="M2111" s="177"/>
      <c r="N2111" s="177" t="s">
        <v>4315</v>
      </c>
      <c r="O2111" s="2" t="str">
        <f>VLOOKUP(H2111,通道基本信息!B:L,3,FALSE)</f>
        <v>CS6E</v>
      </c>
    </row>
    <row r="2112" s="2" customFormat="1" ht="15" hidden="1" spans="1:15">
      <c r="A2112" s="177">
        <v>2109</v>
      </c>
      <c r="B2112" s="177" t="str">
        <f t="shared" si="64"/>
        <v>CS6E-R037-224-16</v>
      </c>
      <c r="C2112" s="177" t="str">
        <f t="shared" si="65"/>
        <v>CS6E-RK-HL-01-016-R-D</v>
      </c>
      <c r="D2112" s="177" t="s">
        <v>4316</v>
      </c>
      <c r="E2112" s="177" t="str">
        <f>VLOOKUP(H2112,通道基本信息!B:K,6,0)</f>
        <v>R</v>
      </c>
      <c r="F2112" s="177" t="str">
        <f>VLOOKUP(H2112,通道基本信息!B:K,5,0)</f>
        <v>K-HL</v>
      </c>
      <c r="G2112" s="177" t="str">
        <f>VLOOKUP(H2112,通道基本信息!B:K,8,0)</f>
        <v>R</v>
      </c>
      <c r="H2112" s="177" t="s">
        <v>4286</v>
      </c>
      <c r="I2112" s="177">
        <v>16</v>
      </c>
      <c r="J2112" s="177">
        <v>1.25</v>
      </c>
      <c r="K2112" s="177">
        <v>27958.75</v>
      </c>
      <c r="L2112" s="177">
        <v>27960</v>
      </c>
      <c r="M2112" s="177"/>
      <c r="N2112" s="177" t="s">
        <v>4317</v>
      </c>
      <c r="O2112" s="2" t="str">
        <f>VLOOKUP(H2112,通道基本信息!B:L,3,FALSE)</f>
        <v>CS6E</v>
      </c>
    </row>
    <row r="2113" s="2" customFormat="1" ht="15" hidden="1" spans="1:15">
      <c r="A2113" s="177">
        <v>2110</v>
      </c>
      <c r="B2113" s="177" t="str">
        <f t="shared" ref="B2113:B2176" si="66">H2113&amp;"-"&amp;I2113</f>
        <v>CS6E-R037-224-17</v>
      </c>
      <c r="C2113" s="177" t="str">
        <f t="shared" si="65"/>
        <v>CS6E-RK-HL-01-017-R-D</v>
      </c>
      <c r="D2113" s="177" t="s">
        <v>4318</v>
      </c>
      <c r="E2113" s="177" t="str">
        <f>VLOOKUP(H2113,通道基本信息!B:K,6,0)</f>
        <v>R</v>
      </c>
      <c r="F2113" s="177" t="str">
        <f>VLOOKUP(H2113,通道基本信息!B:K,5,0)</f>
        <v>K-HL</v>
      </c>
      <c r="G2113" s="177" t="str">
        <f>VLOOKUP(H2113,通道基本信息!B:K,8,0)</f>
        <v>R</v>
      </c>
      <c r="H2113" s="177" t="s">
        <v>4286</v>
      </c>
      <c r="I2113" s="177">
        <v>17</v>
      </c>
      <c r="J2113" s="177">
        <v>1.25</v>
      </c>
      <c r="K2113" s="177">
        <v>27960</v>
      </c>
      <c r="L2113" s="177">
        <v>27961.25</v>
      </c>
      <c r="M2113" s="177"/>
      <c r="N2113" s="177" t="s">
        <v>4319</v>
      </c>
      <c r="O2113" s="2" t="str">
        <f>VLOOKUP(H2113,通道基本信息!B:L,3,FALSE)</f>
        <v>CS6E</v>
      </c>
    </row>
    <row r="2114" s="2" customFormat="1" ht="15" hidden="1" spans="1:15">
      <c r="A2114" s="177">
        <v>2111</v>
      </c>
      <c r="B2114" s="177" t="str">
        <f t="shared" si="66"/>
        <v>CS6E-R037-224-18</v>
      </c>
      <c r="C2114" s="177" t="str">
        <f t="shared" si="65"/>
        <v>CS6E-RK-HL-01-018-R-D</v>
      </c>
      <c r="D2114" s="177" t="s">
        <v>4320</v>
      </c>
      <c r="E2114" s="177" t="str">
        <f>VLOOKUP(H2114,通道基本信息!B:K,6,0)</f>
        <v>R</v>
      </c>
      <c r="F2114" s="177" t="str">
        <f>VLOOKUP(H2114,通道基本信息!B:K,5,0)</f>
        <v>K-HL</v>
      </c>
      <c r="G2114" s="177" t="str">
        <f>VLOOKUP(H2114,通道基本信息!B:K,8,0)</f>
        <v>R</v>
      </c>
      <c r="H2114" s="177" t="s">
        <v>4286</v>
      </c>
      <c r="I2114" s="177">
        <v>18</v>
      </c>
      <c r="J2114" s="177">
        <v>1.25</v>
      </c>
      <c r="K2114" s="177">
        <v>27961.25</v>
      </c>
      <c r="L2114" s="177">
        <v>27962.5</v>
      </c>
      <c r="M2114" s="177"/>
      <c r="N2114" s="177" t="s">
        <v>4321</v>
      </c>
      <c r="O2114" s="2" t="str">
        <f>VLOOKUP(H2114,通道基本信息!B:L,3,FALSE)</f>
        <v>CS6E</v>
      </c>
    </row>
    <row r="2115" s="2" customFormat="1" ht="15" hidden="1" spans="1:15">
      <c r="A2115" s="177">
        <v>2112</v>
      </c>
      <c r="B2115" s="177" t="str">
        <f t="shared" si="66"/>
        <v>CS6E-R037-224-19</v>
      </c>
      <c r="C2115" s="177" t="str">
        <f t="shared" si="65"/>
        <v>CS6E-RK-HL-01-019-R-D</v>
      </c>
      <c r="D2115" s="177" t="s">
        <v>4322</v>
      </c>
      <c r="E2115" s="177" t="str">
        <f>VLOOKUP(H2115,通道基本信息!B:K,6,0)</f>
        <v>R</v>
      </c>
      <c r="F2115" s="177" t="str">
        <f>VLOOKUP(H2115,通道基本信息!B:K,5,0)</f>
        <v>K-HL</v>
      </c>
      <c r="G2115" s="177" t="str">
        <f>VLOOKUP(H2115,通道基本信息!B:K,8,0)</f>
        <v>R</v>
      </c>
      <c r="H2115" s="177" t="s">
        <v>4286</v>
      </c>
      <c r="I2115" s="177">
        <v>19</v>
      </c>
      <c r="J2115" s="177">
        <v>1.25</v>
      </c>
      <c r="K2115" s="177">
        <v>27962.5</v>
      </c>
      <c r="L2115" s="177">
        <v>27963.75</v>
      </c>
      <c r="M2115" s="177"/>
      <c r="N2115" s="177" t="s">
        <v>4323</v>
      </c>
      <c r="O2115" s="2" t="str">
        <f>VLOOKUP(H2115,通道基本信息!B:L,3,FALSE)</f>
        <v>CS6E</v>
      </c>
    </row>
    <row r="2116" s="2" customFormat="1" ht="15" hidden="1" spans="1:15">
      <c r="A2116" s="177">
        <v>2113</v>
      </c>
      <c r="B2116" s="177" t="str">
        <f t="shared" si="66"/>
        <v>CS6E-R037-224-20</v>
      </c>
      <c r="C2116" s="177" t="str">
        <f t="shared" ref="C2116:C2179" si="67">O2116&amp;"-"&amp;D2116</f>
        <v>CS6E-RK-HL-01-020-R-D</v>
      </c>
      <c r="D2116" s="177" t="s">
        <v>4324</v>
      </c>
      <c r="E2116" s="177" t="str">
        <f>VLOOKUP(H2116,通道基本信息!B:K,6,0)</f>
        <v>R</v>
      </c>
      <c r="F2116" s="177" t="str">
        <f>VLOOKUP(H2116,通道基本信息!B:K,5,0)</f>
        <v>K-HL</v>
      </c>
      <c r="G2116" s="177" t="str">
        <f>VLOOKUP(H2116,通道基本信息!B:K,8,0)</f>
        <v>R</v>
      </c>
      <c r="H2116" s="177" t="s">
        <v>4286</v>
      </c>
      <c r="I2116" s="177">
        <v>20</v>
      </c>
      <c r="J2116" s="177">
        <v>1.25</v>
      </c>
      <c r="K2116" s="177">
        <v>27963.75</v>
      </c>
      <c r="L2116" s="177">
        <v>27965</v>
      </c>
      <c r="M2116" s="177"/>
      <c r="N2116" s="177" t="s">
        <v>4325</v>
      </c>
      <c r="O2116" s="2" t="str">
        <f>VLOOKUP(H2116,通道基本信息!B:L,3,FALSE)</f>
        <v>CS6E</v>
      </c>
    </row>
    <row r="2117" s="2" customFormat="1" ht="15" hidden="1" spans="1:15">
      <c r="A2117" s="177">
        <v>2114</v>
      </c>
      <c r="B2117" s="177" t="str">
        <f t="shared" si="66"/>
        <v>CS6E-R037-224-21</v>
      </c>
      <c r="C2117" s="177" t="str">
        <f t="shared" si="67"/>
        <v>CS6E-RK-HL-01-021-R-D</v>
      </c>
      <c r="D2117" s="177" t="s">
        <v>4326</v>
      </c>
      <c r="E2117" s="177" t="str">
        <f>VLOOKUP(H2117,通道基本信息!B:K,6,0)</f>
        <v>R</v>
      </c>
      <c r="F2117" s="177" t="str">
        <f>VLOOKUP(H2117,通道基本信息!B:K,5,0)</f>
        <v>K-HL</v>
      </c>
      <c r="G2117" s="177" t="str">
        <f>VLOOKUP(H2117,通道基本信息!B:K,8,0)</f>
        <v>R</v>
      </c>
      <c r="H2117" s="177" t="s">
        <v>4286</v>
      </c>
      <c r="I2117" s="177">
        <v>21</v>
      </c>
      <c r="J2117" s="177">
        <v>1.25</v>
      </c>
      <c r="K2117" s="177">
        <v>27965</v>
      </c>
      <c r="L2117" s="177">
        <v>27966.25</v>
      </c>
      <c r="M2117" s="177"/>
      <c r="N2117" s="177" t="s">
        <v>4327</v>
      </c>
      <c r="O2117" s="2" t="str">
        <f>VLOOKUP(H2117,通道基本信息!B:L,3,FALSE)</f>
        <v>CS6E</v>
      </c>
    </row>
    <row r="2118" s="2" customFormat="1" ht="15" hidden="1" spans="1:15">
      <c r="A2118" s="177">
        <v>2115</v>
      </c>
      <c r="B2118" s="177" t="str">
        <f t="shared" si="66"/>
        <v>CS6E-R037-224-22</v>
      </c>
      <c r="C2118" s="177" t="str">
        <f t="shared" si="67"/>
        <v>CS6E-RK-HL-01-022-R-D</v>
      </c>
      <c r="D2118" s="177" t="s">
        <v>4328</v>
      </c>
      <c r="E2118" s="177" t="str">
        <f>VLOOKUP(H2118,通道基本信息!B:K,6,0)</f>
        <v>R</v>
      </c>
      <c r="F2118" s="177" t="str">
        <f>VLOOKUP(H2118,通道基本信息!B:K,5,0)</f>
        <v>K-HL</v>
      </c>
      <c r="G2118" s="177" t="str">
        <f>VLOOKUP(H2118,通道基本信息!B:K,8,0)</f>
        <v>R</v>
      </c>
      <c r="H2118" s="177" t="s">
        <v>4286</v>
      </c>
      <c r="I2118" s="177">
        <v>22</v>
      </c>
      <c r="J2118" s="177">
        <v>1.25</v>
      </c>
      <c r="K2118" s="177">
        <v>27966.25</v>
      </c>
      <c r="L2118" s="177">
        <v>27967.5</v>
      </c>
      <c r="M2118" s="177"/>
      <c r="N2118" s="177" t="s">
        <v>4329</v>
      </c>
      <c r="O2118" s="2" t="str">
        <f>VLOOKUP(H2118,通道基本信息!B:L,3,FALSE)</f>
        <v>CS6E</v>
      </c>
    </row>
    <row r="2119" s="2" customFormat="1" ht="15" hidden="1" spans="1:15">
      <c r="A2119" s="177">
        <v>2116</v>
      </c>
      <c r="B2119" s="177" t="str">
        <f t="shared" si="66"/>
        <v>CS6E-R037-224-23</v>
      </c>
      <c r="C2119" s="177" t="str">
        <f t="shared" si="67"/>
        <v>CS6E-RK-HL-01-023-R-D</v>
      </c>
      <c r="D2119" s="177" t="s">
        <v>4330</v>
      </c>
      <c r="E2119" s="177" t="str">
        <f>VLOOKUP(H2119,通道基本信息!B:K,6,0)</f>
        <v>R</v>
      </c>
      <c r="F2119" s="177" t="str">
        <f>VLOOKUP(H2119,通道基本信息!B:K,5,0)</f>
        <v>K-HL</v>
      </c>
      <c r="G2119" s="177" t="str">
        <f>VLOOKUP(H2119,通道基本信息!B:K,8,0)</f>
        <v>R</v>
      </c>
      <c r="H2119" s="177" t="s">
        <v>4286</v>
      </c>
      <c r="I2119" s="177">
        <v>23</v>
      </c>
      <c r="J2119" s="177">
        <v>1.25</v>
      </c>
      <c r="K2119" s="177">
        <v>27967.5</v>
      </c>
      <c r="L2119" s="177">
        <v>27968.75</v>
      </c>
      <c r="M2119" s="177"/>
      <c r="N2119" s="177" t="s">
        <v>4331</v>
      </c>
      <c r="O2119" s="2" t="str">
        <f>VLOOKUP(H2119,通道基本信息!B:L,3,FALSE)</f>
        <v>CS6E</v>
      </c>
    </row>
    <row r="2120" s="2" customFormat="1" ht="15" hidden="1" spans="1:15">
      <c r="A2120" s="177">
        <v>2117</v>
      </c>
      <c r="B2120" s="177" t="str">
        <f t="shared" si="66"/>
        <v>CS6E-R037-224-24</v>
      </c>
      <c r="C2120" s="177" t="str">
        <f t="shared" si="67"/>
        <v>CS6E-RK-HL-01-024-R-D</v>
      </c>
      <c r="D2120" s="177" t="s">
        <v>4332</v>
      </c>
      <c r="E2120" s="177" t="str">
        <f>VLOOKUP(H2120,通道基本信息!B:K,6,0)</f>
        <v>R</v>
      </c>
      <c r="F2120" s="177" t="str">
        <f>VLOOKUP(H2120,通道基本信息!B:K,5,0)</f>
        <v>K-HL</v>
      </c>
      <c r="G2120" s="177" t="str">
        <f>VLOOKUP(H2120,通道基本信息!B:K,8,0)</f>
        <v>R</v>
      </c>
      <c r="H2120" s="177" t="s">
        <v>4286</v>
      </c>
      <c r="I2120" s="177">
        <v>24</v>
      </c>
      <c r="J2120" s="177">
        <v>1.25</v>
      </c>
      <c r="K2120" s="177">
        <v>27968.75</v>
      </c>
      <c r="L2120" s="177">
        <v>27970</v>
      </c>
      <c r="M2120" s="177"/>
      <c r="N2120" s="177" t="s">
        <v>4333</v>
      </c>
      <c r="O2120" s="2" t="str">
        <f>VLOOKUP(H2120,通道基本信息!B:L,3,FALSE)</f>
        <v>CS6E</v>
      </c>
    </row>
    <row r="2121" s="2" customFormat="1" ht="15" hidden="1" spans="1:15">
      <c r="A2121" s="177">
        <v>2118</v>
      </c>
      <c r="B2121" s="177" t="str">
        <f t="shared" si="66"/>
        <v>CS6E-R037-224-25</v>
      </c>
      <c r="C2121" s="177" t="str">
        <f t="shared" si="67"/>
        <v>CS6E-RK-HL-02-025-R-D</v>
      </c>
      <c r="D2121" s="177" t="s">
        <v>4334</v>
      </c>
      <c r="E2121" s="177" t="str">
        <f>VLOOKUP(H2121,通道基本信息!B:K,6,0)</f>
        <v>R</v>
      </c>
      <c r="F2121" s="177" t="str">
        <f>VLOOKUP(H2121,通道基本信息!B:K,5,0)</f>
        <v>K-HL</v>
      </c>
      <c r="G2121" s="177" t="str">
        <f>VLOOKUP(H2121,通道基本信息!B:K,8,0)</f>
        <v>R</v>
      </c>
      <c r="H2121" s="177" t="s">
        <v>4286</v>
      </c>
      <c r="I2121" s="177">
        <v>25</v>
      </c>
      <c r="J2121" s="177">
        <v>1.25</v>
      </c>
      <c r="K2121" s="177">
        <v>28100</v>
      </c>
      <c r="L2121" s="177">
        <v>28101.25</v>
      </c>
      <c r="M2121" s="177"/>
      <c r="N2121" s="177" t="s">
        <v>4335</v>
      </c>
      <c r="O2121" s="2" t="str">
        <f>VLOOKUP(H2121,通道基本信息!B:L,3,FALSE)</f>
        <v>CS6E</v>
      </c>
    </row>
    <row r="2122" s="2" customFormat="1" ht="15" hidden="1" spans="1:15">
      <c r="A2122" s="177">
        <v>2119</v>
      </c>
      <c r="B2122" s="177" t="str">
        <f t="shared" si="66"/>
        <v>CS6E-R037-224-26</v>
      </c>
      <c r="C2122" s="177" t="str">
        <f t="shared" si="67"/>
        <v>CS6E-RK-HL-02-026-R-D</v>
      </c>
      <c r="D2122" s="177" t="s">
        <v>4336</v>
      </c>
      <c r="E2122" s="177" t="str">
        <f>VLOOKUP(H2122,通道基本信息!B:K,6,0)</f>
        <v>R</v>
      </c>
      <c r="F2122" s="177" t="str">
        <f>VLOOKUP(H2122,通道基本信息!B:K,5,0)</f>
        <v>K-HL</v>
      </c>
      <c r="G2122" s="177" t="str">
        <f>VLOOKUP(H2122,通道基本信息!B:K,8,0)</f>
        <v>R</v>
      </c>
      <c r="H2122" s="177" t="s">
        <v>4286</v>
      </c>
      <c r="I2122" s="177">
        <v>26</v>
      </c>
      <c r="J2122" s="177">
        <v>1.25</v>
      </c>
      <c r="K2122" s="177">
        <v>28101.25</v>
      </c>
      <c r="L2122" s="177">
        <v>28102.5</v>
      </c>
      <c r="M2122" s="177"/>
      <c r="N2122" s="177" t="s">
        <v>4337</v>
      </c>
      <c r="O2122" s="2" t="str">
        <f>VLOOKUP(H2122,通道基本信息!B:L,3,FALSE)</f>
        <v>CS6E</v>
      </c>
    </row>
    <row r="2123" s="2" customFormat="1" ht="15" hidden="1" spans="1:15">
      <c r="A2123" s="177">
        <v>2120</v>
      </c>
      <c r="B2123" s="177" t="str">
        <f t="shared" si="66"/>
        <v>CS6E-R037-224-27</v>
      </c>
      <c r="C2123" s="177" t="str">
        <f t="shared" si="67"/>
        <v>CS6E-RK-HL-02-027-R-D</v>
      </c>
      <c r="D2123" s="177" t="s">
        <v>4338</v>
      </c>
      <c r="E2123" s="177" t="str">
        <f>VLOOKUP(H2123,通道基本信息!B:K,6,0)</f>
        <v>R</v>
      </c>
      <c r="F2123" s="177" t="str">
        <f>VLOOKUP(H2123,通道基本信息!B:K,5,0)</f>
        <v>K-HL</v>
      </c>
      <c r="G2123" s="177" t="str">
        <f>VLOOKUP(H2123,通道基本信息!B:K,8,0)</f>
        <v>R</v>
      </c>
      <c r="H2123" s="177" t="s">
        <v>4286</v>
      </c>
      <c r="I2123" s="177">
        <v>27</v>
      </c>
      <c r="J2123" s="177">
        <v>1.25</v>
      </c>
      <c r="K2123" s="177">
        <v>28102.5</v>
      </c>
      <c r="L2123" s="177">
        <v>28103.75</v>
      </c>
      <c r="M2123" s="177"/>
      <c r="N2123" s="177" t="s">
        <v>4339</v>
      </c>
      <c r="O2123" s="2" t="str">
        <f>VLOOKUP(H2123,通道基本信息!B:L,3,FALSE)</f>
        <v>CS6E</v>
      </c>
    </row>
    <row r="2124" s="2" customFormat="1" ht="15" hidden="1" spans="1:15">
      <c r="A2124" s="177">
        <v>2121</v>
      </c>
      <c r="B2124" s="177" t="str">
        <f t="shared" si="66"/>
        <v>CS6E-R037-224-28</v>
      </c>
      <c r="C2124" s="177" t="str">
        <f t="shared" si="67"/>
        <v>CS6E-RK-HL-02-028-R-D</v>
      </c>
      <c r="D2124" s="177" t="s">
        <v>4340</v>
      </c>
      <c r="E2124" s="177" t="str">
        <f>VLOOKUP(H2124,通道基本信息!B:K,6,0)</f>
        <v>R</v>
      </c>
      <c r="F2124" s="177" t="str">
        <f>VLOOKUP(H2124,通道基本信息!B:K,5,0)</f>
        <v>K-HL</v>
      </c>
      <c r="G2124" s="177" t="str">
        <f>VLOOKUP(H2124,通道基本信息!B:K,8,0)</f>
        <v>R</v>
      </c>
      <c r="H2124" s="177" t="s">
        <v>4286</v>
      </c>
      <c r="I2124" s="177">
        <v>28</v>
      </c>
      <c r="J2124" s="177">
        <v>1.25</v>
      </c>
      <c r="K2124" s="177">
        <v>28103.75</v>
      </c>
      <c r="L2124" s="177">
        <v>28105</v>
      </c>
      <c r="M2124" s="177"/>
      <c r="N2124" s="177" t="s">
        <v>4341</v>
      </c>
      <c r="O2124" s="2" t="str">
        <f>VLOOKUP(H2124,通道基本信息!B:L,3,FALSE)</f>
        <v>CS6E</v>
      </c>
    </row>
    <row r="2125" s="2" customFormat="1" ht="15" hidden="1" spans="1:15">
      <c r="A2125" s="177">
        <v>2122</v>
      </c>
      <c r="B2125" s="177" t="str">
        <f t="shared" si="66"/>
        <v>CS6E-R037-224-29</v>
      </c>
      <c r="C2125" s="177" t="str">
        <f t="shared" si="67"/>
        <v>CS6E-RK-HL-02-029-R-D</v>
      </c>
      <c r="D2125" s="177" t="s">
        <v>4342</v>
      </c>
      <c r="E2125" s="177" t="str">
        <f>VLOOKUP(H2125,通道基本信息!B:K,6,0)</f>
        <v>R</v>
      </c>
      <c r="F2125" s="177" t="str">
        <f>VLOOKUP(H2125,通道基本信息!B:K,5,0)</f>
        <v>K-HL</v>
      </c>
      <c r="G2125" s="177" t="str">
        <f>VLOOKUP(H2125,通道基本信息!B:K,8,0)</f>
        <v>R</v>
      </c>
      <c r="H2125" s="177" t="s">
        <v>4286</v>
      </c>
      <c r="I2125" s="177">
        <v>29</v>
      </c>
      <c r="J2125" s="177">
        <v>1.25</v>
      </c>
      <c r="K2125" s="177">
        <v>28105</v>
      </c>
      <c r="L2125" s="177">
        <v>28106.25</v>
      </c>
      <c r="M2125" s="177"/>
      <c r="N2125" s="177" t="s">
        <v>4343</v>
      </c>
      <c r="O2125" s="2" t="str">
        <f>VLOOKUP(H2125,通道基本信息!B:L,3,FALSE)</f>
        <v>CS6E</v>
      </c>
    </row>
    <row r="2126" s="2" customFormat="1" ht="15" hidden="1" spans="1:15">
      <c r="A2126" s="177">
        <v>2123</v>
      </c>
      <c r="B2126" s="177" t="str">
        <f t="shared" si="66"/>
        <v>CS6E-R037-224-30</v>
      </c>
      <c r="C2126" s="177" t="str">
        <f t="shared" si="67"/>
        <v>CS6E-RK-HL-02-030-R-D</v>
      </c>
      <c r="D2126" s="177" t="s">
        <v>4344</v>
      </c>
      <c r="E2126" s="177" t="str">
        <f>VLOOKUP(H2126,通道基本信息!B:K,6,0)</f>
        <v>R</v>
      </c>
      <c r="F2126" s="177" t="str">
        <f>VLOOKUP(H2126,通道基本信息!B:K,5,0)</f>
        <v>K-HL</v>
      </c>
      <c r="G2126" s="177" t="str">
        <f>VLOOKUP(H2126,通道基本信息!B:K,8,0)</f>
        <v>R</v>
      </c>
      <c r="H2126" s="177" t="s">
        <v>4286</v>
      </c>
      <c r="I2126" s="177">
        <v>30</v>
      </c>
      <c r="J2126" s="177">
        <v>1.25</v>
      </c>
      <c r="K2126" s="177">
        <v>28106.25</v>
      </c>
      <c r="L2126" s="177">
        <v>28107.5</v>
      </c>
      <c r="M2126" s="177"/>
      <c r="N2126" s="177" t="s">
        <v>4345</v>
      </c>
      <c r="O2126" s="2" t="str">
        <f>VLOOKUP(H2126,通道基本信息!B:L,3,FALSE)</f>
        <v>CS6E</v>
      </c>
    </row>
    <row r="2127" s="2" customFormat="1" ht="15" hidden="1" spans="1:15">
      <c r="A2127" s="177">
        <v>2124</v>
      </c>
      <c r="B2127" s="177" t="str">
        <f t="shared" si="66"/>
        <v>CS6E-R037-224-31</v>
      </c>
      <c r="C2127" s="177" t="str">
        <f t="shared" si="67"/>
        <v>CS6E-RK-HL-02-031-R-D</v>
      </c>
      <c r="D2127" s="177" t="s">
        <v>4346</v>
      </c>
      <c r="E2127" s="177" t="str">
        <f>VLOOKUP(H2127,通道基本信息!B:K,6,0)</f>
        <v>R</v>
      </c>
      <c r="F2127" s="177" t="str">
        <f>VLOOKUP(H2127,通道基本信息!B:K,5,0)</f>
        <v>K-HL</v>
      </c>
      <c r="G2127" s="177" t="str">
        <f>VLOOKUP(H2127,通道基本信息!B:K,8,0)</f>
        <v>R</v>
      </c>
      <c r="H2127" s="177" t="s">
        <v>4286</v>
      </c>
      <c r="I2127" s="177">
        <v>31</v>
      </c>
      <c r="J2127" s="177">
        <v>1.25</v>
      </c>
      <c r="K2127" s="177">
        <v>28107.5</v>
      </c>
      <c r="L2127" s="177">
        <v>28108.75</v>
      </c>
      <c r="M2127" s="177"/>
      <c r="N2127" s="177" t="s">
        <v>4347</v>
      </c>
      <c r="O2127" s="2" t="str">
        <f>VLOOKUP(H2127,通道基本信息!B:L,3,FALSE)</f>
        <v>CS6E</v>
      </c>
    </row>
    <row r="2128" s="2" customFormat="1" ht="15" hidden="1" spans="1:15">
      <c r="A2128" s="177">
        <v>2125</v>
      </c>
      <c r="B2128" s="177" t="str">
        <f t="shared" si="66"/>
        <v>CS6E-R037-224-32</v>
      </c>
      <c r="C2128" s="177" t="str">
        <f t="shared" si="67"/>
        <v>CS6E-RK-HL-02-032-R-D</v>
      </c>
      <c r="D2128" s="177" t="s">
        <v>4348</v>
      </c>
      <c r="E2128" s="177" t="str">
        <f>VLOOKUP(H2128,通道基本信息!B:K,6,0)</f>
        <v>R</v>
      </c>
      <c r="F2128" s="177" t="str">
        <f>VLOOKUP(H2128,通道基本信息!B:K,5,0)</f>
        <v>K-HL</v>
      </c>
      <c r="G2128" s="177" t="str">
        <f>VLOOKUP(H2128,通道基本信息!B:K,8,0)</f>
        <v>R</v>
      </c>
      <c r="H2128" s="177" t="s">
        <v>4286</v>
      </c>
      <c r="I2128" s="177">
        <v>32</v>
      </c>
      <c r="J2128" s="177">
        <v>1.25</v>
      </c>
      <c r="K2128" s="177">
        <v>28108.75</v>
      </c>
      <c r="L2128" s="177">
        <v>28110</v>
      </c>
      <c r="M2128" s="177"/>
      <c r="N2128" s="177" t="s">
        <v>4349</v>
      </c>
      <c r="O2128" s="2" t="str">
        <f>VLOOKUP(H2128,通道基本信息!B:L,3,FALSE)</f>
        <v>CS6E</v>
      </c>
    </row>
    <row r="2129" s="2" customFormat="1" ht="15" hidden="1" spans="1:15">
      <c r="A2129" s="177">
        <v>2126</v>
      </c>
      <c r="B2129" s="177" t="str">
        <f t="shared" si="66"/>
        <v>CS6E-R037-224-33</v>
      </c>
      <c r="C2129" s="177" t="str">
        <f t="shared" si="67"/>
        <v>CS6E-RK-HL-02-033-R-D</v>
      </c>
      <c r="D2129" s="177" t="s">
        <v>4350</v>
      </c>
      <c r="E2129" s="177" t="str">
        <f>VLOOKUP(H2129,通道基本信息!B:K,6,0)</f>
        <v>R</v>
      </c>
      <c r="F2129" s="177" t="str">
        <f>VLOOKUP(H2129,通道基本信息!B:K,5,0)</f>
        <v>K-HL</v>
      </c>
      <c r="G2129" s="177" t="str">
        <f>VLOOKUP(H2129,通道基本信息!B:K,8,0)</f>
        <v>R</v>
      </c>
      <c r="H2129" s="177" t="s">
        <v>4286</v>
      </c>
      <c r="I2129" s="177">
        <v>33</v>
      </c>
      <c r="J2129" s="177">
        <v>1.25</v>
      </c>
      <c r="K2129" s="177">
        <v>28110</v>
      </c>
      <c r="L2129" s="177">
        <v>28111.25</v>
      </c>
      <c r="M2129" s="177"/>
      <c r="N2129" s="177" t="s">
        <v>4351</v>
      </c>
      <c r="O2129" s="2" t="str">
        <f>VLOOKUP(H2129,通道基本信息!B:L,3,FALSE)</f>
        <v>CS6E</v>
      </c>
    </row>
    <row r="2130" s="2" customFormat="1" ht="15" hidden="1" spans="1:15">
      <c r="A2130" s="177">
        <v>2127</v>
      </c>
      <c r="B2130" s="177" t="str">
        <f t="shared" si="66"/>
        <v>CS6E-R037-224-34</v>
      </c>
      <c r="C2130" s="177" t="str">
        <f t="shared" si="67"/>
        <v>CS6E-RK-HL-02-034-R-D</v>
      </c>
      <c r="D2130" s="177" t="s">
        <v>4352</v>
      </c>
      <c r="E2130" s="177" t="str">
        <f>VLOOKUP(H2130,通道基本信息!B:K,6,0)</f>
        <v>R</v>
      </c>
      <c r="F2130" s="177" t="str">
        <f>VLOOKUP(H2130,通道基本信息!B:K,5,0)</f>
        <v>K-HL</v>
      </c>
      <c r="G2130" s="177" t="str">
        <f>VLOOKUP(H2130,通道基本信息!B:K,8,0)</f>
        <v>R</v>
      </c>
      <c r="H2130" s="177" t="s">
        <v>4286</v>
      </c>
      <c r="I2130" s="177">
        <v>34</v>
      </c>
      <c r="J2130" s="177">
        <v>1.25</v>
      </c>
      <c r="K2130" s="177">
        <v>28111.25</v>
      </c>
      <c r="L2130" s="177">
        <v>28112.5</v>
      </c>
      <c r="M2130" s="177"/>
      <c r="N2130" s="177" t="s">
        <v>4353</v>
      </c>
      <c r="O2130" s="2" t="str">
        <f>VLOOKUP(H2130,通道基本信息!B:L,3,FALSE)</f>
        <v>CS6E</v>
      </c>
    </row>
    <row r="2131" s="2" customFormat="1" ht="15" hidden="1" spans="1:15">
      <c r="A2131" s="177">
        <v>2128</v>
      </c>
      <c r="B2131" s="177" t="str">
        <f t="shared" si="66"/>
        <v>CS6E-R037-224-35</v>
      </c>
      <c r="C2131" s="177" t="str">
        <f t="shared" si="67"/>
        <v>CS6E-RK-HL-02-035-R-D</v>
      </c>
      <c r="D2131" s="177" t="s">
        <v>4354</v>
      </c>
      <c r="E2131" s="177" t="str">
        <f>VLOOKUP(H2131,通道基本信息!B:K,6,0)</f>
        <v>R</v>
      </c>
      <c r="F2131" s="177" t="str">
        <f>VLOOKUP(H2131,通道基本信息!B:K,5,0)</f>
        <v>K-HL</v>
      </c>
      <c r="G2131" s="177" t="str">
        <f>VLOOKUP(H2131,通道基本信息!B:K,8,0)</f>
        <v>R</v>
      </c>
      <c r="H2131" s="177" t="s">
        <v>4286</v>
      </c>
      <c r="I2131" s="177">
        <v>35</v>
      </c>
      <c r="J2131" s="177">
        <v>1.25</v>
      </c>
      <c r="K2131" s="177">
        <v>28112.5</v>
      </c>
      <c r="L2131" s="177">
        <v>28113.75</v>
      </c>
      <c r="M2131" s="177"/>
      <c r="N2131" s="177" t="s">
        <v>4355</v>
      </c>
      <c r="O2131" s="2" t="str">
        <f>VLOOKUP(H2131,通道基本信息!B:L,3,FALSE)</f>
        <v>CS6E</v>
      </c>
    </row>
    <row r="2132" s="2" customFormat="1" ht="15" hidden="1" spans="1:15">
      <c r="A2132" s="177">
        <v>2129</v>
      </c>
      <c r="B2132" s="177" t="str">
        <f t="shared" si="66"/>
        <v>CS6E-R037-224-36</v>
      </c>
      <c r="C2132" s="177" t="str">
        <f t="shared" si="67"/>
        <v>CS6E-RK-HL-02-036-R-D</v>
      </c>
      <c r="D2132" s="177" t="s">
        <v>4356</v>
      </c>
      <c r="E2132" s="177" t="str">
        <f>VLOOKUP(H2132,通道基本信息!B:K,6,0)</f>
        <v>R</v>
      </c>
      <c r="F2132" s="177" t="str">
        <f>VLOOKUP(H2132,通道基本信息!B:K,5,0)</f>
        <v>K-HL</v>
      </c>
      <c r="G2132" s="177" t="str">
        <f>VLOOKUP(H2132,通道基本信息!B:K,8,0)</f>
        <v>R</v>
      </c>
      <c r="H2132" s="177" t="s">
        <v>4286</v>
      </c>
      <c r="I2132" s="177">
        <v>36</v>
      </c>
      <c r="J2132" s="177">
        <v>1.25</v>
      </c>
      <c r="K2132" s="177">
        <v>28113.75</v>
      </c>
      <c r="L2132" s="177">
        <v>28115</v>
      </c>
      <c r="M2132" s="177"/>
      <c r="N2132" s="177" t="s">
        <v>4357</v>
      </c>
      <c r="O2132" s="2" t="str">
        <f>VLOOKUP(H2132,通道基本信息!B:L,3,FALSE)</f>
        <v>CS6E</v>
      </c>
    </row>
    <row r="2133" s="2" customFormat="1" ht="15" hidden="1" spans="1:15">
      <c r="A2133" s="177">
        <v>2130</v>
      </c>
      <c r="B2133" s="177" t="str">
        <f t="shared" si="66"/>
        <v>CS6E-R037-224-37</v>
      </c>
      <c r="C2133" s="177" t="str">
        <f t="shared" si="67"/>
        <v>CS6E-RK-HL-02-037-R-D</v>
      </c>
      <c r="D2133" s="177" t="s">
        <v>4358</v>
      </c>
      <c r="E2133" s="177" t="str">
        <f>VLOOKUP(H2133,通道基本信息!B:K,6,0)</f>
        <v>R</v>
      </c>
      <c r="F2133" s="177" t="str">
        <f>VLOOKUP(H2133,通道基本信息!B:K,5,0)</f>
        <v>K-HL</v>
      </c>
      <c r="G2133" s="177" t="str">
        <f>VLOOKUP(H2133,通道基本信息!B:K,8,0)</f>
        <v>R</v>
      </c>
      <c r="H2133" s="177" t="s">
        <v>4286</v>
      </c>
      <c r="I2133" s="177">
        <v>37</v>
      </c>
      <c r="J2133" s="177">
        <v>1.25</v>
      </c>
      <c r="K2133" s="177">
        <v>28115</v>
      </c>
      <c r="L2133" s="177">
        <v>28116.25</v>
      </c>
      <c r="M2133" s="177"/>
      <c r="N2133" s="177" t="s">
        <v>4359</v>
      </c>
      <c r="O2133" s="2" t="str">
        <f>VLOOKUP(H2133,通道基本信息!B:L,3,FALSE)</f>
        <v>CS6E</v>
      </c>
    </row>
    <row r="2134" s="2" customFormat="1" ht="15" hidden="1" spans="1:15">
      <c r="A2134" s="177">
        <v>2131</v>
      </c>
      <c r="B2134" s="177" t="str">
        <f t="shared" si="66"/>
        <v>CS6E-R037-224-38</v>
      </c>
      <c r="C2134" s="177" t="str">
        <f t="shared" si="67"/>
        <v>CS6E-RK-HL-02-038-R-D</v>
      </c>
      <c r="D2134" s="177" t="s">
        <v>4360</v>
      </c>
      <c r="E2134" s="177" t="str">
        <f>VLOOKUP(H2134,通道基本信息!B:K,6,0)</f>
        <v>R</v>
      </c>
      <c r="F2134" s="177" t="str">
        <f>VLOOKUP(H2134,通道基本信息!B:K,5,0)</f>
        <v>K-HL</v>
      </c>
      <c r="G2134" s="177" t="str">
        <f>VLOOKUP(H2134,通道基本信息!B:K,8,0)</f>
        <v>R</v>
      </c>
      <c r="H2134" s="177" t="s">
        <v>4286</v>
      </c>
      <c r="I2134" s="177">
        <v>38</v>
      </c>
      <c r="J2134" s="177">
        <v>1.25</v>
      </c>
      <c r="K2134" s="177">
        <v>28116.25</v>
      </c>
      <c r="L2134" s="177">
        <v>28117.5</v>
      </c>
      <c r="M2134" s="177"/>
      <c r="N2134" s="177" t="s">
        <v>4361</v>
      </c>
      <c r="O2134" s="2" t="str">
        <f>VLOOKUP(H2134,通道基本信息!B:L,3,FALSE)</f>
        <v>CS6E</v>
      </c>
    </row>
    <row r="2135" s="2" customFormat="1" ht="15" hidden="1" spans="1:15">
      <c r="A2135" s="177">
        <v>2132</v>
      </c>
      <c r="B2135" s="177" t="str">
        <f t="shared" si="66"/>
        <v>CS6E-R037-224-39</v>
      </c>
      <c r="C2135" s="177" t="str">
        <f t="shared" si="67"/>
        <v>CS6E-RK-HL-02-039-R-D</v>
      </c>
      <c r="D2135" s="177" t="s">
        <v>4362</v>
      </c>
      <c r="E2135" s="177" t="str">
        <f>VLOOKUP(H2135,通道基本信息!B:K,6,0)</f>
        <v>R</v>
      </c>
      <c r="F2135" s="177" t="str">
        <f>VLOOKUP(H2135,通道基本信息!B:K,5,0)</f>
        <v>K-HL</v>
      </c>
      <c r="G2135" s="177" t="str">
        <f>VLOOKUP(H2135,通道基本信息!B:K,8,0)</f>
        <v>R</v>
      </c>
      <c r="H2135" s="177" t="s">
        <v>4286</v>
      </c>
      <c r="I2135" s="177">
        <v>39</v>
      </c>
      <c r="J2135" s="177">
        <v>1.25</v>
      </c>
      <c r="K2135" s="177">
        <v>28117.5</v>
      </c>
      <c r="L2135" s="177">
        <v>28118.75</v>
      </c>
      <c r="M2135" s="177"/>
      <c r="N2135" s="177" t="s">
        <v>4363</v>
      </c>
      <c r="O2135" s="2" t="str">
        <f>VLOOKUP(H2135,通道基本信息!B:L,3,FALSE)</f>
        <v>CS6E</v>
      </c>
    </row>
    <row r="2136" s="2" customFormat="1" ht="15" hidden="1" spans="1:15">
      <c r="A2136" s="177">
        <v>2133</v>
      </c>
      <c r="B2136" s="177" t="str">
        <f t="shared" si="66"/>
        <v>CS6E-R037-224-40</v>
      </c>
      <c r="C2136" s="177" t="str">
        <f t="shared" si="67"/>
        <v>CS6E-RK-HL-02-040-R-D</v>
      </c>
      <c r="D2136" s="177" t="s">
        <v>4364</v>
      </c>
      <c r="E2136" s="177" t="str">
        <f>VLOOKUP(H2136,通道基本信息!B:K,6,0)</f>
        <v>R</v>
      </c>
      <c r="F2136" s="177" t="str">
        <f>VLOOKUP(H2136,通道基本信息!B:K,5,0)</f>
        <v>K-HL</v>
      </c>
      <c r="G2136" s="177" t="str">
        <f>VLOOKUP(H2136,通道基本信息!B:K,8,0)</f>
        <v>R</v>
      </c>
      <c r="H2136" s="177" t="s">
        <v>4286</v>
      </c>
      <c r="I2136" s="177">
        <v>40</v>
      </c>
      <c r="J2136" s="177">
        <v>1.25</v>
      </c>
      <c r="K2136" s="177">
        <v>28118.75</v>
      </c>
      <c r="L2136" s="177">
        <v>28120</v>
      </c>
      <c r="M2136" s="177"/>
      <c r="N2136" s="177" t="s">
        <v>4365</v>
      </c>
      <c r="O2136" s="2" t="str">
        <f>VLOOKUP(H2136,通道基本信息!B:L,3,FALSE)</f>
        <v>CS6E</v>
      </c>
    </row>
    <row r="2137" s="2" customFormat="1" ht="15" hidden="1" spans="1:15">
      <c r="A2137" s="177">
        <v>2134</v>
      </c>
      <c r="B2137" s="177" t="str">
        <f t="shared" si="66"/>
        <v>CS6E-R037-224-41</v>
      </c>
      <c r="C2137" s="177" t="str">
        <f t="shared" si="67"/>
        <v>CS6E-RK-HL-02-041-R-D</v>
      </c>
      <c r="D2137" s="177" t="s">
        <v>4366</v>
      </c>
      <c r="E2137" s="177" t="str">
        <f>VLOOKUP(H2137,通道基本信息!B:K,6,0)</f>
        <v>R</v>
      </c>
      <c r="F2137" s="177" t="str">
        <f>VLOOKUP(H2137,通道基本信息!B:K,5,0)</f>
        <v>K-HL</v>
      </c>
      <c r="G2137" s="177" t="str">
        <f>VLOOKUP(H2137,通道基本信息!B:K,8,0)</f>
        <v>R</v>
      </c>
      <c r="H2137" s="177" t="s">
        <v>4286</v>
      </c>
      <c r="I2137" s="177">
        <v>41</v>
      </c>
      <c r="J2137" s="177">
        <v>1.25</v>
      </c>
      <c r="K2137" s="177">
        <v>28120</v>
      </c>
      <c r="L2137" s="177">
        <v>28121.25</v>
      </c>
      <c r="M2137" s="177"/>
      <c r="N2137" s="177" t="s">
        <v>4367</v>
      </c>
      <c r="O2137" s="2" t="str">
        <f>VLOOKUP(H2137,通道基本信息!B:L,3,FALSE)</f>
        <v>CS6E</v>
      </c>
    </row>
    <row r="2138" s="2" customFormat="1" ht="15" hidden="1" spans="1:15">
      <c r="A2138" s="177">
        <v>2135</v>
      </c>
      <c r="B2138" s="177" t="str">
        <f t="shared" si="66"/>
        <v>CS6E-R037-224-42</v>
      </c>
      <c r="C2138" s="177" t="str">
        <f t="shared" si="67"/>
        <v>CS6E-RK-HL-02-042-R-D</v>
      </c>
      <c r="D2138" s="177" t="s">
        <v>4368</v>
      </c>
      <c r="E2138" s="177" t="str">
        <f>VLOOKUP(H2138,通道基本信息!B:K,6,0)</f>
        <v>R</v>
      </c>
      <c r="F2138" s="177" t="str">
        <f>VLOOKUP(H2138,通道基本信息!B:K,5,0)</f>
        <v>K-HL</v>
      </c>
      <c r="G2138" s="177" t="str">
        <f>VLOOKUP(H2138,通道基本信息!B:K,8,0)</f>
        <v>R</v>
      </c>
      <c r="H2138" s="177" t="s">
        <v>4286</v>
      </c>
      <c r="I2138" s="177">
        <v>42</v>
      </c>
      <c r="J2138" s="177">
        <v>1.25</v>
      </c>
      <c r="K2138" s="177">
        <v>28121.25</v>
      </c>
      <c r="L2138" s="177">
        <v>28122.5</v>
      </c>
      <c r="M2138" s="177"/>
      <c r="N2138" s="177" t="s">
        <v>4369</v>
      </c>
      <c r="O2138" s="2" t="str">
        <f>VLOOKUP(H2138,通道基本信息!B:L,3,FALSE)</f>
        <v>CS6E</v>
      </c>
    </row>
    <row r="2139" s="2" customFormat="1" ht="15" hidden="1" spans="1:15">
      <c r="A2139" s="177">
        <v>2136</v>
      </c>
      <c r="B2139" s="177" t="str">
        <f t="shared" si="66"/>
        <v>CS6E-R037-224-43</v>
      </c>
      <c r="C2139" s="177" t="str">
        <f t="shared" si="67"/>
        <v>CS6E-RK-HL-02-043-R-D</v>
      </c>
      <c r="D2139" s="177" t="s">
        <v>4370</v>
      </c>
      <c r="E2139" s="177" t="str">
        <f>VLOOKUP(H2139,通道基本信息!B:K,6,0)</f>
        <v>R</v>
      </c>
      <c r="F2139" s="177" t="str">
        <f>VLOOKUP(H2139,通道基本信息!B:K,5,0)</f>
        <v>K-HL</v>
      </c>
      <c r="G2139" s="177" t="str">
        <f>VLOOKUP(H2139,通道基本信息!B:K,8,0)</f>
        <v>R</v>
      </c>
      <c r="H2139" s="177" t="s">
        <v>4286</v>
      </c>
      <c r="I2139" s="177">
        <v>43</v>
      </c>
      <c r="J2139" s="177">
        <v>1.25</v>
      </c>
      <c r="K2139" s="177">
        <v>28122.5</v>
      </c>
      <c r="L2139" s="177">
        <v>28123.75</v>
      </c>
      <c r="M2139" s="177"/>
      <c r="N2139" s="177" t="s">
        <v>4371</v>
      </c>
      <c r="O2139" s="2" t="str">
        <f>VLOOKUP(H2139,通道基本信息!B:L,3,FALSE)</f>
        <v>CS6E</v>
      </c>
    </row>
    <row r="2140" s="2" customFormat="1" ht="15" hidden="1" spans="1:15">
      <c r="A2140" s="177">
        <v>2137</v>
      </c>
      <c r="B2140" s="177" t="str">
        <f t="shared" si="66"/>
        <v>CS6E-R037-224-44</v>
      </c>
      <c r="C2140" s="177" t="str">
        <f t="shared" si="67"/>
        <v>CS6E-RK-HL-02-044-R-D</v>
      </c>
      <c r="D2140" s="177" t="s">
        <v>4372</v>
      </c>
      <c r="E2140" s="177" t="str">
        <f>VLOOKUP(H2140,通道基本信息!B:K,6,0)</f>
        <v>R</v>
      </c>
      <c r="F2140" s="177" t="str">
        <f>VLOOKUP(H2140,通道基本信息!B:K,5,0)</f>
        <v>K-HL</v>
      </c>
      <c r="G2140" s="177" t="str">
        <f>VLOOKUP(H2140,通道基本信息!B:K,8,0)</f>
        <v>R</v>
      </c>
      <c r="H2140" s="177" t="s">
        <v>4286</v>
      </c>
      <c r="I2140" s="177">
        <v>44</v>
      </c>
      <c r="J2140" s="177">
        <v>1.25</v>
      </c>
      <c r="K2140" s="177">
        <v>28123.75</v>
      </c>
      <c r="L2140" s="177">
        <v>28125</v>
      </c>
      <c r="M2140" s="177"/>
      <c r="N2140" s="177" t="s">
        <v>4373</v>
      </c>
      <c r="O2140" s="2" t="str">
        <f>VLOOKUP(H2140,通道基本信息!B:L,3,FALSE)</f>
        <v>CS6E</v>
      </c>
    </row>
    <row r="2141" s="2" customFormat="1" ht="15" hidden="1" spans="1:15">
      <c r="A2141" s="177">
        <v>2138</v>
      </c>
      <c r="B2141" s="177" t="str">
        <f t="shared" si="66"/>
        <v>CS6E-R037-224-45</v>
      </c>
      <c r="C2141" s="177" t="str">
        <f t="shared" si="67"/>
        <v>CS6E-RK-HL-02-045-R-D</v>
      </c>
      <c r="D2141" s="177" t="s">
        <v>4374</v>
      </c>
      <c r="E2141" s="177" t="str">
        <f>VLOOKUP(H2141,通道基本信息!B:K,6,0)</f>
        <v>R</v>
      </c>
      <c r="F2141" s="177" t="str">
        <f>VLOOKUP(H2141,通道基本信息!B:K,5,0)</f>
        <v>K-HL</v>
      </c>
      <c r="G2141" s="177" t="str">
        <f>VLOOKUP(H2141,通道基本信息!B:K,8,0)</f>
        <v>R</v>
      </c>
      <c r="H2141" s="177" t="s">
        <v>4286</v>
      </c>
      <c r="I2141" s="177">
        <v>45</v>
      </c>
      <c r="J2141" s="177">
        <v>1.25</v>
      </c>
      <c r="K2141" s="177">
        <v>28125</v>
      </c>
      <c r="L2141" s="177">
        <v>28126.25</v>
      </c>
      <c r="M2141" s="177"/>
      <c r="N2141" s="177" t="s">
        <v>4375</v>
      </c>
      <c r="O2141" s="2" t="str">
        <f>VLOOKUP(H2141,通道基本信息!B:L,3,FALSE)</f>
        <v>CS6E</v>
      </c>
    </row>
    <row r="2142" s="2" customFormat="1" ht="15" hidden="1" spans="1:15">
      <c r="A2142" s="177">
        <v>2139</v>
      </c>
      <c r="B2142" s="177" t="str">
        <f t="shared" si="66"/>
        <v>CS6E-R037-224-46</v>
      </c>
      <c r="C2142" s="177" t="str">
        <f t="shared" si="67"/>
        <v>CS6E-RK-HL-02-046-R-D</v>
      </c>
      <c r="D2142" s="177" t="s">
        <v>4376</v>
      </c>
      <c r="E2142" s="177" t="str">
        <f>VLOOKUP(H2142,通道基本信息!B:K,6,0)</f>
        <v>R</v>
      </c>
      <c r="F2142" s="177" t="str">
        <f>VLOOKUP(H2142,通道基本信息!B:K,5,0)</f>
        <v>K-HL</v>
      </c>
      <c r="G2142" s="177" t="str">
        <f>VLOOKUP(H2142,通道基本信息!B:K,8,0)</f>
        <v>R</v>
      </c>
      <c r="H2142" s="177" t="s">
        <v>4286</v>
      </c>
      <c r="I2142" s="177">
        <v>46</v>
      </c>
      <c r="J2142" s="177">
        <v>1.25</v>
      </c>
      <c r="K2142" s="177">
        <v>28126.25</v>
      </c>
      <c r="L2142" s="177">
        <v>28127.5</v>
      </c>
      <c r="M2142" s="177"/>
      <c r="N2142" s="177" t="s">
        <v>4377</v>
      </c>
      <c r="O2142" s="2" t="str">
        <f>VLOOKUP(H2142,通道基本信息!B:L,3,FALSE)</f>
        <v>CS6E</v>
      </c>
    </row>
    <row r="2143" s="2" customFormat="1" ht="15" hidden="1" spans="1:15">
      <c r="A2143" s="177">
        <v>2140</v>
      </c>
      <c r="B2143" s="177" t="str">
        <f t="shared" si="66"/>
        <v>CS6E-R037-224-47</v>
      </c>
      <c r="C2143" s="177" t="str">
        <f t="shared" si="67"/>
        <v>CS6E-RK-HL-02-047-R-D</v>
      </c>
      <c r="D2143" s="177" t="s">
        <v>4378</v>
      </c>
      <c r="E2143" s="177" t="str">
        <f>VLOOKUP(H2143,通道基本信息!B:K,6,0)</f>
        <v>R</v>
      </c>
      <c r="F2143" s="177" t="str">
        <f>VLOOKUP(H2143,通道基本信息!B:K,5,0)</f>
        <v>K-HL</v>
      </c>
      <c r="G2143" s="177" t="str">
        <f>VLOOKUP(H2143,通道基本信息!B:K,8,0)</f>
        <v>R</v>
      </c>
      <c r="H2143" s="177" t="s">
        <v>4286</v>
      </c>
      <c r="I2143" s="177">
        <v>47</v>
      </c>
      <c r="J2143" s="177">
        <v>1.25</v>
      </c>
      <c r="K2143" s="177">
        <v>28127.5</v>
      </c>
      <c r="L2143" s="177">
        <v>28128.75</v>
      </c>
      <c r="M2143" s="177"/>
      <c r="N2143" s="177" t="s">
        <v>4379</v>
      </c>
      <c r="O2143" s="2" t="str">
        <f>VLOOKUP(H2143,通道基本信息!B:L,3,FALSE)</f>
        <v>CS6E</v>
      </c>
    </row>
    <row r="2144" s="2" customFormat="1" ht="15" hidden="1" spans="1:15">
      <c r="A2144" s="177">
        <v>2141</v>
      </c>
      <c r="B2144" s="177" t="str">
        <f t="shared" si="66"/>
        <v>CS6E-R037-224-48</v>
      </c>
      <c r="C2144" s="177" t="str">
        <f t="shared" si="67"/>
        <v>CS6E-RK-HL-02-048-R-D</v>
      </c>
      <c r="D2144" s="177" t="s">
        <v>4380</v>
      </c>
      <c r="E2144" s="177" t="str">
        <f>VLOOKUP(H2144,通道基本信息!B:K,6,0)</f>
        <v>R</v>
      </c>
      <c r="F2144" s="177" t="str">
        <f>VLOOKUP(H2144,通道基本信息!B:K,5,0)</f>
        <v>K-HL</v>
      </c>
      <c r="G2144" s="177" t="str">
        <f>VLOOKUP(H2144,通道基本信息!B:K,8,0)</f>
        <v>R</v>
      </c>
      <c r="H2144" s="177" t="s">
        <v>4286</v>
      </c>
      <c r="I2144" s="177">
        <v>48</v>
      </c>
      <c r="J2144" s="177">
        <v>1.25</v>
      </c>
      <c r="K2144" s="177">
        <v>28128.75</v>
      </c>
      <c r="L2144" s="177">
        <v>28130</v>
      </c>
      <c r="M2144" s="177"/>
      <c r="N2144" s="177" t="s">
        <v>4381</v>
      </c>
      <c r="O2144" s="2" t="str">
        <f>VLOOKUP(H2144,通道基本信息!B:L,3,FALSE)</f>
        <v>CS6E</v>
      </c>
    </row>
    <row r="2145" s="2" customFormat="1" ht="15" hidden="1" spans="1:15">
      <c r="A2145" s="177">
        <v>2142</v>
      </c>
      <c r="B2145" s="177" t="str">
        <f t="shared" si="66"/>
        <v>CS6E-R037-224-49</v>
      </c>
      <c r="C2145" s="177" t="str">
        <f t="shared" si="67"/>
        <v>CS6E-RK-HL-03-049-R-D</v>
      </c>
      <c r="D2145" s="177" t="s">
        <v>4382</v>
      </c>
      <c r="E2145" s="177" t="str">
        <f>VLOOKUP(H2145,通道基本信息!B:K,6,0)</f>
        <v>R</v>
      </c>
      <c r="F2145" s="177" t="str">
        <f>VLOOKUP(H2145,通道基本信息!B:K,5,0)</f>
        <v>K-HL</v>
      </c>
      <c r="G2145" s="177" t="str">
        <f>VLOOKUP(H2145,通道基本信息!B:K,8,0)</f>
        <v>R</v>
      </c>
      <c r="H2145" s="177" t="s">
        <v>4286</v>
      </c>
      <c r="I2145" s="177">
        <v>49</v>
      </c>
      <c r="J2145" s="177">
        <v>1.25</v>
      </c>
      <c r="K2145" s="177">
        <v>27885</v>
      </c>
      <c r="L2145" s="177">
        <v>27886.25</v>
      </c>
      <c r="M2145" s="177"/>
      <c r="N2145" s="177" t="s">
        <v>4383</v>
      </c>
      <c r="O2145" s="2" t="str">
        <f>VLOOKUP(H2145,通道基本信息!B:L,3,FALSE)</f>
        <v>CS6E</v>
      </c>
    </row>
    <row r="2146" s="2" customFormat="1" ht="15" hidden="1" spans="1:15">
      <c r="A2146" s="177">
        <v>2143</v>
      </c>
      <c r="B2146" s="177" t="str">
        <f t="shared" si="66"/>
        <v>CS6E-R037-224-50</v>
      </c>
      <c r="C2146" s="177" t="str">
        <f t="shared" si="67"/>
        <v>CS6E-RK-HL-03-050-R-D</v>
      </c>
      <c r="D2146" s="177" t="s">
        <v>4384</v>
      </c>
      <c r="E2146" s="177" t="str">
        <f>VLOOKUP(H2146,通道基本信息!B:K,6,0)</f>
        <v>R</v>
      </c>
      <c r="F2146" s="177" t="str">
        <f>VLOOKUP(H2146,通道基本信息!B:K,5,0)</f>
        <v>K-HL</v>
      </c>
      <c r="G2146" s="177" t="str">
        <f>VLOOKUP(H2146,通道基本信息!B:K,8,0)</f>
        <v>R</v>
      </c>
      <c r="H2146" s="177" t="s">
        <v>4286</v>
      </c>
      <c r="I2146" s="177">
        <v>50</v>
      </c>
      <c r="J2146" s="177">
        <v>1.25</v>
      </c>
      <c r="K2146" s="177">
        <v>27886.25</v>
      </c>
      <c r="L2146" s="177">
        <v>27887.5</v>
      </c>
      <c r="M2146" s="177"/>
      <c r="N2146" s="177" t="s">
        <v>4385</v>
      </c>
      <c r="O2146" s="2" t="str">
        <f>VLOOKUP(H2146,通道基本信息!B:L,3,FALSE)</f>
        <v>CS6E</v>
      </c>
    </row>
    <row r="2147" s="2" customFormat="1" ht="15" hidden="1" spans="1:15">
      <c r="A2147" s="177">
        <v>2144</v>
      </c>
      <c r="B2147" s="177" t="str">
        <f t="shared" si="66"/>
        <v>CS6E-R037-224-51</v>
      </c>
      <c r="C2147" s="177" t="str">
        <f t="shared" si="67"/>
        <v>CS6E-RK-HL-03-051-R-D</v>
      </c>
      <c r="D2147" s="177" t="s">
        <v>4386</v>
      </c>
      <c r="E2147" s="177" t="str">
        <f>VLOOKUP(H2147,通道基本信息!B:K,6,0)</f>
        <v>R</v>
      </c>
      <c r="F2147" s="177" t="str">
        <f>VLOOKUP(H2147,通道基本信息!B:K,5,0)</f>
        <v>K-HL</v>
      </c>
      <c r="G2147" s="177" t="str">
        <f>VLOOKUP(H2147,通道基本信息!B:K,8,0)</f>
        <v>R</v>
      </c>
      <c r="H2147" s="177" t="s">
        <v>4286</v>
      </c>
      <c r="I2147" s="177">
        <v>51</v>
      </c>
      <c r="J2147" s="177">
        <v>1.25</v>
      </c>
      <c r="K2147" s="177">
        <v>27887.5</v>
      </c>
      <c r="L2147" s="177">
        <v>27888.75</v>
      </c>
      <c r="M2147" s="177"/>
      <c r="N2147" s="177" t="s">
        <v>4387</v>
      </c>
      <c r="O2147" s="2" t="str">
        <f>VLOOKUP(H2147,通道基本信息!B:L,3,FALSE)</f>
        <v>CS6E</v>
      </c>
    </row>
    <row r="2148" s="2" customFormat="1" ht="15" hidden="1" spans="1:15">
      <c r="A2148" s="177">
        <v>2145</v>
      </c>
      <c r="B2148" s="177" t="str">
        <f t="shared" si="66"/>
        <v>CS6E-R037-224-52</v>
      </c>
      <c r="C2148" s="177" t="str">
        <f t="shared" si="67"/>
        <v>CS6E-RK-HL-03-052-R-D</v>
      </c>
      <c r="D2148" s="177" t="s">
        <v>4388</v>
      </c>
      <c r="E2148" s="177" t="str">
        <f>VLOOKUP(H2148,通道基本信息!B:K,6,0)</f>
        <v>R</v>
      </c>
      <c r="F2148" s="177" t="str">
        <f>VLOOKUP(H2148,通道基本信息!B:K,5,0)</f>
        <v>K-HL</v>
      </c>
      <c r="G2148" s="177" t="str">
        <f>VLOOKUP(H2148,通道基本信息!B:K,8,0)</f>
        <v>R</v>
      </c>
      <c r="H2148" s="177" t="s">
        <v>4286</v>
      </c>
      <c r="I2148" s="177">
        <v>52</v>
      </c>
      <c r="J2148" s="177">
        <v>1.25</v>
      </c>
      <c r="K2148" s="177">
        <v>27888.75</v>
      </c>
      <c r="L2148" s="177">
        <v>27890</v>
      </c>
      <c r="M2148" s="177"/>
      <c r="N2148" s="177" t="s">
        <v>4389</v>
      </c>
      <c r="O2148" s="2" t="str">
        <f>VLOOKUP(H2148,通道基本信息!B:L,3,FALSE)</f>
        <v>CS6E</v>
      </c>
    </row>
    <row r="2149" s="2" customFormat="1" ht="15" hidden="1" spans="1:15">
      <c r="A2149" s="177">
        <v>2146</v>
      </c>
      <c r="B2149" s="177" t="str">
        <f t="shared" si="66"/>
        <v>CS6E-R037-224-53</v>
      </c>
      <c r="C2149" s="177" t="str">
        <f t="shared" si="67"/>
        <v>CS6E-RK-HL-03-053-R-D</v>
      </c>
      <c r="D2149" s="177" t="s">
        <v>4390</v>
      </c>
      <c r="E2149" s="177" t="str">
        <f>VLOOKUP(H2149,通道基本信息!B:K,6,0)</f>
        <v>R</v>
      </c>
      <c r="F2149" s="177" t="str">
        <f>VLOOKUP(H2149,通道基本信息!B:K,5,0)</f>
        <v>K-HL</v>
      </c>
      <c r="G2149" s="177" t="str">
        <f>VLOOKUP(H2149,通道基本信息!B:K,8,0)</f>
        <v>R</v>
      </c>
      <c r="H2149" s="177" t="s">
        <v>4286</v>
      </c>
      <c r="I2149" s="177">
        <v>53</v>
      </c>
      <c r="J2149" s="177">
        <v>1.25</v>
      </c>
      <c r="K2149" s="177">
        <v>27890</v>
      </c>
      <c r="L2149" s="177">
        <v>27891.25</v>
      </c>
      <c r="M2149" s="177"/>
      <c r="N2149" s="177" t="s">
        <v>4391</v>
      </c>
      <c r="O2149" s="2" t="str">
        <f>VLOOKUP(H2149,通道基本信息!B:L,3,FALSE)</f>
        <v>CS6E</v>
      </c>
    </row>
    <row r="2150" s="2" customFormat="1" ht="15" hidden="1" spans="1:15">
      <c r="A2150" s="177">
        <v>2147</v>
      </c>
      <c r="B2150" s="177" t="str">
        <f t="shared" si="66"/>
        <v>CS6E-R037-224-54</v>
      </c>
      <c r="C2150" s="177" t="str">
        <f t="shared" si="67"/>
        <v>CS6E-RK-HL-03-054-R-D</v>
      </c>
      <c r="D2150" s="177" t="s">
        <v>4392</v>
      </c>
      <c r="E2150" s="177" t="str">
        <f>VLOOKUP(H2150,通道基本信息!B:K,6,0)</f>
        <v>R</v>
      </c>
      <c r="F2150" s="177" t="str">
        <f>VLOOKUP(H2150,通道基本信息!B:K,5,0)</f>
        <v>K-HL</v>
      </c>
      <c r="G2150" s="177" t="str">
        <f>VLOOKUP(H2150,通道基本信息!B:K,8,0)</f>
        <v>R</v>
      </c>
      <c r="H2150" s="177" t="s">
        <v>4286</v>
      </c>
      <c r="I2150" s="177">
        <v>54</v>
      </c>
      <c r="J2150" s="177">
        <v>1.25</v>
      </c>
      <c r="K2150" s="177">
        <v>27891.25</v>
      </c>
      <c r="L2150" s="177">
        <v>27892.5</v>
      </c>
      <c r="M2150" s="177"/>
      <c r="N2150" s="177" t="s">
        <v>4393</v>
      </c>
      <c r="O2150" s="2" t="str">
        <f>VLOOKUP(H2150,通道基本信息!B:L,3,FALSE)</f>
        <v>CS6E</v>
      </c>
    </row>
    <row r="2151" s="2" customFormat="1" ht="15" hidden="1" spans="1:15">
      <c r="A2151" s="177">
        <v>2148</v>
      </c>
      <c r="B2151" s="177" t="str">
        <f t="shared" si="66"/>
        <v>CS6E-R037-224-55</v>
      </c>
      <c r="C2151" s="177" t="str">
        <f t="shared" si="67"/>
        <v>CS6E-RK-HL-03-055-R-D</v>
      </c>
      <c r="D2151" s="177" t="s">
        <v>4394</v>
      </c>
      <c r="E2151" s="177" t="str">
        <f>VLOOKUP(H2151,通道基本信息!B:K,6,0)</f>
        <v>R</v>
      </c>
      <c r="F2151" s="177" t="str">
        <f>VLOOKUP(H2151,通道基本信息!B:K,5,0)</f>
        <v>K-HL</v>
      </c>
      <c r="G2151" s="177" t="str">
        <f>VLOOKUP(H2151,通道基本信息!B:K,8,0)</f>
        <v>R</v>
      </c>
      <c r="H2151" s="177" t="s">
        <v>4286</v>
      </c>
      <c r="I2151" s="177">
        <v>55</v>
      </c>
      <c r="J2151" s="177">
        <v>1.25</v>
      </c>
      <c r="K2151" s="177">
        <v>27892.5</v>
      </c>
      <c r="L2151" s="177">
        <v>27893.75</v>
      </c>
      <c r="M2151" s="177"/>
      <c r="N2151" s="177" t="s">
        <v>4395</v>
      </c>
      <c r="O2151" s="2" t="str">
        <f>VLOOKUP(H2151,通道基本信息!B:L,3,FALSE)</f>
        <v>CS6E</v>
      </c>
    </row>
    <row r="2152" s="2" customFormat="1" ht="15" hidden="1" spans="1:15">
      <c r="A2152" s="177">
        <v>2149</v>
      </c>
      <c r="B2152" s="177" t="str">
        <f t="shared" si="66"/>
        <v>CS6E-R037-224-56</v>
      </c>
      <c r="C2152" s="177" t="str">
        <f t="shared" si="67"/>
        <v>CS6E-RK-HL-03-056-R-D</v>
      </c>
      <c r="D2152" s="177" t="s">
        <v>4396</v>
      </c>
      <c r="E2152" s="177" t="str">
        <f>VLOOKUP(H2152,通道基本信息!B:K,6,0)</f>
        <v>R</v>
      </c>
      <c r="F2152" s="177" t="str">
        <f>VLOOKUP(H2152,通道基本信息!B:K,5,0)</f>
        <v>K-HL</v>
      </c>
      <c r="G2152" s="177" t="str">
        <f>VLOOKUP(H2152,通道基本信息!B:K,8,0)</f>
        <v>R</v>
      </c>
      <c r="H2152" s="177" t="s">
        <v>4286</v>
      </c>
      <c r="I2152" s="177">
        <v>56</v>
      </c>
      <c r="J2152" s="177">
        <v>1.25</v>
      </c>
      <c r="K2152" s="177">
        <v>27893.75</v>
      </c>
      <c r="L2152" s="177">
        <v>27895</v>
      </c>
      <c r="M2152" s="177"/>
      <c r="N2152" s="177" t="s">
        <v>4397</v>
      </c>
      <c r="O2152" s="2" t="str">
        <f>VLOOKUP(H2152,通道基本信息!B:L,3,FALSE)</f>
        <v>CS6E</v>
      </c>
    </row>
    <row r="2153" s="2" customFormat="1" ht="15" hidden="1" spans="1:15">
      <c r="A2153" s="177">
        <v>2150</v>
      </c>
      <c r="B2153" s="177" t="str">
        <f t="shared" si="66"/>
        <v>CS6E-R037-224-57</v>
      </c>
      <c r="C2153" s="177" t="str">
        <f t="shared" si="67"/>
        <v>CS6E-RK-HL-03-057-R-D</v>
      </c>
      <c r="D2153" s="177" t="s">
        <v>4398</v>
      </c>
      <c r="E2153" s="177" t="str">
        <f>VLOOKUP(H2153,通道基本信息!B:K,6,0)</f>
        <v>R</v>
      </c>
      <c r="F2153" s="177" t="str">
        <f>VLOOKUP(H2153,通道基本信息!B:K,5,0)</f>
        <v>K-HL</v>
      </c>
      <c r="G2153" s="177" t="str">
        <f>VLOOKUP(H2153,通道基本信息!B:K,8,0)</f>
        <v>R</v>
      </c>
      <c r="H2153" s="177" t="s">
        <v>4286</v>
      </c>
      <c r="I2153" s="177">
        <v>57</v>
      </c>
      <c r="J2153" s="177">
        <v>1.25</v>
      </c>
      <c r="K2153" s="177">
        <v>27895</v>
      </c>
      <c r="L2153" s="177">
        <v>27896.25</v>
      </c>
      <c r="M2153" s="177"/>
      <c r="N2153" s="177" t="s">
        <v>4399</v>
      </c>
      <c r="O2153" s="2" t="str">
        <f>VLOOKUP(H2153,通道基本信息!B:L,3,FALSE)</f>
        <v>CS6E</v>
      </c>
    </row>
    <row r="2154" s="2" customFormat="1" ht="15" hidden="1" spans="1:15">
      <c r="A2154" s="177">
        <v>2151</v>
      </c>
      <c r="B2154" s="177" t="str">
        <f t="shared" si="66"/>
        <v>CS6E-R037-224-58</v>
      </c>
      <c r="C2154" s="177" t="str">
        <f t="shared" si="67"/>
        <v>CS6E-RK-HL-03-058-R-D</v>
      </c>
      <c r="D2154" s="177" t="s">
        <v>4400</v>
      </c>
      <c r="E2154" s="177" t="str">
        <f>VLOOKUP(H2154,通道基本信息!B:K,6,0)</f>
        <v>R</v>
      </c>
      <c r="F2154" s="177" t="str">
        <f>VLOOKUP(H2154,通道基本信息!B:K,5,0)</f>
        <v>K-HL</v>
      </c>
      <c r="G2154" s="177" t="str">
        <f>VLOOKUP(H2154,通道基本信息!B:K,8,0)</f>
        <v>R</v>
      </c>
      <c r="H2154" s="177" t="s">
        <v>4286</v>
      </c>
      <c r="I2154" s="177">
        <v>58</v>
      </c>
      <c r="J2154" s="177">
        <v>1.25</v>
      </c>
      <c r="K2154" s="177">
        <v>27896.25</v>
      </c>
      <c r="L2154" s="177">
        <v>27897.5</v>
      </c>
      <c r="M2154" s="177"/>
      <c r="N2154" s="177" t="s">
        <v>4401</v>
      </c>
      <c r="O2154" s="2" t="str">
        <f>VLOOKUP(H2154,通道基本信息!B:L,3,FALSE)</f>
        <v>CS6E</v>
      </c>
    </row>
    <row r="2155" s="2" customFormat="1" ht="15" hidden="1" spans="1:15">
      <c r="A2155" s="177">
        <v>2152</v>
      </c>
      <c r="B2155" s="177" t="str">
        <f t="shared" si="66"/>
        <v>CS6E-R037-224-59</v>
      </c>
      <c r="C2155" s="177" t="str">
        <f t="shared" si="67"/>
        <v>CS6E-RK-HL-03-059-R-D</v>
      </c>
      <c r="D2155" s="177" t="s">
        <v>4402</v>
      </c>
      <c r="E2155" s="177" t="str">
        <f>VLOOKUP(H2155,通道基本信息!B:K,6,0)</f>
        <v>R</v>
      </c>
      <c r="F2155" s="177" t="str">
        <f>VLOOKUP(H2155,通道基本信息!B:K,5,0)</f>
        <v>K-HL</v>
      </c>
      <c r="G2155" s="177" t="str">
        <f>VLOOKUP(H2155,通道基本信息!B:K,8,0)</f>
        <v>R</v>
      </c>
      <c r="H2155" s="177" t="s">
        <v>4286</v>
      </c>
      <c r="I2155" s="177">
        <v>59</v>
      </c>
      <c r="J2155" s="177">
        <v>1.25</v>
      </c>
      <c r="K2155" s="177">
        <v>27897.5</v>
      </c>
      <c r="L2155" s="177">
        <v>27898.75</v>
      </c>
      <c r="M2155" s="177"/>
      <c r="N2155" s="177" t="s">
        <v>4403</v>
      </c>
      <c r="O2155" s="2" t="str">
        <f>VLOOKUP(H2155,通道基本信息!B:L,3,FALSE)</f>
        <v>CS6E</v>
      </c>
    </row>
    <row r="2156" s="2" customFormat="1" ht="15" hidden="1" spans="1:15">
      <c r="A2156" s="177">
        <v>2153</v>
      </c>
      <c r="B2156" s="177" t="str">
        <f t="shared" si="66"/>
        <v>CS6E-R037-224-60</v>
      </c>
      <c r="C2156" s="177" t="str">
        <f t="shared" si="67"/>
        <v>CS6E-RK-HL-03-060-R-D</v>
      </c>
      <c r="D2156" s="177" t="s">
        <v>4404</v>
      </c>
      <c r="E2156" s="177" t="str">
        <f>VLOOKUP(H2156,通道基本信息!B:K,6,0)</f>
        <v>R</v>
      </c>
      <c r="F2156" s="177" t="str">
        <f>VLOOKUP(H2156,通道基本信息!B:K,5,0)</f>
        <v>K-HL</v>
      </c>
      <c r="G2156" s="177" t="str">
        <f>VLOOKUP(H2156,通道基本信息!B:K,8,0)</f>
        <v>R</v>
      </c>
      <c r="H2156" s="177" t="s">
        <v>4286</v>
      </c>
      <c r="I2156" s="177">
        <v>60</v>
      </c>
      <c r="J2156" s="177">
        <v>1.25</v>
      </c>
      <c r="K2156" s="177">
        <v>27898.75</v>
      </c>
      <c r="L2156" s="177">
        <v>27900</v>
      </c>
      <c r="M2156" s="177"/>
      <c r="N2156" s="177" t="s">
        <v>4405</v>
      </c>
      <c r="O2156" s="2" t="str">
        <f>VLOOKUP(H2156,通道基本信息!B:L,3,FALSE)</f>
        <v>CS6E</v>
      </c>
    </row>
    <row r="2157" s="2" customFormat="1" ht="15" hidden="1" spans="1:15">
      <c r="A2157" s="177">
        <v>2154</v>
      </c>
      <c r="B2157" s="177" t="str">
        <f t="shared" si="66"/>
        <v>CS6E-R037-224-61</v>
      </c>
      <c r="C2157" s="177" t="str">
        <f t="shared" si="67"/>
        <v>CS6E-RK-HL-03-061-R-D</v>
      </c>
      <c r="D2157" s="177" t="s">
        <v>4406</v>
      </c>
      <c r="E2157" s="177" t="str">
        <f>VLOOKUP(H2157,通道基本信息!B:K,6,0)</f>
        <v>R</v>
      </c>
      <c r="F2157" s="177" t="str">
        <f>VLOOKUP(H2157,通道基本信息!B:K,5,0)</f>
        <v>K-HL</v>
      </c>
      <c r="G2157" s="177" t="str">
        <f>VLOOKUP(H2157,通道基本信息!B:K,8,0)</f>
        <v>R</v>
      </c>
      <c r="H2157" s="177" t="s">
        <v>4286</v>
      </c>
      <c r="I2157" s="177">
        <v>61</v>
      </c>
      <c r="J2157" s="177">
        <v>1.25</v>
      </c>
      <c r="K2157" s="177">
        <v>27900</v>
      </c>
      <c r="L2157" s="177">
        <v>27901.25</v>
      </c>
      <c r="M2157" s="177"/>
      <c r="N2157" s="177" t="s">
        <v>4407</v>
      </c>
      <c r="O2157" s="2" t="str">
        <f>VLOOKUP(H2157,通道基本信息!B:L,3,FALSE)</f>
        <v>CS6E</v>
      </c>
    </row>
    <row r="2158" s="2" customFormat="1" ht="15" hidden="1" spans="1:15">
      <c r="A2158" s="177">
        <v>2155</v>
      </c>
      <c r="B2158" s="177" t="str">
        <f t="shared" si="66"/>
        <v>CS6E-R037-224-62</v>
      </c>
      <c r="C2158" s="177" t="str">
        <f t="shared" si="67"/>
        <v>CS6E-RK-HL-03-062-R-D</v>
      </c>
      <c r="D2158" s="177" t="s">
        <v>4408</v>
      </c>
      <c r="E2158" s="177" t="str">
        <f>VLOOKUP(H2158,通道基本信息!B:K,6,0)</f>
        <v>R</v>
      </c>
      <c r="F2158" s="177" t="str">
        <f>VLOOKUP(H2158,通道基本信息!B:K,5,0)</f>
        <v>K-HL</v>
      </c>
      <c r="G2158" s="177" t="str">
        <f>VLOOKUP(H2158,通道基本信息!B:K,8,0)</f>
        <v>R</v>
      </c>
      <c r="H2158" s="177" t="s">
        <v>4286</v>
      </c>
      <c r="I2158" s="177">
        <v>62</v>
      </c>
      <c r="J2158" s="177">
        <v>1.25</v>
      </c>
      <c r="K2158" s="177">
        <v>27901.25</v>
      </c>
      <c r="L2158" s="177">
        <v>27902.5</v>
      </c>
      <c r="M2158" s="177"/>
      <c r="N2158" s="177" t="s">
        <v>4409</v>
      </c>
      <c r="O2158" s="2" t="str">
        <f>VLOOKUP(H2158,通道基本信息!B:L,3,FALSE)</f>
        <v>CS6E</v>
      </c>
    </row>
    <row r="2159" s="2" customFormat="1" ht="15" hidden="1" spans="1:15">
      <c r="A2159" s="177">
        <v>2156</v>
      </c>
      <c r="B2159" s="177" t="str">
        <f t="shared" si="66"/>
        <v>CS6E-R037-224-63</v>
      </c>
      <c r="C2159" s="177" t="str">
        <f t="shared" si="67"/>
        <v>CS6E-RK-HL-03-063-R-D</v>
      </c>
      <c r="D2159" s="177" t="s">
        <v>4410</v>
      </c>
      <c r="E2159" s="177" t="str">
        <f>VLOOKUP(H2159,通道基本信息!B:K,6,0)</f>
        <v>R</v>
      </c>
      <c r="F2159" s="177" t="str">
        <f>VLOOKUP(H2159,通道基本信息!B:K,5,0)</f>
        <v>K-HL</v>
      </c>
      <c r="G2159" s="177" t="str">
        <f>VLOOKUP(H2159,通道基本信息!B:K,8,0)</f>
        <v>R</v>
      </c>
      <c r="H2159" s="177" t="s">
        <v>4286</v>
      </c>
      <c r="I2159" s="177">
        <v>63</v>
      </c>
      <c r="J2159" s="177">
        <v>1.25</v>
      </c>
      <c r="K2159" s="177">
        <v>27902.5</v>
      </c>
      <c r="L2159" s="177">
        <v>27903.75</v>
      </c>
      <c r="M2159" s="177"/>
      <c r="N2159" s="177" t="s">
        <v>4411</v>
      </c>
      <c r="O2159" s="2" t="str">
        <f>VLOOKUP(H2159,通道基本信息!B:L,3,FALSE)</f>
        <v>CS6E</v>
      </c>
    </row>
    <row r="2160" s="2" customFormat="1" ht="15" hidden="1" spans="1:15">
      <c r="A2160" s="177">
        <v>2157</v>
      </c>
      <c r="B2160" s="177" t="str">
        <f t="shared" si="66"/>
        <v>CS6E-R037-224-64</v>
      </c>
      <c r="C2160" s="177" t="str">
        <f t="shared" si="67"/>
        <v>CS6E-RK-HL-03-064-R-D</v>
      </c>
      <c r="D2160" s="177" t="s">
        <v>4412</v>
      </c>
      <c r="E2160" s="177" t="str">
        <f>VLOOKUP(H2160,通道基本信息!B:K,6,0)</f>
        <v>R</v>
      </c>
      <c r="F2160" s="177" t="str">
        <f>VLOOKUP(H2160,通道基本信息!B:K,5,0)</f>
        <v>K-HL</v>
      </c>
      <c r="G2160" s="177" t="str">
        <f>VLOOKUP(H2160,通道基本信息!B:K,8,0)</f>
        <v>R</v>
      </c>
      <c r="H2160" s="177" t="s">
        <v>4286</v>
      </c>
      <c r="I2160" s="177">
        <v>64</v>
      </c>
      <c r="J2160" s="177">
        <v>1.25</v>
      </c>
      <c r="K2160" s="177">
        <v>27903.75</v>
      </c>
      <c r="L2160" s="177">
        <v>27905</v>
      </c>
      <c r="M2160" s="177"/>
      <c r="N2160" s="177" t="s">
        <v>4413</v>
      </c>
      <c r="O2160" s="2" t="str">
        <f>VLOOKUP(H2160,通道基本信息!B:L,3,FALSE)</f>
        <v>CS6E</v>
      </c>
    </row>
    <row r="2161" s="2" customFormat="1" ht="15" hidden="1" spans="1:15">
      <c r="A2161" s="177">
        <v>2158</v>
      </c>
      <c r="B2161" s="177" t="str">
        <f t="shared" si="66"/>
        <v>CS6E-R037-224-65</v>
      </c>
      <c r="C2161" s="177" t="str">
        <f t="shared" si="67"/>
        <v>CS6E-RK-HL-03-065-R-D</v>
      </c>
      <c r="D2161" s="177" t="s">
        <v>4414</v>
      </c>
      <c r="E2161" s="177" t="str">
        <f>VLOOKUP(H2161,通道基本信息!B:K,6,0)</f>
        <v>R</v>
      </c>
      <c r="F2161" s="177" t="str">
        <f>VLOOKUP(H2161,通道基本信息!B:K,5,0)</f>
        <v>K-HL</v>
      </c>
      <c r="G2161" s="177" t="str">
        <f>VLOOKUP(H2161,通道基本信息!B:K,8,0)</f>
        <v>R</v>
      </c>
      <c r="H2161" s="177" t="s">
        <v>4286</v>
      </c>
      <c r="I2161" s="177">
        <v>65</v>
      </c>
      <c r="J2161" s="177">
        <v>1.25</v>
      </c>
      <c r="K2161" s="177">
        <v>27905</v>
      </c>
      <c r="L2161" s="177">
        <v>27906.25</v>
      </c>
      <c r="M2161" s="177"/>
      <c r="N2161" s="177" t="s">
        <v>4415</v>
      </c>
      <c r="O2161" s="2" t="str">
        <f>VLOOKUP(H2161,通道基本信息!B:L,3,FALSE)</f>
        <v>CS6E</v>
      </c>
    </row>
    <row r="2162" s="2" customFormat="1" ht="15" hidden="1" spans="1:15">
      <c r="A2162" s="177">
        <v>2159</v>
      </c>
      <c r="B2162" s="177" t="str">
        <f t="shared" si="66"/>
        <v>CS6E-R037-224-66</v>
      </c>
      <c r="C2162" s="177" t="str">
        <f t="shared" si="67"/>
        <v>CS6E-RK-HL-03-066-R-D</v>
      </c>
      <c r="D2162" s="177" t="s">
        <v>4416</v>
      </c>
      <c r="E2162" s="177" t="str">
        <f>VLOOKUP(H2162,通道基本信息!B:K,6,0)</f>
        <v>R</v>
      </c>
      <c r="F2162" s="177" t="str">
        <f>VLOOKUP(H2162,通道基本信息!B:K,5,0)</f>
        <v>K-HL</v>
      </c>
      <c r="G2162" s="177" t="str">
        <f>VLOOKUP(H2162,通道基本信息!B:K,8,0)</f>
        <v>R</v>
      </c>
      <c r="H2162" s="177" t="s">
        <v>4286</v>
      </c>
      <c r="I2162" s="177">
        <v>66</v>
      </c>
      <c r="J2162" s="177">
        <v>1.25</v>
      </c>
      <c r="K2162" s="177">
        <v>27906.25</v>
      </c>
      <c r="L2162" s="177">
        <v>27907.5</v>
      </c>
      <c r="M2162" s="177"/>
      <c r="N2162" s="177" t="s">
        <v>4417</v>
      </c>
      <c r="O2162" s="2" t="str">
        <f>VLOOKUP(H2162,通道基本信息!B:L,3,FALSE)</f>
        <v>CS6E</v>
      </c>
    </row>
    <row r="2163" s="2" customFormat="1" ht="15" hidden="1" spans="1:15">
      <c r="A2163" s="177">
        <v>2160</v>
      </c>
      <c r="B2163" s="177" t="str">
        <f t="shared" si="66"/>
        <v>CS6E-R037-224-67</v>
      </c>
      <c r="C2163" s="177" t="str">
        <f t="shared" si="67"/>
        <v>CS6E-RK-HL-03-067-R-D</v>
      </c>
      <c r="D2163" s="177" t="s">
        <v>4418</v>
      </c>
      <c r="E2163" s="177" t="str">
        <f>VLOOKUP(H2163,通道基本信息!B:K,6,0)</f>
        <v>R</v>
      </c>
      <c r="F2163" s="177" t="str">
        <f>VLOOKUP(H2163,通道基本信息!B:K,5,0)</f>
        <v>K-HL</v>
      </c>
      <c r="G2163" s="177" t="str">
        <f>VLOOKUP(H2163,通道基本信息!B:K,8,0)</f>
        <v>R</v>
      </c>
      <c r="H2163" s="177" t="s">
        <v>4286</v>
      </c>
      <c r="I2163" s="177">
        <v>67</v>
      </c>
      <c r="J2163" s="177">
        <v>1.25</v>
      </c>
      <c r="K2163" s="177">
        <v>27907.5</v>
      </c>
      <c r="L2163" s="177">
        <v>27908.75</v>
      </c>
      <c r="M2163" s="177"/>
      <c r="N2163" s="177" t="s">
        <v>4419</v>
      </c>
      <c r="O2163" s="2" t="str">
        <f>VLOOKUP(H2163,通道基本信息!B:L,3,FALSE)</f>
        <v>CS6E</v>
      </c>
    </row>
    <row r="2164" s="2" customFormat="1" ht="15" hidden="1" spans="1:15">
      <c r="A2164" s="177">
        <v>2161</v>
      </c>
      <c r="B2164" s="177" t="str">
        <f t="shared" si="66"/>
        <v>CS6E-R037-224-68</v>
      </c>
      <c r="C2164" s="177" t="str">
        <f t="shared" si="67"/>
        <v>CS6E-RK-HL-03-068-R-D</v>
      </c>
      <c r="D2164" s="177" t="s">
        <v>4420</v>
      </c>
      <c r="E2164" s="177" t="str">
        <f>VLOOKUP(H2164,通道基本信息!B:K,6,0)</f>
        <v>R</v>
      </c>
      <c r="F2164" s="177" t="str">
        <f>VLOOKUP(H2164,通道基本信息!B:K,5,0)</f>
        <v>K-HL</v>
      </c>
      <c r="G2164" s="177" t="str">
        <f>VLOOKUP(H2164,通道基本信息!B:K,8,0)</f>
        <v>R</v>
      </c>
      <c r="H2164" s="177" t="s">
        <v>4286</v>
      </c>
      <c r="I2164" s="177">
        <v>68</v>
      </c>
      <c r="J2164" s="177">
        <v>1.25</v>
      </c>
      <c r="K2164" s="177">
        <v>27908.75</v>
      </c>
      <c r="L2164" s="177">
        <v>27910</v>
      </c>
      <c r="M2164" s="177"/>
      <c r="N2164" s="177" t="s">
        <v>4421</v>
      </c>
      <c r="O2164" s="2" t="str">
        <f>VLOOKUP(H2164,通道基本信息!B:L,3,FALSE)</f>
        <v>CS6E</v>
      </c>
    </row>
    <row r="2165" s="2" customFormat="1" ht="15" hidden="1" spans="1:15">
      <c r="A2165" s="177">
        <v>2162</v>
      </c>
      <c r="B2165" s="177" t="str">
        <f t="shared" si="66"/>
        <v>CS6E-R037-224-69</v>
      </c>
      <c r="C2165" s="177" t="str">
        <f t="shared" si="67"/>
        <v>CS6E-RK-HL-03-069-R-D</v>
      </c>
      <c r="D2165" s="177" t="s">
        <v>4422</v>
      </c>
      <c r="E2165" s="177" t="str">
        <f>VLOOKUP(H2165,通道基本信息!B:K,6,0)</f>
        <v>R</v>
      </c>
      <c r="F2165" s="177" t="str">
        <f>VLOOKUP(H2165,通道基本信息!B:K,5,0)</f>
        <v>K-HL</v>
      </c>
      <c r="G2165" s="177" t="str">
        <f>VLOOKUP(H2165,通道基本信息!B:K,8,0)</f>
        <v>R</v>
      </c>
      <c r="H2165" s="177" t="s">
        <v>4286</v>
      </c>
      <c r="I2165" s="177">
        <v>69</v>
      </c>
      <c r="J2165" s="177">
        <v>1.25</v>
      </c>
      <c r="K2165" s="177">
        <v>27910</v>
      </c>
      <c r="L2165" s="177">
        <v>27911.25</v>
      </c>
      <c r="M2165" s="177"/>
      <c r="N2165" s="177" t="s">
        <v>4423</v>
      </c>
      <c r="O2165" s="2" t="str">
        <f>VLOOKUP(H2165,通道基本信息!B:L,3,FALSE)</f>
        <v>CS6E</v>
      </c>
    </row>
    <row r="2166" s="2" customFormat="1" ht="15" hidden="1" spans="1:15">
      <c r="A2166" s="177">
        <v>2163</v>
      </c>
      <c r="B2166" s="177" t="str">
        <f t="shared" si="66"/>
        <v>CS6E-R037-224-70</v>
      </c>
      <c r="C2166" s="177" t="str">
        <f t="shared" si="67"/>
        <v>CS6E-RK-HL-03-070-R-D</v>
      </c>
      <c r="D2166" s="177" t="s">
        <v>4424</v>
      </c>
      <c r="E2166" s="177" t="str">
        <f>VLOOKUP(H2166,通道基本信息!B:K,6,0)</f>
        <v>R</v>
      </c>
      <c r="F2166" s="177" t="str">
        <f>VLOOKUP(H2166,通道基本信息!B:K,5,0)</f>
        <v>K-HL</v>
      </c>
      <c r="G2166" s="177" t="str">
        <f>VLOOKUP(H2166,通道基本信息!B:K,8,0)</f>
        <v>R</v>
      </c>
      <c r="H2166" s="177" t="s">
        <v>4286</v>
      </c>
      <c r="I2166" s="177">
        <v>70</v>
      </c>
      <c r="J2166" s="177">
        <v>1.25</v>
      </c>
      <c r="K2166" s="177">
        <v>27911.25</v>
      </c>
      <c r="L2166" s="177">
        <v>27912.5</v>
      </c>
      <c r="M2166" s="177"/>
      <c r="N2166" s="177" t="s">
        <v>4425</v>
      </c>
      <c r="O2166" s="2" t="str">
        <f>VLOOKUP(H2166,通道基本信息!B:L,3,FALSE)</f>
        <v>CS6E</v>
      </c>
    </row>
    <row r="2167" s="2" customFormat="1" ht="15" hidden="1" spans="1:15">
      <c r="A2167" s="177">
        <v>2164</v>
      </c>
      <c r="B2167" s="177" t="str">
        <f t="shared" si="66"/>
        <v>CS6E-R037-224-71</v>
      </c>
      <c r="C2167" s="177" t="str">
        <f t="shared" si="67"/>
        <v>CS6E-RK-HL-03-071-R-D</v>
      </c>
      <c r="D2167" s="177" t="s">
        <v>4426</v>
      </c>
      <c r="E2167" s="177" t="str">
        <f>VLOOKUP(H2167,通道基本信息!B:K,6,0)</f>
        <v>R</v>
      </c>
      <c r="F2167" s="177" t="str">
        <f>VLOOKUP(H2167,通道基本信息!B:K,5,0)</f>
        <v>K-HL</v>
      </c>
      <c r="G2167" s="177" t="str">
        <f>VLOOKUP(H2167,通道基本信息!B:K,8,0)</f>
        <v>R</v>
      </c>
      <c r="H2167" s="177" t="s">
        <v>4286</v>
      </c>
      <c r="I2167" s="177">
        <v>71</v>
      </c>
      <c r="J2167" s="177">
        <v>1.25</v>
      </c>
      <c r="K2167" s="177">
        <v>27912.5</v>
      </c>
      <c r="L2167" s="177">
        <v>27913.75</v>
      </c>
      <c r="M2167" s="177"/>
      <c r="N2167" s="177" t="s">
        <v>4427</v>
      </c>
      <c r="O2167" s="2" t="str">
        <f>VLOOKUP(H2167,通道基本信息!B:L,3,FALSE)</f>
        <v>CS6E</v>
      </c>
    </row>
    <row r="2168" s="2" customFormat="1" ht="15" hidden="1" spans="1:15">
      <c r="A2168" s="177">
        <v>2165</v>
      </c>
      <c r="B2168" s="177" t="str">
        <f t="shared" si="66"/>
        <v>CS6E-R037-224-72</v>
      </c>
      <c r="C2168" s="177" t="str">
        <f t="shared" si="67"/>
        <v>CS6E-RK-HL-03-072-R-D</v>
      </c>
      <c r="D2168" s="177" t="s">
        <v>4428</v>
      </c>
      <c r="E2168" s="177" t="str">
        <f>VLOOKUP(H2168,通道基本信息!B:K,6,0)</f>
        <v>R</v>
      </c>
      <c r="F2168" s="177" t="str">
        <f>VLOOKUP(H2168,通道基本信息!B:K,5,0)</f>
        <v>K-HL</v>
      </c>
      <c r="G2168" s="177" t="str">
        <f>VLOOKUP(H2168,通道基本信息!B:K,8,0)</f>
        <v>R</v>
      </c>
      <c r="H2168" s="177" t="s">
        <v>4286</v>
      </c>
      <c r="I2168" s="177">
        <v>72</v>
      </c>
      <c r="J2168" s="177">
        <v>1.25</v>
      </c>
      <c r="K2168" s="177">
        <v>27913.75</v>
      </c>
      <c r="L2168" s="177">
        <v>27915</v>
      </c>
      <c r="M2168" s="177"/>
      <c r="N2168" s="177" t="s">
        <v>4429</v>
      </c>
      <c r="O2168" s="2" t="str">
        <f>VLOOKUP(H2168,通道基本信息!B:L,3,FALSE)</f>
        <v>CS6E</v>
      </c>
    </row>
    <row r="2169" s="2" customFormat="1" ht="15" hidden="1" spans="1:15">
      <c r="A2169" s="177">
        <v>2166</v>
      </c>
      <c r="B2169" s="177" t="str">
        <f t="shared" si="66"/>
        <v>CS6E-R037-224-73</v>
      </c>
      <c r="C2169" s="177" t="str">
        <f t="shared" si="67"/>
        <v>CS6E-RK-HL-03-073-R-D</v>
      </c>
      <c r="D2169" s="177" t="s">
        <v>4430</v>
      </c>
      <c r="E2169" s="177" t="str">
        <f>VLOOKUP(H2169,通道基本信息!B:K,6,0)</f>
        <v>R</v>
      </c>
      <c r="F2169" s="177" t="str">
        <f>VLOOKUP(H2169,通道基本信息!B:K,5,0)</f>
        <v>K-HL</v>
      </c>
      <c r="G2169" s="177" t="str">
        <f>VLOOKUP(H2169,通道基本信息!B:K,8,0)</f>
        <v>R</v>
      </c>
      <c r="H2169" s="177" t="s">
        <v>4286</v>
      </c>
      <c r="I2169" s="177">
        <v>73</v>
      </c>
      <c r="J2169" s="177">
        <v>1.25</v>
      </c>
      <c r="K2169" s="177">
        <v>27915</v>
      </c>
      <c r="L2169" s="177">
        <v>27916.25</v>
      </c>
      <c r="M2169" s="177"/>
      <c r="N2169" s="177" t="s">
        <v>4431</v>
      </c>
      <c r="O2169" s="2" t="str">
        <f>VLOOKUP(H2169,通道基本信息!B:L,3,FALSE)</f>
        <v>CS6E</v>
      </c>
    </row>
    <row r="2170" s="2" customFormat="1" ht="15" hidden="1" spans="1:15">
      <c r="A2170" s="177">
        <v>2167</v>
      </c>
      <c r="B2170" s="177" t="str">
        <f t="shared" si="66"/>
        <v>CS6E-R037-224-74</v>
      </c>
      <c r="C2170" s="177" t="str">
        <f t="shared" si="67"/>
        <v>CS6E-RK-HL-03-074-R-D</v>
      </c>
      <c r="D2170" s="177" t="s">
        <v>4432</v>
      </c>
      <c r="E2170" s="177" t="str">
        <f>VLOOKUP(H2170,通道基本信息!B:K,6,0)</f>
        <v>R</v>
      </c>
      <c r="F2170" s="177" t="str">
        <f>VLOOKUP(H2170,通道基本信息!B:K,5,0)</f>
        <v>K-HL</v>
      </c>
      <c r="G2170" s="177" t="str">
        <f>VLOOKUP(H2170,通道基本信息!B:K,8,0)</f>
        <v>R</v>
      </c>
      <c r="H2170" s="177" t="s">
        <v>4286</v>
      </c>
      <c r="I2170" s="177">
        <v>74</v>
      </c>
      <c r="J2170" s="177">
        <v>1.25</v>
      </c>
      <c r="K2170" s="177">
        <v>27916.25</v>
      </c>
      <c r="L2170" s="177">
        <v>27917.5</v>
      </c>
      <c r="M2170" s="177"/>
      <c r="N2170" s="177" t="s">
        <v>4433</v>
      </c>
      <c r="O2170" s="2" t="str">
        <f>VLOOKUP(H2170,通道基本信息!B:L,3,FALSE)</f>
        <v>CS6E</v>
      </c>
    </row>
    <row r="2171" s="2" customFormat="1" ht="15" hidden="1" spans="1:15">
      <c r="A2171" s="177">
        <v>2168</v>
      </c>
      <c r="B2171" s="177" t="str">
        <f t="shared" si="66"/>
        <v>CS6E-R037-224-75</v>
      </c>
      <c r="C2171" s="177" t="str">
        <f t="shared" si="67"/>
        <v>CS6E-RK-HL-03-075-R-D</v>
      </c>
      <c r="D2171" s="177" t="s">
        <v>4434</v>
      </c>
      <c r="E2171" s="177" t="str">
        <f>VLOOKUP(H2171,通道基本信息!B:K,6,0)</f>
        <v>R</v>
      </c>
      <c r="F2171" s="177" t="str">
        <f>VLOOKUP(H2171,通道基本信息!B:K,5,0)</f>
        <v>K-HL</v>
      </c>
      <c r="G2171" s="177" t="str">
        <f>VLOOKUP(H2171,通道基本信息!B:K,8,0)</f>
        <v>R</v>
      </c>
      <c r="H2171" s="177" t="s">
        <v>4286</v>
      </c>
      <c r="I2171" s="177">
        <v>75</v>
      </c>
      <c r="J2171" s="177">
        <v>1.25</v>
      </c>
      <c r="K2171" s="177">
        <v>27917.5</v>
      </c>
      <c r="L2171" s="177">
        <v>27918.75</v>
      </c>
      <c r="M2171" s="177"/>
      <c r="N2171" s="177" t="s">
        <v>4435</v>
      </c>
      <c r="O2171" s="2" t="str">
        <f>VLOOKUP(H2171,通道基本信息!B:L,3,FALSE)</f>
        <v>CS6E</v>
      </c>
    </row>
    <row r="2172" s="2" customFormat="1" ht="15" hidden="1" spans="1:15">
      <c r="A2172" s="177">
        <v>2169</v>
      </c>
      <c r="B2172" s="177" t="str">
        <f t="shared" si="66"/>
        <v>CS6E-R037-224-76</v>
      </c>
      <c r="C2172" s="177" t="str">
        <f t="shared" si="67"/>
        <v>CS6E-RK-HL-03-076-R-D</v>
      </c>
      <c r="D2172" s="177" t="s">
        <v>4436</v>
      </c>
      <c r="E2172" s="177" t="str">
        <f>VLOOKUP(H2172,通道基本信息!B:K,6,0)</f>
        <v>R</v>
      </c>
      <c r="F2172" s="177" t="str">
        <f>VLOOKUP(H2172,通道基本信息!B:K,5,0)</f>
        <v>K-HL</v>
      </c>
      <c r="G2172" s="177" t="str">
        <f>VLOOKUP(H2172,通道基本信息!B:K,8,0)</f>
        <v>R</v>
      </c>
      <c r="H2172" s="177" t="s">
        <v>4286</v>
      </c>
      <c r="I2172" s="177">
        <v>76</v>
      </c>
      <c r="J2172" s="177">
        <v>1.25</v>
      </c>
      <c r="K2172" s="177">
        <v>27918.75</v>
      </c>
      <c r="L2172" s="177">
        <v>27920</v>
      </c>
      <c r="M2172" s="177"/>
      <c r="N2172" s="177" t="s">
        <v>4437</v>
      </c>
      <c r="O2172" s="2" t="str">
        <f>VLOOKUP(H2172,通道基本信息!B:L,3,FALSE)</f>
        <v>CS6E</v>
      </c>
    </row>
    <row r="2173" s="2" customFormat="1" ht="15" hidden="1" spans="1:15">
      <c r="A2173" s="177">
        <v>2170</v>
      </c>
      <c r="B2173" s="177" t="str">
        <f t="shared" si="66"/>
        <v>CS6E-R037-224-77</v>
      </c>
      <c r="C2173" s="177" t="str">
        <f t="shared" si="67"/>
        <v>CS6E-RK-HL-06-077-R-D</v>
      </c>
      <c r="D2173" s="177" t="s">
        <v>4438</v>
      </c>
      <c r="E2173" s="177" t="str">
        <f>VLOOKUP(H2173,通道基本信息!B:K,6,0)</f>
        <v>R</v>
      </c>
      <c r="F2173" s="177" t="str">
        <f>VLOOKUP(H2173,通道基本信息!B:K,5,0)</f>
        <v>K-HL</v>
      </c>
      <c r="G2173" s="177" t="str">
        <f>VLOOKUP(H2173,通道基本信息!B:K,8,0)</f>
        <v>R</v>
      </c>
      <c r="H2173" s="177" t="s">
        <v>4286</v>
      </c>
      <c r="I2173" s="177">
        <v>77</v>
      </c>
      <c r="J2173" s="177">
        <v>1.25</v>
      </c>
      <c r="K2173" s="177">
        <v>27710</v>
      </c>
      <c r="L2173" s="177">
        <v>27711.25</v>
      </c>
      <c r="M2173" s="177"/>
      <c r="N2173" s="177" t="s">
        <v>4439</v>
      </c>
      <c r="O2173" s="2" t="str">
        <f>VLOOKUP(H2173,通道基本信息!B:L,3,FALSE)</f>
        <v>CS6E</v>
      </c>
    </row>
    <row r="2174" s="2" customFormat="1" ht="15" hidden="1" spans="1:15">
      <c r="A2174" s="177">
        <v>2171</v>
      </c>
      <c r="B2174" s="177" t="str">
        <f t="shared" si="66"/>
        <v>CS6E-R037-224-78</v>
      </c>
      <c r="C2174" s="177" t="str">
        <f t="shared" si="67"/>
        <v>CS6E-RK-HL-06-078-R-D</v>
      </c>
      <c r="D2174" s="177" t="s">
        <v>4440</v>
      </c>
      <c r="E2174" s="177" t="str">
        <f>VLOOKUP(H2174,通道基本信息!B:K,6,0)</f>
        <v>R</v>
      </c>
      <c r="F2174" s="177" t="str">
        <f>VLOOKUP(H2174,通道基本信息!B:K,5,0)</f>
        <v>K-HL</v>
      </c>
      <c r="G2174" s="177" t="str">
        <f>VLOOKUP(H2174,通道基本信息!B:K,8,0)</f>
        <v>R</v>
      </c>
      <c r="H2174" s="177" t="s">
        <v>4286</v>
      </c>
      <c r="I2174" s="177">
        <v>78</v>
      </c>
      <c r="J2174" s="177">
        <v>1.25</v>
      </c>
      <c r="K2174" s="177">
        <v>27711.25</v>
      </c>
      <c r="L2174" s="177">
        <v>27712.5</v>
      </c>
      <c r="M2174" s="177"/>
      <c r="N2174" s="177" t="s">
        <v>4441</v>
      </c>
      <c r="O2174" s="2" t="str">
        <f>VLOOKUP(H2174,通道基本信息!B:L,3,FALSE)</f>
        <v>CS6E</v>
      </c>
    </row>
    <row r="2175" s="2" customFormat="1" ht="15" hidden="1" spans="1:15">
      <c r="A2175" s="177">
        <v>2172</v>
      </c>
      <c r="B2175" s="177" t="str">
        <f t="shared" si="66"/>
        <v>CS6E-R037-224-79</v>
      </c>
      <c r="C2175" s="177" t="str">
        <f t="shared" si="67"/>
        <v>CS6E-RK-HL-06-079-R-D</v>
      </c>
      <c r="D2175" s="177" t="s">
        <v>4442</v>
      </c>
      <c r="E2175" s="177" t="str">
        <f>VLOOKUP(H2175,通道基本信息!B:K,6,0)</f>
        <v>R</v>
      </c>
      <c r="F2175" s="177" t="str">
        <f>VLOOKUP(H2175,通道基本信息!B:K,5,0)</f>
        <v>K-HL</v>
      </c>
      <c r="G2175" s="177" t="str">
        <f>VLOOKUP(H2175,通道基本信息!B:K,8,0)</f>
        <v>R</v>
      </c>
      <c r="H2175" s="177" t="s">
        <v>4286</v>
      </c>
      <c r="I2175" s="177">
        <v>79</v>
      </c>
      <c r="J2175" s="177">
        <v>1.25</v>
      </c>
      <c r="K2175" s="177">
        <v>27712.5</v>
      </c>
      <c r="L2175" s="177">
        <v>27713.75</v>
      </c>
      <c r="M2175" s="177"/>
      <c r="N2175" s="177" t="s">
        <v>4443</v>
      </c>
      <c r="O2175" s="2" t="str">
        <f>VLOOKUP(H2175,通道基本信息!B:L,3,FALSE)</f>
        <v>CS6E</v>
      </c>
    </row>
    <row r="2176" s="2" customFormat="1" ht="15" hidden="1" spans="1:15">
      <c r="A2176" s="177">
        <v>2173</v>
      </c>
      <c r="B2176" s="177" t="str">
        <f t="shared" si="66"/>
        <v>CS6E-R037-224-80</v>
      </c>
      <c r="C2176" s="177" t="str">
        <f t="shared" si="67"/>
        <v>CS6E-RK-HL-06-080-R-D</v>
      </c>
      <c r="D2176" s="177" t="s">
        <v>4444</v>
      </c>
      <c r="E2176" s="177" t="str">
        <f>VLOOKUP(H2176,通道基本信息!B:K,6,0)</f>
        <v>R</v>
      </c>
      <c r="F2176" s="177" t="str">
        <f>VLOOKUP(H2176,通道基本信息!B:K,5,0)</f>
        <v>K-HL</v>
      </c>
      <c r="G2176" s="177" t="str">
        <f>VLOOKUP(H2176,通道基本信息!B:K,8,0)</f>
        <v>R</v>
      </c>
      <c r="H2176" s="177" t="s">
        <v>4286</v>
      </c>
      <c r="I2176" s="177">
        <v>80</v>
      </c>
      <c r="J2176" s="177">
        <v>1.25</v>
      </c>
      <c r="K2176" s="177">
        <v>27713.75</v>
      </c>
      <c r="L2176" s="177">
        <v>27715</v>
      </c>
      <c r="M2176" s="177"/>
      <c r="N2176" s="177" t="s">
        <v>4445</v>
      </c>
      <c r="O2176" s="2" t="str">
        <f>VLOOKUP(H2176,通道基本信息!B:L,3,FALSE)</f>
        <v>CS6E</v>
      </c>
    </row>
    <row r="2177" s="2" customFormat="1" ht="15" hidden="1" spans="1:15">
      <c r="A2177" s="177">
        <v>2174</v>
      </c>
      <c r="B2177" s="177" t="str">
        <f t="shared" ref="B2177:B2240" si="68">H2177&amp;"-"&amp;I2177</f>
        <v>CS6E-R037-224-81</v>
      </c>
      <c r="C2177" s="177" t="str">
        <f t="shared" si="67"/>
        <v>CS6E-RK-HL-06-081-R-D</v>
      </c>
      <c r="D2177" s="177" t="s">
        <v>4446</v>
      </c>
      <c r="E2177" s="177" t="str">
        <f>VLOOKUP(H2177,通道基本信息!B:K,6,0)</f>
        <v>R</v>
      </c>
      <c r="F2177" s="177" t="str">
        <f>VLOOKUP(H2177,通道基本信息!B:K,5,0)</f>
        <v>K-HL</v>
      </c>
      <c r="G2177" s="177" t="str">
        <f>VLOOKUP(H2177,通道基本信息!B:K,8,0)</f>
        <v>R</v>
      </c>
      <c r="H2177" s="177" t="s">
        <v>4286</v>
      </c>
      <c r="I2177" s="177">
        <v>81</v>
      </c>
      <c r="J2177" s="177">
        <v>1.25</v>
      </c>
      <c r="K2177" s="177">
        <v>27715</v>
      </c>
      <c r="L2177" s="177">
        <v>27716.25</v>
      </c>
      <c r="M2177" s="177"/>
      <c r="N2177" s="177" t="s">
        <v>4447</v>
      </c>
      <c r="O2177" s="2" t="str">
        <f>VLOOKUP(H2177,通道基本信息!B:L,3,FALSE)</f>
        <v>CS6E</v>
      </c>
    </row>
    <row r="2178" s="2" customFormat="1" ht="15" hidden="1" spans="1:15">
      <c r="A2178" s="177">
        <v>2175</v>
      </c>
      <c r="B2178" s="177" t="str">
        <f t="shared" si="68"/>
        <v>CS6E-R037-224-82</v>
      </c>
      <c r="C2178" s="177" t="str">
        <f t="shared" si="67"/>
        <v>CS6E-RK-HL-06-082-R-D</v>
      </c>
      <c r="D2178" s="177" t="s">
        <v>4448</v>
      </c>
      <c r="E2178" s="177" t="str">
        <f>VLOOKUP(H2178,通道基本信息!B:K,6,0)</f>
        <v>R</v>
      </c>
      <c r="F2178" s="177" t="str">
        <f>VLOOKUP(H2178,通道基本信息!B:K,5,0)</f>
        <v>K-HL</v>
      </c>
      <c r="G2178" s="177" t="str">
        <f>VLOOKUP(H2178,通道基本信息!B:K,8,0)</f>
        <v>R</v>
      </c>
      <c r="H2178" s="177" t="s">
        <v>4286</v>
      </c>
      <c r="I2178" s="177">
        <v>82</v>
      </c>
      <c r="J2178" s="177">
        <v>1.25</v>
      </c>
      <c r="K2178" s="177">
        <v>27716.25</v>
      </c>
      <c r="L2178" s="177">
        <v>27717.5</v>
      </c>
      <c r="M2178" s="177"/>
      <c r="N2178" s="177" t="s">
        <v>4449</v>
      </c>
      <c r="O2178" s="2" t="str">
        <f>VLOOKUP(H2178,通道基本信息!B:L,3,FALSE)</f>
        <v>CS6E</v>
      </c>
    </row>
    <row r="2179" s="2" customFormat="1" ht="15" hidden="1" spans="1:15">
      <c r="A2179" s="177">
        <v>2176</v>
      </c>
      <c r="B2179" s="177" t="str">
        <f t="shared" si="68"/>
        <v>CS6E-R037-224-83</v>
      </c>
      <c r="C2179" s="177" t="str">
        <f t="shared" si="67"/>
        <v>CS6E-RK-HL-06-083-R-D</v>
      </c>
      <c r="D2179" s="177" t="s">
        <v>4450</v>
      </c>
      <c r="E2179" s="177" t="str">
        <f>VLOOKUP(H2179,通道基本信息!B:K,6,0)</f>
        <v>R</v>
      </c>
      <c r="F2179" s="177" t="str">
        <f>VLOOKUP(H2179,通道基本信息!B:K,5,0)</f>
        <v>K-HL</v>
      </c>
      <c r="G2179" s="177" t="str">
        <f>VLOOKUP(H2179,通道基本信息!B:K,8,0)</f>
        <v>R</v>
      </c>
      <c r="H2179" s="177" t="s">
        <v>4286</v>
      </c>
      <c r="I2179" s="177">
        <v>83</v>
      </c>
      <c r="J2179" s="177">
        <v>1.25</v>
      </c>
      <c r="K2179" s="177">
        <v>27717.5</v>
      </c>
      <c r="L2179" s="177">
        <v>27718.75</v>
      </c>
      <c r="M2179" s="177"/>
      <c r="N2179" s="177" t="s">
        <v>4451</v>
      </c>
      <c r="O2179" s="2" t="str">
        <f>VLOOKUP(H2179,通道基本信息!B:L,3,FALSE)</f>
        <v>CS6E</v>
      </c>
    </row>
    <row r="2180" s="2" customFormat="1" ht="15" hidden="1" spans="1:15">
      <c r="A2180" s="177">
        <v>2177</v>
      </c>
      <c r="B2180" s="177" t="str">
        <f t="shared" si="68"/>
        <v>CS6E-R037-224-84</v>
      </c>
      <c r="C2180" s="177" t="str">
        <f t="shared" ref="C2180:C2243" si="69">O2180&amp;"-"&amp;D2180</f>
        <v>CS6E-RK-HL-06-084-R-D</v>
      </c>
      <c r="D2180" s="177" t="s">
        <v>4452</v>
      </c>
      <c r="E2180" s="177" t="str">
        <f>VLOOKUP(H2180,通道基本信息!B:K,6,0)</f>
        <v>R</v>
      </c>
      <c r="F2180" s="177" t="str">
        <f>VLOOKUP(H2180,通道基本信息!B:K,5,0)</f>
        <v>K-HL</v>
      </c>
      <c r="G2180" s="177" t="str">
        <f>VLOOKUP(H2180,通道基本信息!B:K,8,0)</f>
        <v>R</v>
      </c>
      <c r="H2180" s="177" t="s">
        <v>4286</v>
      </c>
      <c r="I2180" s="177">
        <v>84</v>
      </c>
      <c r="J2180" s="177">
        <v>1.25</v>
      </c>
      <c r="K2180" s="177">
        <v>27718.75</v>
      </c>
      <c r="L2180" s="177">
        <v>27720</v>
      </c>
      <c r="M2180" s="177"/>
      <c r="N2180" s="177" t="s">
        <v>4453</v>
      </c>
      <c r="O2180" s="2" t="str">
        <f>VLOOKUP(H2180,通道基本信息!B:L,3,FALSE)</f>
        <v>CS6E</v>
      </c>
    </row>
    <row r="2181" s="2" customFormat="1" ht="15" hidden="1" spans="1:15">
      <c r="A2181" s="177">
        <v>2178</v>
      </c>
      <c r="B2181" s="177" t="str">
        <f t="shared" si="68"/>
        <v>CS6E-R037-224-85</v>
      </c>
      <c r="C2181" s="177" t="str">
        <f t="shared" si="69"/>
        <v>CS6E-RK-HL-06-085-R-D</v>
      </c>
      <c r="D2181" s="177" t="s">
        <v>4454</v>
      </c>
      <c r="E2181" s="177" t="str">
        <f>VLOOKUP(H2181,通道基本信息!B:K,6,0)</f>
        <v>R</v>
      </c>
      <c r="F2181" s="177" t="str">
        <f>VLOOKUP(H2181,通道基本信息!B:K,5,0)</f>
        <v>K-HL</v>
      </c>
      <c r="G2181" s="177" t="str">
        <f>VLOOKUP(H2181,通道基本信息!B:K,8,0)</f>
        <v>R</v>
      </c>
      <c r="H2181" s="177" t="s">
        <v>4286</v>
      </c>
      <c r="I2181" s="177">
        <v>85</v>
      </c>
      <c r="J2181" s="177">
        <v>1.25</v>
      </c>
      <c r="K2181" s="177">
        <v>27720</v>
      </c>
      <c r="L2181" s="177">
        <v>27721.25</v>
      </c>
      <c r="M2181" s="177"/>
      <c r="N2181" s="177" t="s">
        <v>4455</v>
      </c>
      <c r="O2181" s="2" t="str">
        <f>VLOOKUP(H2181,通道基本信息!B:L,3,FALSE)</f>
        <v>CS6E</v>
      </c>
    </row>
    <row r="2182" s="2" customFormat="1" ht="15" hidden="1" spans="1:15">
      <c r="A2182" s="177">
        <v>2179</v>
      </c>
      <c r="B2182" s="177" t="str">
        <f t="shared" si="68"/>
        <v>CS6E-R037-224-86</v>
      </c>
      <c r="C2182" s="177" t="str">
        <f t="shared" si="69"/>
        <v>CS6E-RK-HL-06-086-R-D</v>
      </c>
      <c r="D2182" s="177" t="s">
        <v>4456</v>
      </c>
      <c r="E2182" s="177" t="str">
        <f>VLOOKUP(H2182,通道基本信息!B:K,6,0)</f>
        <v>R</v>
      </c>
      <c r="F2182" s="177" t="str">
        <f>VLOOKUP(H2182,通道基本信息!B:K,5,0)</f>
        <v>K-HL</v>
      </c>
      <c r="G2182" s="177" t="str">
        <f>VLOOKUP(H2182,通道基本信息!B:K,8,0)</f>
        <v>R</v>
      </c>
      <c r="H2182" s="177" t="s">
        <v>4286</v>
      </c>
      <c r="I2182" s="177">
        <v>86</v>
      </c>
      <c r="J2182" s="177">
        <v>1.25</v>
      </c>
      <c r="K2182" s="177">
        <v>27721.25</v>
      </c>
      <c r="L2182" s="177">
        <v>27722.5</v>
      </c>
      <c r="M2182" s="177"/>
      <c r="N2182" s="177" t="s">
        <v>4457</v>
      </c>
      <c r="O2182" s="2" t="str">
        <f>VLOOKUP(H2182,通道基本信息!B:L,3,FALSE)</f>
        <v>CS6E</v>
      </c>
    </row>
    <row r="2183" s="2" customFormat="1" ht="15" hidden="1" spans="1:15">
      <c r="A2183" s="177">
        <v>2180</v>
      </c>
      <c r="B2183" s="177" t="str">
        <f t="shared" si="68"/>
        <v>CS6E-R037-224-87</v>
      </c>
      <c r="C2183" s="177" t="str">
        <f t="shared" si="69"/>
        <v>CS6E-RK-HL-06-087-R-D</v>
      </c>
      <c r="D2183" s="177" t="s">
        <v>4458</v>
      </c>
      <c r="E2183" s="177" t="str">
        <f>VLOOKUP(H2183,通道基本信息!B:K,6,0)</f>
        <v>R</v>
      </c>
      <c r="F2183" s="177" t="str">
        <f>VLOOKUP(H2183,通道基本信息!B:K,5,0)</f>
        <v>K-HL</v>
      </c>
      <c r="G2183" s="177" t="str">
        <f>VLOOKUP(H2183,通道基本信息!B:K,8,0)</f>
        <v>R</v>
      </c>
      <c r="H2183" s="177" t="s">
        <v>4286</v>
      </c>
      <c r="I2183" s="177">
        <v>87</v>
      </c>
      <c r="J2183" s="177">
        <v>1.25</v>
      </c>
      <c r="K2183" s="177">
        <v>27722.5</v>
      </c>
      <c r="L2183" s="177">
        <v>27723.75</v>
      </c>
      <c r="M2183" s="177"/>
      <c r="N2183" s="177" t="s">
        <v>4459</v>
      </c>
      <c r="O2183" s="2" t="str">
        <f>VLOOKUP(H2183,通道基本信息!B:L,3,FALSE)</f>
        <v>CS6E</v>
      </c>
    </row>
    <row r="2184" s="2" customFormat="1" ht="15" hidden="1" spans="1:15">
      <c r="A2184" s="177">
        <v>2181</v>
      </c>
      <c r="B2184" s="177" t="str">
        <f t="shared" si="68"/>
        <v>CS6E-R037-224-88</v>
      </c>
      <c r="C2184" s="177" t="str">
        <f t="shared" si="69"/>
        <v>CS6E-RK-HL-06-088-R-D</v>
      </c>
      <c r="D2184" s="177" t="s">
        <v>4460</v>
      </c>
      <c r="E2184" s="177" t="str">
        <f>VLOOKUP(H2184,通道基本信息!B:K,6,0)</f>
        <v>R</v>
      </c>
      <c r="F2184" s="177" t="str">
        <f>VLOOKUP(H2184,通道基本信息!B:K,5,0)</f>
        <v>K-HL</v>
      </c>
      <c r="G2184" s="177" t="str">
        <f>VLOOKUP(H2184,通道基本信息!B:K,8,0)</f>
        <v>R</v>
      </c>
      <c r="H2184" s="177" t="s">
        <v>4286</v>
      </c>
      <c r="I2184" s="177">
        <v>88</v>
      </c>
      <c r="J2184" s="177">
        <v>1.25</v>
      </c>
      <c r="K2184" s="177">
        <v>27723.75</v>
      </c>
      <c r="L2184" s="177">
        <v>27725</v>
      </c>
      <c r="M2184" s="177"/>
      <c r="N2184" s="177" t="s">
        <v>4461</v>
      </c>
      <c r="O2184" s="2" t="str">
        <f>VLOOKUP(H2184,通道基本信息!B:L,3,FALSE)</f>
        <v>CS6E</v>
      </c>
    </row>
    <row r="2185" s="2" customFormat="1" ht="15" hidden="1" spans="1:15">
      <c r="A2185" s="177">
        <v>2182</v>
      </c>
      <c r="B2185" s="177" t="str">
        <f t="shared" si="68"/>
        <v>CS6E-R037-224-89</v>
      </c>
      <c r="C2185" s="177" t="str">
        <f t="shared" si="69"/>
        <v>CS6E-RK-HL-06-089-R-D</v>
      </c>
      <c r="D2185" s="177" t="s">
        <v>4462</v>
      </c>
      <c r="E2185" s="177" t="str">
        <f>VLOOKUP(H2185,通道基本信息!B:K,6,0)</f>
        <v>R</v>
      </c>
      <c r="F2185" s="177" t="str">
        <f>VLOOKUP(H2185,通道基本信息!B:K,5,0)</f>
        <v>K-HL</v>
      </c>
      <c r="G2185" s="177" t="str">
        <f>VLOOKUP(H2185,通道基本信息!B:K,8,0)</f>
        <v>R</v>
      </c>
      <c r="H2185" s="177" t="s">
        <v>4286</v>
      </c>
      <c r="I2185" s="177">
        <v>89</v>
      </c>
      <c r="J2185" s="177">
        <v>1.25</v>
      </c>
      <c r="K2185" s="177">
        <v>27725</v>
      </c>
      <c r="L2185" s="177">
        <v>27726.25</v>
      </c>
      <c r="M2185" s="177"/>
      <c r="N2185" s="177" t="s">
        <v>4463</v>
      </c>
      <c r="O2185" s="2" t="str">
        <f>VLOOKUP(H2185,通道基本信息!B:L,3,FALSE)</f>
        <v>CS6E</v>
      </c>
    </row>
    <row r="2186" s="2" customFormat="1" ht="15" hidden="1" spans="1:15">
      <c r="A2186" s="177">
        <v>2183</v>
      </c>
      <c r="B2186" s="177" t="str">
        <f t="shared" si="68"/>
        <v>CS6E-R037-224-90</v>
      </c>
      <c r="C2186" s="177" t="str">
        <f t="shared" si="69"/>
        <v>CS6E-RK-HL-06-090-R-D</v>
      </c>
      <c r="D2186" s="177" t="s">
        <v>4464</v>
      </c>
      <c r="E2186" s="177" t="str">
        <f>VLOOKUP(H2186,通道基本信息!B:K,6,0)</f>
        <v>R</v>
      </c>
      <c r="F2186" s="177" t="str">
        <f>VLOOKUP(H2186,通道基本信息!B:K,5,0)</f>
        <v>K-HL</v>
      </c>
      <c r="G2186" s="177" t="str">
        <f>VLOOKUP(H2186,通道基本信息!B:K,8,0)</f>
        <v>R</v>
      </c>
      <c r="H2186" s="177" t="s">
        <v>4286</v>
      </c>
      <c r="I2186" s="177">
        <v>90</v>
      </c>
      <c r="J2186" s="177">
        <v>1.25</v>
      </c>
      <c r="K2186" s="177">
        <v>27726.25</v>
      </c>
      <c r="L2186" s="177">
        <v>27727.5</v>
      </c>
      <c r="M2186" s="177"/>
      <c r="N2186" s="177" t="s">
        <v>4465</v>
      </c>
      <c r="O2186" s="2" t="str">
        <f>VLOOKUP(H2186,通道基本信息!B:L,3,FALSE)</f>
        <v>CS6E</v>
      </c>
    </row>
    <row r="2187" s="2" customFormat="1" ht="15" hidden="1" spans="1:15">
      <c r="A2187" s="177">
        <v>2184</v>
      </c>
      <c r="B2187" s="177" t="str">
        <f t="shared" si="68"/>
        <v>CS6E-R037-224-91</v>
      </c>
      <c r="C2187" s="177" t="str">
        <f t="shared" si="69"/>
        <v>CS6E-RK-HL-06-091-R-D</v>
      </c>
      <c r="D2187" s="177" t="s">
        <v>4466</v>
      </c>
      <c r="E2187" s="177" t="str">
        <f>VLOOKUP(H2187,通道基本信息!B:K,6,0)</f>
        <v>R</v>
      </c>
      <c r="F2187" s="177" t="str">
        <f>VLOOKUP(H2187,通道基本信息!B:K,5,0)</f>
        <v>K-HL</v>
      </c>
      <c r="G2187" s="177" t="str">
        <f>VLOOKUP(H2187,通道基本信息!B:K,8,0)</f>
        <v>R</v>
      </c>
      <c r="H2187" s="177" t="s">
        <v>4286</v>
      </c>
      <c r="I2187" s="177">
        <v>91</v>
      </c>
      <c r="J2187" s="177">
        <v>1.25</v>
      </c>
      <c r="K2187" s="177">
        <v>27727.5</v>
      </c>
      <c r="L2187" s="177">
        <v>27728.75</v>
      </c>
      <c r="M2187" s="177"/>
      <c r="N2187" s="177" t="s">
        <v>4467</v>
      </c>
      <c r="O2187" s="2" t="str">
        <f>VLOOKUP(H2187,通道基本信息!B:L,3,FALSE)</f>
        <v>CS6E</v>
      </c>
    </row>
    <row r="2188" s="2" customFormat="1" ht="15" hidden="1" spans="1:15">
      <c r="A2188" s="177">
        <v>2185</v>
      </c>
      <c r="B2188" s="177" t="str">
        <f t="shared" si="68"/>
        <v>CS6E-R037-224-92</v>
      </c>
      <c r="C2188" s="177" t="str">
        <f t="shared" si="69"/>
        <v>CS6E-RK-HL-06-092-R-D</v>
      </c>
      <c r="D2188" s="177" t="s">
        <v>4468</v>
      </c>
      <c r="E2188" s="177" t="str">
        <f>VLOOKUP(H2188,通道基本信息!B:K,6,0)</f>
        <v>R</v>
      </c>
      <c r="F2188" s="177" t="str">
        <f>VLOOKUP(H2188,通道基本信息!B:K,5,0)</f>
        <v>K-HL</v>
      </c>
      <c r="G2188" s="177" t="str">
        <f>VLOOKUP(H2188,通道基本信息!B:K,8,0)</f>
        <v>R</v>
      </c>
      <c r="H2188" s="177" t="s">
        <v>4286</v>
      </c>
      <c r="I2188" s="177">
        <v>92</v>
      </c>
      <c r="J2188" s="177">
        <v>1.25</v>
      </c>
      <c r="K2188" s="177">
        <v>27728.75</v>
      </c>
      <c r="L2188" s="177">
        <v>27730</v>
      </c>
      <c r="M2188" s="177"/>
      <c r="N2188" s="177" t="s">
        <v>4469</v>
      </c>
      <c r="O2188" s="2" t="str">
        <f>VLOOKUP(H2188,通道基本信息!B:L,3,FALSE)</f>
        <v>CS6E</v>
      </c>
    </row>
    <row r="2189" s="2" customFormat="1" ht="15" hidden="1" spans="1:15">
      <c r="A2189" s="177">
        <v>2186</v>
      </c>
      <c r="B2189" s="177" t="str">
        <f t="shared" si="68"/>
        <v>CS6E-R037-224-93</v>
      </c>
      <c r="C2189" s="177" t="str">
        <f t="shared" si="69"/>
        <v>CS6E-RK-HL-06-093-R-D</v>
      </c>
      <c r="D2189" s="177" t="s">
        <v>4470</v>
      </c>
      <c r="E2189" s="177" t="str">
        <f>VLOOKUP(H2189,通道基本信息!B:K,6,0)</f>
        <v>R</v>
      </c>
      <c r="F2189" s="177" t="str">
        <f>VLOOKUP(H2189,通道基本信息!B:K,5,0)</f>
        <v>K-HL</v>
      </c>
      <c r="G2189" s="177" t="str">
        <f>VLOOKUP(H2189,通道基本信息!B:K,8,0)</f>
        <v>R</v>
      </c>
      <c r="H2189" s="177" t="s">
        <v>4286</v>
      </c>
      <c r="I2189" s="177">
        <v>93</v>
      </c>
      <c r="J2189" s="177">
        <v>1.25</v>
      </c>
      <c r="K2189" s="177">
        <v>27730</v>
      </c>
      <c r="L2189" s="177">
        <v>27731.25</v>
      </c>
      <c r="M2189" s="177"/>
      <c r="N2189" s="177" t="s">
        <v>4471</v>
      </c>
      <c r="O2189" s="2" t="str">
        <f>VLOOKUP(H2189,通道基本信息!B:L,3,FALSE)</f>
        <v>CS6E</v>
      </c>
    </row>
    <row r="2190" s="2" customFormat="1" ht="15" hidden="1" spans="1:15">
      <c r="A2190" s="177">
        <v>2187</v>
      </c>
      <c r="B2190" s="177" t="str">
        <f t="shared" si="68"/>
        <v>CS6E-R037-224-94</v>
      </c>
      <c r="C2190" s="177" t="str">
        <f t="shared" si="69"/>
        <v>CS6E-RK-HL-06-094-R-D</v>
      </c>
      <c r="D2190" s="177" t="s">
        <v>4472</v>
      </c>
      <c r="E2190" s="177" t="str">
        <f>VLOOKUP(H2190,通道基本信息!B:K,6,0)</f>
        <v>R</v>
      </c>
      <c r="F2190" s="177" t="str">
        <f>VLOOKUP(H2190,通道基本信息!B:K,5,0)</f>
        <v>K-HL</v>
      </c>
      <c r="G2190" s="177" t="str">
        <f>VLOOKUP(H2190,通道基本信息!B:K,8,0)</f>
        <v>R</v>
      </c>
      <c r="H2190" s="177" t="s">
        <v>4286</v>
      </c>
      <c r="I2190" s="177">
        <v>94</v>
      </c>
      <c r="J2190" s="177">
        <v>1.25</v>
      </c>
      <c r="K2190" s="177">
        <v>27731.25</v>
      </c>
      <c r="L2190" s="177">
        <v>27732.5</v>
      </c>
      <c r="M2190" s="177"/>
      <c r="N2190" s="177" t="s">
        <v>4473</v>
      </c>
      <c r="O2190" s="2" t="str">
        <f>VLOOKUP(H2190,通道基本信息!B:L,3,FALSE)</f>
        <v>CS6E</v>
      </c>
    </row>
    <row r="2191" s="2" customFormat="1" ht="15" hidden="1" spans="1:15">
      <c r="A2191" s="177">
        <v>2188</v>
      </c>
      <c r="B2191" s="177" t="str">
        <f t="shared" si="68"/>
        <v>CS6E-R037-224-95</v>
      </c>
      <c r="C2191" s="177" t="str">
        <f t="shared" si="69"/>
        <v>CS6E-RK-HL-06-095-R-D</v>
      </c>
      <c r="D2191" s="177" t="s">
        <v>4474</v>
      </c>
      <c r="E2191" s="177" t="str">
        <f>VLOOKUP(H2191,通道基本信息!B:K,6,0)</f>
        <v>R</v>
      </c>
      <c r="F2191" s="177" t="str">
        <f>VLOOKUP(H2191,通道基本信息!B:K,5,0)</f>
        <v>K-HL</v>
      </c>
      <c r="G2191" s="177" t="str">
        <f>VLOOKUP(H2191,通道基本信息!B:K,8,0)</f>
        <v>R</v>
      </c>
      <c r="H2191" s="177" t="s">
        <v>4286</v>
      </c>
      <c r="I2191" s="177">
        <v>95</v>
      </c>
      <c r="J2191" s="177">
        <v>1.25</v>
      </c>
      <c r="K2191" s="177">
        <v>27732.5</v>
      </c>
      <c r="L2191" s="177">
        <v>27733.75</v>
      </c>
      <c r="M2191" s="177"/>
      <c r="N2191" s="177" t="s">
        <v>4475</v>
      </c>
      <c r="O2191" s="2" t="str">
        <f>VLOOKUP(H2191,通道基本信息!B:L,3,FALSE)</f>
        <v>CS6E</v>
      </c>
    </row>
    <row r="2192" s="2" customFormat="1" ht="15" hidden="1" spans="1:15">
      <c r="A2192" s="177">
        <v>2189</v>
      </c>
      <c r="B2192" s="177" t="str">
        <f t="shared" si="68"/>
        <v>CS6E-R037-224-96</v>
      </c>
      <c r="C2192" s="177" t="str">
        <f t="shared" si="69"/>
        <v>CS6E-RK-HL-06-096-R-D</v>
      </c>
      <c r="D2192" s="177" t="s">
        <v>4476</v>
      </c>
      <c r="E2192" s="177" t="str">
        <f>VLOOKUP(H2192,通道基本信息!B:K,6,0)</f>
        <v>R</v>
      </c>
      <c r="F2192" s="177" t="str">
        <f>VLOOKUP(H2192,通道基本信息!B:K,5,0)</f>
        <v>K-HL</v>
      </c>
      <c r="G2192" s="177" t="str">
        <f>VLOOKUP(H2192,通道基本信息!B:K,8,0)</f>
        <v>R</v>
      </c>
      <c r="H2192" s="177" t="s">
        <v>4286</v>
      </c>
      <c r="I2192" s="177">
        <v>96</v>
      </c>
      <c r="J2192" s="177">
        <v>1.25</v>
      </c>
      <c r="K2192" s="177">
        <v>27733.75</v>
      </c>
      <c r="L2192" s="177">
        <v>27735</v>
      </c>
      <c r="M2192" s="177"/>
      <c r="N2192" s="177" t="s">
        <v>4477</v>
      </c>
      <c r="O2192" s="2" t="str">
        <f>VLOOKUP(H2192,通道基本信息!B:L,3,FALSE)</f>
        <v>CS6E</v>
      </c>
    </row>
    <row r="2193" s="2" customFormat="1" ht="15" hidden="1" spans="1:15">
      <c r="A2193" s="177">
        <v>2190</v>
      </c>
      <c r="B2193" s="177" t="str">
        <f t="shared" si="68"/>
        <v>CS6E-R037-224-97</v>
      </c>
      <c r="C2193" s="177" t="str">
        <f t="shared" si="69"/>
        <v>CS6E-RK-HL-06-097-R-D</v>
      </c>
      <c r="D2193" s="177" t="s">
        <v>4478</v>
      </c>
      <c r="E2193" s="177" t="str">
        <f>VLOOKUP(H2193,通道基本信息!B:K,6,0)</f>
        <v>R</v>
      </c>
      <c r="F2193" s="177" t="str">
        <f>VLOOKUP(H2193,通道基本信息!B:K,5,0)</f>
        <v>K-HL</v>
      </c>
      <c r="G2193" s="177" t="str">
        <f>VLOOKUP(H2193,通道基本信息!B:K,8,0)</f>
        <v>R</v>
      </c>
      <c r="H2193" s="177" t="s">
        <v>4286</v>
      </c>
      <c r="I2193" s="177">
        <v>97</v>
      </c>
      <c r="J2193" s="177">
        <v>1.25</v>
      </c>
      <c r="K2193" s="177">
        <v>27735</v>
      </c>
      <c r="L2193" s="177">
        <v>27736.25</v>
      </c>
      <c r="M2193" s="177"/>
      <c r="N2193" s="177" t="s">
        <v>4479</v>
      </c>
      <c r="O2193" s="2" t="str">
        <f>VLOOKUP(H2193,通道基本信息!B:L,3,FALSE)</f>
        <v>CS6E</v>
      </c>
    </row>
    <row r="2194" s="2" customFormat="1" ht="15" hidden="1" spans="1:15">
      <c r="A2194" s="177">
        <v>2191</v>
      </c>
      <c r="B2194" s="177" t="str">
        <f t="shared" si="68"/>
        <v>CS6E-R037-224-98</v>
      </c>
      <c r="C2194" s="177" t="str">
        <f t="shared" si="69"/>
        <v>CS6E-RK-HL-06-098-R-D</v>
      </c>
      <c r="D2194" s="177" t="s">
        <v>4480</v>
      </c>
      <c r="E2194" s="177" t="str">
        <f>VLOOKUP(H2194,通道基本信息!B:K,6,0)</f>
        <v>R</v>
      </c>
      <c r="F2194" s="177" t="str">
        <f>VLOOKUP(H2194,通道基本信息!B:K,5,0)</f>
        <v>K-HL</v>
      </c>
      <c r="G2194" s="177" t="str">
        <f>VLOOKUP(H2194,通道基本信息!B:K,8,0)</f>
        <v>R</v>
      </c>
      <c r="H2194" s="177" t="s">
        <v>4286</v>
      </c>
      <c r="I2194" s="177">
        <v>98</v>
      </c>
      <c r="J2194" s="177">
        <v>1.25</v>
      </c>
      <c r="K2194" s="177">
        <v>27736.25</v>
      </c>
      <c r="L2194" s="177">
        <v>27737.5</v>
      </c>
      <c r="M2194" s="177"/>
      <c r="N2194" s="177" t="s">
        <v>4481</v>
      </c>
      <c r="O2194" s="2" t="str">
        <f>VLOOKUP(H2194,通道基本信息!B:L,3,FALSE)</f>
        <v>CS6E</v>
      </c>
    </row>
    <row r="2195" s="2" customFormat="1" ht="15" hidden="1" spans="1:15">
      <c r="A2195" s="177">
        <v>2192</v>
      </c>
      <c r="B2195" s="177" t="str">
        <f t="shared" si="68"/>
        <v>CS6E-R037-224-99</v>
      </c>
      <c r="C2195" s="177" t="str">
        <f t="shared" si="69"/>
        <v>CS6E-RK-HL-06-099-R-D</v>
      </c>
      <c r="D2195" s="177" t="s">
        <v>4482</v>
      </c>
      <c r="E2195" s="177" t="str">
        <f>VLOOKUP(H2195,通道基本信息!B:K,6,0)</f>
        <v>R</v>
      </c>
      <c r="F2195" s="177" t="str">
        <f>VLOOKUP(H2195,通道基本信息!B:K,5,0)</f>
        <v>K-HL</v>
      </c>
      <c r="G2195" s="177" t="str">
        <f>VLOOKUP(H2195,通道基本信息!B:K,8,0)</f>
        <v>R</v>
      </c>
      <c r="H2195" s="177" t="s">
        <v>4286</v>
      </c>
      <c r="I2195" s="177">
        <v>99</v>
      </c>
      <c r="J2195" s="177">
        <v>1.25</v>
      </c>
      <c r="K2195" s="177">
        <v>27737.5</v>
      </c>
      <c r="L2195" s="177">
        <v>27738.75</v>
      </c>
      <c r="M2195" s="177"/>
      <c r="N2195" s="177" t="s">
        <v>4483</v>
      </c>
      <c r="O2195" s="2" t="str">
        <f>VLOOKUP(H2195,通道基本信息!B:L,3,FALSE)</f>
        <v>CS6E</v>
      </c>
    </row>
    <row r="2196" s="2" customFormat="1" ht="15" hidden="1" spans="1:15">
      <c r="A2196" s="177">
        <v>2193</v>
      </c>
      <c r="B2196" s="177" t="str">
        <f t="shared" si="68"/>
        <v>CS6E-R037-224-100</v>
      </c>
      <c r="C2196" s="177" t="str">
        <f t="shared" si="69"/>
        <v>CS6E-RK-HL-06-100-R-D</v>
      </c>
      <c r="D2196" s="177" t="s">
        <v>4484</v>
      </c>
      <c r="E2196" s="177" t="str">
        <f>VLOOKUP(H2196,通道基本信息!B:K,6,0)</f>
        <v>R</v>
      </c>
      <c r="F2196" s="177" t="str">
        <f>VLOOKUP(H2196,通道基本信息!B:K,5,0)</f>
        <v>K-HL</v>
      </c>
      <c r="G2196" s="177" t="str">
        <f>VLOOKUP(H2196,通道基本信息!B:K,8,0)</f>
        <v>R</v>
      </c>
      <c r="H2196" s="177" t="s">
        <v>4286</v>
      </c>
      <c r="I2196" s="177">
        <v>100</v>
      </c>
      <c r="J2196" s="177">
        <v>1.25</v>
      </c>
      <c r="K2196" s="177">
        <v>27738.75</v>
      </c>
      <c r="L2196" s="177">
        <v>27740</v>
      </c>
      <c r="M2196" s="177"/>
      <c r="N2196" s="177" t="s">
        <v>4485</v>
      </c>
      <c r="O2196" s="2" t="str">
        <f>VLOOKUP(H2196,通道基本信息!B:L,3,FALSE)</f>
        <v>CS6E</v>
      </c>
    </row>
    <row r="2197" s="2" customFormat="1" ht="15" hidden="1" spans="1:15">
      <c r="A2197" s="177">
        <v>2194</v>
      </c>
      <c r="B2197" s="177" t="str">
        <f t="shared" si="68"/>
        <v>CS6E-R037-224-101</v>
      </c>
      <c r="C2197" s="177" t="str">
        <f t="shared" si="69"/>
        <v>CS6E-RK-HL-06-101-R-D</v>
      </c>
      <c r="D2197" s="177" t="s">
        <v>4486</v>
      </c>
      <c r="E2197" s="177" t="str">
        <f>VLOOKUP(H2197,通道基本信息!B:K,6,0)</f>
        <v>R</v>
      </c>
      <c r="F2197" s="177" t="str">
        <f>VLOOKUP(H2197,通道基本信息!B:K,5,0)</f>
        <v>K-HL</v>
      </c>
      <c r="G2197" s="177" t="str">
        <f>VLOOKUP(H2197,通道基本信息!B:K,8,0)</f>
        <v>R</v>
      </c>
      <c r="H2197" s="177" t="s">
        <v>4286</v>
      </c>
      <c r="I2197" s="177">
        <v>101</v>
      </c>
      <c r="J2197" s="177">
        <v>1.25</v>
      </c>
      <c r="K2197" s="177">
        <v>27740</v>
      </c>
      <c r="L2197" s="177">
        <v>27741.25</v>
      </c>
      <c r="M2197" s="177"/>
      <c r="N2197" s="177" t="s">
        <v>4487</v>
      </c>
      <c r="O2197" s="2" t="str">
        <f>VLOOKUP(H2197,通道基本信息!B:L,3,FALSE)</f>
        <v>CS6E</v>
      </c>
    </row>
    <row r="2198" s="2" customFormat="1" ht="15" hidden="1" spans="1:15">
      <c r="A2198" s="177">
        <v>2195</v>
      </c>
      <c r="B2198" s="177" t="str">
        <f t="shared" si="68"/>
        <v>CS6E-R037-224-102</v>
      </c>
      <c r="C2198" s="177" t="str">
        <f t="shared" si="69"/>
        <v>CS6E-RK-HL-06-102-R-D</v>
      </c>
      <c r="D2198" s="177" t="s">
        <v>4488</v>
      </c>
      <c r="E2198" s="177" t="str">
        <f>VLOOKUP(H2198,通道基本信息!B:K,6,0)</f>
        <v>R</v>
      </c>
      <c r="F2198" s="177" t="str">
        <f>VLOOKUP(H2198,通道基本信息!B:K,5,0)</f>
        <v>K-HL</v>
      </c>
      <c r="G2198" s="177" t="str">
        <f>VLOOKUP(H2198,通道基本信息!B:K,8,0)</f>
        <v>R</v>
      </c>
      <c r="H2198" s="177" t="s">
        <v>4286</v>
      </c>
      <c r="I2198" s="177">
        <v>102</v>
      </c>
      <c r="J2198" s="177">
        <v>1.25</v>
      </c>
      <c r="K2198" s="177">
        <v>27741.25</v>
      </c>
      <c r="L2198" s="177">
        <v>27742.5</v>
      </c>
      <c r="M2198" s="177"/>
      <c r="N2198" s="177" t="s">
        <v>4489</v>
      </c>
      <c r="O2198" s="2" t="str">
        <f>VLOOKUP(H2198,通道基本信息!B:L,3,FALSE)</f>
        <v>CS6E</v>
      </c>
    </row>
    <row r="2199" s="2" customFormat="1" ht="15" hidden="1" spans="1:15">
      <c r="A2199" s="177">
        <v>2196</v>
      </c>
      <c r="B2199" s="177" t="str">
        <f t="shared" si="68"/>
        <v>CS6E-R037-224-103</v>
      </c>
      <c r="C2199" s="177" t="str">
        <f t="shared" si="69"/>
        <v>CS6E-RK-HL-06-103-R-D</v>
      </c>
      <c r="D2199" s="177" t="s">
        <v>4490</v>
      </c>
      <c r="E2199" s="177" t="str">
        <f>VLOOKUP(H2199,通道基本信息!B:K,6,0)</f>
        <v>R</v>
      </c>
      <c r="F2199" s="177" t="str">
        <f>VLOOKUP(H2199,通道基本信息!B:K,5,0)</f>
        <v>K-HL</v>
      </c>
      <c r="G2199" s="177" t="str">
        <f>VLOOKUP(H2199,通道基本信息!B:K,8,0)</f>
        <v>R</v>
      </c>
      <c r="H2199" s="177" t="s">
        <v>4286</v>
      </c>
      <c r="I2199" s="177">
        <v>103</v>
      </c>
      <c r="J2199" s="177">
        <v>1.25</v>
      </c>
      <c r="K2199" s="177">
        <v>27742.5</v>
      </c>
      <c r="L2199" s="177">
        <v>27743.75</v>
      </c>
      <c r="M2199" s="177"/>
      <c r="N2199" s="177" t="s">
        <v>4491</v>
      </c>
      <c r="O2199" s="2" t="str">
        <f>VLOOKUP(H2199,通道基本信息!B:L,3,FALSE)</f>
        <v>CS6E</v>
      </c>
    </row>
    <row r="2200" s="2" customFormat="1" ht="15" hidden="1" spans="1:15">
      <c r="A2200" s="177">
        <v>2197</v>
      </c>
      <c r="B2200" s="177" t="str">
        <f t="shared" si="68"/>
        <v>CS6E-R037-224-104</v>
      </c>
      <c r="C2200" s="177" t="str">
        <f t="shared" si="69"/>
        <v>CS6E-RK-HL-06-104-R-D</v>
      </c>
      <c r="D2200" s="177" t="s">
        <v>4492</v>
      </c>
      <c r="E2200" s="177" t="str">
        <f>VLOOKUP(H2200,通道基本信息!B:K,6,0)</f>
        <v>R</v>
      </c>
      <c r="F2200" s="177" t="str">
        <f>VLOOKUP(H2200,通道基本信息!B:K,5,0)</f>
        <v>K-HL</v>
      </c>
      <c r="G2200" s="177" t="str">
        <f>VLOOKUP(H2200,通道基本信息!B:K,8,0)</f>
        <v>R</v>
      </c>
      <c r="H2200" s="177" t="s">
        <v>4286</v>
      </c>
      <c r="I2200" s="177">
        <v>104</v>
      </c>
      <c r="J2200" s="177">
        <v>1.25</v>
      </c>
      <c r="K2200" s="177">
        <v>27743.75</v>
      </c>
      <c r="L2200" s="177">
        <v>27745</v>
      </c>
      <c r="M2200" s="177"/>
      <c r="N2200" s="177" t="s">
        <v>4493</v>
      </c>
      <c r="O2200" s="2" t="str">
        <f>VLOOKUP(H2200,通道基本信息!B:L,3,FALSE)</f>
        <v>CS6E</v>
      </c>
    </row>
    <row r="2201" s="2" customFormat="1" ht="15" hidden="1" spans="1:15">
      <c r="A2201" s="177">
        <v>2198</v>
      </c>
      <c r="B2201" s="177" t="str">
        <f t="shared" si="68"/>
        <v>CS6E-R037-224-105</v>
      </c>
      <c r="C2201" s="177" t="str">
        <f t="shared" si="69"/>
        <v>CS6E-RK-HL-16-105-R-D</v>
      </c>
      <c r="D2201" s="177" t="s">
        <v>4494</v>
      </c>
      <c r="E2201" s="177" t="str">
        <f>VLOOKUP(H2201,通道基本信息!B:K,6,0)</f>
        <v>R</v>
      </c>
      <c r="F2201" s="177" t="str">
        <f>VLOOKUP(H2201,通道基本信息!B:K,5,0)</f>
        <v>K-HL</v>
      </c>
      <c r="G2201" s="177" t="str">
        <f>VLOOKUP(H2201,通道基本信息!B:K,8,0)</f>
        <v>R</v>
      </c>
      <c r="H2201" s="177" t="s">
        <v>4286</v>
      </c>
      <c r="I2201" s="177">
        <v>105</v>
      </c>
      <c r="J2201" s="177">
        <v>1.25</v>
      </c>
      <c r="K2201" s="177">
        <v>28000</v>
      </c>
      <c r="L2201" s="177">
        <v>28001.25</v>
      </c>
      <c r="M2201" s="177"/>
      <c r="N2201" s="177" t="s">
        <v>4495</v>
      </c>
      <c r="O2201" s="2" t="str">
        <f>VLOOKUP(H2201,通道基本信息!B:L,3,FALSE)</f>
        <v>CS6E</v>
      </c>
    </row>
    <row r="2202" s="2" customFormat="1" ht="15" hidden="1" spans="1:15">
      <c r="A2202" s="177">
        <v>2199</v>
      </c>
      <c r="B2202" s="177" t="str">
        <f t="shared" si="68"/>
        <v>CS6E-R037-224-106</v>
      </c>
      <c r="C2202" s="177" t="str">
        <f t="shared" si="69"/>
        <v>CS6E-RK-HL-16-106-R-D</v>
      </c>
      <c r="D2202" s="177" t="s">
        <v>4496</v>
      </c>
      <c r="E2202" s="177" t="str">
        <f>VLOOKUP(H2202,通道基本信息!B:K,6,0)</f>
        <v>R</v>
      </c>
      <c r="F2202" s="177" t="str">
        <f>VLOOKUP(H2202,通道基本信息!B:K,5,0)</f>
        <v>K-HL</v>
      </c>
      <c r="G2202" s="177" t="str">
        <f>VLOOKUP(H2202,通道基本信息!B:K,8,0)</f>
        <v>R</v>
      </c>
      <c r="H2202" s="177" t="s">
        <v>4286</v>
      </c>
      <c r="I2202" s="177">
        <v>106</v>
      </c>
      <c r="J2202" s="177">
        <v>1.25</v>
      </c>
      <c r="K2202" s="177">
        <v>28001.25</v>
      </c>
      <c r="L2202" s="177">
        <v>28002.5</v>
      </c>
      <c r="M2202" s="177"/>
      <c r="N2202" s="177" t="s">
        <v>4497</v>
      </c>
      <c r="O2202" s="2" t="str">
        <f>VLOOKUP(H2202,通道基本信息!B:L,3,FALSE)</f>
        <v>CS6E</v>
      </c>
    </row>
    <row r="2203" s="2" customFormat="1" ht="15" hidden="1" spans="1:15">
      <c r="A2203" s="177">
        <v>2200</v>
      </c>
      <c r="B2203" s="177" t="str">
        <f t="shared" si="68"/>
        <v>CS6E-R037-224-107</v>
      </c>
      <c r="C2203" s="177" t="str">
        <f t="shared" si="69"/>
        <v>CS6E-RK-HL-16-107-R-D</v>
      </c>
      <c r="D2203" s="177" t="s">
        <v>4498</v>
      </c>
      <c r="E2203" s="177" t="str">
        <f>VLOOKUP(H2203,通道基本信息!B:K,6,0)</f>
        <v>R</v>
      </c>
      <c r="F2203" s="177" t="str">
        <f>VLOOKUP(H2203,通道基本信息!B:K,5,0)</f>
        <v>K-HL</v>
      </c>
      <c r="G2203" s="177" t="str">
        <f>VLOOKUP(H2203,通道基本信息!B:K,8,0)</f>
        <v>R</v>
      </c>
      <c r="H2203" s="177" t="s">
        <v>4286</v>
      </c>
      <c r="I2203" s="177">
        <v>107</v>
      </c>
      <c r="J2203" s="177">
        <v>1.25</v>
      </c>
      <c r="K2203" s="177">
        <v>28002.5</v>
      </c>
      <c r="L2203" s="177">
        <v>28003.75</v>
      </c>
      <c r="M2203" s="177"/>
      <c r="N2203" s="177" t="s">
        <v>4499</v>
      </c>
      <c r="O2203" s="2" t="str">
        <f>VLOOKUP(H2203,通道基本信息!B:L,3,FALSE)</f>
        <v>CS6E</v>
      </c>
    </row>
    <row r="2204" s="2" customFormat="1" ht="15" hidden="1" spans="1:15">
      <c r="A2204" s="177">
        <v>2201</v>
      </c>
      <c r="B2204" s="177" t="str">
        <f t="shared" si="68"/>
        <v>CS6E-R037-224-108</v>
      </c>
      <c r="C2204" s="177" t="str">
        <f t="shared" si="69"/>
        <v>CS6E-RK-HL-16-108-R-D</v>
      </c>
      <c r="D2204" s="177" t="s">
        <v>4500</v>
      </c>
      <c r="E2204" s="177" t="str">
        <f>VLOOKUP(H2204,通道基本信息!B:K,6,0)</f>
        <v>R</v>
      </c>
      <c r="F2204" s="177" t="str">
        <f>VLOOKUP(H2204,通道基本信息!B:K,5,0)</f>
        <v>K-HL</v>
      </c>
      <c r="G2204" s="177" t="str">
        <f>VLOOKUP(H2204,通道基本信息!B:K,8,0)</f>
        <v>R</v>
      </c>
      <c r="H2204" s="177" t="s">
        <v>4286</v>
      </c>
      <c r="I2204" s="177">
        <v>108</v>
      </c>
      <c r="J2204" s="177">
        <v>1.25</v>
      </c>
      <c r="K2204" s="177">
        <v>28003.75</v>
      </c>
      <c r="L2204" s="177">
        <v>28005</v>
      </c>
      <c r="M2204" s="177"/>
      <c r="N2204" s="177" t="s">
        <v>4501</v>
      </c>
      <c r="O2204" s="2" t="str">
        <f>VLOOKUP(H2204,通道基本信息!B:L,3,FALSE)</f>
        <v>CS6E</v>
      </c>
    </row>
    <row r="2205" s="2" customFormat="1" ht="15" hidden="1" spans="1:15">
      <c r="A2205" s="177">
        <v>2202</v>
      </c>
      <c r="B2205" s="177" t="str">
        <f t="shared" si="68"/>
        <v>CS6E-R037-224-109</v>
      </c>
      <c r="C2205" s="177" t="str">
        <f t="shared" si="69"/>
        <v>CS6E-RK-HL-16-109-R-D</v>
      </c>
      <c r="D2205" s="177" t="s">
        <v>4502</v>
      </c>
      <c r="E2205" s="177" t="str">
        <f>VLOOKUP(H2205,通道基本信息!B:K,6,0)</f>
        <v>R</v>
      </c>
      <c r="F2205" s="177" t="str">
        <f>VLOOKUP(H2205,通道基本信息!B:K,5,0)</f>
        <v>K-HL</v>
      </c>
      <c r="G2205" s="177" t="str">
        <f>VLOOKUP(H2205,通道基本信息!B:K,8,0)</f>
        <v>R</v>
      </c>
      <c r="H2205" s="177" t="s">
        <v>4286</v>
      </c>
      <c r="I2205" s="177">
        <v>109</v>
      </c>
      <c r="J2205" s="177">
        <v>1.25</v>
      </c>
      <c r="K2205" s="177">
        <v>28005</v>
      </c>
      <c r="L2205" s="177">
        <v>28006.25</v>
      </c>
      <c r="M2205" s="177"/>
      <c r="N2205" s="177" t="s">
        <v>4503</v>
      </c>
      <c r="O2205" s="2" t="str">
        <f>VLOOKUP(H2205,通道基本信息!B:L,3,FALSE)</f>
        <v>CS6E</v>
      </c>
    </row>
    <row r="2206" s="2" customFormat="1" ht="15" hidden="1" spans="1:15">
      <c r="A2206" s="177">
        <v>2203</v>
      </c>
      <c r="B2206" s="177" t="str">
        <f t="shared" si="68"/>
        <v>CS6E-R037-224-110</v>
      </c>
      <c r="C2206" s="177" t="str">
        <f t="shared" si="69"/>
        <v>CS6E-RK-HL-16-110-R-D</v>
      </c>
      <c r="D2206" s="177" t="s">
        <v>4504</v>
      </c>
      <c r="E2206" s="177" t="str">
        <f>VLOOKUP(H2206,通道基本信息!B:K,6,0)</f>
        <v>R</v>
      </c>
      <c r="F2206" s="177" t="str">
        <f>VLOOKUP(H2206,通道基本信息!B:K,5,0)</f>
        <v>K-HL</v>
      </c>
      <c r="G2206" s="177" t="str">
        <f>VLOOKUP(H2206,通道基本信息!B:K,8,0)</f>
        <v>R</v>
      </c>
      <c r="H2206" s="177" t="s">
        <v>4286</v>
      </c>
      <c r="I2206" s="177">
        <v>110</v>
      </c>
      <c r="J2206" s="177">
        <v>1.25</v>
      </c>
      <c r="K2206" s="177">
        <v>28006.25</v>
      </c>
      <c r="L2206" s="177">
        <v>28007.5</v>
      </c>
      <c r="M2206" s="177"/>
      <c r="N2206" s="177" t="s">
        <v>4505</v>
      </c>
      <c r="O2206" s="2" t="str">
        <f>VLOOKUP(H2206,通道基本信息!B:L,3,FALSE)</f>
        <v>CS6E</v>
      </c>
    </row>
    <row r="2207" s="2" customFormat="1" ht="15" hidden="1" spans="1:15">
      <c r="A2207" s="177">
        <v>2204</v>
      </c>
      <c r="B2207" s="177" t="str">
        <f t="shared" si="68"/>
        <v>CS6E-R037-224-111</v>
      </c>
      <c r="C2207" s="177" t="str">
        <f t="shared" si="69"/>
        <v>CS6E-RK-HL-16-111-R-D</v>
      </c>
      <c r="D2207" s="177" t="s">
        <v>4506</v>
      </c>
      <c r="E2207" s="177" t="str">
        <f>VLOOKUP(H2207,通道基本信息!B:K,6,0)</f>
        <v>R</v>
      </c>
      <c r="F2207" s="177" t="str">
        <f>VLOOKUP(H2207,通道基本信息!B:K,5,0)</f>
        <v>K-HL</v>
      </c>
      <c r="G2207" s="177" t="str">
        <f>VLOOKUP(H2207,通道基本信息!B:K,8,0)</f>
        <v>R</v>
      </c>
      <c r="H2207" s="177" t="s">
        <v>4286</v>
      </c>
      <c r="I2207" s="177">
        <v>111</v>
      </c>
      <c r="J2207" s="177">
        <v>1.25</v>
      </c>
      <c r="K2207" s="177">
        <v>28007.5</v>
      </c>
      <c r="L2207" s="177">
        <v>28008.75</v>
      </c>
      <c r="M2207" s="177"/>
      <c r="N2207" s="177" t="s">
        <v>4507</v>
      </c>
      <c r="O2207" s="2" t="str">
        <f>VLOOKUP(H2207,通道基本信息!B:L,3,FALSE)</f>
        <v>CS6E</v>
      </c>
    </row>
    <row r="2208" s="2" customFormat="1" ht="15" hidden="1" spans="1:15">
      <c r="A2208" s="177">
        <v>2205</v>
      </c>
      <c r="B2208" s="177" t="str">
        <f t="shared" si="68"/>
        <v>CS6E-R037-224-112</v>
      </c>
      <c r="C2208" s="177" t="str">
        <f t="shared" si="69"/>
        <v>CS6E-RK-HL-16-112-R-D</v>
      </c>
      <c r="D2208" s="177" t="s">
        <v>4508</v>
      </c>
      <c r="E2208" s="177" t="str">
        <f>VLOOKUP(H2208,通道基本信息!B:K,6,0)</f>
        <v>R</v>
      </c>
      <c r="F2208" s="177" t="str">
        <f>VLOOKUP(H2208,通道基本信息!B:K,5,0)</f>
        <v>K-HL</v>
      </c>
      <c r="G2208" s="177" t="str">
        <f>VLOOKUP(H2208,通道基本信息!B:K,8,0)</f>
        <v>R</v>
      </c>
      <c r="H2208" s="177" t="s">
        <v>4286</v>
      </c>
      <c r="I2208" s="177">
        <v>112</v>
      </c>
      <c r="J2208" s="177">
        <v>1.25</v>
      </c>
      <c r="K2208" s="177">
        <v>28008.75</v>
      </c>
      <c r="L2208" s="177">
        <v>28010</v>
      </c>
      <c r="M2208" s="177"/>
      <c r="N2208" s="177" t="s">
        <v>4509</v>
      </c>
      <c r="O2208" s="2" t="str">
        <f>VLOOKUP(H2208,通道基本信息!B:L,3,FALSE)</f>
        <v>CS6E</v>
      </c>
    </row>
    <row r="2209" s="2" customFormat="1" ht="15" hidden="1" spans="1:15">
      <c r="A2209" s="177">
        <v>2206</v>
      </c>
      <c r="B2209" s="177" t="str">
        <f t="shared" si="68"/>
        <v>CS6E-R037-224-113</v>
      </c>
      <c r="C2209" s="177" t="str">
        <f t="shared" si="69"/>
        <v>CS6E-RK-HL-16-113-R-D</v>
      </c>
      <c r="D2209" s="177" t="s">
        <v>4510</v>
      </c>
      <c r="E2209" s="177" t="str">
        <f>VLOOKUP(H2209,通道基本信息!B:K,6,0)</f>
        <v>R</v>
      </c>
      <c r="F2209" s="177" t="str">
        <f>VLOOKUP(H2209,通道基本信息!B:K,5,0)</f>
        <v>K-HL</v>
      </c>
      <c r="G2209" s="177" t="str">
        <f>VLOOKUP(H2209,通道基本信息!B:K,8,0)</f>
        <v>R</v>
      </c>
      <c r="H2209" s="177" t="s">
        <v>4286</v>
      </c>
      <c r="I2209" s="177">
        <v>113</v>
      </c>
      <c r="J2209" s="177">
        <v>1.25</v>
      </c>
      <c r="K2209" s="177">
        <v>28010</v>
      </c>
      <c r="L2209" s="177">
        <v>28011.25</v>
      </c>
      <c r="M2209" s="177"/>
      <c r="N2209" s="177" t="s">
        <v>4511</v>
      </c>
      <c r="O2209" s="2" t="str">
        <f>VLOOKUP(H2209,通道基本信息!B:L,3,FALSE)</f>
        <v>CS6E</v>
      </c>
    </row>
    <row r="2210" s="2" customFormat="1" ht="15" hidden="1" spans="1:15">
      <c r="A2210" s="177">
        <v>2207</v>
      </c>
      <c r="B2210" s="177" t="str">
        <f t="shared" si="68"/>
        <v>CS6E-R037-224-114</v>
      </c>
      <c r="C2210" s="177" t="str">
        <f t="shared" si="69"/>
        <v>CS6E-RK-HL-16-114-R-D</v>
      </c>
      <c r="D2210" s="177" t="s">
        <v>4512</v>
      </c>
      <c r="E2210" s="177" t="str">
        <f>VLOOKUP(H2210,通道基本信息!B:K,6,0)</f>
        <v>R</v>
      </c>
      <c r="F2210" s="177" t="str">
        <f>VLOOKUP(H2210,通道基本信息!B:K,5,0)</f>
        <v>K-HL</v>
      </c>
      <c r="G2210" s="177" t="str">
        <f>VLOOKUP(H2210,通道基本信息!B:K,8,0)</f>
        <v>R</v>
      </c>
      <c r="H2210" s="177" t="s">
        <v>4286</v>
      </c>
      <c r="I2210" s="177">
        <v>114</v>
      </c>
      <c r="J2210" s="177">
        <v>1.25</v>
      </c>
      <c r="K2210" s="177">
        <v>28011.25</v>
      </c>
      <c r="L2210" s="177">
        <v>28012.5</v>
      </c>
      <c r="M2210" s="177"/>
      <c r="N2210" s="177" t="s">
        <v>4513</v>
      </c>
      <c r="O2210" s="2" t="str">
        <f>VLOOKUP(H2210,通道基本信息!B:L,3,FALSE)</f>
        <v>CS6E</v>
      </c>
    </row>
    <row r="2211" s="2" customFormat="1" ht="15" hidden="1" spans="1:15">
      <c r="A2211" s="177">
        <v>2208</v>
      </c>
      <c r="B2211" s="177" t="str">
        <f t="shared" si="68"/>
        <v>CS6E-R037-224-115</v>
      </c>
      <c r="C2211" s="177" t="str">
        <f t="shared" si="69"/>
        <v>CS6E-RK-HL-16-115-R-D</v>
      </c>
      <c r="D2211" s="177" t="s">
        <v>4514</v>
      </c>
      <c r="E2211" s="177" t="str">
        <f>VLOOKUP(H2211,通道基本信息!B:K,6,0)</f>
        <v>R</v>
      </c>
      <c r="F2211" s="177" t="str">
        <f>VLOOKUP(H2211,通道基本信息!B:K,5,0)</f>
        <v>K-HL</v>
      </c>
      <c r="G2211" s="177" t="str">
        <f>VLOOKUP(H2211,通道基本信息!B:K,8,0)</f>
        <v>R</v>
      </c>
      <c r="H2211" s="177" t="s">
        <v>4286</v>
      </c>
      <c r="I2211" s="177">
        <v>115</v>
      </c>
      <c r="J2211" s="177">
        <v>1.25</v>
      </c>
      <c r="K2211" s="177">
        <v>28012.5</v>
      </c>
      <c r="L2211" s="177">
        <v>28013.75</v>
      </c>
      <c r="M2211" s="177"/>
      <c r="N2211" s="177" t="s">
        <v>4515</v>
      </c>
      <c r="O2211" s="2" t="str">
        <f>VLOOKUP(H2211,通道基本信息!B:L,3,FALSE)</f>
        <v>CS6E</v>
      </c>
    </row>
    <row r="2212" s="2" customFormat="1" ht="15" hidden="1" spans="1:15">
      <c r="A2212" s="177">
        <v>2209</v>
      </c>
      <c r="B2212" s="177" t="str">
        <f t="shared" si="68"/>
        <v>CS6E-R037-224-116</v>
      </c>
      <c r="C2212" s="177" t="str">
        <f t="shared" si="69"/>
        <v>CS6E-RK-HL-16-116-R-D</v>
      </c>
      <c r="D2212" s="177" t="s">
        <v>4516</v>
      </c>
      <c r="E2212" s="177" t="str">
        <f>VLOOKUP(H2212,通道基本信息!B:K,6,0)</f>
        <v>R</v>
      </c>
      <c r="F2212" s="177" t="str">
        <f>VLOOKUP(H2212,通道基本信息!B:K,5,0)</f>
        <v>K-HL</v>
      </c>
      <c r="G2212" s="177" t="str">
        <f>VLOOKUP(H2212,通道基本信息!B:K,8,0)</f>
        <v>R</v>
      </c>
      <c r="H2212" s="177" t="s">
        <v>4286</v>
      </c>
      <c r="I2212" s="177">
        <v>116</v>
      </c>
      <c r="J2212" s="177">
        <v>1.25</v>
      </c>
      <c r="K2212" s="177">
        <v>28013.75</v>
      </c>
      <c r="L2212" s="177">
        <v>28015</v>
      </c>
      <c r="M2212" s="177"/>
      <c r="N2212" s="177" t="s">
        <v>4517</v>
      </c>
      <c r="O2212" s="2" t="str">
        <f>VLOOKUP(H2212,通道基本信息!B:L,3,FALSE)</f>
        <v>CS6E</v>
      </c>
    </row>
    <row r="2213" s="2" customFormat="1" ht="15" hidden="1" spans="1:15">
      <c r="A2213" s="177">
        <v>2210</v>
      </c>
      <c r="B2213" s="177" t="str">
        <f t="shared" si="68"/>
        <v>CS6E-R037-224-117</v>
      </c>
      <c r="C2213" s="177" t="str">
        <f t="shared" si="69"/>
        <v>CS6E-RK-HL-16-117-R-D</v>
      </c>
      <c r="D2213" s="177" t="s">
        <v>4518</v>
      </c>
      <c r="E2213" s="177" t="str">
        <f>VLOOKUP(H2213,通道基本信息!B:K,6,0)</f>
        <v>R</v>
      </c>
      <c r="F2213" s="177" t="str">
        <f>VLOOKUP(H2213,通道基本信息!B:K,5,0)</f>
        <v>K-HL</v>
      </c>
      <c r="G2213" s="177" t="str">
        <f>VLOOKUP(H2213,通道基本信息!B:K,8,0)</f>
        <v>R</v>
      </c>
      <c r="H2213" s="177" t="s">
        <v>4286</v>
      </c>
      <c r="I2213" s="177">
        <v>117</v>
      </c>
      <c r="J2213" s="177">
        <v>1.25</v>
      </c>
      <c r="K2213" s="177">
        <v>28015</v>
      </c>
      <c r="L2213" s="177">
        <v>28016.25</v>
      </c>
      <c r="M2213" s="177"/>
      <c r="N2213" s="177" t="s">
        <v>4519</v>
      </c>
      <c r="O2213" s="2" t="str">
        <f>VLOOKUP(H2213,通道基本信息!B:L,3,FALSE)</f>
        <v>CS6E</v>
      </c>
    </row>
    <row r="2214" s="2" customFormat="1" ht="15" hidden="1" spans="1:15">
      <c r="A2214" s="177">
        <v>2211</v>
      </c>
      <c r="B2214" s="177" t="str">
        <f t="shared" si="68"/>
        <v>CS6E-R037-224-118</v>
      </c>
      <c r="C2214" s="177" t="str">
        <f t="shared" si="69"/>
        <v>CS6E-RK-HL-16-118-R-D</v>
      </c>
      <c r="D2214" s="177" t="s">
        <v>4520</v>
      </c>
      <c r="E2214" s="177" t="str">
        <f>VLOOKUP(H2214,通道基本信息!B:K,6,0)</f>
        <v>R</v>
      </c>
      <c r="F2214" s="177" t="str">
        <f>VLOOKUP(H2214,通道基本信息!B:K,5,0)</f>
        <v>K-HL</v>
      </c>
      <c r="G2214" s="177" t="str">
        <f>VLOOKUP(H2214,通道基本信息!B:K,8,0)</f>
        <v>R</v>
      </c>
      <c r="H2214" s="177" t="s">
        <v>4286</v>
      </c>
      <c r="I2214" s="177">
        <v>118</v>
      </c>
      <c r="J2214" s="177">
        <v>1.25</v>
      </c>
      <c r="K2214" s="177">
        <v>28016.25</v>
      </c>
      <c r="L2214" s="177">
        <v>28017.5</v>
      </c>
      <c r="M2214" s="177"/>
      <c r="N2214" s="177" t="s">
        <v>4521</v>
      </c>
      <c r="O2214" s="2" t="str">
        <f>VLOOKUP(H2214,通道基本信息!B:L,3,FALSE)</f>
        <v>CS6E</v>
      </c>
    </row>
    <row r="2215" s="2" customFormat="1" ht="15" hidden="1" spans="1:15">
      <c r="A2215" s="177">
        <v>2212</v>
      </c>
      <c r="B2215" s="177" t="str">
        <f t="shared" si="68"/>
        <v>CS6E-R037-224-119</v>
      </c>
      <c r="C2215" s="177" t="str">
        <f t="shared" si="69"/>
        <v>CS6E-RK-HL-16-119-R-D</v>
      </c>
      <c r="D2215" s="177" t="s">
        <v>4522</v>
      </c>
      <c r="E2215" s="177" t="str">
        <f>VLOOKUP(H2215,通道基本信息!B:K,6,0)</f>
        <v>R</v>
      </c>
      <c r="F2215" s="177" t="str">
        <f>VLOOKUP(H2215,通道基本信息!B:K,5,0)</f>
        <v>K-HL</v>
      </c>
      <c r="G2215" s="177" t="str">
        <f>VLOOKUP(H2215,通道基本信息!B:K,8,0)</f>
        <v>R</v>
      </c>
      <c r="H2215" s="177" t="s">
        <v>4286</v>
      </c>
      <c r="I2215" s="177">
        <v>119</v>
      </c>
      <c r="J2215" s="177">
        <v>1.25</v>
      </c>
      <c r="K2215" s="177">
        <v>28017.5</v>
      </c>
      <c r="L2215" s="177">
        <v>28018.75</v>
      </c>
      <c r="M2215" s="177"/>
      <c r="N2215" s="177" t="s">
        <v>4523</v>
      </c>
      <c r="O2215" s="2" t="str">
        <f>VLOOKUP(H2215,通道基本信息!B:L,3,FALSE)</f>
        <v>CS6E</v>
      </c>
    </row>
    <row r="2216" s="2" customFormat="1" ht="15" hidden="1" spans="1:15">
      <c r="A2216" s="177">
        <v>2213</v>
      </c>
      <c r="B2216" s="177" t="str">
        <f t="shared" si="68"/>
        <v>CS6E-R037-224-120</v>
      </c>
      <c r="C2216" s="177" t="str">
        <f t="shared" si="69"/>
        <v>CS6E-RK-HL-16-120-R-D</v>
      </c>
      <c r="D2216" s="177" t="s">
        <v>4524</v>
      </c>
      <c r="E2216" s="177" t="str">
        <f>VLOOKUP(H2216,通道基本信息!B:K,6,0)</f>
        <v>R</v>
      </c>
      <c r="F2216" s="177" t="str">
        <f>VLOOKUP(H2216,通道基本信息!B:K,5,0)</f>
        <v>K-HL</v>
      </c>
      <c r="G2216" s="177" t="str">
        <f>VLOOKUP(H2216,通道基本信息!B:K,8,0)</f>
        <v>R</v>
      </c>
      <c r="H2216" s="177" t="s">
        <v>4286</v>
      </c>
      <c r="I2216" s="177">
        <v>120</v>
      </c>
      <c r="J2216" s="177">
        <v>1.25</v>
      </c>
      <c r="K2216" s="177">
        <v>28018.75</v>
      </c>
      <c r="L2216" s="177">
        <v>28020</v>
      </c>
      <c r="M2216" s="177"/>
      <c r="N2216" s="177" t="s">
        <v>4525</v>
      </c>
      <c r="O2216" s="2" t="str">
        <f>VLOOKUP(H2216,通道基本信息!B:L,3,FALSE)</f>
        <v>CS6E</v>
      </c>
    </row>
    <row r="2217" s="2" customFormat="1" ht="15" hidden="1" spans="1:15">
      <c r="A2217" s="177">
        <v>2214</v>
      </c>
      <c r="B2217" s="177" t="str">
        <f t="shared" si="68"/>
        <v>CS6E-R037-224-121</v>
      </c>
      <c r="C2217" s="177" t="str">
        <f t="shared" si="69"/>
        <v>CS6E-RK-HL-16-121-R-D</v>
      </c>
      <c r="D2217" s="177" t="s">
        <v>4526</v>
      </c>
      <c r="E2217" s="177" t="str">
        <f>VLOOKUP(H2217,通道基本信息!B:K,6,0)</f>
        <v>R</v>
      </c>
      <c r="F2217" s="177" t="str">
        <f>VLOOKUP(H2217,通道基本信息!B:K,5,0)</f>
        <v>K-HL</v>
      </c>
      <c r="G2217" s="177" t="str">
        <f>VLOOKUP(H2217,通道基本信息!B:K,8,0)</f>
        <v>R</v>
      </c>
      <c r="H2217" s="177" t="s">
        <v>4286</v>
      </c>
      <c r="I2217" s="177">
        <v>121</v>
      </c>
      <c r="J2217" s="177">
        <v>1.25</v>
      </c>
      <c r="K2217" s="177">
        <v>28020</v>
      </c>
      <c r="L2217" s="177">
        <v>28021.25</v>
      </c>
      <c r="M2217" s="177"/>
      <c r="N2217" s="177" t="s">
        <v>4527</v>
      </c>
      <c r="O2217" s="2" t="str">
        <f>VLOOKUP(H2217,通道基本信息!B:L,3,FALSE)</f>
        <v>CS6E</v>
      </c>
    </row>
    <row r="2218" s="2" customFormat="1" ht="15" hidden="1" spans="1:15">
      <c r="A2218" s="177">
        <v>2215</v>
      </c>
      <c r="B2218" s="177" t="str">
        <f t="shared" si="68"/>
        <v>CS6E-R037-224-122</v>
      </c>
      <c r="C2218" s="177" t="str">
        <f t="shared" si="69"/>
        <v>CS6E-RK-HL-16-122-R-D</v>
      </c>
      <c r="D2218" s="177" t="s">
        <v>4528</v>
      </c>
      <c r="E2218" s="177" t="str">
        <f>VLOOKUP(H2218,通道基本信息!B:K,6,0)</f>
        <v>R</v>
      </c>
      <c r="F2218" s="177" t="str">
        <f>VLOOKUP(H2218,通道基本信息!B:K,5,0)</f>
        <v>K-HL</v>
      </c>
      <c r="G2218" s="177" t="str">
        <f>VLOOKUP(H2218,通道基本信息!B:K,8,0)</f>
        <v>R</v>
      </c>
      <c r="H2218" s="177" t="s">
        <v>4286</v>
      </c>
      <c r="I2218" s="177">
        <v>122</v>
      </c>
      <c r="J2218" s="177">
        <v>1.25</v>
      </c>
      <c r="K2218" s="177">
        <v>28021.25</v>
      </c>
      <c r="L2218" s="177">
        <v>28022.5</v>
      </c>
      <c r="M2218" s="177"/>
      <c r="N2218" s="177" t="s">
        <v>4529</v>
      </c>
      <c r="O2218" s="2" t="str">
        <f>VLOOKUP(H2218,通道基本信息!B:L,3,FALSE)</f>
        <v>CS6E</v>
      </c>
    </row>
    <row r="2219" s="2" customFormat="1" ht="15" hidden="1" spans="1:15">
      <c r="A2219" s="177">
        <v>2216</v>
      </c>
      <c r="B2219" s="177" t="str">
        <f t="shared" si="68"/>
        <v>CS6E-R037-224-123</v>
      </c>
      <c r="C2219" s="177" t="str">
        <f t="shared" si="69"/>
        <v>CS6E-RK-HL-16-123-R-D</v>
      </c>
      <c r="D2219" s="177" t="s">
        <v>4530</v>
      </c>
      <c r="E2219" s="177" t="str">
        <f>VLOOKUP(H2219,通道基本信息!B:K,6,0)</f>
        <v>R</v>
      </c>
      <c r="F2219" s="177" t="str">
        <f>VLOOKUP(H2219,通道基本信息!B:K,5,0)</f>
        <v>K-HL</v>
      </c>
      <c r="G2219" s="177" t="str">
        <f>VLOOKUP(H2219,通道基本信息!B:K,8,0)</f>
        <v>R</v>
      </c>
      <c r="H2219" s="177" t="s">
        <v>4286</v>
      </c>
      <c r="I2219" s="177">
        <v>123</v>
      </c>
      <c r="J2219" s="177">
        <v>1.25</v>
      </c>
      <c r="K2219" s="177">
        <v>28022.5</v>
      </c>
      <c r="L2219" s="177">
        <v>28023.75</v>
      </c>
      <c r="M2219" s="177"/>
      <c r="N2219" s="177" t="s">
        <v>4531</v>
      </c>
      <c r="O2219" s="2" t="str">
        <f>VLOOKUP(H2219,通道基本信息!B:L,3,FALSE)</f>
        <v>CS6E</v>
      </c>
    </row>
    <row r="2220" s="2" customFormat="1" ht="15" hidden="1" spans="1:15">
      <c r="A2220" s="177">
        <v>2217</v>
      </c>
      <c r="B2220" s="177" t="str">
        <f t="shared" si="68"/>
        <v>CS6E-R037-224-124</v>
      </c>
      <c r="C2220" s="177" t="str">
        <f t="shared" si="69"/>
        <v>CS6E-RK-HL-16-124-R-D</v>
      </c>
      <c r="D2220" s="177" t="s">
        <v>4532</v>
      </c>
      <c r="E2220" s="177" t="str">
        <f>VLOOKUP(H2220,通道基本信息!B:K,6,0)</f>
        <v>R</v>
      </c>
      <c r="F2220" s="177" t="str">
        <f>VLOOKUP(H2220,通道基本信息!B:K,5,0)</f>
        <v>K-HL</v>
      </c>
      <c r="G2220" s="177" t="str">
        <f>VLOOKUP(H2220,通道基本信息!B:K,8,0)</f>
        <v>R</v>
      </c>
      <c r="H2220" s="177" t="s">
        <v>4286</v>
      </c>
      <c r="I2220" s="177">
        <v>124</v>
      </c>
      <c r="J2220" s="177">
        <v>1.25</v>
      </c>
      <c r="K2220" s="177">
        <v>28023.75</v>
      </c>
      <c r="L2220" s="177">
        <v>28025</v>
      </c>
      <c r="M2220" s="177"/>
      <c r="N2220" s="177" t="s">
        <v>4533</v>
      </c>
      <c r="O2220" s="2" t="str">
        <f>VLOOKUP(H2220,通道基本信息!B:L,3,FALSE)</f>
        <v>CS6E</v>
      </c>
    </row>
    <row r="2221" s="2" customFormat="1" ht="15" hidden="1" spans="1:15">
      <c r="A2221" s="177">
        <v>2218</v>
      </c>
      <c r="B2221" s="177" t="str">
        <f t="shared" si="68"/>
        <v>CS6E-R037-224-125</v>
      </c>
      <c r="C2221" s="177" t="str">
        <f t="shared" si="69"/>
        <v>CS6E-RK-HL-16-125-R-D</v>
      </c>
      <c r="D2221" s="177" t="s">
        <v>4534</v>
      </c>
      <c r="E2221" s="177" t="str">
        <f>VLOOKUP(H2221,通道基本信息!B:K,6,0)</f>
        <v>R</v>
      </c>
      <c r="F2221" s="177" t="str">
        <f>VLOOKUP(H2221,通道基本信息!B:K,5,0)</f>
        <v>K-HL</v>
      </c>
      <c r="G2221" s="177" t="str">
        <f>VLOOKUP(H2221,通道基本信息!B:K,8,0)</f>
        <v>R</v>
      </c>
      <c r="H2221" s="177" t="s">
        <v>4286</v>
      </c>
      <c r="I2221" s="177">
        <v>125</v>
      </c>
      <c r="J2221" s="177">
        <v>1.25</v>
      </c>
      <c r="K2221" s="177">
        <v>28025</v>
      </c>
      <c r="L2221" s="177">
        <v>28026.25</v>
      </c>
      <c r="M2221" s="177"/>
      <c r="N2221" s="177" t="s">
        <v>4535</v>
      </c>
      <c r="O2221" s="2" t="str">
        <f>VLOOKUP(H2221,通道基本信息!B:L,3,FALSE)</f>
        <v>CS6E</v>
      </c>
    </row>
    <row r="2222" s="2" customFormat="1" ht="15" hidden="1" spans="1:15">
      <c r="A2222" s="177">
        <v>2219</v>
      </c>
      <c r="B2222" s="177" t="str">
        <f t="shared" si="68"/>
        <v>CS6E-R037-224-126</v>
      </c>
      <c r="C2222" s="177" t="str">
        <f t="shared" si="69"/>
        <v>CS6E-RK-HL-16-126-R-D</v>
      </c>
      <c r="D2222" s="177" t="s">
        <v>4536</v>
      </c>
      <c r="E2222" s="177" t="str">
        <f>VLOOKUP(H2222,通道基本信息!B:K,6,0)</f>
        <v>R</v>
      </c>
      <c r="F2222" s="177" t="str">
        <f>VLOOKUP(H2222,通道基本信息!B:K,5,0)</f>
        <v>K-HL</v>
      </c>
      <c r="G2222" s="177" t="str">
        <f>VLOOKUP(H2222,通道基本信息!B:K,8,0)</f>
        <v>R</v>
      </c>
      <c r="H2222" s="177" t="s">
        <v>4286</v>
      </c>
      <c r="I2222" s="177">
        <v>126</v>
      </c>
      <c r="J2222" s="177">
        <v>1.25</v>
      </c>
      <c r="K2222" s="177">
        <v>28026.25</v>
      </c>
      <c r="L2222" s="177">
        <v>28027.5</v>
      </c>
      <c r="M2222" s="177"/>
      <c r="N2222" s="177" t="s">
        <v>4537</v>
      </c>
      <c r="O2222" s="2" t="str">
        <f>VLOOKUP(H2222,通道基本信息!B:L,3,FALSE)</f>
        <v>CS6E</v>
      </c>
    </row>
    <row r="2223" s="2" customFormat="1" ht="15" hidden="1" spans="1:15">
      <c r="A2223" s="177">
        <v>2220</v>
      </c>
      <c r="B2223" s="177" t="str">
        <f t="shared" si="68"/>
        <v>CS6E-R037-224-127</v>
      </c>
      <c r="C2223" s="177" t="str">
        <f t="shared" si="69"/>
        <v>CS6E-RK-HL-16-127-R-D</v>
      </c>
      <c r="D2223" s="177" t="s">
        <v>4538</v>
      </c>
      <c r="E2223" s="177" t="str">
        <f>VLOOKUP(H2223,通道基本信息!B:K,6,0)</f>
        <v>R</v>
      </c>
      <c r="F2223" s="177" t="str">
        <f>VLOOKUP(H2223,通道基本信息!B:K,5,0)</f>
        <v>K-HL</v>
      </c>
      <c r="G2223" s="177" t="str">
        <f>VLOOKUP(H2223,通道基本信息!B:K,8,0)</f>
        <v>R</v>
      </c>
      <c r="H2223" s="177" t="s">
        <v>4286</v>
      </c>
      <c r="I2223" s="177">
        <v>127</v>
      </c>
      <c r="J2223" s="177">
        <v>1.25</v>
      </c>
      <c r="K2223" s="177">
        <v>28027.5</v>
      </c>
      <c r="L2223" s="177">
        <v>28028.75</v>
      </c>
      <c r="M2223" s="177"/>
      <c r="N2223" s="177" t="s">
        <v>4539</v>
      </c>
      <c r="O2223" s="2" t="str">
        <f>VLOOKUP(H2223,通道基本信息!B:L,3,FALSE)</f>
        <v>CS6E</v>
      </c>
    </row>
    <row r="2224" s="2" customFormat="1" ht="15" hidden="1" spans="1:15">
      <c r="A2224" s="177">
        <v>2221</v>
      </c>
      <c r="B2224" s="177" t="str">
        <f t="shared" si="68"/>
        <v>CS6E-R037-224-128</v>
      </c>
      <c r="C2224" s="177" t="str">
        <f t="shared" si="69"/>
        <v>CS6E-RK-HL-16-128-R-D</v>
      </c>
      <c r="D2224" s="177" t="s">
        <v>4540</v>
      </c>
      <c r="E2224" s="177" t="str">
        <f>VLOOKUP(H2224,通道基本信息!B:K,6,0)</f>
        <v>R</v>
      </c>
      <c r="F2224" s="177" t="str">
        <f>VLOOKUP(H2224,通道基本信息!B:K,5,0)</f>
        <v>K-HL</v>
      </c>
      <c r="G2224" s="177" t="str">
        <f>VLOOKUP(H2224,通道基本信息!B:K,8,0)</f>
        <v>R</v>
      </c>
      <c r="H2224" s="177" t="s">
        <v>4286</v>
      </c>
      <c r="I2224" s="177">
        <v>128</v>
      </c>
      <c r="J2224" s="177">
        <v>1.25</v>
      </c>
      <c r="K2224" s="177">
        <v>28028.75</v>
      </c>
      <c r="L2224" s="177">
        <v>28030</v>
      </c>
      <c r="M2224" s="177"/>
      <c r="N2224" s="177" t="s">
        <v>4541</v>
      </c>
      <c r="O2224" s="2" t="str">
        <f>VLOOKUP(H2224,通道基本信息!B:L,3,FALSE)</f>
        <v>CS6E</v>
      </c>
    </row>
    <row r="2225" s="2" customFormat="1" ht="15" hidden="1" spans="1:15">
      <c r="A2225" s="177">
        <v>2222</v>
      </c>
      <c r="B2225" s="177" t="str">
        <f t="shared" si="68"/>
        <v>CS6E-R037-224-129</v>
      </c>
      <c r="C2225" s="177" t="str">
        <f t="shared" si="69"/>
        <v>CS6E-RK-HL-16-129-R-D</v>
      </c>
      <c r="D2225" s="177" t="s">
        <v>4542</v>
      </c>
      <c r="E2225" s="177" t="str">
        <f>VLOOKUP(H2225,通道基本信息!B:K,6,0)</f>
        <v>R</v>
      </c>
      <c r="F2225" s="177" t="str">
        <f>VLOOKUP(H2225,通道基本信息!B:K,5,0)</f>
        <v>K-HL</v>
      </c>
      <c r="G2225" s="177" t="str">
        <f>VLOOKUP(H2225,通道基本信息!B:K,8,0)</f>
        <v>R</v>
      </c>
      <c r="H2225" s="177" t="s">
        <v>4286</v>
      </c>
      <c r="I2225" s="177">
        <v>129</v>
      </c>
      <c r="J2225" s="177">
        <v>1.25</v>
      </c>
      <c r="K2225" s="177">
        <v>28030</v>
      </c>
      <c r="L2225" s="177">
        <v>28031.25</v>
      </c>
      <c r="M2225" s="177"/>
      <c r="N2225" s="177" t="s">
        <v>4543</v>
      </c>
      <c r="O2225" s="2" t="str">
        <f>VLOOKUP(H2225,通道基本信息!B:L,3,FALSE)</f>
        <v>CS6E</v>
      </c>
    </row>
    <row r="2226" s="2" customFormat="1" ht="15" hidden="1" spans="1:15">
      <c r="A2226" s="177">
        <v>2223</v>
      </c>
      <c r="B2226" s="177" t="str">
        <f t="shared" si="68"/>
        <v>CS6E-R037-224-130</v>
      </c>
      <c r="C2226" s="177" t="str">
        <f t="shared" si="69"/>
        <v>CS6E-RK-HL-16-130-R-D</v>
      </c>
      <c r="D2226" s="177" t="s">
        <v>4544</v>
      </c>
      <c r="E2226" s="177" t="str">
        <f>VLOOKUP(H2226,通道基本信息!B:K,6,0)</f>
        <v>R</v>
      </c>
      <c r="F2226" s="177" t="str">
        <f>VLOOKUP(H2226,通道基本信息!B:K,5,0)</f>
        <v>K-HL</v>
      </c>
      <c r="G2226" s="177" t="str">
        <f>VLOOKUP(H2226,通道基本信息!B:K,8,0)</f>
        <v>R</v>
      </c>
      <c r="H2226" s="177" t="s">
        <v>4286</v>
      </c>
      <c r="I2226" s="177">
        <v>130</v>
      </c>
      <c r="J2226" s="177">
        <v>1.25</v>
      </c>
      <c r="K2226" s="177">
        <v>28031.25</v>
      </c>
      <c r="L2226" s="177">
        <v>28032.5</v>
      </c>
      <c r="M2226" s="177"/>
      <c r="N2226" s="177" t="s">
        <v>4545</v>
      </c>
      <c r="O2226" s="2" t="str">
        <f>VLOOKUP(H2226,通道基本信息!B:L,3,FALSE)</f>
        <v>CS6E</v>
      </c>
    </row>
    <row r="2227" s="2" customFormat="1" ht="15" hidden="1" spans="1:15">
      <c r="A2227" s="177">
        <v>2224</v>
      </c>
      <c r="B2227" s="177" t="str">
        <f t="shared" si="68"/>
        <v>CS6E-R037-224-131</v>
      </c>
      <c r="C2227" s="177" t="str">
        <f t="shared" si="69"/>
        <v>CS6E-RK-HL-16-131-R-D</v>
      </c>
      <c r="D2227" s="177" t="s">
        <v>4546</v>
      </c>
      <c r="E2227" s="177" t="str">
        <f>VLOOKUP(H2227,通道基本信息!B:K,6,0)</f>
        <v>R</v>
      </c>
      <c r="F2227" s="177" t="str">
        <f>VLOOKUP(H2227,通道基本信息!B:K,5,0)</f>
        <v>K-HL</v>
      </c>
      <c r="G2227" s="177" t="str">
        <f>VLOOKUP(H2227,通道基本信息!B:K,8,0)</f>
        <v>R</v>
      </c>
      <c r="H2227" s="177" t="s">
        <v>4286</v>
      </c>
      <c r="I2227" s="177">
        <v>131</v>
      </c>
      <c r="J2227" s="177">
        <v>1.25</v>
      </c>
      <c r="K2227" s="177">
        <v>28032.5</v>
      </c>
      <c r="L2227" s="177">
        <v>28033.75</v>
      </c>
      <c r="M2227" s="177"/>
      <c r="N2227" s="177" t="s">
        <v>4547</v>
      </c>
      <c r="O2227" s="2" t="str">
        <f>VLOOKUP(H2227,通道基本信息!B:L,3,FALSE)</f>
        <v>CS6E</v>
      </c>
    </row>
    <row r="2228" s="2" customFormat="1" ht="15" hidden="1" spans="1:15">
      <c r="A2228" s="177">
        <v>2225</v>
      </c>
      <c r="B2228" s="177" t="str">
        <f t="shared" si="68"/>
        <v>CS6E-R037-224-132</v>
      </c>
      <c r="C2228" s="177" t="str">
        <f t="shared" si="69"/>
        <v>CS6E-RK-HL-16-132-R-D</v>
      </c>
      <c r="D2228" s="177" t="s">
        <v>4548</v>
      </c>
      <c r="E2228" s="177" t="str">
        <f>VLOOKUP(H2228,通道基本信息!B:K,6,0)</f>
        <v>R</v>
      </c>
      <c r="F2228" s="177" t="str">
        <f>VLOOKUP(H2228,通道基本信息!B:K,5,0)</f>
        <v>K-HL</v>
      </c>
      <c r="G2228" s="177" t="str">
        <f>VLOOKUP(H2228,通道基本信息!B:K,8,0)</f>
        <v>R</v>
      </c>
      <c r="H2228" s="177" t="s">
        <v>4286</v>
      </c>
      <c r="I2228" s="177">
        <v>132</v>
      </c>
      <c r="J2228" s="177">
        <v>1.25</v>
      </c>
      <c r="K2228" s="177">
        <v>28033.75</v>
      </c>
      <c r="L2228" s="177">
        <v>28035</v>
      </c>
      <c r="M2228" s="177"/>
      <c r="N2228" s="177" t="s">
        <v>4549</v>
      </c>
      <c r="O2228" s="2" t="str">
        <f>VLOOKUP(H2228,通道基本信息!B:L,3,FALSE)</f>
        <v>CS6E</v>
      </c>
    </row>
    <row r="2229" s="2" customFormat="1" ht="15" hidden="1" spans="1:15">
      <c r="A2229" s="177">
        <v>2226</v>
      </c>
      <c r="B2229" s="177" t="str">
        <f t="shared" si="68"/>
        <v>CS6E-R037-224-133</v>
      </c>
      <c r="C2229" s="177" t="str">
        <f t="shared" si="69"/>
        <v>CS6E-RK-HL-16-133-R-D</v>
      </c>
      <c r="D2229" s="177" t="s">
        <v>4550</v>
      </c>
      <c r="E2229" s="177" t="str">
        <f>VLOOKUP(H2229,通道基本信息!B:K,6,0)</f>
        <v>R</v>
      </c>
      <c r="F2229" s="177" t="str">
        <f>VLOOKUP(H2229,通道基本信息!B:K,5,0)</f>
        <v>K-HL</v>
      </c>
      <c r="G2229" s="177" t="str">
        <f>VLOOKUP(H2229,通道基本信息!B:K,8,0)</f>
        <v>R</v>
      </c>
      <c r="H2229" s="177" t="s">
        <v>4286</v>
      </c>
      <c r="I2229" s="177">
        <v>133</v>
      </c>
      <c r="J2229" s="177">
        <v>1.25</v>
      </c>
      <c r="K2229" s="177">
        <v>28035</v>
      </c>
      <c r="L2229" s="177">
        <v>28036.25</v>
      </c>
      <c r="M2229" s="177"/>
      <c r="N2229" s="177" t="s">
        <v>4551</v>
      </c>
      <c r="O2229" s="2" t="str">
        <f>VLOOKUP(H2229,通道基本信息!B:L,3,FALSE)</f>
        <v>CS6E</v>
      </c>
    </row>
    <row r="2230" s="2" customFormat="1" ht="15" hidden="1" spans="1:15">
      <c r="A2230" s="177">
        <v>2227</v>
      </c>
      <c r="B2230" s="177" t="str">
        <f t="shared" si="68"/>
        <v>CS6E-R037-224-134</v>
      </c>
      <c r="C2230" s="177" t="str">
        <f t="shared" si="69"/>
        <v>CS6E-RK-HL-16-134-R-D</v>
      </c>
      <c r="D2230" s="177" t="s">
        <v>4552</v>
      </c>
      <c r="E2230" s="177" t="str">
        <f>VLOOKUP(H2230,通道基本信息!B:K,6,0)</f>
        <v>R</v>
      </c>
      <c r="F2230" s="177" t="str">
        <f>VLOOKUP(H2230,通道基本信息!B:K,5,0)</f>
        <v>K-HL</v>
      </c>
      <c r="G2230" s="177" t="str">
        <f>VLOOKUP(H2230,通道基本信息!B:K,8,0)</f>
        <v>R</v>
      </c>
      <c r="H2230" s="177" t="s">
        <v>4286</v>
      </c>
      <c r="I2230" s="177">
        <v>134</v>
      </c>
      <c r="J2230" s="177">
        <v>1.25</v>
      </c>
      <c r="K2230" s="177">
        <v>28036.25</v>
      </c>
      <c r="L2230" s="177">
        <v>28037.5</v>
      </c>
      <c r="M2230" s="177"/>
      <c r="N2230" s="177" t="s">
        <v>4553</v>
      </c>
      <c r="O2230" s="2" t="str">
        <f>VLOOKUP(H2230,通道基本信息!B:L,3,FALSE)</f>
        <v>CS6E</v>
      </c>
    </row>
    <row r="2231" s="2" customFormat="1" ht="15" hidden="1" spans="1:15">
      <c r="A2231" s="177">
        <v>2228</v>
      </c>
      <c r="B2231" s="177" t="str">
        <f t="shared" si="68"/>
        <v>CS6E-R037-224-135</v>
      </c>
      <c r="C2231" s="177" t="str">
        <f t="shared" si="69"/>
        <v>CS6E-RK-HL-16-135-R-D</v>
      </c>
      <c r="D2231" s="177" t="s">
        <v>4554</v>
      </c>
      <c r="E2231" s="177" t="str">
        <f>VLOOKUP(H2231,通道基本信息!B:K,6,0)</f>
        <v>R</v>
      </c>
      <c r="F2231" s="177" t="str">
        <f>VLOOKUP(H2231,通道基本信息!B:K,5,0)</f>
        <v>K-HL</v>
      </c>
      <c r="G2231" s="177" t="str">
        <f>VLOOKUP(H2231,通道基本信息!B:K,8,0)</f>
        <v>R</v>
      </c>
      <c r="H2231" s="177" t="s">
        <v>4286</v>
      </c>
      <c r="I2231" s="177">
        <v>135</v>
      </c>
      <c r="J2231" s="177">
        <v>1.25</v>
      </c>
      <c r="K2231" s="177">
        <v>28037.5</v>
      </c>
      <c r="L2231" s="177">
        <v>28038.75</v>
      </c>
      <c r="M2231" s="177"/>
      <c r="N2231" s="177" t="s">
        <v>4555</v>
      </c>
      <c r="O2231" s="2" t="str">
        <f>VLOOKUP(H2231,通道基本信息!B:L,3,FALSE)</f>
        <v>CS6E</v>
      </c>
    </row>
    <row r="2232" s="2" customFormat="1" ht="15" hidden="1" spans="1:15">
      <c r="A2232" s="177">
        <v>2229</v>
      </c>
      <c r="B2232" s="177" t="str">
        <f t="shared" si="68"/>
        <v>CS6E-R037-224-136</v>
      </c>
      <c r="C2232" s="177" t="str">
        <f t="shared" si="69"/>
        <v>CS6E-RK-HL-16-136-R-D</v>
      </c>
      <c r="D2232" s="177" t="s">
        <v>4556</v>
      </c>
      <c r="E2232" s="177" t="str">
        <f>VLOOKUP(H2232,通道基本信息!B:K,6,0)</f>
        <v>R</v>
      </c>
      <c r="F2232" s="177" t="str">
        <f>VLOOKUP(H2232,通道基本信息!B:K,5,0)</f>
        <v>K-HL</v>
      </c>
      <c r="G2232" s="177" t="str">
        <f>VLOOKUP(H2232,通道基本信息!B:K,8,0)</f>
        <v>R</v>
      </c>
      <c r="H2232" s="177" t="s">
        <v>4286</v>
      </c>
      <c r="I2232" s="177">
        <v>136</v>
      </c>
      <c r="J2232" s="177">
        <v>1.25</v>
      </c>
      <c r="K2232" s="177">
        <v>28038.75</v>
      </c>
      <c r="L2232" s="177">
        <v>28040</v>
      </c>
      <c r="M2232" s="177"/>
      <c r="N2232" s="177" t="s">
        <v>4557</v>
      </c>
      <c r="O2232" s="2" t="str">
        <f>VLOOKUP(H2232,通道基本信息!B:L,3,FALSE)</f>
        <v>CS6E</v>
      </c>
    </row>
    <row r="2233" s="2" customFormat="1" ht="15" hidden="1" spans="1:15">
      <c r="A2233" s="177">
        <v>2230</v>
      </c>
      <c r="B2233" s="177" t="str">
        <f t="shared" si="68"/>
        <v>CS6E-R037-224-137</v>
      </c>
      <c r="C2233" s="177" t="str">
        <f t="shared" si="69"/>
        <v>CS6E-RK-HL-16-137-R-D</v>
      </c>
      <c r="D2233" s="177" t="s">
        <v>4558</v>
      </c>
      <c r="E2233" s="177" t="str">
        <f>VLOOKUP(H2233,通道基本信息!B:K,6,0)</f>
        <v>R</v>
      </c>
      <c r="F2233" s="177" t="str">
        <f>VLOOKUP(H2233,通道基本信息!B:K,5,0)</f>
        <v>K-HL</v>
      </c>
      <c r="G2233" s="177" t="str">
        <f>VLOOKUP(H2233,通道基本信息!B:K,8,0)</f>
        <v>R</v>
      </c>
      <c r="H2233" s="177" t="s">
        <v>4286</v>
      </c>
      <c r="I2233" s="177">
        <v>137</v>
      </c>
      <c r="J2233" s="177">
        <v>1.25</v>
      </c>
      <c r="K2233" s="177">
        <v>28040</v>
      </c>
      <c r="L2233" s="177">
        <v>28041.25</v>
      </c>
      <c r="M2233" s="177"/>
      <c r="N2233" s="177" t="s">
        <v>4559</v>
      </c>
      <c r="O2233" s="2" t="str">
        <f>VLOOKUP(H2233,通道基本信息!B:L,3,FALSE)</f>
        <v>CS6E</v>
      </c>
    </row>
    <row r="2234" s="2" customFormat="1" ht="15" hidden="1" spans="1:15">
      <c r="A2234" s="177">
        <v>2231</v>
      </c>
      <c r="B2234" s="177" t="str">
        <f t="shared" si="68"/>
        <v>CS6E-R037-224-138</v>
      </c>
      <c r="C2234" s="177" t="str">
        <f t="shared" si="69"/>
        <v>CS6E-RK-HL-16-138-R-D</v>
      </c>
      <c r="D2234" s="177" t="s">
        <v>4560</v>
      </c>
      <c r="E2234" s="177" t="str">
        <f>VLOOKUP(H2234,通道基本信息!B:K,6,0)</f>
        <v>R</v>
      </c>
      <c r="F2234" s="177" t="str">
        <f>VLOOKUP(H2234,通道基本信息!B:K,5,0)</f>
        <v>K-HL</v>
      </c>
      <c r="G2234" s="177" t="str">
        <f>VLOOKUP(H2234,通道基本信息!B:K,8,0)</f>
        <v>R</v>
      </c>
      <c r="H2234" s="177" t="s">
        <v>4286</v>
      </c>
      <c r="I2234" s="177">
        <v>138</v>
      </c>
      <c r="J2234" s="177">
        <v>1.25</v>
      </c>
      <c r="K2234" s="177">
        <v>28041.25</v>
      </c>
      <c r="L2234" s="177">
        <v>28042.5</v>
      </c>
      <c r="M2234" s="177"/>
      <c r="N2234" s="177" t="s">
        <v>4561</v>
      </c>
      <c r="O2234" s="2" t="str">
        <f>VLOOKUP(H2234,通道基本信息!B:L,3,FALSE)</f>
        <v>CS6E</v>
      </c>
    </row>
    <row r="2235" s="2" customFormat="1" ht="15" hidden="1" spans="1:15">
      <c r="A2235" s="177">
        <v>2232</v>
      </c>
      <c r="B2235" s="177" t="str">
        <f t="shared" si="68"/>
        <v>CS6E-R037-224-139</v>
      </c>
      <c r="C2235" s="177" t="str">
        <f t="shared" si="69"/>
        <v>CS6E-RK-HL-16-139-R-D</v>
      </c>
      <c r="D2235" s="177" t="s">
        <v>4562</v>
      </c>
      <c r="E2235" s="177" t="str">
        <f>VLOOKUP(H2235,通道基本信息!B:K,6,0)</f>
        <v>R</v>
      </c>
      <c r="F2235" s="177" t="str">
        <f>VLOOKUP(H2235,通道基本信息!B:K,5,0)</f>
        <v>K-HL</v>
      </c>
      <c r="G2235" s="177" t="str">
        <f>VLOOKUP(H2235,通道基本信息!B:K,8,0)</f>
        <v>R</v>
      </c>
      <c r="H2235" s="177" t="s">
        <v>4286</v>
      </c>
      <c r="I2235" s="177">
        <v>139</v>
      </c>
      <c r="J2235" s="177">
        <v>1.25</v>
      </c>
      <c r="K2235" s="177">
        <v>28042.5</v>
      </c>
      <c r="L2235" s="177">
        <v>28043.75</v>
      </c>
      <c r="M2235" s="177"/>
      <c r="N2235" s="177" t="s">
        <v>4563</v>
      </c>
      <c r="O2235" s="2" t="str">
        <f>VLOOKUP(H2235,通道基本信息!B:L,3,FALSE)</f>
        <v>CS6E</v>
      </c>
    </row>
    <row r="2236" s="2" customFormat="1" ht="15" hidden="1" spans="1:15">
      <c r="A2236" s="177">
        <v>2233</v>
      </c>
      <c r="B2236" s="177" t="str">
        <f t="shared" si="68"/>
        <v>CS6E-R037-224-140</v>
      </c>
      <c r="C2236" s="177" t="str">
        <f t="shared" si="69"/>
        <v>CS6E-RK-HL-16-140-R-D</v>
      </c>
      <c r="D2236" s="177" t="s">
        <v>4564</v>
      </c>
      <c r="E2236" s="177" t="str">
        <f>VLOOKUP(H2236,通道基本信息!B:K,6,0)</f>
        <v>R</v>
      </c>
      <c r="F2236" s="177" t="str">
        <f>VLOOKUP(H2236,通道基本信息!B:K,5,0)</f>
        <v>K-HL</v>
      </c>
      <c r="G2236" s="177" t="str">
        <f>VLOOKUP(H2236,通道基本信息!B:K,8,0)</f>
        <v>R</v>
      </c>
      <c r="H2236" s="177" t="s">
        <v>4286</v>
      </c>
      <c r="I2236" s="177">
        <v>140</v>
      </c>
      <c r="J2236" s="177">
        <v>1.25</v>
      </c>
      <c r="K2236" s="177">
        <v>28043.75</v>
      </c>
      <c r="L2236" s="177">
        <v>28045</v>
      </c>
      <c r="M2236" s="177"/>
      <c r="N2236" s="177" t="s">
        <v>4565</v>
      </c>
      <c r="O2236" s="2" t="str">
        <f>VLOOKUP(H2236,通道基本信息!B:L,3,FALSE)</f>
        <v>CS6E</v>
      </c>
    </row>
    <row r="2237" s="2" customFormat="1" ht="15" hidden="1" spans="1:15">
      <c r="A2237" s="177">
        <v>2234</v>
      </c>
      <c r="B2237" s="177" t="str">
        <f t="shared" si="68"/>
        <v>CS6E-R037-224-141</v>
      </c>
      <c r="C2237" s="177" t="str">
        <f t="shared" si="69"/>
        <v>CS6E-RK-HL-16-141-R-D</v>
      </c>
      <c r="D2237" s="177" t="s">
        <v>4566</v>
      </c>
      <c r="E2237" s="177" t="str">
        <f>VLOOKUP(H2237,通道基本信息!B:K,6,0)</f>
        <v>R</v>
      </c>
      <c r="F2237" s="177" t="str">
        <f>VLOOKUP(H2237,通道基本信息!B:K,5,0)</f>
        <v>K-HL</v>
      </c>
      <c r="G2237" s="177" t="str">
        <f>VLOOKUP(H2237,通道基本信息!B:K,8,0)</f>
        <v>R</v>
      </c>
      <c r="H2237" s="177" t="s">
        <v>4286</v>
      </c>
      <c r="I2237" s="177">
        <v>141</v>
      </c>
      <c r="J2237" s="177">
        <v>1.25</v>
      </c>
      <c r="K2237" s="177">
        <v>28045</v>
      </c>
      <c r="L2237" s="177">
        <v>28046.25</v>
      </c>
      <c r="M2237" s="177"/>
      <c r="N2237" s="177" t="s">
        <v>4567</v>
      </c>
      <c r="O2237" s="2" t="str">
        <f>VLOOKUP(H2237,通道基本信息!B:L,3,FALSE)</f>
        <v>CS6E</v>
      </c>
    </row>
    <row r="2238" s="2" customFormat="1" ht="15" hidden="1" spans="1:15">
      <c r="A2238" s="177">
        <v>2235</v>
      </c>
      <c r="B2238" s="177" t="str">
        <f t="shared" si="68"/>
        <v>CS6E-R037-224-142</v>
      </c>
      <c r="C2238" s="177" t="str">
        <f t="shared" si="69"/>
        <v>CS6E-RK-HL-16-142-R-D</v>
      </c>
      <c r="D2238" s="177" t="s">
        <v>4568</v>
      </c>
      <c r="E2238" s="177" t="str">
        <f>VLOOKUP(H2238,通道基本信息!B:K,6,0)</f>
        <v>R</v>
      </c>
      <c r="F2238" s="177" t="str">
        <f>VLOOKUP(H2238,通道基本信息!B:K,5,0)</f>
        <v>K-HL</v>
      </c>
      <c r="G2238" s="177" t="str">
        <f>VLOOKUP(H2238,通道基本信息!B:K,8,0)</f>
        <v>R</v>
      </c>
      <c r="H2238" s="177" t="s">
        <v>4286</v>
      </c>
      <c r="I2238" s="177">
        <v>142</v>
      </c>
      <c r="J2238" s="177">
        <v>1.25</v>
      </c>
      <c r="K2238" s="177">
        <v>28046.25</v>
      </c>
      <c r="L2238" s="177">
        <v>28047.5</v>
      </c>
      <c r="M2238" s="177"/>
      <c r="N2238" s="177" t="s">
        <v>4569</v>
      </c>
      <c r="O2238" s="2" t="str">
        <f>VLOOKUP(H2238,通道基本信息!B:L,3,FALSE)</f>
        <v>CS6E</v>
      </c>
    </row>
    <row r="2239" s="2" customFormat="1" ht="15" hidden="1" spans="1:15">
      <c r="A2239" s="177">
        <v>2236</v>
      </c>
      <c r="B2239" s="177" t="str">
        <f t="shared" si="68"/>
        <v>CS6E-R037-224-143</v>
      </c>
      <c r="C2239" s="177" t="str">
        <f t="shared" si="69"/>
        <v>CS6E-RK-HL-16-143-R-D</v>
      </c>
      <c r="D2239" s="177" t="s">
        <v>4570</v>
      </c>
      <c r="E2239" s="177" t="str">
        <f>VLOOKUP(H2239,通道基本信息!B:K,6,0)</f>
        <v>R</v>
      </c>
      <c r="F2239" s="177" t="str">
        <f>VLOOKUP(H2239,通道基本信息!B:K,5,0)</f>
        <v>K-HL</v>
      </c>
      <c r="G2239" s="177" t="str">
        <f>VLOOKUP(H2239,通道基本信息!B:K,8,0)</f>
        <v>R</v>
      </c>
      <c r="H2239" s="177" t="s">
        <v>4286</v>
      </c>
      <c r="I2239" s="177">
        <v>143</v>
      </c>
      <c r="J2239" s="177">
        <v>1.25</v>
      </c>
      <c r="K2239" s="177">
        <v>28047.5</v>
      </c>
      <c r="L2239" s="177">
        <v>28048.75</v>
      </c>
      <c r="M2239" s="177"/>
      <c r="N2239" s="177" t="s">
        <v>4571</v>
      </c>
      <c r="O2239" s="2" t="str">
        <f>VLOOKUP(H2239,通道基本信息!B:L,3,FALSE)</f>
        <v>CS6E</v>
      </c>
    </row>
    <row r="2240" s="2" customFormat="1" ht="15" hidden="1" spans="1:15">
      <c r="A2240" s="177">
        <v>2237</v>
      </c>
      <c r="B2240" s="177" t="str">
        <f t="shared" si="68"/>
        <v>CS6E-R037-224-144</v>
      </c>
      <c r="C2240" s="177" t="str">
        <f t="shared" si="69"/>
        <v>CS6E-RK-HL-16-144-R-D</v>
      </c>
      <c r="D2240" s="177" t="s">
        <v>4572</v>
      </c>
      <c r="E2240" s="177" t="str">
        <f>VLOOKUP(H2240,通道基本信息!B:K,6,0)</f>
        <v>R</v>
      </c>
      <c r="F2240" s="177" t="str">
        <f>VLOOKUP(H2240,通道基本信息!B:K,5,0)</f>
        <v>K-HL</v>
      </c>
      <c r="G2240" s="177" t="str">
        <f>VLOOKUP(H2240,通道基本信息!B:K,8,0)</f>
        <v>R</v>
      </c>
      <c r="H2240" s="177" t="s">
        <v>4286</v>
      </c>
      <c r="I2240" s="177">
        <v>144</v>
      </c>
      <c r="J2240" s="177">
        <v>1.25</v>
      </c>
      <c r="K2240" s="177">
        <v>28048.75</v>
      </c>
      <c r="L2240" s="177">
        <v>28050</v>
      </c>
      <c r="M2240" s="177"/>
      <c r="N2240" s="177" t="s">
        <v>4573</v>
      </c>
      <c r="O2240" s="2" t="str">
        <f>VLOOKUP(H2240,通道基本信息!B:L,3,FALSE)</f>
        <v>CS6E</v>
      </c>
    </row>
    <row r="2241" s="2" customFormat="1" ht="15" hidden="1" spans="1:15">
      <c r="A2241" s="177">
        <v>2238</v>
      </c>
      <c r="B2241" s="177" t="str">
        <f t="shared" ref="B2241:B2304" si="70">H2241&amp;"-"&amp;I2241</f>
        <v>CS6E-R037-224-145</v>
      </c>
      <c r="C2241" s="177" t="str">
        <f t="shared" si="69"/>
        <v>CS6E-RK-HL-16-145-R-D</v>
      </c>
      <c r="D2241" s="177" t="s">
        <v>4574</v>
      </c>
      <c r="E2241" s="177" t="str">
        <f>VLOOKUP(H2241,通道基本信息!B:K,6,0)</f>
        <v>R</v>
      </c>
      <c r="F2241" s="177" t="str">
        <f>VLOOKUP(H2241,通道基本信息!B:K,5,0)</f>
        <v>K-HL</v>
      </c>
      <c r="G2241" s="177" t="str">
        <f>VLOOKUP(H2241,通道基本信息!B:K,8,0)</f>
        <v>R</v>
      </c>
      <c r="H2241" s="177" t="s">
        <v>4286</v>
      </c>
      <c r="I2241" s="177">
        <v>145</v>
      </c>
      <c r="J2241" s="177">
        <v>1.25</v>
      </c>
      <c r="K2241" s="177">
        <v>28050</v>
      </c>
      <c r="L2241" s="177">
        <v>28051.25</v>
      </c>
      <c r="M2241" s="177"/>
      <c r="N2241" s="177" t="s">
        <v>4575</v>
      </c>
      <c r="O2241" s="2" t="str">
        <f>VLOOKUP(H2241,通道基本信息!B:L,3,FALSE)</f>
        <v>CS6E</v>
      </c>
    </row>
    <row r="2242" s="2" customFormat="1" ht="15" hidden="1" spans="1:15">
      <c r="A2242" s="177">
        <v>2239</v>
      </c>
      <c r="B2242" s="177" t="str">
        <f t="shared" si="70"/>
        <v>CS6E-R037-224-146</v>
      </c>
      <c r="C2242" s="177" t="str">
        <f t="shared" si="69"/>
        <v>CS6E-RK-HL-16-146-R-D</v>
      </c>
      <c r="D2242" s="177" t="s">
        <v>4576</v>
      </c>
      <c r="E2242" s="177" t="str">
        <f>VLOOKUP(H2242,通道基本信息!B:K,6,0)</f>
        <v>R</v>
      </c>
      <c r="F2242" s="177" t="str">
        <f>VLOOKUP(H2242,通道基本信息!B:K,5,0)</f>
        <v>K-HL</v>
      </c>
      <c r="G2242" s="177" t="str">
        <f>VLOOKUP(H2242,通道基本信息!B:K,8,0)</f>
        <v>R</v>
      </c>
      <c r="H2242" s="177" t="s">
        <v>4286</v>
      </c>
      <c r="I2242" s="177">
        <v>146</v>
      </c>
      <c r="J2242" s="177">
        <v>1.25</v>
      </c>
      <c r="K2242" s="177">
        <v>28051.25</v>
      </c>
      <c r="L2242" s="177">
        <v>28052.5</v>
      </c>
      <c r="M2242" s="177"/>
      <c r="N2242" s="177" t="s">
        <v>4577</v>
      </c>
      <c r="O2242" s="2" t="str">
        <f>VLOOKUP(H2242,通道基本信息!B:L,3,FALSE)</f>
        <v>CS6E</v>
      </c>
    </row>
    <row r="2243" s="2" customFormat="1" ht="15" hidden="1" spans="1:15">
      <c r="A2243" s="177">
        <v>2240</v>
      </c>
      <c r="B2243" s="177" t="str">
        <f t="shared" si="70"/>
        <v>CS6E-R037-224-147</v>
      </c>
      <c r="C2243" s="177" t="str">
        <f t="shared" si="69"/>
        <v>CS6E-RK-HL-16-147-R-D</v>
      </c>
      <c r="D2243" s="177" t="s">
        <v>4578</v>
      </c>
      <c r="E2243" s="177" t="str">
        <f>VLOOKUP(H2243,通道基本信息!B:K,6,0)</f>
        <v>R</v>
      </c>
      <c r="F2243" s="177" t="str">
        <f>VLOOKUP(H2243,通道基本信息!B:K,5,0)</f>
        <v>K-HL</v>
      </c>
      <c r="G2243" s="177" t="str">
        <f>VLOOKUP(H2243,通道基本信息!B:K,8,0)</f>
        <v>R</v>
      </c>
      <c r="H2243" s="177" t="s">
        <v>4286</v>
      </c>
      <c r="I2243" s="177">
        <v>147</v>
      </c>
      <c r="J2243" s="177">
        <v>1.25</v>
      </c>
      <c r="K2243" s="177">
        <v>28052.5</v>
      </c>
      <c r="L2243" s="177">
        <v>28053.75</v>
      </c>
      <c r="M2243" s="177"/>
      <c r="N2243" s="177" t="s">
        <v>4579</v>
      </c>
      <c r="O2243" s="2" t="str">
        <f>VLOOKUP(H2243,通道基本信息!B:L,3,FALSE)</f>
        <v>CS6E</v>
      </c>
    </row>
    <row r="2244" s="2" customFormat="1" ht="15" hidden="1" spans="1:15">
      <c r="A2244" s="177">
        <v>2241</v>
      </c>
      <c r="B2244" s="177" t="str">
        <f t="shared" si="70"/>
        <v>CS6E-R037-224-148</v>
      </c>
      <c r="C2244" s="177" t="str">
        <f t="shared" ref="C2244:C2307" si="71">O2244&amp;"-"&amp;D2244</f>
        <v>CS6E-RK-HL-16-148-R-D</v>
      </c>
      <c r="D2244" s="177" t="s">
        <v>4580</v>
      </c>
      <c r="E2244" s="177" t="str">
        <f>VLOOKUP(H2244,通道基本信息!B:K,6,0)</f>
        <v>R</v>
      </c>
      <c r="F2244" s="177" t="str">
        <f>VLOOKUP(H2244,通道基本信息!B:K,5,0)</f>
        <v>K-HL</v>
      </c>
      <c r="G2244" s="177" t="str">
        <f>VLOOKUP(H2244,通道基本信息!B:K,8,0)</f>
        <v>R</v>
      </c>
      <c r="H2244" s="177" t="s">
        <v>4286</v>
      </c>
      <c r="I2244" s="177">
        <v>148</v>
      </c>
      <c r="J2244" s="177">
        <v>1.25</v>
      </c>
      <c r="K2244" s="177">
        <v>28053.75</v>
      </c>
      <c r="L2244" s="177">
        <v>28055</v>
      </c>
      <c r="M2244" s="177"/>
      <c r="N2244" s="177" t="s">
        <v>4581</v>
      </c>
      <c r="O2244" s="2" t="str">
        <f>VLOOKUP(H2244,通道基本信息!B:L,3,FALSE)</f>
        <v>CS6E</v>
      </c>
    </row>
    <row r="2245" s="2" customFormat="1" ht="15" hidden="1" spans="1:15">
      <c r="A2245" s="177">
        <v>2242</v>
      </c>
      <c r="B2245" s="177" t="str">
        <f t="shared" si="70"/>
        <v>CS6E-R037-224-149</v>
      </c>
      <c r="C2245" s="177" t="str">
        <f t="shared" si="71"/>
        <v>CS6E-RK-HL-16-149-R-D</v>
      </c>
      <c r="D2245" s="177" t="s">
        <v>4582</v>
      </c>
      <c r="E2245" s="177" t="str">
        <f>VLOOKUP(H2245,通道基本信息!B:K,6,0)</f>
        <v>R</v>
      </c>
      <c r="F2245" s="177" t="str">
        <f>VLOOKUP(H2245,通道基本信息!B:K,5,0)</f>
        <v>K-HL</v>
      </c>
      <c r="G2245" s="177" t="str">
        <f>VLOOKUP(H2245,通道基本信息!B:K,8,0)</f>
        <v>R</v>
      </c>
      <c r="H2245" s="177" t="s">
        <v>4286</v>
      </c>
      <c r="I2245" s="177">
        <v>149</v>
      </c>
      <c r="J2245" s="177">
        <v>1.25</v>
      </c>
      <c r="K2245" s="177">
        <v>28055</v>
      </c>
      <c r="L2245" s="177">
        <v>28056.25</v>
      </c>
      <c r="M2245" s="177"/>
      <c r="N2245" s="177" t="s">
        <v>4583</v>
      </c>
      <c r="O2245" s="2" t="str">
        <f>VLOOKUP(H2245,通道基本信息!B:L,3,FALSE)</f>
        <v>CS6E</v>
      </c>
    </row>
    <row r="2246" s="2" customFormat="1" ht="15" hidden="1" spans="1:15">
      <c r="A2246" s="177">
        <v>2243</v>
      </c>
      <c r="B2246" s="177" t="str">
        <f t="shared" si="70"/>
        <v>CS6E-R037-224-150</v>
      </c>
      <c r="C2246" s="177" t="str">
        <f t="shared" si="71"/>
        <v>CS6E-RK-HL-16-150-R-D</v>
      </c>
      <c r="D2246" s="177" t="s">
        <v>4584</v>
      </c>
      <c r="E2246" s="177" t="str">
        <f>VLOOKUP(H2246,通道基本信息!B:K,6,0)</f>
        <v>R</v>
      </c>
      <c r="F2246" s="177" t="str">
        <f>VLOOKUP(H2246,通道基本信息!B:K,5,0)</f>
        <v>K-HL</v>
      </c>
      <c r="G2246" s="177" t="str">
        <f>VLOOKUP(H2246,通道基本信息!B:K,8,0)</f>
        <v>R</v>
      </c>
      <c r="H2246" s="177" t="s">
        <v>4286</v>
      </c>
      <c r="I2246" s="177">
        <v>150</v>
      </c>
      <c r="J2246" s="177">
        <v>1.25</v>
      </c>
      <c r="K2246" s="177">
        <v>28056.25</v>
      </c>
      <c r="L2246" s="177">
        <v>28057.5</v>
      </c>
      <c r="M2246" s="177"/>
      <c r="N2246" s="177" t="s">
        <v>4585</v>
      </c>
      <c r="O2246" s="2" t="str">
        <f>VLOOKUP(H2246,通道基本信息!B:L,3,FALSE)</f>
        <v>CS6E</v>
      </c>
    </row>
    <row r="2247" s="2" customFormat="1" ht="15" hidden="1" spans="1:15">
      <c r="A2247" s="177">
        <v>2244</v>
      </c>
      <c r="B2247" s="177" t="str">
        <f t="shared" si="70"/>
        <v>CS6E-R037-224-151</v>
      </c>
      <c r="C2247" s="177" t="str">
        <f t="shared" si="71"/>
        <v>CS6E-RK-HL-16-151-R-D</v>
      </c>
      <c r="D2247" s="177" t="s">
        <v>4586</v>
      </c>
      <c r="E2247" s="177" t="str">
        <f>VLOOKUP(H2247,通道基本信息!B:K,6,0)</f>
        <v>R</v>
      </c>
      <c r="F2247" s="177" t="str">
        <f>VLOOKUP(H2247,通道基本信息!B:K,5,0)</f>
        <v>K-HL</v>
      </c>
      <c r="G2247" s="177" t="str">
        <f>VLOOKUP(H2247,通道基本信息!B:K,8,0)</f>
        <v>R</v>
      </c>
      <c r="H2247" s="177" t="s">
        <v>4286</v>
      </c>
      <c r="I2247" s="177">
        <v>151</v>
      </c>
      <c r="J2247" s="177">
        <v>1.25</v>
      </c>
      <c r="K2247" s="177">
        <v>28057.5</v>
      </c>
      <c r="L2247" s="177">
        <v>28058.75</v>
      </c>
      <c r="M2247" s="177"/>
      <c r="N2247" s="177" t="s">
        <v>4587</v>
      </c>
      <c r="O2247" s="2" t="str">
        <f>VLOOKUP(H2247,通道基本信息!B:L,3,FALSE)</f>
        <v>CS6E</v>
      </c>
    </row>
    <row r="2248" s="2" customFormat="1" ht="15" hidden="1" spans="1:15">
      <c r="A2248" s="177">
        <v>2245</v>
      </c>
      <c r="B2248" s="177" t="str">
        <f t="shared" si="70"/>
        <v>CS6E-R037-224-152</v>
      </c>
      <c r="C2248" s="177" t="str">
        <f t="shared" si="71"/>
        <v>CS6E-RK-HL-16-152-R-D</v>
      </c>
      <c r="D2248" s="177" t="s">
        <v>4588</v>
      </c>
      <c r="E2248" s="177" t="str">
        <f>VLOOKUP(H2248,通道基本信息!B:K,6,0)</f>
        <v>R</v>
      </c>
      <c r="F2248" s="177" t="str">
        <f>VLOOKUP(H2248,通道基本信息!B:K,5,0)</f>
        <v>K-HL</v>
      </c>
      <c r="G2248" s="177" t="str">
        <f>VLOOKUP(H2248,通道基本信息!B:K,8,0)</f>
        <v>R</v>
      </c>
      <c r="H2248" s="177" t="s">
        <v>4286</v>
      </c>
      <c r="I2248" s="177">
        <v>152</v>
      </c>
      <c r="J2248" s="177">
        <v>1.25</v>
      </c>
      <c r="K2248" s="177">
        <v>28058.75</v>
      </c>
      <c r="L2248" s="177">
        <v>28060</v>
      </c>
      <c r="M2248" s="177"/>
      <c r="N2248" s="177" t="s">
        <v>4589</v>
      </c>
      <c r="O2248" s="2" t="str">
        <f>VLOOKUP(H2248,通道基本信息!B:L,3,FALSE)</f>
        <v>CS6E</v>
      </c>
    </row>
    <row r="2249" s="2" customFormat="1" ht="15" hidden="1" spans="1:15">
      <c r="A2249" s="177">
        <v>2246</v>
      </c>
      <c r="B2249" s="177" t="str">
        <f t="shared" si="70"/>
        <v>CS6E-R037-224-153</v>
      </c>
      <c r="C2249" s="177" t="str">
        <f t="shared" si="71"/>
        <v>CS6E-RK-HL-16-153-R-D</v>
      </c>
      <c r="D2249" s="177" t="s">
        <v>4590</v>
      </c>
      <c r="E2249" s="177" t="str">
        <f>VLOOKUP(H2249,通道基本信息!B:K,6,0)</f>
        <v>R</v>
      </c>
      <c r="F2249" s="177" t="str">
        <f>VLOOKUP(H2249,通道基本信息!B:K,5,0)</f>
        <v>K-HL</v>
      </c>
      <c r="G2249" s="177" t="str">
        <f>VLOOKUP(H2249,通道基本信息!B:K,8,0)</f>
        <v>R</v>
      </c>
      <c r="H2249" s="177" t="s">
        <v>4286</v>
      </c>
      <c r="I2249" s="177">
        <v>153</v>
      </c>
      <c r="J2249" s="177">
        <v>1.25</v>
      </c>
      <c r="K2249" s="177">
        <v>28060</v>
      </c>
      <c r="L2249" s="177">
        <v>28061.25</v>
      </c>
      <c r="M2249" s="177"/>
      <c r="N2249" s="177" t="s">
        <v>4591</v>
      </c>
      <c r="O2249" s="2" t="str">
        <f>VLOOKUP(H2249,通道基本信息!B:L,3,FALSE)</f>
        <v>CS6E</v>
      </c>
    </row>
    <row r="2250" s="2" customFormat="1" ht="15" hidden="1" spans="1:15">
      <c r="A2250" s="177">
        <v>2247</v>
      </c>
      <c r="B2250" s="177" t="str">
        <f t="shared" si="70"/>
        <v>CS6E-R037-224-154</v>
      </c>
      <c r="C2250" s="177" t="str">
        <f t="shared" si="71"/>
        <v>CS6E-RK-HL-16-154-R-D</v>
      </c>
      <c r="D2250" s="177" t="s">
        <v>4592</v>
      </c>
      <c r="E2250" s="177" t="str">
        <f>VLOOKUP(H2250,通道基本信息!B:K,6,0)</f>
        <v>R</v>
      </c>
      <c r="F2250" s="177" t="str">
        <f>VLOOKUP(H2250,通道基本信息!B:K,5,0)</f>
        <v>K-HL</v>
      </c>
      <c r="G2250" s="177" t="str">
        <f>VLOOKUP(H2250,通道基本信息!B:K,8,0)</f>
        <v>R</v>
      </c>
      <c r="H2250" s="177" t="s">
        <v>4286</v>
      </c>
      <c r="I2250" s="177">
        <v>154</v>
      </c>
      <c r="J2250" s="177">
        <v>1.25</v>
      </c>
      <c r="K2250" s="177">
        <v>28061.25</v>
      </c>
      <c r="L2250" s="177">
        <v>28062.5</v>
      </c>
      <c r="M2250" s="177"/>
      <c r="N2250" s="177" t="s">
        <v>4593</v>
      </c>
      <c r="O2250" s="2" t="str">
        <f>VLOOKUP(H2250,通道基本信息!B:L,3,FALSE)</f>
        <v>CS6E</v>
      </c>
    </row>
    <row r="2251" s="2" customFormat="1" ht="15" hidden="1" spans="1:15">
      <c r="A2251" s="177">
        <v>2248</v>
      </c>
      <c r="B2251" s="177" t="str">
        <f t="shared" si="70"/>
        <v>CS6E-R037-224-155</v>
      </c>
      <c r="C2251" s="177" t="str">
        <f t="shared" si="71"/>
        <v>CS6E-RK-HL-16-155-R-D</v>
      </c>
      <c r="D2251" s="177" t="s">
        <v>4594</v>
      </c>
      <c r="E2251" s="177" t="str">
        <f>VLOOKUP(H2251,通道基本信息!B:K,6,0)</f>
        <v>R</v>
      </c>
      <c r="F2251" s="177" t="str">
        <f>VLOOKUP(H2251,通道基本信息!B:K,5,0)</f>
        <v>K-HL</v>
      </c>
      <c r="G2251" s="177" t="str">
        <f>VLOOKUP(H2251,通道基本信息!B:K,8,0)</f>
        <v>R</v>
      </c>
      <c r="H2251" s="177" t="s">
        <v>4286</v>
      </c>
      <c r="I2251" s="177">
        <v>155</v>
      </c>
      <c r="J2251" s="177">
        <v>1.25</v>
      </c>
      <c r="K2251" s="177">
        <v>28062.5</v>
      </c>
      <c r="L2251" s="177">
        <v>28063.75</v>
      </c>
      <c r="M2251" s="177"/>
      <c r="N2251" s="177" t="s">
        <v>4595</v>
      </c>
      <c r="O2251" s="2" t="str">
        <f>VLOOKUP(H2251,通道基本信息!B:L,3,FALSE)</f>
        <v>CS6E</v>
      </c>
    </row>
    <row r="2252" s="2" customFormat="1" ht="15" hidden="1" spans="1:15">
      <c r="A2252" s="177">
        <v>2249</v>
      </c>
      <c r="B2252" s="177" t="str">
        <f t="shared" si="70"/>
        <v>CS6E-R037-224-156</v>
      </c>
      <c r="C2252" s="177" t="str">
        <f t="shared" si="71"/>
        <v>CS6E-RK-HL-16-156-R-D</v>
      </c>
      <c r="D2252" s="177" t="s">
        <v>4596</v>
      </c>
      <c r="E2252" s="177" t="str">
        <f>VLOOKUP(H2252,通道基本信息!B:K,6,0)</f>
        <v>R</v>
      </c>
      <c r="F2252" s="177" t="str">
        <f>VLOOKUP(H2252,通道基本信息!B:K,5,0)</f>
        <v>K-HL</v>
      </c>
      <c r="G2252" s="177" t="str">
        <f>VLOOKUP(H2252,通道基本信息!B:K,8,0)</f>
        <v>R</v>
      </c>
      <c r="H2252" s="177" t="s">
        <v>4286</v>
      </c>
      <c r="I2252" s="177">
        <v>156</v>
      </c>
      <c r="J2252" s="177">
        <v>1.25</v>
      </c>
      <c r="K2252" s="177">
        <v>28063.75</v>
      </c>
      <c r="L2252" s="177">
        <v>28065</v>
      </c>
      <c r="M2252" s="177"/>
      <c r="N2252" s="177" t="s">
        <v>4597</v>
      </c>
      <c r="O2252" s="2" t="str">
        <f>VLOOKUP(H2252,通道基本信息!B:L,3,FALSE)</f>
        <v>CS6E</v>
      </c>
    </row>
    <row r="2253" s="2" customFormat="1" ht="15" hidden="1" spans="1:15">
      <c r="A2253" s="177">
        <v>2250</v>
      </c>
      <c r="B2253" s="177" t="str">
        <f t="shared" si="70"/>
        <v>CS6E-R037-224-157</v>
      </c>
      <c r="C2253" s="177" t="str">
        <f t="shared" si="71"/>
        <v>CS6E-RK-HL-23-157-R-D</v>
      </c>
      <c r="D2253" s="177" t="s">
        <v>4598</v>
      </c>
      <c r="E2253" s="177" t="str">
        <f>VLOOKUP(H2253,通道基本信息!B:K,6,0)</f>
        <v>R</v>
      </c>
      <c r="F2253" s="177" t="str">
        <f>VLOOKUP(H2253,通道基本信息!B:K,5,0)</f>
        <v>K-HL</v>
      </c>
      <c r="G2253" s="177" t="str">
        <f>VLOOKUP(H2253,通道基本信息!B:K,8,0)</f>
        <v>R</v>
      </c>
      <c r="H2253" s="177" t="s">
        <v>4286</v>
      </c>
      <c r="I2253" s="177">
        <v>157</v>
      </c>
      <c r="J2253" s="177">
        <v>1.25</v>
      </c>
      <c r="K2253" s="177">
        <v>27815</v>
      </c>
      <c r="L2253" s="177">
        <v>27816.25</v>
      </c>
      <c r="M2253" s="177"/>
      <c r="N2253" s="177" t="s">
        <v>4599</v>
      </c>
      <c r="O2253" s="2" t="str">
        <f>VLOOKUP(H2253,通道基本信息!B:L,3,FALSE)</f>
        <v>CS6E</v>
      </c>
    </row>
    <row r="2254" s="2" customFormat="1" ht="15" hidden="1" spans="1:15">
      <c r="A2254" s="177">
        <v>2251</v>
      </c>
      <c r="B2254" s="177" t="str">
        <f t="shared" si="70"/>
        <v>CS6E-R037-224-158</v>
      </c>
      <c r="C2254" s="177" t="str">
        <f t="shared" si="71"/>
        <v>CS6E-RK-HL-23-158-R-D</v>
      </c>
      <c r="D2254" s="177" t="s">
        <v>4600</v>
      </c>
      <c r="E2254" s="177" t="str">
        <f>VLOOKUP(H2254,通道基本信息!B:K,6,0)</f>
        <v>R</v>
      </c>
      <c r="F2254" s="177" t="str">
        <f>VLOOKUP(H2254,通道基本信息!B:K,5,0)</f>
        <v>K-HL</v>
      </c>
      <c r="G2254" s="177" t="str">
        <f>VLOOKUP(H2254,通道基本信息!B:K,8,0)</f>
        <v>R</v>
      </c>
      <c r="H2254" s="177" t="s">
        <v>4286</v>
      </c>
      <c r="I2254" s="177">
        <v>158</v>
      </c>
      <c r="J2254" s="177">
        <v>1.25</v>
      </c>
      <c r="K2254" s="177">
        <v>27816.25</v>
      </c>
      <c r="L2254" s="177">
        <v>27817.5</v>
      </c>
      <c r="M2254" s="177"/>
      <c r="N2254" s="177" t="s">
        <v>4601</v>
      </c>
      <c r="O2254" s="2" t="str">
        <f>VLOOKUP(H2254,通道基本信息!B:L,3,FALSE)</f>
        <v>CS6E</v>
      </c>
    </row>
    <row r="2255" s="2" customFormat="1" ht="15" hidden="1" spans="1:15">
      <c r="A2255" s="177">
        <v>2252</v>
      </c>
      <c r="B2255" s="177" t="str">
        <f t="shared" si="70"/>
        <v>CS6E-R037-224-159</v>
      </c>
      <c r="C2255" s="177" t="str">
        <f t="shared" si="71"/>
        <v>CS6E-RK-HL-23-159-R-D</v>
      </c>
      <c r="D2255" s="177" t="s">
        <v>4602</v>
      </c>
      <c r="E2255" s="177" t="str">
        <f>VLOOKUP(H2255,通道基本信息!B:K,6,0)</f>
        <v>R</v>
      </c>
      <c r="F2255" s="177" t="str">
        <f>VLOOKUP(H2255,通道基本信息!B:K,5,0)</f>
        <v>K-HL</v>
      </c>
      <c r="G2255" s="177" t="str">
        <f>VLOOKUP(H2255,通道基本信息!B:K,8,0)</f>
        <v>R</v>
      </c>
      <c r="H2255" s="177" t="s">
        <v>4286</v>
      </c>
      <c r="I2255" s="177">
        <v>159</v>
      </c>
      <c r="J2255" s="177">
        <v>1.25</v>
      </c>
      <c r="K2255" s="177">
        <v>27817.5</v>
      </c>
      <c r="L2255" s="177">
        <v>27818.75</v>
      </c>
      <c r="M2255" s="177"/>
      <c r="N2255" s="177" t="s">
        <v>4603</v>
      </c>
      <c r="O2255" s="2" t="str">
        <f>VLOOKUP(H2255,通道基本信息!B:L,3,FALSE)</f>
        <v>CS6E</v>
      </c>
    </row>
    <row r="2256" s="2" customFormat="1" ht="15" hidden="1" spans="1:15">
      <c r="A2256" s="177">
        <v>2253</v>
      </c>
      <c r="B2256" s="177" t="str">
        <f t="shared" si="70"/>
        <v>CS6E-R037-224-160</v>
      </c>
      <c r="C2256" s="177" t="str">
        <f t="shared" si="71"/>
        <v>CS6E-RK-HL-23-160-R-D</v>
      </c>
      <c r="D2256" s="177" t="s">
        <v>4604</v>
      </c>
      <c r="E2256" s="177" t="str">
        <f>VLOOKUP(H2256,通道基本信息!B:K,6,0)</f>
        <v>R</v>
      </c>
      <c r="F2256" s="177" t="str">
        <f>VLOOKUP(H2256,通道基本信息!B:K,5,0)</f>
        <v>K-HL</v>
      </c>
      <c r="G2256" s="177" t="str">
        <f>VLOOKUP(H2256,通道基本信息!B:K,8,0)</f>
        <v>R</v>
      </c>
      <c r="H2256" s="177" t="s">
        <v>4286</v>
      </c>
      <c r="I2256" s="177">
        <v>160</v>
      </c>
      <c r="J2256" s="177">
        <v>1.25</v>
      </c>
      <c r="K2256" s="177">
        <v>27818.75</v>
      </c>
      <c r="L2256" s="177">
        <v>27820</v>
      </c>
      <c r="M2256" s="177"/>
      <c r="N2256" s="177" t="s">
        <v>4605</v>
      </c>
      <c r="O2256" s="2" t="str">
        <f>VLOOKUP(H2256,通道基本信息!B:L,3,FALSE)</f>
        <v>CS6E</v>
      </c>
    </row>
    <row r="2257" s="2" customFormat="1" ht="15" hidden="1" spans="1:15">
      <c r="A2257" s="177">
        <v>2254</v>
      </c>
      <c r="B2257" s="177" t="str">
        <f t="shared" si="70"/>
        <v>CS6E-R037-224-161</v>
      </c>
      <c r="C2257" s="177" t="str">
        <f t="shared" si="71"/>
        <v>CS6E-RK-HL-23-161-R-D</v>
      </c>
      <c r="D2257" s="177" t="s">
        <v>4606</v>
      </c>
      <c r="E2257" s="177" t="str">
        <f>VLOOKUP(H2257,通道基本信息!B:K,6,0)</f>
        <v>R</v>
      </c>
      <c r="F2257" s="177" t="str">
        <f>VLOOKUP(H2257,通道基本信息!B:K,5,0)</f>
        <v>K-HL</v>
      </c>
      <c r="G2257" s="177" t="str">
        <f>VLOOKUP(H2257,通道基本信息!B:K,8,0)</f>
        <v>R</v>
      </c>
      <c r="H2257" s="177" t="s">
        <v>4286</v>
      </c>
      <c r="I2257" s="177">
        <v>161</v>
      </c>
      <c r="J2257" s="177">
        <v>1.25</v>
      </c>
      <c r="K2257" s="177">
        <v>27820</v>
      </c>
      <c r="L2257" s="177">
        <v>27821.25</v>
      </c>
      <c r="M2257" s="177"/>
      <c r="N2257" s="177" t="s">
        <v>4607</v>
      </c>
      <c r="O2257" s="2" t="str">
        <f>VLOOKUP(H2257,通道基本信息!B:L,3,FALSE)</f>
        <v>CS6E</v>
      </c>
    </row>
    <row r="2258" s="2" customFormat="1" ht="15" hidden="1" spans="1:15">
      <c r="A2258" s="177">
        <v>2255</v>
      </c>
      <c r="B2258" s="177" t="str">
        <f t="shared" si="70"/>
        <v>CS6E-R037-224-162</v>
      </c>
      <c r="C2258" s="177" t="str">
        <f t="shared" si="71"/>
        <v>CS6E-RK-HL-23-162-R-D</v>
      </c>
      <c r="D2258" s="177" t="s">
        <v>4608</v>
      </c>
      <c r="E2258" s="177" t="str">
        <f>VLOOKUP(H2258,通道基本信息!B:K,6,0)</f>
        <v>R</v>
      </c>
      <c r="F2258" s="177" t="str">
        <f>VLOOKUP(H2258,通道基本信息!B:K,5,0)</f>
        <v>K-HL</v>
      </c>
      <c r="G2258" s="177" t="str">
        <f>VLOOKUP(H2258,通道基本信息!B:K,8,0)</f>
        <v>R</v>
      </c>
      <c r="H2258" s="177" t="s">
        <v>4286</v>
      </c>
      <c r="I2258" s="177">
        <v>162</v>
      </c>
      <c r="J2258" s="177">
        <v>1.25</v>
      </c>
      <c r="K2258" s="177">
        <v>27821.25</v>
      </c>
      <c r="L2258" s="177">
        <v>27822.5</v>
      </c>
      <c r="M2258" s="177"/>
      <c r="N2258" s="177" t="s">
        <v>4609</v>
      </c>
      <c r="O2258" s="2" t="str">
        <f>VLOOKUP(H2258,通道基本信息!B:L,3,FALSE)</f>
        <v>CS6E</v>
      </c>
    </row>
    <row r="2259" s="2" customFormat="1" ht="15" hidden="1" spans="1:15">
      <c r="A2259" s="177">
        <v>2256</v>
      </c>
      <c r="B2259" s="177" t="str">
        <f t="shared" si="70"/>
        <v>CS6E-R037-224-163</v>
      </c>
      <c r="C2259" s="177" t="str">
        <f t="shared" si="71"/>
        <v>CS6E-RK-HL-23-163-R-D</v>
      </c>
      <c r="D2259" s="177" t="s">
        <v>4610</v>
      </c>
      <c r="E2259" s="177" t="str">
        <f>VLOOKUP(H2259,通道基本信息!B:K,6,0)</f>
        <v>R</v>
      </c>
      <c r="F2259" s="177" t="str">
        <f>VLOOKUP(H2259,通道基本信息!B:K,5,0)</f>
        <v>K-HL</v>
      </c>
      <c r="G2259" s="177" t="str">
        <f>VLOOKUP(H2259,通道基本信息!B:K,8,0)</f>
        <v>R</v>
      </c>
      <c r="H2259" s="177" t="s">
        <v>4286</v>
      </c>
      <c r="I2259" s="177">
        <v>163</v>
      </c>
      <c r="J2259" s="177">
        <v>1.25</v>
      </c>
      <c r="K2259" s="177">
        <v>27822.5</v>
      </c>
      <c r="L2259" s="177">
        <v>27823.75</v>
      </c>
      <c r="M2259" s="177"/>
      <c r="N2259" s="177" t="s">
        <v>4611</v>
      </c>
      <c r="O2259" s="2" t="str">
        <f>VLOOKUP(H2259,通道基本信息!B:L,3,FALSE)</f>
        <v>CS6E</v>
      </c>
    </row>
    <row r="2260" s="2" customFormat="1" ht="15" hidden="1" spans="1:15">
      <c r="A2260" s="177">
        <v>2257</v>
      </c>
      <c r="B2260" s="177" t="str">
        <f t="shared" si="70"/>
        <v>CS6E-R037-224-164</v>
      </c>
      <c r="C2260" s="177" t="str">
        <f t="shared" si="71"/>
        <v>CS6E-RK-HL-23-164-R-D</v>
      </c>
      <c r="D2260" s="177" t="s">
        <v>4612</v>
      </c>
      <c r="E2260" s="177" t="str">
        <f>VLOOKUP(H2260,通道基本信息!B:K,6,0)</f>
        <v>R</v>
      </c>
      <c r="F2260" s="177" t="str">
        <f>VLOOKUP(H2260,通道基本信息!B:K,5,0)</f>
        <v>K-HL</v>
      </c>
      <c r="G2260" s="177" t="str">
        <f>VLOOKUP(H2260,通道基本信息!B:K,8,0)</f>
        <v>R</v>
      </c>
      <c r="H2260" s="177" t="s">
        <v>4286</v>
      </c>
      <c r="I2260" s="177">
        <v>164</v>
      </c>
      <c r="J2260" s="177">
        <v>1.25</v>
      </c>
      <c r="K2260" s="177">
        <v>27823.75</v>
      </c>
      <c r="L2260" s="177">
        <v>27825</v>
      </c>
      <c r="M2260" s="177"/>
      <c r="N2260" s="177" t="s">
        <v>4613</v>
      </c>
      <c r="O2260" s="2" t="str">
        <f>VLOOKUP(H2260,通道基本信息!B:L,3,FALSE)</f>
        <v>CS6E</v>
      </c>
    </row>
    <row r="2261" s="2" customFormat="1" ht="15" hidden="1" spans="1:15">
      <c r="A2261" s="177">
        <v>2258</v>
      </c>
      <c r="B2261" s="177" t="str">
        <f t="shared" si="70"/>
        <v>CS6E-R037-224-165</v>
      </c>
      <c r="C2261" s="177" t="str">
        <f t="shared" si="71"/>
        <v>CS6E-RK-HL-23-165-R-D</v>
      </c>
      <c r="D2261" s="177" t="s">
        <v>4614</v>
      </c>
      <c r="E2261" s="177" t="str">
        <f>VLOOKUP(H2261,通道基本信息!B:K,6,0)</f>
        <v>R</v>
      </c>
      <c r="F2261" s="177" t="str">
        <f>VLOOKUP(H2261,通道基本信息!B:K,5,0)</f>
        <v>K-HL</v>
      </c>
      <c r="G2261" s="177" t="str">
        <f>VLOOKUP(H2261,通道基本信息!B:K,8,0)</f>
        <v>R</v>
      </c>
      <c r="H2261" s="177" t="s">
        <v>4286</v>
      </c>
      <c r="I2261" s="177">
        <v>165</v>
      </c>
      <c r="J2261" s="177">
        <v>1.25</v>
      </c>
      <c r="K2261" s="177">
        <v>27825</v>
      </c>
      <c r="L2261" s="177">
        <v>27826.25</v>
      </c>
      <c r="M2261" s="177"/>
      <c r="N2261" s="177" t="s">
        <v>4615</v>
      </c>
      <c r="O2261" s="2" t="str">
        <f>VLOOKUP(H2261,通道基本信息!B:L,3,FALSE)</f>
        <v>CS6E</v>
      </c>
    </row>
    <row r="2262" s="2" customFormat="1" ht="15" hidden="1" spans="1:15">
      <c r="A2262" s="177">
        <v>2259</v>
      </c>
      <c r="B2262" s="177" t="str">
        <f t="shared" si="70"/>
        <v>CS6E-R037-224-166</v>
      </c>
      <c r="C2262" s="177" t="str">
        <f t="shared" si="71"/>
        <v>CS6E-RK-HL-23-166-R-D</v>
      </c>
      <c r="D2262" s="177" t="s">
        <v>4616</v>
      </c>
      <c r="E2262" s="177" t="str">
        <f>VLOOKUP(H2262,通道基本信息!B:K,6,0)</f>
        <v>R</v>
      </c>
      <c r="F2262" s="177" t="str">
        <f>VLOOKUP(H2262,通道基本信息!B:K,5,0)</f>
        <v>K-HL</v>
      </c>
      <c r="G2262" s="177" t="str">
        <f>VLOOKUP(H2262,通道基本信息!B:K,8,0)</f>
        <v>R</v>
      </c>
      <c r="H2262" s="177" t="s">
        <v>4286</v>
      </c>
      <c r="I2262" s="177">
        <v>166</v>
      </c>
      <c r="J2262" s="177">
        <v>1.25</v>
      </c>
      <c r="K2262" s="177">
        <v>27826.25</v>
      </c>
      <c r="L2262" s="177">
        <v>27827.5</v>
      </c>
      <c r="M2262" s="177"/>
      <c r="N2262" s="177" t="s">
        <v>4617</v>
      </c>
      <c r="O2262" s="2" t="str">
        <f>VLOOKUP(H2262,通道基本信息!B:L,3,FALSE)</f>
        <v>CS6E</v>
      </c>
    </row>
    <row r="2263" s="2" customFormat="1" ht="15" hidden="1" spans="1:15">
      <c r="A2263" s="177">
        <v>2260</v>
      </c>
      <c r="B2263" s="177" t="str">
        <f t="shared" si="70"/>
        <v>CS6E-R037-224-167</v>
      </c>
      <c r="C2263" s="177" t="str">
        <f t="shared" si="71"/>
        <v>CS6E-RK-HL-23-167-R-D</v>
      </c>
      <c r="D2263" s="177" t="s">
        <v>4618</v>
      </c>
      <c r="E2263" s="177" t="str">
        <f>VLOOKUP(H2263,通道基本信息!B:K,6,0)</f>
        <v>R</v>
      </c>
      <c r="F2263" s="177" t="str">
        <f>VLOOKUP(H2263,通道基本信息!B:K,5,0)</f>
        <v>K-HL</v>
      </c>
      <c r="G2263" s="177" t="str">
        <f>VLOOKUP(H2263,通道基本信息!B:K,8,0)</f>
        <v>R</v>
      </c>
      <c r="H2263" s="177" t="s">
        <v>4286</v>
      </c>
      <c r="I2263" s="177">
        <v>167</v>
      </c>
      <c r="J2263" s="177">
        <v>1.25</v>
      </c>
      <c r="K2263" s="177">
        <v>27827.5</v>
      </c>
      <c r="L2263" s="177">
        <v>27828.75</v>
      </c>
      <c r="M2263" s="177"/>
      <c r="N2263" s="177" t="s">
        <v>4619</v>
      </c>
      <c r="O2263" s="2" t="str">
        <f>VLOOKUP(H2263,通道基本信息!B:L,3,FALSE)</f>
        <v>CS6E</v>
      </c>
    </row>
    <row r="2264" s="2" customFormat="1" ht="15" hidden="1" spans="1:15">
      <c r="A2264" s="177">
        <v>2261</v>
      </c>
      <c r="B2264" s="177" t="str">
        <f t="shared" si="70"/>
        <v>CS6E-R037-224-168</v>
      </c>
      <c r="C2264" s="177" t="str">
        <f t="shared" si="71"/>
        <v>CS6E-RK-HL-23-168-R-D</v>
      </c>
      <c r="D2264" s="177" t="s">
        <v>4620</v>
      </c>
      <c r="E2264" s="177" t="str">
        <f>VLOOKUP(H2264,通道基本信息!B:K,6,0)</f>
        <v>R</v>
      </c>
      <c r="F2264" s="177" t="str">
        <f>VLOOKUP(H2264,通道基本信息!B:K,5,0)</f>
        <v>K-HL</v>
      </c>
      <c r="G2264" s="177" t="str">
        <f>VLOOKUP(H2264,通道基本信息!B:K,8,0)</f>
        <v>R</v>
      </c>
      <c r="H2264" s="177" t="s">
        <v>4286</v>
      </c>
      <c r="I2264" s="177">
        <v>168</v>
      </c>
      <c r="J2264" s="177">
        <v>1.25</v>
      </c>
      <c r="K2264" s="177">
        <v>27828.75</v>
      </c>
      <c r="L2264" s="177">
        <v>27830</v>
      </c>
      <c r="M2264" s="177"/>
      <c r="N2264" s="177" t="s">
        <v>4621</v>
      </c>
      <c r="O2264" s="2" t="str">
        <f>VLOOKUP(H2264,通道基本信息!B:L,3,FALSE)</f>
        <v>CS6E</v>
      </c>
    </row>
    <row r="2265" s="2" customFormat="1" ht="15" hidden="1" spans="1:15">
      <c r="A2265" s="177">
        <v>2262</v>
      </c>
      <c r="B2265" s="177" t="str">
        <f t="shared" si="70"/>
        <v>CS6E-R037-224-169</v>
      </c>
      <c r="C2265" s="177" t="str">
        <f t="shared" si="71"/>
        <v>CS6E-RK-HL-23-169-R-D</v>
      </c>
      <c r="D2265" s="177" t="s">
        <v>4622</v>
      </c>
      <c r="E2265" s="177" t="str">
        <f>VLOOKUP(H2265,通道基本信息!B:K,6,0)</f>
        <v>R</v>
      </c>
      <c r="F2265" s="177" t="str">
        <f>VLOOKUP(H2265,通道基本信息!B:K,5,0)</f>
        <v>K-HL</v>
      </c>
      <c r="G2265" s="177" t="str">
        <f>VLOOKUP(H2265,通道基本信息!B:K,8,0)</f>
        <v>R</v>
      </c>
      <c r="H2265" s="177" t="s">
        <v>4286</v>
      </c>
      <c r="I2265" s="177">
        <v>169</v>
      </c>
      <c r="J2265" s="177">
        <v>1.25</v>
      </c>
      <c r="K2265" s="177">
        <v>27830</v>
      </c>
      <c r="L2265" s="177">
        <v>27831.25</v>
      </c>
      <c r="M2265" s="177"/>
      <c r="N2265" s="177" t="s">
        <v>4623</v>
      </c>
      <c r="O2265" s="2" t="str">
        <f>VLOOKUP(H2265,通道基本信息!B:L,3,FALSE)</f>
        <v>CS6E</v>
      </c>
    </row>
    <row r="2266" s="2" customFormat="1" ht="15" hidden="1" spans="1:15">
      <c r="A2266" s="177">
        <v>2263</v>
      </c>
      <c r="B2266" s="177" t="str">
        <f t="shared" si="70"/>
        <v>CS6E-R037-224-170</v>
      </c>
      <c r="C2266" s="177" t="str">
        <f t="shared" si="71"/>
        <v>CS6E-RK-HL-23-170-R-D</v>
      </c>
      <c r="D2266" s="177" t="s">
        <v>4624</v>
      </c>
      <c r="E2266" s="177" t="str">
        <f>VLOOKUP(H2266,通道基本信息!B:K,6,0)</f>
        <v>R</v>
      </c>
      <c r="F2266" s="177" t="str">
        <f>VLOOKUP(H2266,通道基本信息!B:K,5,0)</f>
        <v>K-HL</v>
      </c>
      <c r="G2266" s="177" t="str">
        <f>VLOOKUP(H2266,通道基本信息!B:K,8,0)</f>
        <v>R</v>
      </c>
      <c r="H2266" s="177" t="s">
        <v>4286</v>
      </c>
      <c r="I2266" s="177">
        <v>170</v>
      </c>
      <c r="J2266" s="177">
        <v>1.25</v>
      </c>
      <c r="K2266" s="177">
        <v>27831.25</v>
      </c>
      <c r="L2266" s="177">
        <v>27832.5</v>
      </c>
      <c r="M2266" s="177"/>
      <c r="N2266" s="177" t="s">
        <v>4625</v>
      </c>
      <c r="O2266" s="2" t="str">
        <f>VLOOKUP(H2266,通道基本信息!B:L,3,FALSE)</f>
        <v>CS6E</v>
      </c>
    </row>
    <row r="2267" s="2" customFormat="1" ht="15" hidden="1" spans="1:15">
      <c r="A2267" s="177">
        <v>2264</v>
      </c>
      <c r="B2267" s="177" t="str">
        <f t="shared" si="70"/>
        <v>CS6E-R037-224-171</v>
      </c>
      <c r="C2267" s="177" t="str">
        <f t="shared" si="71"/>
        <v>CS6E-RK-HL-23-171-R-D</v>
      </c>
      <c r="D2267" s="177" t="s">
        <v>4626</v>
      </c>
      <c r="E2267" s="177" t="str">
        <f>VLOOKUP(H2267,通道基本信息!B:K,6,0)</f>
        <v>R</v>
      </c>
      <c r="F2267" s="177" t="str">
        <f>VLOOKUP(H2267,通道基本信息!B:K,5,0)</f>
        <v>K-HL</v>
      </c>
      <c r="G2267" s="177" t="str">
        <f>VLOOKUP(H2267,通道基本信息!B:K,8,0)</f>
        <v>R</v>
      </c>
      <c r="H2267" s="177" t="s">
        <v>4286</v>
      </c>
      <c r="I2267" s="177">
        <v>171</v>
      </c>
      <c r="J2267" s="177">
        <v>1.25</v>
      </c>
      <c r="K2267" s="177">
        <v>27832.5</v>
      </c>
      <c r="L2267" s="177">
        <v>27833.75</v>
      </c>
      <c r="M2267" s="177"/>
      <c r="N2267" s="177" t="s">
        <v>4627</v>
      </c>
      <c r="O2267" s="2" t="str">
        <f>VLOOKUP(H2267,通道基本信息!B:L,3,FALSE)</f>
        <v>CS6E</v>
      </c>
    </row>
    <row r="2268" s="2" customFormat="1" ht="15" hidden="1" spans="1:15">
      <c r="A2268" s="177">
        <v>2265</v>
      </c>
      <c r="B2268" s="177" t="str">
        <f t="shared" si="70"/>
        <v>CS6E-R037-224-172</v>
      </c>
      <c r="C2268" s="177" t="str">
        <f t="shared" si="71"/>
        <v>CS6E-RK-HL-23-172-R-D</v>
      </c>
      <c r="D2268" s="177" t="s">
        <v>4628</v>
      </c>
      <c r="E2268" s="177" t="str">
        <f>VLOOKUP(H2268,通道基本信息!B:K,6,0)</f>
        <v>R</v>
      </c>
      <c r="F2268" s="177" t="str">
        <f>VLOOKUP(H2268,通道基本信息!B:K,5,0)</f>
        <v>K-HL</v>
      </c>
      <c r="G2268" s="177" t="str">
        <f>VLOOKUP(H2268,通道基本信息!B:K,8,0)</f>
        <v>R</v>
      </c>
      <c r="H2268" s="177" t="s">
        <v>4286</v>
      </c>
      <c r="I2268" s="177">
        <v>172</v>
      </c>
      <c r="J2268" s="177">
        <v>1.25</v>
      </c>
      <c r="K2268" s="177">
        <v>27833.75</v>
      </c>
      <c r="L2268" s="177">
        <v>27835</v>
      </c>
      <c r="M2268" s="177"/>
      <c r="N2268" s="177" t="s">
        <v>4629</v>
      </c>
      <c r="O2268" s="2" t="str">
        <f>VLOOKUP(H2268,通道基本信息!B:L,3,FALSE)</f>
        <v>CS6E</v>
      </c>
    </row>
    <row r="2269" s="2" customFormat="1" ht="15" hidden="1" spans="1:15">
      <c r="A2269" s="177">
        <v>2266</v>
      </c>
      <c r="B2269" s="177" t="str">
        <f t="shared" si="70"/>
        <v>CS6E-R037-224-173</v>
      </c>
      <c r="C2269" s="177" t="str">
        <f t="shared" si="71"/>
        <v>CS6E-RK-HL-23-173-R-D</v>
      </c>
      <c r="D2269" s="177" t="s">
        <v>4630</v>
      </c>
      <c r="E2269" s="177" t="str">
        <f>VLOOKUP(H2269,通道基本信息!B:K,6,0)</f>
        <v>R</v>
      </c>
      <c r="F2269" s="177" t="str">
        <f>VLOOKUP(H2269,通道基本信息!B:K,5,0)</f>
        <v>K-HL</v>
      </c>
      <c r="G2269" s="177" t="str">
        <f>VLOOKUP(H2269,通道基本信息!B:K,8,0)</f>
        <v>R</v>
      </c>
      <c r="H2269" s="177" t="s">
        <v>4286</v>
      </c>
      <c r="I2269" s="177">
        <v>173</v>
      </c>
      <c r="J2269" s="177">
        <v>1.25</v>
      </c>
      <c r="K2269" s="177">
        <v>27835</v>
      </c>
      <c r="L2269" s="177">
        <v>27836.25</v>
      </c>
      <c r="M2269" s="177"/>
      <c r="N2269" s="177" t="s">
        <v>4631</v>
      </c>
      <c r="O2269" s="2" t="str">
        <f>VLOOKUP(H2269,通道基本信息!B:L,3,FALSE)</f>
        <v>CS6E</v>
      </c>
    </row>
    <row r="2270" s="2" customFormat="1" ht="15" hidden="1" spans="1:15">
      <c r="A2270" s="177">
        <v>2267</v>
      </c>
      <c r="B2270" s="177" t="str">
        <f t="shared" si="70"/>
        <v>CS6E-R037-224-174</v>
      </c>
      <c r="C2270" s="177" t="str">
        <f t="shared" si="71"/>
        <v>CS6E-RK-HL-23-174-R-D</v>
      </c>
      <c r="D2270" s="177" t="s">
        <v>4632</v>
      </c>
      <c r="E2270" s="177" t="str">
        <f>VLOOKUP(H2270,通道基本信息!B:K,6,0)</f>
        <v>R</v>
      </c>
      <c r="F2270" s="177" t="str">
        <f>VLOOKUP(H2270,通道基本信息!B:K,5,0)</f>
        <v>K-HL</v>
      </c>
      <c r="G2270" s="177" t="str">
        <f>VLOOKUP(H2270,通道基本信息!B:K,8,0)</f>
        <v>R</v>
      </c>
      <c r="H2270" s="177" t="s">
        <v>4286</v>
      </c>
      <c r="I2270" s="177">
        <v>174</v>
      </c>
      <c r="J2270" s="177">
        <v>1.25</v>
      </c>
      <c r="K2270" s="177">
        <v>27836.25</v>
      </c>
      <c r="L2270" s="177">
        <v>27837.5</v>
      </c>
      <c r="M2270" s="177"/>
      <c r="N2270" s="177" t="s">
        <v>4633</v>
      </c>
      <c r="O2270" s="2" t="str">
        <f>VLOOKUP(H2270,通道基本信息!B:L,3,FALSE)</f>
        <v>CS6E</v>
      </c>
    </row>
    <row r="2271" s="2" customFormat="1" ht="15" hidden="1" spans="1:15">
      <c r="A2271" s="177">
        <v>2268</v>
      </c>
      <c r="B2271" s="177" t="str">
        <f t="shared" si="70"/>
        <v>CS6E-R037-224-175</v>
      </c>
      <c r="C2271" s="177" t="str">
        <f t="shared" si="71"/>
        <v>CS6E-RK-HL-23-175-R-D</v>
      </c>
      <c r="D2271" s="177" t="s">
        <v>4634</v>
      </c>
      <c r="E2271" s="177" t="str">
        <f>VLOOKUP(H2271,通道基本信息!B:K,6,0)</f>
        <v>R</v>
      </c>
      <c r="F2271" s="177" t="str">
        <f>VLOOKUP(H2271,通道基本信息!B:K,5,0)</f>
        <v>K-HL</v>
      </c>
      <c r="G2271" s="177" t="str">
        <f>VLOOKUP(H2271,通道基本信息!B:K,8,0)</f>
        <v>R</v>
      </c>
      <c r="H2271" s="177" t="s">
        <v>4286</v>
      </c>
      <c r="I2271" s="177">
        <v>175</v>
      </c>
      <c r="J2271" s="177">
        <v>1.25</v>
      </c>
      <c r="K2271" s="177">
        <v>27837.5</v>
      </c>
      <c r="L2271" s="177">
        <v>27838.75</v>
      </c>
      <c r="M2271" s="177"/>
      <c r="N2271" s="177" t="s">
        <v>4635</v>
      </c>
      <c r="O2271" s="2" t="str">
        <f>VLOOKUP(H2271,通道基本信息!B:L,3,FALSE)</f>
        <v>CS6E</v>
      </c>
    </row>
    <row r="2272" s="2" customFormat="1" ht="15" hidden="1" spans="1:15">
      <c r="A2272" s="177">
        <v>2269</v>
      </c>
      <c r="B2272" s="177" t="str">
        <f t="shared" si="70"/>
        <v>CS6E-R037-224-176</v>
      </c>
      <c r="C2272" s="177" t="str">
        <f t="shared" si="71"/>
        <v>CS6E-RK-HL-23-176-R-D</v>
      </c>
      <c r="D2272" s="177" t="s">
        <v>4636</v>
      </c>
      <c r="E2272" s="177" t="str">
        <f>VLOOKUP(H2272,通道基本信息!B:K,6,0)</f>
        <v>R</v>
      </c>
      <c r="F2272" s="177" t="str">
        <f>VLOOKUP(H2272,通道基本信息!B:K,5,0)</f>
        <v>K-HL</v>
      </c>
      <c r="G2272" s="177" t="str">
        <f>VLOOKUP(H2272,通道基本信息!B:K,8,0)</f>
        <v>R</v>
      </c>
      <c r="H2272" s="177" t="s">
        <v>4286</v>
      </c>
      <c r="I2272" s="177">
        <v>176</v>
      </c>
      <c r="J2272" s="177">
        <v>1.25</v>
      </c>
      <c r="K2272" s="177">
        <v>27838.75</v>
      </c>
      <c r="L2272" s="177">
        <v>27840</v>
      </c>
      <c r="M2272" s="177"/>
      <c r="N2272" s="177" t="s">
        <v>4637</v>
      </c>
      <c r="O2272" s="2" t="str">
        <f>VLOOKUP(H2272,通道基本信息!B:L,3,FALSE)</f>
        <v>CS6E</v>
      </c>
    </row>
    <row r="2273" s="2" customFormat="1" ht="15" hidden="1" spans="1:15">
      <c r="A2273" s="177">
        <v>2270</v>
      </c>
      <c r="B2273" s="177" t="str">
        <f t="shared" si="70"/>
        <v>CS6E-R037-224-177</v>
      </c>
      <c r="C2273" s="177" t="str">
        <f t="shared" si="71"/>
        <v>CS6E-RK-HL-23-177-R-D</v>
      </c>
      <c r="D2273" s="177" t="s">
        <v>4638</v>
      </c>
      <c r="E2273" s="177" t="str">
        <f>VLOOKUP(H2273,通道基本信息!B:K,6,0)</f>
        <v>R</v>
      </c>
      <c r="F2273" s="177" t="str">
        <f>VLOOKUP(H2273,通道基本信息!B:K,5,0)</f>
        <v>K-HL</v>
      </c>
      <c r="G2273" s="177" t="str">
        <f>VLOOKUP(H2273,通道基本信息!B:K,8,0)</f>
        <v>R</v>
      </c>
      <c r="H2273" s="177" t="s">
        <v>4286</v>
      </c>
      <c r="I2273" s="177">
        <v>177</v>
      </c>
      <c r="J2273" s="177">
        <v>1.25</v>
      </c>
      <c r="K2273" s="177">
        <v>27840</v>
      </c>
      <c r="L2273" s="177">
        <v>27841.25</v>
      </c>
      <c r="M2273" s="177"/>
      <c r="N2273" s="177" t="s">
        <v>4639</v>
      </c>
      <c r="O2273" s="2" t="str">
        <f>VLOOKUP(H2273,通道基本信息!B:L,3,FALSE)</f>
        <v>CS6E</v>
      </c>
    </row>
    <row r="2274" s="2" customFormat="1" ht="15" hidden="1" spans="1:15">
      <c r="A2274" s="177">
        <v>2271</v>
      </c>
      <c r="B2274" s="177" t="str">
        <f t="shared" si="70"/>
        <v>CS6E-R037-224-178</v>
      </c>
      <c r="C2274" s="177" t="str">
        <f t="shared" si="71"/>
        <v>CS6E-RK-HL-23-178-R-D</v>
      </c>
      <c r="D2274" s="177" t="s">
        <v>4640</v>
      </c>
      <c r="E2274" s="177" t="str">
        <f>VLOOKUP(H2274,通道基本信息!B:K,6,0)</f>
        <v>R</v>
      </c>
      <c r="F2274" s="177" t="str">
        <f>VLOOKUP(H2274,通道基本信息!B:K,5,0)</f>
        <v>K-HL</v>
      </c>
      <c r="G2274" s="177" t="str">
        <f>VLOOKUP(H2274,通道基本信息!B:K,8,0)</f>
        <v>R</v>
      </c>
      <c r="H2274" s="177" t="s">
        <v>4286</v>
      </c>
      <c r="I2274" s="177">
        <v>178</v>
      </c>
      <c r="J2274" s="177">
        <v>1.25</v>
      </c>
      <c r="K2274" s="177">
        <v>27841.25</v>
      </c>
      <c r="L2274" s="177">
        <v>27842.5</v>
      </c>
      <c r="M2274" s="177"/>
      <c r="N2274" s="177" t="s">
        <v>4641</v>
      </c>
      <c r="O2274" s="2" t="str">
        <f>VLOOKUP(H2274,通道基本信息!B:L,3,FALSE)</f>
        <v>CS6E</v>
      </c>
    </row>
    <row r="2275" s="2" customFormat="1" ht="15" hidden="1" spans="1:15">
      <c r="A2275" s="177">
        <v>2272</v>
      </c>
      <c r="B2275" s="177" t="str">
        <f t="shared" si="70"/>
        <v>CS6E-R037-224-179</v>
      </c>
      <c r="C2275" s="177" t="str">
        <f t="shared" si="71"/>
        <v>CS6E-RK-HL-23-179-R-D</v>
      </c>
      <c r="D2275" s="177" t="s">
        <v>4642</v>
      </c>
      <c r="E2275" s="177" t="str">
        <f>VLOOKUP(H2275,通道基本信息!B:K,6,0)</f>
        <v>R</v>
      </c>
      <c r="F2275" s="177" t="str">
        <f>VLOOKUP(H2275,通道基本信息!B:K,5,0)</f>
        <v>K-HL</v>
      </c>
      <c r="G2275" s="177" t="str">
        <f>VLOOKUP(H2275,通道基本信息!B:K,8,0)</f>
        <v>R</v>
      </c>
      <c r="H2275" s="177" t="s">
        <v>4286</v>
      </c>
      <c r="I2275" s="177">
        <v>179</v>
      </c>
      <c r="J2275" s="177">
        <v>1.25</v>
      </c>
      <c r="K2275" s="177">
        <v>27842.5</v>
      </c>
      <c r="L2275" s="177">
        <v>27843.75</v>
      </c>
      <c r="M2275" s="177"/>
      <c r="N2275" s="177" t="s">
        <v>4643</v>
      </c>
      <c r="O2275" s="2" t="str">
        <f>VLOOKUP(H2275,通道基本信息!B:L,3,FALSE)</f>
        <v>CS6E</v>
      </c>
    </row>
    <row r="2276" s="2" customFormat="1" ht="15" hidden="1" spans="1:15">
      <c r="A2276" s="177">
        <v>2273</v>
      </c>
      <c r="B2276" s="177" t="str">
        <f t="shared" si="70"/>
        <v>CS6E-R037-224-180</v>
      </c>
      <c r="C2276" s="177" t="str">
        <f t="shared" si="71"/>
        <v>CS6E-RK-HL-23-180-R-D</v>
      </c>
      <c r="D2276" s="177" t="s">
        <v>4644</v>
      </c>
      <c r="E2276" s="177" t="str">
        <f>VLOOKUP(H2276,通道基本信息!B:K,6,0)</f>
        <v>R</v>
      </c>
      <c r="F2276" s="177" t="str">
        <f>VLOOKUP(H2276,通道基本信息!B:K,5,0)</f>
        <v>K-HL</v>
      </c>
      <c r="G2276" s="177" t="str">
        <f>VLOOKUP(H2276,通道基本信息!B:K,8,0)</f>
        <v>R</v>
      </c>
      <c r="H2276" s="177" t="s">
        <v>4286</v>
      </c>
      <c r="I2276" s="177">
        <v>180</v>
      </c>
      <c r="J2276" s="177">
        <v>1.25</v>
      </c>
      <c r="K2276" s="177">
        <v>27843.75</v>
      </c>
      <c r="L2276" s="177">
        <v>27845</v>
      </c>
      <c r="M2276" s="177"/>
      <c r="N2276" s="177" t="s">
        <v>4645</v>
      </c>
      <c r="O2276" s="2" t="str">
        <f>VLOOKUP(H2276,通道基本信息!B:L,3,FALSE)</f>
        <v>CS6E</v>
      </c>
    </row>
    <row r="2277" s="2" customFormat="1" ht="15" hidden="1" spans="1:15">
      <c r="A2277" s="177">
        <v>2274</v>
      </c>
      <c r="B2277" s="177" t="str">
        <f t="shared" si="70"/>
        <v>CS6E-R037-224-181</v>
      </c>
      <c r="C2277" s="177" t="str">
        <f t="shared" si="71"/>
        <v>CS6E-RK-HL-23-181-R-D</v>
      </c>
      <c r="D2277" s="177" t="s">
        <v>4646</v>
      </c>
      <c r="E2277" s="177" t="str">
        <f>VLOOKUP(H2277,通道基本信息!B:K,6,0)</f>
        <v>R</v>
      </c>
      <c r="F2277" s="177" t="str">
        <f>VLOOKUP(H2277,通道基本信息!B:K,5,0)</f>
        <v>K-HL</v>
      </c>
      <c r="G2277" s="177" t="str">
        <f>VLOOKUP(H2277,通道基本信息!B:K,8,0)</f>
        <v>R</v>
      </c>
      <c r="H2277" s="177" t="s">
        <v>4286</v>
      </c>
      <c r="I2277" s="177">
        <v>181</v>
      </c>
      <c r="J2277" s="177">
        <v>1.25</v>
      </c>
      <c r="K2277" s="177">
        <v>27845</v>
      </c>
      <c r="L2277" s="177">
        <v>27846.25</v>
      </c>
      <c r="M2277" s="177"/>
      <c r="N2277" s="177" t="s">
        <v>4647</v>
      </c>
      <c r="O2277" s="2" t="str">
        <f>VLOOKUP(H2277,通道基本信息!B:L,3,FALSE)</f>
        <v>CS6E</v>
      </c>
    </row>
    <row r="2278" s="2" customFormat="1" ht="15" hidden="1" spans="1:15">
      <c r="A2278" s="177">
        <v>2275</v>
      </c>
      <c r="B2278" s="177" t="str">
        <f t="shared" si="70"/>
        <v>CS6E-R037-224-182</v>
      </c>
      <c r="C2278" s="177" t="str">
        <f t="shared" si="71"/>
        <v>CS6E-RK-HL-23-182-R-D</v>
      </c>
      <c r="D2278" s="177" t="s">
        <v>4648</v>
      </c>
      <c r="E2278" s="177" t="str">
        <f>VLOOKUP(H2278,通道基本信息!B:K,6,0)</f>
        <v>R</v>
      </c>
      <c r="F2278" s="177" t="str">
        <f>VLOOKUP(H2278,通道基本信息!B:K,5,0)</f>
        <v>K-HL</v>
      </c>
      <c r="G2278" s="177" t="str">
        <f>VLOOKUP(H2278,通道基本信息!B:K,8,0)</f>
        <v>R</v>
      </c>
      <c r="H2278" s="177" t="s">
        <v>4286</v>
      </c>
      <c r="I2278" s="177">
        <v>182</v>
      </c>
      <c r="J2278" s="177">
        <v>1.25</v>
      </c>
      <c r="K2278" s="177">
        <v>27846.25</v>
      </c>
      <c r="L2278" s="177">
        <v>27847.5</v>
      </c>
      <c r="M2278" s="177"/>
      <c r="N2278" s="177" t="s">
        <v>4649</v>
      </c>
      <c r="O2278" s="2" t="str">
        <f>VLOOKUP(H2278,通道基本信息!B:L,3,FALSE)</f>
        <v>CS6E</v>
      </c>
    </row>
    <row r="2279" s="2" customFormat="1" ht="15" hidden="1" spans="1:15">
      <c r="A2279" s="177">
        <v>2276</v>
      </c>
      <c r="B2279" s="177" t="str">
        <f t="shared" si="70"/>
        <v>CS6E-R037-224-183</v>
      </c>
      <c r="C2279" s="177" t="str">
        <f t="shared" si="71"/>
        <v>CS6E-RK-HL-23-183-R-D</v>
      </c>
      <c r="D2279" s="177" t="s">
        <v>4650</v>
      </c>
      <c r="E2279" s="177" t="str">
        <f>VLOOKUP(H2279,通道基本信息!B:K,6,0)</f>
        <v>R</v>
      </c>
      <c r="F2279" s="177" t="str">
        <f>VLOOKUP(H2279,通道基本信息!B:K,5,0)</f>
        <v>K-HL</v>
      </c>
      <c r="G2279" s="177" t="str">
        <f>VLOOKUP(H2279,通道基本信息!B:K,8,0)</f>
        <v>R</v>
      </c>
      <c r="H2279" s="177" t="s">
        <v>4286</v>
      </c>
      <c r="I2279" s="177">
        <v>183</v>
      </c>
      <c r="J2279" s="177">
        <v>1.25</v>
      </c>
      <c r="K2279" s="177">
        <v>27847.5</v>
      </c>
      <c r="L2279" s="177">
        <v>27848.75</v>
      </c>
      <c r="M2279" s="177"/>
      <c r="N2279" s="177" t="s">
        <v>4651</v>
      </c>
      <c r="O2279" s="2" t="str">
        <f>VLOOKUP(H2279,通道基本信息!B:L,3,FALSE)</f>
        <v>CS6E</v>
      </c>
    </row>
    <row r="2280" s="2" customFormat="1" ht="15" hidden="1" spans="1:15">
      <c r="A2280" s="177">
        <v>2277</v>
      </c>
      <c r="B2280" s="177" t="str">
        <f t="shared" si="70"/>
        <v>CS6E-R037-224-184</v>
      </c>
      <c r="C2280" s="177" t="str">
        <f t="shared" si="71"/>
        <v>CS6E-RK-HL-23-184-R-D</v>
      </c>
      <c r="D2280" s="177" t="s">
        <v>4652</v>
      </c>
      <c r="E2280" s="177" t="str">
        <f>VLOOKUP(H2280,通道基本信息!B:K,6,0)</f>
        <v>R</v>
      </c>
      <c r="F2280" s="177" t="str">
        <f>VLOOKUP(H2280,通道基本信息!B:K,5,0)</f>
        <v>K-HL</v>
      </c>
      <c r="G2280" s="177" t="str">
        <f>VLOOKUP(H2280,通道基本信息!B:K,8,0)</f>
        <v>R</v>
      </c>
      <c r="H2280" s="177" t="s">
        <v>4286</v>
      </c>
      <c r="I2280" s="177">
        <v>184</v>
      </c>
      <c r="J2280" s="177">
        <v>1.25</v>
      </c>
      <c r="K2280" s="177">
        <v>27848.75</v>
      </c>
      <c r="L2280" s="177">
        <v>27850</v>
      </c>
      <c r="M2280" s="177"/>
      <c r="N2280" s="177" t="s">
        <v>4653</v>
      </c>
      <c r="O2280" s="2" t="str">
        <f>VLOOKUP(H2280,通道基本信息!B:L,3,FALSE)</f>
        <v>CS6E</v>
      </c>
    </row>
    <row r="2281" s="2" customFormat="1" ht="15" hidden="1" spans="1:15">
      <c r="A2281" s="177">
        <v>2278</v>
      </c>
      <c r="B2281" s="177" t="str">
        <f t="shared" si="70"/>
        <v>CS6E-R037-224-185</v>
      </c>
      <c r="C2281" s="177" t="str">
        <f t="shared" si="71"/>
        <v>CS6E-RK-HL-24-185-R-D</v>
      </c>
      <c r="D2281" s="177" t="s">
        <v>4654</v>
      </c>
      <c r="E2281" s="177" t="str">
        <f>VLOOKUP(H2281,通道基本信息!B:K,6,0)</f>
        <v>R</v>
      </c>
      <c r="F2281" s="177" t="str">
        <f>VLOOKUP(H2281,通道基本信息!B:K,5,0)</f>
        <v>K-HL</v>
      </c>
      <c r="G2281" s="177" t="str">
        <f>VLOOKUP(H2281,通道基本信息!B:K,8,0)</f>
        <v>R</v>
      </c>
      <c r="H2281" s="177" t="s">
        <v>4286</v>
      </c>
      <c r="I2281" s="177">
        <v>185</v>
      </c>
      <c r="J2281" s="177">
        <v>1.25</v>
      </c>
      <c r="K2281" s="177">
        <v>28140</v>
      </c>
      <c r="L2281" s="177">
        <v>28141.25</v>
      </c>
      <c r="M2281" s="177"/>
      <c r="N2281" s="177" t="s">
        <v>4655</v>
      </c>
      <c r="O2281" s="2" t="str">
        <f>VLOOKUP(H2281,通道基本信息!B:L,3,FALSE)</f>
        <v>CS6E</v>
      </c>
    </row>
    <row r="2282" s="2" customFormat="1" ht="15" hidden="1" spans="1:15">
      <c r="A2282" s="177">
        <v>2279</v>
      </c>
      <c r="B2282" s="177" t="str">
        <f t="shared" si="70"/>
        <v>CS6E-R037-224-186</v>
      </c>
      <c r="C2282" s="177" t="str">
        <f t="shared" si="71"/>
        <v>CS6E-RK-HL-24-186-R-D</v>
      </c>
      <c r="D2282" s="177" t="s">
        <v>4656</v>
      </c>
      <c r="E2282" s="177" t="str">
        <f>VLOOKUP(H2282,通道基本信息!B:K,6,0)</f>
        <v>R</v>
      </c>
      <c r="F2282" s="177" t="str">
        <f>VLOOKUP(H2282,通道基本信息!B:K,5,0)</f>
        <v>K-HL</v>
      </c>
      <c r="G2282" s="177" t="str">
        <f>VLOOKUP(H2282,通道基本信息!B:K,8,0)</f>
        <v>R</v>
      </c>
      <c r="H2282" s="177" t="s">
        <v>4286</v>
      </c>
      <c r="I2282" s="177">
        <v>186</v>
      </c>
      <c r="J2282" s="177">
        <v>1.25</v>
      </c>
      <c r="K2282" s="177">
        <v>28141.25</v>
      </c>
      <c r="L2282" s="177">
        <v>28142.5</v>
      </c>
      <c r="M2282" s="177"/>
      <c r="N2282" s="177" t="s">
        <v>4657</v>
      </c>
      <c r="O2282" s="2" t="str">
        <f>VLOOKUP(H2282,通道基本信息!B:L,3,FALSE)</f>
        <v>CS6E</v>
      </c>
    </row>
    <row r="2283" s="2" customFormat="1" ht="15" hidden="1" spans="1:15">
      <c r="A2283" s="177">
        <v>2280</v>
      </c>
      <c r="B2283" s="177" t="str">
        <f t="shared" si="70"/>
        <v>CS6E-R037-224-187</v>
      </c>
      <c r="C2283" s="177" t="str">
        <f t="shared" si="71"/>
        <v>CS6E-RK-HL-24-187-R-D</v>
      </c>
      <c r="D2283" s="177" t="s">
        <v>4658</v>
      </c>
      <c r="E2283" s="177" t="str">
        <f>VLOOKUP(H2283,通道基本信息!B:K,6,0)</f>
        <v>R</v>
      </c>
      <c r="F2283" s="177" t="str">
        <f>VLOOKUP(H2283,通道基本信息!B:K,5,0)</f>
        <v>K-HL</v>
      </c>
      <c r="G2283" s="177" t="str">
        <f>VLOOKUP(H2283,通道基本信息!B:K,8,0)</f>
        <v>R</v>
      </c>
      <c r="H2283" s="177" t="s">
        <v>4286</v>
      </c>
      <c r="I2283" s="177">
        <v>187</v>
      </c>
      <c r="J2283" s="177">
        <v>1.25</v>
      </c>
      <c r="K2283" s="177">
        <v>28142.5</v>
      </c>
      <c r="L2283" s="177">
        <v>28143.75</v>
      </c>
      <c r="M2283" s="177"/>
      <c r="N2283" s="177" t="s">
        <v>4659</v>
      </c>
      <c r="O2283" s="2" t="str">
        <f>VLOOKUP(H2283,通道基本信息!B:L,3,FALSE)</f>
        <v>CS6E</v>
      </c>
    </row>
    <row r="2284" s="2" customFormat="1" ht="15" hidden="1" spans="1:15">
      <c r="A2284" s="177">
        <v>2281</v>
      </c>
      <c r="B2284" s="177" t="str">
        <f t="shared" si="70"/>
        <v>CS6E-R037-224-188</v>
      </c>
      <c r="C2284" s="177" t="str">
        <f t="shared" si="71"/>
        <v>CS6E-RK-HL-24-188-R-D</v>
      </c>
      <c r="D2284" s="177" t="s">
        <v>4660</v>
      </c>
      <c r="E2284" s="177" t="str">
        <f>VLOOKUP(H2284,通道基本信息!B:K,6,0)</f>
        <v>R</v>
      </c>
      <c r="F2284" s="177" t="str">
        <f>VLOOKUP(H2284,通道基本信息!B:K,5,0)</f>
        <v>K-HL</v>
      </c>
      <c r="G2284" s="177" t="str">
        <f>VLOOKUP(H2284,通道基本信息!B:K,8,0)</f>
        <v>R</v>
      </c>
      <c r="H2284" s="177" t="s">
        <v>4286</v>
      </c>
      <c r="I2284" s="177">
        <v>188</v>
      </c>
      <c r="J2284" s="177">
        <v>1.25</v>
      </c>
      <c r="K2284" s="177">
        <v>28143.75</v>
      </c>
      <c r="L2284" s="177">
        <v>28145</v>
      </c>
      <c r="M2284" s="177"/>
      <c r="N2284" s="177" t="s">
        <v>4661</v>
      </c>
      <c r="O2284" s="2" t="str">
        <f>VLOOKUP(H2284,通道基本信息!B:L,3,FALSE)</f>
        <v>CS6E</v>
      </c>
    </row>
    <row r="2285" s="2" customFormat="1" ht="15" hidden="1" spans="1:15">
      <c r="A2285" s="177">
        <v>2282</v>
      </c>
      <c r="B2285" s="177" t="str">
        <f t="shared" si="70"/>
        <v>CS6E-R037-224-189</v>
      </c>
      <c r="C2285" s="177" t="str">
        <f t="shared" si="71"/>
        <v>CS6E-RK-HL-24-189-R-D</v>
      </c>
      <c r="D2285" s="177" t="s">
        <v>4662</v>
      </c>
      <c r="E2285" s="177" t="str">
        <f>VLOOKUP(H2285,通道基本信息!B:K,6,0)</f>
        <v>R</v>
      </c>
      <c r="F2285" s="177" t="str">
        <f>VLOOKUP(H2285,通道基本信息!B:K,5,0)</f>
        <v>K-HL</v>
      </c>
      <c r="G2285" s="177" t="str">
        <f>VLOOKUP(H2285,通道基本信息!B:K,8,0)</f>
        <v>R</v>
      </c>
      <c r="H2285" s="177" t="s">
        <v>4286</v>
      </c>
      <c r="I2285" s="177">
        <v>189</v>
      </c>
      <c r="J2285" s="177">
        <v>1.25</v>
      </c>
      <c r="K2285" s="177">
        <v>28145</v>
      </c>
      <c r="L2285" s="177">
        <v>28146.25</v>
      </c>
      <c r="M2285" s="177"/>
      <c r="N2285" s="177" t="s">
        <v>4663</v>
      </c>
      <c r="O2285" s="2" t="str">
        <f>VLOOKUP(H2285,通道基本信息!B:L,3,FALSE)</f>
        <v>CS6E</v>
      </c>
    </row>
    <row r="2286" s="2" customFormat="1" ht="15" hidden="1" spans="1:15">
      <c r="A2286" s="177">
        <v>2283</v>
      </c>
      <c r="B2286" s="177" t="str">
        <f t="shared" si="70"/>
        <v>CS6E-R037-224-190</v>
      </c>
      <c r="C2286" s="177" t="str">
        <f t="shared" si="71"/>
        <v>CS6E-RK-HL-24-190-R-D</v>
      </c>
      <c r="D2286" s="177" t="s">
        <v>4664</v>
      </c>
      <c r="E2286" s="177" t="str">
        <f>VLOOKUP(H2286,通道基本信息!B:K,6,0)</f>
        <v>R</v>
      </c>
      <c r="F2286" s="177" t="str">
        <f>VLOOKUP(H2286,通道基本信息!B:K,5,0)</f>
        <v>K-HL</v>
      </c>
      <c r="G2286" s="177" t="str">
        <f>VLOOKUP(H2286,通道基本信息!B:K,8,0)</f>
        <v>R</v>
      </c>
      <c r="H2286" s="177" t="s">
        <v>4286</v>
      </c>
      <c r="I2286" s="177">
        <v>190</v>
      </c>
      <c r="J2286" s="177">
        <v>1.25</v>
      </c>
      <c r="K2286" s="177">
        <v>28146.25</v>
      </c>
      <c r="L2286" s="177">
        <v>28147.5</v>
      </c>
      <c r="M2286" s="177"/>
      <c r="N2286" s="177" t="s">
        <v>4665</v>
      </c>
      <c r="O2286" s="2" t="str">
        <f>VLOOKUP(H2286,通道基本信息!B:L,3,FALSE)</f>
        <v>CS6E</v>
      </c>
    </row>
    <row r="2287" s="2" customFormat="1" ht="15" hidden="1" spans="1:15">
      <c r="A2287" s="177">
        <v>2284</v>
      </c>
      <c r="B2287" s="177" t="str">
        <f t="shared" si="70"/>
        <v>CS6E-R037-224-191</v>
      </c>
      <c r="C2287" s="177" t="str">
        <f t="shared" si="71"/>
        <v>CS6E-RK-HL-24-191-R-D</v>
      </c>
      <c r="D2287" s="177" t="s">
        <v>4666</v>
      </c>
      <c r="E2287" s="177" t="str">
        <f>VLOOKUP(H2287,通道基本信息!B:K,6,0)</f>
        <v>R</v>
      </c>
      <c r="F2287" s="177" t="str">
        <f>VLOOKUP(H2287,通道基本信息!B:K,5,0)</f>
        <v>K-HL</v>
      </c>
      <c r="G2287" s="177" t="str">
        <f>VLOOKUP(H2287,通道基本信息!B:K,8,0)</f>
        <v>R</v>
      </c>
      <c r="H2287" s="177" t="s">
        <v>4286</v>
      </c>
      <c r="I2287" s="177">
        <v>191</v>
      </c>
      <c r="J2287" s="177">
        <v>1.25</v>
      </c>
      <c r="K2287" s="177">
        <v>28147.5</v>
      </c>
      <c r="L2287" s="177">
        <v>28148.75</v>
      </c>
      <c r="M2287" s="177"/>
      <c r="N2287" s="177" t="s">
        <v>4667</v>
      </c>
      <c r="O2287" s="2" t="str">
        <f>VLOOKUP(H2287,通道基本信息!B:L,3,FALSE)</f>
        <v>CS6E</v>
      </c>
    </row>
    <row r="2288" s="2" customFormat="1" ht="15" hidden="1" spans="1:15">
      <c r="A2288" s="177">
        <v>2285</v>
      </c>
      <c r="B2288" s="177" t="str">
        <f t="shared" si="70"/>
        <v>CS6E-R037-224-192</v>
      </c>
      <c r="C2288" s="177" t="str">
        <f t="shared" si="71"/>
        <v>CS6E-RK-HL-24-192-R-D</v>
      </c>
      <c r="D2288" s="177" t="s">
        <v>4668</v>
      </c>
      <c r="E2288" s="177" t="str">
        <f>VLOOKUP(H2288,通道基本信息!B:K,6,0)</f>
        <v>R</v>
      </c>
      <c r="F2288" s="177" t="str">
        <f>VLOOKUP(H2288,通道基本信息!B:K,5,0)</f>
        <v>K-HL</v>
      </c>
      <c r="G2288" s="177" t="str">
        <f>VLOOKUP(H2288,通道基本信息!B:K,8,0)</f>
        <v>R</v>
      </c>
      <c r="H2288" s="177" t="s">
        <v>4286</v>
      </c>
      <c r="I2288" s="177">
        <v>192</v>
      </c>
      <c r="J2288" s="177">
        <v>1.25</v>
      </c>
      <c r="K2288" s="177">
        <v>28148.75</v>
      </c>
      <c r="L2288" s="177">
        <v>28150</v>
      </c>
      <c r="M2288" s="177"/>
      <c r="N2288" s="177" t="s">
        <v>4669</v>
      </c>
      <c r="O2288" s="2" t="str">
        <f>VLOOKUP(H2288,通道基本信息!B:L,3,FALSE)</f>
        <v>CS6E</v>
      </c>
    </row>
    <row r="2289" s="2" customFormat="1" ht="15" hidden="1" spans="1:15">
      <c r="A2289" s="177">
        <v>2286</v>
      </c>
      <c r="B2289" s="177" t="str">
        <f t="shared" si="70"/>
        <v>CS6E-R037-224-193</v>
      </c>
      <c r="C2289" s="177" t="str">
        <f t="shared" si="71"/>
        <v>CS6E-RK-HL-24-193-R-D</v>
      </c>
      <c r="D2289" s="177" t="s">
        <v>4670</v>
      </c>
      <c r="E2289" s="177" t="str">
        <f>VLOOKUP(H2289,通道基本信息!B:K,6,0)</f>
        <v>R</v>
      </c>
      <c r="F2289" s="177" t="str">
        <f>VLOOKUP(H2289,通道基本信息!B:K,5,0)</f>
        <v>K-HL</v>
      </c>
      <c r="G2289" s="177" t="str">
        <f>VLOOKUP(H2289,通道基本信息!B:K,8,0)</f>
        <v>R</v>
      </c>
      <c r="H2289" s="177" t="s">
        <v>4286</v>
      </c>
      <c r="I2289" s="177">
        <v>193</v>
      </c>
      <c r="J2289" s="177">
        <v>1.25</v>
      </c>
      <c r="K2289" s="177">
        <v>28150</v>
      </c>
      <c r="L2289" s="177">
        <v>28151.25</v>
      </c>
      <c r="M2289" s="177"/>
      <c r="N2289" s="177" t="s">
        <v>4671</v>
      </c>
      <c r="O2289" s="2" t="str">
        <f>VLOOKUP(H2289,通道基本信息!B:L,3,FALSE)</f>
        <v>CS6E</v>
      </c>
    </row>
    <row r="2290" s="2" customFormat="1" ht="15" hidden="1" spans="1:15">
      <c r="A2290" s="177">
        <v>2287</v>
      </c>
      <c r="B2290" s="177" t="str">
        <f t="shared" si="70"/>
        <v>CS6E-R037-224-194</v>
      </c>
      <c r="C2290" s="177" t="str">
        <f t="shared" si="71"/>
        <v>CS6E-RK-HL-24-194-R-D</v>
      </c>
      <c r="D2290" s="177" t="s">
        <v>4672</v>
      </c>
      <c r="E2290" s="177" t="str">
        <f>VLOOKUP(H2290,通道基本信息!B:K,6,0)</f>
        <v>R</v>
      </c>
      <c r="F2290" s="177" t="str">
        <f>VLOOKUP(H2290,通道基本信息!B:K,5,0)</f>
        <v>K-HL</v>
      </c>
      <c r="G2290" s="177" t="str">
        <f>VLOOKUP(H2290,通道基本信息!B:K,8,0)</f>
        <v>R</v>
      </c>
      <c r="H2290" s="177" t="s">
        <v>4286</v>
      </c>
      <c r="I2290" s="177">
        <v>194</v>
      </c>
      <c r="J2290" s="177">
        <v>1.25</v>
      </c>
      <c r="K2290" s="177">
        <v>28151.25</v>
      </c>
      <c r="L2290" s="177">
        <v>28152.5</v>
      </c>
      <c r="M2290" s="177"/>
      <c r="N2290" s="177" t="s">
        <v>4673</v>
      </c>
      <c r="O2290" s="2" t="str">
        <f>VLOOKUP(H2290,通道基本信息!B:L,3,FALSE)</f>
        <v>CS6E</v>
      </c>
    </row>
    <row r="2291" s="2" customFormat="1" ht="15" hidden="1" spans="1:15">
      <c r="A2291" s="177">
        <v>2288</v>
      </c>
      <c r="B2291" s="177" t="str">
        <f t="shared" si="70"/>
        <v>CS6E-R037-224-195</v>
      </c>
      <c r="C2291" s="177" t="str">
        <f t="shared" si="71"/>
        <v>CS6E-RK-HL-24-195-R-D</v>
      </c>
      <c r="D2291" s="177" t="s">
        <v>4674</v>
      </c>
      <c r="E2291" s="177" t="str">
        <f>VLOOKUP(H2291,通道基本信息!B:K,6,0)</f>
        <v>R</v>
      </c>
      <c r="F2291" s="177" t="str">
        <f>VLOOKUP(H2291,通道基本信息!B:K,5,0)</f>
        <v>K-HL</v>
      </c>
      <c r="G2291" s="177" t="str">
        <f>VLOOKUP(H2291,通道基本信息!B:K,8,0)</f>
        <v>R</v>
      </c>
      <c r="H2291" s="177" t="s">
        <v>4286</v>
      </c>
      <c r="I2291" s="177">
        <v>195</v>
      </c>
      <c r="J2291" s="177">
        <v>1.25</v>
      </c>
      <c r="K2291" s="177">
        <v>28152.5</v>
      </c>
      <c r="L2291" s="177">
        <v>28153.75</v>
      </c>
      <c r="M2291" s="177"/>
      <c r="N2291" s="177" t="s">
        <v>4675</v>
      </c>
      <c r="O2291" s="2" t="str">
        <f>VLOOKUP(H2291,通道基本信息!B:L,3,FALSE)</f>
        <v>CS6E</v>
      </c>
    </row>
    <row r="2292" s="2" customFormat="1" ht="15" hidden="1" spans="1:15">
      <c r="A2292" s="177">
        <v>2289</v>
      </c>
      <c r="B2292" s="177" t="str">
        <f t="shared" si="70"/>
        <v>CS6E-R037-224-196</v>
      </c>
      <c r="C2292" s="177" t="str">
        <f t="shared" si="71"/>
        <v>CS6E-RK-HL-24-196-R-D</v>
      </c>
      <c r="D2292" s="177" t="s">
        <v>4676</v>
      </c>
      <c r="E2292" s="177" t="str">
        <f>VLOOKUP(H2292,通道基本信息!B:K,6,0)</f>
        <v>R</v>
      </c>
      <c r="F2292" s="177" t="str">
        <f>VLOOKUP(H2292,通道基本信息!B:K,5,0)</f>
        <v>K-HL</v>
      </c>
      <c r="G2292" s="177" t="str">
        <f>VLOOKUP(H2292,通道基本信息!B:K,8,0)</f>
        <v>R</v>
      </c>
      <c r="H2292" s="177" t="s">
        <v>4286</v>
      </c>
      <c r="I2292" s="177">
        <v>196</v>
      </c>
      <c r="J2292" s="177">
        <v>1.25</v>
      </c>
      <c r="K2292" s="177">
        <v>28153.75</v>
      </c>
      <c r="L2292" s="177">
        <v>28155</v>
      </c>
      <c r="M2292" s="177"/>
      <c r="N2292" s="177" t="s">
        <v>4677</v>
      </c>
      <c r="O2292" s="2" t="str">
        <f>VLOOKUP(H2292,通道基本信息!B:L,3,FALSE)</f>
        <v>CS6E</v>
      </c>
    </row>
    <row r="2293" s="2" customFormat="1" ht="15" hidden="1" spans="1:15">
      <c r="A2293" s="177">
        <v>2290</v>
      </c>
      <c r="B2293" s="177" t="str">
        <f t="shared" si="70"/>
        <v>CS6E-R037-224-197</v>
      </c>
      <c r="C2293" s="177" t="str">
        <f t="shared" si="71"/>
        <v>CS6E-RK-HL-24-197-R-D</v>
      </c>
      <c r="D2293" s="177" t="s">
        <v>4678</v>
      </c>
      <c r="E2293" s="177" t="str">
        <f>VLOOKUP(H2293,通道基本信息!B:K,6,0)</f>
        <v>R</v>
      </c>
      <c r="F2293" s="177" t="str">
        <f>VLOOKUP(H2293,通道基本信息!B:K,5,0)</f>
        <v>K-HL</v>
      </c>
      <c r="G2293" s="177" t="str">
        <f>VLOOKUP(H2293,通道基本信息!B:K,8,0)</f>
        <v>R</v>
      </c>
      <c r="H2293" s="177" t="s">
        <v>4286</v>
      </c>
      <c r="I2293" s="177">
        <v>197</v>
      </c>
      <c r="J2293" s="177">
        <v>1.25</v>
      </c>
      <c r="K2293" s="177">
        <v>28155</v>
      </c>
      <c r="L2293" s="177">
        <v>28156.25</v>
      </c>
      <c r="M2293" s="177"/>
      <c r="N2293" s="177" t="s">
        <v>4679</v>
      </c>
      <c r="O2293" s="2" t="str">
        <f>VLOOKUP(H2293,通道基本信息!B:L,3,FALSE)</f>
        <v>CS6E</v>
      </c>
    </row>
    <row r="2294" s="2" customFormat="1" ht="15" hidden="1" spans="1:15">
      <c r="A2294" s="177">
        <v>2291</v>
      </c>
      <c r="B2294" s="177" t="str">
        <f t="shared" si="70"/>
        <v>CS6E-R037-224-198</v>
      </c>
      <c r="C2294" s="177" t="str">
        <f t="shared" si="71"/>
        <v>CS6E-RK-HL-24-198-R-D</v>
      </c>
      <c r="D2294" s="177" t="s">
        <v>4680</v>
      </c>
      <c r="E2294" s="177" t="str">
        <f>VLOOKUP(H2294,通道基本信息!B:K,6,0)</f>
        <v>R</v>
      </c>
      <c r="F2294" s="177" t="str">
        <f>VLOOKUP(H2294,通道基本信息!B:K,5,0)</f>
        <v>K-HL</v>
      </c>
      <c r="G2294" s="177" t="str">
        <f>VLOOKUP(H2294,通道基本信息!B:K,8,0)</f>
        <v>R</v>
      </c>
      <c r="H2294" s="177" t="s">
        <v>4286</v>
      </c>
      <c r="I2294" s="177">
        <v>198</v>
      </c>
      <c r="J2294" s="177">
        <v>1.25</v>
      </c>
      <c r="K2294" s="177">
        <v>28156.25</v>
      </c>
      <c r="L2294" s="177">
        <v>28157.5</v>
      </c>
      <c r="M2294" s="177"/>
      <c r="N2294" s="177" t="s">
        <v>4681</v>
      </c>
      <c r="O2294" s="2" t="str">
        <f>VLOOKUP(H2294,通道基本信息!B:L,3,FALSE)</f>
        <v>CS6E</v>
      </c>
    </row>
    <row r="2295" s="2" customFormat="1" ht="15" hidden="1" spans="1:15">
      <c r="A2295" s="177">
        <v>2292</v>
      </c>
      <c r="B2295" s="177" t="str">
        <f t="shared" si="70"/>
        <v>CS6E-R037-224-199</v>
      </c>
      <c r="C2295" s="177" t="str">
        <f t="shared" si="71"/>
        <v>CS6E-RK-HL-24-199-R-D</v>
      </c>
      <c r="D2295" s="177" t="s">
        <v>4682</v>
      </c>
      <c r="E2295" s="177" t="str">
        <f>VLOOKUP(H2295,通道基本信息!B:K,6,0)</f>
        <v>R</v>
      </c>
      <c r="F2295" s="177" t="str">
        <f>VLOOKUP(H2295,通道基本信息!B:K,5,0)</f>
        <v>K-HL</v>
      </c>
      <c r="G2295" s="177" t="str">
        <f>VLOOKUP(H2295,通道基本信息!B:K,8,0)</f>
        <v>R</v>
      </c>
      <c r="H2295" s="177" t="s">
        <v>4286</v>
      </c>
      <c r="I2295" s="177">
        <v>199</v>
      </c>
      <c r="J2295" s="177">
        <v>1.25</v>
      </c>
      <c r="K2295" s="177">
        <v>28157.5</v>
      </c>
      <c r="L2295" s="177">
        <v>28158.75</v>
      </c>
      <c r="M2295" s="177"/>
      <c r="N2295" s="177" t="s">
        <v>4683</v>
      </c>
      <c r="O2295" s="2" t="str">
        <f>VLOOKUP(H2295,通道基本信息!B:L,3,FALSE)</f>
        <v>CS6E</v>
      </c>
    </row>
    <row r="2296" s="2" customFormat="1" ht="15" hidden="1" spans="1:15">
      <c r="A2296" s="177">
        <v>2293</v>
      </c>
      <c r="B2296" s="177" t="str">
        <f t="shared" si="70"/>
        <v>CS6E-R037-224-200</v>
      </c>
      <c r="C2296" s="177" t="str">
        <f t="shared" si="71"/>
        <v>CS6E-RK-HL-24-200-R-D</v>
      </c>
      <c r="D2296" s="177" t="s">
        <v>4684</v>
      </c>
      <c r="E2296" s="177" t="str">
        <f>VLOOKUP(H2296,通道基本信息!B:K,6,0)</f>
        <v>R</v>
      </c>
      <c r="F2296" s="177" t="str">
        <f>VLOOKUP(H2296,通道基本信息!B:K,5,0)</f>
        <v>K-HL</v>
      </c>
      <c r="G2296" s="177" t="str">
        <f>VLOOKUP(H2296,通道基本信息!B:K,8,0)</f>
        <v>R</v>
      </c>
      <c r="H2296" s="177" t="s">
        <v>4286</v>
      </c>
      <c r="I2296" s="177">
        <v>200</v>
      </c>
      <c r="J2296" s="177">
        <v>1.25</v>
      </c>
      <c r="K2296" s="177">
        <v>28158.75</v>
      </c>
      <c r="L2296" s="177">
        <v>28160</v>
      </c>
      <c r="M2296" s="177"/>
      <c r="N2296" s="177" t="s">
        <v>4685</v>
      </c>
      <c r="O2296" s="2" t="str">
        <f>VLOOKUP(H2296,通道基本信息!B:L,3,FALSE)</f>
        <v>CS6E</v>
      </c>
    </row>
    <row r="2297" s="2" customFormat="1" ht="15" hidden="1" spans="1:15">
      <c r="A2297" s="177">
        <v>2294</v>
      </c>
      <c r="B2297" s="177" t="str">
        <f t="shared" si="70"/>
        <v>CS6E-R037-224-201</v>
      </c>
      <c r="C2297" s="177" t="str">
        <f t="shared" si="71"/>
        <v>CS6E-RK-HL-24-201-R-D</v>
      </c>
      <c r="D2297" s="177" t="s">
        <v>4686</v>
      </c>
      <c r="E2297" s="177" t="str">
        <f>VLOOKUP(H2297,通道基本信息!B:K,6,0)</f>
        <v>R</v>
      </c>
      <c r="F2297" s="177" t="str">
        <f>VLOOKUP(H2297,通道基本信息!B:K,5,0)</f>
        <v>K-HL</v>
      </c>
      <c r="G2297" s="177" t="str">
        <f>VLOOKUP(H2297,通道基本信息!B:K,8,0)</f>
        <v>R</v>
      </c>
      <c r="H2297" s="177" t="s">
        <v>4286</v>
      </c>
      <c r="I2297" s="177">
        <v>201</v>
      </c>
      <c r="J2297" s="177">
        <v>1.25</v>
      </c>
      <c r="K2297" s="177">
        <v>28160</v>
      </c>
      <c r="L2297" s="177">
        <v>28161.25</v>
      </c>
      <c r="M2297" s="177"/>
      <c r="N2297" s="177" t="s">
        <v>4687</v>
      </c>
      <c r="O2297" s="2" t="str">
        <f>VLOOKUP(H2297,通道基本信息!B:L,3,FALSE)</f>
        <v>CS6E</v>
      </c>
    </row>
    <row r="2298" s="2" customFormat="1" ht="15" hidden="1" spans="1:15">
      <c r="A2298" s="177">
        <v>2295</v>
      </c>
      <c r="B2298" s="177" t="str">
        <f t="shared" si="70"/>
        <v>CS6E-R037-224-202</v>
      </c>
      <c r="C2298" s="177" t="str">
        <f t="shared" si="71"/>
        <v>CS6E-RK-HL-24-202-R-D</v>
      </c>
      <c r="D2298" s="177" t="s">
        <v>4688</v>
      </c>
      <c r="E2298" s="177" t="str">
        <f>VLOOKUP(H2298,通道基本信息!B:K,6,0)</f>
        <v>R</v>
      </c>
      <c r="F2298" s="177" t="str">
        <f>VLOOKUP(H2298,通道基本信息!B:K,5,0)</f>
        <v>K-HL</v>
      </c>
      <c r="G2298" s="177" t="str">
        <f>VLOOKUP(H2298,通道基本信息!B:K,8,0)</f>
        <v>R</v>
      </c>
      <c r="H2298" s="177" t="s">
        <v>4286</v>
      </c>
      <c r="I2298" s="177">
        <v>202</v>
      </c>
      <c r="J2298" s="177">
        <v>1.25</v>
      </c>
      <c r="K2298" s="177">
        <v>28161.25</v>
      </c>
      <c r="L2298" s="177">
        <v>28162.5</v>
      </c>
      <c r="M2298" s="177"/>
      <c r="N2298" s="177" t="s">
        <v>4689</v>
      </c>
      <c r="O2298" s="2" t="str">
        <f>VLOOKUP(H2298,通道基本信息!B:L,3,FALSE)</f>
        <v>CS6E</v>
      </c>
    </row>
    <row r="2299" s="2" customFormat="1" ht="15" hidden="1" spans="1:15">
      <c r="A2299" s="177">
        <v>2296</v>
      </c>
      <c r="B2299" s="177" t="str">
        <f t="shared" si="70"/>
        <v>CS6E-R037-224-203</v>
      </c>
      <c r="C2299" s="177" t="str">
        <f t="shared" si="71"/>
        <v>CS6E-RK-HL-24-203-R-D</v>
      </c>
      <c r="D2299" s="177" t="s">
        <v>4690</v>
      </c>
      <c r="E2299" s="177" t="str">
        <f>VLOOKUP(H2299,通道基本信息!B:K,6,0)</f>
        <v>R</v>
      </c>
      <c r="F2299" s="177" t="str">
        <f>VLOOKUP(H2299,通道基本信息!B:K,5,0)</f>
        <v>K-HL</v>
      </c>
      <c r="G2299" s="177" t="str">
        <f>VLOOKUP(H2299,通道基本信息!B:K,8,0)</f>
        <v>R</v>
      </c>
      <c r="H2299" s="177" t="s">
        <v>4286</v>
      </c>
      <c r="I2299" s="177">
        <v>203</v>
      </c>
      <c r="J2299" s="177">
        <v>1.25</v>
      </c>
      <c r="K2299" s="177">
        <v>28162.5</v>
      </c>
      <c r="L2299" s="177">
        <v>28163.75</v>
      </c>
      <c r="M2299" s="177"/>
      <c r="N2299" s="177" t="s">
        <v>4691</v>
      </c>
      <c r="O2299" s="2" t="str">
        <f>VLOOKUP(H2299,通道基本信息!B:L,3,FALSE)</f>
        <v>CS6E</v>
      </c>
    </row>
    <row r="2300" s="2" customFormat="1" ht="15" hidden="1" spans="1:15">
      <c r="A2300" s="177">
        <v>2297</v>
      </c>
      <c r="B2300" s="177" t="str">
        <f t="shared" si="70"/>
        <v>CS6E-R037-224-204</v>
      </c>
      <c r="C2300" s="177" t="str">
        <f t="shared" si="71"/>
        <v>CS6E-RK-HL-24-204-R-D</v>
      </c>
      <c r="D2300" s="177" t="s">
        <v>4692</v>
      </c>
      <c r="E2300" s="177" t="str">
        <f>VLOOKUP(H2300,通道基本信息!B:K,6,0)</f>
        <v>R</v>
      </c>
      <c r="F2300" s="177" t="str">
        <f>VLOOKUP(H2300,通道基本信息!B:K,5,0)</f>
        <v>K-HL</v>
      </c>
      <c r="G2300" s="177" t="str">
        <f>VLOOKUP(H2300,通道基本信息!B:K,8,0)</f>
        <v>R</v>
      </c>
      <c r="H2300" s="177" t="s">
        <v>4286</v>
      </c>
      <c r="I2300" s="177">
        <v>204</v>
      </c>
      <c r="J2300" s="177">
        <v>1.25</v>
      </c>
      <c r="K2300" s="177">
        <v>28163.75</v>
      </c>
      <c r="L2300" s="177">
        <v>28165</v>
      </c>
      <c r="M2300" s="177"/>
      <c r="N2300" s="177" t="s">
        <v>4693</v>
      </c>
      <c r="O2300" s="2" t="str">
        <f>VLOOKUP(H2300,通道基本信息!B:L,3,FALSE)</f>
        <v>CS6E</v>
      </c>
    </row>
    <row r="2301" s="2" customFormat="1" ht="15" hidden="1" spans="1:15">
      <c r="A2301" s="177">
        <v>2298</v>
      </c>
      <c r="B2301" s="177" t="str">
        <f t="shared" si="70"/>
        <v>CS6E-R037-224-205</v>
      </c>
      <c r="C2301" s="177" t="str">
        <f t="shared" si="71"/>
        <v>CS6E-RK-HL-24-205-R-D</v>
      </c>
      <c r="D2301" s="177" t="s">
        <v>4694</v>
      </c>
      <c r="E2301" s="177" t="str">
        <f>VLOOKUP(H2301,通道基本信息!B:K,6,0)</f>
        <v>R</v>
      </c>
      <c r="F2301" s="177" t="str">
        <f>VLOOKUP(H2301,通道基本信息!B:K,5,0)</f>
        <v>K-HL</v>
      </c>
      <c r="G2301" s="177" t="str">
        <f>VLOOKUP(H2301,通道基本信息!B:K,8,0)</f>
        <v>R</v>
      </c>
      <c r="H2301" s="177" t="s">
        <v>4286</v>
      </c>
      <c r="I2301" s="177">
        <v>205</v>
      </c>
      <c r="J2301" s="177">
        <v>1.25</v>
      </c>
      <c r="K2301" s="177">
        <v>28165</v>
      </c>
      <c r="L2301" s="177">
        <v>28166.25</v>
      </c>
      <c r="M2301" s="177"/>
      <c r="N2301" s="177" t="s">
        <v>4695</v>
      </c>
      <c r="O2301" s="2" t="str">
        <f>VLOOKUP(H2301,通道基本信息!B:L,3,FALSE)</f>
        <v>CS6E</v>
      </c>
    </row>
    <row r="2302" s="2" customFormat="1" ht="15" hidden="1" spans="1:15">
      <c r="A2302" s="177">
        <v>2299</v>
      </c>
      <c r="B2302" s="177" t="str">
        <f t="shared" si="70"/>
        <v>CS6E-R037-224-206</v>
      </c>
      <c r="C2302" s="177" t="str">
        <f t="shared" si="71"/>
        <v>CS6E-RK-HL-24-206-R-D</v>
      </c>
      <c r="D2302" s="177" t="s">
        <v>4696</v>
      </c>
      <c r="E2302" s="177" t="str">
        <f>VLOOKUP(H2302,通道基本信息!B:K,6,0)</f>
        <v>R</v>
      </c>
      <c r="F2302" s="177" t="str">
        <f>VLOOKUP(H2302,通道基本信息!B:K,5,0)</f>
        <v>K-HL</v>
      </c>
      <c r="G2302" s="177" t="str">
        <f>VLOOKUP(H2302,通道基本信息!B:K,8,0)</f>
        <v>R</v>
      </c>
      <c r="H2302" s="177" t="s">
        <v>4286</v>
      </c>
      <c r="I2302" s="177">
        <v>206</v>
      </c>
      <c r="J2302" s="177">
        <v>1.25</v>
      </c>
      <c r="K2302" s="177">
        <v>28166.25</v>
      </c>
      <c r="L2302" s="177">
        <v>28167.5</v>
      </c>
      <c r="M2302" s="177"/>
      <c r="N2302" s="177" t="s">
        <v>4697</v>
      </c>
      <c r="O2302" s="2" t="str">
        <f>VLOOKUP(H2302,通道基本信息!B:L,3,FALSE)</f>
        <v>CS6E</v>
      </c>
    </row>
    <row r="2303" s="2" customFormat="1" ht="15" hidden="1" spans="1:15">
      <c r="A2303" s="177">
        <v>2300</v>
      </c>
      <c r="B2303" s="177" t="str">
        <f t="shared" si="70"/>
        <v>CS6E-R037-224-207</v>
      </c>
      <c r="C2303" s="177" t="str">
        <f t="shared" si="71"/>
        <v>CS6E-RK-HL-24-207-R-D</v>
      </c>
      <c r="D2303" s="177" t="s">
        <v>4698</v>
      </c>
      <c r="E2303" s="177" t="str">
        <f>VLOOKUP(H2303,通道基本信息!B:K,6,0)</f>
        <v>R</v>
      </c>
      <c r="F2303" s="177" t="str">
        <f>VLOOKUP(H2303,通道基本信息!B:K,5,0)</f>
        <v>K-HL</v>
      </c>
      <c r="G2303" s="177" t="str">
        <f>VLOOKUP(H2303,通道基本信息!B:K,8,0)</f>
        <v>R</v>
      </c>
      <c r="H2303" s="177" t="s">
        <v>4286</v>
      </c>
      <c r="I2303" s="177">
        <v>207</v>
      </c>
      <c r="J2303" s="177">
        <v>1.25</v>
      </c>
      <c r="K2303" s="177">
        <v>28167.5</v>
      </c>
      <c r="L2303" s="177">
        <v>28168.75</v>
      </c>
      <c r="M2303" s="177"/>
      <c r="N2303" s="177" t="s">
        <v>4699</v>
      </c>
      <c r="O2303" s="2" t="str">
        <f>VLOOKUP(H2303,通道基本信息!B:L,3,FALSE)</f>
        <v>CS6E</v>
      </c>
    </row>
    <row r="2304" s="2" customFormat="1" ht="15" hidden="1" spans="1:15">
      <c r="A2304" s="177">
        <v>2301</v>
      </c>
      <c r="B2304" s="177" t="str">
        <f t="shared" si="70"/>
        <v>CS6E-R037-224-208</v>
      </c>
      <c r="C2304" s="177" t="str">
        <f t="shared" si="71"/>
        <v>CS6E-RK-HL-24-208-R-D</v>
      </c>
      <c r="D2304" s="177" t="s">
        <v>4700</v>
      </c>
      <c r="E2304" s="177" t="str">
        <f>VLOOKUP(H2304,通道基本信息!B:K,6,0)</f>
        <v>R</v>
      </c>
      <c r="F2304" s="177" t="str">
        <f>VLOOKUP(H2304,通道基本信息!B:K,5,0)</f>
        <v>K-HL</v>
      </c>
      <c r="G2304" s="177" t="str">
        <f>VLOOKUP(H2304,通道基本信息!B:K,8,0)</f>
        <v>R</v>
      </c>
      <c r="H2304" s="177" t="s">
        <v>4286</v>
      </c>
      <c r="I2304" s="177">
        <v>208</v>
      </c>
      <c r="J2304" s="177">
        <v>1.25</v>
      </c>
      <c r="K2304" s="177">
        <v>28168.75</v>
      </c>
      <c r="L2304" s="177">
        <v>28170</v>
      </c>
      <c r="M2304" s="177"/>
      <c r="N2304" s="177" t="s">
        <v>4701</v>
      </c>
      <c r="O2304" s="2" t="str">
        <f>VLOOKUP(H2304,通道基本信息!B:L,3,FALSE)</f>
        <v>CS6E</v>
      </c>
    </row>
    <row r="2305" s="2" customFormat="1" ht="15" hidden="1" spans="1:15">
      <c r="A2305" s="177">
        <v>2302</v>
      </c>
      <c r="B2305" s="177" t="str">
        <f t="shared" ref="B2305:B2368" si="72">H2305&amp;"-"&amp;I2305</f>
        <v>CS6E-R037-224-209</v>
      </c>
      <c r="C2305" s="177" t="str">
        <f t="shared" si="71"/>
        <v>CS6E-RK-HL-24-209-R-D</v>
      </c>
      <c r="D2305" s="177" t="s">
        <v>4702</v>
      </c>
      <c r="E2305" s="177" t="str">
        <f>VLOOKUP(H2305,通道基本信息!B:K,6,0)</f>
        <v>R</v>
      </c>
      <c r="F2305" s="177" t="str">
        <f>VLOOKUP(H2305,通道基本信息!B:K,5,0)</f>
        <v>K-HL</v>
      </c>
      <c r="G2305" s="177" t="str">
        <f>VLOOKUP(H2305,通道基本信息!B:K,8,0)</f>
        <v>R</v>
      </c>
      <c r="H2305" s="177" t="s">
        <v>4286</v>
      </c>
      <c r="I2305" s="177">
        <v>209</v>
      </c>
      <c r="J2305" s="177">
        <v>1.25</v>
      </c>
      <c r="K2305" s="177">
        <v>28170</v>
      </c>
      <c r="L2305" s="177">
        <v>28171.25</v>
      </c>
      <c r="M2305" s="177"/>
      <c r="N2305" s="177" t="s">
        <v>4703</v>
      </c>
      <c r="O2305" s="2" t="str">
        <f>VLOOKUP(H2305,通道基本信息!B:L,3,FALSE)</f>
        <v>CS6E</v>
      </c>
    </row>
    <row r="2306" s="2" customFormat="1" ht="15" hidden="1" spans="1:15">
      <c r="A2306" s="177">
        <v>2303</v>
      </c>
      <c r="B2306" s="177" t="str">
        <f t="shared" si="72"/>
        <v>CS6E-R037-224-210</v>
      </c>
      <c r="C2306" s="177" t="str">
        <f t="shared" si="71"/>
        <v>CS6E-RK-HL-24-210-R-D</v>
      </c>
      <c r="D2306" s="177" t="s">
        <v>4704</v>
      </c>
      <c r="E2306" s="177" t="str">
        <f>VLOOKUP(H2306,通道基本信息!B:K,6,0)</f>
        <v>R</v>
      </c>
      <c r="F2306" s="177" t="str">
        <f>VLOOKUP(H2306,通道基本信息!B:K,5,0)</f>
        <v>K-HL</v>
      </c>
      <c r="G2306" s="177" t="str">
        <f>VLOOKUP(H2306,通道基本信息!B:K,8,0)</f>
        <v>R</v>
      </c>
      <c r="H2306" s="177" t="s">
        <v>4286</v>
      </c>
      <c r="I2306" s="177">
        <v>210</v>
      </c>
      <c r="J2306" s="177">
        <v>1.25</v>
      </c>
      <c r="K2306" s="177">
        <v>28171.25</v>
      </c>
      <c r="L2306" s="177">
        <v>28172.5</v>
      </c>
      <c r="M2306" s="177"/>
      <c r="N2306" s="177" t="s">
        <v>4705</v>
      </c>
      <c r="O2306" s="2" t="str">
        <f>VLOOKUP(H2306,通道基本信息!B:L,3,FALSE)</f>
        <v>CS6E</v>
      </c>
    </row>
    <row r="2307" s="2" customFormat="1" ht="15" hidden="1" spans="1:15">
      <c r="A2307" s="177">
        <v>2304</v>
      </c>
      <c r="B2307" s="177" t="str">
        <f t="shared" si="72"/>
        <v>CS6E-R037-224-211</v>
      </c>
      <c r="C2307" s="177" t="str">
        <f t="shared" si="71"/>
        <v>CS6E-RK-HL-24-211-R-D</v>
      </c>
      <c r="D2307" s="177" t="s">
        <v>4706</v>
      </c>
      <c r="E2307" s="177" t="str">
        <f>VLOOKUP(H2307,通道基本信息!B:K,6,0)</f>
        <v>R</v>
      </c>
      <c r="F2307" s="177" t="str">
        <f>VLOOKUP(H2307,通道基本信息!B:K,5,0)</f>
        <v>K-HL</v>
      </c>
      <c r="G2307" s="177" t="str">
        <f>VLOOKUP(H2307,通道基本信息!B:K,8,0)</f>
        <v>R</v>
      </c>
      <c r="H2307" s="177" t="s">
        <v>4286</v>
      </c>
      <c r="I2307" s="177">
        <v>211</v>
      </c>
      <c r="J2307" s="177">
        <v>1.25</v>
      </c>
      <c r="K2307" s="177">
        <v>28172.5</v>
      </c>
      <c r="L2307" s="177">
        <v>28173.75</v>
      </c>
      <c r="M2307" s="177"/>
      <c r="N2307" s="177" t="s">
        <v>4707</v>
      </c>
      <c r="O2307" s="2" t="str">
        <f>VLOOKUP(H2307,通道基本信息!B:L,3,FALSE)</f>
        <v>CS6E</v>
      </c>
    </row>
    <row r="2308" s="2" customFormat="1" ht="15" hidden="1" spans="1:15">
      <c r="A2308" s="177">
        <v>2305</v>
      </c>
      <c r="B2308" s="177" t="str">
        <f t="shared" si="72"/>
        <v>CS6E-R037-224-212</v>
      </c>
      <c r="C2308" s="177" t="str">
        <f t="shared" ref="C2308:C2371" si="73">O2308&amp;"-"&amp;D2308</f>
        <v>CS6E-RK-HL-24-212-R-D</v>
      </c>
      <c r="D2308" s="177" t="s">
        <v>4708</v>
      </c>
      <c r="E2308" s="177" t="str">
        <f>VLOOKUP(H2308,通道基本信息!B:K,6,0)</f>
        <v>R</v>
      </c>
      <c r="F2308" s="177" t="str">
        <f>VLOOKUP(H2308,通道基本信息!B:K,5,0)</f>
        <v>K-HL</v>
      </c>
      <c r="G2308" s="177" t="str">
        <f>VLOOKUP(H2308,通道基本信息!B:K,8,0)</f>
        <v>R</v>
      </c>
      <c r="H2308" s="177" t="s">
        <v>4286</v>
      </c>
      <c r="I2308" s="177">
        <v>212</v>
      </c>
      <c r="J2308" s="177">
        <v>1.25</v>
      </c>
      <c r="K2308" s="177">
        <v>28173.75</v>
      </c>
      <c r="L2308" s="177">
        <v>28175</v>
      </c>
      <c r="M2308" s="177"/>
      <c r="N2308" s="177" t="s">
        <v>4709</v>
      </c>
      <c r="O2308" s="2" t="str">
        <f>VLOOKUP(H2308,通道基本信息!B:L,3,FALSE)</f>
        <v>CS6E</v>
      </c>
    </row>
    <row r="2309" s="2" customFormat="1" ht="15" hidden="1" spans="1:15">
      <c r="A2309" s="177">
        <v>2306</v>
      </c>
      <c r="B2309" s="177" t="str">
        <f t="shared" si="72"/>
        <v>CS6E-R037-224-213</v>
      </c>
      <c r="C2309" s="177" t="str">
        <f t="shared" si="73"/>
        <v>CS6E-RK-HL-24-213-R-D</v>
      </c>
      <c r="D2309" s="177" t="s">
        <v>4710</v>
      </c>
      <c r="E2309" s="177" t="str">
        <f>VLOOKUP(H2309,通道基本信息!B:K,6,0)</f>
        <v>R</v>
      </c>
      <c r="F2309" s="177" t="str">
        <f>VLOOKUP(H2309,通道基本信息!B:K,5,0)</f>
        <v>K-HL</v>
      </c>
      <c r="G2309" s="177" t="str">
        <f>VLOOKUP(H2309,通道基本信息!B:K,8,0)</f>
        <v>R</v>
      </c>
      <c r="H2309" s="177" t="s">
        <v>4286</v>
      </c>
      <c r="I2309" s="177">
        <v>213</v>
      </c>
      <c r="J2309" s="177">
        <v>1.25</v>
      </c>
      <c r="K2309" s="177">
        <v>28175</v>
      </c>
      <c r="L2309" s="177">
        <v>28176.25</v>
      </c>
      <c r="M2309" s="177"/>
      <c r="N2309" s="177" t="s">
        <v>4711</v>
      </c>
      <c r="O2309" s="2" t="str">
        <f>VLOOKUP(H2309,通道基本信息!B:L,3,FALSE)</f>
        <v>CS6E</v>
      </c>
    </row>
    <row r="2310" s="2" customFormat="1" ht="15" hidden="1" spans="1:15">
      <c r="A2310" s="177">
        <v>2307</v>
      </c>
      <c r="B2310" s="177" t="str">
        <f t="shared" si="72"/>
        <v>CS6E-R037-224-214</v>
      </c>
      <c r="C2310" s="177" t="str">
        <f t="shared" si="73"/>
        <v>CS6E-RK-HL-24-214-R-D</v>
      </c>
      <c r="D2310" s="177" t="s">
        <v>4712</v>
      </c>
      <c r="E2310" s="177" t="str">
        <f>VLOOKUP(H2310,通道基本信息!B:K,6,0)</f>
        <v>R</v>
      </c>
      <c r="F2310" s="177" t="str">
        <f>VLOOKUP(H2310,通道基本信息!B:K,5,0)</f>
        <v>K-HL</v>
      </c>
      <c r="G2310" s="177" t="str">
        <f>VLOOKUP(H2310,通道基本信息!B:K,8,0)</f>
        <v>R</v>
      </c>
      <c r="H2310" s="177" t="s">
        <v>4286</v>
      </c>
      <c r="I2310" s="177">
        <v>214</v>
      </c>
      <c r="J2310" s="177">
        <v>1.25</v>
      </c>
      <c r="K2310" s="177">
        <v>28176.25</v>
      </c>
      <c r="L2310" s="177">
        <v>28177.5</v>
      </c>
      <c r="M2310" s="177"/>
      <c r="N2310" s="177" t="s">
        <v>4713</v>
      </c>
      <c r="O2310" s="2" t="str">
        <f>VLOOKUP(H2310,通道基本信息!B:L,3,FALSE)</f>
        <v>CS6E</v>
      </c>
    </row>
    <row r="2311" s="2" customFormat="1" ht="15" hidden="1" spans="1:15">
      <c r="A2311" s="177">
        <v>2308</v>
      </c>
      <c r="B2311" s="177" t="str">
        <f t="shared" si="72"/>
        <v>CS6E-R037-224-215</v>
      </c>
      <c r="C2311" s="177" t="str">
        <f t="shared" si="73"/>
        <v>CS6E-RK-HL-24-215-R-D</v>
      </c>
      <c r="D2311" s="177" t="s">
        <v>4714</v>
      </c>
      <c r="E2311" s="177" t="str">
        <f>VLOOKUP(H2311,通道基本信息!B:K,6,0)</f>
        <v>R</v>
      </c>
      <c r="F2311" s="177" t="str">
        <f>VLOOKUP(H2311,通道基本信息!B:K,5,0)</f>
        <v>K-HL</v>
      </c>
      <c r="G2311" s="177" t="str">
        <f>VLOOKUP(H2311,通道基本信息!B:K,8,0)</f>
        <v>R</v>
      </c>
      <c r="H2311" s="177" t="s">
        <v>4286</v>
      </c>
      <c r="I2311" s="177">
        <v>215</v>
      </c>
      <c r="J2311" s="177">
        <v>1.25</v>
      </c>
      <c r="K2311" s="177">
        <v>28177.5</v>
      </c>
      <c r="L2311" s="177">
        <v>28178.75</v>
      </c>
      <c r="M2311" s="177"/>
      <c r="N2311" s="177" t="s">
        <v>4715</v>
      </c>
      <c r="O2311" s="2" t="str">
        <f>VLOOKUP(H2311,通道基本信息!B:L,3,FALSE)</f>
        <v>CS6E</v>
      </c>
    </row>
    <row r="2312" s="2" customFormat="1" ht="15" hidden="1" spans="1:15">
      <c r="A2312" s="177">
        <v>2309</v>
      </c>
      <c r="B2312" s="177" t="str">
        <f t="shared" si="72"/>
        <v>CS6E-R037-224-216</v>
      </c>
      <c r="C2312" s="177" t="str">
        <f t="shared" si="73"/>
        <v>CS6E-RK-HL-24-216-R-D</v>
      </c>
      <c r="D2312" s="177" t="s">
        <v>4716</v>
      </c>
      <c r="E2312" s="177" t="str">
        <f>VLOOKUP(H2312,通道基本信息!B:K,6,0)</f>
        <v>R</v>
      </c>
      <c r="F2312" s="177" t="str">
        <f>VLOOKUP(H2312,通道基本信息!B:K,5,0)</f>
        <v>K-HL</v>
      </c>
      <c r="G2312" s="177" t="str">
        <f>VLOOKUP(H2312,通道基本信息!B:K,8,0)</f>
        <v>R</v>
      </c>
      <c r="H2312" s="177" t="s">
        <v>4286</v>
      </c>
      <c r="I2312" s="177">
        <v>216</v>
      </c>
      <c r="J2312" s="177">
        <v>1.25</v>
      </c>
      <c r="K2312" s="177">
        <v>28178.75</v>
      </c>
      <c r="L2312" s="177">
        <v>28180</v>
      </c>
      <c r="M2312" s="177"/>
      <c r="N2312" s="177" t="s">
        <v>4717</v>
      </c>
      <c r="O2312" s="2" t="str">
        <f>VLOOKUP(H2312,通道基本信息!B:L,3,FALSE)</f>
        <v>CS6E</v>
      </c>
    </row>
    <row r="2313" s="2" customFormat="1" ht="15" hidden="1" spans="1:15">
      <c r="A2313" s="177">
        <v>2310</v>
      </c>
      <c r="B2313" s="177" t="str">
        <f t="shared" si="72"/>
        <v>CS6E-R037-224-217</v>
      </c>
      <c r="C2313" s="177" t="str">
        <f t="shared" si="73"/>
        <v>CS6E-RK-HL-24-217-R-D</v>
      </c>
      <c r="D2313" s="177" t="s">
        <v>4718</v>
      </c>
      <c r="E2313" s="177" t="str">
        <f>VLOOKUP(H2313,通道基本信息!B:K,6,0)</f>
        <v>R</v>
      </c>
      <c r="F2313" s="177" t="str">
        <f>VLOOKUP(H2313,通道基本信息!B:K,5,0)</f>
        <v>K-HL</v>
      </c>
      <c r="G2313" s="177" t="str">
        <f>VLOOKUP(H2313,通道基本信息!B:K,8,0)</f>
        <v>R</v>
      </c>
      <c r="H2313" s="177" t="s">
        <v>4286</v>
      </c>
      <c r="I2313" s="177">
        <v>217</v>
      </c>
      <c r="J2313" s="177">
        <v>1.25</v>
      </c>
      <c r="K2313" s="177">
        <v>28180</v>
      </c>
      <c r="L2313" s="177">
        <v>28181.25</v>
      </c>
      <c r="M2313" s="177"/>
      <c r="N2313" s="177" t="s">
        <v>4719</v>
      </c>
      <c r="O2313" s="2" t="str">
        <f>VLOOKUP(H2313,通道基本信息!B:L,3,FALSE)</f>
        <v>CS6E</v>
      </c>
    </row>
    <row r="2314" s="2" customFormat="1" ht="15" hidden="1" spans="1:15">
      <c r="A2314" s="177">
        <v>2311</v>
      </c>
      <c r="B2314" s="177" t="str">
        <f t="shared" si="72"/>
        <v>CS6E-R037-224-218</v>
      </c>
      <c r="C2314" s="177" t="str">
        <f t="shared" si="73"/>
        <v>CS6E-RK-HL-24-218-R-D</v>
      </c>
      <c r="D2314" s="177" t="s">
        <v>4720</v>
      </c>
      <c r="E2314" s="177" t="str">
        <f>VLOOKUP(H2314,通道基本信息!B:K,6,0)</f>
        <v>R</v>
      </c>
      <c r="F2314" s="177" t="str">
        <f>VLOOKUP(H2314,通道基本信息!B:K,5,0)</f>
        <v>K-HL</v>
      </c>
      <c r="G2314" s="177" t="str">
        <f>VLOOKUP(H2314,通道基本信息!B:K,8,0)</f>
        <v>R</v>
      </c>
      <c r="H2314" s="177" t="s">
        <v>4286</v>
      </c>
      <c r="I2314" s="177">
        <v>218</v>
      </c>
      <c r="J2314" s="177">
        <v>1.25</v>
      </c>
      <c r="K2314" s="177">
        <v>28181.25</v>
      </c>
      <c r="L2314" s="177">
        <v>28182.5</v>
      </c>
      <c r="M2314" s="177"/>
      <c r="N2314" s="177" t="s">
        <v>4721</v>
      </c>
      <c r="O2314" s="2" t="str">
        <f>VLOOKUP(H2314,通道基本信息!B:L,3,FALSE)</f>
        <v>CS6E</v>
      </c>
    </row>
    <row r="2315" s="2" customFormat="1" ht="15" hidden="1" spans="1:15">
      <c r="A2315" s="177">
        <v>2312</v>
      </c>
      <c r="B2315" s="177" t="str">
        <f t="shared" si="72"/>
        <v>CS6E-R037-224-219</v>
      </c>
      <c r="C2315" s="177" t="str">
        <f t="shared" si="73"/>
        <v>CS6E-RK-HL-24-219-R-D</v>
      </c>
      <c r="D2315" s="177" t="s">
        <v>4722</v>
      </c>
      <c r="E2315" s="177" t="str">
        <f>VLOOKUP(H2315,通道基本信息!B:K,6,0)</f>
        <v>R</v>
      </c>
      <c r="F2315" s="177" t="str">
        <f>VLOOKUP(H2315,通道基本信息!B:K,5,0)</f>
        <v>K-HL</v>
      </c>
      <c r="G2315" s="177" t="str">
        <f>VLOOKUP(H2315,通道基本信息!B:K,8,0)</f>
        <v>R</v>
      </c>
      <c r="H2315" s="177" t="s">
        <v>4286</v>
      </c>
      <c r="I2315" s="177">
        <v>219</v>
      </c>
      <c r="J2315" s="177">
        <v>1.25</v>
      </c>
      <c r="K2315" s="177">
        <v>28182.5</v>
      </c>
      <c r="L2315" s="177">
        <v>28183.75</v>
      </c>
      <c r="M2315" s="177"/>
      <c r="N2315" s="177" t="s">
        <v>4723</v>
      </c>
      <c r="O2315" s="2" t="str">
        <f>VLOOKUP(H2315,通道基本信息!B:L,3,FALSE)</f>
        <v>CS6E</v>
      </c>
    </row>
    <row r="2316" s="2" customFormat="1" ht="15" hidden="1" spans="1:15">
      <c r="A2316" s="177">
        <v>2313</v>
      </c>
      <c r="B2316" s="177" t="str">
        <f t="shared" si="72"/>
        <v>CS6E-R037-224-220</v>
      </c>
      <c r="C2316" s="177" t="str">
        <f t="shared" si="73"/>
        <v>CS6E-RK-HL-24-220-R-D</v>
      </c>
      <c r="D2316" s="177" t="s">
        <v>4724</v>
      </c>
      <c r="E2316" s="177" t="str">
        <f>VLOOKUP(H2316,通道基本信息!B:K,6,0)</f>
        <v>R</v>
      </c>
      <c r="F2316" s="177" t="str">
        <f>VLOOKUP(H2316,通道基本信息!B:K,5,0)</f>
        <v>K-HL</v>
      </c>
      <c r="G2316" s="177" t="str">
        <f>VLOOKUP(H2316,通道基本信息!B:K,8,0)</f>
        <v>R</v>
      </c>
      <c r="H2316" s="177" t="s">
        <v>4286</v>
      </c>
      <c r="I2316" s="177">
        <v>220</v>
      </c>
      <c r="J2316" s="177">
        <v>1.25</v>
      </c>
      <c r="K2316" s="177">
        <v>28183.75</v>
      </c>
      <c r="L2316" s="177">
        <v>28185</v>
      </c>
      <c r="M2316" s="177"/>
      <c r="N2316" s="177" t="s">
        <v>4725</v>
      </c>
      <c r="O2316" s="2" t="str">
        <f>VLOOKUP(H2316,通道基本信息!B:L,3,FALSE)</f>
        <v>CS6E</v>
      </c>
    </row>
    <row r="2317" s="2" customFormat="1" ht="15" hidden="1" spans="1:15">
      <c r="A2317" s="177">
        <v>2314</v>
      </c>
      <c r="B2317" s="177" t="str">
        <f t="shared" si="72"/>
        <v>CS6E-R037-224-221</v>
      </c>
      <c r="C2317" s="177" t="str">
        <f t="shared" si="73"/>
        <v>CS6E-RK-HL-24-221-R-D</v>
      </c>
      <c r="D2317" s="177" t="s">
        <v>4726</v>
      </c>
      <c r="E2317" s="177" t="str">
        <f>VLOOKUP(H2317,通道基本信息!B:K,6,0)</f>
        <v>R</v>
      </c>
      <c r="F2317" s="177" t="str">
        <f>VLOOKUP(H2317,通道基本信息!B:K,5,0)</f>
        <v>K-HL</v>
      </c>
      <c r="G2317" s="177" t="str">
        <f>VLOOKUP(H2317,通道基本信息!B:K,8,0)</f>
        <v>R</v>
      </c>
      <c r="H2317" s="177" t="s">
        <v>4286</v>
      </c>
      <c r="I2317" s="177">
        <v>221</v>
      </c>
      <c r="J2317" s="177">
        <v>1.25</v>
      </c>
      <c r="K2317" s="177">
        <v>28185</v>
      </c>
      <c r="L2317" s="177">
        <v>28186.25</v>
      </c>
      <c r="M2317" s="177"/>
      <c r="N2317" s="177" t="s">
        <v>4727</v>
      </c>
      <c r="O2317" s="2" t="str">
        <f>VLOOKUP(H2317,通道基本信息!B:L,3,FALSE)</f>
        <v>CS6E</v>
      </c>
    </row>
    <row r="2318" s="2" customFormat="1" ht="15" hidden="1" spans="1:15">
      <c r="A2318" s="177">
        <v>2315</v>
      </c>
      <c r="B2318" s="177" t="str">
        <f t="shared" si="72"/>
        <v>CS6E-R037-224-222</v>
      </c>
      <c r="C2318" s="177" t="str">
        <f t="shared" si="73"/>
        <v>CS6E-RK-HL-24-222-R-D</v>
      </c>
      <c r="D2318" s="177" t="s">
        <v>4728</v>
      </c>
      <c r="E2318" s="177" t="str">
        <f>VLOOKUP(H2318,通道基本信息!B:K,6,0)</f>
        <v>R</v>
      </c>
      <c r="F2318" s="177" t="str">
        <f>VLOOKUP(H2318,通道基本信息!B:K,5,0)</f>
        <v>K-HL</v>
      </c>
      <c r="G2318" s="177" t="str">
        <f>VLOOKUP(H2318,通道基本信息!B:K,8,0)</f>
        <v>R</v>
      </c>
      <c r="H2318" s="177" t="s">
        <v>4286</v>
      </c>
      <c r="I2318" s="177">
        <v>222</v>
      </c>
      <c r="J2318" s="177">
        <v>1.25</v>
      </c>
      <c r="K2318" s="177">
        <v>28186.25</v>
      </c>
      <c r="L2318" s="177">
        <v>28187.5</v>
      </c>
      <c r="M2318" s="177"/>
      <c r="N2318" s="177" t="s">
        <v>4729</v>
      </c>
      <c r="O2318" s="2" t="str">
        <f>VLOOKUP(H2318,通道基本信息!B:L,3,FALSE)</f>
        <v>CS6E</v>
      </c>
    </row>
    <row r="2319" s="2" customFormat="1" ht="15" hidden="1" spans="1:15">
      <c r="A2319" s="177">
        <v>2316</v>
      </c>
      <c r="B2319" s="177" t="str">
        <f t="shared" si="72"/>
        <v>CS6E-R037-224-223</v>
      </c>
      <c r="C2319" s="177" t="str">
        <f t="shared" si="73"/>
        <v>CS6E-RK-HL-24-223-R-D</v>
      </c>
      <c r="D2319" s="177" t="s">
        <v>4730</v>
      </c>
      <c r="E2319" s="177" t="str">
        <f>VLOOKUP(H2319,通道基本信息!B:K,6,0)</f>
        <v>R</v>
      </c>
      <c r="F2319" s="177" t="str">
        <f>VLOOKUP(H2319,通道基本信息!B:K,5,0)</f>
        <v>K-HL</v>
      </c>
      <c r="G2319" s="177" t="str">
        <f>VLOOKUP(H2319,通道基本信息!B:K,8,0)</f>
        <v>R</v>
      </c>
      <c r="H2319" s="177" t="s">
        <v>4286</v>
      </c>
      <c r="I2319" s="177">
        <v>223</v>
      </c>
      <c r="J2319" s="177">
        <v>1.25</v>
      </c>
      <c r="K2319" s="177">
        <v>28187.5</v>
      </c>
      <c r="L2319" s="177">
        <v>28188.75</v>
      </c>
      <c r="M2319" s="177"/>
      <c r="N2319" s="177" t="s">
        <v>4731</v>
      </c>
      <c r="O2319" s="2" t="str">
        <f>VLOOKUP(H2319,通道基本信息!B:L,3,FALSE)</f>
        <v>CS6E</v>
      </c>
    </row>
    <row r="2320" s="2" customFormat="1" ht="15" hidden="1" spans="1:15">
      <c r="A2320" s="177">
        <v>2317</v>
      </c>
      <c r="B2320" s="177" t="str">
        <f t="shared" si="72"/>
        <v>CS6E-R037-224-224</v>
      </c>
      <c r="C2320" s="177" t="str">
        <f t="shared" si="73"/>
        <v>CS6E-RK-HL-24-224-R-D</v>
      </c>
      <c r="D2320" s="177" t="s">
        <v>4732</v>
      </c>
      <c r="E2320" s="177" t="str">
        <f>VLOOKUP(H2320,通道基本信息!B:K,6,0)</f>
        <v>R</v>
      </c>
      <c r="F2320" s="177" t="str">
        <f>VLOOKUP(H2320,通道基本信息!B:K,5,0)</f>
        <v>K-HL</v>
      </c>
      <c r="G2320" s="177" t="str">
        <f>VLOOKUP(H2320,通道基本信息!B:K,8,0)</f>
        <v>R</v>
      </c>
      <c r="H2320" s="177" t="s">
        <v>4286</v>
      </c>
      <c r="I2320" s="177">
        <v>224</v>
      </c>
      <c r="J2320" s="177">
        <v>1.25</v>
      </c>
      <c r="K2320" s="177">
        <v>28188.75</v>
      </c>
      <c r="L2320" s="177">
        <v>28190</v>
      </c>
      <c r="M2320" s="177"/>
      <c r="N2320" s="177" t="s">
        <v>4733</v>
      </c>
      <c r="O2320" s="2" t="str">
        <f>VLOOKUP(H2320,通道基本信息!B:L,3,FALSE)</f>
        <v>CS6E</v>
      </c>
    </row>
    <row r="2321" s="2" customFormat="1" ht="15" hidden="1" spans="1:15">
      <c r="A2321" s="177">
        <v>2318</v>
      </c>
      <c r="B2321" s="177" t="str">
        <f t="shared" si="72"/>
        <v>CS6E-R038-12-1</v>
      </c>
      <c r="C2321" s="177" t="str">
        <f t="shared" si="73"/>
        <v>CS6E-RK-HL-04-L-A</v>
      </c>
      <c r="D2321" s="177" t="s">
        <v>4734</v>
      </c>
      <c r="E2321" s="177" t="str">
        <f>VLOOKUP(H2321,通道基本信息!B:K,6,0)</f>
        <v>R</v>
      </c>
      <c r="F2321" s="177" t="str">
        <f>VLOOKUP(H2321,通道基本信息!B:K,5,0)</f>
        <v>K-HL</v>
      </c>
      <c r="G2321" s="177" t="str">
        <f>VLOOKUP(H2321,通道基本信息!B:K,8,0)</f>
        <v>L</v>
      </c>
      <c r="H2321" s="177" t="s">
        <v>4735</v>
      </c>
      <c r="I2321" s="177">
        <v>1</v>
      </c>
      <c r="J2321" s="177">
        <v>30</v>
      </c>
      <c r="K2321" s="177">
        <v>28220</v>
      </c>
      <c r="L2321" s="177">
        <v>28250</v>
      </c>
      <c r="M2321" s="177"/>
      <c r="N2321" s="177" t="s">
        <v>4736</v>
      </c>
      <c r="O2321" s="2" t="str">
        <f>VLOOKUP(H2321,通道基本信息!B:L,3,FALSE)</f>
        <v>CS6E</v>
      </c>
    </row>
    <row r="2322" s="2" customFormat="1" ht="15" hidden="1" spans="1:15">
      <c r="A2322" s="177">
        <v>2319</v>
      </c>
      <c r="B2322" s="177" t="str">
        <f t="shared" si="72"/>
        <v>CS6E-R038-12-2</v>
      </c>
      <c r="C2322" s="177" t="str">
        <f t="shared" si="73"/>
        <v>CS6E-RK-HL-05-L-A</v>
      </c>
      <c r="D2322" s="177" t="s">
        <v>4737</v>
      </c>
      <c r="E2322" s="177" t="str">
        <f>VLOOKUP(H2322,通道基本信息!B:K,6,0)</f>
        <v>R</v>
      </c>
      <c r="F2322" s="177" t="str">
        <f>VLOOKUP(H2322,通道基本信息!B:K,5,0)</f>
        <v>K-HL</v>
      </c>
      <c r="G2322" s="177" t="str">
        <f>VLOOKUP(H2322,通道基本信息!B:K,8,0)</f>
        <v>L</v>
      </c>
      <c r="H2322" s="177" t="s">
        <v>4735</v>
      </c>
      <c r="I2322" s="177">
        <v>2</v>
      </c>
      <c r="J2322" s="177">
        <v>225</v>
      </c>
      <c r="K2322" s="177">
        <v>28275</v>
      </c>
      <c r="L2322" s="177">
        <v>28500</v>
      </c>
      <c r="M2322" s="177"/>
      <c r="N2322" s="177" t="s">
        <v>4738</v>
      </c>
      <c r="O2322" s="2" t="str">
        <f>VLOOKUP(H2322,通道基本信息!B:L,3,FALSE)</f>
        <v>CS6E</v>
      </c>
    </row>
    <row r="2323" s="2" customFormat="1" ht="15" hidden="1" spans="1:15">
      <c r="A2323" s="177">
        <v>2320</v>
      </c>
      <c r="B2323" s="177" t="str">
        <f t="shared" si="72"/>
        <v>CS6E-R038-12-3</v>
      </c>
      <c r="C2323" s="177" t="str">
        <f t="shared" si="73"/>
        <v>CS6E-RK-HL-07-L-A</v>
      </c>
      <c r="D2323" s="177" t="s">
        <v>4739</v>
      </c>
      <c r="E2323" s="177" t="str">
        <f>VLOOKUP(H2323,通道基本信息!B:K,6,0)</f>
        <v>R</v>
      </c>
      <c r="F2323" s="177" t="str">
        <f>VLOOKUP(H2323,通道基本信息!B:K,5,0)</f>
        <v>K-HL</v>
      </c>
      <c r="G2323" s="177" t="str">
        <f>VLOOKUP(H2323,通道基本信息!B:K,8,0)</f>
        <v>L</v>
      </c>
      <c r="H2323" s="177" t="s">
        <v>4735</v>
      </c>
      <c r="I2323" s="177">
        <v>3</v>
      </c>
      <c r="J2323" s="177">
        <v>125</v>
      </c>
      <c r="K2323" s="177">
        <v>28010</v>
      </c>
      <c r="L2323" s="177">
        <v>28135</v>
      </c>
      <c r="M2323" s="177"/>
      <c r="N2323" s="177" t="s">
        <v>4740</v>
      </c>
      <c r="O2323" s="2" t="str">
        <f>VLOOKUP(H2323,通道基本信息!B:L,3,FALSE)</f>
        <v>CS6E</v>
      </c>
    </row>
    <row r="2324" s="2" customFormat="1" ht="15" hidden="1" spans="1:15">
      <c r="A2324" s="177">
        <v>2321</v>
      </c>
      <c r="B2324" s="177" t="str">
        <f t="shared" si="72"/>
        <v>CS6E-R038-12-4</v>
      </c>
      <c r="C2324" s="177" t="str">
        <f t="shared" si="73"/>
        <v>CS6E-RK-HL-08-L-A</v>
      </c>
      <c r="D2324" s="177" t="s">
        <v>4741</v>
      </c>
      <c r="E2324" s="177" t="str">
        <f>VLOOKUP(H2324,通道基本信息!B:K,6,0)</f>
        <v>R</v>
      </c>
      <c r="F2324" s="177" t="str">
        <f>VLOOKUP(H2324,通道基本信息!B:K,5,0)</f>
        <v>K-HL</v>
      </c>
      <c r="G2324" s="177" t="str">
        <f>VLOOKUP(H2324,通道基本信息!B:K,8,0)</f>
        <v>L</v>
      </c>
      <c r="H2324" s="177" t="s">
        <v>4735</v>
      </c>
      <c r="I2324" s="177">
        <v>4</v>
      </c>
      <c r="J2324" s="177">
        <v>45</v>
      </c>
      <c r="K2324" s="177">
        <v>28170</v>
      </c>
      <c r="L2324" s="177">
        <v>28215</v>
      </c>
      <c r="M2324" s="177"/>
      <c r="N2324" s="177" t="s">
        <v>4742</v>
      </c>
      <c r="O2324" s="2" t="str">
        <f>VLOOKUP(H2324,通道基本信息!B:L,3,FALSE)</f>
        <v>CS6E</v>
      </c>
    </row>
    <row r="2325" s="2" customFormat="1" ht="15" hidden="1" spans="1:15">
      <c r="A2325" s="177">
        <v>2322</v>
      </c>
      <c r="B2325" s="177" t="str">
        <f t="shared" si="72"/>
        <v>CS6E-R038-12-5</v>
      </c>
      <c r="C2325" s="177" t="str">
        <f t="shared" si="73"/>
        <v>CS6E-RK-HL-11-L-A</v>
      </c>
      <c r="D2325" s="177" t="s">
        <v>4743</v>
      </c>
      <c r="E2325" s="177" t="str">
        <f>VLOOKUP(H2325,通道基本信息!B:K,6,0)</f>
        <v>R</v>
      </c>
      <c r="F2325" s="177" t="str">
        <f>VLOOKUP(H2325,通道基本信息!B:K,5,0)</f>
        <v>K-HL</v>
      </c>
      <c r="G2325" s="177" t="str">
        <f>VLOOKUP(H2325,通道基本信息!B:K,8,0)</f>
        <v>L</v>
      </c>
      <c r="H2325" s="177" t="s">
        <v>4735</v>
      </c>
      <c r="I2325" s="177">
        <v>5</v>
      </c>
      <c r="J2325" s="177">
        <v>35</v>
      </c>
      <c r="K2325" s="177">
        <v>27593</v>
      </c>
      <c r="L2325" s="177">
        <v>27628</v>
      </c>
      <c r="M2325" s="177"/>
      <c r="N2325" s="177" t="s">
        <v>4744</v>
      </c>
      <c r="O2325" s="2" t="str">
        <f>VLOOKUP(H2325,通道基本信息!B:L,3,FALSE)</f>
        <v>CS6E</v>
      </c>
    </row>
    <row r="2326" s="2" customFormat="1" ht="15" hidden="1" spans="1:15">
      <c r="A2326" s="177">
        <v>2323</v>
      </c>
      <c r="B2326" s="177" t="str">
        <f t="shared" si="72"/>
        <v>CS6E-R038-12-6</v>
      </c>
      <c r="C2326" s="177" t="str">
        <f t="shared" si="73"/>
        <v>CS6E-RK-HL-13-L-A</v>
      </c>
      <c r="D2326" s="177" t="s">
        <v>4745</v>
      </c>
      <c r="E2326" s="177" t="str">
        <f>VLOOKUP(H2326,通道基本信息!B:K,6,0)</f>
        <v>R</v>
      </c>
      <c r="F2326" s="177" t="str">
        <f>VLOOKUP(H2326,通道基本信息!B:K,5,0)</f>
        <v>K-HL</v>
      </c>
      <c r="G2326" s="177" t="str">
        <f>VLOOKUP(H2326,通道基本信息!B:K,8,0)</f>
        <v>L</v>
      </c>
      <c r="H2326" s="177" t="s">
        <v>4735</v>
      </c>
      <c r="I2326" s="177">
        <v>6</v>
      </c>
      <c r="J2326" s="177">
        <v>35</v>
      </c>
      <c r="K2326" s="177">
        <v>27515</v>
      </c>
      <c r="L2326" s="177">
        <v>27550</v>
      </c>
      <c r="M2326" s="177"/>
      <c r="N2326" s="177" t="s">
        <v>4746</v>
      </c>
      <c r="O2326" s="2" t="str">
        <f>VLOOKUP(H2326,通道基本信息!B:L,3,FALSE)</f>
        <v>CS6E</v>
      </c>
    </row>
    <row r="2327" s="2" customFormat="1" ht="15" hidden="1" spans="1:15">
      <c r="A2327" s="177">
        <v>2324</v>
      </c>
      <c r="B2327" s="177" t="str">
        <f t="shared" si="72"/>
        <v>CS6E-R038-12-7</v>
      </c>
      <c r="C2327" s="177" t="str">
        <f t="shared" si="73"/>
        <v>CS6E-RK-HL-14-L-A</v>
      </c>
      <c r="D2327" s="177" t="s">
        <v>4747</v>
      </c>
      <c r="E2327" s="177" t="str">
        <f>VLOOKUP(H2327,通道基本信息!B:K,6,0)</f>
        <v>R</v>
      </c>
      <c r="F2327" s="177" t="str">
        <f>VLOOKUP(H2327,通道基本信息!B:K,5,0)</f>
        <v>K-HL</v>
      </c>
      <c r="G2327" s="177" t="str">
        <f>VLOOKUP(H2327,通道基本信息!B:K,8,0)</f>
        <v>L</v>
      </c>
      <c r="H2327" s="177" t="s">
        <v>4735</v>
      </c>
      <c r="I2327" s="177">
        <v>7</v>
      </c>
      <c r="J2327" s="177">
        <v>70</v>
      </c>
      <c r="K2327" s="177">
        <v>27675</v>
      </c>
      <c r="L2327" s="177">
        <v>27745</v>
      </c>
      <c r="M2327" s="177"/>
      <c r="N2327" s="177" t="s">
        <v>4748</v>
      </c>
      <c r="O2327" s="2" t="str">
        <f>VLOOKUP(H2327,通道基本信息!B:L,3,FALSE)</f>
        <v>CS6E</v>
      </c>
    </row>
    <row r="2328" s="2" customFormat="1" ht="15" hidden="1" spans="1:15">
      <c r="A2328" s="177">
        <v>2325</v>
      </c>
      <c r="B2328" s="177" t="str">
        <f t="shared" si="72"/>
        <v>CS6E-R038-12-8</v>
      </c>
      <c r="C2328" s="177" t="str">
        <f t="shared" si="73"/>
        <v>CS6E-RK-HL-15-L-A</v>
      </c>
      <c r="D2328" s="177" t="s">
        <v>4749</v>
      </c>
      <c r="E2328" s="177" t="str">
        <f>VLOOKUP(H2328,通道基本信息!B:K,6,0)</f>
        <v>R</v>
      </c>
      <c r="F2328" s="177" t="str">
        <f>VLOOKUP(H2328,通道基本信息!B:K,5,0)</f>
        <v>K-HL</v>
      </c>
      <c r="G2328" s="177" t="str">
        <f>VLOOKUP(H2328,通道基本信息!B:K,8,0)</f>
        <v>L</v>
      </c>
      <c r="H2328" s="177" t="s">
        <v>4735</v>
      </c>
      <c r="I2328" s="177">
        <v>8</v>
      </c>
      <c r="J2328" s="177">
        <v>35</v>
      </c>
      <c r="K2328" s="177">
        <v>27632</v>
      </c>
      <c r="L2328" s="177">
        <v>27667</v>
      </c>
      <c r="M2328" s="177"/>
      <c r="N2328" s="177" t="s">
        <v>4750</v>
      </c>
      <c r="O2328" s="2" t="str">
        <f>VLOOKUP(H2328,通道基本信息!B:L,3,FALSE)</f>
        <v>CS6E</v>
      </c>
    </row>
    <row r="2329" s="2" customFormat="1" ht="15" hidden="1" spans="1:15">
      <c r="A2329" s="177">
        <v>2326</v>
      </c>
      <c r="B2329" s="177" t="str">
        <f t="shared" si="72"/>
        <v>CS6E-R038-12-9</v>
      </c>
      <c r="C2329" s="177" t="str">
        <f t="shared" si="73"/>
        <v>CS6E-RK-HL-17-L-A</v>
      </c>
      <c r="D2329" s="177" t="s">
        <v>4751</v>
      </c>
      <c r="E2329" s="177" t="str">
        <f>VLOOKUP(H2329,通道基本信息!B:K,6,0)</f>
        <v>R</v>
      </c>
      <c r="F2329" s="177" t="str">
        <f>VLOOKUP(H2329,通道基本信息!B:K,5,0)</f>
        <v>K-HL</v>
      </c>
      <c r="G2329" s="177" t="str">
        <f>VLOOKUP(H2329,通道基本信息!B:K,8,0)</f>
        <v>L</v>
      </c>
      <c r="H2329" s="177" t="s">
        <v>4735</v>
      </c>
      <c r="I2329" s="177">
        <v>9</v>
      </c>
      <c r="J2329" s="177">
        <v>70</v>
      </c>
      <c r="K2329" s="177">
        <v>27850</v>
      </c>
      <c r="L2329" s="177">
        <v>27920</v>
      </c>
      <c r="M2329" s="177"/>
      <c r="N2329" s="177" t="s">
        <v>4752</v>
      </c>
      <c r="O2329" s="2" t="str">
        <f>VLOOKUP(H2329,通道基本信息!B:L,3,FALSE)</f>
        <v>CS6E</v>
      </c>
    </row>
    <row r="2330" s="2" customFormat="1" ht="15" hidden="1" spans="1:15">
      <c r="A2330" s="177">
        <v>2327</v>
      </c>
      <c r="B2330" s="177" t="str">
        <f t="shared" si="72"/>
        <v>CS6E-R038-12-10</v>
      </c>
      <c r="C2330" s="177" t="str">
        <f t="shared" si="73"/>
        <v>CS6E-RK-HL-18-L-A</v>
      </c>
      <c r="D2330" s="177" t="s">
        <v>4753</v>
      </c>
      <c r="E2330" s="177" t="str">
        <f>VLOOKUP(H2330,通道基本信息!B:K,6,0)</f>
        <v>R</v>
      </c>
      <c r="F2330" s="177" t="str">
        <f>VLOOKUP(H2330,通道基本信息!B:K,5,0)</f>
        <v>K-HL</v>
      </c>
      <c r="G2330" s="177" t="str">
        <f>VLOOKUP(H2330,通道基本信息!B:K,8,0)</f>
        <v>L</v>
      </c>
      <c r="H2330" s="177" t="s">
        <v>4735</v>
      </c>
      <c r="I2330" s="177">
        <v>10</v>
      </c>
      <c r="J2330" s="177">
        <v>70</v>
      </c>
      <c r="K2330" s="177">
        <v>27770</v>
      </c>
      <c r="L2330" s="177">
        <v>27840</v>
      </c>
      <c r="M2330" s="177"/>
      <c r="N2330" s="177" t="s">
        <v>4754</v>
      </c>
      <c r="O2330" s="2" t="str">
        <f>VLOOKUP(H2330,通道基本信息!B:L,3,FALSE)</f>
        <v>CS6E</v>
      </c>
    </row>
    <row r="2331" s="2" customFormat="1" ht="15" hidden="1" spans="1:15">
      <c r="A2331" s="177">
        <v>2328</v>
      </c>
      <c r="B2331" s="177" t="str">
        <f t="shared" si="72"/>
        <v>CS6E-R038-12-11</v>
      </c>
      <c r="C2331" s="177" t="str">
        <f t="shared" si="73"/>
        <v>CS6E-RK-HL-19-L-A</v>
      </c>
      <c r="D2331" s="177" t="s">
        <v>4755</v>
      </c>
      <c r="E2331" s="177" t="str">
        <f>VLOOKUP(H2331,通道基本信息!B:K,6,0)</f>
        <v>R</v>
      </c>
      <c r="F2331" s="177" t="str">
        <f>VLOOKUP(H2331,通道基本信息!B:K,5,0)</f>
        <v>K-HL</v>
      </c>
      <c r="G2331" s="177" t="str">
        <f>VLOOKUP(H2331,通道基本信息!B:K,8,0)</f>
        <v>L</v>
      </c>
      <c r="H2331" s="177" t="s">
        <v>4735</v>
      </c>
      <c r="I2331" s="177">
        <v>11</v>
      </c>
      <c r="J2331" s="177">
        <v>35</v>
      </c>
      <c r="K2331" s="177">
        <v>27554</v>
      </c>
      <c r="L2331" s="177">
        <v>27589</v>
      </c>
      <c r="M2331" s="177"/>
      <c r="N2331" s="177" t="s">
        <v>4756</v>
      </c>
      <c r="O2331" s="2" t="str">
        <f>VLOOKUP(H2331,通道基本信息!B:L,3,FALSE)</f>
        <v>CS6E</v>
      </c>
    </row>
    <row r="2332" s="2" customFormat="1" ht="15" hidden="1" spans="1:15">
      <c r="A2332" s="177">
        <v>2329</v>
      </c>
      <c r="B2332" s="177" t="str">
        <f t="shared" si="72"/>
        <v>CS6E-R038-12-12</v>
      </c>
      <c r="C2332" s="177" t="str">
        <f t="shared" si="73"/>
        <v>CS6E-RK-HL-22-L-A</v>
      </c>
      <c r="D2332" s="177" t="s">
        <v>4757</v>
      </c>
      <c r="E2332" s="177" t="str">
        <f>VLOOKUP(H2332,通道基本信息!B:K,6,0)</f>
        <v>R</v>
      </c>
      <c r="F2332" s="177" t="str">
        <f>VLOOKUP(H2332,通道基本信息!B:K,5,0)</f>
        <v>K-HL</v>
      </c>
      <c r="G2332" s="177" t="str">
        <f>VLOOKUP(H2332,通道基本信息!B:K,8,0)</f>
        <v>L</v>
      </c>
      <c r="H2332" s="177" t="s">
        <v>4735</v>
      </c>
      <c r="I2332" s="177">
        <v>12</v>
      </c>
      <c r="J2332" s="177">
        <v>65</v>
      </c>
      <c r="K2332" s="177">
        <v>27930</v>
      </c>
      <c r="L2332" s="177">
        <v>27995</v>
      </c>
      <c r="M2332" s="177"/>
      <c r="N2332" s="177" t="s">
        <v>4758</v>
      </c>
      <c r="O2332" s="2" t="str">
        <f>VLOOKUP(H2332,通道基本信息!B:L,3,FALSE)</f>
        <v>CS6E</v>
      </c>
    </row>
    <row r="2333" s="2" customFormat="1" ht="15" hidden="1" spans="1:15">
      <c r="A2333" s="177">
        <v>2330</v>
      </c>
      <c r="B2333" s="177" t="str">
        <f t="shared" si="72"/>
        <v>CS6E-R039-340-1</v>
      </c>
      <c r="C2333" s="177" t="str">
        <f t="shared" si="73"/>
        <v>CS6E-RK-HL-04-001-L-D</v>
      </c>
      <c r="D2333" s="177" t="s">
        <v>4759</v>
      </c>
      <c r="E2333" s="177" t="str">
        <f>VLOOKUP(H2333,通道基本信息!B:K,6,0)</f>
        <v>R</v>
      </c>
      <c r="F2333" s="177" t="str">
        <f>VLOOKUP(H2333,通道基本信息!B:K,5,0)</f>
        <v>K-HL</v>
      </c>
      <c r="G2333" s="177" t="str">
        <f>VLOOKUP(H2333,通道基本信息!B:K,8,0)</f>
        <v>L</v>
      </c>
      <c r="H2333" s="177" t="s">
        <v>4760</v>
      </c>
      <c r="I2333" s="177">
        <v>1</v>
      </c>
      <c r="J2333" s="177">
        <v>1.25</v>
      </c>
      <c r="K2333" s="177">
        <v>28220</v>
      </c>
      <c r="L2333" s="177">
        <v>28221.25</v>
      </c>
      <c r="M2333" s="177"/>
      <c r="N2333" s="177" t="s">
        <v>4761</v>
      </c>
      <c r="O2333" s="2" t="str">
        <f>VLOOKUP(H2333,通道基本信息!B:L,3,FALSE)</f>
        <v>CS6E</v>
      </c>
    </row>
    <row r="2334" s="2" customFormat="1" ht="15" hidden="1" spans="1:15">
      <c r="A2334" s="177">
        <v>2331</v>
      </c>
      <c r="B2334" s="177" t="str">
        <f t="shared" si="72"/>
        <v>CS6E-R039-340-2</v>
      </c>
      <c r="C2334" s="177" t="str">
        <f t="shared" si="73"/>
        <v>CS6E-RK-HL-04-002-L-D</v>
      </c>
      <c r="D2334" s="177" t="s">
        <v>4762</v>
      </c>
      <c r="E2334" s="177" t="str">
        <f>VLOOKUP(H2334,通道基本信息!B:K,6,0)</f>
        <v>R</v>
      </c>
      <c r="F2334" s="177" t="str">
        <f>VLOOKUP(H2334,通道基本信息!B:K,5,0)</f>
        <v>K-HL</v>
      </c>
      <c r="G2334" s="177" t="str">
        <f>VLOOKUP(H2334,通道基本信息!B:K,8,0)</f>
        <v>L</v>
      </c>
      <c r="H2334" s="177" t="s">
        <v>4760</v>
      </c>
      <c r="I2334" s="177">
        <v>2</v>
      </c>
      <c r="J2334" s="177">
        <v>1.25</v>
      </c>
      <c r="K2334" s="177">
        <v>28221.25</v>
      </c>
      <c r="L2334" s="177">
        <v>28222.5</v>
      </c>
      <c r="M2334" s="177"/>
      <c r="N2334" s="177" t="s">
        <v>4763</v>
      </c>
      <c r="O2334" s="2" t="str">
        <f>VLOOKUP(H2334,通道基本信息!B:L,3,FALSE)</f>
        <v>CS6E</v>
      </c>
    </row>
    <row r="2335" s="2" customFormat="1" ht="15" hidden="1" spans="1:15">
      <c r="A2335" s="177">
        <v>2332</v>
      </c>
      <c r="B2335" s="177" t="str">
        <f t="shared" si="72"/>
        <v>CS6E-R039-340-3</v>
      </c>
      <c r="C2335" s="177" t="str">
        <f t="shared" si="73"/>
        <v>CS6E-RK-HL-04-003-L-D</v>
      </c>
      <c r="D2335" s="177" t="s">
        <v>4764</v>
      </c>
      <c r="E2335" s="177" t="str">
        <f>VLOOKUP(H2335,通道基本信息!B:K,6,0)</f>
        <v>R</v>
      </c>
      <c r="F2335" s="177" t="str">
        <f>VLOOKUP(H2335,通道基本信息!B:K,5,0)</f>
        <v>K-HL</v>
      </c>
      <c r="G2335" s="177" t="str">
        <f>VLOOKUP(H2335,通道基本信息!B:K,8,0)</f>
        <v>L</v>
      </c>
      <c r="H2335" s="177" t="s">
        <v>4760</v>
      </c>
      <c r="I2335" s="177">
        <v>3</v>
      </c>
      <c r="J2335" s="177">
        <v>1.25</v>
      </c>
      <c r="K2335" s="177">
        <v>28222.5</v>
      </c>
      <c r="L2335" s="177">
        <v>28223.75</v>
      </c>
      <c r="M2335" s="177"/>
      <c r="N2335" s="177" t="s">
        <v>4765</v>
      </c>
      <c r="O2335" s="2" t="str">
        <f>VLOOKUP(H2335,通道基本信息!B:L,3,FALSE)</f>
        <v>CS6E</v>
      </c>
    </row>
    <row r="2336" s="2" customFormat="1" ht="15" hidden="1" spans="1:15">
      <c r="A2336" s="177">
        <v>2333</v>
      </c>
      <c r="B2336" s="177" t="str">
        <f t="shared" si="72"/>
        <v>CS6E-R039-340-4</v>
      </c>
      <c r="C2336" s="177" t="str">
        <f t="shared" si="73"/>
        <v>CS6E-RK-HL-04-004-L-D</v>
      </c>
      <c r="D2336" s="177" t="s">
        <v>4766</v>
      </c>
      <c r="E2336" s="177" t="str">
        <f>VLOOKUP(H2336,通道基本信息!B:K,6,0)</f>
        <v>R</v>
      </c>
      <c r="F2336" s="177" t="str">
        <f>VLOOKUP(H2336,通道基本信息!B:K,5,0)</f>
        <v>K-HL</v>
      </c>
      <c r="G2336" s="177" t="str">
        <f>VLOOKUP(H2336,通道基本信息!B:K,8,0)</f>
        <v>L</v>
      </c>
      <c r="H2336" s="177" t="s">
        <v>4760</v>
      </c>
      <c r="I2336" s="177">
        <v>4</v>
      </c>
      <c r="J2336" s="177">
        <v>1.25</v>
      </c>
      <c r="K2336" s="177">
        <v>28223.75</v>
      </c>
      <c r="L2336" s="177">
        <v>28225</v>
      </c>
      <c r="M2336" s="177"/>
      <c r="N2336" s="177" t="s">
        <v>4767</v>
      </c>
      <c r="O2336" s="2" t="str">
        <f>VLOOKUP(H2336,通道基本信息!B:L,3,FALSE)</f>
        <v>CS6E</v>
      </c>
    </row>
    <row r="2337" s="2" customFormat="1" ht="15" hidden="1" spans="1:15">
      <c r="A2337" s="177">
        <v>2334</v>
      </c>
      <c r="B2337" s="177" t="str">
        <f t="shared" si="72"/>
        <v>CS6E-R039-340-5</v>
      </c>
      <c r="C2337" s="177" t="str">
        <f t="shared" si="73"/>
        <v>CS6E-RK-HL-04-005-L-D</v>
      </c>
      <c r="D2337" s="177" t="s">
        <v>4768</v>
      </c>
      <c r="E2337" s="177" t="str">
        <f>VLOOKUP(H2337,通道基本信息!B:K,6,0)</f>
        <v>R</v>
      </c>
      <c r="F2337" s="177" t="str">
        <f>VLOOKUP(H2337,通道基本信息!B:K,5,0)</f>
        <v>K-HL</v>
      </c>
      <c r="G2337" s="177" t="str">
        <f>VLOOKUP(H2337,通道基本信息!B:K,8,0)</f>
        <v>L</v>
      </c>
      <c r="H2337" s="177" t="s">
        <v>4760</v>
      </c>
      <c r="I2337" s="177">
        <v>5</v>
      </c>
      <c r="J2337" s="177">
        <v>1.25</v>
      </c>
      <c r="K2337" s="177">
        <v>28225</v>
      </c>
      <c r="L2337" s="177">
        <v>28226.25</v>
      </c>
      <c r="M2337" s="177"/>
      <c r="N2337" s="177" t="s">
        <v>4769</v>
      </c>
      <c r="O2337" s="2" t="str">
        <f>VLOOKUP(H2337,通道基本信息!B:L,3,FALSE)</f>
        <v>CS6E</v>
      </c>
    </row>
    <row r="2338" s="2" customFormat="1" ht="15" hidden="1" spans="1:15">
      <c r="A2338" s="177">
        <v>2335</v>
      </c>
      <c r="B2338" s="177" t="str">
        <f t="shared" si="72"/>
        <v>CS6E-R039-340-6</v>
      </c>
      <c r="C2338" s="177" t="str">
        <f t="shared" si="73"/>
        <v>CS6E-RK-HL-04-006-L-D</v>
      </c>
      <c r="D2338" s="177" t="s">
        <v>4770</v>
      </c>
      <c r="E2338" s="177" t="str">
        <f>VLOOKUP(H2338,通道基本信息!B:K,6,0)</f>
        <v>R</v>
      </c>
      <c r="F2338" s="177" t="str">
        <f>VLOOKUP(H2338,通道基本信息!B:K,5,0)</f>
        <v>K-HL</v>
      </c>
      <c r="G2338" s="177" t="str">
        <f>VLOOKUP(H2338,通道基本信息!B:K,8,0)</f>
        <v>L</v>
      </c>
      <c r="H2338" s="177" t="s">
        <v>4760</v>
      </c>
      <c r="I2338" s="177">
        <v>6</v>
      </c>
      <c r="J2338" s="177">
        <v>1.25</v>
      </c>
      <c r="K2338" s="177">
        <v>28226.25</v>
      </c>
      <c r="L2338" s="177">
        <v>28227.5</v>
      </c>
      <c r="M2338" s="177"/>
      <c r="N2338" s="177" t="s">
        <v>4771</v>
      </c>
      <c r="O2338" s="2" t="str">
        <f>VLOOKUP(H2338,通道基本信息!B:L,3,FALSE)</f>
        <v>CS6E</v>
      </c>
    </row>
    <row r="2339" s="2" customFormat="1" ht="15" hidden="1" spans="1:15">
      <c r="A2339" s="177">
        <v>2336</v>
      </c>
      <c r="B2339" s="177" t="str">
        <f t="shared" si="72"/>
        <v>CS6E-R039-340-7</v>
      </c>
      <c r="C2339" s="177" t="str">
        <f t="shared" si="73"/>
        <v>CS6E-RK-HL-04-007-L-D</v>
      </c>
      <c r="D2339" s="177" t="s">
        <v>4772</v>
      </c>
      <c r="E2339" s="177" t="str">
        <f>VLOOKUP(H2339,通道基本信息!B:K,6,0)</f>
        <v>R</v>
      </c>
      <c r="F2339" s="177" t="str">
        <f>VLOOKUP(H2339,通道基本信息!B:K,5,0)</f>
        <v>K-HL</v>
      </c>
      <c r="G2339" s="177" t="str">
        <f>VLOOKUP(H2339,通道基本信息!B:K,8,0)</f>
        <v>L</v>
      </c>
      <c r="H2339" s="177" t="s">
        <v>4760</v>
      </c>
      <c r="I2339" s="177">
        <v>7</v>
      </c>
      <c r="J2339" s="177">
        <v>1.25</v>
      </c>
      <c r="K2339" s="177">
        <v>28227.5</v>
      </c>
      <c r="L2339" s="177">
        <v>28228.75</v>
      </c>
      <c r="M2339" s="177"/>
      <c r="N2339" s="177" t="s">
        <v>4773</v>
      </c>
      <c r="O2339" s="2" t="str">
        <f>VLOOKUP(H2339,通道基本信息!B:L,3,FALSE)</f>
        <v>CS6E</v>
      </c>
    </row>
    <row r="2340" s="2" customFormat="1" ht="15" hidden="1" spans="1:15">
      <c r="A2340" s="177">
        <v>2337</v>
      </c>
      <c r="B2340" s="177" t="str">
        <f t="shared" si="72"/>
        <v>CS6E-R039-340-8</v>
      </c>
      <c r="C2340" s="177" t="str">
        <f t="shared" si="73"/>
        <v>CS6E-RK-HL-04-008-L-D</v>
      </c>
      <c r="D2340" s="177" t="s">
        <v>4774</v>
      </c>
      <c r="E2340" s="177" t="str">
        <f>VLOOKUP(H2340,通道基本信息!B:K,6,0)</f>
        <v>R</v>
      </c>
      <c r="F2340" s="177" t="str">
        <f>VLOOKUP(H2340,通道基本信息!B:K,5,0)</f>
        <v>K-HL</v>
      </c>
      <c r="G2340" s="177" t="str">
        <f>VLOOKUP(H2340,通道基本信息!B:K,8,0)</f>
        <v>L</v>
      </c>
      <c r="H2340" s="177" t="s">
        <v>4760</v>
      </c>
      <c r="I2340" s="177">
        <v>8</v>
      </c>
      <c r="J2340" s="177">
        <v>1.25</v>
      </c>
      <c r="K2340" s="177">
        <v>28228.75</v>
      </c>
      <c r="L2340" s="177">
        <v>28230</v>
      </c>
      <c r="M2340" s="177"/>
      <c r="N2340" s="177" t="s">
        <v>4775</v>
      </c>
      <c r="O2340" s="2" t="str">
        <f>VLOOKUP(H2340,通道基本信息!B:L,3,FALSE)</f>
        <v>CS6E</v>
      </c>
    </row>
    <row r="2341" s="2" customFormat="1" ht="15" hidden="1" spans="1:15">
      <c r="A2341" s="177">
        <v>2338</v>
      </c>
      <c r="B2341" s="177" t="str">
        <f t="shared" si="72"/>
        <v>CS6E-R039-340-9</v>
      </c>
      <c r="C2341" s="177" t="str">
        <f t="shared" si="73"/>
        <v>CS6E-RK-HL-04-009-L-D</v>
      </c>
      <c r="D2341" s="177" t="s">
        <v>4776</v>
      </c>
      <c r="E2341" s="177" t="str">
        <f>VLOOKUP(H2341,通道基本信息!B:K,6,0)</f>
        <v>R</v>
      </c>
      <c r="F2341" s="177" t="str">
        <f>VLOOKUP(H2341,通道基本信息!B:K,5,0)</f>
        <v>K-HL</v>
      </c>
      <c r="G2341" s="177" t="str">
        <f>VLOOKUP(H2341,通道基本信息!B:K,8,0)</f>
        <v>L</v>
      </c>
      <c r="H2341" s="177" t="s">
        <v>4760</v>
      </c>
      <c r="I2341" s="177">
        <v>9</v>
      </c>
      <c r="J2341" s="177">
        <v>1.25</v>
      </c>
      <c r="K2341" s="177">
        <v>28230</v>
      </c>
      <c r="L2341" s="177">
        <v>28231.25</v>
      </c>
      <c r="M2341" s="177"/>
      <c r="N2341" s="177" t="s">
        <v>4777</v>
      </c>
      <c r="O2341" s="2" t="str">
        <f>VLOOKUP(H2341,通道基本信息!B:L,3,FALSE)</f>
        <v>CS6E</v>
      </c>
    </row>
    <row r="2342" s="2" customFormat="1" ht="15" hidden="1" spans="1:15">
      <c r="A2342" s="177">
        <v>2339</v>
      </c>
      <c r="B2342" s="177" t="str">
        <f t="shared" si="72"/>
        <v>CS6E-R039-340-10</v>
      </c>
      <c r="C2342" s="177" t="str">
        <f t="shared" si="73"/>
        <v>CS6E-RK-HL-04-010-L-D</v>
      </c>
      <c r="D2342" s="177" t="s">
        <v>4778</v>
      </c>
      <c r="E2342" s="177" t="str">
        <f>VLOOKUP(H2342,通道基本信息!B:K,6,0)</f>
        <v>R</v>
      </c>
      <c r="F2342" s="177" t="str">
        <f>VLOOKUP(H2342,通道基本信息!B:K,5,0)</f>
        <v>K-HL</v>
      </c>
      <c r="G2342" s="177" t="str">
        <f>VLOOKUP(H2342,通道基本信息!B:K,8,0)</f>
        <v>L</v>
      </c>
      <c r="H2342" s="177" t="s">
        <v>4760</v>
      </c>
      <c r="I2342" s="177">
        <v>10</v>
      </c>
      <c r="J2342" s="177">
        <v>1.25</v>
      </c>
      <c r="K2342" s="177">
        <v>28231.25</v>
      </c>
      <c r="L2342" s="177">
        <v>28232.5</v>
      </c>
      <c r="M2342" s="177"/>
      <c r="N2342" s="177" t="s">
        <v>4779</v>
      </c>
      <c r="O2342" s="2" t="str">
        <f>VLOOKUP(H2342,通道基本信息!B:L,3,FALSE)</f>
        <v>CS6E</v>
      </c>
    </row>
    <row r="2343" s="2" customFormat="1" ht="15" hidden="1" spans="1:15">
      <c r="A2343" s="177">
        <v>2340</v>
      </c>
      <c r="B2343" s="177" t="str">
        <f t="shared" si="72"/>
        <v>CS6E-R039-340-11</v>
      </c>
      <c r="C2343" s="177" t="str">
        <f t="shared" si="73"/>
        <v>CS6E-RK-HL-04-011-L-D</v>
      </c>
      <c r="D2343" s="177" t="s">
        <v>4780</v>
      </c>
      <c r="E2343" s="177" t="str">
        <f>VLOOKUP(H2343,通道基本信息!B:K,6,0)</f>
        <v>R</v>
      </c>
      <c r="F2343" s="177" t="str">
        <f>VLOOKUP(H2343,通道基本信息!B:K,5,0)</f>
        <v>K-HL</v>
      </c>
      <c r="G2343" s="177" t="str">
        <f>VLOOKUP(H2343,通道基本信息!B:K,8,0)</f>
        <v>L</v>
      </c>
      <c r="H2343" s="177" t="s">
        <v>4760</v>
      </c>
      <c r="I2343" s="177">
        <v>11</v>
      </c>
      <c r="J2343" s="177">
        <v>1.25</v>
      </c>
      <c r="K2343" s="177">
        <v>28232.5</v>
      </c>
      <c r="L2343" s="177">
        <v>28233.75</v>
      </c>
      <c r="M2343" s="177"/>
      <c r="N2343" s="177" t="s">
        <v>4781</v>
      </c>
      <c r="O2343" s="2" t="str">
        <f>VLOOKUP(H2343,通道基本信息!B:L,3,FALSE)</f>
        <v>CS6E</v>
      </c>
    </row>
    <row r="2344" s="2" customFormat="1" ht="15" hidden="1" spans="1:15">
      <c r="A2344" s="177">
        <v>2341</v>
      </c>
      <c r="B2344" s="177" t="str">
        <f t="shared" si="72"/>
        <v>CS6E-R039-340-12</v>
      </c>
      <c r="C2344" s="177" t="str">
        <f t="shared" si="73"/>
        <v>CS6E-RK-HL-04-012-L-D</v>
      </c>
      <c r="D2344" s="177" t="s">
        <v>4782</v>
      </c>
      <c r="E2344" s="177" t="str">
        <f>VLOOKUP(H2344,通道基本信息!B:K,6,0)</f>
        <v>R</v>
      </c>
      <c r="F2344" s="177" t="str">
        <f>VLOOKUP(H2344,通道基本信息!B:K,5,0)</f>
        <v>K-HL</v>
      </c>
      <c r="G2344" s="177" t="str">
        <f>VLOOKUP(H2344,通道基本信息!B:K,8,0)</f>
        <v>L</v>
      </c>
      <c r="H2344" s="177" t="s">
        <v>4760</v>
      </c>
      <c r="I2344" s="177">
        <v>12</v>
      </c>
      <c r="J2344" s="177">
        <v>1.25</v>
      </c>
      <c r="K2344" s="177">
        <v>28233.75</v>
      </c>
      <c r="L2344" s="177">
        <v>28235</v>
      </c>
      <c r="M2344" s="177"/>
      <c r="N2344" s="177" t="s">
        <v>4783</v>
      </c>
      <c r="O2344" s="2" t="str">
        <f>VLOOKUP(H2344,通道基本信息!B:L,3,FALSE)</f>
        <v>CS6E</v>
      </c>
    </row>
    <row r="2345" s="2" customFormat="1" ht="15" hidden="1" spans="1:15">
      <c r="A2345" s="177">
        <v>2342</v>
      </c>
      <c r="B2345" s="177" t="str">
        <f t="shared" si="72"/>
        <v>CS6E-R039-340-13</v>
      </c>
      <c r="C2345" s="177" t="str">
        <f t="shared" si="73"/>
        <v>CS6E-RK-HL-04-013-L-D</v>
      </c>
      <c r="D2345" s="177" t="s">
        <v>4784</v>
      </c>
      <c r="E2345" s="177" t="str">
        <f>VLOOKUP(H2345,通道基本信息!B:K,6,0)</f>
        <v>R</v>
      </c>
      <c r="F2345" s="177" t="str">
        <f>VLOOKUP(H2345,通道基本信息!B:K,5,0)</f>
        <v>K-HL</v>
      </c>
      <c r="G2345" s="177" t="str">
        <f>VLOOKUP(H2345,通道基本信息!B:K,8,0)</f>
        <v>L</v>
      </c>
      <c r="H2345" s="177" t="s">
        <v>4760</v>
      </c>
      <c r="I2345" s="177">
        <v>13</v>
      </c>
      <c r="J2345" s="177">
        <v>1.25</v>
      </c>
      <c r="K2345" s="177">
        <v>28235</v>
      </c>
      <c r="L2345" s="177">
        <v>28236.25</v>
      </c>
      <c r="M2345" s="177"/>
      <c r="N2345" s="177" t="s">
        <v>4785</v>
      </c>
      <c r="O2345" s="2" t="str">
        <f>VLOOKUP(H2345,通道基本信息!B:L,3,FALSE)</f>
        <v>CS6E</v>
      </c>
    </row>
    <row r="2346" s="2" customFormat="1" ht="15" hidden="1" spans="1:15">
      <c r="A2346" s="177">
        <v>2343</v>
      </c>
      <c r="B2346" s="177" t="str">
        <f t="shared" si="72"/>
        <v>CS6E-R039-340-14</v>
      </c>
      <c r="C2346" s="177" t="str">
        <f t="shared" si="73"/>
        <v>CS6E-RK-HL-04-014-L-D</v>
      </c>
      <c r="D2346" s="177" t="s">
        <v>4786</v>
      </c>
      <c r="E2346" s="177" t="str">
        <f>VLOOKUP(H2346,通道基本信息!B:K,6,0)</f>
        <v>R</v>
      </c>
      <c r="F2346" s="177" t="str">
        <f>VLOOKUP(H2346,通道基本信息!B:K,5,0)</f>
        <v>K-HL</v>
      </c>
      <c r="G2346" s="177" t="str">
        <f>VLOOKUP(H2346,通道基本信息!B:K,8,0)</f>
        <v>L</v>
      </c>
      <c r="H2346" s="177" t="s">
        <v>4760</v>
      </c>
      <c r="I2346" s="177">
        <v>14</v>
      </c>
      <c r="J2346" s="177">
        <v>1.25</v>
      </c>
      <c r="K2346" s="177">
        <v>28236.25</v>
      </c>
      <c r="L2346" s="177">
        <v>28237.5</v>
      </c>
      <c r="M2346" s="177"/>
      <c r="N2346" s="177" t="s">
        <v>4787</v>
      </c>
      <c r="O2346" s="2" t="str">
        <f>VLOOKUP(H2346,通道基本信息!B:L,3,FALSE)</f>
        <v>CS6E</v>
      </c>
    </row>
    <row r="2347" s="2" customFormat="1" ht="15" hidden="1" spans="1:15">
      <c r="A2347" s="177">
        <v>2344</v>
      </c>
      <c r="B2347" s="177" t="str">
        <f t="shared" si="72"/>
        <v>CS6E-R039-340-15</v>
      </c>
      <c r="C2347" s="177" t="str">
        <f t="shared" si="73"/>
        <v>CS6E-RK-HL-04-015-L-D</v>
      </c>
      <c r="D2347" s="177" t="s">
        <v>4788</v>
      </c>
      <c r="E2347" s="177" t="str">
        <f>VLOOKUP(H2347,通道基本信息!B:K,6,0)</f>
        <v>R</v>
      </c>
      <c r="F2347" s="177" t="str">
        <f>VLOOKUP(H2347,通道基本信息!B:K,5,0)</f>
        <v>K-HL</v>
      </c>
      <c r="G2347" s="177" t="str">
        <f>VLOOKUP(H2347,通道基本信息!B:K,8,0)</f>
        <v>L</v>
      </c>
      <c r="H2347" s="177" t="s">
        <v>4760</v>
      </c>
      <c r="I2347" s="177">
        <v>15</v>
      </c>
      <c r="J2347" s="177">
        <v>1.25</v>
      </c>
      <c r="K2347" s="177">
        <v>28237.5</v>
      </c>
      <c r="L2347" s="177">
        <v>28238.75</v>
      </c>
      <c r="M2347" s="177"/>
      <c r="N2347" s="177" t="s">
        <v>4789</v>
      </c>
      <c r="O2347" s="2" t="str">
        <f>VLOOKUP(H2347,通道基本信息!B:L,3,FALSE)</f>
        <v>CS6E</v>
      </c>
    </row>
    <row r="2348" s="2" customFormat="1" ht="15" hidden="1" spans="1:15">
      <c r="A2348" s="177">
        <v>2345</v>
      </c>
      <c r="B2348" s="177" t="str">
        <f t="shared" si="72"/>
        <v>CS6E-R039-340-16</v>
      </c>
      <c r="C2348" s="177" t="str">
        <f t="shared" si="73"/>
        <v>CS6E-RK-HL-04-016-L-D</v>
      </c>
      <c r="D2348" s="177" t="s">
        <v>4790</v>
      </c>
      <c r="E2348" s="177" t="str">
        <f>VLOOKUP(H2348,通道基本信息!B:K,6,0)</f>
        <v>R</v>
      </c>
      <c r="F2348" s="177" t="str">
        <f>VLOOKUP(H2348,通道基本信息!B:K,5,0)</f>
        <v>K-HL</v>
      </c>
      <c r="G2348" s="177" t="str">
        <f>VLOOKUP(H2348,通道基本信息!B:K,8,0)</f>
        <v>L</v>
      </c>
      <c r="H2348" s="177" t="s">
        <v>4760</v>
      </c>
      <c r="I2348" s="177">
        <v>16</v>
      </c>
      <c r="J2348" s="177">
        <v>1.25</v>
      </c>
      <c r="K2348" s="177">
        <v>28238.75</v>
      </c>
      <c r="L2348" s="177">
        <v>28240</v>
      </c>
      <c r="M2348" s="177"/>
      <c r="N2348" s="177" t="s">
        <v>4791</v>
      </c>
      <c r="O2348" s="2" t="str">
        <f>VLOOKUP(H2348,通道基本信息!B:L,3,FALSE)</f>
        <v>CS6E</v>
      </c>
    </row>
    <row r="2349" s="2" customFormat="1" ht="15" hidden="1" spans="1:15">
      <c r="A2349" s="177">
        <v>2346</v>
      </c>
      <c r="B2349" s="177" t="str">
        <f t="shared" si="72"/>
        <v>CS6E-R039-340-17</v>
      </c>
      <c r="C2349" s="177" t="str">
        <f t="shared" si="73"/>
        <v>CS6E-RK-HL-04-017-L-D</v>
      </c>
      <c r="D2349" s="177" t="s">
        <v>4792</v>
      </c>
      <c r="E2349" s="177" t="str">
        <f>VLOOKUP(H2349,通道基本信息!B:K,6,0)</f>
        <v>R</v>
      </c>
      <c r="F2349" s="177" t="str">
        <f>VLOOKUP(H2349,通道基本信息!B:K,5,0)</f>
        <v>K-HL</v>
      </c>
      <c r="G2349" s="177" t="str">
        <f>VLOOKUP(H2349,通道基本信息!B:K,8,0)</f>
        <v>L</v>
      </c>
      <c r="H2349" s="177" t="s">
        <v>4760</v>
      </c>
      <c r="I2349" s="177">
        <v>17</v>
      </c>
      <c r="J2349" s="177">
        <v>1.25</v>
      </c>
      <c r="K2349" s="177">
        <v>28240</v>
      </c>
      <c r="L2349" s="177">
        <v>28241.25</v>
      </c>
      <c r="M2349" s="177"/>
      <c r="N2349" s="177" t="s">
        <v>4793</v>
      </c>
      <c r="O2349" s="2" t="str">
        <f>VLOOKUP(H2349,通道基本信息!B:L,3,FALSE)</f>
        <v>CS6E</v>
      </c>
    </row>
    <row r="2350" s="2" customFormat="1" ht="15" hidden="1" spans="1:15">
      <c r="A2350" s="177">
        <v>2347</v>
      </c>
      <c r="B2350" s="177" t="str">
        <f t="shared" si="72"/>
        <v>CS6E-R039-340-18</v>
      </c>
      <c r="C2350" s="177" t="str">
        <f t="shared" si="73"/>
        <v>CS6E-RK-HL-04-018-L-D</v>
      </c>
      <c r="D2350" s="177" t="s">
        <v>4794</v>
      </c>
      <c r="E2350" s="177" t="str">
        <f>VLOOKUP(H2350,通道基本信息!B:K,6,0)</f>
        <v>R</v>
      </c>
      <c r="F2350" s="177" t="str">
        <f>VLOOKUP(H2350,通道基本信息!B:K,5,0)</f>
        <v>K-HL</v>
      </c>
      <c r="G2350" s="177" t="str">
        <f>VLOOKUP(H2350,通道基本信息!B:K,8,0)</f>
        <v>L</v>
      </c>
      <c r="H2350" s="177" t="s">
        <v>4760</v>
      </c>
      <c r="I2350" s="177">
        <v>18</v>
      </c>
      <c r="J2350" s="177">
        <v>1.25</v>
      </c>
      <c r="K2350" s="177">
        <v>28241.25</v>
      </c>
      <c r="L2350" s="177">
        <v>28242.5</v>
      </c>
      <c r="M2350" s="177"/>
      <c r="N2350" s="177" t="s">
        <v>4795</v>
      </c>
      <c r="O2350" s="2" t="str">
        <f>VLOOKUP(H2350,通道基本信息!B:L,3,FALSE)</f>
        <v>CS6E</v>
      </c>
    </row>
    <row r="2351" s="2" customFormat="1" ht="15" hidden="1" spans="1:15">
      <c r="A2351" s="177">
        <v>2348</v>
      </c>
      <c r="B2351" s="177" t="str">
        <f t="shared" si="72"/>
        <v>CS6E-R039-340-19</v>
      </c>
      <c r="C2351" s="177" t="str">
        <f t="shared" si="73"/>
        <v>CS6E-RK-HL-04-019-L-D</v>
      </c>
      <c r="D2351" s="177" t="s">
        <v>4796</v>
      </c>
      <c r="E2351" s="177" t="str">
        <f>VLOOKUP(H2351,通道基本信息!B:K,6,0)</f>
        <v>R</v>
      </c>
      <c r="F2351" s="177" t="str">
        <f>VLOOKUP(H2351,通道基本信息!B:K,5,0)</f>
        <v>K-HL</v>
      </c>
      <c r="G2351" s="177" t="str">
        <f>VLOOKUP(H2351,通道基本信息!B:K,8,0)</f>
        <v>L</v>
      </c>
      <c r="H2351" s="177" t="s">
        <v>4760</v>
      </c>
      <c r="I2351" s="177">
        <v>19</v>
      </c>
      <c r="J2351" s="177">
        <v>1.25</v>
      </c>
      <c r="K2351" s="177">
        <v>28242.5</v>
      </c>
      <c r="L2351" s="177">
        <v>28243.75</v>
      </c>
      <c r="M2351" s="177"/>
      <c r="N2351" s="177" t="s">
        <v>4797</v>
      </c>
      <c r="O2351" s="2" t="str">
        <f>VLOOKUP(H2351,通道基本信息!B:L,3,FALSE)</f>
        <v>CS6E</v>
      </c>
    </row>
    <row r="2352" s="2" customFormat="1" ht="15" hidden="1" spans="1:15">
      <c r="A2352" s="177">
        <v>2349</v>
      </c>
      <c r="B2352" s="177" t="str">
        <f t="shared" si="72"/>
        <v>CS6E-R039-340-20</v>
      </c>
      <c r="C2352" s="177" t="str">
        <f t="shared" si="73"/>
        <v>CS6E-RK-HL-04-020-L-D</v>
      </c>
      <c r="D2352" s="177" t="s">
        <v>4798</v>
      </c>
      <c r="E2352" s="177" t="str">
        <f>VLOOKUP(H2352,通道基本信息!B:K,6,0)</f>
        <v>R</v>
      </c>
      <c r="F2352" s="177" t="str">
        <f>VLOOKUP(H2352,通道基本信息!B:K,5,0)</f>
        <v>K-HL</v>
      </c>
      <c r="G2352" s="177" t="str">
        <f>VLOOKUP(H2352,通道基本信息!B:K,8,0)</f>
        <v>L</v>
      </c>
      <c r="H2352" s="177" t="s">
        <v>4760</v>
      </c>
      <c r="I2352" s="177">
        <v>20</v>
      </c>
      <c r="J2352" s="177">
        <v>1.25</v>
      </c>
      <c r="K2352" s="177">
        <v>28243.75</v>
      </c>
      <c r="L2352" s="177">
        <v>28245</v>
      </c>
      <c r="M2352" s="177"/>
      <c r="N2352" s="177" t="s">
        <v>4799</v>
      </c>
      <c r="O2352" s="2" t="str">
        <f>VLOOKUP(H2352,通道基本信息!B:L,3,FALSE)</f>
        <v>CS6E</v>
      </c>
    </row>
    <row r="2353" s="2" customFormat="1" ht="15" hidden="1" spans="1:15">
      <c r="A2353" s="177">
        <v>2350</v>
      </c>
      <c r="B2353" s="177" t="str">
        <f t="shared" si="72"/>
        <v>CS6E-R039-340-21</v>
      </c>
      <c r="C2353" s="177" t="str">
        <f t="shared" si="73"/>
        <v>CS6E-RK-HL-04-021-L-D</v>
      </c>
      <c r="D2353" s="177" t="s">
        <v>4800</v>
      </c>
      <c r="E2353" s="177" t="str">
        <f>VLOOKUP(H2353,通道基本信息!B:K,6,0)</f>
        <v>R</v>
      </c>
      <c r="F2353" s="177" t="str">
        <f>VLOOKUP(H2353,通道基本信息!B:K,5,0)</f>
        <v>K-HL</v>
      </c>
      <c r="G2353" s="177" t="str">
        <f>VLOOKUP(H2353,通道基本信息!B:K,8,0)</f>
        <v>L</v>
      </c>
      <c r="H2353" s="177" t="s">
        <v>4760</v>
      </c>
      <c r="I2353" s="177">
        <v>21</v>
      </c>
      <c r="J2353" s="177">
        <v>1.25</v>
      </c>
      <c r="K2353" s="177">
        <v>28245</v>
      </c>
      <c r="L2353" s="177">
        <v>28246.25</v>
      </c>
      <c r="M2353" s="177"/>
      <c r="N2353" s="177" t="s">
        <v>4801</v>
      </c>
      <c r="O2353" s="2" t="str">
        <f>VLOOKUP(H2353,通道基本信息!B:L,3,FALSE)</f>
        <v>CS6E</v>
      </c>
    </row>
    <row r="2354" s="2" customFormat="1" ht="15" hidden="1" spans="1:15">
      <c r="A2354" s="177">
        <v>2351</v>
      </c>
      <c r="B2354" s="177" t="str">
        <f t="shared" si="72"/>
        <v>CS6E-R039-340-22</v>
      </c>
      <c r="C2354" s="177" t="str">
        <f t="shared" si="73"/>
        <v>CS6E-RK-HL-04-022-L-D</v>
      </c>
      <c r="D2354" s="177" t="s">
        <v>4802</v>
      </c>
      <c r="E2354" s="177" t="str">
        <f>VLOOKUP(H2354,通道基本信息!B:K,6,0)</f>
        <v>R</v>
      </c>
      <c r="F2354" s="177" t="str">
        <f>VLOOKUP(H2354,通道基本信息!B:K,5,0)</f>
        <v>K-HL</v>
      </c>
      <c r="G2354" s="177" t="str">
        <f>VLOOKUP(H2354,通道基本信息!B:K,8,0)</f>
        <v>L</v>
      </c>
      <c r="H2354" s="177" t="s">
        <v>4760</v>
      </c>
      <c r="I2354" s="177">
        <v>22</v>
      </c>
      <c r="J2354" s="177">
        <v>1.25</v>
      </c>
      <c r="K2354" s="177">
        <v>28246.25</v>
      </c>
      <c r="L2354" s="177">
        <v>28247.5</v>
      </c>
      <c r="M2354" s="177"/>
      <c r="N2354" s="177" t="s">
        <v>4803</v>
      </c>
      <c r="O2354" s="2" t="str">
        <f>VLOOKUP(H2354,通道基本信息!B:L,3,FALSE)</f>
        <v>CS6E</v>
      </c>
    </row>
    <row r="2355" s="2" customFormat="1" ht="15" hidden="1" spans="1:15">
      <c r="A2355" s="177">
        <v>2352</v>
      </c>
      <c r="B2355" s="177" t="str">
        <f t="shared" si="72"/>
        <v>CS6E-R039-340-23</v>
      </c>
      <c r="C2355" s="177" t="str">
        <f t="shared" si="73"/>
        <v>CS6E-RK-HL-04-023-L-D</v>
      </c>
      <c r="D2355" s="177" t="s">
        <v>4804</v>
      </c>
      <c r="E2355" s="177" t="str">
        <f>VLOOKUP(H2355,通道基本信息!B:K,6,0)</f>
        <v>R</v>
      </c>
      <c r="F2355" s="177" t="str">
        <f>VLOOKUP(H2355,通道基本信息!B:K,5,0)</f>
        <v>K-HL</v>
      </c>
      <c r="G2355" s="177" t="str">
        <f>VLOOKUP(H2355,通道基本信息!B:K,8,0)</f>
        <v>L</v>
      </c>
      <c r="H2355" s="177" t="s">
        <v>4760</v>
      </c>
      <c r="I2355" s="177">
        <v>23</v>
      </c>
      <c r="J2355" s="177">
        <v>1.25</v>
      </c>
      <c r="K2355" s="177">
        <v>28247.5</v>
      </c>
      <c r="L2355" s="177">
        <v>28248.75</v>
      </c>
      <c r="M2355" s="177"/>
      <c r="N2355" s="177" t="s">
        <v>4805</v>
      </c>
      <c r="O2355" s="2" t="str">
        <f>VLOOKUP(H2355,通道基本信息!B:L,3,FALSE)</f>
        <v>CS6E</v>
      </c>
    </row>
    <row r="2356" s="2" customFormat="1" ht="15" hidden="1" spans="1:15">
      <c r="A2356" s="177">
        <v>2353</v>
      </c>
      <c r="B2356" s="177" t="str">
        <f t="shared" si="72"/>
        <v>CS6E-R039-340-24</v>
      </c>
      <c r="C2356" s="177" t="str">
        <f t="shared" si="73"/>
        <v>CS6E-RK-HL-04-024-L-D</v>
      </c>
      <c r="D2356" s="177" t="s">
        <v>4806</v>
      </c>
      <c r="E2356" s="177" t="str">
        <f>VLOOKUP(H2356,通道基本信息!B:K,6,0)</f>
        <v>R</v>
      </c>
      <c r="F2356" s="177" t="str">
        <f>VLOOKUP(H2356,通道基本信息!B:K,5,0)</f>
        <v>K-HL</v>
      </c>
      <c r="G2356" s="177" t="str">
        <f>VLOOKUP(H2356,通道基本信息!B:K,8,0)</f>
        <v>L</v>
      </c>
      <c r="H2356" s="177" t="s">
        <v>4760</v>
      </c>
      <c r="I2356" s="177">
        <v>24</v>
      </c>
      <c r="J2356" s="177">
        <v>1.25</v>
      </c>
      <c r="K2356" s="177">
        <v>28248.75</v>
      </c>
      <c r="L2356" s="177">
        <v>28250</v>
      </c>
      <c r="M2356" s="177"/>
      <c r="N2356" s="177" t="s">
        <v>4807</v>
      </c>
      <c r="O2356" s="2" t="str">
        <f>VLOOKUP(H2356,通道基本信息!B:L,3,FALSE)</f>
        <v>CS6E</v>
      </c>
    </row>
    <row r="2357" s="2" customFormat="1" ht="15" hidden="1" spans="1:15">
      <c r="A2357" s="177">
        <v>2354</v>
      </c>
      <c r="B2357" s="177" t="str">
        <f t="shared" si="72"/>
        <v>CS6E-R039-340-25</v>
      </c>
      <c r="C2357" s="177" t="str">
        <f t="shared" si="73"/>
        <v>CS6E-RK-HL-05-025-L-D</v>
      </c>
      <c r="D2357" s="177" t="s">
        <v>4808</v>
      </c>
      <c r="E2357" s="177" t="str">
        <f>VLOOKUP(H2357,通道基本信息!B:K,6,0)</f>
        <v>R</v>
      </c>
      <c r="F2357" s="177" t="str">
        <f>VLOOKUP(H2357,通道基本信息!B:K,5,0)</f>
        <v>K-HL</v>
      </c>
      <c r="G2357" s="177" t="str">
        <f>VLOOKUP(H2357,通道基本信息!B:K,8,0)</f>
        <v>L</v>
      </c>
      <c r="H2357" s="177" t="s">
        <v>4760</v>
      </c>
      <c r="I2357" s="177">
        <v>25</v>
      </c>
      <c r="J2357" s="177">
        <v>1.25</v>
      </c>
      <c r="K2357" s="177">
        <v>28275</v>
      </c>
      <c r="L2357" s="177">
        <v>28276.25</v>
      </c>
      <c r="M2357" s="177"/>
      <c r="N2357" s="177" t="s">
        <v>4809</v>
      </c>
      <c r="O2357" s="2" t="str">
        <f>VLOOKUP(H2357,通道基本信息!B:L,3,FALSE)</f>
        <v>CS6E</v>
      </c>
    </row>
    <row r="2358" s="2" customFormat="1" ht="15" hidden="1" spans="1:15">
      <c r="A2358" s="177">
        <v>2355</v>
      </c>
      <c r="B2358" s="177" t="str">
        <f t="shared" si="72"/>
        <v>CS6E-R039-340-26</v>
      </c>
      <c r="C2358" s="177" t="str">
        <f t="shared" si="73"/>
        <v>CS6E-RK-HL-05-026-L-D</v>
      </c>
      <c r="D2358" s="177" t="s">
        <v>4810</v>
      </c>
      <c r="E2358" s="177" t="str">
        <f>VLOOKUP(H2358,通道基本信息!B:K,6,0)</f>
        <v>R</v>
      </c>
      <c r="F2358" s="177" t="str">
        <f>VLOOKUP(H2358,通道基本信息!B:K,5,0)</f>
        <v>K-HL</v>
      </c>
      <c r="G2358" s="177" t="str">
        <f>VLOOKUP(H2358,通道基本信息!B:K,8,0)</f>
        <v>L</v>
      </c>
      <c r="H2358" s="177" t="s">
        <v>4760</v>
      </c>
      <c r="I2358" s="177">
        <v>26</v>
      </c>
      <c r="J2358" s="177">
        <v>1.25</v>
      </c>
      <c r="K2358" s="177">
        <v>28276.25</v>
      </c>
      <c r="L2358" s="177">
        <v>28277.5</v>
      </c>
      <c r="M2358" s="177"/>
      <c r="N2358" s="177" t="s">
        <v>4811</v>
      </c>
      <c r="O2358" s="2" t="str">
        <f>VLOOKUP(H2358,通道基本信息!B:L,3,FALSE)</f>
        <v>CS6E</v>
      </c>
    </row>
    <row r="2359" s="2" customFormat="1" ht="15" hidden="1" spans="1:15">
      <c r="A2359" s="177">
        <v>2356</v>
      </c>
      <c r="B2359" s="177" t="str">
        <f t="shared" si="72"/>
        <v>CS6E-R039-340-27</v>
      </c>
      <c r="C2359" s="177" t="str">
        <f t="shared" si="73"/>
        <v>CS6E-RK-HL-05-027-L-D</v>
      </c>
      <c r="D2359" s="177" t="s">
        <v>4812</v>
      </c>
      <c r="E2359" s="177" t="str">
        <f>VLOOKUP(H2359,通道基本信息!B:K,6,0)</f>
        <v>R</v>
      </c>
      <c r="F2359" s="177" t="str">
        <f>VLOOKUP(H2359,通道基本信息!B:K,5,0)</f>
        <v>K-HL</v>
      </c>
      <c r="G2359" s="177" t="str">
        <f>VLOOKUP(H2359,通道基本信息!B:K,8,0)</f>
        <v>L</v>
      </c>
      <c r="H2359" s="177" t="s">
        <v>4760</v>
      </c>
      <c r="I2359" s="177">
        <v>27</v>
      </c>
      <c r="J2359" s="177">
        <v>1.25</v>
      </c>
      <c r="K2359" s="177">
        <v>28277.5</v>
      </c>
      <c r="L2359" s="177">
        <v>28278.75</v>
      </c>
      <c r="M2359" s="177"/>
      <c r="N2359" s="177" t="s">
        <v>4813</v>
      </c>
      <c r="O2359" s="2" t="str">
        <f>VLOOKUP(H2359,通道基本信息!B:L,3,FALSE)</f>
        <v>CS6E</v>
      </c>
    </row>
    <row r="2360" s="2" customFormat="1" ht="15" hidden="1" spans="1:15">
      <c r="A2360" s="177">
        <v>2357</v>
      </c>
      <c r="B2360" s="177" t="str">
        <f t="shared" si="72"/>
        <v>CS6E-R039-340-28</v>
      </c>
      <c r="C2360" s="177" t="str">
        <f t="shared" si="73"/>
        <v>CS6E-RK-HL-05-028-L-D</v>
      </c>
      <c r="D2360" s="177" t="s">
        <v>4814</v>
      </c>
      <c r="E2360" s="177" t="str">
        <f>VLOOKUP(H2360,通道基本信息!B:K,6,0)</f>
        <v>R</v>
      </c>
      <c r="F2360" s="177" t="str">
        <f>VLOOKUP(H2360,通道基本信息!B:K,5,0)</f>
        <v>K-HL</v>
      </c>
      <c r="G2360" s="177" t="str">
        <f>VLOOKUP(H2360,通道基本信息!B:K,8,0)</f>
        <v>L</v>
      </c>
      <c r="H2360" s="177" t="s">
        <v>4760</v>
      </c>
      <c r="I2360" s="177">
        <v>28</v>
      </c>
      <c r="J2360" s="177">
        <v>1.25</v>
      </c>
      <c r="K2360" s="177">
        <v>28278.75</v>
      </c>
      <c r="L2360" s="177">
        <v>28280</v>
      </c>
      <c r="M2360" s="177"/>
      <c r="N2360" s="177" t="s">
        <v>4815</v>
      </c>
      <c r="O2360" s="2" t="str">
        <f>VLOOKUP(H2360,通道基本信息!B:L,3,FALSE)</f>
        <v>CS6E</v>
      </c>
    </row>
    <row r="2361" s="2" customFormat="1" ht="15" hidden="1" spans="1:15">
      <c r="A2361" s="177">
        <v>2358</v>
      </c>
      <c r="B2361" s="177" t="str">
        <f t="shared" si="72"/>
        <v>CS6E-R039-340-29</v>
      </c>
      <c r="C2361" s="177" t="str">
        <f t="shared" si="73"/>
        <v>CS6E-RK-HL-05-029-L-D</v>
      </c>
      <c r="D2361" s="177" t="s">
        <v>4816</v>
      </c>
      <c r="E2361" s="177" t="str">
        <f>VLOOKUP(H2361,通道基本信息!B:K,6,0)</f>
        <v>R</v>
      </c>
      <c r="F2361" s="177" t="str">
        <f>VLOOKUP(H2361,通道基本信息!B:K,5,0)</f>
        <v>K-HL</v>
      </c>
      <c r="G2361" s="177" t="str">
        <f>VLOOKUP(H2361,通道基本信息!B:K,8,0)</f>
        <v>L</v>
      </c>
      <c r="H2361" s="177" t="s">
        <v>4760</v>
      </c>
      <c r="I2361" s="177">
        <v>29</v>
      </c>
      <c r="J2361" s="177">
        <v>1.25</v>
      </c>
      <c r="K2361" s="177">
        <v>28280</v>
      </c>
      <c r="L2361" s="177">
        <v>28281.25</v>
      </c>
      <c r="M2361" s="177"/>
      <c r="N2361" s="177" t="s">
        <v>4817</v>
      </c>
      <c r="O2361" s="2" t="str">
        <f>VLOOKUP(H2361,通道基本信息!B:L,3,FALSE)</f>
        <v>CS6E</v>
      </c>
    </row>
    <row r="2362" s="2" customFormat="1" ht="15" hidden="1" spans="1:15">
      <c r="A2362" s="177">
        <v>2359</v>
      </c>
      <c r="B2362" s="177" t="str">
        <f t="shared" si="72"/>
        <v>CS6E-R039-340-30</v>
      </c>
      <c r="C2362" s="177" t="str">
        <f t="shared" si="73"/>
        <v>CS6E-RK-HL-05-030-L-D</v>
      </c>
      <c r="D2362" s="177" t="s">
        <v>4818</v>
      </c>
      <c r="E2362" s="177" t="str">
        <f>VLOOKUP(H2362,通道基本信息!B:K,6,0)</f>
        <v>R</v>
      </c>
      <c r="F2362" s="177" t="str">
        <f>VLOOKUP(H2362,通道基本信息!B:K,5,0)</f>
        <v>K-HL</v>
      </c>
      <c r="G2362" s="177" t="str">
        <f>VLOOKUP(H2362,通道基本信息!B:K,8,0)</f>
        <v>L</v>
      </c>
      <c r="H2362" s="177" t="s">
        <v>4760</v>
      </c>
      <c r="I2362" s="177">
        <v>30</v>
      </c>
      <c r="J2362" s="177">
        <v>1.25</v>
      </c>
      <c r="K2362" s="177">
        <v>28281.25</v>
      </c>
      <c r="L2362" s="177">
        <v>28282.5</v>
      </c>
      <c r="M2362" s="177"/>
      <c r="N2362" s="177" t="s">
        <v>4819</v>
      </c>
      <c r="O2362" s="2" t="str">
        <f>VLOOKUP(H2362,通道基本信息!B:L,3,FALSE)</f>
        <v>CS6E</v>
      </c>
    </row>
    <row r="2363" s="2" customFormat="1" ht="15" hidden="1" spans="1:15">
      <c r="A2363" s="177">
        <v>2360</v>
      </c>
      <c r="B2363" s="177" t="str">
        <f t="shared" si="72"/>
        <v>CS6E-R039-340-31</v>
      </c>
      <c r="C2363" s="177" t="str">
        <f t="shared" si="73"/>
        <v>CS6E-RK-HL-05-031-L-D</v>
      </c>
      <c r="D2363" s="177" t="s">
        <v>4820</v>
      </c>
      <c r="E2363" s="177" t="str">
        <f>VLOOKUP(H2363,通道基本信息!B:K,6,0)</f>
        <v>R</v>
      </c>
      <c r="F2363" s="177" t="str">
        <f>VLOOKUP(H2363,通道基本信息!B:K,5,0)</f>
        <v>K-HL</v>
      </c>
      <c r="G2363" s="177" t="str">
        <f>VLOOKUP(H2363,通道基本信息!B:K,8,0)</f>
        <v>L</v>
      </c>
      <c r="H2363" s="177" t="s">
        <v>4760</v>
      </c>
      <c r="I2363" s="177">
        <v>31</v>
      </c>
      <c r="J2363" s="177">
        <v>1.25</v>
      </c>
      <c r="K2363" s="177">
        <v>28282.5</v>
      </c>
      <c r="L2363" s="177">
        <v>28283.75</v>
      </c>
      <c r="M2363" s="177"/>
      <c r="N2363" s="177" t="s">
        <v>4821</v>
      </c>
      <c r="O2363" s="2" t="str">
        <f>VLOOKUP(H2363,通道基本信息!B:L,3,FALSE)</f>
        <v>CS6E</v>
      </c>
    </row>
    <row r="2364" s="2" customFormat="1" ht="15" hidden="1" spans="1:15">
      <c r="A2364" s="177">
        <v>2361</v>
      </c>
      <c r="B2364" s="177" t="str">
        <f t="shared" si="72"/>
        <v>CS6E-R039-340-32</v>
      </c>
      <c r="C2364" s="177" t="str">
        <f t="shared" si="73"/>
        <v>CS6E-RK-HL-05-032-L-D</v>
      </c>
      <c r="D2364" s="177" t="s">
        <v>4822</v>
      </c>
      <c r="E2364" s="177" t="str">
        <f>VLOOKUP(H2364,通道基本信息!B:K,6,0)</f>
        <v>R</v>
      </c>
      <c r="F2364" s="177" t="str">
        <f>VLOOKUP(H2364,通道基本信息!B:K,5,0)</f>
        <v>K-HL</v>
      </c>
      <c r="G2364" s="177" t="str">
        <f>VLOOKUP(H2364,通道基本信息!B:K,8,0)</f>
        <v>L</v>
      </c>
      <c r="H2364" s="177" t="s">
        <v>4760</v>
      </c>
      <c r="I2364" s="177">
        <v>32</v>
      </c>
      <c r="J2364" s="177">
        <v>1.25</v>
      </c>
      <c r="K2364" s="177">
        <v>28283.75</v>
      </c>
      <c r="L2364" s="177">
        <v>28285</v>
      </c>
      <c r="M2364" s="177"/>
      <c r="N2364" s="177" t="s">
        <v>4823</v>
      </c>
      <c r="O2364" s="2" t="str">
        <f>VLOOKUP(H2364,通道基本信息!B:L,3,FALSE)</f>
        <v>CS6E</v>
      </c>
    </row>
    <row r="2365" s="2" customFormat="1" ht="15" hidden="1" spans="1:15">
      <c r="A2365" s="177">
        <v>2362</v>
      </c>
      <c r="B2365" s="177" t="str">
        <f t="shared" si="72"/>
        <v>CS6E-R039-340-33</v>
      </c>
      <c r="C2365" s="177" t="str">
        <f t="shared" si="73"/>
        <v>CS6E-RK-HL-05-033-L-D</v>
      </c>
      <c r="D2365" s="177" t="s">
        <v>4824</v>
      </c>
      <c r="E2365" s="177" t="str">
        <f>VLOOKUP(H2365,通道基本信息!B:K,6,0)</f>
        <v>R</v>
      </c>
      <c r="F2365" s="177" t="str">
        <f>VLOOKUP(H2365,通道基本信息!B:K,5,0)</f>
        <v>K-HL</v>
      </c>
      <c r="G2365" s="177" t="str">
        <f>VLOOKUP(H2365,通道基本信息!B:K,8,0)</f>
        <v>L</v>
      </c>
      <c r="H2365" s="177" t="s">
        <v>4760</v>
      </c>
      <c r="I2365" s="177">
        <v>33</v>
      </c>
      <c r="J2365" s="177">
        <v>1.25</v>
      </c>
      <c r="K2365" s="177">
        <v>28285</v>
      </c>
      <c r="L2365" s="177">
        <v>28286.25</v>
      </c>
      <c r="M2365" s="177"/>
      <c r="N2365" s="177" t="s">
        <v>4825</v>
      </c>
      <c r="O2365" s="2" t="str">
        <f>VLOOKUP(H2365,通道基本信息!B:L,3,FALSE)</f>
        <v>CS6E</v>
      </c>
    </row>
    <row r="2366" s="2" customFormat="1" ht="15" hidden="1" spans="1:15">
      <c r="A2366" s="177">
        <v>2363</v>
      </c>
      <c r="B2366" s="177" t="str">
        <f t="shared" si="72"/>
        <v>CS6E-R039-340-34</v>
      </c>
      <c r="C2366" s="177" t="str">
        <f t="shared" si="73"/>
        <v>CS6E-RK-HL-05-034-L-D</v>
      </c>
      <c r="D2366" s="177" t="s">
        <v>4826</v>
      </c>
      <c r="E2366" s="177" t="str">
        <f>VLOOKUP(H2366,通道基本信息!B:K,6,0)</f>
        <v>R</v>
      </c>
      <c r="F2366" s="177" t="str">
        <f>VLOOKUP(H2366,通道基本信息!B:K,5,0)</f>
        <v>K-HL</v>
      </c>
      <c r="G2366" s="177" t="str">
        <f>VLOOKUP(H2366,通道基本信息!B:K,8,0)</f>
        <v>L</v>
      </c>
      <c r="H2366" s="177" t="s">
        <v>4760</v>
      </c>
      <c r="I2366" s="177">
        <v>34</v>
      </c>
      <c r="J2366" s="177">
        <v>1.25</v>
      </c>
      <c r="K2366" s="177">
        <v>28286.25</v>
      </c>
      <c r="L2366" s="177">
        <v>28287.5</v>
      </c>
      <c r="M2366" s="177"/>
      <c r="N2366" s="177" t="s">
        <v>4827</v>
      </c>
      <c r="O2366" s="2" t="str">
        <f>VLOOKUP(H2366,通道基本信息!B:L,3,FALSE)</f>
        <v>CS6E</v>
      </c>
    </row>
    <row r="2367" s="2" customFormat="1" ht="15" hidden="1" spans="1:15">
      <c r="A2367" s="177">
        <v>2364</v>
      </c>
      <c r="B2367" s="177" t="str">
        <f t="shared" si="72"/>
        <v>CS6E-R039-340-35</v>
      </c>
      <c r="C2367" s="177" t="str">
        <f t="shared" si="73"/>
        <v>CS6E-RK-HL-05-035-L-D</v>
      </c>
      <c r="D2367" s="177" t="s">
        <v>4828</v>
      </c>
      <c r="E2367" s="177" t="str">
        <f>VLOOKUP(H2367,通道基本信息!B:K,6,0)</f>
        <v>R</v>
      </c>
      <c r="F2367" s="177" t="str">
        <f>VLOOKUP(H2367,通道基本信息!B:K,5,0)</f>
        <v>K-HL</v>
      </c>
      <c r="G2367" s="177" t="str">
        <f>VLOOKUP(H2367,通道基本信息!B:K,8,0)</f>
        <v>L</v>
      </c>
      <c r="H2367" s="177" t="s">
        <v>4760</v>
      </c>
      <c r="I2367" s="177">
        <v>35</v>
      </c>
      <c r="J2367" s="177">
        <v>1.25</v>
      </c>
      <c r="K2367" s="177">
        <v>28287.5</v>
      </c>
      <c r="L2367" s="177">
        <v>28288.75</v>
      </c>
      <c r="M2367" s="177"/>
      <c r="N2367" s="177" t="s">
        <v>4829</v>
      </c>
      <c r="O2367" s="2" t="str">
        <f>VLOOKUP(H2367,通道基本信息!B:L,3,FALSE)</f>
        <v>CS6E</v>
      </c>
    </row>
    <row r="2368" s="2" customFormat="1" ht="15" hidden="1" spans="1:15">
      <c r="A2368" s="177">
        <v>2365</v>
      </c>
      <c r="B2368" s="177" t="str">
        <f t="shared" si="72"/>
        <v>CS6E-R039-340-36</v>
      </c>
      <c r="C2368" s="177" t="str">
        <f t="shared" si="73"/>
        <v>CS6E-RK-HL-05-036-L-D</v>
      </c>
      <c r="D2368" s="177" t="s">
        <v>4830</v>
      </c>
      <c r="E2368" s="177" t="str">
        <f>VLOOKUP(H2368,通道基本信息!B:K,6,0)</f>
        <v>R</v>
      </c>
      <c r="F2368" s="177" t="str">
        <f>VLOOKUP(H2368,通道基本信息!B:K,5,0)</f>
        <v>K-HL</v>
      </c>
      <c r="G2368" s="177" t="str">
        <f>VLOOKUP(H2368,通道基本信息!B:K,8,0)</f>
        <v>L</v>
      </c>
      <c r="H2368" s="177" t="s">
        <v>4760</v>
      </c>
      <c r="I2368" s="177">
        <v>36</v>
      </c>
      <c r="J2368" s="177">
        <v>1.25</v>
      </c>
      <c r="K2368" s="177">
        <v>28288.75</v>
      </c>
      <c r="L2368" s="177">
        <v>28290</v>
      </c>
      <c r="M2368" s="177"/>
      <c r="N2368" s="177" t="s">
        <v>4831</v>
      </c>
      <c r="O2368" s="2" t="str">
        <f>VLOOKUP(H2368,通道基本信息!B:L,3,FALSE)</f>
        <v>CS6E</v>
      </c>
    </row>
    <row r="2369" s="2" customFormat="1" ht="15" hidden="1" spans="1:15">
      <c r="A2369" s="177">
        <v>2366</v>
      </c>
      <c r="B2369" s="177" t="str">
        <f t="shared" ref="B2369:B2432" si="74">H2369&amp;"-"&amp;I2369</f>
        <v>CS6E-R039-340-37</v>
      </c>
      <c r="C2369" s="177" t="str">
        <f t="shared" si="73"/>
        <v>CS6E-RK-HL-05-037-L-D</v>
      </c>
      <c r="D2369" s="177" t="s">
        <v>4832</v>
      </c>
      <c r="E2369" s="177" t="str">
        <f>VLOOKUP(H2369,通道基本信息!B:K,6,0)</f>
        <v>R</v>
      </c>
      <c r="F2369" s="177" t="str">
        <f>VLOOKUP(H2369,通道基本信息!B:K,5,0)</f>
        <v>K-HL</v>
      </c>
      <c r="G2369" s="177" t="str">
        <f>VLOOKUP(H2369,通道基本信息!B:K,8,0)</f>
        <v>L</v>
      </c>
      <c r="H2369" s="177" t="s">
        <v>4760</v>
      </c>
      <c r="I2369" s="177">
        <v>37</v>
      </c>
      <c r="J2369" s="177">
        <v>1.25</v>
      </c>
      <c r="K2369" s="177">
        <v>28290</v>
      </c>
      <c r="L2369" s="177">
        <v>28291.25</v>
      </c>
      <c r="M2369" s="177"/>
      <c r="N2369" s="177" t="s">
        <v>4833</v>
      </c>
      <c r="O2369" s="2" t="str">
        <f>VLOOKUP(H2369,通道基本信息!B:L,3,FALSE)</f>
        <v>CS6E</v>
      </c>
    </row>
    <row r="2370" s="2" customFormat="1" ht="15" hidden="1" spans="1:15">
      <c r="A2370" s="177">
        <v>2367</v>
      </c>
      <c r="B2370" s="177" t="str">
        <f t="shared" si="74"/>
        <v>CS6E-R039-340-38</v>
      </c>
      <c r="C2370" s="177" t="str">
        <f t="shared" si="73"/>
        <v>CS6E-RK-HL-05-038-L-D</v>
      </c>
      <c r="D2370" s="177" t="s">
        <v>4834</v>
      </c>
      <c r="E2370" s="177" t="str">
        <f>VLOOKUP(H2370,通道基本信息!B:K,6,0)</f>
        <v>R</v>
      </c>
      <c r="F2370" s="177" t="str">
        <f>VLOOKUP(H2370,通道基本信息!B:K,5,0)</f>
        <v>K-HL</v>
      </c>
      <c r="G2370" s="177" t="str">
        <f>VLOOKUP(H2370,通道基本信息!B:K,8,0)</f>
        <v>L</v>
      </c>
      <c r="H2370" s="177" t="s">
        <v>4760</v>
      </c>
      <c r="I2370" s="177">
        <v>38</v>
      </c>
      <c r="J2370" s="177">
        <v>1.25</v>
      </c>
      <c r="K2370" s="177">
        <v>28291.25</v>
      </c>
      <c r="L2370" s="177">
        <v>28292.5</v>
      </c>
      <c r="M2370" s="177"/>
      <c r="N2370" s="177" t="s">
        <v>4835</v>
      </c>
      <c r="O2370" s="2" t="str">
        <f>VLOOKUP(H2370,通道基本信息!B:L,3,FALSE)</f>
        <v>CS6E</v>
      </c>
    </row>
    <row r="2371" s="2" customFormat="1" ht="15" hidden="1" spans="1:15">
      <c r="A2371" s="177">
        <v>2368</v>
      </c>
      <c r="B2371" s="177" t="str">
        <f t="shared" si="74"/>
        <v>CS6E-R039-340-39</v>
      </c>
      <c r="C2371" s="177" t="str">
        <f t="shared" si="73"/>
        <v>CS6E-RK-HL-05-039-L-D</v>
      </c>
      <c r="D2371" s="177" t="s">
        <v>4836</v>
      </c>
      <c r="E2371" s="177" t="str">
        <f>VLOOKUP(H2371,通道基本信息!B:K,6,0)</f>
        <v>R</v>
      </c>
      <c r="F2371" s="177" t="str">
        <f>VLOOKUP(H2371,通道基本信息!B:K,5,0)</f>
        <v>K-HL</v>
      </c>
      <c r="G2371" s="177" t="str">
        <f>VLOOKUP(H2371,通道基本信息!B:K,8,0)</f>
        <v>L</v>
      </c>
      <c r="H2371" s="177" t="s">
        <v>4760</v>
      </c>
      <c r="I2371" s="177">
        <v>39</v>
      </c>
      <c r="J2371" s="177">
        <v>1.25</v>
      </c>
      <c r="K2371" s="177">
        <v>28292.5</v>
      </c>
      <c r="L2371" s="177">
        <v>28293.75</v>
      </c>
      <c r="M2371" s="177"/>
      <c r="N2371" s="177" t="s">
        <v>4837</v>
      </c>
      <c r="O2371" s="2" t="str">
        <f>VLOOKUP(H2371,通道基本信息!B:L,3,FALSE)</f>
        <v>CS6E</v>
      </c>
    </row>
    <row r="2372" s="2" customFormat="1" ht="15" hidden="1" spans="1:15">
      <c r="A2372" s="177">
        <v>2369</v>
      </c>
      <c r="B2372" s="177" t="str">
        <f t="shared" si="74"/>
        <v>CS6E-R039-340-40</v>
      </c>
      <c r="C2372" s="177" t="str">
        <f t="shared" ref="C2372:C2435" si="75">O2372&amp;"-"&amp;D2372</f>
        <v>CS6E-RK-HL-05-040-L-D</v>
      </c>
      <c r="D2372" s="177" t="s">
        <v>4838</v>
      </c>
      <c r="E2372" s="177" t="str">
        <f>VLOOKUP(H2372,通道基本信息!B:K,6,0)</f>
        <v>R</v>
      </c>
      <c r="F2372" s="177" t="str">
        <f>VLOOKUP(H2372,通道基本信息!B:K,5,0)</f>
        <v>K-HL</v>
      </c>
      <c r="G2372" s="177" t="str">
        <f>VLOOKUP(H2372,通道基本信息!B:K,8,0)</f>
        <v>L</v>
      </c>
      <c r="H2372" s="177" t="s">
        <v>4760</v>
      </c>
      <c r="I2372" s="177">
        <v>40</v>
      </c>
      <c r="J2372" s="177">
        <v>1.25</v>
      </c>
      <c r="K2372" s="177">
        <v>28293.75</v>
      </c>
      <c r="L2372" s="177">
        <v>28295</v>
      </c>
      <c r="M2372" s="177"/>
      <c r="N2372" s="177" t="s">
        <v>4839</v>
      </c>
      <c r="O2372" s="2" t="str">
        <f>VLOOKUP(H2372,通道基本信息!B:L,3,FALSE)</f>
        <v>CS6E</v>
      </c>
    </row>
    <row r="2373" s="2" customFormat="1" ht="15" hidden="1" spans="1:15">
      <c r="A2373" s="177">
        <v>2370</v>
      </c>
      <c r="B2373" s="177" t="str">
        <f t="shared" si="74"/>
        <v>CS6E-R039-340-41</v>
      </c>
      <c r="C2373" s="177" t="str">
        <f t="shared" si="75"/>
        <v>CS6E-RK-HL-05-041-L-D</v>
      </c>
      <c r="D2373" s="177" t="s">
        <v>4840</v>
      </c>
      <c r="E2373" s="177" t="str">
        <f>VLOOKUP(H2373,通道基本信息!B:K,6,0)</f>
        <v>R</v>
      </c>
      <c r="F2373" s="177" t="str">
        <f>VLOOKUP(H2373,通道基本信息!B:K,5,0)</f>
        <v>K-HL</v>
      </c>
      <c r="G2373" s="177" t="str">
        <f>VLOOKUP(H2373,通道基本信息!B:K,8,0)</f>
        <v>L</v>
      </c>
      <c r="H2373" s="177" t="s">
        <v>4760</v>
      </c>
      <c r="I2373" s="177">
        <v>41</v>
      </c>
      <c r="J2373" s="177">
        <v>1.25</v>
      </c>
      <c r="K2373" s="177">
        <v>28295</v>
      </c>
      <c r="L2373" s="177">
        <v>28296.25</v>
      </c>
      <c r="M2373" s="177"/>
      <c r="N2373" s="177" t="s">
        <v>4841</v>
      </c>
      <c r="O2373" s="2" t="str">
        <f>VLOOKUP(H2373,通道基本信息!B:L,3,FALSE)</f>
        <v>CS6E</v>
      </c>
    </row>
    <row r="2374" s="2" customFormat="1" ht="15" hidden="1" spans="1:15">
      <c r="A2374" s="177">
        <v>2371</v>
      </c>
      <c r="B2374" s="177" t="str">
        <f t="shared" si="74"/>
        <v>CS6E-R039-340-42</v>
      </c>
      <c r="C2374" s="177" t="str">
        <f t="shared" si="75"/>
        <v>CS6E-RK-HL-05-042-L-D</v>
      </c>
      <c r="D2374" s="177" t="s">
        <v>4842</v>
      </c>
      <c r="E2374" s="177" t="str">
        <f>VLOOKUP(H2374,通道基本信息!B:K,6,0)</f>
        <v>R</v>
      </c>
      <c r="F2374" s="177" t="str">
        <f>VLOOKUP(H2374,通道基本信息!B:K,5,0)</f>
        <v>K-HL</v>
      </c>
      <c r="G2374" s="177" t="str">
        <f>VLOOKUP(H2374,通道基本信息!B:K,8,0)</f>
        <v>L</v>
      </c>
      <c r="H2374" s="177" t="s">
        <v>4760</v>
      </c>
      <c r="I2374" s="177">
        <v>42</v>
      </c>
      <c r="J2374" s="177">
        <v>1.25</v>
      </c>
      <c r="K2374" s="177">
        <v>28296.25</v>
      </c>
      <c r="L2374" s="177">
        <v>28297.5</v>
      </c>
      <c r="M2374" s="177"/>
      <c r="N2374" s="177" t="s">
        <v>4843</v>
      </c>
      <c r="O2374" s="2" t="str">
        <f>VLOOKUP(H2374,通道基本信息!B:L,3,FALSE)</f>
        <v>CS6E</v>
      </c>
    </row>
    <row r="2375" s="2" customFormat="1" ht="15" hidden="1" spans="1:15">
      <c r="A2375" s="177">
        <v>2372</v>
      </c>
      <c r="B2375" s="177" t="str">
        <f t="shared" si="74"/>
        <v>CS6E-R039-340-43</v>
      </c>
      <c r="C2375" s="177" t="str">
        <f t="shared" si="75"/>
        <v>CS6E-RK-HL-05-043-L-D</v>
      </c>
      <c r="D2375" s="177" t="s">
        <v>4844</v>
      </c>
      <c r="E2375" s="177" t="str">
        <f>VLOOKUP(H2375,通道基本信息!B:K,6,0)</f>
        <v>R</v>
      </c>
      <c r="F2375" s="177" t="str">
        <f>VLOOKUP(H2375,通道基本信息!B:K,5,0)</f>
        <v>K-HL</v>
      </c>
      <c r="G2375" s="177" t="str">
        <f>VLOOKUP(H2375,通道基本信息!B:K,8,0)</f>
        <v>L</v>
      </c>
      <c r="H2375" s="177" t="s">
        <v>4760</v>
      </c>
      <c r="I2375" s="177">
        <v>43</v>
      </c>
      <c r="J2375" s="177">
        <v>1.25</v>
      </c>
      <c r="K2375" s="177">
        <v>28297.5</v>
      </c>
      <c r="L2375" s="177">
        <v>28298.75</v>
      </c>
      <c r="M2375" s="177"/>
      <c r="N2375" s="177" t="s">
        <v>4845</v>
      </c>
      <c r="O2375" s="2" t="str">
        <f>VLOOKUP(H2375,通道基本信息!B:L,3,FALSE)</f>
        <v>CS6E</v>
      </c>
    </row>
    <row r="2376" s="2" customFormat="1" ht="15" hidden="1" spans="1:15">
      <c r="A2376" s="177">
        <v>2373</v>
      </c>
      <c r="B2376" s="177" t="str">
        <f t="shared" si="74"/>
        <v>CS6E-R039-340-44</v>
      </c>
      <c r="C2376" s="177" t="str">
        <f t="shared" si="75"/>
        <v>CS6E-RK-HL-05-044-L-D</v>
      </c>
      <c r="D2376" s="177" t="s">
        <v>4846</v>
      </c>
      <c r="E2376" s="177" t="str">
        <f>VLOOKUP(H2376,通道基本信息!B:K,6,0)</f>
        <v>R</v>
      </c>
      <c r="F2376" s="177" t="str">
        <f>VLOOKUP(H2376,通道基本信息!B:K,5,0)</f>
        <v>K-HL</v>
      </c>
      <c r="G2376" s="177" t="str">
        <f>VLOOKUP(H2376,通道基本信息!B:K,8,0)</f>
        <v>L</v>
      </c>
      <c r="H2376" s="177" t="s">
        <v>4760</v>
      </c>
      <c r="I2376" s="177">
        <v>44</v>
      </c>
      <c r="J2376" s="177">
        <v>1.25</v>
      </c>
      <c r="K2376" s="177">
        <v>28298.75</v>
      </c>
      <c r="L2376" s="177">
        <v>28300</v>
      </c>
      <c r="M2376" s="177"/>
      <c r="N2376" s="177" t="s">
        <v>4847</v>
      </c>
      <c r="O2376" s="2" t="str">
        <f>VLOOKUP(H2376,通道基本信息!B:L,3,FALSE)</f>
        <v>CS6E</v>
      </c>
    </row>
    <row r="2377" s="2" customFormat="1" ht="15" hidden="1" spans="1:15">
      <c r="A2377" s="177">
        <v>2374</v>
      </c>
      <c r="B2377" s="177" t="str">
        <f t="shared" si="74"/>
        <v>CS6E-R039-340-45</v>
      </c>
      <c r="C2377" s="177" t="str">
        <f t="shared" si="75"/>
        <v>CS6E-RK-HL-05-045-L-D</v>
      </c>
      <c r="D2377" s="177" t="s">
        <v>4848</v>
      </c>
      <c r="E2377" s="177" t="str">
        <f>VLOOKUP(H2377,通道基本信息!B:K,6,0)</f>
        <v>R</v>
      </c>
      <c r="F2377" s="177" t="str">
        <f>VLOOKUP(H2377,通道基本信息!B:K,5,0)</f>
        <v>K-HL</v>
      </c>
      <c r="G2377" s="177" t="str">
        <f>VLOOKUP(H2377,通道基本信息!B:K,8,0)</f>
        <v>L</v>
      </c>
      <c r="H2377" s="177" t="s">
        <v>4760</v>
      </c>
      <c r="I2377" s="177">
        <v>45</v>
      </c>
      <c r="J2377" s="177">
        <v>1.25</v>
      </c>
      <c r="K2377" s="177">
        <v>28300</v>
      </c>
      <c r="L2377" s="177">
        <v>28301.25</v>
      </c>
      <c r="M2377" s="177"/>
      <c r="N2377" s="177" t="s">
        <v>4849</v>
      </c>
      <c r="O2377" s="2" t="str">
        <f>VLOOKUP(H2377,通道基本信息!B:L,3,FALSE)</f>
        <v>CS6E</v>
      </c>
    </row>
    <row r="2378" s="2" customFormat="1" ht="15" hidden="1" spans="1:15">
      <c r="A2378" s="177">
        <v>2375</v>
      </c>
      <c r="B2378" s="177" t="str">
        <f t="shared" si="74"/>
        <v>CS6E-R039-340-46</v>
      </c>
      <c r="C2378" s="177" t="str">
        <f t="shared" si="75"/>
        <v>CS6E-RK-HL-05-046-L-D</v>
      </c>
      <c r="D2378" s="177" t="s">
        <v>4850</v>
      </c>
      <c r="E2378" s="177" t="str">
        <f>VLOOKUP(H2378,通道基本信息!B:K,6,0)</f>
        <v>R</v>
      </c>
      <c r="F2378" s="177" t="str">
        <f>VLOOKUP(H2378,通道基本信息!B:K,5,0)</f>
        <v>K-HL</v>
      </c>
      <c r="G2378" s="177" t="str">
        <f>VLOOKUP(H2378,通道基本信息!B:K,8,0)</f>
        <v>L</v>
      </c>
      <c r="H2378" s="177" t="s">
        <v>4760</v>
      </c>
      <c r="I2378" s="177">
        <v>46</v>
      </c>
      <c r="J2378" s="177">
        <v>1.25</v>
      </c>
      <c r="K2378" s="177">
        <v>28301.25</v>
      </c>
      <c r="L2378" s="177">
        <v>28302.5</v>
      </c>
      <c r="M2378" s="177"/>
      <c r="N2378" s="177" t="s">
        <v>4851</v>
      </c>
      <c r="O2378" s="2" t="str">
        <f>VLOOKUP(H2378,通道基本信息!B:L,3,FALSE)</f>
        <v>CS6E</v>
      </c>
    </row>
    <row r="2379" s="2" customFormat="1" ht="15" hidden="1" spans="1:15">
      <c r="A2379" s="177">
        <v>2376</v>
      </c>
      <c r="B2379" s="177" t="str">
        <f t="shared" si="74"/>
        <v>CS6E-R039-340-47</v>
      </c>
      <c r="C2379" s="177" t="str">
        <f t="shared" si="75"/>
        <v>CS6E-RK-HL-05-047-L-D</v>
      </c>
      <c r="D2379" s="177" t="s">
        <v>4852</v>
      </c>
      <c r="E2379" s="177" t="str">
        <f>VLOOKUP(H2379,通道基本信息!B:K,6,0)</f>
        <v>R</v>
      </c>
      <c r="F2379" s="177" t="str">
        <f>VLOOKUP(H2379,通道基本信息!B:K,5,0)</f>
        <v>K-HL</v>
      </c>
      <c r="G2379" s="177" t="str">
        <f>VLOOKUP(H2379,通道基本信息!B:K,8,0)</f>
        <v>L</v>
      </c>
      <c r="H2379" s="177" t="s">
        <v>4760</v>
      </c>
      <c r="I2379" s="177">
        <v>47</v>
      </c>
      <c r="J2379" s="177">
        <v>1.25</v>
      </c>
      <c r="K2379" s="177">
        <v>28302.5</v>
      </c>
      <c r="L2379" s="177">
        <v>28303.75</v>
      </c>
      <c r="M2379" s="177"/>
      <c r="N2379" s="177" t="s">
        <v>4853</v>
      </c>
      <c r="O2379" s="2" t="str">
        <f>VLOOKUP(H2379,通道基本信息!B:L,3,FALSE)</f>
        <v>CS6E</v>
      </c>
    </row>
    <row r="2380" s="2" customFormat="1" ht="15" hidden="1" spans="1:15">
      <c r="A2380" s="177">
        <v>2377</v>
      </c>
      <c r="B2380" s="177" t="str">
        <f t="shared" si="74"/>
        <v>CS6E-R039-340-48</v>
      </c>
      <c r="C2380" s="177" t="str">
        <f t="shared" si="75"/>
        <v>CS6E-RK-HL-05-048-L-D</v>
      </c>
      <c r="D2380" s="177" t="s">
        <v>4854</v>
      </c>
      <c r="E2380" s="177" t="str">
        <f>VLOOKUP(H2380,通道基本信息!B:K,6,0)</f>
        <v>R</v>
      </c>
      <c r="F2380" s="177" t="str">
        <f>VLOOKUP(H2380,通道基本信息!B:K,5,0)</f>
        <v>K-HL</v>
      </c>
      <c r="G2380" s="177" t="str">
        <f>VLOOKUP(H2380,通道基本信息!B:K,8,0)</f>
        <v>L</v>
      </c>
      <c r="H2380" s="177" t="s">
        <v>4760</v>
      </c>
      <c r="I2380" s="177">
        <v>48</v>
      </c>
      <c r="J2380" s="177">
        <v>1.25</v>
      </c>
      <c r="K2380" s="177">
        <v>28303.75</v>
      </c>
      <c r="L2380" s="177">
        <v>28305</v>
      </c>
      <c r="M2380" s="177"/>
      <c r="N2380" s="177" t="s">
        <v>4855</v>
      </c>
      <c r="O2380" s="2" t="str">
        <f>VLOOKUP(H2380,通道基本信息!B:L,3,FALSE)</f>
        <v>CS6E</v>
      </c>
    </row>
    <row r="2381" s="2" customFormat="1" ht="15" hidden="1" spans="1:15">
      <c r="A2381" s="177">
        <v>2378</v>
      </c>
      <c r="B2381" s="177" t="str">
        <f t="shared" si="74"/>
        <v>CS6E-R039-340-49</v>
      </c>
      <c r="C2381" s="177" t="str">
        <f t="shared" si="75"/>
        <v>CS6E-RK-HL-05-049-L-D</v>
      </c>
      <c r="D2381" s="177" t="s">
        <v>4856</v>
      </c>
      <c r="E2381" s="177" t="str">
        <f>VLOOKUP(H2381,通道基本信息!B:K,6,0)</f>
        <v>R</v>
      </c>
      <c r="F2381" s="177" t="str">
        <f>VLOOKUP(H2381,通道基本信息!B:K,5,0)</f>
        <v>K-HL</v>
      </c>
      <c r="G2381" s="177" t="str">
        <f>VLOOKUP(H2381,通道基本信息!B:K,8,0)</f>
        <v>L</v>
      </c>
      <c r="H2381" s="177" t="s">
        <v>4760</v>
      </c>
      <c r="I2381" s="177">
        <v>49</v>
      </c>
      <c r="J2381" s="177">
        <v>1.25</v>
      </c>
      <c r="K2381" s="177">
        <v>28305</v>
      </c>
      <c r="L2381" s="177">
        <v>28306.25</v>
      </c>
      <c r="M2381" s="177"/>
      <c r="N2381" s="177" t="s">
        <v>4857</v>
      </c>
      <c r="O2381" s="2" t="str">
        <f>VLOOKUP(H2381,通道基本信息!B:L,3,FALSE)</f>
        <v>CS6E</v>
      </c>
    </row>
    <row r="2382" s="2" customFormat="1" ht="15" hidden="1" spans="1:15">
      <c r="A2382" s="177">
        <v>2379</v>
      </c>
      <c r="B2382" s="177" t="str">
        <f t="shared" si="74"/>
        <v>CS6E-R039-340-50</v>
      </c>
      <c r="C2382" s="177" t="str">
        <f t="shared" si="75"/>
        <v>CS6E-RK-HL-05-050-L-D</v>
      </c>
      <c r="D2382" s="177" t="s">
        <v>4858</v>
      </c>
      <c r="E2382" s="177" t="str">
        <f>VLOOKUP(H2382,通道基本信息!B:K,6,0)</f>
        <v>R</v>
      </c>
      <c r="F2382" s="177" t="str">
        <f>VLOOKUP(H2382,通道基本信息!B:K,5,0)</f>
        <v>K-HL</v>
      </c>
      <c r="G2382" s="177" t="str">
        <f>VLOOKUP(H2382,通道基本信息!B:K,8,0)</f>
        <v>L</v>
      </c>
      <c r="H2382" s="177" t="s">
        <v>4760</v>
      </c>
      <c r="I2382" s="177">
        <v>50</v>
      </c>
      <c r="J2382" s="177">
        <v>1.25</v>
      </c>
      <c r="K2382" s="177">
        <v>28306.25</v>
      </c>
      <c r="L2382" s="177">
        <v>28307.5</v>
      </c>
      <c r="M2382" s="177"/>
      <c r="N2382" s="177" t="s">
        <v>4859</v>
      </c>
      <c r="O2382" s="2" t="str">
        <f>VLOOKUP(H2382,通道基本信息!B:L,3,FALSE)</f>
        <v>CS6E</v>
      </c>
    </row>
    <row r="2383" s="2" customFormat="1" ht="15" hidden="1" spans="1:15">
      <c r="A2383" s="177">
        <v>2380</v>
      </c>
      <c r="B2383" s="177" t="str">
        <f t="shared" si="74"/>
        <v>CS6E-R039-340-51</v>
      </c>
      <c r="C2383" s="177" t="str">
        <f t="shared" si="75"/>
        <v>CS6E-RK-HL-05-051-L-D</v>
      </c>
      <c r="D2383" s="177" t="s">
        <v>4860</v>
      </c>
      <c r="E2383" s="177" t="str">
        <f>VLOOKUP(H2383,通道基本信息!B:K,6,0)</f>
        <v>R</v>
      </c>
      <c r="F2383" s="177" t="str">
        <f>VLOOKUP(H2383,通道基本信息!B:K,5,0)</f>
        <v>K-HL</v>
      </c>
      <c r="G2383" s="177" t="str">
        <f>VLOOKUP(H2383,通道基本信息!B:K,8,0)</f>
        <v>L</v>
      </c>
      <c r="H2383" s="177" t="s">
        <v>4760</v>
      </c>
      <c r="I2383" s="177">
        <v>51</v>
      </c>
      <c r="J2383" s="177">
        <v>1.25</v>
      </c>
      <c r="K2383" s="177">
        <v>28307.5</v>
      </c>
      <c r="L2383" s="177">
        <v>28308.75</v>
      </c>
      <c r="M2383" s="177"/>
      <c r="N2383" s="177" t="s">
        <v>4861</v>
      </c>
      <c r="O2383" s="2" t="str">
        <f>VLOOKUP(H2383,通道基本信息!B:L,3,FALSE)</f>
        <v>CS6E</v>
      </c>
    </row>
    <row r="2384" s="2" customFormat="1" ht="15" hidden="1" spans="1:15">
      <c r="A2384" s="177">
        <v>2381</v>
      </c>
      <c r="B2384" s="177" t="str">
        <f t="shared" si="74"/>
        <v>CS6E-R039-340-52</v>
      </c>
      <c r="C2384" s="177" t="str">
        <f t="shared" si="75"/>
        <v>CS6E-RK-HL-05-052-L-D</v>
      </c>
      <c r="D2384" s="177" t="s">
        <v>4862</v>
      </c>
      <c r="E2384" s="177" t="str">
        <f>VLOOKUP(H2384,通道基本信息!B:K,6,0)</f>
        <v>R</v>
      </c>
      <c r="F2384" s="177" t="str">
        <f>VLOOKUP(H2384,通道基本信息!B:K,5,0)</f>
        <v>K-HL</v>
      </c>
      <c r="G2384" s="177" t="str">
        <f>VLOOKUP(H2384,通道基本信息!B:K,8,0)</f>
        <v>L</v>
      </c>
      <c r="H2384" s="177" t="s">
        <v>4760</v>
      </c>
      <c r="I2384" s="177">
        <v>52</v>
      </c>
      <c r="J2384" s="177">
        <v>1.25</v>
      </c>
      <c r="K2384" s="177">
        <v>28308.75</v>
      </c>
      <c r="L2384" s="177">
        <v>28310</v>
      </c>
      <c r="M2384" s="177"/>
      <c r="N2384" s="177" t="s">
        <v>4863</v>
      </c>
      <c r="O2384" s="2" t="str">
        <f>VLOOKUP(H2384,通道基本信息!B:L,3,FALSE)</f>
        <v>CS6E</v>
      </c>
    </row>
    <row r="2385" s="2" customFormat="1" ht="15" hidden="1" spans="1:15">
      <c r="A2385" s="177">
        <v>2382</v>
      </c>
      <c r="B2385" s="177" t="str">
        <f t="shared" si="74"/>
        <v>CS6E-R039-340-53</v>
      </c>
      <c r="C2385" s="177" t="str">
        <f t="shared" si="75"/>
        <v>CS6E-RK-HL-05-053-L-D</v>
      </c>
      <c r="D2385" s="177" t="s">
        <v>4864</v>
      </c>
      <c r="E2385" s="177" t="str">
        <f>VLOOKUP(H2385,通道基本信息!B:K,6,0)</f>
        <v>R</v>
      </c>
      <c r="F2385" s="177" t="str">
        <f>VLOOKUP(H2385,通道基本信息!B:K,5,0)</f>
        <v>K-HL</v>
      </c>
      <c r="G2385" s="177" t="str">
        <f>VLOOKUP(H2385,通道基本信息!B:K,8,0)</f>
        <v>L</v>
      </c>
      <c r="H2385" s="177" t="s">
        <v>4760</v>
      </c>
      <c r="I2385" s="177">
        <v>53</v>
      </c>
      <c r="J2385" s="177">
        <v>1.25</v>
      </c>
      <c r="K2385" s="177">
        <v>28310</v>
      </c>
      <c r="L2385" s="177">
        <v>28311.25</v>
      </c>
      <c r="M2385" s="177"/>
      <c r="N2385" s="177" t="s">
        <v>4865</v>
      </c>
      <c r="O2385" s="2" t="str">
        <f>VLOOKUP(H2385,通道基本信息!B:L,3,FALSE)</f>
        <v>CS6E</v>
      </c>
    </row>
    <row r="2386" s="2" customFormat="1" ht="15" hidden="1" spans="1:15">
      <c r="A2386" s="177">
        <v>2383</v>
      </c>
      <c r="B2386" s="177" t="str">
        <f t="shared" si="74"/>
        <v>CS6E-R039-340-54</v>
      </c>
      <c r="C2386" s="177" t="str">
        <f t="shared" si="75"/>
        <v>CS6E-RK-HL-05-054-L-D</v>
      </c>
      <c r="D2386" s="177" t="s">
        <v>4866</v>
      </c>
      <c r="E2386" s="177" t="str">
        <f>VLOOKUP(H2386,通道基本信息!B:K,6,0)</f>
        <v>R</v>
      </c>
      <c r="F2386" s="177" t="str">
        <f>VLOOKUP(H2386,通道基本信息!B:K,5,0)</f>
        <v>K-HL</v>
      </c>
      <c r="G2386" s="177" t="str">
        <f>VLOOKUP(H2386,通道基本信息!B:K,8,0)</f>
        <v>L</v>
      </c>
      <c r="H2386" s="177" t="s">
        <v>4760</v>
      </c>
      <c r="I2386" s="177">
        <v>54</v>
      </c>
      <c r="J2386" s="177">
        <v>1.25</v>
      </c>
      <c r="K2386" s="177">
        <v>28311.25</v>
      </c>
      <c r="L2386" s="177">
        <v>28312.5</v>
      </c>
      <c r="M2386" s="177"/>
      <c r="N2386" s="177" t="s">
        <v>4867</v>
      </c>
      <c r="O2386" s="2" t="str">
        <f>VLOOKUP(H2386,通道基本信息!B:L,3,FALSE)</f>
        <v>CS6E</v>
      </c>
    </row>
    <row r="2387" s="2" customFormat="1" ht="15" hidden="1" spans="1:15">
      <c r="A2387" s="177">
        <v>2384</v>
      </c>
      <c r="B2387" s="177" t="str">
        <f t="shared" si="74"/>
        <v>CS6E-R039-340-55</v>
      </c>
      <c r="C2387" s="177" t="str">
        <f t="shared" si="75"/>
        <v>CS6E-RK-HL-05-055-L-D</v>
      </c>
      <c r="D2387" s="177" t="s">
        <v>4868</v>
      </c>
      <c r="E2387" s="177" t="str">
        <f>VLOOKUP(H2387,通道基本信息!B:K,6,0)</f>
        <v>R</v>
      </c>
      <c r="F2387" s="177" t="str">
        <f>VLOOKUP(H2387,通道基本信息!B:K,5,0)</f>
        <v>K-HL</v>
      </c>
      <c r="G2387" s="177" t="str">
        <f>VLOOKUP(H2387,通道基本信息!B:K,8,0)</f>
        <v>L</v>
      </c>
      <c r="H2387" s="177" t="s">
        <v>4760</v>
      </c>
      <c r="I2387" s="177">
        <v>55</v>
      </c>
      <c r="J2387" s="177">
        <v>1.25</v>
      </c>
      <c r="K2387" s="177">
        <v>28312.5</v>
      </c>
      <c r="L2387" s="177">
        <v>28313.75</v>
      </c>
      <c r="M2387" s="177"/>
      <c r="N2387" s="177" t="s">
        <v>4869</v>
      </c>
      <c r="O2387" s="2" t="str">
        <f>VLOOKUP(H2387,通道基本信息!B:L,3,FALSE)</f>
        <v>CS6E</v>
      </c>
    </row>
    <row r="2388" s="2" customFormat="1" ht="15" hidden="1" spans="1:15">
      <c r="A2388" s="177">
        <v>2385</v>
      </c>
      <c r="B2388" s="177" t="str">
        <f t="shared" si="74"/>
        <v>CS6E-R039-340-56</v>
      </c>
      <c r="C2388" s="177" t="str">
        <f t="shared" si="75"/>
        <v>CS6E-RK-HL-05-056-L-D</v>
      </c>
      <c r="D2388" s="177" t="s">
        <v>4870</v>
      </c>
      <c r="E2388" s="177" t="str">
        <f>VLOOKUP(H2388,通道基本信息!B:K,6,0)</f>
        <v>R</v>
      </c>
      <c r="F2388" s="177" t="str">
        <f>VLOOKUP(H2388,通道基本信息!B:K,5,0)</f>
        <v>K-HL</v>
      </c>
      <c r="G2388" s="177" t="str">
        <f>VLOOKUP(H2388,通道基本信息!B:K,8,0)</f>
        <v>L</v>
      </c>
      <c r="H2388" s="177" t="s">
        <v>4760</v>
      </c>
      <c r="I2388" s="177">
        <v>56</v>
      </c>
      <c r="J2388" s="177">
        <v>1.25</v>
      </c>
      <c r="K2388" s="177">
        <v>28313.75</v>
      </c>
      <c r="L2388" s="177">
        <v>28315</v>
      </c>
      <c r="M2388" s="177"/>
      <c r="N2388" s="177" t="s">
        <v>4871</v>
      </c>
      <c r="O2388" s="2" t="str">
        <f>VLOOKUP(H2388,通道基本信息!B:L,3,FALSE)</f>
        <v>CS6E</v>
      </c>
    </row>
    <row r="2389" s="2" customFormat="1" ht="15" hidden="1" spans="1:15">
      <c r="A2389" s="177">
        <v>2386</v>
      </c>
      <c r="B2389" s="177" t="str">
        <f t="shared" si="74"/>
        <v>CS6E-R039-340-57</v>
      </c>
      <c r="C2389" s="177" t="str">
        <f t="shared" si="75"/>
        <v>CS6E-RK-HL-05-057-L-D</v>
      </c>
      <c r="D2389" s="177" t="s">
        <v>4872</v>
      </c>
      <c r="E2389" s="177" t="str">
        <f>VLOOKUP(H2389,通道基本信息!B:K,6,0)</f>
        <v>R</v>
      </c>
      <c r="F2389" s="177" t="str">
        <f>VLOOKUP(H2389,通道基本信息!B:K,5,0)</f>
        <v>K-HL</v>
      </c>
      <c r="G2389" s="177" t="str">
        <f>VLOOKUP(H2389,通道基本信息!B:K,8,0)</f>
        <v>L</v>
      </c>
      <c r="H2389" s="177" t="s">
        <v>4760</v>
      </c>
      <c r="I2389" s="177">
        <v>57</v>
      </c>
      <c r="J2389" s="177">
        <v>1.25</v>
      </c>
      <c r="K2389" s="177">
        <v>28315</v>
      </c>
      <c r="L2389" s="177">
        <v>28316.25</v>
      </c>
      <c r="M2389" s="177"/>
      <c r="N2389" s="177" t="s">
        <v>4873</v>
      </c>
      <c r="O2389" s="2" t="str">
        <f>VLOOKUP(H2389,通道基本信息!B:L,3,FALSE)</f>
        <v>CS6E</v>
      </c>
    </row>
    <row r="2390" s="2" customFormat="1" ht="15" hidden="1" spans="1:15">
      <c r="A2390" s="177">
        <v>2387</v>
      </c>
      <c r="B2390" s="177" t="str">
        <f t="shared" si="74"/>
        <v>CS6E-R039-340-58</v>
      </c>
      <c r="C2390" s="177" t="str">
        <f t="shared" si="75"/>
        <v>CS6E-RK-HL-05-058-L-D</v>
      </c>
      <c r="D2390" s="177" t="s">
        <v>4874</v>
      </c>
      <c r="E2390" s="177" t="str">
        <f>VLOOKUP(H2390,通道基本信息!B:K,6,0)</f>
        <v>R</v>
      </c>
      <c r="F2390" s="177" t="str">
        <f>VLOOKUP(H2390,通道基本信息!B:K,5,0)</f>
        <v>K-HL</v>
      </c>
      <c r="G2390" s="177" t="str">
        <f>VLOOKUP(H2390,通道基本信息!B:K,8,0)</f>
        <v>L</v>
      </c>
      <c r="H2390" s="177" t="s">
        <v>4760</v>
      </c>
      <c r="I2390" s="177">
        <v>58</v>
      </c>
      <c r="J2390" s="177">
        <v>1.25</v>
      </c>
      <c r="K2390" s="177">
        <v>28316.25</v>
      </c>
      <c r="L2390" s="177">
        <v>28317.5</v>
      </c>
      <c r="M2390" s="177"/>
      <c r="N2390" s="177" t="s">
        <v>4875</v>
      </c>
      <c r="O2390" s="2" t="str">
        <f>VLOOKUP(H2390,通道基本信息!B:L,3,FALSE)</f>
        <v>CS6E</v>
      </c>
    </row>
    <row r="2391" s="2" customFormat="1" ht="15" hidden="1" spans="1:15">
      <c r="A2391" s="177">
        <v>2388</v>
      </c>
      <c r="B2391" s="177" t="str">
        <f t="shared" si="74"/>
        <v>CS6E-R039-340-59</v>
      </c>
      <c r="C2391" s="177" t="str">
        <f t="shared" si="75"/>
        <v>CS6E-RK-HL-05-059-L-D</v>
      </c>
      <c r="D2391" s="177" t="s">
        <v>4876</v>
      </c>
      <c r="E2391" s="177" t="str">
        <f>VLOOKUP(H2391,通道基本信息!B:K,6,0)</f>
        <v>R</v>
      </c>
      <c r="F2391" s="177" t="str">
        <f>VLOOKUP(H2391,通道基本信息!B:K,5,0)</f>
        <v>K-HL</v>
      </c>
      <c r="G2391" s="177" t="str">
        <f>VLOOKUP(H2391,通道基本信息!B:K,8,0)</f>
        <v>L</v>
      </c>
      <c r="H2391" s="177" t="s">
        <v>4760</v>
      </c>
      <c r="I2391" s="177">
        <v>59</v>
      </c>
      <c r="J2391" s="177">
        <v>1.25</v>
      </c>
      <c r="K2391" s="177">
        <v>28317.5</v>
      </c>
      <c r="L2391" s="177">
        <v>28318.75</v>
      </c>
      <c r="M2391" s="177"/>
      <c r="N2391" s="177" t="s">
        <v>4877</v>
      </c>
      <c r="O2391" s="2" t="str">
        <f>VLOOKUP(H2391,通道基本信息!B:L,3,FALSE)</f>
        <v>CS6E</v>
      </c>
    </row>
    <row r="2392" s="2" customFormat="1" ht="15" hidden="1" spans="1:15">
      <c r="A2392" s="177">
        <v>2389</v>
      </c>
      <c r="B2392" s="177" t="str">
        <f t="shared" si="74"/>
        <v>CS6E-R039-340-60</v>
      </c>
      <c r="C2392" s="177" t="str">
        <f t="shared" si="75"/>
        <v>CS6E-RK-HL-05-060-L-D</v>
      </c>
      <c r="D2392" s="177" t="s">
        <v>4878</v>
      </c>
      <c r="E2392" s="177" t="str">
        <f>VLOOKUP(H2392,通道基本信息!B:K,6,0)</f>
        <v>R</v>
      </c>
      <c r="F2392" s="177" t="str">
        <f>VLOOKUP(H2392,通道基本信息!B:K,5,0)</f>
        <v>K-HL</v>
      </c>
      <c r="G2392" s="177" t="str">
        <f>VLOOKUP(H2392,通道基本信息!B:K,8,0)</f>
        <v>L</v>
      </c>
      <c r="H2392" s="177" t="s">
        <v>4760</v>
      </c>
      <c r="I2392" s="177">
        <v>60</v>
      </c>
      <c r="J2392" s="177">
        <v>1.25</v>
      </c>
      <c r="K2392" s="177">
        <v>28318.75</v>
      </c>
      <c r="L2392" s="177">
        <v>28320</v>
      </c>
      <c r="M2392" s="177"/>
      <c r="N2392" s="177" t="s">
        <v>4879</v>
      </c>
      <c r="O2392" s="2" t="str">
        <f>VLOOKUP(H2392,通道基本信息!B:L,3,FALSE)</f>
        <v>CS6E</v>
      </c>
    </row>
    <row r="2393" s="2" customFormat="1" ht="15" hidden="1" spans="1:15">
      <c r="A2393" s="177">
        <v>2390</v>
      </c>
      <c r="B2393" s="177" t="str">
        <f t="shared" si="74"/>
        <v>CS6E-R039-340-61</v>
      </c>
      <c r="C2393" s="177" t="str">
        <f t="shared" si="75"/>
        <v>CS6E-RK-HL-05-061-L-D</v>
      </c>
      <c r="D2393" s="177" t="s">
        <v>4880</v>
      </c>
      <c r="E2393" s="177" t="str">
        <f>VLOOKUP(H2393,通道基本信息!B:K,6,0)</f>
        <v>R</v>
      </c>
      <c r="F2393" s="177" t="str">
        <f>VLOOKUP(H2393,通道基本信息!B:K,5,0)</f>
        <v>K-HL</v>
      </c>
      <c r="G2393" s="177" t="str">
        <f>VLOOKUP(H2393,通道基本信息!B:K,8,0)</f>
        <v>L</v>
      </c>
      <c r="H2393" s="177" t="s">
        <v>4760</v>
      </c>
      <c r="I2393" s="177">
        <v>61</v>
      </c>
      <c r="J2393" s="177">
        <v>1.25</v>
      </c>
      <c r="K2393" s="177">
        <v>28320</v>
      </c>
      <c r="L2393" s="177">
        <v>28321.25</v>
      </c>
      <c r="M2393" s="177"/>
      <c r="N2393" s="177" t="s">
        <v>4881</v>
      </c>
      <c r="O2393" s="2" t="str">
        <f>VLOOKUP(H2393,通道基本信息!B:L,3,FALSE)</f>
        <v>CS6E</v>
      </c>
    </row>
    <row r="2394" s="2" customFormat="1" ht="15" hidden="1" spans="1:15">
      <c r="A2394" s="177">
        <v>2391</v>
      </c>
      <c r="B2394" s="177" t="str">
        <f t="shared" si="74"/>
        <v>CS6E-R039-340-62</v>
      </c>
      <c r="C2394" s="177" t="str">
        <f t="shared" si="75"/>
        <v>CS6E-RK-HL-05-062-L-D</v>
      </c>
      <c r="D2394" s="177" t="s">
        <v>4882</v>
      </c>
      <c r="E2394" s="177" t="str">
        <f>VLOOKUP(H2394,通道基本信息!B:K,6,0)</f>
        <v>R</v>
      </c>
      <c r="F2394" s="177" t="str">
        <f>VLOOKUP(H2394,通道基本信息!B:K,5,0)</f>
        <v>K-HL</v>
      </c>
      <c r="G2394" s="177" t="str">
        <f>VLOOKUP(H2394,通道基本信息!B:K,8,0)</f>
        <v>L</v>
      </c>
      <c r="H2394" s="177" t="s">
        <v>4760</v>
      </c>
      <c r="I2394" s="177">
        <v>62</v>
      </c>
      <c r="J2394" s="177">
        <v>1.25</v>
      </c>
      <c r="K2394" s="177">
        <v>28321.25</v>
      </c>
      <c r="L2394" s="177">
        <v>28322.5</v>
      </c>
      <c r="M2394" s="177"/>
      <c r="N2394" s="177" t="s">
        <v>4883</v>
      </c>
      <c r="O2394" s="2" t="str">
        <f>VLOOKUP(H2394,通道基本信息!B:L,3,FALSE)</f>
        <v>CS6E</v>
      </c>
    </row>
    <row r="2395" s="2" customFormat="1" ht="15" hidden="1" spans="1:15">
      <c r="A2395" s="177">
        <v>2392</v>
      </c>
      <c r="B2395" s="177" t="str">
        <f t="shared" si="74"/>
        <v>CS6E-R039-340-63</v>
      </c>
      <c r="C2395" s="177" t="str">
        <f t="shared" si="75"/>
        <v>CS6E-RK-HL-05-063-L-D</v>
      </c>
      <c r="D2395" s="177" t="s">
        <v>4884</v>
      </c>
      <c r="E2395" s="177" t="str">
        <f>VLOOKUP(H2395,通道基本信息!B:K,6,0)</f>
        <v>R</v>
      </c>
      <c r="F2395" s="177" t="str">
        <f>VLOOKUP(H2395,通道基本信息!B:K,5,0)</f>
        <v>K-HL</v>
      </c>
      <c r="G2395" s="177" t="str">
        <f>VLOOKUP(H2395,通道基本信息!B:K,8,0)</f>
        <v>L</v>
      </c>
      <c r="H2395" s="177" t="s">
        <v>4760</v>
      </c>
      <c r="I2395" s="177">
        <v>63</v>
      </c>
      <c r="J2395" s="177">
        <v>1.25</v>
      </c>
      <c r="K2395" s="177">
        <v>28322.5</v>
      </c>
      <c r="L2395" s="177">
        <v>28323.75</v>
      </c>
      <c r="M2395" s="177"/>
      <c r="N2395" s="177" t="s">
        <v>4885</v>
      </c>
      <c r="O2395" s="2" t="str">
        <f>VLOOKUP(H2395,通道基本信息!B:L,3,FALSE)</f>
        <v>CS6E</v>
      </c>
    </row>
    <row r="2396" s="2" customFormat="1" ht="15" hidden="1" spans="1:15">
      <c r="A2396" s="177">
        <v>2393</v>
      </c>
      <c r="B2396" s="177" t="str">
        <f t="shared" si="74"/>
        <v>CS6E-R039-340-64</v>
      </c>
      <c r="C2396" s="177" t="str">
        <f t="shared" si="75"/>
        <v>CS6E-RK-HL-05-064-L-D</v>
      </c>
      <c r="D2396" s="177" t="s">
        <v>4886</v>
      </c>
      <c r="E2396" s="177" t="str">
        <f>VLOOKUP(H2396,通道基本信息!B:K,6,0)</f>
        <v>R</v>
      </c>
      <c r="F2396" s="177" t="str">
        <f>VLOOKUP(H2396,通道基本信息!B:K,5,0)</f>
        <v>K-HL</v>
      </c>
      <c r="G2396" s="177" t="str">
        <f>VLOOKUP(H2396,通道基本信息!B:K,8,0)</f>
        <v>L</v>
      </c>
      <c r="H2396" s="177" t="s">
        <v>4760</v>
      </c>
      <c r="I2396" s="177">
        <v>64</v>
      </c>
      <c r="J2396" s="177">
        <v>1.25</v>
      </c>
      <c r="K2396" s="177">
        <v>28323.75</v>
      </c>
      <c r="L2396" s="177">
        <v>28325</v>
      </c>
      <c r="M2396" s="177"/>
      <c r="N2396" s="177" t="s">
        <v>4887</v>
      </c>
      <c r="O2396" s="2" t="str">
        <f>VLOOKUP(H2396,通道基本信息!B:L,3,FALSE)</f>
        <v>CS6E</v>
      </c>
    </row>
    <row r="2397" s="2" customFormat="1" ht="15" hidden="1" spans="1:15">
      <c r="A2397" s="177">
        <v>2394</v>
      </c>
      <c r="B2397" s="177" t="str">
        <f t="shared" si="74"/>
        <v>CS6E-R039-340-65</v>
      </c>
      <c r="C2397" s="177" t="str">
        <f t="shared" si="75"/>
        <v>CS6E-RK-HL-05-065-L-D</v>
      </c>
      <c r="D2397" s="177" t="s">
        <v>4888</v>
      </c>
      <c r="E2397" s="177" t="str">
        <f>VLOOKUP(H2397,通道基本信息!B:K,6,0)</f>
        <v>R</v>
      </c>
      <c r="F2397" s="177" t="str">
        <f>VLOOKUP(H2397,通道基本信息!B:K,5,0)</f>
        <v>K-HL</v>
      </c>
      <c r="G2397" s="177" t="str">
        <f>VLOOKUP(H2397,通道基本信息!B:K,8,0)</f>
        <v>L</v>
      </c>
      <c r="H2397" s="177" t="s">
        <v>4760</v>
      </c>
      <c r="I2397" s="177">
        <v>65</v>
      </c>
      <c r="J2397" s="177">
        <v>1.25</v>
      </c>
      <c r="K2397" s="177">
        <v>28325</v>
      </c>
      <c r="L2397" s="177">
        <v>28326.25</v>
      </c>
      <c r="M2397" s="177"/>
      <c r="N2397" s="177" t="s">
        <v>4889</v>
      </c>
      <c r="O2397" s="2" t="str">
        <f>VLOOKUP(H2397,通道基本信息!B:L,3,FALSE)</f>
        <v>CS6E</v>
      </c>
    </row>
    <row r="2398" s="2" customFormat="1" ht="15" hidden="1" spans="1:15">
      <c r="A2398" s="177">
        <v>2395</v>
      </c>
      <c r="B2398" s="177" t="str">
        <f t="shared" si="74"/>
        <v>CS6E-R039-340-66</v>
      </c>
      <c r="C2398" s="177" t="str">
        <f t="shared" si="75"/>
        <v>CS6E-RK-HL-05-066-L-D</v>
      </c>
      <c r="D2398" s="177" t="s">
        <v>4890</v>
      </c>
      <c r="E2398" s="177" t="str">
        <f>VLOOKUP(H2398,通道基本信息!B:K,6,0)</f>
        <v>R</v>
      </c>
      <c r="F2398" s="177" t="str">
        <f>VLOOKUP(H2398,通道基本信息!B:K,5,0)</f>
        <v>K-HL</v>
      </c>
      <c r="G2398" s="177" t="str">
        <f>VLOOKUP(H2398,通道基本信息!B:K,8,0)</f>
        <v>L</v>
      </c>
      <c r="H2398" s="177" t="s">
        <v>4760</v>
      </c>
      <c r="I2398" s="177">
        <v>66</v>
      </c>
      <c r="J2398" s="177">
        <v>1.25</v>
      </c>
      <c r="K2398" s="177">
        <v>28326.25</v>
      </c>
      <c r="L2398" s="177">
        <v>28327.5</v>
      </c>
      <c r="M2398" s="177"/>
      <c r="N2398" s="177" t="s">
        <v>4891</v>
      </c>
      <c r="O2398" s="2" t="str">
        <f>VLOOKUP(H2398,通道基本信息!B:L,3,FALSE)</f>
        <v>CS6E</v>
      </c>
    </row>
    <row r="2399" s="2" customFormat="1" ht="15" hidden="1" spans="1:15">
      <c r="A2399" s="177">
        <v>2396</v>
      </c>
      <c r="B2399" s="177" t="str">
        <f t="shared" si="74"/>
        <v>CS6E-R039-340-67</v>
      </c>
      <c r="C2399" s="177" t="str">
        <f t="shared" si="75"/>
        <v>CS6E-RK-HL-05-067-L-D</v>
      </c>
      <c r="D2399" s="177" t="s">
        <v>4892</v>
      </c>
      <c r="E2399" s="177" t="str">
        <f>VLOOKUP(H2399,通道基本信息!B:K,6,0)</f>
        <v>R</v>
      </c>
      <c r="F2399" s="177" t="str">
        <f>VLOOKUP(H2399,通道基本信息!B:K,5,0)</f>
        <v>K-HL</v>
      </c>
      <c r="G2399" s="177" t="str">
        <f>VLOOKUP(H2399,通道基本信息!B:K,8,0)</f>
        <v>L</v>
      </c>
      <c r="H2399" s="177" t="s">
        <v>4760</v>
      </c>
      <c r="I2399" s="177">
        <v>67</v>
      </c>
      <c r="J2399" s="177">
        <v>1.25</v>
      </c>
      <c r="K2399" s="177">
        <v>28327.5</v>
      </c>
      <c r="L2399" s="177">
        <v>28328.75</v>
      </c>
      <c r="M2399" s="177"/>
      <c r="N2399" s="177" t="s">
        <v>4893</v>
      </c>
      <c r="O2399" s="2" t="str">
        <f>VLOOKUP(H2399,通道基本信息!B:L,3,FALSE)</f>
        <v>CS6E</v>
      </c>
    </row>
    <row r="2400" s="2" customFormat="1" ht="15" hidden="1" spans="1:15">
      <c r="A2400" s="177">
        <v>2397</v>
      </c>
      <c r="B2400" s="177" t="str">
        <f t="shared" si="74"/>
        <v>CS6E-R039-340-68</v>
      </c>
      <c r="C2400" s="177" t="str">
        <f t="shared" si="75"/>
        <v>CS6E-RK-HL-05-068-L-D</v>
      </c>
      <c r="D2400" s="177" t="s">
        <v>4894</v>
      </c>
      <c r="E2400" s="177" t="str">
        <f>VLOOKUP(H2400,通道基本信息!B:K,6,0)</f>
        <v>R</v>
      </c>
      <c r="F2400" s="177" t="str">
        <f>VLOOKUP(H2400,通道基本信息!B:K,5,0)</f>
        <v>K-HL</v>
      </c>
      <c r="G2400" s="177" t="str">
        <f>VLOOKUP(H2400,通道基本信息!B:K,8,0)</f>
        <v>L</v>
      </c>
      <c r="H2400" s="177" t="s">
        <v>4760</v>
      </c>
      <c r="I2400" s="177">
        <v>68</v>
      </c>
      <c r="J2400" s="177">
        <v>1.25</v>
      </c>
      <c r="K2400" s="177">
        <v>28328.75</v>
      </c>
      <c r="L2400" s="177">
        <v>28330</v>
      </c>
      <c r="M2400" s="177"/>
      <c r="N2400" s="177" t="s">
        <v>4895</v>
      </c>
      <c r="O2400" s="2" t="str">
        <f>VLOOKUP(H2400,通道基本信息!B:L,3,FALSE)</f>
        <v>CS6E</v>
      </c>
    </row>
    <row r="2401" s="2" customFormat="1" ht="15" hidden="1" spans="1:15">
      <c r="A2401" s="177">
        <v>2398</v>
      </c>
      <c r="B2401" s="177" t="str">
        <f t="shared" si="74"/>
        <v>CS6E-R039-340-69</v>
      </c>
      <c r="C2401" s="177" t="str">
        <f t="shared" si="75"/>
        <v>CS6E-RK-HL-05-069-L-D</v>
      </c>
      <c r="D2401" s="177" t="s">
        <v>4896</v>
      </c>
      <c r="E2401" s="177" t="str">
        <f>VLOOKUP(H2401,通道基本信息!B:K,6,0)</f>
        <v>R</v>
      </c>
      <c r="F2401" s="177" t="str">
        <f>VLOOKUP(H2401,通道基本信息!B:K,5,0)</f>
        <v>K-HL</v>
      </c>
      <c r="G2401" s="177" t="str">
        <f>VLOOKUP(H2401,通道基本信息!B:K,8,0)</f>
        <v>L</v>
      </c>
      <c r="H2401" s="177" t="s">
        <v>4760</v>
      </c>
      <c r="I2401" s="177">
        <v>69</v>
      </c>
      <c r="J2401" s="177">
        <v>1.25</v>
      </c>
      <c r="K2401" s="177">
        <v>28330</v>
      </c>
      <c r="L2401" s="177">
        <v>28331.25</v>
      </c>
      <c r="M2401" s="177"/>
      <c r="N2401" s="177" t="s">
        <v>4897</v>
      </c>
      <c r="O2401" s="2" t="str">
        <f>VLOOKUP(H2401,通道基本信息!B:L,3,FALSE)</f>
        <v>CS6E</v>
      </c>
    </row>
    <row r="2402" s="2" customFormat="1" ht="15" hidden="1" spans="1:15">
      <c r="A2402" s="177">
        <v>2399</v>
      </c>
      <c r="B2402" s="177" t="str">
        <f t="shared" si="74"/>
        <v>CS6E-R039-340-70</v>
      </c>
      <c r="C2402" s="177" t="str">
        <f t="shared" si="75"/>
        <v>CS6E-RK-HL-05-070-L-D</v>
      </c>
      <c r="D2402" s="177" t="s">
        <v>4898</v>
      </c>
      <c r="E2402" s="177" t="str">
        <f>VLOOKUP(H2402,通道基本信息!B:K,6,0)</f>
        <v>R</v>
      </c>
      <c r="F2402" s="177" t="str">
        <f>VLOOKUP(H2402,通道基本信息!B:K,5,0)</f>
        <v>K-HL</v>
      </c>
      <c r="G2402" s="177" t="str">
        <f>VLOOKUP(H2402,通道基本信息!B:K,8,0)</f>
        <v>L</v>
      </c>
      <c r="H2402" s="177" t="s">
        <v>4760</v>
      </c>
      <c r="I2402" s="177">
        <v>70</v>
      </c>
      <c r="J2402" s="177">
        <v>1.25</v>
      </c>
      <c r="K2402" s="177">
        <v>28331.25</v>
      </c>
      <c r="L2402" s="177">
        <v>28332.5</v>
      </c>
      <c r="M2402" s="177"/>
      <c r="N2402" s="177" t="s">
        <v>4899</v>
      </c>
      <c r="O2402" s="2" t="str">
        <f>VLOOKUP(H2402,通道基本信息!B:L,3,FALSE)</f>
        <v>CS6E</v>
      </c>
    </row>
    <row r="2403" s="2" customFormat="1" ht="15" hidden="1" spans="1:15">
      <c r="A2403" s="177">
        <v>2400</v>
      </c>
      <c r="B2403" s="177" t="str">
        <f t="shared" si="74"/>
        <v>CS6E-R039-340-71</v>
      </c>
      <c r="C2403" s="177" t="str">
        <f t="shared" si="75"/>
        <v>CS6E-RK-HL-05-071-L-D</v>
      </c>
      <c r="D2403" s="177" t="s">
        <v>4900</v>
      </c>
      <c r="E2403" s="177" t="str">
        <f>VLOOKUP(H2403,通道基本信息!B:K,6,0)</f>
        <v>R</v>
      </c>
      <c r="F2403" s="177" t="str">
        <f>VLOOKUP(H2403,通道基本信息!B:K,5,0)</f>
        <v>K-HL</v>
      </c>
      <c r="G2403" s="177" t="str">
        <f>VLOOKUP(H2403,通道基本信息!B:K,8,0)</f>
        <v>L</v>
      </c>
      <c r="H2403" s="177" t="s">
        <v>4760</v>
      </c>
      <c r="I2403" s="177">
        <v>71</v>
      </c>
      <c r="J2403" s="177">
        <v>1.25</v>
      </c>
      <c r="K2403" s="177">
        <v>28332.5</v>
      </c>
      <c r="L2403" s="177">
        <v>28333.75</v>
      </c>
      <c r="M2403" s="177"/>
      <c r="N2403" s="177" t="s">
        <v>4901</v>
      </c>
      <c r="O2403" s="2" t="str">
        <f>VLOOKUP(H2403,通道基本信息!B:L,3,FALSE)</f>
        <v>CS6E</v>
      </c>
    </row>
    <row r="2404" s="2" customFormat="1" ht="15" hidden="1" spans="1:15">
      <c r="A2404" s="177">
        <v>2401</v>
      </c>
      <c r="B2404" s="177" t="str">
        <f t="shared" si="74"/>
        <v>CS6E-R039-340-72</v>
      </c>
      <c r="C2404" s="177" t="str">
        <f t="shared" si="75"/>
        <v>CS6E-RK-HL-05-072-L-D</v>
      </c>
      <c r="D2404" s="177" t="s">
        <v>4902</v>
      </c>
      <c r="E2404" s="177" t="str">
        <f>VLOOKUP(H2404,通道基本信息!B:K,6,0)</f>
        <v>R</v>
      </c>
      <c r="F2404" s="177" t="str">
        <f>VLOOKUP(H2404,通道基本信息!B:K,5,0)</f>
        <v>K-HL</v>
      </c>
      <c r="G2404" s="177" t="str">
        <f>VLOOKUP(H2404,通道基本信息!B:K,8,0)</f>
        <v>L</v>
      </c>
      <c r="H2404" s="177" t="s">
        <v>4760</v>
      </c>
      <c r="I2404" s="177">
        <v>72</v>
      </c>
      <c r="J2404" s="177">
        <v>1.25</v>
      </c>
      <c r="K2404" s="177">
        <v>28333.75</v>
      </c>
      <c r="L2404" s="177">
        <v>28335</v>
      </c>
      <c r="M2404" s="177"/>
      <c r="N2404" s="177" t="s">
        <v>4903</v>
      </c>
      <c r="O2404" s="2" t="str">
        <f>VLOOKUP(H2404,通道基本信息!B:L,3,FALSE)</f>
        <v>CS6E</v>
      </c>
    </row>
    <row r="2405" s="2" customFormat="1" ht="15" hidden="1" spans="1:15">
      <c r="A2405" s="177">
        <v>2402</v>
      </c>
      <c r="B2405" s="177" t="str">
        <f t="shared" si="74"/>
        <v>CS6E-R039-340-73</v>
      </c>
      <c r="C2405" s="177" t="str">
        <f t="shared" si="75"/>
        <v>CS6E-RK-HL-05-073-L-D</v>
      </c>
      <c r="D2405" s="177" t="s">
        <v>4904</v>
      </c>
      <c r="E2405" s="177" t="str">
        <f>VLOOKUP(H2405,通道基本信息!B:K,6,0)</f>
        <v>R</v>
      </c>
      <c r="F2405" s="177" t="str">
        <f>VLOOKUP(H2405,通道基本信息!B:K,5,0)</f>
        <v>K-HL</v>
      </c>
      <c r="G2405" s="177" t="str">
        <f>VLOOKUP(H2405,通道基本信息!B:K,8,0)</f>
        <v>L</v>
      </c>
      <c r="H2405" s="177" t="s">
        <v>4760</v>
      </c>
      <c r="I2405" s="177">
        <v>73</v>
      </c>
      <c r="J2405" s="177">
        <v>1.25</v>
      </c>
      <c r="K2405" s="177">
        <v>28335</v>
      </c>
      <c r="L2405" s="177">
        <v>28336.25</v>
      </c>
      <c r="M2405" s="177"/>
      <c r="N2405" s="177" t="s">
        <v>4905</v>
      </c>
      <c r="O2405" s="2" t="str">
        <f>VLOOKUP(H2405,通道基本信息!B:L,3,FALSE)</f>
        <v>CS6E</v>
      </c>
    </row>
    <row r="2406" s="2" customFormat="1" ht="15" hidden="1" spans="1:15">
      <c r="A2406" s="177">
        <v>2403</v>
      </c>
      <c r="B2406" s="177" t="str">
        <f t="shared" si="74"/>
        <v>CS6E-R039-340-74</v>
      </c>
      <c r="C2406" s="177" t="str">
        <f t="shared" si="75"/>
        <v>CS6E-RK-HL-05-074-L-D</v>
      </c>
      <c r="D2406" s="177" t="s">
        <v>4906</v>
      </c>
      <c r="E2406" s="177" t="str">
        <f>VLOOKUP(H2406,通道基本信息!B:K,6,0)</f>
        <v>R</v>
      </c>
      <c r="F2406" s="177" t="str">
        <f>VLOOKUP(H2406,通道基本信息!B:K,5,0)</f>
        <v>K-HL</v>
      </c>
      <c r="G2406" s="177" t="str">
        <f>VLOOKUP(H2406,通道基本信息!B:K,8,0)</f>
        <v>L</v>
      </c>
      <c r="H2406" s="177" t="s">
        <v>4760</v>
      </c>
      <c r="I2406" s="177">
        <v>74</v>
      </c>
      <c r="J2406" s="177">
        <v>1.25</v>
      </c>
      <c r="K2406" s="177">
        <v>28336.25</v>
      </c>
      <c r="L2406" s="177">
        <v>28337.5</v>
      </c>
      <c r="M2406" s="177"/>
      <c r="N2406" s="177" t="s">
        <v>4907</v>
      </c>
      <c r="O2406" s="2" t="str">
        <f>VLOOKUP(H2406,通道基本信息!B:L,3,FALSE)</f>
        <v>CS6E</v>
      </c>
    </row>
    <row r="2407" s="2" customFormat="1" ht="15" hidden="1" spans="1:15">
      <c r="A2407" s="177">
        <v>2404</v>
      </c>
      <c r="B2407" s="177" t="str">
        <f t="shared" si="74"/>
        <v>CS6E-R039-340-75</v>
      </c>
      <c r="C2407" s="177" t="str">
        <f t="shared" si="75"/>
        <v>CS6E-RK-HL-05-075-L-D</v>
      </c>
      <c r="D2407" s="177" t="s">
        <v>4908</v>
      </c>
      <c r="E2407" s="177" t="str">
        <f>VLOOKUP(H2407,通道基本信息!B:K,6,0)</f>
        <v>R</v>
      </c>
      <c r="F2407" s="177" t="str">
        <f>VLOOKUP(H2407,通道基本信息!B:K,5,0)</f>
        <v>K-HL</v>
      </c>
      <c r="G2407" s="177" t="str">
        <f>VLOOKUP(H2407,通道基本信息!B:K,8,0)</f>
        <v>L</v>
      </c>
      <c r="H2407" s="177" t="s">
        <v>4760</v>
      </c>
      <c r="I2407" s="177">
        <v>75</v>
      </c>
      <c r="J2407" s="177">
        <v>1.25</v>
      </c>
      <c r="K2407" s="177">
        <v>28337.5</v>
      </c>
      <c r="L2407" s="177">
        <v>28338.75</v>
      </c>
      <c r="M2407" s="177"/>
      <c r="N2407" s="177" t="s">
        <v>4909</v>
      </c>
      <c r="O2407" s="2" t="str">
        <f>VLOOKUP(H2407,通道基本信息!B:L,3,FALSE)</f>
        <v>CS6E</v>
      </c>
    </row>
    <row r="2408" s="2" customFormat="1" ht="15" hidden="1" spans="1:15">
      <c r="A2408" s="177">
        <v>2405</v>
      </c>
      <c r="B2408" s="177" t="str">
        <f t="shared" si="74"/>
        <v>CS6E-R039-340-76</v>
      </c>
      <c r="C2408" s="177" t="str">
        <f t="shared" si="75"/>
        <v>CS6E-RK-HL-05-076-L-D</v>
      </c>
      <c r="D2408" s="177" t="s">
        <v>4910</v>
      </c>
      <c r="E2408" s="177" t="str">
        <f>VLOOKUP(H2408,通道基本信息!B:K,6,0)</f>
        <v>R</v>
      </c>
      <c r="F2408" s="177" t="str">
        <f>VLOOKUP(H2408,通道基本信息!B:K,5,0)</f>
        <v>K-HL</v>
      </c>
      <c r="G2408" s="177" t="str">
        <f>VLOOKUP(H2408,通道基本信息!B:K,8,0)</f>
        <v>L</v>
      </c>
      <c r="H2408" s="177" t="s">
        <v>4760</v>
      </c>
      <c r="I2408" s="177">
        <v>76</v>
      </c>
      <c r="J2408" s="177">
        <v>1.25</v>
      </c>
      <c r="K2408" s="177">
        <v>28338.75</v>
      </c>
      <c r="L2408" s="177">
        <v>28340</v>
      </c>
      <c r="M2408" s="177"/>
      <c r="N2408" s="177" t="s">
        <v>4911</v>
      </c>
      <c r="O2408" s="2" t="str">
        <f>VLOOKUP(H2408,通道基本信息!B:L,3,FALSE)</f>
        <v>CS6E</v>
      </c>
    </row>
    <row r="2409" s="2" customFormat="1" ht="15" hidden="1" spans="1:15">
      <c r="A2409" s="177">
        <v>2406</v>
      </c>
      <c r="B2409" s="177" t="str">
        <f t="shared" si="74"/>
        <v>CS6E-R039-340-77</v>
      </c>
      <c r="C2409" s="177" t="str">
        <f t="shared" si="75"/>
        <v>CS6E-RK-HL-05-077-L-D</v>
      </c>
      <c r="D2409" s="177" t="s">
        <v>4912</v>
      </c>
      <c r="E2409" s="177" t="str">
        <f>VLOOKUP(H2409,通道基本信息!B:K,6,0)</f>
        <v>R</v>
      </c>
      <c r="F2409" s="177" t="str">
        <f>VLOOKUP(H2409,通道基本信息!B:K,5,0)</f>
        <v>K-HL</v>
      </c>
      <c r="G2409" s="177" t="str">
        <f>VLOOKUP(H2409,通道基本信息!B:K,8,0)</f>
        <v>L</v>
      </c>
      <c r="H2409" s="177" t="s">
        <v>4760</v>
      </c>
      <c r="I2409" s="177">
        <v>77</v>
      </c>
      <c r="J2409" s="177">
        <v>1.25</v>
      </c>
      <c r="K2409" s="177">
        <v>28340</v>
      </c>
      <c r="L2409" s="177">
        <v>28341.25</v>
      </c>
      <c r="M2409" s="177"/>
      <c r="N2409" s="177" t="s">
        <v>4913</v>
      </c>
      <c r="O2409" s="2" t="str">
        <f>VLOOKUP(H2409,通道基本信息!B:L,3,FALSE)</f>
        <v>CS6E</v>
      </c>
    </row>
    <row r="2410" s="2" customFormat="1" ht="15" hidden="1" spans="1:15">
      <c r="A2410" s="177">
        <v>2407</v>
      </c>
      <c r="B2410" s="177" t="str">
        <f t="shared" si="74"/>
        <v>CS6E-R039-340-78</v>
      </c>
      <c r="C2410" s="177" t="str">
        <f t="shared" si="75"/>
        <v>CS6E-RK-HL-05-078-L-D</v>
      </c>
      <c r="D2410" s="177" t="s">
        <v>4914</v>
      </c>
      <c r="E2410" s="177" t="str">
        <f>VLOOKUP(H2410,通道基本信息!B:K,6,0)</f>
        <v>R</v>
      </c>
      <c r="F2410" s="177" t="str">
        <f>VLOOKUP(H2410,通道基本信息!B:K,5,0)</f>
        <v>K-HL</v>
      </c>
      <c r="G2410" s="177" t="str">
        <f>VLOOKUP(H2410,通道基本信息!B:K,8,0)</f>
        <v>L</v>
      </c>
      <c r="H2410" s="177" t="s">
        <v>4760</v>
      </c>
      <c r="I2410" s="177">
        <v>78</v>
      </c>
      <c r="J2410" s="177">
        <v>1.25</v>
      </c>
      <c r="K2410" s="177">
        <v>28341.25</v>
      </c>
      <c r="L2410" s="177">
        <v>28342.5</v>
      </c>
      <c r="M2410" s="177"/>
      <c r="N2410" s="177" t="s">
        <v>4915</v>
      </c>
      <c r="O2410" s="2" t="str">
        <f>VLOOKUP(H2410,通道基本信息!B:L,3,FALSE)</f>
        <v>CS6E</v>
      </c>
    </row>
    <row r="2411" s="2" customFormat="1" ht="15" hidden="1" spans="1:15">
      <c r="A2411" s="177">
        <v>2408</v>
      </c>
      <c r="B2411" s="177" t="str">
        <f t="shared" si="74"/>
        <v>CS6E-R039-340-79</v>
      </c>
      <c r="C2411" s="177" t="str">
        <f t="shared" si="75"/>
        <v>CS6E-RK-HL-05-079-L-D</v>
      </c>
      <c r="D2411" s="177" t="s">
        <v>4916</v>
      </c>
      <c r="E2411" s="177" t="str">
        <f>VLOOKUP(H2411,通道基本信息!B:K,6,0)</f>
        <v>R</v>
      </c>
      <c r="F2411" s="177" t="str">
        <f>VLOOKUP(H2411,通道基本信息!B:K,5,0)</f>
        <v>K-HL</v>
      </c>
      <c r="G2411" s="177" t="str">
        <f>VLOOKUP(H2411,通道基本信息!B:K,8,0)</f>
        <v>L</v>
      </c>
      <c r="H2411" s="177" t="s">
        <v>4760</v>
      </c>
      <c r="I2411" s="177">
        <v>79</v>
      </c>
      <c r="J2411" s="177">
        <v>1.25</v>
      </c>
      <c r="K2411" s="177">
        <v>28342.5</v>
      </c>
      <c r="L2411" s="177">
        <v>28343.75</v>
      </c>
      <c r="M2411" s="177"/>
      <c r="N2411" s="177" t="s">
        <v>4917</v>
      </c>
      <c r="O2411" s="2" t="str">
        <f>VLOOKUP(H2411,通道基本信息!B:L,3,FALSE)</f>
        <v>CS6E</v>
      </c>
    </row>
    <row r="2412" s="2" customFormat="1" ht="15" hidden="1" spans="1:15">
      <c r="A2412" s="177">
        <v>2409</v>
      </c>
      <c r="B2412" s="177" t="str">
        <f t="shared" si="74"/>
        <v>CS6E-R039-340-80</v>
      </c>
      <c r="C2412" s="177" t="str">
        <f t="shared" si="75"/>
        <v>CS6E-RK-HL-05-080-L-D</v>
      </c>
      <c r="D2412" s="177" t="s">
        <v>4918</v>
      </c>
      <c r="E2412" s="177" t="str">
        <f>VLOOKUP(H2412,通道基本信息!B:K,6,0)</f>
        <v>R</v>
      </c>
      <c r="F2412" s="177" t="str">
        <f>VLOOKUP(H2412,通道基本信息!B:K,5,0)</f>
        <v>K-HL</v>
      </c>
      <c r="G2412" s="177" t="str">
        <f>VLOOKUP(H2412,通道基本信息!B:K,8,0)</f>
        <v>L</v>
      </c>
      <c r="H2412" s="177" t="s">
        <v>4760</v>
      </c>
      <c r="I2412" s="177">
        <v>80</v>
      </c>
      <c r="J2412" s="177">
        <v>1.25</v>
      </c>
      <c r="K2412" s="177">
        <v>28343.75</v>
      </c>
      <c r="L2412" s="177">
        <v>28345</v>
      </c>
      <c r="M2412" s="177"/>
      <c r="N2412" s="177" t="s">
        <v>4919</v>
      </c>
      <c r="O2412" s="2" t="str">
        <f>VLOOKUP(H2412,通道基本信息!B:L,3,FALSE)</f>
        <v>CS6E</v>
      </c>
    </row>
    <row r="2413" s="2" customFormat="1" ht="15" hidden="1" spans="1:15">
      <c r="A2413" s="177">
        <v>2410</v>
      </c>
      <c r="B2413" s="177" t="str">
        <f t="shared" si="74"/>
        <v>CS6E-R039-340-81</v>
      </c>
      <c r="C2413" s="177" t="str">
        <f t="shared" si="75"/>
        <v>CS6E-RK-HL-05-081-L-D</v>
      </c>
      <c r="D2413" s="177" t="s">
        <v>4920</v>
      </c>
      <c r="E2413" s="177" t="str">
        <f>VLOOKUP(H2413,通道基本信息!B:K,6,0)</f>
        <v>R</v>
      </c>
      <c r="F2413" s="177" t="str">
        <f>VLOOKUP(H2413,通道基本信息!B:K,5,0)</f>
        <v>K-HL</v>
      </c>
      <c r="G2413" s="177" t="str">
        <f>VLOOKUP(H2413,通道基本信息!B:K,8,0)</f>
        <v>L</v>
      </c>
      <c r="H2413" s="177" t="s">
        <v>4760</v>
      </c>
      <c r="I2413" s="177">
        <v>81</v>
      </c>
      <c r="J2413" s="177">
        <v>1.25</v>
      </c>
      <c r="K2413" s="177">
        <v>28345</v>
      </c>
      <c r="L2413" s="177">
        <v>28346.25</v>
      </c>
      <c r="M2413" s="177"/>
      <c r="N2413" s="177" t="s">
        <v>4921</v>
      </c>
      <c r="O2413" s="2" t="str">
        <f>VLOOKUP(H2413,通道基本信息!B:L,3,FALSE)</f>
        <v>CS6E</v>
      </c>
    </row>
    <row r="2414" s="2" customFormat="1" ht="15" hidden="1" spans="1:15">
      <c r="A2414" s="177">
        <v>2411</v>
      </c>
      <c r="B2414" s="177" t="str">
        <f t="shared" si="74"/>
        <v>CS6E-R039-340-82</v>
      </c>
      <c r="C2414" s="177" t="str">
        <f t="shared" si="75"/>
        <v>CS6E-RK-HL-05-082-L-D</v>
      </c>
      <c r="D2414" s="177" t="s">
        <v>4922</v>
      </c>
      <c r="E2414" s="177" t="str">
        <f>VLOOKUP(H2414,通道基本信息!B:K,6,0)</f>
        <v>R</v>
      </c>
      <c r="F2414" s="177" t="str">
        <f>VLOOKUP(H2414,通道基本信息!B:K,5,0)</f>
        <v>K-HL</v>
      </c>
      <c r="G2414" s="177" t="str">
        <f>VLOOKUP(H2414,通道基本信息!B:K,8,0)</f>
        <v>L</v>
      </c>
      <c r="H2414" s="177" t="s">
        <v>4760</v>
      </c>
      <c r="I2414" s="177">
        <v>82</v>
      </c>
      <c r="J2414" s="177">
        <v>1.25</v>
      </c>
      <c r="K2414" s="177">
        <v>28346.25</v>
      </c>
      <c r="L2414" s="177">
        <v>28347.5</v>
      </c>
      <c r="M2414" s="177"/>
      <c r="N2414" s="177" t="s">
        <v>4923</v>
      </c>
      <c r="O2414" s="2" t="str">
        <f>VLOOKUP(H2414,通道基本信息!B:L,3,FALSE)</f>
        <v>CS6E</v>
      </c>
    </row>
    <row r="2415" s="2" customFormat="1" ht="15" hidden="1" spans="1:15">
      <c r="A2415" s="177">
        <v>2412</v>
      </c>
      <c r="B2415" s="177" t="str">
        <f t="shared" si="74"/>
        <v>CS6E-R039-340-83</v>
      </c>
      <c r="C2415" s="177" t="str">
        <f t="shared" si="75"/>
        <v>CS6E-RK-HL-05-083-L-D</v>
      </c>
      <c r="D2415" s="177" t="s">
        <v>4924</v>
      </c>
      <c r="E2415" s="177" t="str">
        <f>VLOOKUP(H2415,通道基本信息!B:K,6,0)</f>
        <v>R</v>
      </c>
      <c r="F2415" s="177" t="str">
        <f>VLOOKUP(H2415,通道基本信息!B:K,5,0)</f>
        <v>K-HL</v>
      </c>
      <c r="G2415" s="177" t="str">
        <f>VLOOKUP(H2415,通道基本信息!B:K,8,0)</f>
        <v>L</v>
      </c>
      <c r="H2415" s="177" t="s">
        <v>4760</v>
      </c>
      <c r="I2415" s="177">
        <v>83</v>
      </c>
      <c r="J2415" s="177">
        <v>1.25</v>
      </c>
      <c r="K2415" s="177">
        <v>28347.5</v>
      </c>
      <c r="L2415" s="177">
        <v>28348.75</v>
      </c>
      <c r="M2415" s="177"/>
      <c r="N2415" s="177" t="s">
        <v>4925</v>
      </c>
      <c r="O2415" s="2" t="str">
        <f>VLOOKUP(H2415,通道基本信息!B:L,3,FALSE)</f>
        <v>CS6E</v>
      </c>
    </row>
    <row r="2416" s="2" customFormat="1" ht="15" hidden="1" spans="1:15">
      <c r="A2416" s="177">
        <v>2413</v>
      </c>
      <c r="B2416" s="177" t="str">
        <f t="shared" si="74"/>
        <v>CS6E-R039-340-84</v>
      </c>
      <c r="C2416" s="177" t="str">
        <f t="shared" si="75"/>
        <v>CS6E-RK-HL-05-084-L-D</v>
      </c>
      <c r="D2416" s="177" t="s">
        <v>4926</v>
      </c>
      <c r="E2416" s="177" t="str">
        <f>VLOOKUP(H2416,通道基本信息!B:K,6,0)</f>
        <v>R</v>
      </c>
      <c r="F2416" s="177" t="str">
        <f>VLOOKUP(H2416,通道基本信息!B:K,5,0)</f>
        <v>K-HL</v>
      </c>
      <c r="G2416" s="177" t="str">
        <f>VLOOKUP(H2416,通道基本信息!B:K,8,0)</f>
        <v>L</v>
      </c>
      <c r="H2416" s="177" t="s">
        <v>4760</v>
      </c>
      <c r="I2416" s="177">
        <v>84</v>
      </c>
      <c r="J2416" s="177">
        <v>1.25</v>
      </c>
      <c r="K2416" s="177">
        <v>28348.75</v>
      </c>
      <c r="L2416" s="177">
        <v>28350</v>
      </c>
      <c r="M2416" s="177"/>
      <c r="N2416" s="177" t="s">
        <v>4927</v>
      </c>
      <c r="O2416" s="2" t="str">
        <f>VLOOKUP(H2416,通道基本信息!B:L,3,FALSE)</f>
        <v>CS6E</v>
      </c>
    </row>
    <row r="2417" s="2" customFormat="1" ht="15" hidden="1" spans="1:15">
      <c r="A2417" s="177">
        <v>2414</v>
      </c>
      <c r="B2417" s="177" t="str">
        <f t="shared" si="74"/>
        <v>CS6E-R039-340-85</v>
      </c>
      <c r="C2417" s="177" t="str">
        <f t="shared" si="75"/>
        <v>CS6E-RK-HL-05-085-L-D</v>
      </c>
      <c r="D2417" s="177" t="s">
        <v>4928</v>
      </c>
      <c r="E2417" s="177" t="str">
        <f>VLOOKUP(H2417,通道基本信息!B:K,6,0)</f>
        <v>R</v>
      </c>
      <c r="F2417" s="177" t="str">
        <f>VLOOKUP(H2417,通道基本信息!B:K,5,0)</f>
        <v>K-HL</v>
      </c>
      <c r="G2417" s="177" t="str">
        <f>VLOOKUP(H2417,通道基本信息!B:K,8,0)</f>
        <v>L</v>
      </c>
      <c r="H2417" s="177" t="s">
        <v>4760</v>
      </c>
      <c r="I2417" s="177">
        <v>85</v>
      </c>
      <c r="J2417" s="177">
        <v>1.25</v>
      </c>
      <c r="K2417" s="177">
        <v>28350</v>
      </c>
      <c r="L2417" s="177">
        <v>28351.25</v>
      </c>
      <c r="M2417" s="177"/>
      <c r="N2417" s="177" t="s">
        <v>4929</v>
      </c>
      <c r="O2417" s="2" t="str">
        <f>VLOOKUP(H2417,通道基本信息!B:L,3,FALSE)</f>
        <v>CS6E</v>
      </c>
    </row>
    <row r="2418" s="2" customFormat="1" ht="15" hidden="1" spans="1:15">
      <c r="A2418" s="177">
        <v>2415</v>
      </c>
      <c r="B2418" s="177" t="str">
        <f t="shared" si="74"/>
        <v>CS6E-R039-340-86</v>
      </c>
      <c r="C2418" s="177" t="str">
        <f t="shared" si="75"/>
        <v>CS6E-RK-HL-05-086-L-D</v>
      </c>
      <c r="D2418" s="177" t="s">
        <v>4930</v>
      </c>
      <c r="E2418" s="177" t="str">
        <f>VLOOKUP(H2418,通道基本信息!B:K,6,0)</f>
        <v>R</v>
      </c>
      <c r="F2418" s="177" t="str">
        <f>VLOOKUP(H2418,通道基本信息!B:K,5,0)</f>
        <v>K-HL</v>
      </c>
      <c r="G2418" s="177" t="str">
        <f>VLOOKUP(H2418,通道基本信息!B:K,8,0)</f>
        <v>L</v>
      </c>
      <c r="H2418" s="177" t="s">
        <v>4760</v>
      </c>
      <c r="I2418" s="177">
        <v>86</v>
      </c>
      <c r="J2418" s="177">
        <v>1.25</v>
      </c>
      <c r="K2418" s="177">
        <v>28351.25</v>
      </c>
      <c r="L2418" s="177">
        <v>28352.5</v>
      </c>
      <c r="M2418" s="177"/>
      <c r="N2418" s="177" t="s">
        <v>4931</v>
      </c>
      <c r="O2418" s="2" t="str">
        <f>VLOOKUP(H2418,通道基本信息!B:L,3,FALSE)</f>
        <v>CS6E</v>
      </c>
    </row>
    <row r="2419" s="2" customFormat="1" ht="15" hidden="1" spans="1:15">
      <c r="A2419" s="177">
        <v>2416</v>
      </c>
      <c r="B2419" s="177" t="str">
        <f t="shared" si="74"/>
        <v>CS6E-R039-340-87</v>
      </c>
      <c r="C2419" s="177" t="str">
        <f t="shared" si="75"/>
        <v>CS6E-RK-HL-05-087-L-D</v>
      </c>
      <c r="D2419" s="177" t="s">
        <v>4932</v>
      </c>
      <c r="E2419" s="177" t="str">
        <f>VLOOKUP(H2419,通道基本信息!B:K,6,0)</f>
        <v>R</v>
      </c>
      <c r="F2419" s="177" t="str">
        <f>VLOOKUP(H2419,通道基本信息!B:K,5,0)</f>
        <v>K-HL</v>
      </c>
      <c r="G2419" s="177" t="str">
        <f>VLOOKUP(H2419,通道基本信息!B:K,8,0)</f>
        <v>L</v>
      </c>
      <c r="H2419" s="177" t="s">
        <v>4760</v>
      </c>
      <c r="I2419" s="177">
        <v>87</v>
      </c>
      <c r="J2419" s="177">
        <v>1.25</v>
      </c>
      <c r="K2419" s="177">
        <v>28352.5</v>
      </c>
      <c r="L2419" s="177">
        <v>28353.75</v>
      </c>
      <c r="M2419" s="177"/>
      <c r="N2419" s="177" t="s">
        <v>4933</v>
      </c>
      <c r="O2419" s="2" t="str">
        <f>VLOOKUP(H2419,通道基本信息!B:L,3,FALSE)</f>
        <v>CS6E</v>
      </c>
    </row>
    <row r="2420" s="2" customFormat="1" ht="15" hidden="1" spans="1:15">
      <c r="A2420" s="177">
        <v>2417</v>
      </c>
      <c r="B2420" s="177" t="str">
        <f t="shared" si="74"/>
        <v>CS6E-R039-340-88</v>
      </c>
      <c r="C2420" s="177" t="str">
        <f t="shared" si="75"/>
        <v>CS6E-RK-HL-05-088-L-D</v>
      </c>
      <c r="D2420" s="177" t="s">
        <v>4934</v>
      </c>
      <c r="E2420" s="177" t="str">
        <f>VLOOKUP(H2420,通道基本信息!B:K,6,0)</f>
        <v>R</v>
      </c>
      <c r="F2420" s="177" t="str">
        <f>VLOOKUP(H2420,通道基本信息!B:K,5,0)</f>
        <v>K-HL</v>
      </c>
      <c r="G2420" s="177" t="str">
        <f>VLOOKUP(H2420,通道基本信息!B:K,8,0)</f>
        <v>L</v>
      </c>
      <c r="H2420" s="177" t="s">
        <v>4760</v>
      </c>
      <c r="I2420" s="177">
        <v>88</v>
      </c>
      <c r="J2420" s="177">
        <v>1.25</v>
      </c>
      <c r="K2420" s="177">
        <v>28353.75</v>
      </c>
      <c r="L2420" s="177">
        <v>28355</v>
      </c>
      <c r="M2420" s="177"/>
      <c r="N2420" s="177" t="s">
        <v>4935</v>
      </c>
      <c r="O2420" s="2" t="str">
        <f>VLOOKUP(H2420,通道基本信息!B:L,3,FALSE)</f>
        <v>CS6E</v>
      </c>
    </row>
    <row r="2421" s="2" customFormat="1" ht="15" hidden="1" spans="1:15">
      <c r="A2421" s="177">
        <v>2418</v>
      </c>
      <c r="B2421" s="177" t="str">
        <f t="shared" si="74"/>
        <v>CS6E-R039-340-89</v>
      </c>
      <c r="C2421" s="177" t="str">
        <f t="shared" si="75"/>
        <v>CS6E-RK-HL-05-089-L-D</v>
      </c>
      <c r="D2421" s="177" t="s">
        <v>4936</v>
      </c>
      <c r="E2421" s="177" t="str">
        <f>VLOOKUP(H2421,通道基本信息!B:K,6,0)</f>
        <v>R</v>
      </c>
      <c r="F2421" s="177" t="str">
        <f>VLOOKUP(H2421,通道基本信息!B:K,5,0)</f>
        <v>K-HL</v>
      </c>
      <c r="G2421" s="177" t="str">
        <f>VLOOKUP(H2421,通道基本信息!B:K,8,0)</f>
        <v>L</v>
      </c>
      <c r="H2421" s="177" t="s">
        <v>4760</v>
      </c>
      <c r="I2421" s="177">
        <v>89</v>
      </c>
      <c r="J2421" s="177">
        <v>1.25</v>
      </c>
      <c r="K2421" s="177">
        <v>28355</v>
      </c>
      <c r="L2421" s="177">
        <v>28356.25</v>
      </c>
      <c r="M2421" s="177"/>
      <c r="N2421" s="177" t="s">
        <v>4937</v>
      </c>
      <c r="O2421" s="2" t="str">
        <f>VLOOKUP(H2421,通道基本信息!B:L,3,FALSE)</f>
        <v>CS6E</v>
      </c>
    </row>
    <row r="2422" s="2" customFormat="1" ht="15" hidden="1" spans="1:15">
      <c r="A2422" s="177">
        <v>2419</v>
      </c>
      <c r="B2422" s="177" t="str">
        <f t="shared" si="74"/>
        <v>CS6E-R039-340-90</v>
      </c>
      <c r="C2422" s="177" t="str">
        <f t="shared" si="75"/>
        <v>CS6E-RK-HL-05-090-L-D</v>
      </c>
      <c r="D2422" s="177" t="s">
        <v>4938</v>
      </c>
      <c r="E2422" s="177" t="str">
        <f>VLOOKUP(H2422,通道基本信息!B:K,6,0)</f>
        <v>R</v>
      </c>
      <c r="F2422" s="177" t="str">
        <f>VLOOKUP(H2422,通道基本信息!B:K,5,0)</f>
        <v>K-HL</v>
      </c>
      <c r="G2422" s="177" t="str">
        <f>VLOOKUP(H2422,通道基本信息!B:K,8,0)</f>
        <v>L</v>
      </c>
      <c r="H2422" s="177" t="s">
        <v>4760</v>
      </c>
      <c r="I2422" s="177">
        <v>90</v>
      </c>
      <c r="J2422" s="177">
        <v>1.25</v>
      </c>
      <c r="K2422" s="177">
        <v>28356.25</v>
      </c>
      <c r="L2422" s="177">
        <v>28357.5</v>
      </c>
      <c r="M2422" s="177"/>
      <c r="N2422" s="177" t="s">
        <v>4939</v>
      </c>
      <c r="O2422" s="2" t="str">
        <f>VLOOKUP(H2422,通道基本信息!B:L,3,FALSE)</f>
        <v>CS6E</v>
      </c>
    </row>
    <row r="2423" s="2" customFormat="1" ht="15" hidden="1" spans="1:15">
      <c r="A2423" s="177">
        <v>2420</v>
      </c>
      <c r="B2423" s="177" t="str">
        <f t="shared" si="74"/>
        <v>CS6E-R039-340-91</v>
      </c>
      <c r="C2423" s="177" t="str">
        <f t="shared" si="75"/>
        <v>CS6E-RK-HL-05-091-L-D</v>
      </c>
      <c r="D2423" s="177" t="s">
        <v>4940</v>
      </c>
      <c r="E2423" s="177" t="str">
        <f>VLOOKUP(H2423,通道基本信息!B:K,6,0)</f>
        <v>R</v>
      </c>
      <c r="F2423" s="177" t="str">
        <f>VLOOKUP(H2423,通道基本信息!B:K,5,0)</f>
        <v>K-HL</v>
      </c>
      <c r="G2423" s="177" t="str">
        <f>VLOOKUP(H2423,通道基本信息!B:K,8,0)</f>
        <v>L</v>
      </c>
      <c r="H2423" s="177" t="s">
        <v>4760</v>
      </c>
      <c r="I2423" s="177">
        <v>91</v>
      </c>
      <c r="J2423" s="177">
        <v>1.25</v>
      </c>
      <c r="K2423" s="177">
        <v>28357.5</v>
      </c>
      <c r="L2423" s="177">
        <v>28358.75</v>
      </c>
      <c r="M2423" s="177"/>
      <c r="N2423" s="177" t="s">
        <v>4941</v>
      </c>
      <c r="O2423" s="2" t="str">
        <f>VLOOKUP(H2423,通道基本信息!B:L,3,FALSE)</f>
        <v>CS6E</v>
      </c>
    </row>
    <row r="2424" s="2" customFormat="1" ht="15" hidden="1" spans="1:15">
      <c r="A2424" s="177">
        <v>2421</v>
      </c>
      <c r="B2424" s="177" t="str">
        <f t="shared" si="74"/>
        <v>CS6E-R039-340-92</v>
      </c>
      <c r="C2424" s="177" t="str">
        <f t="shared" si="75"/>
        <v>CS6E-RK-HL-05-092-L-D</v>
      </c>
      <c r="D2424" s="177" t="s">
        <v>4942</v>
      </c>
      <c r="E2424" s="177" t="str">
        <f>VLOOKUP(H2424,通道基本信息!B:K,6,0)</f>
        <v>R</v>
      </c>
      <c r="F2424" s="177" t="str">
        <f>VLOOKUP(H2424,通道基本信息!B:K,5,0)</f>
        <v>K-HL</v>
      </c>
      <c r="G2424" s="177" t="str">
        <f>VLOOKUP(H2424,通道基本信息!B:K,8,0)</f>
        <v>L</v>
      </c>
      <c r="H2424" s="177" t="s">
        <v>4760</v>
      </c>
      <c r="I2424" s="177">
        <v>92</v>
      </c>
      <c r="J2424" s="177">
        <v>1.25</v>
      </c>
      <c r="K2424" s="177">
        <v>28358.75</v>
      </c>
      <c r="L2424" s="177">
        <v>28360</v>
      </c>
      <c r="M2424" s="177"/>
      <c r="N2424" s="177" t="s">
        <v>4943</v>
      </c>
      <c r="O2424" s="2" t="str">
        <f>VLOOKUP(H2424,通道基本信息!B:L,3,FALSE)</f>
        <v>CS6E</v>
      </c>
    </row>
    <row r="2425" s="2" customFormat="1" ht="15" hidden="1" spans="1:15">
      <c r="A2425" s="177">
        <v>2422</v>
      </c>
      <c r="B2425" s="177" t="str">
        <f t="shared" si="74"/>
        <v>CS6E-R039-340-93</v>
      </c>
      <c r="C2425" s="177" t="str">
        <f t="shared" si="75"/>
        <v>CS6E-RK-HL-05-093-L-D</v>
      </c>
      <c r="D2425" s="177" t="s">
        <v>4944</v>
      </c>
      <c r="E2425" s="177" t="str">
        <f>VLOOKUP(H2425,通道基本信息!B:K,6,0)</f>
        <v>R</v>
      </c>
      <c r="F2425" s="177" t="str">
        <f>VLOOKUP(H2425,通道基本信息!B:K,5,0)</f>
        <v>K-HL</v>
      </c>
      <c r="G2425" s="177" t="str">
        <f>VLOOKUP(H2425,通道基本信息!B:K,8,0)</f>
        <v>L</v>
      </c>
      <c r="H2425" s="177" t="s">
        <v>4760</v>
      </c>
      <c r="I2425" s="177">
        <v>93</v>
      </c>
      <c r="J2425" s="177">
        <v>1.25</v>
      </c>
      <c r="K2425" s="177">
        <v>28360</v>
      </c>
      <c r="L2425" s="177">
        <v>28361.25</v>
      </c>
      <c r="M2425" s="177"/>
      <c r="N2425" s="177" t="s">
        <v>4945</v>
      </c>
      <c r="O2425" s="2" t="str">
        <f>VLOOKUP(H2425,通道基本信息!B:L,3,FALSE)</f>
        <v>CS6E</v>
      </c>
    </row>
    <row r="2426" s="2" customFormat="1" ht="15" hidden="1" spans="1:15">
      <c r="A2426" s="177">
        <v>2423</v>
      </c>
      <c r="B2426" s="177" t="str">
        <f t="shared" si="74"/>
        <v>CS6E-R039-340-94</v>
      </c>
      <c r="C2426" s="177" t="str">
        <f t="shared" si="75"/>
        <v>CS6E-RK-HL-05-094-L-D</v>
      </c>
      <c r="D2426" s="177" t="s">
        <v>4946</v>
      </c>
      <c r="E2426" s="177" t="str">
        <f>VLOOKUP(H2426,通道基本信息!B:K,6,0)</f>
        <v>R</v>
      </c>
      <c r="F2426" s="177" t="str">
        <f>VLOOKUP(H2426,通道基本信息!B:K,5,0)</f>
        <v>K-HL</v>
      </c>
      <c r="G2426" s="177" t="str">
        <f>VLOOKUP(H2426,通道基本信息!B:K,8,0)</f>
        <v>L</v>
      </c>
      <c r="H2426" s="177" t="s">
        <v>4760</v>
      </c>
      <c r="I2426" s="177">
        <v>94</v>
      </c>
      <c r="J2426" s="177">
        <v>1.25</v>
      </c>
      <c r="K2426" s="177">
        <v>28361.25</v>
      </c>
      <c r="L2426" s="177">
        <v>28362.5</v>
      </c>
      <c r="M2426" s="177"/>
      <c r="N2426" s="177" t="s">
        <v>4947</v>
      </c>
      <c r="O2426" s="2" t="str">
        <f>VLOOKUP(H2426,通道基本信息!B:L,3,FALSE)</f>
        <v>CS6E</v>
      </c>
    </row>
    <row r="2427" s="2" customFormat="1" ht="15" hidden="1" spans="1:15">
      <c r="A2427" s="177">
        <v>2424</v>
      </c>
      <c r="B2427" s="177" t="str">
        <f t="shared" si="74"/>
        <v>CS6E-R039-340-95</v>
      </c>
      <c r="C2427" s="177" t="str">
        <f t="shared" si="75"/>
        <v>CS6E-RK-HL-05-095-L-D</v>
      </c>
      <c r="D2427" s="177" t="s">
        <v>4948</v>
      </c>
      <c r="E2427" s="177" t="str">
        <f>VLOOKUP(H2427,通道基本信息!B:K,6,0)</f>
        <v>R</v>
      </c>
      <c r="F2427" s="177" t="str">
        <f>VLOOKUP(H2427,通道基本信息!B:K,5,0)</f>
        <v>K-HL</v>
      </c>
      <c r="G2427" s="177" t="str">
        <f>VLOOKUP(H2427,通道基本信息!B:K,8,0)</f>
        <v>L</v>
      </c>
      <c r="H2427" s="177" t="s">
        <v>4760</v>
      </c>
      <c r="I2427" s="177">
        <v>95</v>
      </c>
      <c r="J2427" s="177">
        <v>1.25</v>
      </c>
      <c r="K2427" s="177">
        <v>28362.5</v>
      </c>
      <c r="L2427" s="177">
        <v>28363.75</v>
      </c>
      <c r="M2427" s="177"/>
      <c r="N2427" s="177" t="s">
        <v>4949</v>
      </c>
      <c r="O2427" s="2" t="str">
        <f>VLOOKUP(H2427,通道基本信息!B:L,3,FALSE)</f>
        <v>CS6E</v>
      </c>
    </row>
    <row r="2428" s="2" customFormat="1" ht="15" hidden="1" spans="1:15">
      <c r="A2428" s="177">
        <v>2425</v>
      </c>
      <c r="B2428" s="177" t="str">
        <f t="shared" si="74"/>
        <v>CS6E-R039-340-96</v>
      </c>
      <c r="C2428" s="177" t="str">
        <f t="shared" si="75"/>
        <v>CS6E-RK-HL-05-096-L-D</v>
      </c>
      <c r="D2428" s="177" t="s">
        <v>4950</v>
      </c>
      <c r="E2428" s="177" t="str">
        <f>VLOOKUP(H2428,通道基本信息!B:K,6,0)</f>
        <v>R</v>
      </c>
      <c r="F2428" s="177" t="str">
        <f>VLOOKUP(H2428,通道基本信息!B:K,5,0)</f>
        <v>K-HL</v>
      </c>
      <c r="G2428" s="177" t="str">
        <f>VLOOKUP(H2428,通道基本信息!B:K,8,0)</f>
        <v>L</v>
      </c>
      <c r="H2428" s="177" t="s">
        <v>4760</v>
      </c>
      <c r="I2428" s="177">
        <v>96</v>
      </c>
      <c r="J2428" s="177">
        <v>1.25</v>
      </c>
      <c r="K2428" s="177">
        <v>28363.75</v>
      </c>
      <c r="L2428" s="177">
        <v>28365</v>
      </c>
      <c r="M2428" s="177"/>
      <c r="N2428" s="177" t="s">
        <v>4951</v>
      </c>
      <c r="O2428" s="2" t="str">
        <f>VLOOKUP(H2428,通道基本信息!B:L,3,FALSE)</f>
        <v>CS6E</v>
      </c>
    </row>
    <row r="2429" s="2" customFormat="1" ht="15" hidden="1" spans="1:15">
      <c r="A2429" s="177">
        <v>2426</v>
      </c>
      <c r="B2429" s="177" t="str">
        <f t="shared" si="74"/>
        <v>CS6E-R039-340-97</v>
      </c>
      <c r="C2429" s="177" t="str">
        <f t="shared" si="75"/>
        <v>CS6E-RK-HL-05-097-L-D</v>
      </c>
      <c r="D2429" s="177" t="s">
        <v>4952</v>
      </c>
      <c r="E2429" s="177" t="str">
        <f>VLOOKUP(H2429,通道基本信息!B:K,6,0)</f>
        <v>R</v>
      </c>
      <c r="F2429" s="177" t="str">
        <f>VLOOKUP(H2429,通道基本信息!B:K,5,0)</f>
        <v>K-HL</v>
      </c>
      <c r="G2429" s="177" t="str">
        <f>VLOOKUP(H2429,通道基本信息!B:K,8,0)</f>
        <v>L</v>
      </c>
      <c r="H2429" s="177" t="s">
        <v>4760</v>
      </c>
      <c r="I2429" s="177">
        <v>97</v>
      </c>
      <c r="J2429" s="177">
        <v>1.25</v>
      </c>
      <c r="K2429" s="177">
        <v>28365</v>
      </c>
      <c r="L2429" s="177">
        <v>28366.25</v>
      </c>
      <c r="M2429" s="177"/>
      <c r="N2429" s="177" t="s">
        <v>4953</v>
      </c>
      <c r="O2429" s="2" t="str">
        <f>VLOOKUP(H2429,通道基本信息!B:L,3,FALSE)</f>
        <v>CS6E</v>
      </c>
    </row>
    <row r="2430" s="2" customFormat="1" ht="15" hidden="1" spans="1:15">
      <c r="A2430" s="177">
        <v>2427</v>
      </c>
      <c r="B2430" s="177" t="str">
        <f t="shared" si="74"/>
        <v>CS6E-R039-340-98</v>
      </c>
      <c r="C2430" s="177" t="str">
        <f t="shared" si="75"/>
        <v>CS6E-RK-HL-05-098-L-D</v>
      </c>
      <c r="D2430" s="177" t="s">
        <v>4954</v>
      </c>
      <c r="E2430" s="177" t="str">
        <f>VLOOKUP(H2430,通道基本信息!B:K,6,0)</f>
        <v>R</v>
      </c>
      <c r="F2430" s="177" t="str">
        <f>VLOOKUP(H2430,通道基本信息!B:K,5,0)</f>
        <v>K-HL</v>
      </c>
      <c r="G2430" s="177" t="str">
        <f>VLOOKUP(H2430,通道基本信息!B:K,8,0)</f>
        <v>L</v>
      </c>
      <c r="H2430" s="177" t="s">
        <v>4760</v>
      </c>
      <c r="I2430" s="177">
        <v>98</v>
      </c>
      <c r="J2430" s="177">
        <v>1.25</v>
      </c>
      <c r="K2430" s="177">
        <v>28366.25</v>
      </c>
      <c r="L2430" s="177">
        <v>28367.5</v>
      </c>
      <c r="M2430" s="177"/>
      <c r="N2430" s="177" t="s">
        <v>4955</v>
      </c>
      <c r="O2430" s="2" t="str">
        <f>VLOOKUP(H2430,通道基本信息!B:L,3,FALSE)</f>
        <v>CS6E</v>
      </c>
    </row>
    <row r="2431" s="2" customFormat="1" ht="15" hidden="1" spans="1:15">
      <c r="A2431" s="177">
        <v>2428</v>
      </c>
      <c r="B2431" s="177" t="str">
        <f t="shared" si="74"/>
        <v>CS6E-R039-340-99</v>
      </c>
      <c r="C2431" s="177" t="str">
        <f t="shared" si="75"/>
        <v>CS6E-RK-HL-05-099-L-D</v>
      </c>
      <c r="D2431" s="177" t="s">
        <v>4956</v>
      </c>
      <c r="E2431" s="177" t="str">
        <f>VLOOKUP(H2431,通道基本信息!B:K,6,0)</f>
        <v>R</v>
      </c>
      <c r="F2431" s="177" t="str">
        <f>VLOOKUP(H2431,通道基本信息!B:K,5,0)</f>
        <v>K-HL</v>
      </c>
      <c r="G2431" s="177" t="str">
        <f>VLOOKUP(H2431,通道基本信息!B:K,8,0)</f>
        <v>L</v>
      </c>
      <c r="H2431" s="177" t="s">
        <v>4760</v>
      </c>
      <c r="I2431" s="177">
        <v>99</v>
      </c>
      <c r="J2431" s="177">
        <v>1.25</v>
      </c>
      <c r="K2431" s="177">
        <v>28367.5</v>
      </c>
      <c r="L2431" s="177">
        <v>28368.75</v>
      </c>
      <c r="M2431" s="177"/>
      <c r="N2431" s="177" t="s">
        <v>4957</v>
      </c>
      <c r="O2431" s="2" t="str">
        <f>VLOOKUP(H2431,通道基本信息!B:L,3,FALSE)</f>
        <v>CS6E</v>
      </c>
    </row>
    <row r="2432" s="2" customFormat="1" ht="15" hidden="1" spans="1:15">
      <c r="A2432" s="177">
        <v>2429</v>
      </c>
      <c r="B2432" s="177" t="str">
        <f t="shared" si="74"/>
        <v>CS6E-R039-340-100</v>
      </c>
      <c r="C2432" s="177" t="str">
        <f t="shared" si="75"/>
        <v>CS6E-RK-HL-05-100-L-D</v>
      </c>
      <c r="D2432" s="177" t="s">
        <v>4958</v>
      </c>
      <c r="E2432" s="177" t="str">
        <f>VLOOKUP(H2432,通道基本信息!B:K,6,0)</f>
        <v>R</v>
      </c>
      <c r="F2432" s="177" t="str">
        <f>VLOOKUP(H2432,通道基本信息!B:K,5,0)</f>
        <v>K-HL</v>
      </c>
      <c r="G2432" s="177" t="str">
        <f>VLOOKUP(H2432,通道基本信息!B:K,8,0)</f>
        <v>L</v>
      </c>
      <c r="H2432" s="177" t="s">
        <v>4760</v>
      </c>
      <c r="I2432" s="177">
        <v>100</v>
      </c>
      <c r="J2432" s="177">
        <v>1.25</v>
      </c>
      <c r="K2432" s="177">
        <v>28368.75</v>
      </c>
      <c r="L2432" s="177">
        <v>28370</v>
      </c>
      <c r="M2432" s="177"/>
      <c r="N2432" s="177" t="s">
        <v>4959</v>
      </c>
      <c r="O2432" s="2" t="str">
        <f>VLOOKUP(H2432,通道基本信息!B:L,3,FALSE)</f>
        <v>CS6E</v>
      </c>
    </row>
    <row r="2433" s="2" customFormat="1" ht="15" hidden="1" spans="1:15">
      <c r="A2433" s="177">
        <v>2430</v>
      </c>
      <c r="B2433" s="177" t="str">
        <f t="shared" ref="B2433:B2496" si="76">H2433&amp;"-"&amp;I2433</f>
        <v>CS6E-R039-340-101</v>
      </c>
      <c r="C2433" s="177" t="str">
        <f t="shared" si="75"/>
        <v>CS6E-RK-HL-05-101-L-D</v>
      </c>
      <c r="D2433" s="177" t="s">
        <v>4960</v>
      </c>
      <c r="E2433" s="177" t="str">
        <f>VLOOKUP(H2433,通道基本信息!B:K,6,0)</f>
        <v>R</v>
      </c>
      <c r="F2433" s="177" t="str">
        <f>VLOOKUP(H2433,通道基本信息!B:K,5,0)</f>
        <v>K-HL</v>
      </c>
      <c r="G2433" s="177" t="str">
        <f>VLOOKUP(H2433,通道基本信息!B:K,8,0)</f>
        <v>L</v>
      </c>
      <c r="H2433" s="177" t="s">
        <v>4760</v>
      </c>
      <c r="I2433" s="177">
        <v>101</v>
      </c>
      <c r="J2433" s="177">
        <v>1.25</v>
      </c>
      <c r="K2433" s="177">
        <v>28370</v>
      </c>
      <c r="L2433" s="177">
        <v>28371.25</v>
      </c>
      <c r="M2433" s="177"/>
      <c r="N2433" s="177" t="s">
        <v>4961</v>
      </c>
      <c r="O2433" s="2" t="str">
        <f>VLOOKUP(H2433,通道基本信息!B:L,3,FALSE)</f>
        <v>CS6E</v>
      </c>
    </row>
    <row r="2434" s="2" customFormat="1" ht="15" hidden="1" spans="1:15">
      <c r="A2434" s="177">
        <v>2431</v>
      </c>
      <c r="B2434" s="177" t="str">
        <f t="shared" si="76"/>
        <v>CS6E-R039-340-102</v>
      </c>
      <c r="C2434" s="177" t="str">
        <f t="shared" si="75"/>
        <v>CS6E-RK-HL-05-102-L-D</v>
      </c>
      <c r="D2434" s="177" t="s">
        <v>4962</v>
      </c>
      <c r="E2434" s="177" t="str">
        <f>VLOOKUP(H2434,通道基本信息!B:K,6,0)</f>
        <v>R</v>
      </c>
      <c r="F2434" s="177" t="str">
        <f>VLOOKUP(H2434,通道基本信息!B:K,5,0)</f>
        <v>K-HL</v>
      </c>
      <c r="G2434" s="177" t="str">
        <f>VLOOKUP(H2434,通道基本信息!B:K,8,0)</f>
        <v>L</v>
      </c>
      <c r="H2434" s="177" t="s">
        <v>4760</v>
      </c>
      <c r="I2434" s="177">
        <v>102</v>
      </c>
      <c r="J2434" s="177">
        <v>1.25</v>
      </c>
      <c r="K2434" s="177">
        <v>28371.25</v>
      </c>
      <c r="L2434" s="177">
        <v>28372.5</v>
      </c>
      <c r="M2434" s="177"/>
      <c r="N2434" s="177" t="s">
        <v>4963</v>
      </c>
      <c r="O2434" s="2" t="str">
        <f>VLOOKUP(H2434,通道基本信息!B:L,3,FALSE)</f>
        <v>CS6E</v>
      </c>
    </row>
    <row r="2435" s="2" customFormat="1" ht="15" hidden="1" spans="1:15">
      <c r="A2435" s="177">
        <v>2432</v>
      </c>
      <c r="B2435" s="177" t="str">
        <f t="shared" si="76"/>
        <v>CS6E-R039-340-103</v>
      </c>
      <c r="C2435" s="177" t="str">
        <f t="shared" si="75"/>
        <v>CS6E-RK-HL-05-103-L-D</v>
      </c>
      <c r="D2435" s="177" t="s">
        <v>4964</v>
      </c>
      <c r="E2435" s="177" t="str">
        <f>VLOOKUP(H2435,通道基本信息!B:K,6,0)</f>
        <v>R</v>
      </c>
      <c r="F2435" s="177" t="str">
        <f>VLOOKUP(H2435,通道基本信息!B:K,5,0)</f>
        <v>K-HL</v>
      </c>
      <c r="G2435" s="177" t="str">
        <f>VLOOKUP(H2435,通道基本信息!B:K,8,0)</f>
        <v>L</v>
      </c>
      <c r="H2435" s="177" t="s">
        <v>4760</v>
      </c>
      <c r="I2435" s="177">
        <v>103</v>
      </c>
      <c r="J2435" s="177">
        <v>1.25</v>
      </c>
      <c r="K2435" s="177">
        <v>28372.5</v>
      </c>
      <c r="L2435" s="177">
        <v>28373.75</v>
      </c>
      <c r="M2435" s="177"/>
      <c r="N2435" s="177" t="s">
        <v>4965</v>
      </c>
      <c r="O2435" s="2" t="str">
        <f>VLOOKUP(H2435,通道基本信息!B:L,3,FALSE)</f>
        <v>CS6E</v>
      </c>
    </row>
    <row r="2436" s="2" customFormat="1" ht="15" hidden="1" spans="1:15">
      <c r="A2436" s="177">
        <v>2433</v>
      </c>
      <c r="B2436" s="177" t="str">
        <f t="shared" si="76"/>
        <v>CS6E-R039-340-104</v>
      </c>
      <c r="C2436" s="177" t="str">
        <f t="shared" ref="C2436:C2499" si="77">O2436&amp;"-"&amp;D2436</f>
        <v>CS6E-RK-HL-05-104-L-D</v>
      </c>
      <c r="D2436" s="177" t="s">
        <v>4966</v>
      </c>
      <c r="E2436" s="177" t="str">
        <f>VLOOKUP(H2436,通道基本信息!B:K,6,0)</f>
        <v>R</v>
      </c>
      <c r="F2436" s="177" t="str">
        <f>VLOOKUP(H2436,通道基本信息!B:K,5,0)</f>
        <v>K-HL</v>
      </c>
      <c r="G2436" s="177" t="str">
        <f>VLOOKUP(H2436,通道基本信息!B:K,8,0)</f>
        <v>L</v>
      </c>
      <c r="H2436" s="177" t="s">
        <v>4760</v>
      </c>
      <c r="I2436" s="177">
        <v>104</v>
      </c>
      <c r="J2436" s="177">
        <v>1.25</v>
      </c>
      <c r="K2436" s="177">
        <v>28373.75</v>
      </c>
      <c r="L2436" s="177">
        <v>28375</v>
      </c>
      <c r="M2436" s="177"/>
      <c r="N2436" s="177" t="s">
        <v>4967</v>
      </c>
      <c r="O2436" s="2" t="str">
        <f>VLOOKUP(H2436,通道基本信息!B:L,3,FALSE)</f>
        <v>CS6E</v>
      </c>
    </row>
    <row r="2437" s="2" customFormat="1" ht="15" hidden="1" spans="1:15">
      <c r="A2437" s="177">
        <v>2434</v>
      </c>
      <c r="B2437" s="177" t="str">
        <f t="shared" si="76"/>
        <v>CS6E-R039-340-105</v>
      </c>
      <c r="C2437" s="177" t="str">
        <f t="shared" si="77"/>
        <v>CS6E-RK-HL-05-105-L-D</v>
      </c>
      <c r="D2437" s="177" t="s">
        <v>4968</v>
      </c>
      <c r="E2437" s="177" t="str">
        <f>VLOOKUP(H2437,通道基本信息!B:K,6,0)</f>
        <v>R</v>
      </c>
      <c r="F2437" s="177" t="str">
        <f>VLOOKUP(H2437,通道基本信息!B:K,5,0)</f>
        <v>K-HL</v>
      </c>
      <c r="G2437" s="177" t="str">
        <f>VLOOKUP(H2437,通道基本信息!B:K,8,0)</f>
        <v>L</v>
      </c>
      <c r="H2437" s="177" t="s">
        <v>4760</v>
      </c>
      <c r="I2437" s="177">
        <v>105</v>
      </c>
      <c r="J2437" s="177">
        <v>1.25</v>
      </c>
      <c r="K2437" s="177">
        <v>28375</v>
      </c>
      <c r="L2437" s="177">
        <v>28376.25</v>
      </c>
      <c r="M2437" s="177"/>
      <c r="N2437" s="177" t="s">
        <v>4969</v>
      </c>
      <c r="O2437" s="2" t="str">
        <f>VLOOKUP(H2437,通道基本信息!B:L,3,FALSE)</f>
        <v>CS6E</v>
      </c>
    </row>
    <row r="2438" s="2" customFormat="1" ht="15" hidden="1" spans="1:15">
      <c r="A2438" s="177">
        <v>2435</v>
      </c>
      <c r="B2438" s="177" t="str">
        <f t="shared" si="76"/>
        <v>CS6E-R039-340-106</v>
      </c>
      <c r="C2438" s="177" t="str">
        <f t="shared" si="77"/>
        <v>CS6E-RK-HL-05-106-L-D</v>
      </c>
      <c r="D2438" s="177" t="s">
        <v>4970</v>
      </c>
      <c r="E2438" s="177" t="str">
        <f>VLOOKUP(H2438,通道基本信息!B:K,6,0)</f>
        <v>R</v>
      </c>
      <c r="F2438" s="177" t="str">
        <f>VLOOKUP(H2438,通道基本信息!B:K,5,0)</f>
        <v>K-HL</v>
      </c>
      <c r="G2438" s="177" t="str">
        <f>VLOOKUP(H2438,通道基本信息!B:K,8,0)</f>
        <v>L</v>
      </c>
      <c r="H2438" s="177" t="s">
        <v>4760</v>
      </c>
      <c r="I2438" s="177">
        <v>106</v>
      </c>
      <c r="J2438" s="177">
        <v>1.25</v>
      </c>
      <c r="K2438" s="177">
        <v>28376.25</v>
      </c>
      <c r="L2438" s="177">
        <v>28377.5</v>
      </c>
      <c r="M2438" s="177"/>
      <c r="N2438" s="177" t="s">
        <v>4971</v>
      </c>
      <c r="O2438" s="2" t="str">
        <f>VLOOKUP(H2438,通道基本信息!B:L,3,FALSE)</f>
        <v>CS6E</v>
      </c>
    </row>
    <row r="2439" s="2" customFormat="1" ht="15" hidden="1" spans="1:15">
      <c r="A2439" s="177">
        <v>2436</v>
      </c>
      <c r="B2439" s="177" t="str">
        <f t="shared" si="76"/>
        <v>CS6E-R039-340-107</v>
      </c>
      <c r="C2439" s="177" t="str">
        <f t="shared" si="77"/>
        <v>CS6E-RK-HL-05-107-L-D</v>
      </c>
      <c r="D2439" s="177" t="s">
        <v>4972</v>
      </c>
      <c r="E2439" s="177" t="str">
        <f>VLOOKUP(H2439,通道基本信息!B:K,6,0)</f>
        <v>R</v>
      </c>
      <c r="F2439" s="177" t="str">
        <f>VLOOKUP(H2439,通道基本信息!B:K,5,0)</f>
        <v>K-HL</v>
      </c>
      <c r="G2439" s="177" t="str">
        <f>VLOOKUP(H2439,通道基本信息!B:K,8,0)</f>
        <v>L</v>
      </c>
      <c r="H2439" s="177" t="s">
        <v>4760</v>
      </c>
      <c r="I2439" s="177">
        <v>107</v>
      </c>
      <c r="J2439" s="177">
        <v>1.25</v>
      </c>
      <c r="K2439" s="177">
        <v>28377.5</v>
      </c>
      <c r="L2439" s="177">
        <v>28378.75</v>
      </c>
      <c r="M2439" s="177"/>
      <c r="N2439" s="177" t="s">
        <v>4973</v>
      </c>
      <c r="O2439" s="2" t="str">
        <f>VLOOKUP(H2439,通道基本信息!B:L,3,FALSE)</f>
        <v>CS6E</v>
      </c>
    </row>
    <row r="2440" s="2" customFormat="1" ht="15" hidden="1" spans="1:15">
      <c r="A2440" s="177">
        <v>2437</v>
      </c>
      <c r="B2440" s="177" t="str">
        <f t="shared" si="76"/>
        <v>CS6E-R039-340-108</v>
      </c>
      <c r="C2440" s="177" t="str">
        <f t="shared" si="77"/>
        <v>CS6E-RK-HL-05-108-L-D</v>
      </c>
      <c r="D2440" s="177" t="s">
        <v>4974</v>
      </c>
      <c r="E2440" s="177" t="str">
        <f>VLOOKUP(H2440,通道基本信息!B:K,6,0)</f>
        <v>R</v>
      </c>
      <c r="F2440" s="177" t="str">
        <f>VLOOKUP(H2440,通道基本信息!B:K,5,0)</f>
        <v>K-HL</v>
      </c>
      <c r="G2440" s="177" t="str">
        <f>VLOOKUP(H2440,通道基本信息!B:K,8,0)</f>
        <v>L</v>
      </c>
      <c r="H2440" s="177" t="s">
        <v>4760</v>
      </c>
      <c r="I2440" s="177">
        <v>108</v>
      </c>
      <c r="J2440" s="177">
        <v>1.25</v>
      </c>
      <c r="K2440" s="177">
        <v>28378.75</v>
      </c>
      <c r="L2440" s="177">
        <v>28380</v>
      </c>
      <c r="M2440" s="177"/>
      <c r="N2440" s="177" t="s">
        <v>4975</v>
      </c>
      <c r="O2440" s="2" t="str">
        <f>VLOOKUP(H2440,通道基本信息!B:L,3,FALSE)</f>
        <v>CS6E</v>
      </c>
    </row>
    <row r="2441" s="2" customFormat="1" ht="15" hidden="1" spans="1:15">
      <c r="A2441" s="177">
        <v>2438</v>
      </c>
      <c r="B2441" s="177" t="str">
        <f t="shared" si="76"/>
        <v>CS6E-R039-340-109</v>
      </c>
      <c r="C2441" s="177" t="str">
        <f t="shared" si="77"/>
        <v>CS6E-RK-HL-05-109-L-D</v>
      </c>
      <c r="D2441" s="177" t="s">
        <v>4976</v>
      </c>
      <c r="E2441" s="177" t="str">
        <f>VLOOKUP(H2441,通道基本信息!B:K,6,0)</f>
        <v>R</v>
      </c>
      <c r="F2441" s="177" t="str">
        <f>VLOOKUP(H2441,通道基本信息!B:K,5,0)</f>
        <v>K-HL</v>
      </c>
      <c r="G2441" s="177" t="str">
        <f>VLOOKUP(H2441,通道基本信息!B:K,8,0)</f>
        <v>L</v>
      </c>
      <c r="H2441" s="177" t="s">
        <v>4760</v>
      </c>
      <c r="I2441" s="177">
        <v>109</v>
      </c>
      <c r="J2441" s="177">
        <v>1.25</v>
      </c>
      <c r="K2441" s="177">
        <v>28380</v>
      </c>
      <c r="L2441" s="177">
        <v>28381.25</v>
      </c>
      <c r="M2441" s="177"/>
      <c r="N2441" s="177" t="s">
        <v>4977</v>
      </c>
      <c r="O2441" s="2" t="str">
        <f>VLOOKUP(H2441,通道基本信息!B:L,3,FALSE)</f>
        <v>CS6E</v>
      </c>
    </row>
    <row r="2442" s="2" customFormat="1" ht="15" hidden="1" spans="1:15">
      <c r="A2442" s="177">
        <v>2439</v>
      </c>
      <c r="B2442" s="177" t="str">
        <f t="shared" si="76"/>
        <v>CS6E-R039-340-110</v>
      </c>
      <c r="C2442" s="177" t="str">
        <f t="shared" si="77"/>
        <v>CS6E-RK-HL-05-110-L-D</v>
      </c>
      <c r="D2442" s="177" t="s">
        <v>4978</v>
      </c>
      <c r="E2442" s="177" t="str">
        <f>VLOOKUP(H2442,通道基本信息!B:K,6,0)</f>
        <v>R</v>
      </c>
      <c r="F2442" s="177" t="str">
        <f>VLOOKUP(H2442,通道基本信息!B:K,5,0)</f>
        <v>K-HL</v>
      </c>
      <c r="G2442" s="177" t="str">
        <f>VLOOKUP(H2442,通道基本信息!B:K,8,0)</f>
        <v>L</v>
      </c>
      <c r="H2442" s="177" t="s">
        <v>4760</v>
      </c>
      <c r="I2442" s="177">
        <v>110</v>
      </c>
      <c r="J2442" s="177">
        <v>1.25</v>
      </c>
      <c r="K2442" s="177">
        <v>28381.25</v>
      </c>
      <c r="L2442" s="177">
        <v>28382.5</v>
      </c>
      <c r="M2442" s="177"/>
      <c r="N2442" s="177" t="s">
        <v>4979</v>
      </c>
      <c r="O2442" s="2" t="str">
        <f>VLOOKUP(H2442,通道基本信息!B:L,3,FALSE)</f>
        <v>CS6E</v>
      </c>
    </row>
    <row r="2443" s="2" customFormat="1" ht="15" hidden="1" spans="1:15">
      <c r="A2443" s="177">
        <v>2440</v>
      </c>
      <c r="B2443" s="177" t="str">
        <f t="shared" si="76"/>
        <v>CS6E-R039-340-111</v>
      </c>
      <c r="C2443" s="177" t="str">
        <f t="shared" si="77"/>
        <v>CS6E-RK-HL-05-111-L-D</v>
      </c>
      <c r="D2443" s="177" t="s">
        <v>4980</v>
      </c>
      <c r="E2443" s="177" t="str">
        <f>VLOOKUP(H2443,通道基本信息!B:K,6,0)</f>
        <v>R</v>
      </c>
      <c r="F2443" s="177" t="str">
        <f>VLOOKUP(H2443,通道基本信息!B:K,5,0)</f>
        <v>K-HL</v>
      </c>
      <c r="G2443" s="177" t="str">
        <f>VLOOKUP(H2443,通道基本信息!B:K,8,0)</f>
        <v>L</v>
      </c>
      <c r="H2443" s="177" t="s">
        <v>4760</v>
      </c>
      <c r="I2443" s="177">
        <v>111</v>
      </c>
      <c r="J2443" s="177">
        <v>1.25</v>
      </c>
      <c r="K2443" s="177">
        <v>28382.5</v>
      </c>
      <c r="L2443" s="177">
        <v>28383.75</v>
      </c>
      <c r="M2443" s="177"/>
      <c r="N2443" s="177" t="s">
        <v>4981</v>
      </c>
      <c r="O2443" s="2" t="str">
        <f>VLOOKUP(H2443,通道基本信息!B:L,3,FALSE)</f>
        <v>CS6E</v>
      </c>
    </row>
    <row r="2444" s="2" customFormat="1" ht="15" hidden="1" spans="1:15">
      <c r="A2444" s="177">
        <v>2441</v>
      </c>
      <c r="B2444" s="177" t="str">
        <f t="shared" si="76"/>
        <v>CS6E-R039-340-112</v>
      </c>
      <c r="C2444" s="177" t="str">
        <f t="shared" si="77"/>
        <v>CS6E-RK-HL-05-112-L-D</v>
      </c>
      <c r="D2444" s="177" t="s">
        <v>4982</v>
      </c>
      <c r="E2444" s="177" t="str">
        <f>VLOOKUP(H2444,通道基本信息!B:K,6,0)</f>
        <v>R</v>
      </c>
      <c r="F2444" s="177" t="str">
        <f>VLOOKUP(H2444,通道基本信息!B:K,5,0)</f>
        <v>K-HL</v>
      </c>
      <c r="G2444" s="177" t="str">
        <f>VLOOKUP(H2444,通道基本信息!B:K,8,0)</f>
        <v>L</v>
      </c>
      <c r="H2444" s="177" t="s">
        <v>4760</v>
      </c>
      <c r="I2444" s="177">
        <v>112</v>
      </c>
      <c r="J2444" s="177">
        <v>1.25</v>
      </c>
      <c r="K2444" s="177">
        <v>28383.75</v>
      </c>
      <c r="L2444" s="177">
        <v>28385</v>
      </c>
      <c r="M2444" s="177"/>
      <c r="N2444" s="177" t="s">
        <v>4983</v>
      </c>
      <c r="O2444" s="2" t="str">
        <f>VLOOKUP(H2444,通道基本信息!B:L,3,FALSE)</f>
        <v>CS6E</v>
      </c>
    </row>
    <row r="2445" s="2" customFormat="1" ht="15" hidden="1" spans="1:15">
      <c r="A2445" s="177">
        <v>2442</v>
      </c>
      <c r="B2445" s="177" t="str">
        <f t="shared" si="76"/>
        <v>CS6E-R039-340-113</v>
      </c>
      <c r="C2445" s="177" t="str">
        <f t="shared" si="77"/>
        <v>CS6E-RK-HL-05-113-L-D</v>
      </c>
      <c r="D2445" s="177" t="s">
        <v>4984</v>
      </c>
      <c r="E2445" s="177" t="str">
        <f>VLOOKUP(H2445,通道基本信息!B:K,6,0)</f>
        <v>R</v>
      </c>
      <c r="F2445" s="177" t="str">
        <f>VLOOKUP(H2445,通道基本信息!B:K,5,0)</f>
        <v>K-HL</v>
      </c>
      <c r="G2445" s="177" t="str">
        <f>VLOOKUP(H2445,通道基本信息!B:K,8,0)</f>
        <v>L</v>
      </c>
      <c r="H2445" s="177" t="s">
        <v>4760</v>
      </c>
      <c r="I2445" s="177">
        <v>113</v>
      </c>
      <c r="J2445" s="177">
        <v>1.25</v>
      </c>
      <c r="K2445" s="177">
        <v>28385</v>
      </c>
      <c r="L2445" s="177">
        <v>28386.25</v>
      </c>
      <c r="M2445" s="177"/>
      <c r="N2445" s="177" t="s">
        <v>4985</v>
      </c>
      <c r="O2445" s="2" t="str">
        <f>VLOOKUP(H2445,通道基本信息!B:L,3,FALSE)</f>
        <v>CS6E</v>
      </c>
    </row>
    <row r="2446" s="2" customFormat="1" ht="15" hidden="1" spans="1:15">
      <c r="A2446" s="177">
        <v>2443</v>
      </c>
      <c r="B2446" s="177" t="str">
        <f t="shared" si="76"/>
        <v>CS6E-R039-340-114</v>
      </c>
      <c r="C2446" s="177" t="str">
        <f t="shared" si="77"/>
        <v>CS6E-RK-HL-05-114-L-D</v>
      </c>
      <c r="D2446" s="177" t="s">
        <v>4986</v>
      </c>
      <c r="E2446" s="177" t="str">
        <f>VLOOKUP(H2446,通道基本信息!B:K,6,0)</f>
        <v>R</v>
      </c>
      <c r="F2446" s="177" t="str">
        <f>VLOOKUP(H2446,通道基本信息!B:K,5,0)</f>
        <v>K-HL</v>
      </c>
      <c r="G2446" s="177" t="str">
        <f>VLOOKUP(H2446,通道基本信息!B:K,8,0)</f>
        <v>L</v>
      </c>
      <c r="H2446" s="177" t="s">
        <v>4760</v>
      </c>
      <c r="I2446" s="177">
        <v>114</v>
      </c>
      <c r="J2446" s="177">
        <v>1.25</v>
      </c>
      <c r="K2446" s="177">
        <v>28386.25</v>
      </c>
      <c r="L2446" s="177">
        <v>28387.5</v>
      </c>
      <c r="M2446" s="177"/>
      <c r="N2446" s="177" t="s">
        <v>4987</v>
      </c>
      <c r="O2446" s="2" t="str">
        <f>VLOOKUP(H2446,通道基本信息!B:L,3,FALSE)</f>
        <v>CS6E</v>
      </c>
    </row>
    <row r="2447" s="2" customFormat="1" ht="15" hidden="1" spans="1:15">
      <c r="A2447" s="177">
        <v>2444</v>
      </c>
      <c r="B2447" s="177" t="str">
        <f t="shared" si="76"/>
        <v>CS6E-R039-340-115</v>
      </c>
      <c r="C2447" s="177" t="str">
        <f t="shared" si="77"/>
        <v>CS6E-RK-HL-05-115-L-D</v>
      </c>
      <c r="D2447" s="177" t="s">
        <v>4988</v>
      </c>
      <c r="E2447" s="177" t="str">
        <f>VLOOKUP(H2447,通道基本信息!B:K,6,0)</f>
        <v>R</v>
      </c>
      <c r="F2447" s="177" t="str">
        <f>VLOOKUP(H2447,通道基本信息!B:K,5,0)</f>
        <v>K-HL</v>
      </c>
      <c r="G2447" s="177" t="str">
        <f>VLOOKUP(H2447,通道基本信息!B:K,8,0)</f>
        <v>L</v>
      </c>
      <c r="H2447" s="177" t="s">
        <v>4760</v>
      </c>
      <c r="I2447" s="177">
        <v>115</v>
      </c>
      <c r="J2447" s="177">
        <v>1.25</v>
      </c>
      <c r="K2447" s="177">
        <v>28387.5</v>
      </c>
      <c r="L2447" s="177">
        <v>28388.75</v>
      </c>
      <c r="M2447" s="177"/>
      <c r="N2447" s="177" t="s">
        <v>4989</v>
      </c>
      <c r="O2447" s="2" t="str">
        <f>VLOOKUP(H2447,通道基本信息!B:L,3,FALSE)</f>
        <v>CS6E</v>
      </c>
    </row>
    <row r="2448" s="2" customFormat="1" ht="15" hidden="1" spans="1:15">
      <c r="A2448" s="177">
        <v>2445</v>
      </c>
      <c r="B2448" s="177" t="str">
        <f t="shared" si="76"/>
        <v>CS6E-R039-340-116</v>
      </c>
      <c r="C2448" s="177" t="str">
        <f t="shared" si="77"/>
        <v>CS6E-RK-HL-05-116-L-D</v>
      </c>
      <c r="D2448" s="177" t="s">
        <v>4990</v>
      </c>
      <c r="E2448" s="177" t="str">
        <f>VLOOKUP(H2448,通道基本信息!B:K,6,0)</f>
        <v>R</v>
      </c>
      <c r="F2448" s="177" t="str">
        <f>VLOOKUP(H2448,通道基本信息!B:K,5,0)</f>
        <v>K-HL</v>
      </c>
      <c r="G2448" s="177" t="str">
        <f>VLOOKUP(H2448,通道基本信息!B:K,8,0)</f>
        <v>L</v>
      </c>
      <c r="H2448" s="177" t="s">
        <v>4760</v>
      </c>
      <c r="I2448" s="177">
        <v>116</v>
      </c>
      <c r="J2448" s="177">
        <v>1.25</v>
      </c>
      <c r="K2448" s="177">
        <v>28388.75</v>
      </c>
      <c r="L2448" s="177">
        <v>28390</v>
      </c>
      <c r="M2448" s="177"/>
      <c r="N2448" s="177" t="s">
        <v>4991</v>
      </c>
      <c r="O2448" s="2" t="str">
        <f>VLOOKUP(H2448,通道基本信息!B:L,3,FALSE)</f>
        <v>CS6E</v>
      </c>
    </row>
    <row r="2449" s="2" customFormat="1" ht="15" hidden="1" spans="1:15">
      <c r="A2449" s="177">
        <v>2446</v>
      </c>
      <c r="B2449" s="177" t="str">
        <f t="shared" si="76"/>
        <v>CS6E-R039-340-117</v>
      </c>
      <c r="C2449" s="177" t="str">
        <f t="shared" si="77"/>
        <v>CS6E-RK-HL-05-117-L-D</v>
      </c>
      <c r="D2449" s="177" t="s">
        <v>4992</v>
      </c>
      <c r="E2449" s="177" t="str">
        <f>VLOOKUP(H2449,通道基本信息!B:K,6,0)</f>
        <v>R</v>
      </c>
      <c r="F2449" s="177" t="str">
        <f>VLOOKUP(H2449,通道基本信息!B:K,5,0)</f>
        <v>K-HL</v>
      </c>
      <c r="G2449" s="177" t="str">
        <f>VLOOKUP(H2449,通道基本信息!B:K,8,0)</f>
        <v>L</v>
      </c>
      <c r="H2449" s="177" t="s">
        <v>4760</v>
      </c>
      <c r="I2449" s="177">
        <v>117</v>
      </c>
      <c r="J2449" s="177">
        <v>1.25</v>
      </c>
      <c r="K2449" s="177">
        <v>28390</v>
      </c>
      <c r="L2449" s="177">
        <v>28391.25</v>
      </c>
      <c r="M2449" s="177"/>
      <c r="N2449" s="177" t="s">
        <v>4993</v>
      </c>
      <c r="O2449" s="2" t="str">
        <f>VLOOKUP(H2449,通道基本信息!B:L,3,FALSE)</f>
        <v>CS6E</v>
      </c>
    </row>
    <row r="2450" s="2" customFormat="1" ht="15" hidden="1" spans="1:15">
      <c r="A2450" s="177">
        <v>2447</v>
      </c>
      <c r="B2450" s="177" t="str">
        <f t="shared" si="76"/>
        <v>CS6E-R039-340-118</v>
      </c>
      <c r="C2450" s="177" t="str">
        <f t="shared" si="77"/>
        <v>CS6E-RK-HL-05-118-L-D</v>
      </c>
      <c r="D2450" s="177" t="s">
        <v>4994</v>
      </c>
      <c r="E2450" s="177" t="str">
        <f>VLOOKUP(H2450,通道基本信息!B:K,6,0)</f>
        <v>R</v>
      </c>
      <c r="F2450" s="177" t="str">
        <f>VLOOKUP(H2450,通道基本信息!B:K,5,0)</f>
        <v>K-HL</v>
      </c>
      <c r="G2450" s="177" t="str">
        <f>VLOOKUP(H2450,通道基本信息!B:K,8,0)</f>
        <v>L</v>
      </c>
      <c r="H2450" s="177" t="s">
        <v>4760</v>
      </c>
      <c r="I2450" s="177">
        <v>118</v>
      </c>
      <c r="J2450" s="177">
        <v>1.25</v>
      </c>
      <c r="K2450" s="177">
        <v>28391.25</v>
      </c>
      <c r="L2450" s="177">
        <v>28392.5</v>
      </c>
      <c r="M2450" s="177"/>
      <c r="N2450" s="177" t="s">
        <v>4995</v>
      </c>
      <c r="O2450" s="2" t="str">
        <f>VLOOKUP(H2450,通道基本信息!B:L,3,FALSE)</f>
        <v>CS6E</v>
      </c>
    </row>
    <row r="2451" s="2" customFormat="1" ht="15" hidden="1" spans="1:15">
      <c r="A2451" s="177">
        <v>2448</v>
      </c>
      <c r="B2451" s="177" t="str">
        <f t="shared" si="76"/>
        <v>CS6E-R039-340-119</v>
      </c>
      <c r="C2451" s="177" t="str">
        <f t="shared" si="77"/>
        <v>CS6E-RK-HL-05-119-L-D</v>
      </c>
      <c r="D2451" s="177" t="s">
        <v>4996</v>
      </c>
      <c r="E2451" s="177" t="str">
        <f>VLOOKUP(H2451,通道基本信息!B:K,6,0)</f>
        <v>R</v>
      </c>
      <c r="F2451" s="177" t="str">
        <f>VLOOKUP(H2451,通道基本信息!B:K,5,0)</f>
        <v>K-HL</v>
      </c>
      <c r="G2451" s="177" t="str">
        <f>VLOOKUP(H2451,通道基本信息!B:K,8,0)</f>
        <v>L</v>
      </c>
      <c r="H2451" s="177" t="s">
        <v>4760</v>
      </c>
      <c r="I2451" s="177">
        <v>119</v>
      </c>
      <c r="J2451" s="177">
        <v>1.25</v>
      </c>
      <c r="K2451" s="177">
        <v>28392.5</v>
      </c>
      <c r="L2451" s="177">
        <v>28393.75</v>
      </c>
      <c r="M2451" s="177"/>
      <c r="N2451" s="177" t="s">
        <v>4997</v>
      </c>
      <c r="O2451" s="2" t="str">
        <f>VLOOKUP(H2451,通道基本信息!B:L,3,FALSE)</f>
        <v>CS6E</v>
      </c>
    </row>
    <row r="2452" s="2" customFormat="1" ht="15" hidden="1" spans="1:15">
      <c r="A2452" s="177">
        <v>2449</v>
      </c>
      <c r="B2452" s="177" t="str">
        <f t="shared" si="76"/>
        <v>CS6E-R039-340-120</v>
      </c>
      <c r="C2452" s="177" t="str">
        <f t="shared" si="77"/>
        <v>CS6E-RK-HL-05-120-L-D</v>
      </c>
      <c r="D2452" s="177" t="s">
        <v>4998</v>
      </c>
      <c r="E2452" s="177" t="str">
        <f>VLOOKUP(H2452,通道基本信息!B:K,6,0)</f>
        <v>R</v>
      </c>
      <c r="F2452" s="177" t="str">
        <f>VLOOKUP(H2452,通道基本信息!B:K,5,0)</f>
        <v>K-HL</v>
      </c>
      <c r="G2452" s="177" t="str">
        <f>VLOOKUP(H2452,通道基本信息!B:K,8,0)</f>
        <v>L</v>
      </c>
      <c r="H2452" s="177" t="s">
        <v>4760</v>
      </c>
      <c r="I2452" s="177">
        <v>120</v>
      </c>
      <c r="J2452" s="177">
        <v>1.25</v>
      </c>
      <c r="K2452" s="177">
        <v>28393.75</v>
      </c>
      <c r="L2452" s="177">
        <v>28395</v>
      </c>
      <c r="M2452" s="177"/>
      <c r="N2452" s="177" t="s">
        <v>4999</v>
      </c>
      <c r="O2452" s="2" t="str">
        <f>VLOOKUP(H2452,通道基本信息!B:L,3,FALSE)</f>
        <v>CS6E</v>
      </c>
    </row>
    <row r="2453" s="2" customFormat="1" ht="15" hidden="1" spans="1:15">
      <c r="A2453" s="177">
        <v>2450</v>
      </c>
      <c r="B2453" s="177" t="str">
        <f t="shared" si="76"/>
        <v>CS6E-R039-340-121</v>
      </c>
      <c r="C2453" s="177" t="str">
        <f t="shared" si="77"/>
        <v>CS6E-RK-HL-05-121-L-D</v>
      </c>
      <c r="D2453" s="177" t="s">
        <v>5000</v>
      </c>
      <c r="E2453" s="177" t="str">
        <f>VLOOKUP(H2453,通道基本信息!B:K,6,0)</f>
        <v>R</v>
      </c>
      <c r="F2453" s="177" t="str">
        <f>VLOOKUP(H2453,通道基本信息!B:K,5,0)</f>
        <v>K-HL</v>
      </c>
      <c r="G2453" s="177" t="str">
        <f>VLOOKUP(H2453,通道基本信息!B:K,8,0)</f>
        <v>L</v>
      </c>
      <c r="H2453" s="177" t="s">
        <v>4760</v>
      </c>
      <c r="I2453" s="177">
        <v>121</v>
      </c>
      <c r="J2453" s="177">
        <v>1.25</v>
      </c>
      <c r="K2453" s="177">
        <v>28395</v>
      </c>
      <c r="L2453" s="177">
        <v>28396.25</v>
      </c>
      <c r="M2453" s="177"/>
      <c r="N2453" s="177" t="s">
        <v>5001</v>
      </c>
      <c r="O2453" s="2" t="str">
        <f>VLOOKUP(H2453,通道基本信息!B:L,3,FALSE)</f>
        <v>CS6E</v>
      </c>
    </row>
    <row r="2454" s="2" customFormat="1" ht="15" hidden="1" spans="1:15">
      <c r="A2454" s="177">
        <v>2451</v>
      </c>
      <c r="B2454" s="177" t="str">
        <f t="shared" si="76"/>
        <v>CS6E-R039-340-122</v>
      </c>
      <c r="C2454" s="177" t="str">
        <f t="shared" si="77"/>
        <v>CS6E-RK-HL-05-122-L-D</v>
      </c>
      <c r="D2454" s="177" t="s">
        <v>5002</v>
      </c>
      <c r="E2454" s="177" t="str">
        <f>VLOOKUP(H2454,通道基本信息!B:K,6,0)</f>
        <v>R</v>
      </c>
      <c r="F2454" s="177" t="str">
        <f>VLOOKUP(H2454,通道基本信息!B:K,5,0)</f>
        <v>K-HL</v>
      </c>
      <c r="G2454" s="177" t="str">
        <f>VLOOKUP(H2454,通道基本信息!B:K,8,0)</f>
        <v>L</v>
      </c>
      <c r="H2454" s="177" t="s">
        <v>4760</v>
      </c>
      <c r="I2454" s="177">
        <v>122</v>
      </c>
      <c r="J2454" s="177">
        <v>1.25</v>
      </c>
      <c r="K2454" s="177">
        <v>28396.25</v>
      </c>
      <c r="L2454" s="177">
        <v>28397.5</v>
      </c>
      <c r="M2454" s="177"/>
      <c r="N2454" s="177" t="s">
        <v>5003</v>
      </c>
      <c r="O2454" s="2" t="str">
        <f>VLOOKUP(H2454,通道基本信息!B:L,3,FALSE)</f>
        <v>CS6E</v>
      </c>
    </row>
    <row r="2455" s="2" customFormat="1" ht="15" hidden="1" spans="1:15">
      <c r="A2455" s="177">
        <v>2452</v>
      </c>
      <c r="B2455" s="177" t="str">
        <f t="shared" si="76"/>
        <v>CS6E-R039-340-123</v>
      </c>
      <c r="C2455" s="177" t="str">
        <f t="shared" si="77"/>
        <v>CS6E-RK-HL-05-123-L-D</v>
      </c>
      <c r="D2455" s="177" t="s">
        <v>5004</v>
      </c>
      <c r="E2455" s="177" t="str">
        <f>VLOOKUP(H2455,通道基本信息!B:K,6,0)</f>
        <v>R</v>
      </c>
      <c r="F2455" s="177" t="str">
        <f>VLOOKUP(H2455,通道基本信息!B:K,5,0)</f>
        <v>K-HL</v>
      </c>
      <c r="G2455" s="177" t="str">
        <f>VLOOKUP(H2455,通道基本信息!B:K,8,0)</f>
        <v>L</v>
      </c>
      <c r="H2455" s="177" t="s">
        <v>4760</v>
      </c>
      <c r="I2455" s="177">
        <v>123</v>
      </c>
      <c r="J2455" s="177">
        <v>1.25</v>
      </c>
      <c r="K2455" s="177">
        <v>28397.5</v>
      </c>
      <c r="L2455" s="177">
        <v>28398.75</v>
      </c>
      <c r="M2455" s="177"/>
      <c r="N2455" s="177" t="s">
        <v>5005</v>
      </c>
      <c r="O2455" s="2" t="str">
        <f>VLOOKUP(H2455,通道基本信息!B:L,3,FALSE)</f>
        <v>CS6E</v>
      </c>
    </row>
    <row r="2456" s="2" customFormat="1" ht="15" hidden="1" spans="1:15">
      <c r="A2456" s="177">
        <v>2453</v>
      </c>
      <c r="B2456" s="177" t="str">
        <f t="shared" si="76"/>
        <v>CS6E-R039-340-124</v>
      </c>
      <c r="C2456" s="177" t="str">
        <f t="shared" si="77"/>
        <v>CS6E-RK-HL-05-124-L-D</v>
      </c>
      <c r="D2456" s="177" t="s">
        <v>5006</v>
      </c>
      <c r="E2456" s="177" t="str">
        <f>VLOOKUP(H2456,通道基本信息!B:K,6,0)</f>
        <v>R</v>
      </c>
      <c r="F2456" s="177" t="str">
        <f>VLOOKUP(H2456,通道基本信息!B:K,5,0)</f>
        <v>K-HL</v>
      </c>
      <c r="G2456" s="177" t="str">
        <f>VLOOKUP(H2456,通道基本信息!B:K,8,0)</f>
        <v>L</v>
      </c>
      <c r="H2456" s="177" t="s">
        <v>4760</v>
      </c>
      <c r="I2456" s="177">
        <v>124</v>
      </c>
      <c r="J2456" s="177">
        <v>1.25</v>
      </c>
      <c r="K2456" s="177">
        <v>28398.75</v>
      </c>
      <c r="L2456" s="177">
        <v>28400</v>
      </c>
      <c r="M2456" s="177"/>
      <c r="N2456" s="177" t="s">
        <v>5007</v>
      </c>
      <c r="O2456" s="2" t="str">
        <f>VLOOKUP(H2456,通道基本信息!B:L,3,FALSE)</f>
        <v>CS6E</v>
      </c>
    </row>
    <row r="2457" s="2" customFormat="1" ht="15" hidden="1" spans="1:15">
      <c r="A2457" s="177">
        <v>2454</v>
      </c>
      <c r="B2457" s="177" t="str">
        <f t="shared" si="76"/>
        <v>CS6E-R039-340-125</v>
      </c>
      <c r="C2457" s="177" t="str">
        <f t="shared" si="77"/>
        <v>CS6E-RK-HL-05-125-L-D</v>
      </c>
      <c r="D2457" s="177" t="s">
        <v>5008</v>
      </c>
      <c r="E2457" s="177" t="str">
        <f>VLOOKUP(H2457,通道基本信息!B:K,6,0)</f>
        <v>R</v>
      </c>
      <c r="F2457" s="177" t="str">
        <f>VLOOKUP(H2457,通道基本信息!B:K,5,0)</f>
        <v>K-HL</v>
      </c>
      <c r="G2457" s="177" t="str">
        <f>VLOOKUP(H2457,通道基本信息!B:K,8,0)</f>
        <v>L</v>
      </c>
      <c r="H2457" s="177" t="s">
        <v>4760</v>
      </c>
      <c r="I2457" s="177">
        <v>125</v>
      </c>
      <c r="J2457" s="177">
        <v>1.25</v>
      </c>
      <c r="K2457" s="177">
        <v>28400</v>
      </c>
      <c r="L2457" s="177">
        <v>28401.25</v>
      </c>
      <c r="M2457" s="177"/>
      <c r="N2457" s="177" t="s">
        <v>5009</v>
      </c>
      <c r="O2457" s="2" t="str">
        <f>VLOOKUP(H2457,通道基本信息!B:L,3,FALSE)</f>
        <v>CS6E</v>
      </c>
    </row>
    <row r="2458" s="2" customFormat="1" ht="15" hidden="1" spans="1:15">
      <c r="A2458" s="177">
        <v>2455</v>
      </c>
      <c r="B2458" s="177" t="str">
        <f t="shared" si="76"/>
        <v>CS6E-R039-340-126</v>
      </c>
      <c r="C2458" s="177" t="str">
        <f t="shared" si="77"/>
        <v>CS6E-RK-HL-05-126-L-D</v>
      </c>
      <c r="D2458" s="177" t="s">
        <v>5010</v>
      </c>
      <c r="E2458" s="177" t="str">
        <f>VLOOKUP(H2458,通道基本信息!B:K,6,0)</f>
        <v>R</v>
      </c>
      <c r="F2458" s="177" t="str">
        <f>VLOOKUP(H2458,通道基本信息!B:K,5,0)</f>
        <v>K-HL</v>
      </c>
      <c r="G2458" s="177" t="str">
        <f>VLOOKUP(H2458,通道基本信息!B:K,8,0)</f>
        <v>L</v>
      </c>
      <c r="H2458" s="177" t="s">
        <v>4760</v>
      </c>
      <c r="I2458" s="177">
        <v>126</v>
      </c>
      <c r="J2458" s="177">
        <v>1.25</v>
      </c>
      <c r="K2458" s="177">
        <v>28401.25</v>
      </c>
      <c r="L2458" s="177">
        <v>28402.5</v>
      </c>
      <c r="M2458" s="177"/>
      <c r="N2458" s="177" t="s">
        <v>5011</v>
      </c>
      <c r="O2458" s="2" t="str">
        <f>VLOOKUP(H2458,通道基本信息!B:L,3,FALSE)</f>
        <v>CS6E</v>
      </c>
    </row>
    <row r="2459" s="2" customFormat="1" ht="15" hidden="1" spans="1:15">
      <c r="A2459" s="177">
        <v>2456</v>
      </c>
      <c r="B2459" s="177" t="str">
        <f t="shared" si="76"/>
        <v>CS6E-R039-340-127</v>
      </c>
      <c r="C2459" s="177" t="str">
        <f t="shared" si="77"/>
        <v>CS6E-RK-HL-05-127-L-D</v>
      </c>
      <c r="D2459" s="177" t="s">
        <v>5012</v>
      </c>
      <c r="E2459" s="177" t="str">
        <f>VLOOKUP(H2459,通道基本信息!B:K,6,0)</f>
        <v>R</v>
      </c>
      <c r="F2459" s="177" t="str">
        <f>VLOOKUP(H2459,通道基本信息!B:K,5,0)</f>
        <v>K-HL</v>
      </c>
      <c r="G2459" s="177" t="str">
        <f>VLOOKUP(H2459,通道基本信息!B:K,8,0)</f>
        <v>L</v>
      </c>
      <c r="H2459" s="177" t="s">
        <v>4760</v>
      </c>
      <c r="I2459" s="177">
        <v>127</v>
      </c>
      <c r="J2459" s="177">
        <v>1.25</v>
      </c>
      <c r="K2459" s="177">
        <v>28402.5</v>
      </c>
      <c r="L2459" s="177">
        <v>28403.75</v>
      </c>
      <c r="M2459" s="177"/>
      <c r="N2459" s="177" t="s">
        <v>5013</v>
      </c>
      <c r="O2459" s="2" t="str">
        <f>VLOOKUP(H2459,通道基本信息!B:L,3,FALSE)</f>
        <v>CS6E</v>
      </c>
    </row>
    <row r="2460" s="2" customFormat="1" ht="15" hidden="1" spans="1:15">
      <c r="A2460" s="177">
        <v>2457</v>
      </c>
      <c r="B2460" s="177" t="str">
        <f t="shared" si="76"/>
        <v>CS6E-R039-340-128</v>
      </c>
      <c r="C2460" s="177" t="str">
        <f t="shared" si="77"/>
        <v>CS6E-RK-HL-05-128-L-D</v>
      </c>
      <c r="D2460" s="177" t="s">
        <v>5014</v>
      </c>
      <c r="E2460" s="177" t="str">
        <f>VLOOKUP(H2460,通道基本信息!B:K,6,0)</f>
        <v>R</v>
      </c>
      <c r="F2460" s="177" t="str">
        <f>VLOOKUP(H2460,通道基本信息!B:K,5,0)</f>
        <v>K-HL</v>
      </c>
      <c r="G2460" s="177" t="str">
        <f>VLOOKUP(H2460,通道基本信息!B:K,8,0)</f>
        <v>L</v>
      </c>
      <c r="H2460" s="177" t="s">
        <v>4760</v>
      </c>
      <c r="I2460" s="177">
        <v>128</v>
      </c>
      <c r="J2460" s="177">
        <v>1.25</v>
      </c>
      <c r="K2460" s="177">
        <v>28403.75</v>
      </c>
      <c r="L2460" s="177">
        <v>28405</v>
      </c>
      <c r="M2460" s="177"/>
      <c r="N2460" s="177" t="s">
        <v>5015</v>
      </c>
      <c r="O2460" s="2" t="str">
        <f>VLOOKUP(H2460,通道基本信息!B:L,3,FALSE)</f>
        <v>CS6E</v>
      </c>
    </row>
    <row r="2461" s="2" customFormat="1" ht="15" hidden="1" spans="1:15">
      <c r="A2461" s="177">
        <v>2458</v>
      </c>
      <c r="B2461" s="177" t="str">
        <f t="shared" si="76"/>
        <v>CS6E-R039-340-129</v>
      </c>
      <c r="C2461" s="177" t="str">
        <f t="shared" si="77"/>
        <v>CS6E-RK-HL-05-129-L-D</v>
      </c>
      <c r="D2461" s="177" t="s">
        <v>5016</v>
      </c>
      <c r="E2461" s="177" t="str">
        <f>VLOOKUP(H2461,通道基本信息!B:K,6,0)</f>
        <v>R</v>
      </c>
      <c r="F2461" s="177" t="str">
        <f>VLOOKUP(H2461,通道基本信息!B:K,5,0)</f>
        <v>K-HL</v>
      </c>
      <c r="G2461" s="177" t="str">
        <f>VLOOKUP(H2461,通道基本信息!B:K,8,0)</f>
        <v>L</v>
      </c>
      <c r="H2461" s="177" t="s">
        <v>4760</v>
      </c>
      <c r="I2461" s="177">
        <v>129</v>
      </c>
      <c r="J2461" s="177">
        <v>1.25</v>
      </c>
      <c r="K2461" s="177">
        <v>28405</v>
      </c>
      <c r="L2461" s="177">
        <v>28406.25</v>
      </c>
      <c r="M2461" s="177"/>
      <c r="N2461" s="177" t="s">
        <v>5017</v>
      </c>
      <c r="O2461" s="2" t="str">
        <f>VLOOKUP(H2461,通道基本信息!B:L,3,FALSE)</f>
        <v>CS6E</v>
      </c>
    </row>
    <row r="2462" s="2" customFormat="1" ht="15" hidden="1" spans="1:15">
      <c r="A2462" s="177">
        <v>2459</v>
      </c>
      <c r="B2462" s="177" t="str">
        <f t="shared" si="76"/>
        <v>CS6E-R039-340-130</v>
      </c>
      <c r="C2462" s="177" t="str">
        <f t="shared" si="77"/>
        <v>CS6E-RK-HL-05-130-L-D</v>
      </c>
      <c r="D2462" s="177" t="s">
        <v>5018</v>
      </c>
      <c r="E2462" s="177" t="str">
        <f>VLOOKUP(H2462,通道基本信息!B:K,6,0)</f>
        <v>R</v>
      </c>
      <c r="F2462" s="177" t="str">
        <f>VLOOKUP(H2462,通道基本信息!B:K,5,0)</f>
        <v>K-HL</v>
      </c>
      <c r="G2462" s="177" t="str">
        <f>VLOOKUP(H2462,通道基本信息!B:K,8,0)</f>
        <v>L</v>
      </c>
      <c r="H2462" s="177" t="s">
        <v>4760</v>
      </c>
      <c r="I2462" s="177">
        <v>130</v>
      </c>
      <c r="J2462" s="177">
        <v>1.25</v>
      </c>
      <c r="K2462" s="177">
        <v>28406.25</v>
      </c>
      <c r="L2462" s="177">
        <v>28407.5</v>
      </c>
      <c r="M2462" s="177"/>
      <c r="N2462" s="177" t="s">
        <v>5019</v>
      </c>
      <c r="O2462" s="2" t="str">
        <f>VLOOKUP(H2462,通道基本信息!B:L,3,FALSE)</f>
        <v>CS6E</v>
      </c>
    </row>
    <row r="2463" s="2" customFormat="1" ht="15" hidden="1" spans="1:15">
      <c r="A2463" s="177">
        <v>2460</v>
      </c>
      <c r="B2463" s="177" t="str">
        <f t="shared" si="76"/>
        <v>CS6E-R039-340-131</v>
      </c>
      <c r="C2463" s="177" t="str">
        <f t="shared" si="77"/>
        <v>CS6E-RK-HL-05-131-L-D</v>
      </c>
      <c r="D2463" s="177" t="s">
        <v>5020</v>
      </c>
      <c r="E2463" s="177" t="str">
        <f>VLOOKUP(H2463,通道基本信息!B:K,6,0)</f>
        <v>R</v>
      </c>
      <c r="F2463" s="177" t="str">
        <f>VLOOKUP(H2463,通道基本信息!B:K,5,0)</f>
        <v>K-HL</v>
      </c>
      <c r="G2463" s="177" t="str">
        <f>VLOOKUP(H2463,通道基本信息!B:K,8,0)</f>
        <v>L</v>
      </c>
      <c r="H2463" s="177" t="s">
        <v>4760</v>
      </c>
      <c r="I2463" s="177">
        <v>131</v>
      </c>
      <c r="J2463" s="177">
        <v>1.25</v>
      </c>
      <c r="K2463" s="177">
        <v>28407.5</v>
      </c>
      <c r="L2463" s="177">
        <v>28408.75</v>
      </c>
      <c r="M2463" s="177"/>
      <c r="N2463" s="177" t="s">
        <v>5021</v>
      </c>
      <c r="O2463" s="2" t="str">
        <f>VLOOKUP(H2463,通道基本信息!B:L,3,FALSE)</f>
        <v>CS6E</v>
      </c>
    </row>
    <row r="2464" s="2" customFormat="1" ht="15" hidden="1" spans="1:15">
      <c r="A2464" s="177">
        <v>2461</v>
      </c>
      <c r="B2464" s="177" t="str">
        <f t="shared" si="76"/>
        <v>CS6E-R039-340-132</v>
      </c>
      <c r="C2464" s="177" t="str">
        <f t="shared" si="77"/>
        <v>CS6E-RK-HL-05-132-L-D</v>
      </c>
      <c r="D2464" s="177" t="s">
        <v>5022</v>
      </c>
      <c r="E2464" s="177" t="str">
        <f>VLOOKUP(H2464,通道基本信息!B:K,6,0)</f>
        <v>R</v>
      </c>
      <c r="F2464" s="177" t="str">
        <f>VLOOKUP(H2464,通道基本信息!B:K,5,0)</f>
        <v>K-HL</v>
      </c>
      <c r="G2464" s="177" t="str">
        <f>VLOOKUP(H2464,通道基本信息!B:K,8,0)</f>
        <v>L</v>
      </c>
      <c r="H2464" s="177" t="s">
        <v>4760</v>
      </c>
      <c r="I2464" s="177">
        <v>132</v>
      </c>
      <c r="J2464" s="177">
        <v>1.25</v>
      </c>
      <c r="K2464" s="177">
        <v>28408.75</v>
      </c>
      <c r="L2464" s="177">
        <v>28410</v>
      </c>
      <c r="M2464" s="177"/>
      <c r="N2464" s="177" t="s">
        <v>5023</v>
      </c>
      <c r="O2464" s="2" t="str">
        <f>VLOOKUP(H2464,通道基本信息!B:L,3,FALSE)</f>
        <v>CS6E</v>
      </c>
    </row>
    <row r="2465" s="2" customFormat="1" ht="15" hidden="1" spans="1:15">
      <c r="A2465" s="177">
        <v>2462</v>
      </c>
      <c r="B2465" s="177" t="str">
        <f t="shared" si="76"/>
        <v>CS6E-R039-340-133</v>
      </c>
      <c r="C2465" s="177" t="str">
        <f t="shared" si="77"/>
        <v>CS6E-RK-HL-05-133-L-D</v>
      </c>
      <c r="D2465" s="177" t="s">
        <v>5024</v>
      </c>
      <c r="E2465" s="177" t="str">
        <f>VLOOKUP(H2465,通道基本信息!B:K,6,0)</f>
        <v>R</v>
      </c>
      <c r="F2465" s="177" t="str">
        <f>VLOOKUP(H2465,通道基本信息!B:K,5,0)</f>
        <v>K-HL</v>
      </c>
      <c r="G2465" s="177" t="str">
        <f>VLOOKUP(H2465,通道基本信息!B:K,8,0)</f>
        <v>L</v>
      </c>
      <c r="H2465" s="177" t="s">
        <v>4760</v>
      </c>
      <c r="I2465" s="177">
        <v>133</v>
      </c>
      <c r="J2465" s="177">
        <v>1.25</v>
      </c>
      <c r="K2465" s="177">
        <v>28410</v>
      </c>
      <c r="L2465" s="177">
        <v>28411.25</v>
      </c>
      <c r="M2465" s="177"/>
      <c r="N2465" s="177" t="s">
        <v>5025</v>
      </c>
      <c r="O2465" s="2" t="str">
        <f>VLOOKUP(H2465,通道基本信息!B:L,3,FALSE)</f>
        <v>CS6E</v>
      </c>
    </row>
    <row r="2466" s="2" customFormat="1" ht="15" hidden="1" spans="1:15">
      <c r="A2466" s="177">
        <v>2463</v>
      </c>
      <c r="B2466" s="177" t="str">
        <f t="shared" si="76"/>
        <v>CS6E-R039-340-134</v>
      </c>
      <c r="C2466" s="177" t="str">
        <f t="shared" si="77"/>
        <v>CS6E-RK-HL-05-134-L-D</v>
      </c>
      <c r="D2466" s="177" t="s">
        <v>5026</v>
      </c>
      <c r="E2466" s="177" t="str">
        <f>VLOOKUP(H2466,通道基本信息!B:K,6,0)</f>
        <v>R</v>
      </c>
      <c r="F2466" s="177" t="str">
        <f>VLOOKUP(H2466,通道基本信息!B:K,5,0)</f>
        <v>K-HL</v>
      </c>
      <c r="G2466" s="177" t="str">
        <f>VLOOKUP(H2466,通道基本信息!B:K,8,0)</f>
        <v>L</v>
      </c>
      <c r="H2466" s="177" t="s">
        <v>4760</v>
      </c>
      <c r="I2466" s="177">
        <v>134</v>
      </c>
      <c r="J2466" s="177">
        <v>1.25</v>
      </c>
      <c r="K2466" s="177">
        <v>28411.25</v>
      </c>
      <c r="L2466" s="177">
        <v>28412.5</v>
      </c>
      <c r="M2466" s="177"/>
      <c r="N2466" s="177" t="s">
        <v>5027</v>
      </c>
      <c r="O2466" s="2" t="str">
        <f>VLOOKUP(H2466,通道基本信息!B:L,3,FALSE)</f>
        <v>CS6E</v>
      </c>
    </row>
    <row r="2467" s="2" customFormat="1" ht="15" hidden="1" spans="1:15">
      <c r="A2467" s="177">
        <v>2464</v>
      </c>
      <c r="B2467" s="177" t="str">
        <f t="shared" si="76"/>
        <v>CS6E-R039-340-135</v>
      </c>
      <c r="C2467" s="177" t="str">
        <f t="shared" si="77"/>
        <v>CS6E-RK-HL-05-135-L-D</v>
      </c>
      <c r="D2467" s="177" t="s">
        <v>5028</v>
      </c>
      <c r="E2467" s="177" t="str">
        <f>VLOOKUP(H2467,通道基本信息!B:K,6,0)</f>
        <v>R</v>
      </c>
      <c r="F2467" s="177" t="str">
        <f>VLOOKUP(H2467,通道基本信息!B:K,5,0)</f>
        <v>K-HL</v>
      </c>
      <c r="G2467" s="177" t="str">
        <f>VLOOKUP(H2467,通道基本信息!B:K,8,0)</f>
        <v>L</v>
      </c>
      <c r="H2467" s="177" t="s">
        <v>4760</v>
      </c>
      <c r="I2467" s="177">
        <v>135</v>
      </c>
      <c r="J2467" s="177">
        <v>1.25</v>
      </c>
      <c r="K2467" s="177">
        <v>28412.5</v>
      </c>
      <c r="L2467" s="177">
        <v>28413.75</v>
      </c>
      <c r="M2467" s="177"/>
      <c r="N2467" s="177" t="s">
        <v>5029</v>
      </c>
      <c r="O2467" s="2" t="str">
        <f>VLOOKUP(H2467,通道基本信息!B:L,3,FALSE)</f>
        <v>CS6E</v>
      </c>
    </row>
    <row r="2468" s="2" customFormat="1" ht="15" hidden="1" spans="1:15">
      <c r="A2468" s="177">
        <v>2465</v>
      </c>
      <c r="B2468" s="177" t="str">
        <f t="shared" si="76"/>
        <v>CS6E-R039-340-136</v>
      </c>
      <c r="C2468" s="177" t="str">
        <f t="shared" si="77"/>
        <v>CS6E-RK-HL-05-136-L-D</v>
      </c>
      <c r="D2468" s="177" t="s">
        <v>5030</v>
      </c>
      <c r="E2468" s="177" t="str">
        <f>VLOOKUP(H2468,通道基本信息!B:K,6,0)</f>
        <v>R</v>
      </c>
      <c r="F2468" s="177" t="str">
        <f>VLOOKUP(H2468,通道基本信息!B:K,5,0)</f>
        <v>K-HL</v>
      </c>
      <c r="G2468" s="177" t="str">
        <f>VLOOKUP(H2468,通道基本信息!B:K,8,0)</f>
        <v>L</v>
      </c>
      <c r="H2468" s="177" t="s">
        <v>4760</v>
      </c>
      <c r="I2468" s="177">
        <v>136</v>
      </c>
      <c r="J2468" s="177">
        <v>1.25</v>
      </c>
      <c r="K2468" s="177">
        <v>28413.75</v>
      </c>
      <c r="L2468" s="177">
        <v>28415</v>
      </c>
      <c r="M2468" s="177"/>
      <c r="N2468" s="177" t="s">
        <v>5031</v>
      </c>
      <c r="O2468" s="2" t="str">
        <f>VLOOKUP(H2468,通道基本信息!B:L,3,FALSE)</f>
        <v>CS6E</v>
      </c>
    </row>
    <row r="2469" s="2" customFormat="1" ht="15" hidden="1" spans="1:15">
      <c r="A2469" s="177">
        <v>2466</v>
      </c>
      <c r="B2469" s="177" t="str">
        <f t="shared" si="76"/>
        <v>CS6E-R039-340-137</v>
      </c>
      <c r="C2469" s="177" t="str">
        <f t="shared" si="77"/>
        <v>CS6E-RK-HL-05-137-L-D</v>
      </c>
      <c r="D2469" s="177" t="s">
        <v>5032</v>
      </c>
      <c r="E2469" s="177" t="str">
        <f>VLOOKUP(H2469,通道基本信息!B:K,6,0)</f>
        <v>R</v>
      </c>
      <c r="F2469" s="177" t="str">
        <f>VLOOKUP(H2469,通道基本信息!B:K,5,0)</f>
        <v>K-HL</v>
      </c>
      <c r="G2469" s="177" t="str">
        <f>VLOOKUP(H2469,通道基本信息!B:K,8,0)</f>
        <v>L</v>
      </c>
      <c r="H2469" s="177" t="s">
        <v>4760</v>
      </c>
      <c r="I2469" s="177">
        <v>137</v>
      </c>
      <c r="J2469" s="177">
        <v>1.25</v>
      </c>
      <c r="K2469" s="177">
        <v>28415</v>
      </c>
      <c r="L2469" s="177">
        <v>28416.25</v>
      </c>
      <c r="M2469" s="177"/>
      <c r="N2469" s="177" t="s">
        <v>5033</v>
      </c>
      <c r="O2469" s="2" t="str">
        <f>VLOOKUP(H2469,通道基本信息!B:L,3,FALSE)</f>
        <v>CS6E</v>
      </c>
    </row>
    <row r="2470" s="2" customFormat="1" ht="15" hidden="1" spans="1:15">
      <c r="A2470" s="177">
        <v>2467</v>
      </c>
      <c r="B2470" s="177" t="str">
        <f t="shared" si="76"/>
        <v>CS6E-R039-340-138</v>
      </c>
      <c r="C2470" s="177" t="str">
        <f t="shared" si="77"/>
        <v>CS6E-RK-HL-05-138-L-D</v>
      </c>
      <c r="D2470" s="177" t="s">
        <v>5034</v>
      </c>
      <c r="E2470" s="177" t="str">
        <f>VLOOKUP(H2470,通道基本信息!B:K,6,0)</f>
        <v>R</v>
      </c>
      <c r="F2470" s="177" t="str">
        <f>VLOOKUP(H2470,通道基本信息!B:K,5,0)</f>
        <v>K-HL</v>
      </c>
      <c r="G2470" s="177" t="str">
        <f>VLOOKUP(H2470,通道基本信息!B:K,8,0)</f>
        <v>L</v>
      </c>
      <c r="H2470" s="177" t="s">
        <v>4760</v>
      </c>
      <c r="I2470" s="177">
        <v>138</v>
      </c>
      <c r="J2470" s="177">
        <v>1.25</v>
      </c>
      <c r="K2470" s="177">
        <v>28416.25</v>
      </c>
      <c r="L2470" s="177">
        <v>28417.5</v>
      </c>
      <c r="M2470" s="177"/>
      <c r="N2470" s="177" t="s">
        <v>5035</v>
      </c>
      <c r="O2470" s="2" t="str">
        <f>VLOOKUP(H2470,通道基本信息!B:L,3,FALSE)</f>
        <v>CS6E</v>
      </c>
    </row>
    <row r="2471" s="2" customFormat="1" ht="15" hidden="1" spans="1:15">
      <c r="A2471" s="177">
        <v>2468</v>
      </c>
      <c r="B2471" s="177" t="str">
        <f t="shared" si="76"/>
        <v>CS6E-R039-340-139</v>
      </c>
      <c r="C2471" s="177" t="str">
        <f t="shared" si="77"/>
        <v>CS6E-RK-HL-05-139-L-D</v>
      </c>
      <c r="D2471" s="177" t="s">
        <v>5036</v>
      </c>
      <c r="E2471" s="177" t="str">
        <f>VLOOKUP(H2471,通道基本信息!B:K,6,0)</f>
        <v>R</v>
      </c>
      <c r="F2471" s="177" t="str">
        <f>VLOOKUP(H2471,通道基本信息!B:K,5,0)</f>
        <v>K-HL</v>
      </c>
      <c r="G2471" s="177" t="str">
        <f>VLOOKUP(H2471,通道基本信息!B:K,8,0)</f>
        <v>L</v>
      </c>
      <c r="H2471" s="177" t="s">
        <v>4760</v>
      </c>
      <c r="I2471" s="177">
        <v>139</v>
      </c>
      <c r="J2471" s="177">
        <v>1.25</v>
      </c>
      <c r="K2471" s="177">
        <v>28417.5</v>
      </c>
      <c r="L2471" s="177">
        <v>28418.75</v>
      </c>
      <c r="M2471" s="177"/>
      <c r="N2471" s="177" t="s">
        <v>5037</v>
      </c>
      <c r="O2471" s="2" t="str">
        <f>VLOOKUP(H2471,通道基本信息!B:L,3,FALSE)</f>
        <v>CS6E</v>
      </c>
    </row>
    <row r="2472" s="2" customFormat="1" ht="15" hidden="1" spans="1:15">
      <c r="A2472" s="177">
        <v>2469</v>
      </c>
      <c r="B2472" s="177" t="str">
        <f t="shared" si="76"/>
        <v>CS6E-R039-340-140</v>
      </c>
      <c r="C2472" s="177" t="str">
        <f t="shared" si="77"/>
        <v>CS6E-RK-HL-05-140-L-D</v>
      </c>
      <c r="D2472" s="177" t="s">
        <v>5038</v>
      </c>
      <c r="E2472" s="177" t="str">
        <f>VLOOKUP(H2472,通道基本信息!B:K,6,0)</f>
        <v>R</v>
      </c>
      <c r="F2472" s="177" t="str">
        <f>VLOOKUP(H2472,通道基本信息!B:K,5,0)</f>
        <v>K-HL</v>
      </c>
      <c r="G2472" s="177" t="str">
        <f>VLOOKUP(H2472,通道基本信息!B:K,8,0)</f>
        <v>L</v>
      </c>
      <c r="H2472" s="177" t="s">
        <v>4760</v>
      </c>
      <c r="I2472" s="177">
        <v>140</v>
      </c>
      <c r="J2472" s="177">
        <v>1.25</v>
      </c>
      <c r="K2472" s="177">
        <v>28418.75</v>
      </c>
      <c r="L2472" s="177">
        <v>28420</v>
      </c>
      <c r="M2472" s="177"/>
      <c r="N2472" s="177" t="s">
        <v>5039</v>
      </c>
      <c r="O2472" s="2" t="str">
        <f>VLOOKUP(H2472,通道基本信息!B:L,3,FALSE)</f>
        <v>CS6E</v>
      </c>
    </row>
    <row r="2473" s="2" customFormat="1" ht="15" hidden="1" spans="1:15">
      <c r="A2473" s="177">
        <v>2470</v>
      </c>
      <c r="B2473" s="177" t="str">
        <f t="shared" si="76"/>
        <v>CS6E-R039-340-141</v>
      </c>
      <c r="C2473" s="177" t="str">
        <f t="shared" si="77"/>
        <v>CS6E-RK-HL-05-141-L-D</v>
      </c>
      <c r="D2473" s="177" t="s">
        <v>5040</v>
      </c>
      <c r="E2473" s="177" t="str">
        <f>VLOOKUP(H2473,通道基本信息!B:K,6,0)</f>
        <v>R</v>
      </c>
      <c r="F2473" s="177" t="str">
        <f>VLOOKUP(H2473,通道基本信息!B:K,5,0)</f>
        <v>K-HL</v>
      </c>
      <c r="G2473" s="177" t="str">
        <f>VLOOKUP(H2473,通道基本信息!B:K,8,0)</f>
        <v>L</v>
      </c>
      <c r="H2473" s="177" t="s">
        <v>4760</v>
      </c>
      <c r="I2473" s="177">
        <v>141</v>
      </c>
      <c r="J2473" s="177">
        <v>1.25</v>
      </c>
      <c r="K2473" s="177">
        <v>28420</v>
      </c>
      <c r="L2473" s="177">
        <v>28421.25</v>
      </c>
      <c r="M2473" s="177"/>
      <c r="N2473" s="177" t="s">
        <v>5041</v>
      </c>
      <c r="O2473" s="2" t="str">
        <f>VLOOKUP(H2473,通道基本信息!B:L,3,FALSE)</f>
        <v>CS6E</v>
      </c>
    </row>
    <row r="2474" s="2" customFormat="1" ht="15" hidden="1" spans="1:15">
      <c r="A2474" s="177">
        <v>2471</v>
      </c>
      <c r="B2474" s="177" t="str">
        <f t="shared" si="76"/>
        <v>CS6E-R039-340-142</v>
      </c>
      <c r="C2474" s="177" t="str">
        <f t="shared" si="77"/>
        <v>CS6E-RK-HL-05-142-L-D</v>
      </c>
      <c r="D2474" s="177" t="s">
        <v>5042</v>
      </c>
      <c r="E2474" s="177" t="str">
        <f>VLOOKUP(H2474,通道基本信息!B:K,6,0)</f>
        <v>R</v>
      </c>
      <c r="F2474" s="177" t="str">
        <f>VLOOKUP(H2474,通道基本信息!B:K,5,0)</f>
        <v>K-HL</v>
      </c>
      <c r="G2474" s="177" t="str">
        <f>VLOOKUP(H2474,通道基本信息!B:K,8,0)</f>
        <v>L</v>
      </c>
      <c r="H2474" s="177" t="s">
        <v>4760</v>
      </c>
      <c r="I2474" s="177">
        <v>142</v>
      </c>
      <c r="J2474" s="177">
        <v>1.25</v>
      </c>
      <c r="K2474" s="177">
        <v>28421.25</v>
      </c>
      <c r="L2474" s="177">
        <v>28422.5</v>
      </c>
      <c r="M2474" s="177"/>
      <c r="N2474" s="177" t="s">
        <v>5043</v>
      </c>
      <c r="O2474" s="2" t="str">
        <f>VLOOKUP(H2474,通道基本信息!B:L,3,FALSE)</f>
        <v>CS6E</v>
      </c>
    </row>
    <row r="2475" s="2" customFormat="1" ht="15" hidden="1" spans="1:15">
      <c r="A2475" s="177">
        <v>2472</v>
      </c>
      <c r="B2475" s="177" t="str">
        <f t="shared" si="76"/>
        <v>CS6E-R039-340-143</v>
      </c>
      <c r="C2475" s="177" t="str">
        <f t="shared" si="77"/>
        <v>CS6E-RK-HL-05-143-L-D</v>
      </c>
      <c r="D2475" s="177" t="s">
        <v>5044</v>
      </c>
      <c r="E2475" s="177" t="str">
        <f>VLOOKUP(H2475,通道基本信息!B:K,6,0)</f>
        <v>R</v>
      </c>
      <c r="F2475" s="177" t="str">
        <f>VLOOKUP(H2475,通道基本信息!B:K,5,0)</f>
        <v>K-HL</v>
      </c>
      <c r="G2475" s="177" t="str">
        <f>VLOOKUP(H2475,通道基本信息!B:K,8,0)</f>
        <v>L</v>
      </c>
      <c r="H2475" s="177" t="s">
        <v>4760</v>
      </c>
      <c r="I2475" s="177">
        <v>143</v>
      </c>
      <c r="J2475" s="177">
        <v>1.25</v>
      </c>
      <c r="K2475" s="177">
        <v>28422.5</v>
      </c>
      <c r="L2475" s="177">
        <v>28423.75</v>
      </c>
      <c r="M2475" s="177"/>
      <c r="N2475" s="177" t="s">
        <v>5045</v>
      </c>
      <c r="O2475" s="2" t="str">
        <f>VLOOKUP(H2475,通道基本信息!B:L,3,FALSE)</f>
        <v>CS6E</v>
      </c>
    </row>
    <row r="2476" s="2" customFormat="1" ht="15" hidden="1" spans="1:15">
      <c r="A2476" s="177">
        <v>2473</v>
      </c>
      <c r="B2476" s="177" t="str">
        <f t="shared" si="76"/>
        <v>CS6E-R039-340-144</v>
      </c>
      <c r="C2476" s="177" t="str">
        <f t="shared" si="77"/>
        <v>CS6E-RK-HL-05-144-L-D</v>
      </c>
      <c r="D2476" s="177" t="s">
        <v>5046</v>
      </c>
      <c r="E2476" s="177" t="str">
        <f>VLOOKUP(H2476,通道基本信息!B:K,6,0)</f>
        <v>R</v>
      </c>
      <c r="F2476" s="177" t="str">
        <f>VLOOKUP(H2476,通道基本信息!B:K,5,0)</f>
        <v>K-HL</v>
      </c>
      <c r="G2476" s="177" t="str">
        <f>VLOOKUP(H2476,通道基本信息!B:K,8,0)</f>
        <v>L</v>
      </c>
      <c r="H2476" s="177" t="s">
        <v>4760</v>
      </c>
      <c r="I2476" s="177">
        <v>144</v>
      </c>
      <c r="J2476" s="177">
        <v>1.25</v>
      </c>
      <c r="K2476" s="177">
        <v>28423.75</v>
      </c>
      <c r="L2476" s="177">
        <v>28425</v>
      </c>
      <c r="M2476" s="177"/>
      <c r="N2476" s="177" t="s">
        <v>5047</v>
      </c>
      <c r="O2476" s="2" t="str">
        <f>VLOOKUP(H2476,通道基本信息!B:L,3,FALSE)</f>
        <v>CS6E</v>
      </c>
    </row>
    <row r="2477" s="2" customFormat="1" ht="15" hidden="1" spans="1:15">
      <c r="A2477" s="177">
        <v>2474</v>
      </c>
      <c r="B2477" s="177" t="str">
        <f t="shared" si="76"/>
        <v>CS6E-R039-340-145</v>
      </c>
      <c r="C2477" s="177" t="str">
        <f t="shared" si="77"/>
        <v>CS6E-RK-HL-05-145-L-D</v>
      </c>
      <c r="D2477" s="177" t="s">
        <v>5048</v>
      </c>
      <c r="E2477" s="177" t="str">
        <f>VLOOKUP(H2477,通道基本信息!B:K,6,0)</f>
        <v>R</v>
      </c>
      <c r="F2477" s="177" t="str">
        <f>VLOOKUP(H2477,通道基本信息!B:K,5,0)</f>
        <v>K-HL</v>
      </c>
      <c r="G2477" s="177" t="str">
        <f>VLOOKUP(H2477,通道基本信息!B:K,8,0)</f>
        <v>L</v>
      </c>
      <c r="H2477" s="177" t="s">
        <v>4760</v>
      </c>
      <c r="I2477" s="177">
        <v>145</v>
      </c>
      <c r="J2477" s="177">
        <v>1.25</v>
      </c>
      <c r="K2477" s="177">
        <v>28425</v>
      </c>
      <c r="L2477" s="177">
        <v>28426.25</v>
      </c>
      <c r="M2477" s="177"/>
      <c r="N2477" s="177" t="s">
        <v>5049</v>
      </c>
      <c r="O2477" s="2" t="str">
        <f>VLOOKUP(H2477,通道基本信息!B:L,3,FALSE)</f>
        <v>CS6E</v>
      </c>
    </row>
    <row r="2478" s="2" customFormat="1" ht="15" hidden="1" spans="1:15">
      <c r="A2478" s="177">
        <v>2475</v>
      </c>
      <c r="B2478" s="177" t="str">
        <f t="shared" si="76"/>
        <v>CS6E-R039-340-146</v>
      </c>
      <c r="C2478" s="177" t="str">
        <f t="shared" si="77"/>
        <v>CS6E-RK-HL-05-146-L-D</v>
      </c>
      <c r="D2478" s="177" t="s">
        <v>5050</v>
      </c>
      <c r="E2478" s="177" t="str">
        <f>VLOOKUP(H2478,通道基本信息!B:K,6,0)</f>
        <v>R</v>
      </c>
      <c r="F2478" s="177" t="str">
        <f>VLOOKUP(H2478,通道基本信息!B:K,5,0)</f>
        <v>K-HL</v>
      </c>
      <c r="G2478" s="177" t="str">
        <f>VLOOKUP(H2478,通道基本信息!B:K,8,0)</f>
        <v>L</v>
      </c>
      <c r="H2478" s="177" t="s">
        <v>4760</v>
      </c>
      <c r="I2478" s="177">
        <v>146</v>
      </c>
      <c r="J2478" s="177">
        <v>1.25</v>
      </c>
      <c r="K2478" s="177">
        <v>28426.25</v>
      </c>
      <c r="L2478" s="177">
        <v>28427.5</v>
      </c>
      <c r="M2478" s="177"/>
      <c r="N2478" s="177" t="s">
        <v>5051</v>
      </c>
      <c r="O2478" s="2" t="str">
        <f>VLOOKUP(H2478,通道基本信息!B:L,3,FALSE)</f>
        <v>CS6E</v>
      </c>
    </row>
    <row r="2479" s="2" customFormat="1" ht="15" hidden="1" spans="1:15">
      <c r="A2479" s="177">
        <v>2476</v>
      </c>
      <c r="B2479" s="177" t="str">
        <f t="shared" si="76"/>
        <v>CS6E-R039-340-147</v>
      </c>
      <c r="C2479" s="177" t="str">
        <f t="shared" si="77"/>
        <v>CS6E-RK-HL-05-147-L-D</v>
      </c>
      <c r="D2479" s="177" t="s">
        <v>5052</v>
      </c>
      <c r="E2479" s="177" t="str">
        <f>VLOOKUP(H2479,通道基本信息!B:K,6,0)</f>
        <v>R</v>
      </c>
      <c r="F2479" s="177" t="str">
        <f>VLOOKUP(H2479,通道基本信息!B:K,5,0)</f>
        <v>K-HL</v>
      </c>
      <c r="G2479" s="177" t="str">
        <f>VLOOKUP(H2479,通道基本信息!B:K,8,0)</f>
        <v>L</v>
      </c>
      <c r="H2479" s="177" t="s">
        <v>4760</v>
      </c>
      <c r="I2479" s="177">
        <v>147</v>
      </c>
      <c r="J2479" s="177">
        <v>1.25</v>
      </c>
      <c r="K2479" s="177">
        <v>28427.5</v>
      </c>
      <c r="L2479" s="177">
        <v>28428.75</v>
      </c>
      <c r="M2479" s="177"/>
      <c r="N2479" s="177" t="s">
        <v>5053</v>
      </c>
      <c r="O2479" s="2" t="str">
        <f>VLOOKUP(H2479,通道基本信息!B:L,3,FALSE)</f>
        <v>CS6E</v>
      </c>
    </row>
    <row r="2480" s="2" customFormat="1" ht="15" hidden="1" spans="1:15">
      <c r="A2480" s="177">
        <v>2477</v>
      </c>
      <c r="B2480" s="177" t="str">
        <f t="shared" si="76"/>
        <v>CS6E-R039-340-148</v>
      </c>
      <c r="C2480" s="177" t="str">
        <f t="shared" si="77"/>
        <v>CS6E-RK-HL-05-148-L-D</v>
      </c>
      <c r="D2480" s="177" t="s">
        <v>5054</v>
      </c>
      <c r="E2480" s="177" t="str">
        <f>VLOOKUP(H2480,通道基本信息!B:K,6,0)</f>
        <v>R</v>
      </c>
      <c r="F2480" s="177" t="str">
        <f>VLOOKUP(H2480,通道基本信息!B:K,5,0)</f>
        <v>K-HL</v>
      </c>
      <c r="G2480" s="177" t="str">
        <f>VLOOKUP(H2480,通道基本信息!B:K,8,0)</f>
        <v>L</v>
      </c>
      <c r="H2480" s="177" t="s">
        <v>4760</v>
      </c>
      <c r="I2480" s="177">
        <v>148</v>
      </c>
      <c r="J2480" s="177">
        <v>1.25</v>
      </c>
      <c r="K2480" s="177">
        <v>28428.75</v>
      </c>
      <c r="L2480" s="177">
        <v>28430</v>
      </c>
      <c r="M2480" s="177"/>
      <c r="N2480" s="177" t="s">
        <v>5055</v>
      </c>
      <c r="O2480" s="2" t="str">
        <f>VLOOKUP(H2480,通道基本信息!B:L,3,FALSE)</f>
        <v>CS6E</v>
      </c>
    </row>
    <row r="2481" s="2" customFormat="1" ht="15" hidden="1" spans="1:15">
      <c r="A2481" s="177">
        <v>2478</v>
      </c>
      <c r="B2481" s="177" t="str">
        <f t="shared" si="76"/>
        <v>CS6E-R039-340-149</v>
      </c>
      <c r="C2481" s="177" t="str">
        <f t="shared" si="77"/>
        <v>CS6E-RK-HL-05-149-L-D</v>
      </c>
      <c r="D2481" s="177" t="s">
        <v>5056</v>
      </c>
      <c r="E2481" s="177" t="str">
        <f>VLOOKUP(H2481,通道基本信息!B:K,6,0)</f>
        <v>R</v>
      </c>
      <c r="F2481" s="177" t="str">
        <f>VLOOKUP(H2481,通道基本信息!B:K,5,0)</f>
        <v>K-HL</v>
      </c>
      <c r="G2481" s="177" t="str">
        <f>VLOOKUP(H2481,通道基本信息!B:K,8,0)</f>
        <v>L</v>
      </c>
      <c r="H2481" s="177" t="s">
        <v>4760</v>
      </c>
      <c r="I2481" s="177">
        <v>149</v>
      </c>
      <c r="J2481" s="177">
        <v>1.25</v>
      </c>
      <c r="K2481" s="177">
        <v>28430</v>
      </c>
      <c r="L2481" s="177">
        <v>28431.25</v>
      </c>
      <c r="M2481" s="177"/>
      <c r="N2481" s="177" t="s">
        <v>5057</v>
      </c>
      <c r="O2481" s="2" t="str">
        <f>VLOOKUP(H2481,通道基本信息!B:L,3,FALSE)</f>
        <v>CS6E</v>
      </c>
    </row>
    <row r="2482" s="2" customFormat="1" ht="15" hidden="1" spans="1:15">
      <c r="A2482" s="177">
        <v>2479</v>
      </c>
      <c r="B2482" s="177" t="str">
        <f t="shared" si="76"/>
        <v>CS6E-R039-340-150</v>
      </c>
      <c r="C2482" s="177" t="str">
        <f t="shared" si="77"/>
        <v>CS6E-RK-HL-05-150-L-D</v>
      </c>
      <c r="D2482" s="177" t="s">
        <v>5058</v>
      </c>
      <c r="E2482" s="177" t="str">
        <f>VLOOKUP(H2482,通道基本信息!B:K,6,0)</f>
        <v>R</v>
      </c>
      <c r="F2482" s="177" t="str">
        <f>VLOOKUP(H2482,通道基本信息!B:K,5,0)</f>
        <v>K-HL</v>
      </c>
      <c r="G2482" s="177" t="str">
        <f>VLOOKUP(H2482,通道基本信息!B:K,8,0)</f>
        <v>L</v>
      </c>
      <c r="H2482" s="177" t="s">
        <v>4760</v>
      </c>
      <c r="I2482" s="177">
        <v>150</v>
      </c>
      <c r="J2482" s="177">
        <v>1.25</v>
      </c>
      <c r="K2482" s="177">
        <v>28431.25</v>
      </c>
      <c r="L2482" s="177">
        <v>28432.5</v>
      </c>
      <c r="M2482" s="177"/>
      <c r="N2482" s="177" t="s">
        <v>5059</v>
      </c>
      <c r="O2482" s="2" t="str">
        <f>VLOOKUP(H2482,通道基本信息!B:L,3,FALSE)</f>
        <v>CS6E</v>
      </c>
    </row>
    <row r="2483" s="2" customFormat="1" ht="15" hidden="1" spans="1:15">
      <c r="A2483" s="177">
        <v>2480</v>
      </c>
      <c r="B2483" s="177" t="str">
        <f t="shared" si="76"/>
        <v>CS6E-R039-340-151</v>
      </c>
      <c r="C2483" s="177" t="str">
        <f t="shared" si="77"/>
        <v>CS6E-RK-HL-05-151-L-D</v>
      </c>
      <c r="D2483" s="177" t="s">
        <v>5060</v>
      </c>
      <c r="E2483" s="177" t="str">
        <f>VLOOKUP(H2483,通道基本信息!B:K,6,0)</f>
        <v>R</v>
      </c>
      <c r="F2483" s="177" t="str">
        <f>VLOOKUP(H2483,通道基本信息!B:K,5,0)</f>
        <v>K-HL</v>
      </c>
      <c r="G2483" s="177" t="str">
        <f>VLOOKUP(H2483,通道基本信息!B:K,8,0)</f>
        <v>L</v>
      </c>
      <c r="H2483" s="177" t="s">
        <v>4760</v>
      </c>
      <c r="I2483" s="177">
        <v>151</v>
      </c>
      <c r="J2483" s="177">
        <v>1.25</v>
      </c>
      <c r="K2483" s="177">
        <v>28432.5</v>
      </c>
      <c r="L2483" s="177">
        <v>28433.75</v>
      </c>
      <c r="M2483" s="177"/>
      <c r="N2483" s="177" t="s">
        <v>5061</v>
      </c>
      <c r="O2483" s="2" t="str">
        <f>VLOOKUP(H2483,通道基本信息!B:L,3,FALSE)</f>
        <v>CS6E</v>
      </c>
    </row>
    <row r="2484" s="2" customFormat="1" ht="15" hidden="1" spans="1:15">
      <c r="A2484" s="177">
        <v>2481</v>
      </c>
      <c r="B2484" s="177" t="str">
        <f t="shared" si="76"/>
        <v>CS6E-R039-340-152</v>
      </c>
      <c r="C2484" s="177" t="str">
        <f t="shared" si="77"/>
        <v>CS6E-RK-HL-05-152-L-D</v>
      </c>
      <c r="D2484" s="177" t="s">
        <v>5062</v>
      </c>
      <c r="E2484" s="177" t="str">
        <f>VLOOKUP(H2484,通道基本信息!B:K,6,0)</f>
        <v>R</v>
      </c>
      <c r="F2484" s="177" t="str">
        <f>VLOOKUP(H2484,通道基本信息!B:K,5,0)</f>
        <v>K-HL</v>
      </c>
      <c r="G2484" s="177" t="str">
        <f>VLOOKUP(H2484,通道基本信息!B:K,8,0)</f>
        <v>L</v>
      </c>
      <c r="H2484" s="177" t="s">
        <v>4760</v>
      </c>
      <c r="I2484" s="177">
        <v>152</v>
      </c>
      <c r="J2484" s="177">
        <v>1.25</v>
      </c>
      <c r="K2484" s="177">
        <v>28433.75</v>
      </c>
      <c r="L2484" s="177">
        <v>28435</v>
      </c>
      <c r="M2484" s="177"/>
      <c r="N2484" s="177" t="s">
        <v>5063</v>
      </c>
      <c r="O2484" s="2" t="str">
        <f>VLOOKUP(H2484,通道基本信息!B:L,3,FALSE)</f>
        <v>CS6E</v>
      </c>
    </row>
    <row r="2485" s="2" customFormat="1" ht="15" hidden="1" spans="1:15">
      <c r="A2485" s="177">
        <v>2482</v>
      </c>
      <c r="B2485" s="177" t="str">
        <f t="shared" si="76"/>
        <v>CS6E-R039-340-153</v>
      </c>
      <c r="C2485" s="177" t="str">
        <f t="shared" si="77"/>
        <v>CS6E-RK-HL-05-153-L-D</v>
      </c>
      <c r="D2485" s="177" t="s">
        <v>5064</v>
      </c>
      <c r="E2485" s="177" t="str">
        <f>VLOOKUP(H2485,通道基本信息!B:K,6,0)</f>
        <v>R</v>
      </c>
      <c r="F2485" s="177" t="str">
        <f>VLOOKUP(H2485,通道基本信息!B:K,5,0)</f>
        <v>K-HL</v>
      </c>
      <c r="G2485" s="177" t="str">
        <f>VLOOKUP(H2485,通道基本信息!B:K,8,0)</f>
        <v>L</v>
      </c>
      <c r="H2485" s="177" t="s">
        <v>4760</v>
      </c>
      <c r="I2485" s="177">
        <v>153</v>
      </c>
      <c r="J2485" s="177">
        <v>1.25</v>
      </c>
      <c r="K2485" s="177">
        <v>28435</v>
      </c>
      <c r="L2485" s="177">
        <v>28436.25</v>
      </c>
      <c r="M2485" s="177"/>
      <c r="N2485" s="177" t="s">
        <v>5065</v>
      </c>
      <c r="O2485" s="2" t="str">
        <f>VLOOKUP(H2485,通道基本信息!B:L,3,FALSE)</f>
        <v>CS6E</v>
      </c>
    </row>
    <row r="2486" s="2" customFormat="1" ht="15" hidden="1" spans="1:15">
      <c r="A2486" s="177">
        <v>2483</v>
      </c>
      <c r="B2486" s="177" t="str">
        <f t="shared" si="76"/>
        <v>CS6E-R039-340-154</v>
      </c>
      <c r="C2486" s="177" t="str">
        <f t="shared" si="77"/>
        <v>CS6E-RK-HL-05-154-L-D</v>
      </c>
      <c r="D2486" s="177" t="s">
        <v>5066</v>
      </c>
      <c r="E2486" s="177" t="str">
        <f>VLOOKUP(H2486,通道基本信息!B:K,6,0)</f>
        <v>R</v>
      </c>
      <c r="F2486" s="177" t="str">
        <f>VLOOKUP(H2486,通道基本信息!B:K,5,0)</f>
        <v>K-HL</v>
      </c>
      <c r="G2486" s="177" t="str">
        <f>VLOOKUP(H2486,通道基本信息!B:K,8,0)</f>
        <v>L</v>
      </c>
      <c r="H2486" s="177" t="s">
        <v>4760</v>
      </c>
      <c r="I2486" s="177">
        <v>154</v>
      </c>
      <c r="J2486" s="177">
        <v>1.25</v>
      </c>
      <c r="K2486" s="177">
        <v>28436.25</v>
      </c>
      <c r="L2486" s="177">
        <v>28437.5</v>
      </c>
      <c r="M2486" s="177"/>
      <c r="N2486" s="177" t="s">
        <v>5067</v>
      </c>
      <c r="O2486" s="2" t="str">
        <f>VLOOKUP(H2486,通道基本信息!B:L,3,FALSE)</f>
        <v>CS6E</v>
      </c>
    </row>
    <row r="2487" s="2" customFormat="1" ht="15" hidden="1" spans="1:15">
      <c r="A2487" s="177">
        <v>2484</v>
      </c>
      <c r="B2487" s="177" t="str">
        <f t="shared" si="76"/>
        <v>CS6E-R039-340-155</v>
      </c>
      <c r="C2487" s="177" t="str">
        <f t="shared" si="77"/>
        <v>CS6E-RK-HL-05-155-L-D</v>
      </c>
      <c r="D2487" s="177" t="s">
        <v>5068</v>
      </c>
      <c r="E2487" s="177" t="str">
        <f>VLOOKUP(H2487,通道基本信息!B:K,6,0)</f>
        <v>R</v>
      </c>
      <c r="F2487" s="177" t="str">
        <f>VLOOKUP(H2487,通道基本信息!B:K,5,0)</f>
        <v>K-HL</v>
      </c>
      <c r="G2487" s="177" t="str">
        <f>VLOOKUP(H2487,通道基本信息!B:K,8,0)</f>
        <v>L</v>
      </c>
      <c r="H2487" s="177" t="s">
        <v>4760</v>
      </c>
      <c r="I2487" s="177">
        <v>155</v>
      </c>
      <c r="J2487" s="177">
        <v>1.25</v>
      </c>
      <c r="K2487" s="177">
        <v>28437.5</v>
      </c>
      <c r="L2487" s="177">
        <v>28438.75</v>
      </c>
      <c r="M2487" s="177"/>
      <c r="N2487" s="177" t="s">
        <v>5069</v>
      </c>
      <c r="O2487" s="2" t="str">
        <f>VLOOKUP(H2487,通道基本信息!B:L,3,FALSE)</f>
        <v>CS6E</v>
      </c>
    </row>
    <row r="2488" s="2" customFormat="1" ht="15" hidden="1" spans="1:15">
      <c r="A2488" s="177">
        <v>2485</v>
      </c>
      <c r="B2488" s="177" t="str">
        <f t="shared" si="76"/>
        <v>CS6E-R039-340-156</v>
      </c>
      <c r="C2488" s="177" t="str">
        <f t="shared" si="77"/>
        <v>CS6E-RK-HL-05-156-L-D</v>
      </c>
      <c r="D2488" s="177" t="s">
        <v>5070</v>
      </c>
      <c r="E2488" s="177" t="str">
        <f>VLOOKUP(H2488,通道基本信息!B:K,6,0)</f>
        <v>R</v>
      </c>
      <c r="F2488" s="177" t="str">
        <f>VLOOKUP(H2488,通道基本信息!B:K,5,0)</f>
        <v>K-HL</v>
      </c>
      <c r="G2488" s="177" t="str">
        <f>VLOOKUP(H2488,通道基本信息!B:K,8,0)</f>
        <v>L</v>
      </c>
      <c r="H2488" s="177" t="s">
        <v>4760</v>
      </c>
      <c r="I2488" s="177">
        <v>156</v>
      </c>
      <c r="J2488" s="177">
        <v>1.25</v>
      </c>
      <c r="K2488" s="177">
        <v>28438.75</v>
      </c>
      <c r="L2488" s="177">
        <v>28440</v>
      </c>
      <c r="M2488" s="177"/>
      <c r="N2488" s="177" t="s">
        <v>5071</v>
      </c>
      <c r="O2488" s="2" t="str">
        <f>VLOOKUP(H2488,通道基本信息!B:L,3,FALSE)</f>
        <v>CS6E</v>
      </c>
    </row>
    <row r="2489" s="2" customFormat="1" ht="15" hidden="1" spans="1:15">
      <c r="A2489" s="177">
        <v>2486</v>
      </c>
      <c r="B2489" s="177" t="str">
        <f t="shared" si="76"/>
        <v>CS6E-R039-340-157</v>
      </c>
      <c r="C2489" s="177" t="str">
        <f t="shared" si="77"/>
        <v>CS6E-RK-HL-05-157-L-D</v>
      </c>
      <c r="D2489" s="177" t="s">
        <v>5072</v>
      </c>
      <c r="E2489" s="177" t="str">
        <f>VLOOKUP(H2489,通道基本信息!B:K,6,0)</f>
        <v>R</v>
      </c>
      <c r="F2489" s="177" t="str">
        <f>VLOOKUP(H2489,通道基本信息!B:K,5,0)</f>
        <v>K-HL</v>
      </c>
      <c r="G2489" s="177" t="str">
        <f>VLOOKUP(H2489,通道基本信息!B:K,8,0)</f>
        <v>L</v>
      </c>
      <c r="H2489" s="177" t="s">
        <v>4760</v>
      </c>
      <c r="I2489" s="177">
        <v>157</v>
      </c>
      <c r="J2489" s="177">
        <v>1.25</v>
      </c>
      <c r="K2489" s="177">
        <v>28440</v>
      </c>
      <c r="L2489" s="177">
        <v>28441.25</v>
      </c>
      <c r="M2489" s="177"/>
      <c r="N2489" s="177" t="s">
        <v>5073</v>
      </c>
      <c r="O2489" s="2" t="str">
        <f>VLOOKUP(H2489,通道基本信息!B:L,3,FALSE)</f>
        <v>CS6E</v>
      </c>
    </row>
    <row r="2490" s="2" customFormat="1" ht="15" hidden="1" spans="1:15">
      <c r="A2490" s="177">
        <v>2487</v>
      </c>
      <c r="B2490" s="177" t="str">
        <f t="shared" si="76"/>
        <v>CS6E-R039-340-158</v>
      </c>
      <c r="C2490" s="177" t="str">
        <f t="shared" si="77"/>
        <v>CS6E-RK-HL-05-158-L-D</v>
      </c>
      <c r="D2490" s="177" t="s">
        <v>5074</v>
      </c>
      <c r="E2490" s="177" t="str">
        <f>VLOOKUP(H2490,通道基本信息!B:K,6,0)</f>
        <v>R</v>
      </c>
      <c r="F2490" s="177" t="str">
        <f>VLOOKUP(H2490,通道基本信息!B:K,5,0)</f>
        <v>K-HL</v>
      </c>
      <c r="G2490" s="177" t="str">
        <f>VLOOKUP(H2490,通道基本信息!B:K,8,0)</f>
        <v>L</v>
      </c>
      <c r="H2490" s="177" t="s">
        <v>4760</v>
      </c>
      <c r="I2490" s="177">
        <v>158</v>
      </c>
      <c r="J2490" s="177">
        <v>1.25</v>
      </c>
      <c r="K2490" s="177">
        <v>28441.25</v>
      </c>
      <c r="L2490" s="177">
        <v>28442.5</v>
      </c>
      <c r="M2490" s="177"/>
      <c r="N2490" s="177" t="s">
        <v>5075</v>
      </c>
      <c r="O2490" s="2" t="str">
        <f>VLOOKUP(H2490,通道基本信息!B:L,3,FALSE)</f>
        <v>CS6E</v>
      </c>
    </row>
    <row r="2491" s="2" customFormat="1" ht="15" hidden="1" spans="1:15">
      <c r="A2491" s="177">
        <v>2488</v>
      </c>
      <c r="B2491" s="177" t="str">
        <f t="shared" si="76"/>
        <v>CS6E-R039-340-159</v>
      </c>
      <c r="C2491" s="177" t="str">
        <f t="shared" si="77"/>
        <v>CS6E-RK-HL-05-159-L-D</v>
      </c>
      <c r="D2491" s="177" t="s">
        <v>5076</v>
      </c>
      <c r="E2491" s="177" t="str">
        <f>VLOOKUP(H2491,通道基本信息!B:K,6,0)</f>
        <v>R</v>
      </c>
      <c r="F2491" s="177" t="str">
        <f>VLOOKUP(H2491,通道基本信息!B:K,5,0)</f>
        <v>K-HL</v>
      </c>
      <c r="G2491" s="177" t="str">
        <f>VLOOKUP(H2491,通道基本信息!B:K,8,0)</f>
        <v>L</v>
      </c>
      <c r="H2491" s="177" t="s">
        <v>4760</v>
      </c>
      <c r="I2491" s="177">
        <v>159</v>
      </c>
      <c r="J2491" s="177">
        <v>1.25</v>
      </c>
      <c r="K2491" s="177">
        <v>28442.5</v>
      </c>
      <c r="L2491" s="177">
        <v>28443.75</v>
      </c>
      <c r="M2491" s="177"/>
      <c r="N2491" s="177" t="s">
        <v>5077</v>
      </c>
      <c r="O2491" s="2" t="str">
        <f>VLOOKUP(H2491,通道基本信息!B:L,3,FALSE)</f>
        <v>CS6E</v>
      </c>
    </row>
    <row r="2492" s="2" customFormat="1" ht="15" hidden="1" spans="1:15">
      <c r="A2492" s="177">
        <v>2489</v>
      </c>
      <c r="B2492" s="177" t="str">
        <f t="shared" si="76"/>
        <v>CS6E-R039-340-160</v>
      </c>
      <c r="C2492" s="177" t="str">
        <f t="shared" si="77"/>
        <v>CS6E-RK-HL-05-160-L-D</v>
      </c>
      <c r="D2492" s="177" t="s">
        <v>5078</v>
      </c>
      <c r="E2492" s="177" t="str">
        <f>VLOOKUP(H2492,通道基本信息!B:K,6,0)</f>
        <v>R</v>
      </c>
      <c r="F2492" s="177" t="str">
        <f>VLOOKUP(H2492,通道基本信息!B:K,5,0)</f>
        <v>K-HL</v>
      </c>
      <c r="G2492" s="177" t="str">
        <f>VLOOKUP(H2492,通道基本信息!B:K,8,0)</f>
        <v>L</v>
      </c>
      <c r="H2492" s="177" t="s">
        <v>4760</v>
      </c>
      <c r="I2492" s="177">
        <v>160</v>
      </c>
      <c r="J2492" s="177">
        <v>1.25</v>
      </c>
      <c r="K2492" s="177">
        <v>28443.75</v>
      </c>
      <c r="L2492" s="177">
        <v>28445</v>
      </c>
      <c r="M2492" s="177"/>
      <c r="N2492" s="177" t="s">
        <v>5079</v>
      </c>
      <c r="O2492" s="2" t="str">
        <f>VLOOKUP(H2492,通道基本信息!B:L,3,FALSE)</f>
        <v>CS6E</v>
      </c>
    </row>
    <row r="2493" s="2" customFormat="1" ht="15" hidden="1" spans="1:15">
      <c r="A2493" s="177">
        <v>2490</v>
      </c>
      <c r="B2493" s="177" t="str">
        <f t="shared" si="76"/>
        <v>CS6E-R039-340-161</v>
      </c>
      <c r="C2493" s="177" t="str">
        <f t="shared" si="77"/>
        <v>CS6E-RK-HL-05-161-L-D</v>
      </c>
      <c r="D2493" s="177" t="s">
        <v>5080</v>
      </c>
      <c r="E2493" s="177" t="str">
        <f>VLOOKUP(H2493,通道基本信息!B:K,6,0)</f>
        <v>R</v>
      </c>
      <c r="F2493" s="177" t="str">
        <f>VLOOKUP(H2493,通道基本信息!B:K,5,0)</f>
        <v>K-HL</v>
      </c>
      <c r="G2493" s="177" t="str">
        <f>VLOOKUP(H2493,通道基本信息!B:K,8,0)</f>
        <v>L</v>
      </c>
      <c r="H2493" s="177" t="s">
        <v>4760</v>
      </c>
      <c r="I2493" s="177">
        <v>161</v>
      </c>
      <c r="J2493" s="177">
        <v>1.25</v>
      </c>
      <c r="K2493" s="177">
        <v>28445</v>
      </c>
      <c r="L2493" s="177">
        <v>28446.25</v>
      </c>
      <c r="M2493" s="177"/>
      <c r="N2493" s="177" t="s">
        <v>5081</v>
      </c>
      <c r="O2493" s="2" t="str">
        <f>VLOOKUP(H2493,通道基本信息!B:L,3,FALSE)</f>
        <v>CS6E</v>
      </c>
    </row>
    <row r="2494" s="2" customFormat="1" ht="15" hidden="1" spans="1:15">
      <c r="A2494" s="177">
        <v>2491</v>
      </c>
      <c r="B2494" s="177" t="str">
        <f t="shared" si="76"/>
        <v>CS6E-R039-340-162</v>
      </c>
      <c r="C2494" s="177" t="str">
        <f t="shared" si="77"/>
        <v>CS6E-RK-HL-05-162-L-D</v>
      </c>
      <c r="D2494" s="177" t="s">
        <v>5082</v>
      </c>
      <c r="E2494" s="177" t="str">
        <f>VLOOKUP(H2494,通道基本信息!B:K,6,0)</f>
        <v>R</v>
      </c>
      <c r="F2494" s="177" t="str">
        <f>VLOOKUP(H2494,通道基本信息!B:K,5,0)</f>
        <v>K-HL</v>
      </c>
      <c r="G2494" s="177" t="str">
        <f>VLOOKUP(H2494,通道基本信息!B:K,8,0)</f>
        <v>L</v>
      </c>
      <c r="H2494" s="177" t="s">
        <v>4760</v>
      </c>
      <c r="I2494" s="177">
        <v>162</v>
      </c>
      <c r="J2494" s="177">
        <v>1.25</v>
      </c>
      <c r="K2494" s="177">
        <v>28446.25</v>
      </c>
      <c r="L2494" s="177">
        <v>28447.5</v>
      </c>
      <c r="M2494" s="177"/>
      <c r="N2494" s="177" t="s">
        <v>5083</v>
      </c>
      <c r="O2494" s="2" t="str">
        <f>VLOOKUP(H2494,通道基本信息!B:L,3,FALSE)</f>
        <v>CS6E</v>
      </c>
    </row>
    <row r="2495" s="2" customFormat="1" ht="15" hidden="1" spans="1:15">
      <c r="A2495" s="177">
        <v>2492</v>
      </c>
      <c r="B2495" s="177" t="str">
        <f t="shared" si="76"/>
        <v>CS6E-R039-340-163</v>
      </c>
      <c r="C2495" s="177" t="str">
        <f t="shared" si="77"/>
        <v>CS6E-RK-HL-05-163-L-D</v>
      </c>
      <c r="D2495" s="177" t="s">
        <v>5084</v>
      </c>
      <c r="E2495" s="177" t="str">
        <f>VLOOKUP(H2495,通道基本信息!B:K,6,0)</f>
        <v>R</v>
      </c>
      <c r="F2495" s="177" t="str">
        <f>VLOOKUP(H2495,通道基本信息!B:K,5,0)</f>
        <v>K-HL</v>
      </c>
      <c r="G2495" s="177" t="str">
        <f>VLOOKUP(H2495,通道基本信息!B:K,8,0)</f>
        <v>L</v>
      </c>
      <c r="H2495" s="177" t="s">
        <v>4760</v>
      </c>
      <c r="I2495" s="177">
        <v>163</v>
      </c>
      <c r="J2495" s="177">
        <v>1.25</v>
      </c>
      <c r="K2495" s="177">
        <v>28447.5</v>
      </c>
      <c r="L2495" s="177">
        <v>28448.75</v>
      </c>
      <c r="M2495" s="177"/>
      <c r="N2495" s="177" t="s">
        <v>5085</v>
      </c>
      <c r="O2495" s="2" t="str">
        <f>VLOOKUP(H2495,通道基本信息!B:L,3,FALSE)</f>
        <v>CS6E</v>
      </c>
    </row>
    <row r="2496" s="2" customFormat="1" ht="15" hidden="1" spans="1:15">
      <c r="A2496" s="177">
        <v>2493</v>
      </c>
      <c r="B2496" s="177" t="str">
        <f t="shared" si="76"/>
        <v>CS6E-R039-340-164</v>
      </c>
      <c r="C2496" s="177" t="str">
        <f t="shared" si="77"/>
        <v>CS6E-RK-HL-05-164-L-D</v>
      </c>
      <c r="D2496" s="177" t="s">
        <v>5086</v>
      </c>
      <c r="E2496" s="177" t="str">
        <f>VLOOKUP(H2496,通道基本信息!B:K,6,0)</f>
        <v>R</v>
      </c>
      <c r="F2496" s="177" t="str">
        <f>VLOOKUP(H2496,通道基本信息!B:K,5,0)</f>
        <v>K-HL</v>
      </c>
      <c r="G2496" s="177" t="str">
        <f>VLOOKUP(H2496,通道基本信息!B:K,8,0)</f>
        <v>L</v>
      </c>
      <c r="H2496" s="177" t="s">
        <v>4760</v>
      </c>
      <c r="I2496" s="177">
        <v>164</v>
      </c>
      <c r="J2496" s="177">
        <v>1.25</v>
      </c>
      <c r="K2496" s="177">
        <v>28448.75</v>
      </c>
      <c r="L2496" s="177">
        <v>28450</v>
      </c>
      <c r="M2496" s="177"/>
      <c r="N2496" s="177" t="s">
        <v>5087</v>
      </c>
      <c r="O2496" s="2" t="str">
        <f>VLOOKUP(H2496,通道基本信息!B:L,3,FALSE)</f>
        <v>CS6E</v>
      </c>
    </row>
    <row r="2497" s="2" customFormat="1" ht="15" hidden="1" spans="1:15">
      <c r="A2497" s="177">
        <v>2494</v>
      </c>
      <c r="B2497" s="177" t="str">
        <f t="shared" ref="B2497:B2560" si="78">H2497&amp;"-"&amp;I2497</f>
        <v>CS6E-R039-340-165</v>
      </c>
      <c r="C2497" s="177" t="str">
        <f t="shared" si="77"/>
        <v>CS6E-RK-HL-05-165-L-D</v>
      </c>
      <c r="D2497" s="177" t="s">
        <v>5088</v>
      </c>
      <c r="E2497" s="177" t="str">
        <f>VLOOKUP(H2497,通道基本信息!B:K,6,0)</f>
        <v>R</v>
      </c>
      <c r="F2497" s="177" t="str">
        <f>VLOOKUP(H2497,通道基本信息!B:K,5,0)</f>
        <v>K-HL</v>
      </c>
      <c r="G2497" s="177" t="str">
        <f>VLOOKUP(H2497,通道基本信息!B:K,8,0)</f>
        <v>L</v>
      </c>
      <c r="H2497" s="177" t="s">
        <v>4760</v>
      </c>
      <c r="I2497" s="177">
        <v>165</v>
      </c>
      <c r="J2497" s="177">
        <v>1.25</v>
      </c>
      <c r="K2497" s="177">
        <v>28450</v>
      </c>
      <c r="L2497" s="177">
        <v>28451.25</v>
      </c>
      <c r="M2497" s="177"/>
      <c r="N2497" s="177" t="s">
        <v>5089</v>
      </c>
      <c r="O2497" s="2" t="str">
        <f>VLOOKUP(H2497,通道基本信息!B:L,3,FALSE)</f>
        <v>CS6E</v>
      </c>
    </row>
    <row r="2498" s="2" customFormat="1" ht="15" hidden="1" spans="1:15">
      <c r="A2498" s="177">
        <v>2495</v>
      </c>
      <c r="B2498" s="177" t="str">
        <f t="shared" si="78"/>
        <v>CS6E-R039-340-166</v>
      </c>
      <c r="C2498" s="177" t="str">
        <f t="shared" si="77"/>
        <v>CS6E-RK-HL-05-166-L-D</v>
      </c>
      <c r="D2498" s="177" t="s">
        <v>5090</v>
      </c>
      <c r="E2498" s="177" t="str">
        <f>VLOOKUP(H2498,通道基本信息!B:K,6,0)</f>
        <v>R</v>
      </c>
      <c r="F2498" s="177" t="str">
        <f>VLOOKUP(H2498,通道基本信息!B:K,5,0)</f>
        <v>K-HL</v>
      </c>
      <c r="G2498" s="177" t="str">
        <f>VLOOKUP(H2498,通道基本信息!B:K,8,0)</f>
        <v>L</v>
      </c>
      <c r="H2498" s="177" t="s">
        <v>4760</v>
      </c>
      <c r="I2498" s="177">
        <v>166</v>
      </c>
      <c r="J2498" s="177">
        <v>1.25</v>
      </c>
      <c r="K2498" s="177">
        <v>28451.25</v>
      </c>
      <c r="L2498" s="177">
        <v>28452.5</v>
      </c>
      <c r="M2498" s="177"/>
      <c r="N2498" s="177" t="s">
        <v>5091</v>
      </c>
      <c r="O2498" s="2" t="str">
        <f>VLOOKUP(H2498,通道基本信息!B:L,3,FALSE)</f>
        <v>CS6E</v>
      </c>
    </row>
    <row r="2499" s="2" customFormat="1" ht="15" hidden="1" spans="1:15">
      <c r="A2499" s="177">
        <v>2496</v>
      </c>
      <c r="B2499" s="177" t="str">
        <f t="shared" si="78"/>
        <v>CS6E-R039-340-167</v>
      </c>
      <c r="C2499" s="177" t="str">
        <f t="shared" si="77"/>
        <v>CS6E-RK-HL-05-167-L-D</v>
      </c>
      <c r="D2499" s="177" t="s">
        <v>5092</v>
      </c>
      <c r="E2499" s="177" t="str">
        <f>VLOOKUP(H2499,通道基本信息!B:K,6,0)</f>
        <v>R</v>
      </c>
      <c r="F2499" s="177" t="str">
        <f>VLOOKUP(H2499,通道基本信息!B:K,5,0)</f>
        <v>K-HL</v>
      </c>
      <c r="G2499" s="177" t="str">
        <f>VLOOKUP(H2499,通道基本信息!B:K,8,0)</f>
        <v>L</v>
      </c>
      <c r="H2499" s="177" t="s">
        <v>4760</v>
      </c>
      <c r="I2499" s="177">
        <v>167</v>
      </c>
      <c r="J2499" s="177">
        <v>1.25</v>
      </c>
      <c r="K2499" s="177">
        <v>28452.5</v>
      </c>
      <c r="L2499" s="177">
        <v>28453.75</v>
      </c>
      <c r="M2499" s="177"/>
      <c r="N2499" s="177" t="s">
        <v>5093</v>
      </c>
      <c r="O2499" s="2" t="str">
        <f>VLOOKUP(H2499,通道基本信息!B:L,3,FALSE)</f>
        <v>CS6E</v>
      </c>
    </row>
    <row r="2500" s="2" customFormat="1" ht="15" hidden="1" spans="1:15">
      <c r="A2500" s="177">
        <v>2497</v>
      </c>
      <c r="B2500" s="177" t="str">
        <f t="shared" si="78"/>
        <v>CS6E-R039-340-168</v>
      </c>
      <c r="C2500" s="177" t="str">
        <f t="shared" ref="C2500:C2563" si="79">O2500&amp;"-"&amp;D2500</f>
        <v>CS6E-RK-HL-05-168-L-D</v>
      </c>
      <c r="D2500" s="177" t="s">
        <v>5094</v>
      </c>
      <c r="E2500" s="177" t="str">
        <f>VLOOKUP(H2500,通道基本信息!B:K,6,0)</f>
        <v>R</v>
      </c>
      <c r="F2500" s="177" t="str">
        <f>VLOOKUP(H2500,通道基本信息!B:K,5,0)</f>
        <v>K-HL</v>
      </c>
      <c r="G2500" s="177" t="str">
        <f>VLOOKUP(H2500,通道基本信息!B:K,8,0)</f>
        <v>L</v>
      </c>
      <c r="H2500" s="177" t="s">
        <v>4760</v>
      </c>
      <c r="I2500" s="177">
        <v>168</v>
      </c>
      <c r="J2500" s="177">
        <v>1.25</v>
      </c>
      <c r="K2500" s="177">
        <v>28453.75</v>
      </c>
      <c r="L2500" s="177">
        <v>28455</v>
      </c>
      <c r="M2500" s="177"/>
      <c r="N2500" s="177" t="s">
        <v>5095</v>
      </c>
      <c r="O2500" s="2" t="str">
        <f>VLOOKUP(H2500,通道基本信息!B:L,3,FALSE)</f>
        <v>CS6E</v>
      </c>
    </row>
    <row r="2501" s="2" customFormat="1" ht="15" hidden="1" spans="1:15">
      <c r="A2501" s="177">
        <v>2498</v>
      </c>
      <c r="B2501" s="177" t="str">
        <f t="shared" si="78"/>
        <v>CS6E-R039-340-169</v>
      </c>
      <c r="C2501" s="177" t="str">
        <f t="shared" si="79"/>
        <v>CS6E-RK-HL-05-169-L-D</v>
      </c>
      <c r="D2501" s="177" t="s">
        <v>5096</v>
      </c>
      <c r="E2501" s="177" t="str">
        <f>VLOOKUP(H2501,通道基本信息!B:K,6,0)</f>
        <v>R</v>
      </c>
      <c r="F2501" s="177" t="str">
        <f>VLOOKUP(H2501,通道基本信息!B:K,5,0)</f>
        <v>K-HL</v>
      </c>
      <c r="G2501" s="177" t="str">
        <f>VLOOKUP(H2501,通道基本信息!B:K,8,0)</f>
        <v>L</v>
      </c>
      <c r="H2501" s="177" t="s">
        <v>4760</v>
      </c>
      <c r="I2501" s="177">
        <v>169</v>
      </c>
      <c r="J2501" s="177">
        <v>1.25</v>
      </c>
      <c r="K2501" s="177">
        <v>28455</v>
      </c>
      <c r="L2501" s="177">
        <v>28456.25</v>
      </c>
      <c r="M2501" s="177"/>
      <c r="N2501" s="177" t="s">
        <v>5097</v>
      </c>
      <c r="O2501" s="2" t="str">
        <f>VLOOKUP(H2501,通道基本信息!B:L,3,FALSE)</f>
        <v>CS6E</v>
      </c>
    </row>
    <row r="2502" s="2" customFormat="1" ht="15" hidden="1" spans="1:15">
      <c r="A2502" s="177">
        <v>2499</v>
      </c>
      <c r="B2502" s="177" t="str">
        <f t="shared" si="78"/>
        <v>CS6E-R039-340-170</v>
      </c>
      <c r="C2502" s="177" t="str">
        <f t="shared" si="79"/>
        <v>CS6E-RK-HL-05-170-L-D</v>
      </c>
      <c r="D2502" s="177" t="s">
        <v>5098</v>
      </c>
      <c r="E2502" s="177" t="str">
        <f>VLOOKUP(H2502,通道基本信息!B:K,6,0)</f>
        <v>R</v>
      </c>
      <c r="F2502" s="177" t="str">
        <f>VLOOKUP(H2502,通道基本信息!B:K,5,0)</f>
        <v>K-HL</v>
      </c>
      <c r="G2502" s="177" t="str">
        <f>VLOOKUP(H2502,通道基本信息!B:K,8,0)</f>
        <v>L</v>
      </c>
      <c r="H2502" s="177" t="s">
        <v>4760</v>
      </c>
      <c r="I2502" s="177">
        <v>170</v>
      </c>
      <c r="J2502" s="177">
        <v>1.25</v>
      </c>
      <c r="K2502" s="177">
        <v>28456.25</v>
      </c>
      <c r="L2502" s="177">
        <v>28457.5</v>
      </c>
      <c r="M2502" s="177"/>
      <c r="N2502" s="177" t="s">
        <v>5099</v>
      </c>
      <c r="O2502" s="2" t="str">
        <f>VLOOKUP(H2502,通道基本信息!B:L,3,FALSE)</f>
        <v>CS6E</v>
      </c>
    </row>
    <row r="2503" s="2" customFormat="1" ht="15" hidden="1" spans="1:15">
      <c r="A2503" s="177">
        <v>2500</v>
      </c>
      <c r="B2503" s="177" t="str">
        <f t="shared" si="78"/>
        <v>CS6E-R039-340-171</v>
      </c>
      <c r="C2503" s="177" t="str">
        <f t="shared" si="79"/>
        <v>CS6E-RK-HL-05-171-L-D</v>
      </c>
      <c r="D2503" s="177" t="s">
        <v>5100</v>
      </c>
      <c r="E2503" s="177" t="str">
        <f>VLOOKUP(H2503,通道基本信息!B:K,6,0)</f>
        <v>R</v>
      </c>
      <c r="F2503" s="177" t="str">
        <f>VLOOKUP(H2503,通道基本信息!B:K,5,0)</f>
        <v>K-HL</v>
      </c>
      <c r="G2503" s="177" t="str">
        <f>VLOOKUP(H2503,通道基本信息!B:K,8,0)</f>
        <v>L</v>
      </c>
      <c r="H2503" s="177" t="s">
        <v>4760</v>
      </c>
      <c r="I2503" s="177">
        <v>171</v>
      </c>
      <c r="J2503" s="177">
        <v>1.25</v>
      </c>
      <c r="K2503" s="177">
        <v>28457.5</v>
      </c>
      <c r="L2503" s="177">
        <v>28458.75</v>
      </c>
      <c r="M2503" s="177"/>
      <c r="N2503" s="177" t="s">
        <v>5101</v>
      </c>
      <c r="O2503" s="2" t="str">
        <f>VLOOKUP(H2503,通道基本信息!B:L,3,FALSE)</f>
        <v>CS6E</v>
      </c>
    </row>
    <row r="2504" s="2" customFormat="1" ht="15" hidden="1" spans="1:15">
      <c r="A2504" s="177">
        <v>2501</v>
      </c>
      <c r="B2504" s="177" t="str">
        <f t="shared" si="78"/>
        <v>CS6E-R039-340-172</v>
      </c>
      <c r="C2504" s="177" t="str">
        <f t="shared" si="79"/>
        <v>CS6E-RK-HL-05-172-L-D</v>
      </c>
      <c r="D2504" s="177" t="s">
        <v>5102</v>
      </c>
      <c r="E2504" s="177" t="str">
        <f>VLOOKUP(H2504,通道基本信息!B:K,6,0)</f>
        <v>R</v>
      </c>
      <c r="F2504" s="177" t="str">
        <f>VLOOKUP(H2504,通道基本信息!B:K,5,0)</f>
        <v>K-HL</v>
      </c>
      <c r="G2504" s="177" t="str">
        <f>VLOOKUP(H2504,通道基本信息!B:K,8,0)</f>
        <v>L</v>
      </c>
      <c r="H2504" s="177" t="s">
        <v>4760</v>
      </c>
      <c r="I2504" s="177">
        <v>172</v>
      </c>
      <c r="J2504" s="177">
        <v>1.25</v>
      </c>
      <c r="K2504" s="177">
        <v>28458.75</v>
      </c>
      <c r="L2504" s="177">
        <v>28460</v>
      </c>
      <c r="M2504" s="177"/>
      <c r="N2504" s="177" t="s">
        <v>5103</v>
      </c>
      <c r="O2504" s="2" t="str">
        <f>VLOOKUP(H2504,通道基本信息!B:L,3,FALSE)</f>
        <v>CS6E</v>
      </c>
    </row>
    <row r="2505" s="2" customFormat="1" ht="15" hidden="1" spans="1:15">
      <c r="A2505" s="177">
        <v>2502</v>
      </c>
      <c r="B2505" s="177" t="str">
        <f t="shared" si="78"/>
        <v>CS6E-R039-340-173</v>
      </c>
      <c r="C2505" s="177" t="str">
        <f t="shared" si="79"/>
        <v>CS6E-RK-HL-05-173-L-D</v>
      </c>
      <c r="D2505" s="177" t="s">
        <v>5104</v>
      </c>
      <c r="E2505" s="177" t="str">
        <f>VLOOKUP(H2505,通道基本信息!B:K,6,0)</f>
        <v>R</v>
      </c>
      <c r="F2505" s="177" t="str">
        <f>VLOOKUP(H2505,通道基本信息!B:K,5,0)</f>
        <v>K-HL</v>
      </c>
      <c r="G2505" s="177" t="str">
        <f>VLOOKUP(H2505,通道基本信息!B:K,8,0)</f>
        <v>L</v>
      </c>
      <c r="H2505" s="177" t="s">
        <v>4760</v>
      </c>
      <c r="I2505" s="177">
        <v>173</v>
      </c>
      <c r="J2505" s="177">
        <v>1.25</v>
      </c>
      <c r="K2505" s="177">
        <v>28460</v>
      </c>
      <c r="L2505" s="177">
        <v>28461.25</v>
      </c>
      <c r="M2505" s="177"/>
      <c r="N2505" s="177" t="s">
        <v>5105</v>
      </c>
      <c r="O2505" s="2" t="str">
        <f>VLOOKUP(H2505,通道基本信息!B:L,3,FALSE)</f>
        <v>CS6E</v>
      </c>
    </row>
    <row r="2506" s="2" customFormat="1" ht="15" hidden="1" spans="1:15">
      <c r="A2506" s="177">
        <v>2503</v>
      </c>
      <c r="B2506" s="177" t="str">
        <f t="shared" si="78"/>
        <v>CS6E-R039-340-174</v>
      </c>
      <c r="C2506" s="177" t="str">
        <f t="shared" si="79"/>
        <v>CS6E-RK-HL-05-174-L-D</v>
      </c>
      <c r="D2506" s="177" t="s">
        <v>5106</v>
      </c>
      <c r="E2506" s="177" t="str">
        <f>VLOOKUP(H2506,通道基本信息!B:K,6,0)</f>
        <v>R</v>
      </c>
      <c r="F2506" s="177" t="str">
        <f>VLOOKUP(H2506,通道基本信息!B:K,5,0)</f>
        <v>K-HL</v>
      </c>
      <c r="G2506" s="177" t="str">
        <f>VLOOKUP(H2506,通道基本信息!B:K,8,0)</f>
        <v>L</v>
      </c>
      <c r="H2506" s="177" t="s">
        <v>4760</v>
      </c>
      <c r="I2506" s="177">
        <v>174</v>
      </c>
      <c r="J2506" s="177">
        <v>1.25</v>
      </c>
      <c r="K2506" s="177">
        <v>28461.25</v>
      </c>
      <c r="L2506" s="177">
        <v>28462.5</v>
      </c>
      <c r="M2506" s="177"/>
      <c r="N2506" s="177" t="s">
        <v>5107</v>
      </c>
      <c r="O2506" s="2" t="str">
        <f>VLOOKUP(H2506,通道基本信息!B:L,3,FALSE)</f>
        <v>CS6E</v>
      </c>
    </row>
    <row r="2507" s="2" customFormat="1" ht="15" hidden="1" spans="1:15">
      <c r="A2507" s="177">
        <v>2504</v>
      </c>
      <c r="B2507" s="177" t="str">
        <f t="shared" si="78"/>
        <v>CS6E-R039-340-175</v>
      </c>
      <c r="C2507" s="177" t="str">
        <f t="shared" si="79"/>
        <v>CS6E-RK-HL-05-175-L-D</v>
      </c>
      <c r="D2507" s="177" t="s">
        <v>5108</v>
      </c>
      <c r="E2507" s="177" t="str">
        <f>VLOOKUP(H2507,通道基本信息!B:K,6,0)</f>
        <v>R</v>
      </c>
      <c r="F2507" s="177" t="str">
        <f>VLOOKUP(H2507,通道基本信息!B:K,5,0)</f>
        <v>K-HL</v>
      </c>
      <c r="G2507" s="177" t="str">
        <f>VLOOKUP(H2507,通道基本信息!B:K,8,0)</f>
        <v>L</v>
      </c>
      <c r="H2507" s="177" t="s">
        <v>4760</v>
      </c>
      <c r="I2507" s="177">
        <v>175</v>
      </c>
      <c r="J2507" s="177">
        <v>1.25</v>
      </c>
      <c r="K2507" s="177">
        <v>28462.5</v>
      </c>
      <c r="L2507" s="177">
        <v>28463.75</v>
      </c>
      <c r="M2507" s="177"/>
      <c r="N2507" s="177" t="s">
        <v>5109</v>
      </c>
      <c r="O2507" s="2" t="str">
        <f>VLOOKUP(H2507,通道基本信息!B:L,3,FALSE)</f>
        <v>CS6E</v>
      </c>
    </row>
    <row r="2508" s="2" customFormat="1" ht="15" hidden="1" spans="1:15">
      <c r="A2508" s="177">
        <v>2505</v>
      </c>
      <c r="B2508" s="177" t="str">
        <f t="shared" si="78"/>
        <v>CS6E-R039-340-176</v>
      </c>
      <c r="C2508" s="177" t="str">
        <f t="shared" si="79"/>
        <v>CS6E-RK-HL-05-176-L-D</v>
      </c>
      <c r="D2508" s="177" t="s">
        <v>5110</v>
      </c>
      <c r="E2508" s="177" t="str">
        <f>VLOOKUP(H2508,通道基本信息!B:K,6,0)</f>
        <v>R</v>
      </c>
      <c r="F2508" s="177" t="str">
        <f>VLOOKUP(H2508,通道基本信息!B:K,5,0)</f>
        <v>K-HL</v>
      </c>
      <c r="G2508" s="177" t="str">
        <f>VLOOKUP(H2508,通道基本信息!B:K,8,0)</f>
        <v>L</v>
      </c>
      <c r="H2508" s="177" t="s">
        <v>4760</v>
      </c>
      <c r="I2508" s="177">
        <v>176</v>
      </c>
      <c r="J2508" s="177">
        <v>1.25</v>
      </c>
      <c r="K2508" s="177">
        <v>28463.75</v>
      </c>
      <c r="L2508" s="177">
        <v>28465</v>
      </c>
      <c r="M2508" s="177"/>
      <c r="N2508" s="177" t="s">
        <v>5111</v>
      </c>
      <c r="O2508" s="2" t="str">
        <f>VLOOKUP(H2508,通道基本信息!B:L,3,FALSE)</f>
        <v>CS6E</v>
      </c>
    </row>
    <row r="2509" s="2" customFormat="1" ht="15" hidden="1" spans="1:15">
      <c r="A2509" s="177">
        <v>2506</v>
      </c>
      <c r="B2509" s="177" t="str">
        <f t="shared" si="78"/>
        <v>CS6E-R039-340-177</v>
      </c>
      <c r="C2509" s="177" t="str">
        <f t="shared" si="79"/>
        <v>CS6E-RK-HL-05-177-L-D</v>
      </c>
      <c r="D2509" s="177" t="s">
        <v>5112</v>
      </c>
      <c r="E2509" s="177" t="str">
        <f>VLOOKUP(H2509,通道基本信息!B:K,6,0)</f>
        <v>R</v>
      </c>
      <c r="F2509" s="177" t="str">
        <f>VLOOKUP(H2509,通道基本信息!B:K,5,0)</f>
        <v>K-HL</v>
      </c>
      <c r="G2509" s="177" t="str">
        <f>VLOOKUP(H2509,通道基本信息!B:K,8,0)</f>
        <v>L</v>
      </c>
      <c r="H2509" s="177" t="s">
        <v>4760</v>
      </c>
      <c r="I2509" s="177">
        <v>177</v>
      </c>
      <c r="J2509" s="177">
        <v>1.25</v>
      </c>
      <c r="K2509" s="177">
        <v>28465</v>
      </c>
      <c r="L2509" s="177">
        <v>28466.25</v>
      </c>
      <c r="M2509" s="177"/>
      <c r="N2509" s="177" t="s">
        <v>5113</v>
      </c>
      <c r="O2509" s="2" t="str">
        <f>VLOOKUP(H2509,通道基本信息!B:L,3,FALSE)</f>
        <v>CS6E</v>
      </c>
    </row>
    <row r="2510" s="2" customFormat="1" ht="15" hidden="1" spans="1:15">
      <c r="A2510" s="177">
        <v>2507</v>
      </c>
      <c r="B2510" s="177" t="str">
        <f t="shared" si="78"/>
        <v>CS6E-R039-340-178</v>
      </c>
      <c r="C2510" s="177" t="str">
        <f t="shared" si="79"/>
        <v>CS6E-RK-HL-05-178-L-D</v>
      </c>
      <c r="D2510" s="177" t="s">
        <v>5114</v>
      </c>
      <c r="E2510" s="177" t="str">
        <f>VLOOKUP(H2510,通道基本信息!B:K,6,0)</f>
        <v>R</v>
      </c>
      <c r="F2510" s="177" t="str">
        <f>VLOOKUP(H2510,通道基本信息!B:K,5,0)</f>
        <v>K-HL</v>
      </c>
      <c r="G2510" s="177" t="str">
        <f>VLOOKUP(H2510,通道基本信息!B:K,8,0)</f>
        <v>L</v>
      </c>
      <c r="H2510" s="177" t="s">
        <v>4760</v>
      </c>
      <c r="I2510" s="177">
        <v>178</v>
      </c>
      <c r="J2510" s="177">
        <v>1.25</v>
      </c>
      <c r="K2510" s="177">
        <v>28466.25</v>
      </c>
      <c r="L2510" s="177">
        <v>28467.5</v>
      </c>
      <c r="M2510" s="177"/>
      <c r="N2510" s="177" t="s">
        <v>5115</v>
      </c>
      <c r="O2510" s="2" t="str">
        <f>VLOOKUP(H2510,通道基本信息!B:L,3,FALSE)</f>
        <v>CS6E</v>
      </c>
    </row>
    <row r="2511" s="2" customFormat="1" ht="15" hidden="1" spans="1:15">
      <c r="A2511" s="177">
        <v>2508</v>
      </c>
      <c r="B2511" s="177" t="str">
        <f t="shared" si="78"/>
        <v>CS6E-R039-340-179</v>
      </c>
      <c r="C2511" s="177" t="str">
        <f t="shared" si="79"/>
        <v>CS6E-RK-HL-05-179-L-D</v>
      </c>
      <c r="D2511" s="177" t="s">
        <v>5116</v>
      </c>
      <c r="E2511" s="177" t="str">
        <f>VLOOKUP(H2511,通道基本信息!B:K,6,0)</f>
        <v>R</v>
      </c>
      <c r="F2511" s="177" t="str">
        <f>VLOOKUP(H2511,通道基本信息!B:K,5,0)</f>
        <v>K-HL</v>
      </c>
      <c r="G2511" s="177" t="str">
        <f>VLOOKUP(H2511,通道基本信息!B:K,8,0)</f>
        <v>L</v>
      </c>
      <c r="H2511" s="177" t="s">
        <v>4760</v>
      </c>
      <c r="I2511" s="177">
        <v>179</v>
      </c>
      <c r="J2511" s="177">
        <v>1.25</v>
      </c>
      <c r="K2511" s="177">
        <v>28467.5</v>
      </c>
      <c r="L2511" s="177">
        <v>28468.75</v>
      </c>
      <c r="M2511" s="177"/>
      <c r="N2511" s="177" t="s">
        <v>5117</v>
      </c>
      <c r="O2511" s="2" t="str">
        <f>VLOOKUP(H2511,通道基本信息!B:L,3,FALSE)</f>
        <v>CS6E</v>
      </c>
    </row>
    <row r="2512" s="2" customFormat="1" ht="15" hidden="1" spans="1:15">
      <c r="A2512" s="177">
        <v>2509</v>
      </c>
      <c r="B2512" s="177" t="str">
        <f t="shared" si="78"/>
        <v>CS6E-R039-340-180</v>
      </c>
      <c r="C2512" s="177" t="str">
        <f t="shared" si="79"/>
        <v>CS6E-RK-HL-05-180-L-D</v>
      </c>
      <c r="D2512" s="177" t="s">
        <v>5118</v>
      </c>
      <c r="E2512" s="177" t="str">
        <f>VLOOKUP(H2512,通道基本信息!B:K,6,0)</f>
        <v>R</v>
      </c>
      <c r="F2512" s="177" t="str">
        <f>VLOOKUP(H2512,通道基本信息!B:K,5,0)</f>
        <v>K-HL</v>
      </c>
      <c r="G2512" s="177" t="str">
        <f>VLOOKUP(H2512,通道基本信息!B:K,8,0)</f>
        <v>L</v>
      </c>
      <c r="H2512" s="177" t="s">
        <v>4760</v>
      </c>
      <c r="I2512" s="177">
        <v>180</v>
      </c>
      <c r="J2512" s="177">
        <v>1.25</v>
      </c>
      <c r="K2512" s="177">
        <v>28468.75</v>
      </c>
      <c r="L2512" s="177">
        <v>28470</v>
      </c>
      <c r="M2512" s="177"/>
      <c r="N2512" s="177" t="s">
        <v>5119</v>
      </c>
      <c r="O2512" s="2" t="str">
        <f>VLOOKUP(H2512,通道基本信息!B:L,3,FALSE)</f>
        <v>CS6E</v>
      </c>
    </row>
    <row r="2513" s="2" customFormat="1" ht="15" hidden="1" spans="1:15">
      <c r="A2513" s="177">
        <v>2510</v>
      </c>
      <c r="B2513" s="177" t="str">
        <f t="shared" si="78"/>
        <v>CS6E-R039-340-181</v>
      </c>
      <c r="C2513" s="177" t="str">
        <f t="shared" si="79"/>
        <v>CS6E-RK-HL-05-181-L-D</v>
      </c>
      <c r="D2513" s="177" t="s">
        <v>5120</v>
      </c>
      <c r="E2513" s="177" t="str">
        <f>VLOOKUP(H2513,通道基本信息!B:K,6,0)</f>
        <v>R</v>
      </c>
      <c r="F2513" s="177" t="str">
        <f>VLOOKUP(H2513,通道基本信息!B:K,5,0)</f>
        <v>K-HL</v>
      </c>
      <c r="G2513" s="177" t="str">
        <f>VLOOKUP(H2513,通道基本信息!B:K,8,0)</f>
        <v>L</v>
      </c>
      <c r="H2513" s="177" t="s">
        <v>4760</v>
      </c>
      <c r="I2513" s="177">
        <v>181</v>
      </c>
      <c r="J2513" s="177">
        <v>1.25</v>
      </c>
      <c r="K2513" s="177">
        <v>28470</v>
      </c>
      <c r="L2513" s="177">
        <v>28471.25</v>
      </c>
      <c r="M2513" s="177"/>
      <c r="N2513" s="177" t="s">
        <v>5121</v>
      </c>
      <c r="O2513" s="2" t="str">
        <f>VLOOKUP(H2513,通道基本信息!B:L,3,FALSE)</f>
        <v>CS6E</v>
      </c>
    </row>
    <row r="2514" s="2" customFormat="1" ht="15" hidden="1" spans="1:15">
      <c r="A2514" s="177">
        <v>2511</v>
      </c>
      <c r="B2514" s="177" t="str">
        <f t="shared" si="78"/>
        <v>CS6E-R039-340-182</v>
      </c>
      <c r="C2514" s="177" t="str">
        <f t="shared" si="79"/>
        <v>CS6E-RK-HL-05-182-L-D</v>
      </c>
      <c r="D2514" s="177" t="s">
        <v>5122</v>
      </c>
      <c r="E2514" s="177" t="str">
        <f>VLOOKUP(H2514,通道基本信息!B:K,6,0)</f>
        <v>R</v>
      </c>
      <c r="F2514" s="177" t="str">
        <f>VLOOKUP(H2514,通道基本信息!B:K,5,0)</f>
        <v>K-HL</v>
      </c>
      <c r="G2514" s="177" t="str">
        <f>VLOOKUP(H2514,通道基本信息!B:K,8,0)</f>
        <v>L</v>
      </c>
      <c r="H2514" s="177" t="s">
        <v>4760</v>
      </c>
      <c r="I2514" s="177">
        <v>182</v>
      </c>
      <c r="J2514" s="177">
        <v>1.25</v>
      </c>
      <c r="K2514" s="177">
        <v>28471.25</v>
      </c>
      <c r="L2514" s="177">
        <v>28472.5</v>
      </c>
      <c r="M2514" s="177"/>
      <c r="N2514" s="177" t="s">
        <v>5123</v>
      </c>
      <c r="O2514" s="2" t="str">
        <f>VLOOKUP(H2514,通道基本信息!B:L,3,FALSE)</f>
        <v>CS6E</v>
      </c>
    </row>
    <row r="2515" s="2" customFormat="1" ht="15" hidden="1" spans="1:15">
      <c r="A2515" s="177">
        <v>2512</v>
      </c>
      <c r="B2515" s="177" t="str">
        <f t="shared" si="78"/>
        <v>CS6E-R039-340-183</v>
      </c>
      <c r="C2515" s="177" t="str">
        <f t="shared" si="79"/>
        <v>CS6E-RK-HL-05-183-L-D</v>
      </c>
      <c r="D2515" s="177" t="s">
        <v>5124</v>
      </c>
      <c r="E2515" s="177" t="str">
        <f>VLOOKUP(H2515,通道基本信息!B:K,6,0)</f>
        <v>R</v>
      </c>
      <c r="F2515" s="177" t="str">
        <f>VLOOKUP(H2515,通道基本信息!B:K,5,0)</f>
        <v>K-HL</v>
      </c>
      <c r="G2515" s="177" t="str">
        <f>VLOOKUP(H2515,通道基本信息!B:K,8,0)</f>
        <v>L</v>
      </c>
      <c r="H2515" s="177" t="s">
        <v>4760</v>
      </c>
      <c r="I2515" s="177">
        <v>183</v>
      </c>
      <c r="J2515" s="177">
        <v>1.25</v>
      </c>
      <c r="K2515" s="177">
        <v>28472.5</v>
      </c>
      <c r="L2515" s="177">
        <v>28473.75</v>
      </c>
      <c r="M2515" s="177"/>
      <c r="N2515" s="177" t="s">
        <v>5125</v>
      </c>
      <c r="O2515" s="2" t="str">
        <f>VLOOKUP(H2515,通道基本信息!B:L,3,FALSE)</f>
        <v>CS6E</v>
      </c>
    </row>
    <row r="2516" s="2" customFormat="1" ht="15" hidden="1" spans="1:15">
      <c r="A2516" s="177">
        <v>2513</v>
      </c>
      <c r="B2516" s="177" t="str">
        <f t="shared" si="78"/>
        <v>CS6E-R039-340-184</v>
      </c>
      <c r="C2516" s="177" t="str">
        <f t="shared" si="79"/>
        <v>CS6E-RK-HL-05-184-L-D</v>
      </c>
      <c r="D2516" s="177" t="s">
        <v>5126</v>
      </c>
      <c r="E2516" s="177" t="str">
        <f>VLOOKUP(H2516,通道基本信息!B:K,6,0)</f>
        <v>R</v>
      </c>
      <c r="F2516" s="177" t="str">
        <f>VLOOKUP(H2516,通道基本信息!B:K,5,0)</f>
        <v>K-HL</v>
      </c>
      <c r="G2516" s="177" t="str">
        <f>VLOOKUP(H2516,通道基本信息!B:K,8,0)</f>
        <v>L</v>
      </c>
      <c r="H2516" s="177" t="s">
        <v>4760</v>
      </c>
      <c r="I2516" s="177">
        <v>184</v>
      </c>
      <c r="J2516" s="177">
        <v>1.25</v>
      </c>
      <c r="K2516" s="177">
        <v>28473.75</v>
      </c>
      <c r="L2516" s="177">
        <v>28475</v>
      </c>
      <c r="M2516" s="177"/>
      <c r="N2516" s="177" t="s">
        <v>5127</v>
      </c>
      <c r="O2516" s="2" t="str">
        <f>VLOOKUP(H2516,通道基本信息!B:L,3,FALSE)</f>
        <v>CS6E</v>
      </c>
    </row>
    <row r="2517" s="2" customFormat="1" ht="15" hidden="1" spans="1:15">
      <c r="A2517" s="177">
        <v>2514</v>
      </c>
      <c r="B2517" s="177" t="str">
        <f t="shared" si="78"/>
        <v>CS6E-R039-340-185</v>
      </c>
      <c r="C2517" s="177" t="str">
        <f t="shared" si="79"/>
        <v>CS6E-RK-HL-05-185-L-D</v>
      </c>
      <c r="D2517" s="177" t="s">
        <v>5128</v>
      </c>
      <c r="E2517" s="177" t="str">
        <f>VLOOKUP(H2517,通道基本信息!B:K,6,0)</f>
        <v>R</v>
      </c>
      <c r="F2517" s="177" t="str">
        <f>VLOOKUP(H2517,通道基本信息!B:K,5,0)</f>
        <v>K-HL</v>
      </c>
      <c r="G2517" s="177" t="str">
        <f>VLOOKUP(H2517,通道基本信息!B:K,8,0)</f>
        <v>L</v>
      </c>
      <c r="H2517" s="177" t="s">
        <v>4760</v>
      </c>
      <c r="I2517" s="177">
        <v>185</v>
      </c>
      <c r="J2517" s="177">
        <v>1.25</v>
      </c>
      <c r="K2517" s="177">
        <v>28475</v>
      </c>
      <c r="L2517" s="177">
        <v>28476.25</v>
      </c>
      <c r="M2517" s="177"/>
      <c r="N2517" s="177" t="s">
        <v>5129</v>
      </c>
      <c r="O2517" s="2" t="str">
        <f>VLOOKUP(H2517,通道基本信息!B:L,3,FALSE)</f>
        <v>CS6E</v>
      </c>
    </row>
    <row r="2518" s="2" customFormat="1" ht="15" hidden="1" spans="1:15">
      <c r="A2518" s="177">
        <v>2515</v>
      </c>
      <c r="B2518" s="177" t="str">
        <f t="shared" si="78"/>
        <v>CS6E-R039-340-186</v>
      </c>
      <c r="C2518" s="177" t="str">
        <f t="shared" si="79"/>
        <v>CS6E-RK-HL-05-186-L-D</v>
      </c>
      <c r="D2518" s="177" t="s">
        <v>5130</v>
      </c>
      <c r="E2518" s="177" t="str">
        <f>VLOOKUP(H2518,通道基本信息!B:K,6,0)</f>
        <v>R</v>
      </c>
      <c r="F2518" s="177" t="str">
        <f>VLOOKUP(H2518,通道基本信息!B:K,5,0)</f>
        <v>K-HL</v>
      </c>
      <c r="G2518" s="177" t="str">
        <f>VLOOKUP(H2518,通道基本信息!B:K,8,0)</f>
        <v>L</v>
      </c>
      <c r="H2518" s="177" t="s">
        <v>4760</v>
      </c>
      <c r="I2518" s="177">
        <v>186</v>
      </c>
      <c r="J2518" s="177">
        <v>1.25</v>
      </c>
      <c r="K2518" s="177">
        <v>28476.25</v>
      </c>
      <c r="L2518" s="177">
        <v>28477.5</v>
      </c>
      <c r="M2518" s="177"/>
      <c r="N2518" s="177" t="s">
        <v>5131</v>
      </c>
      <c r="O2518" s="2" t="str">
        <f>VLOOKUP(H2518,通道基本信息!B:L,3,FALSE)</f>
        <v>CS6E</v>
      </c>
    </row>
    <row r="2519" s="2" customFormat="1" ht="15" hidden="1" spans="1:15">
      <c r="A2519" s="177">
        <v>2516</v>
      </c>
      <c r="B2519" s="177" t="str">
        <f t="shared" si="78"/>
        <v>CS6E-R039-340-187</v>
      </c>
      <c r="C2519" s="177" t="str">
        <f t="shared" si="79"/>
        <v>CS6E-RK-HL-05-187-L-D</v>
      </c>
      <c r="D2519" s="177" t="s">
        <v>5132</v>
      </c>
      <c r="E2519" s="177" t="str">
        <f>VLOOKUP(H2519,通道基本信息!B:K,6,0)</f>
        <v>R</v>
      </c>
      <c r="F2519" s="177" t="str">
        <f>VLOOKUP(H2519,通道基本信息!B:K,5,0)</f>
        <v>K-HL</v>
      </c>
      <c r="G2519" s="177" t="str">
        <f>VLOOKUP(H2519,通道基本信息!B:K,8,0)</f>
        <v>L</v>
      </c>
      <c r="H2519" s="177" t="s">
        <v>4760</v>
      </c>
      <c r="I2519" s="177">
        <v>187</v>
      </c>
      <c r="J2519" s="177">
        <v>1.25</v>
      </c>
      <c r="K2519" s="177">
        <v>28477.5</v>
      </c>
      <c r="L2519" s="177">
        <v>28478.75</v>
      </c>
      <c r="M2519" s="177"/>
      <c r="N2519" s="177" t="s">
        <v>5133</v>
      </c>
      <c r="O2519" s="2" t="str">
        <f>VLOOKUP(H2519,通道基本信息!B:L,3,FALSE)</f>
        <v>CS6E</v>
      </c>
    </row>
    <row r="2520" s="2" customFormat="1" ht="15" hidden="1" spans="1:15">
      <c r="A2520" s="177">
        <v>2517</v>
      </c>
      <c r="B2520" s="177" t="str">
        <f t="shared" si="78"/>
        <v>CS6E-R039-340-188</v>
      </c>
      <c r="C2520" s="177" t="str">
        <f t="shared" si="79"/>
        <v>CS6E-RK-HL-05-188-L-D</v>
      </c>
      <c r="D2520" s="177" t="s">
        <v>5134</v>
      </c>
      <c r="E2520" s="177" t="str">
        <f>VLOOKUP(H2520,通道基本信息!B:K,6,0)</f>
        <v>R</v>
      </c>
      <c r="F2520" s="177" t="str">
        <f>VLOOKUP(H2520,通道基本信息!B:K,5,0)</f>
        <v>K-HL</v>
      </c>
      <c r="G2520" s="177" t="str">
        <f>VLOOKUP(H2520,通道基本信息!B:K,8,0)</f>
        <v>L</v>
      </c>
      <c r="H2520" s="177" t="s">
        <v>4760</v>
      </c>
      <c r="I2520" s="177">
        <v>188</v>
      </c>
      <c r="J2520" s="177">
        <v>1.25</v>
      </c>
      <c r="K2520" s="177">
        <v>28478.75</v>
      </c>
      <c r="L2520" s="177">
        <v>28480</v>
      </c>
      <c r="M2520" s="177"/>
      <c r="N2520" s="177" t="s">
        <v>5135</v>
      </c>
      <c r="O2520" s="2" t="str">
        <f>VLOOKUP(H2520,通道基本信息!B:L,3,FALSE)</f>
        <v>CS6E</v>
      </c>
    </row>
    <row r="2521" s="2" customFormat="1" ht="15" hidden="1" spans="1:15">
      <c r="A2521" s="177">
        <v>2518</v>
      </c>
      <c r="B2521" s="177" t="str">
        <f t="shared" si="78"/>
        <v>CS6E-R039-340-189</v>
      </c>
      <c r="C2521" s="177" t="str">
        <f t="shared" si="79"/>
        <v>CS6E-RK-HL-05-189-L-D</v>
      </c>
      <c r="D2521" s="177" t="s">
        <v>5136</v>
      </c>
      <c r="E2521" s="177" t="str">
        <f>VLOOKUP(H2521,通道基本信息!B:K,6,0)</f>
        <v>R</v>
      </c>
      <c r="F2521" s="177" t="str">
        <f>VLOOKUP(H2521,通道基本信息!B:K,5,0)</f>
        <v>K-HL</v>
      </c>
      <c r="G2521" s="177" t="str">
        <f>VLOOKUP(H2521,通道基本信息!B:K,8,0)</f>
        <v>L</v>
      </c>
      <c r="H2521" s="177" t="s">
        <v>4760</v>
      </c>
      <c r="I2521" s="177">
        <v>189</v>
      </c>
      <c r="J2521" s="177">
        <v>1.25</v>
      </c>
      <c r="K2521" s="177">
        <v>28480</v>
      </c>
      <c r="L2521" s="177">
        <v>28481.25</v>
      </c>
      <c r="M2521" s="177"/>
      <c r="N2521" s="177" t="s">
        <v>5137</v>
      </c>
      <c r="O2521" s="2" t="str">
        <f>VLOOKUP(H2521,通道基本信息!B:L,3,FALSE)</f>
        <v>CS6E</v>
      </c>
    </row>
    <row r="2522" s="2" customFormat="1" ht="15" hidden="1" spans="1:15">
      <c r="A2522" s="177">
        <v>2519</v>
      </c>
      <c r="B2522" s="177" t="str">
        <f t="shared" si="78"/>
        <v>CS6E-R039-340-190</v>
      </c>
      <c r="C2522" s="177" t="str">
        <f t="shared" si="79"/>
        <v>CS6E-RK-HL-05-190-L-D</v>
      </c>
      <c r="D2522" s="177" t="s">
        <v>5138</v>
      </c>
      <c r="E2522" s="177" t="str">
        <f>VLOOKUP(H2522,通道基本信息!B:K,6,0)</f>
        <v>R</v>
      </c>
      <c r="F2522" s="177" t="str">
        <f>VLOOKUP(H2522,通道基本信息!B:K,5,0)</f>
        <v>K-HL</v>
      </c>
      <c r="G2522" s="177" t="str">
        <f>VLOOKUP(H2522,通道基本信息!B:K,8,0)</f>
        <v>L</v>
      </c>
      <c r="H2522" s="177" t="s">
        <v>4760</v>
      </c>
      <c r="I2522" s="177">
        <v>190</v>
      </c>
      <c r="J2522" s="177">
        <v>1.25</v>
      </c>
      <c r="K2522" s="177">
        <v>28481.25</v>
      </c>
      <c r="L2522" s="177">
        <v>28482.5</v>
      </c>
      <c r="M2522" s="177"/>
      <c r="N2522" s="177" t="s">
        <v>5139</v>
      </c>
      <c r="O2522" s="2" t="str">
        <f>VLOOKUP(H2522,通道基本信息!B:L,3,FALSE)</f>
        <v>CS6E</v>
      </c>
    </row>
    <row r="2523" s="2" customFormat="1" ht="15" hidden="1" spans="1:15">
      <c r="A2523" s="177">
        <v>2520</v>
      </c>
      <c r="B2523" s="177" t="str">
        <f t="shared" si="78"/>
        <v>CS6E-R039-340-191</v>
      </c>
      <c r="C2523" s="177" t="str">
        <f t="shared" si="79"/>
        <v>CS6E-RK-HL-05-191-L-D</v>
      </c>
      <c r="D2523" s="177" t="s">
        <v>5140</v>
      </c>
      <c r="E2523" s="177" t="str">
        <f>VLOOKUP(H2523,通道基本信息!B:K,6,0)</f>
        <v>R</v>
      </c>
      <c r="F2523" s="177" t="str">
        <f>VLOOKUP(H2523,通道基本信息!B:K,5,0)</f>
        <v>K-HL</v>
      </c>
      <c r="G2523" s="177" t="str">
        <f>VLOOKUP(H2523,通道基本信息!B:K,8,0)</f>
        <v>L</v>
      </c>
      <c r="H2523" s="177" t="s">
        <v>4760</v>
      </c>
      <c r="I2523" s="177">
        <v>191</v>
      </c>
      <c r="J2523" s="177">
        <v>1.25</v>
      </c>
      <c r="K2523" s="177">
        <v>28482.5</v>
      </c>
      <c r="L2523" s="177">
        <v>28483.75</v>
      </c>
      <c r="M2523" s="177"/>
      <c r="N2523" s="177" t="s">
        <v>5141</v>
      </c>
      <c r="O2523" s="2" t="str">
        <f>VLOOKUP(H2523,通道基本信息!B:L,3,FALSE)</f>
        <v>CS6E</v>
      </c>
    </row>
    <row r="2524" s="2" customFormat="1" ht="15" hidden="1" spans="1:15">
      <c r="A2524" s="177">
        <v>2521</v>
      </c>
      <c r="B2524" s="177" t="str">
        <f t="shared" si="78"/>
        <v>CS6E-R039-340-192</v>
      </c>
      <c r="C2524" s="177" t="str">
        <f t="shared" si="79"/>
        <v>CS6E-RK-HL-05-192-L-D</v>
      </c>
      <c r="D2524" s="177" t="s">
        <v>5142</v>
      </c>
      <c r="E2524" s="177" t="str">
        <f>VLOOKUP(H2524,通道基本信息!B:K,6,0)</f>
        <v>R</v>
      </c>
      <c r="F2524" s="177" t="str">
        <f>VLOOKUP(H2524,通道基本信息!B:K,5,0)</f>
        <v>K-HL</v>
      </c>
      <c r="G2524" s="177" t="str">
        <f>VLOOKUP(H2524,通道基本信息!B:K,8,0)</f>
        <v>L</v>
      </c>
      <c r="H2524" s="177" t="s">
        <v>4760</v>
      </c>
      <c r="I2524" s="177">
        <v>192</v>
      </c>
      <c r="J2524" s="177">
        <v>1.25</v>
      </c>
      <c r="K2524" s="177">
        <v>28483.75</v>
      </c>
      <c r="L2524" s="177">
        <v>28485</v>
      </c>
      <c r="M2524" s="177"/>
      <c r="N2524" s="177" t="s">
        <v>5143</v>
      </c>
      <c r="O2524" s="2" t="str">
        <f>VLOOKUP(H2524,通道基本信息!B:L,3,FALSE)</f>
        <v>CS6E</v>
      </c>
    </row>
    <row r="2525" s="2" customFormat="1" ht="15" hidden="1" spans="1:15">
      <c r="A2525" s="177">
        <v>2522</v>
      </c>
      <c r="B2525" s="177" t="str">
        <f t="shared" si="78"/>
        <v>CS6E-R039-340-193</v>
      </c>
      <c r="C2525" s="177" t="str">
        <f t="shared" si="79"/>
        <v>CS6E-RK-HL-05-193-L-D</v>
      </c>
      <c r="D2525" s="177" t="s">
        <v>5144</v>
      </c>
      <c r="E2525" s="177" t="str">
        <f>VLOOKUP(H2525,通道基本信息!B:K,6,0)</f>
        <v>R</v>
      </c>
      <c r="F2525" s="177" t="str">
        <f>VLOOKUP(H2525,通道基本信息!B:K,5,0)</f>
        <v>K-HL</v>
      </c>
      <c r="G2525" s="177" t="str">
        <f>VLOOKUP(H2525,通道基本信息!B:K,8,0)</f>
        <v>L</v>
      </c>
      <c r="H2525" s="177" t="s">
        <v>4760</v>
      </c>
      <c r="I2525" s="177">
        <v>193</v>
      </c>
      <c r="J2525" s="177">
        <v>1.25</v>
      </c>
      <c r="K2525" s="177">
        <v>28485</v>
      </c>
      <c r="L2525" s="177">
        <v>28486.25</v>
      </c>
      <c r="M2525" s="177"/>
      <c r="N2525" s="177" t="s">
        <v>5145</v>
      </c>
      <c r="O2525" s="2" t="str">
        <f>VLOOKUP(H2525,通道基本信息!B:L,3,FALSE)</f>
        <v>CS6E</v>
      </c>
    </row>
    <row r="2526" s="2" customFormat="1" ht="15" hidden="1" spans="1:15">
      <c r="A2526" s="177">
        <v>2523</v>
      </c>
      <c r="B2526" s="177" t="str">
        <f t="shared" si="78"/>
        <v>CS6E-R039-340-194</v>
      </c>
      <c r="C2526" s="177" t="str">
        <f t="shared" si="79"/>
        <v>CS6E-RK-HL-05-194-L-D</v>
      </c>
      <c r="D2526" s="177" t="s">
        <v>5146</v>
      </c>
      <c r="E2526" s="177" t="str">
        <f>VLOOKUP(H2526,通道基本信息!B:K,6,0)</f>
        <v>R</v>
      </c>
      <c r="F2526" s="177" t="str">
        <f>VLOOKUP(H2526,通道基本信息!B:K,5,0)</f>
        <v>K-HL</v>
      </c>
      <c r="G2526" s="177" t="str">
        <f>VLOOKUP(H2526,通道基本信息!B:K,8,0)</f>
        <v>L</v>
      </c>
      <c r="H2526" s="177" t="s">
        <v>4760</v>
      </c>
      <c r="I2526" s="177">
        <v>194</v>
      </c>
      <c r="J2526" s="177">
        <v>1.25</v>
      </c>
      <c r="K2526" s="177">
        <v>28486.25</v>
      </c>
      <c r="L2526" s="177">
        <v>28487.5</v>
      </c>
      <c r="M2526" s="177"/>
      <c r="N2526" s="177" t="s">
        <v>5147</v>
      </c>
      <c r="O2526" s="2" t="str">
        <f>VLOOKUP(H2526,通道基本信息!B:L,3,FALSE)</f>
        <v>CS6E</v>
      </c>
    </row>
    <row r="2527" s="2" customFormat="1" ht="15" hidden="1" spans="1:15">
      <c r="A2527" s="177">
        <v>2524</v>
      </c>
      <c r="B2527" s="177" t="str">
        <f t="shared" si="78"/>
        <v>CS6E-R039-340-195</v>
      </c>
      <c r="C2527" s="177" t="str">
        <f t="shared" si="79"/>
        <v>CS6E-RK-HL-05-195-L-D</v>
      </c>
      <c r="D2527" s="177" t="s">
        <v>5148</v>
      </c>
      <c r="E2527" s="177" t="str">
        <f>VLOOKUP(H2527,通道基本信息!B:K,6,0)</f>
        <v>R</v>
      </c>
      <c r="F2527" s="177" t="str">
        <f>VLOOKUP(H2527,通道基本信息!B:K,5,0)</f>
        <v>K-HL</v>
      </c>
      <c r="G2527" s="177" t="str">
        <f>VLOOKUP(H2527,通道基本信息!B:K,8,0)</f>
        <v>L</v>
      </c>
      <c r="H2527" s="177" t="s">
        <v>4760</v>
      </c>
      <c r="I2527" s="177">
        <v>195</v>
      </c>
      <c r="J2527" s="177">
        <v>1.25</v>
      </c>
      <c r="K2527" s="177">
        <v>28487.5</v>
      </c>
      <c r="L2527" s="177">
        <v>28488.75</v>
      </c>
      <c r="M2527" s="177"/>
      <c r="N2527" s="177" t="s">
        <v>5149</v>
      </c>
      <c r="O2527" s="2" t="str">
        <f>VLOOKUP(H2527,通道基本信息!B:L,3,FALSE)</f>
        <v>CS6E</v>
      </c>
    </row>
    <row r="2528" s="2" customFormat="1" ht="15" hidden="1" spans="1:15">
      <c r="A2528" s="177">
        <v>2525</v>
      </c>
      <c r="B2528" s="177" t="str">
        <f t="shared" si="78"/>
        <v>CS6E-R039-340-196</v>
      </c>
      <c r="C2528" s="177" t="str">
        <f t="shared" si="79"/>
        <v>CS6E-RK-HL-05-196-L-D</v>
      </c>
      <c r="D2528" s="177" t="s">
        <v>5150</v>
      </c>
      <c r="E2528" s="177" t="str">
        <f>VLOOKUP(H2528,通道基本信息!B:K,6,0)</f>
        <v>R</v>
      </c>
      <c r="F2528" s="177" t="str">
        <f>VLOOKUP(H2528,通道基本信息!B:K,5,0)</f>
        <v>K-HL</v>
      </c>
      <c r="G2528" s="177" t="str">
        <f>VLOOKUP(H2528,通道基本信息!B:K,8,0)</f>
        <v>L</v>
      </c>
      <c r="H2528" s="177" t="s">
        <v>4760</v>
      </c>
      <c r="I2528" s="177">
        <v>196</v>
      </c>
      <c r="J2528" s="177">
        <v>1.25</v>
      </c>
      <c r="K2528" s="177">
        <v>28488.75</v>
      </c>
      <c r="L2528" s="177">
        <v>28490</v>
      </c>
      <c r="M2528" s="177"/>
      <c r="N2528" s="177" t="s">
        <v>5151</v>
      </c>
      <c r="O2528" s="2" t="str">
        <f>VLOOKUP(H2528,通道基本信息!B:L,3,FALSE)</f>
        <v>CS6E</v>
      </c>
    </row>
    <row r="2529" s="2" customFormat="1" ht="15" hidden="1" spans="1:15">
      <c r="A2529" s="177">
        <v>2526</v>
      </c>
      <c r="B2529" s="177" t="str">
        <f t="shared" si="78"/>
        <v>CS6E-R039-340-197</v>
      </c>
      <c r="C2529" s="177" t="str">
        <f t="shared" si="79"/>
        <v>CS6E-RK-HL-05-197-L-D</v>
      </c>
      <c r="D2529" s="177" t="s">
        <v>5152</v>
      </c>
      <c r="E2529" s="177" t="str">
        <f>VLOOKUP(H2529,通道基本信息!B:K,6,0)</f>
        <v>R</v>
      </c>
      <c r="F2529" s="177" t="str">
        <f>VLOOKUP(H2529,通道基本信息!B:K,5,0)</f>
        <v>K-HL</v>
      </c>
      <c r="G2529" s="177" t="str">
        <f>VLOOKUP(H2529,通道基本信息!B:K,8,0)</f>
        <v>L</v>
      </c>
      <c r="H2529" s="177" t="s">
        <v>4760</v>
      </c>
      <c r="I2529" s="177">
        <v>197</v>
      </c>
      <c r="J2529" s="177">
        <v>1.25</v>
      </c>
      <c r="K2529" s="177">
        <v>28490</v>
      </c>
      <c r="L2529" s="177">
        <v>28491.25</v>
      </c>
      <c r="M2529" s="177"/>
      <c r="N2529" s="177" t="s">
        <v>5153</v>
      </c>
      <c r="O2529" s="2" t="str">
        <f>VLOOKUP(H2529,通道基本信息!B:L,3,FALSE)</f>
        <v>CS6E</v>
      </c>
    </row>
    <row r="2530" s="2" customFormat="1" ht="15" hidden="1" spans="1:15">
      <c r="A2530" s="177">
        <v>2527</v>
      </c>
      <c r="B2530" s="177" t="str">
        <f t="shared" si="78"/>
        <v>CS6E-R039-340-198</v>
      </c>
      <c r="C2530" s="177" t="str">
        <f t="shared" si="79"/>
        <v>CS6E-RK-HL-05-198-L-D</v>
      </c>
      <c r="D2530" s="177" t="s">
        <v>5154</v>
      </c>
      <c r="E2530" s="177" t="str">
        <f>VLOOKUP(H2530,通道基本信息!B:K,6,0)</f>
        <v>R</v>
      </c>
      <c r="F2530" s="177" t="str">
        <f>VLOOKUP(H2530,通道基本信息!B:K,5,0)</f>
        <v>K-HL</v>
      </c>
      <c r="G2530" s="177" t="str">
        <f>VLOOKUP(H2530,通道基本信息!B:K,8,0)</f>
        <v>L</v>
      </c>
      <c r="H2530" s="177" t="s">
        <v>4760</v>
      </c>
      <c r="I2530" s="177">
        <v>198</v>
      </c>
      <c r="J2530" s="177">
        <v>1.25</v>
      </c>
      <c r="K2530" s="177">
        <v>28491.25</v>
      </c>
      <c r="L2530" s="177">
        <v>28492.5</v>
      </c>
      <c r="M2530" s="177"/>
      <c r="N2530" s="177" t="s">
        <v>5155</v>
      </c>
      <c r="O2530" s="2" t="str">
        <f>VLOOKUP(H2530,通道基本信息!B:L,3,FALSE)</f>
        <v>CS6E</v>
      </c>
    </row>
    <row r="2531" s="2" customFormat="1" ht="15" hidden="1" spans="1:15">
      <c r="A2531" s="177">
        <v>2528</v>
      </c>
      <c r="B2531" s="177" t="str">
        <f t="shared" si="78"/>
        <v>CS6E-R039-340-199</v>
      </c>
      <c r="C2531" s="177" t="str">
        <f t="shared" si="79"/>
        <v>CS6E-RK-HL-05-199-L-D</v>
      </c>
      <c r="D2531" s="177" t="s">
        <v>5156</v>
      </c>
      <c r="E2531" s="177" t="str">
        <f>VLOOKUP(H2531,通道基本信息!B:K,6,0)</f>
        <v>R</v>
      </c>
      <c r="F2531" s="177" t="str">
        <f>VLOOKUP(H2531,通道基本信息!B:K,5,0)</f>
        <v>K-HL</v>
      </c>
      <c r="G2531" s="177" t="str">
        <f>VLOOKUP(H2531,通道基本信息!B:K,8,0)</f>
        <v>L</v>
      </c>
      <c r="H2531" s="177" t="s">
        <v>4760</v>
      </c>
      <c r="I2531" s="177">
        <v>199</v>
      </c>
      <c r="J2531" s="177">
        <v>1.25</v>
      </c>
      <c r="K2531" s="177">
        <v>28492.5</v>
      </c>
      <c r="L2531" s="177">
        <v>28493.75</v>
      </c>
      <c r="M2531" s="177"/>
      <c r="N2531" s="177" t="s">
        <v>5157</v>
      </c>
      <c r="O2531" s="2" t="str">
        <f>VLOOKUP(H2531,通道基本信息!B:L,3,FALSE)</f>
        <v>CS6E</v>
      </c>
    </row>
    <row r="2532" s="2" customFormat="1" ht="15" hidden="1" spans="1:15">
      <c r="A2532" s="177">
        <v>2529</v>
      </c>
      <c r="B2532" s="177" t="str">
        <f t="shared" si="78"/>
        <v>CS6E-R039-340-200</v>
      </c>
      <c r="C2532" s="177" t="str">
        <f t="shared" si="79"/>
        <v>CS6E-RK-HL-05-200-L-D</v>
      </c>
      <c r="D2532" s="177" t="s">
        <v>5158</v>
      </c>
      <c r="E2532" s="177" t="str">
        <f>VLOOKUP(H2532,通道基本信息!B:K,6,0)</f>
        <v>R</v>
      </c>
      <c r="F2532" s="177" t="str">
        <f>VLOOKUP(H2532,通道基本信息!B:K,5,0)</f>
        <v>K-HL</v>
      </c>
      <c r="G2532" s="177" t="str">
        <f>VLOOKUP(H2532,通道基本信息!B:K,8,0)</f>
        <v>L</v>
      </c>
      <c r="H2532" s="177" t="s">
        <v>4760</v>
      </c>
      <c r="I2532" s="177">
        <v>200</v>
      </c>
      <c r="J2532" s="177">
        <v>1.25</v>
      </c>
      <c r="K2532" s="177">
        <v>28493.75</v>
      </c>
      <c r="L2532" s="177">
        <v>28495</v>
      </c>
      <c r="M2532" s="177"/>
      <c r="N2532" s="177" t="s">
        <v>5159</v>
      </c>
      <c r="O2532" s="2" t="str">
        <f>VLOOKUP(H2532,通道基本信息!B:L,3,FALSE)</f>
        <v>CS6E</v>
      </c>
    </row>
    <row r="2533" s="2" customFormat="1" ht="15" hidden="1" spans="1:15">
      <c r="A2533" s="177">
        <v>2530</v>
      </c>
      <c r="B2533" s="177" t="str">
        <f t="shared" si="78"/>
        <v>CS6E-R039-340-201</v>
      </c>
      <c r="C2533" s="177" t="str">
        <f t="shared" si="79"/>
        <v>CS6E-RK-HL-05-201-L-D</v>
      </c>
      <c r="D2533" s="177" t="s">
        <v>5160</v>
      </c>
      <c r="E2533" s="177" t="str">
        <f>VLOOKUP(H2533,通道基本信息!B:K,6,0)</f>
        <v>R</v>
      </c>
      <c r="F2533" s="177" t="str">
        <f>VLOOKUP(H2533,通道基本信息!B:K,5,0)</f>
        <v>K-HL</v>
      </c>
      <c r="G2533" s="177" t="str">
        <f>VLOOKUP(H2533,通道基本信息!B:K,8,0)</f>
        <v>L</v>
      </c>
      <c r="H2533" s="177" t="s">
        <v>4760</v>
      </c>
      <c r="I2533" s="177">
        <v>201</v>
      </c>
      <c r="J2533" s="177">
        <v>1.25</v>
      </c>
      <c r="K2533" s="177">
        <v>28495</v>
      </c>
      <c r="L2533" s="177">
        <v>28496.25</v>
      </c>
      <c r="M2533" s="177"/>
      <c r="N2533" s="177" t="s">
        <v>5161</v>
      </c>
      <c r="O2533" s="2" t="str">
        <f>VLOOKUP(H2533,通道基本信息!B:L,3,FALSE)</f>
        <v>CS6E</v>
      </c>
    </row>
    <row r="2534" s="2" customFormat="1" ht="15" hidden="1" spans="1:15">
      <c r="A2534" s="177">
        <v>2531</v>
      </c>
      <c r="B2534" s="177" t="str">
        <f t="shared" si="78"/>
        <v>CS6E-R039-340-202</v>
      </c>
      <c r="C2534" s="177" t="str">
        <f t="shared" si="79"/>
        <v>CS6E-RK-HL-05-202-L-D</v>
      </c>
      <c r="D2534" s="177" t="s">
        <v>5162</v>
      </c>
      <c r="E2534" s="177" t="str">
        <f>VLOOKUP(H2534,通道基本信息!B:K,6,0)</f>
        <v>R</v>
      </c>
      <c r="F2534" s="177" t="str">
        <f>VLOOKUP(H2534,通道基本信息!B:K,5,0)</f>
        <v>K-HL</v>
      </c>
      <c r="G2534" s="177" t="str">
        <f>VLOOKUP(H2534,通道基本信息!B:K,8,0)</f>
        <v>L</v>
      </c>
      <c r="H2534" s="177" t="s">
        <v>4760</v>
      </c>
      <c r="I2534" s="177">
        <v>202</v>
      </c>
      <c r="J2534" s="177">
        <v>1.25</v>
      </c>
      <c r="K2534" s="177">
        <v>28496.25</v>
      </c>
      <c r="L2534" s="177">
        <v>28497.5</v>
      </c>
      <c r="M2534" s="177"/>
      <c r="N2534" s="177" t="s">
        <v>5163</v>
      </c>
      <c r="O2534" s="2" t="str">
        <f>VLOOKUP(H2534,通道基本信息!B:L,3,FALSE)</f>
        <v>CS6E</v>
      </c>
    </row>
    <row r="2535" s="2" customFormat="1" ht="15" hidden="1" spans="1:15">
      <c r="A2535" s="177">
        <v>2532</v>
      </c>
      <c r="B2535" s="177" t="str">
        <f t="shared" si="78"/>
        <v>CS6E-R039-340-203</v>
      </c>
      <c r="C2535" s="177" t="str">
        <f t="shared" si="79"/>
        <v>CS6E-RK-HL-05-203-L-D</v>
      </c>
      <c r="D2535" s="177" t="s">
        <v>5164</v>
      </c>
      <c r="E2535" s="177" t="str">
        <f>VLOOKUP(H2535,通道基本信息!B:K,6,0)</f>
        <v>R</v>
      </c>
      <c r="F2535" s="177" t="str">
        <f>VLOOKUP(H2535,通道基本信息!B:K,5,0)</f>
        <v>K-HL</v>
      </c>
      <c r="G2535" s="177" t="str">
        <f>VLOOKUP(H2535,通道基本信息!B:K,8,0)</f>
        <v>L</v>
      </c>
      <c r="H2535" s="177" t="s">
        <v>4760</v>
      </c>
      <c r="I2535" s="177">
        <v>203</v>
      </c>
      <c r="J2535" s="177">
        <v>1.25</v>
      </c>
      <c r="K2535" s="177">
        <v>28497.5</v>
      </c>
      <c r="L2535" s="177">
        <v>28498.75</v>
      </c>
      <c r="M2535" s="177"/>
      <c r="N2535" s="177" t="s">
        <v>5165</v>
      </c>
      <c r="O2535" s="2" t="str">
        <f>VLOOKUP(H2535,通道基本信息!B:L,3,FALSE)</f>
        <v>CS6E</v>
      </c>
    </row>
    <row r="2536" s="2" customFormat="1" ht="15" hidden="1" spans="1:15">
      <c r="A2536" s="177">
        <v>2533</v>
      </c>
      <c r="B2536" s="177" t="str">
        <f t="shared" si="78"/>
        <v>CS6E-R039-340-204</v>
      </c>
      <c r="C2536" s="177" t="str">
        <f t="shared" si="79"/>
        <v>CS6E-RK-HL-05-204-L-D</v>
      </c>
      <c r="D2536" s="177" t="s">
        <v>5166</v>
      </c>
      <c r="E2536" s="177" t="str">
        <f>VLOOKUP(H2536,通道基本信息!B:K,6,0)</f>
        <v>R</v>
      </c>
      <c r="F2536" s="177" t="str">
        <f>VLOOKUP(H2536,通道基本信息!B:K,5,0)</f>
        <v>K-HL</v>
      </c>
      <c r="G2536" s="177" t="str">
        <f>VLOOKUP(H2536,通道基本信息!B:K,8,0)</f>
        <v>L</v>
      </c>
      <c r="H2536" s="177" t="s">
        <v>4760</v>
      </c>
      <c r="I2536" s="177">
        <v>204</v>
      </c>
      <c r="J2536" s="177">
        <v>1.25</v>
      </c>
      <c r="K2536" s="177">
        <v>28498.75</v>
      </c>
      <c r="L2536" s="177">
        <v>28500</v>
      </c>
      <c r="M2536" s="177"/>
      <c r="N2536" s="177" t="s">
        <v>5167</v>
      </c>
      <c r="O2536" s="2" t="str">
        <f>VLOOKUP(H2536,通道基本信息!B:L,3,FALSE)</f>
        <v>CS6E</v>
      </c>
    </row>
    <row r="2537" s="2" customFormat="1" ht="15" hidden="1" spans="1:15">
      <c r="A2537" s="177">
        <v>2534</v>
      </c>
      <c r="B2537" s="177" t="str">
        <f t="shared" si="78"/>
        <v>CS6E-R039-340-205</v>
      </c>
      <c r="C2537" s="177" t="str">
        <f t="shared" si="79"/>
        <v>CS6E-RK-HL-07-205-L-D</v>
      </c>
      <c r="D2537" s="177" t="s">
        <v>5168</v>
      </c>
      <c r="E2537" s="177" t="str">
        <f>VLOOKUP(H2537,通道基本信息!B:K,6,0)</f>
        <v>R</v>
      </c>
      <c r="F2537" s="177" t="str">
        <f>VLOOKUP(H2537,通道基本信息!B:K,5,0)</f>
        <v>K-HL</v>
      </c>
      <c r="G2537" s="177" t="str">
        <f>VLOOKUP(H2537,通道基本信息!B:K,8,0)</f>
        <v>L</v>
      </c>
      <c r="H2537" s="177" t="s">
        <v>4760</v>
      </c>
      <c r="I2537" s="177">
        <v>205</v>
      </c>
      <c r="J2537" s="177">
        <v>1.25</v>
      </c>
      <c r="K2537" s="177">
        <v>28010</v>
      </c>
      <c r="L2537" s="177">
        <v>28011.25</v>
      </c>
      <c r="M2537" s="177"/>
      <c r="N2537" s="177" t="s">
        <v>5169</v>
      </c>
      <c r="O2537" s="2" t="str">
        <f>VLOOKUP(H2537,通道基本信息!B:L,3,FALSE)</f>
        <v>CS6E</v>
      </c>
    </row>
    <row r="2538" s="2" customFormat="1" ht="15" hidden="1" spans="1:15">
      <c r="A2538" s="177">
        <v>2535</v>
      </c>
      <c r="B2538" s="177" t="str">
        <f t="shared" si="78"/>
        <v>CS6E-R039-340-206</v>
      </c>
      <c r="C2538" s="177" t="str">
        <f t="shared" si="79"/>
        <v>CS6E-RK-HL-07-206-L-D</v>
      </c>
      <c r="D2538" s="177" t="s">
        <v>5170</v>
      </c>
      <c r="E2538" s="177" t="str">
        <f>VLOOKUP(H2538,通道基本信息!B:K,6,0)</f>
        <v>R</v>
      </c>
      <c r="F2538" s="177" t="str">
        <f>VLOOKUP(H2538,通道基本信息!B:K,5,0)</f>
        <v>K-HL</v>
      </c>
      <c r="G2538" s="177" t="str">
        <f>VLOOKUP(H2538,通道基本信息!B:K,8,0)</f>
        <v>L</v>
      </c>
      <c r="H2538" s="177" t="s">
        <v>4760</v>
      </c>
      <c r="I2538" s="177">
        <v>206</v>
      </c>
      <c r="J2538" s="177">
        <v>1.25</v>
      </c>
      <c r="K2538" s="177">
        <v>28011.25</v>
      </c>
      <c r="L2538" s="177">
        <v>28012.5</v>
      </c>
      <c r="M2538" s="177"/>
      <c r="N2538" s="177" t="s">
        <v>5171</v>
      </c>
      <c r="O2538" s="2" t="str">
        <f>VLOOKUP(H2538,通道基本信息!B:L,3,FALSE)</f>
        <v>CS6E</v>
      </c>
    </row>
    <row r="2539" s="2" customFormat="1" ht="15" hidden="1" spans="1:15">
      <c r="A2539" s="177">
        <v>2536</v>
      </c>
      <c r="B2539" s="177" t="str">
        <f t="shared" si="78"/>
        <v>CS6E-R039-340-207</v>
      </c>
      <c r="C2539" s="177" t="str">
        <f t="shared" si="79"/>
        <v>CS6E-RK-HL-07-207-L-D</v>
      </c>
      <c r="D2539" s="177" t="s">
        <v>5172</v>
      </c>
      <c r="E2539" s="177" t="str">
        <f>VLOOKUP(H2539,通道基本信息!B:K,6,0)</f>
        <v>R</v>
      </c>
      <c r="F2539" s="177" t="str">
        <f>VLOOKUP(H2539,通道基本信息!B:K,5,0)</f>
        <v>K-HL</v>
      </c>
      <c r="G2539" s="177" t="str">
        <f>VLOOKUP(H2539,通道基本信息!B:K,8,0)</f>
        <v>L</v>
      </c>
      <c r="H2539" s="177" t="s">
        <v>4760</v>
      </c>
      <c r="I2539" s="177">
        <v>207</v>
      </c>
      <c r="J2539" s="177">
        <v>1.25</v>
      </c>
      <c r="K2539" s="177">
        <v>28012.5</v>
      </c>
      <c r="L2539" s="177">
        <v>28013.75</v>
      </c>
      <c r="M2539" s="177"/>
      <c r="N2539" s="177" t="s">
        <v>5173</v>
      </c>
      <c r="O2539" s="2" t="str">
        <f>VLOOKUP(H2539,通道基本信息!B:L,3,FALSE)</f>
        <v>CS6E</v>
      </c>
    </row>
    <row r="2540" s="2" customFormat="1" ht="15" hidden="1" spans="1:15">
      <c r="A2540" s="177">
        <v>2537</v>
      </c>
      <c r="B2540" s="177" t="str">
        <f t="shared" si="78"/>
        <v>CS6E-R039-340-208</v>
      </c>
      <c r="C2540" s="177" t="str">
        <f t="shared" si="79"/>
        <v>CS6E-RK-HL-07-208-L-D</v>
      </c>
      <c r="D2540" s="177" t="s">
        <v>5174</v>
      </c>
      <c r="E2540" s="177" t="str">
        <f>VLOOKUP(H2540,通道基本信息!B:K,6,0)</f>
        <v>R</v>
      </c>
      <c r="F2540" s="177" t="str">
        <f>VLOOKUP(H2540,通道基本信息!B:K,5,0)</f>
        <v>K-HL</v>
      </c>
      <c r="G2540" s="177" t="str">
        <f>VLOOKUP(H2540,通道基本信息!B:K,8,0)</f>
        <v>L</v>
      </c>
      <c r="H2540" s="177" t="s">
        <v>4760</v>
      </c>
      <c r="I2540" s="177">
        <v>208</v>
      </c>
      <c r="J2540" s="177">
        <v>1.25</v>
      </c>
      <c r="K2540" s="177">
        <v>28013.75</v>
      </c>
      <c r="L2540" s="177">
        <v>28015</v>
      </c>
      <c r="M2540" s="177"/>
      <c r="N2540" s="177" t="s">
        <v>5175</v>
      </c>
      <c r="O2540" s="2" t="str">
        <f>VLOOKUP(H2540,通道基本信息!B:L,3,FALSE)</f>
        <v>CS6E</v>
      </c>
    </row>
    <row r="2541" s="2" customFormat="1" ht="15" hidden="1" spans="1:15">
      <c r="A2541" s="177">
        <v>2538</v>
      </c>
      <c r="B2541" s="177" t="str">
        <f t="shared" si="78"/>
        <v>CS6E-R039-340-209</v>
      </c>
      <c r="C2541" s="177" t="str">
        <f t="shared" si="79"/>
        <v>CS6E-RK-HL-07-209-L-D</v>
      </c>
      <c r="D2541" s="177" t="s">
        <v>5176</v>
      </c>
      <c r="E2541" s="177" t="str">
        <f>VLOOKUP(H2541,通道基本信息!B:K,6,0)</f>
        <v>R</v>
      </c>
      <c r="F2541" s="177" t="str">
        <f>VLOOKUP(H2541,通道基本信息!B:K,5,0)</f>
        <v>K-HL</v>
      </c>
      <c r="G2541" s="177" t="str">
        <f>VLOOKUP(H2541,通道基本信息!B:K,8,0)</f>
        <v>L</v>
      </c>
      <c r="H2541" s="177" t="s">
        <v>4760</v>
      </c>
      <c r="I2541" s="177">
        <v>209</v>
      </c>
      <c r="J2541" s="177">
        <v>1.25</v>
      </c>
      <c r="K2541" s="177">
        <v>28015</v>
      </c>
      <c r="L2541" s="177">
        <v>28016.25</v>
      </c>
      <c r="M2541" s="177"/>
      <c r="N2541" s="177" t="s">
        <v>5177</v>
      </c>
      <c r="O2541" s="2" t="str">
        <f>VLOOKUP(H2541,通道基本信息!B:L,3,FALSE)</f>
        <v>CS6E</v>
      </c>
    </row>
    <row r="2542" s="2" customFormat="1" ht="15" hidden="1" spans="1:15">
      <c r="A2542" s="177">
        <v>2539</v>
      </c>
      <c r="B2542" s="177" t="str">
        <f t="shared" si="78"/>
        <v>CS6E-R039-340-210</v>
      </c>
      <c r="C2542" s="177" t="str">
        <f t="shared" si="79"/>
        <v>CS6E-RK-HL-07-210-L-D</v>
      </c>
      <c r="D2542" s="177" t="s">
        <v>5178</v>
      </c>
      <c r="E2542" s="177" t="str">
        <f>VLOOKUP(H2542,通道基本信息!B:K,6,0)</f>
        <v>R</v>
      </c>
      <c r="F2542" s="177" t="str">
        <f>VLOOKUP(H2542,通道基本信息!B:K,5,0)</f>
        <v>K-HL</v>
      </c>
      <c r="G2542" s="177" t="str">
        <f>VLOOKUP(H2542,通道基本信息!B:K,8,0)</f>
        <v>L</v>
      </c>
      <c r="H2542" s="177" t="s">
        <v>4760</v>
      </c>
      <c r="I2542" s="177">
        <v>210</v>
      </c>
      <c r="J2542" s="177">
        <v>1.25</v>
      </c>
      <c r="K2542" s="177">
        <v>28016.25</v>
      </c>
      <c r="L2542" s="177">
        <v>28017.5</v>
      </c>
      <c r="M2542" s="177"/>
      <c r="N2542" s="177" t="s">
        <v>5179</v>
      </c>
      <c r="O2542" s="2" t="str">
        <f>VLOOKUP(H2542,通道基本信息!B:L,3,FALSE)</f>
        <v>CS6E</v>
      </c>
    </row>
    <row r="2543" s="2" customFormat="1" ht="15" hidden="1" spans="1:15">
      <c r="A2543" s="177">
        <v>2540</v>
      </c>
      <c r="B2543" s="177" t="str">
        <f t="shared" si="78"/>
        <v>CS6E-R039-340-211</v>
      </c>
      <c r="C2543" s="177" t="str">
        <f t="shared" si="79"/>
        <v>CS6E-RK-HL-07-211-L-D</v>
      </c>
      <c r="D2543" s="177" t="s">
        <v>5180</v>
      </c>
      <c r="E2543" s="177" t="str">
        <f>VLOOKUP(H2543,通道基本信息!B:K,6,0)</f>
        <v>R</v>
      </c>
      <c r="F2543" s="177" t="str">
        <f>VLOOKUP(H2543,通道基本信息!B:K,5,0)</f>
        <v>K-HL</v>
      </c>
      <c r="G2543" s="177" t="str">
        <f>VLOOKUP(H2543,通道基本信息!B:K,8,0)</f>
        <v>L</v>
      </c>
      <c r="H2543" s="177" t="s">
        <v>4760</v>
      </c>
      <c r="I2543" s="177">
        <v>211</v>
      </c>
      <c r="J2543" s="177">
        <v>1.25</v>
      </c>
      <c r="K2543" s="177">
        <v>28017.5</v>
      </c>
      <c r="L2543" s="177">
        <v>28018.75</v>
      </c>
      <c r="M2543" s="177"/>
      <c r="N2543" s="177" t="s">
        <v>5181</v>
      </c>
      <c r="O2543" s="2" t="str">
        <f>VLOOKUP(H2543,通道基本信息!B:L,3,FALSE)</f>
        <v>CS6E</v>
      </c>
    </row>
    <row r="2544" s="2" customFormat="1" ht="15" hidden="1" spans="1:15">
      <c r="A2544" s="177">
        <v>2541</v>
      </c>
      <c r="B2544" s="177" t="str">
        <f t="shared" si="78"/>
        <v>CS6E-R039-340-212</v>
      </c>
      <c r="C2544" s="177" t="str">
        <f t="shared" si="79"/>
        <v>CS6E-RK-HL-07-212-L-D</v>
      </c>
      <c r="D2544" s="177" t="s">
        <v>5182</v>
      </c>
      <c r="E2544" s="177" t="str">
        <f>VLOOKUP(H2544,通道基本信息!B:K,6,0)</f>
        <v>R</v>
      </c>
      <c r="F2544" s="177" t="str">
        <f>VLOOKUP(H2544,通道基本信息!B:K,5,0)</f>
        <v>K-HL</v>
      </c>
      <c r="G2544" s="177" t="str">
        <f>VLOOKUP(H2544,通道基本信息!B:K,8,0)</f>
        <v>L</v>
      </c>
      <c r="H2544" s="177" t="s">
        <v>4760</v>
      </c>
      <c r="I2544" s="177">
        <v>212</v>
      </c>
      <c r="J2544" s="177">
        <v>1.25</v>
      </c>
      <c r="K2544" s="177">
        <v>28018.75</v>
      </c>
      <c r="L2544" s="177">
        <v>28020</v>
      </c>
      <c r="M2544" s="177"/>
      <c r="N2544" s="177" t="s">
        <v>5183</v>
      </c>
      <c r="O2544" s="2" t="str">
        <f>VLOOKUP(H2544,通道基本信息!B:L,3,FALSE)</f>
        <v>CS6E</v>
      </c>
    </row>
    <row r="2545" s="2" customFormat="1" ht="15" hidden="1" spans="1:15">
      <c r="A2545" s="177">
        <v>2542</v>
      </c>
      <c r="B2545" s="177" t="str">
        <f t="shared" si="78"/>
        <v>CS6E-R039-340-213</v>
      </c>
      <c r="C2545" s="177" t="str">
        <f t="shared" si="79"/>
        <v>CS6E-RK-HL-07-213-L-D</v>
      </c>
      <c r="D2545" s="177" t="s">
        <v>5184</v>
      </c>
      <c r="E2545" s="177" t="str">
        <f>VLOOKUP(H2545,通道基本信息!B:K,6,0)</f>
        <v>R</v>
      </c>
      <c r="F2545" s="177" t="str">
        <f>VLOOKUP(H2545,通道基本信息!B:K,5,0)</f>
        <v>K-HL</v>
      </c>
      <c r="G2545" s="177" t="str">
        <f>VLOOKUP(H2545,通道基本信息!B:K,8,0)</f>
        <v>L</v>
      </c>
      <c r="H2545" s="177" t="s">
        <v>4760</v>
      </c>
      <c r="I2545" s="177">
        <v>213</v>
      </c>
      <c r="J2545" s="177">
        <v>1.25</v>
      </c>
      <c r="K2545" s="177">
        <v>28020</v>
      </c>
      <c r="L2545" s="177">
        <v>28021.25</v>
      </c>
      <c r="M2545" s="177"/>
      <c r="N2545" s="177" t="s">
        <v>5185</v>
      </c>
      <c r="O2545" s="2" t="str">
        <f>VLOOKUP(H2545,通道基本信息!B:L,3,FALSE)</f>
        <v>CS6E</v>
      </c>
    </row>
    <row r="2546" s="2" customFormat="1" ht="15" hidden="1" spans="1:15">
      <c r="A2546" s="177">
        <v>2543</v>
      </c>
      <c r="B2546" s="177" t="str">
        <f t="shared" si="78"/>
        <v>CS6E-R039-340-214</v>
      </c>
      <c r="C2546" s="177" t="str">
        <f t="shared" si="79"/>
        <v>CS6E-RK-HL-07-214-L-D</v>
      </c>
      <c r="D2546" s="177" t="s">
        <v>5186</v>
      </c>
      <c r="E2546" s="177" t="str">
        <f>VLOOKUP(H2546,通道基本信息!B:K,6,0)</f>
        <v>R</v>
      </c>
      <c r="F2546" s="177" t="str">
        <f>VLOOKUP(H2546,通道基本信息!B:K,5,0)</f>
        <v>K-HL</v>
      </c>
      <c r="G2546" s="177" t="str">
        <f>VLOOKUP(H2546,通道基本信息!B:K,8,0)</f>
        <v>L</v>
      </c>
      <c r="H2546" s="177" t="s">
        <v>4760</v>
      </c>
      <c r="I2546" s="177">
        <v>214</v>
      </c>
      <c r="J2546" s="177">
        <v>1.25</v>
      </c>
      <c r="K2546" s="177">
        <v>28021.25</v>
      </c>
      <c r="L2546" s="177">
        <v>28022.5</v>
      </c>
      <c r="M2546" s="177"/>
      <c r="N2546" s="177" t="s">
        <v>5187</v>
      </c>
      <c r="O2546" s="2" t="str">
        <f>VLOOKUP(H2546,通道基本信息!B:L,3,FALSE)</f>
        <v>CS6E</v>
      </c>
    </row>
    <row r="2547" s="2" customFormat="1" ht="15" hidden="1" spans="1:15">
      <c r="A2547" s="177">
        <v>2544</v>
      </c>
      <c r="B2547" s="177" t="str">
        <f t="shared" si="78"/>
        <v>CS6E-R039-340-215</v>
      </c>
      <c r="C2547" s="177" t="str">
        <f t="shared" si="79"/>
        <v>CS6E-RK-HL-07-215-L-D</v>
      </c>
      <c r="D2547" s="177" t="s">
        <v>5188</v>
      </c>
      <c r="E2547" s="177" t="str">
        <f>VLOOKUP(H2547,通道基本信息!B:K,6,0)</f>
        <v>R</v>
      </c>
      <c r="F2547" s="177" t="str">
        <f>VLOOKUP(H2547,通道基本信息!B:K,5,0)</f>
        <v>K-HL</v>
      </c>
      <c r="G2547" s="177" t="str">
        <f>VLOOKUP(H2547,通道基本信息!B:K,8,0)</f>
        <v>L</v>
      </c>
      <c r="H2547" s="177" t="s">
        <v>4760</v>
      </c>
      <c r="I2547" s="177">
        <v>215</v>
      </c>
      <c r="J2547" s="177">
        <v>1.25</v>
      </c>
      <c r="K2547" s="177">
        <v>28022.5</v>
      </c>
      <c r="L2547" s="177">
        <v>28023.75</v>
      </c>
      <c r="M2547" s="177"/>
      <c r="N2547" s="177" t="s">
        <v>5189</v>
      </c>
      <c r="O2547" s="2" t="str">
        <f>VLOOKUP(H2547,通道基本信息!B:L,3,FALSE)</f>
        <v>CS6E</v>
      </c>
    </row>
    <row r="2548" s="2" customFormat="1" ht="15" hidden="1" spans="1:15">
      <c r="A2548" s="177">
        <v>2545</v>
      </c>
      <c r="B2548" s="177" t="str">
        <f t="shared" si="78"/>
        <v>CS6E-R039-340-216</v>
      </c>
      <c r="C2548" s="177" t="str">
        <f t="shared" si="79"/>
        <v>CS6E-RK-HL-07-216-L-D</v>
      </c>
      <c r="D2548" s="177" t="s">
        <v>5190</v>
      </c>
      <c r="E2548" s="177" t="str">
        <f>VLOOKUP(H2548,通道基本信息!B:K,6,0)</f>
        <v>R</v>
      </c>
      <c r="F2548" s="177" t="str">
        <f>VLOOKUP(H2548,通道基本信息!B:K,5,0)</f>
        <v>K-HL</v>
      </c>
      <c r="G2548" s="177" t="str">
        <f>VLOOKUP(H2548,通道基本信息!B:K,8,0)</f>
        <v>L</v>
      </c>
      <c r="H2548" s="177" t="s">
        <v>4760</v>
      </c>
      <c r="I2548" s="177">
        <v>216</v>
      </c>
      <c r="J2548" s="177">
        <v>1.25</v>
      </c>
      <c r="K2548" s="177">
        <v>28023.75</v>
      </c>
      <c r="L2548" s="177">
        <v>28025</v>
      </c>
      <c r="M2548" s="177"/>
      <c r="N2548" s="177" t="s">
        <v>5191</v>
      </c>
      <c r="O2548" s="2" t="str">
        <f>VLOOKUP(H2548,通道基本信息!B:L,3,FALSE)</f>
        <v>CS6E</v>
      </c>
    </row>
    <row r="2549" s="2" customFormat="1" ht="15" hidden="1" spans="1:15">
      <c r="A2549" s="177">
        <v>2546</v>
      </c>
      <c r="B2549" s="177" t="str">
        <f t="shared" si="78"/>
        <v>CS6E-R039-340-217</v>
      </c>
      <c r="C2549" s="177" t="str">
        <f t="shared" si="79"/>
        <v>CS6E-RK-HL-07-217-L-D</v>
      </c>
      <c r="D2549" s="177" t="s">
        <v>5192</v>
      </c>
      <c r="E2549" s="177" t="str">
        <f>VLOOKUP(H2549,通道基本信息!B:K,6,0)</f>
        <v>R</v>
      </c>
      <c r="F2549" s="177" t="str">
        <f>VLOOKUP(H2549,通道基本信息!B:K,5,0)</f>
        <v>K-HL</v>
      </c>
      <c r="G2549" s="177" t="str">
        <f>VLOOKUP(H2549,通道基本信息!B:K,8,0)</f>
        <v>L</v>
      </c>
      <c r="H2549" s="177" t="s">
        <v>4760</v>
      </c>
      <c r="I2549" s="177">
        <v>217</v>
      </c>
      <c r="J2549" s="177">
        <v>1.25</v>
      </c>
      <c r="K2549" s="177">
        <v>28025</v>
      </c>
      <c r="L2549" s="177">
        <v>28026.25</v>
      </c>
      <c r="M2549" s="177"/>
      <c r="N2549" s="177" t="s">
        <v>5193</v>
      </c>
      <c r="O2549" s="2" t="str">
        <f>VLOOKUP(H2549,通道基本信息!B:L,3,FALSE)</f>
        <v>CS6E</v>
      </c>
    </row>
    <row r="2550" s="2" customFormat="1" ht="15" hidden="1" spans="1:15">
      <c r="A2550" s="177">
        <v>2547</v>
      </c>
      <c r="B2550" s="177" t="str">
        <f t="shared" si="78"/>
        <v>CS6E-R039-340-218</v>
      </c>
      <c r="C2550" s="177" t="str">
        <f t="shared" si="79"/>
        <v>CS6E-RK-HL-07-218-L-D</v>
      </c>
      <c r="D2550" s="177" t="s">
        <v>5194</v>
      </c>
      <c r="E2550" s="177" t="str">
        <f>VLOOKUP(H2550,通道基本信息!B:K,6,0)</f>
        <v>R</v>
      </c>
      <c r="F2550" s="177" t="str">
        <f>VLOOKUP(H2550,通道基本信息!B:K,5,0)</f>
        <v>K-HL</v>
      </c>
      <c r="G2550" s="177" t="str">
        <f>VLOOKUP(H2550,通道基本信息!B:K,8,0)</f>
        <v>L</v>
      </c>
      <c r="H2550" s="177" t="s">
        <v>4760</v>
      </c>
      <c r="I2550" s="177">
        <v>218</v>
      </c>
      <c r="J2550" s="177">
        <v>1.25</v>
      </c>
      <c r="K2550" s="177">
        <v>28026.25</v>
      </c>
      <c r="L2550" s="177">
        <v>28027.5</v>
      </c>
      <c r="M2550" s="177"/>
      <c r="N2550" s="177" t="s">
        <v>5195</v>
      </c>
      <c r="O2550" s="2" t="str">
        <f>VLOOKUP(H2550,通道基本信息!B:L,3,FALSE)</f>
        <v>CS6E</v>
      </c>
    </row>
    <row r="2551" s="2" customFormat="1" ht="15" hidden="1" spans="1:15">
      <c r="A2551" s="177">
        <v>2548</v>
      </c>
      <c r="B2551" s="177" t="str">
        <f t="shared" si="78"/>
        <v>CS6E-R039-340-219</v>
      </c>
      <c r="C2551" s="177" t="str">
        <f t="shared" si="79"/>
        <v>CS6E-RK-HL-07-219-L-D</v>
      </c>
      <c r="D2551" s="177" t="s">
        <v>5196</v>
      </c>
      <c r="E2551" s="177" t="str">
        <f>VLOOKUP(H2551,通道基本信息!B:K,6,0)</f>
        <v>R</v>
      </c>
      <c r="F2551" s="177" t="str">
        <f>VLOOKUP(H2551,通道基本信息!B:K,5,0)</f>
        <v>K-HL</v>
      </c>
      <c r="G2551" s="177" t="str">
        <f>VLOOKUP(H2551,通道基本信息!B:K,8,0)</f>
        <v>L</v>
      </c>
      <c r="H2551" s="177" t="s">
        <v>4760</v>
      </c>
      <c r="I2551" s="177">
        <v>219</v>
      </c>
      <c r="J2551" s="177">
        <v>1.25</v>
      </c>
      <c r="K2551" s="177">
        <v>28027.5</v>
      </c>
      <c r="L2551" s="177">
        <v>28028.75</v>
      </c>
      <c r="M2551" s="177"/>
      <c r="N2551" s="177" t="s">
        <v>5197</v>
      </c>
      <c r="O2551" s="2" t="str">
        <f>VLOOKUP(H2551,通道基本信息!B:L,3,FALSE)</f>
        <v>CS6E</v>
      </c>
    </row>
    <row r="2552" s="2" customFormat="1" ht="15" hidden="1" spans="1:15">
      <c r="A2552" s="177">
        <v>2549</v>
      </c>
      <c r="B2552" s="177" t="str">
        <f t="shared" si="78"/>
        <v>CS6E-R039-340-220</v>
      </c>
      <c r="C2552" s="177" t="str">
        <f t="shared" si="79"/>
        <v>CS6E-RK-HL-07-220-L-D</v>
      </c>
      <c r="D2552" s="177" t="s">
        <v>5198</v>
      </c>
      <c r="E2552" s="177" t="str">
        <f>VLOOKUP(H2552,通道基本信息!B:K,6,0)</f>
        <v>R</v>
      </c>
      <c r="F2552" s="177" t="str">
        <f>VLOOKUP(H2552,通道基本信息!B:K,5,0)</f>
        <v>K-HL</v>
      </c>
      <c r="G2552" s="177" t="str">
        <f>VLOOKUP(H2552,通道基本信息!B:K,8,0)</f>
        <v>L</v>
      </c>
      <c r="H2552" s="177" t="s">
        <v>4760</v>
      </c>
      <c r="I2552" s="177">
        <v>220</v>
      </c>
      <c r="J2552" s="177">
        <v>1.25</v>
      </c>
      <c r="K2552" s="177">
        <v>28028.75</v>
      </c>
      <c r="L2552" s="177">
        <v>28030</v>
      </c>
      <c r="M2552" s="177"/>
      <c r="N2552" s="177" t="s">
        <v>5199</v>
      </c>
      <c r="O2552" s="2" t="str">
        <f>VLOOKUP(H2552,通道基本信息!B:L,3,FALSE)</f>
        <v>CS6E</v>
      </c>
    </row>
    <row r="2553" s="2" customFormat="1" ht="15" hidden="1" spans="1:15">
      <c r="A2553" s="177">
        <v>2550</v>
      </c>
      <c r="B2553" s="177" t="str">
        <f t="shared" si="78"/>
        <v>CS6E-R039-340-221</v>
      </c>
      <c r="C2553" s="177" t="str">
        <f t="shared" si="79"/>
        <v>CS6E-RK-HL-07-221-L-D</v>
      </c>
      <c r="D2553" s="177" t="s">
        <v>5200</v>
      </c>
      <c r="E2553" s="177" t="str">
        <f>VLOOKUP(H2553,通道基本信息!B:K,6,0)</f>
        <v>R</v>
      </c>
      <c r="F2553" s="177" t="str">
        <f>VLOOKUP(H2553,通道基本信息!B:K,5,0)</f>
        <v>K-HL</v>
      </c>
      <c r="G2553" s="177" t="str">
        <f>VLOOKUP(H2553,通道基本信息!B:K,8,0)</f>
        <v>L</v>
      </c>
      <c r="H2553" s="177" t="s">
        <v>4760</v>
      </c>
      <c r="I2553" s="177">
        <v>221</v>
      </c>
      <c r="J2553" s="177">
        <v>1.25</v>
      </c>
      <c r="K2553" s="177">
        <v>28030</v>
      </c>
      <c r="L2553" s="177">
        <v>28031.25</v>
      </c>
      <c r="M2553" s="177"/>
      <c r="N2553" s="177" t="s">
        <v>5201</v>
      </c>
      <c r="O2553" s="2" t="str">
        <f>VLOOKUP(H2553,通道基本信息!B:L,3,FALSE)</f>
        <v>CS6E</v>
      </c>
    </row>
    <row r="2554" s="2" customFormat="1" ht="15" hidden="1" spans="1:15">
      <c r="A2554" s="177">
        <v>2551</v>
      </c>
      <c r="B2554" s="177" t="str">
        <f t="shared" si="78"/>
        <v>CS6E-R039-340-222</v>
      </c>
      <c r="C2554" s="177" t="str">
        <f t="shared" si="79"/>
        <v>CS6E-RK-HL-07-222-L-D</v>
      </c>
      <c r="D2554" s="177" t="s">
        <v>5202</v>
      </c>
      <c r="E2554" s="177" t="str">
        <f>VLOOKUP(H2554,通道基本信息!B:K,6,0)</f>
        <v>R</v>
      </c>
      <c r="F2554" s="177" t="str">
        <f>VLOOKUP(H2554,通道基本信息!B:K,5,0)</f>
        <v>K-HL</v>
      </c>
      <c r="G2554" s="177" t="str">
        <f>VLOOKUP(H2554,通道基本信息!B:K,8,0)</f>
        <v>L</v>
      </c>
      <c r="H2554" s="177" t="s">
        <v>4760</v>
      </c>
      <c r="I2554" s="177">
        <v>222</v>
      </c>
      <c r="J2554" s="177">
        <v>1.25</v>
      </c>
      <c r="K2554" s="177">
        <v>28031.25</v>
      </c>
      <c r="L2554" s="177">
        <v>28032.5</v>
      </c>
      <c r="M2554" s="177"/>
      <c r="N2554" s="177" t="s">
        <v>5203</v>
      </c>
      <c r="O2554" s="2" t="str">
        <f>VLOOKUP(H2554,通道基本信息!B:L,3,FALSE)</f>
        <v>CS6E</v>
      </c>
    </row>
    <row r="2555" s="2" customFormat="1" ht="15" hidden="1" spans="1:15">
      <c r="A2555" s="177">
        <v>2552</v>
      </c>
      <c r="B2555" s="177" t="str">
        <f t="shared" si="78"/>
        <v>CS6E-R039-340-223</v>
      </c>
      <c r="C2555" s="177" t="str">
        <f t="shared" si="79"/>
        <v>CS6E-RK-HL-07-223-L-D</v>
      </c>
      <c r="D2555" s="177" t="s">
        <v>5204</v>
      </c>
      <c r="E2555" s="177" t="str">
        <f>VLOOKUP(H2555,通道基本信息!B:K,6,0)</f>
        <v>R</v>
      </c>
      <c r="F2555" s="177" t="str">
        <f>VLOOKUP(H2555,通道基本信息!B:K,5,0)</f>
        <v>K-HL</v>
      </c>
      <c r="G2555" s="177" t="str">
        <f>VLOOKUP(H2555,通道基本信息!B:K,8,0)</f>
        <v>L</v>
      </c>
      <c r="H2555" s="177" t="s">
        <v>4760</v>
      </c>
      <c r="I2555" s="177">
        <v>223</v>
      </c>
      <c r="J2555" s="177">
        <v>1.25</v>
      </c>
      <c r="K2555" s="177">
        <v>28032.5</v>
      </c>
      <c r="L2555" s="177">
        <v>28033.75</v>
      </c>
      <c r="M2555" s="177"/>
      <c r="N2555" s="177" t="s">
        <v>5205</v>
      </c>
      <c r="O2555" s="2" t="str">
        <f>VLOOKUP(H2555,通道基本信息!B:L,3,FALSE)</f>
        <v>CS6E</v>
      </c>
    </row>
    <row r="2556" s="2" customFormat="1" ht="15" hidden="1" spans="1:15">
      <c r="A2556" s="177">
        <v>2553</v>
      </c>
      <c r="B2556" s="177" t="str">
        <f t="shared" si="78"/>
        <v>CS6E-R039-340-224</v>
      </c>
      <c r="C2556" s="177" t="str">
        <f t="shared" si="79"/>
        <v>CS6E-RK-HL-07-224-L-D</v>
      </c>
      <c r="D2556" s="177" t="s">
        <v>5206</v>
      </c>
      <c r="E2556" s="177" t="str">
        <f>VLOOKUP(H2556,通道基本信息!B:K,6,0)</f>
        <v>R</v>
      </c>
      <c r="F2556" s="177" t="str">
        <f>VLOOKUP(H2556,通道基本信息!B:K,5,0)</f>
        <v>K-HL</v>
      </c>
      <c r="G2556" s="177" t="str">
        <f>VLOOKUP(H2556,通道基本信息!B:K,8,0)</f>
        <v>L</v>
      </c>
      <c r="H2556" s="177" t="s">
        <v>4760</v>
      </c>
      <c r="I2556" s="177">
        <v>224</v>
      </c>
      <c r="J2556" s="177">
        <v>1.25</v>
      </c>
      <c r="K2556" s="177">
        <v>28033.75</v>
      </c>
      <c r="L2556" s="177">
        <v>28035</v>
      </c>
      <c r="M2556" s="177"/>
      <c r="N2556" s="177" t="s">
        <v>5207</v>
      </c>
      <c r="O2556" s="2" t="str">
        <f>VLOOKUP(H2556,通道基本信息!B:L,3,FALSE)</f>
        <v>CS6E</v>
      </c>
    </row>
    <row r="2557" s="2" customFormat="1" ht="15" hidden="1" spans="1:15">
      <c r="A2557" s="177">
        <v>2554</v>
      </c>
      <c r="B2557" s="177" t="str">
        <f t="shared" si="78"/>
        <v>CS6E-R039-340-225</v>
      </c>
      <c r="C2557" s="177" t="str">
        <f t="shared" si="79"/>
        <v>CS6E-RK-HL-07-225-L-D</v>
      </c>
      <c r="D2557" s="177" t="s">
        <v>5208</v>
      </c>
      <c r="E2557" s="177" t="str">
        <f>VLOOKUP(H2557,通道基本信息!B:K,6,0)</f>
        <v>R</v>
      </c>
      <c r="F2557" s="177" t="str">
        <f>VLOOKUP(H2557,通道基本信息!B:K,5,0)</f>
        <v>K-HL</v>
      </c>
      <c r="G2557" s="177" t="str">
        <f>VLOOKUP(H2557,通道基本信息!B:K,8,0)</f>
        <v>L</v>
      </c>
      <c r="H2557" s="177" t="s">
        <v>4760</v>
      </c>
      <c r="I2557" s="177">
        <v>225</v>
      </c>
      <c r="J2557" s="177">
        <v>1.25</v>
      </c>
      <c r="K2557" s="177">
        <v>28035</v>
      </c>
      <c r="L2557" s="177">
        <v>28036.25</v>
      </c>
      <c r="M2557" s="177"/>
      <c r="N2557" s="177" t="s">
        <v>5209</v>
      </c>
      <c r="O2557" s="2" t="str">
        <f>VLOOKUP(H2557,通道基本信息!B:L,3,FALSE)</f>
        <v>CS6E</v>
      </c>
    </row>
    <row r="2558" s="2" customFormat="1" ht="15" hidden="1" spans="1:15">
      <c r="A2558" s="177">
        <v>2555</v>
      </c>
      <c r="B2558" s="177" t="str">
        <f t="shared" si="78"/>
        <v>CS6E-R039-340-226</v>
      </c>
      <c r="C2558" s="177" t="str">
        <f t="shared" si="79"/>
        <v>CS6E-RK-HL-07-226-L-D</v>
      </c>
      <c r="D2558" s="177" t="s">
        <v>5210</v>
      </c>
      <c r="E2558" s="177" t="str">
        <f>VLOOKUP(H2558,通道基本信息!B:K,6,0)</f>
        <v>R</v>
      </c>
      <c r="F2558" s="177" t="str">
        <f>VLOOKUP(H2558,通道基本信息!B:K,5,0)</f>
        <v>K-HL</v>
      </c>
      <c r="G2558" s="177" t="str">
        <f>VLOOKUP(H2558,通道基本信息!B:K,8,0)</f>
        <v>L</v>
      </c>
      <c r="H2558" s="177" t="s">
        <v>4760</v>
      </c>
      <c r="I2558" s="177">
        <v>226</v>
      </c>
      <c r="J2558" s="177">
        <v>1.25</v>
      </c>
      <c r="K2558" s="177">
        <v>28036.25</v>
      </c>
      <c r="L2558" s="177">
        <v>28037.5</v>
      </c>
      <c r="M2558" s="177"/>
      <c r="N2558" s="177" t="s">
        <v>5211</v>
      </c>
      <c r="O2558" s="2" t="str">
        <f>VLOOKUP(H2558,通道基本信息!B:L,3,FALSE)</f>
        <v>CS6E</v>
      </c>
    </row>
    <row r="2559" s="2" customFormat="1" ht="15" hidden="1" spans="1:15">
      <c r="A2559" s="177">
        <v>2556</v>
      </c>
      <c r="B2559" s="177" t="str">
        <f t="shared" si="78"/>
        <v>CS6E-R039-340-227</v>
      </c>
      <c r="C2559" s="177" t="str">
        <f t="shared" si="79"/>
        <v>CS6E-RK-HL-07-227-L-D</v>
      </c>
      <c r="D2559" s="177" t="s">
        <v>5212</v>
      </c>
      <c r="E2559" s="177" t="str">
        <f>VLOOKUP(H2559,通道基本信息!B:K,6,0)</f>
        <v>R</v>
      </c>
      <c r="F2559" s="177" t="str">
        <f>VLOOKUP(H2559,通道基本信息!B:K,5,0)</f>
        <v>K-HL</v>
      </c>
      <c r="G2559" s="177" t="str">
        <f>VLOOKUP(H2559,通道基本信息!B:K,8,0)</f>
        <v>L</v>
      </c>
      <c r="H2559" s="177" t="s">
        <v>4760</v>
      </c>
      <c r="I2559" s="177">
        <v>227</v>
      </c>
      <c r="J2559" s="177">
        <v>1.25</v>
      </c>
      <c r="K2559" s="177">
        <v>28037.5</v>
      </c>
      <c r="L2559" s="177">
        <v>28038.75</v>
      </c>
      <c r="M2559" s="177"/>
      <c r="N2559" s="177" t="s">
        <v>5213</v>
      </c>
      <c r="O2559" s="2" t="str">
        <f>VLOOKUP(H2559,通道基本信息!B:L,3,FALSE)</f>
        <v>CS6E</v>
      </c>
    </row>
    <row r="2560" s="2" customFormat="1" ht="15" hidden="1" spans="1:15">
      <c r="A2560" s="177">
        <v>2557</v>
      </c>
      <c r="B2560" s="177" t="str">
        <f t="shared" si="78"/>
        <v>CS6E-R039-340-228</v>
      </c>
      <c r="C2560" s="177" t="str">
        <f t="shared" si="79"/>
        <v>CS6E-RK-HL-07-228-L-D</v>
      </c>
      <c r="D2560" s="177" t="s">
        <v>5214</v>
      </c>
      <c r="E2560" s="177" t="str">
        <f>VLOOKUP(H2560,通道基本信息!B:K,6,0)</f>
        <v>R</v>
      </c>
      <c r="F2560" s="177" t="str">
        <f>VLOOKUP(H2560,通道基本信息!B:K,5,0)</f>
        <v>K-HL</v>
      </c>
      <c r="G2560" s="177" t="str">
        <f>VLOOKUP(H2560,通道基本信息!B:K,8,0)</f>
        <v>L</v>
      </c>
      <c r="H2560" s="177" t="s">
        <v>4760</v>
      </c>
      <c r="I2560" s="177">
        <v>228</v>
      </c>
      <c r="J2560" s="177">
        <v>1.25</v>
      </c>
      <c r="K2560" s="177">
        <v>28038.75</v>
      </c>
      <c r="L2560" s="177">
        <v>28040</v>
      </c>
      <c r="M2560" s="177"/>
      <c r="N2560" s="177" t="s">
        <v>5215</v>
      </c>
      <c r="O2560" s="2" t="str">
        <f>VLOOKUP(H2560,通道基本信息!B:L,3,FALSE)</f>
        <v>CS6E</v>
      </c>
    </row>
    <row r="2561" s="2" customFormat="1" ht="15" hidden="1" spans="1:15">
      <c r="A2561" s="177">
        <v>2558</v>
      </c>
      <c r="B2561" s="177" t="str">
        <f t="shared" ref="B2561:B2624" si="80">H2561&amp;"-"&amp;I2561</f>
        <v>CS6E-R039-340-229</v>
      </c>
      <c r="C2561" s="177" t="str">
        <f t="shared" si="79"/>
        <v>CS6E-RK-HL-07-229-L-D</v>
      </c>
      <c r="D2561" s="177" t="s">
        <v>5216</v>
      </c>
      <c r="E2561" s="177" t="str">
        <f>VLOOKUP(H2561,通道基本信息!B:K,6,0)</f>
        <v>R</v>
      </c>
      <c r="F2561" s="177" t="str">
        <f>VLOOKUP(H2561,通道基本信息!B:K,5,0)</f>
        <v>K-HL</v>
      </c>
      <c r="G2561" s="177" t="str">
        <f>VLOOKUP(H2561,通道基本信息!B:K,8,0)</f>
        <v>L</v>
      </c>
      <c r="H2561" s="177" t="s">
        <v>4760</v>
      </c>
      <c r="I2561" s="177">
        <v>229</v>
      </c>
      <c r="J2561" s="177">
        <v>1.25</v>
      </c>
      <c r="K2561" s="177">
        <v>28040</v>
      </c>
      <c r="L2561" s="177">
        <v>28041.25</v>
      </c>
      <c r="M2561" s="177"/>
      <c r="N2561" s="177" t="s">
        <v>5217</v>
      </c>
      <c r="O2561" s="2" t="str">
        <f>VLOOKUP(H2561,通道基本信息!B:L,3,FALSE)</f>
        <v>CS6E</v>
      </c>
    </row>
    <row r="2562" s="2" customFormat="1" ht="15" hidden="1" spans="1:15">
      <c r="A2562" s="177">
        <v>2559</v>
      </c>
      <c r="B2562" s="177" t="str">
        <f t="shared" si="80"/>
        <v>CS6E-R039-340-230</v>
      </c>
      <c r="C2562" s="177" t="str">
        <f t="shared" si="79"/>
        <v>CS6E-RK-HL-07-230-L-D</v>
      </c>
      <c r="D2562" s="177" t="s">
        <v>5218</v>
      </c>
      <c r="E2562" s="177" t="str">
        <f>VLOOKUP(H2562,通道基本信息!B:K,6,0)</f>
        <v>R</v>
      </c>
      <c r="F2562" s="177" t="str">
        <f>VLOOKUP(H2562,通道基本信息!B:K,5,0)</f>
        <v>K-HL</v>
      </c>
      <c r="G2562" s="177" t="str">
        <f>VLOOKUP(H2562,通道基本信息!B:K,8,0)</f>
        <v>L</v>
      </c>
      <c r="H2562" s="177" t="s">
        <v>4760</v>
      </c>
      <c r="I2562" s="177">
        <v>230</v>
      </c>
      <c r="J2562" s="177">
        <v>1.25</v>
      </c>
      <c r="K2562" s="177">
        <v>28041.25</v>
      </c>
      <c r="L2562" s="177">
        <v>28042.5</v>
      </c>
      <c r="M2562" s="177"/>
      <c r="N2562" s="177" t="s">
        <v>5219</v>
      </c>
      <c r="O2562" s="2" t="str">
        <f>VLOOKUP(H2562,通道基本信息!B:L,3,FALSE)</f>
        <v>CS6E</v>
      </c>
    </row>
    <row r="2563" s="2" customFormat="1" ht="15" hidden="1" spans="1:15">
      <c r="A2563" s="177">
        <v>2560</v>
      </c>
      <c r="B2563" s="177" t="str">
        <f t="shared" si="80"/>
        <v>CS6E-R039-340-231</v>
      </c>
      <c r="C2563" s="177" t="str">
        <f t="shared" si="79"/>
        <v>CS6E-RK-HL-07-231-L-D</v>
      </c>
      <c r="D2563" s="177" t="s">
        <v>5220</v>
      </c>
      <c r="E2563" s="177" t="str">
        <f>VLOOKUP(H2563,通道基本信息!B:K,6,0)</f>
        <v>R</v>
      </c>
      <c r="F2563" s="177" t="str">
        <f>VLOOKUP(H2563,通道基本信息!B:K,5,0)</f>
        <v>K-HL</v>
      </c>
      <c r="G2563" s="177" t="str">
        <f>VLOOKUP(H2563,通道基本信息!B:K,8,0)</f>
        <v>L</v>
      </c>
      <c r="H2563" s="177" t="s">
        <v>4760</v>
      </c>
      <c r="I2563" s="177">
        <v>231</v>
      </c>
      <c r="J2563" s="177">
        <v>1.25</v>
      </c>
      <c r="K2563" s="177">
        <v>28042.5</v>
      </c>
      <c r="L2563" s="177">
        <v>28043.75</v>
      </c>
      <c r="M2563" s="177"/>
      <c r="N2563" s="177" t="s">
        <v>5221</v>
      </c>
      <c r="O2563" s="2" t="str">
        <f>VLOOKUP(H2563,通道基本信息!B:L,3,FALSE)</f>
        <v>CS6E</v>
      </c>
    </row>
    <row r="2564" s="2" customFormat="1" ht="15" hidden="1" spans="1:15">
      <c r="A2564" s="177">
        <v>2561</v>
      </c>
      <c r="B2564" s="177" t="str">
        <f t="shared" si="80"/>
        <v>CS6E-R039-340-232</v>
      </c>
      <c r="C2564" s="177" t="str">
        <f t="shared" ref="C2564:C2627" si="81">O2564&amp;"-"&amp;D2564</f>
        <v>CS6E-RK-HL-07-232-L-D</v>
      </c>
      <c r="D2564" s="177" t="s">
        <v>5222</v>
      </c>
      <c r="E2564" s="177" t="str">
        <f>VLOOKUP(H2564,通道基本信息!B:K,6,0)</f>
        <v>R</v>
      </c>
      <c r="F2564" s="177" t="str">
        <f>VLOOKUP(H2564,通道基本信息!B:K,5,0)</f>
        <v>K-HL</v>
      </c>
      <c r="G2564" s="177" t="str">
        <f>VLOOKUP(H2564,通道基本信息!B:K,8,0)</f>
        <v>L</v>
      </c>
      <c r="H2564" s="177" t="s">
        <v>4760</v>
      </c>
      <c r="I2564" s="177">
        <v>232</v>
      </c>
      <c r="J2564" s="177">
        <v>1.25</v>
      </c>
      <c r="K2564" s="177">
        <v>28043.75</v>
      </c>
      <c r="L2564" s="177">
        <v>28045</v>
      </c>
      <c r="M2564" s="177"/>
      <c r="N2564" s="177" t="s">
        <v>5223</v>
      </c>
      <c r="O2564" s="2" t="str">
        <f>VLOOKUP(H2564,通道基本信息!B:L,3,FALSE)</f>
        <v>CS6E</v>
      </c>
    </row>
    <row r="2565" s="2" customFormat="1" ht="15" hidden="1" spans="1:15">
      <c r="A2565" s="177">
        <v>2562</v>
      </c>
      <c r="B2565" s="177" t="str">
        <f t="shared" si="80"/>
        <v>CS6E-R039-340-233</v>
      </c>
      <c r="C2565" s="177" t="str">
        <f t="shared" si="81"/>
        <v>CS6E-RK-HL-07-233-L-D</v>
      </c>
      <c r="D2565" s="177" t="s">
        <v>5224</v>
      </c>
      <c r="E2565" s="177" t="str">
        <f>VLOOKUP(H2565,通道基本信息!B:K,6,0)</f>
        <v>R</v>
      </c>
      <c r="F2565" s="177" t="str">
        <f>VLOOKUP(H2565,通道基本信息!B:K,5,0)</f>
        <v>K-HL</v>
      </c>
      <c r="G2565" s="177" t="str">
        <f>VLOOKUP(H2565,通道基本信息!B:K,8,0)</f>
        <v>L</v>
      </c>
      <c r="H2565" s="177" t="s">
        <v>4760</v>
      </c>
      <c r="I2565" s="177">
        <v>233</v>
      </c>
      <c r="J2565" s="177">
        <v>1.25</v>
      </c>
      <c r="K2565" s="177">
        <v>28045</v>
      </c>
      <c r="L2565" s="177">
        <v>28046.25</v>
      </c>
      <c r="M2565" s="177"/>
      <c r="N2565" s="177" t="s">
        <v>5225</v>
      </c>
      <c r="O2565" s="2" t="str">
        <f>VLOOKUP(H2565,通道基本信息!B:L,3,FALSE)</f>
        <v>CS6E</v>
      </c>
    </row>
    <row r="2566" s="2" customFormat="1" ht="15" hidden="1" spans="1:15">
      <c r="A2566" s="177">
        <v>2563</v>
      </c>
      <c r="B2566" s="177" t="str">
        <f t="shared" si="80"/>
        <v>CS6E-R039-340-234</v>
      </c>
      <c r="C2566" s="177" t="str">
        <f t="shared" si="81"/>
        <v>CS6E-RK-HL-07-234-L-D</v>
      </c>
      <c r="D2566" s="177" t="s">
        <v>5226</v>
      </c>
      <c r="E2566" s="177" t="str">
        <f>VLOOKUP(H2566,通道基本信息!B:K,6,0)</f>
        <v>R</v>
      </c>
      <c r="F2566" s="177" t="str">
        <f>VLOOKUP(H2566,通道基本信息!B:K,5,0)</f>
        <v>K-HL</v>
      </c>
      <c r="G2566" s="177" t="str">
        <f>VLOOKUP(H2566,通道基本信息!B:K,8,0)</f>
        <v>L</v>
      </c>
      <c r="H2566" s="177" t="s">
        <v>4760</v>
      </c>
      <c r="I2566" s="177">
        <v>234</v>
      </c>
      <c r="J2566" s="177">
        <v>1.25</v>
      </c>
      <c r="K2566" s="177">
        <v>28046.25</v>
      </c>
      <c r="L2566" s="177">
        <v>28047.5</v>
      </c>
      <c r="M2566" s="177"/>
      <c r="N2566" s="177" t="s">
        <v>5227</v>
      </c>
      <c r="O2566" s="2" t="str">
        <f>VLOOKUP(H2566,通道基本信息!B:L,3,FALSE)</f>
        <v>CS6E</v>
      </c>
    </row>
    <row r="2567" s="2" customFormat="1" ht="15" hidden="1" spans="1:15">
      <c r="A2567" s="177">
        <v>2564</v>
      </c>
      <c r="B2567" s="177" t="str">
        <f t="shared" si="80"/>
        <v>CS6E-R039-340-235</v>
      </c>
      <c r="C2567" s="177" t="str">
        <f t="shared" si="81"/>
        <v>CS6E-RK-HL-07-235-L-D</v>
      </c>
      <c r="D2567" s="177" t="s">
        <v>5228</v>
      </c>
      <c r="E2567" s="177" t="str">
        <f>VLOOKUP(H2567,通道基本信息!B:K,6,0)</f>
        <v>R</v>
      </c>
      <c r="F2567" s="177" t="str">
        <f>VLOOKUP(H2567,通道基本信息!B:K,5,0)</f>
        <v>K-HL</v>
      </c>
      <c r="G2567" s="177" t="str">
        <f>VLOOKUP(H2567,通道基本信息!B:K,8,0)</f>
        <v>L</v>
      </c>
      <c r="H2567" s="177" t="s">
        <v>4760</v>
      </c>
      <c r="I2567" s="177">
        <v>235</v>
      </c>
      <c r="J2567" s="177">
        <v>1.25</v>
      </c>
      <c r="K2567" s="177">
        <v>28047.5</v>
      </c>
      <c r="L2567" s="177">
        <v>28048.75</v>
      </c>
      <c r="M2567" s="177"/>
      <c r="N2567" s="177" t="s">
        <v>5229</v>
      </c>
      <c r="O2567" s="2" t="str">
        <f>VLOOKUP(H2567,通道基本信息!B:L,3,FALSE)</f>
        <v>CS6E</v>
      </c>
    </row>
    <row r="2568" s="2" customFormat="1" ht="15" hidden="1" spans="1:15">
      <c r="A2568" s="177">
        <v>2565</v>
      </c>
      <c r="B2568" s="177" t="str">
        <f t="shared" si="80"/>
        <v>CS6E-R039-340-236</v>
      </c>
      <c r="C2568" s="177" t="str">
        <f t="shared" si="81"/>
        <v>CS6E-RK-HL-07-236-L-D</v>
      </c>
      <c r="D2568" s="177" t="s">
        <v>5230</v>
      </c>
      <c r="E2568" s="177" t="str">
        <f>VLOOKUP(H2568,通道基本信息!B:K,6,0)</f>
        <v>R</v>
      </c>
      <c r="F2568" s="177" t="str">
        <f>VLOOKUP(H2568,通道基本信息!B:K,5,0)</f>
        <v>K-HL</v>
      </c>
      <c r="G2568" s="177" t="str">
        <f>VLOOKUP(H2568,通道基本信息!B:K,8,0)</f>
        <v>L</v>
      </c>
      <c r="H2568" s="177" t="s">
        <v>4760</v>
      </c>
      <c r="I2568" s="177">
        <v>236</v>
      </c>
      <c r="J2568" s="177">
        <v>1.25</v>
      </c>
      <c r="K2568" s="177">
        <v>28048.75</v>
      </c>
      <c r="L2568" s="177">
        <v>28050</v>
      </c>
      <c r="M2568" s="177"/>
      <c r="N2568" s="177" t="s">
        <v>5231</v>
      </c>
      <c r="O2568" s="2" t="str">
        <f>VLOOKUP(H2568,通道基本信息!B:L,3,FALSE)</f>
        <v>CS6E</v>
      </c>
    </row>
    <row r="2569" s="2" customFormat="1" ht="15" hidden="1" spans="1:15">
      <c r="A2569" s="177">
        <v>2566</v>
      </c>
      <c r="B2569" s="177" t="str">
        <f t="shared" si="80"/>
        <v>CS6E-R039-340-237</v>
      </c>
      <c r="C2569" s="177" t="str">
        <f t="shared" si="81"/>
        <v>CS6E-RK-HL-07-237-L-D</v>
      </c>
      <c r="D2569" s="177" t="s">
        <v>5232</v>
      </c>
      <c r="E2569" s="177" t="str">
        <f>VLOOKUP(H2569,通道基本信息!B:K,6,0)</f>
        <v>R</v>
      </c>
      <c r="F2569" s="177" t="str">
        <f>VLOOKUP(H2569,通道基本信息!B:K,5,0)</f>
        <v>K-HL</v>
      </c>
      <c r="G2569" s="177" t="str">
        <f>VLOOKUP(H2569,通道基本信息!B:K,8,0)</f>
        <v>L</v>
      </c>
      <c r="H2569" s="177" t="s">
        <v>4760</v>
      </c>
      <c r="I2569" s="177">
        <v>237</v>
      </c>
      <c r="J2569" s="177">
        <v>1.25</v>
      </c>
      <c r="K2569" s="177">
        <v>28050</v>
      </c>
      <c r="L2569" s="177">
        <v>28051.25</v>
      </c>
      <c r="M2569" s="177"/>
      <c r="N2569" s="177" t="s">
        <v>5233</v>
      </c>
      <c r="O2569" s="2" t="str">
        <f>VLOOKUP(H2569,通道基本信息!B:L,3,FALSE)</f>
        <v>CS6E</v>
      </c>
    </row>
    <row r="2570" s="2" customFormat="1" ht="15" hidden="1" spans="1:15">
      <c r="A2570" s="177">
        <v>2567</v>
      </c>
      <c r="B2570" s="177" t="str">
        <f t="shared" si="80"/>
        <v>CS6E-R039-340-238</v>
      </c>
      <c r="C2570" s="177" t="str">
        <f t="shared" si="81"/>
        <v>CS6E-RK-HL-07-238-L-D</v>
      </c>
      <c r="D2570" s="177" t="s">
        <v>5234</v>
      </c>
      <c r="E2570" s="177" t="str">
        <f>VLOOKUP(H2570,通道基本信息!B:K,6,0)</f>
        <v>R</v>
      </c>
      <c r="F2570" s="177" t="str">
        <f>VLOOKUP(H2570,通道基本信息!B:K,5,0)</f>
        <v>K-HL</v>
      </c>
      <c r="G2570" s="177" t="str">
        <f>VLOOKUP(H2570,通道基本信息!B:K,8,0)</f>
        <v>L</v>
      </c>
      <c r="H2570" s="177" t="s">
        <v>4760</v>
      </c>
      <c r="I2570" s="177">
        <v>238</v>
      </c>
      <c r="J2570" s="177">
        <v>1.25</v>
      </c>
      <c r="K2570" s="177">
        <v>28051.25</v>
      </c>
      <c r="L2570" s="177">
        <v>28052.5</v>
      </c>
      <c r="M2570" s="177"/>
      <c r="N2570" s="177" t="s">
        <v>5235</v>
      </c>
      <c r="O2570" s="2" t="str">
        <f>VLOOKUP(H2570,通道基本信息!B:L,3,FALSE)</f>
        <v>CS6E</v>
      </c>
    </row>
    <row r="2571" s="2" customFormat="1" ht="15" hidden="1" spans="1:15">
      <c r="A2571" s="177">
        <v>2568</v>
      </c>
      <c r="B2571" s="177" t="str">
        <f t="shared" si="80"/>
        <v>CS6E-R039-340-239</v>
      </c>
      <c r="C2571" s="177" t="str">
        <f t="shared" si="81"/>
        <v>CS6E-RK-HL-07-239-L-D</v>
      </c>
      <c r="D2571" s="177" t="s">
        <v>5236</v>
      </c>
      <c r="E2571" s="177" t="str">
        <f>VLOOKUP(H2571,通道基本信息!B:K,6,0)</f>
        <v>R</v>
      </c>
      <c r="F2571" s="177" t="str">
        <f>VLOOKUP(H2571,通道基本信息!B:K,5,0)</f>
        <v>K-HL</v>
      </c>
      <c r="G2571" s="177" t="str">
        <f>VLOOKUP(H2571,通道基本信息!B:K,8,0)</f>
        <v>L</v>
      </c>
      <c r="H2571" s="177" t="s">
        <v>4760</v>
      </c>
      <c r="I2571" s="177">
        <v>239</v>
      </c>
      <c r="J2571" s="177">
        <v>1.25</v>
      </c>
      <c r="K2571" s="177">
        <v>28052.5</v>
      </c>
      <c r="L2571" s="177">
        <v>28053.75</v>
      </c>
      <c r="M2571" s="177"/>
      <c r="N2571" s="177" t="s">
        <v>5237</v>
      </c>
      <c r="O2571" s="2" t="str">
        <f>VLOOKUP(H2571,通道基本信息!B:L,3,FALSE)</f>
        <v>CS6E</v>
      </c>
    </row>
    <row r="2572" s="2" customFormat="1" ht="15" hidden="1" spans="1:15">
      <c r="A2572" s="177">
        <v>2569</v>
      </c>
      <c r="B2572" s="177" t="str">
        <f t="shared" si="80"/>
        <v>CS6E-R039-340-240</v>
      </c>
      <c r="C2572" s="177" t="str">
        <f t="shared" si="81"/>
        <v>CS6E-RK-HL-07-240-L-D</v>
      </c>
      <c r="D2572" s="177" t="s">
        <v>5238</v>
      </c>
      <c r="E2572" s="177" t="str">
        <f>VLOOKUP(H2572,通道基本信息!B:K,6,0)</f>
        <v>R</v>
      </c>
      <c r="F2572" s="177" t="str">
        <f>VLOOKUP(H2572,通道基本信息!B:K,5,0)</f>
        <v>K-HL</v>
      </c>
      <c r="G2572" s="177" t="str">
        <f>VLOOKUP(H2572,通道基本信息!B:K,8,0)</f>
        <v>L</v>
      </c>
      <c r="H2572" s="177" t="s">
        <v>4760</v>
      </c>
      <c r="I2572" s="177">
        <v>240</v>
      </c>
      <c r="J2572" s="177">
        <v>1.25</v>
      </c>
      <c r="K2572" s="177">
        <v>28053.75</v>
      </c>
      <c r="L2572" s="177">
        <v>28055</v>
      </c>
      <c r="M2572" s="177"/>
      <c r="N2572" s="177" t="s">
        <v>5239</v>
      </c>
      <c r="O2572" s="2" t="str">
        <f>VLOOKUP(H2572,通道基本信息!B:L,3,FALSE)</f>
        <v>CS6E</v>
      </c>
    </row>
    <row r="2573" s="2" customFormat="1" ht="15" hidden="1" spans="1:15">
      <c r="A2573" s="177">
        <v>2570</v>
      </c>
      <c r="B2573" s="177" t="str">
        <f t="shared" si="80"/>
        <v>CS6E-R039-340-241</v>
      </c>
      <c r="C2573" s="177" t="str">
        <f t="shared" si="81"/>
        <v>CS6E-RK-HL-07-241-L-D</v>
      </c>
      <c r="D2573" s="177" t="s">
        <v>5240</v>
      </c>
      <c r="E2573" s="177" t="str">
        <f>VLOOKUP(H2573,通道基本信息!B:K,6,0)</f>
        <v>R</v>
      </c>
      <c r="F2573" s="177" t="str">
        <f>VLOOKUP(H2573,通道基本信息!B:K,5,0)</f>
        <v>K-HL</v>
      </c>
      <c r="G2573" s="177" t="str">
        <f>VLOOKUP(H2573,通道基本信息!B:K,8,0)</f>
        <v>L</v>
      </c>
      <c r="H2573" s="177" t="s">
        <v>4760</v>
      </c>
      <c r="I2573" s="177">
        <v>241</v>
      </c>
      <c r="J2573" s="177">
        <v>1.25</v>
      </c>
      <c r="K2573" s="177">
        <v>28055</v>
      </c>
      <c r="L2573" s="177">
        <v>28056.25</v>
      </c>
      <c r="M2573" s="177"/>
      <c r="N2573" s="177" t="s">
        <v>5241</v>
      </c>
      <c r="O2573" s="2" t="str">
        <f>VLOOKUP(H2573,通道基本信息!B:L,3,FALSE)</f>
        <v>CS6E</v>
      </c>
    </row>
    <row r="2574" s="2" customFormat="1" ht="15" hidden="1" spans="1:15">
      <c r="A2574" s="177">
        <v>2571</v>
      </c>
      <c r="B2574" s="177" t="str">
        <f t="shared" si="80"/>
        <v>CS6E-R039-340-242</v>
      </c>
      <c r="C2574" s="177" t="str">
        <f t="shared" si="81"/>
        <v>CS6E-RK-HL-07-242-L-D</v>
      </c>
      <c r="D2574" s="177" t="s">
        <v>5242</v>
      </c>
      <c r="E2574" s="177" t="str">
        <f>VLOOKUP(H2574,通道基本信息!B:K,6,0)</f>
        <v>R</v>
      </c>
      <c r="F2574" s="177" t="str">
        <f>VLOOKUP(H2574,通道基本信息!B:K,5,0)</f>
        <v>K-HL</v>
      </c>
      <c r="G2574" s="177" t="str">
        <f>VLOOKUP(H2574,通道基本信息!B:K,8,0)</f>
        <v>L</v>
      </c>
      <c r="H2574" s="177" t="s">
        <v>4760</v>
      </c>
      <c r="I2574" s="177">
        <v>242</v>
      </c>
      <c r="J2574" s="177">
        <v>1.25</v>
      </c>
      <c r="K2574" s="177">
        <v>28056.25</v>
      </c>
      <c r="L2574" s="177">
        <v>28057.5</v>
      </c>
      <c r="M2574" s="177"/>
      <c r="N2574" s="177" t="s">
        <v>5243</v>
      </c>
      <c r="O2574" s="2" t="str">
        <f>VLOOKUP(H2574,通道基本信息!B:L,3,FALSE)</f>
        <v>CS6E</v>
      </c>
    </row>
    <row r="2575" s="2" customFormat="1" ht="15" hidden="1" spans="1:15">
      <c r="A2575" s="177">
        <v>2572</v>
      </c>
      <c r="B2575" s="177" t="str">
        <f t="shared" si="80"/>
        <v>CS6E-R039-340-243</v>
      </c>
      <c r="C2575" s="177" t="str">
        <f t="shared" si="81"/>
        <v>CS6E-RK-HL-07-243-L-D</v>
      </c>
      <c r="D2575" s="177" t="s">
        <v>5244</v>
      </c>
      <c r="E2575" s="177" t="str">
        <f>VLOOKUP(H2575,通道基本信息!B:K,6,0)</f>
        <v>R</v>
      </c>
      <c r="F2575" s="177" t="str">
        <f>VLOOKUP(H2575,通道基本信息!B:K,5,0)</f>
        <v>K-HL</v>
      </c>
      <c r="G2575" s="177" t="str">
        <f>VLOOKUP(H2575,通道基本信息!B:K,8,0)</f>
        <v>L</v>
      </c>
      <c r="H2575" s="177" t="s">
        <v>4760</v>
      </c>
      <c r="I2575" s="177">
        <v>243</v>
      </c>
      <c r="J2575" s="177">
        <v>1.25</v>
      </c>
      <c r="K2575" s="177">
        <v>28057.5</v>
      </c>
      <c r="L2575" s="177">
        <v>28058.75</v>
      </c>
      <c r="M2575" s="177"/>
      <c r="N2575" s="177" t="s">
        <v>5245</v>
      </c>
      <c r="O2575" s="2" t="str">
        <f>VLOOKUP(H2575,通道基本信息!B:L,3,FALSE)</f>
        <v>CS6E</v>
      </c>
    </row>
    <row r="2576" s="2" customFormat="1" ht="15" hidden="1" spans="1:15">
      <c r="A2576" s="177">
        <v>2573</v>
      </c>
      <c r="B2576" s="177" t="str">
        <f t="shared" si="80"/>
        <v>CS6E-R039-340-244</v>
      </c>
      <c r="C2576" s="177" t="str">
        <f t="shared" si="81"/>
        <v>CS6E-RK-HL-07-244-L-D</v>
      </c>
      <c r="D2576" s="177" t="s">
        <v>5246</v>
      </c>
      <c r="E2576" s="177" t="str">
        <f>VLOOKUP(H2576,通道基本信息!B:K,6,0)</f>
        <v>R</v>
      </c>
      <c r="F2576" s="177" t="str">
        <f>VLOOKUP(H2576,通道基本信息!B:K,5,0)</f>
        <v>K-HL</v>
      </c>
      <c r="G2576" s="177" t="str">
        <f>VLOOKUP(H2576,通道基本信息!B:K,8,0)</f>
        <v>L</v>
      </c>
      <c r="H2576" s="177" t="s">
        <v>4760</v>
      </c>
      <c r="I2576" s="177">
        <v>244</v>
      </c>
      <c r="J2576" s="177">
        <v>1.25</v>
      </c>
      <c r="K2576" s="177">
        <v>28058.75</v>
      </c>
      <c r="L2576" s="177">
        <v>28060</v>
      </c>
      <c r="M2576" s="177"/>
      <c r="N2576" s="177" t="s">
        <v>5247</v>
      </c>
      <c r="O2576" s="2" t="str">
        <f>VLOOKUP(H2576,通道基本信息!B:L,3,FALSE)</f>
        <v>CS6E</v>
      </c>
    </row>
    <row r="2577" s="2" customFormat="1" ht="15" hidden="1" spans="1:15">
      <c r="A2577" s="177">
        <v>2574</v>
      </c>
      <c r="B2577" s="177" t="str">
        <f t="shared" si="80"/>
        <v>CS6E-R039-340-245</v>
      </c>
      <c r="C2577" s="177" t="str">
        <f t="shared" si="81"/>
        <v>CS6E-RK-HL-07-245-L-D</v>
      </c>
      <c r="D2577" s="177" t="s">
        <v>5248</v>
      </c>
      <c r="E2577" s="177" t="str">
        <f>VLOOKUP(H2577,通道基本信息!B:K,6,0)</f>
        <v>R</v>
      </c>
      <c r="F2577" s="177" t="str">
        <f>VLOOKUP(H2577,通道基本信息!B:K,5,0)</f>
        <v>K-HL</v>
      </c>
      <c r="G2577" s="177" t="str">
        <f>VLOOKUP(H2577,通道基本信息!B:K,8,0)</f>
        <v>L</v>
      </c>
      <c r="H2577" s="177" t="s">
        <v>4760</v>
      </c>
      <c r="I2577" s="177">
        <v>245</v>
      </c>
      <c r="J2577" s="177">
        <v>1.25</v>
      </c>
      <c r="K2577" s="177">
        <v>28060</v>
      </c>
      <c r="L2577" s="177">
        <v>28061.25</v>
      </c>
      <c r="M2577" s="177"/>
      <c r="N2577" s="177" t="s">
        <v>5249</v>
      </c>
      <c r="O2577" s="2" t="str">
        <f>VLOOKUP(H2577,通道基本信息!B:L,3,FALSE)</f>
        <v>CS6E</v>
      </c>
    </row>
    <row r="2578" s="2" customFormat="1" ht="15" hidden="1" spans="1:15">
      <c r="A2578" s="177">
        <v>2575</v>
      </c>
      <c r="B2578" s="177" t="str">
        <f t="shared" si="80"/>
        <v>CS6E-R039-340-246</v>
      </c>
      <c r="C2578" s="177" t="str">
        <f t="shared" si="81"/>
        <v>CS6E-RK-HL-07-246-L-D</v>
      </c>
      <c r="D2578" s="177" t="s">
        <v>5250</v>
      </c>
      <c r="E2578" s="177" t="str">
        <f>VLOOKUP(H2578,通道基本信息!B:K,6,0)</f>
        <v>R</v>
      </c>
      <c r="F2578" s="177" t="str">
        <f>VLOOKUP(H2578,通道基本信息!B:K,5,0)</f>
        <v>K-HL</v>
      </c>
      <c r="G2578" s="177" t="str">
        <f>VLOOKUP(H2578,通道基本信息!B:K,8,0)</f>
        <v>L</v>
      </c>
      <c r="H2578" s="177" t="s">
        <v>4760</v>
      </c>
      <c r="I2578" s="177">
        <v>246</v>
      </c>
      <c r="J2578" s="177">
        <v>1.25</v>
      </c>
      <c r="K2578" s="177">
        <v>28061.25</v>
      </c>
      <c r="L2578" s="177">
        <v>28062.5</v>
      </c>
      <c r="M2578" s="177"/>
      <c r="N2578" s="177" t="s">
        <v>5251</v>
      </c>
      <c r="O2578" s="2" t="str">
        <f>VLOOKUP(H2578,通道基本信息!B:L,3,FALSE)</f>
        <v>CS6E</v>
      </c>
    </row>
    <row r="2579" s="2" customFormat="1" ht="15" hidden="1" spans="1:15">
      <c r="A2579" s="177">
        <v>2576</v>
      </c>
      <c r="B2579" s="177" t="str">
        <f t="shared" si="80"/>
        <v>CS6E-R039-340-247</v>
      </c>
      <c r="C2579" s="177" t="str">
        <f t="shared" si="81"/>
        <v>CS6E-RK-HL-07-247-L-D</v>
      </c>
      <c r="D2579" s="177" t="s">
        <v>5252</v>
      </c>
      <c r="E2579" s="177" t="str">
        <f>VLOOKUP(H2579,通道基本信息!B:K,6,0)</f>
        <v>R</v>
      </c>
      <c r="F2579" s="177" t="str">
        <f>VLOOKUP(H2579,通道基本信息!B:K,5,0)</f>
        <v>K-HL</v>
      </c>
      <c r="G2579" s="177" t="str">
        <f>VLOOKUP(H2579,通道基本信息!B:K,8,0)</f>
        <v>L</v>
      </c>
      <c r="H2579" s="177" t="s">
        <v>4760</v>
      </c>
      <c r="I2579" s="177">
        <v>247</v>
      </c>
      <c r="J2579" s="177">
        <v>1.25</v>
      </c>
      <c r="K2579" s="177">
        <v>28062.5</v>
      </c>
      <c r="L2579" s="177">
        <v>28063.75</v>
      </c>
      <c r="M2579" s="177"/>
      <c r="N2579" s="177" t="s">
        <v>5253</v>
      </c>
      <c r="O2579" s="2" t="str">
        <f>VLOOKUP(H2579,通道基本信息!B:L,3,FALSE)</f>
        <v>CS6E</v>
      </c>
    </row>
    <row r="2580" s="2" customFormat="1" ht="15" hidden="1" spans="1:15">
      <c r="A2580" s="177">
        <v>2577</v>
      </c>
      <c r="B2580" s="177" t="str">
        <f t="shared" si="80"/>
        <v>CS6E-R039-340-248</v>
      </c>
      <c r="C2580" s="177" t="str">
        <f t="shared" si="81"/>
        <v>CS6E-RK-HL-07-248-L-D</v>
      </c>
      <c r="D2580" s="177" t="s">
        <v>5254</v>
      </c>
      <c r="E2580" s="177" t="str">
        <f>VLOOKUP(H2580,通道基本信息!B:K,6,0)</f>
        <v>R</v>
      </c>
      <c r="F2580" s="177" t="str">
        <f>VLOOKUP(H2580,通道基本信息!B:K,5,0)</f>
        <v>K-HL</v>
      </c>
      <c r="G2580" s="177" t="str">
        <f>VLOOKUP(H2580,通道基本信息!B:K,8,0)</f>
        <v>L</v>
      </c>
      <c r="H2580" s="177" t="s">
        <v>4760</v>
      </c>
      <c r="I2580" s="177">
        <v>248</v>
      </c>
      <c r="J2580" s="177">
        <v>1.25</v>
      </c>
      <c r="K2580" s="177">
        <v>28063.75</v>
      </c>
      <c r="L2580" s="177">
        <v>28065</v>
      </c>
      <c r="M2580" s="177"/>
      <c r="N2580" s="177" t="s">
        <v>5255</v>
      </c>
      <c r="O2580" s="2" t="str">
        <f>VLOOKUP(H2580,通道基本信息!B:L,3,FALSE)</f>
        <v>CS6E</v>
      </c>
    </row>
    <row r="2581" s="2" customFormat="1" ht="15" hidden="1" spans="1:15">
      <c r="A2581" s="177">
        <v>2578</v>
      </c>
      <c r="B2581" s="177" t="str">
        <f t="shared" si="80"/>
        <v>CS6E-R039-340-249</v>
      </c>
      <c r="C2581" s="177" t="str">
        <f t="shared" si="81"/>
        <v>CS6E-RK-HL-07-249-L-D</v>
      </c>
      <c r="D2581" s="177" t="s">
        <v>5256</v>
      </c>
      <c r="E2581" s="177" t="str">
        <f>VLOOKUP(H2581,通道基本信息!B:K,6,0)</f>
        <v>R</v>
      </c>
      <c r="F2581" s="177" t="str">
        <f>VLOOKUP(H2581,通道基本信息!B:K,5,0)</f>
        <v>K-HL</v>
      </c>
      <c r="G2581" s="177" t="str">
        <f>VLOOKUP(H2581,通道基本信息!B:K,8,0)</f>
        <v>L</v>
      </c>
      <c r="H2581" s="177" t="s">
        <v>4760</v>
      </c>
      <c r="I2581" s="177">
        <v>249</v>
      </c>
      <c r="J2581" s="177">
        <v>1.25</v>
      </c>
      <c r="K2581" s="177">
        <v>28065</v>
      </c>
      <c r="L2581" s="177">
        <v>28066.25</v>
      </c>
      <c r="M2581" s="177"/>
      <c r="N2581" s="177" t="s">
        <v>5257</v>
      </c>
      <c r="O2581" s="2" t="str">
        <f>VLOOKUP(H2581,通道基本信息!B:L,3,FALSE)</f>
        <v>CS6E</v>
      </c>
    </row>
    <row r="2582" s="2" customFormat="1" ht="15" hidden="1" spans="1:15">
      <c r="A2582" s="177">
        <v>2579</v>
      </c>
      <c r="B2582" s="177" t="str">
        <f t="shared" si="80"/>
        <v>CS6E-R039-340-250</v>
      </c>
      <c r="C2582" s="177" t="str">
        <f t="shared" si="81"/>
        <v>CS6E-RK-HL-07-250-L-D</v>
      </c>
      <c r="D2582" s="177" t="s">
        <v>5258</v>
      </c>
      <c r="E2582" s="177" t="str">
        <f>VLOOKUP(H2582,通道基本信息!B:K,6,0)</f>
        <v>R</v>
      </c>
      <c r="F2582" s="177" t="str">
        <f>VLOOKUP(H2582,通道基本信息!B:K,5,0)</f>
        <v>K-HL</v>
      </c>
      <c r="G2582" s="177" t="str">
        <f>VLOOKUP(H2582,通道基本信息!B:K,8,0)</f>
        <v>L</v>
      </c>
      <c r="H2582" s="177" t="s">
        <v>4760</v>
      </c>
      <c r="I2582" s="177">
        <v>250</v>
      </c>
      <c r="J2582" s="177">
        <v>1.25</v>
      </c>
      <c r="K2582" s="177">
        <v>28066.25</v>
      </c>
      <c r="L2582" s="177">
        <v>28067.5</v>
      </c>
      <c r="M2582" s="177"/>
      <c r="N2582" s="177" t="s">
        <v>5259</v>
      </c>
      <c r="O2582" s="2" t="str">
        <f>VLOOKUP(H2582,通道基本信息!B:L,3,FALSE)</f>
        <v>CS6E</v>
      </c>
    </row>
    <row r="2583" s="2" customFormat="1" ht="15" hidden="1" spans="1:15">
      <c r="A2583" s="177">
        <v>2580</v>
      </c>
      <c r="B2583" s="177" t="str">
        <f t="shared" si="80"/>
        <v>CS6E-R039-340-251</v>
      </c>
      <c r="C2583" s="177" t="str">
        <f t="shared" si="81"/>
        <v>CS6E-RK-HL-07-251-L-D</v>
      </c>
      <c r="D2583" s="177" t="s">
        <v>5260</v>
      </c>
      <c r="E2583" s="177" t="str">
        <f>VLOOKUP(H2583,通道基本信息!B:K,6,0)</f>
        <v>R</v>
      </c>
      <c r="F2583" s="177" t="str">
        <f>VLOOKUP(H2583,通道基本信息!B:K,5,0)</f>
        <v>K-HL</v>
      </c>
      <c r="G2583" s="177" t="str">
        <f>VLOOKUP(H2583,通道基本信息!B:K,8,0)</f>
        <v>L</v>
      </c>
      <c r="H2583" s="177" t="s">
        <v>4760</v>
      </c>
      <c r="I2583" s="177">
        <v>251</v>
      </c>
      <c r="J2583" s="177">
        <v>1.25</v>
      </c>
      <c r="K2583" s="177">
        <v>28067.5</v>
      </c>
      <c r="L2583" s="177">
        <v>28068.75</v>
      </c>
      <c r="M2583" s="177"/>
      <c r="N2583" s="177" t="s">
        <v>5261</v>
      </c>
      <c r="O2583" s="2" t="str">
        <f>VLOOKUP(H2583,通道基本信息!B:L,3,FALSE)</f>
        <v>CS6E</v>
      </c>
    </row>
    <row r="2584" s="2" customFormat="1" ht="15" hidden="1" spans="1:15">
      <c r="A2584" s="177">
        <v>2581</v>
      </c>
      <c r="B2584" s="177" t="str">
        <f t="shared" si="80"/>
        <v>CS6E-R039-340-252</v>
      </c>
      <c r="C2584" s="177" t="str">
        <f t="shared" si="81"/>
        <v>CS6E-RK-HL-07-252-L-D</v>
      </c>
      <c r="D2584" s="177" t="s">
        <v>5262</v>
      </c>
      <c r="E2584" s="177" t="str">
        <f>VLOOKUP(H2584,通道基本信息!B:K,6,0)</f>
        <v>R</v>
      </c>
      <c r="F2584" s="177" t="str">
        <f>VLOOKUP(H2584,通道基本信息!B:K,5,0)</f>
        <v>K-HL</v>
      </c>
      <c r="G2584" s="177" t="str">
        <f>VLOOKUP(H2584,通道基本信息!B:K,8,0)</f>
        <v>L</v>
      </c>
      <c r="H2584" s="177" t="s">
        <v>4760</v>
      </c>
      <c r="I2584" s="177">
        <v>252</v>
      </c>
      <c r="J2584" s="177">
        <v>1.25</v>
      </c>
      <c r="K2584" s="177">
        <v>28068.75</v>
      </c>
      <c r="L2584" s="177">
        <v>28070</v>
      </c>
      <c r="M2584" s="177"/>
      <c r="N2584" s="177" t="s">
        <v>5263</v>
      </c>
      <c r="O2584" s="2" t="str">
        <f>VLOOKUP(H2584,通道基本信息!B:L,3,FALSE)</f>
        <v>CS6E</v>
      </c>
    </row>
    <row r="2585" s="2" customFormat="1" ht="15" hidden="1" spans="1:15">
      <c r="A2585" s="177">
        <v>2582</v>
      </c>
      <c r="B2585" s="177" t="str">
        <f t="shared" si="80"/>
        <v>CS6E-R039-340-253</v>
      </c>
      <c r="C2585" s="177" t="str">
        <f t="shared" si="81"/>
        <v>CS6E-RK-HL-07-253-L-D</v>
      </c>
      <c r="D2585" s="177" t="s">
        <v>5264</v>
      </c>
      <c r="E2585" s="177" t="str">
        <f>VLOOKUP(H2585,通道基本信息!B:K,6,0)</f>
        <v>R</v>
      </c>
      <c r="F2585" s="177" t="str">
        <f>VLOOKUP(H2585,通道基本信息!B:K,5,0)</f>
        <v>K-HL</v>
      </c>
      <c r="G2585" s="177" t="str">
        <f>VLOOKUP(H2585,通道基本信息!B:K,8,0)</f>
        <v>L</v>
      </c>
      <c r="H2585" s="177" t="s">
        <v>4760</v>
      </c>
      <c r="I2585" s="177">
        <v>253</v>
      </c>
      <c r="J2585" s="177">
        <v>1.25</v>
      </c>
      <c r="K2585" s="177">
        <v>28070</v>
      </c>
      <c r="L2585" s="177">
        <v>28071.25</v>
      </c>
      <c r="M2585" s="177"/>
      <c r="N2585" s="177" t="s">
        <v>5265</v>
      </c>
      <c r="O2585" s="2" t="str">
        <f>VLOOKUP(H2585,通道基本信息!B:L,3,FALSE)</f>
        <v>CS6E</v>
      </c>
    </row>
    <row r="2586" s="2" customFormat="1" ht="15" hidden="1" spans="1:15">
      <c r="A2586" s="177">
        <v>2583</v>
      </c>
      <c r="B2586" s="177" t="str">
        <f t="shared" si="80"/>
        <v>CS6E-R039-340-254</v>
      </c>
      <c r="C2586" s="177" t="str">
        <f t="shared" si="81"/>
        <v>CS6E-RK-HL-07-254-L-D</v>
      </c>
      <c r="D2586" s="177" t="s">
        <v>5266</v>
      </c>
      <c r="E2586" s="177" t="str">
        <f>VLOOKUP(H2586,通道基本信息!B:K,6,0)</f>
        <v>R</v>
      </c>
      <c r="F2586" s="177" t="str">
        <f>VLOOKUP(H2586,通道基本信息!B:K,5,0)</f>
        <v>K-HL</v>
      </c>
      <c r="G2586" s="177" t="str">
        <f>VLOOKUP(H2586,通道基本信息!B:K,8,0)</f>
        <v>L</v>
      </c>
      <c r="H2586" s="177" t="s">
        <v>4760</v>
      </c>
      <c r="I2586" s="177">
        <v>254</v>
      </c>
      <c r="J2586" s="177">
        <v>1.25</v>
      </c>
      <c r="K2586" s="177">
        <v>28071.25</v>
      </c>
      <c r="L2586" s="177">
        <v>28072.5</v>
      </c>
      <c r="M2586" s="177"/>
      <c r="N2586" s="177" t="s">
        <v>5267</v>
      </c>
      <c r="O2586" s="2" t="str">
        <f>VLOOKUP(H2586,通道基本信息!B:L,3,FALSE)</f>
        <v>CS6E</v>
      </c>
    </row>
    <row r="2587" s="2" customFormat="1" ht="15" hidden="1" spans="1:15">
      <c r="A2587" s="177">
        <v>2584</v>
      </c>
      <c r="B2587" s="177" t="str">
        <f t="shared" si="80"/>
        <v>CS6E-R039-340-255</v>
      </c>
      <c r="C2587" s="177" t="str">
        <f t="shared" si="81"/>
        <v>CS6E-RK-HL-07-255-L-D</v>
      </c>
      <c r="D2587" s="177" t="s">
        <v>5268</v>
      </c>
      <c r="E2587" s="177" t="str">
        <f>VLOOKUP(H2587,通道基本信息!B:K,6,0)</f>
        <v>R</v>
      </c>
      <c r="F2587" s="177" t="str">
        <f>VLOOKUP(H2587,通道基本信息!B:K,5,0)</f>
        <v>K-HL</v>
      </c>
      <c r="G2587" s="177" t="str">
        <f>VLOOKUP(H2587,通道基本信息!B:K,8,0)</f>
        <v>L</v>
      </c>
      <c r="H2587" s="177" t="s">
        <v>4760</v>
      </c>
      <c r="I2587" s="177">
        <v>255</v>
      </c>
      <c r="J2587" s="177">
        <v>1.25</v>
      </c>
      <c r="K2587" s="177">
        <v>28072.5</v>
      </c>
      <c r="L2587" s="177">
        <v>28073.75</v>
      </c>
      <c r="M2587" s="177"/>
      <c r="N2587" s="177" t="s">
        <v>5269</v>
      </c>
      <c r="O2587" s="2" t="str">
        <f>VLOOKUP(H2587,通道基本信息!B:L,3,FALSE)</f>
        <v>CS6E</v>
      </c>
    </row>
    <row r="2588" s="2" customFormat="1" ht="15" hidden="1" spans="1:15">
      <c r="A2588" s="177">
        <v>2585</v>
      </c>
      <c r="B2588" s="177" t="str">
        <f t="shared" si="80"/>
        <v>CS6E-R039-340-256</v>
      </c>
      <c r="C2588" s="177" t="str">
        <f t="shared" si="81"/>
        <v>CS6E-RK-HL-07-256-L-D</v>
      </c>
      <c r="D2588" s="177" t="s">
        <v>5270</v>
      </c>
      <c r="E2588" s="177" t="str">
        <f>VLOOKUP(H2588,通道基本信息!B:K,6,0)</f>
        <v>R</v>
      </c>
      <c r="F2588" s="177" t="str">
        <f>VLOOKUP(H2588,通道基本信息!B:K,5,0)</f>
        <v>K-HL</v>
      </c>
      <c r="G2588" s="177" t="str">
        <f>VLOOKUP(H2588,通道基本信息!B:K,8,0)</f>
        <v>L</v>
      </c>
      <c r="H2588" s="177" t="s">
        <v>4760</v>
      </c>
      <c r="I2588" s="177">
        <v>256</v>
      </c>
      <c r="J2588" s="177">
        <v>1.25</v>
      </c>
      <c r="K2588" s="177">
        <v>28073.75</v>
      </c>
      <c r="L2588" s="177">
        <v>28075</v>
      </c>
      <c r="M2588" s="177"/>
      <c r="N2588" s="177" t="s">
        <v>5271</v>
      </c>
      <c r="O2588" s="2" t="str">
        <f>VLOOKUP(H2588,通道基本信息!B:L,3,FALSE)</f>
        <v>CS6E</v>
      </c>
    </row>
    <row r="2589" s="2" customFormat="1" ht="15" hidden="1" spans="1:15">
      <c r="A2589" s="177">
        <v>2586</v>
      </c>
      <c r="B2589" s="177" t="str">
        <f t="shared" si="80"/>
        <v>CS6E-R039-340-257</v>
      </c>
      <c r="C2589" s="177" t="str">
        <f t="shared" si="81"/>
        <v>CS6E-RK-HL-07-257-L-D</v>
      </c>
      <c r="D2589" s="177" t="s">
        <v>5272</v>
      </c>
      <c r="E2589" s="177" t="str">
        <f>VLOOKUP(H2589,通道基本信息!B:K,6,0)</f>
        <v>R</v>
      </c>
      <c r="F2589" s="177" t="str">
        <f>VLOOKUP(H2589,通道基本信息!B:K,5,0)</f>
        <v>K-HL</v>
      </c>
      <c r="G2589" s="177" t="str">
        <f>VLOOKUP(H2589,通道基本信息!B:K,8,0)</f>
        <v>L</v>
      </c>
      <c r="H2589" s="177" t="s">
        <v>4760</v>
      </c>
      <c r="I2589" s="177">
        <v>257</v>
      </c>
      <c r="J2589" s="177">
        <v>1.25</v>
      </c>
      <c r="K2589" s="177">
        <v>28075</v>
      </c>
      <c r="L2589" s="177">
        <v>28076.25</v>
      </c>
      <c r="M2589" s="177"/>
      <c r="N2589" s="177" t="s">
        <v>5273</v>
      </c>
      <c r="O2589" s="2" t="str">
        <f>VLOOKUP(H2589,通道基本信息!B:L,3,FALSE)</f>
        <v>CS6E</v>
      </c>
    </row>
    <row r="2590" s="2" customFormat="1" ht="15" hidden="1" spans="1:15">
      <c r="A2590" s="177">
        <v>2587</v>
      </c>
      <c r="B2590" s="177" t="str">
        <f t="shared" si="80"/>
        <v>CS6E-R039-340-258</v>
      </c>
      <c r="C2590" s="177" t="str">
        <f t="shared" si="81"/>
        <v>CS6E-RK-HL-07-258-L-D</v>
      </c>
      <c r="D2590" s="177" t="s">
        <v>5274</v>
      </c>
      <c r="E2590" s="177" t="str">
        <f>VLOOKUP(H2590,通道基本信息!B:K,6,0)</f>
        <v>R</v>
      </c>
      <c r="F2590" s="177" t="str">
        <f>VLOOKUP(H2590,通道基本信息!B:K,5,0)</f>
        <v>K-HL</v>
      </c>
      <c r="G2590" s="177" t="str">
        <f>VLOOKUP(H2590,通道基本信息!B:K,8,0)</f>
        <v>L</v>
      </c>
      <c r="H2590" s="177" t="s">
        <v>4760</v>
      </c>
      <c r="I2590" s="177">
        <v>258</v>
      </c>
      <c r="J2590" s="177">
        <v>1.25</v>
      </c>
      <c r="K2590" s="177">
        <v>28076.25</v>
      </c>
      <c r="L2590" s="177">
        <v>28077.5</v>
      </c>
      <c r="M2590" s="177"/>
      <c r="N2590" s="177" t="s">
        <v>5275</v>
      </c>
      <c r="O2590" s="2" t="str">
        <f>VLOOKUP(H2590,通道基本信息!B:L,3,FALSE)</f>
        <v>CS6E</v>
      </c>
    </row>
    <row r="2591" s="2" customFormat="1" ht="15" hidden="1" spans="1:15">
      <c r="A2591" s="177">
        <v>2588</v>
      </c>
      <c r="B2591" s="177" t="str">
        <f t="shared" si="80"/>
        <v>CS6E-R039-340-259</v>
      </c>
      <c r="C2591" s="177" t="str">
        <f t="shared" si="81"/>
        <v>CS6E-RK-HL-07-259-L-D</v>
      </c>
      <c r="D2591" s="177" t="s">
        <v>5276</v>
      </c>
      <c r="E2591" s="177" t="str">
        <f>VLOOKUP(H2591,通道基本信息!B:K,6,0)</f>
        <v>R</v>
      </c>
      <c r="F2591" s="177" t="str">
        <f>VLOOKUP(H2591,通道基本信息!B:K,5,0)</f>
        <v>K-HL</v>
      </c>
      <c r="G2591" s="177" t="str">
        <f>VLOOKUP(H2591,通道基本信息!B:K,8,0)</f>
        <v>L</v>
      </c>
      <c r="H2591" s="177" t="s">
        <v>4760</v>
      </c>
      <c r="I2591" s="177">
        <v>259</v>
      </c>
      <c r="J2591" s="177">
        <v>1.25</v>
      </c>
      <c r="K2591" s="177">
        <v>28077.5</v>
      </c>
      <c r="L2591" s="177">
        <v>28078.75</v>
      </c>
      <c r="M2591" s="177"/>
      <c r="N2591" s="177" t="s">
        <v>5277</v>
      </c>
      <c r="O2591" s="2" t="str">
        <f>VLOOKUP(H2591,通道基本信息!B:L,3,FALSE)</f>
        <v>CS6E</v>
      </c>
    </row>
    <row r="2592" s="2" customFormat="1" ht="15" hidden="1" spans="1:15">
      <c r="A2592" s="177">
        <v>2589</v>
      </c>
      <c r="B2592" s="177" t="str">
        <f t="shared" si="80"/>
        <v>CS6E-R039-340-260</v>
      </c>
      <c r="C2592" s="177" t="str">
        <f t="shared" si="81"/>
        <v>CS6E-RK-HL-07-260-L-D</v>
      </c>
      <c r="D2592" s="177" t="s">
        <v>5278</v>
      </c>
      <c r="E2592" s="177" t="str">
        <f>VLOOKUP(H2592,通道基本信息!B:K,6,0)</f>
        <v>R</v>
      </c>
      <c r="F2592" s="177" t="str">
        <f>VLOOKUP(H2592,通道基本信息!B:K,5,0)</f>
        <v>K-HL</v>
      </c>
      <c r="G2592" s="177" t="str">
        <f>VLOOKUP(H2592,通道基本信息!B:K,8,0)</f>
        <v>L</v>
      </c>
      <c r="H2592" s="177" t="s">
        <v>4760</v>
      </c>
      <c r="I2592" s="177">
        <v>260</v>
      </c>
      <c r="J2592" s="177">
        <v>1.25</v>
      </c>
      <c r="K2592" s="177">
        <v>28078.75</v>
      </c>
      <c r="L2592" s="177">
        <v>28080</v>
      </c>
      <c r="M2592" s="177"/>
      <c r="N2592" s="177" t="s">
        <v>5279</v>
      </c>
      <c r="O2592" s="2" t="str">
        <f>VLOOKUP(H2592,通道基本信息!B:L,3,FALSE)</f>
        <v>CS6E</v>
      </c>
    </row>
    <row r="2593" s="2" customFormat="1" ht="15" hidden="1" spans="1:15">
      <c r="A2593" s="177">
        <v>2590</v>
      </c>
      <c r="B2593" s="177" t="str">
        <f t="shared" si="80"/>
        <v>CS6E-R039-340-261</v>
      </c>
      <c r="C2593" s="177" t="str">
        <f t="shared" si="81"/>
        <v>CS6E-RK-HL-07-261-L-D</v>
      </c>
      <c r="D2593" s="177" t="s">
        <v>5280</v>
      </c>
      <c r="E2593" s="177" t="str">
        <f>VLOOKUP(H2593,通道基本信息!B:K,6,0)</f>
        <v>R</v>
      </c>
      <c r="F2593" s="177" t="str">
        <f>VLOOKUP(H2593,通道基本信息!B:K,5,0)</f>
        <v>K-HL</v>
      </c>
      <c r="G2593" s="177" t="str">
        <f>VLOOKUP(H2593,通道基本信息!B:K,8,0)</f>
        <v>L</v>
      </c>
      <c r="H2593" s="177" t="s">
        <v>4760</v>
      </c>
      <c r="I2593" s="177">
        <v>261</v>
      </c>
      <c r="J2593" s="177">
        <v>1.25</v>
      </c>
      <c r="K2593" s="177">
        <v>28080</v>
      </c>
      <c r="L2593" s="177">
        <v>28081.25</v>
      </c>
      <c r="M2593" s="177"/>
      <c r="N2593" s="177" t="s">
        <v>5281</v>
      </c>
      <c r="O2593" s="2" t="str">
        <f>VLOOKUP(H2593,通道基本信息!B:L,3,FALSE)</f>
        <v>CS6E</v>
      </c>
    </row>
    <row r="2594" s="2" customFormat="1" ht="15" hidden="1" spans="1:15">
      <c r="A2594" s="177">
        <v>2591</v>
      </c>
      <c r="B2594" s="177" t="str">
        <f t="shared" si="80"/>
        <v>CS6E-R039-340-262</v>
      </c>
      <c r="C2594" s="177" t="str">
        <f t="shared" si="81"/>
        <v>CS6E-RK-HL-07-262-L-D</v>
      </c>
      <c r="D2594" s="177" t="s">
        <v>5282</v>
      </c>
      <c r="E2594" s="177" t="str">
        <f>VLOOKUP(H2594,通道基本信息!B:K,6,0)</f>
        <v>R</v>
      </c>
      <c r="F2594" s="177" t="str">
        <f>VLOOKUP(H2594,通道基本信息!B:K,5,0)</f>
        <v>K-HL</v>
      </c>
      <c r="G2594" s="177" t="str">
        <f>VLOOKUP(H2594,通道基本信息!B:K,8,0)</f>
        <v>L</v>
      </c>
      <c r="H2594" s="177" t="s">
        <v>4760</v>
      </c>
      <c r="I2594" s="177">
        <v>262</v>
      </c>
      <c r="J2594" s="177">
        <v>1.25</v>
      </c>
      <c r="K2594" s="177">
        <v>28081.25</v>
      </c>
      <c r="L2594" s="177">
        <v>28082.5</v>
      </c>
      <c r="M2594" s="177"/>
      <c r="N2594" s="177" t="s">
        <v>5283</v>
      </c>
      <c r="O2594" s="2" t="str">
        <f>VLOOKUP(H2594,通道基本信息!B:L,3,FALSE)</f>
        <v>CS6E</v>
      </c>
    </row>
    <row r="2595" s="2" customFormat="1" ht="15" hidden="1" spans="1:15">
      <c r="A2595" s="177">
        <v>2592</v>
      </c>
      <c r="B2595" s="177" t="str">
        <f t="shared" si="80"/>
        <v>CS6E-R039-340-263</v>
      </c>
      <c r="C2595" s="177" t="str">
        <f t="shared" si="81"/>
        <v>CS6E-RK-HL-07-263-L-D</v>
      </c>
      <c r="D2595" s="177" t="s">
        <v>5284</v>
      </c>
      <c r="E2595" s="177" t="str">
        <f>VLOOKUP(H2595,通道基本信息!B:K,6,0)</f>
        <v>R</v>
      </c>
      <c r="F2595" s="177" t="str">
        <f>VLOOKUP(H2595,通道基本信息!B:K,5,0)</f>
        <v>K-HL</v>
      </c>
      <c r="G2595" s="177" t="str">
        <f>VLOOKUP(H2595,通道基本信息!B:K,8,0)</f>
        <v>L</v>
      </c>
      <c r="H2595" s="177" t="s">
        <v>4760</v>
      </c>
      <c r="I2595" s="177">
        <v>263</v>
      </c>
      <c r="J2595" s="177">
        <v>1.25</v>
      </c>
      <c r="K2595" s="177">
        <v>28082.5</v>
      </c>
      <c r="L2595" s="177">
        <v>28083.75</v>
      </c>
      <c r="M2595" s="177"/>
      <c r="N2595" s="177" t="s">
        <v>5285</v>
      </c>
      <c r="O2595" s="2" t="str">
        <f>VLOOKUP(H2595,通道基本信息!B:L,3,FALSE)</f>
        <v>CS6E</v>
      </c>
    </row>
    <row r="2596" s="2" customFormat="1" ht="15" hidden="1" spans="1:15">
      <c r="A2596" s="177">
        <v>2593</v>
      </c>
      <c r="B2596" s="177" t="str">
        <f t="shared" si="80"/>
        <v>CS6E-R039-340-264</v>
      </c>
      <c r="C2596" s="177" t="str">
        <f t="shared" si="81"/>
        <v>CS6E-RK-HL-07-264-L-D</v>
      </c>
      <c r="D2596" s="177" t="s">
        <v>5286</v>
      </c>
      <c r="E2596" s="177" t="str">
        <f>VLOOKUP(H2596,通道基本信息!B:K,6,0)</f>
        <v>R</v>
      </c>
      <c r="F2596" s="177" t="str">
        <f>VLOOKUP(H2596,通道基本信息!B:K,5,0)</f>
        <v>K-HL</v>
      </c>
      <c r="G2596" s="177" t="str">
        <f>VLOOKUP(H2596,通道基本信息!B:K,8,0)</f>
        <v>L</v>
      </c>
      <c r="H2596" s="177" t="s">
        <v>4760</v>
      </c>
      <c r="I2596" s="177">
        <v>264</v>
      </c>
      <c r="J2596" s="177">
        <v>1.25</v>
      </c>
      <c r="K2596" s="177">
        <v>28083.75</v>
      </c>
      <c r="L2596" s="177">
        <v>28085</v>
      </c>
      <c r="M2596" s="177"/>
      <c r="N2596" s="177" t="s">
        <v>5287</v>
      </c>
      <c r="O2596" s="2" t="str">
        <f>VLOOKUP(H2596,通道基本信息!B:L,3,FALSE)</f>
        <v>CS6E</v>
      </c>
    </row>
    <row r="2597" s="2" customFormat="1" ht="15" hidden="1" spans="1:15">
      <c r="A2597" s="177">
        <v>2594</v>
      </c>
      <c r="B2597" s="177" t="str">
        <f t="shared" si="80"/>
        <v>CS6E-R039-340-265</v>
      </c>
      <c r="C2597" s="177" t="str">
        <f t="shared" si="81"/>
        <v>CS6E-RK-HL-07-265-L-D</v>
      </c>
      <c r="D2597" s="177" t="s">
        <v>5288</v>
      </c>
      <c r="E2597" s="177" t="str">
        <f>VLOOKUP(H2597,通道基本信息!B:K,6,0)</f>
        <v>R</v>
      </c>
      <c r="F2597" s="177" t="str">
        <f>VLOOKUP(H2597,通道基本信息!B:K,5,0)</f>
        <v>K-HL</v>
      </c>
      <c r="G2597" s="177" t="str">
        <f>VLOOKUP(H2597,通道基本信息!B:K,8,0)</f>
        <v>L</v>
      </c>
      <c r="H2597" s="177" t="s">
        <v>4760</v>
      </c>
      <c r="I2597" s="177">
        <v>265</v>
      </c>
      <c r="J2597" s="177">
        <v>1.25</v>
      </c>
      <c r="K2597" s="177">
        <v>28085</v>
      </c>
      <c r="L2597" s="177">
        <v>28086.25</v>
      </c>
      <c r="M2597" s="177"/>
      <c r="N2597" s="177" t="s">
        <v>5289</v>
      </c>
      <c r="O2597" s="2" t="str">
        <f>VLOOKUP(H2597,通道基本信息!B:L,3,FALSE)</f>
        <v>CS6E</v>
      </c>
    </row>
    <row r="2598" s="2" customFormat="1" ht="15" hidden="1" spans="1:15">
      <c r="A2598" s="177">
        <v>2595</v>
      </c>
      <c r="B2598" s="177" t="str">
        <f t="shared" si="80"/>
        <v>CS6E-R039-340-266</v>
      </c>
      <c r="C2598" s="177" t="str">
        <f t="shared" si="81"/>
        <v>CS6E-RK-HL-07-266-L-D</v>
      </c>
      <c r="D2598" s="177" t="s">
        <v>5290</v>
      </c>
      <c r="E2598" s="177" t="str">
        <f>VLOOKUP(H2598,通道基本信息!B:K,6,0)</f>
        <v>R</v>
      </c>
      <c r="F2598" s="177" t="str">
        <f>VLOOKUP(H2598,通道基本信息!B:K,5,0)</f>
        <v>K-HL</v>
      </c>
      <c r="G2598" s="177" t="str">
        <f>VLOOKUP(H2598,通道基本信息!B:K,8,0)</f>
        <v>L</v>
      </c>
      <c r="H2598" s="177" t="s">
        <v>4760</v>
      </c>
      <c r="I2598" s="177">
        <v>266</v>
      </c>
      <c r="J2598" s="177">
        <v>1.25</v>
      </c>
      <c r="K2598" s="177">
        <v>28086.25</v>
      </c>
      <c r="L2598" s="177">
        <v>28087.5</v>
      </c>
      <c r="M2598" s="177"/>
      <c r="N2598" s="177" t="s">
        <v>5291</v>
      </c>
      <c r="O2598" s="2" t="str">
        <f>VLOOKUP(H2598,通道基本信息!B:L,3,FALSE)</f>
        <v>CS6E</v>
      </c>
    </row>
    <row r="2599" s="2" customFormat="1" ht="15" hidden="1" spans="1:15">
      <c r="A2599" s="177">
        <v>2596</v>
      </c>
      <c r="B2599" s="177" t="str">
        <f t="shared" si="80"/>
        <v>CS6E-R039-340-267</v>
      </c>
      <c r="C2599" s="177" t="str">
        <f t="shared" si="81"/>
        <v>CS6E-RK-HL-07-267-L-D</v>
      </c>
      <c r="D2599" s="177" t="s">
        <v>5292</v>
      </c>
      <c r="E2599" s="177" t="str">
        <f>VLOOKUP(H2599,通道基本信息!B:K,6,0)</f>
        <v>R</v>
      </c>
      <c r="F2599" s="177" t="str">
        <f>VLOOKUP(H2599,通道基本信息!B:K,5,0)</f>
        <v>K-HL</v>
      </c>
      <c r="G2599" s="177" t="str">
        <f>VLOOKUP(H2599,通道基本信息!B:K,8,0)</f>
        <v>L</v>
      </c>
      <c r="H2599" s="177" t="s">
        <v>4760</v>
      </c>
      <c r="I2599" s="177">
        <v>267</v>
      </c>
      <c r="J2599" s="177">
        <v>1.25</v>
      </c>
      <c r="K2599" s="177">
        <v>28087.5</v>
      </c>
      <c r="L2599" s="177">
        <v>28088.75</v>
      </c>
      <c r="M2599" s="177"/>
      <c r="N2599" s="177" t="s">
        <v>5293</v>
      </c>
      <c r="O2599" s="2" t="str">
        <f>VLOOKUP(H2599,通道基本信息!B:L,3,FALSE)</f>
        <v>CS6E</v>
      </c>
    </row>
    <row r="2600" s="2" customFormat="1" ht="15" hidden="1" spans="1:15">
      <c r="A2600" s="177">
        <v>2597</v>
      </c>
      <c r="B2600" s="177" t="str">
        <f t="shared" si="80"/>
        <v>CS6E-R039-340-268</v>
      </c>
      <c r="C2600" s="177" t="str">
        <f t="shared" si="81"/>
        <v>CS6E-RK-HL-07-268-L-D</v>
      </c>
      <c r="D2600" s="177" t="s">
        <v>5294</v>
      </c>
      <c r="E2600" s="177" t="str">
        <f>VLOOKUP(H2600,通道基本信息!B:K,6,0)</f>
        <v>R</v>
      </c>
      <c r="F2600" s="177" t="str">
        <f>VLOOKUP(H2600,通道基本信息!B:K,5,0)</f>
        <v>K-HL</v>
      </c>
      <c r="G2600" s="177" t="str">
        <f>VLOOKUP(H2600,通道基本信息!B:K,8,0)</f>
        <v>L</v>
      </c>
      <c r="H2600" s="177" t="s">
        <v>4760</v>
      </c>
      <c r="I2600" s="177">
        <v>268</v>
      </c>
      <c r="J2600" s="177">
        <v>1.25</v>
      </c>
      <c r="K2600" s="177">
        <v>28088.75</v>
      </c>
      <c r="L2600" s="177">
        <v>28090</v>
      </c>
      <c r="M2600" s="177"/>
      <c r="N2600" s="177" t="s">
        <v>5295</v>
      </c>
      <c r="O2600" s="2" t="str">
        <f>VLOOKUP(H2600,通道基本信息!B:L,3,FALSE)</f>
        <v>CS6E</v>
      </c>
    </row>
    <row r="2601" s="2" customFormat="1" ht="15" hidden="1" spans="1:15">
      <c r="A2601" s="177">
        <v>2598</v>
      </c>
      <c r="B2601" s="177" t="str">
        <f t="shared" si="80"/>
        <v>CS6E-R039-340-269</v>
      </c>
      <c r="C2601" s="177" t="str">
        <f t="shared" si="81"/>
        <v>CS6E-RK-HL-07-269-L-D</v>
      </c>
      <c r="D2601" s="177" t="s">
        <v>5296</v>
      </c>
      <c r="E2601" s="177" t="str">
        <f>VLOOKUP(H2601,通道基本信息!B:K,6,0)</f>
        <v>R</v>
      </c>
      <c r="F2601" s="177" t="str">
        <f>VLOOKUP(H2601,通道基本信息!B:K,5,0)</f>
        <v>K-HL</v>
      </c>
      <c r="G2601" s="177" t="str">
        <f>VLOOKUP(H2601,通道基本信息!B:K,8,0)</f>
        <v>L</v>
      </c>
      <c r="H2601" s="177" t="s">
        <v>4760</v>
      </c>
      <c r="I2601" s="177">
        <v>269</v>
      </c>
      <c r="J2601" s="177">
        <v>1.25</v>
      </c>
      <c r="K2601" s="177">
        <v>28090</v>
      </c>
      <c r="L2601" s="177">
        <v>28091.25</v>
      </c>
      <c r="M2601" s="177"/>
      <c r="N2601" s="177" t="s">
        <v>5297</v>
      </c>
      <c r="O2601" s="2" t="str">
        <f>VLOOKUP(H2601,通道基本信息!B:L,3,FALSE)</f>
        <v>CS6E</v>
      </c>
    </row>
    <row r="2602" s="2" customFormat="1" ht="15" hidden="1" spans="1:15">
      <c r="A2602" s="177">
        <v>2599</v>
      </c>
      <c r="B2602" s="177" t="str">
        <f t="shared" si="80"/>
        <v>CS6E-R039-340-270</v>
      </c>
      <c r="C2602" s="177" t="str">
        <f t="shared" si="81"/>
        <v>CS6E-RK-HL-07-270-L-D</v>
      </c>
      <c r="D2602" s="177" t="s">
        <v>5298</v>
      </c>
      <c r="E2602" s="177" t="str">
        <f>VLOOKUP(H2602,通道基本信息!B:K,6,0)</f>
        <v>R</v>
      </c>
      <c r="F2602" s="177" t="str">
        <f>VLOOKUP(H2602,通道基本信息!B:K,5,0)</f>
        <v>K-HL</v>
      </c>
      <c r="G2602" s="177" t="str">
        <f>VLOOKUP(H2602,通道基本信息!B:K,8,0)</f>
        <v>L</v>
      </c>
      <c r="H2602" s="177" t="s">
        <v>4760</v>
      </c>
      <c r="I2602" s="177">
        <v>270</v>
      </c>
      <c r="J2602" s="177">
        <v>1.25</v>
      </c>
      <c r="K2602" s="177">
        <v>28091.25</v>
      </c>
      <c r="L2602" s="177">
        <v>28092.5</v>
      </c>
      <c r="M2602" s="177"/>
      <c r="N2602" s="177" t="s">
        <v>5299</v>
      </c>
      <c r="O2602" s="2" t="str">
        <f>VLOOKUP(H2602,通道基本信息!B:L,3,FALSE)</f>
        <v>CS6E</v>
      </c>
    </row>
    <row r="2603" s="2" customFormat="1" ht="15" hidden="1" spans="1:15">
      <c r="A2603" s="177">
        <v>2600</v>
      </c>
      <c r="B2603" s="177" t="str">
        <f t="shared" si="80"/>
        <v>CS6E-R039-340-271</v>
      </c>
      <c r="C2603" s="177" t="str">
        <f t="shared" si="81"/>
        <v>CS6E-RK-HL-07-271-L-D</v>
      </c>
      <c r="D2603" s="177" t="s">
        <v>5300</v>
      </c>
      <c r="E2603" s="177" t="str">
        <f>VLOOKUP(H2603,通道基本信息!B:K,6,0)</f>
        <v>R</v>
      </c>
      <c r="F2603" s="177" t="str">
        <f>VLOOKUP(H2603,通道基本信息!B:K,5,0)</f>
        <v>K-HL</v>
      </c>
      <c r="G2603" s="177" t="str">
        <f>VLOOKUP(H2603,通道基本信息!B:K,8,0)</f>
        <v>L</v>
      </c>
      <c r="H2603" s="177" t="s">
        <v>4760</v>
      </c>
      <c r="I2603" s="177">
        <v>271</v>
      </c>
      <c r="J2603" s="177">
        <v>1.25</v>
      </c>
      <c r="K2603" s="177">
        <v>28092.5</v>
      </c>
      <c r="L2603" s="177">
        <v>28093.75</v>
      </c>
      <c r="M2603" s="177"/>
      <c r="N2603" s="177" t="s">
        <v>5301</v>
      </c>
      <c r="O2603" s="2" t="str">
        <f>VLOOKUP(H2603,通道基本信息!B:L,3,FALSE)</f>
        <v>CS6E</v>
      </c>
    </row>
    <row r="2604" s="2" customFormat="1" ht="15" hidden="1" spans="1:15">
      <c r="A2604" s="177">
        <v>2601</v>
      </c>
      <c r="B2604" s="177" t="str">
        <f t="shared" si="80"/>
        <v>CS6E-R039-340-272</v>
      </c>
      <c r="C2604" s="177" t="str">
        <f t="shared" si="81"/>
        <v>CS6E-RK-HL-07-272-L-D</v>
      </c>
      <c r="D2604" s="177" t="s">
        <v>5302</v>
      </c>
      <c r="E2604" s="177" t="str">
        <f>VLOOKUP(H2604,通道基本信息!B:K,6,0)</f>
        <v>R</v>
      </c>
      <c r="F2604" s="177" t="str">
        <f>VLOOKUP(H2604,通道基本信息!B:K,5,0)</f>
        <v>K-HL</v>
      </c>
      <c r="G2604" s="177" t="str">
        <f>VLOOKUP(H2604,通道基本信息!B:K,8,0)</f>
        <v>L</v>
      </c>
      <c r="H2604" s="177" t="s">
        <v>4760</v>
      </c>
      <c r="I2604" s="177">
        <v>272</v>
      </c>
      <c r="J2604" s="177">
        <v>1.25</v>
      </c>
      <c r="K2604" s="177">
        <v>28093.75</v>
      </c>
      <c r="L2604" s="177">
        <v>28095</v>
      </c>
      <c r="M2604" s="177"/>
      <c r="N2604" s="177" t="s">
        <v>5303</v>
      </c>
      <c r="O2604" s="2" t="str">
        <f>VLOOKUP(H2604,通道基本信息!B:L,3,FALSE)</f>
        <v>CS6E</v>
      </c>
    </row>
    <row r="2605" s="2" customFormat="1" ht="15" hidden="1" spans="1:15">
      <c r="A2605" s="177">
        <v>2602</v>
      </c>
      <c r="B2605" s="177" t="str">
        <f t="shared" si="80"/>
        <v>CS6E-R039-340-273</v>
      </c>
      <c r="C2605" s="177" t="str">
        <f t="shared" si="81"/>
        <v>CS6E-RK-HL-07-273-L-D</v>
      </c>
      <c r="D2605" s="177" t="s">
        <v>5304</v>
      </c>
      <c r="E2605" s="177" t="str">
        <f>VLOOKUP(H2605,通道基本信息!B:K,6,0)</f>
        <v>R</v>
      </c>
      <c r="F2605" s="177" t="str">
        <f>VLOOKUP(H2605,通道基本信息!B:K,5,0)</f>
        <v>K-HL</v>
      </c>
      <c r="G2605" s="177" t="str">
        <f>VLOOKUP(H2605,通道基本信息!B:K,8,0)</f>
        <v>L</v>
      </c>
      <c r="H2605" s="177" t="s">
        <v>4760</v>
      </c>
      <c r="I2605" s="177">
        <v>273</v>
      </c>
      <c r="J2605" s="177">
        <v>1.25</v>
      </c>
      <c r="K2605" s="177">
        <v>28095</v>
      </c>
      <c r="L2605" s="177">
        <v>28096.25</v>
      </c>
      <c r="M2605" s="177"/>
      <c r="N2605" s="177" t="s">
        <v>5305</v>
      </c>
      <c r="O2605" s="2" t="str">
        <f>VLOOKUP(H2605,通道基本信息!B:L,3,FALSE)</f>
        <v>CS6E</v>
      </c>
    </row>
    <row r="2606" s="2" customFormat="1" ht="15" hidden="1" spans="1:15">
      <c r="A2606" s="177">
        <v>2603</v>
      </c>
      <c r="B2606" s="177" t="str">
        <f t="shared" si="80"/>
        <v>CS6E-R039-340-274</v>
      </c>
      <c r="C2606" s="177" t="str">
        <f t="shared" si="81"/>
        <v>CS6E-RK-HL-07-274-L-D</v>
      </c>
      <c r="D2606" s="177" t="s">
        <v>5306</v>
      </c>
      <c r="E2606" s="177" t="str">
        <f>VLOOKUP(H2606,通道基本信息!B:K,6,0)</f>
        <v>R</v>
      </c>
      <c r="F2606" s="177" t="str">
        <f>VLOOKUP(H2606,通道基本信息!B:K,5,0)</f>
        <v>K-HL</v>
      </c>
      <c r="G2606" s="177" t="str">
        <f>VLOOKUP(H2606,通道基本信息!B:K,8,0)</f>
        <v>L</v>
      </c>
      <c r="H2606" s="177" t="s">
        <v>4760</v>
      </c>
      <c r="I2606" s="177">
        <v>274</v>
      </c>
      <c r="J2606" s="177">
        <v>1.25</v>
      </c>
      <c r="K2606" s="177">
        <v>28096.25</v>
      </c>
      <c r="L2606" s="177">
        <v>28097.5</v>
      </c>
      <c r="M2606" s="177"/>
      <c r="N2606" s="177" t="s">
        <v>5307</v>
      </c>
      <c r="O2606" s="2" t="str">
        <f>VLOOKUP(H2606,通道基本信息!B:L,3,FALSE)</f>
        <v>CS6E</v>
      </c>
    </row>
    <row r="2607" s="2" customFormat="1" ht="15" hidden="1" spans="1:15">
      <c r="A2607" s="177">
        <v>2604</v>
      </c>
      <c r="B2607" s="177" t="str">
        <f t="shared" si="80"/>
        <v>CS6E-R039-340-275</v>
      </c>
      <c r="C2607" s="177" t="str">
        <f t="shared" si="81"/>
        <v>CS6E-RK-HL-07-275-L-D</v>
      </c>
      <c r="D2607" s="177" t="s">
        <v>5308</v>
      </c>
      <c r="E2607" s="177" t="str">
        <f>VLOOKUP(H2607,通道基本信息!B:K,6,0)</f>
        <v>R</v>
      </c>
      <c r="F2607" s="177" t="str">
        <f>VLOOKUP(H2607,通道基本信息!B:K,5,0)</f>
        <v>K-HL</v>
      </c>
      <c r="G2607" s="177" t="str">
        <f>VLOOKUP(H2607,通道基本信息!B:K,8,0)</f>
        <v>L</v>
      </c>
      <c r="H2607" s="177" t="s">
        <v>4760</v>
      </c>
      <c r="I2607" s="177">
        <v>275</v>
      </c>
      <c r="J2607" s="177">
        <v>1.25</v>
      </c>
      <c r="K2607" s="177">
        <v>28097.5</v>
      </c>
      <c r="L2607" s="177">
        <v>28098.75</v>
      </c>
      <c r="M2607" s="177"/>
      <c r="N2607" s="177" t="s">
        <v>5309</v>
      </c>
      <c r="O2607" s="2" t="str">
        <f>VLOOKUP(H2607,通道基本信息!B:L,3,FALSE)</f>
        <v>CS6E</v>
      </c>
    </row>
    <row r="2608" s="2" customFormat="1" ht="15" hidden="1" spans="1:15">
      <c r="A2608" s="177">
        <v>2605</v>
      </c>
      <c r="B2608" s="177" t="str">
        <f t="shared" si="80"/>
        <v>CS6E-R039-340-276</v>
      </c>
      <c r="C2608" s="177" t="str">
        <f t="shared" si="81"/>
        <v>CS6E-RK-HL-07-276-L-D</v>
      </c>
      <c r="D2608" s="177" t="s">
        <v>5310</v>
      </c>
      <c r="E2608" s="177" t="str">
        <f>VLOOKUP(H2608,通道基本信息!B:K,6,0)</f>
        <v>R</v>
      </c>
      <c r="F2608" s="177" t="str">
        <f>VLOOKUP(H2608,通道基本信息!B:K,5,0)</f>
        <v>K-HL</v>
      </c>
      <c r="G2608" s="177" t="str">
        <f>VLOOKUP(H2608,通道基本信息!B:K,8,0)</f>
        <v>L</v>
      </c>
      <c r="H2608" s="177" t="s">
        <v>4760</v>
      </c>
      <c r="I2608" s="177">
        <v>276</v>
      </c>
      <c r="J2608" s="177">
        <v>1.25</v>
      </c>
      <c r="K2608" s="177">
        <v>28098.75</v>
      </c>
      <c r="L2608" s="177">
        <v>28100</v>
      </c>
      <c r="M2608" s="177"/>
      <c r="N2608" s="177" t="s">
        <v>5311</v>
      </c>
      <c r="O2608" s="2" t="str">
        <f>VLOOKUP(H2608,通道基本信息!B:L,3,FALSE)</f>
        <v>CS6E</v>
      </c>
    </row>
    <row r="2609" s="2" customFormat="1" ht="15" hidden="1" spans="1:15">
      <c r="A2609" s="177">
        <v>2606</v>
      </c>
      <c r="B2609" s="177" t="str">
        <f t="shared" si="80"/>
        <v>CS6E-R039-340-277</v>
      </c>
      <c r="C2609" s="177" t="str">
        <f t="shared" si="81"/>
        <v>CS6E-RK-HL-07-277-L-D</v>
      </c>
      <c r="D2609" s="177" t="s">
        <v>5312</v>
      </c>
      <c r="E2609" s="177" t="str">
        <f>VLOOKUP(H2609,通道基本信息!B:K,6,0)</f>
        <v>R</v>
      </c>
      <c r="F2609" s="177" t="str">
        <f>VLOOKUP(H2609,通道基本信息!B:K,5,0)</f>
        <v>K-HL</v>
      </c>
      <c r="G2609" s="177" t="str">
        <f>VLOOKUP(H2609,通道基本信息!B:K,8,0)</f>
        <v>L</v>
      </c>
      <c r="H2609" s="177" t="s">
        <v>4760</v>
      </c>
      <c r="I2609" s="177">
        <v>277</v>
      </c>
      <c r="J2609" s="177">
        <v>1.25</v>
      </c>
      <c r="K2609" s="177">
        <v>28100</v>
      </c>
      <c r="L2609" s="177">
        <v>28101.25</v>
      </c>
      <c r="M2609" s="177"/>
      <c r="N2609" s="177" t="s">
        <v>5313</v>
      </c>
      <c r="O2609" s="2" t="str">
        <f>VLOOKUP(H2609,通道基本信息!B:L,3,FALSE)</f>
        <v>CS6E</v>
      </c>
    </row>
    <row r="2610" s="2" customFormat="1" ht="15" hidden="1" spans="1:15">
      <c r="A2610" s="177">
        <v>2607</v>
      </c>
      <c r="B2610" s="177" t="str">
        <f t="shared" si="80"/>
        <v>CS6E-R039-340-278</v>
      </c>
      <c r="C2610" s="177" t="str">
        <f t="shared" si="81"/>
        <v>CS6E-RK-HL-07-278-L-D</v>
      </c>
      <c r="D2610" s="177" t="s">
        <v>5314</v>
      </c>
      <c r="E2610" s="177" t="str">
        <f>VLOOKUP(H2610,通道基本信息!B:K,6,0)</f>
        <v>R</v>
      </c>
      <c r="F2610" s="177" t="str">
        <f>VLOOKUP(H2610,通道基本信息!B:K,5,0)</f>
        <v>K-HL</v>
      </c>
      <c r="G2610" s="177" t="str">
        <f>VLOOKUP(H2610,通道基本信息!B:K,8,0)</f>
        <v>L</v>
      </c>
      <c r="H2610" s="177" t="s">
        <v>4760</v>
      </c>
      <c r="I2610" s="177">
        <v>278</v>
      </c>
      <c r="J2610" s="177">
        <v>1.25</v>
      </c>
      <c r="K2610" s="177">
        <v>28101.25</v>
      </c>
      <c r="L2610" s="177">
        <v>28102.5</v>
      </c>
      <c r="M2610" s="177"/>
      <c r="N2610" s="177" t="s">
        <v>5315</v>
      </c>
      <c r="O2610" s="2" t="str">
        <f>VLOOKUP(H2610,通道基本信息!B:L,3,FALSE)</f>
        <v>CS6E</v>
      </c>
    </row>
    <row r="2611" s="2" customFormat="1" ht="15" hidden="1" spans="1:15">
      <c r="A2611" s="177">
        <v>2608</v>
      </c>
      <c r="B2611" s="177" t="str">
        <f t="shared" si="80"/>
        <v>CS6E-R039-340-279</v>
      </c>
      <c r="C2611" s="177" t="str">
        <f t="shared" si="81"/>
        <v>CS6E-RK-HL-07-279-L-D</v>
      </c>
      <c r="D2611" s="177" t="s">
        <v>5316</v>
      </c>
      <c r="E2611" s="177" t="str">
        <f>VLOOKUP(H2611,通道基本信息!B:K,6,0)</f>
        <v>R</v>
      </c>
      <c r="F2611" s="177" t="str">
        <f>VLOOKUP(H2611,通道基本信息!B:K,5,0)</f>
        <v>K-HL</v>
      </c>
      <c r="G2611" s="177" t="str">
        <f>VLOOKUP(H2611,通道基本信息!B:K,8,0)</f>
        <v>L</v>
      </c>
      <c r="H2611" s="177" t="s">
        <v>4760</v>
      </c>
      <c r="I2611" s="177">
        <v>279</v>
      </c>
      <c r="J2611" s="177">
        <v>1.25</v>
      </c>
      <c r="K2611" s="177">
        <v>28102.5</v>
      </c>
      <c r="L2611" s="177">
        <v>28103.75</v>
      </c>
      <c r="M2611" s="177"/>
      <c r="N2611" s="177" t="s">
        <v>5317</v>
      </c>
      <c r="O2611" s="2" t="str">
        <f>VLOOKUP(H2611,通道基本信息!B:L,3,FALSE)</f>
        <v>CS6E</v>
      </c>
    </row>
    <row r="2612" s="2" customFormat="1" ht="15" hidden="1" spans="1:15">
      <c r="A2612" s="177">
        <v>2609</v>
      </c>
      <c r="B2612" s="177" t="str">
        <f t="shared" si="80"/>
        <v>CS6E-R039-340-280</v>
      </c>
      <c r="C2612" s="177" t="str">
        <f t="shared" si="81"/>
        <v>CS6E-RK-HL-07-280-L-D</v>
      </c>
      <c r="D2612" s="177" t="s">
        <v>5318</v>
      </c>
      <c r="E2612" s="177" t="str">
        <f>VLOOKUP(H2612,通道基本信息!B:K,6,0)</f>
        <v>R</v>
      </c>
      <c r="F2612" s="177" t="str">
        <f>VLOOKUP(H2612,通道基本信息!B:K,5,0)</f>
        <v>K-HL</v>
      </c>
      <c r="G2612" s="177" t="str">
        <f>VLOOKUP(H2612,通道基本信息!B:K,8,0)</f>
        <v>L</v>
      </c>
      <c r="H2612" s="177" t="s">
        <v>4760</v>
      </c>
      <c r="I2612" s="177">
        <v>280</v>
      </c>
      <c r="J2612" s="177">
        <v>1.25</v>
      </c>
      <c r="K2612" s="177">
        <v>28103.75</v>
      </c>
      <c r="L2612" s="177">
        <v>28105</v>
      </c>
      <c r="M2612" s="177"/>
      <c r="N2612" s="177" t="s">
        <v>5319</v>
      </c>
      <c r="O2612" s="2" t="str">
        <f>VLOOKUP(H2612,通道基本信息!B:L,3,FALSE)</f>
        <v>CS6E</v>
      </c>
    </row>
    <row r="2613" s="2" customFormat="1" ht="15" hidden="1" spans="1:15">
      <c r="A2613" s="177">
        <v>2610</v>
      </c>
      <c r="B2613" s="177" t="str">
        <f t="shared" si="80"/>
        <v>CS6E-R039-340-281</v>
      </c>
      <c r="C2613" s="177" t="str">
        <f t="shared" si="81"/>
        <v>CS6E-RK-HL-07-281-L-D</v>
      </c>
      <c r="D2613" s="177" t="s">
        <v>5320</v>
      </c>
      <c r="E2613" s="177" t="str">
        <f>VLOOKUP(H2613,通道基本信息!B:K,6,0)</f>
        <v>R</v>
      </c>
      <c r="F2613" s="177" t="str">
        <f>VLOOKUP(H2613,通道基本信息!B:K,5,0)</f>
        <v>K-HL</v>
      </c>
      <c r="G2613" s="177" t="str">
        <f>VLOOKUP(H2613,通道基本信息!B:K,8,0)</f>
        <v>L</v>
      </c>
      <c r="H2613" s="177" t="s">
        <v>4760</v>
      </c>
      <c r="I2613" s="177">
        <v>281</v>
      </c>
      <c r="J2613" s="177">
        <v>1.25</v>
      </c>
      <c r="K2613" s="177">
        <v>28105</v>
      </c>
      <c r="L2613" s="177">
        <v>28106.25</v>
      </c>
      <c r="M2613" s="177"/>
      <c r="N2613" s="177" t="s">
        <v>5321</v>
      </c>
      <c r="O2613" s="2" t="str">
        <f>VLOOKUP(H2613,通道基本信息!B:L,3,FALSE)</f>
        <v>CS6E</v>
      </c>
    </row>
    <row r="2614" s="2" customFormat="1" ht="15" hidden="1" spans="1:15">
      <c r="A2614" s="177">
        <v>2611</v>
      </c>
      <c r="B2614" s="177" t="str">
        <f t="shared" si="80"/>
        <v>CS6E-R039-340-282</v>
      </c>
      <c r="C2614" s="177" t="str">
        <f t="shared" si="81"/>
        <v>CS6E-RK-HL-07-282-L-D</v>
      </c>
      <c r="D2614" s="177" t="s">
        <v>5322</v>
      </c>
      <c r="E2614" s="177" t="str">
        <f>VLOOKUP(H2614,通道基本信息!B:K,6,0)</f>
        <v>R</v>
      </c>
      <c r="F2614" s="177" t="str">
        <f>VLOOKUP(H2614,通道基本信息!B:K,5,0)</f>
        <v>K-HL</v>
      </c>
      <c r="G2614" s="177" t="str">
        <f>VLOOKUP(H2614,通道基本信息!B:K,8,0)</f>
        <v>L</v>
      </c>
      <c r="H2614" s="177" t="s">
        <v>4760</v>
      </c>
      <c r="I2614" s="177">
        <v>282</v>
      </c>
      <c r="J2614" s="177">
        <v>1.25</v>
      </c>
      <c r="K2614" s="177">
        <v>28106.25</v>
      </c>
      <c r="L2614" s="177">
        <v>28107.5</v>
      </c>
      <c r="M2614" s="177"/>
      <c r="N2614" s="177" t="s">
        <v>5323</v>
      </c>
      <c r="O2614" s="2" t="str">
        <f>VLOOKUP(H2614,通道基本信息!B:L,3,FALSE)</f>
        <v>CS6E</v>
      </c>
    </row>
    <row r="2615" s="2" customFormat="1" ht="15" hidden="1" spans="1:15">
      <c r="A2615" s="177">
        <v>2612</v>
      </c>
      <c r="B2615" s="177" t="str">
        <f t="shared" si="80"/>
        <v>CS6E-R039-340-283</v>
      </c>
      <c r="C2615" s="177" t="str">
        <f t="shared" si="81"/>
        <v>CS6E-RK-HL-07-283-L-D</v>
      </c>
      <c r="D2615" s="177" t="s">
        <v>5324</v>
      </c>
      <c r="E2615" s="177" t="str">
        <f>VLOOKUP(H2615,通道基本信息!B:K,6,0)</f>
        <v>R</v>
      </c>
      <c r="F2615" s="177" t="str">
        <f>VLOOKUP(H2615,通道基本信息!B:K,5,0)</f>
        <v>K-HL</v>
      </c>
      <c r="G2615" s="177" t="str">
        <f>VLOOKUP(H2615,通道基本信息!B:K,8,0)</f>
        <v>L</v>
      </c>
      <c r="H2615" s="177" t="s">
        <v>4760</v>
      </c>
      <c r="I2615" s="177">
        <v>283</v>
      </c>
      <c r="J2615" s="177">
        <v>1.25</v>
      </c>
      <c r="K2615" s="177">
        <v>28107.5</v>
      </c>
      <c r="L2615" s="177">
        <v>28108.75</v>
      </c>
      <c r="M2615" s="177"/>
      <c r="N2615" s="177" t="s">
        <v>5325</v>
      </c>
      <c r="O2615" s="2" t="str">
        <f>VLOOKUP(H2615,通道基本信息!B:L,3,FALSE)</f>
        <v>CS6E</v>
      </c>
    </row>
    <row r="2616" s="2" customFormat="1" ht="15" hidden="1" spans="1:15">
      <c r="A2616" s="177">
        <v>2613</v>
      </c>
      <c r="B2616" s="177" t="str">
        <f t="shared" si="80"/>
        <v>CS6E-R039-340-284</v>
      </c>
      <c r="C2616" s="177" t="str">
        <f t="shared" si="81"/>
        <v>CS6E-RK-HL-07-284-L-D</v>
      </c>
      <c r="D2616" s="177" t="s">
        <v>5326</v>
      </c>
      <c r="E2616" s="177" t="str">
        <f>VLOOKUP(H2616,通道基本信息!B:K,6,0)</f>
        <v>R</v>
      </c>
      <c r="F2616" s="177" t="str">
        <f>VLOOKUP(H2616,通道基本信息!B:K,5,0)</f>
        <v>K-HL</v>
      </c>
      <c r="G2616" s="177" t="str">
        <f>VLOOKUP(H2616,通道基本信息!B:K,8,0)</f>
        <v>L</v>
      </c>
      <c r="H2616" s="177" t="s">
        <v>4760</v>
      </c>
      <c r="I2616" s="177">
        <v>284</v>
      </c>
      <c r="J2616" s="177">
        <v>1.25</v>
      </c>
      <c r="K2616" s="177">
        <v>28108.75</v>
      </c>
      <c r="L2616" s="177">
        <v>28110</v>
      </c>
      <c r="M2616" s="177"/>
      <c r="N2616" s="177" t="s">
        <v>5327</v>
      </c>
      <c r="O2616" s="2" t="str">
        <f>VLOOKUP(H2616,通道基本信息!B:L,3,FALSE)</f>
        <v>CS6E</v>
      </c>
    </row>
    <row r="2617" s="2" customFormat="1" ht="15" hidden="1" spans="1:15">
      <c r="A2617" s="177">
        <v>2614</v>
      </c>
      <c r="B2617" s="177" t="str">
        <f t="shared" si="80"/>
        <v>CS6E-R039-340-285</v>
      </c>
      <c r="C2617" s="177" t="str">
        <f t="shared" si="81"/>
        <v>CS6E-RK-HL-07-285-L-D</v>
      </c>
      <c r="D2617" s="177" t="s">
        <v>5328</v>
      </c>
      <c r="E2617" s="177" t="str">
        <f>VLOOKUP(H2617,通道基本信息!B:K,6,0)</f>
        <v>R</v>
      </c>
      <c r="F2617" s="177" t="str">
        <f>VLOOKUP(H2617,通道基本信息!B:K,5,0)</f>
        <v>K-HL</v>
      </c>
      <c r="G2617" s="177" t="str">
        <f>VLOOKUP(H2617,通道基本信息!B:K,8,0)</f>
        <v>L</v>
      </c>
      <c r="H2617" s="177" t="s">
        <v>4760</v>
      </c>
      <c r="I2617" s="177">
        <v>285</v>
      </c>
      <c r="J2617" s="177">
        <v>1.25</v>
      </c>
      <c r="K2617" s="177">
        <v>28110</v>
      </c>
      <c r="L2617" s="177">
        <v>28111.25</v>
      </c>
      <c r="M2617" s="177"/>
      <c r="N2617" s="177" t="s">
        <v>5329</v>
      </c>
      <c r="O2617" s="2" t="str">
        <f>VLOOKUP(H2617,通道基本信息!B:L,3,FALSE)</f>
        <v>CS6E</v>
      </c>
    </row>
    <row r="2618" s="2" customFormat="1" ht="15" hidden="1" spans="1:15">
      <c r="A2618" s="177">
        <v>2615</v>
      </c>
      <c r="B2618" s="177" t="str">
        <f t="shared" si="80"/>
        <v>CS6E-R039-340-286</v>
      </c>
      <c r="C2618" s="177" t="str">
        <f t="shared" si="81"/>
        <v>CS6E-RK-HL-07-286-L-D</v>
      </c>
      <c r="D2618" s="177" t="s">
        <v>5330</v>
      </c>
      <c r="E2618" s="177" t="str">
        <f>VLOOKUP(H2618,通道基本信息!B:K,6,0)</f>
        <v>R</v>
      </c>
      <c r="F2618" s="177" t="str">
        <f>VLOOKUP(H2618,通道基本信息!B:K,5,0)</f>
        <v>K-HL</v>
      </c>
      <c r="G2618" s="177" t="str">
        <f>VLOOKUP(H2618,通道基本信息!B:K,8,0)</f>
        <v>L</v>
      </c>
      <c r="H2618" s="177" t="s">
        <v>4760</v>
      </c>
      <c r="I2618" s="177">
        <v>286</v>
      </c>
      <c r="J2618" s="177">
        <v>1.25</v>
      </c>
      <c r="K2618" s="177">
        <v>28111.25</v>
      </c>
      <c r="L2618" s="177">
        <v>28112.5</v>
      </c>
      <c r="M2618" s="177"/>
      <c r="N2618" s="177" t="s">
        <v>5331</v>
      </c>
      <c r="O2618" s="2" t="str">
        <f>VLOOKUP(H2618,通道基本信息!B:L,3,FALSE)</f>
        <v>CS6E</v>
      </c>
    </row>
    <row r="2619" s="2" customFormat="1" ht="15" hidden="1" spans="1:15">
      <c r="A2619" s="177">
        <v>2616</v>
      </c>
      <c r="B2619" s="177" t="str">
        <f t="shared" si="80"/>
        <v>CS6E-R039-340-287</v>
      </c>
      <c r="C2619" s="177" t="str">
        <f t="shared" si="81"/>
        <v>CS6E-RK-HL-07-287-L-D</v>
      </c>
      <c r="D2619" s="177" t="s">
        <v>5332</v>
      </c>
      <c r="E2619" s="177" t="str">
        <f>VLOOKUP(H2619,通道基本信息!B:K,6,0)</f>
        <v>R</v>
      </c>
      <c r="F2619" s="177" t="str">
        <f>VLOOKUP(H2619,通道基本信息!B:K,5,0)</f>
        <v>K-HL</v>
      </c>
      <c r="G2619" s="177" t="str">
        <f>VLOOKUP(H2619,通道基本信息!B:K,8,0)</f>
        <v>L</v>
      </c>
      <c r="H2619" s="177" t="s">
        <v>4760</v>
      </c>
      <c r="I2619" s="177">
        <v>287</v>
      </c>
      <c r="J2619" s="177">
        <v>1.25</v>
      </c>
      <c r="K2619" s="177">
        <v>28112.5</v>
      </c>
      <c r="L2619" s="177">
        <v>28113.75</v>
      </c>
      <c r="M2619" s="177"/>
      <c r="N2619" s="177" t="s">
        <v>5333</v>
      </c>
      <c r="O2619" s="2" t="str">
        <f>VLOOKUP(H2619,通道基本信息!B:L,3,FALSE)</f>
        <v>CS6E</v>
      </c>
    </row>
    <row r="2620" s="2" customFormat="1" ht="15" hidden="1" spans="1:15">
      <c r="A2620" s="177">
        <v>2617</v>
      </c>
      <c r="B2620" s="177" t="str">
        <f t="shared" si="80"/>
        <v>CS6E-R039-340-288</v>
      </c>
      <c r="C2620" s="177" t="str">
        <f t="shared" si="81"/>
        <v>CS6E-RK-HL-07-288-L-D</v>
      </c>
      <c r="D2620" s="177" t="s">
        <v>5334</v>
      </c>
      <c r="E2620" s="177" t="str">
        <f>VLOOKUP(H2620,通道基本信息!B:K,6,0)</f>
        <v>R</v>
      </c>
      <c r="F2620" s="177" t="str">
        <f>VLOOKUP(H2620,通道基本信息!B:K,5,0)</f>
        <v>K-HL</v>
      </c>
      <c r="G2620" s="177" t="str">
        <f>VLOOKUP(H2620,通道基本信息!B:K,8,0)</f>
        <v>L</v>
      </c>
      <c r="H2620" s="177" t="s">
        <v>4760</v>
      </c>
      <c r="I2620" s="177">
        <v>288</v>
      </c>
      <c r="J2620" s="177">
        <v>1.25</v>
      </c>
      <c r="K2620" s="177">
        <v>28113.75</v>
      </c>
      <c r="L2620" s="177">
        <v>28115</v>
      </c>
      <c r="M2620" s="177"/>
      <c r="N2620" s="177" t="s">
        <v>5335</v>
      </c>
      <c r="O2620" s="2" t="str">
        <f>VLOOKUP(H2620,通道基本信息!B:L,3,FALSE)</f>
        <v>CS6E</v>
      </c>
    </row>
    <row r="2621" s="2" customFormat="1" ht="15" hidden="1" spans="1:15">
      <c r="A2621" s="177">
        <v>2618</v>
      </c>
      <c r="B2621" s="177" t="str">
        <f t="shared" si="80"/>
        <v>CS6E-R039-340-289</v>
      </c>
      <c r="C2621" s="177" t="str">
        <f t="shared" si="81"/>
        <v>CS6E-RK-HL-07-289-L-D</v>
      </c>
      <c r="D2621" s="177" t="s">
        <v>5336</v>
      </c>
      <c r="E2621" s="177" t="str">
        <f>VLOOKUP(H2621,通道基本信息!B:K,6,0)</f>
        <v>R</v>
      </c>
      <c r="F2621" s="177" t="str">
        <f>VLOOKUP(H2621,通道基本信息!B:K,5,0)</f>
        <v>K-HL</v>
      </c>
      <c r="G2621" s="177" t="str">
        <f>VLOOKUP(H2621,通道基本信息!B:K,8,0)</f>
        <v>L</v>
      </c>
      <c r="H2621" s="177" t="s">
        <v>4760</v>
      </c>
      <c r="I2621" s="177">
        <v>289</v>
      </c>
      <c r="J2621" s="177">
        <v>1.25</v>
      </c>
      <c r="K2621" s="177">
        <v>28115</v>
      </c>
      <c r="L2621" s="177">
        <v>28116.25</v>
      </c>
      <c r="M2621" s="177"/>
      <c r="N2621" s="177" t="s">
        <v>5337</v>
      </c>
      <c r="O2621" s="2" t="str">
        <f>VLOOKUP(H2621,通道基本信息!B:L,3,FALSE)</f>
        <v>CS6E</v>
      </c>
    </row>
    <row r="2622" s="2" customFormat="1" ht="15" hidden="1" spans="1:15">
      <c r="A2622" s="177">
        <v>2619</v>
      </c>
      <c r="B2622" s="177" t="str">
        <f t="shared" si="80"/>
        <v>CS6E-R039-340-290</v>
      </c>
      <c r="C2622" s="177" t="str">
        <f t="shared" si="81"/>
        <v>CS6E-RK-HL-07-290-L-D</v>
      </c>
      <c r="D2622" s="177" t="s">
        <v>5338</v>
      </c>
      <c r="E2622" s="177" t="str">
        <f>VLOOKUP(H2622,通道基本信息!B:K,6,0)</f>
        <v>R</v>
      </c>
      <c r="F2622" s="177" t="str">
        <f>VLOOKUP(H2622,通道基本信息!B:K,5,0)</f>
        <v>K-HL</v>
      </c>
      <c r="G2622" s="177" t="str">
        <f>VLOOKUP(H2622,通道基本信息!B:K,8,0)</f>
        <v>L</v>
      </c>
      <c r="H2622" s="177" t="s">
        <v>4760</v>
      </c>
      <c r="I2622" s="177">
        <v>290</v>
      </c>
      <c r="J2622" s="177">
        <v>1.25</v>
      </c>
      <c r="K2622" s="177">
        <v>28116.25</v>
      </c>
      <c r="L2622" s="177">
        <v>28117.5</v>
      </c>
      <c r="M2622" s="177"/>
      <c r="N2622" s="177" t="s">
        <v>5339</v>
      </c>
      <c r="O2622" s="2" t="str">
        <f>VLOOKUP(H2622,通道基本信息!B:L,3,FALSE)</f>
        <v>CS6E</v>
      </c>
    </row>
    <row r="2623" s="2" customFormat="1" ht="15" hidden="1" spans="1:15">
      <c r="A2623" s="177">
        <v>2620</v>
      </c>
      <c r="B2623" s="177" t="str">
        <f t="shared" si="80"/>
        <v>CS6E-R039-340-291</v>
      </c>
      <c r="C2623" s="177" t="str">
        <f t="shared" si="81"/>
        <v>CS6E-RK-HL-07-291-L-D</v>
      </c>
      <c r="D2623" s="177" t="s">
        <v>5340</v>
      </c>
      <c r="E2623" s="177" t="str">
        <f>VLOOKUP(H2623,通道基本信息!B:K,6,0)</f>
        <v>R</v>
      </c>
      <c r="F2623" s="177" t="str">
        <f>VLOOKUP(H2623,通道基本信息!B:K,5,0)</f>
        <v>K-HL</v>
      </c>
      <c r="G2623" s="177" t="str">
        <f>VLOOKUP(H2623,通道基本信息!B:K,8,0)</f>
        <v>L</v>
      </c>
      <c r="H2623" s="177" t="s">
        <v>4760</v>
      </c>
      <c r="I2623" s="177">
        <v>291</v>
      </c>
      <c r="J2623" s="177">
        <v>1.25</v>
      </c>
      <c r="K2623" s="177">
        <v>28117.5</v>
      </c>
      <c r="L2623" s="177">
        <v>28118.75</v>
      </c>
      <c r="M2623" s="177"/>
      <c r="N2623" s="177" t="s">
        <v>5341</v>
      </c>
      <c r="O2623" s="2" t="str">
        <f>VLOOKUP(H2623,通道基本信息!B:L,3,FALSE)</f>
        <v>CS6E</v>
      </c>
    </row>
    <row r="2624" s="2" customFormat="1" ht="15" hidden="1" spans="1:15">
      <c r="A2624" s="177">
        <v>2621</v>
      </c>
      <c r="B2624" s="177" t="str">
        <f t="shared" si="80"/>
        <v>CS6E-R039-340-292</v>
      </c>
      <c r="C2624" s="177" t="str">
        <f t="shared" si="81"/>
        <v>CS6E-RK-HL-07-292-L-D</v>
      </c>
      <c r="D2624" s="177" t="s">
        <v>5342</v>
      </c>
      <c r="E2624" s="177" t="str">
        <f>VLOOKUP(H2624,通道基本信息!B:K,6,0)</f>
        <v>R</v>
      </c>
      <c r="F2624" s="177" t="str">
        <f>VLOOKUP(H2624,通道基本信息!B:K,5,0)</f>
        <v>K-HL</v>
      </c>
      <c r="G2624" s="177" t="str">
        <f>VLOOKUP(H2624,通道基本信息!B:K,8,0)</f>
        <v>L</v>
      </c>
      <c r="H2624" s="177" t="s">
        <v>4760</v>
      </c>
      <c r="I2624" s="177">
        <v>292</v>
      </c>
      <c r="J2624" s="177">
        <v>1.25</v>
      </c>
      <c r="K2624" s="177">
        <v>28118.75</v>
      </c>
      <c r="L2624" s="177">
        <v>28120</v>
      </c>
      <c r="M2624" s="177"/>
      <c r="N2624" s="177" t="s">
        <v>5343</v>
      </c>
      <c r="O2624" s="2" t="str">
        <f>VLOOKUP(H2624,通道基本信息!B:L,3,FALSE)</f>
        <v>CS6E</v>
      </c>
    </row>
    <row r="2625" s="2" customFormat="1" ht="15" hidden="1" spans="1:15">
      <c r="A2625" s="177">
        <v>2622</v>
      </c>
      <c r="B2625" s="177" t="str">
        <f t="shared" ref="B2625:B2688" si="82">H2625&amp;"-"&amp;I2625</f>
        <v>CS6E-R039-340-293</v>
      </c>
      <c r="C2625" s="177" t="str">
        <f t="shared" si="81"/>
        <v>CS6E-RK-HL-07-293-L-D</v>
      </c>
      <c r="D2625" s="177" t="s">
        <v>5344</v>
      </c>
      <c r="E2625" s="177" t="str">
        <f>VLOOKUP(H2625,通道基本信息!B:K,6,0)</f>
        <v>R</v>
      </c>
      <c r="F2625" s="177" t="str">
        <f>VLOOKUP(H2625,通道基本信息!B:K,5,0)</f>
        <v>K-HL</v>
      </c>
      <c r="G2625" s="177" t="str">
        <f>VLOOKUP(H2625,通道基本信息!B:K,8,0)</f>
        <v>L</v>
      </c>
      <c r="H2625" s="177" t="s">
        <v>4760</v>
      </c>
      <c r="I2625" s="177">
        <v>293</v>
      </c>
      <c r="J2625" s="177">
        <v>1.25</v>
      </c>
      <c r="K2625" s="177">
        <v>28120</v>
      </c>
      <c r="L2625" s="177">
        <v>28121.25</v>
      </c>
      <c r="M2625" s="177"/>
      <c r="N2625" s="177" t="s">
        <v>5345</v>
      </c>
      <c r="O2625" s="2" t="str">
        <f>VLOOKUP(H2625,通道基本信息!B:L,3,FALSE)</f>
        <v>CS6E</v>
      </c>
    </row>
    <row r="2626" s="2" customFormat="1" ht="15" hidden="1" spans="1:15">
      <c r="A2626" s="177">
        <v>2623</v>
      </c>
      <c r="B2626" s="177" t="str">
        <f t="shared" si="82"/>
        <v>CS6E-R039-340-294</v>
      </c>
      <c r="C2626" s="177" t="str">
        <f t="shared" si="81"/>
        <v>CS6E-RK-HL-07-294-L-D</v>
      </c>
      <c r="D2626" s="177" t="s">
        <v>5346</v>
      </c>
      <c r="E2626" s="177" t="str">
        <f>VLOOKUP(H2626,通道基本信息!B:K,6,0)</f>
        <v>R</v>
      </c>
      <c r="F2626" s="177" t="str">
        <f>VLOOKUP(H2626,通道基本信息!B:K,5,0)</f>
        <v>K-HL</v>
      </c>
      <c r="G2626" s="177" t="str">
        <f>VLOOKUP(H2626,通道基本信息!B:K,8,0)</f>
        <v>L</v>
      </c>
      <c r="H2626" s="177" t="s">
        <v>4760</v>
      </c>
      <c r="I2626" s="177">
        <v>294</v>
      </c>
      <c r="J2626" s="177">
        <v>1.25</v>
      </c>
      <c r="K2626" s="177">
        <v>28121.25</v>
      </c>
      <c r="L2626" s="177">
        <v>28122.5</v>
      </c>
      <c r="M2626" s="177"/>
      <c r="N2626" s="177" t="s">
        <v>5347</v>
      </c>
      <c r="O2626" s="2" t="str">
        <f>VLOOKUP(H2626,通道基本信息!B:L,3,FALSE)</f>
        <v>CS6E</v>
      </c>
    </row>
    <row r="2627" s="2" customFormat="1" ht="15" hidden="1" spans="1:15">
      <c r="A2627" s="177">
        <v>2624</v>
      </c>
      <c r="B2627" s="177" t="str">
        <f t="shared" si="82"/>
        <v>CS6E-R039-340-295</v>
      </c>
      <c r="C2627" s="177" t="str">
        <f t="shared" si="81"/>
        <v>CS6E-RK-HL-07-295-L-D</v>
      </c>
      <c r="D2627" s="177" t="s">
        <v>5348</v>
      </c>
      <c r="E2627" s="177" t="str">
        <f>VLOOKUP(H2627,通道基本信息!B:K,6,0)</f>
        <v>R</v>
      </c>
      <c r="F2627" s="177" t="str">
        <f>VLOOKUP(H2627,通道基本信息!B:K,5,0)</f>
        <v>K-HL</v>
      </c>
      <c r="G2627" s="177" t="str">
        <f>VLOOKUP(H2627,通道基本信息!B:K,8,0)</f>
        <v>L</v>
      </c>
      <c r="H2627" s="177" t="s">
        <v>4760</v>
      </c>
      <c r="I2627" s="177">
        <v>295</v>
      </c>
      <c r="J2627" s="177">
        <v>1.25</v>
      </c>
      <c r="K2627" s="177">
        <v>28122.5</v>
      </c>
      <c r="L2627" s="177">
        <v>28123.75</v>
      </c>
      <c r="M2627" s="177"/>
      <c r="N2627" s="177" t="s">
        <v>5349</v>
      </c>
      <c r="O2627" s="2" t="str">
        <f>VLOOKUP(H2627,通道基本信息!B:L,3,FALSE)</f>
        <v>CS6E</v>
      </c>
    </row>
    <row r="2628" s="2" customFormat="1" ht="15" hidden="1" spans="1:15">
      <c r="A2628" s="177">
        <v>2625</v>
      </c>
      <c r="B2628" s="177" t="str">
        <f t="shared" si="82"/>
        <v>CS6E-R039-340-296</v>
      </c>
      <c r="C2628" s="177" t="str">
        <f t="shared" ref="C2628:C2691" si="83">O2628&amp;"-"&amp;D2628</f>
        <v>CS6E-RK-HL-07-296-L-D</v>
      </c>
      <c r="D2628" s="177" t="s">
        <v>5350</v>
      </c>
      <c r="E2628" s="177" t="str">
        <f>VLOOKUP(H2628,通道基本信息!B:K,6,0)</f>
        <v>R</v>
      </c>
      <c r="F2628" s="177" t="str">
        <f>VLOOKUP(H2628,通道基本信息!B:K,5,0)</f>
        <v>K-HL</v>
      </c>
      <c r="G2628" s="177" t="str">
        <f>VLOOKUP(H2628,通道基本信息!B:K,8,0)</f>
        <v>L</v>
      </c>
      <c r="H2628" s="177" t="s">
        <v>4760</v>
      </c>
      <c r="I2628" s="177">
        <v>296</v>
      </c>
      <c r="J2628" s="177">
        <v>1.25</v>
      </c>
      <c r="K2628" s="177">
        <v>28123.75</v>
      </c>
      <c r="L2628" s="177">
        <v>28125</v>
      </c>
      <c r="M2628" s="177"/>
      <c r="N2628" s="177" t="s">
        <v>5351</v>
      </c>
      <c r="O2628" s="2" t="str">
        <f>VLOOKUP(H2628,通道基本信息!B:L,3,FALSE)</f>
        <v>CS6E</v>
      </c>
    </row>
    <row r="2629" s="2" customFormat="1" ht="15" hidden="1" spans="1:15">
      <c r="A2629" s="177">
        <v>2626</v>
      </c>
      <c r="B2629" s="177" t="str">
        <f t="shared" si="82"/>
        <v>CS6E-R039-340-297</v>
      </c>
      <c r="C2629" s="177" t="str">
        <f t="shared" si="83"/>
        <v>CS6E-RK-HL-07-297-L-D</v>
      </c>
      <c r="D2629" s="177" t="s">
        <v>5352</v>
      </c>
      <c r="E2629" s="177" t="str">
        <f>VLOOKUP(H2629,通道基本信息!B:K,6,0)</f>
        <v>R</v>
      </c>
      <c r="F2629" s="177" t="str">
        <f>VLOOKUP(H2629,通道基本信息!B:K,5,0)</f>
        <v>K-HL</v>
      </c>
      <c r="G2629" s="177" t="str">
        <f>VLOOKUP(H2629,通道基本信息!B:K,8,0)</f>
        <v>L</v>
      </c>
      <c r="H2629" s="177" t="s">
        <v>4760</v>
      </c>
      <c r="I2629" s="177">
        <v>297</v>
      </c>
      <c r="J2629" s="177">
        <v>1.25</v>
      </c>
      <c r="K2629" s="177">
        <v>28125</v>
      </c>
      <c r="L2629" s="177">
        <v>28126.25</v>
      </c>
      <c r="M2629" s="177"/>
      <c r="N2629" s="177" t="s">
        <v>5353</v>
      </c>
      <c r="O2629" s="2" t="str">
        <f>VLOOKUP(H2629,通道基本信息!B:L,3,FALSE)</f>
        <v>CS6E</v>
      </c>
    </row>
    <row r="2630" s="2" customFormat="1" ht="15" hidden="1" spans="1:15">
      <c r="A2630" s="177">
        <v>2627</v>
      </c>
      <c r="B2630" s="177" t="str">
        <f t="shared" si="82"/>
        <v>CS6E-R039-340-298</v>
      </c>
      <c r="C2630" s="177" t="str">
        <f t="shared" si="83"/>
        <v>CS6E-RK-HL-07-298-L-D</v>
      </c>
      <c r="D2630" s="177" t="s">
        <v>5354</v>
      </c>
      <c r="E2630" s="177" t="str">
        <f>VLOOKUP(H2630,通道基本信息!B:K,6,0)</f>
        <v>R</v>
      </c>
      <c r="F2630" s="177" t="str">
        <f>VLOOKUP(H2630,通道基本信息!B:K,5,0)</f>
        <v>K-HL</v>
      </c>
      <c r="G2630" s="177" t="str">
        <f>VLOOKUP(H2630,通道基本信息!B:K,8,0)</f>
        <v>L</v>
      </c>
      <c r="H2630" s="177" t="s">
        <v>4760</v>
      </c>
      <c r="I2630" s="177">
        <v>298</v>
      </c>
      <c r="J2630" s="177">
        <v>1.25</v>
      </c>
      <c r="K2630" s="177">
        <v>28126.25</v>
      </c>
      <c r="L2630" s="177">
        <v>28127.5</v>
      </c>
      <c r="M2630" s="177"/>
      <c r="N2630" s="177" t="s">
        <v>5355</v>
      </c>
      <c r="O2630" s="2" t="str">
        <f>VLOOKUP(H2630,通道基本信息!B:L,3,FALSE)</f>
        <v>CS6E</v>
      </c>
    </row>
    <row r="2631" s="2" customFormat="1" ht="15" hidden="1" spans="1:15">
      <c r="A2631" s="177">
        <v>2628</v>
      </c>
      <c r="B2631" s="177" t="str">
        <f t="shared" si="82"/>
        <v>CS6E-R039-340-299</v>
      </c>
      <c r="C2631" s="177" t="str">
        <f t="shared" si="83"/>
        <v>CS6E-RK-HL-07-299-L-D</v>
      </c>
      <c r="D2631" s="177" t="s">
        <v>5356</v>
      </c>
      <c r="E2631" s="177" t="str">
        <f>VLOOKUP(H2631,通道基本信息!B:K,6,0)</f>
        <v>R</v>
      </c>
      <c r="F2631" s="177" t="str">
        <f>VLOOKUP(H2631,通道基本信息!B:K,5,0)</f>
        <v>K-HL</v>
      </c>
      <c r="G2631" s="177" t="str">
        <f>VLOOKUP(H2631,通道基本信息!B:K,8,0)</f>
        <v>L</v>
      </c>
      <c r="H2631" s="177" t="s">
        <v>4760</v>
      </c>
      <c r="I2631" s="177">
        <v>299</v>
      </c>
      <c r="J2631" s="177">
        <v>1.25</v>
      </c>
      <c r="K2631" s="177">
        <v>28127.5</v>
      </c>
      <c r="L2631" s="177">
        <v>28128.75</v>
      </c>
      <c r="M2631" s="177"/>
      <c r="N2631" s="177" t="s">
        <v>5357</v>
      </c>
      <c r="O2631" s="2" t="str">
        <f>VLOOKUP(H2631,通道基本信息!B:L,3,FALSE)</f>
        <v>CS6E</v>
      </c>
    </row>
    <row r="2632" s="2" customFormat="1" ht="15" hidden="1" spans="1:15">
      <c r="A2632" s="177">
        <v>2629</v>
      </c>
      <c r="B2632" s="177" t="str">
        <f t="shared" si="82"/>
        <v>CS6E-R039-340-300</v>
      </c>
      <c r="C2632" s="177" t="str">
        <f t="shared" si="83"/>
        <v>CS6E-RK-HL-07-300-L-D</v>
      </c>
      <c r="D2632" s="177" t="s">
        <v>5358</v>
      </c>
      <c r="E2632" s="177" t="str">
        <f>VLOOKUP(H2632,通道基本信息!B:K,6,0)</f>
        <v>R</v>
      </c>
      <c r="F2632" s="177" t="str">
        <f>VLOOKUP(H2632,通道基本信息!B:K,5,0)</f>
        <v>K-HL</v>
      </c>
      <c r="G2632" s="177" t="str">
        <f>VLOOKUP(H2632,通道基本信息!B:K,8,0)</f>
        <v>L</v>
      </c>
      <c r="H2632" s="177" t="s">
        <v>4760</v>
      </c>
      <c r="I2632" s="177">
        <v>300</v>
      </c>
      <c r="J2632" s="177">
        <v>1.25</v>
      </c>
      <c r="K2632" s="177">
        <v>28128.75</v>
      </c>
      <c r="L2632" s="177">
        <v>28130</v>
      </c>
      <c r="M2632" s="177"/>
      <c r="N2632" s="177" t="s">
        <v>5359</v>
      </c>
      <c r="O2632" s="2" t="str">
        <f>VLOOKUP(H2632,通道基本信息!B:L,3,FALSE)</f>
        <v>CS6E</v>
      </c>
    </row>
    <row r="2633" s="2" customFormat="1" ht="15" hidden="1" spans="1:15">
      <c r="A2633" s="177">
        <v>2630</v>
      </c>
      <c r="B2633" s="177" t="str">
        <f t="shared" si="82"/>
        <v>CS6E-R039-340-301</v>
      </c>
      <c r="C2633" s="177" t="str">
        <f t="shared" si="83"/>
        <v>CS6E-RK-HL-07-301-L-D</v>
      </c>
      <c r="D2633" s="177" t="s">
        <v>5360</v>
      </c>
      <c r="E2633" s="177" t="str">
        <f>VLOOKUP(H2633,通道基本信息!B:K,6,0)</f>
        <v>R</v>
      </c>
      <c r="F2633" s="177" t="str">
        <f>VLOOKUP(H2633,通道基本信息!B:K,5,0)</f>
        <v>K-HL</v>
      </c>
      <c r="G2633" s="177" t="str">
        <f>VLOOKUP(H2633,通道基本信息!B:K,8,0)</f>
        <v>L</v>
      </c>
      <c r="H2633" s="177" t="s">
        <v>4760</v>
      </c>
      <c r="I2633" s="177">
        <v>301</v>
      </c>
      <c r="J2633" s="177">
        <v>1.25</v>
      </c>
      <c r="K2633" s="177">
        <v>28130</v>
      </c>
      <c r="L2633" s="177">
        <v>28131.25</v>
      </c>
      <c r="M2633" s="177"/>
      <c r="N2633" s="177" t="s">
        <v>5361</v>
      </c>
      <c r="O2633" s="2" t="str">
        <f>VLOOKUP(H2633,通道基本信息!B:L,3,FALSE)</f>
        <v>CS6E</v>
      </c>
    </row>
    <row r="2634" s="2" customFormat="1" ht="15" hidden="1" spans="1:15">
      <c r="A2634" s="177">
        <v>2631</v>
      </c>
      <c r="B2634" s="177" t="str">
        <f t="shared" si="82"/>
        <v>CS6E-R039-340-302</v>
      </c>
      <c r="C2634" s="177" t="str">
        <f t="shared" si="83"/>
        <v>CS6E-RK-HL-07-302-L-D</v>
      </c>
      <c r="D2634" s="177" t="s">
        <v>5362</v>
      </c>
      <c r="E2634" s="177" t="str">
        <f>VLOOKUP(H2634,通道基本信息!B:K,6,0)</f>
        <v>R</v>
      </c>
      <c r="F2634" s="177" t="str">
        <f>VLOOKUP(H2634,通道基本信息!B:K,5,0)</f>
        <v>K-HL</v>
      </c>
      <c r="G2634" s="177" t="str">
        <f>VLOOKUP(H2634,通道基本信息!B:K,8,0)</f>
        <v>L</v>
      </c>
      <c r="H2634" s="177" t="s">
        <v>4760</v>
      </c>
      <c r="I2634" s="177">
        <v>302</v>
      </c>
      <c r="J2634" s="177">
        <v>1.25</v>
      </c>
      <c r="K2634" s="177">
        <v>28131.25</v>
      </c>
      <c r="L2634" s="177">
        <v>28132.5</v>
      </c>
      <c r="M2634" s="177"/>
      <c r="N2634" s="177" t="s">
        <v>5363</v>
      </c>
      <c r="O2634" s="2" t="str">
        <f>VLOOKUP(H2634,通道基本信息!B:L,3,FALSE)</f>
        <v>CS6E</v>
      </c>
    </row>
    <row r="2635" s="2" customFormat="1" ht="15" hidden="1" spans="1:15">
      <c r="A2635" s="177">
        <v>2632</v>
      </c>
      <c r="B2635" s="177" t="str">
        <f t="shared" si="82"/>
        <v>CS6E-R039-340-303</v>
      </c>
      <c r="C2635" s="177" t="str">
        <f t="shared" si="83"/>
        <v>CS6E-RK-HL-07-303-L-D</v>
      </c>
      <c r="D2635" s="177" t="s">
        <v>5364</v>
      </c>
      <c r="E2635" s="177" t="str">
        <f>VLOOKUP(H2635,通道基本信息!B:K,6,0)</f>
        <v>R</v>
      </c>
      <c r="F2635" s="177" t="str">
        <f>VLOOKUP(H2635,通道基本信息!B:K,5,0)</f>
        <v>K-HL</v>
      </c>
      <c r="G2635" s="177" t="str">
        <f>VLOOKUP(H2635,通道基本信息!B:K,8,0)</f>
        <v>L</v>
      </c>
      <c r="H2635" s="177" t="s">
        <v>4760</v>
      </c>
      <c r="I2635" s="177">
        <v>303</v>
      </c>
      <c r="J2635" s="177">
        <v>1.25</v>
      </c>
      <c r="K2635" s="177">
        <v>28132.5</v>
      </c>
      <c r="L2635" s="177">
        <v>28133.75</v>
      </c>
      <c r="M2635" s="177"/>
      <c r="N2635" s="177" t="s">
        <v>5365</v>
      </c>
      <c r="O2635" s="2" t="str">
        <f>VLOOKUP(H2635,通道基本信息!B:L,3,FALSE)</f>
        <v>CS6E</v>
      </c>
    </row>
    <row r="2636" s="2" customFormat="1" ht="15" hidden="1" spans="1:15">
      <c r="A2636" s="177">
        <v>2633</v>
      </c>
      <c r="B2636" s="177" t="str">
        <f t="shared" si="82"/>
        <v>CS6E-R039-340-304</v>
      </c>
      <c r="C2636" s="177" t="str">
        <f t="shared" si="83"/>
        <v>CS6E-RK-HL-07-304-L-D</v>
      </c>
      <c r="D2636" s="177" t="s">
        <v>5366</v>
      </c>
      <c r="E2636" s="177" t="str">
        <f>VLOOKUP(H2636,通道基本信息!B:K,6,0)</f>
        <v>R</v>
      </c>
      <c r="F2636" s="177" t="str">
        <f>VLOOKUP(H2636,通道基本信息!B:K,5,0)</f>
        <v>K-HL</v>
      </c>
      <c r="G2636" s="177" t="str">
        <f>VLOOKUP(H2636,通道基本信息!B:K,8,0)</f>
        <v>L</v>
      </c>
      <c r="H2636" s="177" t="s">
        <v>4760</v>
      </c>
      <c r="I2636" s="177">
        <v>304</v>
      </c>
      <c r="J2636" s="177">
        <v>1.25</v>
      </c>
      <c r="K2636" s="177">
        <v>28133.75</v>
      </c>
      <c r="L2636" s="177">
        <v>28135</v>
      </c>
      <c r="M2636" s="177"/>
      <c r="N2636" s="177" t="s">
        <v>5367</v>
      </c>
      <c r="O2636" s="2" t="str">
        <f>VLOOKUP(H2636,通道基本信息!B:L,3,FALSE)</f>
        <v>CS6E</v>
      </c>
    </row>
    <row r="2637" s="2" customFormat="1" ht="15" hidden="1" spans="1:15">
      <c r="A2637" s="177">
        <v>2634</v>
      </c>
      <c r="B2637" s="177" t="str">
        <f t="shared" si="82"/>
        <v>CS6E-R039-340-305</v>
      </c>
      <c r="C2637" s="177" t="str">
        <f t="shared" si="83"/>
        <v>CS6E-RK-HL-08-305-L-D</v>
      </c>
      <c r="D2637" s="177" t="s">
        <v>5368</v>
      </c>
      <c r="E2637" s="177" t="str">
        <f>VLOOKUP(H2637,通道基本信息!B:K,6,0)</f>
        <v>R</v>
      </c>
      <c r="F2637" s="177" t="str">
        <f>VLOOKUP(H2637,通道基本信息!B:K,5,0)</f>
        <v>K-HL</v>
      </c>
      <c r="G2637" s="177" t="str">
        <f>VLOOKUP(H2637,通道基本信息!B:K,8,0)</f>
        <v>L</v>
      </c>
      <c r="H2637" s="177" t="s">
        <v>4760</v>
      </c>
      <c r="I2637" s="177">
        <v>305</v>
      </c>
      <c r="J2637" s="177">
        <v>1.25</v>
      </c>
      <c r="K2637" s="177">
        <v>28170</v>
      </c>
      <c r="L2637" s="177">
        <v>28171.25</v>
      </c>
      <c r="M2637" s="177"/>
      <c r="N2637" s="177" t="s">
        <v>5369</v>
      </c>
      <c r="O2637" s="2" t="str">
        <f>VLOOKUP(H2637,通道基本信息!B:L,3,FALSE)</f>
        <v>CS6E</v>
      </c>
    </row>
    <row r="2638" s="2" customFormat="1" ht="15" hidden="1" spans="1:15">
      <c r="A2638" s="177">
        <v>2635</v>
      </c>
      <c r="B2638" s="177" t="str">
        <f t="shared" si="82"/>
        <v>CS6E-R039-340-306</v>
      </c>
      <c r="C2638" s="177" t="str">
        <f t="shared" si="83"/>
        <v>CS6E-RK-HL-08-306-L-D</v>
      </c>
      <c r="D2638" s="177" t="s">
        <v>5370</v>
      </c>
      <c r="E2638" s="177" t="str">
        <f>VLOOKUP(H2638,通道基本信息!B:K,6,0)</f>
        <v>R</v>
      </c>
      <c r="F2638" s="177" t="str">
        <f>VLOOKUP(H2638,通道基本信息!B:K,5,0)</f>
        <v>K-HL</v>
      </c>
      <c r="G2638" s="177" t="str">
        <f>VLOOKUP(H2638,通道基本信息!B:K,8,0)</f>
        <v>L</v>
      </c>
      <c r="H2638" s="177" t="s">
        <v>4760</v>
      </c>
      <c r="I2638" s="177">
        <v>306</v>
      </c>
      <c r="J2638" s="177">
        <v>1.25</v>
      </c>
      <c r="K2638" s="177">
        <v>28171.25</v>
      </c>
      <c r="L2638" s="177">
        <v>28172.5</v>
      </c>
      <c r="M2638" s="177"/>
      <c r="N2638" s="177" t="s">
        <v>5371</v>
      </c>
      <c r="O2638" s="2" t="str">
        <f>VLOOKUP(H2638,通道基本信息!B:L,3,FALSE)</f>
        <v>CS6E</v>
      </c>
    </row>
    <row r="2639" s="2" customFormat="1" ht="15" hidden="1" spans="1:15">
      <c r="A2639" s="177">
        <v>2636</v>
      </c>
      <c r="B2639" s="177" t="str">
        <f t="shared" si="82"/>
        <v>CS6E-R039-340-307</v>
      </c>
      <c r="C2639" s="177" t="str">
        <f t="shared" si="83"/>
        <v>CS6E-RK-HL-08-307-L-D</v>
      </c>
      <c r="D2639" s="177" t="s">
        <v>5372</v>
      </c>
      <c r="E2639" s="177" t="str">
        <f>VLOOKUP(H2639,通道基本信息!B:K,6,0)</f>
        <v>R</v>
      </c>
      <c r="F2639" s="177" t="str">
        <f>VLOOKUP(H2639,通道基本信息!B:K,5,0)</f>
        <v>K-HL</v>
      </c>
      <c r="G2639" s="177" t="str">
        <f>VLOOKUP(H2639,通道基本信息!B:K,8,0)</f>
        <v>L</v>
      </c>
      <c r="H2639" s="177" t="s">
        <v>4760</v>
      </c>
      <c r="I2639" s="177">
        <v>307</v>
      </c>
      <c r="J2639" s="177">
        <v>1.25</v>
      </c>
      <c r="K2639" s="177">
        <v>28172.5</v>
      </c>
      <c r="L2639" s="177">
        <v>28173.75</v>
      </c>
      <c r="M2639" s="177"/>
      <c r="N2639" s="177" t="s">
        <v>5373</v>
      </c>
      <c r="O2639" s="2" t="str">
        <f>VLOOKUP(H2639,通道基本信息!B:L,3,FALSE)</f>
        <v>CS6E</v>
      </c>
    </row>
    <row r="2640" s="2" customFormat="1" ht="15" hidden="1" spans="1:15">
      <c r="A2640" s="177">
        <v>2637</v>
      </c>
      <c r="B2640" s="177" t="str">
        <f t="shared" si="82"/>
        <v>CS6E-R039-340-308</v>
      </c>
      <c r="C2640" s="177" t="str">
        <f t="shared" si="83"/>
        <v>CS6E-RK-HL-08-308-L-D</v>
      </c>
      <c r="D2640" s="177" t="s">
        <v>5374</v>
      </c>
      <c r="E2640" s="177" t="str">
        <f>VLOOKUP(H2640,通道基本信息!B:K,6,0)</f>
        <v>R</v>
      </c>
      <c r="F2640" s="177" t="str">
        <f>VLOOKUP(H2640,通道基本信息!B:K,5,0)</f>
        <v>K-HL</v>
      </c>
      <c r="G2640" s="177" t="str">
        <f>VLOOKUP(H2640,通道基本信息!B:K,8,0)</f>
        <v>L</v>
      </c>
      <c r="H2640" s="177" t="s">
        <v>4760</v>
      </c>
      <c r="I2640" s="177">
        <v>308</v>
      </c>
      <c r="J2640" s="177">
        <v>1.25</v>
      </c>
      <c r="K2640" s="177">
        <v>28173.75</v>
      </c>
      <c r="L2640" s="177">
        <v>28175</v>
      </c>
      <c r="M2640" s="177"/>
      <c r="N2640" s="177" t="s">
        <v>5375</v>
      </c>
      <c r="O2640" s="2" t="str">
        <f>VLOOKUP(H2640,通道基本信息!B:L,3,FALSE)</f>
        <v>CS6E</v>
      </c>
    </row>
    <row r="2641" s="2" customFormat="1" ht="15" hidden="1" spans="1:15">
      <c r="A2641" s="177">
        <v>2638</v>
      </c>
      <c r="B2641" s="177" t="str">
        <f t="shared" si="82"/>
        <v>CS6E-R039-340-309</v>
      </c>
      <c r="C2641" s="177" t="str">
        <f t="shared" si="83"/>
        <v>CS6E-RK-HL-08-309-L-D</v>
      </c>
      <c r="D2641" s="177" t="s">
        <v>5376</v>
      </c>
      <c r="E2641" s="177" t="str">
        <f>VLOOKUP(H2641,通道基本信息!B:K,6,0)</f>
        <v>R</v>
      </c>
      <c r="F2641" s="177" t="str">
        <f>VLOOKUP(H2641,通道基本信息!B:K,5,0)</f>
        <v>K-HL</v>
      </c>
      <c r="G2641" s="177" t="str">
        <f>VLOOKUP(H2641,通道基本信息!B:K,8,0)</f>
        <v>L</v>
      </c>
      <c r="H2641" s="177" t="s">
        <v>4760</v>
      </c>
      <c r="I2641" s="177">
        <v>309</v>
      </c>
      <c r="J2641" s="177">
        <v>1.25</v>
      </c>
      <c r="K2641" s="177">
        <v>28175</v>
      </c>
      <c r="L2641" s="177">
        <v>28176.25</v>
      </c>
      <c r="M2641" s="177"/>
      <c r="N2641" s="177" t="s">
        <v>5377</v>
      </c>
      <c r="O2641" s="2" t="str">
        <f>VLOOKUP(H2641,通道基本信息!B:L,3,FALSE)</f>
        <v>CS6E</v>
      </c>
    </row>
    <row r="2642" s="2" customFormat="1" ht="15" hidden="1" spans="1:15">
      <c r="A2642" s="177">
        <v>2639</v>
      </c>
      <c r="B2642" s="177" t="str">
        <f t="shared" si="82"/>
        <v>CS6E-R039-340-310</v>
      </c>
      <c r="C2642" s="177" t="str">
        <f t="shared" si="83"/>
        <v>CS6E-RK-HL-08-310-L-D</v>
      </c>
      <c r="D2642" s="177" t="s">
        <v>5378</v>
      </c>
      <c r="E2642" s="177" t="str">
        <f>VLOOKUP(H2642,通道基本信息!B:K,6,0)</f>
        <v>R</v>
      </c>
      <c r="F2642" s="177" t="str">
        <f>VLOOKUP(H2642,通道基本信息!B:K,5,0)</f>
        <v>K-HL</v>
      </c>
      <c r="G2642" s="177" t="str">
        <f>VLOOKUP(H2642,通道基本信息!B:K,8,0)</f>
        <v>L</v>
      </c>
      <c r="H2642" s="177" t="s">
        <v>4760</v>
      </c>
      <c r="I2642" s="177">
        <v>310</v>
      </c>
      <c r="J2642" s="177">
        <v>1.25</v>
      </c>
      <c r="K2642" s="177">
        <v>28176.25</v>
      </c>
      <c r="L2642" s="177">
        <v>28177.5</v>
      </c>
      <c r="M2642" s="177"/>
      <c r="N2642" s="177" t="s">
        <v>5379</v>
      </c>
      <c r="O2642" s="2" t="str">
        <f>VLOOKUP(H2642,通道基本信息!B:L,3,FALSE)</f>
        <v>CS6E</v>
      </c>
    </row>
    <row r="2643" s="2" customFormat="1" ht="15" hidden="1" spans="1:15">
      <c r="A2643" s="177">
        <v>2640</v>
      </c>
      <c r="B2643" s="177" t="str">
        <f t="shared" si="82"/>
        <v>CS6E-R039-340-311</v>
      </c>
      <c r="C2643" s="177" t="str">
        <f t="shared" si="83"/>
        <v>CS6E-RK-HL-08-311-L-D</v>
      </c>
      <c r="D2643" s="177" t="s">
        <v>5380</v>
      </c>
      <c r="E2643" s="177" t="str">
        <f>VLOOKUP(H2643,通道基本信息!B:K,6,0)</f>
        <v>R</v>
      </c>
      <c r="F2643" s="177" t="str">
        <f>VLOOKUP(H2643,通道基本信息!B:K,5,0)</f>
        <v>K-HL</v>
      </c>
      <c r="G2643" s="177" t="str">
        <f>VLOOKUP(H2643,通道基本信息!B:K,8,0)</f>
        <v>L</v>
      </c>
      <c r="H2643" s="177" t="s">
        <v>4760</v>
      </c>
      <c r="I2643" s="177">
        <v>311</v>
      </c>
      <c r="J2643" s="177">
        <v>1.25</v>
      </c>
      <c r="K2643" s="177">
        <v>28177.5</v>
      </c>
      <c r="L2643" s="177">
        <v>28178.75</v>
      </c>
      <c r="M2643" s="177"/>
      <c r="N2643" s="177" t="s">
        <v>5381</v>
      </c>
      <c r="O2643" s="2" t="str">
        <f>VLOOKUP(H2643,通道基本信息!B:L,3,FALSE)</f>
        <v>CS6E</v>
      </c>
    </row>
    <row r="2644" s="2" customFormat="1" ht="15" hidden="1" spans="1:15">
      <c r="A2644" s="177">
        <v>2641</v>
      </c>
      <c r="B2644" s="177" t="str">
        <f t="shared" si="82"/>
        <v>CS6E-R039-340-312</v>
      </c>
      <c r="C2644" s="177" t="str">
        <f t="shared" si="83"/>
        <v>CS6E-RK-HL-08-312-L-D</v>
      </c>
      <c r="D2644" s="177" t="s">
        <v>5382</v>
      </c>
      <c r="E2644" s="177" t="str">
        <f>VLOOKUP(H2644,通道基本信息!B:K,6,0)</f>
        <v>R</v>
      </c>
      <c r="F2644" s="177" t="str">
        <f>VLOOKUP(H2644,通道基本信息!B:K,5,0)</f>
        <v>K-HL</v>
      </c>
      <c r="G2644" s="177" t="str">
        <f>VLOOKUP(H2644,通道基本信息!B:K,8,0)</f>
        <v>L</v>
      </c>
      <c r="H2644" s="177" t="s">
        <v>4760</v>
      </c>
      <c r="I2644" s="177">
        <v>312</v>
      </c>
      <c r="J2644" s="177">
        <v>1.25</v>
      </c>
      <c r="K2644" s="177">
        <v>28178.75</v>
      </c>
      <c r="L2644" s="177">
        <v>28180</v>
      </c>
      <c r="M2644" s="177"/>
      <c r="N2644" s="177" t="s">
        <v>5383</v>
      </c>
      <c r="O2644" s="2" t="str">
        <f>VLOOKUP(H2644,通道基本信息!B:L,3,FALSE)</f>
        <v>CS6E</v>
      </c>
    </row>
    <row r="2645" s="2" customFormat="1" ht="15" hidden="1" spans="1:15">
      <c r="A2645" s="177">
        <v>2642</v>
      </c>
      <c r="B2645" s="177" t="str">
        <f t="shared" si="82"/>
        <v>CS6E-R039-340-313</v>
      </c>
      <c r="C2645" s="177" t="str">
        <f t="shared" si="83"/>
        <v>CS6E-RK-HL-08-313-L-D</v>
      </c>
      <c r="D2645" s="177" t="s">
        <v>5384</v>
      </c>
      <c r="E2645" s="177" t="str">
        <f>VLOOKUP(H2645,通道基本信息!B:K,6,0)</f>
        <v>R</v>
      </c>
      <c r="F2645" s="177" t="str">
        <f>VLOOKUP(H2645,通道基本信息!B:K,5,0)</f>
        <v>K-HL</v>
      </c>
      <c r="G2645" s="177" t="str">
        <f>VLOOKUP(H2645,通道基本信息!B:K,8,0)</f>
        <v>L</v>
      </c>
      <c r="H2645" s="177" t="s">
        <v>4760</v>
      </c>
      <c r="I2645" s="177">
        <v>313</v>
      </c>
      <c r="J2645" s="177">
        <v>1.25</v>
      </c>
      <c r="K2645" s="177">
        <v>28180</v>
      </c>
      <c r="L2645" s="177">
        <v>28181.25</v>
      </c>
      <c r="M2645" s="177"/>
      <c r="N2645" s="177" t="s">
        <v>5385</v>
      </c>
      <c r="O2645" s="2" t="str">
        <f>VLOOKUP(H2645,通道基本信息!B:L,3,FALSE)</f>
        <v>CS6E</v>
      </c>
    </row>
    <row r="2646" s="2" customFormat="1" ht="15" hidden="1" spans="1:15">
      <c r="A2646" s="177">
        <v>2643</v>
      </c>
      <c r="B2646" s="177" t="str">
        <f t="shared" si="82"/>
        <v>CS6E-R039-340-314</v>
      </c>
      <c r="C2646" s="177" t="str">
        <f t="shared" si="83"/>
        <v>CS6E-RK-HL-08-314-L-D</v>
      </c>
      <c r="D2646" s="177" t="s">
        <v>5386</v>
      </c>
      <c r="E2646" s="177" t="str">
        <f>VLOOKUP(H2646,通道基本信息!B:K,6,0)</f>
        <v>R</v>
      </c>
      <c r="F2646" s="177" t="str">
        <f>VLOOKUP(H2646,通道基本信息!B:K,5,0)</f>
        <v>K-HL</v>
      </c>
      <c r="G2646" s="177" t="str">
        <f>VLOOKUP(H2646,通道基本信息!B:K,8,0)</f>
        <v>L</v>
      </c>
      <c r="H2646" s="177" t="s">
        <v>4760</v>
      </c>
      <c r="I2646" s="177">
        <v>314</v>
      </c>
      <c r="J2646" s="177">
        <v>1.25</v>
      </c>
      <c r="K2646" s="177">
        <v>28181.25</v>
      </c>
      <c r="L2646" s="177">
        <v>28182.5</v>
      </c>
      <c r="M2646" s="177"/>
      <c r="N2646" s="177" t="s">
        <v>5387</v>
      </c>
      <c r="O2646" s="2" t="str">
        <f>VLOOKUP(H2646,通道基本信息!B:L,3,FALSE)</f>
        <v>CS6E</v>
      </c>
    </row>
    <row r="2647" s="2" customFormat="1" ht="15" hidden="1" spans="1:15">
      <c r="A2647" s="177">
        <v>2644</v>
      </c>
      <c r="B2647" s="177" t="str">
        <f t="shared" si="82"/>
        <v>CS6E-R039-340-315</v>
      </c>
      <c r="C2647" s="177" t="str">
        <f t="shared" si="83"/>
        <v>CS6E-RK-HL-08-315-L-D</v>
      </c>
      <c r="D2647" s="177" t="s">
        <v>5388</v>
      </c>
      <c r="E2647" s="177" t="str">
        <f>VLOOKUP(H2647,通道基本信息!B:K,6,0)</f>
        <v>R</v>
      </c>
      <c r="F2647" s="177" t="str">
        <f>VLOOKUP(H2647,通道基本信息!B:K,5,0)</f>
        <v>K-HL</v>
      </c>
      <c r="G2647" s="177" t="str">
        <f>VLOOKUP(H2647,通道基本信息!B:K,8,0)</f>
        <v>L</v>
      </c>
      <c r="H2647" s="177" t="s">
        <v>4760</v>
      </c>
      <c r="I2647" s="177">
        <v>315</v>
      </c>
      <c r="J2647" s="177">
        <v>1.25</v>
      </c>
      <c r="K2647" s="177">
        <v>28182.5</v>
      </c>
      <c r="L2647" s="177">
        <v>28183.75</v>
      </c>
      <c r="M2647" s="177"/>
      <c r="N2647" s="177" t="s">
        <v>5389</v>
      </c>
      <c r="O2647" s="2" t="str">
        <f>VLOOKUP(H2647,通道基本信息!B:L,3,FALSE)</f>
        <v>CS6E</v>
      </c>
    </row>
    <row r="2648" s="2" customFormat="1" ht="15" hidden="1" spans="1:15">
      <c r="A2648" s="177">
        <v>2645</v>
      </c>
      <c r="B2648" s="177" t="str">
        <f t="shared" si="82"/>
        <v>CS6E-R039-340-316</v>
      </c>
      <c r="C2648" s="177" t="str">
        <f t="shared" si="83"/>
        <v>CS6E-RK-HL-08-316-L-D</v>
      </c>
      <c r="D2648" s="177" t="s">
        <v>5390</v>
      </c>
      <c r="E2648" s="177" t="str">
        <f>VLOOKUP(H2648,通道基本信息!B:K,6,0)</f>
        <v>R</v>
      </c>
      <c r="F2648" s="177" t="str">
        <f>VLOOKUP(H2648,通道基本信息!B:K,5,0)</f>
        <v>K-HL</v>
      </c>
      <c r="G2648" s="177" t="str">
        <f>VLOOKUP(H2648,通道基本信息!B:K,8,0)</f>
        <v>L</v>
      </c>
      <c r="H2648" s="177" t="s">
        <v>4760</v>
      </c>
      <c r="I2648" s="177">
        <v>316</v>
      </c>
      <c r="J2648" s="177">
        <v>1.25</v>
      </c>
      <c r="K2648" s="177">
        <v>28183.75</v>
      </c>
      <c r="L2648" s="177">
        <v>28185</v>
      </c>
      <c r="M2648" s="177"/>
      <c r="N2648" s="177" t="s">
        <v>5391</v>
      </c>
      <c r="O2648" s="2" t="str">
        <f>VLOOKUP(H2648,通道基本信息!B:L,3,FALSE)</f>
        <v>CS6E</v>
      </c>
    </row>
    <row r="2649" s="2" customFormat="1" ht="15" hidden="1" spans="1:15">
      <c r="A2649" s="177">
        <v>2646</v>
      </c>
      <c r="B2649" s="177" t="str">
        <f t="shared" si="82"/>
        <v>CS6E-R039-340-317</v>
      </c>
      <c r="C2649" s="177" t="str">
        <f t="shared" si="83"/>
        <v>CS6E-RK-HL-08-317-L-D</v>
      </c>
      <c r="D2649" s="177" t="s">
        <v>5392</v>
      </c>
      <c r="E2649" s="177" t="str">
        <f>VLOOKUP(H2649,通道基本信息!B:K,6,0)</f>
        <v>R</v>
      </c>
      <c r="F2649" s="177" t="str">
        <f>VLOOKUP(H2649,通道基本信息!B:K,5,0)</f>
        <v>K-HL</v>
      </c>
      <c r="G2649" s="177" t="str">
        <f>VLOOKUP(H2649,通道基本信息!B:K,8,0)</f>
        <v>L</v>
      </c>
      <c r="H2649" s="177" t="s">
        <v>4760</v>
      </c>
      <c r="I2649" s="177">
        <v>317</v>
      </c>
      <c r="J2649" s="177">
        <v>1.25</v>
      </c>
      <c r="K2649" s="177">
        <v>28185</v>
      </c>
      <c r="L2649" s="177">
        <v>28186.25</v>
      </c>
      <c r="M2649" s="177"/>
      <c r="N2649" s="177" t="s">
        <v>5393</v>
      </c>
      <c r="O2649" s="2" t="str">
        <f>VLOOKUP(H2649,通道基本信息!B:L,3,FALSE)</f>
        <v>CS6E</v>
      </c>
    </row>
    <row r="2650" s="2" customFormat="1" ht="15" hidden="1" spans="1:15">
      <c r="A2650" s="177">
        <v>2647</v>
      </c>
      <c r="B2650" s="177" t="str">
        <f t="shared" si="82"/>
        <v>CS6E-R039-340-318</v>
      </c>
      <c r="C2650" s="177" t="str">
        <f t="shared" si="83"/>
        <v>CS6E-RK-HL-08-318-L-D</v>
      </c>
      <c r="D2650" s="177" t="s">
        <v>5394</v>
      </c>
      <c r="E2650" s="177" t="str">
        <f>VLOOKUP(H2650,通道基本信息!B:K,6,0)</f>
        <v>R</v>
      </c>
      <c r="F2650" s="177" t="str">
        <f>VLOOKUP(H2650,通道基本信息!B:K,5,0)</f>
        <v>K-HL</v>
      </c>
      <c r="G2650" s="177" t="str">
        <f>VLOOKUP(H2650,通道基本信息!B:K,8,0)</f>
        <v>L</v>
      </c>
      <c r="H2650" s="177" t="s">
        <v>4760</v>
      </c>
      <c r="I2650" s="177">
        <v>318</v>
      </c>
      <c r="J2650" s="177">
        <v>1.25</v>
      </c>
      <c r="K2650" s="177">
        <v>28186.25</v>
      </c>
      <c r="L2650" s="177">
        <v>28187.5</v>
      </c>
      <c r="M2650" s="177"/>
      <c r="N2650" s="177" t="s">
        <v>5395</v>
      </c>
      <c r="O2650" s="2" t="str">
        <f>VLOOKUP(H2650,通道基本信息!B:L,3,FALSE)</f>
        <v>CS6E</v>
      </c>
    </row>
    <row r="2651" s="2" customFormat="1" ht="15" hidden="1" spans="1:15">
      <c r="A2651" s="177">
        <v>2648</v>
      </c>
      <c r="B2651" s="177" t="str">
        <f t="shared" si="82"/>
        <v>CS6E-R039-340-319</v>
      </c>
      <c r="C2651" s="177" t="str">
        <f t="shared" si="83"/>
        <v>CS6E-RK-HL-08-319-L-D</v>
      </c>
      <c r="D2651" s="177" t="s">
        <v>5396</v>
      </c>
      <c r="E2651" s="177" t="str">
        <f>VLOOKUP(H2651,通道基本信息!B:K,6,0)</f>
        <v>R</v>
      </c>
      <c r="F2651" s="177" t="str">
        <f>VLOOKUP(H2651,通道基本信息!B:K,5,0)</f>
        <v>K-HL</v>
      </c>
      <c r="G2651" s="177" t="str">
        <f>VLOOKUP(H2651,通道基本信息!B:K,8,0)</f>
        <v>L</v>
      </c>
      <c r="H2651" s="177" t="s">
        <v>4760</v>
      </c>
      <c r="I2651" s="177">
        <v>319</v>
      </c>
      <c r="J2651" s="177">
        <v>1.25</v>
      </c>
      <c r="K2651" s="177">
        <v>28187.5</v>
      </c>
      <c r="L2651" s="177">
        <v>28188.75</v>
      </c>
      <c r="M2651" s="177"/>
      <c r="N2651" s="177" t="s">
        <v>5397</v>
      </c>
      <c r="O2651" s="2" t="str">
        <f>VLOOKUP(H2651,通道基本信息!B:L,3,FALSE)</f>
        <v>CS6E</v>
      </c>
    </row>
    <row r="2652" s="2" customFormat="1" ht="15" hidden="1" spans="1:15">
      <c r="A2652" s="177">
        <v>2649</v>
      </c>
      <c r="B2652" s="177" t="str">
        <f t="shared" si="82"/>
        <v>CS6E-R039-340-320</v>
      </c>
      <c r="C2652" s="177" t="str">
        <f t="shared" si="83"/>
        <v>CS6E-RK-HL-08-320-L-D</v>
      </c>
      <c r="D2652" s="177" t="s">
        <v>5398</v>
      </c>
      <c r="E2652" s="177" t="str">
        <f>VLOOKUP(H2652,通道基本信息!B:K,6,0)</f>
        <v>R</v>
      </c>
      <c r="F2652" s="177" t="str">
        <f>VLOOKUP(H2652,通道基本信息!B:K,5,0)</f>
        <v>K-HL</v>
      </c>
      <c r="G2652" s="177" t="str">
        <f>VLOOKUP(H2652,通道基本信息!B:K,8,0)</f>
        <v>L</v>
      </c>
      <c r="H2652" s="177" t="s">
        <v>4760</v>
      </c>
      <c r="I2652" s="177">
        <v>320</v>
      </c>
      <c r="J2652" s="177">
        <v>1.25</v>
      </c>
      <c r="K2652" s="177">
        <v>28188.75</v>
      </c>
      <c r="L2652" s="177">
        <v>28190</v>
      </c>
      <c r="M2652" s="177"/>
      <c r="N2652" s="177" t="s">
        <v>5399</v>
      </c>
      <c r="O2652" s="2" t="str">
        <f>VLOOKUP(H2652,通道基本信息!B:L,3,FALSE)</f>
        <v>CS6E</v>
      </c>
    </row>
    <row r="2653" s="2" customFormat="1" ht="15" hidden="1" spans="1:15">
      <c r="A2653" s="177">
        <v>2650</v>
      </c>
      <c r="B2653" s="177" t="str">
        <f t="shared" si="82"/>
        <v>CS6E-R039-340-321</v>
      </c>
      <c r="C2653" s="177" t="str">
        <f t="shared" si="83"/>
        <v>CS6E-RK-HL-08-321-L-D</v>
      </c>
      <c r="D2653" s="177" t="s">
        <v>5400</v>
      </c>
      <c r="E2653" s="177" t="str">
        <f>VLOOKUP(H2653,通道基本信息!B:K,6,0)</f>
        <v>R</v>
      </c>
      <c r="F2653" s="177" t="str">
        <f>VLOOKUP(H2653,通道基本信息!B:K,5,0)</f>
        <v>K-HL</v>
      </c>
      <c r="G2653" s="177" t="str">
        <f>VLOOKUP(H2653,通道基本信息!B:K,8,0)</f>
        <v>L</v>
      </c>
      <c r="H2653" s="177" t="s">
        <v>4760</v>
      </c>
      <c r="I2653" s="177">
        <v>321</v>
      </c>
      <c r="J2653" s="177">
        <v>1.25</v>
      </c>
      <c r="K2653" s="177">
        <v>28190</v>
      </c>
      <c r="L2653" s="177">
        <v>28191.25</v>
      </c>
      <c r="M2653" s="177"/>
      <c r="N2653" s="177" t="s">
        <v>5401</v>
      </c>
      <c r="O2653" s="2" t="str">
        <f>VLOOKUP(H2653,通道基本信息!B:L,3,FALSE)</f>
        <v>CS6E</v>
      </c>
    </row>
    <row r="2654" s="2" customFormat="1" ht="15" hidden="1" spans="1:15">
      <c r="A2654" s="177">
        <v>2651</v>
      </c>
      <c r="B2654" s="177" t="str">
        <f t="shared" si="82"/>
        <v>CS6E-R039-340-322</v>
      </c>
      <c r="C2654" s="177" t="str">
        <f t="shared" si="83"/>
        <v>CS6E-RK-HL-08-322-L-D</v>
      </c>
      <c r="D2654" s="177" t="s">
        <v>5402</v>
      </c>
      <c r="E2654" s="177" t="str">
        <f>VLOOKUP(H2654,通道基本信息!B:K,6,0)</f>
        <v>R</v>
      </c>
      <c r="F2654" s="177" t="str">
        <f>VLOOKUP(H2654,通道基本信息!B:K,5,0)</f>
        <v>K-HL</v>
      </c>
      <c r="G2654" s="177" t="str">
        <f>VLOOKUP(H2654,通道基本信息!B:K,8,0)</f>
        <v>L</v>
      </c>
      <c r="H2654" s="177" t="s">
        <v>4760</v>
      </c>
      <c r="I2654" s="177">
        <v>322</v>
      </c>
      <c r="J2654" s="177">
        <v>1.25</v>
      </c>
      <c r="K2654" s="177">
        <v>28191.25</v>
      </c>
      <c r="L2654" s="177">
        <v>28192.5</v>
      </c>
      <c r="M2654" s="177"/>
      <c r="N2654" s="177" t="s">
        <v>5403</v>
      </c>
      <c r="O2654" s="2" t="str">
        <f>VLOOKUP(H2654,通道基本信息!B:L,3,FALSE)</f>
        <v>CS6E</v>
      </c>
    </row>
    <row r="2655" s="2" customFormat="1" ht="15" hidden="1" spans="1:15">
      <c r="A2655" s="177">
        <v>2652</v>
      </c>
      <c r="B2655" s="177" t="str">
        <f t="shared" si="82"/>
        <v>CS6E-R039-340-323</v>
      </c>
      <c r="C2655" s="177" t="str">
        <f t="shared" si="83"/>
        <v>CS6E-RK-HL-08-323-L-D</v>
      </c>
      <c r="D2655" s="177" t="s">
        <v>5404</v>
      </c>
      <c r="E2655" s="177" t="str">
        <f>VLOOKUP(H2655,通道基本信息!B:K,6,0)</f>
        <v>R</v>
      </c>
      <c r="F2655" s="177" t="str">
        <f>VLOOKUP(H2655,通道基本信息!B:K,5,0)</f>
        <v>K-HL</v>
      </c>
      <c r="G2655" s="177" t="str">
        <f>VLOOKUP(H2655,通道基本信息!B:K,8,0)</f>
        <v>L</v>
      </c>
      <c r="H2655" s="177" t="s">
        <v>4760</v>
      </c>
      <c r="I2655" s="177">
        <v>323</v>
      </c>
      <c r="J2655" s="177">
        <v>1.25</v>
      </c>
      <c r="K2655" s="177">
        <v>28192.5</v>
      </c>
      <c r="L2655" s="177">
        <v>28193.75</v>
      </c>
      <c r="M2655" s="177"/>
      <c r="N2655" s="177" t="s">
        <v>5405</v>
      </c>
      <c r="O2655" s="2" t="str">
        <f>VLOOKUP(H2655,通道基本信息!B:L,3,FALSE)</f>
        <v>CS6E</v>
      </c>
    </row>
    <row r="2656" s="2" customFormat="1" ht="15" hidden="1" spans="1:15">
      <c r="A2656" s="177">
        <v>2653</v>
      </c>
      <c r="B2656" s="177" t="str">
        <f t="shared" si="82"/>
        <v>CS6E-R039-340-324</v>
      </c>
      <c r="C2656" s="177" t="str">
        <f t="shared" si="83"/>
        <v>CS6E-RK-HL-08-324-L-D</v>
      </c>
      <c r="D2656" s="177" t="s">
        <v>5406</v>
      </c>
      <c r="E2656" s="177" t="str">
        <f>VLOOKUP(H2656,通道基本信息!B:K,6,0)</f>
        <v>R</v>
      </c>
      <c r="F2656" s="177" t="str">
        <f>VLOOKUP(H2656,通道基本信息!B:K,5,0)</f>
        <v>K-HL</v>
      </c>
      <c r="G2656" s="177" t="str">
        <f>VLOOKUP(H2656,通道基本信息!B:K,8,0)</f>
        <v>L</v>
      </c>
      <c r="H2656" s="177" t="s">
        <v>4760</v>
      </c>
      <c r="I2656" s="177">
        <v>324</v>
      </c>
      <c r="J2656" s="177">
        <v>1.25</v>
      </c>
      <c r="K2656" s="177">
        <v>28193.75</v>
      </c>
      <c r="L2656" s="177">
        <v>28195</v>
      </c>
      <c r="M2656" s="177"/>
      <c r="N2656" s="177" t="s">
        <v>5407</v>
      </c>
      <c r="O2656" s="2" t="str">
        <f>VLOOKUP(H2656,通道基本信息!B:L,3,FALSE)</f>
        <v>CS6E</v>
      </c>
    </row>
    <row r="2657" s="2" customFormat="1" ht="15" hidden="1" spans="1:15">
      <c r="A2657" s="177">
        <v>2654</v>
      </c>
      <c r="B2657" s="177" t="str">
        <f t="shared" si="82"/>
        <v>CS6E-R039-340-325</v>
      </c>
      <c r="C2657" s="177" t="str">
        <f t="shared" si="83"/>
        <v>CS6E-RK-HL-08-325-L-D</v>
      </c>
      <c r="D2657" s="177" t="s">
        <v>5408</v>
      </c>
      <c r="E2657" s="177" t="str">
        <f>VLOOKUP(H2657,通道基本信息!B:K,6,0)</f>
        <v>R</v>
      </c>
      <c r="F2657" s="177" t="str">
        <f>VLOOKUP(H2657,通道基本信息!B:K,5,0)</f>
        <v>K-HL</v>
      </c>
      <c r="G2657" s="177" t="str">
        <f>VLOOKUP(H2657,通道基本信息!B:K,8,0)</f>
        <v>L</v>
      </c>
      <c r="H2657" s="177" t="s">
        <v>4760</v>
      </c>
      <c r="I2657" s="177">
        <v>325</v>
      </c>
      <c r="J2657" s="177">
        <v>1.25</v>
      </c>
      <c r="K2657" s="177">
        <v>28195</v>
      </c>
      <c r="L2657" s="177">
        <v>28196.25</v>
      </c>
      <c r="M2657" s="177"/>
      <c r="N2657" s="177" t="s">
        <v>5409</v>
      </c>
      <c r="O2657" s="2" t="str">
        <f>VLOOKUP(H2657,通道基本信息!B:L,3,FALSE)</f>
        <v>CS6E</v>
      </c>
    </row>
    <row r="2658" s="2" customFormat="1" ht="15" hidden="1" spans="1:15">
      <c r="A2658" s="177">
        <v>2655</v>
      </c>
      <c r="B2658" s="177" t="str">
        <f t="shared" si="82"/>
        <v>CS6E-R039-340-326</v>
      </c>
      <c r="C2658" s="177" t="str">
        <f t="shared" si="83"/>
        <v>CS6E-RK-HL-08-326-L-D</v>
      </c>
      <c r="D2658" s="177" t="s">
        <v>5410</v>
      </c>
      <c r="E2658" s="177" t="str">
        <f>VLOOKUP(H2658,通道基本信息!B:K,6,0)</f>
        <v>R</v>
      </c>
      <c r="F2658" s="177" t="str">
        <f>VLOOKUP(H2658,通道基本信息!B:K,5,0)</f>
        <v>K-HL</v>
      </c>
      <c r="G2658" s="177" t="str">
        <f>VLOOKUP(H2658,通道基本信息!B:K,8,0)</f>
        <v>L</v>
      </c>
      <c r="H2658" s="177" t="s">
        <v>4760</v>
      </c>
      <c r="I2658" s="177">
        <v>326</v>
      </c>
      <c r="J2658" s="177">
        <v>1.25</v>
      </c>
      <c r="K2658" s="177">
        <v>28196.25</v>
      </c>
      <c r="L2658" s="177">
        <v>28197.5</v>
      </c>
      <c r="M2658" s="177"/>
      <c r="N2658" s="177" t="s">
        <v>5411</v>
      </c>
      <c r="O2658" s="2" t="str">
        <f>VLOOKUP(H2658,通道基本信息!B:L,3,FALSE)</f>
        <v>CS6E</v>
      </c>
    </row>
    <row r="2659" s="2" customFormat="1" ht="15" hidden="1" spans="1:15">
      <c r="A2659" s="177">
        <v>2656</v>
      </c>
      <c r="B2659" s="177" t="str">
        <f t="shared" si="82"/>
        <v>CS6E-R039-340-327</v>
      </c>
      <c r="C2659" s="177" t="str">
        <f t="shared" si="83"/>
        <v>CS6E-RK-HL-08-327-L-D</v>
      </c>
      <c r="D2659" s="177" t="s">
        <v>5412</v>
      </c>
      <c r="E2659" s="177" t="str">
        <f>VLOOKUP(H2659,通道基本信息!B:K,6,0)</f>
        <v>R</v>
      </c>
      <c r="F2659" s="177" t="str">
        <f>VLOOKUP(H2659,通道基本信息!B:K,5,0)</f>
        <v>K-HL</v>
      </c>
      <c r="G2659" s="177" t="str">
        <f>VLOOKUP(H2659,通道基本信息!B:K,8,0)</f>
        <v>L</v>
      </c>
      <c r="H2659" s="177" t="s">
        <v>4760</v>
      </c>
      <c r="I2659" s="177">
        <v>327</v>
      </c>
      <c r="J2659" s="177">
        <v>1.25</v>
      </c>
      <c r="K2659" s="177">
        <v>28197.5</v>
      </c>
      <c r="L2659" s="177">
        <v>28198.75</v>
      </c>
      <c r="M2659" s="177"/>
      <c r="N2659" s="177" t="s">
        <v>5413</v>
      </c>
      <c r="O2659" s="2" t="str">
        <f>VLOOKUP(H2659,通道基本信息!B:L,3,FALSE)</f>
        <v>CS6E</v>
      </c>
    </row>
    <row r="2660" s="2" customFormat="1" ht="15" hidden="1" spans="1:15">
      <c r="A2660" s="177">
        <v>2657</v>
      </c>
      <c r="B2660" s="177" t="str">
        <f t="shared" si="82"/>
        <v>CS6E-R039-340-328</v>
      </c>
      <c r="C2660" s="177" t="str">
        <f t="shared" si="83"/>
        <v>CS6E-RK-HL-08-328-L-D</v>
      </c>
      <c r="D2660" s="177" t="s">
        <v>5414</v>
      </c>
      <c r="E2660" s="177" t="str">
        <f>VLOOKUP(H2660,通道基本信息!B:K,6,0)</f>
        <v>R</v>
      </c>
      <c r="F2660" s="177" t="str">
        <f>VLOOKUP(H2660,通道基本信息!B:K,5,0)</f>
        <v>K-HL</v>
      </c>
      <c r="G2660" s="177" t="str">
        <f>VLOOKUP(H2660,通道基本信息!B:K,8,0)</f>
        <v>L</v>
      </c>
      <c r="H2660" s="177" t="s">
        <v>4760</v>
      </c>
      <c r="I2660" s="177">
        <v>328</v>
      </c>
      <c r="J2660" s="177">
        <v>1.25</v>
      </c>
      <c r="K2660" s="177">
        <v>28198.75</v>
      </c>
      <c r="L2660" s="177">
        <v>28200</v>
      </c>
      <c r="M2660" s="177"/>
      <c r="N2660" s="177" t="s">
        <v>5415</v>
      </c>
      <c r="O2660" s="2" t="str">
        <f>VLOOKUP(H2660,通道基本信息!B:L,3,FALSE)</f>
        <v>CS6E</v>
      </c>
    </row>
    <row r="2661" s="2" customFormat="1" ht="15" hidden="1" spans="1:15">
      <c r="A2661" s="177">
        <v>2658</v>
      </c>
      <c r="B2661" s="177" t="str">
        <f t="shared" si="82"/>
        <v>CS6E-R039-340-329</v>
      </c>
      <c r="C2661" s="177" t="str">
        <f t="shared" si="83"/>
        <v>CS6E-RK-HL-08-329-L-D</v>
      </c>
      <c r="D2661" s="177" t="s">
        <v>5416</v>
      </c>
      <c r="E2661" s="177" t="str">
        <f>VLOOKUP(H2661,通道基本信息!B:K,6,0)</f>
        <v>R</v>
      </c>
      <c r="F2661" s="177" t="str">
        <f>VLOOKUP(H2661,通道基本信息!B:K,5,0)</f>
        <v>K-HL</v>
      </c>
      <c r="G2661" s="177" t="str">
        <f>VLOOKUP(H2661,通道基本信息!B:K,8,0)</f>
        <v>L</v>
      </c>
      <c r="H2661" s="177" t="s">
        <v>4760</v>
      </c>
      <c r="I2661" s="177">
        <v>329</v>
      </c>
      <c r="J2661" s="177">
        <v>1.25</v>
      </c>
      <c r="K2661" s="177">
        <v>28200</v>
      </c>
      <c r="L2661" s="177">
        <v>28201.25</v>
      </c>
      <c r="M2661" s="177"/>
      <c r="N2661" s="177" t="s">
        <v>5417</v>
      </c>
      <c r="O2661" s="2" t="str">
        <f>VLOOKUP(H2661,通道基本信息!B:L,3,FALSE)</f>
        <v>CS6E</v>
      </c>
    </row>
    <row r="2662" s="2" customFormat="1" ht="15" hidden="1" spans="1:15">
      <c r="A2662" s="177">
        <v>2659</v>
      </c>
      <c r="B2662" s="177" t="str">
        <f t="shared" si="82"/>
        <v>CS6E-R039-340-330</v>
      </c>
      <c r="C2662" s="177" t="str">
        <f t="shared" si="83"/>
        <v>CS6E-RK-HL-08-330-L-D</v>
      </c>
      <c r="D2662" s="177" t="s">
        <v>5418</v>
      </c>
      <c r="E2662" s="177" t="str">
        <f>VLOOKUP(H2662,通道基本信息!B:K,6,0)</f>
        <v>R</v>
      </c>
      <c r="F2662" s="177" t="str">
        <f>VLOOKUP(H2662,通道基本信息!B:K,5,0)</f>
        <v>K-HL</v>
      </c>
      <c r="G2662" s="177" t="str">
        <f>VLOOKUP(H2662,通道基本信息!B:K,8,0)</f>
        <v>L</v>
      </c>
      <c r="H2662" s="177" t="s">
        <v>4760</v>
      </c>
      <c r="I2662" s="177">
        <v>330</v>
      </c>
      <c r="J2662" s="177">
        <v>1.25</v>
      </c>
      <c r="K2662" s="177">
        <v>28201.25</v>
      </c>
      <c r="L2662" s="177">
        <v>28202.5</v>
      </c>
      <c r="M2662" s="177"/>
      <c r="N2662" s="177" t="s">
        <v>5419</v>
      </c>
      <c r="O2662" s="2" t="str">
        <f>VLOOKUP(H2662,通道基本信息!B:L,3,FALSE)</f>
        <v>CS6E</v>
      </c>
    </row>
    <row r="2663" s="2" customFormat="1" ht="15" hidden="1" spans="1:15">
      <c r="A2663" s="177">
        <v>2660</v>
      </c>
      <c r="B2663" s="177" t="str">
        <f t="shared" si="82"/>
        <v>CS6E-R039-340-331</v>
      </c>
      <c r="C2663" s="177" t="str">
        <f t="shared" si="83"/>
        <v>CS6E-RK-HL-08-331-L-D</v>
      </c>
      <c r="D2663" s="177" t="s">
        <v>5420</v>
      </c>
      <c r="E2663" s="177" t="str">
        <f>VLOOKUP(H2663,通道基本信息!B:K,6,0)</f>
        <v>R</v>
      </c>
      <c r="F2663" s="177" t="str">
        <f>VLOOKUP(H2663,通道基本信息!B:K,5,0)</f>
        <v>K-HL</v>
      </c>
      <c r="G2663" s="177" t="str">
        <f>VLOOKUP(H2663,通道基本信息!B:K,8,0)</f>
        <v>L</v>
      </c>
      <c r="H2663" s="177" t="s">
        <v>4760</v>
      </c>
      <c r="I2663" s="177">
        <v>331</v>
      </c>
      <c r="J2663" s="177">
        <v>1.25</v>
      </c>
      <c r="K2663" s="177">
        <v>28202.5</v>
      </c>
      <c r="L2663" s="177">
        <v>28203.75</v>
      </c>
      <c r="M2663" s="177"/>
      <c r="N2663" s="177" t="s">
        <v>5421</v>
      </c>
      <c r="O2663" s="2" t="str">
        <f>VLOOKUP(H2663,通道基本信息!B:L,3,FALSE)</f>
        <v>CS6E</v>
      </c>
    </row>
    <row r="2664" s="2" customFormat="1" ht="15" hidden="1" spans="1:15">
      <c r="A2664" s="177">
        <v>2661</v>
      </c>
      <c r="B2664" s="177" t="str">
        <f t="shared" si="82"/>
        <v>CS6E-R039-340-332</v>
      </c>
      <c r="C2664" s="177" t="str">
        <f t="shared" si="83"/>
        <v>CS6E-RK-HL-08-332-L-D</v>
      </c>
      <c r="D2664" s="177" t="s">
        <v>5422</v>
      </c>
      <c r="E2664" s="177" t="str">
        <f>VLOOKUP(H2664,通道基本信息!B:K,6,0)</f>
        <v>R</v>
      </c>
      <c r="F2664" s="177" t="str">
        <f>VLOOKUP(H2664,通道基本信息!B:K,5,0)</f>
        <v>K-HL</v>
      </c>
      <c r="G2664" s="177" t="str">
        <f>VLOOKUP(H2664,通道基本信息!B:K,8,0)</f>
        <v>L</v>
      </c>
      <c r="H2664" s="177" t="s">
        <v>4760</v>
      </c>
      <c r="I2664" s="177">
        <v>332</v>
      </c>
      <c r="J2664" s="177">
        <v>1.25</v>
      </c>
      <c r="K2664" s="177">
        <v>28203.75</v>
      </c>
      <c r="L2664" s="177">
        <v>28205</v>
      </c>
      <c r="M2664" s="177"/>
      <c r="N2664" s="177" t="s">
        <v>5423</v>
      </c>
      <c r="O2664" s="2" t="str">
        <f>VLOOKUP(H2664,通道基本信息!B:L,3,FALSE)</f>
        <v>CS6E</v>
      </c>
    </row>
    <row r="2665" s="2" customFormat="1" ht="15" hidden="1" spans="1:15">
      <c r="A2665" s="177">
        <v>2662</v>
      </c>
      <c r="B2665" s="177" t="str">
        <f t="shared" si="82"/>
        <v>CS6E-R039-340-333</v>
      </c>
      <c r="C2665" s="177" t="str">
        <f t="shared" si="83"/>
        <v>CS6E-RK-HL-08-333-L-D</v>
      </c>
      <c r="D2665" s="177" t="s">
        <v>5424</v>
      </c>
      <c r="E2665" s="177" t="str">
        <f>VLOOKUP(H2665,通道基本信息!B:K,6,0)</f>
        <v>R</v>
      </c>
      <c r="F2665" s="177" t="str">
        <f>VLOOKUP(H2665,通道基本信息!B:K,5,0)</f>
        <v>K-HL</v>
      </c>
      <c r="G2665" s="177" t="str">
        <f>VLOOKUP(H2665,通道基本信息!B:K,8,0)</f>
        <v>L</v>
      </c>
      <c r="H2665" s="177" t="s">
        <v>4760</v>
      </c>
      <c r="I2665" s="177">
        <v>333</v>
      </c>
      <c r="J2665" s="177">
        <v>1.25</v>
      </c>
      <c r="K2665" s="177">
        <v>28205</v>
      </c>
      <c r="L2665" s="177">
        <v>28206.25</v>
      </c>
      <c r="M2665" s="177"/>
      <c r="N2665" s="177" t="s">
        <v>5425</v>
      </c>
      <c r="O2665" s="2" t="str">
        <f>VLOOKUP(H2665,通道基本信息!B:L,3,FALSE)</f>
        <v>CS6E</v>
      </c>
    </row>
    <row r="2666" s="2" customFormat="1" ht="15" hidden="1" spans="1:15">
      <c r="A2666" s="177">
        <v>2663</v>
      </c>
      <c r="B2666" s="177" t="str">
        <f t="shared" si="82"/>
        <v>CS6E-R039-340-334</v>
      </c>
      <c r="C2666" s="177" t="str">
        <f t="shared" si="83"/>
        <v>CS6E-RK-HL-08-334-L-D</v>
      </c>
      <c r="D2666" s="177" t="s">
        <v>5426</v>
      </c>
      <c r="E2666" s="177" t="str">
        <f>VLOOKUP(H2666,通道基本信息!B:K,6,0)</f>
        <v>R</v>
      </c>
      <c r="F2666" s="177" t="str">
        <f>VLOOKUP(H2666,通道基本信息!B:K,5,0)</f>
        <v>K-HL</v>
      </c>
      <c r="G2666" s="177" t="str">
        <f>VLOOKUP(H2666,通道基本信息!B:K,8,0)</f>
        <v>L</v>
      </c>
      <c r="H2666" s="177" t="s">
        <v>4760</v>
      </c>
      <c r="I2666" s="177">
        <v>334</v>
      </c>
      <c r="J2666" s="177">
        <v>1.25</v>
      </c>
      <c r="K2666" s="177">
        <v>28206.25</v>
      </c>
      <c r="L2666" s="177">
        <v>28207.5</v>
      </c>
      <c r="M2666" s="177"/>
      <c r="N2666" s="177" t="s">
        <v>5427</v>
      </c>
      <c r="O2666" s="2" t="str">
        <f>VLOOKUP(H2666,通道基本信息!B:L,3,FALSE)</f>
        <v>CS6E</v>
      </c>
    </row>
    <row r="2667" s="2" customFormat="1" ht="15" hidden="1" spans="1:15">
      <c r="A2667" s="177">
        <v>2664</v>
      </c>
      <c r="B2667" s="177" t="str">
        <f t="shared" si="82"/>
        <v>CS6E-R039-340-335</v>
      </c>
      <c r="C2667" s="177" t="str">
        <f t="shared" si="83"/>
        <v>CS6E-RK-HL-08-335-L-D</v>
      </c>
      <c r="D2667" s="177" t="s">
        <v>5428</v>
      </c>
      <c r="E2667" s="177" t="str">
        <f>VLOOKUP(H2667,通道基本信息!B:K,6,0)</f>
        <v>R</v>
      </c>
      <c r="F2667" s="177" t="str">
        <f>VLOOKUP(H2667,通道基本信息!B:K,5,0)</f>
        <v>K-HL</v>
      </c>
      <c r="G2667" s="177" t="str">
        <f>VLOOKUP(H2667,通道基本信息!B:K,8,0)</f>
        <v>L</v>
      </c>
      <c r="H2667" s="177" t="s">
        <v>4760</v>
      </c>
      <c r="I2667" s="177">
        <v>335</v>
      </c>
      <c r="J2667" s="177">
        <v>1.25</v>
      </c>
      <c r="K2667" s="177">
        <v>28207.5</v>
      </c>
      <c r="L2667" s="177">
        <v>28208.75</v>
      </c>
      <c r="M2667" s="177"/>
      <c r="N2667" s="177" t="s">
        <v>5429</v>
      </c>
      <c r="O2667" s="2" t="str">
        <f>VLOOKUP(H2667,通道基本信息!B:L,3,FALSE)</f>
        <v>CS6E</v>
      </c>
    </row>
    <row r="2668" s="2" customFormat="1" ht="15" hidden="1" spans="1:15">
      <c r="A2668" s="177">
        <v>2665</v>
      </c>
      <c r="B2668" s="177" t="str">
        <f t="shared" si="82"/>
        <v>CS6E-R039-340-336</v>
      </c>
      <c r="C2668" s="177" t="str">
        <f t="shared" si="83"/>
        <v>CS6E-RK-HL-08-336-L-D</v>
      </c>
      <c r="D2668" s="177" t="s">
        <v>5430</v>
      </c>
      <c r="E2668" s="177" t="str">
        <f>VLOOKUP(H2668,通道基本信息!B:K,6,0)</f>
        <v>R</v>
      </c>
      <c r="F2668" s="177" t="str">
        <f>VLOOKUP(H2668,通道基本信息!B:K,5,0)</f>
        <v>K-HL</v>
      </c>
      <c r="G2668" s="177" t="str">
        <f>VLOOKUP(H2668,通道基本信息!B:K,8,0)</f>
        <v>L</v>
      </c>
      <c r="H2668" s="177" t="s">
        <v>4760</v>
      </c>
      <c r="I2668" s="177">
        <v>336</v>
      </c>
      <c r="J2668" s="177">
        <v>1.25</v>
      </c>
      <c r="K2668" s="177">
        <v>28208.75</v>
      </c>
      <c r="L2668" s="177">
        <v>28210</v>
      </c>
      <c r="M2668" s="177"/>
      <c r="N2668" s="177" t="s">
        <v>5431</v>
      </c>
      <c r="O2668" s="2" t="str">
        <f>VLOOKUP(H2668,通道基本信息!B:L,3,FALSE)</f>
        <v>CS6E</v>
      </c>
    </row>
    <row r="2669" s="2" customFormat="1" ht="15" hidden="1" spans="1:15">
      <c r="A2669" s="177">
        <v>2666</v>
      </c>
      <c r="B2669" s="177" t="str">
        <f t="shared" si="82"/>
        <v>CS6E-R039-340-337</v>
      </c>
      <c r="C2669" s="177" t="str">
        <f t="shared" si="83"/>
        <v>CS6E-RK-HL-08-337-L-D</v>
      </c>
      <c r="D2669" s="177" t="s">
        <v>5432</v>
      </c>
      <c r="E2669" s="177" t="str">
        <f>VLOOKUP(H2669,通道基本信息!B:K,6,0)</f>
        <v>R</v>
      </c>
      <c r="F2669" s="177" t="str">
        <f>VLOOKUP(H2669,通道基本信息!B:K,5,0)</f>
        <v>K-HL</v>
      </c>
      <c r="G2669" s="177" t="str">
        <f>VLOOKUP(H2669,通道基本信息!B:K,8,0)</f>
        <v>L</v>
      </c>
      <c r="H2669" s="177" t="s">
        <v>4760</v>
      </c>
      <c r="I2669" s="177">
        <v>337</v>
      </c>
      <c r="J2669" s="177">
        <v>1.25</v>
      </c>
      <c r="K2669" s="177">
        <v>28210</v>
      </c>
      <c r="L2669" s="177">
        <v>28211.25</v>
      </c>
      <c r="M2669" s="177"/>
      <c r="N2669" s="177" t="s">
        <v>5433</v>
      </c>
      <c r="O2669" s="2" t="str">
        <f>VLOOKUP(H2669,通道基本信息!B:L,3,FALSE)</f>
        <v>CS6E</v>
      </c>
    </row>
    <row r="2670" s="2" customFormat="1" ht="15" hidden="1" spans="1:15">
      <c r="A2670" s="177">
        <v>2667</v>
      </c>
      <c r="B2670" s="177" t="str">
        <f t="shared" si="82"/>
        <v>CS6E-R039-340-338</v>
      </c>
      <c r="C2670" s="177" t="str">
        <f t="shared" si="83"/>
        <v>CS6E-RK-HL-08-338-L-D</v>
      </c>
      <c r="D2670" s="177" t="s">
        <v>5434</v>
      </c>
      <c r="E2670" s="177" t="str">
        <f>VLOOKUP(H2670,通道基本信息!B:K,6,0)</f>
        <v>R</v>
      </c>
      <c r="F2670" s="177" t="str">
        <f>VLOOKUP(H2670,通道基本信息!B:K,5,0)</f>
        <v>K-HL</v>
      </c>
      <c r="G2670" s="177" t="str">
        <f>VLOOKUP(H2670,通道基本信息!B:K,8,0)</f>
        <v>L</v>
      </c>
      <c r="H2670" s="177" t="s">
        <v>4760</v>
      </c>
      <c r="I2670" s="177">
        <v>338</v>
      </c>
      <c r="J2670" s="177">
        <v>1.25</v>
      </c>
      <c r="K2670" s="177">
        <v>28211.25</v>
      </c>
      <c r="L2670" s="177">
        <v>28212.5</v>
      </c>
      <c r="M2670" s="177"/>
      <c r="N2670" s="177" t="s">
        <v>5435</v>
      </c>
      <c r="O2670" s="2" t="str">
        <f>VLOOKUP(H2670,通道基本信息!B:L,3,FALSE)</f>
        <v>CS6E</v>
      </c>
    </row>
    <row r="2671" s="2" customFormat="1" ht="15" hidden="1" spans="1:15">
      <c r="A2671" s="177">
        <v>2668</v>
      </c>
      <c r="B2671" s="177" t="str">
        <f t="shared" si="82"/>
        <v>CS6E-R039-340-339</v>
      </c>
      <c r="C2671" s="177" t="str">
        <f t="shared" si="83"/>
        <v>CS6E-RK-HL-08-339-L-D</v>
      </c>
      <c r="D2671" s="177" t="s">
        <v>5436</v>
      </c>
      <c r="E2671" s="177" t="str">
        <f>VLOOKUP(H2671,通道基本信息!B:K,6,0)</f>
        <v>R</v>
      </c>
      <c r="F2671" s="177" t="str">
        <f>VLOOKUP(H2671,通道基本信息!B:K,5,0)</f>
        <v>K-HL</v>
      </c>
      <c r="G2671" s="177" t="str">
        <f>VLOOKUP(H2671,通道基本信息!B:K,8,0)</f>
        <v>L</v>
      </c>
      <c r="H2671" s="177" t="s">
        <v>4760</v>
      </c>
      <c r="I2671" s="177">
        <v>339</v>
      </c>
      <c r="J2671" s="177">
        <v>1.25</v>
      </c>
      <c r="K2671" s="177">
        <v>28212.5</v>
      </c>
      <c r="L2671" s="177">
        <v>28213.75</v>
      </c>
      <c r="M2671" s="177"/>
      <c r="N2671" s="177" t="s">
        <v>5437</v>
      </c>
      <c r="O2671" s="2" t="str">
        <f>VLOOKUP(H2671,通道基本信息!B:L,3,FALSE)</f>
        <v>CS6E</v>
      </c>
    </row>
    <row r="2672" s="2" customFormat="1" ht="15" hidden="1" spans="1:15">
      <c r="A2672" s="177">
        <v>2669</v>
      </c>
      <c r="B2672" s="177" t="str">
        <f t="shared" si="82"/>
        <v>CS6E-R039-340-340</v>
      </c>
      <c r="C2672" s="177" t="str">
        <f t="shared" si="83"/>
        <v>CS6E-RK-HL-08-340-L-D</v>
      </c>
      <c r="D2672" s="177" t="s">
        <v>5438</v>
      </c>
      <c r="E2672" s="177" t="str">
        <f>VLOOKUP(H2672,通道基本信息!B:K,6,0)</f>
        <v>R</v>
      </c>
      <c r="F2672" s="177" t="str">
        <f>VLOOKUP(H2672,通道基本信息!B:K,5,0)</f>
        <v>K-HL</v>
      </c>
      <c r="G2672" s="177" t="str">
        <f>VLOOKUP(H2672,通道基本信息!B:K,8,0)</f>
        <v>L</v>
      </c>
      <c r="H2672" s="177" t="s">
        <v>4760</v>
      </c>
      <c r="I2672" s="177">
        <v>340</v>
      </c>
      <c r="J2672" s="177">
        <v>1.25</v>
      </c>
      <c r="K2672" s="177">
        <v>28213.75</v>
      </c>
      <c r="L2672" s="177">
        <v>28215</v>
      </c>
      <c r="M2672" s="177"/>
      <c r="N2672" s="177" t="s">
        <v>5439</v>
      </c>
      <c r="O2672" s="2" t="str">
        <f>VLOOKUP(H2672,通道基本信息!B:L,3,FALSE)</f>
        <v>CS6E</v>
      </c>
    </row>
    <row r="2673" s="2" customFormat="1" ht="15" hidden="1" spans="1:15">
      <c r="A2673" s="177">
        <v>2670</v>
      </c>
      <c r="B2673" s="177" t="str">
        <f t="shared" si="82"/>
        <v>CS6E-R040-1-1</v>
      </c>
      <c r="C2673" s="177" t="str">
        <f t="shared" si="83"/>
        <v>CS6E-RXL-001-H-A</v>
      </c>
      <c r="D2673" s="177" t="s">
        <v>5440</v>
      </c>
      <c r="E2673" s="177" t="str">
        <f>VLOOKUP(H2673,通道基本信息!B:K,6,0)</f>
        <v>R</v>
      </c>
      <c r="F2673" s="177" t="str">
        <f>VLOOKUP(H2673,通道基本信息!B:K,5,0)</f>
        <v>XL</v>
      </c>
      <c r="G2673" s="177" t="str">
        <f>VLOOKUP(H2673,通道基本信息!B:K,8,0)</f>
        <v>H</v>
      </c>
      <c r="H2673" s="177" t="s">
        <v>5441</v>
      </c>
      <c r="I2673" s="177">
        <v>1</v>
      </c>
      <c r="J2673" s="177">
        <v>10</v>
      </c>
      <c r="K2673" s="177">
        <v>14000</v>
      </c>
      <c r="L2673" s="177">
        <v>14010</v>
      </c>
      <c r="M2673" s="177"/>
      <c r="N2673" s="177" t="s">
        <v>5442</v>
      </c>
      <c r="O2673" s="2" t="str">
        <f>VLOOKUP(H2673,通道基本信息!B:L,3,FALSE)</f>
        <v>CS6E</v>
      </c>
    </row>
    <row r="2674" s="2" customFormat="1" ht="15" hidden="1" spans="1:15">
      <c r="A2674" s="177">
        <v>2671</v>
      </c>
      <c r="B2674" s="177" t="str">
        <f t="shared" si="82"/>
        <v>CS6E-R041-1-1</v>
      </c>
      <c r="C2674" s="177" t="str">
        <f t="shared" si="83"/>
        <v>CS6E-RXL-001-H-A</v>
      </c>
      <c r="D2674" s="177" t="s">
        <v>5440</v>
      </c>
      <c r="E2674" s="177" t="str">
        <f>VLOOKUP(H2674,通道基本信息!B:K,6,0)</f>
        <v>R</v>
      </c>
      <c r="F2674" s="177" t="str">
        <f>VLOOKUP(H2674,通道基本信息!B:K,5,0)</f>
        <v>XL</v>
      </c>
      <c r="G2674" s="177" t="str">
        <f>VLOOKUP(H2674,通道基本信息!B:K,8,0)</f>
        <v>H</v>
      </c>
      <c r="H2674" s="177" t="s">
        <v>5443</v>
      </c>
      <c r="I2674" s="177">
        <v>1</v>
      </c>
      <c r="J2674" s="177">
        <v>10</v>
      </c>
      <c r="K2674" s="177">
        <v>13750</v>
      </c>
      <c r="L2674" s="177">
        <v>13760</v>
      </c>
      <c r="M2674" s="177"/>
      <c r="N2674" s="177" t="s">
        <v>5442</v>
      </c>
      <c r="O2674" s="2" t="str">
        <f>VLOOKUP(H2674,通道基本信息!B:L,3,FALSE)</f>
        <v>CS6E</v>
      </c>
    </row>
    <row r="2675" s="2" customFormat="1" ht="15" hidden="1" spans="1:15">
      <c r="A2675" s="177">
        <v>2672</v>
      </c>
      <c r="B2675" s="177" t="str">
        <f t="shared" si="82"/>
        <v>CS6E-T001-1-1</v>
      </c>
      <c r="C2675" s="177" t="str">
        <f t="shared" si="83"/>
        <v>CS6E-TS01-001-V-A</v>
      </c>
      <c r="D2675" s="177" t="s">
        <v>5444</v>
      </c>
      <c r="E2675" s="177" t="str">
        <f>VLOOKUP(H2675,通道基本信息!B:K,6,0)</f>
        <v>T</v>
      </c>
      <c r="F2675" s="177" t="str">
        <f>VLOOKUP(H2675,通道基本信息!B:K,5,0)</f>
        <v>S01</v>
      </c>
      <c r="G2675" s="177" t="str">
        <f>VLOOKUP(H2675,通道基本信息!B:K,8,0)</f>
        <v>V</v>
      </c>
      <c r="H2675" s="177" t="s">
        <v>5445</v>
      </c>
      <c r="I2675" s="177">
        <v>1</v>
      </c>
      <c r="J2675" s="177">
        <v>30</v>
      </c>
      <c r="K2675" s="177">
        <v>12440</v>
      </c>
      <c r="L2675" s="177">
        <v>12470</v>
      </c>
      <c r="M2675" s="177"/>
      <c r="N2675" s="177" t="s">
        <v>5446</v>
      </c>
      <c r="O2675" s="2" t="str">
        <f>VLOOKUP(H2675,通道基本信息!B:L,3,FALSE)</f>
        <v>CS6E</v>
      </c>
    </row>
    <row r="2676" s="2" customFormat="1" ht="15" hidden="1" spans="1:15">
      <c r="A2676" s="177">
        <v>2673</v>
      </c>
      <c r="B2676" s="177" t="str">
        <f t="shared" si="82"/>
        <v>CS6E-T002-24-1</v>
      </c>
      <c r="C2676" s="177" t="str">
        <f t="shared" si="83"/>
        <v>CS6E-TS01-001-V-D</v>
      </c>
      <c r="D2676" s="177" t="s">
        <v>5447</v>
      </c>
      <c r="E2676" s="177" t="str">
        <f>VLOOKUP(H2676,通道基本信息!B:K,6,0)</f>
        <v>T</v>
      </c>
      <c r="F2676" s="177" t="str">
        <f>VLOOKUP(H2676,通道基本信息!B:K,5,0)</f>
        <v>S01</v>
      </c>
      <c r="G2676" s="177" t="str">
        <f>VLOOKUP(H2676,通道基本信息!B:K,8,0)</f>
        <v>V</v>
      </c>
      <c r="H2676" s="177" t="s">
        <v>5448</v>
      </c>
      <c r="I2676" s="177">
        <v>1</v>
      </c>
      <c r="J2676" s="177">
        <v>1.25</v>
      </c>
      <c r="K2676" s="177">
        <v>12440</v>
      </c>
      <c r="L2676" s="177">
        <v>12441.25</v>
      </c>
      <c r="M2676" s="177"/>
      <c r="N2676" s="177" t="s">
        <v>5449</v>
      </c>
      <c r="O2676" s="2" t="str">
        <f>VLOOKUP(H2676,通道基本信息!B:L,3,FALSE)</f>
        <v>CS6E</v>
      </c>
    </row>
    <row r="2677" s="2" customFormat="1" ht="15" hidden="1" spans="1:15">
      <c r="A2677" s="177">
        <v>2674</v>
      </c>
      <c r="B2677" s="177" t="str">
        <f t="shared" si="82"/>
        <v>CS6E-T002-24-2</v>
      </c>
      <c r="C2677" s="177" t="str">
        <f t="shared" si="83"/>
        <v>CS6E-TS01-002-V-D</v>
      </c>
      <c r="D2677" s="177" t="s">
        <v>5450</v>
      </c>
      <c r="E2677" s="177" t="str">
        <f>VLOOKUP(H2677,通道基本信息!B:K,6,0)</f>
        <v>T</v>
      </c>
      <c r="F2677" s="177" t="str">
        <f>VLOOKUP(H2677,通道基本信息!B:K,5,0)</f>
        <v>S01</v>
      </c>
      <c r="G2677" s="177" t="str">
        <f>VLOOKUP(H2677,通道基本信息!B:K,8,0)</f>
        <v>V</v>
      </c>
      <c r="H2677" s="177" t="s">
        <v>5448</v>
      </c>
      <c r="I2677" s="177">
        <v>2</v>
      </c>
      <c r="J2677" s="177">
        <v>1.25</v>
      </c>
      <c r="K2677" s="177">
        <v>12441.25</v>
      </c>
      <c r="L2677" s="177">
        <v>12442.5</v>
      </c>
      <c r="M2677" s="177"/>
      <c r="N2677" s="177" t="s">
        <v>5451</v>
      </c>
      <c r="O2677" s="2" t="str">
        <f>VLOOKUP(H2677,通道基本信息!B:L,3,FALSE)</f>
        <v>CS6E</v>
      </c>
    </row>
    <row r="2678" s="2" customFormat="1" ht="15" hidden="1" spans="1:15">
      <c r="A2678" s="177">
        <v>2675</v>
      </c>
      <c r="B2678" s="177" t="str">
        <f t="shared" si="82"/>
        <v>CS6E-T002-24-3</v>
      </c>
      <c r="C2678" s="177" t="str">
        <f t="shared" si="83"/>
        <v>CS6E-TS01-003-V-D</v>
      </c>
      <c r="D2678" s="177" t="s">
        <v>5452</v>
      </c>
      <c r="E2678" s="177" t="str">
        <f>VLOOKUP(H2678,通道基本信息!B:K,6,0)</f>
        <v>T</v>
      </c>
      <c r="F2678" s="177" t="str">
        <f>VLOOKUP(H2678,通道基本信息!B:K,5,0)</f>
        <v>S01</v>
      </c>
      <c r="G2678" s="177" t="str">
        <f>VLOOKUP(H2678,通道基本信息!B:K,8,0)</f>
        <v>V</v>
      </c>
      <c r="H2678" s="177" t="s">
        <v>5448</v>
      </c>
      <c r="I2678" s="177">
        <v>3</v>
      </c>
      <c r="J2678" s="177">
        <v>1.25</v>
      </c>
      <c r="K2678" s="177">
        <v>12442.5</v>
      </c>
      <c r="L2678" s="177">
        <v>12443.75</v>
      </c>
      <c r="M2678" s="177"/>
      <c r="N2678" s="177" t="s">
        <v>5453</v>
      </c>
      <c r="O2678" s="2" t="str">
        <f>VLOOKUP(H2678,通道基本信息!B:L,3,FALSE)</f>
        <v>CS6E</v>
      </c>
    </row>
    <row r="2679" s="2" customFormat="1" ht="15" hidden="1" spans="1:15">
      <c r="A2679" s="177">
        <v>2676</v>
      </c>
      <c r="B2679" s="177" t="str">
        <f t="shared" si="82"/>
        <v>CS6E-T002-24-4</v>
      </c>
      <c r="C2679" s="177" t="str">
        <f t="shared" si="83"/>
        <v>CS6E-TS01-004-V-D</v>
      </c>
      <c r="D2679" s="177" t="s">
        <v>5454</v>
      </c>
      <c r="E2679" s="177" t="str">
        <f>VLOOKUP(H2679,通道基本信息!B:K,6,0)</f>
        <v>T</v>
      </c>
      <c r="F2679" s="177" t="str">
        <f>VLOOKUP(H2679,通道基本信息!B:K,5,0)</f>
        <v>S01</v>
      </c>
      <c r="G2679" s="177" t="str">
        <f>VLOOKUP(H2679,通道基本信息!B:K,8,0)</f>
        <v>V</v>
      </c>
      <c r="H2679" s="177" t="s">
        <v>5448</v>
      </c>
      <c r="I2679" s="177">
        <v>4</v>
      </c>
      <c r="J2679" s="177">
        <v>1.25</v>
      </c>
      <c r="K2679" s="177">
        <v>12443.75</v>
      </c>
      <c r="L2679" s="177">
        <v>12445</v>
      </c>
      <c r="M2679" s="177"/>
      <c r="N2679" s="177" t="s">
        <v>5455</v>
      </c>
      <c r="O2679" s="2" t="str">
        <f>VLOOKUP(H2679,通道基本信息!B:L,3,FALSE)</f>
        <v>CS6E</v>
      </c>
    </row>
    <row r="2680" s="2" customFormat="1" ht="15" hidden="1" spans="1:15">
      <c r="A2680" s="177">
        <v>2677</v>
      </c>
      <c r="B2680" s="177" t="str">
        <f t="shared" si="82"/>
        <v>CS6E-T002-24-5</v>
      </c>
      <c r="C2680" s="177" t="str">
        <f t="shared" si="83"/>
        <v>CS6E-TS01-005-V-D</v>
      </c>
      <c r="D2680" s="177" t="s">
        <v>5456</v>
      </c>
      <c r="E2680" s="177" t="str">
        <f>VLOOKUP(H2680,通道基本信息!B:K,6,0)</f>
        <v>T</v>
      </c>
      <c r="F2680" s="177" t="str">
        <f>VLOOKUP(H2680,通道基本信息!B:K,5,0)</f>
        <v>S01</v>
      </c>
      <c r="G2680" s="177" t="str">
        <f>VLOOKUP(H2680,通道基本信息!B:K,8,0)</f>
        <v>V</v>
      </c>
      <c r="H2680" s="177" t="s">
        <v>5448</v>
      </c>
      <c r="I2680" s="177">
        <v>5</v>
      </c>
      <c r="J2680" s="177">
        <v>1.25</v>
      </c>
      <c r="K2680" s="177">
        <v>12445</v>
      </c>
      <c r="L2680" s="177">
        <v>12446.25</v>
      </c>
      <c r="M2680" s="177"/>
      <c r="N2680" s="177" t="s">
        <v>5457</v>
      </c>
      <c r="O2680" s="2" t="str">
        <f>VLOOKUP(H2680,通道基本信息!B:L,3,FALSE)</f>
        <v>CS6E</v>
      </c>
    </row>
    <row r="2681" s="2" customFormat="1" ht="15" hidden="1" spans="1:15">
      <c r="A2681" s="177">
        <v>2678</v>
      </c>
      <c r="B2681" s="177" t="str">
        <f t="shared" si="82"/>
        <v>CS6E-T002-24-6</v>
      </c>
      <c r="C2681" s="177" t="str">
        <f t="shared" si="83"/>
        <v>CS6E-TS01-006-V-D</v>
      </c>
      <c r="D2681" s="177" t="s">
        <v>5458</v>
      </c>
      <c r="E2681" s="177" t="str">
        <f>VLOOKUP(H2681,通道基本信息!B:K,6,0)</f>
        <v>T</v>
      </c>
      <c r="F2681" s="177" t="str">
        <f>VLOOKUP(H2681,通道基本信息!B:K,5,0)</f>
        <v>S01</v>
      </c>
      <c r="G2681" s="177" t="str">
        <f>VLOOKUP(H2681,通道基本信息!B:K,8,0)</f>
        <v>V</v>
      </c>
      <c r="H2681" s="177" t="s">
        <v>5448</v>
      </c>
      <c r="I2681" s="177">
        <v>6</v>
      </c>
      <c r="J2681" s="177">
        <v>1.25</v>
      </c>
      <c r="K2681" s="177">
        <v>12446.25</v>
      </c>
      <c r="L2681" s="177">
        <v>12447.5</v>
      </c>
      <c r="M2681" s="177"/>
      <c r="N2681" s="177" t="s">
        <v>5459</v>
      </c>
      <c r="O2681" s="2" t="str">
        <f>VLOOKUP(H2681,通道基本信息!B:L,3,FALSE)</f>
        <v>CS6E</v>
      </c>
    </row>
    <row r="2682" s="2" customFormat="1" ht="15" hidden="1" spans="1:15">
      <c r="A2682" s="177">
        <v>2679</v>
      </c>
      <c r="B2682" s="177" t="str">
        <f t="shared" si="82"/>
        <v>CS6E-T002-24-7</v>
      </c>
      <c r="C2682" s="177" t="str">
        <f t="shared" si="83"/>
        <v>CS6E-TS01-007-V-D</v>
      </c>
      <c r="D2682" s="177" t="s">
        <v>5460</v>
      </c>
      <c r="E2682" s="177" t="str">
        <f>VLOOKUP(H2682,通道基本信息!B:K,6,0)</f>
        <v>T</v>
      </c>
      <c r="F2682" s="177" t="str">
        <f>VLOOKUP(H2682,通道基本信息!B:K,5,0)</f>
        <v>S01</v>
      </c>
      <c r="G2682" s="177" t="str">
        <f>VLOOKUP(H2682,通道基本信息!B:K,8,0)</f>
        <v>V</v>
      </c>
      <c r="H2682" s="177" t="s">
        <v>5448</v>
      </c>
      <c r="I2682" s="177">
        <v>7</v>
      </c>
      <c r="J2682" s="177">
        <v>1.25</v>
      </c>
      <c r="K2682" s="177">
        <v>12447.5</v>
      </c>
      <c r="L2682" s="177">
        <v>12448.75</v>
      </c>
      <c r="M2682" s="177"/>
      <c r="N2682" s="177" t="s">
        <v>5461</v>
      </c>
      <c r="O2682" s="2" t="str">
        <f>VLOOKUP(H2682,通道基本信息!B:L,3,FALSE)</f>
        <v>CS6E</v>
      </c>
    </row>
    <row r="2683" s="2" customFormat="1" ht="15" hidden="1" spans="1:15">
      <c r="A2683" s="177">
        <v>2680</v>
      </c>
      <c r="B2683" s="177" t="str">
        <f t="shared" si="82"/>
        <v>CS6E-T002-24-8</v>
      </c>
      <c r="C2683" s="177" t="str">
        <f t="shared" si="83"/>
        <v>CS6E-TS01-008-V-D</v>
      </c>
      <c r="D2683" s="177" t="s">
        <v>5462</v>
      </c>
      <c r="E2683" s="177" t="str">
        <f>VLOOKUP(H2683,通道基本信息!B:K,6,0)</f>
        <v>T</v>
      </c>
      <c r="F2683" s="177" t="str">
        <f>VLOOKUP(H2683,通道基本信息!B:K,5,0)</f>
        <v>S01</v>
      </c>
      <c r="G2683" s="177" t="str">
        <f>VLOOKUP(H2683,通道基本信息!B:K,8,0)</f>
        <v>V</v>
      </c>
      <c r="H2683" s="177" t="s">
        <v>5448</v>
      </c>
      <c r="I2683" s="177">
        <v>8</v>
      </c>
      <c r="J2683" s="177">
        <v>1.25</v>
      </c>
      <c r="K2683" s="177">
        <v>12448.75</v>
      </c>
      <c r="L2683" s="177">
        <v>12450</v>
      </c>
      <c r="M2683" s="177"/>
      <c r="N2683" s="177" t="s">
        <v>5463</v>
      </c>
      <c r="O2683" s="2" t="str">
        <f>VLOOKUP(H2683,通道基本信息!B:L,3,FALSE)</f>
        <v>CS6E</v>
      </c>
    </row>
    <row r="2684" s="2" customFormat="1" ht="15" hidden="1" spans="1:15">
      <c r="A2684" s="177">
        <v>2681</v>
      </c>
      <c r="B2684" s="177" t="str">
        <f t="shared" si="82"/>
        <v>CS6E-T002-24-9</v>
      </c>
      <c r="C2684" s="177" t="str">
        <f t="shared" si="83"/>
        <v>CS6E-TS01-009-V-D</v>
      </c>
      <c r="D2684" s="177" t="s">
        <v>5464</v>
      </c>
      <c r="E2684" s="177" t="str">
        <f>VLOOKUP(H2684,通道基本信息!B:K,6,0)</f>
        <v>T</v>
      </c>
      <c r="F2684" s="177" t="str">
        <f>VLOOKUP(H2684,通道基本信息!B:K,5,0)</f>
        <v>S01</v>
      </c>
      <c r="G2684" s="177" t="str">
        <f>VLOOKUP(H2684,通道基本信息!B:K,8,0)</f>
        <v>V</v>
      </c>
      <c r="H2684" s="177" t="s">
        <v>5448</v>
      </c>
      <c r="I2684" s="177">
        <v>9</v>
      </c>
      <c r="J2684" s="177">
        <v>1.25</v>
      </c>
      <c r="K2684" s="177">
        <v>12450</v>
      </c>
      <c r="L2684" s="177">
        <v>12451.25</v>
      </c>
      <c r="M2684" s="177"/>
      <c r="N2684" s="177" t="s">
        <v>5465</v>
      </c>
      <c r="O2684" s="2" t="str">
        <f>VLOOKUP(H2684,通道基本信息!B:L,3,FALSE)</f>
        <v>CS6E</v>
      </c>
    </row>
    <row r="2685" s="2" customFormat="1" ht="15" hidden="1" spans="1:15">
      <c r="A2685" s="177">
        <v>2682</v>
      </c>
      <c r="B2685" s="177" t="str">
        <f t="shared" si="82"/>
        <v>CS6E-T002-24-10</v>
      </c>
      <c r="C2685" s="177" t="str">
        <f t="shared" si="83"/>
        <v>CS6E-TS01-010-V-D</v>
      </c>
      <c r="D2685" s="177" t="s">
        <v>5466</v>
      </c>
      <c r="E2685" s="177" t="str">
        <f>VLOOKUP(H2685,通道基本信息!B:K,6,0)</f>
        <v>T</v>
      </c>
      <c r="F2685" s="177" t="str">
        <f>VLOOKUP(H2685,通道基本信息!B:K,5,0)</f>
        <v>S01</v>
      </c>
      <c r="G2685" s="177" t="str">
        <f>VLOOKUP(H2685,通道基本信息!B:K,8,0)</f>
        <v>V</v>
      </c>
      <c r="H2685" s="177" t="s">
        <v>5448</v>
      </c>
      <c r="I2685" s="177">
        <v>10</v>
      </c>
      <c r="J2685" s="177">
        <v>1.25</v>
      </c>
      <c r="K2685" s="177">
        <v>12451.25</v>
      </c>
      <c r="L2685" s="177">
        <v>12452.5</v>
      </c>
      <c r="M2685" s="177"/>
      <c r="N2685" s="177" t="s">
        <v>5467</v>
      </c>
      <c r="O2685" s="2" t="str">
        <f>VLOOKUP(H2685,通道基本信息!B:L,3,FALSE)</f>
        <v>CS6E</v>
      </c>
    </row>
    <row r="2686" s="2" customFormat="1" ht="15" hidden="1" spans="1:15">
      <c r="A2686" s="177">
        <v>2683</v>
      </c>
      <c r="B2686" s="177" t="str">
        <f t="shared" si="82"/>
        <v>CS6E-T002-24-11</v>
      </c>
      <c r="C2686" s="177" t="str">
        <f t="shared" si="83"/>
        <v>CS6E-TS01-011-V-D</v>
      </c>
      <c r="D2686" s="177" t="s">
        <v>5468</v>
      </c>
      <c r="E2686" s="177" t="str">
        <f>VLOOKUP(H2686,通道基本信息!B:K,6,0)</f>
        <v>T</v>
      </c>
      <c r="F2686" s="177" t="str">
        <f>VLOOKUP(H2686,通道基本信息!B:K,5,0)</f>
        <v>S01</v>
      </c>
      <c r="G2686" s="177" t="str">
        <f>VLOOKUP(H2686,通道基本信息!B:K,8,0)</f>
        <v>V</v>
      </c>
      <c r="H2686" s="177" t="s">
        <v>5448</v>
      </c>
      <c r="I2686" s="177">
        <v>11</v>
      </c>
      <c r="J2686" s="177">
        <v>1.25</v>
      </c>
      <c r="K2686" s="177">
        <v>12452.5</v>
      </c>
      <c r="L2686" s="177">
        <v>12453.75</v>
      </c>
      <c r="M2686" s="177"/>
      <c r="N2686" s="177" t="s">
        <v>5469</v>
      </c>
      <c r="O2686" s="2" t="str">
        <f>VLOOKUP(H2686,通道基本信息!B:L,3,FALSE)</f>
        <v>CS6E</v>
      </c>
    </row>
    <row r="2687" s="2" customFormat="1" ht="15" hidden="1" spans="1:15">
      <c r="A2687" s="177">
        <v>2684</v>
      </c>
      <c r="B2687" s="177" t="str">
        <f t="shared" si="82"/>
        <v>CS6E-T002-24-12</v>
      </c>
      <c r="C2687" s="177" t="str">
        <f t="shared" si="83"/>
        <v>CS6E-TS01-012-V-D</v>
      </c>
      <c r="D2687" s="177" t="s">
        <v>5470</v>
      </c>
      <c r="E2687" s="177" t="str">
        <f>VLOOKUP(H2687,通道基本信息!B:K,6,0)</f>
        <v>T</v>
      </c>
      <c r="F2687" s="177" t="str">
        <f>VLOOKUP(H2687,通道基本信息!B:K,5,0)</f>
        <v>S01</v>
      </c>
      <c r="G2687" s="177" t="str">
        <f>VLOOKUP(H2687,通道基本信息!B:K,8,0)</f>
        <v>V</v>
      </c>
      <c r="H2687" s="177" t="s">
        <v>5448</v>
      </c>
      <c r="I2687" s="177">
        <v>12</v>
      </c>
      <c r="J2687" s="177">
        <v>1.25</v>
      </c>
      <c r="K2687" s="177">
        <v>12453.75</v>
      </c>
      <c r="L2687" s="177">
        <v>12455</v>
      </c>
      <c r="M2687" s="177"/>
      <c r="N2687" s="177" t="s">
        <v>5471</v>
      </c>
      <c r="O2687" s="2" t="str">
        <f>VLOOKUP(H2687,通道基本信息!B:L,3,FALSE)</f>
        <v>CS6E</v>
      </c>
    </row>
    <row r="2688" s="2" customFormat="1" ht="15" hidden="1" spans="1:15">
      <c r="A2688" s="177">
        <v>2685</v>
      </c>
      <c r="B2688" s="177" t="str">
        <f t="shared" si="82"/>
        <v>CS6E-T002-24-13</v>
      </c>
      <c r="C2688" s="177" t="str">
        <f t="shared" si="83"/>
        <v>CS6E-TS01-013-V-D</v>
      </c>
      <c r="D2688" s="177" t="s">
        <v>5472</v>
      </c>
      <c r="E2688" s="177" t="str">
        <f>VLOOKUP(H2688,通道基本信息!B:K,6,0)</f>
        <v>T</v>
      </c>
      <c r="F2688" s="177" t="str">
        <f>VLOOKUP(H2688,通道基本信息!B:K,5,0)</f>
        <v>S01</v>
      </c>
      <c r="G2688" s="177" t="str">
        <f>VLOOKUP(H2688,通道基本信息!B:K,8,0)</f>
        <v>V</v>
      </c>
      <c r="H2688" s="177" t="s">
        <v>5448</v>
      </c>
      <c r="I2688" s="177">
        <v>13</v>
      </c>
      <c r="J2688" s="177">
        <v>1.25</v>
      </c>
      <c r="K2688" s="177">
        <v>12455</v>
      </c>
      <c r="L2688" s="177">
        <v>12456.25</v>
      </c>
      <c r="M2688" s="177"/>
      <c r="N2688" s="177" t="s">
        <v>5473</v>
      </c>
      <c r="O2688" s="2" t="str">
        <f>VLOOKUP(H2688,通道基本信息!B:L,3,FALSE)</f>
        <v>CS6E</v>
      </c>
    </row>
    <row r="2689" s="2" customFormat="1" ht="15" hidden="1" spans="1:15">
      <c r="A2689" s="177">
        <v>2686</v>
      </c>
      <c r="B2689" s="177" t="str">
        <f t="shared" ref="B2689:B2752" si="84">H2689&amp;"-"&amp;I2689</f>
        <v>CS6E-T002-24-14</v>
      </c>
      <c r="C2689" s="177" t="str">
        <f t="shared" si="83"/>
        <v>CS6E-TS01-014-V-D</v>
      </c>
      <c r="D2689" s="177" t="s">
        <v>5474</v>
      </c>
      <c r="E2689" s="177" t="str">
        <f>VLOOKUP(H2689,通道基本信息!B:K,6,0)</f>
        <v>T</v>
      </c>
      <c r="F2689" s="177" t="str">
        <f>VLOOKUP(H2689,通道基本信息!B:K,5,0)</f>
        <v>S01</v>
      </c>
      <c r="G2689" s="177" t="str">
        <f>VLOOKUP(H2689,通道基本信息!B:K,8,0)</f>
        <v>V</v>
      </c>
      <c r="H2689" s="177" t="s">
        <v>5448</v>
      </c>
      <c r="I2689" s="177">
        <v>14</v>
      </c>
      <c r="J2689" s="177">
        <v>1.25</v>
      </c>
      <c r="K2689" s="177">
        <v>12456.25</v>
      </c>
      <c r="L2689" s="177">
        <v>12457.5</v>
      </c>
      <c r="M2689" s="177"/>
      <c r="N2689" s="177" t="s">
        <v>5475</v>
      </c>
      <c r="O2689" s="2" t="str">
        <f>VLOOKUP(H2689,通道基本信息!B:L,3,FALSE)</f>
        <v>CS6E</v>
      </c>
    </row>
    <row r="2690" s="2" customFormat="1" ht="15" hidden="1" spans="1:15">
      <c r="A2690" s="177">
        <v>2687</v>
      </c>
      <c r="B2690" s="177" t="str">
        <f t="shared" si="84"/>
        <v>CS6E-T002-24-15</v>
      </c>
      <c r="C2690" s="177" t="str">
        <f t="shared" si="83"/>
        <v>CS6E-TS01-015-V-D</v>
      </c>
      <c r="D2690" s="177" t="s">
        <v>5476</v>
      </c>
      <c r="E2690" s="177" t="str">
        <f>VLOOKUP(H2690,通道基本信息!B:K,6,0)</f>
        <v>T</v>
      </c>
      <c r="F2690" s="177" t="str">
        <f>VLOOKUP(H2690,通道基本信息!B:K,5,0)</f>
        <v>S01</v>
      </c>
      <c r="G2690" s="177" t="str">
        <f>VLOOKUP(H2690,通道基本信息!B:K,8,0)</f>
        <v>V</v>
      </c>
      <c r="H2690" s="177" t="s">
        <v>5448</v>
      </c>
      <c r="I2690" s="177">
        <v>15</v>
      </c>
      <c r="J2690" s="177">
        <v>1.25</v>
      </c>
      <c r="K2690" s="177">
        <v>12457.5</v>
      </c>
      <c r="L2690" s="177">
        <v>12458.75</v>
      </c>
      <c r="M2690" s="177"/>
      <c r="N2690" s="177" t="s">
        <v>5477</v>
      </c>
      <c r="O2690" s="2" t="str">
        <f>VLOOKUP(H2690,通道基本信息!B:L,3,FALSE)</f>
        <v>CS6E</v>
      </c>
    </row>
    <row r="2691" s="2" customFormat="1" ht="15" hidden="1" spans="1:15">
      <c r="A2691" s="177">
        <v>2688</v>
      </c>
      <c r="B2691" s="177" t="str">
        <f t="shared" si="84"/>
        <v>CS6E-T002-24-16</v>
      </c>
      <c r="C2691" s="177" t="str">
        <f t="shared" si="83"/>
        <v>CS6E-TS01-016-V-D</v>
      </c>
      <c r="D2691" s="177" t="s">
        <v>5478</v>
      </c>
      <c r="E2691" s="177" t="str">
        <f>VLOOKUP(H2691,通道基本信息!B:K,6,0)</f>
        <v>T</v>
      </c>
      <c r="F2691" s="177" t="str">
        <f>VLOOKUP(H2691,通道基本信息!B:K,5,0)</f>
        <v>S01</v>
      </c>
      <c r="G2691" s="177" t="str">
        <f>VLOOKUP(H2691,通道基本信息!B:K,8,0)</f>
        <v>V</v>
      </c>
      <c r="H2691" s="177" t="s">
        <v>5448</v>
      </c>
      <c r="I2691" s="177">
        <v>16</v>
      </c>
      <c r="J2691" s="177">
        <v>1.25</v>
      </c>
      <c r="K2691" s="177">
        <v>12458.75</v>
      </c>
      <c r="L2691" s="177">
        <v>12460</v>
      </c>
      <c r="M2691" s="177"/>
      <c r="N2691" s="177" t="s">
        <v>5479</v>
      </c>
      <c r="O2691" s="2" t="str">
        <f>VLOOKUP(H2691,通道基本信息!B:L,3,FALSE)</f>
        <v>CS6E</v>
      </c>
    </row>
    <row r="2692" s="2" customFormat="1" ht="15" hidden="1" spans="1:15">
      <c r="A2692" s="177">
        <v>2689</v>
      </c>
      <c r="B2692" s="177" t="str">
        <f t="shared" si="84"/>
        <v>CS6E-T002-24-17</v>
      </c>
      <c r="C2692" s="177" t="str">
        <f t="shared" ref="C2692:C2755" si="85">O2692&amp;"-"&amp;D2692</f>
        <v>CS6E-TS01-017-V-D</v>
      </c>
      <c r="D2692" s="177" t="s">
        <v>5480</v>
      </c>
      <c r="E2692" s="177" t="str">
        <f>VLOOKUP(H2692,通道基本信息!B:K,6,0)</f>
        <v>T</v>
      </c>
      <c r="F2692" s="177" t="str">
        <f>VLOOKUP(H2692,通道基本信息!B:K,5,0)</f>
        <v>S01</v>
      </c>
      <c r="G2692" s="177" t="str">
        <f>VLOOKUP(H2692,通道基本信息!B:K,8,0)</f>
        <v>V</v>
      </c>
      <c r="H2692" s="177" t="s">
        <v>5448</v>
      </c>
      <c r="I2692" s="177">
        <v>17</v>
      </c>
      <c r="J2692" s="177">
        <v>1.25</v>
      </c>
      <c r="K2692" s="177">
        <v>12460</v>
      </c>
      <c r="L2692" s="177">
        <v>12461.25</v>
      </c>
      <c r="M2692" s="177"/>
      <c r="N2692" s="177" t="s">
        <v>5481</v>
      </c>
      <c r="O2692" s="2" t="str">
        <f>VLOOKUP(H2692,通道基本信息!B:L,3,FALSE)</f>
        <v>CS6E</v>
      </c>
    </row>
    <row r="2693" s="2" customFormat="1" ht="15" hidden="1" spans="1:15">
      <c r="A2693" s="177">
        <v>2690</v>
      </c>
      <c r="B2693" s="177" t="str">
        <f t="shared" si="84"/>
        <v>CS6E-T002-24-18</v>
      </c>
      <c r="C2693" s="177" t="str">
        <f t="shared" si="85"/>
        <v>CS6E-TS01-018-V-D</v>
      </c>
      <c r="D2693" s="177" t="s">
        <v>5482</v>
      </c>
      <c r="E2693" s="177" t="str">
        <f>VLOOKUP(H2693,通道基本信息!B:K,6,0)</f>
        <v>T</v>
      </c>
      <c r="F2693" s="177" t="str">
        <f>VLOOKUP(H2693,通道基本信息!B:K,5,0)</f>
        <v>S01</v>
      </c>
      <c r="G2693" s="177" t="str">
        <f>VLOOKUP(H2693,通道基本信息!B:K,8,0)</f>
        <v>V</v>
      </c>
      <c r="H2693" s="177" t="s">
        <v>5448</v>
      </c>
      <c r="I2693" s="177">
        <v>18</v>
      </c>
      <c r="J2693" s="177">
        <v>1.25</v>
      </c>
      <c r="K2693" s="177">
        <v>12461.25</v>
      </c>
      <c r="L2693" s="177">
        <v>12462.5</v>
      </c>
      <c r="M2693" s="177"/>
      <c r="N2693" s="177" t="s">
        <v>5483</v>
      </c>
      <c r="O2693" s="2" t="str">
        <f>VLOOKUP(H2693,通道基本信息!B:L,3,FALSE)</f>
        <v>CS6E</v>
      </c>
    </row>
    <row r="2694" s="2" customFormat="1" ht="15" hidden="1" spans="1:15">
      <c r="A2694" s="177">
        <v>2691</v>
      </c>
      <c r="B2694" s="177" t="str">
        <f t="shared" si="84"/>
        <v>CS6E-T002-24-19</v>
      </c>
      <c r="C2694" s="177" t="str">
        <f t="shared" si="85"/>
        <v>CS6E-TS01-019-V-D</v>
      </c>
      <c r="D2694" s="177" t="s">
        <v>5484</v>
      </c>
      <c r="E2694" s="177" t="str">
        <f>VLOOKUP(H2694,通道基本信息!B:K,6,0)</f>
        <v>T</v>
      </c>
      <c r="F2694" s="177" t="str">
        <f>VLOOKUP(H2694,通道基本信息!B:K,5,0)</f>
        <v>S01</v>
      </c>
      <c r="G2694" s="177" t="str">
        <f>VLOOKUP(H2694,通道基本信息!B:K,8,0)</f>
        <v>V</v>
      </c>
      <c r="H2694" s="177" t="s">
        <v>5448</v>
      </c>
      <c r="I2694" s="177">
        <v>19</v>
      </c>
      <c r="J2694" s="177">
        <v>1.25</v>
      </c>
      <c r="K2694" s="177">
        <v>12462.5</v>
      </c>
      <c r="L2694" s="177">
        <v>12463.75</v>
      </c>
      <c r="M2694" s="177"/>
      <c r="N2694" s="177" t="s">
        <v>5485</v>
      </c>
      <c r="O2694" s="2" t="str">
        <f>VLOOKUP(H2694,通道基本信息!B:L,3,FALSE)</f>
        <v>CS6E</v>
      </c>
    </row>
    <row r="2695" s="2" customFormat="1" ht="15" hidden="1" spans="1:15">
      <c r="A2695" s="177">
        <v>2692</v>
      </c>
      <c r="B2695" s="177" t="str">
        <f t="shared" si="84"/>
        <v>CS6E-T002-24-20</v>
      </c>
      <c r="C2695" s="177" t="str">
        <f t="shared" si="85"/>
        <v>CS6E-TS01-020-V-D</v>
      </c>
      <c r="D2695" s="177" t="s">
        <v>5486</v>
      </c>
      <c r="E2695" s="177" t="str">
        <f>VLOOKUP(H2695,通道基本信息!B:K,6,0)</f>
        <v>T</v>
      </c>
      <c r="F2695" s="177" t="str">
        <f>VLOOKUP(H2695,通道基本信息!B:K,5,0)</f>
        <v>S01</v>
      </c>
      <c r="G2695" s="177" t="str">
        <f>VLOOKUP(H2695,通道基本信息!B:K,8,0)</f>
        <v>V</v>
      </c>
      <c r="H2695" s="177" t="s">
        <v>5448</v>
      </c>
      <c r="I2695" s="177">
        <v>20</v>
      </c>
      <c r="J2695" s="177">
        <v>1.25</v>
      </c>
      <c r="K2695" s="177">
        <v>12463.75</v>
      </c>
      <c r="L2695" s="177">
        <v>12465</v>
      </c>
      <c r="M2695" s="177"/>
      <c r="N2695" s="177" t="s">
        <v>5487</v>
      </c>
      <c r="O2695" s="2" t="str">
        <f>VLOOKUP(H2695,通道基本信息!B:L,3,FALSE)</f>
        <v>CS6E</v>
      </c>
    </row>
    <row r="2696" s="2" customFormat="1" ht="15" hidden="1" spans="1:15">
      <c r="A2696" s="177">
        <v>2693</v>
      </c>
      <c r="B2696" s="177" t="str">
        <f t="shared" si="84"/>
        <v>CS6E-T002-24-21</v>
      </c>
      <c r="C2696" s="177" t="str">
        <f t="shared" si="85"/>
        <v>CS6E-TS01-021-V-D</v>
      </c>
      <c r="D2696" s="177" t="s">
        <v>5488</v>
      </c>
      <c r="E2696" s="177" t="str">
        <f>VLOOKUP(H2696,通道基本信息!B:K,6,0)</f>
        <v>T</v>
      </c>
      <c r="F2696" s="177" t="str">
        <f>VLOOKUP(H2696,通道基本信息!B:K,5,0)</f>
        <v>S01</v>
      </c>
      <c r="G2696" s="177" t="str">
        <f>VLOOKUP(H2696,通道基本信息!B:K,8,0)</f>
        <v>V</v>
      </c>
      <c r="H2696" s="177" t="s">
        <v>5448</v>
      </c>
      <c r="I2696" s="177">
        <v>21</v>
      </c>
      <c r="J2696" s="177">
        <v>1.25</v>
      </c>
      <c r="K2696" s="177">
        <v>12465</v>
      </c>
      <c r="L2696" s="177">
        <v>12466.25</v>
      </c>
      <c r="M2696" s="177"/>
      <c r="N2696" s="177" t="s">
        <v>5489</v>
      </c>
      <c r="O2696" s="2" t="str">
        <f>VLOOKUP(H2696,通道基本信息!B:L,3,FALSE)</f>
        <v>CS6E</v>
      </c>
    </row>
    <row r="2697" s="2" customFormat="1" ht="15" hidden="1" spans="1:15">
      <c r="A2697" s="177">
        <v>2694</v>
      </c>
      <c r="B2697" s="177" t="str">
        <f t="shared" si="84"/>
        <v>CS6E-T002-24-22</v>
      </c>
      <c r="C2697" s="177" t="str">
        <f t="shared" si="85"/>
        <v>CS6E-TS01-022-V-D</v>
      </c>
      <c r="D2697" s="177" t="s">
        <v>5490</v>
      </c>
      <c r="E2697" s="177" t="str">
        <f>VLOOKUP(H2697,通道基本信息!B:K,6,0)</f>
        <v>T</v>
      </c>
      <c r="F2697" s="177" t="str">
        <f>VLOOKUP(H2697,通道基本信息!B:K,5,0)</f>
        <v>S01</v>
      </c>
      <c r="G2697" s="177" t="str">
        <f>VLOOKUP(H2697,通道基本信息!B:K,8,0)</f>
        <v>V</v>
      </c>
      <c r="H2697" s="177" t="s">
        <v>5448</v>
      </c>
      <c r="I2697" s="177">
        <v>22</v>
      </c>
      <c r="J2697" s="177">
        <v>1.25</v>
      </c>
      <c r="K2697" s="177">
        <v>12466.25</v>
      </c>
      <c r="L2697" s="177">
        <v>12467.5</v>
      </c>
      <c r="M2697" s="177"/>
      <c r="N2697" s="177" t="s">
        <v>5491</v>
      </c>
      <c r="O2697" s="2" t="str">
        <f>VLOOKUP(H2697,通道基本信息!B:L,3,FALSE)</f>
        <v>CS6E</v>
      </c>
    </row>
    <row r="2698" s="2" customFormat="1" ht="15" hidden="1" spans="1:15">
      <c r="A2698" s="177">
        <v>2695</v>
      </c>
      <c r="B2698" s="177" t="str">
        <f t="shared" si="84"/>
        <v>CS6E-T002-24-23</v>
      </c>
      <c r="C2698" s="177" t="str">
        <f t="shared" si="85"/>
        <v>CS6E-TS01-023-V-D</v>
      </c>
      <c r="D2698" s="177" t="s">
        <v>5492</v>
      </c>
      <c r="E2698" s="177" t="str">
        <f>VLOOKUP(H2698,通道基本信息!B:K,6,0)</f>
        <v>T</v>
      </c>
      <c r="F2698" s="177" t="str">
        <f>VLOOKUP(H2698,通道基本信息!B:K,5,0)</f>
        <v>S01</v>
      </c>
      <c r="G2698" s="177" t="str">
        <f>VLOOKUP(H2698,通道基本信息!B:K,8,0)</f>
        <v>V</v>
      </c>
      <c r="H2698" s="177" t="s">
        <v>5448</v>
      </c>
      <c r="I2698" s="177">
        <v>23</v>
      </c>
      <c r="J2698" s="177">
        <v>1.25</v>
      </c>
      <c r="K2698" s="177">
        <v>12467.5</v>
      </c>
      <c r="L2698" s="177">
        <v>12468.75</v>
      </c>
      <c r="M2698" s="177"/>
      <c r="N2698" s="177" t="s">
        <v>5493</v>
      </c>
      <c r="O2698" s="2" t="str">
        <f>VLOOKUP(H2698,通道基本信息!B:L,3,FALSE)</f>
        <v>CS6E</v>
      </c>
    </row>
    <row r="2699" s="2" customFormat="1" ht="15" hidden="1" spans="1:15">
      <c r="A2699" s="177">
        <v>2696</v>
      </c>
      <c r="B2699" s="177" t="str">
        <f t="shared" si="84"/>
        <v>CS6E-T002-24-24</v>
      </c>
      <c r="C2699" s="177" t="str">
        <f t="shared" si="85"/>
        <v>CS6E-TS01-024-V-D</v>
      </c>
      <c r="D2699" s="177" t="s">
        <v>5494</v>
      </c>
      <c r="E2699" s="177" t="str">
        <f>VLOOKUP(H2699,通道基本信息!B:K,6,0)</f>
        <v>T</v>
      </c>
      <c r="F2699" s="177" t="str">
        <f>VLOOKUP(H2699,通道基本信息!B:K,5,0)</f>
        <v>S01</v>
      </c>
      <c r="G2699" s="177" t="str">
        <f>VLOOKUP(H2699,通道基本信息!B:K,8,0)</f>
        <v>V</v>
      </c>
      <c r="H2699" s="177" t="s">
        <v>5448</v>
      </c>
      <c r="I2699" s="177">
        <v>24</v>
      </c>
      <c r="J2699" s="177">
        <v>1.25</v>
      </c>
      <c r="K2699" s="177">
        <v>12468.75</v>
      </c>
      <c r="L2699" s="177">
        <v>12470</v>
      </c>
      <c r="M2699" s="177"/>
      <c r="N2699" s="177" t="s">
        <v>5495</v>
      </c>
      <c r="O2699" s="2" t="str">
        <f>VLOOKUP(H2699,通道基本信息!B:L,3,FALSE)</f>
        <v>CS6E</v>
      </c>
    </row>
    <row r="2700" s="2" customFormat="1" ht="15" hidden="1" spans="1:15">
      <c r="A2700" s="177">
        <v>2697</v>
      </c>
      <c r="B2700" s="177" t="str">
        <f t="shared" si="84"/>
        <v>CS6E-T003-1-1</v>
      </c>
      <c r="C2700" s="177" t="str">
        <f t="shared" si="85"/>
        <v>CS6E-TS02-001-V-A</v>
      </c>
      <c r="D2700" s="177" t="s">
        <v>5496</v>
      </c>
      <c r="E2700" s="177" t="str">
        <f>VLOOKUP(H2700,通道基本信息!B:K,6,0)</f>
        <v>T</v>
      </c>
      <c r="F2700" s="177" t="str">
        <f>VLOOKUP(H2700,通道基本信息!B:K,5,0)</f>
        <v>S02</v>
      </c>
      <c r="G2700" s="177" t="str">
        <f>VLOOKUP(H2700,通道基本信息!B:K,8,0)</f>
        <v>V</v>
      </c>
      <c r="H2700" s="177" t="s">
        <v>5497</v>
      </c>
      <c r="I2700" s="177">
        <v>1</v>
      </c>
      <c r="J2700" s="177">
        <v>30</v>
      </c>
      <c r="K2700" s="177">
        <v>12350</v>
      </c>
      <c r="L2700" s="177">
        <v>12380</v>
      </c>
      <c r="M2700" s="177"/>
      <c r="N2700" s="177" t="s">
        <v>5498</v>
      </c>
      <c r="O2700" s="2" t="str">
        <f>VLOOKUP(H2700,通道基本信息!B:L,3,FALSE)</f>
        <v>CS6E</v>
      </c>
    </row>
    <row r="2701" s="2" customFormat="1" ht="15" hidden="1" spans="1:15">
      <c r="A2701" s="177">
        <v>2698</v>
      </c>
      <c r="B2701" s="177" t="str">
        <f t="shared" si="84"/>
        <v>CS6E-T004-24-1</v>
      </c>
      <c r="C2701" s="177" t="str">
        <f t="shared" si="85"/>
        <v>CS6E-TS02-001-V-D</v>
      </c>
      <c r="D2701" s="177" t="s">
        <v>5499</v>
      </c>
      <c r="E2701" s="177" t="str">
        <f>VLOOKUP(H2701,通道基本信息!B:K,6,0)</f>
        <v>T</v>
      </c>
      <c r="F2701" s="177" t="str">
        <f>VLOOKUP(H2701,通道基本信息!B:K,5,0)</f>
        <v>S02</v>
      </c>
      <c r="G2701" s="177" t="str">
        <f>VLOOKUP(H2701,通道基本信息!B:K,8,0)</f>
        <v>V</v>
      </c>
      <c r="H2701" s="177" t="s">
        <v>5500</v>
      </c>
      <c r="I2701" s="177">
        <v>1</v>
      </c>
      <c r="J2701" s="177">
        <v>1.25</v>
      </c>
      <c r="K2701" s="177">
        <v>12350</v>
      </c>
      <c r="L2701" s="177">
        <v>12351.25</v>
      </c>
      <c r="M2701" s="177"/>
      <c r="N2701" s="177" t="s">
        <v>5501</v>
      </c>
      <c r="O2701" s="2" t="str">
        <f>VLOOKUP(H2701,通道基本信息!B:L,3,FALSE)</f>
        <v>CS6E</v>
      </c>
    </row>
    <row r="2702" s="2" customFormat="1" ht="15" hidden="1" spans="1:15">
      <c r="A2702" s="177">
        <v>2699</v>
      </c>
      <c r="B2702" s="177" t="str">
        <f t="shared" si="84"/>
        <v>CS6E-T004-24-2</v>
      </c>
      <c r="C2702" s="177" t="str">
        <f t="shared" si="85"/>
        <v>CS6E-TS02-002-V-D</v>
      </c>
      <c r="D2702" s="177" t="s">
        <v>5502</v>
      </c>
      <c r="E2702" s="177" t="str">
        <f>VLOOKUP(H2702,通道基本信息!B:K,6,0)</f>
        <v>T</v>
      </c>
      <c r="F2702" s="177" t="str">
        <f>VLOOKUP(H2702,通道基本信息!B:K,5,0)</f>
        <v>S02</v>
      </c>
      <c r="G2702" s="177" t="str">
        <f>VLOOKUP(H2702,通道基本信息!B:K,8,0)</f>
        <v>V</v>
      </c>
      <c r="H2702" s="177" t="s">
        <v>5500</v>
      </c>
      <c r="I2702" s="177">
        <v>2</v>
      </c>
      <c r="J2702" s="177">
        <v>1.25</v>
      </c>
      <c r="K2702" s="177">
        <v>12351.25</v>
      </c>
      <c r="L2702" s="177">
        <v>12352.5</v>
      </c>
      <c r="M2702" s="177"/>
      <c r="N2702" s="177" t="s">
        <v>5503</v>
      </c>
      <c r="O2702" s="2" t="str">
        <f>VLOOKUP(H2702,通道基本信息!B:L,3,FALSE)</f>
        <v>CS6E</v>
      </c>
    </row>
    <row r="2703" s="2" customFormat="1" ht="15" hidden="1" spans="1:15">
      <c r="A2703" s="177">
        <v>2700</v>
      </c>
      <c r="B2703" s="177" t="str">
        <f t="shared" si="84"/>
        <v>CS6E-T004-24-3</v>
      </c>
      <c r="C2703" s="177" t="str">
        <f t="shared" si="85"/>
        <v>CS6E-TS02-003-V-D</v>
      </c>
      <c r="D2703" s="177" t="s">
        <v>5504</v>
      </c>
      <c r="E2703" s="177" t="str">
        <f>VLOOKUP(H2703,通道基本信息!B:K,6,0)</f>
        <v>T</v>
      </c>
      <c r="F2703" s="177" t="str">
        <f>VLOOKUP(H2703,通道基本信息!B:K,5,0)</f>
        <v>S02</v>
      </c>
      <c r="G2703" s="177" t="str">
        <f>VLOOKUP(H2703,通道基本信息!B:K,8,0)</f>
        <v>V</v>
      </c>
      <c r="H2703" s="177" t="s">
        <v>5500</v>
      </c>
      <c r="I2703" s="177">
        <v>3</v>
      </c>
      <c r="J2703" s="177">
        <v>1.25</v>
      </c>
      <c r="K2703" s="177">
        <v>12352.5</v>
      </c>
      <c r="L2703" s="177">
        <v>12353.75</v>
      </c>
      <c r="M2703" s="177"/>
      <c r="N2703" s="177" t="s">
        <v>5505</v>
      </c>
      <c r="O2703" s="2" t="str">
        <f>VLOOKUP(H2703,通道基本信息!B:L,3,FALSE)</f>
        <v>CS6E</v>
      </c>
    </row>
    <row r="2704" s="2" customFormat="1" ht="15" hidden="1" spans="1:15">
      <c r="A2704" s="177">
        <v>2701</v>
      </c>
      <c r="B2704" s="177" t="str">
        <f t="shared" si="84"/>
        <v>CS6E-T004-24-4</v>
      </c>
      <c r="C2704" s="177" t="str">
        <f t="shared" si="85"/>
        <v>CS6E-TS02-004-V-D</v>
      </c>
      <c r="D2704" s="177" t="s">
        <v>5506</v>
      </c>
      <c r="E2704" s="177" t="str">
        <f>VLOOKUP(H2704,通道基本信息!B:K,6,0)</f>
        <v>T</v>
      </c>
      <c r="F2704" s="177" t="str">
        <f>VLOOKUP(H2704,通道基本信息!B:K,5,0)</f>
        <v>S02</v>
      </c>
      <c r="G2704" s="177" t="str">
        <f>VLOOKUP(H2704,通道基本信息!B:K,8,0)</f>
        <v>V</v>
      </c>
      <c r="H2704" s="177" t="s">
        <v>5500</v>
      </c>
      <c r="I2704" s="177">
        <v>4</v>
      </c>
      <c r="J2704" s="177">
        <v>1.25</v>
      </c>
      <c r="K2704" s="177">
        <v>12353.75</v>
      </c>
      <c r="L2704" s="177">
        <v>12355</v>
      </c>
      <c r="M2704" s="177"/>
      <c r="N2704" s="177" t="s">
        <v>5507</v>
      </c>
      <c r="O2704" s="2" t="str">
        <f>VLOOKUP(H2704,通道基本信息!B:L,3,FALSE)</f>
        <v>CS6E</v>
      </c>
    </row>
    <row r="2705" s="2" customFormat="1" ht="15" hidden="1" spans="1:15">
      <c r="A2705" s="177">
        <v>2702</v>
      </c>
      <c r="B2705" s="177" t="str">
        <f t="shared" si="84"/>
        <v>CS6E-T004-24-5</v>
      </c>
      <c r="C2705" s="177" t="str">
        <f t="shared" si="85"/>
        <v>CS6E-TS02-005-V-D</v>
      </c>
      <c r="D2705" s="177" t="s">
        <v>5508</v>
      </c>
      <c r="E2705" s="177" t="str">
        <f>VLOOKUP(H2705,通道基本信息!B:K,6,0)</f>
        <v>T</v>
      </c>
      <c r="F2705" s="177" t="str">
        <f>VLOOKUP(H2705,通道基本信息!B:K,5,0)</f>
        <v>S02</v>
      </c>
      <c r="G2705" s="177" t="str">
        <f>VLOOKUP(H2705,通道基本信息!B:K,8,0)</f>
        <v>V</v>
      </c>
      <c r="H2705" s="177" t="s">
        <v>5500</v>
      </c>
      <c r="I2705" s="177">
        <v>5</v>
      </c>
      <c r="J2705" s="177">
        <v>1.25</v>
      </c>
      <c r="K2705" s="177">
        <v>12355</v>
      </c>
      <c r="L2705" s="177">
        <v>12356.25</v>
      </c>
      <c r="M2705" s="177"/>
      <c r="N2705" s="177" t="s">
        <v>5509</v>
      </c>
      <c r="O2705" s="2" t="str">
        <f>VLOOKUP(H2705,通道基本信息!B:L,3,FALSE)</f>
        <v>CS6E</v>
      </c>
    </row>
    <row r="2706" s="2" customFormat="1" ht="15" hidden="1" spans="1:15">
      <c r="A2706" s="177">
        <v>2703</v>
      </c>
      <c r="B2706" s="177" t="str">
        <f t="shared" si="84"/>
        <v>CS6E-T004-24-6</v>
      </c>
      <c r="C2706" s="177" t="str">
        <f t="shared" si="85"/>
        <v>CS6E-TS02-006-V-D</v>
      </c>
      <c r="D2706" s="177" t="s">
        <v>5510</v>
      </c>
      <c r="E2706" s="177" t="str">
        <f>VLOOKUP(H2706,通道基本信息!B:K,6,0)</f>
        <v>T</v>
      </c>
      <c r="F2706" s="177" t="str">
        <f>VLOOKUP(H2706,通道基本信息!B:K,5,0)</f>
        <v>S02</v>
      </c>
      <c r="G2706" s="177" t="str">
        <f>VLOOKUP(H2706,通道基本信息!B:K,8,0)</f>
        <v>V</v>
      </c>
      <c r="H2706" s="177" t="s">
        <v>5500</v>
      </c>
      <c r="I2706" s="177">
        <v>6</v>
      </c>
      <c r="J2706" s="177">
        <v>1.25</v>
      </c>
      <c r="K2706" s="177">
        <v>12356.25</v>
      </c>
      <c r="L2706" s="177">
        <v>12357.5</v>
      </c>
      <c r="M2706" s="177"/>
      <c r="N2706" s="177" t="s">
        <v>5511</v>
      </c>
      <c r="O2706" s="2" t="str">
        <f>VLOOKUP(H2706,通道基本信息!B:L,3,FALSE)</f>
        <v>CS6E</v>
      </c>
    </row>
    <row r="2707" s="2" customFormat="1" ht="15" hidden="1" spans="1:15">
      <c r="A2707" s="177">
        <v>2704</v>
      </c>
      <c r="B2707" s="177" t="str">
        <f t="shared" si="84"/>
        <v>CS6E-T004-24-7</v>
      </c>
      <c r="C2707" s="177" t="str">
        <f t="shared" si="85"/>
        <v>CS6E-TS02-007-V-D</v>
      </c>
      <c r="D2707" s="177" t="s">
        <v>5512</v>
      </c>
      <c r="E2707" s="177" t="str">
        <f>VLOOKUP(H2707,通道基本信息!B:K,6,0)</f>
        <v>T</v>
      </c>
      <c r="F2707" s="177" t="str">
        <f>VLOOKUP(H2707,通道基本信息!B:K,5,0)</f>
        <v>S02</v>
      </c>
      <c r="G2707" s="177" t="str">
        <f>VLOOKUP(H2707,通道基本信息!B:K,8,0)</f>
        <v>V</v>
      </c>
      <c r="H2707" s="177" t="s">
        <v>5500</v>
      </c>
      <c r="I2707" s="177">
        <v>7</v>
      </c>
      <c r="J2707" s="177">
        <v>1.25</v>
      </c>
      <c r="K2707" s="177">
        <v>12357.5</v>
      </c>
      <c r="L2707" s="177">
        <v>12358.75</v>
      </c>
      <c r="M2707" s="177"/>
      <c r="N2707" s="177" t="s">
        <v>5513</v>
      </c>
      <c r="O2707" s="2" t="str">
        <f>VLOOKUP(H2707,通道基本信息!B:L,3,FALSE)</f>
        <v>CS6E</v>
      </c>
    </row>
    <row r="2708" s="2" customFormat="1" ht="15" hidden="1" spans="1:15">
      <c r="A2708" s="177">
        <v>2705</v>
      </c>
      <c r="B2708" s="177" t="str">
        <f t="shared" si="84"/>
        <v>CS6E-T004-24-8</v>
      </c>
      <c r="C2708" s="177" t="str">
        <f t="shared" si="85"/>
        <v>CS6E-TS02-008-V-D</v>
      </c>
      <c r="D2708" s="177" t="s">
        <v>5514</v>
      </c>
      <c r="E2708" s="177" t="str">
        <f>VLOOKUP(H2708,通道基本信息!B:K,6,0)</f>
        <v>T</v>
      </c>
      <c r="F2708" s="177" t="str">
        <f>VLOOKUP(H2708,通道基本信息!B:K,5,0)</f>
        <v>S02</v>
      </c>
      <c r="G2708" s="177" t="str">
        <f>VLOOKUP(H2708,通道基本信息!B:K,8,0)</f>
        <v>V</v>
      </c>
      <c r="H2708" s="177" t="s">
        <v>5500</v>
      </c>
      <c r="I2708" s="177">
        <v>8</v>
      </c>
      <c r="J2708" s="177">
        <v>1.25</v>
      </c>
      <c r="K2708" s="177">
        <v>12358.75</v>
      </c>
      <c r="L2708" s="177">
        <v>12360</v>
      </c>
      <c r="M2708" s="177"/>
      <c r="N2708" s="177" t="s">
        <v>5515</v>
      </c>
      <c r="O2708" s="2" t="str">
        <f>VLOOKUP(H2708,通道基本信息!B:L,3,FALSE)</f>
        <v>CS6E</v>
      </c>
    </row>
    <row r="2709" s="2" customFormat="1" ht="15" hidden="1" spans="1:15">
      <c r="A2709" s="177">
        <v>2706</v>
      </c>
      <c r="B2709" s="177" t="str">
        <f t="shared" si="84"/>
        <v>CS6E-T004-24-9</v>
      </c>
      <c r="C2709" s="177" t="str">
        <f t="shared" si="85"/>
        <v>CS6E-TS02-009-V-D</v>
      </c>
      <c r="D2709" s="177" t="s">
        <v>5516</v>
      </c>
      <c r="E2709" s="177" t="str">
        <f>VLOOKUP(H2709,通道基本信息!B:K,6,0)</f>
        <v>T</v>
      </c>
      <c r="F2709" s="177" t="str">
        <f>VLOOKUP(H2709,通道基本信息!B:K,5,0)</f>
        <v>S02</v>
      </c>
      <c r="G2709" s="177" t="str">
        <f>VLOOKUP(H2709,通道基本信息!B:K,8,0)</f>
        <v>V</v>
      </c>
      <c r="H2709" s="177" t="s">
        <v>5500</v>
      </c>
      <c r="I2709" s="177">
        <v>9</v>
      </c>
      <c r="J2709" s="177">
        <v>1.25</v>
      </c>
      <c r="K2709" s="177">
        <v>12360</v>
      </c>
      <c r="L2709" s="177">
        <v>12361.25</v>
      </c>
      <c r="M2709" s="177"/>
      <c r="N2709" s="177" t="s">
        <v>5517</v>
      </c>
      <c r="O2709" s="2" t="str">
        <f>VLOOKUP(H2709,通道基本信息!B:L,3,FALSE)</f>
        <v>CS6E</v>
      </c>
    </row>
    <row r="2710" s="2" customFormat="1" ht="15" hidden="1" spans="1:15">
      <c r="A2710" s="177">
        <v>2707</v>
      </c>
      <c r="B2710" s="177" t="str">
        <f t="shared" si="84"/>
        <v>CS6E-T004-24-10</v>
      </c>
      <c r="C2710" s="177" t="str">
        <f t="shared" si="85"/>
        <v>CS6E-TS02-010-V-D</v>
      </c>
      <c r="D2710" s="177" t="s">
        <v>5518</v>
      </c>
      <c r="E2710" s="177" t="str">
        <f>VLOOKUP(H2710,通道基本信息!B:K,6,0)</f>
        <v>T</v>
      </c>
      <c r="F2710" s="177" t="str">
        <f>VLOOKUP(H2710,通道基本信息!B:K,5,0)</f>
        <v>S02</v>
      </c>
      <c r="G2710" s="177" t="str">
        <f>VLOOKUP(H2710,通道基本信息!B:K,8,0)</f>
        <v>V</v>
      </c>
      <c r="H2710" s="177" t="s">
        <v>5500</v>
      </c>
      <c r="I2710" s="177">
        <v>10</v>
      </c>
      <c r="J2710" s="177">
        <v>1.25</v>
      </c>
      <c r="K2710" s="177">
        <v>12361.25</v>
      </c>
      <c r="L2710" s="177">
        <v>12362.5</v>
      </c>
      <c r="M2710" s="177"/>
      <c r="N2710" s="177" t="s">
        <v>5519</v>
      </c>
      <c r="O2710" s="2" t="str">
        <f>VLOOKUP(H2710,通道基本信息!B:L,3,FALSE)</f>
        <v>CS6E</v>
      </c>
    </row>
    <row r="2711" s="2" customFormat="1" ht="15" hidden="1" spans="1:15">
      <c r="A2711" s="177">
        <v>2708</v>
      </c>
      <c r="B2711" s="177" t="str">
        <f t="shared" si="84"/>
        <v>CS6E-T004-24-11</v>
      </c>
      <c r="C2711" s="177" t="str">
        <f t="shared" si="85"/>
        <v>CS6E-TS02-011-V-D</v>
      </c>
      <c r="D2711" s="177" t="s">
        <v>5520</v>
      </c>
      <c r="E2711" s="177" t="str">
        <f>VLOOKUP(H2711,通道基本信息!B:K,6,0)</f>
        <v>T</v>
      </c>
      <c r="F2711" s="177" t="str">
        <f>VLOOKUP(H2711,通道基本信息!B:K,5,0)</f>
        <v>S02</v>
      </c>
      <c r="G2711" s="177" t="str">
        <f>VLOOKUP(H2711,通道基本信息!B:K,8,0)</f>
        <v>V</v>
      </c>
      <c r="H2711" s="177" t="s">
        <v>5500</v>
      </c>
      <c r="I2711" s="177">
        <v>11</v>
      </c>
      <c r="J2711" s="177">
        <v>1.25</v>
      </c>
      <c r="K2711" s="177">
        <v>12362.5</v>
      </c>
      <c r="L2711" s="177">
        <v>12363.75</v>
      </c>
      <c r="M2711" s="177"/>
      <c r="N2711" s="177" t="s">
        <v>5521</v>
      </c>
      <c r="O2711" s="2" t="str">
        <f>VLOOKUP(H2711,通道基本信息!B:L,3,FALSE)</f>
        <v>CS6E</v>
      </c>
    </row>
    <row r="2712" s="2" customFormat="1" ht="15" hidden="1" spans="1:15">
      <c r="A2712" s="177">
        <v>2709</v>
      </c>
      <c r="B2712" s="177" t="str">
        <f t="shared" si="84"/>
        <v>CS6E-T004-24-12</v>
      </c>
      <c r="C2712" s="177" t="str">
        <f t="shared" si="85"/>
        <v>CS6E-TS02-012-V-D</v>
      </c>
      <c r="D2712" s="177" t="s">
        <v>5522</v>
      </c>
      <c r="E2712" s="177" t="str">
        <f>VLOOKUP(H2712,通道基本信息!B:K,6,0)</f>
        <v>T</v>
      </c>
      <c r="F2712" s="177" t="str">
        <f>VLOOKUP(H2712,通道基本信息!B:K,5,0)</f>
        <v>S02</v>
      </c>
      <c r="G2712" s="177" t="str">
        <f>VLOOKUP(H2712,通道基本信息!B:K,8,0)</f>
        <v>V</v>
      </c>
      <c r="H2712" s="177" t="s">
        <v>5500</v>
      </c>
      <c r="I2712" s="177">
        <v>12</v>
      </c>
      <c r="J2712" s="177">
        <v>1.25</v>
      </c>
      <c r="K2712" s="177">
        <v>12363.75</v>
      </c>
      <c r="L2712" s="177">
        <v>12365</v>
      </c>
      <c r="M2712" s="177"/>
      <c r="N2712" s="177" t="s">
        <v>5523</v>
      </c>
      <c r="O2712" s="2" t="str">
        <f>VLOOKUP(H2712,通道基本信息!B:L,3,FALSE)</f>
        <v>CS6E</v>
      </c>
    </row>
    <row r="2713" s="2" customFormat="1" ht="15" hidden="1" spans="1:15">
      <c r="A2713" s="177">
        <v>2710</v>
      </c>
      <c r="B2713" s="177" t="str">
        <f t="shared" si="84"/>
        <v>CS6E-T004-24-13</v>
      </c>
      <c r="C2713" s="177" t="str">
        <f t="shared" si="85"/>
        <v>CS6E-TS02-013-V-D</v>
      </c>
      <c r="D2713" s="177" t="s">
        <v>5524</v>
      </c>
      <c r="E2713" s="177" t="str">
        <f>VLOOKUP(H2713,通道基本信息!B:K,6,0)</f>
        <v>T</v>
      </c>
      <c r="F2713" s="177" t="str">
        <f>VLOOKUP(H2713,通道基本信息!B:K,5,0)</f>
        <v>S02</v>
      </c>
      <c r="G2713" s="177" t="str">
        <f>VLOOKUP(H2713,通道基本信息!B:K,8,0)</f>
        <v>V</v>
      </c>
      <c r="H2713" s="177" t="s">
        <v>5500</v>
      </c>
      <c r="I2713" s="177">
        <v>13</v>
      </c>
      <c r="J2713" s="177">
        <v>1.25</v>
      </c>
      <c r="K2713" s="177">
        <v>12365</v>
      </c>
      <c r="L2713" s="177">
        <v>12366.25</v>
      </c>
      <c r="M2713" s="177"/>
      <c r="N2713" s="177" t="s">
        <v>5525</v>
      </c>
      <c r="O2713" s="2" t="str">
        <f>VLOOKUP(H2713,通道基本信息!B:L,3,FALSE)</f>
        <v>CS6E</v>
      </c>
    </row>
    <row r="2714" s="2" customFormat="1" ht="15" hidden="1" spans="1:15">
      <c r="A2714" s="177">
        <v>2711</v>
      </c>
      <c r="B2714" s="177" t="str">
        <f t="shared" si="84"/>
        <v>CS6E-T004-24-14</v>
      </c>
      <c r="C2714" s="177" t="str">
        <f t="shared" si="85"/>
        <v>CS6E-TS02-014-V-D</v>
      </c>
      <c r="D2714" s="177" t="s">
        <v>5526</v>
      </c>
      <c r="E2714" s="177" t="str">
        <f>VLOOKUP(H2714,通道基本信息!B:K,6,0)</f>
        <v>T</v>
      </c>
      <c r="F2714" s="177" t="str">
        <f>VLOOKUP(H2714,通道基本信息!B:K,5,0)</f>
        <v>S02</v>
      </c>
      <c r="G2714" s="177" t="str">
        <f>VLOOKUP(H2714,通道基本信息!B:K,8,0)</f>
        <v>V</v>
      </c>
      <c r="H2714" s="177" t="s">
        <v>5500</v>
      </c>
      <c r="I2714" s="177">
        <v>14</v>
      </c>
      <c r="J2714" s="177">
        <v>1.25</v>
      </c>
      <c r="K2714" s="177">
        <v>12366.25</v>
      </c>
      <c r="L2714" s="177">
        <v>12367.5</v>
      </c>
      <c r="M2714" s="177"/>
      <c r="N2714" s="177" t="s">
        <v>5527</v>
      </c>
      <c r="O2714" s="2" t="str">
        <f>VLOOKUP(H2714,通道基本信息!B:L,3,FALSE)</f>
        <v>CS6E</v>
      </c>
    </row>
    <row r="2715" s="2" customFormat="1" ht="15" hidden="1" spans="1:15">
      <c r="A2715" s="177">
        <v>2712</v>
      </c>
      <c r="B2715" s="177" t="str">
        <f t="shared" si="84"/>
        <v>CS6E-T004-24-15</v>
      </c>
      <c r="C2715" s="177" t="str">
        <f t="shared" si="85"/>
        <v>CS6E-TS02-015-V-D</v>
      </c>
      <c r="D2715" s="177" t="s">
        <v>5528</v>
      </c>
      <c r="E2715" s="177" t="str">
        <f>VLOOKUP(H2715,通道基本信息!B:K,6,0)</f>
        <v>T</v>
      </c>
      <c r="F2715" s="177" t="str">
        <f>VLOOKUP(H2715,通道基本信息!B:K,5,0)</f>
        <v>S02</v>
      </c>
      <c r="G2715" s="177" t="str">
        <f>VLOOKUP(H2715,通道基本信息!B:K,8,0)</f>
        <v>V</v>
      </c>
      <c r="H2715" s="177" t="s">
        <v>5500</v>
      </c>
      <c r="I2715" s="177">
        <v>15</v>
      </c>
      <c r="J2715" s="177">
        <v>1.25</v>
      </c>
      <c r="K2715" s="177">
        <v>12367.5</v>
      </c>
      <c r="L2715" s="177">
        <v>12368.75</v>
      </c>
      <c r="M2715" s="177"/>
      <c r="N2715" s="177" t="s">
        <v>5529</v>
      </c>
      <c r="O2715" s="2" t="str">
        <f>VLOOKUP(H2715,通道基本信息!B:L,3,FALSE)</f>
        <v>CS6E</v>
      </c>
    </row>
    <row r="2716" s="2" customFormat="1" ht="15" hidden="1" spans="1:15">
      <c r="A2716" s="177">
        <v>2713</v>
      </c>
      <c r="B2716" s="177" t="str">
        <f t="shared" si="84"/>
        <v>CS6E-T004-24-16</v>
      </c>
      <c r="C2716" s="177" t="str">
        <f t="shared" si="85"/>
        <v>CS6E-TS02-016-V-D</v>
      </c>
      <c r="D2716" s="177" t="s">
        <v>5530</v>
      </c>
      <c r="E2716" s="177" t="str">
        <f>VLOOKUP(H2716,通道基本信息!B:K,6,0)</f>
        <v>T</v>
      </c>
      <c r="F2716" s="177" t="str">
        <f>VLOOKUP(H2716,通道基本信息!B:K,5,0)</f>
        <v>S02</v>
      </c>
      <c r="G2716" s="177" t="str">
        <f>VLOOKUP(H2716,通道基本信息!B:K,8,0)</f>
        <v>V</v>
      </c>
      <c r="H2716" s="177" t="s">
        <v>5500</v>
      </c>
      <c r="I2716" s="177">
        <v>16</v>
      </c>
      <c r="J2716" s="177">
        <v>1.25</v>
      </c>
      <c r="K2716" s="177">
        <v>12368.75</v>
      </c>
      <c r="L2716" s="177">
        <v>12370</v>
      </c>
      <c r="M2716" s="177"/>
      <c r="N2716" s="177" t="s">
        <v>5531</v>
      </c>
      <c r="O2716" s="2" t="str">
        <f>VLOOKUP(H2716,通道基本信息!B:L,3,FALSE)</f>
        <v>CS6E</v>
      </c>
    </row>
    <row r="2717" s="2" customFormat="1" ht="15" hidden="1" spans="1:15">
      <c r="A2717" s="177">
        <v>2714</v>
      </c>
      <c r="B2717" s="177" t="str">
        <f t="shared" si="84"/>
        <v>CS6E-T004-24-17</v>
      </c>
      <c r="C2717" s="177" t="str">
        <f t="shared" si="85"/>
        <v>CS6E-TS02-017-V-D</v>
      </c>
      <c r="D2717" s="177" t="s">
        <v>5532</v>
      </c>
      <c r="E2717" s="177" t="str">
        <f>VLOOKUP(H2717,通道基本信息!B:K,6,0)</f>
        <v>T</v>
      </c>
      <c r="F2717" s="177" t="str">
        <f>VLOOKUP(H2717,通道基本信息!B:K,5,0)</f>
        <v>S02</v>
      </c>
      <c r="G2717" s="177" t="str">
        <f>VLOOKUP(H2717,通道基本信息!B:K,8,0)</f>
        <v>V</v>
      </c>
      <c r="H2717" s="177" t="s">
        <v>5500</v>
      </c>
      <c r="I2717" s="177">
        <v>17</v>
      </c>
      <c r="J2717" s="177">
        <v>1.25</v>
      </c>
      <c r="K2717" s="177">
        <v>12370</v>
      </c>
      <c r="L2717" s="177">
        <v>12371.25</v>
      </c>
      <c r="M2717" s="177"/>
      <c r="N2717" s="177" t="s">
        <v>5533</v>
      </c>
      <c r="O2717" s="2" t="str">
        <f>VLOOKUP(H2717,通道基本信息!B:L,3,FALSE)</f>
        <v>CS6E</v>
      </c>
    </row>
    <row r="2718" s="2" customFormat="1" ht="15" hidden="1" spans="1:15">
      <c r="A2718" s="177">
        <v>2715</v>
      </c>
      <c r="B2718" s="177" t="str">
        <f t="shared" si="84"/>
        <v>CS6E-T004-24-18</v>
      </c>
      <c r="C2718" s="177" t="str">
        <f t="shared" si="85"/>
        <v>CS6E-TS02-018-V-D</v>
      </c>
      <c r="D2718" s="177" t="s">
        <v>5534</v>
      </c>
      <c r="E2718" s="177" t="str">
        <f>VLOOKUP(H2718,通道基本信息!B:K,6,0)</f>
        <v>T</v>
      </c>
      <c r="F2718" s="177" t="str">
        <f>VLOOKUP(H2718,通道基本信息!B:K,5,0)</f>
        <v>S02</v>
      </c>
      <c r="G2718" s="177" t="str">
        <f>VLOOKUP(H2718,通道基本信息!B:K,8,0)</f>
        <v>V</v>
      </c>
      <c r="H2718" s="177" t="s">
        <v>5500</v>
      </c>
      <c r="I2718" s="177">
        <v>18</v>
      </c>
      <c r="J2718" s="177">
        <v>1.25</v>
      </c>
      <c r="K2718" s="177">
        <v>12371.25</v>
      </c>
      <c r="L2718" s="177">
        <v>12372.5</v>
      </c>
      <c r="M2718" s="177"/>
      <c r="N2718" s="177" t="s">
        <v>5535</v>
      </c>
      <c r="O2718" s="2" t="str">
        <f>VLOOKUP(H2718,通道基本信息!B:L,3,FALSE)</f>
        <v>CS6E</v>
      </c>
    </row>
    <row r="2719" s="2" customFormat="1" ht="15" hidden="1" spans="1:15">
      <c r="A2719" s="177">
        <v>2716</v>
      </c>
      <c r="B2719" s="177" t="str">
        <f t="shared" si="84"/>
        <v>CS6E-T004-24-19</v>
      </c>
      <c r="C2719" s="177" t="str">
        <f t="shared" si="85"/>
        <v>CS6E-TS02-019-V-D</v>
      </c>
      <c r="D2719" s="177" t="s">
        <v>5536</v>
      </c>
      <c r="E2719" s="177" t="str">
        <f>VLOOKUP(H2719,通道基本信息!B:K,6,0)</f>
        <v>T</v>
      </c>
      <c r="F2719" s="177" t="str">
        <f>VLOOKUP(H2719,通道基本信息!B:K,5,0)</f>
        <v>S02</v>
      </c>
      <c r="G2719" s="177" t="str">
        <f>VLOOKUP(H2719,通道基本信息!B:K,8,0)</f>
        <v>V</v>
      </c>
      <c r="H2719" s="177" t="s">
        <v>5500</v>
      </c>
      <c r="I2719" s="177">
        <v>19</v>
      </c>
      <c r="J2719" s="177">
        <v>1.25</v>
      </c>
      <c r="K2719" s="177">
        <v>12372.5</v>
      </c>
      <c r="L2719" s="177">
        <v>12373.75</v>
      </c>
      <c r="M2719" s="177"/>
      <c r="N2719" s="177" t="s">
        <v>5537</v>
      </c>
      <c r="O2719" s="2" t="str">
        <f>VLOOKUP(H2719,通道基本信息!B:L,3,FALSE)</f>
        <v>CS6E</v>
      </c>
    </row>
    <row r="2720" s="2" customFormat="1" ht="15" hidden="1" spans="1:15">
      <c r="A2720" s="177">
        <v>2717</v>
      </c>
      <c r="B2720" s="177" t="str">
        <f t="shared" si="84"/>
        <v>CS6E-T004-24-20</v>
      </c>
      <c r="C2720" s="177" t="str">
        <f t="shared" si="85"/>
        <v>CS6E-TS02-020-V-D</v>
      </c>
      <c r="D2720" s="177" t="s">
        <v>5538</v>
      </c>
      <c r="E2720" s="177" t="str">
        <f>VLOOKUP(H2720,通道基本信息!B:K,6,0)</f>
        <v>T</v>
      </c>
      <c r="F2720" s="177" t="str">
        <f>VLOOKUP(H2720,通道基本信息!B:K,5,0)</f>
        <v>S02</v>
      </c>
      <c r="G2720" s="177" t="str">
        <f>VLOOKUP(H2720,通道基本信息!B:K,8,0)</f>
        <v>V</v>
      </c>
      <c r="H2720" s="177" t="s">
        <v>5500</v>
      </c>
      <c r="I2720" s="177">
        <v>20</v>
      </c>
      <c r="J2720" s="177">
        <v>1.25</v>
      </c>
      <c r="K2720" s="177">
        <v>12373.75</v>
      </c>
      <c r="L2720" s="177">
        <v>12375</v>
      </c>
      <c r="M2720" s="177"/>
      <c r="N2720" s="177" t="s">
        <v>5539</v>
      </c>
      <c r="O2720" s="2" t="str">
        <f>VLOOKUP(H2720,通道基本信息!B:L,3,FALSE)</f>
        <v>CS6E</v>
      </c>
    </row>
    <row r="2721" s="2" customFormat="1" ht="15" hidden="1" spans="1:15">
      <c r="A2721" s="177">
        <v>2718</v>
      </c>
      <c r="B2721" s="177" t="str">
        <f t="shared" si="84"/>
        <v>CS6E-T004-24-21</v>
      </c>
      <c r="C2721" s="177" t="str">
        <f t="shared" si="85"/>
        <v>CS6E-TS02-021-V-D</v>
      </c>
      <c r="D2721" s="177" t="s">
        <v>5540</v>
      </c>
      <c r="E2721" s="177" t="str">
        <f>VLOOKUP(H2721,通道基本信息!B:K,6,0)</f>
        <v>T</v>
      </c>
      <c r="F2721" s="177" t="str">
        <f>VLOOKUP(H2721,通道基本信息!B:K,5,0)</f>
        <v>S02</v>
      </c>
      <c r="G2721" s="177" t="str">
        <f>VLOOKUP(H2721,通道基本信息!B:K,8,0)</f>
        <v>V</v>
      </c>
      <c r="H2721" s="177" t="s">
        <v>5500</v>
      </c>
      <c r="I2721" s="177">
        <v>21</v>
      </c>
      <c r="J2721" s="177">
        <v>1.25</v>
      </c>
      <c r="K2721" s="177">
        <v>12375</v>
      </c>
      <c r="L2721" s="177">
        <v>12376.25</v>
      </c>
      <c r="M2721" s="177"/>
      <c r="N2721" s="177" t="s">
        <v>5541</v>
      </c>
      <c r="O2721" s="2" t="str">
        <f>VLOOKUP(H2721,通道基本信息!B:L,3,FALSE)</f>
        <v>CS6E</v>
      </c>
    </row>
    <row r="2722" s="2" customFormat="1" ht="15" hidden="1" spans="1:15">
      <c r="A2722" s="177">
        <v>2719</v>
      </c>
      <c r="B2722" s="177" t="str">
        <f t="shared" si="84"/>
        <v>CS6E-T004-24-22</v>
      </c>
      <c r="C2722" s="177" t="str">
        <f t="shared" si="85"/>
        <v>CS6E-TS02-022-V-D</v>
      </c>
      <c r="D2722" s="177" t="s">
        <v>5542</v>
      </c>
      <c r="E2722" s="177" t="str">
        <f>VLOOKUP(H2722,通道基本信息!B:K,6,0)</f>
        <v>T</v>
      </c>
      <c r="F2722" s="177" t="str">
        <f>VLOOKUP(H2722,通道基本信息!B:K,5,0)</f>
        <v>S02</v>
      </c>
      <c r="G2722" s="177" t="str">
        <f>VLOOKUP(H2722,通道基本信息!B:K,8,0)</f>
        <v>V</v>
      </c>
      <c r="H2722" s="177" t="s">
        <v>5500</v>
      </c>
      <c r="I2722" s="177">
        <v>22</v>
      </c>
      <c r="J2722" s="177">
        <v>1.25</v>
      </c>
      <c r="K2722" s="177">
        <v>12376.25</v>
      </c>
      <c r="L2722" s="177">
        <v>12377.5</v>
      </c>
      <c r="M2722" s="177"/>
      <c r="N2722" s="177" t="s">
        <v>5543</v>
      </c>
      <c r="O2722" s="2" t="str">
        <f>VLOOKUP(H2722,通道基本信息!B:L,3,FALSE)</f>
        <v>CS6E</v>
      </c>
    </row>
    <row r="2723" s="2" customFormat="1" ht="15" hidden="1" spans="1:15">
      <c r="A2723" s="177">
        <v>2720</v>
      </c>
      <c r="B2723" s="177" t="str">
        <f t="shared" si="84"/>
        <v>CS6E-T004-24-23</v>
      </c>
      <c r="C2723" s="177" t="str">
        <f t="shared" si="85"/>
        <v>CS6E-TS02-023-V-D</v>
      </c>
      <c r="D2723" s="177" t="s">
        <v>5544</v>
      </c>
      <c r="E2723" s="177" t="str">
        <f>VLOOKUP(H2723,通道基本信息!B:K,6,0)</f>
        <v>T</v>
      </c>
      <c r="F2723" s="177" t="str">
        <f>VLOOKUP(H2723,通道基本信息!B:K,5,0)</f>
        <v>S02</v>
      </c>
      <c r="G2723" s="177" t="str">
        <f>VLOOKUP(H2723,通道基本信息!B:K,8,0)</f>
        <v>V</v>
      </c>
      <c r="H2723" s="177" t="s">
        <v>5500</v>
      </c>
      <c r="I2723" s="177">
        <v>23</v>
      </c>
      <c r="J2723" s="177">
        <v>1.25</v>
      </c>
      <c r="K2723" s="177">
        <v>12377.5</v>
      </c>
      <c r="L2723" s="177">
        <v>12378.75</v>
      </c>
      <c r="M2723" s="177"/>
      <c r="N2723" s="177" t="s">
        <v>5545</v>
      </c>
      <c r="O2723" s="2" t="str">
        <f>VLOOKUP(H2723,通道基本信息!B:L,3,FALSE)</f>
        <v>CS6E</v>
      </c>
    </row>
    <row r="2724" s="2" customFormat="1" ht="15" hidden="1" spans="1:15">
      <c r="A2724" s="177">
        <v>2721</v>
      </c>
      <c r="B2724" s="177" t="str">
        <f t="shared" si="84"/>
        <v>CS6E-T004-24-24</v>
      </c>
      <c r="C2724" s="177" t="str">
        <f t="shared" si="85"/>
        <v>CS6E-TS02-024-V-D</v>
      </c>
      <c r="D2724" s="177" t="s">
        <v>5546</v>
      </c>
      <c r="E2724" s="177" t="str">
        <f>VLOOKUP(H2724,通道基本信息!B:K,6,0)</f>
        <v>T</v>
      </c>
      <c r="F2724" s="177" t="str">
        <f>VLOOKUP(H2724,通道基本信息!B:K,5,0)</f>
        <v>S02</v>
      </c>
      <c r="G2724" s="177" t="str">
        <f>VLOOKUP(H2724,通道基本信息!B:K,8,0)</f>
        <v>V</v>
      </c>
      <c r="H2724" s="177" t="s">
        <v>5500</v>
      </c>
      <c r="I2724" s="177">
        <v>24</v>
      </c>
      <c r="J2724" s="177">
        <v>1.25</v>
      </c>
      <c r="K2724" s="177">
        <v>12378.75</v>
      </c>
      <c r="L2724" s="177">
        <v>12380</v>
      </c>
      <c r="M2724" s="177"/>
      <c r="N2724" s="177" t="s">
        <v>5547</v>
      </c>
      <c r="O2724" s="2" t="str">
        <f>VLOOKUP(H2724,通道基本信息!B:L,3,FALSE)</f>
        <v>CS6E</v>
      </c>
    </row>
    <row r="2725" s="2" customFormat="1" ht="15" hidden="1" spans="1:15">
      <c r="A2725" s="177">
        <v>2722</v>
      </c>
      <c r="B2725" s="177" t="str">
        <f t="shared" si="84"/>
        <v>CS6E-T005-1-1</v>
      </c>
      <c r="C2725" s="177" t="str">
        <f t="shared" si="85"/>
        <v>CS6E-TS03-001-V-A</v>
      </c>
      <c r="D2725" s="177" t="s">
        <v>5548</v>
      </c>
      <c r="E2725" s="177" t="str">
        <f>VLOOKUP(H2725,通道基本信息!B:K,6,0)</f>
        <v>T</v>
      </c>
      <c r="F2725" s="177" t="str">
        <f>VLOOKUP(H2725,通道基本信息!B:K,5,0)</f>
        <v>S03</v>
      </c>
      <c r="G2725" s="177" t="str">
        <f>VLOOKUP(H2725,通道基本信息!B:K,8,0)</f>
        <v>V</v>
      </c>
      <c r="H2725" s="177" t="s">
        <v>5549</v>
      </c>
      <c r="I2725" s="177">
        <v>1</v>
      </c>
      <c r="J2725" s="177">
        <v>35</v>
      </c>
      <c r="K2725" s="177">
        <v>12385</v>
      </c>
      <c r="L2725" s="177">
        <v>12420</v>
      </c>
      <c r="M2725" s="177"/>
      <c r="N2725" s="177" t="s">
        <v>5550</v>
      </c>
      <c r="O2725" s="2" t="str">
        <f>VLOOKUP(H2725,通道基本信息!B:L,3,FALSE)</f>
        <v>CS6E</v>
      </c>
    </row>
    <row r="2726" s="2" customFormat="1" ht="15" hidden="1" spans="1:15">
      <c r="A2726" s="177">
        <v>2723</v>
      </c>
      <c r="B2726" s="177" t="str">
        <f t="shared" si="84"/>
        <v>CS6E-T006-28-1</v>
      </c>
      <c r="C2726" s="177" t="str">
        <f t="shared" si="85"/>
        <v>CS6E-TS03-001-V-D</v>
      </c>
      <c r="D2726" s="177" t="s">
        <v>5551</v>
      </c>
      <c r="E2726" s="177" t="str">
        <f>VLOOKUP(H2726,通道基本信息!B:K,6,0)</f>
        <v>T</v>
      </c>
      <c r="F2726" s="177" t="str">
        <f>VLOOKUP(H2726,通道基本信息!B:K,5,0)</f>
        <v>S03</v>
      </c>
      <c r="G2726" s="177" t="str">
        <f>VLOOKUP(H2726,通道基本信息!B:K,8,0)</f>
        <v>V</v>
      </c>
      <c r="H2726" s="177" t="s">
        <v>5552</v>
      </c>
      <c r="I2726" s="177">
        <v>1</v>
      </c>
      <c r="J2726" s="177">
        <v>1.25</v>
      </c>
      <c r="K2726" s="177">
        <v>12385</v>
      </c>
      <c r="L2726" s="177">
        <v>12386.25</v>
      </c>
      <c r="M2726" s="177"/>
      <c r="N2726" s="177" t="s">
        <v>5553</v>
      </c>
      <c r="O2726" s="2" t="str">
        <f>VLOOKUP(H2726,通道基本信息!B:L,3,FALSE)</f>
        <v>CS6E</v>
      </c>
    </row>
    <row r="2727" s="2" customFormat="1" ht="15" hidden="1" spans="1:15">
      <c r="A2727" s="177">
        <v>2724</v>
      </c>
      <c r="B2727" s="177" t="str">
        <f t="shared" si="84"/>
        <v>CS6E-T006-28-2</v>
      </c>
      <c r="C2727" s="177" t="str">
        <f t="shared" si="85"/>
        <v>CS6E-TS03-002-V-D</v>
      </c>
      <c r="D2727" s="177" t="s">
        <v>5554</v>
      </c>
      <c r="E2727" s="177" t="str">
        <f>VLOOKUP(H2727,通道基本信息!B:K,6,0)</f>
        <v>T</v>
      </c>
      <c r="F2727" s="177" t="str">
        <f>VLOOKUP(H2727,通道基本信息!B:K,5,0)</f>
        <v>S03</v>
      </c>
      <c r="G2727" s="177" t="str">
        <f>VLOOKUP(H2727,通道基本信息!B:K,8,0)</f>
        <v>V</v>
      </c>
      <c r="H2727" s="177" t="s">
        <v>5552</v>
      </c>
      <c r="I2727" s="177">
        <v>2</v>
      </c>
      <c r="J2727" s="177">
        <v>1.25</v>
      </c>
      <c r="K2727" s="177">
        <v>12386.25</v>
      </c>
      <c r="L2727" s="177">
        <v>12387.5</v>
      </c>
      <c r="M2727" s="177"/>
      <c r="N2727" s="177" t="s">
        <v>5555</v>
      </c>
      <c r="O2727" s="2" t="str">
        <f>VLOOKUP(H2727,通道基本信息!B:L,3,FALSE)</f>
        <v>CS6E</v>
      </c>
    </row>
    <row r="2728" s="2" customFormat="1" ht="15" hidden="1" spans="1:15">
      <c r="A2728" s="177">
        <v>2725</v>
      </c>
      <c r="B2728" s="177" t="str">
        <f t="shared" si="84"/>
        <v>CS6E-T006-28-3</v>
      </c>
      <c r="C2728" s="177" t="str">
        <f t="shared" si="85"/>
        <v>CS6E-TS03-003-V-D</v>
      </c>
      <c r="D2728" s="177" t="s">
        <v>5556</v>
      </c>
      <c r="E2728" s="177" t="str">
        <f>VLOOKUP(H2728,通道基本信息!B:K,6,0)</f>
        <v>T</v>
      </c>
      <c r="F2728" s="177" t="str">
        <f>VLOOKUP(H2728,通道基本信息!B:K,5,0)</f>
        <v>S03</v>
      </c>
      <c r="G2728" s="177" t="str">
        <f>VLOOKUP(H2728,通道基本信息!B:K,8,0)</f>
        <v>V</v>
      </c>
      <c r="H2728" s="177" t="s">
        <v>5552</v>
      </c>
      <c r="I2728" s="177">
        <v>3</v>
      </c>
      <c r="J2728" s="177">
        <v>1.25</v>
      </c>
      <c r="K2728" s="177">
        <v>12387.5</v>
      </c>
      <c r="L2728" s="177">
        <v>12388.75</v>
      </c>
      <c r="M2728" s="177"/>
      <c r="N2728" s="177" t="s">
        <v>5557</v>
      </c>
      <c r="O2728" s="2" t="str">
        <f>VLOOKUP(H2728,通道基本信息!B:L,3,FALSE)</f>
        <v>CS6E</v>
      </c>
    </row>
    <row r="2729" s="2" customFormat="1" ht="15" hidden="1" spans="1:15">
      <c r="A2729" s="177">
        <v>2726</v>
      </c>
      <c r="B2729" s="177" t="str">
        <f t="shared" si="84"/>
        <v>CS6E-T006-28-4</v>
      </c>
      <c r="C2729" s="177" t="str">
        <f t="shared" si="85"/>
        <v>CS6E-TS03-004-V-D</v>
      </c>
      <c r="D2729" s="177" t="s">
        <v>5558</v>
      </c>
      <c r="E2729" s="177" t="str">
        <f>VLOOKUP(H2729,通道基本信息!B:K,6,0)</f>
        <v>T</v>
      </c>
      <c r="F2729" s="177" t="str">
        <f>VLOOKUP(H2729,通道基本信息!B:K,5,0)</f>
        <v>S03</v>
      </c>
      <c r="G2729" s="177" t="str">
        <f>VLOOKUP(H2729,通道基本信息!B:K,8,0)</f>
        <v>V</v>
      </c>
      <c r="H2729" s="177" t="s">
        <v>5552</v>
      </c>
      <c r="I2729" s="177">
        <v>4</v>
      </c>
      <c r="J2729" s="177">
        <v>1.25</v>
      </c>
      <c r="K2729" s="177">
        <v>12388.75</v>
      </c>
      <c r="L2729" s="177">
        <v>12390</v>
      </c>
      <c r="M2729" s="177"/>
      <c r="N2729" s="177" t="s">
        <v>5559</v>
      </c>
      <c r="O2729" s="2" t="str">
        <f>VLOOKUP(H2729,通道基本信息!B:L,3,FALSE)</f>
        <v>CS6E</v>
      </c>
    </row>
    <row r="2730" s="2" customFormat="1" ht="15" hidden="1" spans="1:15">
      <c r="A2730" s="177">
        <v>2727</v>
      </c>
      <c r="B2730" s="177" t="str">
        <f t="shared" si="84"/>
        <v>CS6E-T006-28-5</v>
      </c>
      <c r="C2730" s="177" t="str">
        <f t="shared" si="85"/>
        <v>CS6E-TS03-005-V-D</v>
      </c>
      <c r="D2730" s="177" t="s">
        <v>5560</v>
      </c>
      <c r="E2730" s="177" t="str">
        <f>VLOOKUP(H2730,通道基本信息!B:K,6,0)</f>
        <v>T</v>
      </c>
      <c r="F2730" s="177" t="str">
        <f>VLOOKUP(H2730,通道基本信息!B:K,5,0)</f>
        <v>S03</v>
      </c>
      <c r="G2730" s="177" t="str">
        <f>VLOOKUP(H2730,通道基本信息!B:K,8,0)</f>
        <v>V</v>
      </c>
      <c r="H2730" s="177" t="s">
        <v>5552</v>
      </c>
      <c r="I2730" s="177">
        <v>5</v>
      </c>
      <c r="J2730" s="177">
        <v>1.25</v>
      </c>
      <c r="K2730" s="177">
        <v>12390</v>
      </c>
      <c r="L2730" s="177">
        <v>12391.25</v>
      </c>
      <c r="M2730" s="177"/>
      <c r="N2730" s="177" t="s">
        <v>5561</v>
      </c>
      <c r="O2730" s="2" t="str">
        <f>VLOOKUP(H2730,通道基本信息!B:L,3,FALSE)</f>
        <v>CS6E</v>
      </c>
    </row>
    <row r="2731" s="2" customFormat="1" ht="15" hidden="1" spans="1:15">
      <c r="A2731" s="177">
        <v>2728</v>
      </c>
      <c r="B2731" s="177" t="str">
        <f t="shared" si="84"/>
        <v>CS6E-T006-28-6</v>
      </c>
      <c r="C2731" s="177" t="str">
        <f t="shared" si="85"/>
        <v>CS6E-TS03-006-V-D</v>
      </c>
      <c r="D2731" s="177" t="s">
        <v>5562</v>
      </c>
      <c r="E2731" s="177" t="str">
        <f>VLOOKUP(H2731,通道基本信息!B:K,6,0)</f>
        <v>T</v>
      </c>
      <c r="F2731" s="177" t="str">
        <f>VLOOKUP(H2731,通道基本信息!B:K,5,0)</f>
        <v>S03</v>
      </c>
      <c r="G2731" s="177" t="str">
        <f>VLOOKUP(H2731,通道基本信息!B:K,8,0)</f>
        <v>V</v>
      </c>
      <c r="H2731" s="177" t="s">
        <v>5552</v>
      </c>
      <c r="I2731" s="177">
        <v>6</v>
      </c>
      <c r="J2731" s="177">
        <v>1.25</v>
      </c>
      <c r="K2731" s="177">
        <v>12391.25</v>
      </c>
      <c r="L2731" s="177">
        <v>12392.5</v>
      </c>
      <c r="M2731" s="177"/>
      <c r="N2731" s="177" t="s">
        <v>5563</v>
      </c>
      <c r="O2731" s="2" t="str">
        <f>VLOOKUP(H2731,通道基本信息!B:L,3,FALSE)</f>
        <v>CS6E</v>
      </c>
    </row>
    <row r="2732" s="2" customFormat="1" ht="15" hidden="1" spans="1:15">
      <c r="A2732" s="177">
        <v>2729</v>
      </c>
      <c r="B2732" s="177" t="str">
        <f t="shared" si="84"/>
        <v>CS6E-T006-28-7</v>
      </c>
      <c r="C2732" s="177" t="str">
        <f t="shared" si="85"/>
        <v>CS6E-TS03-007-V-D</v>
      </c>
      <c r="D2732" s="177" t="s">
        <v>5564</v>
      </c>
      <c r="E2732" s="177" t="str">
        <f>VLOOKUP(H2732,通道基本信息!B:K,6,0)</f>
        <v>T</v>
      </c>
      <c r="F2732" s="177" t="str">
        <f>VLOOKUP(H2732,通道基本信息!B:K,5,0)</f>
        <v>S03</v>
      </c>
      <c r="G2732" s="177" t="str">
        <f>VLOOKUP(H2732,通道基本信息!B:K,8,0)</f>
        <v>V</v>
      </c>
      <c r="H2732" s="177" t="s">
        <v>5552</v>
      </c>
      <c r="I2732" s="177">
        <v>7</v>
      </c>
      <c r="J2732" s="177">
        <v>1.25</v>
      </c>
      <c r="K2732" s="177">
        <v>12392.5</v>
      </c>
      <c r="L2732" s="177">
        <v>12393.75</v>
      </c>
      <c r="M2732" s="177"/>
      <c r="N2732" s="177" t="s">
        <v>5565</v>
      </c>
      <c r="O2732" s="2" t="str">
        <f>VLOOKUP(H2732,通道基本信息!B:L,3,FALSE)</f>
        <v>CS6E</v>
      </c>
    </row>
    <row r="2733" s="2" customFormat="1" ht="15" hidden="1" spans="1:15">
      <c r="A2733" s="177">
        <v>2730</v>
      </c>
      <c r="B2733" s="177" t="str">
        <f t="shared" si="84"/>
        <v>CS6E-T006-28-8</v>
      </c>
      <c r="C2733" s="177" t="str">
        <f t="shared" si="85"/>
        <v>CS6E-TS03-008-V-D</v>
      </c>
      <c r="D2733" s="177" t="s">
        <v>5566</v>
      </c>
      <c r="E2733" s="177" t="str">
        <f>VLOOKUP(H2733,通道基本信息!B:K,6,0)</f>
        <v>T</v>
      </c>
      <c r="F2733" s="177" t="str">
        <f>VLOOKUP(H2733,通道基本信息!B:K,5,0)</f>
        <v>S03</v>
      </c>
      <c r="G2733" s="177" t="str">
        <f>VLOOKUP(H2733,通道基本信息!B:K,8,0)</f>
        <v>V</v>
      </c>
      <c r="H2733" s="177" t="s">
        <v>5552</v>
      </c>
      <c r="I2733" s="177">
        <v>8</v>
      </c>
      <c r="J2733" s="177">
        <v>1.25</v>
      </c>
      <c r="K2733" s="177">
        <v>12393.75</v>
      </c>
      <c r="L2733" s="177">
        <v>12395</v>
      </c>
      <c r="M2733" s="177"/>
      <c r="N2733" s="177" t="s">
        <v>5567</v>
      </c>
      <c r="O2733" s="2" t="str">
        <f>VLOOKUP(H2733,通道基本信息!B:L,3,FALSE)</f>
        <v>CS6E</v>
      </c>
    </row>
    <row r="2734" s="2" customFormat="1" ht="15" hidden="1" spans="1:15">
      <c r="A2734" s="177">
        <v>2731</v>
      </c>
      <c r="B2734" s="177" t="str">
        <f t="shared" si="84"/>
        <v>CS6E-T006-28-9</v>
      </c>
      <c r="C2734" s="177" t="str">
        <f t="shared" si="85"/>
        <v>CS6E-TS03-009-V-D</v>
      </c>
      <c r="D2734" s="177" t="s">
        <v>5568</v>
      </c>
      <c r="E2734" s="177" t="str">
        <f>VLOOKUP(H2734,通道基本信息!B:K,6,0)</f>
        <v>T</v>
      </c>
      <c r="F2734" s="177" t="str">
        <f>VLOOKUP(H2734,通道基本信息!B:K,5,0)</f>
        <v>S03</v>
      </c>
      <c r="G2734" s="177" t="str">
        <f>VLOOKUP(H2734,通道基本信息!B:K,8,0)</f>
        <v>V</v>
      </c>
      <c r="H2734" s="177" t="s">
        <v>5552</v>
      </c>
      <c r="I2734" s="177">
        <v>9</v>
      </c>
      <c r="J2734" s="177">
        <v>1.25</v>
      </c>
      <c r="K2734" s="177">
        <v>12395</v>
      </c>
      <c r="L2734" s="177">
        <v>12396.25</v>
      </c>
      <c r="M2734" s="177"/>
      <c r="N2734" s="177" t="s">
        <v>5569</v>
      </c>
      <c r="O2734" s="2" t="str">
        <f>VLOOKUP(H2734,通道基本信息!B:L,3,FALSE)</f>
        <v>CS6E</v>
      </c>
    </row>
    <row r="2735" s="2" customFormat="1" ht="15" hidden="1" spans="1:15">
      <c r="A2735" s="177">
        <v>2732</v>
      </c>
      <c r="B2735" s="177" t="str">
        <f t="shared" si="84"/>
        <v>CS6E-T006-28-10</v>
      </c>
      <c r="C2735" s="177" t="str">
        <f t="shared" si="85"/>
        <v>CS6E-TS03-010-V-D</v>
      </c>
      <c r="D2735" s="177" t="s">
        <v>5570</v>
      </c>
      <c r="E2735" s="177" t="str">
        <f>VLOOKUP(H2735,通道基本信息!B:K,6,0)</f>
        <v>T</v>
      </c>
      <c r="F2735" s="177" t="str">
        <f>VLOOKUP(H2735,通道基本信息!B:K,5,0)</f>
        <v>S03</v>
      </c>
      <c r="G2735" s="177" t="str">
        <f>VLOOKUP(H2735,通道基本信息!B:K,8,0)</f>
        <v>V</v>
      </c>
      <c r="H2735" s="177" t="s">
        <v>5552</v>
      </c>
      <c r="I2735" s="177">
        <v>10</v>
      </c>
      <c r="J2735" s="177">
        <v>1.25</v>
      </c>
      <c r="K2735" s="177">
        <v>12396.25</v>
      </c>
      <c r="L2735" s="177">
        <v>12397.5</v>
      </c>
      <c r="M2735" s="177"/>
      <c r="N2735" s="177" t="s">
        <v>5571</v>
      </c>
      <c r="O2735" s="2" t="str">
        <f>VLOOKUP(H2735,通道基本信息!B:L,3,FALSE)</f>
        <v>CS6E</v>
      </c>
    </row>
    <row r="2736" s="2" customFormat="1" ht="15" hidden="1" spans="1:15">
      <c r="A2736" s="177">
        <v>2733</v>
      </c>
      <c r="B2736" s="177" t="str">
        <f t="shared" si="84"/>
        <v>CS6E-T006-28-11</v>
      </c>
      <c r="C2736" s="177" t="str">
        <f t="shared" si="85"/>
        <v>CS6E-TS03-011-V-D</v>
      </c>
      <c r="D2736" s="177" t="s">
        <v>5572</v>
      </c>
      <c r="E2736" s="177" t="str">
        <f>VLOOKUP(H2736,通道基本信息!B:K,6,0)</f>
        <v>T</v>
      </c>
      <c r="F2736" s="177" t="str">
        <f>VLOOKUP(H2736,通道基本信息!B:K,5,0)</f>
        <v>S03</v>
      </c>
      <c r="G2736" s="177" t="str">
        <f>VLOOKUP(H2736,通道基本信息!B:K,8,0)</f>
        <v>V</v>
      </c>
      <c r="H2736" s="177" t="s">
        <v>5552</v>
      </c>
      <c r="I2736" s="177">
        <v>11</v>
      </c>
      <c r="J2736" s="177">
        <v>1.25</v>
      </c>
      <c r="K2736" s="177">
        <v>12397.5</v>
      </c>
      <c r="L2736" s="177">
        <v>12398.75</v>
      </c>
      <c r="M2736" s="177"/>
      <c r="N2736" s="177" t="s">
        <v>5573</v>
      </c>
      <c r="O2736" s="2" t="str">
        <f>VLOOKUP(H2736,通道基本信息!B:L,3,FALSE)</f>
        <v>CS6E</v>
      </c>
    </row>
    <row r="2737" s="2" customFormat="1" ht="15" hidden="1" spans="1:15">
      <c r="A2737" s="177">
        <v>2734</v>
      </c>
      <c r="B2737" s="177" t="str">
        <f t="shared" si="84"/>
        <v>CS6E-T006-28-12</v>
      </c>
      <c r="C2737" s="177" t="str">
        <f t="shared" si="85"/>
        <v>CS6E-TS03-012-V-D</v>
      </c>
      <c r="D2737" s="177" t="s">
        <v>5574</v>
      </c>
      <c r="E2737" s="177" t="str">
        <f>VLOOKUP(H2737,通道基本信息!B:K,6,0)</f>
        <v>T</v>
      </c>
      <c r="F2737" s="177" t="str">
        <f>VLOOKUP(H2737,通道基本信息!B:K,5,0)</f>
        <v>S03</v>
      </c>
      <c r="G2737" s="177" t="str">
        <f>VLOOKUP(H2737,通道基本信息!B:K,8,0)</f>
        <v>V</v>
      </c>
      <c r="H2737" s="177" t="s">
        <v>5552</v>
      </c>
      <c r="I2737" s="177">
        <v>12</v>
      </c>
      <c r="J2737" s="177">
        <v>1.25</v>
      </c>
      <c r="K2737" s="177">
        <v>12398.75</v>
      </c>
      <c r="L2737" s="177">
        <v>12400</v>
      </c>
      <c r="M2737" s="177"/>
      <c r="N2737" s="177" t="s">
        <v>5575</v>
      </c>
      <c r="O2737" s="2" t="str">
        <f>VLOOKUP(H2737,通道基本信息!B:L,3,FALSE)</f>
        <v>CS6E</v>
      </c>
    </row>
    <row r="2738" s="2" customFormat="1" ht="15" hidden="1" spans="1:15">
      <c r="A2738" s="177">
        <v>2735</v>
      </c>
      <c r="B2738" s="177" t="str">
        <f t="shared" si="84"/>
        <v>CS6E-T006-28-13</v>
      </c>
      <c r="C2738" s="177" t="str">
        <f t="shared" si="85"/>
        <v>CS6E-TS03-013-V-D</v>
      </c>
      <c r="D2738" s="177" t="s">
        <v>5576</v>
      </c>
      <c r="E2738" s="177" t="str">
        <f>VLOOKUP(H2738,通道基本信息!B:K,6,0)</f>
        <v>T</v>
      </c>
      <c r="F2738" s="177" t="str">
        <f>VLOOKUP(H2738,通道基本信息!B:K,5,0)</f>
        <v>S03</v>
      </c>
      <c r="G2738" s="177" t="str">
        <f>VLOOKUP(H2738,通道基本信息!B:K,8,0)</f>
        <v>V</v>
      </c>
      <c r="H2738" s="177" t="s">
        <v>5552</v>
      </c>
      <c r="I2738" s="177">
        <v>13</v>
      </c>
      <c r="J2738" s="177">
        <v>1.25</v>
      </c>
      <c r="K2738" s="177">
        <v>12400</v>
      </c>
      <c r="L2738" s="177">
        <v>12401.25</v>
      </c>
      <c r="M2738" s="177"/>
      <c r="N2738" s="177" t="s">
        <v>5577</v>
      </c>
      <c r="O2738" s="2" t="str">
        <f>VLOOKUP(H2738,通道基本信息!B:L,3,FALSE)</f>
        <v>CS6E</v>
      </c>
    </row>
    <row r="2739" s="2" customFormat="1" ht="15" hidden="1" spans="1:15">
      <c r="A2739" s="177">
        <v>2736</v>
      </c>
      <c r="B2739" s="177" t="str">
        <f t="shared" si="84"/>
        <v>CS6E-T006-28-14</v>
      </c>
      <c r="C2739" s="177" t="str">
        <f t="shared" si="85"/>
        <v>CS6E-TS03-014-V-D</v>
      </c>
      <c r="D2739" s="177" t="s">
        <v>5578</v>
      </c>
      <c r="E2739" s="177" t="str">
        <f>VLOOKUP(H2739,通道基本信息!B:K,6,0)</f>
        <v>T</v>
      </c>
      <c r="F2739" s="177" t="str">
        <f>VLOOKUP(H2739,通道基本信息!B:K,5,0)</f>
        <v>S03</v>
      </c>
      <c r="G2739" s="177" t="str">
        <f>VLOOKUP(H2739,通道基本信息!B:K,8,0)</f>
        <v>V</v>
      </c>
      <c r="H2739" s="177" t="s">
        <v>5552</v>
      </c>
      <c r="I2739" s="177">
        <v>14</v>
      </c>
      <c r="J2739" s="177">
        <v>1.25</v>
      </c>
      <c r="K2739" s="177">
        <v>12401.25</v>
      </c>
      <c r="L2739" s="177">
        <v>12402.5</v>
      </c>
      <c r="M2739" s="177"/>
      <c r="N2739" s="177" t="s">
        <v>5579</v>
      </c>
      <c r="O2739" s="2" t="str">
        <f>VLOOKUP(H2739,通道基本信息!B:L,3,FALSE)</f>
        <v>CS6E</v>
      </c>
    </row>
    <row r="2740" s="2" customFormat="1" ht="15" hidden="1" spans="1:15">
      <c r="A2740" s="177">
        <v>2737</v>
      </c>
      <c r="B2740" s="177" t="str">
        <f t="shared" si="84"/>
        <v>CS6E-T006-28-15</v>
      </c>
      <c r="C2740" s="177" t="str">
        <f t="shared" si="85"/>
        <v>CS6E-TS03-015-V-D</v>
      </c>
      <c r="D2740" s="177" t="s">
        <v>5580</v>
      </c>
      <c r="E2740" s="177" t="str">
        <f>VLOOKUP(H2740,通道基本信息!B:K,6,0)</f>
        <v>T</v>
      </c>
      <c r="F2740" s="177" t="str">
        <f>VLOOKUP(H2740,通道基本信息!B:K,5,0)</f>
        <v>S03</v>
      </c>
      <c r="G2740" s="177" t="str">
        <f>VLOOKUP(H2740,通道基本信息!B:K,8,0)</f>
        <v>V</v>
      </c>
      <c r="H2740" s="177" t="s">
        <v>5552</v>
      </c>
      <c r="I2740" s="177">
        <v>15</v>
      </c>
      <c r="J2740" s="177">
        <v>1.25</v>
      </c>
      <c r="K2740" s="177">
        <v>12402.5</v>
      </c>
      <c r="L2740" s="177">
        <v>12403.75</v>
      </c>
      <c r="M2740" s="177"/>
      <c r="N2740" s="177" t="s">
        <v>5581</v>
      </c>
      <c r="O2740" s="2" t="str">
        <f>VLOOKUP(H2740,通道基本信息!B:L,3,FALSE)</f>
        <v>CS6E</v>
      </c>
    </row>
    <row r="2741" s="2" customFormat="1" ht="15" hidden="1" spans="1:15">
      <c r="A2741" s="177">
        <v>2738</v>
      </c>
      <c r="B2741" s="177" t="str">
        <f t="shared" si="84"/>
        <v>CS6E-T006-28-16</v>
      </c>
      <c r="C2741" s="177" t="str">
        <f t="shared" si="85"/>
        <v>CS6E-TS03-016-V-D</v>
      </c>
      <c r="D2741" s="177" t="s">
        <v>5582</v>
      </c>
      <c r="E2741" s="177" t="str">
        <f>VLOOKUP(H2741,通道基本信息!B:K,6,0)</f>
        <v>T</v>
      </c>
      <c r="F2741" s="177" t="str">
        <f>VLOOKUP(H2741,通道基本信息!B:K,5,0)</f>
        <v>S03</v>
      </c>
      <c r="G2741" s="177" t="str">
        <f>VLOOKUP(H2741,通道基本信息!B:K,8,0)</f>
        <v>V</v>
      </c>
      <c r="H2741" s="177" t="s">
        <v>5552</v>
      </c>
      <c r="I2741" s="177">
        <v>16</v>
      </c>
      <c r="J2741" s="177">
        <v>1.25</v>
      </c>
      <c r="K2741" s="177">
        <v>12403.75</v>
      </c>
      <c r="L2741" s="177">
        <v>12405</v>
      </c>
      <c r="M2741" s="177"/>
      <c r="N2741" s="177" t="s">
        <v>5583</v>
      </c>
      <c r="O2741" s="2" t="str">
        <f>VLOOKUP(H2741,通道基本信息!B:L,3,FALSE)</f>
        <v>CS6E</v>
      </c>
    </row>
    <row r="2742" s="2" customFormat="1" ht="15" hidden="1" spans="1:15">
      <c r="A2742" s="177">
        <v>2739</v>
      </c>
      <c r="B2742" s="177" t="str">
        <f t="shared" si="84"/>
        <v>CS6E-T006-28-17</v>
      </c>
      <c r="C2742" s="177" t="str">
        <f t="shared" si="85"/>
        <v>CS6E-TS03-017-V-D</v>
      </c>
      <c r="D2742" s="177" t="s">
        <v>5584</v>
      </c>
      <c r="E2742" s="177" t="str">
        <f>VLOOKUP(H2742,通道基本信息!B:K,6,0)</f>
        <v>T</v>
      </c>
      <c r="F2742" s="177" t="str">
        <f>VLOOKUP(H2742,通道基本信息!B:K,5,0)</f>
        <v>S03</v>
      </c>
      <c r="G2742" s="177" t="str">
        <f>VLOOKUP(H2742,通道基本信息!B:K,8,0)</f>
        <v>V</v>
      </c>
      <c r="H2742" s="177" t="s">
        <v>5552</v>
      </c>
      <c r="I2742" s="177">
        <v>17</v>
      </c>
      <c r="J2742" s="177">
        <v>1.25</v>
      </c>
      <c r="K2742" s="177">
        <v>12405</v>
      </c>
      <c r="L2742" s="177">
        <v>12406.25</v>
      </c>
      <c r="M2742" s="177"/>
      <c r="N2742" s="177" t="s">
        <v>5585</v>
      </c>
      <c r="O2742" s="2" t="str">
        <f>VLOOKUP(H2742,通道基本信息!B:L,3,FALSE)</f>
        <v>CS6E</v>
      </c>
    </row>
    <row r="2743" s="2" customFormat="1" ht="15" hidden="1" spans="1:15">
      <c r="A2743" s="177">
        <v>2740</v>
      </c>
      <c r="B2743" s="177" t="str">
        <f t="shared" si="84"/>
        <v>CS6E-T006-28-18</v>
      </c>
      <c r="C2743" s="177" t="str">
        <f t="shared" si="85"/>
        <v>CS6E-TS03-018-V-D</v>
      </c>
      <c r="D2743" s="177" t="s">
        <v>5586</v>
      </c>
      <c r="E2743" s="177" t="str">
        <f>VLOOKUP(H2743,通道基本信息!B:K,6,0)</f>
        <v>T</v>
      </c>
      <c r="F2743" s="177" t="str">
        <f>VLOOKUP(H2743,通道基本信息!B:K,5,0)</f>
        <v>S03</v>
      </c>
      <c r="G2743" s="177" t="str">
        <f>VLOOKUP(H2743,通道基本信息!B:K,8,0)</f>
        <v>V</v>
      </c>
      <c r="H2743" s="177" t="s">
        <v>5552</v>
      </c>
      <c r="I2743" s="177">
        <v>18</v>
      </c>
      <c r="J2743" s="177">
        <v>1.25</v>
      </c>
      <c r="K2743" s="177">
        <v>12406.25</v>
      </c>
      <c r="L2743" s="177">
        <v>12407.5</v>
      </c>
      <c r="M2743" s="177"/>
      <c r="N2743" s="177" t="s">
        <v>5587</v>
      </c>
      <c r="O2743" s="2" t="str">
        <f>VLOOKUP(H2743,通道基本信息!B:L,3,FALSE)</f>
        <v>CS6E</v>
      </c>
    </row>
    <row r="2744" s="2" customFormat="1" ht="15" hidden="1" spans="1:15">
      <c r="A2744" s="177">
        <v>2741</v>
      </c>
      <c r="B2744" s="177" t="str">
        <f t="shared" si="84"/>
        <v>CS6E-T006-28-19</v>
      </c>
      <c r="C2744" s="177" t="str">
        <f t="shared" si="85"/>
        <v>CS6E-TS03-019-V-D</v>
      </c>
      <c r="D2744" s="177" t="s">
        <v>5588</v>
      </c>
      <c r="E2744" s="177" t="str">
        <f>VLOOKUP(H2744,通道基本信息!B:K,6,0)</f>
        <v>T</v>
      </c>
      <c r="F2744" s="177" t="str">
        <f>VLOOKUP(H2744,通道基本信息!B:K,5,0)</f>
        <v>S03</v>
      </c>
      <c r="G2744" s="177" t="str">
        <f>VLOOKUP(H2744,通道基本信息!B:K,8,0)</f>
        <v>V</v>
      </c>
      <c r="H2744" s="177" t="s">
        <v>5552</v>
      </c>
      <c r="I2744" s="177">
        <v>19</v>
      </c>
      <c r="J2744" s="177">
        <v>1.25</v>
      </c>
      <c r="K2744" s="177">
        <v>12407.5</v>
      </c>
      <c r="L2744" s="177">
        <v>12408.75</v>
      </c>
      <c r="M2744" s="177"/>
      <c r="N2744" s="177" t="s">
        <v>5589</v>
      </c>
      <c r="O2744" s="2" t="str">
        <f>VLOOKUP(H2744,通道基本信息!B:L,3,FALSE)</f>
        <v>CS6E</v>
      </c>
    </row>
    <row r="2745" s="2" customFormat="1" ht="15" hidden="1" spans="1:15">
      <c r="A2745" s="177">
        <v>2742</v>
      </c>
      <c r="B2745" s="177" t="str">
        <f t="shared" si="84"/>
        <v>CS6E-T006-28-20</v>
      </c>
      <c r="C2745" s="177" t="str">
        <f t="shared" si="85"/>
        <v>CS6E-TS03-020-V-D</v>
      </c>
      <c r="D2745" s="177" t="s">
        <v>5590</v>
      </c>
      <c r="E2745" s="177" t="str">
        <f>VLOOKUP(H2745,通道基本信息!B:K,6,0)</f>
        <v>T</v>
      </c>
      <c r="F2745" s="177" t="str">
        <f>VLOOKUP(H2745,通道基本信息!B:K,5,0)</f>
        <v>S03</v>
      </c>
      <c r="G2745" s="177" t="str">
        <f>VLOOKUP(H2745,通道基本信息!B:K,8,0)</f>
        <v>V</v>
      </c>
      <c r="H2745" s="177" t="s">
        <v>5552</v>
      </c>
      <c r="I2745" s="177">
        <v>20</v>
      </c>
      <c r="J2745" s="177">
        <v>1.25</v>
      </c>
      <c r="K2745" s="177">
        <v>12408.75</v>
      </c>
      <c r="L2745" s="177">
        <v>12410</v>
      </c>
      <c r="M2745" s="177"/>
      <c r="N2745" s="177" t="s">
        <v>5591</v>
      </c>
      <c r="O2745" s="2" t="str">
        <f>VLOOKUP(H2745,通道基本信息!B:L,3,FALSE)</f>
        <v>CS6E</v>
      </c>
    </row>
    <row r="2746" s="2" customFormat="1" ht="15" hidden="1" spans="1:15">
      <c r="A2746" s="177">
        <v>2743</v>
      </c>
      <c r="B2746" s="177" t="str">
        <f t="shared" si="84"/>
        <v>CS6E-T006-28-21</v>
      </c>
      <c r="C2746" s="177" t="str">
        <f t="shared" si="85"/>
        <v>CS6E-TS03-021-V-D</v>
      </c>
      <c r="D2746" s="177" t="s">
        <v>5592</v>
      </c>
      <c r="E2746" s="177" t="str">
        <f>VLOOKUP(H2746,通道基本信息!B:K,6,0)</f>
        <v>T</v>
      </c>
      <c r="F2746" s="177" t="str">
        <f>VLOOKUP(H2746,通道基本信息!B:K,5,0)</f>
        <v>S03</v>
      </c>
      <c r="G2746" s="177" t="str">
        <f>VLOOKUP(H2746,通道基本信息!B:K,8,0)</f>
        <v>V</v>
      </c>
      <c r="H2746" s="177" t="s">
        <v>5552</v>
      </c>
      <c r="I2746" s="177">
        <v>21</v>
      </c>
      <c r="J2746" s="177">
        <v>1.25</v>
      </c>
      <c r="K2746" s="177">
        <v>12410</v>
      </c>
      <c r="L2746" s="177">
        <v>12411.25</v>
      </c>
      <c r="M2746" s="177"/>
      <c r="N2746" s="177" t="s">
        <v>5593</v>
      </c>
      <c r="O2746" s="2" t="str">
        <f>VLOOKUP(H2746,通道基本信息!B:L,3,FALSE)</f>
        <v>CS6E</v>
      </c>
    </row>
    <row r="2747" s="2" customFormat="1" ht="15" hidden="1" spans="1:15">
      <c r="A2747" s="177">
        <v>2744</v>
      </c>
      <c r="B2747" s="177" t="str">
        <f t="shared" si="84"/>
        <v>CS6E-T006-28-22</v>
      </c>
      <c r="C2747" s="177" t="str">
        <f t="shared" si="85"/>
        <v>CS6E-TS03-022-V-D</v>
      </c>
      <c r="D2747" s="177" t="s">
        <v>5594</v>
      </c>
      <c r="E2747" s="177" t="str">
        <f>VLOOKUP(H2747,通道基本信息!B:K,6,0)</f>
        <v>T</v>
      </c>
      <c r="F2747" s="177" t="str">
        <f>VLOOKUP(H2747,通道基本信息!B:K,5,0)</f>
        <v>S03</v>
      </c>
      <c r="G2747" s="177" t="str">
        <f>VLOOKUP(H2747,通道基本信息!B:K,8,0)</f>
        <v>V</v>
      </c>
      <c r="H2747" s="177" t="s">
        <v>5552</v>
      </c>
      <c r="I2747" s="177">
        <v>22</v>
      </c>
      <c r="J2747" s="177">
        <v>1.25</v>
      </c>
      <c r="K2747" s="177">
        <v>12411.25</v>
      </c>
      <c r="L2747" s="177">
        <v>12412.5</v>
      </c>
      <c r="M2747" s="177"/>
      <c r="N2747" s="177" t="s">
        <v>5595</v>
      </c>
      <c r="O2747" s="2" t="str">
        <f>VLOOKUP(H2747,通道基本信息!B:L,3,FALSE)</f>
        <v>CS6E</v>
      </c>
    </row>
    <row r="2748" s="2" customFormat="1" ht="15" hidden="1" spans="1:15">
      <c r="A2748" s="177">
        <v>2745</v>
      </c>
      <c r="B2748" s="177" t="str">
        <f t="shared" si="84"/>
        <v>CS6E-T006-28-23</v>
      </c>
      <c r="C2748" s="177" t="str">
        <f t="shared" si="85"/>
        <v>CS6E-TS03-023-V-D</v>
      </c>
      <c r="D2748" s="177" t="s">
        <v>5596</v>
      </c>
      <c r="E2748" s="177" t="str">
        <f>VLOOKUP(H2748,通道基本信息!B:K,6,0)</f>
        <v>T</v>
      </c>
      <c r="F2748" s="177" t="str">
        <f>VLOOKUP(H2748,通道基本信息!B:K,5,0)</f>
        <v>S03</v>
      </c>
      <c r="G2748" s="177" t="str">
        <f>VLOOKUP(H2748,通道基本信息!B:K,8,0)</f>
        <v>V</v>
      </c>
      <c r="H2748" s="177" t="s">
        <v>5552</v>
      </c>
      <c r="I2748" s="177">
        <v>23</v>
      </c>
      <c r="J2748" s="177">
        <v>1.25</v>
      </c>
      <c r="K2748" s="177">
        <v>12412.5</v>
      </c>
      <c r="L2748" s="177">
        <v>12413.75</v>
      </c>
      <c r="M2748" s="177"/>
      <c r="N2748" s="177" t="s">
        <v>5597</v>
      </c>
      <c r="O2748" s="2" t="str">
        <f>VLOOKUP(H2748,通道基本信息!B:L,3,FALSE)</f>
        <v>CS6E</v>
      </c>
    </row>
    <row r="2749" s="2" customFormat="1" ht="15" hidden="1" spans="1:15">
      <c r="A2749" s="177">
        <v>2746</v>
      </c>
      <c r="B2749" s="177" t="str">
        <f t="shared" si="84"/>
        <v>CS6E-T006-28-24</v>
      </c>
      <c r="C2749" s="177" t="str">
        <f t="shared" si="85"/>
        <v>CS6E-TS03-024-V-D</v>
      </c>
      <c r="D2749" s="177" t="s">
        <v>5598</v>
      </c>
      <c r="E2749" s="177" t="str">
        <f>VLOOKUP(H2749,通道基本信息!B:K,6,0)</f>
        <v>T</v>
      </c>
      <c r="F2749" s="177" t="str">
        <f>VLOOKUP(H2749,通道基本信息!B:K,5,0)</f>
        <v>S03</v>
      </c>
      <c r="G2749" s="177" t="str">
        <f>VLOOKUP(H2749,通道基本信息!B:K,8,0)</f>
        <v>V</v>
      </c>
      <c r="H2749" s="177" t="s">
        <v>5552</v>
      </c>
      <c r="I2749" s="177">
        <v>24</v>
      </c>
      <c r="J2749" s="177">
        <v>1.25</v>
      </c>
      <c r="K2749" s="177">
        <v>12413.75</v>
      </c>
      <c r="L2749" s="177">
        <v>12415</v>
      </c>
      <c r="M2749" s="177"/>
      <c r="N2749" s="177" t="s">
        <v>5599</v>
      </c>
      <c r="O2749" s="2" t="str">
        <f>VLOOKUP(H2749,通道基本信息!B:L,3,FALSE)</f>
        <v>CS6E</v>
      </c>
    </row>
    <row r="2750" s="2" customFormat="1" ht="15" hidden="1" spans="1:15">
      <c r="A2750" s="177">
        <v>2747</v>
      </c>
      <c r="B2750" s="177" t="str">
        <f t="shared" si="84"/>
        <v>CS6E-T006-28-25</v>
      </c>
      <c r="C2750" s="177" t="str">
        <f t="shared" si="85"/>
        <v>CS6E-TS03-025-V-D</v>
      </c>
      <c r="D2750" s="177" t="s">
        <v>5600</v>
      </c>
      <c r="E2750" s="177" t="str">
        <f>VLOOKUP(H2750,通道基本信息!B:K,6,0)</f>
        <v>T</v>
      </c>
      <c r="F2750" s="177" t="str">
        <f>VLOOKUP(H2750,通道基本信息!B:K,5,0)</f>
        <v>S03</v>
      </c>
      <c r="G2750" s="177" t="str">
        <f>VLOOKUP(H2750,通道基本信息!B:K,8,0)</f>
        <v>V</v>
      </c>
      <c r="H2750" s="177" t="s">
        <v>5552</v>
      </c>
      <c r="I2750" s="177">
        <v>25</v>
      </c>
      <c r="J2750" s="177">
        <v>1.25</v>
      </c>
      <c r="K2750" s="177">
        <v>12415</v>
      </c>
      <c r="L2750" s="177">
        <v>12416.25</v>
      </c>
      <c r="M2750" s="177"/>
      <c r="N2750" s="177" t="s">
        <v>5601</v>
      </c>
      <c r="O2750" s="2" t="str">
        <f>VLOOKUP(H2750,通道基本信息!B:L,3,FALSE)</f>
        <v>CS6E</v>
      </c>
    </row>
    <row r="2751" s="2" customFormat="1" ht="15" hidden="1" spans="1:15">
      <c r="A2751" s="177">
        <v>2748</v>
      </c>
      <c r="B2751" s="177" t="str">
        <f t="shared" si="84"/>
        <v>CS6E-T006-28-26</v>
      </c>
      <c r="C2751" s="177" t="str">
        <f t="shared" si="85"/>
        <v>CS6E-TS03-026-V-D</v>
      </c>
      <c r="D2751" s="177" t="s">
        <v>5602</v>
      </c>
      <c r="E2751" s="177" t="str">
        <f>VLOOKUP(H2751,通道基本信息!B:K,6,0)</f>
        <v>T</v>
      </c>
      <c r="F2751" s="177" t="str">
        <f>VLOOKUP(H2751,通道基本信息!B:K,5,0)</f>
        <v>S03</v>
      </c>
      <c r="G2751" s="177" t="str">
        <f>VLOOKUP(H2751,通道基本信息!B:K,8,0)</f>
        <v>V</v>
      </c>
      <c r="H2751" s="177" t="s">
        <v>5552</v>
      </c>
      <c r="I2751" s="177">
        <v>26</v>
      </c>
      <c r="J2751" s="177">
        <v>1.25</v>
      </c>
      <c r="K2751" s="177">
        <v>12416.25</v>
      </c>
      <c r="L2751" s="177">
        <v>12417.5</v>
      </c>
      <c r="M2751" s="177"/>
      <c r="N2751" s="177" t="s">
        <v>5603</v>
      </c>
      <c r="O2751" s="2" t="str">
        <f>VLOOKUP(H2751,通道基本信息!B:L,3,FALSE)</f>
        <v>CS6E</v>
      </c>
    </row>
    <row r="2752" s="2" customFormat="1" ht="15" hidden="1" spans="1:15">
      <c r="A2752" s="177">
        <v>2749</v>
      </c>
      <c r="B2752" s="177" t="str">
        <f t="shared" si="84"/>
        <v>CS6E-T006-28-27</v>
      </c>
      <c r="C2752" s="177" t="str">
        <f t="shared" si="85"/>
        <v>CS6E-TS03-027-V-D</v>
      </c>
      <c r="D2752" s="177" t="s">
        <v>5604</v>
      </c>
      <c r="E2752" s="177" t="str">
        <f>VLOOKUP(H2752,通道基本信息!B:K,6,0)</f>
        <v>T</v>
      </c>
      <c r="F2752" s="177" t="str">
        <f>VLOOKUP(H2752,通道基本信息!B:K,5,0)</f>
        <v>S03</v>
      </c>
      <c r="G2752" s="177" t="str">
        <f>VLOOKUP(H2752,通道基本信息!B:K,8,0)</f>
        <v>V</v>
      </c>
      <c r="H2752" s="177" t="s">
        <v>5552</v>
      </c>
      <c r="I2752" s="177">
        <v>27</v>
      </c>
      <c r="J2752" s="177">
        <v>1.25</v>
      </c>
      <c r="K2752" s="177">
        <v>12417.5</v>
      </c>
      <c r="L2752" s="177">
        <v>12418.75</v>
      </c>
      <c r="M2752" s="177"/>
      <c r="N2752" s="177" t="s">
        <v>5605</v>
      </c>
      <c r="O2752" s="2" t="str">
        <f>VLOOKUP(H2752,通道基本信息!B:L,3,FALSE)</f>
        <v>CS6E</v>
      </c>
    </row>
    <row r="2753" s="2" customFormat="1" ht="15" hidden="1" spans="1:15">
      <c r="A2753" s="177">
        <v>2750</v>
      </c>
      <c r="B2753" s="177" t="str">
        <f t="shared" ref="B2753:B2816" si="86">H2753&amp;"-"&amp;I2753</f>
        <v>CS6E-T006-28-28</v>
      </c>
      <c r="C2753" s="177" t="str">
        <f t="shared" si="85"/>
        <v>CS6E-TS03-028-V-D</v>
      </c>
      <c r="D2753" s="177" t="s">
        <v>5606</v>
      </c>
      <c r="E2753" s="177" t="str">
        <f>VLOOKUP(H2753,通道基本信息!B:K,6,0)</f>
        <v>T</v>
      </c>
      <c r="F2753" s="177" t="str">
        <f>VLOOKUP(H2753,通道基本信息!B:K,5,0)</f>
        <v>S03</v>
      </c>
      <c r="G2753" s="177" t="str">
        <f>VLOOKUP(H2753,通道基本信息!B:K,8,0)</f>
        <v>V</v>
      </c>
      <c r="H2753" s="177" t="s">
        <v>5552</v>
      </c>
      <c r="I2753" s="177">
        <v>28</v>
      </c>
      <c r="J2753" s="177">
        <v>1.25</v>
      </c>
      <c r="K2753" s="177">
        <v>12418.75</v>
      </c>
      <c r="L2753" s="177">
        <v>12420</v>
      </c>
      <c r="M2753" s="177"/>
      <c r="N2753" s="177" t="s">
        <v>5607</v>
      </c>
      <c r="O2753" s="2" t="str">
        <f>VLOOKUP(H2753,通道基本信息!B:L,3,FALSE)</f>
        <v>CS6E</v>
      </c>
    </row>
    <row r="2754" s="2" customFormat="1" ht="15" hidden="1" spans="1:15">
      <c r="A2754" s="177">
        <v>2751</v>
      </c>
      <c r="B2754" s="177" t="str">
        <f t="shared" si="86"/>
        <v>CS6E-T007-1-1</v>
      </c>
      <c r="C2754" s="177" t="str">
        <f t="shared" si="85"/>
        <v>CS6E-TS04-001-V-A</v>
      </c>
      <c r="D2754" s="177" t="s">
        <v>5608</v>
      </c>
      <c r="E2754" s="177" t="str">
        <f>VLOOKUP(H2754,通道基本信息!B:K,6,0)</f>
        <v>T</v>
      </c>
      <c r="F2754" s="177" t="str">
        <f>VLOOKUP(H2754,通道基本信息!B:K,5,0)</f>
        <v>S04</v>
      </c>
      <c r="G2754" s="177" t="str">
        <f>VLOOKUP(H2754,通道基本信息!B:K,8,0)</f>
        <v>V</v>
      </c>
      <c r="H2754" s="177" t="s">
        <v>5609</v>
      </c>
      <c r="I2754" s="177">
        <v>1</v>
      </c>
      <c r="J2754" s="177">
        <v>30</v>
      </c>
      <c r="K2754" s="177">
        <v>12470</v>
      </c>
      <c r="L2754" s="177">
        <v>12500</v>
      </c>
      <c r="M2754" s="177"/>
      <c r="N2754" s="177" t="s">
        <v>5610</v>
      </c>
      <c r="O2754" s="2" t="str">
        <f>VLOOKUP(H2754,通道基本信息!B:L,3,FALSE)</f>
        <v>CS6E</v>
      </c>
    </row>
    <row r="2755" s="2" customFormat="1" ht="15" hidden="1" spans="1:15">
      <c r="A2755" s="177">
        <v>2752</v>
      </c>
      <c r="B2755" s="177" t="str">
        <f t="shared" si="86"/>
        <v>CS6E-T008-24-1</v>
      </c>
      <c r="C2755" s="177" t="str">
        <f t="shared" si="85"/>
        <v>CS6E-TS04-001-V-D</v>
      </c>
      <c r="D2755" s="177" t="s">
        <v>5611</v>
      </c>
      <c r="E2755" s="177" t="str">
        <f>VLOOKUP(H2755,通道基本信息!B:K,6,0)</f>
        <v>T</v>
      </c>
      <c r="F2755" s="177" t="str">
        <f>VLOOKUP(H2755,通道基本信息!B:K,5,0)</f>
        <v>S04</v>
      </c>
      <c r="G2755" s="177" t="str">
        <f>VLOOKUP(H2755,通道基本信息!B:K,8,0)</f>
        <v>V</v>
      </c>
      <c r="H2755" s="177" t="s">
        <v>5612</v>
      </c>
      <c r="I2755" s="177">
        <v>1</v>
      </c>
      <c r="J2755" s="177">
        <v>1.25</v>
      </c>
      <c r="K2755" s="177">
        <v>12470</v>
      </c>
      <c r="L2755" s="177">
        <v>12471.25</v>
      </c>
      <c r="M2755" s="177"/>
      <c r="N2755" s="177" t="s">
        <v>5613</v>
      </c>
      <c r="O2755" s="2" t="str">
        <f>VLOOKUP(H2755,通道基本信息!B:L,3,FALSE)</f>
        <v>CS6E</v>
      </c>
    </row>
    <row r="2756" s="2" customFormat="1" ht="15" hidden="1" spans="1:15">
      <c r="A2756" s="177">
        <v>2753</v>
      </c>
      <c r="B2756" s="177" t="str">
        <f t="shared" si="86"/>
        <v>CS6E-T008-24-2</v>
      </c>
      <c r="C2756" s="177" t="str">
        <f t="shared" ref="C2756:C2819" si="87">O2756&amp;"-"&amp;D2756</f>
        <v>CS6E-TS04-002-V-D</v>
      </c>
      <c r="D2756" s="177" t="s">
        <v>5614</v>
      </c>
      <c r="E2756" s="177" t="str">
        <f>VLOOKUP(H2756,通道基本信息!B:K,6,0)</f>
        <v>T</v>
      </c>
      <c r="F2756" s="177" t="str">
        <f>VLOOKUP(H2756,通道基本信息!B:K,5,0)</f>
        <v>S04</v>
      </c>
      <c r="G2756" s="177" t="str">
        <f>VLOOKUP(H2756,通道基本信息!B:K,8,0)</f>
        <v>V</v>
      </c>
      <c r="H2756" s="177" t="s">
        <v>5612</v>
      </c>
      <c r="I2756" s="177">
        <v>2</v>
      </c>
      <c r="J2756" s="177">
        <v>1.25</v>
      </c>
      <c r="K2756" s="177">
        <v>12471.25</v>
      </c>
      <c r="L2756" s="177">
        <v>12472.5</v>
      </c>
      <c r="M2756" s="177"/>
      <c r="N2756" s="177" t="s">
        <v>5615</v>
      </c>
      <c r="O2756" s="2" t="str">
        <f>VLOOKUP(H2756,通道基本信息!B:L,3,FALSE)</f>
        <v>CS6E</v>
      </c>
    </row>
    <row r="2757" s="2" customFormat="1" ht="15" hidden="1" spans="1:15">
      <c r="A2757" s="177">
        <v>2754</v>
      </c>
      <c r="B2757" s="177" t="str">
        <f t="shared" si="86"/>
        <v>CS6E-T008-24-3</v>
      </c>
      <c r="C2757" s="177" t="str">
        <f t="shared" si="87"/>
        <v>CS6E-TS04-003-V-D</v>
      </c>
      <c r="D2757" s="177" t="s">
        <v>5616</v>
      </c>
      <c r="E2757" s="177" t="str">
        <f>VLOOKUP(H2757,通道基本信息!B:K,6,0)</f>
        <v>T</v>
      </c>
      <c r="F2757" s="177" t="str">
        <f>VLOOKUP(H2757,通道基本信息!B:K,5,0)</f>
        <v>S04</v>
      </c>
      <c r="G2757" s="177" t="str">
        <f>VLOOKUP(H2757,通道基本信息!B:K,8,0)</f>
        <v>V</v>
      </c>
      <c r="H2757" s="177" t="s">
        <v>5612</v>
      </c>
      <c r="I2757" s="177">
        <v>3</v>
      </c>
      <c r="J2757" s="177">
        <v>1.25</v>
      </c>
      <c r="K2757" s="177">
        <v>12472.5</v>
      </c>
      <c r="L2757" s="177">
        <v>12473.75</v>
      </c>
      <c r="M2757" s="177"/>
      <c r="N2757" s="177" t="s">
        <v>5617</v>
      </c>
      <c r="O2757" s="2" t="str">
        <f>VLOOKUP(H2757,通道基本信息!B:L,3,FALSE)</f>
        <v>CS6E</v>
      </c>
    </row>
    <row r="2758" s="2" customFormat="1" ht="15" hidden="1" spans="1:15">
      <c r="A2758" s="177">
        <v>2755</v>
      </c>
      <c r="B2758" s="177" t="str">
        <f t="shared" si="86"/>
        <v>CS6E-T008-24-4</v>
      </c>
      <c r="C2758" s="177" t="str">
        <f t="shared" si="87"/>
        <v>CS6E-TS04-004-V-D</v>
      </c>
      <c r="D2758" s="177" t="s">
        <v>5618</v>
      </c>
      <c r="E2758" s="177" t="str">
        <f>VLOOKUP(H2758,通道基本信息!B:K,6,0)</f>
        <v>T</v>
      </c>
      <c r="F2758" s="177" t="str">
        <f>VLOOKUP(H2758,通道基本信息!B:K,5,0)</f>
        <v>S04</v>
      </c>
      <c r="G2758" s="177" t="str">
        <f>VLOOKUP(H2758,通道基本信息!B:K,8,0)</f>
        <v>V</v>
      </c>
      <c r="H2758" s="177" t="s">
        <v>5612</v>
      </c>
      <c r="I2758" s="177">
        <v>4</v>
      </c>
      <c r="J2758" s="177">
        <v>1.25</v>
      </c>
      <c r="K2758" s="177">
        <v>12473.75</v>
      </c>
      <c r="L2758" s="177">
        <v>12475</v>
      </c>
      <c r="M2758" s="177"/>
      <c r="N2758" s="177" t="s">
        <v>5619</v>
      </c>
      <c r="O2758" s="2" t="str">
        <f>VLOOKUP(H2758,通道基本信息!B:L,3,FALSE)</f>
        <v>CS6E</v>
      </c>
    </row>
    <row r="2759" s="2" customFormat="1" ht="15" hidden="1" spans="1:15">
      <c r="A2759" s="177">
        <v>2756</v>
      </c>
      <c r="B2759" s="177" t="str">
        <f t="shared" si="86"/>
        <v>CS6E-T008-24-5</v>
      </c>
      <c r="C2759" s="177" t="str">
        <f t="shared" si="87"/>
        <v>CS6E-TS04-005-V-D</v>
      </c>
      <c r="D2759" s="177" t="s">
        <v>5620</v>
      </c>
      <c r="E2759" s="177" t="str">
        <f>VLOOKUP(H2759,通道基本信息!B:K,6,0)</f>
        <v>T</v>
      </c>
      <c r="F2759" s="177" t="str">
        <f>VLOOKUP(H2759,通道基本信息!B:K,5,0)</f>
        <v>S04</v>
      </c>
      <c r="G2759" s="177" t="str">
        <f>VLOOKUP(H2759,通道基本信息!B:K,8,0)</f>
        <v>V</v>
      </c>
      <c r="H2759" s="177" t="s">
        <v>5612</v>
      </c>
      <c r="I2759" s="177">
        <v>5</v>
      </c>
      <c r="J2759" s="177">
        <v>1.25</v>
      </c>
      <c r="K2759" s="177">
        <v>12475</v>
      </c>
      <c r="L2759" s="177">
        <v>12476.25</v>
      </c>
      <c r="M2759" s="177"/>
      <c r="N2759" s="177" t="s">
        <v>5621</v>
      </c>
      <c r="O2759" s="2" t="str">
        <f>VLOOKUP(H2759,通道基本信息!B:L,3,FALSE)</f>
        <v>CS6E</v>
      </c>
    </row>
    <row r="2760" s="2" customFormat="1" ht="15" hidden="1" spans="1:15">
      <c r="A2760" s="177">
        <v>2757</v>
      </c>
      <c r="B2760" s="177" t="str">
        <f t="shared" si="86"/>
        <v>CS6E-T008-24-6</v>
      </c>
      <c r="C2760" s="177" t="str">
        <f t="shared" si="87"/>
        <v>CS6E-TS04-006-V-D</v>
      </c>
      <c r="D2760" s="177" t="s">
        <v>5622</v>
      </c>
      <c r="E2760" s="177" t="str">
        <f>VLOOKUP(H2760,通道基本信息!B:K,6,0)</f>
        <v>T</v>
      </c>
      <c r="F2760" s="177" t="str">
        <f>VLOOKUP(H2760,通道基本信息!B:K,5,0)</f>
        <v>S04</v>
      </c>
      <c r="G2760" s="177" t="str">
        <f>VLOOKUP(H2760,通道基本信息!B:K,8,0)</f>
        <v>V</v>
      </c>
      <c r="H2760" s="177" t="s">
        <v>5612</v>
      </c>
      <c r="I2760" s="177">
        <v>6</v>
      </c>
      <c r="J2760" s="177">
        <v>1.25</v>
      </c>
      <c r="K2760" s="177">
        <v>12476.25</v>
      </c>
      <c r="L2760" s="177">
        <v>12477.5</v>
      </c>
      <c r="M2760" s="177"/>
      <c r="N2760" s="177" t="s">
        <v>5623</v>
      </c>
      <c r="O2760" s="2" t="str">
        <f>VLOOKUP(H2760,通道基本信息!B:L,3,FALSE)</f>
        <v>CS6E</v>
      </c>
    </row>
    <row r="2761" s="2" customFormat="1" ht="15" hidden="1" spans="1:15">
      <c r="A2761" s="177">
        <v>2758</v>
      </c>
      <c r="B2761" s="177" t="str">
        <f t="shared" si="86"/>
        <v>CS6E-T008-24-7</v>
      </c>
      <c r="C2761" s="177" t="str">
        <f t="shared" si="87"/>
        <v>CS6E-TS04-007-V-D</v>
      </c>
      <c r="D2761" s="177" t="s">
        <v>5624</v>
      </c>
      <c r="E2761" s="177" t="str">
        <f>VLOOKUP(H2761,通道基本信息!B:K,6,0)</f>
        <v>T</v>
      </c>
      <c r="F2761" s="177" t="str">
        <f>VLOOKUP(H2761,通道基本信息!B:K,5,0)</f>
        <v>S04</v>
      </c>
      <c r="G2761" s="177" t="str">
        <f>VLOOKUP(H2761,通道基本信息!B:K,8,0)</f>
        <v>V</v>
      </c>
      <c r="H2761" s="177" t="s">
        <v>5612</v>
      </c>
      <c r="I2761" s="177">
        <v>7</v>
      </c>
      <c r="J2761" s="177">
        <v>1.25</v>
      </c>
      <c r="K2761" s="177">
        <v>12477.5</v>
      </c>
      <c r="L2761" s="177">
        <v>12478.75</v>
      </c>
      <c r="M2761" s="177"/>
      <c r="N2761" s="177" t="s">
        <v>5625</v>
      </c>
      <c r="O2761" s="2" t="str">
        <f>VLOOKUP(H2761,通道基本信息!B:L,3,FALSE)</f>
        <v>CS6E</v>
      </c>
    </row>
    <row r="2762" s="2" customFormat="1" ht="15" hidden="1" spans="1:15">
      <c r="A2762" s="177">
        <v>2759</v>
      </c>
      <c r="B2762" s="177" t="str">
        <f t="shared" si="86"/>
        <v>CS6E-T008-24-8</v>
      </c>
      <c r="C2762" s="177" t="str">
        <f t="shared" si="87"/>
        <v>CS6E-TS04-008-V-D</v>
      </c>
      <c r="D2762" s="177" t="s">
        <v>5626</v>
      </c>
      <c r="E2762" s="177" t="str">
        <f>VLOOKUP(H2762,通道基本信息!B:K,6,0)</f>
        <v>T</v>
      </c>
      <c r="F2762" s="177" t="str">
        <f>VLOOKUP(H2762,通道基本信息!B:K,5,0)</f>
        <v>S04</v>
      </c>
      <c r="G2762" s="177" t="str">
        <f>VLOOKUP(H2762,通道基本信息!B:K,8,0)</f>
        <v>V</v>
      </c>
      <c r="H2762" s="177" t="s">
        <v>5612</v>
      </c>
      <c r="I2762" s="177">
        <v>8</v>
      </c>
      <c r="J2762" s="177">
        <v>1.25</v>
      </c>
      <c r="K2762" s="177">
        <v>12478.75</v>
      </c>
      <c r="L2762" s="177">
        <v>12480</v>
      </c>
      <c r="M2762" s="177"/>
      <c r="N2762" s="177" t="s">
        <v>5627</v>
      </c>
      <c r="O2762" s="2" t="str">
        <f>VLOOKUP(H2762,通道基本信息!B:L,3,FALSE)</f>
        <v>CS6E</v>
      </c>
    </row>
    <row r="2763" s="2" customFormat="1" ht="15" hidden="1" spans="1:15">
      <c r="A2763" s="177">
        <v>2760</v>
      </c>
      <c r="B2763" s="177" t="str">
        <f t="shared" si="86"/>
        <v>CS6E-T008-24-9</v>
      </c>
      <c r="C2763" s="177" t="str">
        <f t="shared" si="87"/>
        <v>CS6E-TS04-009-V-D</v>
      </c>
      <c r="D2763" s="177" t="s">
        <v>5628</v>
      </c>
      <c r="E2763" s="177" t="str">
        <f>VLOOKUP(H2763,通道基本信息!B:K,6,0)</f>
        <v>T</v>
      </c>
      <c r="F2763" s="177" t="str">
        <f>VLOOKUP(H2763,通道基本信息!B:K,5,0)</f>
        <v>S04</v>
      </c>
      <c r="G2763" s="177" t="str">
        <f>VLOOKUP(H2763,通道基本信息!B:K,8,0)</f>
        <v>V</v>
      </c>
      <c r="H2763" s="177" t="s">
        <v>5612</v>
      </c>
      <c r="I2763" s="177">
        <v>9</v>
      </c>
      <c r="J2763" s="177">
        <v>1.25</v>
      </c>
      <c r="K2763" s="177">
        <v>12480</v>
      </c>
      <c r="L2763" s="177">
        <v>12481.25</v>
      </c>
      <c r="M2763" s="177"/>
      <c r="N2763" s="177" t="s">
        <v>5629</v>
      </c>
      <c r="O2763" s="2" t="str">
        <f>VLOOKUP(H2763,通道基本信息!B:L,3,FALSE)</f>
        <v>CS6E</v>
      </c>
    </row>
    <row r="2764" s="2" customFormat="1" ht="15" hidden="1" spans="1:15">
      <c r="A2764" s="177">
        <v>2761</v>
      </c>
      <c r="B2764" s="177" t="str">
        <f t="shared" si="86"/>
        <v>CS6E-T008-24-10</v>
      </c>
      <c r="C2764" s="177" t="str">
        <f t="shared" si="87"/>
        <v>CS6E-TS04-010-V-D</v>
      </c>
      <c r="D2764" s="177" t="s">
        <v>5630</v>
      </c>
      <c r="E2764" s="177" t="str">
        <f>VLOOKUP(H2764,通道基本信息!B:K,6,0)</f>
        <v>T</v>
      </c>
      <c r="F2764" s="177" t="str">
        <f>VLOOKUP(H2764,通道基本信息!B:K,5,0)</f>
        <v>S04</v>
      </c>
      <c r="G2764" s="177" t="str">
        <f>VLOOKUP(H2764,通道基本信息!B:K,8,0)</f>
        <v>V</v>
      </c>
      <c r="H2764" s="177" t="s">
        <v>5612</v>
      </c>
      <c r="I2764" s="177">
        <v>10</v>
      </c>
      <c r="J2764" s="177">
        <v>1.25</v>
      </c>
      <c r="K2764" s="177">
        <v>12481.25</v>
      </c>
      <c r="L2764" s="177">
        <v>12482.5</v>
      </c>
      <c r="M2764" s="177"/>
      <c r="N2764" s="177" t="s">
        <v>5631</v>
      </c>
      <c r="O2764" s="2" t="str">
        <f>VLOOKUP(H2764,通道基本信息!B:L,3,FALSE)</f>
        <v>CS6E</v>
      </c>
    </row>
    <row r="2765" s="2" customFormat="1" ht="15" hidden="1" spans="1:15">
      <c r="A2765" s="177">
        <v>2762</v>
      </c>
      <c r="B2765" s="177" t="str">
        <f t="shared" si="86"/>
        <v>CS6E-T008-24-11</v>
      </c>
      <c r="C2765" s="177" t="str">
        <f t="shared" si="87"/>
        <v>CS6E-TS04-011-V-D</v>
      </c>
      <c r="D2765" s="177" t="s">
        <v>5632</v>
      </c>
      <c r="E2765" s="177" t="str">
        <f>VLOOKUP(H2765,通道基本信息!B:K,6,0)</f>
        <v>T</v>
      </c>
      <c r="F2765" s="177" t="str">
        <f>VLOOKUP(H2765,通道基本信息!B:K,5,0)</f>
        <v>S04</v>
      </c>
      <c r="G2765" s="177" t="str">
        <f>VLOOKUP(H2765,通道基本信息!B:K,8,0)</f>
        <v>V</v>
      </c>
      <c r="H2765" s="177" t="s">
        <v>5612</v>
      </c>
      <c r="I2765" s="177">
        <v>11</v>
      </c>
      <c r="J2765" s="177">
        <v>1.25</v>
      </c>
      <c r="K2765" s="177">
        <v>12482.5</v>
      </c>
      <c r="L2765" s="177">
        <v>12483.75</v>
      </c>
      <c r="M2765" s="177"/>
      <c r="N2765" s="177" t="s">
        <v>5633</v>
      </c>
      <c r="O2765" s="2" t="str">
        <f>VLOOKUP(H2765,通道基本信息!B:L,3,FALSE)</f>
        <v>CS6E</v>
      </c>
    </row>
    <row r="2766" s="2" customFormat="1" ht="15" hidden="1" spans="1:15">
      <c r="A2766" s="177">
        <v>2763</v>
      </c>
      <c r="B2766" s="177" t="str">
        <f t="shared" si="86"/>
        <v>CS6E-T008-24-12</v>
      </c>
      <c r="C2766" s="177" t="str">
        <f t="shared" si="87"/>
        <v>CS6E-TS04-012-V-D</v>
      </c>
      <c r="D2766" s="177" t="s">
        <v>5634</v>
      </c>
      <c r="E2766" s="177" t="str">
        <f>VLOOKUP(H2766,通道基本信息!B:K,6,0)</f>
        <v>T</v>
      </c>
      <c r="F2766" s="177" t="str">
        <f>VLOOKUP(H2766,通道基本信息!B:K,5,0)</f>
        <v>S04</v>
      </c>
      <c r="G2766" s="177" t="str">
        <f>VLOOKUP(H2766,通道基本信息!B:K,8,0)</f>
        <v>V</v>
      </c>
      <c r="H2766" s="177" t="s">
        <v>5612</v>
      </c>
      <c r="I2766" s="177">
        <v>12</v>
      </c>
      <c r="J2766" s="177">
        <v>1.25</v>
      </c>
      <c r="K2766" s="177">
        <v>12483.75</v>
      </c>
      <c r="L2766" s="177">
        <v>12485</v>
      </c>
      <c r="M2766" s="177"/>
      <c r="N2766" s="177" t="s">
        <v>5635</v>
      </c>
      <c r="O2766" s="2" t="str">
        <f>VLOOKUP(H2766,通道基本信息!B:L,3,FALSE)</f>
        <v>CS6E</v>
      </c>
    </row>
    <row r="2767" s="2" customFormat="1" ht="15" hidden="1" spans="1:15">
      <c r="A2767" s="177">
        <v>2764</v>
      </c>
      <c r="B2767" s="177" t="str">
        <f t="shared" si="86"/>
        <v>CS6E-T008-24-13</v>
      </c>
      <c r="C2767" s="177" t="str">
        <f t="shared" si="87"/>
        <v>CS6E-TS04-013-V-D</v>
      </c>
      <c r="D2767" s="177" t="s">
        <v>5636</v>
      </c>
      <c r="E2767" s="177" t="str">
        <f>VLOOKUP(H2767,通道基本信息!B:K,6,0)</f>
        <v>T</v>
      </c>
      <c r="F2767" s="177" t="str">
        <f>VLOOKUP(H2767,通道基本信息!B:K,5,0)</f>
        <v>S04</v>
      </c>
      <c r="G2767" s="177" t="str">
        <f>VLOOKUP(H2767,通道基本信息!B:K,8,0)</f>
        <v>V</v>
      </c>
      <c r="H2767" s="177" t="s">
        <v>5612</v>
      </c>
      <c r="I2767" s="177">
        <v>13</v>
      </c>
      <c r="J2767" s="177">
        <v>1.25</v>
      </c>
      <c r="K2767" s="177">
        <v>12485</v>
      </c>
      <c r="L2767" s="177">
        <v>12486.25</v>
      </c>
      <c r="M2767" s="177"/>
      <c r="N2767" s="177" t="s">
        <v>5637</v>
      </c>
      <c r="O2767" s="2" t="str">
        <f>VLOOKUP(H2767,通道基本信息!B:L,3,FALSE)</f>
        <v>CS6E</v>
      </c>
    </row>
    <row r="2768" s="2" customFormat="1" ht="15" hidden="1" spans="1:15">
      <c r="A2768" s="177">
        <v>2765</v>
      </c>
      <c r="B2768" s="177" t="str">
        <f t="shared" si="86"/>
        <v>CS6E-T008-24-14</v>
      </c>
      <c r="C2768" s="177" t="str">
        <f t="shared" si="87"/>
        <v>CS6E-TS04-014-V-D</v>
      </c>
      <c r="D2768" s="177" t="s">
        <v>5638</v>
      </c>
      <c r="E2768" s="177" t="str">
        <f>VLOOKUP(H2768,通道基本信息!B:K,6,0)</f>
        <v>T</v>
      </c>
      <c r="F2768" s="177" t="str">
        <f>VLOOKUP(H2768,通道基本信息!B:K,5,0)</f>
        <v>S04</v>
      </c>
      <c r="G2768" s="177" t="str">
        <f>VLOOKUP(H2768,通道基本信息!B:K,8,0)</f>
        <v>V</v>
      </c>
      <c r="H2768" s="177" t="s">
        <v>5612</v>
      </c>
      <c r="I2768" s="177">
        <v>14</v>
      </c>
      <c r="J2768" s="177">
        <v>1.25</v>
      </c>
      <c r="K2768" s="177">
        <v>12486.25</v>
      </c>
      <c r="L2768" s="177">
        <v>12487.5</v>
      </c>
      <c r="M2768" s="177"/>
      <c r="N2768" s="177" t="s">
        <v>5639</v>
      </c>
      <c r="O2768" s="2" t="str">
        <f>VLOOKUP(H2768,通道基本信息!B:L,3,FALSE)</f>
        <v>CS6E</v>
      </c>
    </row>
    <row r="2769" s="2" customFormat="1" ht="15" hidden="1" spans="1:15">
      <c r="A2769" s="177">
        <v>2766</v>
      </c>
      <c r="B2769" s="177" t="str">
        <f t="shared" si="86"/>
        <v>CS6E-T008-24-15</v>
      </c>
      <c r="C2769" s="177" t="str">
        <f t="shared" si="87"/>
        <v>CS6E-TS04-015-V-D</v>
      </c>
      <c r="D2769" s="177" t="s">
        <v>5640</v>
      </c>
      <c r="E2769" s="177" t="str">
        <f>VLOOKUP(H2769,通道基本信息!B:K,6,0)</f>
        <v>T</v>
      </c>
      <c r="F2769" s="177" t="str">
        <f>VLOOKUP(H2769,通道基本信息!B:K,5,0)</f>
        <v>S04</v>
      </c>
      <c r="G2769" s="177" t="str">
        <f>VLOOKUP(H2769,通道基本信息!B:K,8,0)</f>
        <v>V</v>
      </c>
      <c r="H2769" s="177" t="s">
        <v>5612</v>
      </c>
      <c r="I2769" s="177">
        <v>15</v>
      </c>
      <c r="J2769" s="177">
        <v>1.25</v>
      </c>
      <c r="K2769" s="177">
        <v>12487.5</v>
      </c>
      <c r="L2769" s="177">
        <v>12488.75</v>
      </c>
      <c r="M2769" s="177"/>
      <c r="N2769" s="177" t="s">
        <v>5641</v>
      </c>
      <c r="O2769" s="2" t="str">
        <f>VLOOKUP(H2769,通道基本信息!B:L,3,FALSE)</f>
        <v>CS6E</v>
      </c>
    </row>
    <row r="2770" s="2" customFormat="1" ht="15" hidden="1" spans="1:15">
      <c r="A2770" s="177">
        <v>2767</v>
      </c>
      <c r="B2770" s="177" t="str">
        <f t="shared" si="86"/>
        <v>CS6E-T008-24-16</v>
      </c>
      <c r="C2770" s="177" t="str">
        <f t="shared" si="87"/>
        <v>CS6E-TS04-016-V-D</v>
      </c>
      <c r="D2770" s="177" t="s">
        <v>5642</v>
      </c>
      <c r="E2770" s="177" t="str">
        <f>VLOOKUP(H2770,通道基本信息!B:K,6,0)</f>
        <v>T</v>
      </c>
      <c r="F2770" s="177" t="str">
        <f>VLOOKUP(H2770,通道基本信息!B:K,5,0)</f>
        <v>S04</v>
      </c>
      <c r="G2770" s="177" t="str">
        <f>VLOOKUP(H2770,通道基本信息!B:K,8,0)</f>
        <v>V</v>
      </c>
      <c r="H2770" s="177" t="s">
        <v>5612</v>
      </c>
      <c r="I2770" s="177">
        <v>16</v>
      </c>
      <c r="J2770" s="177">
        <v>1.25</v>
      </c>
      <c r="K2770" s="177">
        <v>12488.75</v>
      </c>
      <c r="L2770" s="177">
        <v>12490</v>
      </c>
      <c r="M2770" s="177"/>
      <c r="N2770" s="177" t="s">
        <v>5643</v>
      </c>
      <c r="O2770" s="2" t="str">
        <f>VLOOKUP(H2770,通道基本信息!B:L,3,FALSE)</f>
        <v>CS6E</v>
      </c>
    </row>
    <row r="2771" s="2" customFormat="1" ht="15" hidden="1" spans="1:15">
      <c r="A2771" s="177">
        <v>2768</v>
      </c>
      <c r="B2771" s="177" t="str">
        <f t="shared" si="86"/>
        <v>CS6E-T008-24-17</v>
      </c>
      <c r="C2771" s="177" t="str">
        <f t="shared" si="87"/>
        <v>CS6E-TS04-017-V-D</v>
      </c>
      <c r="D2771" s="177" t="s">
        <v>5644</v>
      </c>
      <c r="E2771" s="177" t="str">
        <f>VLOOKUP(H2771,通道基本信息!B:K,6,0)</f>
        <v>T</v>
      </c>
      <c r="F2771" s="177" t="str">
        <f>VLOOKUP(H2771,通道基本信息!B:K,5,0)</f>
        <v>S04</v>
      </c>
      <c r="G2771" s="177" t="str">
        <f>VLOOKUP(H2771,通道基本信息!B:K,8,0)</f>
        <v>V</v>
      </c>
      <c r="H2771" s="177" t="s">
        <v>5612</v>
      </c>
      <c r="I2771" s="177">
        <v>17</v>
      </c>
      <c r="J2771" s="177">
        <v>1.25</v>
      </c>
      <c r="K2771" s="177">
        <v>12490</v>
      </c>
      <c r="L2771" s="177">
        <v>12491.25</v>
      </c>
      <c r="M2771" s="177"/>
      <c r="N2771" s="177" t="s">
        <v>5645</v>
      </c>
      <c r="O2771" s="2" t="str">
        <f>VLOOKUP(H2771,通道基本信息!B:L,3,FALSE)</f>
        <v>CS6E</v>
      </c>
    </row>
    <row r="2772" s="2" customFormat="1" ht="15" hidden="1" spans="1:15">
      <c r="A2772" s="177">
        <v>2769</v>
      </c>
      <c r="B2772" s="177" t="str">
        <f t="shared" si="86"/>
        <v>CS6E-T008-24-18</v>
      </c>
      <c r="C2772" s="177" t="str">
        <f t="shared" si="87"/>
        <v>CS6E-TS04-018-V-D</v>
      </c>
      <c r="D2772" s="177" t="s">
        <v>5646</v>
      </c>
      <c r="E2772" s="177" t="str">
        <f>VLOOKUP(H2772,通道基本信息!B:K,6,0)</f>
        <v>T</v>
      </c>
      <c r="F2772" s="177" t="str">
        <f>VLOOKUP(H2772,通道基本信息!B:K,5,0)</f>
        <v>S04</v>
      </c>
      <c r="G2772" s="177" t="str">
        <f>VLOOKUP(H2772,通道基本信息!B:K,8,0)</f>
        <v>V</v>
      </c>
      <c r="H2772" s="177" t="s">
        <v>5612</v>
      </c>
      <c r="I2772" s="177">
        <v>18</v>
      </c>
      <c r="J2772" s="177">
        <v>1.25</v>
      </c>
      <c r="K2772" s="177">
        <v>12491.25</v>
      </c>
      <c r="L2772" s="177">
        <v>12492.5</v>
      </c>
      <c r="M2772" s="177"/>
      <c r="N2772" s="177" t="s">
        <v>5647</v>
      </c>
      <c r="O2772" s="2" t="str">
        <f>VLOOKUP(H2772,通道基本信息!B:L,3,FALSE)</f>
        <v>CS6E</v>
      </c>
    </row>
    <row r="2773" s="2" customFormat="1" ht="15" hidden="1" spans="1:15">
      <c r="A2773" s="177">
        <v>2770</v>
      </c>
      <c r="B2773" s="177" t="str">
        <f t="shared" si="86"/>
        <v>CS6E-T008-24-19</v>
      </c>
      <c r="C2773" s="177" t="str">
        <f t="shared" si="87"/>
        <v>CS6E-TS04-019-V-D</v>
      </c>
      <c r="D2773" s="177" t="s">
        <v>5648</v>
      </c>
      <c r="E2773" s="177" t="str">
        <f>VLOOKUP(H2773,通道基本信息!B:K,6,0)</f>
        <v>T</v>
      </c>
      <c r="F2773" s="177" t="str">
        <f>VLOOKUP(H2773,通道基本信息!B:K,5,0)</f>
        <v>S04</v>
      </c>
      <c r="G2773" s="177" t="str">
        <f>VLOOKUP(H2773,通道基本信息!B:K,8,0)</f>
        <v>V</v>
      </c>
      <c r="H2773" s="177" t="s">
        <v>5612</v>
      </c>
      <c r="I2773" s="177">
        <v>19</v>
      </c>
      <c r="J2773" s="177">
        <v>1.25</v>
      </c>
      <c r="K2773" s="177">
        <v>12492.5</v>
      </c>
      <c r="L2773" s="177">
        <v>12493.75</v>
      </c>
      <c r="M2773" s="177"/>
      <c r="N2773" s="177" t="s">
        <v>5649</v>
      </c>
      <c r="O2773" s="2" t="str">
        <f>VLOOKUP(H2773,通道基本信息!B:L,3,FALSE)</f>
        <v>CS6E</v>
      </c>
    </row>
    <row r="2774" s="2" customFormat="1" ht="15" hidden="1" spans="1:15">
      <c r="A2774" s="177">
        <v>2771</v>
      </c>
      <c r="B2774" s="177" t="str">
        <f t="shared" si="86"/>
        <v>CS6E-T008-24-20</v>
      </c>
      <c r="C2774" s="177" t="str">
        <f t="shared" si="87"/>
        <v>CS6E-TS04-020-V-D</v>
      </c>
      <c r="D2774" s="177" t="s">
        <v>5650</v>
      </c>
      <c r="E2774" s="177" t="str">
        <f>VLOOKUP(H2774,通道基本信息!B:K,6,0)</f>
        <v>T</v>
      </c>
      <c r="F2774" s="177" t="str">
        <f>VLOOKUP(H2774,通道基本信息!B:K,5,0)</f>
        <v>S04</v>
      </c>
      <c r="G2774" s="177" t="str">
        <f>VLOOKUP(H2774,通道基本信息!B:K,8,0)</f>
        <v>V</v>
      </c>
      <c r="H2774" s="177" t="s">
        <v>5612</v>
      </c>
      <c r="I2774" s="177">
        <v>20</v>
      </c>
      <c r="J2774" s="177">
        <v>1.25</v>
      </c>
      <c r="K2774" s="177">
        <v>12493.75</v>
      </c>
      <c r="L2774" s="177">
        <v>12495</v>
      </c>
      <c r="M2774" s="177"/>
      <c r="N2774" s="177" t="s">
        <v>5651</v>
      </c>
      <c r="O2774" s="2" t="str">
        <f>VLOOKUP(H2774,通道基本信息!B:L,3,FALSE)</f>
        <v>CS6E</v>
      </c>
    </row>
    <row r="2775" s="2" customFormat="1" ht="15" hidden="1" spans="1:15">
      <c r="A2775" s="177">
        <v>2772</v>
      </c>
      <c r="B2775" s="177" t="str">
        <f t="shared" si="86"/>
        <v>CS6E-T008-24-21</v>
      </c>
      <c r="C2775" s="177" t="str">
        <f t="shared" si="87"/>
        <v>CS6E-TS04-021-V-D</v>
      </c>
      <c r="D2775" s="177" t="s">
        <v>5652</v>
      </c>
      <c r="E2775" s="177" t="str">
        <f>VLOOKUP(H2775,通道基本信息!B:K,6,0)</f>
        <v>T</v>
      </c>
      <c r="F2775" s="177" t="str">
        <f>VLOOKUP(H2775,通道基本信息!B:K,5,0)</f>
        <v>S04</v>
      </c>
      <c r="G2775" s="177" t="str">
        <f>VLOOKUP(H2775,通道基本信息!B:K,8,0)</f>
        <v>V</v>
      </c>
      <c r="H2775" s="177" t="s">
        <v>5612</v>
      </c>
      <c r="I2775" s="177">
        <v>21</v>
      </c>
      <c r="J2775" s="177">
        <v>1.25</v>
      </c>
      <c r="K2775" s="177">
        <v>12495</v>
      </c>
      <c r="L2775" s="177">
        <v>12496.25</v>
      </c>
      <c r="M2775" s="177"/>
      <c r="N2775" s="177" t="s">
        <v>5653</v>
      </c>
      <c r="O2775" s="2" t="str">
        <f>VLOOKUP(H2775,通道基本信息!B:L,3,FALSE)</f>
        <v>CS6E</v>
      </c>
    </row>
    <row r="2776" s="2" customFormat="1" ht="15" hidden="1" spans="1:15">
      <c r="A2776" s="177">
        <v>2773</v>
      </c>
      <c r="B2776" s="177" t="str">
        <f t="shared" si="86"/>
        <v>CS6E-T008-24-22</v>
      </c>
      <c r="C2776" s="177" t="str">
        <f t="shared" si="87"/>
        <v>CS6E-TS04-022-V-D</v>
      </c>
      <c r="D2776" s="177" t="s">
        <v>5654</v>
      </c>
      <c r="E2776" s="177" t="str">
        <f>VLOOKUP(H2776,通道基本信息!B:K,6,0)</f>
        <v>T</v>
      </c>
      <c r="F2776" s="177" t="str">
        <f>VLOOKUP(H2776,通道基本信息!B:K,5,0)</f>
        <v>S04</v>
      </c>
      <c r="G2776" s="177" t="str">
        <f>VLOOKUP(H2776,通道基本信息!B:K,8,0)</f>
        <v>V</v>
      </c>
      <c r="H2776" s="177" t="s">
        <v>5612</v>
      </c>
      <c r="I2776" s="177">
        <v>22</v>
      </c>
      <c r="J2776" s="177">
        <v>1.25</v>
      </c>
      <c r="K2776" s="177">
        <v>12496.25</v>
      </c>
      <c r="L2776" s="177">
        <v>12497.5</v>
      </c>
      <c r="M2776" s="177"/>
      <c r="N2776" s="177" t="s">
        <v>5655</v>
      </c>
      <c r="O2776" s="2" t="str">
        <f>VLOOKUP(H2776,通道基本信息!B:L,3,FALSE)</f>
        <v>CS6E</v>
      </c>
    </row>
    <row r="2777" s="2" customFormat="1" ht="15" hidden="1" spans="1:15">
      <c r="A2777" s="177">
        <v>2774</v>
      </c>
      <c r="B2777" s="177" t="str">
        <f t="shared" si="86"/>
        <v>CS6E-T008-24-23</v>
      </c>
      <c r="C2777" s="177" t="str">
        <f t="shared" si="87"/>
        <v>CS6E-TS04-023-V-D</v>
      </c>
      <c r="D2777" s="177" t="s">
        <v>5656</v>
      </c>
      <c r="E2777" s="177" t="str">
        <f>VLOOKUP(H2777,通道基本信息!B:K,6,0)</f>
        <v>T</v>
      </c>
      <c r="F2777" s="177" t="str">
        <f>VLOOKUP(H2777,通道基本信息!B:K,5,0)</f>
        <v>S04</v>
      </c>
      <c r="G2777" s="177" t="str">
        <f>VLOOKUP(H2777,通道基本信息!B:K,8,0)</f>
        <v>V</v>
      </c>
      <c r="H2777" s="177" t="s">
        <v>5612</v>
      </c>
      <c r="I2777" s="177">
        <v>23</v>
      </c>
      <c r="J2777" s="177">
        <v>1.25</v>
      </c>
      <c r="K2777" s="177">
        <v>12497.5</v>
      </c>
      <c r="L2777" s="177">
        <v>12498.75</v>
      </c>
      <c r="M2777" s="177"/>
      <c r="N2777" s="177" t="s">
        <v>5657</v>
      </c>
      <c r="O2777" s="2" t="str">
        <f>VLOOKUP(H2777,通道基本信息!B:L,3,FALSE)</f>
        <v>CS6E</v>
      </c>
    </row>
    <row r="2778" s="2" customFormat="1" ht="15" hidden="1" spans="1:15">
      <c r="A2778" s="177">
        <v>2775</v>
      </c>
      <c r="B2778" s="177" t="str">
        <f t="shared" si="86"/>
        <v>CS6E-T008-24-24</v>
      </c>
      <c r="C2778" s="177" t="str">
        <f t="shared" si="87"/>
        <v>CS6E-TS04-024-V-D</v>
      </c>
      <c r="D2778" s="177" t="s">
        <v>5658</v>
      </c>
      <c r="E2778" s="177" t="str">
        <f>VLOOKUP(H2778,通道基本信息!B:K,6,0)</f>
        <v>T</v>
      </c>
      <c r="F2778" s="177" t="str">
        <f>VLOOKUP(H2778,通道基本信息!B:K,5,0)</f>
        <v>S04</v>
      </c>
      <c r="G2778" s="177" t="str">
        <f>VLOOKUP(H2778,通道基本信息!B:K,8,0)</f>
        <v>V</v>
      </c>
      <c r="H2778" s="177" t="s">
        <v>5612</v>
      </c>
      <c r="I2778" s="177">
        <v>24</v>
      </c>
      <c r="J2778" s="177">
        <v>1.25</v>
      </c>
      <c r="K2778" s="177">
        <v>12498.75</v>
      </c>
      <c r="L2778" s="177">
        <v>12500</v>
      </c>
      <c r="M2778" s="177"/>
      <c r="N2778" s="177" t="s">
        <v>5659</v>
      </c>
      <c r="O2778" s="2" t="str">
        <f>VLOOKUP(H2778,通道基本信息!B:L,3,FALSE)</f>
        <v>CS6E</v>
      </c>
    </row>
    <row r="2779" s="2" customFormat="1" ht="15" hidden="1" spans="1:15">
      <c r="A2779" s="177">
        <v>2776</v>
      </c>
      <c r="B2779" s="177" t="str">
        <f t="shared" si="86"/>
        <v>CS6E-T009-1-1</v>
      </c>
      <c r="C2779" s="177" t="str">
        <f t="shared" si="87"/>
        <v>CS6E-TS05-001-H-A</v>
      </c>
      <c r="D2779" s="177" t="s">
        <v>5660</v>
      </c>
      <c r="E2779" s="177" t="str">
        <f>VLOOKUP(H2779,通道基本信息!B:K,6,0)</f>
        <v>T</v>
      </c>
      <c r="F2779" s="177" t="str">
        <f>VLOOKUP(H2779,通道基本信息!B:K,5,0)</f>
        <v>S05</v>
      </c>
      <c r="G2779" s="177" t="str">
        <f>VLOOKUP(H2779,通道基本信息!B:K,8,0)</f>
        <v>H</v>
      </c>
      <c r="H2779" s="177" t="s">
        <v>5661</v>
      </c>
      <c r="I2779" s="177">
        <v>1</v>
      </c>
      <c r="J2779" s="177">
        <v>225</v>
      </c>
      <c r="K2779" s="177">
        <v>12525</v>
      </c>
      <c r="L2779" s="177">
        <v>12750</v>
      </c>
      <c r="M2779" s="177"/>
      <c r="N2779" s="177" t="s">
        <v>5662</v>
      </c>
      <c r="O2779" s="2" t="str">
        <f>VLOOKUP(H2779,通道基本信息!B:L,3,FALSE)</f>
        <v>CS6E</v>
      </c>
    </row>
    <row r="2780" s="2" customFormat="1" ht="15" hidden="1" spans="1:15">
      <c r="A2780" s="177">
        <v>2777</v>
      </c>
      <c r="B2780" s="177" t="str">
        <f t="shared" si="86"/>
        <v>CS6E-T010-180-1</v>
      </c>
      <c r="C2780" s="177" t="str">
        <f t="shared" si="87"/>
        <v>CS6E-TS05-001-H-D</v>
      </c>
      <c r="D2780" s="177" t="s">
        <v>5663</v>
      </c>
      <c r="E2780" s="177" t="str">
        <f>VLOOKUP(H2780,通道基本信息!B:K,6,0)</f>
        <v>T</v>
      </c>
      <c r="F2780" s="177" t="str">
        <f>VLOOKUP(H2780,通道基本信息!B:K,5,0)</f>
        <v>S05</v>
      </c>
      <c r="G2780" s="177" t="str">
        <f>VLOOKUP(H2780,通道基本信息!B:K,8,0)</f>
        <v>H</v>
      </c>
      <c r="H2780" s="177" t="s">
        <v>5664</v>
      </c>
      <c r="I2780" s="177">
        <v>1</v>
      </c>
      <c r="J2780" s="177">
        <v>1.25</v>
      </c>
      <c r="K2780" s="177">
        <v>12525</v>
      </c>
      <c r="L2780" s="177">
        <v>12526.25</v>
      </c>
      <c r="M2780" s="177"/>
      <c r="N2780" s="177" t="s">
        <v>5665</v>
      </c>
      <c r="O2780" s="2" t="str">
        <f>VLOOKUP(H2780,通道基本信息!B:L,3,FALSE)</f>
        <v>CS6E</v>
      </c>
    </row>
    <row r="2781" s="2" customFormat="1" ht="15" hidden="1" spans="1:15">
      <c r="A2781" s="177">
        <v>2778</v>
      </c>
      <c r="B2781" s="177" t="str">
        <f t="shared" si="86"/>
        <v>CS6E-T010-180-2</v>
      </c>
      <c r="C2781" s="177" t="str">
        <f t="shared" si="87"/>
        <v>CS6E-TS05-002-H-D</v>
      </c>
      <c r="D2781" s="177" t="s">
        <v>5666</v>
      </c>
      <c r="E2781" s="177" t="str">
        <f>VLOOKUP(H2781,通道基本信息!B:K,6,0)</f>
        <v>T</v>
      </c>
      <c r="F2781" s="177" t="str">
        <f>VLOOKUP(H2781,通道基本信息!B:K,5,0)</f>
        <v>S05</v>
      </c>
      <c r="G2781" s="177" t="str">
        <f>VLOOKUP(H2781,通道基本信息!B:K,8,0)</f>
        <v>H</v>
      </c>
      <c r="H2781" s="177" t="s">
        <v>5664</v>
      </c>
      <c r="I2781" s="177">
        <v>2</v>
      </c>
      <c r="J2781" s="177">
        <v>1.25</v>
      </c>
      <c r="K2781" s="177">
        <v>12526.25</v>
      </c>
      <c r="L2781" s="177">
        <v>12527.5</v>
      </c>
      <c r="M2781" s="177"/>
      <c r="N2781" s="177" t="s">
        <v>5667</v>
      </c>
      <c r="O2781" s="2" t="str">
        <f>VLOOKUP(H2781,通道基本信息!B:L,3,FALSE)</f>
        <v>CS6E</v>
      </c>
    </row>
    <row r="2782" s="2" customFormat="1" ht="15" hidden="1" spans="1:15">
      <c r="A2782" s="177">
        <v>2779</v>
      </c>
      <c r="B2782" s="177" t="str">
        <f t="shared" si="86"/>
        <v>CS6E-T010-180-3</v>
      </c>
      <c r="C2782" s="177" t="str">
        <f t="shared" si="87"/>
        <v>CS6E-TS05-003-H-D</v>
      </c>
      <c r="D2782" s="177" t="s">
        <v>5668</v>
      </c>
      <c r="E2782" s="177" t="str">
        <f>VLOOKUP(H2782,通道基本信息!B:K,6,0)</f>
        <v>T</v>
      </c>
      <c r="F2782" s="177" t="str">
        <f>VLOOKUP(H2782,通道基本信息!B:K,5,0)</f>
        <v>S05</v>
      </c>
      <c r="G2782" s="177" t="str">
        <f>VLOOKUP(H2782,通道基本信息!B:K,8,0)</f>
        <v>H</v>
      </c>
      <c r="H2782" s="177" t="s">
        <v>5664</v>
      </c>
      <c r="I2782" s="177">
        <v>3</v>
      </c>
      <c r="J2782" s="177">
        <v>1.25</v>
      </c>
      <c r="K2782" s="177">
        <v>12527.5</v>
      </c>
      <c r="L2782" s="177">
        <v>12528.75</v>
      </c>
      <c r="M2782" s="177"/>
      <c r="N2782" s="177" t="s">
        <v>5669</v>
      </c>
      <c r="O2782" s="2" t="str">
        <f>VLOOKUP(H2782,通道基本信息!B:L,3,FALSE)</f>
        <v>CS6E</v>
      </c>
    </row>
    <row r="2783" s="2" customFormat="1" ht="15" hidden="1" spans="1:15">
      <c r="A2783" s="177">
        <v>2780</v>
      </c>
      <c r="B2783" s="177" t="str">
        <f t="shared" si="86"/>
        <v>CS6E-T010-180-4</v>
      </c>
      <c r="C2783" s="177" t="str">
        <f t="shared" si="87"/>
        <v>CS6E-TS05-004-H-D</v>
      </c>
      <c r="D2783" s="177" t="s">
        <v>5670</v>
      </c>
      <c r="E2783" s="177" t="str">
        <f>VLOOKUP(H2783,通道基本信息!B:K,6,0)</f>
        <v>T</v>
      </c>
      <c r="F2783" s="177" t="str">
        <f>VLOOKUP(H2783,通道基本信息!B:K,5,0)</f>
        <v>S05</v>
      </c>
      <c r="G2783" s="177" t="str">
        <f>VLOOKUP(H2783,通道基本信息!B:K,8,0)</f>
        <v>H</v>
      </c>
      <c r="H2783" s="177" t="s">
        <v>5664</v>
      </c>
      <c r="I2783" s="177">
        <v>4</v>
      </c>
      <c r="J2783" s="177">
        <v>1.25</v>
      </c>
      <c r="K2783" s="177">
        <v>12528.75</v>
      </c>
      <c r="L2783" s="177">
        <v>12530</v>
      </c>
      <c r="M2783" s="177"/>
      <c r="N2783" s="177" t="s">
        <v>5671</v>
      </c>
      <c r="O2783" s="2" t="str">
        <f>VLOOKUP(H2783,通道基本信息!B:L,3,FALSE)</f>
        <v>CS6E</v>
      </c>
    </row>
    <row r="2784" s="2" customFormat="1" ht="15" hidden="1" spans="1:15">
      <c r="A2784" s="177">
        <v>2781</v>
      </c>
      <c r="B2784" s="177" t="str">
        <f t="shared" si="86"/>
        <v>CS6E-T010-180-5</v>
      </c>
      <c r="C2784" s="177" t="str">
        <f t="shared" si="87"/>
        <v>CS6E-TS05-005-H-D</v>
      </c>
      <c r="D2784" s="177" t="s">
        <v>5672</v>
      </c>
      <c r="E2784" s="177" t="str">
        <f>VLOOKUP(H2784,通道基本信息!B:K,6,0)</f>
        <v>T</v>
      </c>
      <c r="F2784" s="177" t="str">
        <f>VLOOKUP(H2784,通道基本信息!B:K,5,0)</f>
        <v>S05</v>
      </c>
      <c r="G2784" s="177" t="str">
        <f>VLOOKUP(H2784,通道基本信息!B:K,8,0)</f>
        <v>H</v>
      </c>
      <c r="H2784" s="177" t="s">
        <v>5664</v>
      </c>
      <c r="I2784" s="177">
        <v>5</v>
      </c>
      <c r="J2784" s="177">
        <v>1.25</v>
      </c>
      <c r="K2784" s="177">
        <v>12530</v>
      </c>
      <c r="L2784" s="177">
        <v>12531.25</v>
      </c>
      <c r="M2784" s="177"/>
      <c r="N2784" s="177" t="s">
        <v>5673</v>
      </c>
      <c r="O2784" s="2" t="str">
        <f>VLOOKUP(H2784,通道基本信息!B:L,3,FALSE)</f>
        <v>CS6E</v>
      </c>
    </row>
    <row r="2785" s="2" customFormat="1" ht="15" hidden="1" spans="1:15">
      <c r="A2785" s="177">
        <v>2782</v>
      </c>
      <c r="B2785" s="177" t="str">
        <f t="shared" si="86"/>
        <v>CS6E-T010-180-6</v>
      </c>
      <c r="C2785" s="177" t="str">
        <f t="shared" si="87"/>
        <v>CS6E-TS05-006-H-D</v>
      </c>
      <c r="D2785" s="177" t="s">
        <v>5674</v>
      </c>
      <c r="E2785" s="177" t="str">
        <f>VLOOKUP(H2785,通道基本信息!B:K,6,0)</f>
        <v>T</v>
      </c>
      <c r="F2785" s="177" t="str">
        <f>VLOOKUP(H2785,通道基本信息!B:K,5,0)</f>
        <v>S05</v>
      </c>
      <c r="G2785" s="177" t="str">
        <f>VLOOKUP(H2785,通道基本信息!B:K,8,0)</f>
        <v>H</v>
      </c>
      <c r="H2785" s="177" t="s">
        <v>5664</v>
      </c>
      <c r="I2785" s="177">
        <v>6</v>
      </c>
      <c r="J2785" s="177">
        <v>1.25</v>
      </c>
      <c r="K2785" s="177">
        <v>12531.25</v>
      </c>
      <c r="L2785" s="177">
        <v>12532.5</v>
      </c>
      <c r="M2785" s="177"/>
      <c r="N2785" s="177" t="s">
        <v>5675</v>
      </c>
      <c r="O2785" s="2" t="str">
        <f>VLOOKUP(H2785,通道基本信息!B:L,3,FALSE)</f>
        <v>CS6E</v>
      </c>
    </row>
    <row r="2786" s="2" customFormat="1" ht="15" hidden="1" spans="1:15">
      <c r="A2786" s="177">
        <v>2783</v>
      </c>
      <c r="B2786" s="177" t="str">
        <f t="shared" si="86"/>
        <v>CS6E-T010-180-7</v>
      </c>
      <c r="C2786" s="177" t="str">
        <f t="shared" si="87"/>
        <v>CS6E-TS05-007-H-D</v>
      </c>
      <c r="D2786" s="177" t="s">
        <v>5676</v>
      </c>
      <c r="E2786" s="177" t="str">
        <f>VLOOKUP(H2786,通道基本信息!B:K,6,0)</f>
        <v>T</v>
      </c>
      <c r="F2786" s="177" t="str">
        <f>VLOOKUP(H2786,通道基本信息!B:K,5,0)</f>
        <v>S05</v>
      </c>
      <c r="G2786" s="177" t="str">
        <f>VLOOKUP(H2786,通道基本信息!B:K,8,0)</f>
        <v>H</v>
      </c>
      <c r="H2786" s="177" t="s">
        <v>5664</v>
      </c>
      <c r="I2786" s="177">
        <v>7</v>
      </c>
      <c r="J2786" s="177">
        <v>1.25</v>
      </c>
      <c r="K2786" s="177">
        <v>12532.5</v>
      </c>
      <c r="L2786" s="177">
        <v>12533.75</v>
      </c>
      <c r="M2786" s="177"/>
      <c r="N2786" s="177" t="s">
        <v>5677</v>
      </c>
      <c r="O2786" s="2" t="str">
        <f>VLOOKUP(H2786,通道基本信息!B:L,3,FALSE)</f>
        <v>CS6E</v>
      </c>
    </row>
    <row r="2787" s="2" customFormat="1" ht="15" hidden="1" spans="1:15">
      <c r="A2787" s="177">
        <v>2784</v>
      </c>
      <c r="B2787" s="177" t="str">
        <f t="shared" si="86"/>
        <v>CS6E-T010-180-8</v>
      </c>
      <c r="C2787" s="177" t="str">
        <f t="shared" si="87"/>
        <v>CS6E-TS05-008-H-D</v>
      </c>
      <c r="D2787" s="177" t="s">
        <v>5678</v>
      </c>
      <c r="E2787" s="177" t="str">
        <f>VLOOKUP(H2787,通道基本信息!B:K,6,0)</f>
        <v>T</v>
      </c>
      <c r="F2787" s="177" t="str">
        <f>VLOOKUP(H2787,通道基本信息!B:K,5,0)</f>
        <v>S05</v>
      </c>
      <c r="G2787" s="177" t="str">
        <f>VLOOKUP(H2787,通道基本信息!B:K,8,0)</f>
        <v>H</v>
      </c>
      <c r="H2787" s="177" t="s">
        <v>5664</v>
      </c>
      <c r="I2787" s="177">
        <v>8</v>
      </c>
      <c r="J2787" s="177">
        <v>1.25</v>
      </c>
      <c r="K2787" s="177">
        <v>12533.75</v>
      </c>
      <c r="L2787" s="177">
        <v>12535</v>
      </c>
      <c r="M2787" s="177"/>
      <c r="N2787" s="177" t="s">
        <v>5679</v>
      </c>
      <c r="O2787" s="2" t="str">
        <f>VLOOKUP(H2787,通道基本信息!B:L,3,FALSE)</f>
        <v>CS6E</v>
      </c>
    </row>
    <row r="2788" s="2" customFormat="1" ht="15" hidden="1" spans="1:15">
      <c r="A2788" s="177">
        <v>2785</v>
      </c>
      <c r="B2788" s="177" t="str">
        <f t="shared" si="86"/>
        <v>CS6E-T010-180-9</v>
      </c>
      <c r="C2788" s="177" t="str">
        <f t="shared" si="87"/>
        <v>CS6E-TS05-009-H-D</v>
      </c>
      <c r="D2788" s="177" t="s">
        <v>5680</v>
      </c>
      <c r="E2788" s="177" t="str">
        <f>VLOOKUP(H2788,通道基本信息!B:K,6,0)</f>
        <v>T</v>
      </c>
      <c r="F2788" s="177" t="str">
        <f>VLOOKUP(H2788,通道基本信息!B:K,5,0)</f>
        <v>S05</v>
      </c>
      <c r="G2788" s="177" t="str">
        <f>VLOOKUP(H2788,通道基本信息!B:K,8,0)</f>
        <v>H</v>
      </c>
      <c r="H2788" s="177" t="s">
        <v>5664</v>
      </c>
      <c r="I2788" s="177">
        <v>9</v>
      </c>
      <c r="J2788" s="177">
        <v>1.25</v>
      </c>
      <c r="K2788" s="177">
        <v>12535</v>
      </c>
      <c r="L2788" s="177">
        <v>12536.25</v>
      </c>
      <c r="M2788" s="177"/>
      <c r="N2788" s="177" t="s">
        <v>5681</v>
      </c>
      <c r="O2788" s="2" t="str">
        <f>VLOOKUP(H2788,通道基本信息!B:L,3,FALSE)</f>
        <v>CS6E</v>
      </c>
    </row>
    <row r="2789" s="2" customFormat="1" ht="15" hidden="1" spans="1:15">
      <c r="A2789" s="177">
        <v>2786</v>
      </c>
      <c r="B2789" s="177" t="str">
        <f t="shared" si="86"/>
        <v>CS6E-T010-180-10</v>
      </c>
      <c r="C2789" s="177" t="str">
        <f t="shared" si="87"/>
        <v>CS6E-TS05-010-H-D</v>
      </c>
      <c r="D2789" s="177" t="s">
        <v>5682</v>
      </c>
      <c r="E2789" s="177" t="str">
        <f>VLOOKUP(H2789,通道基本信息!B:K,6,0)</f>
        <v>T</v>
      </c>
      <c r="F2789" s="177" t="str">
        <f>VLOOKUP(H2789,通道基本信息!B:K,5,0)</f>
        <v>S05</v>
      </c>
      <c r="G2789" s="177" t="str">
        <f>VLOOKUP(H2789,通道基本信息!B:K,8,0)</f>
        <v>H</v>
      </c>
      <c r="H2789" s="177" t="s">
        <v>5664</v>
      </c>
      <c r="I2789" s="177">
        <v>10</v>
      </c>
      <c r="J2789" s="177">
        <v>1.25</v>
      </c>
      <c r="K2789" s="177">
        <v>12536.25</v>
      </c>
      <c r="L2789" s="177">
        <v>12537.5</v>
      </c>
      <c r="M2789" s="177"/>
      <c r="N2789" s="177" t="s">
        <v>5683</v>
      </c>
      <c r="O2789" s="2" t="str">
        <f>VLOOKUP(H2789,通道基本信息!B:L,3,FALSE)</f>
        <v>CS6E</v>
      </c>
    </row>
    <row r="2790" s="2" customFormat="1" ht="15" hidden="1" spans="1:15">
      <c r="A2790" s="177">
        <v>2787</v>
      </c>
      <c r="B2790" s="177" t="str">
        <f t="shared" si="86"/>
        <v>CS6E-T010-180-11</v>
      </c>
      <c r="C2790" s="177" t="str">
        <f t="shared" si="87"/>
        <v>CS6E-TS05-011-H-D</v>
      </c>
      <c r="D2790" s="177" t="s">
        <v>5684</v>
      </c>
      <c r="E2790" s="177" t="str">
        <f>VLOOKUP(H2790,通道基本信息!B:K,6,0)</f>
        <v>T</v>
      </c>
      <c r="F2790" s="177" t="str">
        <f>VLOOKUP(H2790,通道基本信息!B:K,5,0)</f>
        <v>S05</v>
      </c>
      <c r="G2790" s="177" t="str">
        <f>VLOOKUP(H2790,通道基本信息!B:K,8,0)</f>
        <v>H</v>
      </c>
      <c r="H2790" s="177" t="s">
        <v>5664</v>
      </c>
      <c r="I2790" s="177">
        <v>11</v>
      </c>
      <c r="J2790" s="177">
        <v>1.25</v>
      </c>
      <c r="K2790" s="177">
        <v>12537.5</v>
      </c>
      <c r="L2790" s="177">
        <v>12538.75</v>
      </c>
      <c r="M2790" s="177"/>
      <c r="N2790" s="177" t="s">
        <v>5685</v>
      </c>
      <c r="O2790" s="2" t="str">
        <f>VLOOKUP(H2790,通道基本信息!B:L,3,FALSE)</f>
        <v>CS6E</v>
      </c>
    </row>
    <row r="2791" s="2" customFormat="1" ht="15" hidden="1" spans="1:15">
      <c r="A2791" s="177">
        <v>2788</v>
      </c>
      <c r="B2791" s="177" t="str">
        <f t="shared" si="86"/>
        <v>CS6E-T010-180-12</v>
      </c>
      <c r="C2791" s="177" t="str">
        <f t="shared" si="87"/>
        <v>CS6E-TS05-012-H-D</v>
      </c>
      <c r="D2791" s="177" t="s">
        <v>5686</v>
      </c>
      <c r="E2791" s="177" t="str">
        <f>VLOOKUP(H2791,通道基本信息!B:K,6,0)</f>
        <v>T</v>
      </c>
      <c r="F2791" s="177" t="str">
        <f>VLOOKUP(H2791,通道基本信息!B:K,5,0)</f>
        <v>S05</v>
      </c>
      <c r="G2791" s="177" t="str">
        <f>VLOOKUP(H2791,通道基本信息!B:K,8,0)</f>
        <v>H</v>
      </c>
      <c r="H2791" s="177" t="s">
        <v>5664</v>
      </c>
      <c r="I2791" s="177">
        <v>12</v>
      </c>
      <c r="J2791" s="177">
        <v>1.25</v>
      </c>
      <c r="K2791" s="177">
        <v>12538.75</v>
      </c>
      <c r="L2791" s="177">
        <v>12540</v>
      </c>
      <c r="M2791" s="177"/>
      <c r="N2791" s="177" t="s">
        <v>5687</v>
      </c>
      <c r="O2791" s="2" t="str">
        <f>VLOOKUP(H2791,通道基本信息!B:L,3,FALSE)</f>
        <v>CS6E</v>
      </c>
    </row>
    <row r="2792" s="2" customFormat="1" ht="15" hidden="1" spans="1:15">
      <c r="A2792" s="177">
        <v>2789</v>
      </c>
      <c r="B2792" s="177" t="str">
        <f t="shared" si="86"/>
        <v>CS6E-T010-180-13</v>
      </c>
      <c r="C2792" s="177" t="str">
        <f t="shared" si="87"/>
        <v>CS6E-TS05-013-H-D</v>
      </c>
      <c r="D2792" s="177" t="s">
        <v>5688</v>
      </c>
      <c r="E2792" s="177" t="str">
        <f>VLOOKUP(H2792,通道基本信息!B:K,6,0)</f>
        <v>T</v>
      </c>
      <c r="F2792" s="177" t="str">
        <f>VLOOKUP(H2792,通道基本信息!B:K,5,0)</f>
        <v>S05</v>
      </c>
      <c r="G2792" s="177" t="str">
        <f>VLOOKUP(H2792,通道基本信息!B:K,8,0)</f>
        <v>H</v>
      </c>
      <c r="H2792" s="177" t="s">
        <v>5664</v>
      </c>
      <c r="I2792" s="177">
        <v>13</v>
      </c>
      <c r="J2792" s="177">
        <v>1.25</v>
      </c>
      <c r="K2792" s="177">
        <v>12540</v>
      </c>
      <c r="L2792" s="177">
        <v>12541.25</v>
      </c>
      <c r="M2792" s="177"/>
      <c r="N2792" s="177" t="s">
        <v>5689</v>
      </c>
      <c r="O2792" s="2" t="str">
        <f>VLOOKUP(H2792,通道基本信息!B:L,3,FALSE)</f>
        <v>CS6E</v>
      </c>
    </row>
    <row r="2793" s="2" customFormat="1" ht="15" hidden="1" spans="1:15">
      <c r="A2793" s="177">
        <v>2790</v>
      </c>
      <c r="B2793" s="177" t="str">
        <f t="shared" si="86"/>
        <v>CS6E-T010-180-14</v>
      </c>
      <c r="C2793" s="177" t="str">
        <f t="shared" si="87"/>
        <v>CS6E-TS05-014-H-D</v>
      </c>
      <c r="D2793" s="177" t="s">
        <v>5690</v>
      </c>
      <c r="E2793" s="177" t="str">
        <f>VLOOKUP(H2793,通道基本信息!B:K,6,0)</f>
        <v>T</v>
      </c>
      <c r="F2793" s="177" t="str">
        <f>VLOOKUP(H2793,通道基本信息!B:K,5,0)</f>
        <v>S05</v>
      </c>
      <c r="G2793" s="177" t="str">
        <f>VLOOKUP(H2793,通道基本信息!B:K,8,0)</f>
        <v>H</v>
      </c>
      <c r="H2793" s="177" t="s">
        <v>5664</v>
      </c>
      <c r="I2793" s="177">
        <v>14</v>
      </c>
      <c r="J2793" s="177">
        <v>1.25</v>
      </c>
      <c r="K2793" s="177">
        <v>12541.25</v>
      </c>
      <c r="L2793" s="177">
        <v>12542.5</v>
      </c>
      <c r="M2793" s="177"/>
      <c r="N2793" s="177" t="s">
        <v>5691</v>
      </c>
      <c r="O2793" s="2" t="str">
        <f>VLOOKUP(H2793,通道基本信息!B:L,3,FALSE)</f>
        <v>CS6E</v>
      </c>
    </row>
    <row r="2794" s="2" customFormat="1" ht="15" hidden="1" spans="1:15">
      <c r="A2794" s="177">
        <v>2791</v>
      </c>
      <c r="B2794" s="177" t="str">
        <f t="shared" si="86"/>
        <v>CS6E-T010-180-15</v>
      </c>
      <c r="C2794" s="177" t="str">
        <f t="shared" si="87"/>
        <v>CS6E-TS05-015-H-D</v>
      </c>
      <c r="D2794" s="177" t="s">
        <v>5692</v>
      </c>
      <c r="E2794" s="177" t="str">
        <f>VLOOKUP(H2794,通道基本信息!B:K,6,0)</f>
        <v>T</v>
      </c>
      <c r="F2794" s="177" t="str">
        <f>VLOOKUP(H2794,通道基本信息!B:K,5,0)</f>
        <v>S05</v>
      </c>
      <c r="G2794" s="177" t="str">
        <f>VLOOKUP(H2794,通道基本信息!B:K,8,0)</f>
        <v>H</v>
      </c>
      <c r="H2794" s="177" t="s">
        <v>5664</v>
      </c>
      <c r="I2794" s="177">
        <v>15</v>
      </c>
      <c r="J2794" s="177">
        <v>1.25</v>
      </c>
      <c r="K2794" s="177">
        <v>12542.5</v>
      </c>
      <c r="L2794" s="177">
        <v>12543.75</v>
      </c>
      <c r="M2794" s="177"/>
      <c r="N2794" s="177" t="s">
        <v>5693</v>
      </c>
      <c r="O2794" s="2" t="str">
        <f>VLOOKUP(H2794,通道基本信息!B:L,3,FALSE)</f>
        <v>CS6E</v>
      </c>
    </row>
    <row r="2795" s="2" customFormat="1" ht="15" hidden="1" spans="1:15">
      <c r="A2795" s="177">
        <v>2792</v>
      </c>
      <c r="B2795" s="177" t="str">
        <f t="shared" si="86"/>
        <v>CS6E-T010-180-16</v>
      </c>
      <c r="C2795" s="177" t="str">
        <f t="shared" si="87"/>
        <v>CS6E-TS05-016-H-D</v>
      </c>
      <c r="D2795" s="177" t="s">
        <v>5694</v>
      </c>
      <c r="E2795" s="177" t="str">
        <f>VLOOKUP(H2795,通道基本信息!B:K,6,0)</f>
        <v>T</v>
      </c>
      <c r="F2795" s="177" t="str">
        <f>VLOOKUP(H2795,通道基本信息!B:K,5,0)</f>
        <v>S05</v>
      </c>
      <c r="G2795" s="177" t="str">
        <f>VLOOKUP(H2795,通道基本信息!B:K,8,0)</f>
        <v>H</v>
      </c>
      <c r="H2795" s="177" t="s">
        <v>5664</v>
      </c>
      <c r="I2795" s="177">
        <v>16</v>
      </c>
      <c r="J2795" s="177">
        <v>1.25</v>
      </c>
      <c r="K2795" s="177">
        <v>12543.75</v>
      </c>
      <c r="L2795" s="177">
        <v>12545</v>
      </c>
      <c r="M2795" s="177"/>
      <c r="N2795" s="177" t="s">
        <v>5695</v>
      </c>
      <c r="O2795" s="2" t="str">
        <f>VLOOKUP(H2795,通道基本信息!B:L,3,FALSE)</f>
        <v>CS6E</v>
      </c>
    </row>
    <row r="2796" s="2" customFormat="1" ht="15" hidden="1" spans="1:15">
      <c r="A2796" s="177">
        <v>2793</v>
      </c>
      <c r="B2796" s="177" t="str">
        <f t="shared" si="86"/>
        <v>CS6E-T010-180-17</v>
      </c>
      <c r="C2796" s="177" t="str">
        <f t="shared" si="87"/>
        <v>CS6E-TS05-017-H-D</v>
      </c>
      <c r="D2796" s="177" t="s">
        <v>5696</v>
      </c>
      <c r="E2796" s="177" t="str">
        <f>VLOOKUP(H2796,通道基本信息!B:K,6,0)</f>
        <v>T</v>
      </c>
      <c r="F2796" s="177" t="str">
        <f>VLOOKUP(H2796,通道基本信息!B:K,5,0)</f>
        <v>S05</v>
      </c>
      <c r="G2796" s="177" t="str">
        <f>VLOOKUP(H2796,通道基本信息!B:K,8,0)</f>
        <v>H</v>
      </c>
      <c r="H2796" s="177" t="s">
        <v>5664</v>
      </c>
      <c r="I2796" s="177">
        <v>17</v>
      </c>
      <c r="J2796" s="177">
        <v>1.25</v>
      </c>
      <c r="K2796" s="177">
        <v>12545</v>
      </c>
      <c r="L2796" s="177">
        <v>12546.25</v>
      </c>
      <c r="M2796" s="177"/>
      <c r="N2796" s="177" t="s">
        <v>5697</v>
      </c>
      <c r="O2796" s="2" t="str">
        <f>VLOOKUP(H2796,通道基本信息!B:L,3,FALSE)</f>
        <v>CS6E</v>
      </c>
    </row>
    <row r="2797" s="2" customFormat="1" ht="15" hidden="1" spans="1:15">
      <c r="A2797" s="177">
        <v>2794</v>
      </c>
      <c r="B2797" s="177" t="str">
        <f t="shared" si="86"/>
        <v>CS6E-T010-180-18</v>
      </c>
      <c r="C2797" s="177" t="str">
        <f t="shared" si="87"/>
        <v>CS6E-TS05-018-H-D</v>
      </c>
      <c r="D2797" s="177" t="s">
        <v>5698</v>
      </c>
      <c r="E2797" s="177" t="str">
        <f>VLOOKUP(H2797,通道基本信息!B:K,6,0)</f>
        <v>T</v>
      </c>
      <c r="F2797" s="177" t="str">
        <f>VLOOKUP(H2797,通道基本信息!B:K,5,0)</f>
        <v>S05</v>
      </c>
      <c r="G2797" s="177" t="str">
        <f>VLOOKUP(H2797,通道基本信息!B:K,8,0)</f>
        <v>H</v>
      </c>
      <c r="H2797" s="177" t="s">
        <v>5664</v>
      </c>
      <c r="I2797" s="177">
        <v>18</v>
      </c>
      <c r="J2797" s="177">
        <v>1.25</v>
      </c>
      <c r="K2797" s="177">
        <v>12546.25</v>
      </c>
      <c r="L2797" s="177">
        <v>12547.5</v>
      </c>
      <c r="M2797" s="177"/>
      <c r="N2797" s="177" t="s">
        <v>5699</v>
      </c>
      <c r="O2797" s="2" t="str">
        <f>VLOOKUP(H2797,通道基本信息!B:L,3,FALSE)</f>
        <v>CS6E</v>
      </c>
    </row>
    <row r="2798" s="2" customFormat="1" ht="15" hidden="1" spans="1:15">
      <c r="A2798" s="177">
        <v>2795</v>
      </c>
      <c r="B2798" s="177" t="str">
        <f t="shared" si="86"/>
        <v>CS6E-T010-180-19</v>
      </c>
      <c r="C2798" s="177" t="str">
        <f t="shared" si="87"/>
        <v>CS6E-TS05-019-H-D</v>
      </c>
      <c r="D2798" s="177" t="s">
        <v>5700</v>
      </c>
      <c r="E2798" s="177" t="str">
        <f>VLOOKUP(H2798,通道基本信息!B:K,6,0)</f>
        <v>T</v>
      </c>
      <c r="F2798" s="177" t="str">
        <f>VLOOKUP(H2798,通道基本信息!B:K,5,0)</f>
        <v>S05</v>
      </c>
      <c r="G2798" s="177" t="str">
        <f>VLOOKUP(H2798,通道基本信息!B:K,8,0)</f>
        <v>H</v>
      </c>
      <c r="H2798" s="177" t="s">
        <v>5664</v>
      </c>
      <c r="I2798" s="177">
        <v>19</v>
      </c>
      <c r="J2798" s="177">
        <v>1.25</v>
      </c>
      <c r="K2798" s="177">
        <v>12547.5</v>
      </c>
      <c r="L2798" s="177">
        <v>12548.75</v>
      </c>
      <c r="M2798" s="177"/>
      <c r="N2798" s="177" t="s">
        <v>5701</v>
      </c>
      <c r="O2798" s="2" t="str">
        <f>VLOOKUP(H2798,通道基本信息!B:L,3,FALSE)</f>
        <v>CS6E</v>
      </c>
    </row>
    <row r="2799" s="2" customFormat="1" ht="15" hidden="1" spans="1:15">
      <c r="A2799" s="177">
        <v>2796</v>
      </c>
      <c r="B2799" s="177" t="str">
        <f t="shared" si="86"/>
        <v>CS6E-T010-180-20</v>
      </c>
      <c r="C2799" s="177" t="str">
        <f t="shared" si="87"/>
        <v>CS6E-TS05-020-H-D</v>
      </c>
      <c r="D2799" s="177" t="s">
        <v>5702</v>
      </c>
      <c r="E2799" s="177" t="str">
        <f>VLOOKUP(H2799,通道基本信息!B:K,6,0)</f>
        <v>T</v>
      </c>
      <c r="F2799" s="177" t="str">
        <f>VLOOKUP(H2799,通道基本信息!B:K,5,0)</f>
        <v>S05</v>
      </c>
      <c r="G2799" s="177" t="str">
        <f>VLOOKUP(H2799,通道基本信息!B:K,8,0)</f>
        <v>H</v>
      </c>
      <c r="H2799" s="177" t="s">
        <v>5664</v>
      </c>
      <c r="I2799" s="177">
        <v>20</v>
      </c>
      <c r="J2799" s="177">
        <v>1.25</v>
      </c>
      <c r="K2799" s="177">
        <v>12548.75</v>
      </c>
      <c r="L2799" s="177">
        <v>12550</v>
      </c>
      <c r="M2799" s="177"/>
      <c r="N2799" s="177" t="s">
        <v>5703</v>
      </c>
      <c r="O2799" s="2" t="str">
        <f>VLOOKUP(H2799,通道基本信息!B:L,3,FALSE)</f>
        <v>CS6E</v>
      </c>
    </row>
    <row r="2800" s="2" customFormat="1" ht="15" hidden="1" spans="1:15">
      <c r="A2800" s="177">
        <v>2797</v>
      </c>
      <c r="B2800" s="177" t="str">
        <f t="shared" si="86"/>
        <v>CS6E-T010-180-21</v>
      </c>
      <c r="C2800" s="177" t="str">
        <f t="shared" si="87"/>
        <v>CS6E-TS05-021-H-D</v>
      </c>
      <c r="D2800" s="177" t="s">
        <v>5704</v>
      </c>
      <c r="E2800" s="177" t="str">
        <f>VLOOKUP(H2800,通道基本信息!B:K,6,0)</f>
        <v>T</v>
      </c>
      <c r="F2800" s="177" t="str">
        <f>VLOOKUP(H2800,通道基本信息!B:K,5,0)</f>
        <v>S05</v>
      </c>
      <c r="G2800" s="177" t="str">
        <f>VLOOKUP(H2800,通道基本信息!B:K,8,0)</f>
        <v>H</v>
      </c>
      <c r="H2800" s="177" t="s">
        <v>5664</v>
      </c>
      <c r="I2800" s="177">
        <v>21</v>
      </c>
      <c r="J2800" s="177">
        <v>1.25</v>
      </c>
      <c r="K2800" s="177">
        <v>12550</v>
      </c>
      <c r="L2800" s="177">
        <v>12551.25</v>
      </c>
      <c r="M2800" s="177"/>
      <c r="N2800" s="177" t="s">
        <v>5705</v>
      </c>
      <c r="O2800" s="2" t="str">
        <f>VLOOKUP(H2800,通道基本信息!B:L,3,FALSE)</f>
        <v>CS6E</v>
      </c>
    </row>
    <row r="2801" s="2" customFormat="1" ht="15" hidden="1" spans="1:15">
      <c r="A2801" s="177">
        <v>2798</v>
      </c>
      <c r="B2801" s="177" t="str">
        <f t="shared" si="86"/>
        <v>CS6E-T010-180-22</v>
      </c>
      <c r="C2801" s="177" t="str">
        <f t="shared" si="87"/>
        <v>CS6E-TS05-022-H-D</v>
      </c>
      <c r="D2801" s="177" t="s">
        <v>5706</v>
      </c>
      <c r="E2801" s="177" t="str">
        <f>VLOOKUP(H2801,通道基本信息!B:K,6,0)</f>
        <v>T</v>
      </c>
      <c r="F2801" s="177" t="str">
        <f>VLOOKUP(H2801,通道基本信息!B:K,5,0)</f>
        <v>S05</v>
      </c>
      <c r="G2801" s="177" t="str">
        <f>VLOOKUP(H2801,通道基本信息!B:K,8,0)</f>
        <v>H</v>
      </c>
      <c r="H2801" s="177" t="s">
        <v>5664</v>
      </c>
      <c r="I2801" s="177">
        <v>22</v>
      </c>
      <c r="J2801" s="177">
        <v>1.25</v>
      </c>
      <c r="K2801" s="177">
        <v>12551.25</v>
      </c>
      <c r="L2801" s="177">
        <v>12552.5</v>
      </c>
      <c r="M2801" s="177"/>
      <c r="N2801" s="177" t="s">
        <v>5707</v>
      </c>
      <c r="O2801" s="2" t="str">
        <f>VLOOKUP(H2801,通道基本信息!B:L,3,FALSE)</f>
        <v>CS6E</v>
      </c>
    </row>
    <row r="2802" s="2" customFormat="1" ht="15" hidden="1" spans="1:15">
      <c r="A2802" s="177">
        <v>2799</v>
      </c>
      <c r="B2802" s="177" t="str">
        <f t="shared" si="86"/>
        <v>CS6E-T010-180-23</v>
      </c>
      <c r="C2802" s="177" t="str">
        <f t="shared" si="87"/>
        <v>CS6E-TS05-023-H-D</v>
      </c>
      <c r="D2802" s="177" t="s">
        <v>5708</v>
      </c>
      <c r="E2802" s="177" t="str">
        <f>VLOOKUP(H2802,通道基本信息!B:K,6,0)</f>
        <v>T</v>
      </c>
      <c r="F2802" s="177" t="str">
        <f>VLOOKUP(H2802,通道基本信息!B:K,5,0)</f>
        <v>S05</v>
      </c>
      <c r="G2802" s="177" t="str">
        <f>VLOOKUP(H2802,通道基本信息!B:K,8,0)</f>
        <v>H</v>
      </c>
      <c r="H2802" s="177" t="s">
        <v>5664</v>
      </c>
      <c r="I2802" s="177">
        <v>23</v>
      </c>
      <c r="J2802" s="177">
        <v>1.25</v>
      </c>
      <c r="K2802" s="177">
        <v>12552.5</v>
      </c>
      <c r="L2802" s="177">
        <v>12553.75</v>
      </c>
      <c r="M2802" s="177"/>
      <c r="N2802" s="177" t="s">
        <v>5709</v>
      </c>
      <c r="O2802" s="2" t="str">
        <f>VLOOKUP(H2802,通道基本信息!B:L,3,FALSE)</f>
        <v>CS6E</v>
      </c>
    </row>
    <row r="2803" s="2" customFormat="1" ht="15" hidden="1" spans="1:15">
      <c r="A2803" s="177">
        <v>2800</v>
      </c>
      <c r="B2803" s="177" t="str">
        <f t="shared" si="86"/>
        <v>CS6E-T010-180-24</v>
      </c>
      <c r="C2803" s="177" t="str">
        <f t="shared" si="87"/>
        <v>CS6E-TS05-024-H-D</v>
      </c>
      <c r="D2803" s="177" t="s">
        <v>5710</v>
      </c>
      <c r="E2803" s="177" t="str">
        <f>VLOOKUP(H2803,通道基本信息!B:K,6,0)</f>
        <v>T</v>
      </c>
      <c r="F2803" s="177" t="str">
        <f>VLOOKUP(H2803,通道基本信息!B:K,5,0)</f>
        <v>S05</v>
      </c>
      <c r="G2803" s="177" t="str">
        <f>VLOOKUP(H2803,通道基本信息!B:K,8,0)</f>
        <v>H</v>
      </c>
      <c r="H2803" s="177" t="s">
        <v>5664</v>
      </c>
      <c r="I2803" s="177">
        <v>24</v>
      </c>
      <c r="J2803" s="177">
        <v>1.25</v>
      </c>
      <c r="K2803" s="177">
        <v>12553.75</v>
      </c>
      <c r="L2803" s="177">
        <v>12555</v>
      </c>
      <c r="M2803" s="177"/>
      <c r="N2803" s="177" t="s">
        <v>5711</v>
      </c>
      <c r="O2803" s="2" t="str">
        <f>VLOOKUP(H2803,通道基本信息!B:L,3,FALSE)</f>
        <v>CS6E</v>
      </c>
    </row>
    <row r="2804" s="2" customFormat="1" ht="15" hidden="1" spans="1:15">
      <c r="A2804" s="177">
        <v>2801</v>
      </c>
      <c r="B2804" s="177" t="str">
        <f t="shared" si="86"/>
        <v>CS6E-T010-180-25</v>
      </c>
      <c r="C2804" s="177" t="str">
        <f t="shared" si="87"/>
        <v>CS6E-TS05-025-H-D</v>
      </c>
      <c r="D2804" s="177" t="s">
        <v>5712</v>
      </c>
      <c r="E2804" s="177" t="str">
        <f>VLOOKUP(H2804,通道基本信息!B:K,6,0)</f>
        <v>T</v>
      </c>
      <c r="F2804" s="177" t="str">
        <f>VLOOKUP(H2804,通道基本信息!B:K,5,0)</f>
        <v>S05</v>
      </c>
      <c r="G2804" s="177" t="str">
        <f>VLOOKUP(H2804,通道基本信息!B:K,8,0)</f>
        <v>H</v>
      </c>
      <c r="H2804" s="177" t="s">
        <v>5664</v>
      </c>
      <c r="I2804" s="177">
        <v>25</v>
      </c>
      <c r="J2804" s="177">
        <v>1.25</v>
      </c>
      <c r="K2804" s="177">
        <v>12555</v>
      </c>
      <c r="L2804" s="177">
        <v>12556.25</v>
      </c>
      <c r="M2804" s="177"/>
      <c r="N2804" s="177" t="s">
        <v>5713</v>
      </c>
      <c r="O2804" s="2" t="str">
        <f>VLOOKUP(H2804,通道基本信息!B:L,3,FALSE)</f>
        <v>CS6E</v>
      </c>
    </row>
    <row r="2805" s="2" customFormat="1" ht="15" hidden="1" spans="1:15">
      <c r="A2805" s="177">
        <v>2802</v>
      </c>
      <c r="B2805" s="177" t="str">
        <f t="shared" si="86"/>
        <v>CS6E-T010-180-26</v>
      </c>
      <c r="C2805" s="177" t="str">
        <f t="shared" si="87"/>
        <v>CS6E-TS05-026-H-D</v>
      </c>
      <c r="D2805" s="177" t="s">
        <v>5714</v>
      </c>
      <c r="E2805" s="177" t="str">
        <f>VLOOKUP(H2805,通道基本信息!B:K,6,0)</f>
        <v>T</v>
      </c>
      <c r="F2805" s="177" t="str">
        <f>VLOOKUP(H2805,通道基本信息!B:K,5,0)</f>
        <v>S05</v>
      </c>
      <c r="G2805" s="177" t="str">
        <f>VLOOKUP(H2805,通道基本信息!B:K,8,0)</f>
        <v>H</v>
      </c>
      <c r="H2805" s="177" t="s">
        <v>5664</v>
      </c>
      <c r="I2805" s="177">
        <v>26</v>
      </c>
      <c r="J2805" s="177">
        <v>1.25</v>
      </c>
      <c r="K2805" s="177">
        <v>12556.25</v>
      </c>
      <c r="L2805" s="177">
        <v>12557.5</v>
      </c>
      <c r="M2805" s="177"/>
      <c r="N2805" s="177" t="s">
        <v>5715</v>
      </c>
      <c r="O2805" s="2" t="str">
        <f>VLOOKUP(H2805,通道基本信息!B:L,3,FALSE)</f>
        <v>CS6E</v>
      </c>
    </row>
    <row r="2806" s="2" customFormat="1" ht="15" hidden="1" spans="1:15">
      <c r="A2806" s="177">
        <v>2803</v>
      </c>
      <c r="B2806" s="177" t="str">
        <f t="shared" si="86"/>
        <v>CS6E-T010-180-27</v>
      </c>
      <c r="C2806" s="177" t="str">
        <f t="shared" si="87"/>
        <v>CS6E-TS05-027-H-D</v>
      </c>
      <c r="D2806" s="177" t="s">
        <v>5716</v>
      </c>
      <c r="E2806" s="177" t="str">
        <f>VLOOKUP(H2806,通道基本信息!B:K,6,0)</f>
        <v>T</v>
      </c>
      <c r="F2806" s="177" t="str">
        <f>VLOOKUP(H2806,通道基本信息!B:K,5,0)</f>
        <v>S05</v>
      </c>
      <c r="G2806" s="177" t="str">
        <f>VLOOKUP(H2806,通道基本信息!B:K,8,0)</f>
        <v>H</v>
      </c>
      <c r="H2806" s="177" t="s">
        <v>5664</v>
      </c>
      <c r="I2806" s="177">
        <v>27</v>
      </c>
      <c r="J2806" s="177">
        <v>1.25</v>
      </c>
      <c r="K2806" s="177">
        <v>12557.5</v>
      </c>
      <c r="L2806" s="177">
        <v>12558.75</v>
      </c>
      <c r="M2806" s="177"/>
      <c r="N2806" s="177" t="s">
        <v>5717</v>
      </c>
      <c r="O2806" s="2" t="str">
        <f>VLOOKUP(H2806,通道基本信息!B:L,3,FALSE)</f>
        <v>CS6E</v>
      </c>
    </row>
    <row r="2807" s="2" customFormat="1" ht="15" hidden="1" spans="1:15">
      <c r="A2807" s="177">
        <v>2804</v>
      </c>
      <c r="B2807" s="177" t="str">
        <f t="shared" si="86"/>
        <v>CS6E-T010-180-28</v>
      </c>
      <c r="C2807" s="177" t="str">
        <f t="shared" si="87"/>
        <v>CS6E-TS05-028-H-D</v>
      </c>
      <c r="D2807" s="177" t="s">
        <v>5718</v>
      </c>
      <c r="E2807" s="177" t="str">
        <f>VLOOKUP(H2807,通道基本信息!B:K,6,0)</f>
        <v>T</v>
      </c>
      <c r="F2807" s="177" t="str">
        <f>VLOOKUP(H2807,通道基本信息!B:K,5,0)</f>
        <v>S05</v>
      </c>
      <c r="G2807" s="177" t="str">
        <f>VLOOKUP(H2807,通道基本信息!B:K,8,0)</f>
        <v>H</v>
      </c>
      <c r="H2807" s="177" t="s">
        <v>5664</v>
      </c>
      <c r="I2807" s="177">
        <v>28</v>
      </c>
      <c r="J2807" s="177">
        <v>1.25</v>
      </c>
      <c r="K2807" s="177">
        <v>12558.75</v>
      </c>
      <c r="L2807" s="177">
        <v>12560</v>
      </c>
      <c r="M2807" s="177"/>
      <c r="N2807" s="177" t="s">
        <v>5719</v>
      </c>
      <c r="O2807" s="2" t="str">
        <f>VLOOKUP(H2807,通道基本信息!B:L,3,FALSE)</f>
        <v>CS6E</v>
      </c>
    </row>
    <row r="2808" s="2" customFormat="1" ht="15" hidden="1" spans="1:15">
      <c r="A2808" s="177">
        <v>2805</v>
      </c>
      <c r="B2808" s="177" t="str">
        <f t="shared" si="86"/>
        <v>CS6E-T010-180-29</v>
      </c>
      <c r="C2808" s="177" t="str">
        <f t="shared" si="87"/>
        <v>CS6E-TS05-029-H-D</v>
      </c>
      <c r="D2808" s="177" t="s">
        <v>5720</v>
      </c>
      <c r="E2808" s="177" t="str">
        <f>VLOOKUP(H2808,通道基本信息!B:K,6,0)</f>
        <v>T</v>
      </c>
      <c r="F2808" s="177" t="str">
        <f>VLOOKUP(H2808,通道基本信息!B:K,5,0)</f>
        <v>S05</v>
      </c>
      <c r="G2808" s="177" t="str">
        <f>VLOOKUP(H2808,通道基本信息!B:K,8,0)</f>
        <v>H</v>
      </c>
      <c r="H2808" s="177" t="s">
        <v>5664</v>
      </c>
      <c r="I2808" s="177">
        <v>29</v>
      </c>
      <c r="J2808" s="177">
        <v>1.25</v>
      </c>
      <c r="K2808" s="177">
        <v>12560</v>
      </c>
      <c r="L2808" s="177">
        <v>12561.25</v>
      </c>
      <c r="M2808" s="177"/>
      <c r="N2808" s="177" t="s">
        <v>5721</v>
      </c>
      <c r="O2808" s="2" t="str">
        <f>VLOOKUP(H2808,通道基本信息!B:L,3,FALSE)</f>
        <v>CS6E</v>
      </c>
    </row>
    <row r="2809" s="2" customFormat="1" ht="15" hidden="1" spans="1:15">
      <c r="A2809" s="177">
        <v>2806</v>
      </c>
      <c r="B2809" s="177" t="str">
        <f t="shared" si="86"/>
        <v>CS6E-T010-180-30</v>
      </c>
      <c r="C2809" s="177" t="str">
        <f t="shared" si="87"/>
        <v>CS6E-TS05-030-H-D</v>
      </c>
      <c r="D2809" s="177" t="s">
        <v>5722</v>
      </c>
      <c r="E2809" s="177" t="str">
        <f>VLOOKUP(H2809,通道基本信息!B:K,6,0)</f>
        <v>T</v>
      </c>
      <c r="F2809" s="177" t="str">
        <f>VLOOKUP(H2809,通道基本信息!B:K,5,0)</f>
        <v>S05</v>
      </c>
      <c r="G2809" s="177" t="str">
        <f>VLOOKUP(H2809,通道基本信息!B:K,8,0)</f>
        <v>H</v>
      </c>
      <c r="H2809" s="177" t="s">
        <v>5664</v>
      </c>
      <c r="I2809" s="177">
        <v>30</v>
      </c>
      <c r="J2809" s="177">
        <v>1.25</v>
      </c>
      <c r="K2809" s="177">
        <v>12561.25</v>
      </c>
      <c r="L2809" s="177">
        <v>12562.5</v>
      </c>
      <c r="M2809" s="177"/>
      <c r="N2809" s="177" t="s">
        <v>5723</v>
      </c>
      <c r="O2809" s="2" t="str">
        <f>VLOOKUP(H2809,通道基本信息!B:L,3,FALSE)</f>
        <v>CS6E</v>
      </c>
    </row>
    <row r="2810" s="2" customFormat="1" ht="15" hidden="1" spans="1:15">
      <c r="A2810" s="177">
        <v>2807</v>
      </c>
      <c r="B2810" s="177" t="str">
        <f t="shared" si="86"/>
        <v>CS6E-T010-180-31</v>
      </c>
      <c r="C2810" s="177" t="str">
        <f t="shared" si="87"/>
        <v>CS6E-TS05-031-H-D</v>
      </c>
      <c r="D2810" s="177" t="s">
        <v>5724</v>
      </c>
      <c r="E2810" s="177" t="str">
        <f>VLOOKUP(H2810,通道基本信息!B:K,6,0)</f>
        <v>T</v>
      </c>
      <c r="F2810" s="177" t="str">
        <f>VLOOKUP(H2810,通道基本信息!B:K,5,0)</f>
        <v>S05</v>
      </c>
      <c r="G2810" s="177" t="str">
        <f>VLOOKUP(H2810,通道基本信息!B:K,8,0)</f>
        <v>H</v>
      </c>
      <c r="H2810" s="177" t="s">
        <v>5664</v>
      </c>
      <c r="I2810" s="177">
        <v>31</v>
      </c>
      <c r="J2810" s="177">
        <v>1.25</v>
      </c>
      <c r="K2810" s="177">
        <v>12562.5</v>
      </c>
      <c r="L2810" s="177">
        <v>12563.75</v>
      </c>
      <c r="M2810" s="177"/>
      <c r="N2810" s="177" t="s">
        <v>5725</v>
      </c>
      <c r="O2810" s="2" t="str">
        <f>VLOOKUP(H2810,通道基本信息!B:L,3,FALSE)</f>
        <v>CS6E</v>
      </c>
    </row>
    <row r="2811" s="2" customFormat="1" ht="15" hidden="1" spans="1:15">
      <c r="A2811" s="177">
        <v>2808</v>
      </c>
      <c r="B2811" s="177" t="str">
        <f t="shared" si="86"/>
        <v>CS6E-T010-180-32</v>
      </c>
      <c r="C2811" s="177" t="str">
        <f t="shared" si="87"/>
        <v>CS6E-TS05-032-H-D</v>
      </c>
      <c r="D2811" s="177" t="s">
        <v>5726</v>
      </c>
      <c r="E2811" s="177" t="str">
        <f>VLOOKUP(H2811,通道基本信息!B:K,6,0)</f>
        <v>T</v>
      </c>
      <c r="F2811" s="177" t="str">
        <f>VLOOKUP(H2811,通道基本信息!B:K,5,0)</f>
        <v>S05</v>
      </c>
      <c r="G2811" s="177" t="str">
        <f>VLOOKUP(H2811,通道基本信息!B:K,8,0)</f>
        <v>H</v>
      </c>
      <c r="H2811" s="177" t="s">
        <v>5664</v>
      </c>
      <c r="I2811" s="177">
        <v>32</v>
      </c>
      <c r="J2811" s="177">
        <v>1.25</v>
      </c>
      <c r="K2811" s="177">
        <v>12563.75</v>
      </c>
      <c r="L2811" s="177">
        <v>12565</v>
      </c>
      <c r="M2811" s="177"/>
      <c r="N2811" s="177" t="s">
        <v>5727</v>
      </c>
      <c r="O2811" s="2" t="str">
        <f>VLOOKUP(H2811,通道基本信息!B:L,3,FALSE)</f>
        <v>CS6E</v>
      </c>
    </row>
    <row r="2812" s="2" customFormat="1" ht="15" hidden="1" spans="1:15">
      <c r="A2812" s="177">
        <v>2809</v>
      </c>
      <c r="B2812" s="177" t="str">
        <f t="shared" si="86"/>
        <v>CS6E-T010-180-33</v>
      </c>
      <c r="C2812" s="177" t="str">
        <f t="shared" si="87"/>
        <v>CS6E-TS05-033-H-D</v>
      </c>
      <c r="D2812" s="177" t="s">
        <v>5728</v>
      </c>
      <c r="E2812" s="177" t="str">
        <f>VLOOKUP(H2812,通道基本信息!B:K,6,0)</f>
        <v>T</v>
      </c>
      <c r="F2812" s="177" t="str">
        <f>VLOOKUP(H2812,通道基本信息!B:K,5,0)</f>
        <v>S05</v>
      </c>
      <c r="G2812" s="177" t="str">
        <f>VLOOKUP(H2812,通道基本信息!B:K,8,0)</f>
        <v>H</v>
      </c>
      <c r="H2812" s="177" t="s">
        <v>5664</v>
      </c>
      <c r="I2812" s="177">
        <v>33</v>
      </c>
      <c r="J2812" s="177">
        <v>1.25</v>
      </c>
      <c r="K2812" s="177">
        <v>12565</v>
      </c>
      <c r="L2812" s="177">
        <v>12566.25</v>
      </c>
      <c r="M2812" s="177"/>
      <c r="N2812" s="177" t="s">
        <v>5729</v>
      </c>
      <c r="O2812" s="2" t="str">
        <f>VLOOKUP(H2812,通道基本信息!B:L,3,FALSE)</f>
        <v>CS6E</v>
      </c>
    </row>
    <row r="2813" s="2" customFormat="1" ht="15" hidden="1" spans="1:15">
      <c r="A2813" s="177">
        <v>2810</v>
      </c>
      <c r="B2813" s="177" t="str">
        <f t="shared" si="86"/>
        <v>CS6E-T010-180-34</v>
      </c>
      <c r="C2813" s="177" t="str">
        <f t="shared" si="87"/>
        <v>CS6E-TS05-034-H-D</v>
      </c>
      <c r="D2813" s="177" t="s">
        <v>5730</v>
      </c>
      <c r="E2813" s="177" t="str">
        <f>VLOOKUP(H2813,通道基本信息!B:K,6,0)</f>
        <v>T</v>
      </c>
      <c r="F2813" s="177" t="str">
        <f>VLOOKUP(H2813,通道基本信息!B:K,5,0)</f>
        <v>S05</v>
      </c>
      <c r="G2813" s="177" t="str">
        <f>VLOOKUP(H2813,通道基本信息!B:K,8,0)</f>
        <v>H</v>
      </c>
      <c r="H2813" s="177" t="s">
        <v>5664</v>
      </c>
      <c r="I2813" s="177">
        <v>34</v>
      </c>
      <c r="J2813" s="177">
        <v>1.25</v>
      </c>
      <c r="K2813" s="177">
        <v>12566.25</v>
      </c>
      <c r="L2813" s="177">
        <v>12567.5</v>
      </c>
      <c r="M2813" s="177"/>
      <c r="N2813" s="177" t="s">
        <v>5731</v>
      </c>
      <c r="O2813" s="2" t="str">
        <f>VLOOKUP(H2813,通道基本信息!B:L,3,FALSE)</f>
        <v>CS6E</v>
      </c>
    </row>
    <row r="2814" s="2" customFormat="1" ht="15" hidden="1" spans="1:15">
      <c r="A2814" s="177">
        <v>2811</v>
      </c>
      <c r="B2814" s="177" t="str">
        <f t="shared" si="86"/>
        <v>CS6E-T010-180-35</v>
      </c>
      <c r="C2814" s="177" t="str">
        <f t="shared" si="87"/>
        <v>CS6E-TS05-035-H-D</v>
      </c>
      <c r="D2814" s="177" t="s">
        <v>5732</v>
      </c>
      <c r="E2814" s="177" t="str">
        <f>VLOOKUP(H2814,通道基本信息!B:K,6,0)</f>
        <v>T</v>
      </c>
      <c r="F2814" s="177" t="str">
        <f>VLOOKUP(H2814,通道基本信息!B:K,5,0)</f>
        <v>S05</v>
      </c>
      <c r="G2814" s="177" t="str">
        <f>VLOOKUP(H2814,通道基本信息!B:K,8,0)</f>
        <v>H</v>
      </c>
      <c r="H2814" s="177" t="s">
        <v>5664</v>
      </c>
      <c r="I2814" s="177">
        <v>35</v>
      </c>
      <c r="J2814" s="177">
        <v>1.25</v>
      </c>
      <c r="K2814" s="177">
        <v>12567.5</v>
      </c>
      <c r="L2814" s="177">
        <v>12568.75</v>
      </c>
      <c r="M2814" s="177"/>
      <c r="N2814" s="177" t="s">
        <v>5733</v>
      </c>
      <c r="O2814" s="2" t="str">
        <f>VLOOKUP(H2814,通道基本信息!B:L,3,FALSE)</f>
        <v>CS6E</v>
      </c>
    </row>
    <row r="2815" s="2" customFormat="1" ht="15" hidden="1" spans="1:15">
      <c r="A2815" s="177">
        <v>2812</v>
      </c>
      <c r="B2815" s="177" t="str">
        <f t="shared" si="86"/>
        <v>CS6E-T010-180-36</v>
      </c>
      <c r="C2815" s="177" t="str">
        <f t="shared" si="87"/>
        <v>CS6E-TS05-036-H-D</v>
      </c>
      <c r="D2815" s="177" t="s">
        <v>5734</v>
      </c>
      <c r="E2815" s="177" t="str">
        <f>VLOOKUP(H2815,通道基本信息!B:K,6,0)</f>
        <v>T</v>
      </c>
      <c r="F2815" s="177" t="str">
        <f>VLOOKUP(H2815,通道基本信息!B:K,5,0)</f>
        <v>S05</v>
      </c>
      <c r="G2815" s="177" t="str">
        <f>VLOOKUP(H2815,通道基本信息!B:K,8,0)</f>
        <v>H</v>
      </c>
      <c r="H2815" s="177" t="s">
        <v>5664</v>
      </c>
      <c r="I2815" s="177">
        <v>36</v>
      </c>
      <c r="J2815" s="177">
        <v>1.25</v>
      </c>
      <c r="K2815" s="177">
        <v>12568.75</v>
      </c>
      <c r="L2815" s="177">
        <v>12570</v>
      </c>
      <c r="M2815" s="177"/>
      <c r="N2815" s="177" t="s">
        <v>5735</v>
      </c>
      <c r="O2815" s="2" t="str">
        <f>VLOOKUP(H2815,通道基本信息!B:L,3,FALSE)</f>
        <v>CS6E</v>
      </c>
    </row>
    <row r="2816" s="2" customFormat="1" ht="15" hidden="1" spans="1:15">
      <c r="A2816" s="177">
        <v>2813</v>
      </c>
      <c r="B2816" s="177" t="str">
        <f t="shared" si="86"/>
        <v>CS6E-T010-180-37</v>
      </c>
      <c r="C2816" s="177" t="str">
        <f t="shared" si="87"/>
        <v>CS6E-TS05-037-H-D</v>
      </c>
      <c r="D2816" s="177" t="s">
        <v>5736</v>
      </c>
      <c r="E2816" s="177" t="str">
        <f>VLOOKUP(H2816,通道基本信息!B:K,6,0)</f>
        <v>T</v>
      </c>
      <c r="F2816" s="177" t="str">
        <f>VLOOKUP(H2816,通道基本信息!B:K,5,0)</f>
        <v>S05</v>
      </c>
      <c r="G2816" s="177" t="str">
        <f>VLOOKUP(H2816,通道基本信息!B:K,8,0)</f>
        <v>H</v>
      </c>
      <c r="H2816" s="177" t="s">
        <v>5664</v>
      </c>
      <c r="I2816" s="177">
        <v>37</v>
      </c>
      <c r="J2816" s="177">
        <v>1.25</v>
      </c>
      <c r="K2816" s="177">
        <v>12570</v>
      </c>
      <c r="L2816" s="177">
        <v>12571.25</v>
      </c>
      <c r="M2816" s="177"/>
      <c r="N2816" s="177" t="s">
        <v>5737</v>
      </c>
      <c r="O2816" s="2" t="str">
        <f>VLOOKUP(H2816,通道基本信息!B:L,3,FALSE)</f>
        <v>CS6E</v>
      </c>
    </row>
    <row r="2817" s="2" customFormat="1" ht="15" hidden="1" spans="1:15">
      <c r="A2817" s="177">
        <v>2814</v>
      </c>
      <c r="B2817" s="177" t="str">
        <f t="shared" ref="B2817:B2880" si="88">H2817&amp;"-"&amp;I2817</f>
        <v>CS6E-T010-180-38</v>
      </c>
      <c r="C2817" s="177" t="str">
        <f t="shared" si="87"/>
        <v>CS6E-TS05-038-H-D</v>
      </c>
      <c r="D2817" s="177" t="s">
        <v>5738</v>
      </c>
      <c r="E2817" s="177" t="str">
        <f>VLOOKUP(H2817,通道基本信息!B:K,6,0)</f>
        <v>T</v>
      </c>
      <c r="F2817" s="177" t="str">
        <f>VLOOKUP(H2817,通道基本信息!B:K,5,0)</f>
        <v>S05</v>
      </c>
      <c r="G2817" s="177" t="str">
        <f>VLOOKUP(H2817,通道基本信息!B:K,8,0)</f>
        <v>H</v>
      </c>
      <c r="H2817" s="177" t="s">
        <v>5664</v>
      </c>
      <c r="I2817" s="177">
        <v>38</v>
      </c>
      <c r="J2817" s="177">
        <v>1.25</v>
      </c>
      <c r="K2817" s="177">
        <v>12571.25</v>
      </c>
      <c r="L2817" s="177">
        <v>12572.5</v>
      </c>
      <c r="M2817" s="177"/>
      <c r="N2817" s="177" t="s">
        <v>5739</v>
      </c>
      <c r="O2817" s="2" t="str">
        <f>VLOOKUP(H2817,通道基本信息!B:L,3,FALSE)</f>
        <v>CS6E</v>
      </c>
    </row>
    <row r="2818" s="2" customFormat="1" ht="15" hidden="1" spans="1:15">
      <c r="A2818" s="177">
        <v>2815</v>
      </c>
      <c r="B2818" s="177" t="str">
        <f t="shared" si="88"/>
        <v>CS6E-T010-180-39</v>
      </c>
      <c r="C2818" s="177" t="str">
        <f t="shared" si="87"/>
        <v>CS6E-TS05-039-H-D</v>
      </c>
      <c r="D2818" s="177" t="s">
        <v>5740</v>
      </c>
      <c r="E2818" s="177" t="str">
        <f>VLOOKUP(H2818,通道基本信息!B:K,6,0)</f>
        <v>T</v>
      </c>
      <c r="F2818" s="177" t="str">
        <f>VLOOKUP(H2818,通道基本信息!B:K,5,0)</f>
        <v>S05</v>
      </c>
      <c r="G2818" s="177" t="str">
        <f>VLOOKUP(H2818,通道基本信息!B:K,8,0)</f>
        <v>H</v>
      </c>
      <c r="H2818" s="177" t="s">
        <v>5664</v>
      </c>
      <c r="I2818" s="177">
        <v>39</v>
      </c>
      <c r="J2818" s="177">
        <v>1.25</v>
      </c>
      <c r="K2818" s="177">
        <v>12572.5</v>
      </c>
      <c r="L2818" s="177">
        <v>12573.75</v>
      </c>
      <c r="M2818" s="177"/>
      <c r="N2818" s="177" t="s">
        <v>5741</v>
      </c>
      <c r="O2818" s="2" t="str">
        <f>VLOOKUP(H2818,通道基本信息!B:L,3,FALSE)</f>
        <v>CS6E</v>
      </c>
    </row>
    <row r="2819" s="2" customFormat="1" ht="15" hidden="1" spans="1:15">
      <c r="A2819" s="177">
        <v>2816</v>
      </c>
      <c r="B2819" s="177" t="str">
        <f t="shared" si="88"/>
        <v>CS6E-T010-180-40</v>
      </c>
      <c r="C2819" s="177" t="str">
        <f t="shared" si="87"/>
        <v>CS6E-TS05-040-H-D</v>
      </c>
      <c r="D2819" s="177" t="s">
        <v>5742</v>
      </c>
      <c r="E2819" s="177" t="str">
        <f>VLOOKUP(H2819,通道基本信息!B:K,6,0)</f>
        <v>T</v>
      </c>
      <c r="F2819" s="177" t="str">
        <f>VLOOKUP(H2819,通道基本信息!B:K,5,0)</f>
        <v>S05</v>
      </c>
      <c r="G2819" s="177" t="str">
        <f>VLOOKUP(H2819,通道基本信息!B:K,8,0)</f>
        <v>H</v>
      </c>
      <c r="H2819" s="177" t="s">
        <v>5664</v>
      </c>
      <c r="I2819" s="177">
        <v>40</v>
      </c>
      <c r="J2819" s="177">
        <v>1.25</v>
      </c>
      <c r="K2819" s="177">
        <v>12573.75</v>
      </c>
      <c r="L2819" s="177">
        <v>12575</v>
      </c>
      <c r="M2819" s="177"/>
      <c r="N2819" s="177" t="s">
        <v>5743</v>
      </c>
      <c r="O2819" s="2" t="str">
        <f>VLOOKUP(H2819,通道基本信息!B:L,3,FALSE)</f>
        <v>CS6E</v>
      </c>
    </row>
    <row r="2820" s="2" customFormat="1" ht="15" hidden="1" spans="1:15">
      <c r="A2820" s="177">
        <v>2817</v>
      </c>
      <c r="B2820" s="177" t="str">
        <f t="shared" si="88"/>
        <v>CS6E-T010-180-41</v>
      </c>
      <c r="C2820" s="177" t="str">
        <f t="shared" ref="C2820:C2883" si="89">O2820&amp;"-"&amp;D2820</f>
        <v>CS6E-TS05-041-H-D</v>
      </c>
      <c r="D2820" s="177" t="s">
        <v>5744</v>
      </c>
      <c r="E2820" s="177" t="str">
        <f>VLOOKUP(H2820,通道基本信息!B:K,6,0)</f>
        <v>T</v>
      </c>
      <c r="F2820" s="177" t="str">
        <f>VLOOKUP(H2820,通道基本信息!B:K,5,0)</f>
        <v>S05</v>
      </c>
      <c r="G2820" s="177" t="str">
        <f>VLOOKUP(H2820,通道基本信息!B:K,8,0)</f>
        <v>H</v>
      </c>
      <c r="H2820" s="177" t="s">
        <v>5664</v>
      </c>
      <c r="I2820" s="177">
        <v>41</v>
      </c>
      <c r="J2820" s="177">
        <v>1.25</v>
      </c>
      <c r="K2820" s="177">
        <v>12575</v>
      </c>
      <c r="L2820" s="177">
        <v>12576.25</v>
      </c>
      <c r="M2820" s="177"/>
      <c r="N2820" s="177" t="s">
        <v>5745</v>
      </c>
      <c r="O2820" s="2" t="str">
        <f>VLOOKUP(H2820,通道基本信息!B:L,3,FALSE)</f>
        <v>CS6E</v>
      </c>
    </row>
    <row r="2821" s="2" customFormat="1" ht="15" hidden="1" spans="1:15">
      <c r="A2821" s="177">
        <v>2818</v>
      </c>
      <c r="B2821" s="177" t="str">
        <f t="shared" si="88"/>
        <v>CS6E-T010-180-42</v>
      </c>
      <c r="C2821" s="177" t="str">
        <f t="shared" si="89"/>
        <v>CS6E-TS05-042-H-D</v>
      </c>
      <c r="D2821" s="177" t="s">
        <v>5746</v>
      </c>
      <c r="E2821" s="177" t="str">
        <f>VLOOKUP(H2821,通道基本信息!B:K,6,0)</f>
        <v>T</v>
      </c>
      <c r="F2821" s="177" t="str">
        <f>VLOOKUP(H2821,通道基本信息!B:K,5,0)</f>
        <v>S05</v>
      </c>
      <c r="G2821" s="177" t="str">
        <f>VLOOKUP(H2821,通道基本信息!B:K,8,0)</f>
        <v>H</v>
      </c>
      <c r="H2821" s="177" t="s">
        <v>5664</v>
      </c>
      <c r="I2821" s="177">
        <v>42</v>
      </c>
      <c r="J2821" s="177">
        <v>1.25</v>
      </c>
      <c r="K2821" s="177">
        <v>12576.25</v>
      </c>
      <c r="L2821" s="177">
        <v>12577.5</v>
      </c>
      <c r="M2821" s="177"/>
      <c r="N2821" s="177" t="s">
        <v>5747</v>
      </c>
      <c r="O2821" s="2" t="str">
        <f>VLOOKUP(H2821,通道基本信息!B:L,3,FALSE)</f>
        <v>CS6E</v>
      </c>
    </row>
    <row r="2822" s="2" customFormat="1" ht="15" hidden="1" spans="1:15">
      <c r="A2822" s="177">
        <v>2819</v>
      </c>
      <c r="B2822" s="177" t="str">
        <f t="shared" si="88"/>
        <v>CS6E-T010-180-43</v>
      </c>
      <c r="C2822" s="177" t="str">
        <f t="shared" si="89"/>
        <v>CS6E-TS05-043-H-D</v>
      </c>
      <c r="D2822" s="177" t="s">
        <v>5748</v>
      </c>
      <c r="E2822" s="177" t="str">
        <f>VLOOKUP(H2822,通道基本信息!B:K,6,0)</f>
        <v>T</v>
      </c>
      <c r="F2822" s="177" t="str">
        <f>VLOOKUP(H2822,通道基本信息!B:K,5,0)</f>
        <v>S05</v>
      </c>
      <c r="G2822" s="177" t="str">
        <f>VLOOKUP(H2822,通道基本信息!B:K,8,0)</f>
        <v>H</v>
      </c>
      <c r="H2822" s="177" t="s">
        <v>5664</v>
      </c>
      <c r="I2822" s="177">
        <v>43</v>
      </c>
      <c r="J2822" s="177">
        <v>1.25</v>
      </c>
      <c r="K2822" s="177">
        <v>12577.5</v>
      </c>
      <c r="L2822" s="177">
        <v>12578.75</v>
      </c>
      <c r="M2822" s="177"/>
      <c r="N2822" s="177" t="s">
        <v>5749</v>
      </c>
      <c r="O2822" s="2" t="str">
        <f>VLOOKUP(H2822,通道基本信息!B:L,3,FALSE)</f>
        <v>CS6E</v>
      </c>
    </row>
    <row r="2823" s="2" customFormat="1" ht="15" hidden="1" spans="1:15">
      <c r="A2823" s="177">
        <v>2820</v>
      </c>
      <c r="B2823" s="177" t="str">
        <f t="shared" si="88"/>
        <v>CS6E-T010-180-44</v>
      </c>
      <c r="C2823" s="177" t="str">
        <f t="shared" si="89"/>
        <v>CS6E-TS05-044-H-D</v>
      </c>
      <c r="D2823" s="177" t="s">
        <v>5750</v>
      </c>
      <c r="E2823" s="177" t="str">
        <f>VLOOKUP(H2823,通道基本信息!B:K,6,0)</f>
        <v>T</v>
      </c>
      <c r="F2823" s="177" t="str">
        <f>VLOOKUP(H2823,通道基本信息!B:K,5,0)</f>
        <v>S05</v>
      </c>
      <c r="G2823" s="177" t="str">
        <f>VLOOKUP(H2823,通道基本信息!B:K,8,0)</f>
        <v>H</v>
      </c>
      <c r="H2823" s="177" t="s">
        <v>5664</v>
      </c>
      <c r="I2823" s="177">
        <v>44</v>
      </c>
      <c r="J2823" s="177">
        <v>1.25</v>
      </c>
      <c r="K2823" s="177">
        <v>12578.75</v>
      </c>
      <c r="L2823" s="177">
        <v>12580</v>
      </c>
      <c r="M2823" s="177"/>
      <c r="N2823" s="177" t="s">
        <v>5751</v>
      </c>
      <c r="O2823" s="2" t="str">
        <f>VLOOKUP(H2823,通道基本信息!B:L,3,FALSE)</f>
        <v>CS6E</v>
      </c>
    </row>
    <row r="2824" s="2" customFormat="1" ht="15" hidden="1" spans="1:15">
      <c r="A2824" s="177">
        <v>2821</v>
      </c>
      <c r="B2824" s="177" t="str">
        <f t="shared" si="88"/>
        <v>CS6E-T010-180-45</v>
      </c>
      <c r="C2824" s="177" t="str">
        <f t="shared" si="89"/>
        <v>CS6E-TS05-045-H-D</v>
      </c>
      <c r="D2824" s="177" t="s">
        <v>5752</v>
      </c>
      <c r="E2824" s="177" t="str">
        <f>VLOOKUP(H2824,通道基本信息!B:K,6,0)</f>
        <v>T</v>
      </c>
      <c r="F2824" s="177" t="str">
        <f>VLOOKUP(H2824,通道基本信息!B:K,5,0)</f>
        <v>S05</v>
      </c>
      <c r="G2824" s="177" t="str">
        <f>VLOOKUP(H2824,通道基本信息!B:K,8,0)</f>
        <v>H</v>
      </c>
      <c r="H2824" s="177" t="s">
        <v>5664</v>
      </c>
      <c r="I2824" s="177">
        <v>45</v>
      </c>
      <c r="J2824" s="177">
        <v>1.25</v>
      </c>
      <c r="K2824" s="177">
        <v>12580</v>
      </c>
      <c r="L2824" s="177">
        <v>12581.25</v>
      </c>
      <c r="M2824" s="177"/>
      <c r="N2824" s="177" t="s">
        <v>5753</v>
      </c>
      <c r="O2824" s="2" t="str">
        <f>VLOOKUP(H2824,通道基本信息!B:L,3,FALSE)</f>
        <v>CS6E</v>
      </c>
    </row>
    <row r="2825" s="2" customFormat="1" ht="15" hidden="1" spans="1:15">
      <c r="A2825" s="177">
        <v>2822</v>
      </c>
      <c r="B2825" s="177" t="str">
        <f t="shared" si="88"/>
        <v>CS6E-T010-180-46</v>
      </c>
      <c r="C2825" s="177" t="str">
        <f t="shared" si="89"/>
        <v>CS6E-TS05-046-H-D</v>
      </c>
      <c r="D2825" s="177" t="s">
        <v>5754</v>
      </c>
      <c r="E2825" s="177" t="str">
        <f>VLOOKUP(H2825,通道基本信息!B:K,6,0)</f>
        <v>T</v>
      </c>
      <c r="F2825" s="177" t="str">
        <f>VLOOKUP(H2825,通道基本信息!B:K,5,0)</f>
        <v>S05</v>
      </c>
      <c r="G2825" s="177" t="str">
        <f>VLOOKUP(H2825,通道基本信息!B:K,8,0)</f>
        <v>H</v>
      </c>
      <c r="H2825" s="177" t="s">
        <v>5664</v>
      </c>
      <c r="I2825" s="177">
        <v>46</v>
      </c>
      <c r="J2825" s="177">
        <v>1.25</v>
      </c>
      <c r="K2825" s="177">
        <v>12581.25</v>
      </c>
      <c r="L2825" s="177">
        <v>12582.5</v>
      </c>
      <c r="M2825" s="177"/>
      <c r="N2825" s="177" t="s">
        <v>5755</v>
      </c>
      <c r="O2825" s="2" t="str">
        <f>VLOOKUP(H2825,通道基本信息!B:L,3,FALSE)</f>
        <v>CS6E</v>
      </c>
    </row>
    <row r="2826" s="2" customFormat="1" ht="15" hidden="1" spans="1:15">
      <c r="A2826" s="177">
        <v>2823</v>
      </c>
      <c r="B2826" s="177" t="str">
        <f t="shared" si="88"/>
        <v>CS6E-T010-180-47</v>
      </c>
      <c r="C2826" s="177" t="str">
        <f t="shared" si="89"/>
        <v>CS6E-TS05-047-H-D</v>
      </c>
      <c r="D2826" s="177" t="s">
        <v>5756</v>
      </c>
      <c r="E2826" s="177" t="str">
        <f>VLOOKUP(H2826,通道基本信息!B:K,6,0)</f>
        <v>T</v>
      </c>
      <c r="F2826" s="177" t="str">
        <f>VLOOKUP(H2826,通道基本信息!B:K,5,0)</f>
        <v>S05</v>
      </c>
      <c r="G2826" s="177" t="str">
        <f>VLOOKUP(H2826,通道基本信息!B:K,8,0)</f>
        <v>H</v>
      </c>
      <c r="H2826" s="177" t="s">
        <v>5664</v>
      </c>
      <c r="I2826" s="177">
        <v>47</v>
      </c>
      <c r="J2826" s="177">
        <v>1.25</v>
      </c>
      <c r="K2826" s="177">
        <v>12582.5</v>
      </c>
      <c r="L2826" s="177">
        <v>12583.75</v>
      </c>
      <c r="M2826" s="177"/>
      <c r="N2826" s="177" t="s">
        <v>5757</v>
      </c>
      <c r="O2826" s="2" t="str">
        <f>VLOOKUP(H2826,通道基本信息!B:L,3,FALSE)</f>
        <v>CS6E</v>
      </c>
    </row>
    <row r="2827" s="2" customFormat="1" ht="15" hidden="1" spans="1:15">
      <c r="A2827" s="177">
        <v>2824</v>
      </c>
      <c r="B2827" s="177" t="str">
        <f t="shared" si="88"/>
        <v>CS6E-T010-180-48</v>
      </c>
      <c r="C2827" s="177" t="str">
        <f t="shared" si="89"/>
        <v>CS6E-TS05-048-H-D</v>
      </c>
      <c r="D2827" s="177" t="s">
        <v>5758</v>
      </c>
      <c r="E2827" s="177" t="str">
        <f>VLOOKUP(H2827,通道基本信息!B:K,6,0)</f>
        <v>T</v>
      </c>
      <c r="F2827" s="177" t="str">
        <f>VLOOKUP(H2827,通道基本信息!B:K,5,0)</f>
        <v>S05</v>
      </c>
      <c r="G2827" s="177" t="str">
        <f>VLOOKUP(H2827,通道基本信息!B:K,8,0)</f>
        <v>H</v>
      </c>
      <c r="H2827" s="177" t="s">
        <v>5664</v>
      </c>
      <c r="I2827" s="177">
        <v>48</v>
      </c>
      <c r="J2827" s="177">
        <v>1.25</v>
      </c>
      <c r="K2827" s="177">
        <v>12583.75</v>
      </c>
      <c r="L2827" s="177">
        <v>12585</v>
      </c>
      <c r="M2827" s="177"/>
      <c r="N2827" s="177" t="s">
        <v>5759</v>
      </c>
      <c r="O2827" s="2" t="str">
        <f>VLOOKUP(H2827,通道基本信息!B:L,3,FALSE)</f>
        <v>CS6E</v>
      </c>
    </row>
    <row r="2828" s="2" customFormat="1" ht="15" hidden="1" spans="1:15">
      <c r="A2828" s="177">
        <v>2825</v>
      </c>
      <c r="B2828" s="177" t="str">
        <f t="shared" si="88"/>
        <v>CS6E-T010-180-49</v>
      </c>
      <c r="C2828" s="177" t="str">
        <f t="shared" si="89"/>
        <v>CS6E-TS05-049-H-D</v>
      </c>
      <c r="D2828" s="177" t="s">
        <v>5760</v>
      </c>
      <c r="E2828" s="177" t="str">
        <f>VLOOKUP(H2828,通道基本信息!B:K,6,0)</f>
        <v>T</v>
      </c>
      <c r="F2828" s="177" t="str">
        <f>VLOOKUP(H2828,通道基本信息!B:K,5,0)</f>
        <v>S05</v>
      </c>
      <c r="G2828" s="177" t="str">
        <f>VLOOKUP(H2828,通道基本信息!B:K,8,0)</f>
        <v>H</v>
      </c>
      <c r="H2828" s="177" t="s">
        <v>5664</v>
      </c>
      <c r="I2828" s="177">
        <v>49</v>
      </c>
      <c r="J2828" s="177">
        <v>1.25</v>
      </c>
      <c r="K2828" s="177">
        <v>12585</v>
      </c>
      <c r="L2828" s="177">
        <v>12586.25</v>
      </c>
      <c r="M2828" s="177"/>
      <c r="N2828" s="177" t="s">
        <v>5761</v>
      </c>
      <c r="O2828" s="2" t="str">
        <f>VLOOKUP(H2828,通道基本信息!B:L,3,FALSE)</f>
        <v>CS6E</v>
      </c>
    </row>
    <row r="2829" s="2" customFormat="1" ht="15" hidden="1" spans="1:15">
      <c r="A2829" s="177">
        <v>2826</v>
      </c>
      <c r="B2829" s="177" t="str">
        <f t="shared" si="88"/>
        <v>CS6E-T010-180-50</v>
      </c>
      <c r="C2829" s="177" t="str">
        <f t="shared" si="89"/>
        <v>CS6E-TS05-050-H-D</v>
      </c>
      <c r="D2829" s="177" t="s">
        <v>5762</v>
      </c>
      <c r="E2829" s="177" t="str">
        <f>VLOOKUP(H2829,通道基本信息!B:K,6,0)</f>
        <v>T</v>
      </c>
      <c r="F2829" s="177" t="str">
        <f>VLOOKUP(H2829,通道基本信息!B:K,5,0)</f>
        <v>S05</v>
      </c>
      <c r="G2829" s="177" t="str">
        <f>VLOOKUP(H2829,通道基本信息!B:K,8,0)</f>
        <v>H</v>
      </c>
      <c r="H2829" s="177" t="s">
        <v>5664</v>
      </c>
      <c r="I2829" s="177">
        <v>50</v>
      </c>
      <c r="J2829" s="177">
        <v>1.25</v>
      </c>
      <c r="K2829" s="177">
        <v>12586.25</v>
      </c>
      <c r="L2829" s="177">
        <v>12587.5</v>
      </c>
      <c r="M2829" s="177"/>
      <c r="N2829" s="177" t="s">
        <v>5763</v>
      </c>
      <c r="O2829" s="2" t="str">
        <f>VLOOKUP(H2829,通道基本信息!B:L,3,FALSE)</f>
        <v>CS6E</v>
      </c>
    </row>
    <row r="2830" s="2" customFormat="1" ht="15" hidden="1" spans="1:15">
      <c r="A2830" s="177">
        <v>2827</v>
      </c>
      <c r="B2830" s="177" t="str">
        <f t="shared" si="88"/>
        <v>CS6E-T010-180-51</v>
      </c>
      <c r="C2830" s="177" t="str">
        <f t="shared" si="89"/>
        <v>CS6E-TS05-051-H-D</v>
      </c>
      <c r="D2830" s="177" t="s">
        <v>5764</v>
      </c>
      <c r="E2830" s="177" t="str">
        <f>VLOOKUP(H2830,通道基本信息!B:K,6,0)</f>
        <v>T</v>
      </c>
      <c r="F2830" s="177" t="str">
        <f>VLOOKUP(H2830,通道基本信息!B:K,5,0)</f>
        <v>S05</v>
      </c>
      <c r="G2830" s="177" t="str">
        <f>VLOOKUP(H2830,通道基本信息!B:K,8,0)</f>
        <v>H</v>
      </c>
      <c r="H2830" s="177" t="s">
        <v>5664</v>
      </c>
      <c r="I2830" s="177">
        <v>51</v>
      </c>
      <c r="J2830" s="177">
        <v>1.25</v>
      </c>
      <c r="K2830" s="177">
        <v>12587.5</v>
      </c>
      <c r="L2830" s="177">
        <v>12588.75</v>
      </c>
      <c r="M2830" s="177"/>
      <c r="N2830" s="177" t="s">
        <v>5765</v>
      </c>
      <c r="O2830" s="2" t="str">
        <f>VLOOKUP(H2830,通道基本信息!B:L,3,FALSE)</f>
        <v>CS6E</v>
      </c>
    </row>
    <row r="2831" s="2" customFormat="1" ht="15" hidden="1" spans="1:15">
      <c r="A2831" s="177">
        <v>2828</v>
      </c>
      <c r="B2831" s="177" t="str">
        <f t="shared" si="88"/>
        <v>CS6E-T010-180-52</v>
      </c>
      <c r="C2831" s="177" t="str">
        <f t="shared" si="89"/>
        <v>CS6E-TS05-052-H-D</v>
      </c>
      <c r="D2831" s="177" t="s">
        <v>5766</v>
      </c>
      <c r="E2831" s="177" t="str">
        <f>VLOOKUP(H2831,通道基本信息!B:K,6,0)</f>
        <v>T</v>
      </c>
      <c r="F2831" s="177" t="str">
        <f>VLOOKUP(H2831,通道基本信息!B:K,5,0)</f>
        <v>S05</v>
      </c>
      <c r="G2831" s="177" t="str">
        <f>VLOOKUP(H2831,通道基本信息!B:K,8,0)</f>
        <v>H</v>
      </c>
      <c r="H2831" s="177" t="s">
        <v>5664</v>
      </c>
      <c r="I2831" s="177">
        <v>52</v>
      </c>
      <c r="J2831" s="177">
        <v>1.25</v>
      </c>
      <c r="K2831" s="177">
        <v>12588.75</v>
      </c>
      <c r="L2831" s="177">
        <v>12590</v>
      </c>
      <c r="M2831" s="177"/>
      <c r="N2831" s="177" t="s">
        <v>5767</v>
      </c>
      <c r="O2831" s="2" t="str">
        <f>VLOOKUP(H2831,通道基本信息!B:L,3,FALSE)</f>
        <v>CS6E</v>
      </c>
    </row>
    <row r="2832" s="2" customFormat="1" ht="15" hidden="1" spans="1:15">
      <c r="A2832" s="177">
        <v>2829</v>
      </c>
      <c r="B2832" s="177" t="str">
        <f t="shared" si="88"/>
        <v>CS6E-T010-180-53</v>
      </c>
      <c r="C2832" s="177" t="str">
        <f t="shared" si="89"/>
        <v>CS6E-TS05-053-H-D</v>
      </c>
      <c r="D2832" s="177" t="s">
        <v>5768</v>
      </c>
      <c r="E2832" s="177" t="str">
        <f>VLOOKUP(H2832,通道基本信息!B:K,6,0)</f>
        <v>T</v>
      </c>
      <c r="F2832" s="177" t="str">
        <f>VLOOKUP(H2832,通道基本信息!B:K,5,0)</f>
        <v>S05</v>
      </c>
      <c r="G2832" s="177" t="str">
        <f>VLOOKUP(H2832,通道基本信息!B:K,8,0)</f>
        <v>H</v>
      </c>
      <c r="H2832" s="177" t="s">
        <v>5664</v>
      </c>
      <c r="I2832" s="177">
        <v>53</v>
      </c>
      <c r="J2832" s="177">
        <v>1.25</v>
      </c>
      <c r="K2832" s="177">
        <v>12590</v>
      </c>
      <c r="L2832" s="177">
        <v>12591.25</v>
      </c>
      <c r="M2832" s="177"/>
      <c r="N2832" s="177" t="s">
        <v>5769</v>
      </c>
      <c r="O2832" s="2" t="str">
        <f>VLOOKUP(H2832,通道基本信息!B:L,3,FALSE)</f>
        <v>CS6E</v>
      </c>
    </row>
    <row r="2833" s="2" customFormat="1" ht="15" hidden="1" spans="1:15">
      <c r="A2833" s="177">
        <v>2830</v>
      </c>
      <c r="B2833" s="177" t="str">
        <f t="shared" si="88"/>
        <v>CS6E-T010-180-54</v>
      </c>
      <c r="C2833" s="177" t="str">
        <f t="shared" si="89"/>
        <v>CS6E-TS05-054-H-D</v>
      </c>
      <c r="D2833" s="177" t="s">
        <v>5770</v>
      </c>
      <c r="E2833" s="177" t="str">
        <f>VLOOKUP(H2833,通道基本信息!B:K,6,0)</f>
        <v>T</v>
      </c>
      <c r="F2833" s="177" t="str">
        <f>VLOOKUP(H2833,通道基本信息!B:K,5,0)</f>
        <v>S05</v>
      </c>
      <c r="G2833" s="177" t="str">
        <f>VLOOKUP(H2833,通道基本信息!B:K,8,0)</f>
        <v>H</v>
      </c>
      <c r="H2833" s="177" t="s">
        <v>5664</v>
      </c>
      <c r="I2833" s="177">
        <v>54</v>
      </c>
      <c r="J2833" s="177">
        <v>1.25</v>
      </c>
      <c r="K2833" s="177">
        <v>12591.25</v>
      </c>
      <c r="L2833" s="177">
        <v>12592.5</v>
      </c>
      <c r="M2833" s="177"/>
      <c r="N2833" s="177" t="s">
        <v>5771</v>
      </c>
      <c r="O2833" s="2" t="str">
        <f>VLOOKUP(H2833,通道基本信息!B:L,3,FALSE)</f>
        <v>CS6E</v>
      </c>
    </row>
    <row r="2834" s="2" customFormat="1" ht="15" hidden="1" spans="1:15">
      <c r="A2834" s="177">
        <v>2831</v>
      </c>
      <c r="B2834" s="177" t="str">
        <f t="shared" si="88"/>
        <v>CS6E-T010-180-55</v>
      </c>
      <c r="C2834" s="177" t="str">
        <f t="shared" si="89"/>
        <v>CS6E-TS05-055-H-D</v>
      </c>
      <c r="D2834" s="177" t="s">
        <v>5772</v>
      </c>
      <c r="E2834" s="177" t="str">
        <f>VLOOKUP(H2834,通道基本信息!B:K,6,0)</f>
        <v>T</v>
      </c>
      <c r="F2834" s="177" t="str">
        <f>VLOOKUP(H2834,通道基本信息!B:K,5,0)</f>
        <v>S05</v>
      </c>
      <c r="G2834" s="177" t="str">
        <f>VLOOKUP(H2834,通道基本信息!B:K,8,0)</f>
        <v>H</v>
      </c>
      <c r="H2834" s="177" t="s">
        <v>5664</v>
      </c>
      <c r="I2834" s="177">
        <v>55</v>
      </c>
      <c r="J2834" s="177">
        <v>1.25</v>
      </c>
      <c r="K2834" s="177">
        <v>12592.5</v>
      </c>
      <c r="L2834" s="177">
        <v>12593.75</v>
      </c>
      <c r="M2834" s="177"/>
      <c r="N2834" s="177" t="s">
        <v>5773</v>
      </c>
      <c r="O2834" s="2" t="str">
        <f>VLOOKUP(H2834,通道基本信息!B:L,3,FALSE)</f>
        <v>CS6E</v>
      </c>
    </row>
    <row r="2835" s="2" customFormat="1" ht="15" hidden="1" spans="1:15">
      <c r="A2835" s="177">
        <v>2832</v>
      </c>
      <c r="B2835" s="177" t="str">
        <f t="shared" si="88"/>
        <v>CS6E-T010-180-56</v>
      </c>
      <c r="C2835" s="177" t="str">
        <f t="shared" si="89"/>
        <v>CS6E-TS05-056-H-D</v>
      </c>
      <c r="D2835" s="177" t="s">
        <v>5774</v>
      </c>
      <c r="E2835" s="177" t="str">
        <f>VLOOKUP(H2835,通道基本信息!B:K,6,0)</f>
        <v>T</v>
      </c>
      <c r="F2835" s="177" t="str">
        <f>VLOOKUP(H2835,通道基本信息!B:K,5,0)</f>
        <v>S05</v>
      </c>
      <c r="G2835" s="177" t="str">
        <f>VLOOKUP(H2835,通道基本信息!B:K,8,0)</f>
        <v>H</v>
      </c>
      <c r="H2835" s="177" t="s">
        <v>5664</v>
      </c>
      <c r="I2835" s="177">
        <v>56</v>
      </c>
      <c r="J2835" s="177">
        <v>1.25</v>
      </c>
      <c r="K2835" s="177">
        <v>12593.75</v>
      </c>
      <c r="L2835" s="177">
        <v>12595</v>
      </c>
      <c r="M2835" s="177"/>
      <c r="N2835" s="177" t="s">
        <v>5775</v>
      </c>
      <c r="O2835" s="2" t="str">
        <f>VLOOKUP(H2835,通道基本信息!B:L,3,FALSE)</f>
        <v>CS6E</v>
      </c>
    </row>
    <row r="2836" s="2" customFormat="1" ht="15" hidden="1" spans="1:15">
      <c r="A2836" s="177">
        <v>2833</v>
      </c>
      <c r="B2836" s="177" t="str">
        <f t="shared" si="88"/>
        <v>CS6E-T010-180-57</v>
      </c>
      <c r="C2836" s="177" t="str">
        <f t="shared" si="89"/>
        <v>CS6E-TS05-057-H-D</v>
      </c>
      <c r="D2836" s="177" t="s">
        <v>5776</v>
      </c>
      <c r="E2836" s="177" t="str">
        <f>VLOOKUP(H2836,通道基本信息!B:K,6,0)</f>
        <v>T</v>
      </c>
      <c r="F2836" s="177" t="str">
        <f>VLOOKUP(H2836,通道基本信息!B:K,5,0)</f>
        <v>S05</v>
      </c>
      <c r="G2836" s="177" t="str">
        <f>VLOOKUP(H2836,通道基本信息!B:K,8,0)</f>
        <v>H</v>
      </c>
      <c r="H2836" s="177" t="s">
        <v>5664</v>
      </c>
      <c r="I2836" s="177">
        <v>57</v>
      </c>
      <c r="J2836" s="177">
        <v>1.25</v>
      </c>
      <c r="K2836" s="177">
        <v>12595</v>
      </c>
      <c r="L2836" s="177">
        <v>12596.25</v>
      </c>
      <c r="M2836" s="177"/>
      <c r="N2836" s="177" t="s">
        <v>5777</v>
      </c>
      <c r="O2836" s="2" t="str">
        <f>VLOOKUP(H2836,通道基本信息!B:L,3,FALSE)</f>
        <v>CS6E</v>
      </c>
    </row>
    <row r="2837" s="2" customFormat="1" ht="15" hidden="1" spans="1:15">
      <c r="A2837" s="177">
        <v>2834</v>
      </c>
      <c r="B2837" s="177" t="str">
        <f t="shared" si="88"/>
        <v>CS6E-T010-180-58</v>
      </c>
      <c r="C2837" s="177" t="str">
        <f t="shared" si="89"/>
        <v>CS6E-TS05-058-H-D</v>
      </c>
      <c r="D2837" s="177" t="s">
        <v>5778</v>
      </c>
      <c r="E2837" s="177" t="str">
        <f>VLOOKUP(H2837,通道基本信息!B:K,6,0)</f>
        <v>T</v>
      </c>
      <c r="F2837" s="177" t="str">
        <f>VLOOKUP(H2837,通道基本信息!B:K,5,0)</f>
        <v>S05</v>
      </c>
      <c r="G2837" s="177" t="str">
        <f>VLOOKUP(H2837,通道基本信息!B:K,8,0)</f>
        <v>H</v>
      </c>
      <c r="H2837" s="177" t="s">
        <v>5664</v>
      </c>
      <c r="I2837" s="177">
        <v>58</v>
      </c>
      <c r="J2837" s="177">
        <v>1.25</v>
      </c>
      <c r="K2837" s="177">
        <v>12596.25</v>
      </c>
      <c r="L2837" s="177">
        <v>12597.5</v>
      </c>
      <c r="M2837" s="177"/>
      <c r="N2837" s="177" t="s">
        <v>5779</v>
      </c>
      <c r="O2837" s="2" t="str">
        <f>VLOOKUP(H2837,通道基本信息!B:L,3,FALSE)</f>
        <v>CS6E</v>
      </c>
    </row>
    <row r="2838" s="2" customFormat="1" ht="15" hidden="1" spans="1:15">
      <c r="A2838" s="177">
        <v>2835</v>
      </c>
      <c r="B2838" s="177" t="str">
        <f t="shared" si="88"/>
        <v>CS6E-T010-180-59</v>
      </c>
      <c r="C2838" s="177" t="str">
        <f t="shared" si="89"/>
        <v>CS6E-TS05-059-H-D</v>
      </c>
      <c r="D2838" s="177" t="s">
        <v>5780</v>
      </c>
      <c r="E2838" s="177" t="str">
        <f>VLOOKUP(H2838,通道基本信息!B:K,6,0)</f>
        <v>T</v>
      </c>
      <c r="F2838" s="177" t="str">
        <f>VLOOKUP(H2838,通道基本信息!B:K,5,0)</f>
        <v>S05</v>
      </c>
      <c r="G2838" s="177" t="str">
        <f>VLOOKUP(H2838,通道基本信息!B:K,8,0)</f>
        <v>H</v>
      </c>
      <c r="H2838" s="177" t="s">
        <v>5664</v>
      </c>
      <c r="I2838" s="177">
        <v>59</v>
      </c>
      <c r="J2838" s="177">
        <v>1.25</v>
      </c>
      <c r="K2838" s="177">
        <v>12597.5</v>
      </c>
      <c r="L2838" s="177">
        <v>12598.75</v>
      </c>
      <c r="M2838" s="177"/>
      <c r="N2838" s="177" t="s">
        <v>5781</v>
      </c>
      <c r="O2838" s="2" t="str">
        <f>VLOOKUP(H2838,通道基本信息!B:L,3,FALSE)</f>
        <v>CS6E</v>
      </c>
    </row>
    <row r="2839" s="2" customFormat="1" ht="15" hidden="1" spans="1:15">
      <c r="A2839" s="177">
        <v>2836</v>
      </c>
      <c r="B2839" s="177" t="str">
        <f t="shared" si="88"/>
        <v>CS6E-T010-180-60</v>
      </c>
      <c r="C2839" s="177" t="str">
        <f t="shared" si="89"/>
        <v>CS6E-TS05-060-H-D</v>
      </c>
      <c r="D2839" s="177" t="s">
        <v>5782</v>
      </c>
      <c r="E2839" s="177" t="str">
        <f>VLOOKUP(H2839,通道基本信息!B:K,6,0)</f>
        <v>T</v>
      </c>
      <c r="F2839" s="177" t="str">
        <f>VLOOKUP(H2839,通道基本信息!B:K,5,0)</f>
        <v>S05</v>
      </c>
      <c r="G2839" s="177" t="str">
        <f>VLOOKUP(H2839,通道基本信息!B:K,8,0)</f>
        <v>H</v>
      </c>
      <c r="H2839" s="177" t="s">
        <v>5664</v>
      </c>
      <c r="I2839" s="177">
        <v>60</v>
      </c>
      <c r="J2839" s="177">
        <v>1.25</v>
      </c>
      <c r="K2839" s="177">
        <v>12598.75</v>
      </c>
      <c r="L2839" s="177">
        <v>12600</v>
      </c>
      <c r="M2839" s="177"/>
      <c r="N2839" s="177" t="s">
        <v>5783</v>
      </c>
      <c r="O2839" s="2" t="str">
        <f>VLOOKUP(H2839,通道基本信息!B:L,3,FALSE)</f>
        <v>CS6E</v>
      </c>
    </row>
    <row r="2840" s="2" customFormat="1" ht="15" hidden="1" spans="1:15">
      <c r="A2840" s="177">
        <v>2837</v>
      </c>
      <c r="B2840" s="177" t="str">
        <f t="shared" si="88"/>
        <v>CS6E-T010-180-61</v>
      </c>
      <c r="C2840" s="177" t="str">
        <f t="shared" si="89"/>
        <v>CS6E-TS05-061-H-D</v>
      </c>
      <c r="D2840" s="177" t="s">
        <v>5784</v>
      </c>
      <c r="E2840" s="177" t="str">
        <f>VLOOKUP(H2840,通道基本信息!B:K,6,0)</f>
        <v>T</v>
      </c>
      <c r="F2840" s="177" t="str">
        <f>VLOOKUP(H2840,通道基本信息!B:K,5,0)</f>
        <v>S05</v>
      </c>
      <c r="G2840" s="177" t="str">
        <f>VLOOKUP(H2840,通道基本信息!B:K,8,0)</f>
        <v>H</v>
      </c>
      <c r="H2840" s="177" t="s">
        <v>5664</v>
      </c>
      <c r="I2840" s="177">
        <v>61</v>
      </c>
      <c r="J2840" s="177">
        <v>1.25</v>
      </c>
      <c r="K2840" s="177">
        <v>12600</v>
      </c>
      <c r="L2840" s="177">
        <v>12601.25</v>
      </c>
      <c r="M2840" s="177"/>
      <c r="N2840" s="177" t="s">
        <v>5785</v>
      </c>
      <c r="O2840" s="2" t="str">
        <f>VLOOKUP(H2840,通道基本信息!B:L,3,FALSE)</f>
        <v>CS6E</v>
      </c>
    </row>
    <row r="2841" s="2" customFormat="1" ht="15" hidden="1" spans="1:15">
      <c r="A2841" s="177">
        <v>2838</v>
      </c>
      <c r="B2841" s="177" t="str">
        <f t="shared" si="88"/>
        <v>CS6E-T010-180-62</v>
      </c>
      <c r="C2841" s="177" t="str">
        <f t="shared" si="89"/>
        <v>CS6E-TS05-062-H-D</v>
      </c>
      <c r="D2841" s="177" t="s">
        <v>5786</v>
      </c>
      <c r="E2841" s="177" t="str">
        <f>VLOOKUP(H2841,通道基本信息!B:K,6,0)</f>
        <v>T</v>
      </c>
      <c r="F2841" s="177" t="str">
        <f>VLOOKUP(H2841,通道基本信息!B:K,5,0)</f>
        <v>S05</v>
      </c>
      <c r="G2841" s="177" t="str">
        <f>VLOOKUP(H2841,通道基本信息!B:K,8,0)</f>
        <v>H</v>
      </c>
      <c r="H2841" s="177" t="s">
        <v>5664</v>
      </c>
      <c r="I2841" s="177">
        <v>62</v>
      </c>
      <c r="J2841" s="177">
        <v>1.25</v>
      </c>
      <c r="K2841" s="177">
        <v>12601.25</v>
      </c>
      <c r="L2841" s="177">
        <v>12602.5</v>
      </c>
      <c r="M2841" s="177"/>
      <c r="N2841" s="177" t="s">
        <v>5787</v>
      </c>
      <c r="O2841" s="2" t="str">
        <f>VLOOKUP(H2841,通道基本信息!B:L,3,FALSE)</f>
        <v>CS6E</v>
      </c>
    </row>
    <row r="2842" s="2" customFormat="1" ht="15" hidden="1" spans="1:15">
      <c r="A2842" s="177">
        <v>2839</v>
      </c>
      <c r="B2842" s="177" t="str">
        <f t="shared" si="88"/>
        <v>CS6E-T010-180-63</v>
      </c>
      <c r="C2842" s="177" t="str">
        <f t="shared" si="89"/>
        <v>CS6E-TS05-063-H-D</v>
      </c>
      <c r="D2842" s="177" t="s">
        <v>5788</v>
      </c>
      <c r="E2842" s="177" t="str">
        <f>VLOOKUP(H2842,通道基本信息!B:K,6,0)</f>
        <v>T</v>
      </c>
      <c r="F2842" s="177" t="str">
        <f>VLOOKUP(H2842,通道基本信息!B:K,5,0)</f>
        <v>S05</v>
      </c>
      <c r="G2842" s="177" t="str">
        <f>VLOOKUP(H2842,通道基本信息!B:K,8,0)</f>
        <v>H</v>
      </c>
      <c r="H2842" s="177" t="s">
        <v>5664</v>
      </c>
      <c r="I2842" s="177">
        <v>63</v>
      </c>
      <c r="J2842" s="177">
        <v>1.25</v>
      </c>
      <c r="K2842" s="177">
        <v>12602.5</v>
      </c>
      <c r="L2842" s="177">
        <v>12603.75</v>
      </c>
      <c r="M2842" s="177"/>
      <c r="N2842" s="177" t="s">
        <v>5789</v>
      </c>
      <c r="O2842" s="2" t="str">
        <f>VLOOKUP(H2842,通道基本信息!B:L,3,FALSE)</f>
        <v>CS6E</v>
      </c>
    </row>
    <row r="2843" s="2" customFormat="1" ht="15" hidden="1" spans="1:15">
      <c r="A2843" s="177">
        <v>2840</v>
      </c>
      <c r="B2843" s="177" t="str">
        <f t="shared" si="88"/>
        <v>CS6E-T010-180-64</v>
      </c>
      <c r="C2843" s="177" t="str">
        <f t="shared" si="89"/>
        <v>CS6E-TS05-064-H-D</v>
      </c>
      <c r="D2843" s="177" t="s">
        <v>5790</v>
      </c>
      <c r="E2843" s="177" t="str">
        <f>VLOOKUP(H2843,通道基本信息!B:K,6,0)</f>
        <v>T</v>
      </c>
      <c r="F2843" s="177" t="str">
        <f>VLOOKUP(H2843,通道基本信息!B:K,5,0)</f>
        <v>S05</v>
      </c>
      <c r="G2843" s="177" t="str">
        <f>VLOOKUP(H2843,通道基本信息!B:K,8,0)</f>
        <v>H</v>
      </c>
      <c r="H2843" s="177" t="s">
        <v>5664</v>
      </c>
      <c r="I2843" s="177">
        <v>64</v>
      </c>
      <c r="J2843" s="177">
        <v>1.25</v>
      </c>
      <c r="K2843" s="177">
        <v>12603.75</v>
      </c>
      <c r="L2843" s="177">
        <v>12605</v>
      </c>
      <c r="M2843" s="177"/>
      <c r="N2843" s="177" t="s">
        <v>5791</v>
      </c>
      <c r="O2843" s="2" t="str">
        <f>VLOOKUP(H2843,通道基本信息!B:L,3,FALSE)</f>
        <v>CS6E</v>
      </c>
    </row>
    <row r="2844" s="2" customFormat="1" ht="15" hidden="1" spans="1:15">
      <c r="A2844" s="177">
        <v>2841</v>
      </c>
      <c r="B2844" s="177" t="str">
        <f t="shared" si="88"/>
        <v>CS6E-T010-180-65</v>
      </c>
      <c r="C2844" s="177" t="str">
        <f t="shared" si="89"/>
        <v>CS6E-TS05-065-H-D</v>
      </c>
      <c r="D2844" s="177" t="s">
        <v>5792</v>
      </c>
      <c r="E2844" s="177" t="str">
        <f>VLOOKUP(H2844,通道基本信息!B:K,6,0)</f>
        <v>T</v>
      </c>
      <c r="F2844" s="177" t="str">
        <f>VLOOKUP(H2844,通道基本信息!B:K,5,0)</f>
        <v>S05</v>
      </c>
      <c r="G2844" s="177" t="str">
        <f>VLOOKUP(H2844,通道基本信息!B:K,8,0)</f>
        <v>H</v>
      </c>
      <c r="H2844" s="177" t="s">
        <v>5664</v>
      </c>
      <c r="I2844" s="177">
        <v>65</v>
      </c>
      <c r="J2844" s="177">
        <v>1.25</v>
      </c>
      <c r="K2844" s="177">
        <v>12605</v>
      </c>
      <c r="L2844" s="177">
        <v>12606.25</v>
      </c>
      <c r="M2844" s="177"/>
      <c r="N2844" s="177" t="s">
        <v>5793</v>
      </c>
      <c r="O2844" s="2" t="str">
        <f>VLOOKUP(H2844,通道基本信息!B:L,3,FALSE)</f>
        <v>CS6E</v>
      </c>
    </row>
    <row r="2845" s="2" customFormat="1" ht="15" hidden="1" spans="1:15">
      <c r="A2845" s="177">
        <v>2842</v>
      </c>
      <c r="B2845" s="177" t="str">
        <f t="shared" si="88"/>
        <v>CS6E-T010-180-66</v>
      </c>
      <c r="C2845" s="177" t="str">
        <f t="shared" si="89"/>
        <v>CS6E-TS05-066-H-D</v>
      </c>
      <c r="D2845" s="177" t="s">
        <v>5794</v>
      </c>
      <c r="E2845" s="177" t="str">
        <f>VLOOKUP(H2845,通道基本信息!B:K,6,0)</f>
        <v>T</v>
      </c>
      <c r="F2845" s="177" t="str">
        <f>VLOOKUP(H2845,通道基本信息!B:K,5,0)</f>
        <v>S05</v>
      </c>
      <c r="G2845" s="177" t="str">
        <f>VLOOKUP(H2845,通道基本信息!B:K,8,0)</f>
        <v>H</v>
      </c>
      <c r="H2845" s="177" t="s">
        <v>5664</v>
      </c>
      <c r="I2845" s="177">
        <v>66</v>
      </c>
      <c r="J2845" s="177">
        <v>1.25</v>
      </c>
      <c r="K2845" s="177">
        <v>12606.25</v>
      </c>
      <c r="L2845" s="177">
        <v>12607.5</v>
      </c>
      <c r="M2845" s="177"/>
      <c r="N2845" s="177" t="s">
        <v>5795</v>
      </c>
      <c r="O2845" s="2" t="str">
        <f>VLOOKUP(H2845,通道基本信息!B:L,3,FALSE)</f>
        <v>CS6E</v>
      </c>
    </row>
    <row r="2846" s="2" customFormat="1" ht="15" hidden="1" spans="1:15">
      <c r="A2846" s="177">
        <v>2843</v>
      </c>
      <c r="B2846" s="177" t="str">
        <f t="shared" si="88"/>
        <v>CS6E-T010-180-67</v>
      </c>
      <c r="C2846" s="177" t="str">
        <f t="shared" si="89"/>
        <v>CS6E-TS05-067-H-D</v>
      </c>
      <c r="D2846" s="177" t="s">
        <v>5796</v>
      </c>
      <c r="E2846" s="177" t="str">
        <f>VLOOKUP(H2846,通道基本信息!B:K,6,0)</f>
        <v>T</v>
      </c>
      <c r="F2846" s="177" t="str">
        <f>VLOOKUP(H2846,通道基本信息!B:K,5,0)</f>
        <v>S05</v>
      </c>
      <c r="G2846" s="177" t="str">
        <f>VLOOKUP(H2846,通道基本信息!B:K,8,0)</f>
        <v>H</v>
      </c>
      <c r="H2846" s="177" t="s">
        <v>5664</v>
      </c>
      <c r="I2846" s="177">
        <v>67</v>
      </c>
      <c r="J2846" s="177">
        <v>1.25</v>
      </c>
      <c r="K2846" s="177">
        <v>12607.5</v>
      </c>
      <c r="L2846" s="177">
        <v>12608.75</v>
      </c>
      <c r="M2846" s="177"/>
      <c r="N2846" s="177" t="s">
        <v>5797</v>
      </c>
      <c r="O2846" s="2" t="str">
        <f>VLOOKUP(H2846,通道基本信息!B:L,3,FALSE)</f>
        <v>CS6E</v>
      </c>
    </row>
    <row r="2847" s="2" customFormat="1" ht="15" hidden="1" spans="1:15">
      <c r="A2847" s="177">
        <v>2844</v>
      </c>
      <c r="B2847" s="177" t="str">
        <f t="shared" si="88"/>
        <v>CS6E-T010-180-68</v>
      </c>
      <c r="C2847" s="177" t="str">
        <f t="shared" si="89"/>
        <v>CS6E-TS05-068-H-D</v>
      </c>
      <c r="D2847" s="177" t="s">
        <v>5798</v>
      </c>
      <c r="E2847" s="177" t="str">
        <f>VLOOKUP(H2847,通道基本信息!B:K,6,0)</f>
        <v>T</v>
      </c>
      <c r="F2847" s="177" t="str">
        <f>VLOOKUP(H2847,通道基本信息!B:K,5,0)</f>
        <v>S05</v>
      </c>
      <c r="G2847" s="177" t="str">
        <f>VLOOKUP(H2847,通道基本信息!B:K,8,0)</f>
        <v>H</v>
      </c>
      <c r="H2847" s="177" t="s">
        <v>5664</v>
      </c>
      <c r="I2847" s="177">
        <v>68</v>
      </c>
      <c r="J2847" s="177">
        <v>1.25</v>
      </c>
      <c r="K2847" s="177">
        <v>12608.75</v>
      </c>
      <c r="L2847" s="177">
        <v>12610</v>
      </c>
      <c r="M2847" s="177"/>
      <c r="N2847" s="177" t="s">
        <v>5799</v>
      </c>
      <c r="O2847" s="2" t="str">
        <f>VLOOKUP(H2847,通道基本信息!B:L,3,FALSE)</f>
        <v>CS6E</v>
      </c>
    </row>
    <row r="2848" s="2" customFormat="1" ht="15" hidden="1" spans="1:15">
      <c r="A2848" s="177">
        <v>2845</v>
      </c>
      <c r="B2848" s="177" t="str">
        <f t="shared" si="88"/>
        <v>CS6E-T010-180-69</v>
      </c>
      <c r="C2848" s="177" t="str">
        <f t="shared" si="89"/>
        <v>CS6E-TS05-069-H-D</v>
      </c>
      <c r="D2848" s="177" t="s">
        <v>5800</v>
      </c>
      <c r="E2848" s="177" t="str">
        <f>VLOOKUP(H2848,通道基本信息!B:K,6,0)</f>
        <v>T</v>
      </c>
      <c r="F2848" s="177" t="str">
        <f>VLOOKUP(H2848,通道基本信息!B:K,5,0)</f>
        <v>S05</v>
      </c>
      <c r="G2848" s="177" t="str">
        <f>VLOOKUP(H2848,通道基本信息!B:K,8,0)</f>
        <v>H</v>
      </c>
      <c r="H2848" s="177" t="s">
        <v>5664</v>
      </c>
      <c r="I2848" s="177">
        <v>69</v>
      </c>
      <c r="J2848" s="177">
        <v>1.25</v>
      </c>
      <c r="K2848" s="177">
        <v>12610</v>
      </c>
      <c r="L2848" s="177">
        <v>12611.25</v>
      </c>
      <c r="M2848" s="177"/>
      <c r="N2848" s="177" t="s">
        <v>5801</v>
      </c>
      <c r="O2848" s="2" t="str">
        <f>VLOOKUP(H2848,通道基本信息!B:L,3,FALSE)</f>
        <v>CS6E</v>
      </c>
    </row>
    <row r="2849" s="2" customFormat="1" ht="15" hidden="1" spans="1:15">
      <c r="A2849" s="177">
        <v>2846</v>
      </c>
      <c r="B2849" s="177" t="str">
        <f t="shared" si="88"/>
        <v>CS6E-T010-180-70</v>
      </c>
      <c r="C2849" s="177" t="str">
        <f t="shared" si="89"/>
        <v>CS6E-TS05-070-H-D</v>
      </c>
      <c r="D2849" s="177" t="s">
        <v>5802</v>
      </c>
      <c r="E2849" s="177" t="str">
        <f>VLOOKUP(H2849,通道基本信息!B:K,6,0)</f>
        <v>T</v>
      </c>
      <c r="F2849" s="177" t="str">
        <f>VLOOKUP(H2849,通道基本信息!B:K,5,0)</f>
        <v>S05</v>
      </c>
      <c r="G2849" s="177" t="str">
        <f>VLOOKUP(H2849,通道基本信息!B:K,8,0)</f>
        <v>H</v>
      </c>
      <c r="H2849" s="177" t="s">
        <v>5664</v>
      </c>
      <c r="I2849" s="177">
        <v>70</v>
      </c>
      <c r="J2849" s="177">
        <v>1.25</v>
      </c>
      <c r="K2849" s="177">
        <v>12611.25</v>
      </c>
      <c r="L2849" s="177">
        <v>12612.5</v>
      </c>
      <c r="M2849" s="177"/>
      <c r="N2849" s="177" t="s">
        <v>5803</v>
      </c>
      <c r="O2849" s="2" t="str">
        <f>VLOOKUP(H2849,通道基本信息!B:L,3,FALSE)</f>
        <v>CS6E</v>
      </c>
    </row>
    <row r="2850" s="2" customFormat="1" ht="15" hidden="1" spans="1:15">
      <c r="A2850" s="177">
        <v>2847</v>
      </c>
      <c r="B2850" s="177" t="str">
        <f t="shared" si="88"/>
        <v>CS6E-T010-180-71</v>
      </c>
      <c r="C2850" s="177" t="str">
        <f t="shared" si="89"/>
        <v>CS6E-TS05-071-H-D</v>
      </c>
      <c r="D2850" s="177" t="s">
        <v>5804</v>
      </c>
      <c r="E2850" s="177" t="str">
        <f>VLOOKUP(H2850,通道基本信息!B:K,6,0)</f>
        <v>T</v>
      </c>
      <c r="F2850" s="177" t="str">
        <f>VLOOKUP(H2850,通道基本信息!B:K,5,0)</f>
        <v>S05</v>
      </c>
      <c r="G2850" s="177" t="str">
        <f>VLOOKUP(H2850,通道基本信息!B:K,8,0)</f>
        <v>H</v>
      </c>
      <c r="H2850" s="177" t="s">
        <v>5664</v>
      </c>
      <c r="I2850" s="177">
        <v>71</v>
      </c>
      <c r="J2850" s="177">
        <v>1.25</v>
      </c>
      <c r="K2850" s="177">
        <v>12612.5</v>
      </c>
      <c r="L2850" s="177">
        <v>12613.75</v>
      </c>
      <c r="M2850" s="177"/>
      <c r="N2850" s="177" t="s">
        <v>5805</v>
      </c>
      <c r="O2850" s="2" t="str">
        <f>VLOOKUP(H2850,通道基本信息!B:L,3,FALSE)</f>
        <v>CS6E</v>
      </c>
    </row>
    <row r="2851" s="2" customFormat="1" ht="15" hidden="1" spans="1:15">
      <c r="A2851" s="177">
        <v>2848</v>
      </c>
      <c r="B2851" s="177" t="str">
        <f t="shared" si="88"/>
        <v>CS6E-T010-180-72</v>
      </c>
      <c r="C2851" s="177" t="str">
        <f t="shared" si="89"/>
        <v>CS6E-TS05-072-H-D</v>
      </c>
      <c r="D2851" s="177" t="s">
        <v>5806</v>
      </c>
      <c r="E2851" s="177" t="str">
        <f>VLOOKUP(H2851,通道基本信息!B:K,6,0)</f>
        <v>T</v>
      </c>
      <c r="F2851" s="177" t="str">
        <f>VLOOKUP(H2851,通道基本信息!B:K,5,0)</f>
        <v>S05</v>
      </c>
      <c r="G2851" s="177" t="str">
        <f>VLOOKUP(H2851,通道基本信息!B:K,8,0)</f>
        <v>H</v>
      </c>
      <c r="H2851" s="177" t="s">
        <v>5664</v>
      </c>
      <c r="I2851" s="177">
        <v>72</v>
      </c>
      <c r="J2851" s="177">
        <v>1.25</v>
      </c>
      <c r="K2851" s="177">
        <v>12613.75</v>
      </c>
      <c r="L2851" s="177">
        <v>12615</v>
      </c>
      <c r="M2851" s="177"/>
      <c r="N2851" s="177" t="s">
        <v>5807</v>
      </c>
      <c r="O2851" s="2" t="str">
        <f>VLOOKUP(H2851,通道基本信息!B:L,3,FALSE)</f>
        <v>CS6E</v>
      </c>
    </row>
    <row r="2852" s="2" customFormat="1" ht="15" hidden="1" spans="1:15">
      <c r="A2852" s="177">
        <v>2849</v>
      </c>
      <c r="B2852" s="177" t="str">
        <f t="shared" si="88"/>
        <v>CS6E-T010-180-73</v>
      </c>
      <c r="C2852" s="177" t="str">
        <f t="shared" si="89"/>
        <v>CS6E-TS05-073-H-D</v>
      </c>
      <c r="D2852" s="177" t="s">
        <v>5808</v>
      </c>
      <c r="E2852" s="177" t="str">
        <f>VLOOKUP(H2852,通道基本信息!B:K,6,0)</f>
        <v>T</v>
      </c>
      <c r="F2852" s="177" t="str">
        <f>VLOOKUP(H2852,通道基本信息!B:K,5,0)</f>
        <v>S05</v>
      </c>
      <c r="G2852" s="177" t="str">
        <f>VLOOKUP(H2852,通道基本信息!B:K,8,0)</f>
        <v>H</v>
      </c>
      <c r="H2852" s="177" t="s">
        <v>5664</v>
      </c>
      <c r="I2852" s="177">
        <v>73</v>
      </c>
      <c r="J2852" s="177">
        <v>1.25</v>
      </c>
      <c r="K2852" s="177">
        <v>12615</v>
      </c>
      <c r="L2852" s="177">
        <v>12616.25</v>
      </c>
      <c r="M2852" s="177"/>
      <c r="N2852" s="177" t="s">
        <v>5809</v>
      </c>
      <c r="O2852" s="2" t="str">
        <f>VLOOKUP(H2852,通道基本信息!B:L,3,FALSE)</f>
        <v>CS6E</v>
      </c>
    </row>
    <row r="2853" s="2" customFormat="1" ht="15" hidden="1" spans="1:15">
      <c r="A2853" s="177">
        <v>2850</v>
      </c>
      <c r="B2853" s="177" t="str">
        <f t="shared" si="88"/>
        <v>CS6E-T010-180-74</v>
      </c>
      <c r="C2853" s="177" t="str">
        <f t="shared" si="89"/>
        <v>CS6E-TS05-074-H-D</v>
      </c>
      <c r="D2853" s="177" t="s">
        <v>5810</v>
      </c>
      <c r="E2853" s="177" t="str">
        <f>VLOOKUP(H2853,通道基本信息!B:K,6,0)</f>
        <v>T</v>
      </c>
      <c r="F2853" s="177" t="str">
        <f>VLOOKUP(H2853,通道基本信息!B:K,5,0)</f>
        <v>S05</v>
      </c>
      <c r="G2853" s="177" t="str">
        <f>VLOOKUP(H2853,通道基本信息!B:K,8,0)</f>
        <v>H</v>
      </c>
      <c r="H2853" s="177" t="s">
        <v>5664</v>
      </c>
      <c r="I2853" s="177">
        <v>74</v>
      </c>
      <c r="J2853" s="177">
        <v>1.25</v>
      </c>
      <c r="K2853" s="177">
        <v>12616.25</v>
      </c>
      <c r="L2853" s="177">
        <v>12617.5</v>
      </c>
      <c r="M2853" s="177"/>
      <c r="N2853" s="177" t="s">
        <v>5811</v>
      </c>
      <c r="O2853" s="2" t="str">
        <f>VLOOKUP(H2853,通道基本信息!B:L,3,FALSE)</f>
        <v>CS6E</v>
      </c>
    </row>
    <row r="2854" s="2" customFormat="1" ht="15" hidden="1" spans="1:15">
      <c r="A2854" s="177">
        <v>2851</v>
      </c>
      <c r="B2854" s="177" t="str">
        <f t="shared" si="88"/>
        <v>CS6E-T010-180-75</v>
      </c>
      <c r="C2854" s="177" t="str">
        <f t="shared" si="89"/>
        <v>CS6E-TS05-075-H-D</v>
      </c>
      <c r="D2854" s="177" t="s">
        <v>5812</v>
      </c>
      <c r="E2854" s="177" t="str">
        <f>VLOOKUP(H2854,通道基本信息!B:K,6,0)</f>
        <v>T</v>
      </c>
      <c r="F2854" s="177" t="str">
        <f>VLOOKUP(H2854,通道基本信息!B:K,5,0)</f>
        <v>S05</v>
      </c>
      <c r="G2854" s="177" t="str">
        <f>VLOOKUP(H2854,通道基本信息!B:K,8,0)</f>
        <v>H</v>
      </c>
      <c r="H2854" s="177" t="s">
        <v>5664</v>
      </c>
      <c r="I2854" s="177">
        <v>75</v>
      </c>
      <c r="J2854" s="177">
        <v>1.25</v>
      </c>
      <c r="K2854" s="177">
        <v>12617.5</v>
      </c>
      <c r="L2854" s="177">
        <v>12618.75</v>
      </c>
      <c r="M2854" s="177"/>
      <c r="N2854" s="177" t="s">
        <v>5813</v>
      </c>
      <c r="O2854" s="2" t="str">
        <f>VLOOKUP(H2854,通道基本信息!B:L,3,FALSE)</f>
        <v>CS6E</v>
      </c>
    </row>
    <row r="2855" s="2" customFormat="1" ht="15" hidden="1" spans="1:15">
      <c r="A2855" s="177">
        <v>2852</v>
      </c>
      <c r="B2855" s="177" t="str">
        <f t="shared" si="88"/>
        <v>CS6E-T010-180-76</v>
      </c>
      <c r="C2855" s="177" t="str">
        <f t="shared" si="89"/>
        <v>CS6E-TS05-076-H-D</v>
      </c>
      <c r="D2855" s="177" t="s">
        <v>5814</v>
      </c>
      <c r="E2855" s="177" t="str">
        <f>VLOOKUP(H2855,通道基本信息!B:K,6,0)</f>
        <v>T</v>
      </c>
      <c r="F2855" s="177" t="str">
        <f>VLOOKUP(H2855,通道基本信息!B:K,5,0)</f>
        <v>S05</v>
      </c>
      <c r="G2855" s="177" t="str">
        <f>VLOOKUP(H2855,通道基本信息!B:K,8,0)</f>
        <v>H</v>
      </c>
      <c r="H2855" s="177" t="s">
        <v>5664</v>
      </c>
      <c r="I2855" s="177">
        <v>76</v>
      </c>
      <c r="J2855" s="177">
        <v>1.25</v>
      </c>
      <c r="K2855" s="177">
        <v>12618.75</v>
      </c>
      <c r="L2855" s="177">
        <v>12620</v>
      </c>
      <c r="M2855" s="177"/>
      <c r="N2855" s="177" t="s">
        <v>5815</v>
      </c>
      <c r="O2855" s="2" t="str">
        <f>VLOOKUP(H2855,通道基本信息!B:L,3,FALSE)</f>
        <v>CS6E</v>
      </c>
    </row>
    <row r="2856" s="2" customFormat="1" ht="15" hidden="1" spans="1:15">
      <c r="A2856" s="177">
        <v>2853</v>
      </c>
      <c r="B2856" s="177" t="str">
        <f t="shared" si="88"/>
        <v>CS6E-T010-180-77</v>
      </c>
      <c r="C2856" s="177" t="str">
        <f t="shared" si="89"/>
        <v>CS6E-TS05-077-H-D</v>
      </c>
      <c r="D2856" s="177" t="s">
        <v>5816</v>
      </c>
      <c r="E2856" s="177" t="str">
        <f>VLOOKUP(H2856,通道基本信息!B:K,6,0)</f>
        <v>T</v>
      </c>
      <c r="F2856" s="177" t="str">
        <f>VLOOKUP(H2856,通道基本信息!B:K,5,0)</f>
        <v>S05</v>
      </c>
      <c r="G2856" s="177" t="str">
        <f>VLOOKUP(H2856,通道基本信息!B:K,8,0)</f>
        <v>H</v>
      </c>
      <c r="H2856" s="177" t="s">
        <v>5664</v>
      </c>
      <c r="I2856" s="177">
        <v>77</v>
      </c>
      <c r="J2856" s="177">
        <v>1.25</v>
      </c>
      <c r="K2856" s="177">
        <v>12620</v>
      </c>
      <c r="L2856" s="177">
        <v>12621.25</v>
      </c>
      <c r="M2856" s="177"/>
      <c r="N2856" s="177" t="s">
        <v>5817</v>
      </c>
      <c r="O2856" s="2" t="str">
        <f>VLOOKUP(H2856,通道基本信息!B:L,3,FALSE)</f>
        <v>CS6E</v>
      </c>
    </row>
    <row r="2857" s="2" customFormat="1" ht="15" hidden="1" spans="1:15">
      <c r="A2857" s="177">
        <v>2854</v>
      </c>
      <c r="B2857" s="177" t="str">
        <f t="shared" si="88"/>
        <v>CS6E-T010-180-78</v>
      </c>
      <c r="C2857" s="177" t="str">
        <f t="shared" si="89"/>
        <v>CS6E-TS05-078-H-D</v>
      </c>
      <c r="D2857" s="177" t="s">
        <v>5818</v>
      </c>
      <c r="E2857" s="177" t="str">
        <f>VLOOKUP(H2857,通道基本信息!B:K,6,0)</f>
        <v>T</v>
      </c>
      <c r="F2857" s="177" t="str">
        <f>VLOOKUP(H2857,通道基本信息!B:K,5,0)</f>
        <v>S05</v>
      </c>
      <c r="G2857" s="177" t="str">
        <f>VLOOKUP(H2857,通道基本信息!B:K,8,0)</f>
        <v>H</v>
      </c>
      <c r="H2857" s="177" t="s">
        <v>5664</v>
      </c>
      <c r="I2857" s="177">
        <v>78</v>
      </c>
      <c r="J2857" s="177">
        <v>1.25</v>
      </c>
      <c r="K2857" s="177">
        <v>12621.25</v>
      </c>
      <c r="L2857" s="177">
        <v>12622.5</v>
      </c>
      <c r="M2857" s="177"/>
      <c r="N2857" s="177" t="s">
        <v>5819</v>
      </c>
      <c r="O2857" s="2" t="str">
        <f>VLOOKUP(H2857,通道基本信息!B:L,3,FALSE)</f>
        <v>CS6E</v>
      </c>
    </row>
    <row r="2858" s="2" customFormat="1" ht="15" hidden="1" spans="1:15">
      <c r="A2858" s="177">
        <v>2855</v>
      </c>
      <c r="B2858" s="177" t="str">
        <f t="shared" si="88"/>
        <v>CS6E-T010-180-79</v>
      </c>
      <c r="C2858" s="177" t="str">
        <f t="shared" si="89"/>
        <v>CS6E-TS05-079-H-D</v>
      </c>
      <c r="D2858" s="177" t="s">
        <v>5820</v>
      </c>
      <c r="E2858" s="177" t="str">
        <f>VLOOKUP(H2858,通道基本信息!B:K,6,0)</f>
        <v>T</v>
      </c>
      <c r="F2858" s="177" t="str">
        <f>VLOOKUP(H2858,通道基本信息!B:K,5,0)</f>
        <v>S05</v>
      </c>
      <c r="G2858" s="177" t="str">
        <f>VLOOKUP(H2858,通道基本信息!B:K,8,0)</f>
        <v>H</v>
      </c>
      <c r="H2858" s="177" t="s">
        <v>5664</v>
      </c>
      <c r="I2858" s="177">
        <v>79</v>
      </c>
      <c r="J2858" s="177">
        <v>1.25</v>
      </c>
      <c r="K2858" s="177">
        <v>12622.5</v>
      </c>
      <c r="L2858" s="177">
        <v>12623.75</v>
      </c>
      <c r="M2858" s="177"/>
      <c r="N2858" s="177" t="s">
        <v>5821</v>
      </c>
      <c r="O2858" s="2" t="str">
        <f>VLOOKUP(H2858,通道基本信息!B:L,3,FALSE)</f>
        <v>CS6E</v>
      </c>
    </row>
    <row r="2859" s="2" customFormat="1" ht="15" hidden="1" spans="1:15">
      <c r="A2859" s="177">
        <v>2856</v>
      </c>
      <c r="B2859" s="177" t="str">
        <f t="shared" si="88"/>
        <v>CS6E-T010-180-80</v>
      </c>
      <c r="C2859" s="177" t="str">
        <f t="shared" si="89"/>
        <v>CS6E-TS05-080-H-D</v>
      </c>
      <c r="D2859" s="177" t="s">
        <v>5822</v>
      </c>
      <c r="E2859" s="177" t="str">
        <f>VLOOKUP(H2859,通道基本信息!B:K,6,0)</f>
        <v>T</v>
      </c>
      <c r="F2859" s="177" t="str">
        <f>VLOOKUP(H2859,通道基本信息!B:K,5,0)</f>
        <v>S05</v>
      </c>
      <c r="G2859" s="177" t="str">
        <f>VLOOKUP(H2859,通道基本信息!B:K,8,0)</f>
        <v>H</v>
      </c>
      <c r="H2859" s="177" t="s">
        <v>5664</v>
      </c>
      <c r="I2859" s="177">
        <v>80</v>
      </c>
      <c r="J2859" s="177">
        <v>1.25</v>
      </c>
      <c r="K2859" s="177">
        <v>12623.75</v>
      </c>
      <c r="L2859" s="177">
        <v>12625</v>
      </c>
      <c r="M2859" s="177"/>
      <c r="N2859" s="177" t="s">
        <v>5823</v>
      </c>
      <c r="O2859" s="2" t="str">
        <f>VLOOKUP(H2859,通道基本信息!B:L,3,FALSE)</f>
        <v>CS6E</v>
      </c>
    </row>
    <row r="2860" s="2" customFormat="1" ht="15" hidden="1" spans="1:15">
      <c r="A2860" s="177">
        <v>2857</v>
      </c>
      <c r="B2860" s="177" t="str">
        <f t="shared" si="88"/>
        <v>CS6E-T010-180-81</v>
      </c>
      <c r="C2860" s="177" t="str">
        <f t="shared" si="89"/>
        <v>CS6E-TS05-081-H-D</v>
      </c>
      <c r="D2860" s="177" t="s">
        <v>5824</v>
      </c>
      <c r="E2860" s="177" t="str">
        <f>VLOOKUP(H2860,通道基本信息!B:K,6,0)</f>
        <v>T</v>
      </c>
      <c r="F2860" s="177" t="str">
        <f>VLOOKUP(H2860,通道基本信息!B:K,5,0)</f>
        <v>S05</v>
      </c>
      <c r="G2860" s="177" t="str">
        <f>VLOOKUP(H2860,通道基本信息!B:K,8,0)</f>
        <v>H</v>
      </c>
      <c r="H2860" s="177" t="s">
        <v>5664</v>
      </c>
      <c r="I2860" s="177">
        <v>81</v>
      </c>
      <c r="J2860" s="177">
        <v>1.25</v>
      </c>
      <c r="K2860" s="177">
        <v>12625</v>
      </c>
      <c r="L2860" s="177">
        <v>12626.25</v>
      </c>
      <c r="M2860" s="177"/>
      <c r="N2860" s="177" t="s">
        <v>5825</v>
      </c>
      <c r="O2860" s="2" t="str">
        <f>VLOOKUP(H2860,通道基本信息!B:L,3,FALSE)</f>
        <v>CS6E</v>
      </c>
    </row>
    <row r="2861" s="2" customFormat="1" ht="15" hidden="1" spans="1:15">
      <c r="A2861" s="177">
        <v>2858</v>
      </c>
      <c r="B2861" s="177" t="str">
        <f t="shared" si="88"/>
        <v>CS6E-T010-180-82</v>
      </c>
      <c r="C2861" s="177" t="str">
        <f t="shared" si="89"/>
        <v>CS6E-TS05-082-H-D</v>
      </c>
      <c r="D2861" s="177" t="s">
        <v>5826</v>
      </c>
      <c r="E2861" s="177" t="str">
        <f>VLOOKUP(H2861,通道基本信息!B:K,6,0)</f>
        <v>T</v>
      </c>
      <c r="F2861" s="177" t="str">
        <f>VLOOKUP(H2861,通道基本信息!B:K,5,0)</f>
        <v>S05</v>
      </c>
      <c r="G2861" s="177" t="str">
        <f>VLOOKUP(H2861,通道基本信息!B:K,8,0)</f>
        <v>H</v>
      </c>
      <c r="H2861" s="177" t="s">
        <v>5664</v>
      </c>
      <c r="I2861" s="177">
        <v>82</v>
      </c>
      <c r="J2861" s="177">
        <v>1.25</v>
      </c>
      <c r="K2861" s="177">
        <v>12626.25</v>
      </c>
      <c r="L2861" s="177">
        <v>12627.5</v>
      </c>
      <c r="M2861" s="177"/>
      <c r="N2861" s="177" t="s">
        <v>5827</v>
      </c>
      <c r="O2861" s="2" t="str">
        <f>VLOOKUP(H2861,通道基本信息!B:L,3,FALSE)</f>
        <v>CS6E</v>
      </c>
    </row>
    <row r="2862" s="2" customFormat="1" ht="15" hidden="1" spans="1:15">
      <c r="A2862" s="177">
        <v>2859</v>
      </c>
      <c r="B2862" s="177" t="str">
        <f t="shared" si="88"/>
        <v>CS6E-T010-180-83</v>
      </c>
      <c r="C2862" s="177" t="str">
        <f t="shared" si="89"/>
        <v>CS6E-TS05-083-H-D</v>
      </c>
      <c r="D2862" s="177" t="s">
        <v>5828</v>
      </c>
      <c r="E2862" s="177" t="str">
        <f>VLOOKUP(H2862,通道基本信息!B:K,6,0)</f>
        <v>T</v>
      </c>
      <c r="F2862" s="177" t="str">
        <f>VLOOKUP(H2862,通道基本信息!B:K,5,0)</f>
        <v>S05</v>
      </c>
      <c r="G2862" s="177" t="str">
        <f>VLOOKUP(H2862,通道基本信息!B:K,8,0)</f>
        <v>H</v>
      </c>
      <c r="H2862" s="177" t="s">
        <v>5664</v>
      </c>
      <c r="I2862" s="177">
        <v>83</v>
      </c>
      <c r="J2862" s="177">
        <v>1.25</v>
      </c>
      <c r="K2862" s="177">
        <v>12627.5</v>
      </c>
      <c r="L2862" s="177">
        <v>12628.75</v>
      </c>
      <c r="M2862" s="177"/>
      <c r="N2862" s="177" t="s">
        <v>5829</v>
      </c>
      <c r="O2862" s="2" t="str">
        <f>VLOOKUP(H2862,通道基本信息!B:L,3,FALSE)</f>
        <v>CS6E</v>
      </c>
    </row>
    <row r="2863" s="2" customFormat="1" ht="15" hidden="1" spans="1:15">
      <c r="A2863" s="177">
        <v>2860</v>
      </c>
      <c r="B2863" s="177" t="str">
        <f t="shared" si="88"/>
        <v>CS6E-T010-180-84</v>
      </c>
      <c r="C2863" s="177" t="str">
        <f t="shared" si="89"/>
        <v>CS6E-TS05-084-H-D</v>
      </c>
      <c r="D2863" s="177" t="s">
        <v>5830</v>
      </c>
      <c r="E2863" s="177" t="str">
        <f>VLOOKUP(H2863,通道基本信息!B:K,6,0)</f>
        <v>T</v>
      </c>
      <c r="F2863" s="177" t="str">
        <f>VLOOKUP(H2863,通道基本信息!B:K,5,0)</f>
        <v>S05</v>
      </c>
      <c r="G2863" s="177" t="str">
        <f>VLOOKUP(H2863,通道基本信息!B:K,8,0)</f>
        <v>H</v>
      </c>
      <c r="H2863" s="177" t="s">
        <v>5664</v>
      </c>
      <c r="I2863" s="177">
        <v>84</v>
      </c>
      <c r="J2863" s="177">
        <v>1.25</v>
      </c>
      <c r="K2863" s="177">
        <v>12628.75</v>
      </c>
      <c r="L2863" s="177">
        <v>12630</v>
      </c>
      <c r="M2863" s="177"/>
      <c r="N2863" s="177" t="s">
        <v>5831</v>
      </c>
      <c r="O2863" s="2" t="str">
        <f>VLOOKUP(H2863,通道基本信息!B:L,3,FALSE)</f>
        <v>CS6E</v>
      </c>
    </row>
    <row r="2864" s="2" customFormat="1" ht="15" hidden="1" spans="1:15">
      <c r="A2864" s="177">
        <v>2861</v>
      </c>
      <c r="B2864" s="177" t="str">
        <f t="shared" si="88"/>
        <v>CS6E-T010-180-85</v>
      </c>
      <c r="C2864" s="177" t="str">
        <f t="shared" si="89"/>
        <v>CS6E-TS05-085-H-D</v>
      </c>
      <c r="D2864" s="177" t="s">
        <v>5832</v>
      </c>
      <c r="E2864" s="177" t="str">
        <f>VLOOKUP(H2864,通道基本信息!B:K,6,0)</f>
        <v>T</v>
      </c>
      <c r="F2864" s="177" t="str">
        <f>VLOOKUP(H2864,通道基本信息!B:K,5,0)</f>
        <v>S05</v>
      </c>
      <c r="G2864" s="177" t="str">
        <f>VLOOKUP(H2864,通道基本信息!B:K,8,0)</f>
        <v>H</v>
      </c>
      <c r="H2864" s="177" t="s">
        <v>5664</v>
      </c>
      <c r="I2864" s="177">
        <v>85</v>
      </c>
      <c r="J2864" s="177">
        <v>1.25</v>
      </c>
      <c r="K2864" s="177">
        <v>12630</v>
      </c>
      <c r="L2864" s="177">
        <v>12631.25</v>
      </c>
      <c r="M2864" s="177"/>
      <c r="N2864" s="177" t="s">
        <v>5833</v>
      </c>
      <c r="O2864" s="2" t="str">
        <f>VLOOKUP(H2864,通道基本信息!B:L,3,FALSE)</f>
        <v>CS6E</v>
      </c>
    </row>
    <row r="2865" s="2" customFormat="1" ht="15" hidden="1" spans="1:15">
      <c r="A2865" s="177">
        <v>2862</v>
      </c>
      <c r="B2865" s="177" t="str">
        <f t="shared" si="88"/>
        <v>CS6E-T010-180-86</v>
      </c>
      <c r="C2865" s="177" t="str">
        <f t="shared" si="89"/>
        <v>CS6E-TS05-086-H-D</v>
      </c>
      <c r="D2865" s="177" t="s">
        <v>5834</v>
      </c>
      <c r="E2865" s="177" t="str">
        <f>VLOOKUP(H2865,通道基本信息!B:K,6,0)</f>
        <v>T</v>
      </c>
      <c r="F2865" s="177" t="str">
        <f>VLOOKUP(H2865,通道基本信息!B:K,5,0)</f>
        <v>S05</v>
      </c>
      <c r="G2865" s="177" t="str">
        <f>VLOOKUP(H2865,通道基本信息!B:K,8,0)</f>
        <v>H</v>
      </c>
      <c r="H2865" s="177" t="s">
        <v>5664</v>
      </c>
      <c r="I2865" s="177">
        <v>86</v>
      </c>
      <c r="J2865" s="177">
        <v>1.25</v>
      </c>
      <c r="K2865" s="177">
        <v>12631.25</v>
      </c>
      <c r="L2865" s="177">
        <v>12632.5</v>
      </c>
      <c r="M2865" s="177"/>
      <c r="N2865" s="177" t="s">
        <v>5835</v>
      </c>
      <c r="O2865" s="2" t="str">
        <f>VLOOKUP(H2865,通道基本信息!B:L,3,FALSE)</f>
        <v>CS6E</v>
      </c>
    </row>
    <row r="2866" s="2" customFormat="1" ht="15" hidden="1" spans="1:15">
      <c r="A2866" s="177">
        <v>2863</v>
      </c>
      <c r="B2866" s="177" t="str">
        <f t="shared" si="88"/>
        <v>CS6E-T010-180-87</v>
      </c>
      <c r="C2866" s="177" t="str">
        <f t="shared" si="89"/>
        <v>CS6E-TS05-087-H-D</v>
      </c>
      <c r="D2866" s="177" t="s">
        <v>5836</v>
      </c>
      <c r="E2866" s="177" t="str">
        <f>VLOOKUP(H2866,通道基本信息!B:K,6,0)</f>
        <v>T</v>
      </c>
      <c r="F2866" s="177" t="str">
        <f>VLOOKUP(H2866,通道基本信息!B:K,5,0)</f>
        <v>S05</v>
      </c>
      <c r="G2866" s="177" t="str">
        <f>VLOOKUP(H2866,通道基本信息!B:K,8,0)</f>
        <v>H</v>
      </c>
      <c r="H2866" s="177" t="s">
        <v>5664</v>
      </c>
      <c r="I2866" s="177">
        <v>87</v>
      </c>
      <c r="J2866" s="177">
        <v>1.25</v>
      </c>
      <c r="K2866" s="177">
        <v>12632.5</v>
      </c>
      <c r="L2866" s="177">
        <v>12633.75</v>
      </c>
      <c r="M2866" s="177"/>
      <c r="N2866" s="177" t="s">
        <v>5837</v>
      </c>
      <c r="O2866" s="2" t="str">
        <f>VLOOKUP(H2866,通道基本信息!B:L,3,FALSE)</f>
        <v>CS6E</v>
      </c>
    </row>
    <row r="2867" s="2" customFormat="1" ht="15" hidden="1" spans="1:15">
      <c r="A2867" s="177">
        <v>2864</v>
      </c>
      <c r="B2867" s="177" t="str">
        <f t="shared" si="88"/>
        <v>CS6E-T010-180-88</v>
      </c>
      <c r="C2867" s="177" t="str">
        <f t="shared" si="89"/>
        <v>CS6E-TS05-088-H-D</v>
      </c>
      <c r="D2867" s="177" t="s">
        <v>5838</v>
      </c>
      <c r="E2867" s="177" t="str">
        <f>VLOOKUP(H2867,通道基本信息!B:K,6,0)</f>
        <v>T</v>
      </c>
      <c r="F2867" s="177" t="str">
        <f>VLOOKUP(H2867,通道基本信息!B:K,5,0)</f>
        <v>S05</v>
      </c>
      <c r="G2867" s="177" t="str">
        <f>VLOOKUP(H2867,通道基本信息!B:K,8,0)</f>
        <v>H</v>
      </c>
      <c r="H2867" s="177" t="s">
        <v>5664</v>
      </c>
      <c r="I2867" s="177">
        <v>88</v>
      </c>
      <c r="J2867" s="177">
        <v>1.25</v>
      </c>
      <c r="K2867" s="177">
        <v>12633.75</v>
      </c>
      <c r="L2867" s="177">
        <v>12635</v>
      </c>
      <c r="M2867" s="177"/>
      <c r="N2867" s="177" t="s">
        <v>5839</v>
      </c>
      <c r="O2867" s="2" t="str">
        <f>VLOOKUP(H2867,通道基本信息!B:L,3,FALSE)</f>
        <v>CS6E</v>
      </c>
    </row>
    <row r="2868" s="2" customFormat="1" ht="15" hidden="1" spans="1:15">
      <c r="A2868" s="177">
        <v>2865</v>
      </c>
      <c r="B2868" s="177" t="str">
        <f t="shared" si="88"/>
        <v>CS6E-T010-180-89</v>
      </c>
      <c r="C2868" s="177" t="str">
        <f t="shared" si="89"/>
        <v>CS6E-TS05-089-H-D</v>
      </c>
      <c r="D2868" s="177" t="s">
        <v>5840</v>
      </c>
      <c r="E2868" s="177" t="str">
        <f>VLOOKUP(H2868,通道基本信息!B:K,6,0)</f>
        <v>T</v>
      </c>
      <c r="F2868" s="177" t="str">
        <f>VLOOKUP(H2868,通道基本信息!B:K,5,0)</f>
        <v>S05</v>
      </c>
      <c r="G2868" s="177" t="str">
        <f>VLOOKUP(H2868,通道基本信息!B:K,8,0)</f>
        <v>H</v>
      </c>
      <c r="H2868" s="177" t="s">
        <v>5664</v>
      </c>
      <c r="I2868" s="177">
        <v>89</v>
      </c>
      <c r="J2868" s="177">
        <v>1.25</v>
      </c>
      <c r="K2868" s="177">
        <v>12635</v>
      </c>
      <c r="L2868" s="177">
        <v>12636.25</v>
      </c>
      <c r="M2868" s="177"/>
      <c r="N2868" s="177" t="s">
        <v>5841</v>
      </c>
      <c r="O2868" s="2" t="str">
        <f>VLOOKUP(H2868,通道基本信息!B:L,3,FALSE)</f>
        <v>CS6E</v>
      </c>
    </row>
    <row r="2869" s="2" customFormat="1" ht="15" hidden="1" spans="1:15">
      <c r="A2869" s="177">
        <v>2866</v>
      </c>
      <c r="B2869" s="177" t="str">
        <f t="shared" si="88"/>
        <v>CS6E-T010-180-90</v>
      </c>
      <c r="C2869" s="177" t="str">
        <f t="shared" si="89"/>
        <v>CS6E-TS05-090-H-D</v>
      </c>
      <c r="D2869" s="177" t="s">
        <v>5842</v>
      </c>
      <c r="E2869" s="177" t="str">
        <f>VLOOKUP(H2869,通道基本信息!B:K,6,0)</f>
        <v>T</v>
      </c>
      <c r="F2869" s="177" t="str">
        <f>VLOOKUP(H2869,通道基本信息!B:K,5,0)</f>
        <v>S05</v>
      </c>
      <c r="G2869" s="177" t="str">
        <f>VLOOKUP(H2869,通道基本信息!B:K,8,0)</f>
        <v>H</v>
      </c>
      <c r="H2869" s="177" t="s">
        <v>5664</v>
      </c>
      <c r="I2869" s="177">
        <v>90</v>
      </c>
      <c r="J2869" s="177">
        <v>1.25</v>
      </c>
      <c r="K2869" s="177">
        <v>12636.25</v>
      </c>
      <c r="L2869" s="177">
        <v>12637.5</v>
      </c>
      <c r="M2869" s="177"/>
      <c r="N2869" s="177" t="s">
        <v>5843</v>
      </c>
      <c r="O2869" s="2" t="str">
        <f>VLOOKUP(H2869,通道基本信息!B:L,3,FALSE)</f>
        <v>CS6E</v>
      </c>
    </row>
    <row r="2870" s="2" customFormat="1" ht="15" hidden="1" spans="1:15">
      <c r="A2870" s="177">
        <v>2867</v>
      </c>
      <c r="B2870" s="177" t="str">
        <f t="shared" si="88"/>
        <v>CS6E-T010-180-91</v>
      </c>
      <c r="C2870" s="177" t="str">
        <f t="shared" si="89"/>
        <v>CS6E-TS05-091-H-D</v>
      </c>
      <c r="D2870" s="177" t="s">
        <v>5844</v>
      </c>
      <c r="E2870" s="177" t="str">
        <f>VLOOKUP(H2870,通道基本信息!B:K,6,0)</f>
        <v>T</v>
      </c>
      <c r="F2870" s="177" t="str">
        <f>VLOOKUP(H2870,通道基本信息!B:K,5,0)</f>
        <v>S05</v>
      </c>
      <c r="G2870" s="177" t="str">
        <f>VLOOKUP(H2870,通道基本信息!B:K,8,0)</f>
        <v>H</v>
      </c>
      <c r="H2870" s="177" t="s">
        <v>5664</v>
      </c>
      <c r="I2870" s="177">
        <v>91</v>
      </c>
      <c r="J2870" s="177">
        <v>1.25</v>
      </c>
      <c r="K2870" s="177">
        <v>12637.5</v>
      </c>
      <c r="L2870" s="177">
        <v>12638.75</v>
      </c>
      <c r="M2870" s="177"/>
      <c r="N2870" s="177" t="s">
        <v>5845</v>
      </c>
      <c r="O2870" s="2" t="str">
        <f>VLOOKUP(H2870,通道基本信息!B:L,3,FALSE)</f>
        <v>CS6E</v>
      </c>
    </row>
    <row r="2871" s="2" customFormat="1" ht="15" hidden="1" spans="1:15">
      <c r="A2871" s="177">
        <v>2868</v>
      </c>
      <c r="B2871" s="177" t="str">
        <f t="shared" si="88"/>
        <v>CS6E-T010-180-92</v>
      </c>
      <c r="C2871" s="177" t="str">
        <f t="shared" si="89"/>
        <v>CS6E-TS05-092-H-D</v>
      </c>
      <c r="D2871" s="177" t="s">
        <v>5846</v>
      </c>
      <c r="E2871" s="177" t="str">
        <f>VLOOKUP(H2871,通道基本信息!B:K,6,0)</f>
        <v>T</v>
      </c>
      <c r="F2871" s="177" t="str">
        <f>VLOOKUP(H2871,通道基本信息!B:K,5,0)</f>
        <v>S05</v>
      </c>
      <c r="G2871" s="177" t="str">
        <f>VLOOKUP(H2871,通道基本信息!B:K,8,0)</f>
        <v>H</v>
      </c>
      <c r="H2871" s="177" t="s">
        <v>5664</v>
      </c>
      <c r="I2871" s="177">
        <v>92</v>
      </c>
      <c r="J2871" s="177">
        <v>1.25</v>
      </c>
      <c r="K2871" s="177">
        <v>12638.75</v>
      </c>
      <c r="L2871" s="177">
        <v>12640</v>
      </c>
      <c r="M2871" s="177"/>
      <c r="N2871" s="177" t="s">
        <v>5847</v>
      </c>
      <c r="O2871" s="2" t="str">
        <f>VLOOKUP(H2871,通道基本信息!B:L,3,FALSE)</f>
        <v>CS6E</v>
      </c>
    </row>
    <row r="2872" s="2" customFormat="1" ht="15" hidden="1" spans="1:15">
      <c r="A2872" s="177">
        <v>2869</v>
      </c>
      <c r="B2872" s="177" t="str">
        <f t="shared" si="88"/>
        <v>CS6E-T010-180-93</v>
      </c>
      <c r="C2872" s="177" t="str">
        <f t="shared" si="89"/>
        <v>CS6E-TS05-093-H-D</v>
      </c>
      <c r="D2872" s="177" t="s">
        <v>5848</v>
      </c>
      <c r="E2872" s="177" t="str">
        <f>VLOOKUP(H2872,通道基本信息!B:K,6,0)</f>
        <v>T</v>
      </c>
      <c r="F2872" s="177" t="str">
        <f>VLOOKUP(H2872,通道基本信息!B:K,5,0)</f>
        <v>S05</v>
      </c>
      <c r="G2872" s="177" t="str">
        <f>VLOOKUP(H2872,通道基本信息!B:K,8,0)</f>
        <v>H</v>
      </c>
      <c r="H2872" s="177" t="s">
        <v>5664</v>
      </c>
      <c r="I2872" s="177">
        <v>93</v>
      </c>
      <c r="J2872" s="177">
        <v>1.25</v>
      </c>
      <c r="K2872" s="177">
        <v>12640</v>
      </c>
      <c r="L2872" s="177">
        <v>12641.25</v>
      </c>
      <c r="M2872" s="177"/>
      <c r="N2872" s="177" t="s">
        <v>5849</v>
      </c>
      <c r="O2872" s="2" t="str">
        <f>VLOOKUP(H2872,通道基本信息!B:L,3,FALSE)</f>
        <v>CS6E</v>
      </c>
    </row>
    <row r="2873" s="2" customFormat="1" ht="15" hidden="1" spans="1:15">
      <c r="A2873" s="177">
        <v>2870</v>
      </c>
      <c r="B2873" s="177" t="str">
        <f t="shared" si="88"/>
        <v>CS6E-T010-180-94</v>
      </c>
      <c r="C2873" s="177" t="str">
        <f t="shared" si="89"/>
        <v>CS6E-TS05-094-H-D</v>
      </c>
      <c r="D2873" s="177" t="s">
        <v>5850</v>
      </c>
      <c r="E2873" s="177" t="str">
        <f>VLOOKUP(H2873,通道基本信息!B:K,6,0)</f>
        <v>T</v>
      </c>
      <c r="F2873" s="177" t="str">
        <f>VLOOKUP(H2873,通道基本信息!B:K,5,0)</f>
        <v>S05</v>
      </c>
      <c r="G2873" s="177" t="str">
        <f>VLOOKUP(H2873,通道基本信息!B:K,8,0)</f>
        <v>H</v>
      </c>
      <c r="H2873" s="177" t="s">
        <v>5664</v>
      </c>
      <c r="I2873" s="177">
        <v>94</v>
      </c>
      <c r="J2873" s="177">
        <v>1.25</v>
      </c>
      <c r="K2873" s="177">
        <v>12641.25</v>
      </c>
      <c r="L2873" s="177">
        <v>12642.5</v>
      </c>
      <c r="M2873" s="177"/>
      <c r="N2873" s="177" t="s">
        <v>5851</v>
      </c>
      <c r="O2873" s="2" t="str">
        <f>VLOOKUP(H2873,通道基本信息!B:L,3,FALSE)</f>
        <v>CS6E</v>
      </c>
    </row>
    <row r="2874" s="2" customFormat="1" ht="15" hidden="1" spans="1:15">
      <c r="A2874" s="177">
        <v>2871</v>
      </c>
      <c r="B2874" s="177" t="str">
        <f t="shared" si="88"/>
        <v>CS6E-T010-180-95</v>
      </c>
      <c r="C2874" s="177" t="str">
        <f t="shared" si="89"/>
        <v>CS6E-TS05-095-H-D</v>
      </c>
      <c r="D2874" s="177" t="s">
        <v>5852</v>
      </c>
      <c r="E2874" s="177" t="str">
        <f>VLOOKUP(H2874,通道基本信息!B:K,6,0)</f>
        <v>T</v>
      </c>
      <c r="F2874" s="177" t="str">
        <f>VLOOKUP(H2874,通道基本信息!B:K,5,0)</f>
        <v>S05</v>
      </c>
      <c r="G2874" s="177" t="str">
        <f>VLOOKUP(H2874,通道基本信息!B:K,8,0)</f>
        <v>H</v>
      </c>
      <c r="H2874" s="177" t="s">
        <v>5664</v>
      </c>
      <c r="I2874" s="177">
        <v>95</v>
      </c>
      <c r="J2874" s="177">
        <v>1.25</v>
      </c>
      <c r="K2874" s="177">
        <v>12642.5</v>
      </c>
      <c r="L2874" s="177">
        <v>12643.75</v>
      </c>
      <c r="M2874" s="177"/>
      <c r="N2874" s="177" t="s">
        <v>5853</v>
      </c>
      <c r="O2874" s="2" t="str">
        <f>VLOOKUP(H2874,通道基本信息!B:L,3,FALSE)</f>
        <v>CS6E</v>
      </c>
    </row>
    <row r="2875" s="2" customFormat="1" ht="15" hidden="1" spans="1:15">
      <c r="A2875" s="177">
        <v>2872</v>
      </c>
      <c r="B2875" s="177" t="str">
        <f t="shared" si="88"/>
        <v>CS6E-T010-180-96</v>
      </c>
      <c r="C2875" s="177" t="str">
        <f t="shared" si="89"/>
        <v>CS6E-TS05-096-H-D</v>
      </c>
      <c r="D2875" s="177" t="s">
        <v>5854</v>
      </c>
      <c r="E2875" s="177" t="str">
        <f>VLOOKUP(H2875,通道基本信息!B:K,6,0)</f>
        <v>T</v>
      </c>
      <c r="F2875" s="177" t="str">
        <f>VLOOKUP(H2875,通道基本信息!B:K,5,0)</f>
        <v>S05</v>
      </c>
      <c r="G2875" s="177" t="str">
        <f>VLOOKUP(H2875,通道基本信息!B:K,8,0)</f>
        <v>H</v>
      </c>
      <c r="H2875" s="177" t="s">
        <v>5664</v>
      </c>
      <c r="I2875" s="177">
        <v>96</v>
      </c>
      <c r="J2875" s="177">
        <v>1.25</v>
      </c>
      <c r="K2875" s="177">
        <v>12643.75</v>
      </c>
      <c r="L2875" s="177">
        <v>12645</v>
      </c>
      <c r="M2875" s="177"/>
      <c r="N2875" s="177" t="s">
        <v>5855</v>
      </c>
      <c r="O2875" s="2" t="str">
        <f>VLOOKUP(H2875,通道基本信息!B:L,3,FALSE)</f>
        <v>CS6E</v>
      </c>
    </row>
    <row r="2876" s="2" customFormat="1" ht="15" hidden="1" spans="1:15">
      <c r="A2876" s="177">
        <v>2873</v>
      </c>
      <c r="B2876" s="177" t="str">
        <f t="shared" si="88"/>
        <v>CS6E-T010-180-97</v>
      </c>
      <c r="C2876" s="177" t="str">
        <f t="shared" si="89"/>
        <v>CS6E-TS05-097-H-D</v>
      </c>
      <c r="D2876" s="177" t="s">
        <v>5856</v>
      </c>
      <c r="E2876" s="177" t="str">
        <f>VLOOKUP(H2876,通道基本信息!B:K,6,0)</f>
        <v>T</v>
      </c>
      <c r="F2876" s="177" t="str">
        <f>VLOOKUP(H2876,通道基本信息!B:K,5,0)</f>
        <v>S05</v>
      </c>
      <c r="G2876" s="177" t="str">
        <f>VLOOKUP(H2876,通道基本信息!B:K,8,0)</f>
        <v>H</v>
      </c>
      <c r="H2876" s="177" t="s">
        <v>5664</v>
      </c>
      <c r="I2876" s="177">
        <v>97</v>
      </c>
      <c r="J2876" s="177">
        <v>1.25</v>
      </c>
      <c r="K2876" s="177">
        <v>12645</v>
      </c>
      <c r="L2876" s="177">
        <v>12646.25</v>
      </c>
      <c r="M2876" s="177"/>
      <c r="N2876" s="177" t="s">
        <v>5857</v>
      </c>
      <c r="O2876" s="2" t="str">
        <f>VLOOKUP(H2876,通道基本信息!B:L,3,FALSE)</f>
        <v>CS6E</v>
      </c>
    </row>
    <row r="2877" s="2" customFormat="1" ht="15" hidden="1" spans="1:15">
      <c r="A2877" s="177">
        <v>2874</v>
      </c>
      <c r="B2877" s="177" t="str">
        <f t="shared" si="88"/>
        <v>CS6E-T010-180-98</v>
      </c>
      <c r="C2877" s="177" t="str">
        <f t="shared" si="89"/>
        <v>CS6E-TS05-098-H-D</v>
      </c>
      <c r="D2877" s="177" t="s">
        <v>5858</v>
      </c>
      <c r="E2877" s="177" t="str">
        <f>VLOOKUP(H2877,通道基本信息!B:K,6,0)</f>
        <v>T</v>
      </c>
      <c r="F2877" s="177" t="str">
        <f>VLOOKUP(H2877,通道基本信息!B:K,5,0)</f>
        <v>S05</v>
      </c>
      <c r="G2877" s="177" t="str">
        <f>VLOOKUP(H2877,通道基本信息!B:K,8,0)</f>
        <v>H</v>
      </c>
      <c r="H2877" s="177" t="s">
        <v>5664</v>
      </c>
      <c r="I2877" s="177">
        <v>98</v>
      </c>
      <c r="J2877" s="177">
        <v>1.25</v>
      </c>
      <c r="K2877" s="177">
        <v>12646.25</v>
      </c>
      <c r="L2877" s="177">
        <v>12647.5</v>
      </c>
      <c r="M2877" s="177"/>
      <c r="N2877" s="177" t="s">
        <v>5859</v>
      </c>
      <c r="O2877" s="2" t="str">
        <f>VLOOKUP(H2877,通道基本信息!B:L,3,FALSE)</f>
        <v>CS6E</v>
      </c>
    </row>
    <row r="2878" s="2" customFormat="1" ht="15" hidden="1" spans="1:15">
      <c r="A2878" s="177">
        <v>2875</v>
      </c>
      <c r="B2878" s="177" t="str">
        <f t="shared" si="88"/>
        <v>CS6E-T010-180-99</v>
      </c>
      <c r="C2878" s="177" t="str">
        <f t="shared" si="89"/>
        <v>CS6E-TS05-099-H-D</v>
      </c>
      <c r="D2878" s="177" t="s">
        <v>5860</v>
      </c>
      <c r="E2878" s="177" t="str">
        <f>VLOOKUP(H2878,通道基本信息!B:K,6,0)</f>
        <v>T</v>
      </c>
      <c r="F2878" s="177" t="str">
        <f>VLOOKUP(H2878,通道基本信息!B:K,5,0)</f>
        <v>S05</v>
      </c>
      <c r="G2878" s="177" t="str">
        <f>VLOOKUP(H2878,通道基本信息!B:K,8,0)</f>
        <v>H</v>
      </c>
      <c r="H2878" s="177" t="s">
        <v>5664</v>
      </c>
      <c r="I2878" s="177">
        <v>99</v>
      </c>
      <c r="J2878" s="177">
        <v>1.25</v>
      </c>
      <c r="K2878" s="177">
        <v>12647.5</v>
      </c>
      <c r="L2878" s="177">
        <v>12648.75</v>
      </c>
      <c r="M2878" s="177"/>
      <c r="N2878" s="177" t="s">
        <v>5861</v>
      </c>
      <c r="O2878" s="2" t="str">
        <f>VLOOKUP(H2878,通道基本信息!B:L,3,FALSE)</f>
        <v>CS6E</v>
      </c>
    </row>
    <row r="2879" s="2" customFormat="1" ht="15" hidden="1" spans="1:15">
      <c r="A2879" s="177">
        <v>2876</v>
      </c>
      <c r="B2879" s="177" t="str">
        <f t="shared" si="88"/>
        <v>CS6E-T010-180-100</v>
      </c>
      <c r="C2879" s="177" t="str">
        <f t="shared" si="89"/>
        <v>CS6E-TS05-100-H-D</v>
      </c>
      <c r="D2879" s="177" t="s">
        <v>5862</v>
      </c>
      <c r="E2879" s="177" t="str">
        <f>VLOOKUP(H2879,通道基本信息!B:K,6,0)</f>
        <v>T</v>
      </c>
      <c r="F2879" s="177" t="str">
        <f>VLOOKUP(H2879,通道基本信息!B:K,5,0)</f>
        <v>S05</v>
      </c>
      <c r="G2879" s="177" t="str">
        <f>VLOOKUP(H2879,通道基本信息!B:K,8,0)</f>
        <v>H</v>
      </c>
      <c r="H2879" s="177" t="s">
        <v>5664</v>
      </c>
      <c r="I2879" s="177">
        <v>100</v>
      </c>
      <c r="J2879" s="177">
        <v>1.25</v>
      </c>
      <c r="K2879" s="177">
        <v>12648.75</v>
      </c>
      <c r="L2879" s="177">
        <v>12650</v>
      </c>
      <c r="M2879" s="177"/>
      <c r="N2879" s="177" t="s">
        <v>5863</v>
      </c>
      <c r="O2879" s="2" t="str">
        <f>VLOOKUP(H2879,通道基本信息!B:L,3,FALSE)</f>
        <v>CS6E</v>
      </c>
    </row>
    <row r="2880" s="2" customFormat="1" ht="15" hidden="1" spans="1:15">
      <c r="A2880" s="177">
        <v>2877</v>
      </c>
      <c r="B2880" s="177" t="str">
        <f t="shared" si="88"/>
        <v>CS6E-T010-180-101</v>
      </c>
      <c r="C2880" s="177" t="str">
        <f t="shared" si="89"/>
        <v>CS6E-TS05-101-H-D</v>
      </c>
      <c r="D2880" s="177" t="s">
        <v>5864</v>
      </c>
      <c r="E2880" s="177" t="str">
        <f>VLOOKUP(H2880,通道基本信息!B:K,6,0)</f>
        <v>T</v>
      </c>
      <c r="F2880" s="177" t="str">
        <f>VLOOKUP(H2880,通道基本信息!B:K,5,0)</f>
        <v>S05</v>
      </c>
      <c r="G2880" s="177" t="str">
        <f>VLOOKUP(H2880,通道基本信息!B:K,8,0)</f>
        <v>H</v>
      </c>
      <c r="H2880" s="177" t="s">
        <v>5664</v>
      </c>
      <c r="I2880" s="177">
        <v>101</v>
      </c>
      <c r="J2880" s="177">
        <v>1.25</v>
      </c>
      <c r="K2880" s="177">
        <v>12650</v>
      </c>
      <c r="L2880" s="177">
        <v>12651.25</v>
      </c>
      <c r="M2880" s="177"/>
      <c r="N2880" s="177" t="s">
        <v>5865</v>
      </c>
      <c r="O2880" s="2" t="str">
        <f>VLOOKUP(H2880,通道基本信息!B:L,3,FALSE)</f>
        <v>CS6E</v>
      </c>
    </row>
    <row r="2881" s="2" customFormat="1" ht="15" hidden="1" spans="1:15">
      <c r="A2881" s="177">
        <v>2878</v>
      </c>
      <c r="B2881" s="177" t="str">
        <f t="shared" ref="B2881:B2944" si="90">H2881&amp;"-"&amp;I2881</f>
        <v>CS6E-T010-180-102</v>
      </c>
      <c r="C2881" s="177" t="str">
        <f t="shared" si="89"/>
        <v>CS6E-TS05-102-H-D</v>
      </c>
      <c r="D2881" s="177" t="s">
        <v>5866</v>
      </c>
      <c r="E2881" s="177" t="str">
        <f>VLOOKUP(H2881,通道基本信息!B:K,6,0)</f>
        <v>T</v>
      </c>
      <c r="F2881" s="177" t="str">
        <f>VLOOKUP(H2881,通道基本信息!B:K,5,0)</f>
        <v>S05</v>
      </c>
      <c r="G2881" s="177" t="str">
        <f>VLOOKUP(H2881,通道基本信息!B:K,8,0)</f>
        <v>H</v>
      </c>
      <c r="H2881" s="177" t="s">
        <v>5664</v>
      </c>
      <c r="I2881" s="177">
        <v>102</v>
      </c>
      <c r="J2881" s="177">
        <v>1.25</v>
      </c>
      <c r="K2881" s="177">
        <v>12651.25</v>
      </c>
      <c r="L2881" s="177">
        <v>12652.5</v>
      </c>
      <c r="M2881" s="177"/>
      <c r="N2881" s="177" t="s">
        <v>5867</v>
      </c>
      <c r="O2881" s="2" t="str">
        <f>VLOOKUP(H2881,通道基本信息!B:L,3,FALSE)</f>
        <v>CS6E</v>
      </c>
    </row>
    <row r="2882" s="2" customFormat="1" ht="15" hidden="1" spans="1:15">
      <c r="A2882" s="177">
        <v>2879</v>
      </c>
      <c r="B2882" s="177" t="str">
        <f t="shared" si="90"/>
        <v>CS6E-T010-180-103</v>
      </c>
      <c r="C2882" s="177" t="str">
        <f t="shared" si="89"/>
        <v>CS6E-TS05-103-H-D</v>
      </c>
      <c r="D2882" s="177" t="s">
        <v>5868</v>
      </c>
      <c r="E2882" s="177" t="str">
        <f>VLOOKUP(H2882,通道基本信息!B:K,6,0)</f>
        <v>T</v>
      </c>
      <c r="F2882" s="177" t="str">
        <f>VLOOKUP(H2882,通道基本信息!B:K,5,0)</f>
        <v>S05</v>
      </c>
      <c r="G2882" s="177" t="str">
        <f>VLOOKUP(H2882,通道基本信息!B:K,8,0)</f>
        <v>H</v>
      </c>
      <c r="H2882" s="177" t="s">
        <v>5664</v>
      </c>
      <c r="I2882" s="177">
        <v>103</v>
      </c>
      <c r="J2882" s="177">
        <v>1.25</v>
      </c>
      <c r="K2882" s="177">
        <v>12652.5</v>
      </c>
      <c r="L2882" s="177">
        <v>12653.75</v>
      </c>
      <c r="M2882" s="177"/>
      <c r="N2882" s="177" t="s">
        <v>5869</v>
      </c>
      <c r="O2882" s="2" t="str">
        <f>VLOOKUP(H2882,通道基本信息!B:L,3,FALSE)</f>
        <v>CS6E</v>
      </c>
    </row>
    <row r="2883" s="2" customFormat="1" ht="15" hidden="1" spans="1:15">
      <c r="A2883" s="177">
        <v>2880</v>
      </c>
      <c r="B2883" s="177" t="str">
        <f t="shared" si="90"/>
        <v>CS6E-T010-180-104</v>
      </c>
      <c r="C2883" s="177" t="str">
        <f t="shared" si="89"/>
        <v>CS6E-TS05-104-H-D</v>
      </c>
      <c r="D2883" s="177" t="s">
        <v>5870</v>
      </c>
      <c r="E2883" s="177" t="str">
        <f>VLOOKUP(H2883,通道基本信息!B:K,6,0)</f>
        <v>T</v>
      </c>
      <c r="F2883" s="177" t="str">
        <f>VLOOKUP(H2883,通道基本信息!B:K,5,0)</f>
        <v>S05</v>
      </c>
      <c r="G2883" s="177" t="str">
        <f>VLOOKUP(H2883,通道基本信息!B:K,8,0)</f>
        <v>H</v>
      </c>
      <c r="H2883" s="177" t="s">
        <v>5664</v>
      </c>
      <c r="I2883" s="177">
        <v>104</v>
      </c>
      <c r="J2883" s="177">
        <v>1.25</v>
      </c>
      <c r="K2883" s="177">
        <v>12653.75</v>
      </c>
      <c r="L2883" s="177">
        <v>12655</v>
      </c>
      <c r="M2883" s="177"/>
      <c r="N2883" s="177" t="s">
        <v>5871</v>
      </c>
      <c r="O2883" s="2" t="str">
        <f>VLOOKUP(H2883,通道基本信息!B:L,3,FALSE)</f>
        <v>CS6E</v>
      </c>
    </row>
    <row r="2884" s="2" customFormat="1" ht="15" hidden="1" spans="1:15">
      <c r="A2884" s="177">
        <v>2881</v>
      </c>
      <c r="B2884" s="177" t="str">
        <f t="shared" si="90"/>
        <v>CS6E-T010-180-105</v>
      </c>
      <c r="C2884" s="177" t="str">
        <f t="shared" ref="C2884:C2947" si="91">O2884&amp;"-"&amp;D2884</f>
        <v>CS6E-TS05-105-H-D</v>
      </c>
      <c r="D2884" s="177" t="s">
        <v>5872</v>
      </c>
      <c r="E2884" s="177" t="str">
        <f>VLOOKUP(H2884,通道基本信息!B:K,6,0)</f>
        <v>T</v>
      </c>
      <c r="F2884" s="177" t="str">
        <f>VLOOKUP(H2884,通道基本信息!B:K,5,0)</f>
        <v>S05</v>
      </c>
      <c r="G2884" s="177" t="str">
        <f>VLOOKUP(H2884,通道基本信息!B:K,8,0)</f>
        <v>H</v>
      </c>
      <c r="H2884" s="177" t="s">
        <v>5664</v>
      </c>
      <c r="I2884" s="177">
        <v>105</v>
      </c>
      <c r="J2884" s="177">
        <v>1.25</v>
      </c>
      <c r="K2884" s="177">
        <v>12655</v>
      </c>
      <c r="L2884" s="177">
        <v>12656.25</v>
      </c>
      <c r="M2884" s="177"/>
      <c r="N2884" s="177" t="s">
        <v>5873</v>
      </c>
      <c r="O2884" s="2" t="str">
        <f>VLOOKUP(H2884,通道基本信息!B:L,3,FALSE)</f>
        <v>CS6E</v>
      </c>
    </row>
    <row r="2885" s="2" customFormat="1" ht="15" hidden="1" spans="1:15">
      <c r="A2885" s="177">
        <v>2882</v>
      </c>
      <c r="B2885" s="177" t="str">
        <f t="shared" si="90"/>
        <v>CS6E-T010-180-106</v>
      </c>
      <c r="C2885" s="177" t="str">
        <f t="shared" si="91"/>
        <v>CS6E-TS05-106-H-D</v>
      </c>
      <c r="D2885" s="177" t="s">
        <v>5874</v>
      </c>
      <c r="E2885" s="177" t="str">
        <f>VLOOKUP(H2885,通道基本信息!B:K,6,0)</f>
        <v>T</v>
      </c>
      <c r="F2885" s="177" t="str">
        <f>VLOOKUP(H2885,通道基本信息!B:K,5,0)</f>
        <v>S05</v>
      </c>
      <c r="G2885" s="177" t="str">
        <f>VLOOKUP(H2885,通道基本信息!B:K,8,0)</f>
        <v>H</v>
      </c>
      <c r="H2885" s="177" t="s">
        <v>5664</v>
      </c>
      <c r="I2885" s="177">
        <v>106</v>
      </c>
      <c r="J2885" s="177">
        <v>1.25</v>
      </c>
      <c r="K2885" s="177">
        <v>12656.25</v>
      </c>
      <c r="L2885" s="177">
        <v>12657.5</v>
      </c>
      <c r="M2885" s="177"/>
      <c r="N2885" s="177" t="s">
        <v>5875</v>
      </c>
      <c r="O2885" s="2" t="str">
        <f>VLOOKUP(H2885,通道基本信息!B:L,3,FALSE)</f>
        <v>CS6E</v>
      </c>
    </row>
    <row r="2886" s="2" customFormat="1" ht="15" hidden="1" spans="1:15">
      <c r="A2886" s="177">
        <v>2883</v>
      </c>
      <c r="B2886" s="177" t="str">
        <f t="shared" si="90"/>
        <v>CS6E-T010-180-107</v>
      </c>
      <c r="C2886" s="177" t="str">
        <f t="shared" si="91"/>
        <v>CS6E-TS05-107-H-D</v>
      </c>
      <c r="D2886" s="177" t="s">
        <v>5876</v>
      </c>
      <c r="E2886" s="177" t="str">
        <f>VLOOKUP(H2886,通道基本信息!B:K,6,0)</f>
        <v>T</v>
      </c>
      <c r="F2886" s="177" t="str">
        <f>VLOOKUP(H2886,通道基本信息!B:K,5,0)</f>
        <v>S05</v>
      </c>
      <c r="G2886" s="177" t="str">
        <f>VLOOKUP(H2886,通道基本信息!B:K,8,0)</f>
        <v>H</v>
      </c>
      <c r="H2886" s="177" t="s">
        <v>5664</v>
      </c>
      <c r="I2886" s="177">
        <v>107</v>
      </c>
      <c r="J2886" s="177">
        <v>1.25</v>
      </c>
      <c r="K2886" s="177">
        <v>12657.5</v>
      </c>
      <c r="L2886" s="177">
        <v>12658.75</v>
      </c>
      <c r="M2886" s="177"/>
      <c r="N2886" s="177" t="s">
        <v>5877</v>
      </c>
      <c r="O2886" s="2" t="str">
        <f>VLOOKUP(H2886,通道基本信息!B:L,3,FALSE)</f>
        <v>CS6E</v>
      </c>
    </row>
    <row r="2887" s="2" customFormat="1" ht="15" hidden="1" spans="1:15">
      <c r="A2887" s="177">
        <v>2884</v>
      </c>
      <c r="B2887" s="177" t="str">
        <f t="shared" si="90"/>
        <v>CS6E-T010-180-108</v>
      </c>
      <c r="C2887" s="177" t="str">
        <f t="shared" si="91"/>
        <v>CS6E-TS05-108-H-D</v>
      </c>
      <c r="D2887" s="177" t="s">
        <v>5878</v>
      </c>
      <c r="E2887" s="177" t="str">
        <f>VLOOKUP(H2887,通道基本信息!B:K,6,0)</f>
        <v>T</v>
      </c>
      <c r="F2887" s="177" t="str">
        <f>VLOOKUP(H2887,通道基本信息!B:K,5,0)</f>
        <v>S05</v>
      </c>
      <c r="G2887" s="177" t="str">
        <f>VLOOKUP(H2887,通道基本信息!B:K,8,0)</f>
        <v>H</v>
      </c>
      <c r="H2887" s="177" t="s">
        <v>5664</v>
      </c>
      <c r="I2887" s="177">
        <v>108</v>
      </c>
      <c r="J2887" s="177">
        <v>1.25</v>
      </c>
      <c r="K2887" s="177">
        <v>12658.75</v>
      </c>
      <c r="L2887" s="177">
        <v>12660</v>
      </c>
      <c r="M2887" s="177"/>
      <c r="N2887" s="177" t="s">
        <v>5879</v>
      </c>
      <c r="O2887" s="2" t="str">
        <f>VLOOKUP(H2887,通道基本信息!B:L,3,FALSE)</f>
        <v>CS6E</v>
      </c>
    </row>
    <row r="2888" s="2" customFormat="1" ht="15" hidden="1" spans="1:15">
      <c r="A2888" s="177">
        <v>2885</v>
      </c>
      <c r="B2888" s="177" t="str">
        <f t="shared" si="90"/>
        <v>CS6E-T010-180-109</v>
      </c>
      <c r="C2888" s="177" t="str">
        <f t="shared" si="91"/>
        <v>CS6E-TS05-109-H-D</v>
      </c>
      <c r="D2888" s="177" t="s">
        <v>5880</v>
      </c>
      <c r="E2888" s="177" t="str">
        <f>VLOOKUP(H2888,通道基本信息!B:K,6,0)</f>
        <v>T</v>
      </c>
      <c r="F2888" s="177" t="str">
        <f>VLOOKUP(H2888,通道基本信息!B:K,5,0)</f>
        <v>S05</v>
      </c>
      <c r="G2888" s="177" t="str">
        <f>VLOOKUP(H2888,通道基本信息!B:K,8,0)</f>
        <v>H</v>
      </c>
      <c r="H2888" s="177" t="s">
        <v>5664</v>
      </c>
      <c r="I2888" s="177">
        <v>109</v>
      </c>
      <c r="J2888" s="177">
        <v>1.25</v>
      </c>
      <c r="K2888" s="177">
        <v>12660</v>
      </c>
      <c r="L2888" s="177">
        <v>12661.25</v>
      </c>
      <c r="M2888" s="177"/>
      <c r="N2888" s="177" t="s">
        <v>5881</v>
      </c>
      <c r="O2888" s="2" t="str">
        <f>VLOOKUP(H2888,通道基本信息!B:L,3,FALSE)</f>
        <v>CS6E</v>
      </c>
    </row>
    <row r="2889" s="2" customFormat="1" ht="15" hidden="1" spans="1:15">
      <c r="A2889" s="177">
        <v>2886</v>
      </c>
      <c r="B2889" s="177" t="str">
        <f t="shared" si="90"/>
        <v>CS6E-T010-180-110</v>
      </c>
      <c r="C2889" s="177" t="str">
        <f t="shared" si="91"/>
        <v>CS6E-TS05-110-H-D</v>
      </c>
      <c r="D2889" s="177" t="s">
        <v>5882</v>
      </c>
      <c r="E2889" s="177" t="str">
        <f>VLOOKUP(H2889,通道基本信息!B:K,6,0)</f>
        <v>T</v>
      </c>
      <c r="F2889" s="177" t="str">
        <f>VLOOKUP(H2889,通道基本信息!B:K,5,0)</f>
        <v>S05</v>
      </c>
      <c r="G2889" s="177" t="str">
        <f>VLOOKUP(H2889,通道基本信息!B:K,8,0)</f>
        <v>H</v>
      </c>
      <c r="H2889" s="177" t="s">
        <v>5664</v>
      </c>
      <c r="I2889" s="177">
        <v>110</v>
      </c>
      <c r="J2889" s="177">
        <v>1.25</v>
      </c>
      <c r="K2889" s="177">
        <v>12661.25</v>
      </c>
      <c r="L2889" s="177">
        <v>12662.5</v>
      </c>
      <c r="M2889" s="177"/>
      <c r="N2889" s="177" t="s">
        <v>5883</v>
      </c>
      <c r="O2889" s="2" t="str">
        <f>VLOOKUP(H2889,通道基本信息!B:L,3,FALSE)</f>
        <v>CS6E</v>
      </c>
    </row>
    <row r="2890" s="2" customFormat="1" ht="15" hidden="1" spans="1:15">
      <c r="A2890" s="177">
        <v>2887</v>
      </c>
      <c r="B2890" s="177" t="str">
        <f t="shared" si="90"/>
        <v>CS6E-T010-180-111</v>
      </c>
      <c r="C2890" s="177" t="str">
        <f t="shared" si="91"/>
        <v>CS6E-TS05-111-H-D</v>
      </c>
      <c r="D2890" s="177" t="s">
        <v>5884</v>
      </c>
      <c r="E2890" s="177" t="str">
        <f>VLOOKUP(H2890,通道基本信息!B:K,6,0)</f>
        <v>T</v>
      </c>
      <c r="F2890" s="177" t="str">
        <f>VLOOKUP(H2890,通道基本信息!B:K,5,0)</f>
        <v>S05</v>
      </c>
      <c r="G2890" s="177" t="str">
        <f>VLOOKUP(H2890,通道基本信息!B:K,8,0)</f>
        <v>H</v>
      </c>
      <c r="H2890" s="177" t="s">
        <v>5664</v>
      </c>
      <c r="I2890" s="177">
        <v>111</v>
      </c>
      <c r="J2890" s="177">
        <v>1.25</v>
      </c>
      <c r="K2890" s="177">
        <v>12662.5</v>
      </c>
      <c r="L2890" s="177">
        <v>12663.75</v>
      </c>
      <c r="M2890" s="177"/>
      <c r="N2890" s="177" t="s">
        <v>5885</v>
      </c>
      <c r="O2890" s="2" t="str">
        <f>VLOOKUP(H2890,通道基本信息!B:L,3,FALSE)</f>
        <v>CS6E</v>
      </c>
    </row>
    <row r="2891" s="2" customFormat="1" ht="15" hidden="1" spans="1:15">
      <c r="A2891" s="177">
        <v>2888</v>
      </c>
      <c r="B2891" s="177" t="str">
        <f t="shared" si="90"/>
        <v>CS6E-T010-180-112</v>
      </c>
      <c r="C2891" s="177" t="str">
        <f t="shared" si="91"/>
        <v>CS6E-TS05-112-H-D</v>
      </c>
      <c r="D2891" s="177" t="s">
        <v>5886</v>
      </c>
      <c r="E2891" s="177" t="str">
        <f>VLOOKUP(H2891,通道基本信息!B:K,6,0)</f>
        <v>T</v>
      </c>
      <c r="F2891" s="177" t="str">
        <f>VLOOKUP(H2891,通道基本信息!B:K,5,0)</f>
        <v>S05</v>
      </c>
      <c r="G2891" s="177" t="str">
        <f>VLOOKUP(H2891,通道基本信息!B:K,8,0)</f>
        <v>H</v>
      </c>
      <c r="H2891" s="177" t="s">
        <v>5664</v>
      </c>
      <c r="I2891" s="177">
        <v>112</v>
      </c>
      <c r="J2891" s="177">
        <v>1.25</v>
      </c>
      <c r="K2891" s="177">
        <v>12663.75</v>
      </c>
      <c r="L2891" s="177">
        <v>12665</v>
      </c>
      <c r="M2891" s="177"/>
      <c r="N2891" s="177" t="s">
        <v>5887</v>
      </c>
      <c r="O2891" s="2" t="str">
        <f>VLOOKUP(H2891,通道基本信息!B:L,3,FALSE)</f>
        <v>CS6E</v>
      </c>
    </row>
    <row r="2892" s="2" customFormat="1" ht="15" hidden="1" spans="1:15">
      <c r="A2892" s="177">
        <v>2889</v>
      </c>
      <c r="B2892" s="177" t="str">
        <f t="shared" si="90"/>
        <v>CS6E-T010-180-113</v>
      </c>
      <c r="C2892" s="177" t="str">
        <f t="shared" si="91"/>
        <v>CS6E-TS05-113-H-D</v>
      </c>
      <c r="D2892" s="177" t="s">
        <v>5888</v>
      </c>
      <c r="E2892" s="177" t="str">
        <f>VLOOKUP(H2892,通道基本信息!B:K,6,0)</f>
        <v>T</v>
      </c>
      <c r="F2892" s="177" t="str">
        <f>VLOOKUP(H2892,通道基本信息!B:K,5,0)</f>
        <v>S05</v>
      </c>
      <c r="G2892" s="177" t="str">
        <f>VLOOKUP(H2892,通道基本信息!B:K,8,0)</f>
        <v>H</v>
      </c>
      <c r="H2892" s="177" t="s">
        <v>5664</v>
      </c>
      <c r="I2892" s="177">
        <v>113</v>
      </c>
      <c r="J2892" s="177">
        <v>1.25</v>
      </c>
      <c r="K2892" s="177">
        <v>12665</v>
      </c>
      <c r="L2892" s="177">
        <v>12666.25</v>
      </c>
      <c r="M2892" s="177"/>
      <c r="N2892" s="177" t="s">
        <v>5889</v>
      </c>
      <c r="O2892" s="2" t="str">
        <f>VLOOKUP(H2892,通道基本信息!B:L,3,FALSE)</f>
        <v>CS6E</v>
      </c>
    </row>
    <row r="2893" s="2" customFormat="1" ht="15" hidden="1" spans="1:15">
      <c r="A2893" s="177">
        <v>2890</v>
      </c>
      <c r="B2893" s="177" t="str">
        <f t="shared" si="90"/>
        <v>CS6E-T010-180-114</v>
      </c>
      <c r="C2893" s="177" t="str">
        <f t="shared" si="91"/>
        <v>CS6E-TS05-114-H-D</v>
      </c>
      <c r="D2893" s="177" t="s">
        <v>5890</v>
      </c>
      <c r="E2893" s="177" t="str">
        <f>VLOOKUP(H2893,通道基本信息!B:K,6,0)</f>
        <v>T</v>
      </c>
      <c r="F2893" s="177" t="str">
        <f>VLOOKUP(H2893,通道基本信息!B:K,5,0)</f>
        <v>S05</v>
      </c>
      <c r="G2893" s="177" t="str">
        <f>VLOOKUP(H2893,通道基本信息!B:K,8,0)</f>
        <v>H</v>
      </c>
      <c r="H2893" s="177" t="s">
        <v>5664</v>
      </c>
      <c r="I2893" s="177">
        <v>114</v>
      </c>
      <c r="J2893" s="177">
        <v>1.25</v>
      </c>
      <c r="K2893" s="177">
        <v>12666.25</v>
      </c>
      <c r="L2893" s="177">
        <v>12667.5</v>
      </c>
      <c r="M2893" s="177"/>
      <c r="N2893" s="177" t="s">
        <v>5891</v>
      </c>
      <c r="O2893" s="2" t="str">
        <f>VLOOKUP(H2893,通道基本信息!B:L,3,FALSE)</f>
        <v>CS6E</v>
      </c>
    </row>
    <row r="2894" s="2" customFormat="1" ht="15" hidden="1" spans="1:15">
      <c r="A2894" s="177">
        <v>2891</v>
      </c>
      <c r="B2894" s="177" t="str">
        <f t="shared" si="90"/>
        <v>CS6E-T010-180-115</v>
      </c>
      <c r="C2894" s="177" t="str">
        <f t="shared" si="91"/>
        <v>CS6E-TS05-115-H-D</v>
      </c>
      <c r="D2894" s="177" t="s">
        <v>5892</v>
      </c>
      <c r="E2894" s="177" t="str">
        <f>VLOOKUP(H2894,通道基本信息!B:K,6,0)</f>
        <v>T</v>
      </c>
      <c r="F2894" s="177" t="str">
        <f>VLOOKUP(H2894,通道基本信息!B:K,5,0)</f>
        <v>S05</v>
      </c>
      <c r="G2894" s="177" t="str">
        <f>VLOOKUP(H2894,通道基本信息!B:K,8,0)</f>
        <v>H</v>
      </c>
      <c r="H2894" s="177" t="s">
        <v>5664</v>
      </c>
      <c r="I2894" s="177">
        <v>115</v>
      </c>
      <c r="J2894" s="177">
        <v>1.25</v>
      </c>
      <c r="K2894" s="177">
        <v>12667.5</v>
      </c>
      <c r="L2894" s="177">
        <v>12668.75</v>
      </c>
      <c r="M2894" s="177"/>
      <c r="N2894" s="177" t="s">
        <v>5893</v>
      </c>
      <c r="O2894" s="2" t="str">
        <f>VLOOKUP(H2894,通道基本信息!B:L,3,FALSE)</f>
        <v>CS6E</v>
      </c>
    </row>
    <row r="2895" s="2" customFormat="1" ht="15" hidden="1" spans="1:15">
      <c r="A2895" s="177">
        <v>2892</v>
      </c>
      <c r="B2895" s="177" t="str">
        <f t="shared" si="90"/>
        <v>CS6E-T010-180-116</v>
      </c>
      <c r="C2895" s="177" t="str">
        <f t="shared" si="91"/>
        <v>CS6E-TS05-116-H-D</v>
      </c>
      <c r="D2895" s="177" t="s">
        <v>5894</v>
      </c>
      <c r="E2895" s="177" t="str">
        <f>VLOOKUP(H2895,通道基本信息!B:K,6,0)</f>
        <v>T</v>
      </c>
      <c r="F2895" s="177" t="str">
        <f>VLOOKUP(H2895,通道基本信息!B:K,5,0)</f>
        <v>S05</v>
      </c>
      <c r="G2895" s="177" t="str">
        <f>VLOOKUP(H2895,通道基本信息!B:K,8,0)</f>
        <v>H</v>
      </c>
      <c r="H2895" s="177" t="s">
        <v>5664</v>
      </c>
      <c r="I2895" s="177">
        <v>116</v>
      </c>
      <c r="J2895" s="177">
        <v>1.25</v>
      </c>
      <c r="K2895" s="177">
        <v>12668.75</v>
      </c>
      <c r="L2895" s="177">
        <v>12670</v>
      </c>
      <c r="M2895" s="177"/>
      <c r="N2895" s="177" t="s">
        <v>5895</v>
      </c>
      <c r="O2895" s="2" t="str">
        <f>VLOOKUP(H2895,通道基本信息!B:L,3,FALSE)</f>
        <v>CS6E</v>
      </c>
    </row>
    <row r="2896" s="2" customFormat="1" ht="15" hidden="1" spans="1:15">
      <c r="A2896" s="177">
        <v>2893</v>
      </c>
      <c r="B2896" s="177" t="str">
        <f t="shared" si="90"/>
        <v>CS6E-T010-180-117</v>
      </c>
      <c r="C2896" s="177" t="str">
        <f t="shared" si="91"/>
        <v>CS6E-TS05-117-H-D</v>
      </c>
      <c r="D2896" s="177" t="s">
        <v>5896</v>
      </c>
      <c r="E2896" s="177" t="str">
        <f>VLOOKUP(H2896,通道基本信息!B:K,6,0)</f>
        <v>T</v>
      </c>
      <c r="F2896" s="177" t="str">
        <f>VLOOKUP(H2896,通道基本信息!B:K,5,0)</f>
        <v>S05</v>
      </c>
      <c r="G2896" s="177" t="str">
        <f>VLOOKUP(H2896,通道基本信息!B:K,8,0)</f>
        <v>H</v>
      </c>
      <c r="H2896" s="177" t="s">
        <v>5664</v>
      </c>
      <c r="I2896" s="177">
        <v>117</v>
      </c>
      <c r="J2896" s="177">
        <v>1.25</v>
      </c>
      <c r="K2896" s="177">
        <v>12670</v>
      </c>
      <c r="L2896" s="177">
        <v>12671.25</v>
      </c>
      <c r="M2896" s="177"/>
      <c r="N2896" s="177" t="s">
        <v>5897</v>
      </c>
      <c r="O2896" s="2" t="str">
        <f>VLOOKUP(H2896,通道基本信息!B:L,3,FALSE)</f>
        <v>CS6E</v>
      </c>
    </row>
    <row r="2897" s="2" customFormat="1" ht="15" hidden="1" spans="1:15">
      <c r="A2897" s="177">
        <v>2894</v>
      </c>
      <c r="B2897" s="177" t="str">
        <f t="shared" si="90"/>
        <v>CS6E-T010-180-118</v>
      </c>
      <c r="C2897" s="177" t="str">
        <f t="shared" si="91"/>
        <v>CS6E-TS05-118-H-D</v>
      </c>
      <c r="D2897" s="177" t="s">
        <v>5898</v>
      </c>
      <c r="E2897" s="177" t="str">
        <f>VLOOKUP(H2897,通道基本信息!B:K,6,0)</f>
        <v>T</v>
      </c>
      <c r="F2897" s="177" t="str">
        <f>VLOOKUP(H2897,通道基本信息!B:K,5,0)</f>
        <v>S05</v>
      </c>
      <c r="G2897" s="177" t="str">
        <f>VLOOKUP(H2897,通道基本信息!B:K,8,0)</f>
        <v>H</v>
      </c>
      <c r="H2897" s="177" t="s">
        <v>5664</v>
      </c>
      <c r="I2897" s="177">
        <v>118</v>
      </c>
      <c r="J2897" s="177">
        <v>1.25</v>
      </c>
      <c r="K2897" s="177">
        <v>12671.25</v>
      </c>
      <c r="L2897" s="177">
        <v>12672.5</v>
      </c>
      <c r="M2897" s="177"/>
      <c r="N2897" s="177" t="s">
        <v>5899</v>
      </c>
      <c r="O2897" s="2" t="str">
        <f>VLOOKUP(H2897,通道基本信息!B:L,3,FALSE)</f>
        <v>CS6E</v>
      </c>
    </row>
    <row r="2898" s="2" customFormat="1" ht="15" hidden="1" spans="1:15">
      <c r="A2898" s="177">
        <v>2895</v>
      </c>
      <c r="B2898" s="177" t="str">
        <f t="shared" si="90"/>
        <v>CS6E-T010-180-119</v>
      </c>
      <c r="C2898" s="177" t="str">
        <f t="shared" si="91"/>
        <v>CS6E-TS05-119-H-D</v>
      </c>
      <c r="D2898" s="177" t="s">
        <v>5900</v>
      </c>
      <c r="E2898" s="177" t="str">
        <f>VLOOKUP(H2898,通道基本信息!B:K,6,0)</f>
        <v>T</v>
      </c>
      <c r="F2898" s="177" t="str">
        <f>VLOOKUP(H2898,通道基本信息!B:K,5,0)</f>
        <v>S05</v>
      </c>
      <c r="G2898" s="177" t="str">
        <f>VLOOKUP(H2898,通道基本信息!B:K,8,0)</f>
        <v>H</v>
      </c>
      <c r="H2898" s="177" t="s">
        <v>5664</v>
      </c>
      <c r="I2898" s="177">
        <v>119</v>
      </c>
      <c r="J2898" s="177">
        <v>1.25</v>
      </c>
      <c r="K2898" s="177">
        <v>12672.5</v>
      </c>
      <c r="L2898" s="177">
        <v>12673.75</v>
      </c>
      <c r="M2898" s="177"/>
      <c r="N2898" s="177" t="s">
        <v>5901</v>
      </c>
      <c r="O2898" s="2" t="str">
        <f>VLOOKUP(H2898,通道基本信息!B:L,3,FALSE)</f>
        <v>CS6E</v>
      </c>
    </row>
    <row r="2899" s="2" customFormat="1" ht="15" hidden="1" spans="1:15">
      <c r="A2899" s="177">
        <v>2896</v>
      </c>
      <c r="B2899" s="177" t="str">
        <f t="shared" si="90"/>
        <v>CS6E-T010-180-120</v>
      </c>
      <c r="C2899" s="177" t="str">
        <f t="shared" si="91"/>
        <v>CS6E-TS05-120-H-D</v>
      </c>
      <c r="D2899" s="177" t="s">
        <v>5902</v>
      </c>
      <c r="E2899" s="177" t="str">
        <f>VLOOKUP(H2899,通道基本信息!B:K,6,0)</f>
        <v>T</v>
      </c>
      <c r="F2899" s="177" t="str">
        <f>VLOOKUP(H2899,通道基本信息!B:K,5,0)</f>
        <v>S05</v>
      </c>
      <c r="G2899" s="177" t="str">
        <f>VLOOKUP(H2899,通道基本信息!B:K,8,0)</f>
        <v>H</v>
      </c>
      <c r="H2899" s="177" t="s">
        <v>5664</v>
      </c>
      <c r="I2899" s="177">
        <v>120</v>
      </c>
      <c r="J2899" s="177">
        <v>1.25</v>
      </c>
      <c r="K2899" s="177">
        <v>12673.75</v>
      </c>
      <c r="L2899" s="177">
        <v>12675</v>
      </c>
      <c r="M2899" s="177"/>
      <c r="N2899" s="177" t="s">
        <v>5903</v>
      </c>
      <c r="O2899" s="2" t="str">
        <f>VLOOKUP(H2899,通道基本信息!B:L,3,FALSE)</f>
        <v>CS6E</v>
      </c>
    </row>
    <row r="2900" s="2" customFormat="1" ht="15" hidden="1" spans="1:15">
      <c r="A2900" s="177">
        <v>2897</v>
      </c>
      <c r="B2900" s="177" t="str">
        <f t="shared" si="90"/>
        <v>CS6E-T010-180-121</v>
      </c>
      <c r="C2900" s="177" t="str">
        <f t="shared" si="91"/>
        <v>CS6E-TS05-121-H-D</v>
      </c>
      <c r="D2900" s="177" t="s">
        <v>5904</v>
      </c>
      <c r="E2900" s="177" t="str">
        <f>VLOOKUP(H2900,通道基本信息!B:K,6,0)</f>
        <v>T</v>
      </c>
      <c r="F2900" s="177" t="str">
        <f>VLOOKUP(H2900,通道基本信息!B:K,5,0)</f>
        <v>S05</v>
      </c>
      <c r="G2900" s="177" t="str">
        <f>VLOOKUP(H2900,通道基本信息!B:K,8,0)</f>
        <v>H</v>
      </c>
      <c r="H2900" s="177" t="s">
        <v>5664</v>
      </c>
      <c r="I2900" s="177">
        <v>121</v>
      </c>
      <c r="J2900" s="177">
        <v>1.25</v>
      </c>
      <c r="K2900" s="177">
        <v>12675</v>
      </c>
      <c r="L2900" s="177">
        <v>12676.25</v>
      </c>
      <c r="M2900" s="177"/>
      <c r="N2900" s="177" t="s">
        <v>5905</v>
      </c>
      <c r="O2900" s="2" t="str">
        <f>VLOOKUP(H2900,通道基本信息!B:L,3,FALSE)</f>
        <v>CS6E</v>
      </c>
    </row>
    <row r="2901" s="2" customFormat="1" ht="15" hidden="1" spans="1:15">
      <c r="A2901" s="177">
        <v>2898</v>
      </c>
      <c r="B2901" s="177" t="str">
        <f t="shared" si="90"/>
        <v>CS6E-T010-180-122</v>
      </c>
      <c r="C2901" s="177" t="str">
        <f t="shared" si="91"/>
        <v>CS6E-TS05-122-H-D</v>
      </c>
      <c r="D2901" s="177" t="s">
        <v>5906</v>
      </c>
      <c r="E2901" s="177" t="str">
        <f>VLOOKUP(H2901,通道基本信息!B:K,6,0)</f>
        <v>T</v>
      </c>
      <c r="F2901" s="177" t="str">
        <f>VLOOKUP(H2901,通道基本信息!B:K,5,0)</f>
        <v>S05</v>
      </c>
      <c r="G2901" s="177" t="str">
        <f>VLOOKUP(H2901,通道基本信息!B:K,8,0)</f>
        <v>H</v>
      </c>
      <c r="H2901" s="177" t="s">
        <v>5664</v>
      </c>
      <c r="I2901" s="177">
        <v>122</v>
      </c>
      <c r="J2901" s="177">
        <v>1.25</v>
      </c>
      <c r="K2901" s="177">
        <v>12676.25</v>
      </c>
      <c r="L2901" s="177">
        <v>12677.5</v>
      </c>
      <c r="M2901" s="177"/>
      <c r="N2901" s="177" t="s">
        <v>5907</v>
      </c>
      <c r="O2901" s="2" t="str">
        <f>VLOOKUP(H2901,通道基本信息!B:L,3,FALSE)</f>
        <v>CS6E</v>
      </c>
    </row>
    <row r="2902" s="2" customFormat="1" ht="15" hidden="1" spans="1:15">
      <c r="A2902" s="177">
        <v>2899</v>
      </c>
      <c r="B2902" s="177" t="str">
        <f t="shared" si="90"/>
        <v>CS6E-T010-180-123</v>
      </c>
      <c r="C2902" s="177" t="str">
        <f t="shared" si="91"/>
        <v>CS6E-TS05-123-H-D</v>
      </c>
      <c r="D2902" s="177" t="s">
        <v>5908</v>
      </c>
      <c r="E2902" s="177" t="str">
        <f>VLOOKUP(H2902,通道基本信息!B:K,6,0)</f>
        <v>T</v>
      </c>
      <c r="F2902" s="177" t="str">
        <f>VLOOKUP(H2902,通道基本信息!B:K,5,0)</f>
        <v>S05</v>
      </c>
      <c r="G2902" s="177" t="str">
        <f>VLOOKUP(H2902,通道基本信息!B:K,8,0)</f>
        <v>H</v>
      </c>
      <c r="H2902" s="177" t="s">
        <v>5664</v>
      </c>
      <c r="I2902" s="177">
        <v>123</v>
      </c>
      <c r="J2902" s="177">
        <v>1.25</v>
      </c>
      <c r="K2902" s="177">
        <v>12677.5</v>
      </c>
      <c r="L2902" s="177">
        <v>12678.75</v>
      </c>
      <c r="M2902" s="177"/>
      <c r="N2902" s="177" t="s">
        <v>5909</v>
      </c>
      <c r="O2902" s="2" t="str">
        <f>VLOOKUP(H2902,通道基本信息!B:L,3,FALSE)</f>
        <v>CS6E</v>
      </c>
    </row>
    <row r="2903" s="2" customFormat="1" ht="15" hidden="1" spans="1:15">
      <c r="A2903" s="177">
        <v>2900</v>
      </c>
      <c r="B2903" s="177" t="str">
        <f t="shared" si="90"/>
        <v>CS6E-T010-180-124</v>
      </c>
      <c r="C2903" s="177" t="str">
        <f t="shared" si="91"/>
        <v>CS6E-TS05-124-H-D</v>
      </c>
      <c r="D2903" s="177" t="s">
        <v>5910</v>
      </c>
      <c r="E2903" s="177" t="str">
        <f>VLOOKUP(H2903,通道基本信息!B:K,6,0)</f>
        <v>T</v>
      </c>
      <c r="F2903" s="177" t="str">
        <f>VLOOKUP(H2903,通道基本信息!B:K,5,0)</f>
        <v>S05</v>
      </c>
      <c r="G2903" s="177" t="str">
        <f>VLOOKUP(H2903,通道基本信息!B:K,8,0)</f>
        <v>H</v>
      </c>
      <c r="H2903" s="177" t="s">
        <v>5664</v>
      </c>
      <c r="I2903" s="177">
        <v>124</v>
      </c>
      <c r="J2903" s="177">
        <v>1.25</v>
      </c>
      <c r="K2903" s="177">
        <v>12678.75</v>
      </c>
      <c r="L2903" s="177">
        <v>12680</v>
      </c>
      <c r="M2903" s="177"/>
      <c r="N2903" s="177" t="s">
        <v>5911</v>
      </c>
      <c r="O2903" s="2" t="str">
        <f>VLOOKUP(H2903,通道基本信息!B:L,3,FALSE)</f>
        <v>CS6E</v>
      </c>
    </row>
    <row r="2904" s="2" customFormat="1" ht="15" hidden="1" spans="1:15">
      <c r="A2904" s="177">
        <v>2901</v>
      </c>
      <c r="B2904" s="177" t="str">
        <f t="shared" si="90"/>
        <v>CS6E-T010-180-125</v>
      </c>
      <c r="C2904" s="177" t="str">
        <f t="shared" si="91"/>
        <v>CS6E-TS05-125-H-D</v>
      </c>
      <c r="D2904" s="177" t="s">
        <v>5912</v>
      </c>
      <c r="E2904" s="177" t="str">
        <f>VLOOKUP(H2904,通道基本信息!B:K,6,0)</f>
        <v>T</v>
      </c>
      <c r="F2904" s="177" t="str">
        <f>VLOOKUP(H2904,通道基本信息!B:K,5,0)</f>
        <v>S05</v>
      </c>
      <c r="G2904" s="177" t="str">
        <f>VLOOKUP(H2904,通道基本信息!B:K,8,0)</f>
        <v>H</v>
      </c>
      <c r="H2904" s="177" t="s">
        <v>5664</v>
      </c>
      <c r="I2904" s="177">
        <v>125</v>
      </c>
      <c r="J2904" s="177">
        <v>1.25</v>
      </c>
      <c r="K2904" s="177">
        <v>12680</v>
      </c>
      <c r="L2904" s="177">
        <v>12681.25</v>
      </c>
      <c r="M2904" s="177"/>
      <c r="N2904" s="177" t="s">
        <v>5913</v>
      </c>
      <c r="O2904" s="2" t="str">
        <f>VLOOKUP(H2904,通道基本信息!B:L,3,FALSE)</f>
        <v>CS6E</v>
      </c>
    </row>
    <row r="2905" s="2" customFormat="1" ht="15" hidden="1" spans="1:15">
      <c r="A2905" s="177">
        <v>2902</v>
      </c>
      <c r="B2905" s="177" t="str">
        <f t="shared" si="90"/>
        <v>CS6E-T010-180-126</v>
      </c>
      <c r="C2905" s="177" t="str">
        <f t="shared" si="91"/>
        <v>CS6E-TS05-126-H-D</v>
      </c>
      <c r="D2905" s="177" t="s">
        <v>5914</v>
      </c>
      <c r="E2905" s="177" t="str">
        <f>VLOOKUP(H2905,通道基本信息!B:K,6,0)</f>
        <v>T</v>
      </c>
      <c r="F2905" s="177" t="str">
        <f>VLOOKUP(H2905,通道基本信息!B:K,5,0)</f>
        <v>S05</v>
      </c>
      <c r="G2905" s="177" t="str">
        <f>VLOOKUP(H2905,通道基本信息!B:K,8,0)</f>
        <v>H</v>
      </c>
      <c r="H2905" s="177" t="s">
        <v>5664</v>
      </c>
      <c r="I2905" s="177">
        <v>126</v>
      </c>
      <c r="J2905" s="177">
        <v>1.25</v>
      </c>
      <c r="K2905" s="177">
        <v>12681.25</v>
      </c>
      <c r="L2905" s="177">
        <v>12682.5</v>
      </c>
      <c r="M2905" s="177"/>
      <c r="N2905" s="177" t="s">
        <v>5915</v>
      </c>
      <c r="O2905" s="2" t="str">
        <f>VLOOKUP(H2905,通道基本信息!B:L,3,FALSE)</f>
        <v>CS6E</v>
      </c>
    </row>
    <row r="2906" s="2" customFormat="1" ht="15" hidden="1" spans="1:15">
      <c r="A2906" s="177">
        <v>2903</v>
      </c>
      <c r="B2906" s="177" t="str">
        <f t="shared" si="90"/>
        <v>CS6E-T010-180-127</v>
      </c>
      <c r="C2906" s="177" t="str">
        <f t="shared" si="91"/>
        <v>CS6E-TS05-127-H-D</v>
      </c>
      <c r="D2906" s="177" t="s">
        <v>5916</v>
      </c>
      <c r="E2906" s="177" t="str">
        <f>VLOOKUP(H2906,通道基本信息!B:K,6,0)</f>
        <v>T</v>
      </c>
      <c r="F2906" s="177" t="str">
        <f>VLOOKUP(H2906,通道基本信息!B:K,5,0)</f>
        <v>S05</v>
      </c>
      <c r="G2906" s="177" t="str">
        <f>VLOOKUP(H2906,通道基本信息!B:K,8,0)</f>
        <v>H</v>
      </c>
      <c r="H2906" s="177" t="s">
        <v>5664</v>
      </c>
      <c r="I2906" s="177">
        <v>127</v>
      </c>
      <c r="J2906" s="177">
        <v>1.25</v>
      </c>
      <c r="K2906" s="177">
        <v>12682.5</v>
      </c>
      <c r="L2906" s="177">
        <v>12683.75</v>
      </c>
      <c r="M2906" s="177"/>
      <c r="N2906" s="177" t="s">
        <v>5917</v>
      </c>
      <c r="O2906" s="2" t="str">
        <f>VLOOKUP(H2906,通道基本信息!B:L,3,FALSE)</f>
        <v>CS6E</v>
      </c>
    </row>
    <row r="2907" s="2" customFormat="1" ht="15" hidden="1" spans="1:15">
      <c r="A2907" s="177">
        <v>2904</v>
      </c>
      <c r="B2907" s="177" t="str">
        <f t="shared" si="90"/>
        <v>CS6E-T010-180-128</v>
      </c>
      <c r="C2907" s="177" t="str">
        <f t="shared" si="91"/>
        <v>CS6E-TS05-128-H-D</v>
      </c>
      <c r="D2907" s="177" t="s">
        <v>5918</v>
      </c>
      <c r="E2907" s="177" t="str">
        <f>VLOOKUP(H2907,通道基本信息!B:K,6,0)</f>
        <v>T</v>
      </c>
      <c r="F2907" s="177" t="str">
        <f>VLOOKUP(H2907,通道基本信息!B:K,5,0)</f>
        <v>S05</v>
      </c>
      <c r="G2907" s="177" t="str">
        <f>VLOOKUP(H2907,通道基本信息!B:K,8,0)</f>
        <v>H</v>
      </c>
      <c r="H2907" s="177" t="s">
        <v>5664</v>
      </c>
      <c r="I2907" s="177">
        <v>128</v>
      </c>
      <c r="J2907" s="177">
        <v>1.25</v>
      </c>
      <c r="K2907" s="177">
        <v>12683.75</v>
      </c>
      <c r="L2907" s="177">
        <v>12685</v>
      </c>
      <c r="M2907" s="177"/>
      <c r="N2907" s="177" t="s">
        <v>5919</v>
      </c>
      <c r="O2907" s="2" t="str">
        <f>VLOOKUP(H2907,通道基本信息!B:L,3,FALSE)</f>
        <v>CS6E</v>
      </c>
    </row>
    <row r="2908" s="2" customFormat="1" ht="15" hidden="1" spans="1:15">
      <c r="A2908" s="177">
        <v>2905</v>
      </c>
      <c r="B2908" s="177" t="str">
        <f t="shared" si="90"/>
        <v>CS6E-T010-180-129</v>
      </c>
      <c r="C2908" s="177" t="str">
        <f t="shared" si="91"/>
        <v>CS6E-TS05-129-H-D</v>
      </c>
      <c r="D2908" s="177" t="s">
        <v>5920</v>
      </c>
      <c r="E2908" s="177" t="str">
        <f>VLOOKUP(H2908,通道基本信息!B:K,6,0)</f>
        <v>T</v>
      </c>
      <c r="F2908" s="177" t="str">
        <f>VLOOKUP(H2908,通道基本信息!B:K,5,0)</f>
        <v>S05</v>
      </c>
      <c r="G2908" s="177" t="str">
        <f>VLOOKUP(H2908,通道基本信息!B:K,8,0)</f>
        <v>H</v>
      </c>
      <c r="H2908" s="177" t="s">
        <v>5664</v>
      </c>
      <c r="I2908" s="177">
        <v>129</v>
      </c>
      <c r="J2908" s="177">
        <v>1.25</v>
      </c>
      <c r="K2908" s="177">
        <v>12685</v>
      </c>
      <c r="L2908" s="177">
        <v>12686.25</v>
      </c>
      <c r="M2908" s="177"/>
      <c r="N2908" s="177" t="s">
        <v>5921</v>
      </c>
      <c r="O2908" s="2" t="str">
        <f>VLOOKUP(H2908,通道基本信息!B:L,3,FALSE)</f>
        <v>CS6E</v>
      </c>
    </row>
    <row r="2909" s="2" customFormat="1" ht="15" hidden="1" spans="1:15">
      <c r="A2909" s="177">
        <v>2906</v>
      </c>
      <c r="B2909" s="177" t="str">
        <f t="shared" si="90"/>
        <v>CS6E-T010-180-130</v>
      </c>
      <c r="C2909" s="177" t="str">
        <f t="shared" si="91"/>
        <v>CS6E-TS05-130-H-D</v>
      </c>
      <c r="D2909" s="177" t="s">
        <v>5922</v>
      </c>
      <c r="E2909" s="177" t="str">
        <f>VLOOKUP(H2909,通道基本信息!B:K,6,0)</f>
        <v>T</v>
      </c>
      <c r="F2909" s="177" t="str">
        <f>VLOOKUP(H2909,通道基本信息!B:K,5,0)</f>
        <v>S05</v>
      </c>
      <c r="G2909" s="177" t="str">
        <f>VLOOKUP(H2909,通道基本信息!B:K,8,0)</f>
        <v>H</v>
      </c>
      <c r="H2909" s="177" t="s">
        <v>5664</v>
      </c>
      <c r="I2909" s="177">
        <v>130</v>
      </c>
      <c r="J2909" s="177">
        <v>1.25</v>
      </c>
      <c r="K2909" s="177">
        <v>12686.25</v>
      </c>
      <c r="L2909" s="177">
        <v>12687.5</v>
      </c>
      <c r="M2909" s="177"/>
      <c r="N2909" s="177" t="s">
        <v>5923</v>
      </c>
      <c r="O2909" s="2" t="str">
        <f>VLOOKUP(H2909,通道基本信息!B:L,3,FALSE)</f>
        <v>CS6E</v>
      </c>
    </row>
    <row r="2910" s="2" customFormat="1" ht="15" hidden="1" spans="1:15">
      <c r="A2910" s="177">
        <v>2907</v>
      </c>
      <c r="B2910" s="177" t="str">
        <f t="shared" si="90"/>
        <v>CS6E-T010-180-131</v>
      </c>
      <c r="C2910" s="177" t="str">
        <f t="shared" si="91"/>
        <v>CS6E-TS05-131-H-D</v>
      </c>
      <c r="D2910" s="177" t="s">
        <v>5924</v>
      </c>
      <c r="E2910" s="177" t="str">
        <f>VLOOKUP(H2910,通道基本信息!B:K,6,0)</f>
        <v>T</v>
      </c>
      <c r="F2910" s="177" t="str">
        <f>VLOOKUP(H2910,通道基本信息!B:K,5,0)</f>
        <v>S05</v>
      </c>
      <c r="G2910" s="177" t="str">
        <f>VLOOKUP(H2910,通道基本信息!B:K,8,0)</f>
        <v>H</v>
      </c>
      <c r="H2910" s="177" t="s">
        <v>5664</v>
      </c>
      <c r="I2910" s="177">
        <v>131</v>
      </c>
      <c r="J2910" s="177">
        <v>1.25</v>
      </c>
      <c r="K2910" s="177">
        <v>12687.5</v>
      </c>
      <c r="L2910" s="177">
        <v>12688.75</v>
      </c>
      <c r="M2910" s="177"/>
      <c r="N2910" s="177" t="s">
        <v>5925</v>
      </c>
      <c r="O2910" s="2" t="str">
        <f>VLOOKUP(H2910,通道基本信息!B:L,3,FALSE)</f>
        <v>CS6E</v>
      </c>
    </row>
    <row r="2911" s="2" customFormat="1" ht="15" hidden="1" spans="1:15">
      <c r="A2911" s="177">
        <v>2908</v>
      </c>
      <c r="B2911" s="177" t="str">
        <f t="shared" si="90"/>
        <v>CS6E-T010-180-132</v>
      </c>
      <c r="C2911" s="177" t="str">
        <f t="shared" si="91"/>
        <v>CS6E-TS05-132-H-D</v>
      </c>
      <c r="D2911" s="177" t="s">
        <v>5926</v>
      </c>
      <c r="E2911" s="177" t="str">
        <f>VLOOKUP(H2911,通道基本信息!B:K,6,0)</f>
        <v>T</v>
      </c>
      <c r="F2911" s="177" t="str">
        <f>VLOOKUP(H2911,通道基本信息!B:K,5,0)</f>
        <v>S05</v>
      </c>
      <c r="G2911" s="177" t="str">
        <f>VLOOKUP(H2911,通道基本信息!B:K,8,0)</f>
        <v>H</v>
      </c>
      <c r="H2911" s="177" t="s">
        <v>5664</v>
      </c>
      <c r="I2911" s="177">
        <v>132</v>
      </c>
      <c r="J2911" s="177">
        <v>1.25</v>
      </c>
      <c r="K2911" s="177">
        <v>12688.75</v>
      </c>
      <c r="L2911" s="177">
        <v>12690</v>
      </c>
      <c r="M2911" s="177"/>
      <c r="N2911" s="177" t="s">
        <v>5927</v>
      </c>
      <c r="O2911" s="2" t="str">
        <f>VLOOKUP(H2911,通道基本信息!B:L,3,FALSE)</f>
        <v>CS6E</v>
      </c>
    </row>
    <row r="2912" s="2" customFormat="1" ht="15" hidden="1" spans="1:15">
      <c r="A2912" s="177">
        <v>2909</v>
      </c>
      <c r="B2912" s="177" t="str">
        <f t="shared" si="90"/>
        <v>CS6E-T010-180-133</v>
      </c>
      <c r="C2912" s="177" t="str">
        <f t="shared" si="91"/>
        <v>CS6E-TS05-133-H-D</v>
      </c>
      <c r="D2912" s="177" t="s">
        <v>5928</v>
      </c>
      <c r="E2912" s="177" t="str">
        <f>VLOOKUP(H2912,通道基本信息!B:K,6,0)</f>
        <v>T</v>
      </c>
      <c r="F2912" s="177" t="str">
        <f>VLOOKUP(H2912,通道基本信息!B:K,5,0)</f>
        <v>S05</v>
      </c>
      <c r="G2912" s="177" t="str">
        <f>VLOOKUP(H2912,通道基本信息!B:K,8,0)</f>
        <v>H</v>
      </c>
      <c r="H2912" s="177" t="s">
        <v>5664</v>
      </c>
      <c r="I2912" s="177">
        <v>133</v>
      </c>
      <c r="J2912" s="177">
        <v>1.25</v>
      </c>
      <c r="K2912" s="177">
        <v>12690</v>
      </c>
      <c r="L2912" s="177">
        <v>12691.25</v>
      </c>
      <c r="M2912" s="177"/>
      <c r="N2912" s="177" t="s">
        <v>5929</v>
      </c>
      <c r="O2912" s="2" t="str">
        <f>VLOOKUP(H2912,通道基本信息!B:L,3,FALSE)</f>
        <v>CS6E</v>
      </c>
    </row>
    <row r="2913" s="2" customFormat="1" ht="15" hidden="1" spans="1:15">
      <c r="A2913" s="177">
        <v>2910</v>
      </c>
      <c r="B2913" s="177" t="str">
        <f t="shared" si="90"/>
        <v>CS6E-T010-180-134</v>
      </c>
      <c r="C2913" s="177" t="str">
        <f t="shared" si="91"/>
        <v>CS6E-TS05-134-H-D</v>
      </c>
      <c r="D2913" s="177" t="s">
        <v>5930</v>
      </c>
      <c r="E2913" s="177" t="str">
        <f>VLOOKUP(H2913,通道基本信息!B:K,6,0)</f>
        <v>T</v>
      </c>
      <c r="F2913" s="177" t="str">
        <f>VLOOKUP(H2913,通道基本信息!B:K,5,0)</f>
        <v>S05</v>
      </c>
      <c r="G2913" s="177" t="str">
        <f>VLOOKUP(H2913,通道基本信息!B:K,8,0)</f>
        <v>H</v>
      </c>
      <c r="H2913" s="177" t="s">
        <v>5664</v>
      </c>
      <c r="I2913" s="177">
        <v>134</v>
      </c>
      <c r="J2913" s="177">
        <v>1.25</v>
      </c>
      <c r="K2913" s="177">
        <v>12691.25</v>
      </c>
      <c r="L2913" s="177">
        <v>12692.5</v>
      </c>
      <c r="M2913" s="177"/>
      <c r="N2913" s="177" t="s">
        <v>5931</v>
      </c>
      <c r="O2913" s="2" t="str">
        <f>VLOOKUP(H2913,通道基本信息!B:L,3,FALSE)</f>
        <v>CS6E</v>
      </c>
    </row>
    <row r="2914" s="2" customFormat="1" ht="15" hidden="1" spans="1:15">
      <c r="A2914" s="177">
        <v>2911</v>
      </c>
      <c r="B2914" s="177" t="str">
        <f t="shared" si="90"/>
        <v>CS6E-T010-180-135</v>
      </c>
      <c r="C2914" s="177" t="str">
        <f t="shared" si="91"/>
        <v>CS6E-TS05-135-H-D</v>
      </c>
      <c r="D2914" s="177" t="s">
        <v>5932</v>
      </c>
      <c r="E2914" s="177" t="str">
        <f>VLOOKUP(H2914,通道基本信息!B:K,6,0)</f>
        <v>T</v>
      </c>
      <c r="F2914" s="177" t="str">
        <f>VLOOKUP(H2914,通道基本信息!B:K,5,0)</f>
        <v>S05</v>
      </c>
      <c r="G2914" s="177" t="str">
        <f>VLOOKUP(H2914,通道基本信息!B:K,8,0)</f>
        <v>H</v>
      </c>
      <c r="H2914" s="177" t="s">
        <v>5664</v>
      </c>
      <c r="I2914" s="177">
        <v>135</v>
      </c>
      <c r="J2914" s="177">
        <v>1.25</v>
      </c>
      <c r="K2914" s="177">
        <v>12692.5</v>
      </c>
      <c r="L2914" s="177">
        <v>12693.75</v>
      </c>
      <c r="M2914" s="177"/>
      <c r="N2914" s="177" t="s">
        <v>5933</v>
      </c>
      <c r="O2914" s="2" t="str">
        <f>VLOOKUP(H2914,通道基本信息!B:L,3,FALSE)</f>
        <v>CS6E</v>
      </c>
    </row>
    <row r="2915" s="2" customFormat="1" ht="15" hidden="1" spans="1:15">
      <c r="A2915" s="177">
        <v>2912</v>
      </c>
      <c r="B2915" s="177" t="str">
        <f t="shared" si="90"/>
        <v>CS6E-T010-180-136</v>
      </c>
      <c r="C2915" s="177" t="str">
        <f t="shared" si="91"/>
        <v>CS6E-TS05-136-H-D</v>
      </c>
      <c r="D2915" s="177" t="s">
        <v>5934</v>
      </c>
      <c r="E2915" s="177" t="str">
        <f>VLOOKUP(H2915,通道基本信息!B:K,6,0)</f>
        <v>T</v>
      </c>
      <c r="F2915" s="177" t="str">
        <f>VLOOKUP(H2915,通道基本信息!B:K,5,0)</f>
        <v>S05</v>
      </c>
      <c r="G2915" s="177" t="str">
        <f>VLOOKUP(H2915,通道基本信息!B:K,8,0)</f>
        <v>H</v>
      </c>
      <c r="H2915" s="177" t="s">
        <v>5664</v>
      </c>
      <c r="I2915" s="177">
        <v>136</v>
      </c>
      <c r="J2915" s="177">
        <v>1.25</v>
      </c>
      <c r="K2915" s="177">
        <v>12693.75</v>
      </c>
      <c r="L2915" s="177">
        <v>12695</v>
      </c>
      <c r="M2915" s="177"/>
      <c r="N2915" s="177" t="s">
        <v>5935</v>
      </c>
      <c r="O2915" s="2" t="str">
        <f>VLOOKUP(H2915,通道基本信息!B:L,3,FALSE)</f>
        <v>CS6E</v>
      </c>
    </row>
    <row r="2916" s="2" customFormat="1" ht="15" hidden="1" spans="1:15">
      <c r="A2916" s="177">
        <v>2913</v>
      </c>
      <c r="B2916" s="177" t="str">
        <f t="shared" si="90"/>
        <v>CS6E-T010-180-137</v>
      </c>
      <c r="C2916" s="177" t="str">
        <f t="shared" si="91"/>
        <v>CS6E-TS05-137-H-D</v>
      </c>
      <c r="D2916" s="177" t="s">
        <v>5936</v>
      </c>
      <c r="E2916" s="177" t="str">
        <f>VLOOKUP(H2916,通道基本信息!B:K,6,0)</f>
        <v>T</v>
      </c>
      <c r="F2916" s="177" t="str">
        <f>VLOOKUP(H2916,通道基本信息!B:K,5,0)</f>
        <v>S05</v>
      </c>
      <c r="G2916" s="177" t="str">
        <f>VLOOKUP(H2916,通道基本信息!B:K,8,0)</f>
        <v>H</v>
      </c>
      <c r="H2916" s="177" t="s">
        <v>5664</v>
      </c>
      <c r="I2916" s="177">
        <v>137</v>
      </c>
      <c r="J2916" s="177">
        <v>1.25</v>
      </c>
      <c r="K2916" s="177">
        <v>12695</v>
      </c>
      <c r="L2916" s="177">
        <v>12696.25</v>
      </c>
      <c r="M2916" s="177"/>
      <c r="N2916" s="177" t="s">
        <v>5937</v>
      </c>
      <c r="O2916" s="2" t="str">
        <f>VLOOKUP(H2916,通道基本信息!B:L,3,FALSE)</f>
        <v>CS6E</v>
      </c>
    </row>
    <row r="2917" s="2" customFormat="1" ht="15" hidden="1" spans="1:15">
      <c r="A2917" s="177">
        <v>2914</v>
      </c>
      <c r="B2917" s="177" t="str">
        <f t="shared" si="90"/>
        <v>CS6E-T010-180-138</v>
      </c>
      <c r="C2917" s="177" t="str">
        <f t="shared" si="91"/>
        <v>CS6E-TS05-138-H-D</v>
      </c>
      <c r="D2917" s="177" t="s">
        <v>5938</v>
      </c>
      <c r="E2917" s="177" t="str">
        <f>VLOOKUP(H2917,通道基本信息!B:K,6,0)</f>
        <v>T</v>
      </c>
      <c r="F2917" s="177" t="str">
        <f>VLOOKUP(H2917,通道基本信息!B:K,5,0)</f>
        <v>S05</v>
      </c>
      <c r="G2917" s="177" t="str">
        <f>VLOOKUP(H2917,通道基本信息!B:K,8,0)</f>
        <v>H</v>
      </c>
      <c r="H2917" s="177" t="s">
        <v>5664</v>
      </c>
      <c r="I2917" s="177">
        <v>138</v>
      </c>
      <c r="J2917" s="177">
        <v>1.25</v>
      </c>
      <c r="K2917" s="177">
        <v>12696.25</v>
      </c>
      <c r="L2917" s="177">
        <v>12697.5</v>
      </c>
      <c r="M2917" s="177"/>
      <c r="N2917" s="177" t="s">
        <v>5939</v>
      </c>
      <c r="O2917" s="2" t="str">
        <f>VLOOKUP(H2917,通道基本信息!B:L,3,FALSE)</f>
        <v>CS6E</v>
      </c>
    </row>
    <row r="2918" s="2" customFormat="1" ht="15" hidden="1" spans="1:15">
      <c r="A2918" s="177">
        <v>2915</v>
      </c>
      <c r="B2918" s="177" t="str">
        <f t="shared" si="90"/>
        <v>CS6E-T010-180-139</v>
      </c>
      <c r="C2918" s="177" t="str">
        <f t="shared" si="91"/>
        <v>CS6E-TS05-139-H-D</v>
      </c>
      <c r="D2918" s="177" t="s">
        <v>5940</v>
      </c>
      <c r="E2918" s="177" t="str">
        <f>VLOOKUP(H2918,通道基本信息!B:K,6,0)</f>
        <v>T</v>
      </c>
      <c r="F2918" s="177" t="str">
        <f>VLOOKUP(H2918,通道基本信息!B:K,5,0)</f>
        <v>S05</v>
      </c>
      <c r="G2918" s="177" t="str">
        <f>VLOOKUP(H2918,通道基本信息!B:K,8,0)</f>
        <v>H</v>
      </c>
      <c r="H2918" s="177" t="s">
        <v>5664</v>
      </c>
      <c r="I2918" s="177">
        <v>139</v>
      </c>
      <c r="J2918" s="177">
        <v>1.25</v>
      </c>
      <c r="K2918" s="177">
        <v>12697.5</v>
      </c>
      <c r="L2918" s="177">
        <v>12698.75</v>
      </c>
      <c r="M2918" s="177"/>
      <c r="N2918" s="177" t="s">
        <v>5941</v>
      </c>
      <c r="O2918" s="2" t="str">
        <f>VLOOKUP(H2918,通道基本信息!B:L,3,FALSE)</f>
        <v>CS6E</v>
      </c>
    </row>
    <row r="2919" s="2" customFormat="1" ht="15" hidden="1" spans="1:15">
      <c r="A2919" s="177">
        <v>2916</v>
      </c>
      <c r="B2919" s="177" t="str">
        <f t="shared" si="90"/>
        <v>CS6E-T010-180-140</v>
      </c>
      <c r="C2919" s="177" t="str">
        <f t="shared" si="91"/>
        <v>CS6E-TS05-140-H-D</v>
      </c>
      <c r="D2919" s="177" t="s">
        <v>5942</v>
      </c>
      <c r="E2919" s="177" t="str">
        <f>VLOOKUP(H2919,通道基本信息!B:K,6,0)</f>
        <v>T</v>
      </c>
      <c r="F2919" s="177" t="str">
        <f>VLOOKUP(H2919,通道基本信息!B:K,5,0)</f>
        <v>S05</v>
      </c>
      <c r="G2919" s="177" t="str">
        <f>VLOOKUP(H2919,通道基本信息!B:K,8,0)</f>
        <v>H</v>
      </c>
      <c r="H2919" s="177" t="s">
        <v>5664</v>
      </c>
      <c r="I2919" s="177">
        <v>140</v>
      </c>
      <c r="J2919" s="177">
        <v>1.25</v>
      </c>
      <c r="K2919" s="177">
        <v>12698.75</v>
      </c>
      <c r="L2919" s="177">
        <v>12700</v>
      </c>
      <c r="M2919" s="177"/>
      <c r="N2919" s="177" t="s">
        <v>5943</v>
      </c>
      <c r="O2919" s="2" t="str">
        <f>VLOOKUP(H2919,通道基本信息!B:L,3,FALSE)</f>
        <v>CS6E</v>
      </c>
    </row>
    <row r="2920" s="2" customFormat="1" ht="15" hidden="1" spans="1:15">
      <c r="A2920" s="177">
        <v>2917</v>
      </c>
      <c r="B2920" s="177" t="str">
        <f t="shared" si="90"/>
        <v>CS6E-T010-180-141</v>
      </c>
      <c r="C2920" s="177" t="str">
        <f t="shared" si="91"/>
        <v>CS6E-TS05-141-H-D</v>
      </c>
      <c r="D2920" s="177" t="s">
        <v>5944</v>
      </c>
      <c r="E2920" s="177" t="str">
        <f>VLOOKUP(H2920,通道基本信息!B:K,6,0)</f>
        <v>T</v>
      </c>
      <c r="F2920" s="177" t="str">
        <f>VLOOKUP(H2920,通道基本信息!B:K,5,0)</f>
        <v>S05</v>
      </c>
      <c r="G2920" s="177" t="str">
        <f>VLOOKUP(H2920,通道基本信息!B:K,8,0)</f>
        <v>H</v>
      </c>
      <c r="H2920" s="177" t="s">
        <v>5664</v>
      </c>
      <c r="I2920" s="177">
        <v>141</v>
      </c>
      <c r="J2920" s="177">
        <v>1.25</v>
      </c>
      <c r="K2920" s="177">
        <v>12700</v>
      </c>
      <c r="L2920" s="177">
        <v>12701.25</v>
      </c>
      <c r="M2920" s="177"/>
      <c r="N2920" s="177" t="s">
        <v>5945</v>
      </c>
      <c r="O2920" s="2" t="str">
        <f>VLOOKUP(H2920,通道基本信息!B:L,3,FALSE)</f>
        <v>CS6E</v>
      </c>
    </row>
    <row r="2921" s="2" customFormat="1" ht="15" hidden="1" spans="1:15">
      <c r="A2921" s="177">
        <v>2918</v>
      </c>
      <c r="B2921" s="177" t="str">
        <f t="shared" si="90"/>
        <v>CS6E-T010-180-142</v>
      </c>
      <c r="C2921" s="177" t="str">
        <f t="shared" si="91"/>
        <v>CS6E-TS05-142-H-D</v>
      </c>
      <c r="D2921" s="177" t="s">
        <v>5946</v>
      </c>
      <c r="E2921" s="177" t="str">
        <f>VLOOKUP(H2921,通道基本信息!B:K,6,0)</f>
        <v>T</v>
      </c>
      <c r="F2921" s="177" t="str">
        <f>VLOOKUP(H2921,通道基本信息!B:K,5,0)</f>
        <v>S05</v>
      </c>
      <c r="G2921" s="177" t="str">
        <f>VLOOKUP(H2921,通道基本信息!B:K,8,0)</f>
        <v>H</v>
      </c>
      <c r="H2921" s="177" t="s">
        <v>5664</v>
      </c>
      <c r="I2921" s="177">
        <v>142</v>
      </c>
      <c r="J2921" s="177">
        <v>1.25</v>
      </c>
      <c r="K2921" s="177">
        <v>12701.25</v>
      </c>
      <c r="L2921" s="177">
        <v>12702.5</v>
      </c>
      <c r="M2921" s="177"/>
      <c r="N2921" s="177" t="s">
        <v>5947</v>
      </c>
      <c r="O2921" s="2" t="str">
        <f>VLOOKUP(H2921,通道基本信息!B:L,3,FALSE)</f>
        <v>CS6E</v>
      </c>
    </row>
    <row r="2922" s="2" customFormat="1" ht="15" hidden="1" spans="1:15">
      <c r="A2922" s="177">
        <v>2919</v>
      </c>
      <c r="B2922" s="177" t="str">
        <f t="shared" si="90"/>
        <v>CS6E-T010-180-143</v>
      </c>
      <c r="C2922" s="177" t="str">
        <f t="shared" si="91"/>
        <v>CS6E-TS05-143-H-D</v>
      </c>
      <c r="D2922" s="177" t="s">
        <v>5948</v>
      </c>
      <c r="E2922" s="177" t="str">
        <f>VLOOKUP(H2922,通道基本信息!B:K,6,0)</f>
        <v>T</v>
      </c>
      <c r="F2922" s="177" t="str">
        <f>VLOOKUP(H2922,通道基本信息!B:K,5,0)</f>
        <v>S05</v>
      </c>
      <c r="G2922" s="177" t="str">
        <f>VLOOKUP(H2922,通道基本信息!B:K,8,0)</f>
        <v>H</v>
      </c>
      <c r="H2922" s="177" t="s">
        <v>5664</v>
      </c>
      <c r="I2922" s="177">
        <v>143</v>
      </c>
      <c r="J2922" s="177">
        <v>1.25</v>
      </c>
      <c r="K2922" s="177">
        <v>12702.5</v>
      </c>
      <c r="L2922" s="177">
        <v>12703.75</v>
      </c>
      <c r="M2922" s="177"/>
      <c r="N2922" s="177" t="s">
        <v>5949</v>
      </c>
      <c r="O2922" s="2" t="str">
        <f>VLOOKUP(H2922,通道基本信息!B:L,3,FALSE)</f>
        <v>CS6E</v>
      </c>
    </row>
    <row r="2923" s="2" customFormat="1" ht="15" hidden="1" spans="1:15">
      <c r="A2923" s="177">
        <v>2920</v>
      </c>
      <c r="B2923" s="177" t="str">
        <f t="shared" si="90"/>
        <v>CS6E-T010-180-144</v>
      </c>
      <c r="C2923" s="177" t="str">
        <f t="shared" si="91"/>
        <v>CS6E-TS05-144-H-D</v>
      </c>
      <c r="D2923" s="177" t="s">
        <v>5950</v>
      </c>
      <c r="E2923" s="177" t="str">
        <f>VLOOKUP(H2923,通道基本信息!B:K,6,0)</f>
        <v>T</v>
      </c>
      <c r="F2923" s="177" t="str">
        <f>VLOOKUP(H2923,通道基本信息!B:K,5,0)</f>
        <v>S05</v>
      </c>
      <c r="G2923" s="177" t="str">
        <f>VLOOKUP(H2923,通道基本信息!B:K,8,0)</f>
        <v>H</v>
      </c>
      <c r="H2923" s="177" t="s">
        <v>5664</v>
      </c>
      <c r="I2923" s="177">
        <v>144</v>
      </c>
      <c r="J2923" s="177">
        <v>1.25</v>
      </c>
      <c r="K2923" s="177">
        <v>12703.75</v>
      </c>
      <c r="L2923" s="177">
        <v>12705</v>
      </c>
      <c r="M2923" s="177"/>
      <c r="N2923" s="177" t="s">
        <v>5951</v>
      </c>
      <c r="O2923" s="2" t="str">
        <f>VLOOKUP(H2923,通道基本信息!B:L,3,FALSE)</f>
        <v>CS6E</v>
      </c>
    </row>
    <row r="2924" s="2" customFormat="1" ht="15" hidden="1" spans="1:15">
      <c r="A2924" s="177">
        <v>2921</v>
      </c>
      <c r="B2924" s="177" t="str">
        <f t="shared" si="90"/>
        <v>CS6E-T010-180-145</v>
      </c>
      <c r="C2924" s="177" t="str">
        <f t="shared" si="91"/>
        <v>CS6E-TS05-145-H-D</v>
      </c>
      <c r="D2924" s="177" t="s">
        <v>5952</v>
      </c>
      <c r="E2924" s="177" t="str">
        <f>VLOOKUP(H2924,通道基本信息!B:K,6,0)</f>
        <v>T</v>
      </c>
      <c r="F2924" s="177" t="str">
        <f>VLOOKUP(H2924,通道基本信息!B:K,5,0)</f>
        <v>S05</v>
      </c>
      <c r="G2924" s="177" t="str">
        <f>VLOOKUP(H2924,通道基本信息!B:K,8,0)</f>
        <v>H</v>
      </c>
      <c r="H2924" s="177" t="s">
        <v>5664</v>
      </c>
      <c r="I2924" s="177">
        <v>145</v>
      </c>
      <c r="J2924" s="177">
        <v>1.25</v>
      </c>
      <c r="K2924" s="177">
        <v>12705</v>
      </c>
      <c r="L2924" s="177">
        <v>12706.25</v>
      </c>
      <c r="M2924" s="177"/>
      <c r="N2924" s="177" t="s">
        <v>5953</v>
      </c>
      <c r="O2924" s="2" t="str">
        <f>VLOOKUP(H2924,通道基本信息!B:L,3,FALSE)</f>
        <v>CS6E</v>
      </c>
    </row>
    <row r="2925" s="2" customFormat="1" ht="15" hidden="1" spans="1:15">
      <c r="A2925" s="177">
        <v>2922</v>
      </c>
      <c r="B2925" s="177" t="str">
        <f t="shared" si="90"/>
        <v>CS6E-T010-180-146</v>
      </c>
      <c r="C2925" s="177" t="str">
        <f t="shared" si="91"/>
        <v>CS6E-TS05-146-H-D</v>
      </c>
      <c r="D2925" s="177" t="s">
        <v>5954</v>
      </c>
      <c r="E2925" s="177" t="str">
        <f>VLOOKUP(H2925,通道基本信息!B:K,6,0)</f>
        <v>T</v>
      </c>
      <c r="F2925" s="177" t="str">
        <f>VLOOKUP(H2925,通道基本信息!B:K,5,0)</f>
        <v>S05</v>
      </c>
      <c r="G2925" s="177" t="str">
        <f>VLOOKUP(H2925,通道基本信息!B:K,8,0)</f>
        <v>H</v>
      </c>
      <c r="H2925" s="177" t="s">
        <v>5664</v>
      </c>
      <c r="I2925" s="177">
        <v>146</v>
      </c>
      <c r="J2925" s="177">
        <v>1.25</v>
      </c>
      <c r="K2925" s="177">
        <v>12706.25</v>
      </c>
      <c r="L2925" s="177">
        <v>12707.5</v>
      </c>
      <c r="M2925" s="177"/>
      <c r="N2925" s="177" t="s">
        <v>5955</v>
      </c>
      <c r="O2925" s="2" t="str">
        <f>VLOOKUP(H2925,通道基本信息!B:L,3,FALSE)</f>
        <v>CS6E</v>
      </c>
    </row>
    <row r="2926" s="2" customFormat="1" ht="15" hidden="1" spans="1:15">
      <c r="A2926" s="177">
        <v>2923</v>
      </c>
      <c r="B2926" s="177" t="str">
        <f t="shared" si="90"/>
        <v>CS6E-T010-180-147</v>
      </c>
      <c r="C2926" s="177" t="str">
        <f t="shared" si="91"/>
        <v>CS6E-TS05-147-H-D</v>
      </c>
      <c r="D2926" s="177" t="s">
        <v>5956</v>
      </c>
      <c r="E2926" s="177" t="str">
        <f>VLOOKUP(H2926,通道基本信息!B:K,6,0)</f>
        <v>T</v>
      </c>
      <c r="F2926" s="177" t="str">
        <f>VLOOKUP(H2926,通道基本信息!B:K,5,0)</f>
        <v>S05</v>
      </c>
      <c r="G2926" s="177" t="str">
        <f>VLOOKUP(H2926,通道基本信息!B:K,8,0)</f>
        <v>H</v>
      </c>
      <c r="H2926" s="177" t="s">
        <v>5664</v>
      </c>
      <c r="I2926" s="177">
        <v>147</v>
      </c>
      <c r="J2926" s="177">
        <v>1.25</v>
      </c>
      <c r="K2926" s="177">
        <v>12707.5</v>
      </c>
      <c r="L2926" s="177">
        <v>12708.75</v>
      </c>
      <c r="M2926" s="177"/>
      <c r="N2926" s="177" t="s">
        <v>5957</v>
      </c>
      <c r="O2926" s="2" t="str">
        <f>VLOOKUP(H2926,通道基本信息!B:L,3,FALSE)</f>
        <v>CS6E</v>
      </c>
    </row>
    <row r="2927" s="2" customFormat="1" ht="15" hidden="1" spans="1:15">
      <c r="A2927" s="177">
        <v>2924</v>
      </c>
      <c r="B2927" s="177" t="str">
        <f t="shared" si="90"/>
        <v>CS6E-T010-180-148</v>
      </c>
      <c r="C2927" s="177" t="str">
        <f t="shared" si="91"/>
        <v>CS6E-TS05-148-H-D</v>
      </c>
      <c r="D2927" s="177" t="s">
        <v>5958</v>
      </c>
      <c r="E2927" s="177" t="str">
        <f>VLOOKUP(H2927,通道基本信息!B:K,6,0)</f>
        <v>T</v>
      </c>
      <c r="F2927" s="177" t="str">
        <f>VLOOKUP(H2927,通道基本信息!B:K,5,0)</f>
        <v>S05</v>
      </c>
      <c r="G2927" s="177" t="str">
        <f>VLOOKUP(H2927,通道基本信息!B:K,8,0)</f>
        <v>H</v>
      </c>
      <c r="H2927" s="177" t="s">
        <v>5664</v>
      </c>
      <c r="I2927" s="177">
        <v>148</v>
      </c>
      <c r="J2927" s="177">
        <v>1.25</v>
      </c>
      <c r="K2927" s="177">
        <v>12708.75</v>
      </c>
      <c r="L2927" s="177">
        <v>12710</v>
      </c>
      <c r="M2927" s="177"/>
      <c r="N2927" s="177" t="s">
        <v>5959</v>
      </c>
      <c r="O2927" s="2" t="str">
        <f>VLOOKUP(H2927,通道基本信息!B:L,3,FALSE)</f>
        <v>CS6E</v>
      </c>
    </row>
    <row r="2928" s="2" customFormat="1" ht="15" hidden="1" spans="1:15">
      <c r="A2928" s="177">
        <v>2925</v>
      </c>
      <c r="B2928" s="177" t="str">
        <f t="shared" si="90"/>
        <v>CS6E-T010-180-149</v>
      </c>
      <c r="C2928" s="177" t="str">
        <f t="shared" si="91"/>
        <v>CS6E-TS05-149-H-D</v>
      </c>
      <c r="D2928" s="177" t="s">
        <v>5960</v>
      </c>
      <c r="E2928" s="177" t="str">
        <f>VLOOKUP(H2928,通道基本信息!B:K,6,0)</f>
        <v>T</v>
      </c>
      <c r="F2928" s="177" t="str">
        <f>VLOOKUP(H2928,通道基本信息!B:K,5,0)</f>
        <v>S05</v>
      </c>
      <c r="G2928" s="177" t="str">
        <f>VLOOKUP(H2928,通道基本信息!B:K,8,0)</f>
        <v>H</v>
      </c>
      <c r="H2928" s="177" t="s">
        <v>5664</v>
      </c>
      <c r="I2928" s="177">
        <v>149</v>
      </c>
      <c r="J2928" s="177">
        <v>1.25</v>
      </c>
      <c r="K2928" s="177">
        <v>12710</v>
      </c>
      <c r="L2928" s="177">
        <v>12711.25</v>
      </c>
      <c r="M2928" s="177"/>
      <c r="N2928" s="177" t="s">
        <v>5961</v>
      </c>
      <c r="O2928" s="2" t="str">
        <f>VLOOKUP(H2928,通道基本信息!B:L,3,FALSE)</f>
        <v>CS6E</v>
      </c>
    </row>
    <row r="2929" s="2" customFormat="1" ht="15" hidden="1" spans="1:15">
      <c r="A2929" s="177">
        <v>2926</v>
      </c>
      <c r="B2929" s="177" t="str">
        <f t="shared" si="90"/>
        <v>CS6E-T010-180-150</v>
      </c>
      <c r="C2929" s="177" t="str">
        <f t="shared" si="91"/>
        <v>CS6E-TS05-150-H-D</v>
      </c>
      <c r="D2929" s="177" t="s">
        <v>5962</v>
      </c>
      <c r="E2929" s="177" t="str">
        <f>VLOOKUP(H2929,通道基本信息!B:K,6,0)</f>
        <v>T</v>
      </c>
      <c r="F2929" s="177" t="str">
        <f>VLOOKUP(H2929,通道基本信息!B:K,5,0)</f>
        <v>S05</v>
      </c>
      <c r="G2929" s="177" t="str">
        <f>VLOOKUP(H2929,通道基本信息!B:K,8,0)</f>
        <v>H</v>
      </c>
      <c r="H2929" s="177" t="s">
        <v>5664</v>
      </c>
      <c r="I2929" s="177">
        <v>150</v>
      </c>
      <c r="J2929" s="177">
        <v>1.25</v>
      </c>
      <c r="K2929" s="177">
        <v>12711.25</v>
      </c>
      <c r="L2929" s="177">
        <v>12712.5</v>
      </c>
      <c r="M2929" s="177"/>
      <c r="N2929" s="177" t="s">
        <v>5963</v>
      </c>
      <c r="O2929" s="2" t="str">
        <f>VLOOKUP(H2929,通道基本信息!B:L,3,FALSE)</f>
        <v>CS6E</v>
      </c>
    </row>
    <row r="2930" s="2" customFormat="1" ht="15" hidden="1" spans="1:15">
      <c r="A2930" s="177">
        <v>2927</v>
      </c>
      <c r="B2930" s="177" t="str">
        <f t="shared" si="90"/>
        <v>CS6E-T010-180-151</v>
      </c>
      <c r="C2930" s="177" t="str">
        <f t="shared" si="91"/>
        <v>CS6E-TS05-151-H-D</v>
      </c>
      <c r="D2930" s="177" t="s">
        <v>5964</v>
      </c>
      <c r="E2930" s="177" t="str">
        <f>VLOOKUP(H2930,通道基本信息!B:K,6,0)</f>
        <v>T</v>
      </c>
      <c r="F2930" s="177" t="str">
        <f>VLOOKUP(H2930,通道基本信息!B:K,5,0)</f>
        <v>S05</v>
      </c>
      <c r="G2930" s="177" t="str">
        <f>VLOOKUP(H2930,通道基本信息!B:K,8,0)</f>
        <v>H</v>
      </c>
      <c r="H2930" s="177" t="s">
        <v>5664</v>
      </c>
      <c r="I2930" s="177">
        <v>151</v>
      </c>
      <c r="J2930" s="177">
        <v>1.25</v>
      </c>
      <c r="K2930" s="177">
        <v>12712.5</v>
      </c>
      <c r="L2930" s="177">
        <v>12713.75</v>
      </c>
      <c r="M2930" s="177"/>
      <c r="N2930" s="177" t="s">
        <v>5965</v>
      </c>
      <c r="O2930" s="2" t="str">
        <f>VLOOKUP(H2930,通道基本信息!B:L,3,FALSE)</f>
        <v>CS6E</v>
      </c>
    </row>
    <row r="2931" s="2" customFormat="1" ht="15" hidden="1" spans="1:15">
      <c r="A2931" s="177">
        <v>2928</v>
      </c>
      <c r="B2931" s="177" t="str">
        <f t="shared" si="90"/>
        <v>CS6E-T010-180-152</v>
      </c>
      <c r="C2931" s="177" t="str">
        <f t="shared" si="91"/>
        <v>CS6E-TS05-152-H-D</v>
      </c>
      <c r="D2931" s="177" t="s">
        <v>5966</v>
      </c>
      <c r="E2931" s="177" t="str">
        <f>VLOOKUP(H2931,通道基本信息!B:K,6,0)</f>
        <v>T</v>
      </c>
      <c r="F2931" s="177" t="str">
        <f>VLOOKUP(H2931,通道基本信息!B:K,5,0)</f>
        <v>S05</v>
      </c>
      <c r="G2931" s="177" t="str">
        <f>VLOOKUP(H2931,通道基本信息!B:K,8,0)</f>
        <v>H</v>
      </c>
      <c r="H2931" s="177" t="s">
        <v>5664</v>
      </c>
      <c r="I2931" s="177">
        <v>152</v>
      </c>
      <c r="J2931" s="177">
        <v>1.25</v>
      </c>
      <c r="K2931" s="177">
        <v>12713.75</v>
      </c>
      <c r="L2931" s="177">
        <v>12715</v>
      </c>
      <c r="M2931" s="177"/>
      <c r="N2931" s="177" t="s">
        <v>5967</v>
      </c>
      <c r="O2931" s="2" t="str">
        <f>VLOOKUP(H2931,通道基本信息!B:L,3,FALSE)</f>
        <v>CS6E</v>
      </c>
    </row>
    <row r="2932" s="2" customFormat="1" ht="15" hidden="1" spans="1:15">
      <c r="A2932" s="177">
        <v>2929</v>
      </c>
      <c r="B2932" s="177" t="str">
        <f t="shared" si="90"/>
        <v>CS6E-T010-180-153</v>
      </c>
      <c r="C2932" s="177" t="str">
        <f t="shared" si="91"/>
        <v>CS6E-TS05-153-H-D</v>
      </c>
      <c r="D2932" s="177" t="s">
        <v>5968</v>
      </c>
      <c r="E2932" s="177" t="str">
        <f>VLOOKUP(H2932,通道基本信息!B:K,6,0)</f>
        <v>T</v>
      </c>
      <c r="F2932" s="177" t="str">
        <f>VLOOKUP(H2932,通道基本信息!B:K,5,0)</f>
        <v>S05</v>
      </c>
      <c r="G2932" s="177" t="str">
        <f>VLOOKUP(H2932,通道基本信息!B:K,8,0)</f>
        <v>H</v>
      </c>
      <c r="H2932" s="177" t="s">
        <v>5664</v>
      </c>
      <c r="I2932" s="177">
        <v>153</v>
      </c>
      <c r="J2932" s="177">
        <v>1.25</v>
      </c>
      <c r="K2932" s="177">
        <v>12715</v>
      </c>
      <c r="L2932" s="177">
        <v>12716.25</v>
      </c>
      <c r="M2932" s="177"/>
      <c r="N2932" s="177" t="s">
        <v>5969</v>
      </c>
      <c r="O2932" s="2" t="str">
        <f>VLOOKUP(H2932,通道基本信息!B:L,3,FALSE)</f>
        <v>CS6E</v>
      </c>
    </row>
    <row r="2933" s="2" customFormat="1" ht="15" hidden="1" spans="1:15">
      <c r="A2933" s="177">
        <v>2930</v>
      </c>
      <c r="B2933" s="177" t="str">
        <f t="shared" si="90"/>
        <v>CS6E-T010-180-154</v>
      </c>
      <c r="C2933" s="177" t="str">
        <f t="shared" si="91"/>
        <v>CS6E-TS05-154-H-D</v>
      </c>
      <c r="D2933" s="177" t="s">
        <v>5970</v>
      </c>
      <c r="E2933" s="177" t="str">
        <f>VLOOKUP(H2933,通道基本信息!B:K,6,0)</f>
        <v>T</v>
      </c>
      <c r="F2933" s="177" t="str">
        <f>VLOOKUP(H2933,通道基本信息!B:K,5,0)</f>
        <v>S05</v>
      </c>
      <c r="G2933" s="177" t="str">
        <f>VLOOKUP(H2933,通道基本信息!B:K,8,0)</f>
        <v>H</v>
      </c>
      <c r="H2933" s="177" t="s">
        <v>5664</v>
      </c>
      <c r="I2933" s="177">
        <v>154</v>
      </c>
      <c r="J2933" s="177">
        <v>1.25</v>
      </c>
      <c r="K2933" s="177">
        <v>12716.25</v>
      </c>
      <c r="L2933" s="177">
        <v>12717.5</v>
      </c>
      <c r="M2933" s="177"/>
      <c r="N2933" s="177" t="s">
        <v>5971</v>
      </c>
      <c r="O2933" s="2" t="str">
        <f>VLOOKUP(H2933,通道基本信息!B:L,3,FALSE)</f>
        <v>CS6E</v>
      </c>
    </row>
    <row r="2934" s="2" customFormat="1" ht="15" hidden="1" spans="1:15">
      <c r="A2934" s="177">
        <v>2931</v>
      </c>
      <c r="B2934" s="177" t="str">
        <f t="shared" si="90"/>
        <v>CS6E-T010-180-155</v>
      </c>
      <c r="C2934" s="177" t="str">
        <f t="shared" si="91"/>
        <v>CS6E-TS05-155-H-D</v>
      </c>
      <c r="D2934" s="177" t="s">
        <v>5972</v>
      </c>
      <c r="E2934" s="177" t="str">
        <f>VLOOKUP(H2934,通道基本信息!B:K,6,0)</f>
        <v>T</v>
      </c>
      <c r="F2934" s="177" t="str">
        <f>VLOOKUP(H2934,通道基本信息!B:K,5,0)</f>
        <v>S05</v>
      </c>
      <c r="G2934" s="177" t="str">
        <f>VLOOKUP(H2934,通道基本信息!B:K,8,0)</f>
        <v>H</v>
      </c>
      <c r="H2934" s="177" t="s">
        <v>5664</v>
      </c>
      <c r="I2934" s="177">
        <v>155</v>
      </c>
      <c r="J2934" s="177">
        <v>1.25</v>
      </c>
      <c r="K2934" s="177">
        <v>12717.5</v>
      </c>
      <c r="L2934" s="177">
        <v>12718.75</v>
      </c>
      <c r="M2934" s="177"/>
      <c r="N2934" s="177" t="s">
        <v>5973</v>
      </c>
      <c r="O2934" s="2" t="str">
        <f>VLOOKUP(H2934,通道基本信息!B:L,3,FALSE)</f>
        <v>CS6E</v>
      </c>
    </row>
    <row r="2935" s="2" customFormat="1" ht="15" hidden="1" spans="1:15">
      <c r="A2935" s="177">
        <v>2932</v>
      </c>
      <c r="B2935" s="177" t="str">
        <f t="shared" si="90"/>
        <v>CS6E-T010-180-156</v>
      </c>
      <c r="C2935" s="177" t="str">
        <f t="shared" si="91"/>
        <v>CS6E-TS05-156-H-D</v>
      </c>
      <c r="D2935" s="177" t="s">
        <v>5974</v>
      </c>
      <c r="E2935" s="177" t="str">
        <f>VLOOKUP(H2935,通道基本信息!B:K,6,0)</f>
        <v>T</v>
      </c>
      <c r="F2935" s="177" t="str">
        <f>VLOOKUP(H2935,通道基本信息!B:K,5,0)</f>
        <v>S05</v>
      </c>
      <c r="G2935" s="177" t="str">
        <f>VLOOKUP(H2935,通道基本信息!B:K,8,0)</f>
        <v>H</v>
      </c>
      <c r="H2935" s="177" t="s">
        <v>5664</v>
      </c>
      <c r="I2935" s="177">
        <v>156</v>
      </c>
      <c r="J2935" s="177">
        <v>1.25</v>
      </c>
      <c r="K2935" s="177">
        <v>12718.75</v>
      </c>
      <c r="L2935" s="177">
        <v>12720</v>
      </c>
      <c r="M2935" s="177"/>
      <c r="N2935" s="177" t="s">
        <v>5975</v>
      </c>
      <c r="O2935" s="2" t="str">
        <f>VLOOKUP(H2935,通道基本信息!B:L,3,FALSE)</f>
        <v>CS6E</v>
      </c>
    </row>
    <row r="2936" s="2" customFormat="1" ht="15" hidden="1" spans="1:15">
      <c r="A2936" s="177">
        <v>2933</v>
      </c>
      <c r="B2936" s="177" t="str">
        <f t="shared" si="90"/>
        <v>CS6E-T010-180-157</v>
      </c>
      <c r="C2936" s="177" t="str">
        <f t="shared" si="91"/>
        <v>CS6E-TS05-157-H-D</v>
      </c>
      <c r="D2936" s="177" t="s">
        <v>5976</v>
      </c>
      <c r="E2936" s="177" t="str">
        <f>VLOOKUP(H2936,通道基本信息!B:K,6,0)</f>
        <v>T</v>
      </c>
      <c r="F2936" s="177" t="str">
        <f>VLOOKUP(H2936,通道基本信息!B:K,5,0)</f>
        <v>S05</v>
      </c>
      <c r="G2936" s="177" t="str">
        <f>VLOOKUP(H2936,通道基本信息!B:K,8,0)</f>
        <v>H</v>
      </c>
      <c r="H2936" s="177" t="s">
        <v>5664</v>
      </c>
      <c r="I2936" s="177">
        <v>157</v>
      </c>
      <c r="J2936" s="177">
        <v>1.25</v>
      </c>
      <c r="K2936" s="177">
        <v>12720</v>
      </c>
      <c r="L2936" s="177">
        <v>12721.25</v>
      </c>
      <c r="M2936" s="177"/>
      <c r="N2936" s="177" t="s">
        <v>5977</v>
      </c>
      <c r="O2936" s="2" t="str">
        <f>VLOOKUP(H2936,通道基本信息!B:L,3,FALSE)</f>
        <v>CS6E</v>
      </c>
    </row>
    <row r="2937" s="2" customFormat="1" ht="15" hidden="1" spans="1:15">
      <c r="A2937" s="177">
        <v>2934</v>
      </c>
      <c r="B2937" s="177" t="str">
        <f t="shared" si="90"/>
        <v>CS6E-T010-180-158</v>
      </c>
      <c r="C2937" s="177" t="str">
        <f t="shared" si="91"/>
        <v>CS6E-TS05-158-H-D</v>
      </c>
      <c r="D2937" s="177" t="s">
        <v>5978</v>
      </c>
      <c r="E2937" s="177" t="str">
        <f>VLOOKUP(H2937,通道基本信息!B:K,6,0)</f>
        <v>T</v>
      </c>
      <c r="F2937" s="177" t="str">
        <f>VLOOKUP(H2937,通道基本信息!B:K,5,0)</f>
        <v>S05</v>
      </c>
      <c r="G2937" s="177" t="str">
        <f>VLOOKUP(H2937,通道基本信息!B:K,8,0)</f>
        <v>H</v>
      </c>
      <c r="H2937" s="177" t="s">
        <v>5664</v>
      </c>
      <c r="I2937" s="177">
        <v>158</v>
      </c>
      <c r="J2937" s="177">
        <v>1.25</v>
      </c>
      <c r="K2937" s="177">
        <v>12721.25</v>
      </c>
      <c r="L2937" s="177">
        <v>12722.5</v>
      </c>
      <c r="M2937" s="177"/>
      <c r="N2937" s="177" t="s">
        <v>5979</v>
      </c>
      <c r="O2937" s="2" t="str">
        <f>VLOOKUP(H2937,通道基本信息!B:L,3,FALSE)</f>
        <v>CS6E</v>
      </c>
    </row>
    <row r="2938" s="2" customFormat="1" ht="15" hidden="1" spans="1:15">
      <c r="A2938" s="177">
        <v>2935</v>
      </c>
      <c r="B2938" s="177" t="str">
        <f t="shared" si="90"/>
        <v>CS6E-T010-180-159</v>
      </c>
      <c r="C2938" s="177" t="str">
        <f t="shared" si="91"/>
        <v>CS6E-TS05-159-H-D</v>
      </c>
      <c r="D2938" s="177" t="s">
        <v>5980</v>
      </c>
      <c r="E2938" s="177" t="str">
        <f>VLOOKUP(H2938,通道基本信息!B:K,6,0)</f>
        <v>T</v>
      </c>
      <c r="F2938" s="177" t="str">
        <f>VLOOKUP(H2938,通道基本信息!B:K,5,0)</f>
        <v>S05</v>
      </c>
      <c r="G2938" s="177" t="str">
        <f>VLOOKUP(H2938,通道基本信息!B:K,8,0)</f>
        <v>H</v>
      </c>
      <c r="H2938" s="177" t="s">
        <v>5664</v>
      </c>
      <c r="I2938" s="177">
        <v>159</v>
      </c>
      <c r="J2938" s="177">
        <v>1.25</v>
      </c>
      <c r="K2938" s="177">
        <v>12722.5</v>
      </c>
      <c r="L2938" s="177">
        <v>12723.75</v>
      </c>
      <c r="M2938" s="177"/>
      <c r="N2938" s="177" t="s">
        <v>5981</v>
      </c>
      <c r="O2938" s="2" t="str">
        <f>VLOOKUP(H2938,通道基本信息!B:L,3,FALSE)</f>
        <v>CS6E</v>
      </c>
    </row>
    <row r="2939" s="2" customFormat="1" ht="15" hidden="1" spans="1:15">
      <c r="A2939" s="177">
        <v>2936</v>
      </c>
      <c r="B2939" s="177" t="str">
        <f t="shared" si="90"/>
        <v>CS6E-T010-180-160</v>
      </c>
      <c r="C2939" s="177" t="str">
        <f t="shared" si="91"/>
        <v>CS6E-TS05-160-H-D</v>
      </c>
      <c r="D2939" s="177" t="s">
        <v>5982</v>
      </c>
      <c r="E2939" s="177" t="str">
        <f>VLOOKUP(H2939,通道基本信息!B:K,6,0)</f>
        <v>T</v>
      </c>
      <c r="F2939" s="177" t="str">
        <f>VLOOKUP(H2939,通道基本信息!B:K,5,0)</f>
        <v>S05</v>
      </c>
      <c r="G2939" s="177" t="str">
        <f>VLOOKUP(H2939,通道基本信息!B:K,8,0)</f>
        <v>H</v>
      </c>
      <c r="H2939" s="177" t="s">
        <v>5664</v>
      </c>
      <c r="I2939" s="177">
        <v>160</v>
      </c>
      <c r="J2939" s="177">
        <v>1.25</v>
      </c>
      <c r="K2939" s="177">
        <v>12723.75</v>
      </c>
      <c r="L2939" s="177">
        <v>12725</v>
      </c>
      <c r="M2939" s="177"/>
      <c r="N2939" s="177" t="s">
        <v>5983</v>
      </c>
      <c r="O2939" s="2" t="str">
        <f>VLOOKUP(H2939,通道基本信息!B:L,3,FALSE)</f>
        <v>CS6E</v>
      </c>
    </row>
    <row r="2940" s="2" customFormat="1" ht="15" hidden="1" spans="1:15">
      <c r="A2940" s="177">
        <v>2937</v>
      </c>
      <c r="B2940" s="177" t="str">
        <f t="shared" si="90"/>
        <v>CS6E-T010-180-161</v>
      </c>
      <c r="C2940" s="177" t="str">
        <f t="shared" si="91"/>
        <v>CS6E-TS05-161-H-D</v>
      </c>
      <c r="D2940" s="177" t="s">
        <v>5984</v>
      </c>
      <c r="E2940" s="177" t="str">
        <f>VLOOKUP(H2940,通道基本信息!B:K,6,0)</f>
        <v>T</v>
      </c>
      <c r="F2940" s="177" t="str">
        <f>VLOOKUP(H2940,通道基本信息!B:K,5,0)</f>
        <v>S05</v>
      </c>
      <c r="G2940" s="177" t="str">
        <f>VLOOKUP(H2940,通道基本信息!B:K,8,0)</f>
        <v>H</v>
      </c>
      <c r="H2940" s="177" t="s">
        <v>5664</v>
      </c>
      <c r="I2940" s="177">
        <v>161</v>
      </c>
      <c r="J2940" s="177">
        <v>1.25</v>
      </c>
      <c r="K2940" s="177">
        <v>12725</v>
      </c>
      <c r="L2940" s="177">
        <v>12726.25</v>
      </c>
      <c r="M2940" s="177"/>
      <c r="N2940" s="177" t="s">
        <v>5985</v>
      </c>
      <c r="O2940" s="2" t="str">
        <f>VLOOKUP(H2940,通道基本信息!B:L,3,FALSE)</f>
        <v>CS6E</v>
      </c>
    </row>
    <row r="2941" s="2" customFormat="1" ht="15" hidden="1" spans="1:15">
      <c r="A2941" s="177">
        <v>2938</v>
      </c>
      <c r="B2941" s="177" t="str">
        <f t="shared" si="90"/>
        <v>CS6E-T010-180-162</v>
      </c>
      <c r="C2941" s="177" t="str">
        <f t="shared" si="91"/>
        <v>CS6E-TS05-162-H-D</v>
      </c>
      <c r="D2941" s="177" t="s">
        <v>5986</v>
      </c>
      <c r="E2941" s="177" t="str">
        <f>VLOOKUP(H2941,通道基本信息!B:K,6,0)</f>
        <v>T</v>
      </c>
      <c r="F2941" s="177" t="str">
        <f>VLOOKUP(H2941,通道基本信息!B:K,5,0)</f>
        <v>S05</v>
      </c>
      <c r="G2941" s="177" t="str">
        <f>VLOOKUP(H2941,通道基本信息!B:K,8,0)</f>
        <v>H</v>
      </c>
      <c r="H2941" s="177" t="s">
        <v>5664</v>
      </c>
      <c r="I2941" s="177">
        <v>162</v>
      </c>
      <c r="J2941" s="177">
        <v>1.25</v>
      </c>
      <c r="K2941" s="177">
        <v>12726.25</v>
      </c>
      <c r="L2941" s="177">
        <v>12727.5</v>
      </c>
      <c r="M2941" s="177"/>
      <c r="N2941" s="177" t="s">
        <v>5987</v>
      </c>
      <c r="O2941" s="2" t="str">
        <f>VLOOKUP(H2941,通道基本信息!B:L,3,FALSE)</f>
        <v>CS6E</v>
      </c>
    </row>
    <row r="2942" s="2" customFormat="1" ht="15" hidden="1" spans="1:15">
      <c r="A2942" s="177">
        <v>2939</v>
      </c>
      <c r="B2942" s="177" t="str">
        <f t="shared" si="90"/>
        <v>CS6E-T010-180-163</v>
      </c>
      <c r="C2942" s="177" t="str">
        <f t="shared" si="91"/>
        <v>CS6E-TS05-163-H-D</v>
      </c>
      <c r="D2942" s="177" t="s">
        <v>5988</v>
      </c>
      <c r="E2942" s="177" t="str">
        <f>VLOOKUP(H2942,通道基本信息!B:K,6,0)</f>
        <v>T</v>
      </c>
      <c r="F2942" s="177" t="str">
        <f>VLOOKUP(H2942,通道基本信息!B:K,5,0)</f>
        <v>S05</v>
      </c>
      <c r="G2942" s="177" t="str">
        <f>VLOOKUP(H2942,通道基本信息!B:K,8,0)</f>
        <v>H</v>
      </c>
      <c r="H2942" s="177" t="s">
        <v>5664</v>
      </c>
      <c r="I2942" s="177">
        <v>163</v>
      </c>
      <c r="J2942" s="177">
        <v>1.25</v>
      </c>
      <c r="K2942" s="177">
        <v>12727.5</v>
      </c>
      <c r="L2942" s="177">
        <v>12728.75</v>
      </c>
      <c r="M2942" s="177"/>
      <c r="N2942" s="177" t="s">
        <v>5989</v>
      </c>
      <c r="O2942" s="2" t="str">
        <f>VLOOKUP(H2942,通道基本信息!B:L,3,FALSE)</f>
        <v>CS6E</v>
      </c>
    </row>
    <row r="2943" s="2" customFormat="1" ht="15" hidden="1" spans="1:15">
      <c r="A2943" s="177">
        <v>2940</v>
      </c>
      <c r="B2943" s="177" t="str">
        <f t="shared" si="90"/>
        <v>CS6E-T010-180-164</v>
      </c>
      <c r="C2943" s="177" t="str">
        <f t="shared" si="91"/>
        <v>CS6E-TS05-164-H-D</v>
      </c>
      <c r="D2943" s="177" t="s">
        <v>5990</v>
      </c>
      <c r="E2943" s="177" t="str">
        <f>VLOOKUP(H2943,通道基本信息!B:K,6,0)</f>
        <v>T</v>
      </c>
      <c r="F2943" s="177" t="str">
        <f>VLOOKUP(H2943,通道基本信息!B:K,5,0)</f>
        <v>S05</v>
      </c>
      <c r="G2943" s="177" t="str">
        <f>VLOOKUP(H2943,通道基本信息!B:K,8,0)</f>
        <v>H</v>
      </c>
      <c r="H2943" s="177" t="s">
        <v>5664</v>
      </c>
      <c r="I2943" s="177">
        <v>164</v>
      </c>
      <c r="J2943" s="177">
        <v>1.25</v>
      </c>
      <c r="K2943" s="177">
        <v>12728.75</v>
      </c>
      <c r="L2943" s="177">
        <v>12730</v>
      </c>
      <c r="M2943" s="177"/>
      <c r="N2943" s="177" t="s">
        <v>5991</v>
      </c>
      <c r="O2943" s="2" t="str">
        <f>VLOOKUP(H2943,通道基本信息!B:L,3,FALSE)</f>
        <v>CS6E</v>
      </c>
    </row>
    <row r="2944" s="2" customFormat="1" ht="15" hidden="1" spans="1:15">
      <c r="A2944" s="177">
        <v>2941</v>
      </c>
      <c r="B2944" s="177" t="str">
        <f t="shared" si="90"/>
        <v>CS6E-T010-180-165</v>
      </c>
      <c r="C2944" s="177" t="str">
        <f t="shared" si="91"/>
        <v>CS6E-TS05-165-H-D</v>
      </c>
      <c r="D2944" s="177" t="s">
        <v>5992</v>
      </c>
      <c r="E2944" s="177" t="str">
        <f>VLOOKUP(H2944,通道基本信息!B:K,6,0)</f>
        <v>T</v>
      </c>
      <c r="F2944" s="177" t="str">
        <f>VLOOKUP(H2944,通道基本信息!B:K,5,0)</f>
        <v>S05</v>
      </c>
      <c r="G2944" s="177" t="str">
        <f>VLOOKUP(H2944,通道基本信息!B:K,8,0)</f>
        <v>H</v>
      </c>
      <c r="H2944" s="177" t="s">
        <v>5664</v>
      </c>
      <c r="I2944" s="177">
        <v>165</v>
      </c>
      <c r="J2944" s="177">
        <v>1.25</v>
      </c>
      <c r="K2944" s="177">
        <v>12730</v>
      </c>
      <c r="L2944" s="177">
        <v>12731.25</v>
      </c>
      <c r="M2944" s="177"/>
      <c r="N2944" s="177" t="s">
        <v>5993</v>
      </c>
      <c r="O2944" s="2" t="str">
        <f>VLOOKUP(H2944,通道基本信息!B:L,3,FALSE)</f>
        <v>CS6E</v>
      </c>
    </row>
    <row r="2945" s="2" customFormat="1" ht="15" hidden="1" spans="1:15">
      <c r="A2945" s="177">
        <v>2942</v>
      </c>
      <c r="B2945" s="177" t="str">
        <f t="shared" ref="B2945:B3008" si="92">H2945&amp;"-"&amp;I2945</f>
        <v>CS6E-T010-180-166</v>
      </c>
      <c r="C2945" s="177" t="str">
        <f t="shared" si="91"/>
        <v>CS6E-TS05-166-H-D</v>
      </c>
      <c r="D2945" s="177" t="s">
        <v>5994</v>
      </c>
      <c r="E2945" s="177" t="str">
        <f>VLOOKUP(H2945,通道基本信息!B:K,6,0)</f>
        <v>T</v>
      </c>
      <c r="F2945" s="177" t="str">
        <f>VLOOKUP(H2945,通道基本信息!B:K,5,0)</f>
        <v>S05</v>
      </c>
      <c r="G2945" s="177" t="str">
        <f>VLOOKUP(H2945,通道基本信息!B:K,8,0)</f>
        <v>H</v>
      </c>
      <c r="H2945" s="177" t="s">
        <v>5664</v>
      </c>
      <c r="I2945" s="177">
        <v>166</v>
      </c>
      <c r="J2945" s="177">
        <v>1.25</v>
      </c>
      <c r="K2945" s="177">
        <v>12731.25</v>
      </c>
      <c r="L2945" s="177">
        <v>12732.5</v>
      </c>
      <c r="M2945" s="177"/>
      <c r="N2945" s="177" t="s">
        <v>5995</v>
      </c>
      <c r="O2945" s="2" t="str">
        <f>VLOOKUP(H2945,通道基本信息!B:L,3,FALSE)</f>
        <v>CS6E</v>
      </c>
    </row>
    <row r="2946" s="2" customFormat="1" ht="15" hidden="1" spans="1:15">
      <c r="A2946" s="177">
        <v>2943</v>
      </c>
      <c r="B2946" s="177" t="str">
        <f t="shared" si="92"/>
        <v>CS6E-T010-180-167</v>
      </c>
      <c r="C2946" s="177" t="str">
        <f t="shared" si="91"/>
        <v>CS6E-TS05-167-H-D</v>
      </c>
      <c r="D2946" s="177" t="s">
        <v>5996</v>
      </c>
      <c r="E2946" s="177" t="str">
        <f>VLOOKUP(H2946,通道基本信息!B:K,6,0)</f>
        <v>T</v>
      </c>
      <c r="F2946" s="177" t="str">
        <f>VLOOKUP(H2946,通道基本信息!B:K,5,0)</f>
        <v>S05</v>
      </c>
      <c r="G2946" s="177" t="str">
        <f>VLOOKUP(H2946,通道基本信息!B:K,8,0)</f>
        <v>H</v>
      </c>
      <c r="H2946" s="177" t="s">
        <v>5664</v>
      </c>
      <c r="I2946" s="177">
        <v>167</v>
      </c>
      <c r="J2946" s="177">
        <v>1.25</v>
      </c>
      <c r="K2946" s="177">
        <v>12732.5</v>
      </c>
      <c r="L2946" s="177">
        <v>12733.75</v>
      </c>
      <c r="M2946" s="177"/>
      <c r="N2946" s="177" t="s">
        <v>5997</v>
      </c>
      <c r="O2946" s="2" t="str">
        <f>VLOOKUP(H2946,通道基本信息!B:L,3,FALSE)</f>
        <v>CS6E</v>
      </c>
    </row>
    <row r="2947" s="2" customFormat="1" ht="15" hidden="1" spans="1:15">
      <c r="A2947" s="177">
        <v>2944</v>
      </c>
      <c r="B2947" s="177" t="str">
        <f t="shared" si="92"/>
        <v>CS6E-T010-180-168</v>
      </c>
      <c r="C2947" s="177" t="str">
        <f t="shared" si="91"/>
        <v>CS6E-TS05-168-H-D</v>
      </c>
      <c r="D2947" s="177" t="s">
        <v>5998</v>
      </c>
      <c r="E2947" s="177" t="str">
        <f>VLOOKUP(H2947,通道基本信息!B:K,6,0)</f>
        <v>T</v>
      </c>
      <c r="F2947" s="177" t="str">
        <f>VLOOKUP(H2947,通道基本信息!B:K,5,0)</f>
        <v>S05</v>
      </c>
      <c r="G2947" s="177" t="str">
        <f>VLOOKUP(H2947,通道基本信息!B:K,8,0)</f>
        <v>H</v>
      </c>
      <c r="H2947" s="177" t="s">
        <v>5664</v>
      </c>
      <c r="I2947" s="177">
        <v>168</v>
      </c>
      <c r="J2947" s="177">
        <v>1.25</v>
      </c>
      <c r="K2947" s="177">
        <v>12733.75</v>
      </c>
      <c r="L2947" s="177">
        <v>12735</v>
      </c>
      <c r="M2947" s="177"/>
      <c r="N2947" s="177" t="s">
        <v>5999</v>
      </c>
      <c r="O2947" s="2" t="str">
        <f>VLOOKUP(H2947,通道基本信息!B:L,3,FALSE)</f>
        <v>CS6E</v>
      </c>
    </row>
    <row r="2948" s="2" customFormat="1" ht="15" hidden="1" spans="1:15">
      <c r="A2948" s="177">
        <v>2945</v>
      </c>
      <c r="B2948" s="177" t="str">
        <f t="shared" si="92"/>
        <v>CS6E-T010-180-169</v>
      </c>
      <c r="C2948" s="177" t="str">
        <f t="shared" ref="C2948:C3011" si="93">O2948&amp;"-"&amp;D2948</f>
        <v>CS6E-TS05-169-H-D</v>
      </c>
      <c r="D2948" s="177" t="s">
        <v>6000</v>
      </c>
      <c r="E2948" s="177" t="str">
        <f>VLOOKUP(H2948,通道基本信息!B:K,6,0)</f>
        <v>T</v>
      </c>
      <c r="F2948" s="177" t="str">
        <f>VLOOKUP(H2948,通道基本信息!B:K,5,0)</f>
        <v>S05</v>
      </c>
      <c r="G2948" s="177" t="str">
        <f>VLOOKUP(H2948,通道基本信息!B:K,8,0)</f>
        <v>H</v>
      </c>
      <c r="H2948" s="177" t="s">
        <v>5664</v>
      </c>
      <c r="I2948" s="177">
        <v>169</v>
      </c>
      <c r="J2948" s="177">
        <v>1.25</v>
      </c>
      <c r="K2948" s="177">
        <v>12735</v>
      </c>
      <c r="L2948" s="177">
        <v>12736.25</v>
      </c>
      <c r="M2948" s="177"/>
      <c r="N2948" s="177" t="s">
        <v>6001</v>
      </c>
      <c r="O2948" s="2" t="str">
        <f>VLOOKUP(H2948,通道基本信息!B:L,3,FALSE)</f>
        <v>CS6E</v>
      </c>
    </row>
    <row r="2949" s="2" customFormat="1" ht="15" hidden="1" spans="1:15">
      <c r="A2949" s="177">
        <v>2946</v>
      </c>
      <c r="B2949" s="177" t="str">
        <f t="shared" si="92"/>
        <v>CS6E-T010-180-170</v>
      </c>
      <c r="C2949" s="177" t="str">
        <f t="shared" si="93"/>
        <v>CS6E-TS05-170-H-D</v>
      </c>
      <c r="D2949" s="177" t="s">
        <v>6002</v>
      </c>
      <c r="E2949" s="177" t="str">
        <f>VLOOKUP(H2949,通道基本信息!B:K,6,0)</f>
        <v>T</v>
      </c>
      <c r="F2949" s="177" t="str">
        <f>VLOOKUP(H2949,通道基本信息!B:K,5,0)</f>
        <v>S05</v>
      </c>
      <c r="G2949" s="177" t="str">
        <f>VLOOKUP(H2949,通道基本信息!B:K,8,0)</f>
        <v>H</v>
      </c>
      <c r="H2949" s="177" t="s">
        <v>5664</v>
      </c>
      <c r="I2949" s="177">
        <v>170</v>
      </c>
      <c r="J2949" s="177">
        <v>1.25</v>
      </c>
      <c r="K2949" s="177">
        <v>12736.25</v>
      </c>
      <c r="L2949" s="177">
        <v>12737.5</v>
      </c>
      <c r="M2949" s="177"/>
      <c r="N2949" s="177" t="s">
        <v>6003</v>
      </c>
      <c r="O2949" s="2" t="str">
        <f>VLOOKUP(H2949,通道基本信息!B:L,3,FALSE)</f>
        <v>CS6E</v>
      </c>
    </row>
    <row r="2950" s="2" customFormat="1" ht="15" hidden="1" spans="1:15">
      <c r="A2950" s="177">
        <v>2947</v>
      </c>
      <c r="B2950" s="177" t="str">
        <f t="shared" si="92"/>
        <v>CS6E-T010-180-171</v>
      </c>
      <c r="C2950" s="177" t="str">
        <f t="shared" si="93"/>
        <v>CS6E-TS05-171-H-D</v>
      </c>
      <c r="D2950" s="177" t="s">
        <v>6004</v>
      </c>
      <c r="E2950" s="177" t="str">
        <f>VLOOKUP(H2950,通道基本信息!B:K,6,0)</f>
        <v>T</v>
      </c>
      <c r="F2950" s="177" t="str">
        <f>VLOOKUP(H2950,通道基本信息!B:K,5,0)</f>
        <v>S05</v>
      </c>
      <c r="G2950" s="177" t="str">
        <f>VLOOKUP(H2950,通道基本信息!B:K,8,0)</f>
        <v>H</v>
      </c>
      <c r="H2950" s="177" t="s">
        <v>5664</v>
      </c>
      <c r="I2950" s="177">
        <v>171</v>
      </c>
      <c r="J2950" s="177">
        <v>1.25</v>
      </c>
      <c r="K2950" s="177">
        <v>12737.5</v>
      </c>
      <c r="L2950" s="177">
        <v>12738.75</v>
      </c>
      <c r="M2950" s="177"/>
      <c r="N2950" s="177" t="s">
        <v>6005</v>
      </c>
      <c r="O2950" s="2" t="str">
        <f>VLOOKUP(H2950,通道基本信息!B:L,3,FALSE)</f>
        <v>CS6E</v>
      </c>
    </row>
    <row r="2951" s="2" customFormat="1" ht="15" hidden="1" spans="1:15">
      <c r="A2951" s="177">
        <v>2948</v>
      </c>
      <c r="B2951" s="177" t="str">
        <f t="shared" si="92"/>
        <v>CS6E-T010-180-172</v>
      </c>
      <c r="C2951" s="177" t="str">
        <f t="shared" si="93"/>
        <v>CS6E-TS05-172-H-D</v>
      </c>
      <c r="D2951" s="177" t="s">
        <v>6006</v>
      </c>
      <c r="E2951" s="177" t="str">
        <f>VLOOKUP(H2951,通道基本信息!B:K,6,0)</f>
        <v>T</v>
      </c>
      <c r="F2951" s="177" t="str">
        <f>VLOOKUP(H2951,通道基本信息!B:K,5,0)</f>
        <v>S05</v>
      </c>
      <c r="G2951" s="177" t="str">
        <f>VLOOKUP(H2951,通道基本信息!B:K,8,0)</f>
        <v>H</v>
      </c>
      <c r="H2951" s="177" t="s">
        <v>5664</v>
      </c>
      <c r="I2951" s="177">
        <v>172</v>
      </c>
      <c r="J2951" s="177">
        <v>1.25</v>
      </c>
      <c r="K2951" s="177">
        <v>12738.75</v>
      </c>
      <c r="L2951" s="177">
        <v>12740</v>
      </c>
      <c r="M2951" s="177"/>
      <c r="N2951" s="177" t="s">
        <v>6007</v>
      </c>
      <c r="O2951" s="2" t="str">
        <f>VLOOKUP(H2951,通道基本信息!B:L,3,FALSE)</f>
        <v>CS6E</v>
      </c>
    </row>
    <row r="2952" s="2" customFormat="1" ht="15" hidden="1" spans="1:15">
      <c r="A2952" s="177">
        <v>2949</v>
      </c>
      <c r="B2952" s="177" t="str">
        <f t="shared" si="92"/>
        <v>CS6E-T010-180-173</v>
      </c>
      <c r="C2952" s="177" t="str">
        <f t="shared" si="93"/>
        <v>CS6E-TS05-173-H-D</v>
      </c>
      <c r="D2952" s="177" t="s">
        <v>6008</v>
      </c>
      <c r="E2952" s="177" t="str">
        <f>VLOOKUP(H2952,通道基本信息!B:K,6,0)</f>
        <v>T</v>
      </c>
      <c r="F2952" s="177" t="str">
        <f>VLOOKUP(H2952,通道基本信息!B:K,5,0)</f>
        <v>S05</v>
      </c>
      <c r="G2952" s="177" t="str">
        <f>VLOOKUP(H2952,通道基本信息!B:K,8,0)</f>
        <v>H</v>
      </c>
      <c r="H2952" s="177" t="s">
        <v>5664</v>
      </c>
      <c r="I2952" s="177">
        <v>173</v>
      </c>
      <c r="J2952" s="177">
        <v>1.25</v>
      </c>
      <c r="K2952" s="177">
        <v>12740</v>
      </c>
      <c r="L2952" s="177">
        <v>12741.25</v>
      </c>
      <c r="M2952" s="177"/>
      <c r="N2952" s="177" t="s">
        <v>6009</v>
      </c>
      <c r="O2952" s="2" t="str">
        <f>VLOOKUP(H2952,通道基本信息!B:L,3,FALSE)</f>
        <v>CS6E</v>
      </c>
    </row>
    <row r="2953" s="2" customFormat="1" ht="15" hidden="1" spans="1:15">
      <c r="A2953" s="177">
        <v>2950</v>
      </c>
      <c r="B2953" s="177" t="str">
        <f t="shared" si="92"/>
        <v>CS6E-T010-180-174</v>
      </c>
      <c r="C2953" s="177" t="str">
        <f t="shared" si="93"/>
        <v>CS6E-TS05-174-H-D</v>
      </c>
      <c r="D2953" s="177" t="s">
        <v>6010</v>
      </c>
      <c r="E2953" s="177" t="str">
        <f>VLOOKUP(H2953,通道基本信息!B:K,6,0)</f>
        <v>T</v>
      </c>
      <c r="F2953" s="177" t="str">
        <f>VLOOKUP(H2953,通道基本信息!B:K,5,0)</f>
        <v>S05</v>
      </c>
      <c r="G2953" s="177" t="str">
        <f>VLOOKUP(H2953,通道基本信息!B:K,8,0)</f>
        <v>H</v>
      </c>
      <c r="H2953" s="177" t="s">
        <v>5664</v>
      </c>
      <c r="I2953" s="177">
        <v>174</v>
      </c>
      <c r="J2953" s="177">
        <v>1.25</v>
      </c>
      <c r="K2953" s="177">
        <v>12741.25</v>
      </c>
      <c r="L2953" s="177">
        <v>12742.5</v>
      </c>
      <c r="M2953" s="177"/>
      <c r="N2953" s="177" t="s">
        <v>6011</v>
      </c>
      <c r="O2953" s="2" t="str">
        <f>VLOOKUP(H2953,通道基本信息!B:L,3,FALSE)</f>
        <v>CS6E</v>
      </c>
    </row>
    <row r="2954" s="2" customFormat="1" ht="15" hidden="1" spans="1:15">
      <c r="A2954" s="177">
        <v>2951</v>
      </c>
      <c r="B2954" s="177" t="str">
        <f t="shared" si="92"/>
        <v>CS6E-T010-180-175</v>
      </c>
      <c r="C2954" s="177" t="str">
        <f t="shared" si="93"/>
        <v>CS6E-TS05-175-H-D</v>
      </c>
      <c r="D2954" s="177" t="s">
        <v>6012</v>
      </c>
      <c r="E2954" s="177" t="str">
        <f>VLOOKUP(H2954,通道基本信息!B:K,6,0)</f>
        <v>T</v>
      </c>
      <c r="F2954" s="177" t="str">
        <f>VLOOKUP(H2954,通道基本信息!B:K,5,0)</f>
        <v>S05</v>
      </c>
      <c r="G2954" s="177" t="str">
        <f>VLOOKUP(H2954,通道基本信息!B:K,8,0)</f>
        <v>H</v>
      </c>
      <c r="H2954" s="177" t="s">
        <v>5664</v>
      </c>
      <c r="I2954" s="177">
        <v>175</v>
      </c>
      <c r="J2954" s="177">
        <v>1.25</v>
      </c>
      <c r="K2954" s="177">
        <v>12742.5</v>
      </c>
      <c r="L2954" s="177">
        <v>12743.75</v>
      </c>
      <c r="M2954" s="177"/>
      <c r="N2954" s="177" t="s">
        <v>6013</v>
      </c>
      <c r="O2954" s="2" t="str">
        <f>VLOOKUP(H2954,通道基本信息!B:L,3,FALSE)</f>
        <v>CS6E</v>
      </c>
    </row>
    <row r="2955" s="2" customFormat="1" ht="15" hidden="1" spans="1:15">
      <c r="A2955" s="177">
        <v>2952</v>
      </c>
      <c r="B2955" s="177" t="str">
        <f t="shared" si="92"/>
        <v>CS6E-T010-180-176</v>
      </c>
      <c r="C2955" s="177" t="str">
        <f t="shared" si="93"/>
        <v>CS6E-TS05-176-H-D</v>
      </c>
      <c r="D2955" s="177" t="s">
        <v>6014</v>
      </c>
      <c r="E2955" s="177" t="str">
        <f>VLOOKUP(H2955,通道基本信息!B:K,6,0)</f>
        <v>T</v>
      </c>
      <c r="F2955" s="177" t="str">
        <f>VLOOKUP(H2955,通道基本信息!B:K,5,0)</f>
        <v>S05</v>
      </c>
      <c r="G2955" s="177" t="str">
        <f>VLOOKUP(H2955,通道基本信息!B:K,8,0)</f>
        <v>H</v>
      </c>
      <c r="H2955" s="177" t="s">
        <v>5664</v>
      </c>
      <c r="I2955" s="177">
        <v>176</v>
      </c>
      <c r="J2955" s="177">
        <v>1.25</v>
      </c>
      <c r="K2955" s="177">
        <v>12743.75</v>
      </c>
      <c r="L2955" s="177">
        <v>12745</v>
      </c>
      <c r="M2955" s="177"/>
      <c r="N2955" s="177" t="s">
        <v>6015</v>
      </c>
      <c r="O2955" s="2" t="str">
        <f>VLOOKUP(H2955,通道基本信息!B:L,3,FALSE)</f>
        <v>CS6E</v>
      </c>
    </row>
    <row r="2956" s="2" customFormat="1" ht="15" hidden="1" spans="1:15">
      <c r="A2956" s="177">
        <v>2953</v>
      </c>
      <c r="B2956" s="177" t="str">
        <f t="shared" si="92"/>
        <v>CS6E-T010-180-177</v>
      </c>
      <c r="C2956" s="177" t="str">
        <f t="shared" si="93"/>
        <v>CS6E-TS05-177-H-D</v>
      </c>
      <c r="D2956" s="177" t="s">
        <v>6016</v>
      </c>
      <c r="E2956" s="177" t="str">
        <f>VLOOKUP(H2956,通道基本信息!B:K,6,0)</f>
        <v>T</v>
      </c>
      <c r="F2956" s="177" t="str">
        <f>VLOOKUP(H2956,通道基本信息!B:K,5,0)</f>
        <v>S05</v>
      </c>
      <c r="G2956" s="177" t="str">
        <f>VLOOKUP(H2956,通道基本信息!B:K,8,0)</f>
        <v>H</v>
      </c>
      <c r="H2956" s="177" t="s">
        <v>5664</v>
      </c>
      <c r="I2956" s="177">
        <v>177</v>
      </c>
      <c r="J2956" s="177">
        <v>1.25</v>
      </c>
      <c r="K2956" s="177">
        <v>12745</v>
      </c>
      <c r="L2956" s="177">
        <v>12746.25</v>
      </c>
      <c r="M2956" s="177"/>
      <c r="N2956" s="177" t="s">
        <v>6017</v>
      </c>
      <c r="O2956" s="2" t="str">
        <f>VLOOKUP(H2956,通道基本信息!B:L,3,FALSE)</f>
        <v>CS6E</v>
      </c>
    </row>
    <row r="2957" s="2" customFormat="1" ht="15" hidden="1" spans="1:15">
      <c r="A2957" s="177">
        <v>2954</v>
      </c>
      <c r="B2957" s="177" t="str">
        <f t="shared" si="92"/>
        <v>CS6E-T010-180-178</v>
      </c>
      <c r="C2957" s="177" t="str">
        <f t="shared" si="93"/>
        <v>CS6E-TS05-178-H-D</v>
      </c>
      <c r="D2957" s="177" t="s">
        <v>6018</v>
      </c>
      <c r="E2957" s="177" t="str">
        <f>VLOOKUP(H2957,通道基本信息!B:K,6,0)</f>
        <v>T</v>
      </c>
      <c r="F2957" s="177" t="str">
        <f>VLOOKUP(H2957,通道基本信息!B:K,5,0)</f>
        <v>S05</v>
      </c>
      <c r="G2957" s="177" t="str">
        <f>VLOOKUP(H2957,通道基本信息!B:K,8,0)</f>
        <v>H</v>
      </c>
      <c r="H2957" s="177" t="s">
        <v>5664</v>
      </c>
      <c r="I2957" s="177">
        <v>178</v>
      </c>
      <c r="J2957" s="177">
        <v>1.25</v>
      </c>
      <c r="K2957" s="177">
        <v>12746.25</v>
      </c>
      <c r="L2957" s="177">
        <v>12747.5</v>
      </c>
      <c r="M2957" s="177"/>
      <c r="N2957" s="177" t="s">
        <v>6019</v>
      </c>
      <c r="O2957" s="2" t="str">
        <f>VLOOKUP(H2957,通道基本信息!B:L,3,FALSE)</f>
        <v>CS6E</v>
      </c>
    </row>
    <row r="2958" s="2" customFormat="1" ht="15" hidden="1" spans="1:15">
      <c r="A2958" s="177">
        <v>2955</v>
      </c>
      <c r="B2958" s="177" t="str">
        <f t="shared" si="92"/>
        <v>CS6E-T010-180-179</v>
      </c>
      <c r="C2958" s="177" t="str">
        <f t="shared" si="93"/>
        <v>CS6E-TS05-179-H-D</v>
      </c>
      <c r="D2958" s="177" t="s">
        <v>6020</v>
      </c>
      <c r="E2958" s="177" t="str">
        <f>VLOOKUP(H2958,通道基本信息!B:K,6,0)</f>
        <v>T</v>
      </c>
      <c r="F2958" s="177" t="str">
        <f>VLOOKUP(H2958,通道基本信息!B:K,5,0)</f>
        <v>S05</v>
      </c>
      <c r="G2958" s="177" t="str">
        <f>VLOOKUP(H2958,通道基本信息!B:K,8,0)</f>
        <v>H</v>
      </c>
      <c r="H2958" s="177" t="s">
        <v>5664</v>
      </c>
      <c r="I2958" s="177">
        <v>179</v>
      </c>
      <c r="J2958" s="177">
        <v>1.25</v>
      </c>
      <c r="K2958" s="177">
        <v>12747.5</v>
      </c>
      <c r="L2958" s="177">
        <v>12748.75</v>
      </c>
      <c r="M2958" s="177"/>
      <c r="N2958" s="177" t="s">
        <v>6021</v>
      </c>
      <c r="O2958" s="2" t="str">
        <f>VLOOKUP(H2958,通道基本信息!B:L,3,FALSE)</f>
        <v>CS6E</v>
      </c>
    </row>
    <row r="2959" s="2" customFormat="1" ht="15" hidden="1" spans="1:15">
      <c r="A2959" s="177">
        <v>2956</v>
      </c>
      <c r="B2959" s="177" t="str">
        <f t="shared" si="92"/>
        <v>CS6E-T010-180-180</v>
      </c>
      <c r="C2959" s="177" t="str">
        <f t="shared" si="93"/>
        <v>CS6E-TS05-180-H-D</v>
      </c>
      <c r="D2959" s="177" t="s">
        <v>6022</v>
      </c>
      <c r="E2959" s="177" t="str">
        <f>VLOOKUP(H2959,通道基本信息!B:K,6,0)</f>
        <v>T</v>
      </c>
      <c r="F2959" s="177" t="str">
        <f>VLOOKUP(H2959,通道基本信息!B:K,5,0)</f>
        <v>S05</v>
      </c>
      <c r="G2959" s="177" t="str">
        <f>VLOOKUP(H2959,通道基本信息!B:K,8,0)</f>
        <v>H</v>
      </c>
      <c r="H2959" s="177" t="s">
        <v>5664</v>
      </c>
      <c r="I2959" s="177">
        <v>180</v>
      </c>
      <c r="J2959" s="177">
        <v>1.25</v>
      </c>
      <c r="K2959" s="177">
        <v>12748.75</v>
      </c>
      <c r="L2959" s="177">
        <v>12750</v>
      </c>
      <c r="M2959" s="177"/>
      <c r="N2959" s="177" t="s">
        <v>6023</v>
      </c>
      <c r="O2959" s="2" t="str">
        <f>VLOOKUP(H2959,通道基本信息!B:L,3,FALSE)</f>
        <v>CS6E</v>
      </c>
    </row>
    <row r="2960" s="2" customFormat="1" ht="15" hidden="1" spans="1:15">
      <c r="A2960" s="177">
        <v>2957</v>
      </c>
      <c r="B2960" s="177" t="str">
        <f t="shared" si="92"/>
        <v>CS6E-T011-1-1</v>
      </c>
      <c r="C2960" s="177" t="str">
        <f t="shared" si="93"/>
        <v>CS6E-TS06-001-V-A</v>
      </c>
      <c r="D2960" s="177" t="s">
        <v>6024</v>
      </c>
      <c r="E2960" s="177" t="str">
        <f>VLOOKUP(H2960,通道基本信息!B:K,6,0)</f>
        <v>T</v>
      </c>
      <c r="F2960" s="177" t="str">
        <f>VLOOKUP(H2960,通道基本信息!B:K,5,0)</f>
        <v>S06</v>
      </c>
      <c r="G2960" s="177" t="str">
        <f>VLOOKUP(H2960,通道基本信息!B:K,8,0)</f>
        <v>V</v>
      </c>
      <c r="H2960" s="177" t="s">
        <v>6025</v>
      </c>
      <c r="I2960" s="177">
        <v>1</v>
      </c>
      <c r="J2960" s="177">
        <v>35</v>
      </c>
      <c r="K2960" s="177">
        <v>11660</v>
      </c>
      <c r="L2960" s="177">
        <v>11695</v>
      </c>
      <c r="M2960" s="177"/>
      <c r="N2960" s="177" t="s">
        <v>6026</v>
      </c>
      <c r="O2960" s="2" t="str">
        <f>VLOOKUP(H2960,通道基本信息!B:L,3,FALSE)</f>
        <v>CS6E</v>
      </c>
    </row>
    <row r="2961" s="2" customFormat="1" ht="15" hidden="1" spans="1:15">
      <c r="A2961" s="177">
        <v>2958</v>
      </c>
      <c r="B2961" s="177" t="str">
        <f t="shared" si="92"/>
        <v>CS6E-T012-28-1</v>
      </c>
      <c r="C2961" s="177" t="str">
        <f t="shared" si="93"/>
        <v>CS6E-TS06-001-V-D</v>
      </c>
      <c r="D2961" s="177" t="s">
        <v>6027</v>
      </c>
      <c r="E2961" s="177" t="str">
        <f>VLOOKUP(H2961,通道基本信息!B:K,6,0)</f>
        <v>T</v>
      </c>
      <c r="F2961" s="177" t="str">
        <f>VLOOKUP(H2961,通道基本信息!B:K,5,0)</f>
        <v>S06</v>
      </c>
      <c r="G2961" s="177" t="str">
        <f>VLOOKUP(H2961,通道基本信息!B:K,8,0)</f>
        <v>V</v>
      </c>
      <c r="H2961" s="177" t="s">
        <v>6028</v>
      </c>
      <c r="I2961" s="177">
        <v>1</v>
      </c>
      <c r="J2961" s="177">
        <v>1.25</v>
      </c>
      <c r="K2961" s="177">
        <v>11660</v>
      </c>
      <c r="L2961" s="177">
        <v>11661.25</v>
      </c>
      <c r="M2961" s="177"/>
      <c r="N2961" s="177" t="s">
        <v>6029</v>
      </c>
      <c r="O2961" s="2" t="str">
        <f>VLOOKUP(H2961,通道基本信息!B:L,3,FALSE)</f>
        <v>CS6E</v>
      </c>
    </row>
    <row r="2962" s="2" customFormat="1" ht="15" hidden="1" spans="1:15">
      <c r="A2962" s="177">
        <v>2959</v>
      </c>
      <c r="B2962" s="177" t="str">
        <f t="shared" si="92"/>
        <v>CS6E-T012-28-2</v>
      </c>
      <c r="C2962" s="177" t="str">
        <f t="shared" si="93"/>
        <v>CS6E-TS06-002-V-D</v>
      </c>
      <c r="D2962" s="177" t="s">
        <v>6030</v>
      </c>
      <c r="E2962" s="177" t="str">
        <f>VLOOKUP(H2962,通道基本信息!B:K,6,0)</f>
        <v>T</v>
      </c>
      <c r="F2962" s="177" t="str">
        <f>VLOOKUP(H2962,通道基本信息!B:K,5,0)</f>
        <v>S06</v>
      </c>
      <c r="G2962" s="177" t="str">
        <f>VLOOKUP(H2962,通道基本信息!B:K,8,0)</f>
        <v>V</v>
      </c>
      <c r="H2962" s="177" t="s">
        <v>6028</v>
      </c>
      <c r="I2962" s="177">
        <v>2</v>
      </c>
      <c r="J2962" s="177">
        <v>1.25</v>
      </c>
      <c r="K2962" s="177">
        <v>11661.25</v>
      </c>
      <c r="L2962" s="177">
        <v>11662.5</v>
      </c>
      <c r="M2962" s="177"/>
      <c r="N2962" s="177" t="s">
        <v>6031</v>
      </c>
      <c r="O2962" s="2" t="str">
        <f>VLOOKUP(H2962,通道基本信息!B:L,3,FALSE)</f>
        <v>CS6E</v>
      </c>
    </row>
    <row r="2963" s="2" customFormat="1" ht="15" hidden="1" spans="1:15">
      <c r="A2963" s="177">
        <v>2960</v>
      </c>
      <c r="B2963" s="177" t="str">
        <f t="shared" si="92"/>
        <v>CS6E-T012-28-3</v>
      </c>
      <c r="C2963" s="177" t="str">
        <f t="shared" si="93"/>
        <v>CS6E-TS06-003-V-D</v>
      </c>
      <c r="D2963" s="177" t="s">
        <v>6032</v>
      </c>
      <c r="E2963" s="177" t="str">
        <f>VLOOKUP(H2963,通道基本信息!B:K,6,0)</f>
        <v>T</v>
      </c>
      <c r="F2963" s="177" t="str">
        <f>VLOOKUP(H2963,通道基本信息!B:K,5,0)</f>
        <v>S06</v>
      </c>
      <c r="G2963" s="177" t="str">
        <f>VLOOKUP(H2963,通道基本信息!B:K,8,0)</f>
        <v>V</v>
      </c>
      <c r="H2963" s="177" t="s">
        <v>6028</v>
      </c>
      <c r="I2963" s="177">
        <v>3</v>
      </c>
      <c r="J2963" s="177">
        <v>1.25</v>
      </c>
      <c r="K2963" s="177">
        <v>11662.5</v>
      </c>
      <c r="L2963" s="177">
        <v>11663.75</v>
      </c>
      <c r="M2963" s="177"/>
      <c r="N2963" s="177" t="s">
        <v>6033</v>
      </c>
      <c r="O2963" s="2" t="str">
        <f>VLOOKUP(H2963,通道基本信息!B:L,3,FALSE)</f>
        <v>CS6E</v>
      </c>
    </row>
    <row r="2964" s="2" customFormat="1" ht="15" hidden="1" spans="1:15">
      <c r="A2964" s="177">
        <v>2961</v>
      </c>
      <c r="B2964" s="177" t="str">
        <f t="shared" si="92"/>
        <v>CS6E-T012-28-4</v>
      </c>
      <c r="C2964" s="177" t="str">
        <f t="shared" si="93"/>
        <v>CS6E-TS06-004-V-D</v>
      </c>
      <c r="D2964" s="177" t="s">
        <v>6034</v>
      </c>
      <c r="E2964" s="177" t="str">
        <f>VLOOKUP(H2964,通道基本信息!B:K,6,0)</f>
        <v>T</v>
      </c>
      <c r="F2964" s="177" t="str">
        <f>VLOOKUP(H2964,通道基本信息!B:K,5,0)</f>
        <v>S06</v>
      </c>
      <c r="G2964" s="177" t="str">
        <f>VLOOKUP(H2964,通道基本信息!B:K,8,0)</f>
        <v>V</v>
      </c>
      <c r="H2964" s="177" t="s">
        <v>6028</v>
      </c>
      <c r="I2964" s="177">
        <v>4</v>
      </c>
      <c r="J2964" s="177">
        <v>1.25</v>
      </c>
      <c r="K2964" s="177">
        <v>11663.75</v>
      </c>
      <c r="L2964" s="177">
        <v>11665</v>
      </c>
      <c r="M2964" s="177"/>
      <c r="N2964" s="177" t="s">
        <v>6035</v>
      </c>
      <c r="O2964" s="2" t="str">
        <f>VLOOKUP(H2964,通道基本信息!B:L,3,FALSE)</f>
        <v>CS6E</v>
      </c>
    </row>
    <row r="2965" s="2" customFormat="1" ht="15" hidden="1" spans="1:15">
      <c r="A2965" s="177">
        <v>2962</v>
      </c>
      <c r="B2965" s="177" t="str">
        <f t="shared" si="92"/>
        <v>CS6E-T012-28-5</v>
      </c>
      <c r="C2965" s="177" t="str">
        <f t="shared" si="93"/>
        <v>CS6E-TS06-005-V-D</v>
      </c>
      <c r="D2965" s="177" t="s">
        <v>6036</v>
      </c>
      <c r="E2965" s="177" t="str">
        <f>VLOOKUP(H2965,通道基本信息!B:K,6,0)</f>
        <v>T</v>
      </c>
      <c r="F2965" s="177" t="str">
        <f>VLOOKUP(H2965,通道基本信息!B:K,5,0)</f>
        <v>S06</v>
      </c>
      <c r="G2965" s="177" t="str">
        <f>VLOOKUP(H2965,通道基本信息!B:K,8,0)</f>
        <v>V</v>
      </c>
      <c r="H2965" s="177" t="s">
        <v>6028</v>
      </c>
      <c r="I2965" s="177">
        <v>5</v>
      </c>
      <c r="J2965" s="177">
        <v>1.25</v>
      </c>
      <c r="K2965" s="177">
        <v>11665</v>
      </c>
      <c r="L2965" s="177">
        <v>11666.25</v>
      </c>
      <c r="M2965" s="177"/>
      <c r="N2965" s="177" t="s">
        <v>6037</v>
      </c>
      <c r="O2965" s="2" t="str">
        <f>VLOOKUP(H2965,通道基本信息!B:L,3,FALSE)</f>
        <v>CS6E</v>
      </c>
    </row>
    <row r="2966" s="2" customFormat="1" ht="15" hidden="1" spans="1:15">
      <c r="A2966" s="177">
        <v>2963</v>
      </c>
      <c r="B2966" s="177" t="str">
        <f t="shared" si="92"/>
        <v>CS6E-T012-28-6</v>
      </c>
      <c r="C2966" s="177" t="str">
        <f t="shared" si="93"/>
        <v>CS6E-TS06-006-V-D</v>
      </c>
      <c r="D2966" s="177" t="s">
        <v>6038</v>
      </c>
      <c r="E2966" s="177" t="str">
        <f>VLOOKUP(H2966,通道基本信息!B:K,6,0)</f>
        <v>T</v>
      </c>
      <c r="F2966" s="177" t="str">
        <f>VLOOKUP(H2966,通道基本信息!B:K,5,0)</f>
        <v>S06</v>
      </c>
      <c r="G2966" s="177" t="str">
        <f>VLOOKUP(H2966,通道基本信息!B:K,8,0)</f>
        <v>V</v>
      </c>
      <c r="H2966" s="177" t="s">
        <v>6028</v>
      </c>
      <c r="I2966" s="177">
        <v>6</v>
      </c>
      <c r="J2966" s="177">
        <v>1.25</v>
      </c>
      <c r="K2966" s="177">
        <v>11666.25</v>
      </c>
      <c r="L2966" s="177">
        <v>11667.5</v>
      </c>
      <c r="M2966" s="177"/>
      <c r="N2966" s="177" t="s">
        <v>6039</v>
      </c>
      <c r="O2966" s="2" t="str">
        <f>VLOOKUP(H2966,通道基本信息!B:L,3,FALSE)</f>
        <v>CS6E</v>
      </c>
    </row>
    <row r="2967" s="2" customFormat="1" ht="15" hidden="1" spans="1:15">
      <c r="A2967" s="177">
        <v>2964</v>
      </c>
      <c r="B2967" s="177" t="str">
        <f t="shared" si="92"/>
        <v>CS6E-T012-28-7</v>
      </c>
      <c r="C2967" s="177" t="str">
        <f t="shared" si="93"/>
        <v>CS6E-TS06-007-V-D</v>
      </c>
      <c r="D2967" s="177" t="s">
        <v>6040</v>
      </c>
      <c r="E2967" s="177" t="str">
        <f>VLOOKUP(H2967,通道基本信息!B:K,6,0)</f>
        <v>T</v>
      </c>
      <c r="F2967" s="177" t="str">
        <f>VLOOKUP(H2967,通道基本信息!B:K,5,0)</f>
        <v>S06</v>
      </c>
      <c r="G2967" s="177" t="str">
        <f>VLOOKUP(H2967,通道基本信息!B:K,8,0)</f>
        <v>V</v>
      </c>
      <c r="H2967" s="177" t="s">
        <v>6028</v>
      </c>
      <c r="I2967" s="177">
        <v>7</v>
      </c>
      <c r="J2967" s="177">
        <v>1.25</v>
      </c>
      <c r="K2967" s="177">
        <v>11667.5</v>
      </c>
      <c r="L2967" s="177">
        <v>11668.75</v>
      </c>
      <c r="M2967" s="177"/>
      <c r="N2967" s="177" t="s">
        <v>6041</v>
      </c>
      <c r="O2967" s="2" t="str">
        <f>VLOOKUP(H2967,通道基本信息!B:L,3,FALSE)</f>
        <v>CS6E</v>
      </c>
    </row>
    <row r="2968" s="2" customFormat="1" ht="15" hidden="1" spans="1:15">
      <c r="A2968" s="177">
        <v>2965</v>
      </c>
      <c r="B2968" s="177" t="str">
        <f t="shared" si="92"/>
        <v>CS6E-T012-28-8</v>
      </c>
      <c r="C2968" s="177" t="str">
        <f t="shared" si="93"/>
        <v>CS6E-TS06-008-V-D</v>
      </c>
      <c r="D2968" s="177" t="s">
        <v>6042</v>
      </c>
      <c r="E2968" s="177" t="str">
        <f>VLOOKUP(H2968,通道基本信息!B:K,6,0)</f>
        <v>T</v>
      </c>
      <c r="F2968" s="177" t="str">
        <f>VLOOKUP(H2968,通道基本信息!B:K,5,0)</f>
        <v>S06</v>
      </c>
      <c r="G2968" s="177" t="str">
        <f>VLOOKUP(H2968,通道基本信息!B:K,8,0)</f>
        <v>V</v>
      </c>
      <c r="H2968" s="177" t="s">
        <v>6028</v>
      </c>
      <c r="I2968" s="177">
        <v>8</v>
      </c>
      <c r="J2968" s="177">
        <v>1.25</v>
      </c>
      <c r="K2968" s="177">
        <v>11668.75</v>
      </c>
      <c r="L2968" s="177">
        <v>11670</v>
      </c>
      <c r="M2968" s="177"/>
      <c r="N2968" s="177" t="s">
        <v>6043</v>
      </c>
      <c r="O2968" s="2" t="str">
        <f>VLOOKUP(H2968,通道基本信息!B:L,3,FALSE)</f>
        <v>CS6E</v>
      </c>
    </row>
    <row r="2969" s="2" customFormat="1" ht="15" hidden="1" spans="1:15">
      <c r="A2969" s="177">
        <v>2966</v>
      </c>
      <c r="B2969" s="177" t="str">
        <f t="shared" si="92"/>
        <v>CS6E-T012-28-9</v>
      </c>
      <c r="C2969" s="177" t="str">
        <f t="shared" si="93"/>
        <v>CS6E-TS06-009-V-D</v>
      </c>
      <c r="D2969" s="177" t="s">
        <v>6044</v>
      </c>
      <c r="E2969" s="177" t="str">
        <f>VLOOKUP(H2969,通道基本信息!B:K,6,0)</f>
        <v>T</v>
      </c>
      <c r="F2969" s="177" t="str">
        <f>VLOOKUP(H2969,通道基本信息!B:K,5,0)</f>
        <v>S06</v>
      </c>
      <c r="G2969" s="177" t="str">
        <f>VLOOKUP(H2969,通道基本信息!B:K,8,0)</f>
        <v>V</v>
      </c>
      <c r="H2969" s="177" t="s">
        <v>6028</v>
      </c>
      <c r="I2969" s="177">
        <v>9</v>
      </c>
      <c r="J2969" s="177">
        <v>1.25</v>
      </c>
      <c r="K2969" s="177">
        <v>11670</v>
      </c>
      <c r="L2969" s="177">
        <v>11671.25</v>
      </c>
      <c r="M2969" s="177"/>
      <c r="N2969" s="177" t="s">
        <v>6045</v>
      </c>
      <c r="O2969" s="2" t="str">
        <f>VLOOKUP(H2969,通道基本信息!B:L,3,FALSE)</f>
        <v>CS6E</v>
      </c>
    </row>
    <row r="2970" s="2" customFormat="1" ht="15" hidden="1" spans="1:15">
      <c r="A2970" s="177">
        <v>2967</v>
      </c>
      <c r="B2970" s="177" t="str">
        <f t="shared" si="92"/>
        <v>CS6E-T012-28-10</v>
      </c>
      <c r="C2970" s="177" t="str">
        <f t="shared" si="93"/>
        <v>CS6E-TS06-010-V-D</v>
      </c>
      <c r="D2970" s="177" t="s">
        <v>6046</v>
      </c>
      <c r="E2970" s="177" t="str">
        <f>VLOOKUP(H2970,通道基本信息!B:K,6,0)</f>
        <v>T</v>
      </c>
      <c r="F2970" s="177" t="str">
        <f>VLOOKUP(H2970,通道基本信息!B:K,5,0)</f>
        <v>S06</v>
      </c>
      <c r="G2970" s="177" t="str">
        <f>VLOOKUP(H2970,通道基本信息!B:K,8,0)</f>
        <v>V</v>
      </c>
      <c r="H2970" s="177" t="s">
        <v>6028</v>
      </c>
      <c r="I2970" s="177">
        <v>10</v>
      </c>
      <c r="J2970" s="177">
        <v>1.25</v>
      </c>
      <c r="K2970" s="177">
        <v>11671.25</v>
      </c>
      <c r="L2970" s="177">
        <v>11672.5</v>
      </c>
      <c r="M2970" s="177"/>
      <c r="N2970" s="177" t="s">
        <v>6047</v>
      </c>
      <c r="O2970" s="2" t="str">
        <f>VLOOKUP(H2970,通道基本信息!B:L,3,FALSE)</f>
        <v>CS6E</v>
      </c>
    </row>
    <row r="2971" s="2" customFormat="1" ht="15" hidden="1" spans="1:15">
      <c r="A2971" s="177">
        <v>2968</v>
      </c>
      <c r="B2971" s="177" t="str">
        <f t="shared" si="92"/>
        <v>CS6E-T012-28-11</v>
      </c>
      <c r="C2971" s="177" t="str">
        <f t="shared" si="93"/>
        <v>CS6E-TS06-011-V-D</v>
      </c>
      <c r="D2971" s="177" t="s">
        <v>6048</v>
      </c>
      <c r="E2971" s="177" t="str">
        <f>VLOOKUP(H2971,通道基本信息!B:K,6,0)</f>
        <v>T</v>
      </c>
      <c r="F2971" s="177" t="str">
        <f>VLOOKUP(H2971,通道基本信息!B:K,5,0)</f>
        <v>S06</v>
      </c>
      <c r="G2971" s="177" t="str">
        <f>VLOOKUP(H2971,通道基本信息!B:K,8,0)</f>
        <v>V</v>
      </c>
      <c r="H2971" s="177" t="s">
        <v>6028</v>
      </c>
      <c r="I2971" s="177">
        <v>11</v>
      </c>
      <c r="J2971" s="177">
        <v>1.25</v>
      </c>
      <c r="K2971" s="177">
        <v>11672.5</v>
      </c>
      <c r="L2971" s="177">
        <v>11673.75</v>
      </c>
      <c r="M2971" s="177"/>
      <c r="N2971" s="177" t="s">
        <v>6049</v>
      </c>
      <c r="O2971" s="2" t="str">
        <f>VLOOKUP(H2971,通道基本信息!B:L,3,FALSE)</f>
        <v>CS6E</v>
      </c>
    </row>
    <row r="2972" s="2" customFormat="1" ht="15" hidden="1" spans="1:15">
      <c r="A2972" s="177">
        <v>2969</v>
      </c>
      <c r="B2972" s="177" t="str">
        <f t="shared" si="92"/>
        <v>CS6E-T012-28-12</v>
      </c>
      <c r="C2972" s="177" t="str">
        <f t="shared" si="93"/>
        <v>CS6E-TS06-012-V-D</v>
      </c>
      <c r="D2972" s="177" t="s">
        <v>6050</v>
      </c>
      <c r="E2972" s="177" t="str">
        <f>VLOOKUP(H2972,通道基本信息!B:K,6,0)</f>
        <v>T</v>
      </c>
      <c r="F2972" s="177" t="str">
        <f>VLOOKUP(H2972,通道基本信息!B:K,5,0)</f>
        <v>S06</v>
      </c>
      <c r="G2972" s="177" t="str">
        <f>VLOOKUP(H2972,通道基本信息!B:K,8,0)</f>
        <v>V</v>
      </c>
      <c r="H2972" s="177" t="s">
        <v>6028</v>
      </c>
      <c r="I2972" s="177">
        <v>12</v>
      </c>
      <c r="J2972" s="177">
        <v>1.25</v>
      </c>
      <c r="K2972" s="177">
        <v>11673.75</v>
      </c>
      <c r="L2972" s="177">
        <v>11675</v>
      </c>
      <c r="M2972" s="177"/>
      <c r="N2972" s="177" t="s">
        <v>6051</v>
      </c>
      <c r="O2972" s="2" t="str">
        <f>VLOOKUP(H2972,通道基本信息!B:L,3,FALSE)</f>
        <v>CS6E</v>
      </c>
    </row>
    <row r="2973" s="2" customFormat="1" ht="15" hidden="1" spans="1:15">
      <c r="A2973" s="177">
        <v>2970</v>
      </c>
      <c r="B2973" s="177" t="str">
        <f t="shared" si="92"/>
        <v>CS6E-T012-28-13</v>
      </c>
      <c r="C2973" s="177" t="str">
        <f t="shared" si="93"/>
        <v>CS6E-TS06-013-V-D</v>
      </c>
      <c r="D2973" s="177" t="s">
        <v>6052</v>
      </c>
      <c r="E2973" s="177" t="str">
        <f>VLOOKUP(H2973,通道基本信息!B:K,6,0)</f>
        <v>T</v>
      </c>
      <c r="F2973" s="177" t="str">
        <f>VLOOKUP(H2973,通道基本信息!B:K,5,0)</f>
        <v>S06</v>
      </c>
      <c r="G2973" s="177" t="str">
        <f>VLOOKUP(H2973,通道基本信息!B:K,8,0)</f>
        <v>V</v>
      </c>
      <c r="H2973" s="177" t="s">
        <v>6028</v>
      </c>
      <c r="I2973" s="177">
        <v>13</v>
      </c>
      <c r="J2973" s="177">
        <v>1.25</v>
      </c>
      <c r="K2973" s="177">
        <v>11675</v>
      </c>
      <c r="L2973" s="177">
        <v>11676.25</v>
      </c>
      <c r="M2973" s="177"/>
      <c r="N2973" s="177" t="s">
        <v>6053</v>
      </c>
      <c r="O2973" s="2" t="str">
        <f>VLOOKUP(H2973,通道基本信息!B:L,3,FALSE)</f>
        <v>CS6E</v>
      </c>
    </row>
    <row r="2974" s="2" customFormat="1" ht="15" hidden="1" spans="1:15">
      <c r="A2974" s="177">
        <v>2971</v>
      </c>
      <c r="B2974" s="177" t="str">
        <f t="shared" si="92"/>
        <v>CS6E-T012-28-14</v>
      </c>
      <c r="C2974" s="177" t="str">
        <f t="shared" si="93"/>
        <v>CS6E-TS06-014-V-D</v>
      </c>
      <c r="D2974" s="177" t="s">
        <v>6054</v>
      </c>
      <c r="E2974" s="177" t="str">
        <f>VLOOKUP(H2974,通道基本信息!B:K,6,0)</f>
        <v>T</v>
      </c>
      <c r="F2974" s="177" t="str">
        <f>VLOOKUP(H2974,通道基本信息!B:K,5,0)</f>
        <v>S06</v>
      </c>
      <c r="G2974" s="177" t="str">
        <f>VLOOKUP(H2974,通道基本信息!B:K,8,0)</f>
        <v>V</v>
      </c>
      <c r="H2974" s="177" t="s">
        <v>6028</v>
      </c>
      <c r="I2974" s="177">
        <v>14</v>
      </c>
      <c r="J2974" s="177">
        <v>1.25</v>
      </c>
      <c r="K2974" s="177">
        <v>11676.25</v>
      </c>
      <c r="L2974" s="177">
        <v>11677.5</v>
      </c>
      <c r="M2974" s="177"/>
      <c r="N2974" s="177" t="s">
        <v>6055</v>
      </c>
      <c r="O2974" s="2" t="str">
        <f>VLOOKUP(H2974,通道基本信息!B:L,3,FALSE)</f>
        <v>CS6E</v>
      </c>
    </row>
    <row r="2975" s="2" customFormat="1" ht="15" hidden="1" spans="1:15">
      <c r="A2975" s="177">
        <v>2972</v>
      </c>
      <c r="B2975" s="177" t="str">
        <f t="shared" si="92"/>
        <v>CS6E-T012-28-15</v>
      </c>
      <c r="C2975" s="177" t="str">
        <f t="shared" si="93"/>
        <v>CS6E-TS06-015-V-D</v>
      </c>
      <c r="D2975" s="177" t="s">
        <v>6056</v>
      </c>
      <c r="E2975" s="177" t="str">
        <f>VLOOKUP(H2975,通道基本信息!B:K,6,0)</f>
        <v>T</v>
      </c>
      <c r="F2975" s="177" t="str">
        <f>VLOOKUP(H2975,通道基本信息!B:K,5,0)</f>
        <v>S06</v>
      </c>
      <c r="G2975" s="177" t="str">
        <f>VLOOKUP(H2975,通道基本信息!B:K,8,0)</f>
        <v>V</v>
      </c>
      <c r="H2975" s="177" t="s">
        <v>6028</v>
      </c>
      <c r="I2975" s="177">
        <v>15</v>
      </c>
      <c r="J2975" s="177">
        <v>1.25</v>
      </c>
      <c r="K2975" s="177">
        <v>11677.5</v>
      </c>
      <c r="L2975" s="177">
        <v>11678.75</v>
      </c>
      <c r="M2975" s="177"/>
      <c r="N2975" s="177" t="s">
        <v>6057</v>
      </c>
      <c r="O2975" s="2" t="str">
        <f>VLOOKUP(H2975,通道基本信息!B:L,3,FALSE)</f>
        <v>CS6E</v>
      </c>
    </row>
    <row r="2976" s="2" customFormat="1" ht="15" hidden="1" spans="1:15">
      <c r="A2976" s="177">
        <v>2973</v>
      </c>
      <c r="B2976" s="177" t="str">
        <f t="shared" si="92"/>
        <v>CS6E-T012-28-16</v>
      </c>
      <c r="C2976" s="177" t="str">
        <f t="shared" si="93"/>
        <v>CS6E-TS06-016-V-D</v>
      </c>
      <c r="D2976" s="177" t="s">
        <v>6058</v>
      </c>
      <c r="E2976" s="177" t="str">
        <f>VLOOKUP(H2976,通道基本信息!B:K,6,0)</f>
        <v>T</v>
      </c>
      <c r="F2976" s="177" t="str">
        <f>VLOOKUP(H2976,通道基本信息!B:K,5,0)</f>
        <v>S06</v>
      </c>
      <c r="G2976" s="177" t="str">
        <f>VLOOKUP(H2976,通道基本信息!B:K,8,0)</f>
        <v>V</v>
      </c>
      <c r="H2976" s="177" t="s">
        <v>6028</v>
      </c>
      <c r="I2976" s="177">
        <v>16</v>
      </c>
      <c r="J2976" s="177">
        <v>1.25</v>
      </c>
      <c r="K2976" s="177">
        <v>11678.75</v>
      </c>
      <c r="L2976" s="177">
        <v>11680</v>
      </c>
      <c r="M2976" s="177"/>
      <c r="N2976" s="177" t="s">
        <v>6059</v>
      </c>
      <c r="O2976" s="2" t="str">
        <f>VLOOKUP(H2976,通道基本信息!B:L,3,FALSE)</f>
        <v>CS6E</v>
      </c>
    </row>
    <row r="2977" s="2" customFormat="1" ht="15" hidden="1" spans="1:15">
      <c r="A2977" s="177">
        <v>2974</v>
      </c>
      <c r="B2977" s="177" t="str">
        <f t="shared" si="92"/>
        <v>CS6E-T012-28-17</v>
      </c>
      <c r="C2977" s="177" t="str">
        <f t="shared" si="93"/>
        <v>CS6E-TS06-017-V-D</v>
      </c>
      <c r="D2977" s="177" t="s">
        <v>6060</v>
      </c>
      <c r="E2977" s="177" t="str">
        <f>VLOOKUP(H2977,通道基本信息!B:K,6,0)</f>
        <v>T</v>
      </c>
      <c r="F2977" s="177" t="str">
        <f>VLOOKUP(H2977,通道基本信息!B:K,5,0)</f>
        <v>S06</v>
      </c>
      <c r="G2977" s="177" t="str">
        <f>VLOOKUP(H2977,通道基本信息!B:K,8,0)</f>
        <v>V</v>
      </c>
      <c r="H2977" s="177" t="s">
        <v>6028</v>
      </c>
      <c r="I2977" s="177">
        <v>17</v>
      </c>
      <c r="J2977" s="177">
        <v>1.25</v>
      </c>
      <c r="K2977" s="177">
        <v>11680</v>
      </c>
      <c r="L2977" s="177">
        <v>11681.25</v>
      </c>
      <c r="M2977" s="177"/>
      <c r="N2977" s="177" t="s">
        <v>6061</v>
      </c>
      <c r="O2977" s="2" t="str">
        <f>VLOOKUP(H2977,通道基本信息!B:L,3,FALSE)</f>
        <v>CS6E</v>
      </c>
    </row>
    <row r="2978" s="2" customFormat="1" ht="15" hidden="1" spans="1:15">
      <c r="A2978" s="177">
        <v>2975</v>
      </c>
      <c r="B2978" s="177" t="str">
        <f t="shared" si="92"/>
        <v>CS6E-T012-28-18</v>
      </c>
      <c r="C2978" s="177" t="str">
        <f t="shared" si="93"/>
        <v>CS6E-TS06-018-V-D</v>
      </c>
      <c r="D2978" s="177" t="s">
        <v>6062</v>
      </c>
      <c r="E2978" s="177" t="str">
        <f>VLOOKUP(H2978,通道基本信息!B:K,6,0)</f>
        <v>T</v>
      </c>
      <c r="F2978" s="177" t="str">
        <f>VLOOKUP(H2978,通道基本信息!B:K,5,0)</f>
        <v>S06</v>
      </c>
      <c r="G2978" s="177" t="str">
        <f>VLOOKUP(H2978,通道基本信息!B:K,8,0)</f>
        <v>V</v>
      </c>
      <c r="H2978" s="177" t="s">
        <v>6028</v>
      </c>
      <c r="I2978" s="177">
        <v>18</v>
      </c>
      <c r="J2978" s="177">
        <v>1.25</v>
      </c>
      <c r="K2978" s="177">
        <v>11681.25</v>
      </c>
      <c r="L2978" s="177">
        <v>11682.5</v>
      </c>
      <c r="M2978" s="177"/>
      <c r="N2978" s="177" t="s">
        <v>6063</v>
      </c>
      <c r="O2978" s="2" t="str">
        <f>VLOOKUP(H2978,通道基本信息!B:L,3,FALSE)</f>
        <v>CS6E</v>
      </c>
    </row>
    <row r="2979" s="2" customFormat="1" ht="15" hidden="1" spans="1:15">
      <c r="A2979" s="177">
        <v>2976</v>
      </c>
      <c r="B2979" s="177" t="str">
        <f t="shared" si="92"/>
        <v>CS6E-T012-28-19</v>
      </c>
      <c r="C2979" s="177" t="str">
        <f t="shared" si="93"/>
        <v>CS6E-TS06-019-V-D</v>
      </c>
      <c r="D2979" s="177" t="s">
        <v>6064</v>
      </c>
      <c r="E2979" s="177" t="str">
        <f>VLOOKUP(H2979,通道基本信息!B:K,6,0)</f>
        <v>T</v>
      </c>
      <c r="F2979" s="177" t="str">
        <f>VLOOKUP(H2979,通道基本信息!B:K,5,0)</f>
        <v>S06</v>
      </c>
      <c r="G2979" s="177" t="str">
        <f>VLOOKUP(H2979,通道基本信息!B:K,8,0)</f>
        <v>V</v>
      </c>
      <c r="H2979" s="177" t="s">
        <v>6028</v>
      </c>
      <c r="I2979" s="177">
        <v>19</v>
      </c>
      <c r="J2979" s="177">
        <v>1.25</v>
      </c>
      <c r="K2979" s="177">
        <v>11682.5</v>
      </c>
      <c r="L2979" s="177">
        <v>11683.75</v>
      </c>
      <c r="M2979" s="177"/>
      <c r="N2979" s="177" t="s">
        <v>6065</v>
      </c>
      <c r="O2979" s="2" t="str">
        <f>VLOOKUP(H2979,通道基本信息!B:L,3,FALSE)</f>
        <v>CS6E</v>
      </c>
    </row>
    <row r="2980" s="2" customFormat="1" ht="15" hidden="1" spans="1:15">
      <c r="A2980" s="177">
        <v>2977</v>
      </c>
      <c r="B2980" s="177" t="str">
        <f t="shared" si="92"/>
        <v>CS6E-T012-28-20</v>
      </c>
      <c r="C2980" s="177" t="str">
        <f t="shared" si="93"/>
        <v>CS6E-TS06-020-V-D</v>
      </c>
      <c r="D2980" s="177" t="s">
        <v>6066</v>
      </c>
      <c r="E2980" s="177" t="str">
        <f>VLOOKUP(H2980,通道基本信息!B:K,6,0)</f>
        <v>T</v>
      </c>
      <c r="F2980" s="177" t="str">
        <f>VLOOKUP(H2980,通道基本信息!B:K,5,0)</f>
        <v>S06</v>
      </c>
      <c r="G2980" s="177" t="str">
        <f>VLOOKUP(H2980,通道基本信息!B:K,8,0)</f>
        <v>V</v>
      </c>
      <c r="H2980" s="177" t="s">
        <v>6028</v>
      </c>
      <c r="I2980" s="177">
        <v>20</v>
      </c>
      <c r="J2980" s="177">
        <v>1.25</v>
      </c>
      <c r="K2980" s="177">
        <v>11683.75</v>
      </c>
      <c r="L2980" s="177">
        <v>11685</v>
      </c>
      <c r="M2980" s="177"/>
      <c r="N2980" s="177" t="s">
        <v>6067</v>
      </c>
      <c r="O2980" s="2" t="str">
        <f>VLOOKUP(H2980,通道基本信息!B:L,3,FALSE)</f>
        <v>CS6E</v>
      </c>
    </row>
    <row r="2981" s="2" customFormat="1" ht="15" hidden="1" spans="1:15">
      <c r="A2981" s="177">
        <v>2978</v>
      </c>
      <c r="B2981" s="177" t="str">
        <f t="shared" si="92"/>
        <v>CS6E-T012-28-21</v>
      </c>
      <c r="C2981" s="177" t="str">
        <f t="shared" si="93"/>
        <v>CS6E-TS06-021-V-D</v>
      </c>
      <c r="D2981" s="177" t="s">
        <v>6068</v>
      </c>
      <c r="E2981" s="177" t="str">
        <f>VLOOKUP(H2981,通道基本信息!B:K,6,0)</f>
        <v>T</v>
      </c>
      <c r="F2981" s="177" t="str">
        <f>VLOOKUP(H2981,通道基本信息!B:K,5,0)</f>
        <v>S06</v>
      </c>
      <c r="G2981" s="177" t="str">
        <f>VLOOKUP(H2981,通道基本信息!B:K,8,0)</f>
        <v>V</v>
      </c>
      <c r="H2981" s="177" t="s">
        <v>6028</v>
      </c>
      <c r="I2981" s="177">
        <v>21</v>
      </c>
      <c r="J2981" s="177">
        <v>1.25</v>
      </c>
      <c r="K2981" s="177">
        <v>11685</v>
      </c>
      <c r="L2981" s="177">
        <v>11686.25</v>
      </c>
      <c r="M2981" s="177"/>
      <c r="N2981" s="177" t="s">
        <v>6069</v>
      </c>
      <c r="O2981" s="2" t="str">
        <f>VLOOKUP(H2981,通道基本信息!B:L,3,FALSE)</f>
        <v>CS6E</v>
      </c>
    </row>
    <row r="2982" s="2" customFormat="1" ht="15" hidden="1" spans="1:15">
      <c r="A2982" s="177">
        <v>2979</v>
      </c>
      <c r="B2982" s="177" t="str">
        <f t="shared" si="92"/>
        <v>CS6E-T012-28-22</v>
      </c>
      <c r="C2982" s="177" t="str">
        <f t="shared" si="93"/>
        <v>CS6E-TS06-022-V-D</v>
      </c>
      <c r="D2982" s="177" t="s">
        <v>6070</v>
      </c>
      <c r="E2982" s="177" t="str">
        <f>VLOOKUP(H2982,通道基本信息!B:K,6,0)</f>
        <v>T</v>
      </c>
      <c r="F2982" s="177" t="str">
        <f>VLOOKUP(H2982,通道基本信息!B:K,5,0)</f>
        <v>S06</v>
      </c>
      <c r="G2982" s="177" t="str">
        <f>VLOOKUP(H2982,通道基本信息!B:K,8,0)</f>
        <v>V</v>
      </c>
      <c r="H2982" s="177" t="s">
        <v>6028</v>
      </c>
      <c r="I2982" s="177">
        <v>22</v>
      </c>
      <c r="J2982" s="177">
        <v>1.25</v>
      </c>
      <c r="K2982" s="177">
        <v>11686.25</v>
      </c>
      <c r="L2982" s="177">
        <v>11687.5</v>
      </c>
      <c r="M2982" s="177"/>
      <c r="N2982" s="177" t="s">
        <v>6071</v>
      </c>
      <c r="O2982" s="2" t="str">
        <f>VLOOKUP(H2982,通道基本信息!B:L,3,FALSE)</f>
        <v>CS6E</v>
      </c>
    </row>
    <row r="2983" s="2" customFormat="1" ht="15" hidden="1" spans="1:15">
      <c r="A2983" s="177">
        <v>2980</v>
      </c>
      <c r="B2983" s="177" t="str">
        <f t="shared" si="92"/>
        <v>CS6E-T012-28-23</v>
      </c>
      <c r="C2983" s="177" t="str">
        <f t="shared" si="93"/>
        <v>CS6E-TS06-023-V-D</v>
      </c>
      <c r="D2983" s="177" t="s">
        <v>6072</v>
      </c>
      <c r="E2983" s="177" t="str">
        <f>VLOOKUP(H2983,通道基本信息!B:K,6,0)</f>
        <v>T</v>
      </c>
      <c r="F2983" s="177" t="str">
        <f>VLOOKUP(H2983,通道基本信息!B:K,5,0)</f>
        <v>S06</v>
      </c>
      <c r="G2983" s="177" t="str">
        <f>VLOOKUP(H2983,通道基本信息!B:K,8,0)</f>
        <v>V</v>
      </c>
      <c r="H2983" s="177" t="s">
        <v>6028</v>
      </c>
      <c r="I2983" s="177">
        <v>23</v>
      </c>
      <c r="J2983" s="177">
        <v>1.25</v>
      </c>
      <c r="K2983" s="177">
        <v>11687.5</v>
      </c>
      <c r="L2983" s="177">
        <v>11688.75</v>
      </c>
      <c r="M2983" s="177"/>
      <c r="N2983" s="177" t="s">
        <v>6073</v>
      </c>
      <c r="O2983" s="2" t="str">
        <f>VLOOKUP(H2983,通道基本信息!B:L,3,FALSE)</f>
        <v>CS6E</v>
      </c>
    </row>
    <row r="2984" s="2" customFormat="1" ht="15" hidden="1" spans="1:15">
      <c r="A2984" s="177">
        <v>2981</v>
      </c>
      <c r="B2984" s="177" t="str">
        <f t="shared" si="92"/>
        <v>CS6E-T012-28-24</v>
      </c>
      <c r="C2984" s="177" t="str">
        <f t="shared" si="93"/>
        <v>CS6E-TS06-024-V-D</v>
      </c>
      <c r="D2984" s="177" t="s">
        <v>6074</v>
      </c>
      <c r="E2984" s="177" t="str">
        <f>VLOOKUP(H2984,通道基本信息!B:K,6,0)</f>
        <v>T</v>
      </c>
      <c r="F2984" s="177" t="str">
        <f>VLOOKUP(H2984,通道基本信息!B:K,5,0)</f>
        <v>S06</v>
      </c>
      <c r="G2984" s="177" t="str">
        <f>VLOOKUP(H2984,通道基本信息!B:K,8,0)</f>
        <v>V</v>
      </c>
      <c r="H2984" s="177" t="s">
        <v>6028</v>
      </c>
      <c r="I2984" s="177">
        <v>24</v>
      </c>
      <c r="J2984" s="177">
        <v>1.25</v>
      </c>
      <c r="K2984" s="177">
        <v>11688.75</v>
      </c>
      <c r="L2984" s="177">
        <v>11690</v>
      </c>
      <c r="M2984" s="177"/>
      <c r="N2984" s="177" t="s">
        <v>6075</v>
      </c>
      <c r="O2984" s="2" t="str">
        <f>VLOOKUP(H2984,通道基本信息!B:L,3,FALSE)</f>
        <v>CS6E</v>
      </c>
    </row>
    <row r="2985" s="2" customFormat="1" ht="15" hidden="1" spans="1:15">
      <c r="A2985" s="177">
        <v>2982</v>
      </c>
      <c r="B2985" s="177" t="str">
        <f t="shared" si="92"/>
        <v>CS6E-T012-28-25</v>
      </c>
      <c r="C2985" s="177" t="str">
        <f t="shared" si="93"/>
        <v>CS6E-TS06-025-V-D</v>
      </c>
      <c r="D2985" s="177" t="s">
        <v>6076</v>
      </c>
      <c r="E2985" s="177" t="str">
        <f>VLOOKUP(H2985,通道基本信息!B:K,6,0)</f>
        <v>T</v>
      </c>
      <c r="F2985" s="177" t="str">
        <f>VLOOKUP(H2985,通道基本信息!B:K,5,0)</f>
        <v>S06</v>
      </c>
      <c r="G2985" s="177" t="str">
        <f>VLOOKUP(H2985,通道基本信息!B:K,8,0)</f>
        <v>V</v>
      </c>
      <c r="H2985" s="177" t="s">
        <v>6028</v>
      </c>
      <c r="I2985" s="177">
        <v>25</v>
      </c>
      <c r="J2985" s="177">
        <v>1.25</v>
      </c>
      <c r="K2985" s="177">
        <v>11690</v>
      </c>
      <c r="L2985" s="177">
        <v>11691.25</v>
      </c>
      <c r="M2985" s="177"/>
      <c r="N2985" s="177" t="s">
        <v>6077</v>
      </c>
      <c r="O2985" s="2" t="str">
        <f>VLOOKUP(H2985,通道基本信息!B:L,3,FALSE)</f>
        <v>CS6E</v>
      </c>
    </row>
    <row r="2986" s="2" customFormat="1" ht="15" hidden="1" spans="1:15">
      <c r="A2986" s="177">
        <v>2983</v>
      </c>
      <c r="B2986" s="177" t="str">
        <f t="shared" si="92"/>
        <v>CS6E-T012-28-26</v>
      </c>
      <c r="C2986" s="177" t="str">
        <f t="shared" si="93"/>
        <v>CS6E-TS06-026-V-D</v>
      </c>
      <c r="D2986" s="177" t="s">
        <v>6078</v>
      </c>
      <c r="E2986" s="177" t="str">
        <f>VLOOKUP(H2986,通道基本信息!B:K,6,0)</f>
        <v>T</v>
      </c>
      <c r="F2986" s="177" t="str">
        <f>VLOOKUP(H2986,通道基本信息!B:K,5,0)</f>
        <v>S06</v>
      </c>
      <c r="G2986" s="177" t="str">
        <f>VLOOKUP(H2986,通道基本信息!B:K,8,0)</f>
        <v>V</v>
      </c>
      <c r="H2986" s="177" t="s">
        <v>6028</v>
      </c>
      <c r="I2986" s="177">
        <v>26</v>
      </c>
      <c r="J2986" s="177">
        <v>1.25</v>
      </c>
      <c r="K2986" s="177">
        <v>11691.25</v>
      </c>
      <c r="L2986" s="177">
        <v>11692.5</v>
      </c>
      <c r="M2986" s="177"/>
      <c r="N2986" s="177" t="s">
        <v>6079</v>
      </c>
      <c r="O2986" s="2" t="str">
        <f>VLOOKUP(H2986,通道基本信息!B:L,3,FALSE)</f>
        <v>CS6E</v>
      </c>
    </row>
    <row r="2987" s="2" customFormat="1" ht="15" hidden="1" spans="1:15">
      <c r="A2987" s="177">
        <v>2984</v>
      </c>
      <c r="B2987" s="177" t="str">
        <f t="shared" si="92"/>
        <v>CS6E-T012-28-27</v>
      </c>
      <c r="C2987" s="177" t="str">
        <f t="shared" si="93"/>
        <v>CS6E-TS06-027-V-D</v>
      </c>
      <c r="D2987" s="177" t="s">
        <v>6080</v>
      </c>
      <c r="E2987" s="177" t="str">
        <f>VLOOKUP(H2987,通道基本信息!B:K,6,0)</f>
        <v>T</v>
      </c>
      <c r="F2987" s="177" t="str">
        <f>VLOOKUP(H2987,通道基本信息!B:K,5,0)</f>
        <v>S06</v>
      </c>
      <c r="G2987" s="177" t="str">
        <f>VLOOKUP(H2987,通道基本信息!B:K,8,0)</f>
        <v>V</v>
      </c>
      <c r="H2987" s="177" t="s">
        <v>6028</v>
      </c>
      <c r="I2987" s="177">
        <v>27</v>
      </c>
      <c r="J2987" s="177">
        <v>1.25</v>
      </c>
      <c r="K2987" s="177">
        <v>11692.5</v>
      </c>
      <c r="L2987" s="177">
        <v>11693.75</v>
      </c>
      <c r="M2987" s="177"/>
      <c r="N2987" s="177" t="s">
        <v>6081</v>
      </c>
      <c r="O2987" s="2" t="str">
        <f>VLOOKUP(H2987,通道基本信息!B:L,3,FALSE)</f>
        <v>CS6E</v>
      </c>
    </row>
    <row r="2988" s="2" customFormat="1" ht="15" hidden="1" spans="1:15">
      <c r="A2988" s="177">
        <v>2985</v>
      </c>
      <c r="B2988" s="177" t="str">
        <f t="shared" si="92"/>
        <v>CS6E-T012-28-28</v>
      </c>
      <c r="C2988" s="177" t="str">
        <f t="shared" si="93"/>
        <v>CS6E-TS06-028-V-D</v>
      </c>
      <c r="D2988" s="177" t="s">
        <v>6082</v>
      </c>
      <c r="E2988" s="177" t="str">
        <f>VLOOKUP(H2988,通道基本信息!B:K,6,0)</f>
        <v>T</v>
      </c>
      <c r="F2988" s="177" t="str">
        <f>VLOOKUP(H2988,通道基本信息!B:K,5,0)</f>
        <v>S06</v>
      </c>
      <c r="G2988" s="177" t="str">
        <f>VLOOKUP(H2988,通道基本信息!B:K,8,0)</f>
        <v>V</v>
      </c>
      <c r="H2988" s="177" t="s">
        <v>6028</v>
      </c>
      <c r="I2988" s="177">
        <v>28</v>
      </c>
      <c r="J2988" s="177">
        <v>1.25</v>
      </c>
      <c r="K2988" s="177">
        <v>11693.75</v>
      </c>
      <c r="L2988" s="177">
        <v>11695</v>
      </c>
      <c r="M2988" s="177"/>
      <c r="N2988" s="177" t="s">
        <v>6083</v>
      </c>
      <c r="O2988" s="2" t="str">
        <f>VLOOKUP(H2988,通道基本信息!B:L,3,FALSE)</f>
        <v>CS6E</v>
      </c>
    </row>
    <row r="2989" s="2" customFormat="1" ht="15" hidden="1" spans="1:15">
      <c r="A2989" s="177">
        <v>2986</v>
      </c>
      <c r="B2989" s="177" t="str">
        <f t="shared" si="92"/>
        <v>CS6E-T013-1-1</v>
      </c>
      <c r="C2989" s="177" t="str">
        <f t="shared" si="93"/>
        <v>CS6E-TS07-001-V-A</v>
      </c>
      <c r="D2989" s="177" t="s">
        <v>6084</v>
      </c>
      <c r="E2989" s="177" t="str">
        <f>VLOOKUP(H2989,通道基本信息!B:K,6,0)</f>
        <v>T</v>
      </c>
      <c r="F2989" s="177" t="str">
        <f>VLOOKUP(H2989,通道基本信息!B:K,5,0)</f>
        <v>S07</v>
      </c>
      <c r="G2989" s="177" t="str">
        <f>VLOOKUP(H2989,通道基本信息!B:K,8,0)</f>
        <v>V</v>
      </c>
      <c r="H2989" s="177" t="s">
        <v>6085</v>
      </c>
      <c r="I2989" s="177">
        <v>1</v>
      </c>
      <c r="J2989" s="177">
        <v>125</v>
      </c>
      <c r="K2989" s="177">
        <v>12260</v>
      </c>
      <c r="L2989" s="177">
        <v>12385</v>
      </c>
      <c r="M2989" s="177"/>
      <c r="N2989" s="177" t="s">
        <v>6086</v>
      </c>
      <c r="O2989" s="2" t="str">
        <f>VLOOKUP(H2989,通道基本信息!B:L,3,FALSE)</f>
        <v>CS6E</v>
      </c>
    </row>
    <row r="2990" s="2" customFormat="1" ht="15" hidden="1" spans="1:15">
      <c r="A2990" s="177">
        <v>2987</v>
      </c>
      <c r="B2990" s="177" t="str">
        <f t="shared" si="92"/>
        <v>CS6E-T014-100-1</v>
      </c>
      <c r="C2990" s="177" t="str">
        <f t="shared" si="93"/>
        <v>CS6E-TS07-001-V-D</v>
      </c>
      <c r="D2990" s="177" t="s">
        <v>6087</v>
      </c>
      <c r="E2990" s="177" t="str">
        <f>VLOOKUP(H2990,通道基本信息!B:K,6,0)</f>
        <v>T</v>
      </c>
      <c r="F2990" s="177" t="str">
        <f>VLOOKUP(H2990,通道基本信息!B:K,5,0)</f>
        <v>S07</v>
      </c>
      <c r="G2990" s="177" t="str">
        <f>VLOOKUP(H2990,通道基本信息!B:K,8,0)</f>
        <v>V</v>
      </c>
      <c r="H2990" s="177" t="s">
        <v>6088</v>
      </c>
      <c r="I2990" s="177">
        <v>1</v>
      </c>
      <c r="J2990" s="177">
        <v>1.25</v>
      </c>
      <c r="K2990" s="177">
        <v>12260</v>
      </c>
      <c r="L2990" s="177">
        <v>12261.25</v>
      </c>
      <c r="M2990" s="177"/>
      <c r="N2990" s="177" t="s">
        <v>6089</v>
      </c>
      <c r="O2990" s="2" t="str">
        <f>VLOOKUP(H2990,通道基本信息!B:L,3,FALSE)</f>
        <v>CS6E</v>
      </c>
    </row>
    <row r="2991" s="2" customFormat="1" ht="15" hidden="1" spans="1:15">
      <c r="A2991" s="177">
        <v>2988</v>
      </c>
      <c r="B2991" s="177" t="str">
        <f t="shared" si="92"/>
        <v>CS6E-T014-100-2</v>
      </c>
      <c r="C2991" s="177" t="str">
        <f t="shared" si="93"/>
        <v>CS6E-TS07-002-V-D</v>
      </c>
      <c r="D2991" s="177" t="s">
        <v>6090</v>
      </c>
      <c r="E2991" s="177" t="str">
        <f>VLOOKUP(H2991,通道基本信息!B:K,6,0)</f>
        <v>T</v>
      </c>
      <c r="F2991" s="177" t="str">
        <f>VLOOKUP(H2991,通道基本信息!B:K,5,0)</f>
        <v>S07</v>
      </c>
      <c r="G2991" s="177" t="str">
        <f>VLOOKUP(H2991,通道基本信息!B:K,8,0)</f>
        <v>V</v>
      </c>
      <c r="H2991" s="177" t="s">
        <v>6088</v>
      </c>
      <c r="I2991" s="177">
        <v>2</v>
      </c>
      <c r="J2991" s="177">
        <v>1.25</v>
      </c>
      <c r="K2991" s="177">
        <v>12261.25</v>
      </c>
      <c r="L2991" s="177">
        <v>12262.5</v>
      </c>
      <c r="M2991" s="177"/>
      <c r="N2991" s="177" t="s">
        <v>6091</v>
      </c>
      <c r="O2991" s="2" t="str">
        <f>VLOOKUP(H2991,通道基本信息!B:L,3,FALSE)</f>
        <v>CS6E</v>
      </c>
    </row>
    <row r="2992" s="2" customFormat="1" ht="15" hidden="1" spans="1:15">
      <c r="A2992" s="177">
        <v>2989</v>
      </c>
      <c r="B2992" s="177" t="str">
        <f t="shared" si="92"/>
        <v>CS6E-T014-100-3</v>
      </c>
      <c r="C2992" s="177" t="str">
        <f t="shared" si="93"/>
        <v>CS6E-TS07-003-V-D</v>
      </c>
      <c r="D2992" s="177" t="s">
        <v>6092</v>
      </c>
      <c r="E2992" s="177" t="str">
        <f>VLOOKUP(H2992,通道基本信息!B:K,6,0)</f>
        <v>T</v>
      </c>
      <c r="F2992" s="177" t="str">
        <f>VLOOKUP(H2992,通道基本信息!B:K,5,0)</f>
        <v>S07</v>
      </c>
      <c r="G2992" s="177" t="str">
        <f>VLOOKUP(H2992,通道基本信息!B:K,8,0)</f>
        <v>V</v>
      </c>
      <c r="H2992" s="177" t="s">
        <v>6088</v>
      </c>
      <c r="I2992" s="177">
        <v>3</v>
      </c>
      <c r="J2992" s="177">
        <v>1.25</v>
      </c>
      <c r="K2992" s="177">
        <v>12262.5</v>
      </c>
      <c r="L2992" s="177">
        <v>12263.75</v>
      </c>
      <c r="M2992" s="177"/>
      <c r="N2992" s="177" t="s">
        <v>6093</v>
      </c>
      <c r="O2992" s="2" t="str">
        <f>VLOOKUP(H2992,通道基本信息!B:L,3,FALSE)</f>
        <v>CS6E</v>
      </c>
    </row>
    <row r="2993" s="2" customFormat="1" ht="15" hidden="1" spans="1:15">
      <c r="A2993" s="177">
        <v>2990</v>
      </c>
      <c r="B2993" s="177" t="str">
        <f t="shared" si="92"/>
        <v>CS6E-T014-100-4</v>
      </c>
      <c r="C2993" s="177" t="str">
        <f t="shared" si="93"/>
        <v>CS6E-TS07-004-V-D</v>
      </c>
      <c r="D2993" s="177" t="s">
        <v>6094</v>
      </c>
      <c r="E2993" s="177" t="str">
        <f>VLOOKUP(H2993,通道基本信息!B:K,6,0)</f>
        <v>T</v>
      </c>
      <c r="F2993" s="177" t="str">
        <f>VLOOKUP(H2993,通道基本信息!B:K,5,0)</f>
        <v>S07</v>
      </c>
      <c r="G2993" s="177" t="str">
        <f>VLOOKUP(H2993,通道基本信息!B:K,8,0)</f>
        <v>V</v>
      </c>
      <c r="H2993" s="177" t="s">
        <v>6088</v>
      </c>
      <c r="I2993" s="177">
        <v>4</v>
      </c>
      <c r="J2993" s="177">
        <v>1.25</v>
      </c>
      <c r="K2993" s="177">
        <v>12263.75</v>
      </c>
      <c r="L2993" s="177">
        <v>12265</v>
      </c>
      <c r="M2993" s="177"/>
      <c r="N2993" s="177" t="s">
        <v>6095</v>
      </c>
      <c r="O2993" s="2" t="str">
        <f>VLOOKUP(H2993,通道基本信息!B:L,3,FALSE)</f>
        <v>CS6E</v>
      </c>
    </row>
    <row r="2994" s="2" customFormat="1" ht="15" hidden="1" spans="1:15">
      <c r="A2994" s="177">
        <v>2991</v>
      </c>
      <c r="B2994" s="177" t="str">
        <f t="shared" si="92"/>
        <v>CS6E-T014-100-5</v>
      </c>
      <c r="C2994" s="177" t="str">
        <f t="shared" si="93"/>
        <v>CS6E-TS07-005-V-D</v>
      </c>
      <c r="D2994" s="177" t="s">
        <v>6096</v>
      </c>
      <c r="E2994" s="177" t="str">
        <f>VLOOKUP(H2994,通道基本信息!B:K,6,0)</f>
        <v>T</v>
      </c>
      <c r="F2994" s="177" t="str">
        <f>VLOOKUP(H2994,通道基本信息!B:K,5,0)</f>
        <v>S07</v>
      </c>
      <c r="G2994" s="177" t="str">
        <f>VLOOKUP(H2994,通道基本信息!B:K,8,0)</f>
        <v>V</v>
      </c>
      <c r="H2994" s="177" t="s">
        <v>6088</v>
      </c>
      <c r="I2994" s="177">
        <v>5</v>
      </c>
      <c r="J2994" s="177">
        <v>1.25</v>
      </c>
      <c r="K2994" s="177">
        <v>12265</v>
      </c>
      <c r="L2994" s="177">
        <v>12266.25</v>
      </c>
      <c r="M2994" s="177"/>
      <c r="N2994" s="177" t="s">
        <v>6097</v>
      </c>
      <c r="O2994" s="2" t="str">
        <f>VLOOKUP(H2994,通道基本信息!B:L,3,FALSE)</f>
        <v>CS6E</v>
      </c>
    </row>
    <row r="2995" s="2" customFormat="1" ht="15" hidden="1" spans="1:15">
      <c r="A2995" s="177">
        <v>2992</v>
      </c>
      <c r="B2995" s="177" t="str">
        <f t="shared" si="92"/>
        <v>CS6E-T014-100-6</v>
      </c>
      <c r="C2995" s="177" t="str">
        <f t="shared" si="93"/>
        <v>CS6E-TS07-006-V-D</v>
      </c>
      <c r="D2995" s="177" t="s">
        <v>6098</v>
      </c>
      <c r="E2995" s="177" t="str">
        <f>VLOOKUP(H2995,通道基本信息!B:K,6,0)</f>
        <v>T</v>
      </c>
      <c r="F2995" s="177" t="str">
        <f>VLOOKUP(H2995,通道基本信息!B:K,5,0)</f>
        <v>S07</v>
      </c>
      <c r="G2995" s="177" t="str">
        <f>VLOOKUP(H2995,通道基本信息!B:K,8,0)</f>
        <v>V</v>
      </c>
      <c r="H2995" s="177" t="s">
        <v>6088</v>
      </c>
      <c r="I2995" s="177">
        <v>6</v>
      </c>
      <c r="J2995" s="177">
        <v>1.25</v>
      </c>
      <c r="K2995" s="177">
        <v>12266.25</v>
      </c>
      <c r="L2995" s="177">
        <v>12267.5</v>
      </c>
      <c r="M2995" s="177"/>
      <c r="N2995" s="177" t="s">
        <v>6099</v>
      </c>
      <c r="O2995" s="2" t="str">
        <f>VLOOKUP(H2995,通道基本信息!B:L,3,FALSE)</f>
        <v>CS6E</v>
      </c>
    </row>
    <row r="2996" s="2" customFormat="1" ht="15" hidden="1" spans="1:15">
      <c r="A2996" s="177">
        <v>2993</v>
      </c>
      <c r="B2996" s="177" t="str">
        <f t="shared" si="92"/>
        <v>CS6E-T014-100-7</v>
      </c>
      <c r="C2996" s="177" t="str">
        <f t="shared" si="93"/>
        <v>CS6E-TS07-007-V-D</v>
      </c>
      <c r="D2996" s="177" t="s">
        <v>6100</v>
      </c>
      <c r="E2996" s="177" t="str">
        <f>VLOOKUP(H2996,通道基本信息!B:K,6,0)</f>
        <v>T</v>
      </c>
      <c r="F2996" s="177" t="str">
        <f>VLOOKUP(H2996,通道基本信息!B:K,5,0)</f>
        <v>S07</v>
      </c>
      <c r="G2996" s="177" t="str">
        <f>VLOOKUP(H2996,通道基本信息!B:K,8,0)</f>
        <v>V</v>
      </c>
      <c r="H2996" s="177" t="s">
        <v>6088</v>
      </c>
      <c r="I2996" s="177">
        <v>7</v>
      </c>
      <c r="J2996" s="177">
        <v>1.25</v>
      </c>
      <c r="K2996" s="177">
        <v>12267.5</v>
      </c>
      <c r="L2996" s="177">
        <v>12268.75</v>
      </c>
      <c r="M2996" s="177"/>
      <c r="N2996" s="177" t="s">
        <v>6101</v>
      </c>
      <c r="O2996" s="2" t="str">
        <f>VLOOKUP(H2996,通道基本信息!B:L,3,FALSE)</f>
        <v>CS6E</v>
      </c>
    </row>
    <row r="2997" s="2" customFormat="1" ht="15" hidden="1" spans="1:15">
      <c r="A2997" s="177">
        <v>2994</v>
      </c>
      <c r="B2997" s="177" t="str">
        <f t="shared" si="92"/>
        <v>CS6E-T014-100-8</v>
      </c>
      <c r="C2997" s="177" t="str">
        <f t="shared" si="93"/>
        <v>CS6E-TS07-008-V-D</v>
      </c>
      <c r="D2997" s="177" t="s">
        <v>6102</v>
      </c>
      <c r="E2997" s="177" t="str">
        <f>VLOOKUP(H2997,通道基本信息!B:K,6,0)</f>
        <v>T</v>
      </c>
      <c r="F2997" s="177" t="str">
        <f>VLOOKUP(H2997,通道基本信息!B:K,5,0)</f>
        <v>S07</v>
      </c>
      <c r="G2997" s="177" t="str">
        <f>VLOOKUP(H2997,通道基本信息!B:K,8,0)</f>
        <v>V</v>
      </c>
      <c r="H2997" s="177" t="s">
        <v>6088</v>
      </c>
      <c r="I2997" s="177">
        <v>8</v>
      </c>
      <c r="J2997" s="177">
        <v>1.25</v>
      </c>
      <c r="K2997" s="177">
        <v>12268.75</v>
      </c>
      <c r="L2997" s="177">
        <v>12270</v>
      </c>
      <c r="M2997" s="177"/>
      <c r="N2997" s="177" t="s">
        <v>6103</v>
      </c>
      <c r="O2997" s="2" t="str">
        <f>VLOOKUP(H2997,通道基本信息!B:L,3,FALSE)</f>
        <v>CS6E</v>
      </c>
    </row>
    <row r="2998" s="2" customFormat="1" ht="15" hidden="1" spans="1:15">
      <c r="A2998" s="177">
        <v>2995</v>
      </c>
      <c r="B2998" s="177" t="str">
        <f t="shared" si="92"/>
        <v>CS6E-T014-100-9</v>
      </c>
      <c r="C2998" s="177" t="str">
        <f t="shared" si="93"/>
        <v>CS6E-TS07-009-V-D</v>
      </c>
      <c r="D2998" s="177" t="s">
        <v>6104</v>
      </c>
      <c r="E2998" s="177" t="str">
        <f>VLOOKUP(H2998,通道基本信息!B:K,6,0)</f>
        <v>T</v>
      </c>
      <c r="F2998" s="177" t="str">
        <f>VLOOKUP(H2998,通道基本信息!B:K,5,0)</f>
        <v>S07</v>
      </c>
      <c r="G2998" s="177" t="str">
        <f>VLOOKUP(H2998,通道基本信息!B:K,8,0)</f>
        <v>V</v>
      </c>
      <c r="H2998" s="177" t="s">
        <v>6088</v>
      </c>
      <c r="I2998" s="177">
        <v>9</v>
      </c>
      <c r="J2998" s="177">
        <v>1.25</v>
      </c>
      <c r="K2998" s="177">
        <v>12270</v>
      </c>
      <c r="L2998" s="177">
        <v>12271.25</v>
      </c>
      <c r="M2998" s="177"/>
      <c r="N2998" s="177" t="s">
        <v>6105</v>
      </c>
      <c r="O2998" s="2" t="str">
        <f>VLOOKUP(H2998,通道基本信息!B:L,3,FALSE)</f>
        <v>CS6E</v>
      </c>
    </row>
    <row r="2999" s="2" customFormat="1" ht="15" hidden="1" spans="1:15">
      <c r="A2999" s="177">
        <v>2996</v>
      </c>
      <c r="B2999" s="177" t="str">
        <f t="shared" si="92"/>
        <v>CS6E-T014-100-10</v>
      </c>
      <c r="C2999" s="177" t="str">
        <f t="shared" si="93"/>
        <v>CS6E-TS07-010-V-D</v>
      </c>
      <c r="D2999" s="177" t="s">
        <v>6106</v>
      </c>
      <c r="E2999" s="177" t="str">
        <f>VLOOKUP(H2999,通道基本信息!B:K,6,0)</f>
        <v>T</v>
      </c>
      <c r="F2999" s="177" t="str">
        <f>VLOOKUP(H2999,通道基本信息!B:K,5,0)</f>
        <v>S07</v>
      </c>
      <c r="G2999" s="177" t="str">
        <f>VLOOKUP(H2999,通道基本信息!B:K,8,0)</f>
        <v>V</v>
      </c>
      <c r="H2999" s="177" t="s">
        <v>6088</v>
      </c>
      <c r="I2999" s="177">
        <v>10</v>
      </c>
      <c r="J2999" s="177">
        <v>1.25</v>
      </c>
      <c r="K2999" s="177">
        <v>12271.25</v>
      </c>
      <c r="L2999" s="177">
        <v>12272.5</v>
      </c>
      <c r="M2999" s="177"/>
      <c r="N2999" s="177" t="s">
        <v>6107</v>
      </c>
      <c r="O2999" s="2" t="str">
        <f>VLOOKUP(H2999,通道基本信息!B:L,3,FALSE)</f>
        <v>CS6E</v>
      </c>
    </row>
    <row r="3000" s="2" customFormat="1" ht="15" hidden="1" spans="1:15">
      <c r="A3000" s="177">
        <v>2997</v>
      </c>
      <c r="B3000" s="177" t="str">
        <f t="shared" si="92"/>
        <v>CS6E-T014-100-11</v>
      </c>
      <c r="C3000" s="177" t="str">
        <f t="shared" si="93"/>
        <v>CS6E-TS07-011-V-D</v>
      </c>
      <c r="D3000" s="177" t="s">
        <v>6108</v>
      </c>
      <c r="E3000" s="177" t="str">
        <f>VLOOKUP(H3000,通道基本信息!B:K,6,0)</f>
        <v>T</v>
      </c>
      <c r="F3000" s="177" t="str">
        <f>VLOOKUP(H3000,通道基本信息!B:K,5,0)</f>
        <v>S07</v>
      </c>
      <c r="G3000" s="177" t="str">
        <f>VLOOKUP(H3000,通道基本信息!B:K,8,0)</f>
        <v>V</v>
      </c>
      <c r="H3000" s="177" t="s">
        <v>6088</v>
      </c>
      <c r="I3000" s="177">
        <v>11</v>
      </c>
      <c r="J3000" s="177">
        <v>1.25</v>
      </c>
      <c r="K3000" s="177">
        <v>12272.5</v>
      </c>
      <c r="L3000" s="177">
        <v>12273.75</v>
      </c>
      <c r="M3000" s="177"/>
      <c r="N3000" s="177" t="s">
        <v>6109</v>
      </c>
      <c r="O3000" s="2" t="str">
        <f>VLOOKUP(H3000,通道基本信息!B:L,3,FALSE)</f>
        <v>CS6E</v>
      </c>
    </row>
    <row r="3001" s="2" customFormat="1" ht="15" hidden="1" spans="1:15">
      <c r="A3001" s="177">
        <v>2998</v>
      </c>
      <c r="B3001" s="177" t="str">
        <f t="shared" si="92"/>
        <v>CS6E-T014-100-12</v>
      </c>
      <c r="C3001" s="177" t="str">
        <f t="shared" si="93"/>
        <v>CS6E-TS07-012-V-D</v>
      </c>
      <c r="D3001" s="177" t="s">
        <v>6110</v>
      </c>
      <c r="E3001" s="177" t="str">
        <f>VLOOKUP(H3001,通道基本信息!B:K,6,0)</f>
        <v>T</v>
      </c>
      <c r="F3001" s="177" t="str">
        <f>VLOOKUP(H3001,通道基本信息!B:K,5,0)</f>
        <v>S07</v>
      </c>
      <c r="G3001" s="177" t="str">
        <f>VLOOKUP(H3001,通道基本信息!B:K,8,0)</f>
        <v>V</v>
      </c>
      <c r="H3001" s="177" t="s">
        <v>6088</v>
      </c>
      <c r="I3001" s="177">
        <v>12</v>
      </c>
      <c r="J3001" s="177">
        <v>1.25</v>
      </c>
      <c r="K3001" s="177">
        <v>12273.75</v>
      </c>
      <c r="L3001" s="177">
        <v>12275</v>
      </c>
      <c r="M3001" s="177"/>
      <c r="N3001" s="177" t="s">
        <v>6111</v>
      </c>
      <c r="O3001" s="2" t="str">
        <f>VLOOKUP(H3001,通道基本信息!B:L,3,FALSE)</f>
        <v>CS6E</v>
      </c>
    </row>
    <row r="3002" s="2" customFormat="1" ht="15" hidden="1" spans="1:15">
      <c r="A3002" s="177">
        <v>2999</v>
      </c>
      <c r="B3002" s="177" t="str">
        <f t="shared" si="92"/>
        <v>CS6E-T014-100-13</v>
      </c>
      <c r="C3002" s="177" t="str">
        <f t="shared" si="93"/>
        <v>CS6E-TS07-013-V-D</v>
      </c>
      <c r="D3002" s="177" t="s">
        <v>6112</v>
      </c>
      <c r="E3002" s="177" t="str">
        <f>VLOOKUP(H3002,通道基本信息!B:K,6,0)</f>
        <v>T</v>
      </c>
      <c r="F3002" s="177" t="str">
        <f>VLOOKUP(H3002,通道基本信息!B:K,5,0)</f>
        <v>S07</v>
      </c>
      <c r="G3002" s="177" t="str">
        <f>VLOOKUP(H3002,通道基本信息!B:K,8,0)</f>
        <v>V</v>
      </c>
      <c r="H3002" s="177" t="s">
        <v>6088</v>
      </c>
      <c r="I3002" s="177">
        <v>13</v>
      </c>
      <c r="J3002" s="177">
        <v>1.25</v>
      </c>
      <c r="K3002" s="177">
        <v>12275</v>
      </c>
      <c r="L3002" s="177">
        <v>12276.25</v>
      </c>
      <c r="M3002" s="177"/>
      <c r="N3002" s="177" t="s">
        <v>6113</v>
      </c>
      <c r="O3002" s="2" t="str">
        <f>VLOOKUP(H3002,通道基本信息!B:L,3,FALSE)</f>
        <v>CS6E</v>
      </c>
    </row>
    <row r="3003" s="2" customFormat="1" ht="15" hidden="1" spans="1:15">
      <c r="A3003" s="177">
        <v>3000</v>
      </c>
      <c r="B3003" s="177" t="str">
        <f t="shared" si="92"/>
        <v>CS6E-T014-100-14</v>
      </c>
      <c r="C3003" s="177" t="str">
        <f t="shared" si="93"/>
        <v>CS6E-TS07-014-V-D</v>
      </c>
      <c r="D3003" s="177" t="s">
        <v>6114</v>
      </c>
      <c r="E3003" s="177" t="str">
        <f>VLOOKUP(H3003,通道基本信息!B:K,6,0)</f>
        <v>T</v>
      </c>
      <c r="F3003" s="177" t="str">
        <f>VLOOKUP(H3003,通道基本信息!B:K,5,0)</f>
        <v>S07</v>
      </c>
      <c r="G3003" s="177" t="str">
        <f>VLOOKUP(H3003,通道基本信息!B:K,8,0)</f>
        <v>V</v>
      </c>
      <c r="H3003" s="177" t="s">
        <v>6088</v>
      </c>
      <c r="I3003" s="177">
        <v>14</v>
      </c>
      <c r="J3003" s="177">
        <v>1.25</v>
      </c>
      <c r="K3003" s="177">
        <v>12276.25</v>
      </c>
      <c r="L3003" s="177">
        <v>12277.5</v>
      </c>
      <c r="M3003" s="177"/>
      <c r="N3003" s="177" t="s">
        <v>6115</v>
      </c>
      <c r="O3003" s="2" t="str">
        <f>VLOOKUP(H3003,通道基本信息!B:L,3,FALSE)</f>
        <v>CS6E</v>
      </c>
    </row>
    <row r="3004" s="2" customFormat="1" ht="15" hidden="1" spans="1:15">
      <c r="A3004" s="177">
        <v>3001</v>
      </c>
      <c r="B3004" s="177" t="str">
        <f t="shared" si="92"/>
        <v>CS6E-T014-100-15</v>
      </c>
      <c r="C3004" s="177" t="str">
        <f t="shared" si="93"/>
        <v>CS6E-TS07-015-V-D</v>
      </c>
      <c r="D3004" s="177" t="s">
        <v>6116</v>
      </c>
      <c r="E3004" s="177" t="str">
        <f>VLOOKUP(H3004,通道基本信息!B:K,6,0)</f>
        <v>T</v>
      </c>
      <c r="F3004" s="177" t="str">
        <f>VLOOKUP(H3004,通道基本信息!B:K,5,0)</f>
        <v>S07</v>
      </c>
      <c r="G3004" s="177" t="str">
        <f>VLOOKUP(H3004,通道基本信息!B:K,8,0)</f>
        <v>V</v>
      </c>
      <c r="H3004" s="177" t="s">
        <v>6088</v>
      </c>
      <c r="I3004" s="177">
        <v>15</v>
      </c>
      <c r="J3004" s="177">
        <v>1.25</v>
      </c>
      <c r="K3004" s="177">
        <v>12277.5</v>
      </c>
      <c r="L3004" s="177">
        <v>12278.75</v>
      </c>
      <c r="M3004" s="177"/>
      <c r="N3004" s="177" t="s">
        <v>6117</v>
      </c>
      <c r="O3004" s="2" t="str">
        <f>VLOOKUP(H3004,通道基本信息!B:L,3,FALSE)</f>
        <v>CS6E</v>
      </c>
    </row>
    <row r="3005" s="2" customFormat="1" ht="15" hidden="1" spans="1:15">
      <c r="A3005" s="177">
        <v>3002</v>
      </c>
      <c r="B3005" s="177" t="str">
        <f t="shared" si="92"/>
        <v>CS6E-T014-100-16</v>
      </c>
      <c r="C3005" s="177" t="str">
        <f t="shared" si="93"/>
        <v>CS6E-TS07-016-V-D</v>
      </c>
      <c r="D3005" s="177" t="s">
        <v>6118</v>
      </c>
      <c r="E3005" s="177" t="str">
        <f>VLOOKUP(H3005,通道基本信息!B:K,6,0)</f>
        <v>T</v>
      </c>
      <c r="F3005" s="177" t="str">
        <f>VLOOKUP(H3005,通道基本信息!B:K,5,0)</f>
        <v>S07</v>
      </c>
      <c r="G3005" s="177" t="str">
        <f>VLOOKUP(H3005,通道基本信息!B:K,8,0)</f>
        <v>V</v>
      </c>
      <c r="H3005" s="177" t="s">
        <v>6088</v>
      </c>
      <c r="I3005" s="177">
        <v>16</v>
      </c>
      <c r="J3005" s="177">
        <v>1.25</v>
      </c>
      <c r="K3005" s="177">
        <v>12278.75</v>
      </c>
      <c r="L3005" s="177">
        <v>12280</v>
      </c>
      <c r="M3005" s="177"/>
      <c r="N3005" s="177" t="s">
        <v>6119</v>
      </c>
      <c r="O3005" s="2" t="str">
        <f>VLOOKUP(H3005,通道基本信息!B:L,3,FALSE)</f>
        <v>CS6E</v>
      </c>
    </row>
    <row r="3006" s="2" customFormat="1" ht="15" hidden="1" spans="1:15">
      <c r="A3006" s="177">
        <v>3003</v>
      </c>
      <c r="B3006" s="177" t="str">
        <f t="shared" si="92"/>
        <v>CS6E-T014-100-17</v>
      </c>
      <c r="C3006" s="177" t="str">
        <f t="shared" si="93"/>
        <v>CS6E-TS07-017-V-D</v>
      </c>
      <c r="D3006" s="177" t="s">
        <v>6120</v>
      </c>
      <c r="E3006" s="177" t="str">
        <f>VLOOKUP(H3006,通道基本信息!B:K,6,0)</f>
        <v>T</v>
      </c>
      <c r="F3006" s="177" t="str">
        <f>VLOOKUP(H3006,通道基本信息!B:K,5,0)</f>
        <v>S07</v>
      </c>
      <c r="G3006" s="177" t="str">
        <f>VLOOKUP(H3006,通道基本信息!B:K,8,0)</f>
        <v>V</v>
      </c>
      <c r="H3006" s="177" t="s">
        <v>6088</v>
      </c>
      <c r="I3006" s="177">
        <v>17</v>
      </c>
      <c r="J3006" s="177">
        <v>1.25</v>
      </c>
      <c r="K3006" s="177">
        <v>12280</v>
      </c>
      <c r="L3006" s="177">
        <v>12281.25</v>
      </c>
      <c r="M3006" s="177"/>
      <c r="N3006" s="177" t="s">
        <v>6121</v>
      </c>
      <c r="O3006" s="2" t="str">
        <f>VLOOKUP(H3006,通道基本信息!B:L,3,FALSE)</f>
        <v>CS6E</v>
      </c>
    </row>
    <row r="3007" s="2" customFormat="1" ht="15" hidden="1" spans="1:15">
      <c r="A3007" s="177">
        <v>3004</v>
      </c>
      <c r="B3007" s="177" t="str">
        <f t="shared" si="92"/>
        <v>CS6E-T014-100-18</v>
      </c>
      <c r="C3007" s="177" t="str">
        <f t="shared" si="93"/>
        <v>CS6E-TS07-018-V-D</v>
      </c>
      <c r="D3007" s="177" t="s">
        <v>6122</v>
      </c>
      <c r="E3007" s="177" t="str">
        <f>VLOOKUP(H3007,通道基本信息!B:K,6,0)</f>
        <v>T</v>
      </c>
      <c r="F3007" s="177" t="str">
        <f>VLOOKUP(H3007,通道基本信息!B:K,5,0)</f>
        <v>S07</v>
      </c>
      <c r="G3007" s="177" t="str">
        <f>VLOOKUP(H3007,通道基本信息!B:K,8,0)</f>
        <v>V</v>
      </c>
      <c r="H3007" s="177" t="s">
        <v>6088</v>
      </c>
      <c r="I3007" s="177">
        <v>18</v>
      </c>
      <c r="J3007" s="177">
        <v>1.25</v>
      </c>
      <c r="K3007" s="177">
        <v>12281.25</v>
      </c>
      <c r="L3007" s="177">
        <v>12282.5</v>
      </c>
      <c r="M3007" s="177"/>
      <c r="N3007" s="177" t="s">
        <v>6123</v>
      </c>
      <c r="O3007" s="2" t="str">
        <f>VLOOKUP(H3007,通道基本信息!B:L,3,FALSE)</f>
        <v>CS6E</v>
      </c>
    </row>
    <row r="3008" s="2" customFormat="1" ht="15" hidden="1" spans="1:15">
      <c r="A3008" s="177">
        <v>3005</v>
      </c>
      <c r="B3008" s="177" t="str">
        <f t="shared" si="92"/>
        <v>CS6E-T014-100-19</v>
      </c>
      <c r="C3008" s="177" t="str">
        <f t="shared" si="93"/>
        <v>CS6E-TS07-019-V-D</v>
      </c>
      <c r="D3008" s="177" t="s">
        <v>6124</v>
      </c>
      <c r="E3008" s="177" t="str">
        <f>VLOOKUP(H3008,通道基本信息!B:K,6,0)</f>
        <v>T</v>
      </c>
      <c r="F3008" s="177" t="str">
        <f>VLOOKUP(H3008,通道基本信息!B:K,5,0)</f>
        <v>S07</v>
      </c>
      <c r="G3008" s="177" t="str">
        <f>VLOOKUP(H3008,通道基本信息!B:K,8,0)</f>
        <v>V</v>
      </c>
      <c r="H3008" s="177" t="s">
        <v>6088</v>
      </c>
      <c r="I3008" s="177">
        <v>19</v>
      </c>
      <c r="J3008" s="177">
        <v>1.25</v>
      </c>
      <c r="K3008" s="177">
        <v>12282.5</v>
      </c>
      <c r="L3008" s="177">
        <v>12283.75</v>
      </c>
      <c r="M3008" s="177"/>
      <c r="N3008" s="177" t="s">
        <v>6125</v>
      </c>
      <c r="O3008" s="2" t="str">
        <f>VLOOKUP(H3008,通道基本信息!B:L,3,FALSE)</f>
        <v>CS6E</v>
      </c>
    </row>
    <row r="3009" s="2" customFormat="1" ht="15" hidden="1" spans="1:15">
      <c r="A3009" s="177">
        <v>3006</v>
      </c>
      <c r="B3009" s="177" t="str">
        <f t="shared" ref="B3009:B3072" si="94">H3009&amp;"-"&amp;I3009</f>
        <v>CS6E-T014-100-20</v>
      </c>
      <c r="C3009" s="177" t="str">
        <f t="shared" si="93"/>
        <v>CS6E-TS07-020-V-D</v>
      </c>
      <c r="D3009" s="177" t="s">
        <v>6126</v>
      </c>
      <c r="E3009" s="177" t="str">
        <f>VLOOKUP(H3009,通道基本信息!B:K,6,0)</f>
        <v>T</v>
      </c>
      <c r="F3009" s="177" t="str">
        <f>VLOOKUP(H3009,通道基本信息!B:K,5,0)</f>
        <v>S07</v>
      </c>
      <c r="G3009" s="177" t="str">
        <f>VLOOKUP(H3009,通道基本信息!B:K,8,0)</f>
        <v>V</v>
      </c>
      <c r="H3009" s="177" t="s">
        <v>6088</v>
      </c>
      <c r="I3009" s="177">
        <v>20</v>
      </c>
      <c r="J3009" s="177">
        <v>1.25</v>
      </c>
      <c r="K3009" s="177">
        <v>12283.75</v>
      </c>
      <c r="L3009" s="177">
        <v>12285</v>
      </c>
      <c r="M3009" s="177"/>
      <c r="N3009" s="177" t="s">
        <v>6127</v>
      </c>
      <c r="O3009" s="2" t="str">
        <f>VLOOKUP(H3009,通道基本信息!B:L,3,FALSE)</f>
        <v>CS6E</v>
      </c>
    </row>
    <row r="3010" s="2" customFormat="1" ht="15" hidden="1" spans="1:15">
      <c r="A3010" s="177">
        <v>3007</v>
      </c>
      <c r="B3010" s="177" t="str">
        <f t="shared" si="94"/>
        <v>CS6E-T014-100-21</v>
      </c>
      <c r="C3010" s="177" t="str">
        <f t="shared" si="93"/>
        <v>CS6E-TS07-021-V-D</v>
      </c>
      <c r="D3010" s="177" t="s">
        <v>6128</v>
      </c>
      <c r="E3010" s="177" t="str">
        <f>VLOOKUP(H3010,通道基本信息!B:K,6,0)</f>
        <v>T</v>
      </c>
      <c r="F3010" s="177" t="str">
        <f>VLOOKUP(H3010,通道基本信息!B:K,5,0)</f>
        <v>S07</v>
      </c>
      <c r="G3010" s="177" t="str">
        <f>VLOOKUP(H3010,通道基本信息!B:K,8,0)</f>
        <v>V</v>
      </c>
      <c r="H3010" s="177" t="s">
        <v>6088</v>
      </c>
      <c r="I3010" s="177">
        <v>21</v>
      </c>
      <c r="J3010" s="177">
        <v>1.25</v>
      </c>
      <c r="K3010" s="177">
        <v>12285</v>
      </c>
      <c r="L3010" s="177">
        <v>12286.25</v>
      </c>
      <c r="M3010" s="177"/>
      <c r="N3010" s="177" t="s">
        <v>6129</v>
      </c>
      <c r="O3010" s="2" t="str">
        <f>VLOOKUP(H3010,通道基本信息!B:L,3,FALSE)</f>
        <v>CS6E</v>
      </c>
    </row>
    <row r="3011" s="2" customFormat="1" ht="15" hidden="1" spans="1:15">
      <c r="A3011" s="177">
        <v>3008</v>
      </c>
      <c r="B3011" s="177" t="str">
        <f t="shared" si="94"/>
        <v>CS6E-T014-100-22</v>
      </c>
      <c r="C3011" s="177" t="str">
        <f t="shared" si="93"/>
        <v>CS6E-TS07-022-V-D</v>
      </c>
      <c r="D3011" s="177" t="s">
        <v>6130</v>
      </c>
      <c r="E3011" s="177" t="str">
        <f>VLOOKUP(H3011,通道基本信息!B:K,6,0)</f>
        <v>T</v>
      </c>
      <c r="F3011" s="177" t="str">
        <f>VLOOKUP(H3011,通道基本信息!B:K,5,0)</f>
        <v>S07</v>
      </c>
      <c r="G3011" s="177" t="str">
        <f>VLOOKUP(H3011,通道基本信息!B:K,8,0)</f>
        <v>V</v>
      </c>
      <c r="H3011" s="177" t="s">
        <v>6088</v>
      </c>
      <c r="I3011" s="177">
        <v>22</v>
      </c>
      <c r="J3011" s="177">
        <v>1.25</v>
      </c>
      <c r="K3011" s="177">
        <v>12286.25</v>
      </c>
      <c r="L3011" s="177">
        <v>12287.5</v>
      </c>
      <c r="M3011" s="177"/>
      <c r="N3011" s="177" t="s">
        <v>6131</v>
      </c>
      <c r="O3011" s="2" t="str">
        <f>VLOOKUP(H3011,通道基本信息!B:L,3,FALSE)</f>
        <v>CS6E</v>
      </c>
    </row>
    <row r="3012" s="2" customFormat="1" ht="15" hidden="1" spans="1:15">
      <c r="A3012" s="177">
        <v>3009</v>
      </c>
      <c r="B3012" s="177" t="str">
        <f t="shared" si="94"/>
        <v>CS6E-T014-100-23</v>
      </c>
      <c r="C3012" s="177" t="str">
        <f t="shared" ref="C3012:C3075" si="95">O3012&amp;"-"&amp;D3012</f>
        <v>CS6E-TS07-023-V-D</v>
      </c>
      <c r="D3012" s="177" t="s">
        <v>6132</v>
      </c>
      <c r="E3012" s="177" t="str">
        <f>VLOOKUP(H3012,通道基本信息!B:K,6,0)</f>
        <v>T</v>
      </c>
      <c r="F3012" s="177" t="str">
        <f>VLOOKUP(H3012,通道基本信息!B:K,5,0)</f>
        <v>S07</v>
      </c>
      <c r="G3012" s="177" t="str">
        <f>VLOOKUP(H3012,通道基本信息!B:K,8,0)</f>
        <v>V</v>
      </c>
      <c r="H3012" s="177" t="s">
        <v>6088</v>
      </c>
      <c r="I3012" s="177">
        <v>23</v>
      </c>
      <c r="J3012" s="177">
        <v>1.25</v>
      </c>
      <c r="K3012" s="177">
        <v>12287.5</v>
      </c>
      <c r="L3012" s="177">
        <v>12288.75</v>
      </c>
      <c r="M3012" s="177"/>
      <c r="N3012" s="177" t="s">
        <v>6133</v>
      </c>
      <c r="O3012" s="2" t="str">
        <f>VLOOKUP(H3012,通道基本信息!B:L,3,FALSE)</f>
        <v>CS6E</v>
      </c>
    </row>
    <row r="3013" s="2" customFormat="1" ht="15" hidden="1" spans="1:15">
      <c r="A3013" s="177">
        <v>3010</v>
      </c>
      <c r="B3013" s="177" t="str">
        <f t="shared" si="94"/>
        <v>CS6E-T014-100-24</v>
      </c>
      <c r="C3013" s="177" t="str">
        <f t="shared" si="95"/>
        <v>CS6E-TS07-024-V-D</v>
      </c>
      <c r="D3013" s="177" t="s">
        <v>6134</v>
      </c>
      <c r="E3013" s="177" t="str">
        <f>VLOOKUP(H3013,通道基本信息!B:K,6,0)</f>
        <v>T</v>
      </c>
      <c r="F3013" s="177" t="str">
        <f>VLOOKUP(H3013,通道基本信息!B:K,5,0)</f>
        <v>S07</v>
      </c>
      <c r="G3013" s="177" t="str">
        <f>VLOOKUP(H3013,通道基本信息!B:K,8,0)</f>
        <v>V</v>
      </c>
      <c r="H3013" s="177" t="s">
        <v>6088</v>
      </c>
      <c r="I3013" s="177">
        <v>24</v>
      </c>
      <c r="J3013" s="177">
        <v>1.25</v>
      </c>
      <c r="K3013" s="177">
        <v>12288.75</v>
      </c>
      <c r="L3013" s="177">
        <v>12290</v>
      </c>
      <c r="M3013" s="177"/>
      <c r="N3013" s="177" t="s">
        <v>6135</v>
      </c>
      <c r="O3013" s="2" t="str">
        <f>VLOOKUP(H3013,通道基本信息!B:L,3,FALSE)</f>
        <v>CS6E</v>
      </c>
    </row>
    <row r="3014" s="2" customFormat="1" ht="15" hidden="1" spans="1:15">
      <c r="A3014" s="177">
        <v>3011</v>
      </c>
      <c r="B3014" s="177" t="str">
        <f t="shared" si="94"/>
        <v>CS6E-T014-100-25</v>
      </c>
      <c r="C3014" s="177" t="str">
        <f t="shared" si="95"/>
        <v>CS6E-TS07-025-V-D</v>
      </c>
      <c r="D3014" s="177" t="s">
        <v>6136</v>
      </c>
      <c r="E3014" s="177" t="str">
        <f>VLOOKUP(H3014,通道基本信息!B:K,6,0)</f>
        <v>T</v>
      </c>
      <c r="F3014" s="177" t="str">
        <f>VLOOKUP(H3014,通道基本信息!B:K,5,0)</f>
        <v>S07</v>
      </c>
      <c r="G3014" s="177" t="str">
        <f>VLOOKUP(H3014,通道基本信息!B:K,8,0)</f>
        <v>V</v>
      </c>
      <c r="H3014" s="177" t="s">
        <v>6088</v>
      </c>
      <c r="I3014" s="177">
        <v>25</v>
      </c>
      <c r="J3014" s="177">
        <v>1.25</v>
      </c>
      <c r="K3014" s="177">
        <v>12290</v>
      </c>
      <c r="L3014" s="177">
        <v>12291.25</v>
      </c>
      <c r="M3014" s="177"/>
      <c r="N3014" s="177" t="s">
        <v>6137</v>
      </c>
      <c r="O3014" s="2" t="str">
        <f>VLOOKUP(H3014,通道基本信息!B:L,3,FALSE)</f>
        <v>CS6E</v>
      </c>
    </row>
    <row r="3015" s="2" customFormat="1" ht="15" hidden="1" spans="1:15">
      <c r="A3015" s="177">
        <v>3012</v>
      </c>
      <c r="B3015" s="177" t="str">
        <f t="shared" si="94"/>
        <v>CS6E-T014-100-26</v>
      </c>
      <c r="C3015" s="177" t="str">
        <f t="shared" si="95"/>
        <v>CS6E-TS07-026-V-D</v>
      </c>
      <c r="D3015" s="177" t="s">
        <v>6138</v>
      </c>
      <c r="E3015" s="177" t="str">
        <f>VLOOKUP(H3015,通道基本信息!B:K,6,0)</f>
        <v>T</v>
      </c>
      <c r="F3015" s="177" t="str">
        <f>VLOOKUP(H3015,通道基本信息!B:K,5,0)</f>
        <v>S07</v>
      </c>
      <c r="G3015" s="177" t="str">
        <f>VLOOKUP(H3015,通道基本信息!B:K,8,0)</f>
        <v>V</v>
      </c>
      <c r="H3015" s="177" t="s">
        <v>6088</v>
      </c>
      <c r="I3015" s="177">
        <v>26</v>
      </c>
      <c r="J3015" s="177">
        <v>1.25</v>
      </c>
      <c r="K3015" s="177">
        <v>12291.25</v>
      </c>
      <c r="L3015" s="177">
        <v>12292.5</v>
      </c>
      <c r="M3015" s="177"/>
      <c r="N3015" s="177" t="s">
        <v>6139</v>
      </c>
      <c r="O3015" s="2" t="str">
        <f>VLOOKUP(H3015,通道基本信息!B:L,3,FALSE)</f>
        <v>CS6E</v>
      </c>
    </row>
    <row r="3016" s="2" customFormat="1" ht="15" hidden="1" spans="1:15">
      <c r="A3016" s="177">
        <v>3013</v>
      </c>
      <c r="B3016" s="177" t="str">
        <f t="shared" si="94"/>
        <v>CS6E-T014-100-27</v>
      </c>
      <c r="C3016" s="177" t="str">
        <f t="shared" si="95"/>
        <v>CS6E-TS07-027-V-D</v>
      </c>
      <c r="D3016" s="177" t="s">
        <v>6140</v>
      </c>
      <c r="E3016" s="177" t="str">
        <f>VLOOKUP(H3016,通道基本信息!B:K,6,0)</f>
        <v>T</v>
      </c>
      <c r="F3016" s="177" t="str">
        <f>VLOOKUP(H3016,通道基本信息!B:K,5,0)</f>
        <v>S07</v>
      </c>
      <c r="G3016" s="177" t="str">
        <f>VLOOKUP(H3016,通道基本信息!B:K,8,0)</f>
        <v>V</v>
      </c>
      <c r="H3016" s="177" t="s">
        <v>6088</v>
      </c>
      <c r="I3016" s="177">
        <v>27</v>
      </c>
      <c r="J3016" s="177">
        <v>1.25</v>
      </c>
      <c r="K3016" s="177">
        <v>12292.5</v>
      </c>
      <c r="L3016" s="177">
        <v>12293.75</v>
      </c>
      <c r="M3016" s="177"/>
      <c r="N3016" s="177" t="s">
        <v>6141</v>
      </c>
      <c r="O3016" s="2" t="str">
        <f>VLOOKUP(H3016,通道基本信息!B:L,3,FALSE)</f>
        <v>CS6E</v>
      </c>
    </row>
    <row r="3017" s="2" customFormat="1" ht="15" hidden="1" spans="1:15">
      <c r="A3017" s="177">
        <v>3014</v>
      </c>
      <c r="B3017" s="177" t="str">
        <f t="shared" si="94"/>
        <v>CS6E-T014-100-28</v>
      </c>
      <c r="C3017" s="177" t="str">
        <f t="shared" si="95"/>
        <v>CS6E-TS07-028-V-D</v>
      </c>
      <c r="D3017" s="177" t="s">
        <v>6142</v>
      </c>
      <c r="E3017" s="177" t="str">
        <f>VLOOKUP(H3017,通道基本信息!B:K,6,0)</f>
        <v>T</v>
      </c>
      <c r="F3017" s="177" t="str">
        <f>VLOOKUP(H3017,通道基本信息!B:K,5,0)</f>
        <v>S07</v>
      </c>
      <c r="G3017" s="177" t="str">
        <f>VLOOKUP(H3017,通道基本信息!B:K,8,0)</f>
        <v>V</v>
      </c>
      <c r="H3017" s="177" t="s">
        <v>6088</v>
      </c>
      <c r="I3017" s="177">
        <v>28</v>
      </c>
      <c r="J3017" s="177">
        <v>1.25</v>
      </c>
      <c r="K3017" s="177">
        <v>12293.75</v>
      </c>
      <c r="L3017" s="177">
        <v>12295</v>
      </c>
      <c r="M3017" s="177"/>
      <c r="N3017" s="177" t="s">
        <v>6143</v>
      </c>
      <c r="O3017" s="2" t="str">
        <f>VLOOKUP(H3017,通道基本信息!B:L,3,FALSE)</f>
        <v>CS6E</v>
      </c>
    </row>
    <row r="3018" s="2" customFormat="1" ht="15" hidden="1" spans="1:15">
      <c r="A3018" s="177">
        <v>3015</v>
      </c>
      <c r="B3018" s="177" t="str">
        <f t="shared" si="94"/>
        <v>CS6E-T014-100-29</v>
      </c>
      <c r="C3018" s="177" t="str">
        <f t="shared" si="95"/>
        <v>CS6E-TS07-029-V-D</v>
      </c>
      <c r="D3018" s="177" t="s">
        <v>6144</v>
      </c>
      <c r="E3018" s="177" t="str">
        <f>VLOOKUP(H3018,通道基本信息!B:K,6,0)</f>
        <v>T</v>
      </c>
      <c r="F3018" s="177" t="str">
        <f>VLOOKUP(H3018,通道基本信息!B:K,5,0)</f>
        <v>S07</v>
      </c>
      <c r="G3018" s="177" t="str">
        <f>VLOOKUP(H3018,通道基本信息!B:K,8,0)</f>
        <v>V</v>
      </c>
      <c r="H3018" s="177" t="s">
        <v>6088</v>
      </c>
      <c r="I3018" s="177">
        <v>29</v>
      </c>
      <c r="J3018" s="177">
        <v>1.25</v>
      </c>
      <c r="K3018" s="177">
        <v>12295</v>
      </c>
      <c r="L3018" s="177">
        <v>12296.25</v>
      </c>
      <c r="M3018" s="177"/>
      <c r="N3018" s="177" t="s">
        <v>6145</v>
      </c>
      <c r="O3018" s="2" t="str">
        <f>VLOOKUP(H3018,通道基本信息!B:L,3,FALSE)</f>
        <v>CS6E</v>
      </c>
    </row>
    <row r="3019" s="2" customFormat="1" ht="15" hidden="1" spans="1:15">
      <c r="A3019" s="177">
        <v>3016</v>
      </c>
      <c r="B3019" s="177" t="str">
        <f t="shared" si="94"/>
        <v>CS6E-T014-100-30</v>
      </c>
      <c r="C3019" s="177" t="str">
        <f t="shared" si="95"/>
        <v>CS6E-TS07-030-V-D</v>
      </c>
      <c r="D3019" s="177" t="s">
        <v>6146</v>
      </c>
      <c r="E3019" s="177" t="str">
        <f>VLOOKUP(H3019,通道基本信息!B:K,6,0)</f>
        <v>T</v>
      </c>
      <c r="F3019" s="177" t="str">
        <f>VLOOKUP(H3019,通道基本信息!B:K,5,0)</f>
        <v>S07</v>
      </c>
      <c r="G3019" s="177" t="str">
        <f>VLOOKUP(H3019,通道基本信息!B:K,8,0)</f>
        <v>V</v>
      </c>
      <c r="H3019" s="177" t="s">
        <v>6088</v>
      </c>
      <c r="I3019" s="177">
        <v>30</v>
      </c>
      <c r="J3019" s="177">
        <v>1.25</v>
      </c>
      <c r="K3019" s="177">
        <v>12296.25</v>
      </c>
      <c r="L3019" s="177">
        <v>12297.5</v>
      </c>
      <c r="M3019" s="177"/>
      <c r="N3019" s="177" t="s">
        <v>6147</v>
      </c>
      <c r="O3019" s="2" t="str">
        <f>VLOOKUP(H3019,通道基本信息!B:L,3,FALSE)</f>
        <v>CS6E</v>
      </c>
    </row>
    <row r="3020" s="2" customFormat="1" ht="15" hidden="1" spans="1:15">
      <c r="A3020" s="177">
        <v>3017</v>
      </c>
      <c r="B3020" s="177" t="str">
        <f t="shared" si="94"/>
        <v>CS6E-T014-100-31</v>
      </c>
      <c r="C3020" s="177" t="str">
        <f t="shared" si="95"/>
        <v>CS6E-TS07-031-V-D</v>
      </c>
      <c r="D3020" s="177" t="s">
        <v>6148</v>
      </c>
      <c r="E3020" s="177" t="str">
        <f>VLOOKUP(H3020,通道基本信息!B:K,6,0)</f>
        <v>T</v>
      </c>
      <c r="F3020" s="177" t="str">
        <f>VLOOKUP(H3020,通道基本信息!B:K,5,0)</f>
        <v>S07</v>
      </c>
      <c r="G3020" s="177" t="str">
        <f>VLOOKUP(H3020,通道基本信息!B:K,8,0)</f>
        <v>V</v>
      </c>
      <c r="H3020" s="177" t="s">
        <v>6088</v>
      </c>
      <c r="I3020" s="177">
        <v>31</v>
      </c>
      <c r="J3020" s="177">
        <v>1.25</v>
      </c>
      <c r="K3020" s="177">
        <v>12297.5</v>
      </c>
      <c r="L3020" s="177">
        <v>12298.75</v>
      </c>
      <c r="M3020" s="177"/>
      <c r="N3020" s="177" t="s">
        <v>6149</v>
      </c>
      <c r="O3020" s="2" t="str">
        <f>VLOOKUP(H3020,通道基本信息!B:L,3,FALSE)</f>
        <v>CS6E</v>
      </c>
    </row>
    <row r="3021" s="2" customFormat="1" ht="15" hidden="1" spans="1:15">
      <c r="A3021" s="177">
        <v>3018</v>
      </c>
      <c r="B3021" s="177" t="str">
        <f t="shared" si="94"/>
        <v>CS6E-T014-100-32</v>
      </c>
      <c r="C3021" s="177" t="str">
        <f t="shared" si="95"/>
        <v>CS6E-TS07-032-V-D</v>
      </c>
      <c r="D3021" s="177" t="s">
        <v>6150</v>
      </c>
      <c r="E3021" s="177" t="str">
        <f>VLOOKUP(H3021,通道基本信息!B:K,6,0)</f>
        <v>T</v>
      </c>
      <c r="F3021" s="177" t="str">
        <f>VLOOKUP(H3021,通道基本信息!B:K,5,0)</f>
        <v>S07</v>
      </c>
      <c r="G3021" s="177" t="str">
        <f>VLOOKUP(H3021,通道基本信息!B:K,8,0)</f>
        <v>V</v>
      </c>
      <c r="H3021" s="177" t="s">
        <v>6088</v>
      </c>
      <c r="I3021" s="177">
        <v>32</v>
      </c>
      <c r="J3021" s="177">
        <v>1.25</v>
      </c>
      <c r="K3021" s="177">
        <v>12298.75</v>
      </c>
      <c r="L3021" s="177">
        <v>12300</v>
      </c>
      <c r="M3021" s="177"/>
      <c r="N3021" s="177" t="s">
        <v>6151</v>
      </c>
      <c r="O3021" s="2" t="str">
        <f>VLOOKUP(H3021,通道基本信息!B:L,3,FALSE)</f>
        <v>CS6E</v>
      </c>
    </row>
    <row r="3022" s="2" customFormat="1" ht="15" hidden="1" spans="1:15">
      <c r="A3022" s="177">
        <v>3019</v>
      </c>
      <c r="B3022" s="177" t="str">
        <f t="shared" si="94"/>
        <v>CS6E-T014-100-33</v>
      </c>
      <c r="C3022" s="177" t="str">
        <f t="shared" si="95"/>
        <v>CS6E-TS07-033-V-D</v>
      </c>
      <c r="D3022" s="177" t="s">
        <v>6152</v>
      </c>
      <c r="E3022" s="177" t="str">
        <f>VLOOKUP(H3022,通道基本信息!B:K,6,0)</f>
        <v>T</v>
      </c>
      <c r="F3022" s="177" t="str">
        <f>VLOOKUP(H3022,通道基本信息!B:K,5,0)</f>
        <v>S07</v>
      </c>
      <c r="G3022" s="177" t="str">
        <f>VLOOKUP(H3022,通道基本信息!B:K,8,0)</f>
        <v>V</v>
      </c>
      <c r="H3022" s="177" t="s">
        <v>6088</v>
      </c>
      <c r="I3022" s="177">
        <v>33</v>
      </c>
      <c r="J3022" s="177">
        <v>1.25</v>
      </c>
      <c r="K3022" s="177">
        <v>12300</v>
      </c>
      <c r="L3022" s="177">
        <v>12301.25</v>
      </c>
      <c r="M3022" s="177"/>
      <c r="N3022" s="177" t="s">
        <v>6153</v>
      </c>
      <c r="O3022" s="2" t="str">
        <f>VLOOKUP(H3022,通道基本信息!B:L,3,FALSE)</f>
        <v>CS6E</v>
      </c>
    </row>
    <row r="3023" s="2" customFormat="1" ht="15" hidden="1" spans="1:15">
      <c r="A3023" s="177">
        <v>3020</v>
      </c>
      <c r="B3023" s="177" t="str">
        <f t="shared" si="94"/>
        <v>CS6E-T014-100-34</v>
      </c>
      <c r="C3023" s="177" t="str">
        <f t="shared" si="95"/>
        <v>CS6E-TS07-034-V-D</v>
      </c>
      <c r="D3023" s="177" t="s">
        <v>6154</v>
      </c>
      <c r="E3023" s="177" t="str">
        <f>VLOOKUP(H3023,通道基本信息!B:K,6,0)</f>
        <v>T</v>
      </c>
      <c r="F3023" s="177" t="str">
        <f>VLOOKUP(H3023,通道基本信息!B:K,5,0)</f>
        <v>S07</v>
      </c>
      <c r="G3023" s="177" t="str">
        <f>VLOOKUP(H3023,通道基本信息!B:K,8,0)</f>
        <v>V</v>
      </c>
      <c r="H3023" s="177" t="s">
        <v>6088</v>
      </c>
      <c r="I3023" s="177">
        <v>34</v>
      </c>
      <c r="J3023" s="177">
        <v>1.25</v>
      </c>
      <c r="K3023" s="177">
        <v>12301.25</v>
      </c>
      <c r="L3023" s="177">
        <v>12302.5</v>
      </c>
      <c r="M3023" s="177"/>
      <c r="N3023" s="177" t="s">
        <v>6155</v>
      </c>
      <c r="O3023" s="2" t="str">
        <f>VLOOKUP(H3023,通道基本信息!B:L,3,FALSE)</f>
        <v>CS6E</v>
      </c>
    </row>
    <row r="3024" s="2" customFormat="1" ht="15" hidden="1" spans="1:15">
      <c r="A3024" s="177">
        <v>3021</v>
      </c>
      <c r="B3024" s="177" t="str">
        <f t="shared" si="94"/>
        <v>CS6E-T014-100-35</v>
      </c>
      <c r="C3024" s="177" t="str">
        <f t="shared" si="95"/>
        <v>CS6E-TS07-035-V-D</v>
      </c>
      <c r="D3024" s="177" t="s">
        <v>6156</v>
      </c>
      <c r="E3024" s="177" t="str">
        <f>VLOOKUP(H3024,通道基本信息!B:K,6,0)</f>
        <v>T</v>
      </c>
      <c r="F3024" s="177" t="str">
        <f>VLOOKUP(H3024,通道基本信息!B:K,5,0)</f>
        <v>S07</v>
      </c>
      <c r="G3024" s="177" t="str">
        <f>VLOOKUP(H3024,通道基本信息!B:K,8,0)</f>
        <v>V</v>
      </c>
      <c r="H3024" s="177" t="s">
        <v>6088</v>
      </c>
      <c r="I3024" s="177">
        <v>35</v>
      </c>
      <c r="J3024" s="177">
        <v>1.25</v>
      </c>
      <c r="K3024" s="177">
        <v>12302.5</v>
      </c>
      <c r="L3024" s="177">
        <v>12303.75</v>
      </c>
      <c r="M3024" s="177"/>
      <c r="N3024" s="177" t="s">
        <v>6157</v>
      </c>
      <c r="O3024" s="2" t="str">
        <f>VLOOKUP(H3024,通道基本信息!B:L,3,FALSE)</f>
        <v>CS6E</v>
      </c>
    </row>
    <row r="3025" s="2" customFormat="1" ht="15" hidden="1" spans="1:15">
      <c r="A3025" s="177">
        <v>3022</v>
      </c>
      <c r="B3025" s="177" t="str">
        <f t="shared" si="94"/>
        <v>CS6E-T014-100-36</v>
      </c>
      <c r="C3025" s="177" t="str">
        <f t="shared" si="95"/>
        <v>CS6E-TS07-036-V-D</v>
      </c>
      <c r="D3025" s="177" t="s">
        <v>6158</v>
      </c>
      <c r="E3025" s="177" t="str">
        <f>VLOOKUP(H3025,通道基本信息!B:K,6,0)</f>
        <v>T</v>
      </c>
      <c r="F3025" s="177" t="str">
        <f>VLOOKUP(H3025,通道基本信息!B:K,5,0)</f>
        <v>S07</v>
      </c>
      <c r="G3025" s="177" t="str">
        <f>VLOOKUP(H3025,通道基本信息!B:K,8,0)</f>
        <v>V</v>
      </c>
      <c r="H3025" s="177" t="s">
        <v>6088</v>
      </c>
      <c r="I3025" s="177">
        <v>36</v>
      </c>
      <c r="J3025" s="177">
        <v>1.25</v>
      </c>
      <c r="K3025" s="177">
        <v>12303.75</v>
      </c>
      <c r="L3025" s="177">
        <v>12305</v>
      </c>
      <c r="M3025" s="177"/>
      <c r="N3025" s="177" t="s">
        <v>6159</v>
      </c>
      <c r="O3025" s="2" t="str">
        <f>VLOOKUP(H3025,通道基本信息!B:L,3,FALSE)</f>
        <v>CS6E</v>
      </c>
    </row>
    <row r="3026" s="2" customFormat="1" ht="15" hidden="1" spans="1:15">
      <c r="A3026" s="177">
        <v>3023</v>
      </c>
      <c r="B3026" s="177" t="str">
        <f t="shared" si="94"/>
        <v>CS6E-T014-100-37</v>
      </c>
      <c r="C3026" s="177" t="str">
        <f t="shared" si="95"/>
        <v>CS6E-TS07-037-V-D</v>
      </c>
      <c r="D3026" s="177" t="s">
        <v>6160</v>
      </c>
      <c r="E3026" s="177" t="str">
        <f>VLOOKUP(H3026,通道基本信息!B:K,6,0)</f>
        <v>T</v>
      </c>
      <c r="F3026" s="177" t="str">
        <f>VLOOKUP(H3026,通道基本信息!B:K,5,0)</f>
        <v>S07</v>
      </c>
      <c r="G3026" s="177" t="str">
        <f>VLOOKUP(H3026,通道基本信息!B:K,8,0)</f>
        <v>V</v>
      </c>
      <c r="H3026" s="177" t="s">
        <v>6088</v>
      </c>
      <c r="I3026" s="177">
        <v>37</v>
      </c>
      <c r="J3026" s="177">
        <v>1.25</v>
      </c>
      <c r="K3026" s="177">
        <v>12305</v>
      </c>
      <c r="L3026" s="177">
        <v>12306.25</v>
      </c>
      <c r="M3026" s="177"/>
      <c r="N3026" s="177" t="s">
        <v>6161</v>
      </c>
      <c r="O3026" s="2" t="str">
        <f>VLOOKUP(H3026,通道基本信息!B:L,3,FALSE)</f>
        <v>CS6E</v>
      </c>
    </row>
    <row r="3027" s="2" customFormat="1" ht="15" hidden="1" spans="1:15">
      <c r="A3027" s="177">
        <v>3024</v>
      </c>
      <c r="B3027" s="177" t="str">
        <f t="shared" si="94"/>
        <v>CS6E-T014-100-38</v>
      </c>
      <c r="C3027" s="177" t="str">
        <f t="shared" si="95"/>
        <v>CS6E-TS07-038-V-D</v>
      </c>
      <c r="D3027" s="177" t="s">
        <v>6162</v>
      </c>
      <c r="E3027" s="177" t="str">
        <f>VLOOKUP(H3027,通道基本信息!B:K,6,0)</f>
        <v>T</v>
      </c>
      <c r="F3027" s="177" t="str">
        <f>VLOOKUP(H3027,通道基本信息!B:K,5,0)</f>
        <v>S07</v>
      </c>
      <c r="G3027" s="177" t="str">
        <f>VLOOKUP(H3027,通道基本信息!B:K,8,0)</f>
        <v>V</v>
      </c>
      <c r="H3027" s="177" t="s">
        <v>6088</v>
      </c>
      <c r="I3027" s="177">
        <v>38</v>
      </c>
      <c r="J3027" s="177">
        <v>1.25</v>
      </c>
      <c r="K3027" s="177">
        <v>12306.25</v>
      </c>
      <c r="L3027" s="177">
        <v>12307.5</v>
      </c>
      <c r="M3027" s="177"/>
      <c r="N3027" s="177" t="s">
        <v>6163</v>
      </c>
      <c r="O3027" s="2" t="str">
        <f>VLOOKUP(H3027,通道基本信息!B:L,3,FALSE)</f>
        <v>CS6E</v>
      </c>
    </row>
    <row r="3028" s="2" customFormat="1" ht="15" hidden="1" spans="1:15">
      <c r="A3028" s="177">
        <v>3025</v>
      </c>
      <c r="B3028" s="177" t="str">
        <f t="shared" si="94"/>
        <v>CS6E-T014-100-39</v>
      </c>
      <c r="C3028" s="177" t="str">
        <f t="shared" si="95"/>
        <v>CS6E-TS07-039-V-D</v>
      </c>
      <c r="D3028" s="177" t="s">
        <v>6164</v>
      </c>
      <c r="E3028" s="177" t="str">
        <f>VLOOKUP(H3028,通道基本信息!B:K,6,0)</f>
        <v>T</v>
      </c>
      <c r="F3028" s="177" t="str">
        <f>VLOOKUP(H3028,通道基本信息!B:K,5,0)</f>
        <v>S07</v>
      </c>
      <c r="G3028" s="177" t="str">
        <f>VLOOKUP(H3028,通道基本信息!B:K,8,0)</f>
        <v>V</v>
      </c>
      <c r="H3028" s="177" t="s">
        <v>6088</v>
      </c>
      <c r="I3028" s="177">
        <v>39</v>
      </c>
      <c r="J3028" s="177">
        <v>1.25</v>
      </c>
      <c r="K3028" s="177">
        <v>12307.5</v>
      </c>
      <c r="L3028" s="177">
        <v>12308.75</v>
      </c>
      <c r="M3028" s="177"/>
      <c r="N3028" s="177" t="s">
        <v>6165</v>
      </c>
      <c r="O3028" s="2" t="str">
        <f>VLOOKUP(H3028,通道基本信息!B:L,3,FALSE)</f>
        <v>CS6E</v>
      </c>
    </row>
    <row r="3029" s="2" customFormat="1" ht="15" hidden="1" spans="1:15">
      <c r="A3029" s="177">
        <v>3026</v>
      </c>
      <c r="B3029" s="177" t="str">
        <f t="shared" si="94"/>
        <v>CS6E-T014-100-40</v>
      </c>
      <c r="C3029" s="177" t="str">
        <f t="shared" si="95"/>
        <v>CS6E-TS07-040-V-D</v>
      </c>
      <c r="D3029" s="177" t="s">
        <v>6166</v>
      </c>
      <c r="E3029" s="177" t="str">
        <f>VLOOKUP(H3029,通道基本信息!B:K,6,0)</f>
        <v>T</v>
      </c>
      <c r="F3029" s="177" t="str">
        <f>VLOOKUP(H3029,通道基本信息!B:K,5,0)</f>
        <v>S07</v>
      </c>
      <c r="G3029" s="177" t="str">
        <f>VLOOKUP(H3029,通道基本信息!B:K,8,0)</f>
        <v>V</v>
      </c>
      <c r="H3029" s="177" t="s">
        <v>6088</v>
      </c>
      <c r="I3029" s="177">
        <v>40</v>
      </c>
      <c r="J3029" s="177">
        <v>1.25</v>
      </c>
      <c r="K3029" s="177">
        <v>12308.75</v>
      </c>
      <c r="L3029" s="177">
        <v>12310</v>
      </c>
      <c r="M3029" s="177"/>
      <c r="N3029" s="177" t="s">
        <v>6167</v>
      </c>
      <c r="O3029" s="2" t="str">
        <f>VLOOKUP(H3029,通道基本信息!B:L,3,FALSE)</f>
        <v>CS6E</v>
      </c>
    </row>
    <row r="3030" s="2" customFormat="1" ht="15" hidden="1" spans="1:15">
      <c r="A3030" s="177">
        <v>3027</v>
      </c>
      <c r="B3030" s="177" t="str">
        <f t="shared" si="94"/>
        <v>CS6E-T014-100-41</v>
      </c>
      <c r="C3030" s="177" t="str">
        <f t="shared" si="95"/>
        <v>CS6E-TS07-041-V-D</v>
      </c>
      <c r="D3030" s="177" t="s">
        <v>6168</v>
      </c>
      <c r="E3030" s="177" t="str">
        <f>VLOOKUP(H3030,通道基本信息!B:K,6,0)</f>
        <v>T</v>
      </c>
      <c r="F3030" s="177" t="str">
        <f>VLOOKUP(H3030,通道基本信息!B:K,5,0)</f>
        <v>S07</v>
      </c>
      <c r="G3030" s="177" t="str">
        <f>VLOOKUP(H3030,通道基本信息!B:K,8,0)</f>
        <v>V</v>
      </c>
      <c r="H3030" s="177" t="s">
        <v>6088</v>
      </c>
      <c r="I3030" s="177">
        <v>41</v>
      </c>
      <c r="J3030" s="177">
        <v>1.25</v>
      </c>
      <c r="K3030" s="177">
        <v>12310</v>
      </c>
      <c r="L3030" s="177">
        <v>12311.25</v>
      </c>
      <c r="M3030" s="177"/>
      <c r="N3030" s="177" t="s">
        <v>6169</v>
      </c>
      <c r="O3030" s="2" t="str">
        <f>VLOOKUP(H3030,通道基本信息!B:L,3,FALSE)</f>
        <v>CS6E</v>
      </c>
    </row>
    <row r="3031" s="2" customFormat="1" ht="15" hidden="1" spans="1:15">
      <c r="A3031" s="177">
        <v>3028</v>
      </c>
      <c r="B3031" s="177" t="str">
        <f t="shared" si="94"/>
        <v>CS6E-T014-100-42</v>
      </c>
      <c r="C3031" s="177" t="str">
        <f t="shared" si="95"/>
        <v>CS6E-TS07-042-V-D</v>
      </c>
      <c r="D3031" s="177" t="s">
        <v>6170</v>
      </c>
      <c r="E3031" s="177" t="str">
        <f>VLOOKUP(H3031,通道基本信息!B:K,6,0)</f>
        <v>T</v>
      </c>
      <c r="F3031" s="177" t="str">
        <f>VLOOKUP(H3031,通道基本信息!B:K,5,0)</f>
        <v>S07</v>
      </c>
      <c r="G3031" s="177" t="str">
        <f>VLOOKUP(H3031,通道基本信息!B:K,8,0)</f>
        <v>V</v>
      </c>
      <c r="H3031" s="177" t="s">
        <v>6088</v>
      </c>
      <c r="I3031" s="177">
        <v>42</v>
      </c>
      <c r="J3031" s="177">
        <v>1.25</v>
      </c>
      <c r="K3031" s="177">
        <v>12311.25</v>
      </c>
      <c r="L3031" s="177">
        <v>12312.5</v>
      </c>
      <c r="M3031" s="177"/>
      <c r="N3031" s="177" t="s">
        <v>6171</v>
      </c>
      <c r="O3031" s="2" t="str">
        <f>VLOOKUP(H3031,通道基本信息!B:L,3,FALSE)</f>
        <v>CS6E</v>
      </c>
    </row>
    <row r="3032" s="2" customFormat="1" ht="15" hidden="1" spans="1:15">
      <c r="A3032" s="177">
        <v>3029</v>
      </c>
      <c r="B3032" s="177" t="str">
        <f t="shared" si="94"/>
        <v>CS6E-T014-100-43</v>
      </c>
      <c r="C3032" s="177" t="str">
        <f t="shared" si="95"/>
        <v>CS6E-TS07-043-V-D</v>
      </c>
      <c r="D3032" s="177" t="s">
        <v>6172</v>
      </c>
      <c r="E3032" s="177" t="str">
        <f>VLOOKUP(H3032,通道基本信息!B:K,6,0)</f>
        <v>T</v>
      </c>
      <c r="F3032" s="177" t="str">
        <f>VLOOKUP(H3032,通道基本信息!B:K,5,0)</f>
        <v>S07</v>
      </c>
      <c r="G3032" s="177" t="str">
        <f>VLOOKUP(H3032,通道基本信息!B:K,8,0)</f>
        <v>V</v>
      </c>
      <c r="H3032" s="177" t="s">
        <v>6088</v>
      </c>
      <c r="I3032" s="177">
        <v>43</v>
      </c>
      <c r="J3032" s="177">
        <v>1.25</v>
      </c>
      <c r="K3032" s="177">
        <v>12312.5</v>
      </c>
      <c r="L3032" s="177">
        <v>12313.75</v>
      </c>
      <c r="M3032" s="177"/>
      <c r="N3032" s="177" t="s">
        <v>6173</v>
      </c>
      <c r="O3032" s="2" t="str">
        <f>VLOOKUP(H3032,通道基本信息!B:L,3,FALSE)</f>
        <v>CS6E</v>
      </c>
    </row>
    <row r="3033" s="2" customFormat="1" ht="15" hidden="1" spans="1:15">
      <c r="A3033" s="177">
        <v>3030</v>
      </c>
      <c r="B3033" s="177" t="str">
        <f t="shared" si="94"/>
        <v>CS6E-T014-100-44</v>
      </c>
      <c r="C3033" s="177" t="str">
        <f t="shared" si="95"/>
        <v>CS6E-TS07-044-V-D</v>
      </c>
      <c r="D3033" s="177" t="s">
        <v>6174</v>
      </c>
      <c r="E3033" s="177" t="str">
        <f>VLOOKUP(H3033,通道基本信息!B:K,6,0)</f>
        <v>T</v>
      </c>
      <c r="F3033" s="177" t="str">
        <f>VLOOKUP(H3033,通道基本信息!B:K,5,0)</f>
        <v>S07</v>
      </c>
      <c r="G3033" s="177" t="str">
        <f>VLOOKUP(H3033,通道基本信息!B:K,8,0)</f>
        <v>V</v>
      </c>
      <c r="H3033" s="177" t="s">
        <v>6088</v>
      </c>
      <c r="I3033" s="177">
        <v>44</v>
      </c>
      <c r="J3033" s="177">
        <v>1.25</v>
      </c>
      <c r="K3033" s="177">
        <v>12313.75</v>
      </c>
      <c r="L3033" s="177">
        <v>12315</v>
      </c>
      <c r="M3033" s="177"/>
      <c r="N3033" s="177" t="s">
        <v>6175</v>
      </c>
      <c r="O3033" s="2" t="str">
        <f>VLOOKUP(H3033,通道基本信息!B:L,3,FALSE)</f>
        <v>CS6E</v>
      </c>
    </row>
    <row r="3034" s="2" customFormat="1" ht="15" hidden="1" spans="1:15">
      <c r="A3034" s="177">
        <v>3031</v>
      </c>
      <c r="B3034" s="177" t="str">
        <f t="shared" si="94"/>
        <v>CS6E-T014-100-45</v>
      </c>
      <c r="C3034" s="177" t="str">
        <f t="shared" si="95"/>
        <v>CS6E-TS07-045-V-D</v>
      </c>
      <c r="D3034" s="177" t="s">
        <v>6176</v>
      </c>
      <c r="E3034" s="177" t="str">
        <f>VLOOKUP(H3034,通道基本信息!B:K,6,0)</f>
        <v>T</v>
      </c>
      <c r="F3034" s="177" t="str">
        <f>VLOOKUP(H3034,通道基本信息!B:K,5,0)</f>
        <v>S07</v>
      </c>
      <c r="G3034" s="177" t="str">
        <f>VLOOKUP(H3034,通道基本信息!B:K,8,0)</f>
        <v>V</v>
      </c>
      <c r="H3034" s="177" t="s">
        <v>6088</v>
      </c>
      <c r="I3034" s="177">
        <v>45</v>
      </c>
      <c r="J3034" s="177">
        <v>1.25</v>
      </c>
      <c r="K3034" s="177">
        <v>12315</v>
      </c>
      <c r="L3034" s="177">
        <v>12316.25</v>
      </c>
      <c r="M3034" s="177"/>
      <c r="N3034" s="177" t="s">
        <v>6177</v>
      </c>
      <c r="O3034" s="2" t="str">
        <f>VLOOKUP(H3034,通道基本信息!B:L,3,FALSE)</f>
        <v>CS6E</v>
      </c>
    </row>
    <row r="3035" s="2" customFormat="1" ht="15" hidden="1" spans="1:15">
      <c r="A3035" s="177">
        <v>3032</v>
      </c>
      <c r="B3035" s="177" t="str">
        <f t="shared" si="94"/>
        <v>CS6E-T014-100-46</v>
      </c>
      <c r="C3035" s="177" t="str">
        <f t="shared" si="95"/>
        <v>CS6E-TS07-046-V-D</v>
      </c>
      <c r="D3035" s="177" t="s">
        <v>6178</v>
      </c>
      <c r="E3035" s="177" t="str">
        <f>VLOOKUP(H3035,通道基本信息!B:K,6,0)</f>
        <v>T</v>
      </c>
      <c r="F3035" s="177" t="str">
        <f>VLOOKUP(H3035,通道基本信息!B:K,5,0)</f>
        <v>S07</v>
      </c>
      <c r="G3035" s="177" t="str">
        <f>VLOOKUP(H3035,通道基本信息!B:K,8,0)</f>
        <v>V</v>
      </c>
      <c r="H3035" s="177" t="s">
        <v>6088</v>
      </c>
      <c r="I3035" s="177">
        <v>46</v>
      </c>
      <c r="J3035" s="177">
        <v>1.25</v>
      </c>
      <c r="K3035" s="177">
        <v>12316.25</v>
      </c>
      <c r="L3035" s="177">
        <v>12317.5</v>
      </c>
      <c r="M3035" s="177"/>
      <c r="N3035" s="177" t="s">
        <v>6179</v>
      </c>
      <c r="O3035" s="2" t="str">
        <f>VLOOKUP(H3035,通道基本信息!B:L,3,FALSE)</f>
        <v>CS6E</v>
      </c>
    </row>
    <row r="3036" s="2" customFormat="1" ht="15" hidden="1" spans="1:15">
      <c r="A3036" s="177">
        <v>3033</v>
      </c>
      <c r="B3036" s="177" t="str">
        <f t="shared" si="94"/>
        <v>CS6E-T014-100-47</v>
      </c>
      <c r="C3036" s="177" t="str">
        <f t="shared" si="95"/>
        <v>CS6E-TS07-047-V-D</v>
      </c>
      <c r="D3036" s="177" t="s">
        <v>6180</v>
      </c>
      <c r="E3036" s="177" t="str">
        <f>VLOOKUP(H3036,通道基本信息!B:K,6,0)</f>
        <v>T</v>
      </c>
      <c r="F3036" s="177" t="str">
        <f>VLOOKUP(H3036,通道基本信息!B:K,5,0)</f>
        <v>S07</v>
      </c>
      <c r="G3036" s="177" t="str">
        <f>VLOOKUP(H3036,通道基本信息!B:K,8,0)</f>
        <v>V</v>
      </c>
      <c r="H3036" s="177" t="s">
        <v>6088</v>
      </c>
      <c r="I3036" s="177">
        <v>47</v>
      </c>
      <c r="J3036" s="177">
        <v>1.25</v>
      </c>
      <c r="K3036" s="177">
        <v>12317.5</v>
      </c>
      <c r="L3036" s="177">
        <v>12318.75</v>
      </c>
      <c r="M3036" s="177"/>
      <c r="N3036" s="177" t="s">
        <v>6181</v>
      </c>
      <c r="O3036" s="2" t="str">
        <f>VLOOKUP(H3036,通道基本信息!B:L,3,FALSE)</f>
        <v>CS6E</v>
      </c>
    </row>
    <row r="3037" s="2" customFormat="1" ht="15" hidden="1" spans="1:15">
      <c r="A3037" s="177">
        <v>3034</v>
      </c>
      <c r="B3037" s="177" t="str">
        <f t="shared" si="94"/>
        <v>CS6E-T014-100-48</v>
      </c>
      <c r="C3037" s="177" t="str">
        <f t="shared" si="95"/>
        <v>CS6E-TS07-048-V-D</v>
      </c>
      <c r="D3037" s="177" t="s">
        <v>6182</v>
      </c>
      <c r="E3037" s="177" t="str">
        <f>VLOOKUP(H3037,通道基本信息!B:K,6,0)</f>
        <v>T</v>
      </c>
      <c r="F3037" s="177" t="str">
        <f>VLOOKUP(H3037,通道基本信息!B:K,5,0)</f>
        <v>S07</v>
      </c>
      <c r="G3037" s="177" t="str">
        <f>VLOOKUP(H3037,通道基本信息!B:K,8,0)</f>
        <v>V</v>
      </c>
      <c r="H3037" s="177" t="s">
        <v>6088</v>
      </c>
      <c r="I3037" s="177">
        <v>48</v>
      </c>
      <c r="J3037" s="177">
        <v>1.25</v>
      </c>
      <c r="K3037" s="177">
        <v>12318.75</v>
      </c>
      <c r="L3037" s="177">
        <v>12320</v>
      </c>
      <c r="M3037" s="177"/>
      <c r="N3037" s="177" t="s">
        <v>6183</v>
      </c>
      <c r="O3037" s="2" t="str">
        <f>VLOOKUP(H3037,通道基本信息!B:L,3,FALSE)</f>
        <v>CS6E</v>
      </c>
    </row>
    <row r="3038" s="2" customFormat="1" ht="15" hidden="1" spans="1:15">
      <c r="A3038" s="177">
        <v>3035</v>
      </c>
      <c r="B3038" s="177" t="str">
        <f t="shared" si="94"/>
        <v>CS6E-T014-100-49</v>
      </c>
      <c r="C3038" s="177" t="str">
        <f t="shared" si="95"/>
        <v>CS6E-TS07-049-V-D</v>
      </c>
      <c r="D3038" s="177" t="s">
        <v>6184</v>
      </c>
      <c r="E3038" s="177" t="str">
        <f>VLOOKUP(H3038,通道基本信息!B:K,6,0)</f>
        <v>T</v>
      </c>
      <c r="F3038" s="177" t="str">
        <f>VLOOKUP(H3038,通道基本信息!B:K,5,0)</f>
        <v>S07</v>
      </c>
      <c r="G3038" s="177" t="str">
        <f>VLOOKUP(H3038,通道基本信息!B:K,8,0)</f>
        <v>V</v>
      </c>
      <c r="H3038" s="177" t="s">
        <v>6088</v>
      </c>
      <c r="I3038" s="177">
        <v>49</v>
      </c>
      <c r="J3038" s="177">
        <v>1.25</v>
      </c>
      <c r="K3038" s="177">
        <v>12320</v>
      </c>
      <c r="L3038" s="177">
        <v>12321.25</v>
      </c>
      <c r="M3038" s="177"/>
      <c r="N3038" s="177" t="s">
        <v>6185</v>
      </c>
      <c r="O3038" s="2" t="str">
        <f>VLOOKUP(H3038,通道基本信息!B:L,3,FALSE)</f>
        <v>CS6E</v>
      </c>
    </row>
    <row r="3039" s="2" customFormat="1" ht="15" hidden="1" spans="1:15">
      <c r="A3039" s="177">
        <v>3036</v>
      </c>
      <c r="B3039" s="177" t="str">
        <f t="shared" si="94"/>
        <v>CS6E-T014-100-50</v>
      </c>
      <c r="C3039" s="177" t="str">
        <f t="shared" si="95"/>
        <v>CS6E-TS07-050-V-D</v>
      </c>
      <c r="D3039" s="177" t="s">
        <v>6186</v>
      </c>
      <c r="E3039" s="177" t="str">
        <f>VLOOKUP(H3039,通道基本信息!B:K,6,0)</f>
        <v>T</v>
      </c>
      <c r="F3039" s="177" t="str">
        <f>VLOOKUP(H3039,通道基本信息!B:K,5,0)</f>
        <v>S07</v>
      </c>
      <c r="G3039" s="177" t="str">
        <f>VLOOKUP(H3039,通道基本信息!B:K,8,0)</f>
        <v>V</v>
      </c>
      <c r="H3039" s="177" t="s">
        <v>6088</v>
      </c>
      <c r="I3039" s="177">
        <v>50</v>
      </c>
      <c r="J3039" s="177">
        <v>1.25</v>
      </c>
      <c r="K3039" s="177">
        <v>12321.25</v>
      </c>
      <c r="L3039" s="177">
        <v>12322.5</v>
      </c>
      <c r="M3039" s="177"/>
      <c r="N3039" s="177" t="s">
        <v>6187</v>
      </c>
      <c r="O3039" s="2" t="str">
        <f>VLOOKUP(H3039,通道基本信息!B:L,3,FALSE)</f>
        <v>CS6E</v>
      </c>
    </row>
    <row r="3040" s="2" customFormat="1" ht="15" hidden="1" spans="1:15">
      <c r="A3040" s="177">
        <v>3037</v>
      </c>
      <c r="B3040" s="177" t="str">
        <f t="shared" si="94"/>
        <v>CS6E-T014-100-51</v>
      </c>
      <c r="C3040" s="177" t="str">
        <f t="shared" si="95"/>
        <v>CS6E-TS07-051-V-D</v>
      </c>
      <c r="D3040" s="177" t="s">
        <v>6188</v>
      </c>
      <c r="E3040" s="177" t="str">
        <f>VLOOKUP(H3040,通道基本信息!B:K,6,0)</f>
        <v>T</v>
      </c>
      <c r="F3040" s="177" t="str">
        <f>VLOOKUP(H3040,通道基本信息!B:K,5,0)</f>
        <v>S07</v>
      </c>
      <c r="G3040" s="177" t="str">
        <f>VLOOKUP(H3040,通道基本信息!B:K,8,0)</f>
        <v>V</v>
      </c>
      <c r="H3040" s="177" t="s">
        <v>6088</v>
      </c>
      <c r="I3040" s="177">
        <v>51</v>
      </c>
      <c r="J3040" s="177">
        <v>1.25</v>
      </c>
      <c r="K3040" s="177">
        <v>12322.5</v>
      </c>
      <c r="L3040" s="177">
        <v>12323.75</v>
      </c>
      <c r="M3040" s="177"/>
      <c r="N3040" s="177" t="s">
        <v>6189</v>
      </c>
      <c r="O3040" s="2" t="str">
        <f>VLOOKUP(H3040,通道基本信息!B:L,3,FALSE)</f>
        <v>CS6E</v>
      </c>
    </row>
    <row r="3041" s="2" customFormat="1" ht="15" hidden="1" spans="1:15">
      <c r="A3041" s="177">
        <v>3038</v>
      </c>
      <c r="B3041" s="177" t="str">
        <f t="shared" si="94"/>
        <v>CS6E-T014-100-52</v>
      </c>
      <c r="C3041" s="177" t="str">
        <f t="shared" si="95"/>
        <v>CS6E-TS07-052-V-D</v>
      </c>
      <c r="D3041" s="177" t="s">
        <v>6190</v>
      </c>
      <c r="E3041" s="177" t="str">
        <f>VLOOKUP(H3041,通道基本信息!B:K,6,0)</f>
        <v>T</v>
      </c>
      <c r="F3041" s="177" t="str">
        <f>VLOOKUP(H3041,通道基本信息!B:K,5,0)</f>
        <v>S07</v>
      </c>
      <c r="G3041" s="177" t="str">
        <f>VLOOKUP(H3041,通道基本信息!B:K,8,0)</f>
        <v>V</v>
      </c>
      <c r="H3041" s="177" t="s">
        <v>6088</v>
      </c>
      <c r="I3041" s="177">
        <v>52</v>
      </c>
      <c r="J3041" s="177">
        <v>1.25</v>
      </c>
      <c r="K3041" s="177">
        <v>12323.75</v>
      </c>
      <c r="L3041" s="177">
        <v>12325</v>
      </c>
      <c r="M3041" s="177"/>
      <c r="N3041" s="177" t="s">
        <v>6191</v>
      </c>
      <c r="O3041" s="2" t="str">
        <f>VLOOKUP(H3041,通道基本信息!B:L,3,FALSE)</f>
        <v>CS6E</v>
      </c>
    </row>
    <row r="3042" s="2" customFormat="1" ht="15" hidden="1" spans="1:15">
      <c r="A3042" s="177">
        <v>3039</v>
      </c>
      <c r="B3042" s="177" t="str">
        <f t="shared" si="94"/>
        <v>CS6E-T014-100-53</v>
      </c>
      <c r="C3042" s="177" t="str">
        <f t="shared" si="95"/>
        <v>CS6E-TS07-053-V-D</v>
      </c>
      <c r="D3042" s="177" t="s">
        <v>6192</v>
      </c>
      <c r="E3042" s="177" t="str">
        <f>VLOOKUP(H3042,通道基本信息!B:K,6,0)</f>
        <v>T</v>
      </c>
      <c r="F3042" s="177" t="str">
        <f>VLOOKUP(H3042,通道基本信息!B:K,5,0)</f>
        <v>S07</v>
      </c>
      <c r="G3042" s="177" t="str">
        <f>VLOOKUP(H3042,通道基本信息!B:K,8,0)</f>
        <v>V</v>
      </c>
      <c r="H3042" s="177" t="s">
        <v>6088</v>
      </c>
      <c r="I3042" s="177">
        <v>53</v>
      </c>
      <c r="J3042" s="177">
        <v>1.25</v>
      </c>
      <c r="K3042" s="177">
        <v>12325</v>
      </c>
      <c r="L3042" s="177">
        <v>12326.25</v>
      </c>
      <c r="M3042" s="177"/>
      <c r="N3042" s="177" t="s">
        <v>6193</v>
      </c>
      <c r="O3042" s="2" t="str">
        <f>VLOOKUP(H3042,通道基本信息!B:L,3,FALSE)</f>
        <v>CS6E</v>
      </c>
    </row>
    <row r="3043" s="2" customFormat="1" ht="15" hidden="1" spans="1:15">
      <c r="A3043" s="177">
        <v>3040</v>
      </c>
      <c r="B3043" s="177" t="str">
        <f t="shared" si="94"/>
        <v>CS6E-T014-100-54</v>
      </c>
      <c r="C3043" s="177" t="str">
        <f t="shared" si="95"/>
        <v>CS6E-TS07-054-V-D</v>
      </c>
      <c r="D3043" s="177" t="s">
        <v>6194</v>
      </c>
      <c r="E3043" s="177" t="str">
        <f>VLOOKUP(H3043,通道基本信息!B:K,6,0)</f>
        <v>T</v>
      </c>
      <c r="F3043" s="177" t="str">
        <f>VLOOKUP(H3043,通道基本信息!B:K,5,0)</f>
        <v>S07</v>
      </c>
      <c r="G3043" s="177" t="str">
        <f>VLOOKUP(H3043,通道基本信息!B:K,8,0)</f>
        <v>V</v>
      </c>
      <c r="H3043" s="177" t="s">
        <v>6088</v>
      </c>
      <c r="I3043" s="177">
        <v>54</v>
      </c>
      <c r="J3043" s="177">
        <v>1.25</v>
      </c>
      <c r="K3043" s="177">
        <v>12326.25</v>
      </c>
      <c r="L3043" s="177">
        <v>12327.5</v>
      </c>
      <c r="M3043" s="177"/>
      <c r="N3043" s="177" t="s">
        <v>6195</v>
      </c>
      <c r="O3043" s="2" t="str">
        <f>VLOOKUP(H3043,通道基本信息!B:L,3,FALSE)</f>
        <v>CS6E</v>
      </c>
    </row>
    <row r="3044" s="2" customFormat="1" ht="15" hidden="1" spans="1:15">
      <c r="A3044" s="177">
        <v>3041</v>
      </c>
      <c r="B3044" s="177" t="str">
        <f t="shared" si="94"/>
        <v>CS6E-T014-100-55</v>
      </c>
      <c r="C3044" s="177" t="str">
        <f t="shared" si="95"/>
        <v>CS6E-TS07-055-V-D</v>
      </c>
      <c r="D3044" s="177" t="s">
        <v>6196</v>
      </c>
      <c r="E3044" s="177" t="str">
        <f>VLOOKUP(H3044,通道基本信息!B:K,6,0)</f>
        <v>T</v>
      </c>
      <c r="F3044" s="177" t="str">
        <f>VLOOKUP(H3044,通道基本信息!B:K,5,0)</f>
        <v>S07</v>
      </c>
      <c r="G3044" s="177" t="str">
        <f>VLOOKUP(H3044,通道基本信息!B:K,8,0)</f>
        <v>V</v>
      </c>
      <c r="H3044" s="177" t="s">
        <v>6088</v>
      </c>
      <c r="I3044" s="177">
        <v>55</v>
      </c>
      <c r="J3044" s="177">
        <v>1.25</v>
      </c>
      <c r="K3044" s="177">
        <v>12327.5</v>
      </c>
      <c r="L3044" s="177">
        <v>12328.75</v>
      </c>
      <c r="M3044" s="177"/>
      <c r="N3044" s="177" t="s">
        <v>6197</v>
      </c>
      <c r="O3044" s="2" t="str">
        <f>VLOOKUP(H3044,通道基本信息!B:L,3,FALSE)</f>
        <v>CS6E</v>
      </c>
    </row>
    <row r="3045" s="2" customFormat="1" ht="15" hidden="1" spans="1:15">
      <c r="A3045" s="177">
        <v>3042</v>
      </c>
      <c r="B3045" s="177" t="str">
        <f t="shared" si="94"/>
        <v>CS6E-T014-100-56</v>
      </c>
      <c r="C3045" s="177" t="str">
        <f t="shared" si="95"/>
        <v>CS6E-TS07-056-V-D</v>
      </c>
      <c r="D3045" s="177" t="s">
        <v>6198</v>
      </c>
      <c r="E3045" s="177" t="str">
        <f>VLOOKUP(H3045,通道基本信息!B:K,6,0)</f>
        <v>T</v>
      </c>
      <c r="F3045" s="177" t="str">
        <f>VLOOKUP(H3045,通道基本信息!B:K,5,0)</f>
        <v>S07</v>
      </c>
      <c r="G3045" s="177" t="str">
        <f>VLOOKUP(H3045,通道基本信息!B:K,8,0)</f>
        <v>V</v>
      </c>
      <c r="H3045" s="177" t="s">
        <v>6088</v>
      </c>
      <c r="I3045" s="177">
        <v>56</v>
      </c>
      <c r="J3045" s="177">
        <v>1.25</v>
      </c>
      <c r="K3045" s="177">
        <v>12328.75</v>
      </c>
      <c r="L3045" s="177">
        <v>12330</v>
      </c>
      <c r="M3045" s="177"/>
      <c r="N3045" s="177" t="s">
        <v>6199</v>
      </c>
      <c r="O3045" s="2" t="str">
        <f>VLOOKUP(H3045,通道基本信息!B:L,3,FALSE)</f>
        <v>CS6E</v>
      </c>
    </row>
    <row r="3046" s="2" customFormat="1" ht="15" hidden="1" spans="1:15">
      <c r="A3046" s="177">
        <v>3043</v>
      </c>
      <c r="B3046" s="177" t="str">
        <f t="shared" si="94"/>
        <v>CS6E-T014-100-57</v>
      </c>
      <c r="C3046" s="177" t="str">
        <f t="shared" si="95"/>
        <v>CS6E-TS07-057-V-D</v>
      </c>
      <c r="D3046" s="177" t="s">
        <v>6200</v>
      </c>
      <c r="E3046" s="177" t="str">
        <f>VLOOKUP(H3046,通道基本信息!B:K,6,0)</f>
        <v>T</v>
      </c>
      <c r="F3046" s="177" t="str">
        <f>VLOOKUP(H3046,通道基本信息!B:K,5,0)</f>
        <v>S07</v>
      </c>
      <c r="G3046" s="177" t="str">
        <f>VLOOKUP(H3046,通道基本信息!B:K,8,0)</f>
        <v>V</v>
      </c>
      <c r="H3046" s="177" t="s">
        <v>6088</v>
      </c>
      <c r="I3046" s="177">
        <v>57</v>
      </c>
      <c r="J3046" s="177">
        <v>1.25</v>
      </c>
      <c r="K3046" s="177">
        <v>12330</v>
      </c>
      <c r="L3046" s="177">
        <v>12331.25</v>
      </c>
      <c r="M3046" s="177"/>
      <c r="N3046" s="177" t="s">
        <v>6201</v>
      </c>
      <c r="O3046" s="2" t="str">
        <f>VLOOKUP(H3046,通道基本信息!B:L,3,FALSE)</f>
        <v>CS6E</v>
      </c>
    </row>
    <row r="3047" s="2" customFormat="1" ht="15" hidden="1" spans="1:15">
      <c r="A3047" s="177">
        <v>3044</v>
      </c>
      <c r="B3047" s="177" t="str">
        <f t="shared" si="94"/>
        <v>CS6E-T014-100-58</v>
      </c>
      <c r="C3047" s="177" t="str">
        <f t="shared" si="95"/>
        <v>CS6E-TS07-058-V-D</v>
      </c>
      <c r="D3047" s="177" t="s">
        <v>6202</v>
      </c>
      <c r="E3047" s="177" t="str">
        <f>VLOOKUP(H3047,通道基本信息!B:K,6,0)</f>
        <v>T</v>
      </c>
      <c r="F3047" s="177" t="str">
        <f>VLOOKUP(H3047,通道基本信息!B:K,5,0)</f>
        <v>S07</v>
      </c>
      <c r="G3047" s="177" t="str">
        <f>VLOOKUP(H3047,通道基本信息!B:K,8,0)</f>
        <v>V</v>
      </c>
      <c r="H3047" s="177" t="s">
        <v>6088</v>
      </c>
      <c r="I3047" s="177">
        <v>58</v>
      </c>
      <c r="J3047" s="177">
        <v>1.25</v>
      </c>
      <c r="K3047" s="177">
        <v>12331.25</v>
      </c>
      <c r="L3047" s="177">
        <v>12332.5</v>
      </c>
      <c r="M3047" s="177"/>
      <c r="N3047" s="177" t="s">
        <v>6203</v>
      </c>
      <c r="O3047" s="2" t="str">
        <f>VLOOKUP(H3047,通道基本信息!B:L,3,FALSE)</f>
        <v>CS6E</v>
      </c>
    </row>
    <row r="3048" s="2" customFormat="1" ht="15" hidden="1" spans="1:15">
      <c r="A3048" s="177">
        <v>3045</v>
      </c>
      <c r="B3048" s="177" t="str">
        <f t="shared" si="94"/>
        <v>CS6E-T014-100-59</v>
      </c>
      <c r="C3048" s="177" t="str">
        <f t="shared" si="95"/>
        <v>CS6E-TS07-059-V-D</v>
      </c>
      <c r="D3048" s="177" t="s">
        <v>6204</v>
      </c>
      <c r="E3048" s="177" t="str">
        <f>VLOOKUP(H3048,通道基本信息!B:K,6,0)</f>
        <v>T</v>
      </c>
      <c r="F3048" s="177" t="str">
        <f>VLOOKUP(H3048,通道基本信息!B:K,5,0)</f>
        <v>S07</v>
      </c>
      <c r="G3048" s="177" t="str">
        <f>VLOOKUP(H3048,通道基本信息!B:K,8,0)</f>
        <v>V</v>
      </c>
      <c r="H3048" s="177" t="s">
        <v>6088</v>
      </c>
      <c r="I3048" s="177">
        <v>59</v>
      </c>
      <c r="J3048" s="177">
        <v>1.25</v>
      </c>
      <c r="K3048" s="177">
        <v>12332.5</v>
      </c>
      <c r="L3048" s="177">
        <v>12333.75</v>
      </c>
      <c r="M3048" s="177"/>
      <c r="N3048" s="177" t="s">
        <v>6205</v>
      </c>
      <c r="O3048" s="2" t="str">
        <f>VLOOKUP(H3048,通道基本信息!B:L,3,FALSE)</f>
        <v>CS6E</v>
      </c>
    </row>
    <row r="3049" s="2" customFormat="1" ht="15" hidden="1" spans="1:15">
      <c r="A3049" s="177">
        <v>3046</v>
      </c>
      <c r="B3049" s="177" t="str">
        <f t="shared" si="94"/>
        <v>CS6E-T014-100-60</v>
      </c>
      <c r="C3049" s="177" t="str">
        <f t="shared" si="95"/>
        <v>CS6E-TS07-060-V-D</v>
      </c>
      <c r="D3049" s="177" t="s">
        <v>6206</v>
      </c>
      <c r="E3049" s="177" t="str">
        <f>VLOOKUP(H3049,通道基本信息!B:K,6,0)</f>
        <v>T</v>
      </c>
      <c r="F3049" s="177" t="str">
        <f>VLOOKUP(H3049,通道基本信息!B:K,5,0)</f>
        <v>S07</v>
      </c>
      <c r="G3049" s="177" t="str">
        <f>VLOOKUP(H3049,通道基本信息!B:K,8,0)</f>
        <v>V</v>
      </c>
      <c r="H3049" s="177" t="s">
        <v>6088</v>
      </c>
      <c r="I3049" s="177">
        <v>60</v>
      </c>
      <c r="J3049" s="177">
        <v>1.25</v>
      </c>
      <c r="K3049" s="177">
        <v>12333.75</v>
      </c>
      <c r="L3049" s="177">
        <v>12335</v>
      </c>
      <c r="M3049" s="177"/>
      <c r="N3049" s="177" t="s">
        <v>6207</v>
      </c>
      <c r="O3049" s="2" t="str">
        <f>VLOOKUP(H3049,通道基本信息!B:L,3,FALSE)</f>
        <v>CS6E</v>
      </c>
    </row>
    <row r="3050" s="2" customFormat="1" ht="15" hidden="1" spans="1:15">
      <c r="A3050" s="177">
        <v>3047</v>
      </c>
      <c r="B3050" s="177" t="str">
        <f t="shared" si="94"/>
        <v>CS6E-T014-100-61</v>
      </c>
      <c r="C3050" s="177" t="str">
        <f t="shared" si="95"/>
        <v>CS6E-TS07-061-V-D</v>
      </c>
      <c r="D3050" s="177" t="s">
        <v>6208</v>
      </c>
      <c r="E3050" s="177" t="str">
        <f>VLOOKUP(H3050,通道基本信息!B:K,6,0)</f>
        <v>T</v>
      </c>
      <c r="F3050" s="177" t="str">
        <f>VLOOKUP(H3050,通道基本信息!B:K,5,0)</f>
        <v>S07</v>
      </c>
      <c r="G3050" s="177" t="str">
        <f>VLOOKUP(H3050,通道基本信息!B:K,8,0)</f>
        <v>V</v>
      </c>
      <c r="H3050" s="177" t="s">
        <v>6088</v>
      </c>
      <c r="I3050" s="177">
        <v>61</v>
      </c>
      <c r="J3050" s="177">
        <v>1.25</v>
      </c>
      <c r="K3050" s="177">
        <v>12335</v>
      </c>
      <c r="L3050" s="177">
        <v>12336.25</v>
      </c>
      <c r="M3050" s="177"/>
      <c r="N3050" s="177" t="s">
        <v>6209</v>
      </c>
      <c r="O3050" s="2" t="str">
        <f>VLOOKUP(H3050,通道基本信息!B:L,3,FALSE)</f>
        <v>CS6E</v>
      </c>
    </row>
    <row r="3051" s="2" customFormat="1" ht="15" hidden="1" spans="1:15">
      <c r="A3051" s="177">
        <v>3048</v>
      </c>
      <c r="B3051" s="177" t="str">
        <f t="shared" si="94"/>
        <v>CS6E-T014-100-62</v>
      </c>
      <c r="C3051" s="177" t="str">
        <f t="shared" si="95"/>
        <v>CS6E-TS07-062-V-D</v>
      </c>
      <c r="D3051" s="177" t="s">
        <v>6210</v>
      </c>
      <c r="E3051" s="177" t="str">
        <f>VLOOKUP(H3051,通道基本信息!B:K,6,0)</f>
        <v>T</v>
      </c>
      <c r="F3051" s="177" t="str">
        <f>VLOOKUP(H3051,通道基本信息!B:K,5,0)</f>
        <v>S07</v>
      </c>
      <c r="G3051" s="177" t="str">
        <f>VLOOKUP(H3051,通道基本信息!B:K,8,0)</f>
        <v>V</v>
      </c>
      <c r="H3051" s="177" t="s">
        <v>6088</v>
      </c>
      <c r="I3051" s="177">
        <v>62</v>
      </c>
      <c r="J3051" s="177">
        <v>1.25</v>
      </c>
      <c r="K3051" s="177">
        <v>12336.25</v>
      </c>
      <c r="L3051" s="177">
        <v>12337.5</v>
      </c>
      <c r="M3051" s="177"/>
      <c r="N3051" s="177" t="s">
        <v>6211</v>
      </c>
      <c r="O3051" s="2" t="str">
        <f>VLOOKUP(H3051,通道基本信息!B:L,3,FALSE)</f>
        <v>CS6E</v>
      </c>
    </row>
    <row r="3052" s="2" customFormat="1" ht="15" hidden="1" spans="1:15">
      <c r="A3052" s="177">
        <v>3049</v>
      </c>
      <c r="B3052" s="177" t="str">
        <f t="shared" si="94"/>
        <v>CS6E-T014-100-63</v>
      </c>
      <c r="C3052" s="177" t="str">
        <f t="shared" si="95"/>
        <v>CS6E-TS07-063-V-D</v>
      </c>
      <c r="D3052" s="177" t="s">
        <v>6212</v>
      </c>
      <c r="E3052" s="177" t="str">
        <f>VLOOKUP(H3052,通道基本信息!B:K,6,0)</f>
        <v>T</v>
      </c>
      <c r="F3052" s="177" t="str">
        <f>VLOOKUP(H3052,通道基本信息!B:K,5,0)</f>
        <v>S07</v>
      </c>
      <c r="G3052" s="177" t="str">
        <f>VLOOKUP(H3052,通道基本信息!B:K,8,0)</f>
        <v>V</v>
      </c>
      <c r="H3052" s="177" t="s">
        <v>6088</v>
      </c>
      <c r="I3052" s="177">
        <v>63</v>
      </c>
      <c r="J3052" s="177">
        <v>1.25</v>
      </c>
      <c r="K3052" s="177">
        <v>12337.5</v>
      </c>
      <c r="L3052" s="177">
        <v>12338.75</v>
      </c>
      <c r="M3052" s="177"/>
      <c r="N3052" s="177" t="s">
        <v>6213</v>
      </c>
      <c r="O3052" s="2" t="str">
        <f>VLOOKUP(H3052,通道基本信息!B:L,3,FALSE)</f>
        <v>CS6E</v>
      </c>
    </row>
    <row r="3053" s="2" customFormat="1" ht="15" hidden="1" spans="1:15">
      <c r="A3053" s="177">
        <v>3050</v>
      </c>
      <c r="B3053" s="177" t="str">
        <f t="shared" si="94"/>
        <v>CS6E-T014-100-64</v>
      </c>
      <c r="C3053" s="177" t="str">
        <f t="shared" si="95"/>
        <v>CS6E-TS07-064-V-D</v>
      </c>
      <c r="D3053" s="177" t="s">
        <v>6214</v>
      </c>
      <c r="E3053" s="177" t="str">
        <f>VLOOKUP(H3053,通道基本信息!B:K,6,0)</f>
        <v>T</v>
      </c>
      <c r="F3053" s="177" t="str">
        <f>VLOOKUP(H3053,通道基本信息!B:K,5,0)</f>
        <v>S07</v>
      </c>
      <c r="G3053" s="177" t="str">
        <f>VLOOKUP(H3053,通道基本信息!B:K,8,0)</f>
        <v>V</v>
      </c>
      <c r="H3053" s="177" t="s">
        <v>6088</v>
      </c>
      <c r="I3053" s="177">
        <v>64</v>
      </c>
      <c r="J3053" s="177">
        <v>1.25</v>
      </c>
      <c r="K3053" s="177">
        <v>12338.75</v>
      </c>
      <c r="L3053" s="177">
        <v>12340</v>
      </c>
      <c r="M3053" s="177"/>
      <c r="N3053" s="177" t="s">
        <v>6215</v>
      </c>
      <c r="O3053" s="2" t="str">
        <f>VLOOKUP(H3053,通道基本信息!B:L,3,FALSE)</f>
        <v>CS6E</v>
      </c>
    </row>
    <row r="3054" s="2" customFormat="1" ht="15" hidden="1" spans="1:15">
      <c r="A3054" s="177">
        <v>3051</v>
      </c>
      <c r="B3054" s="177" t="str">
        <f t="shared" si="94"/>
        <v>CS6E-T014-100-65</v>
      </c>
      <c r="C3054" s="177" t="str">
        <f t="shared" si="95"/>
        <v>CS6E-TS07-065-V-D</v>
      </c>
      <c r="D3054" s="177" t="s">
        <v>6216</v>
      </c>
      <c r="E3054" s="177" t="str">
        <f>VLOOKUP(H3054,通道基本信息!B:K,6,0)</f>
        <v>T</v>
      </c>
      <c r="F3054" s="177" t="str">
        <f>VLOOKUP(H3054,通道基本信息!B:K,5,0)</f>
        <v>S07</v>
      </c>
      <c r="G3054" s="177" t="str">
        <f>VLOOKUP(H3054,通道基本信息!B:K,8,0)</f>
        <v>V</v>
      </c>
      <c r="H3054" s="177" t="s">
        <v>6088</v>
      </c>
      <c r="I3054" s="177">
        <v>65</v>
      </c>
      <c r="J3054" s="177">
        <v>1.25</v>
      </c>
      <c r="K3054" s="177">
        <v>12340</v>
      </c>
      <c r="L3054" s="177">
        <v>12341.25</v>
      </c>
      <c r="M3054" s="177"/>
      <c r="N3054" s="177" t="s">
        <v>6217</v>
      </c>
      <c r="O3054" s="2" t="str">
        <f>VLOOKUP(H3054,通道基本信息!B:L,3,FALSE)</f>
        <v>CS6E</v>
      </c>
    </row>
    <row r="3055" s="2" customFormat="1" ht="15" hidden="1" spans="1:15">
      <c r="A3055" s="177">
        <v>3052</v>
      </c>
      <c r="B3055" s="177" t="str">
        <f t="shared" si="94"/>
        <v>CS6E-T014-100-66</v>
      </c>
      <c r="C3055" s="177" t="str">
        <f t="shared" si="95"/>
        <v>CS6E-TS07-066-V-D</v>
      </c>
      <c r="D3055" s="177" t="s">
        <v>6218</v>
      </c>
      <c r="E3055" s="177" t="str">
        <f>VLOOKUP(H3055,通道基本信息!B:K,6,0)</f>
        <v>T</v>
      </c>
      <c r="F3055" s="177" t="str">
        <f>VLOOKUP(H3055,通道基本信息!B:K,5,0)</f>
        <v>S07</v>
      </c>
      <c r="G3055" s="177" t="str">
        <f>VLOOKUP(H3055,通道基本信息!B:K,8,0)</f>
        <v>V</v>
      </c>
      <c r="H3055" s="177" t="s">
        <v>6088</v>
      </c>
      <c r="I3055" s="177">
        <v>66</v>
      </c>
      <c r="J3055" s="177">
        <v>1.25</v>
      </c>
      <c r="K3055" s="177">
        <v>12341.25</v>
      </c>
      <c r="L3055" s="177">
        <v>12342.5</v>
      </c>
      <c r="M3055" s="177"/>
      <c r="N3055" s="177" t="s">
        <v>6219</v>
      </c>
      <c r="O3055" s="2" t="str">
        <f>VLOOKUP(H3055,通道基本信息!B:L,3,FALSE)</f>
        <v>CS6E</v>
      </c>
    </row>
    <row r="3056" s="2" customFormat="1" ht="15" hidden="1" spans="1:15">
      <c r="A3056" s="177">
        <v>3053</v>
      </c>
      <c r="B3056" s="177" t="str">
        <f t="shared" si="94"/>
        <v>CS6E-T014-100-67</v>
      </c>
      <c r="C3056" s="177" t="str">
        <f t="shared" si="95"/>
        <v>CS6E-TS07-067-V-D</v>
      </c>
      <c r="D3056" s="177" t="s">
        <v>6220</v>
      </c>
      <c r="E3056" s="177" t="str">
        <f>VLOOKUP(H3056,通道基本信息!B:K,6,0)</f>
        <v>T</v>
      </c>
      <c r="F3056" s="177" t="str">
        <f>VLOOKUP(H3056,通道基本信息!B:K,5,0)</f>
        <v>S07</v>
      </c>
      <c r="G3056" s="177" t="str">
        <f>VLOOKUP(H3056,通道基本信息!B:K,8,0)</f>
        <v>V</v>
      </c>
      <c r="H3056" s="177" t="s">
        <v>6088</v>
      </c>
      <c r="I3056" s="177">
        <v>67</v>
      </c>
      <c r="J3056" s="177">
        <v>1.25</v>
      </c>
      <c r="K3056" s="177">
        <v>12342.5</v>
      </c>
      <c r="L3056" s="177">
        <v>12343.75</v>
      </c>
      <c r="M3056" s="177"/>
      <c r="N3056" s="177" t="s">
        <v>6221</v>
      </c>
      <c r="O3056" s="2" t="str">
        <f>VLOOKUP(H3056,通道基本信息!B:L,3,FALSE)</f>
        <v>CS6E</v>
      </c>
    </row>
    <row r="3057" s="2" customFormat="1" ht="15" hidden="1" spans="1:15">
      <c r="A3057" s="177">
        <v>3054</v>
      </c>
      <c r="B3057" s="177" t="str">
        <f t="shared" si="94"/>
        <v>CS6E-T014-100-68</v>
      </c>
      <c r="C3057" s="177" t="str">
        <f t="shared" si="95"/>
        <v>CS6E-TS07-068-V-D</v>
      </c>
      <c r="D3057" s="177" t="s">
        <v>6222</v>
      </c>
      <c r="E3057" s="177" t="str">
        <f>VLOOKUP(H3057,通道基本信息!B:K,6,0)</f>
        <v>T</v>
      </c>
      <c r="F3057" s="177" t="str">
        <f>VLOOKUP(H3057,通道基本信息!B:K,5,0)</f>
        <v>S07</v>
      </c>
      <c r="G3057" s="177" t="str">
        <f>VLOOKUP(H3057,通道基本信息!B:K,8,0)</f>
        <v>V</v>
      </c>
      <c r="H3057" s="177" t="s">
        <v>6088</v>
      </c>
      <c r="I3057" s="177">
        <v>68</v>
      </c>
      <c r="J3057" s="177">
        <v>1.25</v>
      </c>
      <c r="K3057" s="177">
        <v>12343.75</v>
      </c>
      <c r="L3057" s="177">
        <v>12345</v>
      </c>
      <c r="M3057" s="177"/>
      <c r="N3057" s="177" t="s">
        <v>6223</v>
      </c>
      <c r="O3057" s="2" t="str">
        <f>VLOOKUP(H3057,通道基本信息!B:L,3,FALSE)</f>
        <v>CS6E</v>
      </c>
    </row>
    <row r="3058" s="2" customFormat="1" ht="15" hidden="1" spans="1:15">
      <c r="A3058" s="177">
        <v>3055</v>
      </c>
      <c r="B3058" s="177" t="str">
        <f t="shared" si="94"/>
        <v>CS6E-T014-100-69</v>
      </c>
      <c r="C3058" s="177" t="str">
        <f t="shared" si="95"/>
        <v>CS6E-TS07-069-V-D</v>
      </c>
      <c r="D3058" s="177" t="s">
        <v>6224</v>
      </c>
      <c r="E3058" s="177" t="str">
        <f>VLOOKUP(H3058,通道基本信息!B:K,6,0)</f>
        <v>T</v>
      </c>
      <c r="F3058" s="177" t="str">
        <f>VLOOKUP(H3058,通道基本信息!B:K,5,0)</f>
        <v>S07</v>
      </c>
      <c r="G3058" s="177" t="str">
        <f>VLOOKUP(H3058,通道基本信息!B:K,8,0)</f>
        <v>V</v>
      </c>
      <c r="H3058" s="177" t="s">
        <v>6088</v>
      </c>
      <c r="I3058" s="177">
        <v>69</v>
      </c>
      <c r="J3058" s="177">
        <v>1.25</v>
      </c>
      <c r="K3058" s="177">
        <v>12345</v>
      </c>
      <c r="L3058" s="177">
        <v>12346.25</v>
      </c>
      <c r="M3058" s="177"/>
      <c r="N3058" s="177" t="s">
        <v>6225</v>
      </c>
      <c r="O3058" s="2" t="str">
        <f>VLOOKUP(H3058,通道基本信息!B:L,3,FALSE)</f>
        <v>CS6E</v>
      </c>
    </row>
    <row r="3059" s="2" customFormat="1" ht="15" hidden="1" spans="1:15">
      <c r="A3059" s="177">
        <v>3056</v>
      </c>
      <c r="B3059" s="177" t="str">
        <f t="shared" si="94"/>
        <v>CS6E-T014-100-70</v>
      </c>
      <c r="C3059" s="177" t="str">
        <f t="shared" si="95"/>
        <v>CS6E-TS07-070-V-D</v>
      </c>
      <c r="D3059" s="177" t="s">
        <v>6226</v>
      </c>
      <c r="E3059" s="177" t="str">
        <f>VLOOKUP(H3059,通道基本信息!B:K,6,0)</f>
        <v>T</v>
      </c>
      <c r="F3059" s="177" t="str">
        <f>VLOOKUP(H3059,通道基本信息!B:K,5,0)</f>
        <v>S07</v>
      </c>
      <c r="G3059" s="177" t="str">
        <f>VLOOKUP(H3059,通道基本信息!B:K,8,0)</f>
        <v>V</v>
      </c>
      <c r="H3059" s="177" t="s">
        <v>6088</v>
      </c>
      <c r="I3059" s="177">
        <v>70</v>
      </c>
      <c r="J3059" s="177">
        <v>1.25</v>
      </c>
      <c r="K3059" s="177">
        <v>12346.25</v>
      </c>
      <c r="L3059" s="177">
        <v>12347.5</v>
      </c>
      <c r="M3059" s="177"/>
      <c r="N3059" s="177" t="s">
        <v>6227</v>
      </c>
      <c r="O3059" s="2" t="str">
        <f>VLOOKUP(H3059,通道基本信息!B:L,3,FALSE)</f>
        <v>CS6E</v>
      </c>
    </row>
    <row r="3060" s="2" customFormat="1" ht="15" hidden="1" spans="1:15">
      <c r="A3060" s="177">
        <v>3057</v>
      </c>
      <c r="B3060" s="177" t="str">
        <f t="shared" si="94"/>
        <v>CS6E-T014-100-71</v>
      </c>
      <c r="C3060" s="177" t="str">
        <f t="shared" si="95"/>
        <v>CS6E-TS07-071-V-D</v>
      </c>
      <c r="D3060" s="177" t="s">
        <v>6228</v>
      </c>
      <c r="E3060" s="177" t="str">
        <f>VLOOKUP(H3060,通道基本信息!B:K,6,0)</f>
        <v>T</v>
      </c>
      <c r="F3060" s="177" t="str">
        <f>VLOOKUP(H3060,通道基本信息!B:K,5,0)</f>
        <v>S07</v>
      </c>
      <c r="G3060" s="177" t="str">
        <f>VLOOKUP(H3060,通道基本信息!B:K,8,0)</f>
        <v>V</v>
      </c>
      <c r="H3060" s="177" t="s">
        <v>6088</v>
      </c>
      <c r="I3060" s="177">
        <v>71</v>
      </c>
      <c r="J3060" s="177">
        <v>1.25</v>
      </c>
      <c r="K3060" s="177">
        <v>12347.5</v>
      </c>
      <c r="L3060" s="177">
        <v>12348.75</v>
      </c>
      <c r="M3060" s="177"/>
      <c r="N3060" s="177" t="s">
        <v>6229</v>
      </c>
      <c r="O3060" s="2" t="str">
        <f>VLOOKUP(H3060,通道基本信息!B:L,3,FALSE)</f>
        <v>CS6E</v>
      </c>
    </row>
    <row r="3061" s="2" customFormat="1" ht="15" hidden="1" spans="1:15">
      <c r="A3061" s="177">
        <v>3058</v>
      </c>
      <c r="B3061" s="177" t="str">
        <f t="shared" si="94"/>
        <v>CS6E-T014-100-72</v>
      </c>
      <c r="C3061" s="177" t="str">
        <f t="shared" si="95"/>
        <v>CS6E-TS07-072-V-D</v>
      </c>
      <c r="D3061" s="177" t="s">
        <v>6230</v>
      </c>
      <c r="E3061" s="177" t="str">
        <f>VLOOKUP(H3061,通道基本信息!B:K,6,0)</f>
        <v>T</v>
      </c>
      <c r="F3061" s="177" t="str">
        <f>VLOOKUP(H3061,通道基本信息!B:K,5,0)</f>
        <v>S07</v>
      </c>
      <c r="G3061" s="177" t="str">
        <f>VLOOKUP(H3061,通道基本信息!B:K,8,0)</f>
        <v>V</v>
      </c>
      <c r="H3061" s="177" t="s">
        <v>6088</v>
      </c>
      <c r="I3061" s="177">
        <v>72</v>
      </c>
      <c r="J3061" s="177">
        <v>1.25</v>
      </c>
      <c r="K3061" s="177">
        <v>12348.75</v>
      </c>
      <c r="L3061" s="177">
        <v>12350</v>
      </c>
      <c r="M3061" s="177"/>
      <c r="N3061" s="177" t="s">
        <v>6231</v>
      </c>
      <c r="O3061" s="2" t="str">
        <f>VLOOKUP(H3061,通道基本信息!B:L,3,FALSE)</f>
        <v>CS6E</v>
      </c>
    </row>
    <row r="3062" s="2" customFormat="1" ht="15" hidden="1" spans="1:15">
      <c r="A3062" s="177">
        <v>3059</v>
      </c>
      <c r="B3062" s="177" t="str">
        <f t="shared" si="94"/>
        <v>CS6E-T014-100-73</v>
      </c>
      <c r="C3062" s="177" t="str">
        <f t="shared" si="95"/>
        <v>CS6E-TS07-073-V-D</v>
      </c>
      <c r="D3062" s="177" t="s">
        <v>6232</v>
      </c>
      <c r="E3062" s="177" t="str">
        <f>VLOOKUP(H3062,通道基本信息!B:K,6,0)</f>
        <v>T</v>
      </c>
      <c r="F3062" s="177" t="str">
        <f>VLOOKUP(H3062,通道基本信息!B:K,5,0)</f>
        <v>S07</v>
      </c>
      <c r="G3062" s="177" t="str">
        <f>VLOOKUP(H3062,通道基本信息!B:K,8,0)</f>
        <v>V</v>
      </c>
      <c r="H3062" s="177" t="s">
        <v>6088</v>
      </c>
      <c r="I3062" s="177">
        <v>73</v>
      </c>
      <c r="J3062" s="177">
        <v>1.25</v>
      </c>
      <c r="K3062" s="177">
        <v>12350</v>
      </c>
      <c r="L3062" s="177">
        <v>12351.25</v>
      </c>
      <c r="M3062" s="177"/>
      <c r="N3062" s="177" t="s">
        <v>6233</v>
      </c>
      <c r="O3062" s="2" t="str">
        <f>VLOOKUP(H3062,通道基本信息!B:L,3,FALSE)</f>
        <v>CS6E</v>
      </c>
    </row>
    <row r="3063" s="2" customFormat="1" ht="15" hidden="1" spans="1:15">
      <c r="A3063" s="177">
        <v>3060</v>
      </c>
      <c r="B3063" s="177" t="str">
        <f t="shared" si="94"/>
        <v>CS6E-T014-100-74</v>
      </c>
      <c r="C3063" s="177" t="str">
        <f t="shared" si="95"/>
        <v>CS6E-TS07-074-V-D</v>
      </c>
      <c r="D3063" s="177" t="s">
        <v>6234</v>
      </c>
      <c r="E3063" s="177" t="str">
        <f>VLOOKUP(H3063,通道基本信息!B:K,6,0)</f>
        <v>T</v>
      </c>
      <c r="F3063" s="177" t="str">
        <f>VLOOKUP(H3063,通道基本信息!B:K,5,0)</f>
        <v>S07</v>
      </c>
      <c r="G3063" s="177" t="str">
        <f>VLOOKUP(H3063,通道基本信息!B:K,8,0)</f>
        <v>V</v>
      </c>
      <c r="H3063" s="177" t="s">
        <v>6088</v>
      </c>
      <c r="I3063" s="177">
        <v>74</v>
      </c>
      <c r="J3063" s="177">
        <v>1.25</v>
      </c>
      <c r="K3063" s="177">
        <v>12351.25</v>
      </c>
      <c r="L3063" s="177">
        <v>12352.5</v>
      </c>
      <c r="M3063" s="177"/>
      <c r="N3063" s="177" t="s">
        <v>6235</v>
      </c>
      <c r="O3063" s="2" t="str">
        <f>VLOOKUP(H3063,通道基本信息!B:L,3,FALSE)</f>
        <v>CS6E</v>
      </c>
    </row>
    <row r="3064" s="2" customFormat="1" ht="15" hidden="1" spans="1:15">
      <c r="A3064" s="177">
        <v>3061</v>
      </c>
      <c r="B3064" s="177" t="str">
        <f t="shared" si="94"/>
        <v>CS6E-T014-100-75</v>
      </c>
      <c r="C3064" s="177" t="str">
        <f t="shared" si="95"/>
        <v>CS6E-TS07-075-V-D</v>
      </c>
      <c r="D3064" s="177" t="s">
        <v>6236</v>
      </c>
      <c r="E3064" s="177" t="str">
        <f>VLOOKUP(H3064,通道基本信息!B:K,6,0)</f>
        <v>T</v>
      </c>
      <c r="F3064" s="177" t="str">
        <f>VLOOKUP(H3064,通道基本信息!B:K,5,0)</f>
        <v>S07</v>
      </c>
      <c r="G3064" s="177" t="str">
        <f>VLOOKUP(H3064,通道基本信息!B:K,8,0)</f>
        <v>V</v>
      </c>
      <c r="H3064" s="177" t="s">
        <v>6088</v>
      </c>
      <c r="I3064" s="177">
        <v>75</v>
      </c>
      <c r="J3064" s="177">
        <v>1.25</v>
      </c>
      <c r="K3064" s="177">
        <v>12352.5</v>
      </c>
      <c r="L3064" s="177">
        <v>12353.75</v>
      </c>
      <c r="M3064" s="177"/>
      <c r="N3064" s="177" t="s">
        <v>6237</v>
      </c>
      <c r="O3064" s="2" t="str">
        <f>VLOOKUP(H3064,通道基本信息!B:L,3,FALSE)</f>
        <v>CS6E</v>
      </c>
    </row>
    <row r="3065" s="2" customFormat="1" ht="15" hidden="1" spans="1:15">
      <c r="A3065" s="177">
        <v>3062</v>
      </c>
      <c r="B3065" s="177" t="str">
        <f t="shared" si="94"/>
        <v>CS6E-T014-100-76</v>
      </c>
      <c r="C3065" s="177" t="str">
        <f t="shared" si="95"/>
        <v>CS6E-TS07-076-V-D</v>
      </c>
      <c r="D3065" s="177" t="s">
        <v>6238</v>
      </c>
      <c r="E3065" s="177" t="str">
        <f>VLOOKUP(H3065,通道基本信息!B:K,6,0)</f>
        <v>T</v>
      </c>
      <c r="F3065" s="177" t="str">
        <f>VLOOKUP(H3065,通道基本信息!B:K,5,0)</f>
        <v>S07</v>
      </c>
      <c r="G3065" s="177" t="str">
        <f>VLOOKUP(H3065,通道基本信息!B:K,8,0)</f>
        <v>V</v>
      </c>
      <c r="H3065" s="177" t="s">
        <v>6088</v>
      </c>
      <c r="I3065" s="177">
        <v>76</v>
      </c>
      <c r="J3065" s="177">
        <v>1.25</v>
      </c>
      <c r="K3065" s="177">
        <v>12353.75</v>
      </c>
      <c r="L3065" s="177">
        <v>12355</v>
      </c>
      <c r="M3065" s="177"/>
      <c r="N3065" s="177" t="s">
        <v>6239</v>
      </c>
      <c r="O3065" s="2" t="str">
        <f>VLOOKUP(H3065,通道基本信息!B:L,3,FALSE)</f>
        <v>CS6E</v>
      </c>
    </row>
    <row r="3066" s="2" customFormat="1" ht="15" hidden="1" spans="1:15">
      <c r="A3066" s="177">
        <v>3063</v>
      </c>
      <c r="B3066" s="177" t="str">
        <f t="shared" si="94"/>
        <v>CS6E-T014-100-77</v>
      </c>
      <c r="C3066" s="177" t="str">
        <f t="shared" si="95"/>
        <v>CS6E-TS07-077-V-D</v>
      </c>
      <c r="D3066" s="177" t="s">
        <v>6240</v>
      </c>
      <c r="E3066" s="177" t="str">
        <f>VLOOKUP(H3066,通道基本信息!B:K,6,0)</f>
        <v>T</v>
      </c>
      <c r="F3066" s="177" t="str">
        <f>VLOOKUP(H3066,通道基本信息!B:K,5,0)</f>
        <v>S07</v>
      </c>
      <c r="G3066" s="177" t="str">
        <f>VLOOKUP(H3066,通道基本信息!B:K,8,0)</f>
        <v>V</v>
      </c>
      <c r="H3066" s="177" t="s">
        <v>6088</v>
      </c>
      <c r="I3066" s="177">
        <v>77</v>
      </c>
      <c r="J3066" s="177">
        <v>1.25</v>
      </c>
      <c r="K3066" s="177">
        <v>12355</v>
      </c>
      <c r="L3066" s="177">
        <v>12356.25</v>
      </c>
      <c r="M3066" s="177"/>
      <c r="N3066" s="177" t="s">
        <v>6241</v>
      </c>
      <c r="O3066" s="2" t="str">
        <f>VLOOKUP(H3066,通道基本信息!B:L,3,FALSE)</f>
        <v>CS6E</v>
      </c>
    </row>
    <row r="3067" s="2" customFormat="1" ht="15" hidden="1" spans="1:15">
      <c r="A3067" s="177">
        <v>3064</v>
      </c>
      <c r="B3067" s="177" t="str">
        <f t="shared" si="94"/>
        <v>CS6E-T014-100-78</v>
      </c>
      <c r="C3067" s="177" t="str">
        <f t="shared" si="95"/>
        <v>CS6E-TS07-078-V-D</v>
      </c>
      <c r="D3067" s="177" t="s">
        <v>6242</v>
      </c>
      <c r="E3067" s="177" t="str">
        <f>VLOOKUP(H3067,通道基本信息!B:K,6,0)</f>
        <v>T</v>
      </c>
      <c r="F3067" s="177" t="str">
        <f>VLOOKUP(H3067,通道基本信息!B:K,5,0)</f>
        <v>S07</v>
      </c>
      <c r="G3067" s="177" t="str">
        <f>VLOOKUP(H3067,通道基本信息!B:K,8,0)</f>
        <v>V</v>
      </c>
      <c r="H3067" s="177" t="s">
        <v>6088</v>
      </c>
      <c r="I3067" s="177">
        <v>78</v>
      </c>
      <c r="J3067" s="177">
        <v>1.25</v>
      </c>
      <c r="K3067" s="177">
        <v>12356.25</v>
      </c>
      <c r="L3067" s="177">
        <v>12357.5</v>
      </c>
      <c r="M3067" s="177"/>
      <c r="N3067" s="177" t="s">
        <v>6243</v>
      </c>
      <c r="O3067" s="2" t="str">
        <f>VLOOKUP(H3067,通道基本信息!B:L,3,FALSE)</f>
        <v>CS6E</v>
      </c>
    </row>
    <row r="3068" s="2" customFormat="1" ht="15" hidden="1" spans="1:15">
      <c r="A3068" s="177">
        <v>3065</v>
      </c>
      <c r="B3068" s="177" t="str">
        <f t="shared" si="94"/>
        <v>CS6E-T014-100-79</v>
      </c>
      <c r="C3068" s="177" t="str">
        <f t="shared" si="95"/>
        <v>CS6E-TS07-079-V-D</v>
      </c>
      <c r="D3068" s="177" t="s">
        <v>6244</v>
      </c>
      <c r="E3068" s="177" t="str">
        <f>VLOOKUP(H3068,通道基本信息!B:K,6,0)</f>
        <v>T</v>
      </c>
      <c r="F3068" s="177" t="str">
        <f>VLOOKUP(H3068,通道基本信息!B:K,5,0)</f>
        <v>S07</v>
      </c>
      <c r="G3068" s="177" t="str">
        <f>VLOOKUP(H3068,通道基本信息!B:K,8,0)</f>
        <v>V</v>
      </c>
      <c r="H3068" s="177" t="s">
        <v>6088</v>
      </c>
      <c r="I3068" s="177">
        <v>79</v>
      </c>
      <c r="J3068" s="177">
        <v>1.25</v>
      </c>
      <c r="K3068" s="177">
        <v>12357.5</v>
      </c>
      <c r="L3068" s="177">
        <v>12358.75</v>
      </c>
      <c r="M3068" s="177"/>
      <c r="N3068" s="177" t="s">
        <v>6245</v>
      </c>
      <c r="O3068" s="2" t="str">
        <f>VLOOKUP(H3068,通道基本信息!B:L,3,FALSE)</f>
        <v>CS6E</v>
      </c>
    </row>
    <row r="3069" s="2" customFormat="1" ht="15" hidden="1" spans="1:15">
      <c r="A3069" s="177">
        <v>3066</v>
      </c>
      <c r="B3069" s="177" t="str">
        <f t="shared" si="94"/>
        <v>CS6E-T014-100-80</v>
      </c>
      <c r="C3069" s="177" t="str">
        <f t="shared" si="95"/>
        <v>CS6E-TS07-080-V-D</v>
      </c>
      <c r="D3069" s="177" t="s">
        <v>6246</v>
      </c>
      <c r="E3069" s="177" t="str">
        <f>VLOOKUP(H3069,通道基本信息!B:K,6,0)</f>
        <v>T</v>
      </c>
      <c r="F3069" s="177" t="str">
        <f>VLOOKUP(H3069,通道基本信息!B:K,5,0)</f>
        <v>S07</v>
      </c>
      <c r="G3069" s="177" t="str">
        <f>VLOOKUP(H3069,通道基本信息!B:K,8,0)</f>
        <v>V</v>
      </c>
      <c r="H3069" s="177" t="s">
        <v>6088</v>
      </c>
      <c r="I3069" s="177">
        <v>80</v>
      </c>
      <c r="J3069" s="177">
        <v>1.25</v>
      </c>
      <c r="K3069" s="177">
        <v>12358.75</v>
      </c>
      <c r="L3069" s="177">
        <v>12360</v>
      </c>
      <c r="M3069" s="177"/>
      <c r="N3069" s="177" t="s">
        <v>6247</v>
      </c>
      <c r="O3069" s="2" t="str">
        <f>VLOOKUP(H3069,通道基本信息!B:L,3,FALSE)</f>
        <v>CS6E</v>
      </c>
    </row>
    <row r="3070" s="2" customFormat="1" ht="15" hidden="1" spans="1:15">
      <c r="A3070" s="177">
        <v>3067</v>
      </c>
      <c r="B3070" s="177" t="str">
        <f t="shared" si="94"/>
        <v>CS6E-T014-100-81</v>
      </c>
      <c r="C3070" s="177" t="str">
        <f t="shared" si="95"/>
        <v>CS6E-TS07-081-V-D</v>
      </c>
      <c r="D3070" s="177" t="s">
        <v>6248</v>
      </c>
      <c r="E3070" s="177" t="str">
        <f>VLOOKUP(H3070,通道基本信息!B:K,6,0)</f>
        <v>T</v>
      </c>
      <c r="F3070" s="177" t="str">
        <f>VLOOKUP(H3070,通道基本信息!B:K,5,0)</f>
        <v>S07</v>
      </c>
      <c r="G3070" s="177" t="str">
        <f>VLOOKUP(H3070,通道基本信息!B:K,8,0)</f>
        <v>V</v>
      </c>
      <c r="H3070" s="177" t="s">
        <v>6088</v>
      </c>
      <c r="I3070" s="177">
        <v>81</v>
      </c>
      <c r="J3070" s="177">
        <v>1.25</v>
      </c>
      <c r="K3070" s="177">
        <v>12360</v>
      </c>
      <c r="L3070" s="177">
        <v>12361.25</v>
      </c>
      <c r="M3070" s="177"/>
      <c r="N3070" s="177" t="s">
        <v>6249</v>
      </c>
      <c r="O3070" s="2" t="str">
        <f>VLOOKUP(H3070,通道基本信息!B:L,3,FALSE)</f>
        <v>CS6E</v>
      </c>
    </row>
    <row r="3071" s="2" customFormat="1" ht="15" hidden="1" spans="1:15">
      <c r="A3071" s="177">
        <v>3068</v>
      </c>
      <c r="B3071" s="177" t="str">
        <f t="shared" si="94"/>
        <v>CS6E-T014-100-82</v>
      </c>
      <c r="C3071" s="177" t="str">
        <f t="shared" si="95"/>
        <v>CS6E-TS07-082-V-D</v>
      </c>
      <c r="D3071" s="177" t="s">
        <v>6250</v>
      </c>
      <c r="E3071" s="177" t="str">
        <f>VLOOKUP(H3071,通道基本信息!B:K,6,0)</f>
        <v>T</v>
      </c>
      <c r="F3071" s="177" t="str">
        <f>VLOOKUP(H3071,通道基本信息!B:K,5,0)</f>
        <v>S07</v>
      </c>
      <c r="G3071" s="177" t="str">
        <f>VLOOKUP(H3071,通道基本信息!B:K,8,0)</f>
        <v>V</v>
      </c>
      <c r="H3071" s="177" t="s">
        <v>6088</v>
      </c>
      <c r="I3071" s="177">
        <v>82</v>
      </c>
      <c r="J3071" s="177">
        <v>1.25</v>
      </c>
      <c r="K3071" s="177">
        <v>12361.25</v>
      </c>
      <c r="L3071" s="177">
        <v>12362.5</v>
      </c>
      <c r="M3071" s="177"/>
      <c r="N3071" s="177" t="s">
        <v>6251</v>
      </c>
      <c r="O3071" s="2" t="str">
        <f>VLOOKUP(H3071,通道基本信息!B:L,3,FALSE)</f>
        <v>CS6E</v>
      </c>
    </row>
    <row r="3072" s="2" customFormat="1" ht="15" hidden="1" spans="1:15">
      <c r="A3072" s="177">
        <v>3069</v>
      </c>
      <c r="B3072" s="177" t="str">
        <f t="shared" si="94"/>
        <v>CS6E-T014-100-83</v>
      </c>
      <c r="C3072" s="177" t="str">
        <f t="shared" si="95"/>
        <v>CS6E-TS07-083-V-D</v>
      </c>
      <c r="D3072" s="177" t="s">
        <v>6252</v>
      </c>
      <c r="E3072" s="177" t="str">
        <f>VLOOKUP(H3072,通道基本信息!B:K,6,0)</f>
        <v>T</v>
      </c>
      <c r="F3072" s="177" t="str">
        <f>VLOOKUP(H3072,通道基本信息!B:K,5,0)</f>
        <v>S07</v>
      </c>
      <c r="G3072" s="177" t="str">
        <f>VLOOKUP(H3072,通道基本信息!B:K,8,0)</f>
        <v>V</v>
      </c>
      <c r="H3072" s="177" t="s">
        <v>6088</v>
      </c>
      <c r="I3072" s="177">
        <v>83</v>
      </c>
      <c r="J3072" s="177">
        <v>1.25</v>
      </c>
      <c r="K3072" s="177">
        <v>12362.5</v>
      </c>
      <c r="L3072" s="177">
        <v>12363.75</v>
      </c>
      <c r="M3072" s="177"/>
      <c r="N3072" s="177" t="s">
        <v>6253</v>
      </c>
      <c r="O3072" s="2" t="str">
        <f>VLOOKUP(H3072,通道基本信息!B:L,3,FALSE)</f>
        <v>CS6E</v>
      </c>
    </row>
    <row r="3073" s="2" customFormat="1" ht="15" hidden="1" spans="1:15">
      <c r="A3073" s="177">
        <v>3070</v>
      </c>
      <c r="B3073" s="177" t="str">
        <f t="shared" ref="B3073:B3136" si="96">H3073&amp;"-"&amp;I3073</f>
        <v>CS6E-T014-100-84</v>
      </c>
      <c r="C3073" s="177" t="str">
        <f t="shared" si="95"/>
        <v>CS6E-TS07-084-V-D</v>
      </c>
      <c r="D3073" s="177" t="s">
        <v>6254</v>
      </c>
      <c r="E3073" s="177" t="str">
        <f>VLOOKUP(H3073,通道基本信息!B:K,6,0)</f>
        <v>T</v>
      </c>
      <c r="F3073" s="177" t="str">
        <f>VLOOKUP(H3073,通道基本信息!B:K,5,0)</f>
        <v>S07</v>
      </c>
      <c r="G3073" s="177" t="str">
        <f>VLOOKUP(H3073,通道基本信息!B:K,8,0)</f>
        <v>V</v>
      </c>
      <c r="H3073" s="177" t="s">
        <v>6088</v>
      </c>
      <c r="I3073" s="177">
        <v>84</v>
      </c>
      <c r="J3073" s="177">
        <v>1.25</v>
      </c>
      <c r="K3073" s="177">
        <v>12363.75</v>
      </c>
      <c r="L3073" s="177">
        <v>12365</v>
      </c>
      <c r="M3073" s="177"/>
      <c r="N3073" s="177" t="s">
        <v>6255</v>
      </c>
      <c r="O3073" s="2" t="str">
        <f>VLOOKUP(H3073,通道基本信息!B:L,3,FALSE)</f>
        <v>CS6E</v>
      </c>
    </row>
    <row r="3074" s="2" customFormat="1" ht="15" hidden="1" spans="1:15">
      <c r="A3074" s="177">
        <v>3071</v>
      </c>
      <c r="B3074" s="177" t="str">
        <f t="shared" si="96"/>
        <v>CS6E-T014-100-85</v>
      </c>
      <c r="C3074" s="177" t="str">
        <f t="shared" si="95"/>
        <v>CS6E-TS07-085-V-D</v>
      </c>
      <c r="D3074" s="177" t="s">
        <v>6256</v>
      </c>
      <c r="E3074" s="177" t="str">
        <f>VLOOKUP(H3074,通道基本信息!B:K,6,0)</f>
        <v>T</v>
      </c>
      <c r="F3074" s="177" t="str">
        <f>VLOOKUP(H3074,通道基本信息!B:K,5,0)</f>
        <v>S07</v>
      </c>
      <c r="G3074" s="177" t="str">
        <f>VLOOKUP(H3074,通道基本信息!B:K,8,0)</f>
        <v>V</v>
      </c>
      <c r="H3074" s="177" t="s">
        <v>6088</v>
      </c>
      <c r="I3074" s="177">
        <v>85</v>
      </c>
      <c r="J3074" s="177">
        <v>1.25</v>
      </c>
      <c r="K3074" s="177">
        <v>12365</v>
      </c>
      <c r="L3074" s="177">
        <v>12366.25</v>
      </c>
      <c r="M3074" s="177"/>
      <c r="N3074" s="177" t="s">
        <v>6257</v>
      </c>
      <c r="O3074" s="2" t="str">
        <f>VLOOKUP(H3074,通道基本信息!B:L,3,FALSE)</f>
        <v>CS6E</v>
      </c>
    </row>
    <row r="3075" s="2" customFormat="1" ht="15" hidden="1" spans="1:15">
      <c r="A3075" s="177">
        <v>3072</v>
      </c>
      <c r="B3075" s="177" t="str">
        <f t="shared" si="96"/>
        <v>CS6E-T014-100-86</v>
      </c>
      <c r="C3075" s="177" t="str">
        <f t="shared" si="95"/>
        <v>CS6E-TS07-086-V-D</v>
      </c>
      <c r="D3075" s="177" t="s">
        <v>6258</v>
      </c>
      <c r="E3075" s="177" t="str">
        <f>VLOOKUP(H3075,通道基本信息!B:K,6,0)</f>
        <v>T</v>
      </c>
      <c r="F3075" s="177" t="str">
        <f>VLOOKUP(H3075,通道基本信息!B:K,5,0)</f>
        <v>S07</v>
      </c>
      <c r="G3075" s="177" t="str">
        <f>VLOOKUP(H3075,通道基本信息!B:K,8,0)</f>
        <v>V</v>
      </c>
      <c r="H3075" s="177" t="s">
        <v>6088</v>
      </c>
      <c r="I3075" s="177">
        <v>86</v>
      </c>
      <c r="J3075" s="177">
        <v>1.25</v>
      </c>
      <c r="K3075" s="177">
        <v>12366.25</v>
      </c>
      <c r="L3075" s="177">
        <v>12367.5</v>
      </c>
      <c r="M3075" s="177"/>
      <c r="N3075" s="177" t="s">
        <v>6259</v>
      </c>
      <c r="O3075" s="2" t="str">
        <f>VLOOKUP(H3075,通道基本信息!B:L,3,FALSE)</f>
        <v>CS6E</v>
      </c>
    </row>
    <row r="3076" s="2" customFormat="1" ht="15" hidden="1" spans="1:15">
      <c r="A3076" s="177">
        <v>3073</v>
      </c>
      <c r="B3076" s="177" t="str">
        <f t="shared" si="96"/>
        <v>CS6E-T014-100-87</v>
      </c>
      <c r="C3076" s="177" t="str">
        <f t="shared" ref="C3076:C3139" si="97">O3076&amp;"-"&amp;D3076</f>
        <v>CS6E-TS07-087-V-D</v>
      </c>
      <c r="D3076" s="177" t="s">
        <v>6260</v>
      </c>
      <c r="E3076" s="177" t="str">
        <f>VLOOKUP(H3076,通道基本信息!B:K,6,0)</f>
        <v>T</v>
      </c>
      <c r="F3076" s="177" t="str">
        <f>VLOOKUP(H3076,通道基本信息!B:K,5,0)</f>
        <v>S07</v>
      </c>
      <c r="G3076" s="177" t="str">
        <f>VLOOKUP(H3076,通道基本信息!B:K,8,0)</f>
        <v>V</v>
      </c>
      <c r="H3076" s="177" t="s">
        <v>6088</v>
      </c>
      <c r="I3076" s="177">
        <v>87</v>
      </c>
      <c r="J3076" s="177">
        <v>1.25</v>
      </c>
      <c r="K3076" s="177">
        <v>12367.5</v>
      </c>
      <c r="L3076" s="177">
        <v>12368.75</v>
      </c>
      <c r="M3076" s="177"/>
      <c r="N3076" s="177" t="s">
        <v>6261</v>
      </c>
      <c r="O3076" s="2" t="str">
        <f>VLOOKUP(H3076,通道基本信息!B:L,3,FALSE)</f>
        <v>CS6E</v>
      </c>
    </row>
    <row r="3077" s="2" customFormat="1" ht="15" hidden="1" spans="1:15">
      <c r="A3077" s="177">
        <v>3074</v>
      </c>
      <c r="B3077" s="177" t="str">
        <f t="shared" si="96"/>
        <v>CS6E-T014-100-88</v>
      </c>
      <c r="C3077" s="177" t="str">
        <f t="shared" si="97"/>
        <v>CS6E-TS07-088-V-D</v>
      </c>
      <c r="D3077" s="177" t="s">
        <v>6262</v>
      </c>
      <c r="E3077" s="177" t="str">
        <f>VLOOKUP(H3077,通道基本信息!B:K,6,0)</f>
        <v>T</v>
      </c>
      <c r="F3077" s="177" t="str">
        <f>VLOOKUP(H3077,通道基本信息!B:K,5,0)</f>
        <v>S07</v>
      </c>
      <c r="G3077" s="177" t="str">
        <f>VLOOKUP(H3077,通道基本信息!B:K,8,0)</f>
        <v>V</v>
      </c>
      <c r="H3077" s="177" t="s">
        <v>6088</v>
      </c>
      <c r="I3077" s="177">
        <v>88</v>
      </c>
      <c r="J3077" s="177">
        <v>1.25</v>
      </c>
      <c r="K3077" s="177">
        <v>12368.75</v>
      </c>
      <c r="L3077" s="177">
        <v>12370</v>
      </c>
      <c r="M3077" s="177"/>
      <c r="N3077" s="177" t="s">
        <v>6263</v>
      </c>
      <c r="O3077" s="2" t="str">
        <f>VLOOKUP(H3077,通道基本信息!B:L,3,FALSE)</f>
        <v>CS6E</v>
      </c>
    </row>
    <row r="3078" s="2" customFormat="1" ht="15" hidden="1" spans="1:15">
      <c r="A3078" s="177">
        <v>3075</v>
      </c>
      <c r="B3078" s="177" t="str">
        <f t="shared" si="96"/>
        <v>CS6E-T014-100-89</v>
      </c>
      <c r="C3078" s="177" t="str">
        <f t="shared" si="97"/>
        <v>CS6E-TS07-089-V-D</v>
      </c>
      <c r="D3078" s="177" t="s">
        <v>6264</v>
      </c>
      <c r="E3078" s="177" t="str">
        <f>VLOOKUP(H3078,通道基本信息!B:K,6,0)</f>
        <v>T</v>
      </c>
      <c r="F3078" s="177" t="str">
        <f>VLOOKUP(H3078,通道基本信息!B:K,5,0)</f>
        <v>S07</v>
      </c>
      <c r="G3078" s="177" t="str">
        <f>VLOOKUP(H3078,通道基本信息!B:K,8,0)</f>
        <v>V</v>
      </c>
      <c r="H3078" s="177" t="s">
        <v>6088</v>
      </c>
      <c r="I3078" s="177">
        <v>89</v>
      </c>
      <c r="J3078" s="177">
        <v>1.25</v>
      </c>
      <c r="K3078" s="177">
        <v>12370</v>
      </c>
      <c r="L3078" s="177">
        <v>12371.25</v>
      </c>
      <c r="M3078" s="177"/>
      <c r="N3078" s="177" t="s">
        <v>6265</v>
      </c>
      <c r="O3078" s="2" t="str">
        <f>VLOOKUP(H3078,通道基本信息!B:L,3,FALSE)</f>
        <v>CS6E</v>
      </c>
    </row>
    <row r="3079" s="2" customFormat="1" ht="15" hidden="1" spans="1:15">
      <c r="A3079" s="177">
        <v>3076</v>
      </c>
      <c r="B3079" s="177" t="str">
        <f t="shared" si="96"/>
        <v>CS6E-T014-100-90</v>
      </c>
      <c r="C3079" s="177" t="str">
        <f t="shared" si="97"/>
        <v>CS6E-TS07-090-V-D</v>
      </c>
      <c r="D3079" s="177" t="s">
        <v>6266</v>
      </c>
      <c r="E3079" s="177" t="str">
        <f>VLOOKUP(H3079,通道基本信息!B:K,6,0)</f>
        <v>T</v>
      </c>
      <c r="F3079" s="177" t="str">
        <f>VLOOKUP(H3079,通道基本信息!B:K,5,0)</f>
        <v>S07</v>
      </c>
      <c r="G3079" s="177" t="str">
        <f>VLOOKUP(H3079,通道基本信息!B:K,8,0)</f>
        <v>V</v>
      </c>
      <c r="H3079" s="177" t="s">
        <v>6088</v>
      </c>
      <c r="I3079" s="177">
        <v>90</v>
      </c>
      <c r="J3079" s="177">
        <v>1.25</v>
      </c>
      <c r="K3079" s="177">
        <v>12371.25</v>
      </c>
      <c r="L3079" s="177">
        <v>12372.5</v>
      </c>
      <c r="M3079" s="177"/>
      <c r="N3079" s="177" t="s">
        <v>6267</v>
      </c>
      <c r="O3079" s="2" t="str">
        <f>VLOOKUP(H3079,通道基本信息!B:L,3,FALSE)</f>
        <v>CS6E</v>
      </c>
    </row>
    <row r="3080" s="2" customFormat="1" ht="15" hidden="1" spans="1:15">
      <c r="A3080" s="177">
        <v>3077</v>
      </c>
      <c r="B3080" s="177" t="str">
        <f t="shared" si="96"/>
        <v>CS6E-T014-100-91</v>
      </c>
      <c r="C3080" s="177" t="str">
        <f t="shared" si="97"/>
        <v>CS6E-TS07-091-V-D</v>
      </c>
      <c r="D3080" s="177" t="s">
        <v>6268</v>
      </c>
      <c r="E3080" s="177" t="str">
        <f>VLOOKUP(H3080,通道基本信息!B:K,6,0)</f>
        <v>T</v>
      </c>
      <c r="F3080" s="177" t="str">
        <f>VLOOKUP(H3080,通道基本信息!B:K,5,0)</f>
        <v>S07</v>
      </c>
      <c r="G3080" s="177" t="str">
        <f>VLOOKUP(H3080,通道基本信息!B:K,8,0)</f>
        <v>V</v>
      </c>
      <c r="H3080" s="177" t="s">
        <v>6088</v>
      </c>
      <c r="I3080" s="177">
        <v>91</v>
      </c>
      <c r="J3080" s="177">
        <v>1.25</v>
      </c>
      <c r="K3080" s="177">
        <v>12372.5</v>
      </c>
      <c r="L3080" s="177">
        <v>12373.75</v>
      </c>
      <c r="M3080" s="177"/>
      <c r="N3080" s="177" t="s">
        <v>6269</v>
      </c>
      <c r="O3080" s="2" t="str">
        <f>VLOOKUP(H3080,通道基本信息!B:L,3,FALSE)</f>
        <v>CS6E</v>
      </c>
    </row>
    <row r="3081" s="2" customFormat="1" ht="15" hidden="1" spans="1:15">
      <c r="A3081" s="177">
        <v>3078</v>
      </c>
      <c r="B3081" s="177" t="str">
        <f t="shared" si="96"/>
        <v>CS6E-T014-100-92</v>
      </c>
      <c r="C3081" s="177" t="str">
        <f t="shared" si="97"/>
        <v>CS6E-TS07-092-V-D</v>
      </c>
      <c r="D3081" s="177" t="s">
        <v>6270</v>
      </c>
      <c r="E3081" s="177" t="str">
        <f>VLOOKUP(H3081,通道基本信息!B:K,6,0)</f>
        <v>T</v>
      </c>
      <c r="F3081" s="177" t="str">
        <f>VLOOKUP(H3081,通道基本信息!B:K,5,0)</f>
        <v>S07</v>
      </c>
      <c r="G3081" s="177" t="str">
        <f>VLOOKUP(H3081,通道基本信息!B:K,8,0)</f>
        <v>V</v>
      </c>
      <c r="H3081" s="177" t="s">
        <v>6088</v>
      </c>
      <c r="I3081" s="177">
        <v>92</v>
      </c>
      <c r="J3081" s="177">
        <v>1.25</v>
      </c>
      <c r="K3081" s="177">
        <v>12373.75</v>
      </c>
      <c r="L3081" s="177">
        <v>12375</v>
      </c>
      <c r="M3081" s="177"/>
      <c r="N3081" s="177" t="s">
        <v>6271</v>
      </c>
      <c r="O3081" s="2" t="str">
        <f>VLOOKUP(H3081,通道基本信息!B:L,3,FALSE)</f>
        <v>CS6E</v>
      </c>
    </row>
    <row r="3082" s="2" customFormat="1" ht="15" hidden="1" spans="1:15">
      <c r="A3082" s="177">
        <v>3079</v>
      </c>
      <c r="B3082" s="177" t="str">
        <f t="shared" si="96"/>
        <v>CS6E-T014-100-93</v>
      </c>
      <c r="C3082" s="177" t="str">
        <f t="shared" si="97"/>
        <v>CS6E-TS07-093-V-D</v>
      </c>
      <c r="D3082" s="177" t="s">
        <v>6272</v>
      </c>
      <c r="E3082" s="177" t="str">
        <f>VLOOKUP(H3082,通道基本信息!B:K,6,0)</f>
        <v>T</v>
      </c>
      <c r="F3082" s="177" t="str">
        <f>VLOOKUP(H3082,通道基本信息!B:K,5,0)</f>
        <v>S07</v>
      </c>
      <c r="G3082" s="177" t="str">
        <f>VLOOKUP(H3082,通道基本信息!B:K,8,0)</f>
        <v>V</v>
      </c>
      <c r="H3082" s="177" t="s">
        <v>6088</v>
      </c>
      <c r="I3082" s="177">
        <v>93</v>
      </c>
      <c r="J3082" s="177">
        <v>1.25</v>
      </c>
      <c r="K3082" s="177">
        <v>12375</v>
      </c>
      <c r="L3082" s="177">
        <v>12376.25</v>
      </c>
      <c r="M3082" s="177"/>
      <c r="N3082" s="177" t="s">
        <v>6273</v>
      </c>
      <c r="O3082" s="2" t="str">
        <f>VLOOKUP(H3082,通道基本信息!B:L,3,FALSE)</f>
        <v>CS6E</v>
      </c>
    </row>
    <row r="3083" s="2" customFormat="1" ht="15" hidden="1" spans="1:15">
      <c r="A3083" s="177">
        <v>3080</v>
      </c>
      <c r="B3083" s="177" t="str">
        <f t="shared" si="96"/>
        <v>CS6E-T014-100-94</v>
      </c>
      <c r="C3083" s="177" t="str">
        <f t="shared" si="97"/>
        <v>CS6E-TS07-094-V-D</v>
      </c>
      <c r="D3083" s="177" t="s">
        <v>6274</v>
      </c>
      <c r="E3083" s="177" t="str">
        <f>VLOOKUP(H3083,通道基本信息!B:K,6,0)</f>
        <v>T</v>
      </c>
      <c r="F3083" s="177" t="str">
        <f>VLOOKUP(H3083,通道基本信息!B:K,5,0)</f>
        <v>S07</v>
      </c>
      <c r="G3083" s="177" t="str">
        <f>VLOOKUP(H3083,通道基本信息!B:K,8,0)</f>
        <v>V</v>
      </c>
      <c r="H3083" s="177" t="s">
        <v>6088</v>
      </c>
      <c r="I3083" s="177">
        <v>94</v>
      </c>
      <c r="J3083" s="177">
        <v>1.25</v>
      </c>
      <c r="K3083" s="177">
        <v>12376.25</v>
      </c>
      <c r="L3083" s="177">
        <v>12377.5</v>
      </c>
      <c r="M3083" s="177"/>
      <c r="N3083" s="177" t="s">
        <v>6275</v>
      </c>
      <c r="O3083" s="2" t="str">
        <f>VLOOKUP(H3083,通道基本信息!B:L,3,FALSE)</f>
        <v>CS6E</v>
      </c>
    </row>
    <row r="3084" s="2" customFormat="1" ht="15" hidden="1" spans="1:15">
      <c r="A3084" s="177">
        <v>3081</v>
      </c>
      <c r="B3084" s="177" t="str">
        <f t="shared" si="96"/>
        <v>CS6E-T014-100-95</v>
      </c>
      <c r="C3084" s="177" t="str">
        <f t="shared" si="97"/>
        <v>CS6E-TS07-095-V-D</v>
      </c>
      <c r="D3084" s="177" t="s">
        <v>6276</v>
      </c>
      <c r="E3084" s="177" t="str">
        <f>VLOOKUP(H3084,通道基本信息!B:K,6,0)</f>
        <v>T</v>
      </c>
      <c r="F3084" s="177" t="str">
        <f>VLOOKUP(H3084,通道基本信息!B:K,5,0)</f>
        <v>S07</v>
      </c>
      <c r="G3084" s="177" t="str">
        <f>VLOOKUP(H3084,通道基本信息!B:K,8,0)</f>
        <v>V</v>
      </c>
      <c r="H3084" s="177" t="s">
        <v>6088</v>
      </c>
      <c r="I3084" s="177">
        <v>95</v>
      </c>
      <c r="J3084" s="177">
        <v>1.25</v>
      </c>
      <c r="K3084" s="177">
        <v>12377.5</v>
      </c>
      <c r="L3084" s="177">
        <v>12378.75</v>
      </c>
      <c r="M3084" s="177"/>
      <c r="N3084" s="177" t="s">
        <v>6277</v>
      </c>
      <c r="O3084" s="2" t="str">
        <f>VLOOKUP(H3084,通道基本信息!B:L,3,FALSE)</f>
        <v>CS6E</v>
      </c>
    </row>
    <row r="3085" s="2" customFormat="1" ht="15" hidden="1" spans="1:15">
      <c r="A3085" s="177">
        <v>3082</v>
      </c>
      <c r="B3085" s="177" t="str">
        <f t="shared" si="96"/>
        <v>CS6E-T014-100-96</v>
      </c>
      <c r="C3085" s="177" t="str">
        <f t="shared" si="97"/>
        <v>CS6E-TS07-096-V-D</v>
      </c>
      <c r="D3085" s="177" t="s">
        <v>6278</v>
      </c>
      <c r="E3085" s="177" t="str">
        <f>VLOOKUP(H3085,通道基本信息!B:K,6,0)</f>
        <v>T</v>
      </c>
      <c r="F3085" s="177" t="str">
        <f>VLOOKUP(H3085,通道基本信息!B:K,5,0)</f>
        <v>S07</v>
      </c>
      <c r="G3085" s="177" t="str">
        <f>VLOOKUP(H3085,通道基本信息!B:K,8,0)</f>
        <v>V</v>
      </c>
      <c r="H3085" s="177" t="s">
        <v>6088</v>
      </c>
      <c r="I3085" s="177">
        <v>96</v>
      </c>
      <c r="J3085" s="177">
        <v>1.25</v>
      </c>
      <c r="K3085" s="177">
        <v>12378.75</v>
      </c>
      <c r="L3085" s="177">
        <v>12380</v>
      </c>
      <c r="M3085" s="177"/>
      <c r="N3085" s="177" t="s">
        <v>6279</v>
      </c>
      <c r="O3085" s="2" t="str">
        <f>VLOOKUP(H3085,通道基本信息!B:L,3,FALSE)</f>
        <v>CS6E</v>
      </c>
    </row>
    <row r="3086" s="2" customFormat="1" ht="15" hidden="1" spans="1:15">
      <c r="A3086" s="177">
        <v>3083</v>
      </c>
      <c r="B3086" s="177" t="str">
        <f t="shared" si="96"/>
        <v>CS6E-T014-100-97</v>
      </c>
      <c r="C3086" s="177" t="str">
        <f t="shared" si="97"/>
        <v>CS6E-TS07-097-V-D</v>
      </c>
      <c r="D3086" s="177" t="s">
        <v>6280</v>
      </c>
      <c r="E3086" s="177" t="str">
        <f>VLOOKUP(H3086,通道基本信息!B:K,6,0)</f>
        <v>T</v>
      </c>
      <c r="F3086" s="177" t="str">
        <f>VLOOKUP(H3086,通道基本信息!B:K,5,0)</f>
        <v>S07</v>
      </c>
      <c r="G3086" s="177" t="str">
        <f>VLOOKUP(H3086,通道基本信息!B:K,8,0)</f>
        <v>V</v>
      </c>
      <c r="H3086" s="177" t="s">
        <v>6088</v>
      </c>
      <c r="I3086" s="177">
        <v>97</v>
      </c>
      <c r="J3086" s="177">
        <v>1.25</v>
      </c>
      <c r="K3086" s="177">
        <v>12380</v>
      </c>
      <c r="L3086" s="177">
        <v>12381.25</v>
      </c>
      <c r="M3086" s="177"/>
      <c r="N3086" s="177" t="s">
        <v>6281</v>
      </c>
      <c r="O3086" s="2" t="str">
        <f>VLOOKUP(H3086,通道基本信息!B:L,3,FALSE)</f>
        <v>CS6E</v>
      </c>
    </row>
    <row r="3087" s="2" customFormat="1" ht="15" hidden="1" spans="1:15">
      <c r="A3087" s="177">
        <v>3084</v>
      </c>
      <c r="B3087" s="177" t="str">
        <f t="shared" si="96"/>
        <v>CS6E-T014-100-98</v>
      </c>
      <c r="C3087" s="177" t="str">
        <f t="shared" si="97"/>
        <v>CS6E-TS07-098-V-D</v>
      </c>
      <c r="D3087" s="177" t="s">
        <v>6282</v>
      </c>
      <c r="E3087" s="177" t="str">
        <f>VLOOKUP(H3087,通道基本信息!B:K,6,0)</f>
        <v>T</v>
      </c>
      <c r="F3087" s="177" t="str">
        <f>VLOOKUP(H3087,通道基本信息!B:K,5,0)</f>
        <v>S07</v>
      </c>
      <c r="G3087" s="177" t="str">
        <f>VLOOKUP(H3087,通道基本信息!B:K,8,0)</f>
        <v>V</v>
      </c>
      <c r="H3087" s="177" t="s">
        <v>6088</v>
      </c>
      <c r="I3087" s="177">
        <v>98</v>
      </c>
      <c r="J3087" s="177">
        <v>1.25</v>
      </c>
      <c r="K3087" s="177">
        <v>12381.25</v>
      </c>
      <c r="L3087" s="177">
        <v>12382.5</v>
      </c>
      <c r="M3087" s="177"/>
      <c r="N3087" s="177" t="s">
        <v>6283</v>
      </c>
      <c r="O3087" s="2" t="str">
        <f>VLOOKUP(H3087,通道基本信息!B:L,3,FALSE)</f>
        <v>CS6E</v>
      </c>
    </row>
    <row r="3088" s="2" customFormat="1" ht="15" hidden="1" spans="1:15">
      <c r="A3088" s="177">
        <v>3085</v>
      </c>
      <c r="B3088" s="177" t="str">
        <f t="shared" si="96"/>
        <v>CS6E-T014-100-99</v>
      </c>
      <c r="C3088" s="177" t="str">
        <f t="shared" si="97"/>
        <v>CS6E-TS07-099-V-D</v>
      </c>
      <c r="D3088" s="177" t="s">
        <v>6284</v>
      </c>
      <c r="E3088" s="177" t="str">
        <f>VLOOKUP(H3088,通道基本信息!B:K,6,0)</f>
        <v>T</v>
      </c>
      <c r="F3088" s="177" t="str">
        <f>VLOOKUP(H3088,通道基本信息!B:K,5,0)</f>
        <v>S07</v>
      </c>
      <c r="G3088" s="177" t="str">
        <f>VLOOKUP(H3088,通道基本信息!B:K,8,0)</f>
        <v>V</v>
      </c>
      <c r="H3088" s="177" t="s">
        <v>6088</v>
      </c>
      <c r="I3088" s="177">
        <v>99</v>
      </c>
      <c r="J3088" s="177">
        <v>1.25</v>
      </c>
      <c r="K3088" s="177">
        <v>12382.5</v>
      </c>
      <c r="L3088" s="177">
        <v>12383.75</v>
      </c>
      <c r="M3088" s="177"/>
      <c r="N3088" s="177" t="s">
        <v>6285</v>
      </c>
      <c r="O3088" s="2" t="str">
        <f>VLOOKUP(H3088,通道基本信息!B:L,3,FALSE)</f>
        <v>CS6E</v>
      </c>
    </row>
    <row r="3089" s="2" customFormat="1" ht="15" hidden="1" spans="1:15">
      <c r="A3089" s="177">
        <v>3086</v>
      </c>
      <c r="B3089" s="177" t="str">
        <f t="shared" si="96"/>
        <v>CS6E-T014-100-100</v>
      </c>
      <c r="C3089" s="177" t="str">
        <f t="shared" si="97"/>
        <v>CS6E-TS07-100-V-D</v>
      </c>
      <c r="D3089" s="177" t="s">
        <v>6286</v>
      </c>
      <c r="E3089" s="177" t="str">
        <f>VLOOKUP(H3089,通道基本信息!B:K,6,0)</f>
        <v>T</v>
      </c>
      <c r="F3089" s="177" t="str">
        <f>VLOOKUP(H3089,通道基本信息!B:K,5,0)</f>
        <v>S07</v>
      </c>
      <c r="G3089" s="177" t="str">
        <f>VLOOKUP(H3089,通道基本信息!B:K,8,0)</f>
        <v>V</v>
      </c>
      <c r="H3089" s="177" t="s">
        <v>6088</v>
      </c>
      <c r="I3089" s="177">
        <v>100</v>
      </c>
      <c r="J3089" s="177">
        <v>1.25</v>
      </c>
      <c r="K3089" s="177">
        <v>12383.75</v>
      </c>
      <c r="L3089" s="177">
        <v>12385</v>
      </c>
      <c r="M3089" s="177"/>
      <c r="N3089" s="177" t="s">
        <v>6287</v>
      </c>
      <c r="O3089" s="2" t="str">
        <f>VLOOKUP(H3089,通道基本信息!B:L,3,FALSE)</f>
        <v>CS6E</v>
      </c>
    </row>
    <row r="3090" s="2" customFormat="1" ht="15" hidden="1" spans="1:15">
      <c r="A3090" s="177">
        <v>3087</v>
      </c>
      <c r="B3090" s="177" t="str">
        <f t="shared" si="96"/>
        <v>CS6E-T015-1-1</v>
      </c>
      <c r="C3090" s="177" t="str">
        <f t="shared" si="97"/>
        <v>CS6E-TS08-001-V-A</v>
      </c>
      <c r="D3090" s="177" t="s">
        <v>6288</v>
      </c>
      <c r="E3090" s="177" t="str">
        <f>VLOOKUP(H3090,通道基本信息!B:K,6,0)</f>
        <v>T</v>
      </c>
      <c r="F3090" s="177" t="str">
        <f>VLOOKUP(H3090,通道基本信息!B:K,5,0)</f>
        <v>S08</v>
      </c>
      <c r="G3090" s="177" t="str">
        <f>VLOOKUP(H3090,通道基本信息!B:K,8,0)</f>
        <v>V</v>
      </c>
      <c r="H3090" s="177" t="s">
        <v>6289</v>
      </c>
      <c r="I3090" s="177">
        <v>1</v>
      </c>
      <c r="J3090" s="177">
        <v>45</v>
      </c>
      <c r="K3090" s="177">
        <v>12420</v>
      </c>
      <c r="L3090" s="177">
        <v>12465</v>
      </c>
      <c r="M3090" s="177"/>
      <c r="N3090" s="177" t="s">
        <v>6290</v>
      </c>
      <c r="O3090" s="2" t="str">
        <f>VLOOKUP(H3090,通道基本信息!B:L,3,FALSE)</f>
        <v>CS6E</v>
      </c>
    </row>
    <row r="3091" s="2" customFormat="1" ht="15" hidden="1" spans="1:15">
      <c r="A3091" s="177">
        <v>3088</v>
      </c>
      <c r="B3091" s="177" t="str">
        <f t="shared" si="96"/>
        <v>CS6E-T016-36-1</v>
      </c>
      <c r="C3091" s="177" t="str">
        <f t="shared" si="97"/>
        <v>CS6E-TS08-001-V-D</v>
      </c>
      <c r="D3091" s="177" t="s">
        <v>6291</v>
      </c>
      <c r="E3091" s="177" t="str">
        <f>VLOOKUP(H3091,通道基本信息!B:K,6,0)</f>
        <v>T</v>
      </c>
      <c r="F3091" s="177" t="str">
        <f>VLOOKUP(H3091,通道基本信息!B:K,5,0)</f>
        <v>S08</v>
      </c>
      <c r="G3091" s="177" t="str">
        <f>VLOOKUP(H3091,通道基本信息!B:K,8,0)</f>
        <v>V</v>
      </c>
      <c r="H3091" s="177" t="s">
        <v>6292</v>
      </c>
      <c r="I3091" s="177">
        <v>1</v>
      </c>
      <c r="J3091" s="177">
        <v>1.25</v>
      </c>
      <c r="K3091" s="177">
        <v>12420</v>
      </c>
      <c r="L3091" s="177">
        <v>12421.25</v>
      </c>
      <c r="M3091" s="177"/>
      <c r="N3091" s="177" t="s">
        <v>6293</v>
      </c>
      <c r="O3091" s="2" t="str">
        <f>VLOOKUP(H3091,通道基本信息!B:L,3,FALSE)</f>
        <v>CS6E</v>
      </c>
    </row>
    <row r="3092" s="2" customFormat="1" ht="15" hidden="1" spans="1:15">
      <c r="A3092" s="177">
        <v>3089</v>
      </c>
      <c r="B3092" s="177" t="str">
        <f t="shared" si="96"/>
        <v>CS6E-T016-36-2</v>
      </c>
      <c r="C3092" s="177" t="str">
        <f t="shared" si="97"/>
        <v>CS6E-TS08-002-V-D</v>
      </c>
      <c r="D3092" s="177" t="s">
        <v>6294</v>
      </c>
      <c r="E3092" s="177" t="str">
        <f>VLOOKUP(H3092,通道基本信息!B:K,6,0)</f>
        <v>T</v>
      </c>
      <c r="F3092" s="177" t="str">
        <f>VLOOKUP(H3092,通道基本信息!B:K,5,0)</f>
        <v>S08</v>
      </c>
      <c r="G3092" s="177" t="str">
        <f>VLOOKUP(H3092,通道基本信息!B:K,8,0)</f>
        <v>V</v>
      </c>
      <c r="H3092" s="177" t="s">
        <v>6292</v>
      </c>
      <c r="I3092" s="177">
        <v>2</v>
      </c>
      <c r="J3092" s="177">
        <v>1.25</v>
      </c>
      <c r="K3092" s="177">
        <v>12421.25</v>
      </c>
      <c r="L3092" s="177">
        <v>12422.5</v>
      </c>
      <c r="M3092" s="177"/>
      <c r="N3092" s="177" t="s">
        <v>6295</v>
      </c>
      <c r="O3092" s="2" t="str">
        <f>VLOOKUP(H3092,通道基本信息!B:L,3,FALSE)</f>
        <v>CS6E</v>
      </c>
    </row>
    <row r="3093" s="2" customFormat="1" ht="15" hidden="1" spans="1:15">
      <c r="A3093" s="177">
        <v>3090</v>
      </c>
      <c r="B3093" s="177" t="str">
        <f t="shared" si="96"/>
        <v>CS6E-T016-36-3</v>
      </c>
      <c r="C3093" s="177" t="str">
        <f t="shared" si="97"/>
        <v>CS6E-TS08-003-V-D</v>
      </c>
      <c r="D3093" s="177" t="s">
        <v>6296</v>
      </c>
      <c r="E3093" s="177" t="str">
        <f>VLOOKUP(H3093,通道基本信息!B:K,6,0)</f>
        <v>T</v>
      </c>
      <c r="F3093" s="177" t="str">
        <f>VLOOKUP(H3093,通道基本信息!B:K,5,0)</f>
        <v>S08</v>
      </c>
      <c r="G3093" s="177" t="str">
        <f>VLOOKUP(H3093,通道基本信息!B:K,8,0)</f>
        <v>V</v>
      </c>
      <c r="H3093" s="177" t="s">
        <v>6292</v>
      </c>
      <c r="I3093" s="177">
        <v>3</v>
      </c>
      <c r="J3093" s="177">
        <v>1.25</v>
      </c>
      <c r="K3093" s="177">
        <v>12422.5</v>
      </c>
      <c r="L3093" s="177">
        <v>12423.75</v>
      </c>
      <c r="M3093" s="177"/>
      <c r="N3093" s="177" t="s">
        <v>6297</v>
      </c>
      <c r="O3093" s="2" t="str">
        <f>VLOOKUP(H3093,通道基本信息!B:L,3,FALSE)</f>
        <v>CS6E</v>
      </c>
    </row>
    <row r="3094" s="2" customFormat="1" ht="15" hidden="1" spans="1:15">
      <c r="A3094" s="177">
        <v>3091</v>
      </c>
      <c r="B3094" s="177" t="str">
        <f t="shared" si="96"/>
        <v>CS6E-T016-36-4</v>
      </c>
      <c r="C3094" s="177" t="str">
        <f t="shared" si="97"/>
        <v>CS6E-TS08-004-V-D</v>
      </c>
      <c r="D3094" s="177" t="s">
        <v>6298</v>
      </c>
      <c r="E3094" s="177" t="str">
        <f>VLOOKUP(H3094,通道基本信息!B:K,6,0)</f>
        <v>T</v>
      </c>
      <c r="F3094" s="177" t="str">
        <f>VLOOKUP(H3094,通道基本信息!B:K,5,0)</f>
        <v>S08</v>
      </c>
      <c r="G3094" s="177" t="str">
        <f>VLOOKUP(H3094,通道基本信息!B:K,8,0)</f>
        <v>V</v>
      </c>
      <c r="H3094" s="177" t="s">
        <v>6292</v>
      </c>
      <c r="I3094" s="177">
        <v>4</v>
      </c>
      <c r="J3094" s="177">
        <v>1.25</v>
      </c>
      <c r="K3094" s="177">
        <v>12423.75</v>
      </c>
      <c r="L3094" s="177">
        <v>12425</v>
      </c>
      <c r="M3094" s="177"/>
      <c r="N3094" s="177" t="s">
        <v>6299</v>
      </c>
      <c r="O3094" s="2" t="str">
        <f>VLOOKUP(H3094,通道基本信息!B:L,3,FALSE)</f>
        <v>CS6E</v>
      </c>
    </row>
    <row r="3095" s="2" customFormat="1" ht="15" hidden="1" spans="1:15">
      <c r="A3095" s="177">
        <v>3092</v>
      </c>
      <c r="B3095" s="177" t="str">
        <f t="shared" si="96"/>
        <v>CS6E-T016-36-5</v>
      </c>
      <c r="C3095" s="177" t="str">
        <f t="shared" si="97"/>
        <v>CS6E-TS08-005-V-D</v>
      </c>
      <c r="D3095" s="177" t="s">
        <v>6300</v>
      </c>
      <c r="E3095" s="177" t="str">
        <f>VLOOKUP(H3095,通道基本信息!B:K,6,0)</f>
        <v>T</v>
      </c>
      <c r="F3095" s="177" t="str">
        <f>VLOOKUP(H3095,通道基本信息!B:K,5,0)</f>
        <v>S08</v>
      </c>
      <c r="G3095" s="177" t="str">
        <f>VLOOKUP(H3095,通道基本信息!B:K,8,0)</f>
        <v>V</v>
      </c>
      <c r="H3095" s="177" t="s">
        <v>6292</v>
      </c>
      <c r="I3095" s="177">
        <v>5</v>
      </c>
      <c r="J3095" s="177">
        <v>1.25</v>
      </c>
      <c r="K3095" s="177">
        <v>12425</v>
      </c>
      <c r="L3095" s="177">
        <v>12426.25</v>
      </c>
      <c r="M3095" s="177"/>
      <c r="N3095" s="177" t="s">
        <v>6301</v>
      </c>
      <c r="O3095" s="2" t="str">
        <f>VLOOKUP(H3095,通道基本信息!B:L,3,FALSE)</f>
        <v>CS6E</v>
      </c>
    </row>
    <row r="3096" s="2" customFormat="1" ht="15" hidden="1" spans="1:15">
      <c r="A3096" s="177">
        <v>3093</v>
      </c>
      <c r="B3096" s="177" t="str">
        <f t="shared" si="96"/>
        <v>CS6E-T016-36-6</v>
      </c>
      <c r="C3096" s="177" t="str">
        <f t="shared" si="97"/>
        <v>CS6E-TS08-006-V-D</v>
      </c>
      <c r="D3096" s="177" t="s">
        <v>6302</v>
      </c>
      <c r="E3096" s="177" t="str">
        <f>VLOOKUP(H3096,通道基本信息!B:K,6,0)</f>
        <v>T</v>
      </c>
      <c r="F3096" s="177" t="str">
        <f>VLOOKUP(H3096,通道基本信息!B:K,5,0)</f>
        <v>S08</v>
      </c>
      <c r="G3096" s="177" t="str">
        <f>VLOOKUP(H3096,通道基本信息!B:K,8,0)</f>
        <v>V</v>
      </c>
      <c r="H3096" s="177" t="s">
        <v>6292</v>
      </c>
      <c r="I3096" s="177">
        <v>6</v>
      </c>
      <c r="J3096" s="177">
        <v>1.25</v>
      </c>
      <c r="K3096" s="177">
        <v>12426.25</v>
      </c>
      <c r="L3096" s="177">
        <v>12427.5</v>
      </c>
      <c r="M3096" s="177"/>
      <c r="N3096" s="177" t="s">
        <v>6303</v>
      </c>
      <c r="O3096" s="2" t="str">
        <f>VLOOKUP(H3096,通道基本信息!B:L,3,FALSE)</f>
        <v>CS6E</v>
      </c>
    </row>
    <row r="3097" s="2" customFormat="1" ht="15" hidden="1" spans="1:15">
      <c r="A3097" s="177">
        <v>3094</v>
      </c>
      <c r="B3097" s="177" t="str">
        <f t="shared" si="96"/>
        <v>CS6E-T016-36-7</v>
      </c>
      <c r="C3097" s="177" t="str">
        <f t="shared" si="97"/>
        <v>CS6E-TS08-007-V-D</v>
      </c>
      <c r="D3097" s="177" t="s">
        <v>6304</v>
      </c>
      <c r="E3097" s="177" t="str">
        <f>VLOOKUP(H3097,通道基本信息!B:K,6,0)</f>
        <v>T</v>
      </c>
      <c r="F3097" s="177" t="str">
        <f>VLOOKUP(H3097,通道基本信息!B:K,5,0)</f>
        <v>S08</v>
      </c>
      <c r="G3097" s="177" t="str">
        <f>VLOOKUP(H3097,通道基本信息!B:K,8,0)</f>
        <v>V</v>
      </c>
      <c r="H3097" s="177" t="s">
        <v>6292</v>
      </c>
      <c r="I3097" s="177">
        <v>7</v>
      </c>
      <c r="J3097" s="177">
        <v>1.25</v>
      </c>
      <c r="K3097" s="177">
        <v>12427.5</v>
      </c>
      <c r="L3097" s="177">
        <v>12428.75</v>
      </c>
      <c r="M3097" s="177"/>
      <c r="N3097" s="177" t="s">
        <v>6305</v>
      </c>
      <c r="O3097" s="2" t="str">
        <f>VLOOKUP(H3097,通道基本信息!B:L,3,FALSE)</f>
        <v>CS6E</v>
      </c>
    </row>
    <row r="3098" s="2" customFormat="1" ht="15" hidden="1" spans="1:15">
      <c r="A3098" s="177">
        <v>3095</v>
      </c>
      <c r="B3098" s="177" t="str">
        <f t="shared" si="96"/>
        <v>CS6E-T016-36-8</v>
      </c>
      <c r="C3098" s="177" t="str">
        <f t="shared" si="97"/>
        <v>CS6E-TS08-008-V-D</v>
      </c>
      <c r="D3098" s="177" t="s">
        <v>6306</v>
      </c>
      <c r="E3098" s="177" t="str">
        <f>VLOOKUP(H3098,通道基本信息!B:K,6,0)</f>
        <v>T</v>
      </c>
      <c r="F3098" s="177" t="str">
        <f>VLOOKUP(H3098,通道基本信息!B:K,5,0)</f>
        <v>S08</v>
      </c>
      <c r="G3098" s="177" t="str">
        <f>VLOOKUP(H3098,通道基本信息!B:K,8,0)</f>
        <v>V</v>
      </c>
      <c r="H3098" s="177" t="s">
        <v>6292</v>
      </c>
      <c r="I3098" s="177">
        <v>8</v>
      </c>
      <c r="J3098" s="177">
        <v>1.25</v>
      </c>
      <c r="K3098" s="177">
        <v>12428.75</v>
      </c>
      <c r="L3098" s="177">
        <v>12430</v>
      </c>
      <c r="M3098" s="177"/>
      <c r="N3098" s="177" t="s">
        <v>6307</v>
      </c>
      <c r="O3098" s="2" t="str">
        <f>VLOOKUP(H3098,通道基本信息!B:L,3,FALSE)</f>
        <v>CS6E</v>
      </c>
    </row>
    <row r="3099" s="2" customFormat="1" ht="15" hidden="1" spans="1:15">
      <c r="A3099" s="177">
        <v>3096</v>
      </c>
      <c r="B3099" s="177" t="str">
        <f t="shared" si="96"/>
        <v>CS6E-T016-36-9</v>
      </c>
      <c r="C3099" s="177" t="str">
        <f t="shared" si="97"/>
        <v>CS6E-TS08-009-V-D</v>
      </c>
      <c r="D3099" s="177" t="s">
        <v>6308</v>
      </c>
      <c r="E3099" s="177" t="str">
        <f>VLOOKUP(H3099,通道基本信息!B:K,6,0)</f>
        <v>T</v>
      </c>
      <c r="F3099" s="177" t="str">
        <f>VLOOKUP(H3099,通道基本信息!B:K,5,0)</f>
        <v>S08</v>
      </c>
      <c r="G3099" s="177" t="str">
        <f>VLOOKUP(H3099,通道基本信息!B:K,8,0)</f>
        <v>V</v>
      </c>
      <c r="H3099" s="177" t="s">
        <v>6292</v>
      </c>
      <c r="I3099" s="177">
        <v>9</v>
      </c>
      <c r="J3099" s="177">
        <v>1.25</v>
      </c>
      <c r="K3099" s="177">
        <v>12430</v>
      </c>
      <c r="L3099" s="177">
        <v>12431.25</v>
      </c>
      <c r="M3099" s="177"/>
      <c r="N3099" s="177" t="s">
        <v>6309</v>
      </c>
      <c r="O3099" s="2" t="str">
        <f>VLOOKUP(H3099,通道基本信息!B:L,3,FALSE)</f>
        <v>CS6E</v>
      </c>
    </row>
    <row r="3100" s="2" customFormat="1" ht="15" hidden="1" spans="1:15">
      <c r="A3100" s="177">
        <v>3097</v>
      </c>
      <c r="B3100" s="177" t="str">
        <f t="shared" si="96"/>
        <v>CS6E-T016-36-10</v>
      </c>
      <c r="C3100" s="177" t="str">
        <f t="shared" si="97"/>
        <v>CS6E-TS08-010-V-D</v>
      </c>
      <c r="D3100" s="177" t="s">
        <v>6310</v>
      </c>
      <c r="E3100" s="177" t="str">
        <f>VLOOKUP(H3100,通道基本信息!B:K,6,0)</f>
        <v>T</v>
      </c>
      <c r="F3100" s="177" t="str">
        <f>VLOOKUP(H3100,通道基本信息!B:K,5,0)</f>
        <v>S08</v>
      </c>
      <c r="G3100" s="177" t="str">
        <f>VLOOKUP(H3100,通道基本信息!B:K,8,0)</f>
        <v>V</v>
      </c>
      <c r="H3100" s="177" t="s">
        <v>6292</v>
      </c>
      <c r="I3100" s="177">
        <v>10</v>
      </c>
      <c r="J3100" s="177">
        <v>1.25</v>
      </c>
      <c r="K3100" s="177">
        <v>12431.25</v>
      </c>
      <c r="L3100" s="177">
        <v>12432.5</v>
      </c>
      <c r="M3100" s="177"/>
      <c r="N3100" s="177" t="s">
        <v>6311</v>
      </c>
      <c r="O3100" s="2" t="str">
        <f>VLOOKUP(H3100,通道基本信息!B:L,3,FALSE)</f>
        <v>CS6E</v>
      </c>
    </row>
    <row r="3101" s="2" customFormat="1" ht="15" hidden="1" spans="1:15">
      <c r="A3101" s="177">
        <v>3098</v>
      </c>
      <c r="B3101" s="177" t="str">
        <f t="shared" si="96"/>
        <v>CS6E-T016-36-11</v>
      </c>
      <c r="C3101" s="177" t="str">
        <f t="shared" si="97"/>
        <v>CS6E-TS08-011-V-D</v>
      </c>
      <c r="D3101" s="177" t="s">
        <v>6312</v>
      </c>
      <c r="E3101" s="177" t="str">
        <f>VLOOKUP(H3101,通道基本信息!B:K,6,0)</f>
        <v>T</v>
      </c>
      <c r="F3101" s="177" t="str">
        <f>VLOOKUP(H3101,通道基本信息!B:K,5,0)</f>
        <v>S08</v>
      </c>
      <c r="G3101" s="177" t="str">
        <f>VLOOKUP(H3101,通道基本信息!B:K,8,0)</f>
        <v>V</v>
      </c>
      <c r="H3101" s="177" t="s">
        <v>6292</v>
      </c>
      <c r="I3101" s="177">
        <v>11</v>
      </c>
      <c r="J3101" s="177">
        <v>1.25</v>
      </c>
      <c r="K3101" s="177">
        <v>12432.5</v>
      </c>
      <c r="L3101" s="177">
        <v>12433.75</v>
      </c>
      <c r="M3101" s="177"/>
      <c r="N3101" s="177" t="s">
        <v>6313</v>
      </c>
      <c r="O3101" s="2" t="str">
        <f>VLOOKUP(H3101,通道基本信息!B:L,3,FALSE)</f>
        <v>CS6E</v>
      </c>
    </row>
    <row r="3102" s="2" customFormat="1" ht="15" hidden="1" spans="1:15">
      <c r="A3102" s="177">
        <v>3099</v>
      </c>
      <c r="B3102" s="177" t="str">
        <f t="shared" si="96"/>
        <v>CS6E-T016-36-12</v>
      </c>
      <c r="C3102" s="177" t="str">
        <f t="shared" si="97"/>
        <v>CS6E-TS08-012-V-D</v>
      </c>
      <c r="D3102" s="177" t="s">
        <v>6314</v>
      </c>
      <c r="E3102" s="177" t="str">
        <f>VLOOKUP(H3102,通道基本信息!B:K,6,0)</f>
        <v>T</v>
      </c>
      <c r="F3102" s="177" t="str">
        <f>VLOOKUP(H3102,通道基本信息!B:K,5,0)</f>
        <v>S08</v>
      </c>
      <c r="G3102" s="177" t="str">
        <f>VLOOKUP(H3102,通道基本信息!B:K,8,0)</f>
        <v>V</v>
      </c>
      <c r="H3102" s="177" t="s">
        <v>6292</v>
      </c>
      <c r="I3102" s="177">
        <v>12</v>
      </c>
      <c r="J3102" s="177">
        <v>1.25</v>
      </c>
      <c r="K3102" s="177">
        <v>12433.75</v>
      </c>
      <c r="L3102" s="177">
        <v>12435</v>
      </c>
      <c r="M3102" s="177"/>
      <c r="N3102" s="177" t="s">
        <v>6315</v>
      </c>
      <c r="O3102" s="2" t="str">
        <f>VLOOKUP(H3102,通道基本信息!B:L,3,FALSE)</f>
        <v>CS6E</v>
      </c>
    </row>
    <row r="3103" s="2" customFormat="1" ht="15" hidden="1" spans="1:15">
      <c r="A3103" s="177">
        <v>3100</v>
      </c>
      <c r="B3103" s="177" t="str">
        <f t="shared" si="96"/>
        <v>CS6E-T016-36-13</v>
      </c>
      <c r="C3103" s="177" t="str">
        <f t="shared" si="97"/>
        <v>CS6E-TS08-013-V-D</v>
      </c>
      <c r="D3103" s="177" t="s">
        <v>6316</v>
      </c>
      <c r="E3103" s="177" t="str">
        <f>VLOOKUP(H3103,通道基本信息!B:K,6,0)</f>
        <v>T</v>
      </c>
      <c r="F3103" s="177" t="str">
        <f>VLOOKUP(H3103,通道基本信息!B:K,5,0)</f>
        <v>S08</v>
      </c>
      <c r="G3103" s="177" t="str">
        <f>VLOOKUP(H3103,通道基本信息!B:K,8,0)</f>
        <v>V</v>
      </c>
      <c r="H3103" s="177" t="s">
        <v>6292</v>
      </c>
      <c r="I3103" s="177">
        <v>13</v>
      </c>
      <c r="J3103" s="177">
        <v>1.25</v>
      </c>
      <c r="K3103" s="177">
        <v>12435</v>
      </c>
      <c r="L3103" s="177">
        <v>12436.25</v>
      </c>
      <c r="M3103" s="177"/>
      <c r="N3103" s="177" t="s">
        <v>6317</v>
      </c>
      <c r="O3103" s="2" t="str">
        <f>VLOOKUP(H3103,通道基本信息!B:L,3,FALSE)</f>
        <v>CS6E</v>
      </c>
    </row>
    <row r="3104" s="2" customFormat="1" ht="15" hidden="1" spans="1:15">
      <c r="A3104" s="177">
        <v>3101</v>
      </c>
      <c r="B3104" s="177" t="str">
        <f t="shared" si="96"/>
        <v>CS6E-T016-36-14</v>
      </c>
      <c r="C3104" s="177" t="str">
        <f t="shared" si="97"/>
        <v>CS6E-TS08-014-V-D</v>
      </c>
      <c r="D3104" s="177" t="s">
        <v>6318</v>
      </c>
      <c r="E3104" s="177" t="str">
        <f>VLOOKUP(H3104,通道基本信息!B:K,6,0)</f>
        <v>T</v>
      </c>
      <c r="F3104" s="177" t="str">
        <f>VLOOKUP(H3104,通道基本信息!B:K,5,0)</f>
        <v>S08</v>
      </c>
      <c r="G3104" s="177" t="str">
        <f>VLOOKUP(H3104,通道基本信息!B:K,8,0)</f>
        <v>V</v>
      </c>
      <c r="H3104" s="177" t="s">
        <v>6292</v>
      </c>
      <c r="I3104" s="177">
        <v>14</v>
      </c>
      <c r="J3104" s="177">
        <v>1.25</v>
      </c>
      <c r="K3104" s="177">
        <v>12436.25</v>
      </c>
      <c r="L3104" s="177">
        <v>12437.5</v>
      </c>
      <c r="M3104" s="177"/>
      <c r="N3104" s="177" t="s">
        <v>6319</v>
      </c>
      <c r="O3104" s="2" t="str">
        <f>VLOOKUP(H3104,通道基本信息!B:L,3,FALSE)</f>
        <v>CS6E</v>
      </c>
    </row>
    <row r="3105" s="2" customFormat="1" ht="15" hidden="1" spans="1:15">
      <c r="A3105" s="177">
        <v>3102</v>
      </c>
      <c r="B3105" s="177" t="str">
        <f t="shared" si="96"/>
        <v>CS6E-T016-36-15</v>
      </c>
      <c r="C3105" s="177" t="str">
        <f t="shared" si="97"/>
        <v>CS6E-TS08-015-V-D</v>
      </c>
      <c r="D3105" s="177" t="s">
        <v>6320</v>
      </c>
      <c r="E3105" s="177" t="str">
        <f>VLOOKUP(H3105,通道基本信息!B:K,6,0)</f>
        <v>T</v>
      </c>
      <c r="F3105" s="177" t="str">
        <f>VLOOKUP(H3105,通道基本信息!B:K,5,0)</f>
        <v>S08</v>
      </c>
      <c r="G3105" s="177" t="str">
        <f>VLOOKUP(H3105,通道基本信息!B:K,8,0)</f>
        <v>V</v>
      </c>
      <c r="H3105" s="177" t="s">
        <v>6292</v>
      </c>
      <c r="I3105" s="177">
        <v>15</v>
      </c>
      <c r="J3105" s="177">
        <v>1.25</v>
      </c>
      <c r="K3105" s="177">
        <v>12437.5</v>
      </c>
      <c r="L3105" s="177">
        <v>12438.75</v>
      </c>
      <c r="M3105" s="177"/>
      <c r="N3105" s="177" t="s">
        <v>6321</v>
      </c>
      <c r="O3105" s="2" t="str">
        <f>VLOOKUP(H3105,通道基本信息!B:L,3,FALSE)</f>
        <v>CS6E</v>
      </c>
    </row>
    <row r="3106" s="2" customFormat="1" ht="15" hidden="1" spans="1:15">
      <c r="A3106" s="177">
        <v>3103</v>
      </c>
      <c r="B3106" s="177" t="str">
        <f t="shared" si="96"/>
        <v>CS6E-T016-36-16</v>
      </c>
      <c r="C3106" s="177" t="str">
        <f t="shared" si="97"/>
        <v>CS6E-TS08-016-V-D</v>
      </c>
      <c r="D3106" s="177" t="s">
        <v>6322</v>
      </c>
      <c r="E3106" s="177" t="str">
        <f>VLOOKUP(H3106,通道基本信息!B:K,6,0)</f>
        <v>T</v>
      </c>
      <c r="F3106" s="177" t="str">
        <f>VLOOKUP(H3106,通道基本信息!B:K,5,0)</f>
        <v>S08</v>
      </c>
      <c r="G3106" s="177" t="str">
        <f>VLOOKUP(H3106,通道基本信息!B:K,8,0)</f>
        <v>V</v>
      </c>
      <c r="H3106" s="177" t="s">
        <v>6292</v>
      </c>
      <c r="I3106" s="177">
        <v>16</v>
      </c>
      <c r="J3106" s="177">
        <v>1.25</v>
      </c>
      <c r="K3106" s="177">
        <v>12438.75</v>
      </c>
      <c r="L3106" s="177">
        <v>12440</v>
      </c>
      <c r="M3106" s="177"/>
      <c r="N3106" s="177" t="s">
        <v>6323</v>
      </c>
      <c r="O3106" s="2" t="str">
        <f>VLOOKUP(H3106,通道基本信息!B:L,3,FALSE)</f>
        <v>CS6E</v>
      </c>
    </row>
    <row r="3107" s="2" customFormat="1" ht="15" hidden="1" spans="1:15">
      <c r="A3107" s="177">
        <v>3104</v>
      </c>
      <c r="B3107" s="177" t="str">
        <f t="shared" si="96"/>
        <v>CS6E-T016-36-17</v>
      </c>
      <c r="C3107" s="177" t="str">
        <f t="shared" si="97"/>
        <v>CS6E-TS08-017-V-D</v>
      </c>
      <c r="D3107" s="177" t="s">
        <v>6324</v>
      </c>
      <c r="E3107" s="177" t="str">
        <f>VLOOKUP(H3107,通道基本信息!B:K,6,0)</f>
        <v>T</v>
      </c>
      <c r="F3107" s="177" t="str">
        <f>VLOOKUP(H3107,通道基本信息!B:K,5,0)</f>
        <v>S08</v>
      </c>
      <c r="G3107" s="177" t="str">
        <f>VLOOKUP(H3107,通道基本信息!B:K,8,0)</f>
        <v>V</v>
      </c>
      <c r="H3107" s="177" t="s">
        <v>6292</v>
      </c>
      <c r="I3107" s="177">
        <v>17</v>
      </c>
      <c r="J3107" s="177">
        <v>1.25</v>
      </c>
      <c r="K3107" s="177">
        <v>12440</v>
      </c>
      <c r="L3107" s="177">
        <v>12441.25</v>
      </c>
      <c r="M3107" s="177"/>
      <c r="N3107" s="177" t="s">
        <v>6325</v>
      </c>
      <c r="O3107" s="2" t="str">
        <f>VLOOKUP(H3107,通道基本信息!B:L,3,FALSE)</f>
        <v>CS6E</v>
      </c>
    </row>
    <row r="3108" s="2" customFormat="1" ht="15" hidden="1" spans="1:15">
      <c r="A3108" s="177">
        <v>3105</v>
      </c>
      <c r="B3108" s="177" t="str">
        <f t="shared" si="96"/>
        <v>CS6E-T016-36-18</v>
      </c>
      <c r="C3108" s="177" t="str">
        <f t="shared" si="97"/>
        <v>CS6E-TS08-018-V-D</v>
      </c>
      <c r="D3108" s="177" t="s">
        <v>6326</v>
      </c>
      <c r="E3108" s="177" t="str">
        <f>VLOOKUP(H3108,通道基本信息!B:K,6,0)</f>
        <v>T</v>
      </c>
      <c r="F3108" s="177" t="str">
        <f>VLOOKUP(H3108,通道基本信息!B:K,5,0)</f>
        <v>S08</v>
      </c>
      <c r="G3108" s="177" t="str">
        <f>VLOOKUP(H3108,通道基本信息!B:K,8,0)</f>
        <v>V</v>
      </c>
      <c r="H3108" s="177" t="s">
        <v>6292</v>
      </c>
      <c r="I3108" s="177">
        <v>18</v>
      </c>
      <c r="J3108" s="177">
        <v>1.25</v>
      </c>
      <c r="K3108" s="177">
        <v>12441.25</v>
      </c>
      <c r="L3108" s="177">
        <v>12442.5</v>
      </c>
      <c r="M3108" s="177"/>
      <c r="N3108" s="177" t="s">
        <v>6327</v>
      </c>
      <c r="O3108" s="2" t="str">
        <f>VLOOKUP(H3108,通道基本信息!B:L,3,FALSE)</f>
        <v>CS6E</v>
      </c>
    </row>
    <row r="3109" s="2" customFormat="1" ht="15" hidden="1" spans="1:15">
      <c r="A3109" s="177">
        <v>3106</v>
      </c>
      <c r="B3109" s="177" t="str">
        <f t="shared" si="96"/>
        <v>CS6E-T016-36-19</v>
      </c>
      <c r="C3109" s="177" t="str">
        <f t="shared" si="97"/>
        <v>CS6E-TS08-019-V-D</v>
      </c>
      <c r="D3109" s="177" t="s">
        <v>6328</v>
      </c>
      <c r="E3109" s="177" t="str">
        <f>VLOOKUP(H3109,通道基本信息!B:K,6,0)</f>
        <v>T</v>
      </c>
      <c r="F3109" s="177" t="str">
        <f>VLOOKUP(H3109,通道基本信息!B:K,5,0)</f>
        <v>S08</v>
      </c>
      <c r="G3109" s="177" t="str">
        <f>VLOOKUP(H3109,通道基本信息!B:K,8,0)</f>
        <v>V</v>
      </c>
      <c r="H3109" s="177" t="s">
        <v>6292</v>
      </c>
      <c r="I3109" s="177">
        <v>19</v>
      </c>
      <c r="J3109" s="177">
        <v>1.25</v>
      </c>
      <c r="K3109" s="177">
        <v>12442.5</v>
      </c>
      <c r="L3109" s="177">
        <v>12443.75</v>
      </c>
      <c r="M3109" s="177"/>
      <c r="N3109" s="177" t="s">
        <v>6329</v>
      </c>
      <c r="O3109" s="2" t="str">
        <f>VLOOKUP(H3109,通道基本信息!B:L,3,FALSE)</f>
        <v>CS6E</v>
      </c>
    </row>
    <row r="3110" s="2" customFormat="1" ht="15" hidden="1" spans="1:15">
      <c r="A3110" s="177">
        <v>3107</v>
      </c>
      <c r="B3110" s="177" t="str">
        <f t="shared" si="96"/>
        <v>CS6E-T016-36-20</v>
      </c>
      <c r="C3110" s="177" t="str">
        <f t="shared" si="97"/>
        <v>CS6E-TS08-020-V-D</v>
      </c>
      <c r="D3110" s="177" t="s">
        <v>6330</v>
      </c>
      <c r="E3110" s="177" t="str">
        <f>VLOOKUP(H3110,通道基本信息!B:K,6,0)</f>
        <v>T</v>
      </c>
      <c r="F3110" s="177" t="str">
        <f>VLOOKUP(H3110,通道基本信息!B:K,5,0)</f>
        <v>S08</v>
      </c>
      <c r="G3110" s="177" t="str">
        <f>VLOOKUP(H3110,通道基本信息!B:K,8,0)</f>
        <v>V</v>
      </c>
      <c r="H3110" s="177" t="s">
        <v>6292</v>
      </c>
      <c r="I3110" s="177">
        <v>20</v>
      </c>
      <c r="J3110" s="177">
        <v>1.25</v>
      </c>
      <c r="K3110" s="177">
        <v>12443.75</v>
      </c>
      <c r="L3110" s="177">
        <v>12445</v>
      </c>
      <c r="M3110" s="177"/>
      <c r="N3110" s="177" t="s">
        <v>6331</v>
      </c>
      <c r="O3110" s="2" t="str">
        <f>VLOOKUP(H3110,通道基本信息!B:L,3,FALSE)</f>
        <v>CS6E</v>
      </c>
    </row>
    <row r="3111" s="2" customFormat="1" ht="15" hidden="1" spans="1:15">
      <c r="A3111" s="177">
        <v>3108</v>
      </c>
      <c r="B3111" s="177" t="str">
        <f t="shared" si="96"/>
        <v>CS6E-T016-36-21</v>
      </c>
      <c r="C3111" s="177" t="str">
        <f t="shared" si="97"/>
        <v>CS6E-TS08-021-V-D</v>
      </c>
      <c r="D3111" s="177" t="s">
        <v>6332</v>
      </c>
      <c r="E3111" s="177" t="str">
        <f>VLOOKUP(H3111,通道基本信息!B:K,6,0)</f>
        <v>T</v>
      </c>
      <c r="F3111" s="177" t="str">
        <f>VLOOKUP(H3111,通道基本信息!B:K,5,0)</f>
        <v>S08</v>
      </c>
      <c r="G3111" s="177" t="str">
        <f>VLOOKUP(H3111,通道基本信息!B:K,8,0)</f>
        <v>V</v>
      </c>
      <c r="H3111" s="177" t="s">
        <v>6292</v>
      </c>
      <c r="I3111" s="177">
        <v>21</v>
      </c>
      <c r="J3111" s="177">
        <v>1.25</v>
      </c>
      <c r="K3111" s="177">
        <v>12445</v>
      </c>
      <c r="L3111" s="177">
        <v>12446.25</v>
      </c>
      <c r="M3111" s="177"/>
      <c r="N3111" s="177" t="s">
        <v>6333</v>
      </c>
      <c r="O3111" s="2" t="str">
        <f>VLOOKUP(H3111,通道基本信息!B:L,3,FALSE)</f>
        <v>CS6E</v>
      </c>
    </row>
    <row r="3112" s="2" customFormat="1" ht="15" hidden="1" spans="1:15">
      <c r="A3112" s="177">
        <v>3109</v>
      </c>
      <c r="B3112" s="177" t="str">
        <f t="shared" si="96"/>
        <v>CS6E-T016-36-22</v>
      </c>
      <c r="C3112" s="177" t="str">
        <f t="shared" si="97"/>
        <v>CS6E-TS08-022-V-D</v>
      </c>
      <c r="D3112" s="177" t="s">
        <v>6334</v>
      </c>
      <c r="E3112" s="177" t="str">
        <f>VLOOKUP(H3112,通道基本信息!B:K,6,0)</f>
        <v>T</v>
      </c>
      <c r="F3112" s="177" t="str">
        <f>VLOOKUP(H3112,通道基本信息!B:K,5,0)</f>
        <v>S08</v>
      </c>
      <c r="G3112" s="177" t="str">
        <f>VLOOKUP(H3112,通道基本信息!B:K,8,0)</f>
        <v>V</v>
      </c>
      <c r="H3112" s="177" t="s">
        <v>6292</v>
      </c>
      <c r="I3112" s="177">
        <v>22</v>
      </c>
      <c r="J3112" s="177">
        <v>1.25</v>
      </c>
      <c r="K3112" s="177">
        <v>12446.25</v>
      </c>
      <c r="L3112" s="177">
        <v>12447.5</v>
      </c>
      <c r="M3112" s="177"/>
      <c r="N3112" s="177" t="s">
        <v>6335</v>
      </c>
      <c r="O3112" s="2" t="str">
        <f>VLOOKUP(H3112,通道基本信息!B:L,3,FALSE)</f>
        <v>CS6E</v>
      </c>
    </row>
    <row r="3113" s="2" customFormat="1" ht="15" hidden="1" spans="1:15">
      <c r="A3113" s="177">
        <v>3110</v>
      </c>
      <c r="B3113" s="177" t="str">
        <f t="shared" si="96"/>
        <v>CS6E-T016-36-23</v>
      </c>
      <c r="C3113" s="177" t="str">
        <f t="shared" si="97"/>
        <v>CS6E-TS08-023-V-D</v>
      </c>
      <c r="D3113" s="177" t="s">
        <v>6336</v>
      </c>
      <c r="E3113" s="177" t="str">
        <f>VLOOKUP(H3113,通道基本信息!B:K,6,0)</f>
        <v>T</v>
      </c>
      <c r="F3113" s="177" t="str">
        <f>VLOOKUP(H3113,通道基本信息!B:K,5,0)</f>
        <v>S08</v>
      </c>
      <c r="G3113" s="177" t="str">
        <f>VLOOKUP(H3113,通道基本信息!B:K,8,0)</f>
        <v>V</v>
      </c>
      <c r="H3113" s="177" t="s">
        <v>6292</v>
      </c>
      <c r="I3113" s="177">
        <v>23</v>
      </c>
      <c r="J3113" s="177">
        <v>1.25</v>
      </c>
      <c r="K3113" s="177">
        <v>12447.5</v>
      </c>
      <c r="L3113" s="177">
        <v>12448.75</v>
      </c>
      <c r="M3113" s="177"/>
      <c r="N3113" s="177" t="s">
        <v>6337</v>
      </c>
      <c r="O3113" s="2" t="str">
        <f>VLOOKUP(H3113,通道基本信息!B:L,3,FALSE)</f>
        <v>CS6E</v>
      </c>
    </row>
    <row r="3114" s="2" customFormat="1" ht="15" hidden="1" spans="1:15">
      <c r="A3114" s="177">
        <v>3111</v>
      </c>
      <c r="B3114" s="177" t="str">
        <f t="shared" si="96"/>
        <v>CS6E-T016-36-24</v>
      </c>
      <c r="C3114" s="177" t="str">
        <f t="shared" si="97"/>
        <v>CS6E-TS08-024-V-D</v>
      </c>
      <c r="D3114" s="177" t="s">
        <v>6338</v>
      </c>
      <c r="E3114" s="177" t="str">
        <f>VLOOKUP(H3114,通道基本信息!B:K,6,0)</f>
        <v>T</v>
      </c>
      <c r="F3114" s="177" t="str">
        <f>VLOOKUP(H3114,通道基本信息!B:K,5,0)</f>
        <v>S08</v>
      </c>
      <c r="G3114" s="177" t="str">
        <f>VLOOKUP(H3114,通道基本信息!B:K,8,0)</f>
        <v>V</v>
      </c>
      <c r="H3114" s="177" t="s">
        <v>6292</v>
      </c>
      <c r="I3114" s="177">
        <v>24</v>
      </c>
      <c r="J3114" s="177">
        <v>1.25</v>
      </c>
      <c r="K3114" s="177">
        <v>12448.75</v>
      </c>
      <c r="L3114" s="177">
        <v>12450</v>
      </c>
      <c r="M3114" s="177"/>
      <c r="N3114" s="177" t="s">
        <v>6339</v>
      </c>
      <c r="O3114" s="2" t="str">
        <f>VLOOKUP(H3114,通道基本信息!B:L,3,FALSE)</f>
        <v>CS6E</v>
      </c>
    </row>
    <row r="3115" s="2" customFormat="1" ht="15" hidden="1" spans="1:15">
      <c r="A3115" s="177">
        <v>3112</v>
      </c>
      <c r="B3115" s="177" t="str">
        <f t="shared" si="96"/>
        <v>CS6E-T016-36-25</v>
      </c>
      <c r="C3115" s="177" t="str">
        <f t="shared" si="97"/>
        <v>CS6E-TS08-025-V-D</v>
      </c>
      <c r="D3115" s="177" t="s">
        <v>6340</v>
      </c>
      <c r="E3115" s="177" t="str">
        <f>VLOOKUP(H3115,通道基本信息!B:K,6,0)</f>
        <v>T</v>
      </c>
      <c r="F3115" s="177" t="str">
        <f>VLOOKUP(H3115,通道基本信息!B:K,5,0)</f>
        <v>S08</v>
      </c>
      <c r="G3115" s="177" t="str">
        <f>VLOOKUP(H3115,通道基本信息!B:K,8,0)</f>
        <v>V</v>
      </c>
      <c r="H3115" s="177" t="s">
        <v>6292</v>
      </c>
      <c r="I3115" s="177">
        <v>25</v>
      </c>
      <c r="J3115" s="177">
        <v>1.25</v>
      </c>
      <c r="K3115" s="177">
        <v>12450</v>
      </c>
      <c r="L3115" s="177">
        <v>12451.25</v>
      </c>
      <c r="M3115" s="177"/>
      <c r="N3115" s="177" t="s">
        <v>6341</v>
      </c>
      <c r="O3115" s="2" t="str">
        <f>VLOOKUP(H3115,通道基本信息!B:L,3,FALSE)</f>
        <v>CS6E</v>
      </c>
    </row>
    <row r="3116" s="2" customFormat="1" ht="15" hidden="1" spans="1:15">
      <c r="A3116" s="177">
        <v>3113</v>
      </c>
      <c r="B3116" s="177" t="str">
        <f t="shared" si="96"/>
        <v>CS6E-T016-36-26</v>
      </c>
      <c r="C3116" s="177" t="str">
        <f t="shared" si="97"/>
        <v>CS6E-TS08-026-V-D</v>
      </c>
      <c r="D3116" s="177" t="s">
        <v>6342</v>
      </c>
      <c r="E3116" s="177" t="str">
        <f>VLOOKUP(H3116,通道基本信息!B:K,6,0)</f>
        <v>T</v>
      </c>
      <c r="F3116" s="177" t="str">
        <f>VLOOKUP(H3116,通道基本信息!B:K,5,0)</f>
        <v>S08</v>
      </c>
      <c r="G3116" s="177" t="str">
        <f>VLOOKUP(H3116,通道基本信息!B:K,8,0)</f>
        <v>V</v>
      </c>
      <c r="H3116" s="177" t="s">
        <v>6292</v>
      </c>
      <c r="I3116" s="177">
        <v>26</v>
      </c>
      <c r="J3116" s="177">
        <v>1.25</v>
      </c>
      <c r="K3116" s="177">
        <v>12451.25</v>
      </c>
      <c r="L3116" s="177">
        <v>12452.5</v>
      </c>
      <c r="M3116" s="177"/>
      <c r="N3116" s="177" t="s">
        <v>6343</v>
      </c>
      <c r="O3116" s="2" t="str">
        <f>VLOOKUP(H3116,通道基本信息!B:L,3,FALSE)</f>
        <v>CS6E</v>
      </c>
    </row>
    <row r="3117" s="2" customFormat="1" ht="15" hidden="1" spans="1:15">
      <c r="A3117" s="177">
        <v>3114</v>
      </c>
      <c r="B3117" s="177" t="str">
        <f t="shared" si="96"/>
        <v>CS6E-T016-36-27</v>
      </c>
      <c r="C3117" s="177" t="str">
        <f t="shared" si="97"/>
        <v>CS6E-TS08-027-V-D</v>
      </c>
      <c r="D3117" s="177" t="s">
        <v>6344</v>
      </c>
      <c r="E3117" s="177" t="str">
        <f>VLOOKUP(H3117,通道基本信息!B:K,6,0)</f>
        <v>T</v>
      </c>
      <c r="F3117" s="177" t="str">
        <f>VLOOKUP(H3117,通道基本信息!B:K,5,0)</f>
        <v>S08</v>
      </c>
      <c r="G3117" s="177" t="str">
        <f>VLOOKUP(H3117,通道基本信息!B:K,8,0)</f>
        <v>V</v>
      </c>
      <c r="H3117" s="177" t="s">
        <v>6292</v>
      </c>
      <c r="I3117" s="177">
        <v>27</v>
      </c>
      <c r="J3117" s="177">
        <v>1.25</v>
      </c>
      <c r="K3117" s="177">
        <v>12452.5</v>
      </c>
      <c r="L3117" s="177">
        <v>12453.75</v>
      </c>
      <c r="M3117" s="177"/>
      <c r="N3117" s="177" t="s">
        <v>6345</v>
      </c>
      <c r="O3117" s="2" t="str">
        <f>VLOOKUP(H3117,通道基本信息!B:L,3,FALSE)</f>
        <v>CS6E</v>
      </c>
    </row>
    <row r="3118" s="2" customFormat="1" ht="15" hidden="1" spans="1:15">
      <c r="A3118" s="177">
        <v>3115</v>
      </c>
      <c r="B3118" s="177" t="str">
        <f t="shared" si="96"/>
        <v>CS6E-T016-36-28</v>
      </c>
      <c r="C3118" s="177" t="str">
        <f t="shared" si="97"/>
        <v>CS6E-TS08-028-V-D</v>
      </c>
      <c r="D3118" s="177" t="s">
        <v>6346</v>
      </c>
      <c r="E3118" s="177" t="str">
        <f>VLOOKUP(H3118,通道基本信息!B:K,6,0)</f>
        <v>T</v>
      </c>
      <c r="F3118" s="177" t="str">
        <f>VLOOKUP(H3118,通道基本信息!B:K,5,0)</f>
        <v>S08</v>
      </c>
      <c r="G3118" s="177" t="str">
        <f>VLOOKUP(H3118,通道基本信息!B:K,8,0)</f>
        <v>V</v>
      </c>
      <c r="H3118" s="177" t="s">
        <v>6292</v>
      </c>
      <c r="I3118" s="177">
        <v>28</v>
      </c>
      <c r="J3118" s="177">
        <v>1.25</v>
      </c>
      <c r="K3118" s="177">
        <v>12453.75</v>
      </c>
      <c r="L3118" s="177">
        <v>12455</v>
      </c>
      <c r="M3118" s="177"/>
      <c r="N3118" s="177" t="s">
        <v>6347</v>
      </c>
      <c r="O3118" s="2" t="str">
        <f>VLOOKUP(H3118,通道基本信息!B:L,3,FALSE)</f>
        <v>CS6E</v>
      </c>
    </row>
    <row r="3119" s="2" customFormat="1" ht="15" hidden="1" spans="1:15">
      <c r="A3119" s="177">
        <v>3116</v>
      </c>
      <c r="B3119" s="177" t="str">
        <f t="shared" si="96"/>
        <v>CS6E-T016-36-29</v>
      </c>
      <c r="C3119" s="177" t="str">
        <f t="shared" si="97"/>
        <v>CS6E-TS08-029-V-D</v>
      </c>
      <c r="D3119" s="177" t="s">
        <v>6348</v>
      </c>
      <c r="E3119" s="177" t="str">
        <f>VLOOKUP(H3119,通道基本信息!B:K,6,0)</f>
        <v>T</v>
      </c>
      <c r="F3119" s="177" t="str">
        <f>VLOOKUP(H3119,通道基本信息!B:K,5,0)</f>
        <v>S08</v>
      </c>
      <c r="G3119" s="177" t="str">
        <f>VLOOKUP(H3119,通道基本信息!B:K,8,0)</f>
        <v>V</v>
      </c>
      <c r="H3119" s="177" t="s">
        <v>6292</v>
      </c>
      <c r="I3119" s="177">
        <v>29</v>
      </c>
      <c r="J3119" s="177">
        <v>1.25</v>
      </c>
      <c r="K3119" s="177">
        <v>12455</v>
      </c>
      <c r="L3119" s="177">
        <v>12456.25</v>
      </c>
      <c r="M3119" s="177"/>
      <c r="N3119" s="177" t="s">
        <v>6349</v>
      </c>
      <c r="O3119" s="2" t="str">
        <f>VLOOKUP(H3119,通道基本信息!B:L,3,FALSE)</f>
        <v>CS6E</v>
      </c>
    </row>
    <row r="3120" s="2" customFormat="1" ht="15" hidden="1" spans="1:15">
      <c r="A3120" s="177">
        <v>3117</v>
      </c>
      <c r="B3120" s="177" t="str">
        <f t="shared" si="96"/>
        <v>CS6E-T016-36-30</v>
      </c>
      <c r="C3120" s="177" t="str">
        <f t="shared" si="97"/>
        <v>CS6E-TS08-030-V-D</v>
      </c>
      <c r="D3120" s="177" t="s">
        <v>6350</v>
      </c>
      <c r="E3120" s="177" t="str">
        <f>VLOOKUP(H3120,通道基本信息!B:K,6,0)</f>
        <v>T</v>
      </c>
      <c r="F3120" s="177" t="str">
        <f>VLOOKUP(H3120,通道基本信息!B:K,5,0)</f>
        <v>S08</v>
      </c>
      <c r="G3120" s="177" t="str">
        <f>VLOOKUP(H3120,通道基本信息!B:K,8,0)</f>
        <v>V</v>
      </c>
      <c r="H3120" s="177" t="s">
        <v>6292</v>
      </c>
      <c r="I3120" s="177">
        <v>30</v>
      </c>
      <c r="J3120" s="177">
        <v>1.25</v>
      </c>
      <c r="K3120" s="177">
        <v>12456.25</v>
      </c>
      <c r="L3120" s="177">
        <v>12457.5</v>
      </c>
      <c r="M3120" s="177"/>
      <c r="N3120" s="177" t="s">
        <v>6351</v>
      </c>
      <c r="O3120" s="2" t="str">
        <f>VLOOKUP(H3120,通道基本信息!B:L,3,FALSE)</f>
        <v>CS6E</v>
      </c>
    </row>
    <row r="3121" s="2" customFormat="1" ht="15" hidden="1" spans="1:15">
      <c r="A3121" s="177">
        <v>3118</v>
      </c>
      <c r="B3121" s="177" t="str">
        <f t="shared" si="96"/>
        <v>CS6E-T016-36-31</v>
      </c>
      <c r="C3121" s="177" t="str">
        <f t="shared" si="97"/>
        <v>CS6E-TS08-031-V-D</v>
      </c>
      <c r="D3121" s="177" t="s">
        <v>6352</v>
      </c>
      <c r="E3121" s="177" t="str">
        <f>VLOOKUP(H3121,通道基本信息!B:K,6,0)</f>
        <v>T</v>
      </c>
      <c r="F3121" s="177" t="str">
        <f>VLOOKUP(H3121,通道基本信息!B:K,5,0)</f>
        <v>S08</v>
      </c>
      <c r="G3121" s="177" t="str">
        <f>VLOOKUP(H3121,通道基本信息!B:K,8,0)</f>
        <v>V</v>
      </c>
      <c r="H3121" s="177" t="s">
        <v>6292</v>
      </c>
      <c r="I3121" s="177">
        <v>31</v>
      </c>
      <c r="J3121" s="177">
        <v>1.25</v>
      </c>
      <c r="K3121" s="177">
        <v>12457.5</v>
      </c>
      <c r="L3121" s="177">
        <v>12458.75</v>
      </c>
      <c r="M3121" s="177"/>
      <c r="N3121" s="177" t="s">
        <v>6353</v>
      </c>
      <c r="O3121" s="2" t="str">
        <f>VLOOKUP(H3121,通道基本信息!B:L,3,FALSE)</f>
        <v>CS6E</v>
      </c>
    </row>
    <row r="3122" s="2" customFormat="1" ht="15" hidden="1" spans="1:15">
      <c r="A3122" s="177">
        <v>3119</v>
      </c>
      <c r="B3122" s="177" t="str">
        <f t="shared" si="96"/>
        <v>CS6E-T016-36-32</v>
      </c>
      <c r="C3122" s="177" t="str">
        <f t="shared" si="97"/>
        <v>CS6E-TS08-032-V-D</v>
      </c>
      <c r="D3122" s="177" t="s">
        <v>6354</v>
      </c>
      <c r="E3122" s="177" t="str">
        <f>VLOOKUP(H3122,通道基本信息!B:K,6,0)</f>
        <v>T</v>
      </c>
      <c r="F3122" s="177" t="str">
        <f>VLOOKUP(H3122,通道基本信息!B:K,5,0)</f>
        <v>S08</v>
      </c>
      <c r="G3122" s="177" t="str">
        <f>VLOOKUP(H3122,通道基本信息!B:K,8,0)</f>
        <v>V</v>
      </c>
      <c r="H3122" s="177" t="s">
        <v>6292</v>
      </c>
      <c r="I3122" s="177">
        <v>32</v>
      </c>
      <c r="J3122" s="177">
        <v>1.25</v>
      </c>
      <c r="K3122" s="177">
        <v>12458.75</v>
      </c>
      <c r="L3122" s="177">
        <v>12460</v>
      </c>
      <c r="M3122" s="177"/>
      <c r="N3122" s="177" t="s">
        <v>6355</v>
      </c>
      <c r="O3122" s="2" t="str">
        <f>VLOOKUP(H3122,通道基本信息!B:L,3,FALSE)</f>
        <v>CS6E</v>
      </c>
    </row>
    <row r="3123" s="2" customFormat="1" ht="15" hidden="1" spans="1:15">
      <c r="A3123" s="177">
        <v>3120</v>
      </c>
      <c r="B3123" s="177" t="str">
        <f t="shared" si="96"/>
        <v>CS6E-T016-36-33</v>
      </c>
      <c r="C3123" s="177" t="str">
        <f t="shared" si="97"/>
        <v>CS6E-TS08-033-V-D</v>
      </c>
      <c r="D3123" s="177" t="s">
        <v>6356</v>
      </c>
      <c r="E3123" s="177" t="str">
        <f>VLOOKUP(H3123,通道基本信息!B:K,6,0)</f>
        <v>T</v>
      </c>
      <c r="F3123" s="177" t="str">
        <f>VLOOKUP(H3123,通道基本信息!B:K,5,0)</f>
        <v>S08</v>
      </c>
      <c r="G3123" s="177" t="str">
        <f>VLOOKUP(H3123,通道基本信息!B:K,8,0)</f>
        <v>V</v>
      </c>
      <c r="H3123" s="177" t="s">
        <v>6292</v>
      </c>
      <c r="I3123" s="177">
        <v>33</v>
      </c>
      <c r="J3123" s="177">
        <v>1.25</v>
      </c>
      <c r="K3123" s="177">
        <v>12460</v>
      </c>
      <c r="L3123" s="177">
        <v>12461.25</v>
      </c>
      <c r="M3123" s="177"/>
      <c r="N3123" s="177" t="s">
        <v>6357</v>
      </c>
      <c r="O3123" s="2" t="str">
        <f>VLOOKUP(H3123,通道基本信息!B:L,3,FALSE)</f>
        <v>CS6E</v>
      </c>
    </row>
    <row r="3124" s="2" customFormat="1" ht="15" hidden="1" spans="1:15">
      <c r="A3124" s="177">
        <v>3121</v>
      </c>
      <c r="B3124" s="177" t="str">
        <f t="shared" si="96"/>
        <v>CS6E-T016-36-34</v>
      </c>
      <c r="C3124" s="177" t="str">
        <f t="shared" si="97"/>
        <v>CS6E-TS08-034-V-D</v>
      </c>
      <c r="D3124" s="177" t="s">
        <v>6358</v>
      </c>
      <c r="E3124" s="177" t="str">
        <f>VLOOKUP(H3124,通道基本信息!B:K,6,0)</f>
        <v>T</v>
      </c>
      <c r="F3124" s="177" t="str">
        <f>VLOOKUP(H3124,通道基本信息!B:K,5,0)</f>
        <v>S08</v>
      </c>
      <c r="G3124" s="177" t="str">
        <f>VLOOKUP(H3124,通道基本信息!B:K,8,0)</f>
        <v>V</v>
      </c>
      <c r="H3124" s="177" t="s">
        <v>6292</v>
      </c>
      <c r="I3124" s="177">
        <v>34</v>
      </c>
      <c r="J3124" s="177">
        <v>1.25</v>
      </c>
      <c r="K3124" s="177">
        <v>12461.25</v>
      </c>
      <c r="L3124" s="177">
        <v>12462.5</v>
      </c>
      <c r="M3124" s="177"/>
      <c r="N3124" s="177" t="s">
        <v>6359</v>
      </c>
      <c r="O3124" s="2" t="str">
        <f>VLOOKUP(H3124,通道基本信息!B:L,3,FALSE)</f>
        <v>CS6E</v>
      </c>
    </row>
    <row r="3125" s="2" customFormat="1" ht="15" hidden="1" spans="1:15">
      <c r="A3125" s="177">
        <v>3122</v>
      </c>
      <c r="B3125" s="177" t="str">
        <f t="shared" si="96"/>
        <v>CS6E-T016-36-35</v>
      </c>
      <c r="C3125" s="177" t="str">
        <f t="shared" si="97"/>
        <v>CS6E-TS08-035-V-D</v>
      </c>
      <c r="D3125" s="177" t="s">
        <v>6360</v>
      </c>
      <c r="E3125" s="177" t="str">
        <f>VLOOKUP(H3125,通道基本信息!B:K,6,0)</f>
        <v>T</v>
      </c>
      <c r="F3125" s="177" t="str">
        <f>VLOOKUP(H3125,通道基本信息!B:K,5,0)</f>
        <v>S08</v>
      </c>
      <c r="G3125" s="177" t="str">
        <f>VLOOKUP(H3125,通道基本信息!B:K,8,0)</f>
        <v>V</v>
      </c>
      <c r="H3125" s="177" t="s">
        <v>6292</v>
      </c>
      <c r="I3125" s="177">
        <v>35</v>
      </c>
      <c r="J3125" s="177">
        <v>1.25</v>
      </c>
      <c r="K3125" s="177">
        <v>12462.5</v>
      </c>
      <c r="L3125" s="177">
        <v>12463.75</v>
      </c>
      <c r="M3125" s="177"/>
      <c r="N3125" s="177" t="s">
        <v>6361</v>
      </c>
      <c r="O3125" s="2" t="str">
        <f>VLOOKUP(H3125,通道基本信息!B:L,3,FALSE)</f>
        <v>CS6E</v>
      </c>
    </row>
    <row r="3126" s="2" customFormat="1" ht="15" hidden="1" spans="1:15">
      <c r="A3126" s="177">
        <v>3123</v>
      </c>
      <c r="B3126" s="177" t="str">
        <f t="shared" si="96"/>
        <v>CS6E-T016-36-36</v>
      </c>
      <c r="C3126" s="177" t="str">
        <f t="shared" si="97"/>
        <v>CS6E-TS08-036-V-D</v>
      </c>
      <c r="D3126" s="177" t="s">
        <v>6362</v>
      </c>
      <c r="E3126" s="177" t="str">
        <f>VLOOKUP(H3126,通道基本信息!B:K,6,0)</f>
        <v>T</v>
      </c>
      <c r="F3126" s="177" t="str">
        <f>VLOOKUP(H3126,通道基本信息!B:K,5,0)</f>
        <v>S08</v>
      </c>
      <c r="G3126" s="177" t="str">
        <f>VLOOKUP(H3126,通道基本信息!B:K,8,0)</f>
        <v>V</v>
      </c>
      <c r="H3126" s="177" t="s">
        <v>6292</v>
      </c>
      <c r="I3126" s="177">
        <v>36</v>
      </c>
      <c r="J3126" s="177">
        <v>1.25</v>
      </c>
      <c r="K3126" s="177">
        <v>12463.75</v>
      </c>
      <c r="L3126" s="177">
        <v>12465</v>
      </c>
      <c r="M3126" s="177"/>
      <c r="N3126" s="177" t="s">
        <v>6363</v>
      </c>
      <c r="O3126" s="2" t="str">
        <f>VLOOKUP(H3126,通道基本信息!B:L,3,FALSE)</f>
        <v>CS6E</v>
      </c>
    </row>
    <row r="3127" s="2" customFormat="1" ht="15" hidden="1" spans="1:15">
      <c r="A3127" s="177">
        <v>3124</v>
      </c>
      <c r="B3127" s="177" t="str">
        <f t="shared" si="96"/>
        <v>CS6E-T017-1-1</v>
      </c>
      <c r="C3127" s="177" t="str">
        <f t="shared" si="97"/>
        <v>CS6E-TS09-001-V-A</v>
      </c>
      <c r="D3127" s="177" t="s">
        <v>6364</v>
      </c>
      <c r="E3127" s="177" t="str">
        <f>VLOOKUP(H3127,通道基本信息!B:K,6,0)</f>
        <v>T</v>
      </c>
      <c r="F3127" s="177" t="str">
        <f>VLOOKUP(H3127,通道基本信息!B:K,5,0)</f>
        <v>S09</v>
      </c>
      <c r="G3127" s="177" t="str">
        <f>VLOOKUP(H3127,通道基本信息!B:K,8,0)</f>
        <v>V</v>
      </c>
      <c r="H3127" s="177" t="s">
        <v>6365</v>
      </c>
      <c r="I3127" s="177">
        <v>1</v>
      </c>
      <c r="J3127" s="177">
        <v>35</v>
      </c>
      <c r="K3127" s="177">
        <v>11465</v>
      </c>
      <c r="L3127" s="177">
        <v>11500</v>
      </c>
      <c r="M3127" s="177"/>
      <c r="N3127" s="177" t="s">
        <v>6366</v>
      </c>
      <c r="O3127" s="2" t="str">
        <f>VLOOKUP(H3127,通道基本信息!B:L,3,FALSE)</f>
        <v>CS6E</v>
      </c>
    </row>
    <row r="3128" s="2" customFormat="1" ht="15" hidden="1" spans="1:15">
      <c r="A3128" s="177">
        <v>3125</v>
      </c>
      <c r="B3128" s="177" t="str">
        <f t="shared" si="96"/>
        <v>CS6E-T018-1-1</v>
      </c>
      <c r="C3128" s="177" t="str">
        <f t="shared" si="97"/>
        <v>CS6E-TS10-001-V-A</v>
      </c>
      <c r="D3128" s="177" t="s">
        <v>6367</v>
      </c>
      <c r="E3128" s="177" t="str">
        <f>VLOOKUP(H3128,通道基本信息!B:K,6,0)</f>
        <v>T</v>
      </c>
      <c r="F3128" s="177" t="str">
        <f>VLOOKUP(H3128,通道基本信息!B:K,5,0)</f>
        <v>S10</v>
      </c>
      <c r="G3128" s="177" t="str">
        <f>VLOOKUP(H3128,通道基本信息!B:K,8,0)</f>
        <v>V</v>
      </c>
      <c r="H3128" s="177" t="s">
        <v>6368</v>
      </c>
      <c r="I3128" s="177">
        <v>1</v>
      </c>
      <c r="J3128" s="177">
        <v>35</v>
      </c>
      <c r="K3128" s="177">
        <v>11621</v>
      </c>
      <c r="L3128" s="177">
        <v>11656</v>
      </c>
      <c r="M3128" s="177"/>
      <c r="N3128" s="177" t="s">
        <v>6369</v>
      </c>
      <c r="O3128" s="2" t="str">
        <f>VLOOKUP(H3128,通道基本信息!B:L,3,FALSE)</f>
        <v>CS6E</v>
      </c>
    </row>
    <row r="3129" s="2" customFormat="1" ht="15" hidden="1" spans="1:15">
      <c r="A3129" s="177">
        <v>3126</v>
      </c>
      <c r="B3129" s="177" t="str">
        <f t="shared" si="96"/>
        <v>CS6E-T019-1-1</v>
      </c>
      <c r="C3129" s="177" t="str">
        <f t="shared" si="97"/>
        <v>CS6E-TS11-001-V-A</v>
      </c>
      <c r="D3129" s="177" t="s">
        <v>6370</v>
      </c>
      <c r="E3129" s="177" t="str">
        <f>VLOOKUP(H3129,通道基本信息!B:K,6,0)</f>
        <v>T</v>
      </c>
      <c r="F3129" s="177" t="str">
        <f>VLOOKUP(H3129,通道基本信息!B:K,5,0)</f>
        <v>S11</v>
      </c>
      <c r="G3129" s="177" t="str">
        <f>VLOOKUP(H3129,通道基本信息!B:K,8,0)</f>
        <v>V</v>
      </c>
      <c r="H3129" s="177" t="s">
        <v>6371</v>
      </c>
      <c r="I3129" s="177">
        <v>1</v>
      </c>
      <c r="J3129" s="177">
        <v>35</v>
      </c>
      <c r="K3129" s="177">
        <v>11543</v>
      </c>
      <c r="L3129" s="177">
        <v>11578</v>
      </c>
      <c r="M3129" s="177"/>
      <c r="N3129" s="177" t="s">
        <v>6372</v>
      </c>
      <c r="O3129" s="2" t="str">
        <f>VLOOKUP(H3129,通道基本信息!B:L,3,FALSE)</f>
        <v>CS6E</v>
      </c>
    </row>
    <row r="3130" s="2" customFormat="1" ht="15" hidden="1" spans="1:15">
      <c r="A3130" s="177">
        <v>3127</v>
      </c>
      <c r="B3130" s="177" t="str">
        <f t="shared" si="96"/>
        <v>CS6E-T020-1-1</v>
      </c>
      <c r="C3130" s="177" t="str">
        <f t="shared" si="97"/>
        <v>CS6E-TS12-001-V-A</v>
      </c>
      <c r="D3130" s="177" t="s">
        <v>6373</v>
      </c>
      <c r="E3130" s="177" t="str">
        <f>VLOOKUP(H3130,通道基本信息!B:K,6,0)</f>
        <v>T</v>
      </c>
      <c r="F3130" s="177" t="str">
        <f>VLOOKUP(H3130,通道基本信息!B:K,5,0)</f>
        <v>S12</v>
      </c>
      <c r="G3130" s="177" t="str">
        <f>VLOOKUP(H3130,通道基本信息!B:K,8,0)</f>
        <v>V</v>
      </c>
      <c r="H3130" s="177" t="s">
        <v>6374</v>
      </c>
      <c r="I3130" s="177">
        <v>1</v>
      </c>
      <c r="J3130" s="177">
        <v>35</v>
      </c>
      <c r="K3130" s="177">
        <v>11582</v>
      </c>
      <c r="L3130" s="177">
        <v>11617</v>
      </c>
      <c r="M3130" s="177"/>
      <c r="N3130" s="177" t="s">
        <v>6375</v>
      </c>
      <c r="O3130" s="2" t="str">
        <f>VLOOKUP(H3130,通道基本信息!B:L,3,FALSE)</f>
        <v>CS6E</v>
      </c>
    </row>
    <row r="3131" s="2" customFormat="1" ht="15" hidden="1" spans="1:15">
      <c r="A3131" s="177">
        <v>3128</v>
      </c>
      <c r="B3131" s="177" t="str">
        <f t="shared" si="96"/>
        <v>CS6E-T021-1-1</v>
      </c>
      <c r="C3131" s="177" t="str">
        <f t="shared" si="97"/>
        <v>CS6E-TS13-001-V-A</v>
      </c>
      <c r="D3131" s="177" t="s">
        <v>6376</v>
      </c>
      <c r="E3131" s="177" t="str">
        <f>VLOOKUP(H3131,通道基本信息!B:K,6,0)</f>
        <v>T</v>
      </c>
      <c r="F3131" s="177" t="str">
        <f>VLOOKUP(H3131,通道基本信息!B:K,5,0)</f>
        <v>S13</v>
      </c>
      <c r="G3131" s="177" t="str">
        <f>VLOOKUP(H3131,通道基本信息!B:K,8,0)</f>
        <v>V</v>
      </c>
      <c r="H3131" s="177" t="s">
        <v>6377</v>
      </c>
      <c r="I3131" s="177">
        <v>1</v>
      </c>
      <c r="J3131" s="177">
        <v>35</v>
      </c>
      <c r="K3131" s="177">
        <v>11465</v>
      </c>
      <c r="L3131" s="177">
        <v>11500</v>
      </c>
      <c r="M3131" s="177"/>
      <c r="N3131" s="177" t="s">
        <v>6378</v>
      </c>
      <c r="O3131" s="2" t="str">
        <f>VLOOKUP(H3131,通道基本信息!B:L,3,FALSE)</f>
        <v>CS6E</v>
      </c>
    </row>
    <row r="3132" s="2" customFormat="1" ht="15" hidden="1" spans="1:15">
      <c r="A3132" s="177">
        <v>3129</v>
      </c>
      <c r="B3132" s="177" t="str">
        <f t="shared" si="96"/>
        <v>CS6E-T022-1-1</v>
      </c>
      <c r="C3132" s="177" t="str">
        <f t="shared" si="97"/>
        <v>CS6E-TS14-001-V-A</v>
      </c>
      <c r="D3132" s="177" t="s">
        <v>6379</v>
      </c>
      <c r="E3132" s="177" t="str">
        <f>VLOOKUP(H3132,通道基本信息!B:K,6,0)</f>
        <v>T</v>
      </c>
      <c r="F3132" s="177" t="str">
        <f>VLOOKUP(H3132,通道基本信息!B:K,5,0)</f>
        <v>S14</v>
      </c>
      <c r="G3132" s="177" t="str">
        <f>VLOOKUP(H3132,通道基本信息!B:K,8,0)</f>
        <v>V</v>
      </c>
      <c r="H3132" s="177" t="s">
        <v>6380</v>
      </c>
      <c r="I3132" s="177">
        <v>1</v>
      </c>
      <c r="J3132" s="177">
        <v>70</v>
      </c>
      <c r="K3132" s="177">
        <v>11625</v>
      </c>
      <c r="L3132" s="177">
        <v>11695</v>
      </c>
      <c r="M3132" s="177"/>
      <c r="N3132" s="177" t="s">
        <v>6381</v>
      </c>
      <c r="O3132" s="2" t="str">
        <f>VLOOKUP(H3132,通道基本信息!B:L,3,FALSE)</f>
        <v>CS6E</v>
      </c>
    </row>
    <row r="3133" s="2" customFormat="1" ht="15" hidden="1" spans="1:15">
      <c r="A3133" s="177">
        <v>3130</v>
      </c>
      <c r="B3133" s="177" t="str">
        <f t="shared" si="96"/>
        <v>CS6E-T023-1-1</v>
      </c>
      <c r="C3133" s="177" t="str">
        <f t="shared" si="97"/>
        <v>CS6E-TS15-001-V-A</v>
      </c>
      <c r="D3133" s="177" t="s">
        <v>6382</v>
      </c>
      <c r="E3133" s="177" t="str">
        <f>VLOOKUP(H3133,通道基本信息!B:K,6,0)</f>
        <v>T</v>
      </c>
      <c r="F3133" s="177" t="str">
        <f>VLOOKUP(H3133,通道基本信息!B:K,5,0)</f>
        <v>S15</v>
      </c>
      <c r="G3133" s="177" t="str">
        <f>VLOOKUP(H3133,通道基本信息!B:K,8,0)</f>
        <v>V</v>
      </c>
      <c r="H3133" s="177" t="s">
        <v>6383</v>
      </c>
      <c r="I3133" s="177">
        <v>1</v>
      </c>
      <c r="J3133" s="177">
        <v>35</v>
      </c>
      <c r="K3133" s="177">
        <v>11582</v>
      </c>
      <c r="L3133" s="177">
        <v>11617</v>
      </c>
      <c r="M3133" s="177"/>
      <c r="N3133" s="177" t="s">
        <v>6384</v>
      </c>
      <c r="O3133" s="2" t="str">
        <f>VLOOKUP(H3133,通道基本信息!B:L,3,FALSE)</f>
        <v>CS6E</v>
      </c>
    </row>
    <row r="3134" s="2" customFormat="1" ht="15" hidden="1" spans="1:15">
      <c r="A3134" s="177">
        <v>3131</v>
      </c>
      <c r="B3134" s="177" t="str">
        <f t="shared" si="96"/>
        <v>CS6E-T024-1-1</v>
      </c>
      <c r="C3134" s="177" t="str">
        <f t="shared" si="97"/>
        <v>CS6E-TS16-001-V-A</v>
      </c>
      <c r="D3134" s="177" t="s">
        <v>6385</v>
      </c>
      <c r="E3134" s="177" t="str">
        <f>VLOOKUP(H3134,通道基本信息!B:K,6,0)</f>
        <v>T</v>
      </c>
      <c r="F3134" s="177" t="str">
        <f>VLOOKUP(H3134,通道基本信息!B:K,5,0)</f>
        <v>S16</v>
      </c>
      <c r="G3134" s="177" t="str">
        <f>VLOOKUP(H3134,通道基本信息!B:K,8,0)</f>
        <v>V</v>
      </c>
      <c r="H3134" s="177" t="s">
        <v>6386</v>
      </c>
      <c r="I3134" s="177">
        <v>1</v>
      </c>
      <c r="J3134" s="177">
        <v>65</v>
      </c>
      <c r="K3134" s="177">
        <v>12250</v>
      </c>
      <c r="L3134" s="177">
        <v>12315</v>
      </c>
      <c r="M3134" s="177"/>
      <c r="N3134" s="177" t="s">
        <v>6387</v>
      </c>
      <c r="O3134" s="2" t="str">
        <f>VLOOKUP(H3134,通道基本信息!B:L,3,FALSE)</f>
        <v>CS6E</v>
      </c>
    </row>
    <row r="3135" s="2" customFormat="1" ht="15" hidden="1" spans="1:15">
      <c r="A3135" s="177">
        <v>3132</v>
      </c>
      <c r="B3135" s="177" t="str">
        <f t="shared" si="96"/>
        <v>CS6E-T025-52-1</v>
      </c>
      <c r="C3135" s="177" t="str">
        <f t="shared" si="97"/>
        <v>CS6E-TS16-001-V-D</v>
      </c>
      <c r="D3135" s="177" t="s">
        <v>6388</v>
      </c>
      <c r="E3135" s="177" t="str">
        <f>VLOOKUP(H3135,通道基本信息!B:K,6,0)</f>
        <v>T</v>
      </c>
      <c r="F3135" s="177" t="str">
        <f>VLOOKUP(H3135,通道基本信息!B:K,5,0)</f>
        <v>S16</v>
      </c>
      <c r="G3135" s="177" t="str">
        <f>VLOOKUP(H3135,通道基本信息!B:K,8,0)</f>
        <v>V</v>
      </c>
      <c r="H3135" s="177" t="s">
        <v>6389</v>
      </c>
      <c r="I3135" s="177">
        <v>1</v>
      </c>
      <c r="J3135" s="177">
        <v>1.25</v>
      </c>
      <c r="K3135" s="177">
        <v>12250</v>
      </c>
      <c r="L3135" s="177">
        <v>12251.25</v>
      </c>
      <c r="M3135" s="177"/>
      <c r="N3135" s="177" t="s">
        <v>6390</v>
      </c>
      <c r="O3135" s="2" t="str">
        <f>VLOOKUP(H3135,通道基本信息!B:L,3,FALSE)</f>
        <v>CS6E</v>
      </c>
    </row>
    <row r="3136" s="2" customFormat="1" ht="15" hidden="1" spans="1:15">
      <c r="A3136" s="177">
        <v>3133</v>
      </c>
      <c r="B3136" s="177" t="str">
        <f t="shared" si="96"/>
        <v>CS6E-T025-52-2</v>
      </c>
      <c r="C3136" s="177" t="str">
        <f t="shared" si="97"/>
        <v>CS6E-TS16-002-V-D</v>
      </c>
      <c r="D3136" s="177" t="s">
        <v>6391</v>
      </c>
      <c r="E3136" s="177" t="str">
        <f>VLOOKUP(H3136,通道基本信息!B:K,6,0)</f>
        <v>T</v>
      </c>
      <c r="F3136" s="177" t="str">
        <f>VLOOKUP(H3136,通道基本信息!B:K,5,0)</f>
        <v>S16</v>
      </c>
      <c r="G3136" s="177" t="str">
        <f>VLOOKUP(H3136,通道基本信息!B:K,8,0)</f>
        <v>V</v>
      </c>
      <c r="H3136" s="177" t="s">
        <v>6389</v>
      </c>
      <c r="I3136" s="177">
        <v>2</v>
      </c>
      <c r="J3136" s="177">
        <v>1.25</v>
      </c>
      <c r="K3136" s="177">
        <v>12251.25</v>
      </c>
      <c r="L3136" s="177">
        <v>12252.5</v>
      </c>
      <c r="M3136" s="177"/>
      <c r="N3136" s="177" t="s">
        <v>6392</v>
      </c>
      <c r="O3136" s="2" t="str">
        <f>VLOOKUP(H3136,通道基本信息!B:L,3,FALSE)</f>
        <v>CS6E</v>
      </c>
    </row>
    <row r="3137" s="2" customFormat="1" ht="15" hidden="1" spans="1:15">
      <c r="A3137" s="177">
        <v>3134</v>
      </c>
      <c r="B3137" s="177" t="str">
        <f t="shared" ref="B3137:B3200" si="98">H3137&amp;"-"&amp;I3137</f>
        <v>CS6E-T025-52-3</v>
      </c>
      <c r="C3137" s="177" t="str">
        <f t="shared" si="97"/>
        <v>CS6E-TS16-003-V-D</v>
      </c>
      <c r="D3137" s="177" t="s">
        <v>6393</v>
      </c>
      <c r="E3137" s="177" t="str">
        <f>VLOOKUP(H3137,通道基本信息!B:K,6,0)</f>
        <v>T</v>
      </c>
      <c r="F3137" s="177" t="str">
        <f>VLOOKUP(H3137,通道基本信息!B:K,5,0)</f>
        <v>S16</v>
      </c>
      <c r="G3137" s="177" t="str">
        <f>VLOOKUP(H3137,通道基本信息!B:K,8,0)</f>
        <v>V</v>
      </c>
      <c r="H3137" s="177" t="s">
        <v>6389</v>
      </c>
      <c r="I3137" s="177">
        <v>3</v>
      </c>
      <c r="J3137" s="177">
        <v>1.25</v>
      </c>
      <c r="K3137" s="177">
        <v>12252.5</v>
      </c>
      <c r="L3137" s="177">
        <v>12253.75</v>
      </c>
      <c r="M3137" s="177"/>
      <c r="N3137" s="177" t="s">
        <v>6394</v>
      </c>
      <c r="O3137" s="2" t="str">
        <f>VLOOKUP(H3137,通道基本信息!B:L,3,FALSE)</f>
        <v>CS6E</v>
      </c>
    </row>
    <row r="3138" s="2" customFormat="1" ht="15" hidden="1" spans="1:15">
      <c r="A3138" s="177">
        <v>3135</v>
      </c>
      <c r="B3138" s="177" t="str">
        <f t="shared" si="98"/>
        <v>CS6E-T025-52-4</v>
      </c>
      <c r="C3138" s="177" t="str">
        <f t="shared" si="97"/>
        <v>CS6E-TS16-004-V-D</v>
      </c>
      <c r="D3138" s="177" t="s">
        <v>6395</v>
      </c>
      <c r="E3138" s="177" t="str">
        <f>VLOOKUP(H3138,通道基本信息!B:K,6,0)</f>
        <v>T</v>
      </c>
      <c r="F3138" s="177" t="str">
        <f>VLOOKUP(H3138,通道基本信息!B:K,5,0)</f>
        <v>S16</v>
      </c>
      <c r="G3138" s="177" t="str">
        <f>VLOOKUP(H3138,通道基本信息!B:K,8,0)</f>
        <v>V</v>
      </c>
      <c r="H3138" s="177" t="s">
        <v>6389</v>
      </c>
      <c r="I3138" s="177">
        <v>4</v>
      </c>
      <c r="J3138" s="177">
        <v>1.25</v>
      </c>
      <c r="K3138" s="177">
        <v>12253.75</v>
      </c>
      <c r="L3138" s="177">
        <v>12255</v>
      </c>
      <c r="M3138" s="177"/>
      <c r="N3138" s="177" t="s">
        <v>6396</v>
      </c>
      <c r="O3138" s="2" t="str">
        <f>VLOOKUP(H3138,通道基本信息!B:L,3,FALSE)</f>
        <v>CS6E</v>
      </c>
    </row>
    <row r="3139" s="2" customFormat="1" ht="15" hidden="1" spans="1:15">
      <c r="A3139" s="177">
        <v>3136</v>
      </c>
      <c r="B3139" s="177" t="str">
        <f t="shared" si="98"/>
        <v>CS6E-T025-52-5</v>
      </c>
      <c r="C3139" s="177" t="str">
        <f t="shared" si="97"/>
        <v>CS6E-TS16-005-V-D</v>
      </c>
      <c r="D3139" s="177" t="s">
        <v>6397</v>
      </c>
      <c r="E3139" s="177" t="str">
        <f>VLOOKUP(H3139,通道基本信息!B:K,6,0)</f>
        <v>T</v>
      </c>
      <c r="F3139" s="177" t="str">
        <f>VLOOKUP(H3139,通道基本信息!B:K,5,0)</f>
        <v>S16</v>
      </c>
      <c r="G3139" s="177" t="str">
        <f>VLOOKUP(H3139,通道基本信息!B:K,8,0)</f>
        <v>V</v>
      </c>
      <c r="H3139" s="177" t="s">
        <v>6389</v>
      </c>
      <c r="I3139" s="177">
        <v>5</v>
      </c>
      <c r="J3139" s="177">
        <v>1.25</v>
      </c>
      <c r="K3139" s="177">
        <v>12255</v>
      </c>
      <c r="L3139" s="177">
        <v>12256.25</v>
      </c>
      <c r="M3139" s="177"/>
      <c r="N3139" s="177" t="s">
        <v>6398</v>
      </c>
      <c r="O3139" s="2" t="str">
        <f>VLOOKUP(H3139,通道基本信息!B:L,3,FALSE)</f>
        <v>CS6E</v>
      </c>
    </row>
    <row r="3140" s="2" customFormat="1" ht="15" hidden="1" spans="1:15">
      <c r="A3140" s="177">
        <v>3137</v>
      </c>
      <c r="B3140" s="177" t="str">
        <f t="shared" si="98"/>
        <v>CS6E-T025-52-6</v>
      </c>
      <c r="C3140" s="177" t="str">
        <f t="shared" ref="C3140:C3203" si="99">O3140&amp;"-"&amp;D3140</f>
        <v>CS6E-TS16-006-V-D</v>
      </c>
      <c r="D3140" s="177" t="s">
        <v>6399</v>
      </c>
      <c r="E3140" s="177" t="str">
        <f>VLOOKUP(H3140,通道基本信息!B:K,6,0)</f>
        <v>T</v>
      </c>
      <c r="F3140" s="177" t="str">
        <f>VLOOKUP(H3140,通道基本信息!B:K,5,0)</f>
        <v>S16</v>
      </c>
      <c r="G3140" s="177" t="str">
        <f>VLOOKUP(H3140,通道基本信息!B:K,8,0)</f>
        <v>V</v>
      </c>
      <c r="H3140" s="177" t="s">
        <v>6389</v>
      </c>
      <c r="I3140" s="177">
        <v>6</v>
      </c>
      <c r="J3140" s="177">
        <v>1.25</v>
      </c>
      <c r="K3140" s="177">
        <v>12256.25</v>
      </c>
      <c r="L3140" s="177">
        <v>12257.5</v>
      </c>
      <c r="M3140" s="177"/>
      <c r="N3140" s="177" t="s">
        <v>6400</v>
      </c>
      <c r="O3140" s="2" t="str">
        <f>VLOOKUP(H3140,通道基本信息!B:L,3,FALSE)</f>
        <v>CS6E</v>
      </c>
    </row>
    <row r="3141" s="2" customFormat="1" ht="15" hidden="1" spans="1:15">
      <c r="A3141" s="177">
        <v>3138</v>
      </c>
      <c r="B3141" s="177" t="str">
        <f t="shared" si="98"/>
        <v>CS6E-T025-52-7</v>
      </c>
      <c r="C3141" s="177" t="str">
        <f t="shared" si="99"/>
        <v>CS6E-TS16-007-V-D</v>
      </c>
      <c r="D3141" s="177" t="s">
        <v>6401</v>
      </c>
      <c r="E3141" s="177" t="str">
        <f>VLOOKUP(H3141,通道基本信息!B:K,6,0)</f>
        <v>T</v>
      </c>
      <c r="F3141" s="177" t="str">
        <f>VLOOKUP(H3141,通道基本信息!B:K,5,0)</f>
        <v>S16</v>
      </c>
      <c r="G3141" s="177" t="str">
        <f>VLOOKUP(H3141,通道基本信息!B:K,8,0)</f>
        <v>V</v>
      </c>
      <c r="H3141" s="177" t="s">
        <v>6389</v>
      </c>
      <c r="I3141" s="177">
        <v>7</v>
      </c>
      <c r="J3141" s="177">
        <v>1.25</v>
      </c>
      <c r="K3141" s="177">
        <v>12257.5</v>
      </c>
      <c r="L3141" s="177">
        <v>12258.75</v>
      </c>
      <c r="M3141" s="177"/>
      <c r="N3141" s="177" t="s">
        <v>6402</v>
      </c>
      <c r="O3141" s="2" t="str">
        <f>VLOOKUP(H3141,通道基本信息!B:L,3,FALSE)</f>
        <v>CS6E</v>
      </c>
    </row>
    <row r="3142" s="2" customFormat="1" ht="15" hidden="1" spans="1:15">
      <c r="A3142" s="177">
        <v>3139</v>
      </c>
      <c r="B3142" s="177" t="str">
        <f t="shared" si="98"/>
        <v>CS6E-T025-52-8</v>
      </c>
      <c r="C3142" s="177" t="str">
        <f t="shared" si="99"/>
        <v>CS6E-TS16-008-V-D</v>
      </c>
      <c r="D3142" s="177" t="s">
        <v>6403</v>
      </c>
      <c r="E3142" s="177" t="str">
        <f>VLOOKUP(H3142,通道基本信息!B:K,6,0)</f>
        <v>T</v>
      </c>
      <c r="F3142" s="177" t="str">
        <f>VLOOKUP(H3142,通道基本信息!B:K,5,0)</f>
        <v>S16</v>
      </c>
      <c r="G3142" s="177" t="str">
        <f>VLOOKUP(H3142,通道基本信息!B:K,8,0)</f>
        <v>V</v>
      </c>
      <c r="H3142" s="177" t="s">
        <v>6389</v>
      </c>
      <c r="I3142" s="177">
        <v>8</v>
      </c>
      <c r="J3142" s="177">
        <v>1.25</v>
      </c>
      <c r="K3142" s="177">
        <v>12258.75</v>
      </c>
      <c r="L3142" s="177">
        <v>12260</v>
      </c>
      <c r="M3142" s="177"/>
      <c r="N3142" s="177" t="s">
        <v>6404</v>
      </c>
      <c r="O3142" s="2" t="str">
        <f>VLOOKUP(H3142,通道基本信息!B:L,3,FALSE)</f>
        <v>CS6E</v>
      </c>
    </row>
    <row r="3143" s="2" customFormat="1" ht="15" hidden="1" spans="1:15">
      <c r="A3143" s="177">
        <v>3140</v>
      </c>
      <c r="B3143" s="177" t="str">
        <f t="shared" si="98"/>
        <v>CS6E-T025-52-9</v>
      </c>
      <c r="C3143" s="177" t="str">
        <f t="shared" si="99"/>
        <v>CS6E-TS16-009-V-D</v>
      </c>
      <c r="D3143" s="177" t="s">
        <v>6405</v>
      </c>
      <c r="E3143" s="177" t="str">
        <f>VLOOKUP(H3143,通道基本信息!B:K,6,0)</f>
        <v>T</v>
      </c>
      <c r="F3143" s="177" t="str">
        <f>VLOOKUP(H3143,通道基本信息!B:K,5,0)</f>
        <v>S16</v>
      </c>
      <c r="G3143" s="177" t="str">
        <f>VLOOKUP(H3143,通道基本信息!B:K,8,0)</f>
        <v>V</v>
      </c>
      <c r="H3143" s="177" t="s">
        <v>6389</v>
      </c>
      <c r="I3143" s="177">
        <v>9</v>
      </c>
      <c r="J3143" s="177">
        <v>1.25</v>
      </c>
      <c r="K3143" s="177">
        <v>12260</v>
      </c>
      <c r="L3143" s="177">
        <v>12261.25</v>
      </c>
      <c r="M3143" s="177"/>
      <c r="N3143" s="177" t="s">
        <v>6406</v>
      </c>
      <c r="O3143" s="2" t="str">
        <f>VLOOKUP(H3143,通道基本信息!B:L,3,FALSE)</f>
        <v>CS6E</v>
      </c>
    </row>
    <row r="3144" s="2" customFormat="1" ht="15" hidden="1" spans="1:15">
      <c r="A3144" s="177">
        <v>3141</v>
      </c>
      <c r="B3144" s="177" t="str">
        <f t="shared" si="98"/>
        <v>CS6E-T025-52-10</v>
      </c>
      <c r="C3144" s="177" t="str">
        <f t="shared" si="99"/>
        <v>CS6E-TS16-010-V-D</v>
      </c>
      <c r="D3144" s="177" t="s">
        <v>6407</v>
      </c>
      <c r="E3144" s="177" t="str">
        <f>VLOOKUP(H3144,通道基本信息!B:K,6,0)</f>
        <v>T</v>
      </c>
      <c r="F3144" s="177" t="str">
        <f>VLOOKUP(H3144,通道基本信息!B:K,5,0)</f>
        <v>S16</v>
      </c>
      <c r="G3144" s="177" t="str">
        <f>VLOOKUP(H3144,通道基本信息!B:K,8,0)</f>
        <v>V</v>
      </c>
      <c r="H3144" s="177" t="s">
        <v>6389</v>
      </c>
      <c r="I3144" s="177">
        <v>10</v>
      </c>
      <c r="J3144" s="177">
        <v>1.25</v>
      </c>
      <c r="K3144" s="177">
        <v>12261.25</v>
      </c>
      <c r="L3144" s="177">
        <v>12262.5</v>
      </c>
      <c r="M3144" s="177"/>
      <c r="N3144" s="177" t="s">
        <v>6408</v>
      </c>
      <c r="O3144" s="2" t="str">
        <f>VLOOKUP(H3144,通道基本信息!B:L,3,FALSE)</f>
        <v>CS6E</v>
      </c>
    </row>
    <row r="3145" s="2" customFormat="1" ht="15" hidden="1" spans="1:15">
      <c r="A3145" s="177">
        <v>3142</v>
      </c>
      <c r="B3145" s="177" t="str">
        <f t="shared" si="98"/>
        <v>CS6E-T025-52-11</v>
      </c>
      <c r="C3145" s="177" t="str">
        <f t="shared" si="99"/>
        <v>CS6E-TS16-011-V-D</v>
      </c>
      <c r="D3145" s="177" t="s">
        <v>6409</v>
      </c>
      <c r="E3145" s="177" t="str">
        <f>VLOOKUP(H3145,通道基本信息!B:K,6,0)</f>
        <v>T</v>
      </c>
      <c r="F3145" s="177" t="str">
        <f>VLOOKUP(H3145,通道基本信息!B:K,5,0)</f>
        <v>S16</v>
      </c>
      <c r="G3145" s="177" t="str">
        <f>VLOOKUP(H3145,通道基本信息!B:K,8,0)</f>
        <v>V</v>
      </c>
      <c r="H3145" s="177" t="s">
        <v>6389</v>
      </c>
      <c r="I3145" s="177">
        <v>11</v>
      </c>
      <c r="J3145" s="177">
        <v>1.25</v>
      </c>
      <c r="K3145" s="177">
        <v>12262.5</v>
      </c>
      <c r="L3145" s="177">
        <v>12263.75</v>
      </c>
      <c r="M3145" s="177"/>
      <c r="N3145" s="177" t="s">
        <v>6410</v>
      </c>
      <c r="O3145" s="2" t="str">
        <f>VLOOKUP(H3145,通道基本信息!B:L,3,FALSE)</f>
        <v>CS6E</v>
      </c>
    </row>
    <row r="3146" s="2" customFormat="1" ht="15" hidden="1" spans="1:15">
      <c r="A3146" s="177">
        <v>3143</v>
      </c>
      <c r="B3146" s="177" t="str">
        <f t="shared" si="98"/>
        <v>CS6E-T025-52-12</v>
      </c>
      <c r="C3146" s="177" t="str">
        <f t="shared" si="99"/>
        <v>CS6E-TS16-012-V-D</v>
      </c>
      <c r="D3146" s="177" t="s">
        <v>6411</v>
      </c>
      <c r="E3146" s="177" t="str">
        <f>VLOOKUP(H3146,通道基本信息!B:K,6,0)</f>
        <v>T</v>
      </c>
      <c r="F3146" s="177" t="str">
        <f>VLOOKUP(H3146,通道基本信息!B:K,5,0)</f>
        <v>S16</v>
      </c>
      <c r="G3146" s="177" t="str">
        <f>VLOOKUP(H3146,通道基本信息!B:K,8,0)</f>
        <v>V</v>
      </c>
      <c r="H3146" s="177" t="s">
        <v>6389</v>
      </c>
      <c r="I3146" s="177">
        <v>12</v>
      </c>
      <c r="J3146" s="177">
        <v>1.25</v>
      </c>
      <c r="K3146" s="177">
        <v>12263.75</v>
      </c>
      <c r="L3146" s="177">
        <v>12265</v>
      </c>
      <c r="M3146" s="177"/>
      <c r="N3146" s="177" t="s">
        <v>6412</v>
      </c>
      <c r="O3146" s="2" t="str">
        <f>VLOOKUP(H3146,通道基本信息!B:L,3,FALSE)</f>
        <v>CS6E</v>
      </c>
    </row>
    <row r="3147" s="2" customFormat="1" ht="15" hidden="1" spans="1:15">
      <c r="A3147" s="177">
        <v>3144</v>
      </c>
      <c r="B3147" s="177" t="str">
        <f t="shared" si="98"/>
        <v>CS6E-T025-52-13</v>
      </c>
      <c r="C3147" s="177" t="str">
        <f t="shared" si="99"/>
        <v>CS6E-TS16-013-V-D</v>
      </c>
      <c r="D3147" s="177" t="s">
        <v>6413</v>
      </c>
      <c r="E3147" s="177" t="str">
        <f>VLOOKUP(H3147,通道基本信息!B:K,6,0)</f>
        <v>T</v>
      </c>
      <c r="F3147" s="177" t="str">
        <f>VLOOKUP(H3147,通道基本信息!B:K,5,0)</f>
        <v>S16</v>
      </c>
      <c r="G3147" s="177" t="str">
        <f>VLOOKUP(H3147,通道基本信息!B:K,8,0)</f>
        <v>V</v>
      </c>
      <c r="H3147" s="177" t="s">
        <v>6389</v>
      </c>
      <c r="I3147" s="177">
        <v>13</v>
      </c>
      <c r="J3147" s="177">
        <v>1.25</v>
      </c>
      <c r="K3147" s="177">
        <v>12265</v>
      </c>
      <c r="L3147" s="177">
        <v>12266.25</v>
      </c>
      <c r="M3147" s="177"/>
      <c r="N3147" s="177" t="s">
        <v>6414</v>
      </c>
      <c r="O3147" s="2" t="str">
        <f>VLOOKUP(H3147,通道基本信息!B:L,3,FALSE)</f>
        <v>CS6E</v>
      </c>
    </row>
    <row r="3148" s="2" customFormat="1" ht="15" hidden="1" spans="1:15">
      <c r="A3148" s="177">
        <v>3145</v>
      </c>
      <c r="B3148" s="177" t="str">
        <f t="shared" si="98"/>
        <v>CS6E-T025-52-14</v>
      </c>
      <c r="C3148" s="177" t="str">
        <f t="shared" si="99"/>
        <v>CS6E-TS16-014-V-D</v>
      </c>
      <c r="D3148" s="177" t="s">
        <v>6415</v>
      </c>
      <c r="E3148" s="177" t="str">
        <f>VLOOKUP(H3148,通道基本信息!B:K,6,0)</f>
        <v>T</v>
      </c>
      <c r="F3148" s="177" t="str">
        <f>VLOOKUP(H3148,通道基本信息!B:K,5,0)</f>
        <v>S16</v>
      </c>
      <c r="G3148" s="177" t="str">
        <f>VLOOKUP(H3148,通道基本信息!B:K,8,0)</f>
        <v>V</v>
      </c>
      <c r="H3148" s="177" t="s">
        <v>6389</v>
      </c>
      <c r="I3148" s="177">
        <v>14</v>
      </c>
      <c r="J3148" s="177">
        <v>1.25</v>
      </c>
      <c r="K3148" s="177">
        <v>12266.25</v>
      </c>
      <c r="L3148" s="177">
        <v>12267.5</v>
      </c>
      <c r="M3148" s="177"/>
      <c r="N3148" s="177" t="s">
        <v>6416</v>
      </c>
      <c r="O3148" s="2" t="str">
        <f>VLOOKUP(H3148,通道基本信息!B:L,3,FALSE)</f>
        <v>CS6E</v>
      </c>
    </row>
    <row r="3149" s="2" customFormat="1" ht="15" hidden="1" spans="1:15">
      <c r="A3149" s="177">
        <v>3146</v>
      </c>
      <c r="B3149" s="177" t="str">
        <f t="shared" si="98"/>
        <v>CS6E-T025-52-15</v>
      </c>
      <c r="C3149" s="177" t="str">
        <f t="shared" si="99"/>
        <v>CS6E-TS16-015-V-D</v>
      </c>
      <c r="D3149" s="177" t="s">
        <v>6417</v>
      </c>
      <c r="E3149" s="177" t="str">
        <f>VLOOKUP(H3149,通道基本信息!B:K,6,0)</f>
        <v>T</v>
      </c>
      <c r="F3149" s="177" t="str">
        <f>VLOOKUP(H3149,通道基本信息!B:K,5,0)</f>
        <v>S16</v>
      </c>
      <c r="G3149" s="177" t="str">
        <f>VLOOKUP(H3149,通道基本信息!B:K,8,0)</f>
        <v>V</v>
      </c>
      <c r="H3149" s="177" t="s">
        <v>6389</v>
      </c>
      <c r="I3149" s="177">
        <v>15</v>
      </c>
      <c r="J3149" s="177">
        <v>1.25</v>
      </c>
      <c r="K3149" s="177">
        <v>12267.5</v>
      </c>
      <c r="L3149" s="177">
        <v>12268.75</v>
      </c>
      <c r="M3149" s="177"/>
      <c r="N3149" s="177" t="s">
        <v>6418</v>
      </c>
      <c r="O3149" s="2" t="str">
        <f>VLOOKUP(H3149,通道基本信息!B:L,3,FALSE)</f>
        <v>CS6E</v>
      </c>
    </row>
    <row r="3150" s="2" customFormat="1" ht="15" hidden="1" spans="1:15">
      <c r="A3150" s="177">
        <v>3147</v>
      </c>
      <c r="B3150" s="177" t="str">
        <f t="shared" si="98"/>
        <v>CS6E-T025-52-16</v>
      </c>
      <c r="C3150" s="177" t="str">
        <f t="shared" si="99"/>
        <v>CS6E-TS16-016-V-D</v>
      </c>
      <c r="D3150" s="177" t="s">
        <v>6419</v>
      </c>
      <c r="E3150" s="177" t="str">
        <f>VLOOKUP(H3150,通道基本信息!B:K,6,0)</f>
        <v>T</v>
      </c>
      <c r="F3150" s="177" t="str">
        <f>VLOOKUP(H3150,通道基本信息!B:K,5,0)</f>
        <v>S16</v>
      </c>
      <c r="G3150" s="177" t="str">
        <f>VLOOKUP(H3150,通道基本信息!B:K,8,0)</f>
        <v>V</v>
      </c>
      <c r="H3150" s="177" t="s">
        <v>6389</v>
      </c>
      <c r="I3150" s="177">
        <v>16</v>
      </c>
      <c r="J3150" s="177">
        <v>1.25</v>
      </c>
      <c r="K3150" s="177">
        <v>12268.75</v>
      </c>
      <c r="L3150" s="177">
        <v>12270</v>
      </c>
      <c r="M3150" s="177"/>
      <c r="N3150" s="177" t="s">
        <v>6420</v>
      </c>
      <c r="O3150" s="2" t="str">
        <f>VLOOKUP(H3150,通道基本信息!B:L,3,FALSE)</f>
        <v>CS6E</v>
      </c>
    </row>
    <row r="3151" s="2" customFormat="1" ht="15" hidden="1" spans="1:15">
      <c r="A3151" s="177">
        <v>3148</v>
      </c>
      <c r="B3151" s="177" t="str">
        <f t="shared" si="98"/>
        <v>CS6E-T025-52-17</v>
      </c>
      <c r="C3151" s="177" t="str">
        <f t="shared" si="99"/>
        <v>CS6E-TS16-017-V-D</v>
      </c>
      <c r="D3151" s="177" t="s">
        <v>6421</v>
      </c>
      <c r="E3151" s="177" t="str">
        <f>VLOOKUP(H3151,通道基本信息!B:K,6,0)</f>
        <v>T</v>
      </c>
      <c r="F3151" s="177" t="str">
        <f>VLOOKUP(H3151,通道基本信息!B:K,5,0)</f>
        <v>S16</v>
      </c>
      <c r="G3151" s="177" t="str">
        <f>VLOOKUP(H3151,通道基本信息!B:K,8,0)</f>
        <v>V</v>
      </c>
      <c r="H3151" s="177" t="s">
        <v>6389</v>
      </c>
      <c r="I3151" s="177">
        <v>17</v>
      </c>
      <c r="J3151" s="177">
        <v>1.25</v>
      </c>
      <c r="K3151" s="177">
        <v>12270</v>
      </c>
      <c r="L3151" s="177">
        <v>12271.25</v>
      </c>
      <c r="M3151" s="177"/>
      <c r="N3151" s="177" t="s">
        <v>6422</v>
      </c>
      <c r="O3151" s="2" t="str">
        <f>VLOOKUP(H3151,通道基本信息!B:L,3,FALSE)</f>
        <v>CS6E</v>
      </c>
    </row>
    <row r="3152" s="2" customFormat="1" ht="15" hidden="1" spans="1:15">
      <c r="A3152" s="177">
        <v>3149</v>
      </c>
      <c r="B3152" s="177" t="str">
        <f t="shared" si="98"/>
        <v>CS6E-T025-52-18</v>
      </c>
      <c r="C3152" s="177" t="str">
        <f t="shared" si="99"/>
        <v>CS6E-TS16-018-V-D</v>
      </c>
      <c r="D3152" s="177" t="s">
        <v>6423</v>
      </c>
      <c r="E3152" s="177" t="str">
        <f>VLOOKUP(H3152,通道基本信息!B:K,6,0)</f>
        <v>T</v>
      </c>
      <c r="F3152" s="177" t="str">
        <f>VLOOKUP(H3152,通道基本信息!B:K,5,0)</f>
        <v>S16</v>
      </c>
      <c r="G3152" s="177" t="str">
        <f>VLOOKUP(H3152,通道基本信息!B:K,8,0)</f>
        <v>V</v>
      </c>
      <c r="H3152" s="177" t="s">
        <v>6389</v>
      </c>
      <c r="I3152" s="177">
        <v>18</v>
      </c>
      <c r="J3152" s="177">
        <v>1.25</v>
      </c>
      <c r="K3152" s="177">
        <v>12271.25</v>
      </c>
      <c r="L3152" s="177">
        <v>12272.5</v>
      </c>
      <c r="M3152" s="177"/>
      <c r="N3152" s="177" t="s">
        <v>6424</v>
      </c>
      <c r="O3152" s="2" t="str">
        <f>VLOOKUP(H3152,通道基本信息!B:L,3,FALSE)</f>
        <v>CS6E</v>
      </c>
    </row>
    <row r="3153" s="2" customFormat="1" ht="15" hidden="1" spans="1:15">
      <c r="A3153" s="177">
        <v>3150</v>
      </c>
      <c r="B3153" s="177" t="str">
        <f t="shared" si="98"/>
        <v>CS6E-T025-52-19</v>
      </c>
      <c r="C3153" s="177" t="str">
        <f t="shared" si="99"/>
        <v>CS6E-TS16-019-V-D</v>
      </c>
      <c r="D3153" s="177" t="s">
        <v>6425</v>
      </c>
      <c r="E3153" s="177" t="str">
        <f>VLOOKUP(H3153,通道基本信息!B:K,6,0)</f>
        <v>T</v>
      </c>
      <c r="F3153" s="177" t="str">
        <f>VLOOKUP(H3153,通道基本信息!B:K,5,0)</f>
        <v>S16</v>
      </c>
      <c r="G3153" s="177" t="str">
        <f>VLOOKUP(H3153,通道基本信息!B:K,8,0)</f>
        <v>V</v>
      </c>
      <c r="H3153" s="177" t="s">
        <v>6389</v>
      </c>
      <c r="I3153" s="177">
        <v>19</v>
      </c>
      <c r="J3153" s="177">
        <v>1.25</v>
      </c>
      <c r="K3153" s="177">
        <v>12272.5</v>
      </c>
      <c r="L3153" s="177">
        <v>12273.75</v>
      </c>
      <c r="M3153" s="177"/>
      <c r="N3153" s="177" t="s">
        <v>6426</v>
      </c>
      <c r="O3153" s="2" t="str">
        <f>VLOOKUP(H3153,通道基本信息!B:L,3,FALSE)</f>
        <v>CS6E</v>
      </c>
    </row>
    <row r="3154" s="2" customFormat="1" ht="15" hidden="1" spans="1:15">
      <c r="A3154" s="177">
        <v>3151</v>
      </c>
      <c r="B3154" s="177" t="str">
        <f t="shared" si="98"/>
        <v>CS6E-T025-52-20</v>
      </c>
      <c r="C3154" s="177" t="str">
        <f t="shared" si="99"/>
        <v>CS6E-TS16-020-V-D</v>
      </c>
      <c r="D3154" s="177" t="s">
        <v>6427</v>
      </c>
      <c r="E3154" s="177" t="str">
        <f>VLOOKUP(H3154,通道基本信息!B:K,6,0)</f>
        <v>T</v>
      </c>
      <c r="F3154" s="177" t="str">
        <f>VLOOKUP(H3154,通道基本信息!B:K,5,0)</f>
        <v>S16</v>
      </c>
      <c r="G3154" s="177" t="str">
        <f>VLOOKUP(H3154,通道基本信息!B:K,8,0)</f>
        <v>V</v>
      </c>
      <c r="H3154" s="177" t="s">
        <v>6389</v>
      </c>
      <c r="I3154" s="177">
        <v>20</v>
      </c>
      <c r="J3154" s="177">
        <v>1.25</v>
      </c>
      <c r="K3154" s="177">
        <v>12273.75</v>
      </c>
      <c r="L3154" s="177">
        <v>12275</v>
      </c>
      <c r="M3154" s="177"/>
      <c r="N3154" s="177" t="s">
        <v>6428</v>
      </c>
      <c r="O3154" s="2" t="str">
        <f>VLOOKUP(H3154,通道基本信息!B:L,3,FALSE)</f>
        <v>CS6E</v>
      </c>
    </row>
    <row r="3155" s="2" customFormat="1" ht="15" hidden="1" spans="1:15">
      <c r="A3155" s="177">
        <v>3152</v>
      </c>
      <c r="B3155" s="177" t="str">
        <f t="shared" si="98"/>
        <v>CS6E-T025-52-21</v>
      </c>
      <c r="C3155" s="177" t="str">
        <f t="shared" si="99"/>
        <v>CS6E-TS16-021-V-D</v>
      </c>
      <c r="D3155" s="177" t="s">
        <v>6429</v>
      </c>
      <c r="E3155" s="177" t="str">
        <f>VLOOKUP(H3155,通道基本信息!B:K,6,0)</f>
        <v>T</v>
      </c>
      <c r="F3155" s="177" t="str">
        <f>VLOOKUP(H3155,通道基本信息!B:K,5,0)</f>
        <v>S16</v>
      </c>
      <c r="G3155" s="177" t="str">
        <f>VLOOKUP(H3155,通道基本信息!B:K,8,0)</f>
        <v>V</v>
      </c>
      <c r="H3155" s="177" t="s">
        <v>6389</v>
      </c>
      <c r="I3155" s="177">
        <v>21</v>
      </c>
      <c r="J3155" s="177">
        <v>1.25</v>
      </c>
      <c r="K3155" s="177">
        <v>12275</v>
      </c>
      <c r="L3155" s="177">
        <v>12276.25</v>
      </c>
      <c r="M3155" s="177"/>
      <c r="N3155" s="177" t="s">
        <v>6430</v>
      </c>
      <c r="O3155" s="2" t="str">
        <f>VLOOKUP(H3155,通道基本信息!B:L,3,FALSE)</f>
        <v>CS6E</v>
      </c>
    </row>
    <row r="3156" s="2" customFormat="1" ht="15" hidden="1" spans="1:15">
      <c r="A3156" s="177">
        <v>3153</v>
      </c>
      <c r="B3156" s="177" t="str">
        <f t="shared" si="98"/>
        <v>CS6E-T025-52-22</v>
      </c>
      <c r="C3156" s="177" t="str">
        <f t="shared" si="99"/>
        <v>CS6E-TS16-022-V-D</v>
      </c>
      <c r="D3156" s="177" t="s">
        <v>6431</v>
      </c>
      <c r="E3156" s="177" t="str">
        <f>VLOOKUP(H3156,通道基本信息!B:K,6,0)</f>
        <v>T</v>
      </c>
      <c r="F3156" s="177" t="str">
        <f>VLOOKUP(H3156,通道基本信息!B:K,5,0)</f>
        <v>S16</v>
      </c>
      <c r="G3156" s="177" t="str">
        <f>VLOOKUP(H3156,通道基本信息!B:K,8,0)</f>
        <v>V</v>
      </c>
      <c r="H3156" s="177" t="s">
        <v>6389</v>
      </c>
      <c r="I3156" s="177">
        <v>22</v>
      </c>
      <c r="J3156" s="177">
        <v>1.25</v>
      </c>
      <c r="K3156" s="177">
        <v>12276.25</v>
      </c>
      <c r="L3156" s="177">
        <v>12277.5</v>
      </c>
      <c r="M3156" s="177"/>
      <c r="N3156" s="177" t="s">
        <v>6432</v>
      </c>
      <c r="O3156" s="2" t="str">
        <f>VLOOKUP(H3156,通道基本信息!B:L,3,FALSE)</f>
        <v>CS6E</v>
      </c>
    </row>
    <row r="3157" s="2" customFormat="1" ht="15" hidden="1" spans="1:15">
      <c r="A3157" s="177">
        <v>3154</v>
      </c>
      <c r="B3157" s="177" t="str">
        <f t="shared" si="98"/>
        <v>CS6E-T025-52-23</v>
      </c>
      <c r="C3157" s="177" t="str">
        <f t="shared" si="99"/>
        <v>CS6E-TS16-023-V-D</v>
      </c>
      <c r="D3157" s="177" t="s">
        <v>6433</v>
      </c>
      <c r="E3157" s="177" t="str">
        <f>VLOOKUP(H3157,通道基本信息!B:K,6,0)</f>
        <v>T</v>
      </c>
      <c r="F3157" s="177" t="str">
        <f>VLOOKUP(H3157,通道基本信息!B:K,5,0)</f>
        <v>S16</v>
      </c>
      <c r="G3157" s="177" t="str">
        <f>VLOOKUP(H3157,通道基本信息!B:K,8,0)</f>
        <v>V</v>
      </c>
      <c r="H3157" s="177" t="s">
        <v>6389</v>
      </c>
      <c r="I3157" s="177">
        <v>23</v>
      </c>
      <c r="J3157" s="177">
        <v>1.25</v>
      </c>
      <c r="K3157" s="177">
        <v>12277.5</v>
      </c>
      <c r="L3157" s="177">
        <v>12278.75</v>
      </c>
      <c r="M3157" s="177"/>
      <c r="N3157" s="177" t="s">
        <v>6434</v>
      </c>
      <c r="O3157" s="2" t="str">
        <f>VLOOKUP(H3157,通道基本信息!B:L,3,FALSE)</f>
        <v>CS6E</v>
      </c>
    </row>
    <row r="3158" s="2" customFormat="1" ht="15" hidden="1" spans="1:15">
      <c r="A3158" s="177">
        <v>3155</v>
      </c>
      <c r="B3158" s="177" t="str">
        <f t="shared" si="98"/>
        <v>CS6E-T025-52-24</v>
      </c>
      <c r="C3158" s="177" t="str">
        <f t="shared" si="99"/>
        <v>CS6E-TS16-024-V-D</v>
      </c>
      <c r="D3158" s="177" t="s">
        <v>6435</v>
      </c>
      <c r="E3158" s="177" t="str">
        <f>VLOOKUP(H3158,通道基本信息!B:K,6,0)</f>
        <v>T</v>
      </c>
      <c r="F3158" s="177" t="str">
        <f>VLOOKUP(H3158,通道基本信息!B:K,5,0)</f>
        <v>S16</v>
      </c>
      <c r="G3158" s="177" t="str">
        <f>VLOOKUP(H3158,通道基本信息!B:K,8,0)</f>
        <v>V</v>
      </c>
      <c r="H3158" s="177" t="s">
        <v>6389</v>
      </c>
      <c r="I3158" s="177">
        <v>24</v>
      </c>
      <c r="J3158" s="177">
        <v>1.25</v>
      </c>
      <c r="K3158" s="177">
        <v>12278.75</v>
      </c>
      <c r="L3158" s="177">
        <v>12280</v>
      </c>
      <c r="M3158" s="177"/>
      <c r="N3158" s="177" t="s">
        <v>6436</v>
      </c>
      <c r="O3158" s="2" t="str">
        <f>VLOOKUP(H3158,通道基本信息!B:L,3,FALSE)</f>
        <v>CS6E</v>
      </c>
    </row>
    <row r="3159" s="2" customFormat="1" ht="15" hidden="1" spans="1:15">
      <c r="A3159" s="177">
        <v>3156</v>
      </c>
      <c r="B3159" s="177" t="str">
        <f t="shared" si="98"/>
        <v>CS6E-T025-52-25</v>
      </c>
      <c r="C3159" s="177" t="str">
        <f t="shared" si="99"/>
        <v>CS6E-TS16-025-V-D</v>
      </c>
      <c r="D3159" s="177" t="s">
        <v>6437</v>
      </c>
      <c r="E3159" s="177" t="str">
        <f>VLOOKUP(H3159,通道基本信息!B:K,6,0)</f>
        <v>T</v>
      </c>
      <c r="F3159" s="177" t="str">
        <f>VLOOKUP(H3159,通道基本信息!B:K,5,0)</f>
        <v>S16</v>
      </c>
      <c r="G3159" s="177" t="str">
        <f>VLOOKUP(H3159,通道基本信息!B:K,8,0)</f>
        <v>V</v>
      </c>
      <c r="H3159" s="177" t="s">
        <v>6389</v>
      </c>
      <c r="I3159" s="177">
        <v>25</v>
      </c>
      <c r="J3159" s="177">
        <v>1.25</v>
      </c>
      <c r="K3159" s="177">
        <v>12280</v>
      </c>
      <c r="L3159" s="177">
        <v>12281.25</v>
      </c>
      <c r="M3159" s="177"/>
      <c r="N3159" s="177" t="s">
        <v>6438</v>
      </c>
      <c r="O3159" s="2" t="str">
        <f>VLOOKUP(H3159,通道基本信息!B:L,3,FALSE)</f>
        <v>CS6E</v>
      </c>
    </row>
    <row r="3160" s="2" customFormat="1" ht="15" hidden="1" spans="1:15">
      <c r="A3160" s="177">
        <v>3157</v>
      </c>
      <c r="B3160" s="177" t="str">
        <f t="shared" si="98"/>
        <v>CS6E-T025-52-26</v>
      </c>
      <c r="C3160" s="177" t="str">
        <f t="shared" si="99"/>
        <v>CS6E-TS16-026-V-D</v>
      </c>
      <c r="D3160" s="177" t="s">
        <v>6439</v>
      </c>
      <c r="E3160" s="177" t="str">
        <f>VLOOKUP(H3160,通道基本信息!B:K,6,0)</f>
        <v>T</v>
      </c>
      <c r="F3160" s="177" t="str">
        <f>VLOOKUP(H3160,通道基本信息!B:K,5,0)</f>
        <v>S16</v>
      </c>
      <c r="G3160" s="177" t="str">
        <f>VLOOKUP(H3160,通道基本信息!B:K,8,0)</f>
        <v>V</v>
      </c>
      <c r="H3160" s="177" t="s">
        <v>6389</v>
      </c>
      <c r="I3160" s="177">
        <v>26</v>
      </c>
      <c r="J3160" s="177">
        <v>1.25</v>
      </c>
      <c r="K3160" s="177">
        <v>12281.25</v>
      </c>
      <c r="L3160" s="177">
        <v>12282.5</v>
      </c>
      <c r="M3160" s="177"/>
      <c r="N3160" s="177" t="s">
        <v>6440</v>
      </c>
      <c r="O3160" s="2" t="str">
        <f>VLOOKUP(H3160,通道基本信息!B:L,3,FALSE)</f>
        <v>CS6E</v>
      </c>
    </row>
    <row r="3161" s="2" customFormat="1" ht="15" hidden="1" spans="1:15">
      <c r="A3161" s="177">
        <v>3158</v>
      </c>
      <c r="B3161" s="177" t="str">
        <f t="shared" si="98"/>
        <v>CS6E-T025-52-27</v>
      </c>
      <c r="C3161" s="177" t="str">
        <f t="shared" si="99"/>
        <v>CS6E-TS16-027-V-D</v>
      </c>
      <c r="D3161" s="177" t="s">
        <v>6441</v>
      </c>
      <c r="E3161" s="177" t="str">
        <f>VLOOKUP(H3161,通道基本信息!B:K,6,0)</f>
        <v>T</v>
      </c>
      <c r="F3161" s="177" t="str">
        <f>VLOOKUP(H3161,通道基本信息!B:K,5,0)</f>
        <v>S16</v>
      </c>
      <c r="G3161" s="177" t="str">
        <f>VLOOKUP(H3161,通道基本信息!B:K,8,0)</f>
        <v>V</v>
      </c>
      <c r="H3161" s="177" t="s">
        <v>6389</v>
      </c>
      <c r="I3161" s="177">
        <v>27</v>
      </c>
      <c r="J3161" s="177">
        <v>1.25</v>
      </c>
      <c r="K3161" s="177">
        <v>12282.5</v>
      </c>
      <c r="L3161" s="177">
        <v>12283.75</v>
      </c>
      <c r="M3161" s="177"/>
      <c r="N3161" s="177" t="s">
        <v>6442</v>
      </c>
      <c r="O3161" s="2" t="str">
        <f>VLOOKUP(H3161,通道基本信息!B:L,3,FALSE)</f>
        <v>CS6E</v>
      </c>
    </row>
    <row r="3162" s="2" customFormat="1" ht="15" hidden="1" spans="1:15">
      <c r="A3162" s="177">
        <v>3159</v>
      </c>
      <c r="B3162" s="177" t="str">
        <f t="shared" si="98"/>
        <v>CS6E-T025-52-28</v>
      </c>
      <c r="C3162" s="177" t="str">
        <f t="shared" si="99"/>
        <v>CS6E-TS16-028-V-D</v>
      </c>
      <c r="D3162" s="177" t="s">
        <v>6443</v>
      </c>
      <c r="E3162" s="177" t="str">
        <f>VLOOKUP(H3162,通道基本信息!B:K,6,0)</f>
        <v>T</v>
      </c>
      <c r="F3162" s="177" t="str">
        <f>VLOOKUP(H3162,通道基本信息!B:K,5,0)</f>
        <v>S16</v>
      </c>
      <c r="G3162" s="177" t="str">
        <f>VLOOKUP(H3162,通道基本信息!B:K,8,0)</f>
        <v>V</v>
      </c>
      <c r="H3162" s="177" t="s">
        <v>6389</v>
      </c>
      <c r="I3162" s="177">
        <v>28</v>
      </c>
      <c r="J3162" s="177">
        <v>1.25</v>
      </c>
      <c r="K3162" s="177">
        <v>12283.75</v>
      </c>
      <c r="L3162" s="177">
        <v>12285</v>
      </c>
      <c r="M3162" s="177"/>
      <c r="N3162" s="177" t="s">
        <v>6444</v>
      </c>
      <c r="O3162" s="2" t="str">
        <f>VLOOKUP(H3162,通道基本信息!B:L,3,FALSE)</f>
        <v>CS6E</v>
      </c>
    </row>
    <row r="3163" s="2" customFormat="1" ht="15" hidden="1" spans="1:15">
      <c r="A3163" s="177">
        <v>3160</v>
      </c>
      <c r="B3163" s="177" t="str">
        <f t="shared" si="98"/>
        <v>CS6E-T025-52-29</v>
      </c>
      <c r="C3163" s="177" t="str">
        <f t="shared" si="99"/>
        <v>CS6E-TS16-029-V-D</v>
      </c>
      <c r="D3163" s="177" t="s">
        <v>6445</v>
      </c>
      <c r="E3163" s="177" t="str">
        <f>VLOOKUP(H3163,通道基本信息!B:K,6,0)</f>
        <v>T</v>
      </c>
      <c r="F3163" s="177" t="str">
        <f>VLOOKUP(H3163,通道基本信息!B:K,5,0)</f>
        <v>S16</v>
      </c>
      <c r="G3163" s="177" t="str">
        <f>VLOOKUP(H3163,通道基本信息!B:K,8,0)</f>
        <v>V</v>
      </c>
      <c r="H3163" s="177" t="s">
        <v>6389</v>
      </c>
      <c r="I3163" s="177">
        <v>29</v>
      </c>
      <c r="J3163" s="177">
        <v>1.25</v>
      </c>
      <c r="K3163" s="177">
        <v>12285</v>
      </c>
      <c r="L3163" s="177">
        <v>12286.25</v>
      </c>
      <c r="M3163" s="177"/>
      <c r="N3163" s="177" t="s">
        <v>6446</v>
      </c>
      <c r="O3163" s="2" t="str">
        <f>VLOOKUP(H3163,通道基本信息!B:L,3,FALSE)</f>
        <v>CS6E</v>
      </c>
    </row>
    <row r="3164" s="2" customFormat="1" ht="15" hidden="1" spans="1:15">
      <c r="A3164" s="177">
        <v>3161</v>
      </c>
      <c r="B3164" s="177" t="str">
        <f t="shared" si="98"/>
        <v>CS6E-T025-52-30</v>
      </c>
      <c r="C3164" s="177" t="str">
        <f t="shared" si="99"/>
        <v>CS6E-TS16-030-V-D</v>
      </c>
      <c r="D3164" s="177" t="s">
        <v>6447</v>
      </c>
      <c r="E3164" s="177" t="str">
        <f>VLOOKUP(H3164,通道基本信息!B:K,6,0)</f>
        <v>T</v>
      </c>
      <c r="F3164" s="177" t="str">
        <f>VLOOKUP(H3164,通道基本信息!B:K,5,0)</f>
        <v>S16</v>
      </c>
      <c r="G3164" s="177" t="str">
        <f>VLOOKUP(H3164,通道基本信息!B:K,8,0)</f>
        <v>V</v>
      </c>
      <c r="H3164" s="177" t="s">
        <v>6389</v>
      </c>
      <c r="I3164" s="177">
        <v>30</v>
      </c>
      <c r="J3164" s="177">
        <v>1.25</v>
      </c>
      <c r="K3164" s="177">
        <v>12286.25</v>
      </c>
      <c r="L3164" s="177">
        <v>12287.5</v>
      </c>
      <c r="M3164" s="177"/>
      <c r="N3164" s="177" t="s">
        <v>6448</v>
      </c>
      <c r="O3164" s="2" t="str">
        <f>VLOOKUP(H3164,通道基本信息!B:L,3,FALSE)</f>
        <v>CS6E</v>
      </c>
    </row>
    <row r="3165" s="2" customFormat="1" ht="15" hidden="1" spans="1:15">
      <c r="A3165" s="177">
        <v>3162</v>
      </c>
      <c r="B3165" s="177" t="str">
        <f t="shared" si="98"/>
        <v>CS6E-T025-52-31</v>
      </c>
      <c r="C3165" s="177" t="str">
        <f t="shared" si="99"/>
        <v>CS6E-TS16-031-V-D</v>
      </c>
      <c r="D3165" s="177" t="s">
        <v>6449</v>
      </c>
      <c r="E3165" s="177" t="str">
        <f>VLOOKUP(H3165,通道基本信息!B:K,6,0)</f>
        <v>T</v>
      </c>
      <c r="F3165" s="177" t="str">
        <f>VLOOKUP(H3165,通道基本信息!B:K,5,0)</f>
        <v>S16</v>
      </c>
      <c r="G3165" s="177" t="str">
        <f>VLOOKUP(H3165,通道基本信息!B:K,8,0)</f>
        <v>V</v>
      </c>
      <c r="H3165" s="177" t="s">
        <v>6389</v>
      </c>
      <c r="I3165" s="177">
        <v>31</v>
      </c>
      <c r="J3165" s="177">
        <v>1.25</v>
      </c>
      <c r="K3165" s="177">
        <v>12287.5</v>
      </c>
      <c r="L3165" s="177">
        <v>12288.75</v>
      </c>
      <c r="M3165" s="177"/>
      <c r="N3165" s="177" t="s">
        <v>6450</v>
      </c>
      <c r="O3165" s="2" t="str">
        <f>VLOOKUP(H3165,通道基本信息!B:L,3,FALSE)</f>
        <v>CS6E</v>
      </c>
    </row>
    <row r="3166" s="2" customFormat="1" ht="15" hidden="1" spans="1:15">
      <c r="A3166" s="177">
        <v>3163</v>
      </c>
      <c r="B3166" s="177" t="str">
        <f t="shared" si="98"/>
        <v>CS6E-T025-52-32</v>
      </c>
      <c r="C3166" s="177" t="str">
        <f t="shared" si="99"/>
        <v>CS6E-TS16-032-V-D</v>
      </c>
      <c r="D3166" s="177" t="s">
        <v>6451</v>
      </c>
      <c r="E3166" s="177" t="str">
        <f>VLOOKUP(H3166,通道基本信息!B:K,6,0)</f>
        <v>T</v>
      </c>
      <c r="F3166" s="177" t="str">
        <f>VLOOKUP(H3166,通道基本信息!B:K,5,0)</f>
        <v>S16</v>
      </c>
      <c r="G3166" s="177" t="str">
        <f>VLOOKUP(H3166,通道基本信息!B:K,8,0)</f>
        <v>V</v>
      </c>
      <c r="H3166" s="177" t="s">
        <v>6389</v>
      </c>
      <c r="I3166" s="177">
        <v>32</v>
      </c>
      <c r="J3166" s="177">
        <v>1.25</v>
      </c>
      <c r="K3166" s="177">
        <v>12288.75</v>
      </c>
      <c r="L3166" s="177">
        <v>12290</v>
      </c>
      <c r="M3166" s="177"/>
      <c r="N3166" s="177" t="s">
        <v>6452</v>
      </c>
      <c r="O3166" s="2" t="str">
        <f>VLOOKUP(H3166,通道基本信息!B:L,3,FALSE)</f>
        <v>CS6E</v>
      </c>
    </row>
    <row r="3167" s="2" customFormat="1" ht="15" hidden="1" spans="1:15">
      <c r="A3167" s="177">
        <v>3164</v>
      </c>
      <c r="B3167" s="177" t="str">
        <f t="shared" si="98"/>
        <v>CS6E-T025-52-33</v>
      </c>
      <c r="C3167" s="177" t="str">
        <f t="shared" si="99"/>
        <v>CS6E-TS16-033-V-D</v>
      </c>
      <c r="D3167" s="177" t="s">
        <v>6453</v>
      </c>
      <c r="E3167" s="177" t="str">
        <f>VLOOKUP(H3167,通道基本信息!B:K,6,0)</f>
        <v>T</v>
      </c>
      <c r="F3167" s="177" t="str">
        <f>VLOOKUP(H3167,通道基本信息!B:K,5,0)</f>
        <v>S16</v>
      </c>
      <c r="G3167" s="177" t="str">
        <f>VLOOKUP(H3167,通道基本信息!B:K,8,0)</f>
        <v>V</v>
      </c>
      <c r="H3167" s="177" t="s">
        <v>6389</v>
      </c>
      <c r="I3167" s="177">
        <v>33</v>
      </c>
      <c r="J3167" s="177">
        <v>1.25</v>
      </c>
      <c r="K3167" s="177">
        <v>12290</v>
      </c>
      <c r="L3167" s="177">
        <v>12291.25</v>
      </c>
      <c r="M3167" s="177"/>
      <c r="N3167" s="177" t="s">
        <v>6454</v>
      </c>
      <c r="O3167" s="2" t="str">
        <f>VLOOKUP(H3167,通道基本信息!B:L,3,FALSE)</f>
        <v>CS6E</v>
      </c>
    </row>
    <row r="3168" s="2" customFormat="1" ht="15" hidden="1" spans="1:15">
      <c r="A3168" s="177">
        <v>3165</v>
      </c>
      <c r="B3168" s="177" t="str">
        <f t="shared" si="98"/>
        <v>CS6E-T025-52-34</v>
      </c>
      <c r="C3168" s="177" t="str">
        <f t="shared" si="99"/>
        <v>CS6E-TS16-034-V-D</v>
      </c>
      <c r="D3168" s="177" t="s">
        <v>6455</v>
      </c>
      <c r="E3168" s="177" t="str">
        <f>VLOOKUP(H3168,通道基本信息!B:K,6,0)</f>
        <v>T</v>
      </c>
      <c r="F3168" s="177" t="str">
        <f>VLOOKUP(H3168,通道基本信息!B:K,5,0)</f>
        <v>S16</v>
      </c>
      <c r="G3168" s="177" t="str">
        <f>VLOOKUP(H3168,通道基本信息!B:K,8,0)</f>
        <v>V</v>
      </c>
      <c r="H3168" s="177" t="s">
        <v>6389</v>
      </c>
      <c r="I3168" s="177">
        <v>34</v>
      </c>
      <c r="J3168" s="177">
        <v>1.25</v>
      </c>
      <c r="K3168" s="177">
        <v>12291.25</v>
      </c>
      <c r="L3168" s="177">
        <v>12292.5</v>
      </c>
      <c r="M3168" s="177"/>
      <c r="N3168" s="177" t="s">
        <v>6456</v>
      </c>
      <c r="O3168" s="2" t="str">
        <f>VLOOKUP(H3168,通道基本信息!B:L,3,FALSE)</f>
        <v>CS6E</v>
      </c>
    </row>
    <row r="3169" s="2" customFormat="1" ht="15" hidden="1" spans="1:15">
      <c r="A3169" s="177">
        <v>3166</v>
      </c>
      <c r="B3169" s="177" t="str">
        <f t="shared" si="98"/>
        <v>CS6E-T025-52-35</v>
      </c>
      <c r="C3169" s="177" t="str">
        <f t="shared" si="99"/>
        <v>CS6E-TS16-035-V-D</v>
      </c>
      <c r="D3169" s="177" t="s">
        <v>6457</v>
      </c>
      <c r="E3169" s="177" t="str">
        <f>VLOOKUP(H3169,通道基本信息!B:K,6,0)</f>
        <v>T</v>
      </c>
      <c r="F3169" s="177" t="str">
        <f>VLOOKUP(H3169,通道基本信息!B:K,5,0)</f>
        <v>S16</v>
      </c>
      <c r="G3169" s="177" t="str">
        <f>VLOOKUP(H3169,通道基本信息!B:K,8,0)</f>
        <v>V</v>
      </c>
      <c r="H3169" s="177" t="s">
        <v>6389</v>
      </c>
      <c r="I3169" s="177">
        <v>35</v>
      </c>
      <c r="J3169" s="177">
        <v>1.25</v>
      </c>
      <c r="K3169" s="177">
        <v>12292.5</v>
      </c>
      <c r="L3169" s="177">
        <v>12293.75</v>
      </c>
      <c r="M3169" s="177"/>
      <c r="N3169" s="177" t="s">
        <v>6458</v>
      </c>
      <c r="O3169" s="2" t="str">
        <f>VLOOKUP(H3169,通道基本信息!B:L,3,FALSE)</f>
        <v>CS6E</v>
      </c>
    </row>
    <row r="3170" s="2" customFormat="1" ht="15" hidden="1" spans="1:15">
      <c r="A3170" s="177">
        <v>3167</v>
      </c>
      <c r="B3170" s="177" t="str">
        <f t="shared" si="98"/>
        <v>CS6E-T025-52-36</v>
      </c>
      <c r="C3170" s="177" t="str">
        <f t="shared" si="99"/>
        <v>CS6E-TS16-036-V-D</v>
      </c>
      <c r="D3170" s="177" t="s">
        <v>6459</v>
      </c>
      <c r="E3170" s="177" t="str">
        <f>VLOOKUP(H3170,通道基本信息!B:K,6,0)</f>
        <v>T</v>
      </c>
      <c r="F3170" s="177" t="str">
        <f>VLOOKUP(H3170,通道基本信息!B:K,5,0)</f>
        <v>S16</v>
      </c>
      <c r="G3170" s="177" t="str">
        <f>VLOOKUP(H3170,通道基本信息!B:K,8,0)</f>
        <v>V</v>
      </c>
      <c r="H3170" s="177" t="s">
        <v>6389</v>
      </c>
      <c r="I3170" s="177">
        <v>36</v>
      </c>
      <c r="J3170" s="177">
        <v>1.25</v>
      </c>
      <c r="K3170" s="177">
        <v>12293.75</v>
      </c>
      <c r="L3170" s="177">
        <v>12295</v>
      </c>
      <c r="M3170" s="177"/>
      <c r="N3170" s="177" t="s">
        <v>6460</v>
      </c>
      <c r="O3170" s="2" t="str">
        <f>VLOOKUP(H3170,通道基本信息!B:L,3,FALSE)</f>
        <v>CS6E</v>
      </c>
    </row>
    <row r="3171" s="2" customFormat="1" ht="15" hidden="1" spans="1:15">
      <c r="A3171" s="177">
        <v>3168</v>
      </c>
      <c r="B3171" s="177" t="str">
        <f t="shared" si="98"/>
        <v>CS6E-T025-52-37</v>
      </c>
      <c r="C3171" s="177" t="str">
        <f t="shared" si="99"/>
        <v>CS6E-TS16-037-V-D</v>
      </c>
      <c r="D3171" s="177" t="s">
        <v>6461</v>
      </c>
      <c r="E3171" s="177" t="str">
        <f>VLOOKUP(H3171,通道基本信息!B:K,6,0)</f>
        <v>T</v>
      </c>
      <c r="F3171" s="177" t="str">
        <f>VLOOKUP(H3171,通道基本信息!B:K,5,0)</f>
        <v>S16</v>
      </c>
      <c r="G3171" s="177" t="str">
        <f>VLOOKUP(H3171,通道基本信息!B:K,8,0)</f>
        <v>V</v>
      </c>
      <c r="H3171" s="177" t="s">
        <v>6389</v>
      </c>
      <c r="I3171" s="177">
        <v>37</v>
      </c>
      <c r="J3171" s="177">
        <v>1.25</v>
      </c>
      <c r="K3171" s="177">
        <v>12295</v>
      </c>
      <c r="L3171" s="177">
        <v>12296.25</v>
      </c>
      <c r="M3171" s="177"/>
      <c r="N3171" s="177" t="s">
        <v>6462</v>
      </c>
      <c r="O3171" s="2" t="str">
        <f>VLOOKUP(H3171,通道基本信息!B:L,3,FALSE)</f>
        <v>CS6E</v>
      </c>
    </row>
    <row r="3172" s="2" customFormat="1" ht="15" hidden="1" spans="1:15">
      <c r="A3172" s="177">
        <v>3169</v>
      </c>
      <c r="B3172" s="177" t="str">
        <f t="shared" si="98"/>
        <v>CS6E-T025-52-38</v>
      </c>
      <c r="C3172" s="177" t="str">
        <f t="shared" si="99"/>
        <v>CS6E-TS16-038-V-D</v>
      </c>
      <c r="D3172" s="177" t="s">
        <v>6463</v>
      </c>
      <c r="E3172" s="177" t="str">
        <f>VLOOKUP(H3172,通道基本信息!B:K,6,0)</f>
        <v>T</v>
      </c>
      <c r="F3172" s="177" t="str">
        <f>VLOOKUP(H3172,通道基本信息!B:K,5,0)</f>
        <v>S16</v>
      </c>
      <c r="G3172" s="177" t="str">
        <f>VLOOKUP(H3172,通道基本信息!B:K,8,0)</f>
        <v>V</v>
      </c>
      <c r="H3172" s="177" t="s">
        <v>6389</v>
      </c>
      <c r="I3172" s="177">
        <v>38</v>
      </c>
      <c r="J3172" s="177">
        <v>1.25</v>
      </c>
      <c r="K3172" s="177">
        <v>12296.25</v>
      </c>
      <c r="L3172" s="177">
        <v>12297.5</v>
      </c>
      <c r="M3172" s="177"/>
      <c r="N3172" s="177" t="s">
        <v>6464</v>
      </c>
      <c r="O3172" s="2" t="str">
        <f>VLOOKUP(H3172,通道基本信息!B:L,3,FALSE)</f>
        <v>CS6E</v>
      </c>
    </row>
    <row r="3173" s="2" customFormat="1" ht="15" hidden="1" spans="1:15">
      <c r="A3173" s="177">
        <v>3170</v>
      </c>
      <c r="B3173" s="177" t="str">
        <f t="shared" si="98"/>
        <v>CS6E-T025-52-39</v>
      </c>
      <c r="C3173" s="177" t="str">
        <f t="shared" si="99"/>
        <v>CS6E-TS16-039-V-D</v>
      </c>
      <c r="D3173" s="177" t="s">
        <v>6465</v>
      </c>
      <c r="E3173" s="177" t="str">
        <f>VLOOKUP(H3173,通道基本信息!B:K,6,0)</f>
        <v>T</v>
      </c>
      <c r="F3173" s="177" t="str">
        <f>VLOOKUP(H3173,通道基本信息!B:K,5,0)</f>
        <v>S16</v>
      </c>
      <c r="G3173" s="177" t="str">
        <f>VLOOKUP(H3173,通道基本信息!B:K,8,0)</f>
        <v>V</v>
      </c>
      <c r="H3173" s="177" t="s">
        <v>6389</v>
      </c>
      <c r="I3173" s="177">
        <v>39</v>
      </c>
      <c r="J3173" s="177">
        <v>1.25</v>
      </c>
      <c r="K3173" s="177">
        <v>12297.5</v>
      </c>
      <c r="L3173" s="177">
        <v>12298.75</v>
      </c>
      <c r="M3173" s="177"/>
      <c r="N3173" s="177" t="s">
        <v>6466</v>
      </c>
      <c r="O3173" s="2" t="str">
        <f>VLOOKUP(H3173,通道基本信息!B:L,3,FALSE)</f>
        <v>CS6E</v>
      </c>
    </row>
    <row r="3174" s="2" customFormat="1" ht="15" hidden="1" spans="1:15">
      <c r="A3174" s="177">
        <v>3171</v>
      </c>
      <c r="B3174" s="177" t="str">
        <f t="shared" si="98"/>
        <v>CS6E-T025-52-40</v>
      </c>
      <c r="C3174" s="177" t="str">
        <f t="shared" si="99"/>
        <v>CS6E-TS16-040-V-D</v>
      </c>
      <c r="D3174" s="177" t="s">
        <v>6467</v>
      </c>
      <c r="E3174" s="177" t="str">
        <f>VLOOKUP(H3174,通道基本信息!B:K,6,0)</f>
        <v>T</v>
      </c>
      <c r="F3174" s="177" t="str">
        <f>VLOOKUP(H3174,通道基本信息!B:K,5,0)</f>
        <v>S16</v>
      </c>
      <c r="G3174" s="177" t="str">
        <f>VLOOKUP(H3174,通道基本信息!B:K,8,0)</f>
        <v>V</v>
      </c>
      <c r="H3174" s="177" t="s">
        <v>6389</v>
      </c>
      <c r="I3174" s="177">
        <v>40</v>
      </c>
      <c r="J3174" s="177">
        <v>1.25</v>
      </c>
      <c r="K3174" s="177">
        <v>12298.75</v>
      </c>
      <c r="L3174" s="177">
        <v>12300</v>
      </c>
      <c r="M3174" s="177"/>
      <c r="N3174" s="177" t="s">
        <v>6468</v>
      </c>
      <c r="O3174" s="2" t="str">
        <f>VLOOKUP(H3174,通道基本信息!B:L,3,FALSE)</f>
        <v>CS6E</v>
      </c>
    </row>
    <row r="3175" s="2" customFormat="1" ht="15" hidden="1" spans="1:15">
      <c r="A3175" s="177">
        <v>3172</v>
      </c>
      <c r="B3175" s="177" t="str">
        <f t="shared" si="98"/>
        <v>CS6E-T025-52-41</v>
      </c>
      <c r="C3175" s="177" t="str">
        <f t="shared" si="99"/>
        <v>CS6E-TS16-041-V-D</v>
      </c>
      <c r="D3175" s="177" t="s">
        <v>6469</v>
      </c>
      <c r="E3175" s="177" t="str">
        <f>VLOOKUP(H3175,通道基本信息!B:K,6,0)</f>
        <v>T</v>
      </c>
      <c r="F3175" s="177" t="str">
        <f>VLOOKUP(H3175,通道基本信息!B:K,5,0)</f>
        <v>S16</v>
      </c>
      <c r="G3175" s="177" t="str">
        <f>VLOOKUP(H3175,通道基本信息!B:K,8,0)</f>
        <v>V</v>
      </c>
      <c r="H3175" s="177" t="s">
        <v>6389</v>
      </c>
      <c r="I3175" s="177">
        <v>41</v>
      </c>
      <c r="J3175" s="177">
        <v>1.25</v>
      </c>
      <c r="K3175" s="177">
        <v>12300</v>
      </c>
      <c r="L3175" s="177">
        <v>12301.25</v>
      </c>
      <c r="M3175" s="177"/>
      <c r="N3175" s="177" t="s">
        <v>6470</v>
      </c>
      <c r="O3175" s="2" t="str">
        <f>VLOOKUP(H3175,通道基本信息!B:L,3,FALSE)</f>
        <v>CS6E</v>
      </c>
    </row>
    <row r="3176" s="2" customFormat="1" ht="15" hidden="1" spans="1:15">
      <c r="A3176" s="177">
        <v>3173</v>
      </c>
      <c r="B3176" s="177" t="str">
        <f t="shared" si="98"/>
        <v>CS6E-T025-52-42</v>
      </c>
      <c r="C3176" s="177" t="str">
        <f t="shared" si="99"/>
        <v>CS6E-TS16-042-V-D</v>
      </c>
      <c r="D3176" s="177" t="s">
        <v>6471</v>
      </c>
      <c r="E3176" s="177" t="str">
        <f>VLOOKUP(H3176,通道基本信息!B:K,6,0)</f>
        <v>T</v>
      </c>
      <c r="F3176" s="177" t="str">
        <f>VLOOKUP(H3176,通道基本信息!B:K,5,0)</f>
        <v>S16</v>
      </c>
      <c r="G3176" s="177" t="str">
        <f>VLOOKUP(H3176,通道基本信息!B:K,8,0)</f>
        <v>V</v>
      </c>
      <c r="H3176" s="177" t="s">
        <v>6389</v>
      </c>
      <c r="I3176" s="177">
        <v>42</v>
      </c>
      <c r="J3176" s="177">
        <v>1.25</v>
      </c>
      <c r="K3176" s="177">
        <v>12301.25</v>
      </c>
      <c r="L3176" s="177">
        <v>12302.5</v>
      </c>
      <c r="M3176" s="177"/>
      <c r="N3176" s="177" t="s">
        <v>6472</v>
      </c>
      <c r="O3176" s="2" t="str">
        <f>VLOOKUP(H3176,通道基本信息!B:L,3,FALSE)</f>
        <v>CS6E</v>
      </c>
    </row>
    <row r="3177" s="2" customFormat="1" ht="15" hidden="1" spans="1:15">
      <c r="A3177" s="177">
        <v>3174</v>
      </c>
      <c r="B3177" s="177" t="str">
        <f t="shared" si="98"/>
        <v>CS6E-T025-52-43</v>
      </c>
      <c r="C3177" s="177" t="str">
        <f t="shared" si="99"/>
        <v>CS6E-TS16-043-V-D</v>
      </c>
      <c r="D3177" s="177" t="s">
        <v>6473</v>
      </c>
      <c r="E3177" s="177" t="str">
        <f>VLOOKUP(H3177,通道基本信息!B:K,6,0)</f>
        <v>T</v>
      </c>
      <c r="F3177" s="177" t="str">
        <f>VLOOKUP(H3177,通道基本信息!B:K,5,0)</f>
        <v>S16</v>
      </c>
      <c r="G3177" s="177" t="str">
        <f>VLOOKUP(H3177,通道基本信息!B:K,8,0)</f>
        <v>V</v>
      </c>
      <c r="H3177" s="177" t="s">
        <v>6389</v>
      </c>
      <c r="I3177" s="177">
        <v>43</v>
      </c>
      <c r="J3177" s="177">
        <v>1.25</v>
      </c>
      <c r="K3177" s="177">
        <v>12302.5</v>
      </c>
      <c r="L3177" s="177">
        <v>12303.75</v>
      </c>
      <c r="M3177" s="177"/>
      <c r="N3177" s="177" t="s">
        <v>6474</v>
      </c>
      <c r="O3177" s="2" t="str">
        <f>VLOOKUP(H3177,通道基本信息!B:L,3,FALSE)</f>
        <v>CS6E</v>
      </c>
    </row>
    <row r="3178" s="2" customFormat="1" ht="15" hidden="1" spans="1:15">
      <c r="A3178" s="177">
        <v>3175</v>
      </c>
      <c r="B3178" s="177" t="str">
        <f t="shared" si="98"/>
        <v>CS6E-T025-52-44</v>
      </c>
      <c r="C3178" s="177" t="str">
        <f t="shared" si="99"/>
        <v>CS6E-TS16-044-V-D</v>
      </c>
      <c r="D3178" s="177" t="s">
        <v>6475</v>
      </c>
      <c r="E3178" s="177" t="str">
        <f>VLOOKUP(H3178,通道基本信息!B:K,6,0)</f>
        <v>T</v>
      </c>
      <c r="F3178" s="177" t="str">
        <f>VLOOKUP(H3178,通道基本信息!B:K,5,0)</f>
        <v>S16</v>
      </c>
      <c r="G3178" s="177" t="str">
        <f>VLOOKUP(H3178,通道基本信息!B:K,8,0)</f>
        <v>V</v>
      </c>
      <c r="H3178" s="177" t="s">
        <v>6389</v>
      </c>
      <c r="I3178" s="177">
        <v>44</v>
      </c>
      <c r="J3178" s="177">
        <v>1.25</v>
      </c>
      <c r="K3178" s="177">
        <v>12303.75</v>
      </c>
      <c r="L3178" s="177">
        <v>12305</v>
      </c>
      <c r="M3178" s="177"/>
      <c r="N3178" s="177" t="s">
        <v>6476</v>
      </c>
      <c r="O3178" s="2" t="str">
        <f>VLOOKUP(H3178,通道基本信息!B:L,3,FALSE)</f>
        <v>CS6E</v>
      </c>
    </row>
    <row r="3179" s="2" customFormat="1" ht="15" hidden="1" spans="1:15">
      <c r="A3179" s="177">
        <v>3176</v>
      </c>
      <c r="B3179" s="177" t="str">
        <f t="shared" si="98"/>
        <v>CS6E-T025-52-45</v>
      </c>
      <c r="C3179" s="177" t="str">
        <f t="shared" si="99"/>
        <v>CS6E-TS16-045-V-D</v>
      </c>
      <c r="D3179" s="177" t="s">
        <v>6477</v>
      </c>
      <c r="E3179" s="177" t="str">
        <f>VLOOKUP(H3179,通道基本信息!B:K,6,0)</f>
        <v>T</v>
      </c>
      <c r="F3179" s="177" t="str">
        <f>VLOOKUP(H3179,通道基本信息!B:K,5,0)</f>
        <v>S16</v>
      </c>
      <c r="G3179" s="177" t="str">
        <f>VLOOKUP(H3179,通道基本信息!B:K,8,0)</f>
        <v>V</v>
      </c>
      <c r="H3179" s="177" t="s">
        <v>6389</v>
      </c>
      <c r="I3179" s="177">
        <v>45</v>
      </c>
      <c r="J3179" s="177">
        <v>1.25</v>
      </c>
      <c r="K3179" s="177">
        <v>12305</v>
      </c>
      <c r="L3179" s="177">
        <v>12306.25</v>
      </c>
      <c r="M3179" s="177"/>
      <c r="N3179" s="177" t="s">
        <v>6478</v>
      </c>
      <c r="O3179" s="2" t="str">
        <f>VLOOKUP(H3179,通道基本信息!B:L,3,FALSE)</f>
        <v>CS6E</v>
      </c>
    </row>
    <row r="3180" s="2" customFormat="1" ht="15" hidden="1" spans="1:15">
      <c r="A3180" s="177">
        <v>3177</v>
      </c>
      <c r="B3180" s="177" t="str">
        <f t="shared" si="98"/>
        <v>CS6E-T025-52-46</v>
      </c>
      <c r="C3180" s="177" t="str">
        <f t="shared" si="99"/>
        <v>CS6E-TS16-046-V-D</v>
      </c>
      <c r="D3180" s="177" t="s">
        <v>6479</v>
      </c>
      <c r="E3180" s="177" t="str">
        <f>VLOOKUP(H3180,通道基本信息!B:K,6,0)</f>
        <v>T</v>
      </c>
      <c r="F3180" s="177" t="str">
        <f>VLOOKUP(H3180,通道基本信息!B:K,5,0)</f>
        <v>S16</v>
      </c>
      <c r="G3180" s="177" t="str">
        <f>VLOOKUP(H3180,通道基本信息!B:K,8,0)</f>
        <v>V</v>
      </c>
      <c r="H3180" s="177" t="s">
        <v>6389</v>
      </c>
      <c r="I3180" s="177">
        <v>46</v>
      </c>
      <c r="J3180" s="177">
        <v>1.25</v>
      </c>
      <c r="K3180" s="177">
        <v>12306.25</v>
      </c>
      <c r="L3180" s="177">
        <v>12307.5</v>
      </c>
      <c r="M3180" s="177"/>
      <c r="N3180" s="177" t="s">
        <v>6480</v>
      </c>
      <c r="O3180" s="2" t="str">
        <f>VLOOKUP(H3180,通道基本信息!B:L,3,FALSE)</f>
        <v>CS6E</v>
      </c>
    </row>
    <row r="3181" s="2" customFormat="1" ht="15" hidden="1" spans="1:15">
      <c r="A3181" s="177">
        <v>3178</v>
      </c>
      <c r="B3181" s="177" t="str">
        <f t="shared" si="98"/>
        <v>CS6E-T025-52-47</v>
      </c>
      <c r="C3181" s="177" t="str">
        <f t="shared" si="99"/>
        <v>CS6E-TS16-047-V-D</v>
      </c>
      <c r="D3181" s="177" t="s">
        <v>6481</v>
      </c>
      <c r="E3181" s="177" t="str">
        <f>VLOOKUP(H3181,通道基本信息!B:K,6,0)</f>
        <v>T</v>
      </c>
      <c r="F3181" s="177" t="str">
        <f>VLOOKUP(H3181,通道基本信息!B:K,5,0)</f>
        <v>S16</v>
      </c>
      <c r="G3181" s="177" t="str">
        <f>VLOOKUP(H3181,通道基本信息!B:K,8,0)</f>
        <v>V</v>
      </c>
      <c r="H3181" s="177" t="s">
        <v>6389</v>
      </c>
      <c r="I3181" s="177">
        <v>47</v>
      </c>
      <c r="J3181" s="177">
        <v>1.25</v>
      </c>
      <c r="K3181" s="177">
        <v>12307.5</v>
      </c>
      <c r="L3181" s="177">
        <v>12308.75</v>
      </c>
      <c r="M3181" s="177"/>
      <c r="N3181" s="177" t="s">
        <v>6482</v>
      </c>
      <c r="O3181" s="2" t="str">
        <f>VLOOKUP(H3181,通道基本信息!B:L,3,FALSE)</f>
        <v>CS6E</v>
      </c>
    </row>
    <row r="3182" s="2" customFormat="1" ht="15" hidden="1" spans="1:15">
      <c r="A3182" s="177">
        <v>3179</v>
      </c>
      <c r="B3182" s="177" t="str">
        <f t="shared" si="98"/>
        <v>CS6E-T025-52-48</v>
      </c>
      <c r="C3182" s="177" t="str">
        <f t="shared" si="99"/>
        <v>CS6E-TS16-048-V-D</v>
      </c>
      <c r="D3182" s="177" t="s">
        <v>6483</v>
      </c>
      <c r="E3182" s="177" t="str">
        <f>VLOOKUP(H3182,通道基本信息!B:K,6,0)</f>
        <v>T</v>
      </c>
      <c r="F3182" s="177" t="str">
        <f>VLOOKUP(H3182,通道基本信息!B:K,5,0)</f>
        <v>S16</v>
      </c>
      <c r="G3182" s="177" t="str">
        <f>VLOOKUP(H3182,通道基本信息!B:K,8,0)</f>
        <v>V</v>
      </c>
      <c r="H3182" s="177" t="s">
        <v>6389</v>
      </c>
      <c r="I3182" s="177">
        <v>48</v>
      </c>
      <c r="J3182" s="177">
        <v>1.25</v>
      </c>
      <c r="K3182" s="177">
        <v>12308.75</v>
      </c>
      <c r="L3182" s="177">
        <v>12310</v>
      </c>
      <c r="M3182" s="177"/>
      <c r="N3182" s="177" t="s">
        <v>6484</v>
      </c>
      <c r="O3182" s="2" t="str">
        <f>VLOOKUP(H3182,通道基本信息!B:L,3,FALSE)</f>
        <v>CS6E</v>
      </c>
    </row>
    <row r="3183" s="2" customFormat="1" ht="15" hidden="1" spans="1:15">
      <c r="A3183" s="177">
        <v>3180</v>
      </c>
      <c r="B3183" s="177" t="str">
        <f t="shared" si="98"/>
        <v>CS6E-T025-52-49</v>
      </c>
      <c r="C3183" s="177" t="str">
        <f t="shared" si="99"/>
        <v>CS6E-TS16-049-V-D</v>
      </c>
      <c r="D3183" s="177" t="s">
        <v>6485</v>
      </c>
      <c r="E3183" s="177" t="str">
        <f>VLOOKUP(H3183,通道基本信息!B:K,6,0)</f>
        <v>T</v>
      </c>
      <c r="F3183" s="177" t="str">
        <f>VLOOKUP(H3183,通道基本信息!B:K,5,0)</f>
        <v>S16</v>
      </c>
      <c r="G3183" s="177" t="str">
        <f>VLOOKUP(H3183,通道基本信息!B:K,8,0)</f>
        <v>V</v>
      </c>
      <c r="H3183" s="177" t="s">
        <v>6389</v>
      </c>
      <c r="I3183" s="177">
        <v>49</v>
      </c>
      <c r="J3183" s="177">
        <v>1.25</v>
      </c>
      <c r="K3183" s="177">
        <v>12310</v>
      </c>
      <c r="L3183" s="177">
        <v>12311.25</v>
      </c>
      <c r="M3183" s="177"/>
      <c r="N3183" s="177" t="s">
        <v>6486</v>
      </c>
      <c r="O3183" s="2" t="str">
        <f>VLOOKUP(H3183,通道基本信息!B:L,3,FALSE)</f>
        <v>CS6E</v>
      </c>
    </row>
    <row r="3184" s="2" customFormat="1" ht="15" hidden="1" spans="1:15">
      <c r="A3184" s="177">
        <v>3181</v>
      </c>
      <c r="B3184" s="177" t="str">
        <f t="shared" si="98"/>
        <v>CS6E-T025-52-50</v>
      </c>
      <c r="C3184" s="177" t="str">
        <f t="shared" si="99"/>
        <v>CS6E-TS16-050-V-D</v>
      </c>
      <c r="D3184" s="177" t="s">
        <v>6487</v>
      </c>
      <c r="E3184" s="177" t="str">
        <f>VLOOKUP(H3184,通道基本信息!B:K,6,0)</f>
        <v>T</v>
      </c>
      <c r="F3184" s="177" t="str">
        <f>VLOOKUP(H3184,通道基本信息!B:K,5,0)</f>
        <v>S16</v>
      </c>
      <c r="G3184" s="177" t="str">
        <f>VLOOKUP(H3184,通道基本信息!B:K,8,0)</f>
        <v>V</v>
      </c>
      <c r="H3184" s="177" t="s">
        <v>6389</v>
      </c>
      <c r="I3184" s="177">
        <v>50</v>
      </c>
      <c r="J3184" s="177">
        <v>1.25</v>
      </c>
      <c r="K3184" s="177">
        <v>12311.25</v>
      </c>
      <c r="L3184" s="177">
        <v>12312.5</v>
      </c>
      <c r="M3184" s="177"/>
      <c r="N3184" s="177" t="s">
        <v>6488</v>
      </c>
      <c r="O3184" s="2" t="str">
        <f>VLOOKUP(H3184,通道基本信息!B:L,3,FALSE)</f>
        <v>CS6E</v>
      </c>
    </row>
    <row r="3185" s="2" customFormat="1" ht="15" hidden="1" spans="1:15">
      <c r="A3185" s="177">
        <v>3182</v>
      </c>
      <c r="B3185" s="177" t="str">
        <f t="shared" si="98"/>
        <v>CS6E-T025-52-51</v>
      </c>
      <c r="C3185" s="177" t="str">
        <f t="shared" si="99"/>
        <v>CS6E-TS16-051-V-D</v>
      </c>
      <c r="D3185" s="177" t="s">
        <v>6489</v>
      </c>
      <c r="E3185" s="177" t="str">
        <f>VLOOKUP(H3185,通道基本信息!B:K,6,0)</f>
        <v>T</v>
      </c>
      <c r="F3185" s="177" t="str">
        <f>VLOOKUP(H3185,通道基本信息!B:K,5,0)</f>
        <v>S16</v>
      </c>
      <c r="G3185" s="177" t="str">
        <f>VLOOKUP(H3185,通道基本信息!B:K,8,0)</f>
        <v>V</v>
      </c>
      <c r="H3185" s="177" t="s">
        <v>6389</v>
      </c>
      <c r="I3185" s="177">
        <v>51</v>
      </c>
      <c r="J3185" s="177">
        <v>1.25</v>
      </c>
      <c r="K3185" s="177">
        <v>12312.5</v>
      </c>
      <c r="L3185" s="177">
        <v>12313.75</v>
      </c>
      <c r="M3185" s="177"/>
      <c r="N3185" s="177" t="s">
        <v>6490</v>
      </c>
      <c r="O3185" s="2" t="str">
        <f>VLOOKUP(H3185,通道基本信息!B:L,3,FALSE)</f>
        <v>CS6E</v>
      </c>
    </row>
    <row r="3186" s="2" customFormat="1" ht="15" hidden="1" spans="1:15">
      <c r="A3186" s="177">
        <v>3183</v>
      </c>
      <c r="B3186" s="177" t="str">
        <f t="shared" si="98"/>
        <v>CS6E-T025-52-52</v>
      </c>
      <c r="C3186" s="177" t="str">
        <f t="shared" si="99"/>
        <v>CS6E-TS16-052-V-D</v>
      </c>
      <c r="D3186" s="177" t="s">
        <v>6491</v>
      </c>
      <c r="E3186" s="177" t="str">
        <f>VLOOKUP(H3186,通道基本信息!B:K,6,0)</f>
        <v>T</v>
      </c>
      <c r="F3186" s="177" t="str">
        <f>VLOOKUP(H3186,通道基本信息!B:K,5,0)</f>
        <v>S16</v>
      </c>
      <c r="G3186" s="177" t="str">
        <f>VLOOKUP(H3186,通道基本信息!B:K,8,0)</f>
        <v>V</v>
      </c>
      <c r="H3186" s="177" t="s">
        <v>6389</v>
      </c>
      <c r="I3186" s="177">
        <v>52</v>
      </c>
      <c r="J3186" s="177">
        <v>1.25</v>
      </c>
      <c r="K3186" s="177">
        <v>12313.75</v>
      </c>
      <c r="L3186" s="177">
        <v>12315</v>
      </c>
      <c r="M3186" s="177"/>
      <c r="N3186" s="177" t="s">
        <v>6492</v>
      </c>
      <c r="O3186" s="2" t="str">
        <f>VLOOKUP(H3186,通道基本信息!B:L,3,FALSE)</f>
        <v>CS6E</v>
      </c>
    </row>
    <row r="3187" s="2" customFormat="1" ht="15" hidden="1" spans="1:15">
      <c r="A3187" s="177">
        <v>3184</v>
      </c>
      <c r="B3187" s="177" t="str">
        <f t="shared" si="98"/>
        <v>CS6E-T026-1-1</v>
      </c>
      <c r="C3187" s="177" t="str">
        <f t="shared" si="99"/>
        <v>CS6E-TS17-001-V-A</v>
      </c>
      <c r="D3187" s="177" t="s">
        <v>6493</v>
      </c>
      <c r="E3187" s="177" t="str">
        <f>VLOOKUP(H3187,通道基本信息!B:K,6,0)</f>
        <v>T</v>
      </c>
      <c r="F3187" s="177" t="str">
        <f>VLOOKUP(H3187,通道基本信息!B:K,5,0)</f>
        <v>S17</v>
      </c>
      <c r="G3187" s="177" t="str">
        <f>VLOOKUP(H3187,通道基本信息!B:K,8,0)</f>
        <v>V</v>
      </c>
      <c r="H3187" s="177" t="s">
        <v>6494</v>
      </c>
      <c r="I3187" s="177">
        <v>1</v>
      </c>
      <c r="J3187" s="177">
        <v>70</v>
      </c>
      <c r="K3187" s="177">
        <v>12350</v>
      </c>
      <c r="L3187" s="177">
        <v>12420</v>
      </c>
      <c r="M3187" s="177"/>
      <c r="N3187" s="177" t="s">
        <v>6495</v>
      </c>
      <c r="O3187" s="2" t="str">
        <f>VLOOKUP(H3187,通道基本信息!B:L,3,FALSE)</f>
        <v>CS6E</v>
      </c>
    </row>
    <row r="3188" s="2" customFormat="1" ht="15" hidden="1" spans="1:15">
      <c r="A3188" s="177">
        <v>3185</v>
      </c>
      <c r="B3188" s="177" t="str">
        <f t="shared" si="98"/>
        <v>CS6E-T027-1-1</v>
      </c>
      <c r="C3188" s="177" t="str">
        <f t="shared" si="99"/>
        <v>CS6E-TS18-001-V-A</v>
      </c>
      <c r="D3188" s="177" t="s">
        <v>6496</v>
      </c>
      <c r="E3188" s="177" t="str">
        <f>VLOOKUP(H3188,通道基本信息!B:K,6,0)</f>
        <v>T</v>
      </c>
      <c r="F3188" s="177" t="str">
        <f>VLOOKUP(H3188,通道基本信息!B:K,5,0)</f>
        <v>S18</v>
      </c>
      <c r="G3188" s="177" t="str">
        <f>VLOOKUP(H3188,通道基本信息!B:K,8,0)</f>
        <v>V</v>
      </c>
      <c r="H3188" s="177" t="s">
        <v>6497</v>
      </c>
      <c r="I3188" s="177">
        <v>1</v>
      </c>
      <c r="J3188" s="177">
        <v>70</v>
      </c>
      <c r="K3188" s="177">
        <v>12270</v>
      </c>
      <c r="L3188" s="177">
        <v>12340</v>
      </c>
      <c r="M3188" s="177"/>
      <c r="N3188" s="177" t="s">
        <v>6498</v>
      </c>
      <c r="O3188" s="2" t="str">
        <f>VLOOKUP(H3188,通道基本信息!B:L,3,FALSE)</f>
        <v>CS6E</v>
      </c>
    </row>
    <row r="3189" s="2" customFormat="1" ht="15" hidden="1" spans="1:15">
      <c r="A3189" s="177">
        <v>3186</v>
      </c>
      <c r="B3189" s="177" t="str">
        <f t="shared" si="98"/>
        <v>CS6E-T028-1-1</v>
      </c>
      <c r="C3189" s="177" t="str">
        <f t="shared" si="99"/>
        <v>CS6E-TS19-001-V-A</v>
      </c>
      <c r="D3189" s="177" t="s">
        <v>6499</v>
      </c>
      <c r="E3189" s="177" t="str">
        <f>VLOOKUP(H3189,通道基本信息!B:K,6,0)</f>
        <v>T</v>
      </c>
      <c r="F3189" s="177" t="str">
        <f>VLOOKUP(H3189,通道基本信息!B:K,5,0)</f>
        <v>S19</v>
      </c>
      <c r="G3189" s="177" t="str">
        <f>VLOOKUP(H3189,通道基本信息!B:K,8,0)</f>
        <v>V</v>
      </c>
      <c r="H3189" s="177" t="s">
        <v>6500</v>
      </c>
      <c r="I3189" s="177">
        <v>1</v>
      </c>
      <c r="J3189" s="177">
        <v>35</v>
      </c>
      <c r="K3189" s="177">
        <v>11504</v>
      </c>
      <c r="L3189" s="177">
        <v>11539</v>
      </c>
      <c r="M3189" s="177"/>
      <c r="N3189" s="177" t="s">
        <v>6501</v>
      </c>
      <c r="O3189" s="2" t="str">
        <f>VLOOKUP(H3189,通道基本信息!B:L,3,FALSE)</f>
        <v>CS6E</v>
      </c>
    </row>
    <row r="3190" s="2" customFormat="1" ht="15" hidden="1" spans="1:15">
      <c r="A3190" s="177">
        <v>3187</v>
      </c>
      <c r="B3190" s="177" t="str">
        <f t="shared" si="98"/>
        <v>CS6E-T029-1-1</v>
      </c>
      <c r="C3190" s="177" t="str">
        <f t="shared" si="99"/>
        <v>CS6E-TS20-001-V-A</v>
      </c>
      <c r="D3190" s="177" t="s">
        <v>6502</v>
      </c>
      <c r="E3190" s="177" t="str">
        <f>VLOOKUP(H3190,通道基本信息!B:K,6,0)</f>
        <v>T</v>
      </c>
      <c r="F3190" s="177" t="str">
        <f>VLOOKUP(H3190,通道基本信息!B:K,5,0)</f>
        <v>S20</v>
      </c>
      <c r="G3190" s="177" t="str">
        <f>VLOOKUP(H3190,通道基本信息!B:K,8,0)</f>
        <v>V</v>
      </c>
      <c r="H3190" s="177" t="s">
        <v>6503</v>
      </c>
      <c r="I3190" s="177">
        <v>1</v>
      </c>
      <c r="J3190" s="177">
        <v>35</v>
      </c>
      <c r="K3190" s="177">
        <v>11504</v>
      </c>
      <c r="L3190" s="177">
        <v>11539</v>
      </c>
      <c r="M3190" s="177"/>
      <c r="N3190" s="177" t="s">
        <v>6504</v>
      </c>
      <c r="O3190" s="2" t="str">
        <f>VLOOKUP(H3190,通道基本信息!B:L,3,FALSE)</f>
        <v>CS6E</v>
      </c>
    </row>
    <row r="3191" s="2" customFormat="1" ht="15" hidden="1" spans="1:15">
      <c r="A3191" s="177">
        <v>3188</v>
      </c>
      <c r="B3191" s="177" t="str">
        <f t="shared" si="98"/>
        <v>CS6E-T030-1-1</v>
      </c>
      <c r="C3191" s="177" t="str">
        <f t="shared" si="99"/>
        <v>CS6E-TS21-001-V-A</v>
      </c>
      <c r="D3191" s="177" t="s">
        <v>6505</v>
      </c>
      <c r="E3191" s="177" t="str">
        <f>VLOOKUP(H3191,通道基本信息!B:K,6,0)</f>
        <v>T</v>
      </c>
      <c r="F3191" s="177" t="str">
        <f>VLOOKUP(H3191,通道基本信息!B:K,5,0)</f>
        <v>S21</v>
      </c>
      <c r="G3191" s="177" t="str">
        <f>VLOOKUP(H3191,通道基本信息!B:K,8,0)</f>
        <v>V</v>
      </c>
      <c r="H3191" s="177" t="s">
        <v>6506</v>
      </c>
      <c r="I3191" s="177">
        <v>1</v>
      </c>
      <c r="J3191" s="177">
        <v>35</v>
      </c>
      <c r="K3191" s="177">
        <v>11543</v>
      </c>
      <c r="L3191" s="177">
        <v>11578</v>
      </c>
      <c r="M3191" s="177"/>
      <c r="N3191" s="177" t="s">
        <v>6507</v>
      </c>
      <c r="O3191" s="2" t="str">
        <f>VLOOKUP(H3191,通道基本信息!B:L,3,FALSE)</f>
        <v>CS6E</v>
      </c>
    </row>
    <row r="3192" s="2" customFormat="1" ht="15" hidden="1" spans="1:15">
      <c r="A3192" s="177">
        <v>3189</v>
      </c>
      <c r="B3192" s="177" t="str">
        <f t="shared" si="98"/>
        <v>CS6E-T031-1-1</v>
      </c>
      <c r="C3192" s="177" t="str">
        <f t="shared" si="99"/>
        <v>CS6E-TS22-001-V-A</v>
      </c>
      <c r="D3192" s="177" t="s">
        <v>6508</v>
      </c>
      <c r="E3192" s="177" t="str">
        <f>VLOOKUP(H3192,通道基本信息!B:K,6,0)</f>
        <v>T</v>
      </c>
      <c r="F3192" s="177" t="str">
        <f>VLOOKUP(H3192,通道基本信息!B:K,5,0)</f>
        <v>S22</v>
      </c>
      <c r="G3192" s="177" t="str">
        <f>VLOOKUP(H3192,通道基本信息!B:K,8,0)</f>
        <v>V</v>
      </c>
      <c r="H3192" s="177" t="s">
        <v>6509</v>
      </c>
      <c r="I3192" s="177">
        <v>1</v>
      </c>
      <c r="J3192" s="177">
        <v>65</v>
      </c>
      <c r="K3192" s="177">
        <v>12430</v>
      </c>
      <c r="L3192" s="177">
        <v>12495</v>
      </c>
      <c r="M3192" s="177"/>
      <c r="N3192" s="177" t="s">
        <v>6510</v>
      </c>
      <c r="O3192" s="2" t="str">
        <f>VLOOKUP(H3192,通道基本信息!B:L,3,FALSE)</f>
        <v>CS6E</v>
      </c>
    </row>
    <row r="3193" s="2" customFormat="1" ht="15" hidden="1" spans="1:15">
      <c r="A3193" s="177">
        <v>3190</v>
      </c>
      <c r="B3193" s="177" t="str">
        <f t="shared" si="98"/>
        <v>CS6E-T032-1-1</v>
      </c>
      <c r="C3193" s="177" t="str">
        <f t="shared" si="99"/>
        <v>CS6E-TS23-001-V-A</v>
      </c>
      <c r="D3193" s="177" t="s">
        <v>6511</v>
      </c>
      <c r="E3193" s="177" t="str">
        <f>VLOOKUP(H3193,通道基本信息!B:K,6,0)</f>
        <v>T</v>
      </c>
      <c r="F3193" s="177" t="str">
        <f>VLOOKUP(H3193,通道基本信息!B:K,5,0)</f>
        <v>S23</v>
      </c>
      <c r="G3193" s="177" t="str">
        <f>VLOOKUP(H3193,通道基本信息!B:K,8,0)</f>
        <v>V</v>
      </c>
      <c r="H3193" s="177" t="s">
        <v>6512</v>
      </c>
      <c r="I3193" s="177">
        <v>1</v>
      </c>
      <c r="J3193" s="177">
        <v>35</v>
      </c>
      <c r="K3193" s="177">
        <v>12315</v>
      </c>
      <c r="L3193" s="177">
        <v>12350</v>
      </c>
      <c r="M3193" s="177"/>
      <c r="N3193" s="177" t="s">
        <v>6513</v>
      </c>
      <c r="O3193" s="2" t="str">
        <f>VLOOKUP(H3193,通道基本信息!B:L,3,FALSE)</f>
        <v>CS6E</v>
      </c>
    </row>
    <row r="3194" s="2" customFormat="1" ht="15" hidden="1" spans="1:15">
      <c r="A3194" s="177">
        <v>3191</v>
      </c>
      <c r="B3194" s="177" t="str">
        <f t="shared" si="98"/>
        <v>CS6E-T033-28-1</v>
      </c>
      <c r="C3194" s="177" t="str">
        <f t="shared" si="99"/>
        <v>CS6E-TS23-001-V-D</v>
      </c>
      <c r="D3194" s="177" t="s">
        <v>6514</v>
      </c>
      <c r="E3194" s="177" t="str">
        <f>VLOOKUP(H3194,通道基本信息!B:K,6,0)</f>
        <v>T</v>
      </c>
      <c r="F3194" s="177" t="str">
        <f>VLOOKUP(H3194,通道基本信息!B:K,5,0)</f>
        <v>S23</v>
      </c>
      <c r="G3194" s="177" t="str">
        <f>VLOOKUP(H3194,通道基本信息!B:K,8,0)</f>
        <v>V</v>
      </c>
      <c r="H3194" s="177" t="s">
        <v>6515</v>
      </c>
      <c r="I3194" s="177">
        <v>1</v>
      </c>
      <c r="J3194" s="177">
        <v>1.25</v>
      </c>
      <c r="K3194" s="177">
        <v>12315</v>
      </c>
      <c r="L3194" s="177">
        <v>12316.25</v>
      </c>
      <c r="M3194" s="177"/>
      <c r="N3194" s="177" t="s">
        <v>6516</v>
      </c>
      <c r="O3194" s="2" t="str">
        <f>VLOOKUP(H3194,通道基本信息!B:L,3,FALSE)</f>
        <v>CS6E</v>
      </c>
    </row>
    <row r="3195" s="2" customFormat="1" ht="15" hidden="1" spans="1:15">
      <c r="A3195" s="177">
        <v>3192</v>
      </c>
      <c r="B3195" s="177" t="str">
        <f t="shared" si="98"/>
        <v>CS6E-T033-28-2</v>
      </c>
      <c r="C3195" s="177" t="str">
        <f t="shared" si="99"/>
        <v>CS6E-TS23-002-V-D</v>
      </c>
      <c r="D3195" s="177" t="s">
        <v>6517</v>
      </c>
      <c r="E3195" s="177" t="str">
        <f>VLOOKUP(H3195,通道基本信息!B:K,6,0)</f>
        <v>T</v>
      </c>
      <c r="F3195" s="177" t="str">
        <f>VLOOKUP(H3195,通道基本信息!B:K,5,0)</f>
        <v>S23</v>
      </c>
      <c r="G3195" s="177" t="str">
        <f>VLOOKUP(H3195,通道基本信息!B:K,8,0)</f>
        <v>V</v>
      </c>
      <c r="H3195" s="177" t="s">
        <v>6515</v>
      </c>
      <c r="I3195" s="177">
        <v>2</v>
      </c>
      <c r="J3195" s="177">
        <v>1.25</v>
      </c>
      <c r="K3195" s="177">
        <v>12316.25</v>
      </c>
      <c r="L3195" s="177">
        <v>12317.5</v>
      </c>
      <c r="M3195" s="177"/>
      <c r="N3195" s="177" t="s">
        <v>6518</v>
      </c>
      <c r="O3195" s="2" t="str">
        <f>VLOOKUP(H3195,通道基本信息!B:L,3,FALSE)</f>
        <v>CS6E</v>
      </c>
    </row>
    <row r="3196" s="2" customFormat="1" ht="15" hidden="1" spans="1:15">
      <c r="A3196" s="177">
        <v>3193</v>
      </c>
      <c r="B3196" s="177" t="str">
        <f t="shared" si="98"/>
        <v>CS6E-T033-28-3</v>
      </c>
      <c r="C3196" s="177" t="str">
        <f t="shared" si="99"/>
        <v>CS6E-TS23-003-V-D</v>
      </c>
      <c r="D3196" s="177" t="s">
        <v>6519</v>
      </c>
      <c r="E3196" s="177" t="str">
        <f>VLOOKUP(H3196,通道基本信息!B:K,6,0)</f>
        <v>T</v>
      </c>
      <c r="F3196" s="177" t="str">
        <f>VLOOKUP(H3196,通道基本信息!B:K,5,0)</f>
        <v>S23</v>
      </c>
      <c r="G3196" s="177" t="str">
        <f>VLOOKUP(H3196,通道基本信息!B:K,8,0)</f>
        <v>V</v>
      </c>
      <c r="H3196" s="177" t="s">
        <v>6515</v>
      </c>
      <c r="I3196" s="177">
        <v>3</v>
      </c>
      <c r="J3196" s="177">
        <v>1.25</v>
      </c>
      <c r="K3196" s="177">
        <v>12317.5</v>
      </c>
      <c r="L3196" s="177">
        <v>12318.75</v>
      </c>
      <c r="M3196" s="177"/>
      <c r="N3196" s="177" t="s">
        <v>6520</v>
      </c>
      <c r="O3196" s="2" t="str">
        <f>VLOOKUP(H3196,通道基本信息!B:L,3,FALSE)</f>
        <v>CS6E</v>
      </c>
    </row>
    <row r="3197" s="2" customFormat="1" ht="15" hidden="1" spans="1:15">
      <c r="A3197" s="177">
        <v>3194</v>
      </c>
      <c r="B3197" s="177" t="str">
        <f t="shared" si="98"/>
        <v>CS6E-T033-28-4</v>
      </c>
      <c r="C3197" s="177" t="str">
        <f t="shared" si="99"/>
        <v>CS6E-TS23-004-V-D</v>
      </c>
      <c r="D3197" s="177" t="s">
        <v>6521</v>
      </c>
      <c r="E3197" s="177" t="str">
        <f>VLOOKUP(H3197,通道基本信息!B:K,6,0)</f>
        <v>T</v>
      </c>
      <c r="F3197" s="177" t="str">
        <f>VLOOKUP(H3197,通道基本信息!B:K,5,0)</f>
        <v>S23</v>
      </c>
      <c r="G3197" s="177" t="str">
        <f>VLOOKUP(H3197,通道基本信息!B:K,8,0)</f>
        <v>V</v>
      </c>
      <c r="H3197" s="177" t="s">
        <v>6515</v>
      </c>
      <c r="I3197" s="177">
        <v>4</v>
      </c>
      <c r="J3197" s="177">
        <v>1.25</v>
      </c>
      <c r="K3197" s="177">
        <v>12318.75</v>
      </c>
      <c r="L3197" s="177">
        <v>12320</v>
      </c>
      <c r="M3197" s="177"/>
      <c r="N3197" s="177" t="s">
        <v>6522</v>
      </c>
      <c r="O3197" s="2" t="str">
        <f>VLOOKUP(H3197,通道基本信息!B:L,3,FALSE)</f>
        <v>CS6E</v>
      </c>
    </row>
    <row r="3198" s="2" customFormat="1" ht="15" hidden="1" spans="1:15">
      <c r="A3198" s="177">
        <v>3195</v>
      </c>
      <c r="B3198" s="177" t="str">
        <f t="shared" si="98"/>
        <v>CS6E-T033-28-5</v>
      </c>
      <c r="C3198" s="177" t="str">
        <f t="shared" si="99"/>
        <v>CS6E-TS23-005-V-D</v>
      </c>
      <c r="D3198" s="177" t="s">
        <v>6523</v>
      </c>
      <c r="E3198" s="177" t="str">
        <f>VLOOKUP(H3198,通道基本信息!B:K,6,0)</f>
        <v>T</v>
      </c>
      <c r="F3198" s="177" t="str">
        <f>VLOOKUP(H3198,通道基本信息!B:K,5,0)</f>
        <v>S23</v>
      </c>
      <c r="G3198" s="177" t="str">
        <f>VLOOKUP(H3198,通道基本信息!B:K,8,0)</f>
        <v>V</v>
      </c>
      <c r="H3198" s="177" t="s">
        <v>6515</v>
      </c>
      <c r="I3198" s="177">
        <v>5</v>
      </c>
      <c r="J3198" s="177">
        <v>1.25</v>
      </c>
      <c r="K3198" s="177">
        <v>12320</v>
      </c>
      <c r="L3198" s="177">
        <v>12321.25</v>
      </c>
      <c r="M3198" s="177"/>
      <c r="N3198" s="177" t="s">
        <v>6524</v>
      </c>
      <c r="O3198" s="2" t="str">
        <f>VLOOKUP(H3198,通道基本信息!B:L,3,FALSE)</f>
        <v>CS6E</v>
      </c>
    </row>
    <row r="3199" s="2" customFormat="1" ht="15" hidden="1" spans="1:15">
      <c r="A3199" s="177">
        <v>3196</v>
      </c>
      <c r="B3199" s="177" t="str">
        <f t="shared" si="98"/>
        <v>CS6E-T033-28-6</v>
      </c>
      <c r="C3199" s="177" t="str">
        <f t="shared" si="99"/>
        <v>CS6E-TS23-006-V-D</v>
      </c>
      <c r="D3199" s="177" t="s">
        <v>6525</v>
      </c>
      <c r="E3199" s="177" t="str">
        <f>VLOOKUP(H3199,通道基本信息!B:K,6,0)</f>
        <v>T</v>
      </c>
      <c r="F3199" s="177" t="str">
        <f>VLOOKUP(H3199,通道基本信息!B:K,5,0)</f>
        <v>S23</v>
      </c>
      <c r="G3199" s="177" t="str">
        <f>VLOOKUP(H3199,通道基本信息!B:K,8,0)</f>
        <v>V</v>
      </c>
      <c r="H3199" s="177" t="s">
        <v>6515</v>
      </c>
      <c r="I3199" s="177">
        <v>6</v>
      </c>
      <c r="J3199" s="177">
        <v>1.25</v>
      </c>
      <c r="K3199" s="177">
        <v>12321.25</v>
      </c>
      <c r="L3199" s="177">
        <v>12322.5</v>
      </c>
      <c r="M3199" s="177"/>
      <c r="N3199" s="177" t="s">
        <v>6526</v>
      </c>
      <c r="O3199" s="2" t="str">
        <f>VLOOKUP(H3199,通道基本信息!B:L,3,FALSE)</f>
        <v>CS6E</v>
      </c>
    </row>
    <row r="3200" s="2" customFormat="1" ht="15" hidden="1" spans="1:15">
      <c r="A3200" s="177">
        <v>3197</v>
      </c>
      <c r="B3200" s="177" t="str">
        <f t="shared" si="98"/>
        <v>CS6E-T033-28-7</v>
      </c>
      <c r="C3200" s="177" t="str">
        <f t="shared" si="99"/>
        <v>CS6E-TS23-007-V-D</v>
      </c>
      <c r="D3200" s="177" t="s">
        <v>6527</v>
      </c>
      <c r="E3200" s="177" t="str">
        <f>VLOOKUP(H3200,通道基本信息!B:K,6,0)</f>
        <v>T</v>
      </c>
      <c r="F3200" s="177" t="str">
        <f>VLOOKUP(H3200,通道基本信息!B:K,5,0)</f>
        <v>S23</v>
      </c>
      <c r="G3200" s="177" t="str">
        <f>VLOOKUP(H3200,通道基本信息!B:K,8,0)</f>
        <v>V</v>
      </c>
      <c r="H3200" s="177" t="s">
        <v>6515</v>
      </c>
      <c r="I3200" s="177">
        <v>7</v>
      </c>
      <c r="J3200" s="177">
        <v>1.25</v>
      </c>
      <c r="K3200" s="177">
        <v>12322.5</v>
      </c>
      <c r="L3200" s="177">
        <v>12323.75</v>
      </c>
      <c r="M3200" s="177"/>
      <c r="N3200" s="177" t="s">
        <v>6528</v>
      </c>
      <c r="O3200" s="2" t="str">
        <f>VLOOKUP(H3200,通道基本信息!B:L,3,FALSE)</f>
        <v>CS6E</v>
      </c>
    </row>
    <row r="3201" s="2" customFormat="1" ht="15" hidden="1" spans="1:15">
      <c r="A3201" s="177">
        <v>3198</v>
      </c>
      <c r="B3201" s="177" t="str">
        <f t="shared" ref="B3201:B3264" si="100">H3201&amp;"-"&amp;I3201</f>
        <v>CS6E-T033-28-8</v>
      </c>
      <c r="C3201" s="177" t="str">
        <f t="shared" si="99"/>
        <v>CS6E-TS23-008-V-D</v>
      </c>
      <c r="D3201" s="177" t="s">
        <v>6529</v>
      </c>
      <c r="E3201" s="177" t="str">
        <f>VLOOKUP(H3201,通道基本信息!B:K,6,0)</f>
        <v>T</v>
      </c>
      <c r="F3201" s="177" t="str">
        <f>VLOOKUP(H3201,通道基本信息!B:K,5,0)</f>
        <v>S23</v>
      </c>
      <c r="G3201" s="177" t="str">
        <f>VLOOKUP(H3201,通道基本信息!B:K,8,0)</f>
        <v>V</v>
      </c>
      <c r="H3201" s="177" t="s">
        <v>6515</v>
      </c>
      <c r="I3201" s="177">
        <v>8</v>
      </c>
      <c r="J3201" s="177">
        <v>1.25</v>
      </c>
      <c r="K3201" s="177">
        <v>12323.75</v>
      </c>
      <c r="L3201" s="177">
        <v>12325</v>
      </c>
      <c r="M3201" s="177"/>
      <c r="N3201" s="177" t="s">
        <v>6530</v>
      </c>
      <c r="O3201" s="2" t="str">
        <f>VLOOKUP(H3201,通道基本信息!B:L,3,FALSE)</f>
        <v>CS6E</v>
      </c>
    </row>
    <row r="3202" s="2" customFormat="1" ht="15" hidden="1" spans="1:15">
      <c r="A3202" s="177">
        <v>3199</v>
      </c>
      <c r="B3202" s="177" t="str">
        <f t="shared" si="100"/>
        <v>CS6E-T033-28-9</v>
      </c>
      <c r="C3202" s="177" t="str">
        <f t="shared" si="99"/>
        <v>CS6E-TS23-009-V-D</v>
      </c>
      <c r="D3202" s="177" t="s">
        <v>6531</v>
      </c>
      <c r="E3202" s="177" t="str">
        <f>VLOOKUP(H3202,通道基本信息!B:K,6,0)</f>
        <v>T</v>
      </c>
      <c r="F3202" s="177" t="str">
        <f>VLOOKUP(H3202,通道基本信息!B:K,5,0)</f>
        <v>S23</v>
      </c>
      <c r="G3202" s="177" t="str">
        <f>VLOOKUP(H3202,通道基本信息!B:K,8,0)</f>
        <v>V</v>
      </c>
      <c r="H3202" s="177" t="s">
        <v>6515</v>
      </c>
      <c r="I3202" s="177">
        <v>9</v>
      </c>
      <c r="J3202" s="177">
        <v>1.25</v>
      </c>
      <c r="K3202" s="177">
        <v>12325</v>
      </c>
      <c r="L3202" s="177">
        <v>12326.25</v>
      </c>
      <c r="M3202" s="177"/>
      <c r="N3202" s="177" t="s">
        <v>6532</v>
      </c>
      <c r="O3202" s="2" t="str">
        <f>VLOOKUP(H3202,通道基本信息!B:L,3,FALSE)</f>
        <v>CS6E</v>
      </c>
    </row>
    <row r="3203" s="2" customFormat="1" ht="15" hidden="1" spans="1:15">
      <c r="A3203" s="177">
        <v>3200</v>
      </c>
      <c r="B3203" s="177" t="str">
        <f t="shared" si="100"/>
        <v>CS6E-T033-28-10</v>
      </c>
      <c r="C3203" s="177" t="str">
        <f t="shared" si="99"/>
        <v>CS6E-TS23-010-V-D</v>
      </c>
      <c r="D3203" s="177" t="s">
        <v>6533</v>
      </c>
      <c r="E3203" s="177" t="str">
        <f>VLOOKUP(H3203,通道基本信息!B:K,6,0)</f>
        <v>T</v>
      </c>
      <c r="F3203" s="177" t="str">
        <f>VLOOKUP(H3203,通道基本信息!B:K,5,0)</f>
        <v>S23</v>
      </c>
      <c r="G3203" s="177" t="str">
        <f>VLOOKUP(H3203,通道基本信息!B:K,8,0)</f>
        <v>V</v>
      </c>
      <c r="H3203" s="177" t="s">
        <v>6515</v>
      </c>
      <c r="I3203" s="177">
        <v>10</v>
      </c>
      <c r="J3203" s="177">
        <v>1.25</v>
      </c>
      <c r="K3203" s="177">
        <v>12326.25</v>
      </c>
      <c r="L3203" s="177">
        <v>12327.5</v>
      </c>
      <c r="M3203" s="177"/>
      <c r="N3203" s="177" t="s">
        <v>6534</v>
      </c>
      <c r="O3203" s="2" t="str">
        <f>VLOOKUP(H3203,通道基本信息!B:L,3,FALSE)</f>
        <v>CS6E</v>
      </c>
    </row>
    <row r="3204" s="2" customFormat="1" ht="15" hidden="1" spans="1:15">
      <c r="A3204" s="177">
        <v>3201</v>
      </c>
      <c r="B3204" s="177" t="str">
        <f t="shared" si="100"/>
        <v>CS6E-T033-28-11</v>
      </c>
      <c r="C3204" s="177" t="str">
        <f t="shared" ref="C3204:C3267" si="101">O3204&amp;"-"&amp;D3204</f>
        <v>CS6E-TS23-011-V-D</v>
      </c>
      <c r="D3204" s="177" t="s">
        <v>6535</v>
      </c>
      <c r="E3204" s="177" t="str">
        <f>VLOOKUP(H3204,通道基本信息!B:K,6,0)</f>
        <v>T</v>
      </c>
      <c r="F3204" s="177" t="str">
        <f>VLOOKUP(H3204,通道基本信息!B:K,5,0)</f>
        <v>S23</v>
      </c>
      <c r="G3204" s="177" t="str">
        <f>VLOOKUP(H3204,通道基本信息!B:K,8,0)</f>
        <v>V</v>
      </c>
      <c r="H3204" s="177" t="s">
        <v>6515</v>
      </c>
      <c r="I3204" s="177">
        <v>11</v>
      </c>
      <c r="J3204" s="177">
        <v>1.25</v>
      </c>
      <c r="K3204" s="177">
        <v>12327.5</v>
      </c>
      <c r="L3204" s="177">
        <v>12328.75</v>
      </c>
      <c r="M3204" s="177"/>
      <c r="N3204" s="177" t="s">
        <v>6536</v>
      </c>
      <c r="O3204" s="2" t="str">
        <f>VLOOKUP(H3204,通道基本信息!B:L,3,FALSE)</f>
        <v>CS6E</v>
      </c>
    </row>
    <row r="3205" s="2" customFormat="1" ht="15" hidden="1" spans="1:15">
      <c r="A3205" s="177">
        <v>3202</v>
      </c>
      <c r="B3205" s="177" t="str">
        <f t="shared" si="100"/>
        <v>CS6E-T033-28-12</v>
      </c>
      <c r="C3205" s="177" t="str">
        <f t="shared" si="101"/>
        <v>CS6E-TS23-012-V-D</v>
      </c>
      <c r="D3205" s="177" t="s">
        <v>6537</v>
      </c>
      <c r="E3205" s="177" t="str">
        <f>VLOOKUP(H3205,通道基本信息!B:K,6,0)</f>
        <v>T</v>
      </c>
      <c r="F3205" s="177" t="str">
        <f>VLOOKUP(H3205,通道基本信息!B:K,5,0)</f>
        <v>S23</v>
      </c>
      <c r="G3205" s="177" t="str">
        <f>VLOOKUP(H3205,通道基本信息!B:K,8,0)</f>
        <v>V</v>
      </c>
      <c r="H3205" s="177" t="s">
        <v>6515</v>
      </c>
      <c r="I3205" s="177">
        <v>12</v>
      </c>
      <c r="J3205" s="177">
        <v>1.25</v>
      </c>
      <c r="K3205" s="177">
        <v>12328.75</v>
      </c>
      <c r="L3205" s="177">
        <v>12330</v>
      </c>
      <c r="M3205" s="177"/>
      <c r="N3205" s="177" t="s">
        <v>6538</v>
      </c>
      <c r="O3205" s="2" t="str">
        <f>VLOOKUP(H3205,通道基本信息!B:L,3,FALSE)</f>
        <v>CS6E</v>
      </c>
    </row>
    <row r="3206" s="2" customFormat="1" ht="15" hidden="1" spans="1:15">
      <c r="A3206" s="177">
        <v>3203</v>
      </c>
      <c r="B3206" s="177" t="str">
        <f t="shared" si="100"/>
        <v>CS6E-T033-28-13</v>
      </c>
      <c r="C3206" s="177" t="str">
        <f t="shared" si="101"/>
        <v>CS6E-TS23-013-V-D</v>
      </c>
      <c r="D3206" s="177" t="s">
        <v>6539</v>
      </c>
      <c r="E3206" s="177" t="str">
        <f>VLOOKUP(H3206,通道基本信息!B:K,6,0)</f>
        <v>T</v>
      </c>
      <c r="F3206" s="177" t="str">
        <f>VLOOKUP(H3206,通道基本信息!B:K,5,0)</f>
        <v>S23</v>
      </c>
      <c r="G3206" s="177" t="str">
        <f>VLOOKUP(H3206,通道基本信息!B:K,8,0)</f>
        <v>V</v>
      </c>
      <c r="H3206" s="177" t="s">
        <v>6515</v>
      </c>
      <c r="I3206" s="177">
        <v>13</v>
      </c>
      <c r="J3206" s="177">
        <v>1.25</v>
      </c>
      <c r="K3206" s="177">
        <v>12330</v>
      </c>
      <c r="L3206" s="177">
        <v>12331.25</v>
      </c>
      <c r="M3206" s="177"/>
      <c r="N3206" s="177" t="s">
        <v>6540</v>
      </c>
      <c r="O3206" s="2" t="str">
        <f>VLOOKUP(H3206,通道基本信息!B:L,3,FALSE)</f>
        <v>CS6E</v>
      </c>
    </row>
    <row r="3207" s="2" customFormat="1" ht="15" hidden="1" spans="1:15">
      <c r="A3207" s="177">
        <v>3204</v>
      </c>
      <c r="B3207" s="177" t="str">
        <f t="shared" si="100"/>
        <v>CS6E-T033-28-14</v>
      </c>
      <c r="C3207" s="177" t="str">
        <f t="shared" si="101"/>
        <v>CS6E-TS23-014-V-D</v>
      </c>
      <c r="D3207" s="177" t="s">
        <v>6541</v>
      </c>
      <c r="E3207" s="177" t="str">
        <f>VLOOKUP(H3207,通道基本信息!B:K,6,0)</f>
        <v>T</v>
      </c>
      <c r="F3207" s="177" t="str">
        <f>VLOOKUP(H3207,通道基本信息!B:K,5,0)</f>
        <v>S23</v>
      </c>
      <c r="G3207" s="177" t="str">
        <f>VLOOKUP(H3207,通道基本信息!B:K,8,0)</f>
        <v>V</v>
      </c>
      <c r="H3207" s="177" t="s">
        <v>6515</v>
      </c>
      <c r="I3207" s="177">
        <v>14</v>
      </c>
      <c r="J3207" s="177">
        <v>1.25</v>
      </c>
      <c r="K3207" s="177">
        <v>12331.25</v>
      </c>
      <c r="L3207" s="177">
        <v>12332.5</v>
      </c>
      <c r="M3207" s="177"/>
      <c r="N3207" s="177" t="s">
        <v>6542</v>
      </c>
      <c r="O3207" s="2" t="str">
        <f>VLOOKUP(H3207,通道基本信息!B:L,3,FALSE)</f>
        <v>CS6E</v>
      </c>
    </row>
    <row r="3208" s="2" customFormat="1" ht="15" hidden="1" spans="1:15">
      <c r="A3208" s="177">
        <v>3205</v>
      </c>
      <c r="B3208" s="177" t="str">
        <f t="shared" si="100"/>
        <v>CS6E-T033-28-15</v>
      </c>
      <c r="C3208" s="177" t="str">
        <f t="shared" si="101"/>
        <v>CS6E-TS23-015-V-D</v>
      </c>
      <c r="D3208" s="177" t="s">
        <v>6543</v>
      </c>
      <c r="E3208" s="177" t="str">
        <f>VLOOKUP(H3208,通道基本信息!B:K,6,0)</f>
        <v>T</v>
      </c>
      <c r="F3208" s="177" t="str">
        <f>VLOOKUP(H3208,通道基本信息!B:K,5,0)</f>
        <v>S23</v>
      </c>
      <c r="G3208" s="177" t="str">
        <f>VLOOKUP(H3208,通道基本信息!B:K,8,0)</f>
        <v>V</v>
      </c>
      <c r="H3208" s="177" t="s">
        <v>6515</v>
      </c>
      <c r="I3208" s="177">
        <v>15</v>
      </c>
      <c r="J3208" s="177">
        <v>1.25</v>
      </c>
      <c r="K3208" s="177">
        <v>12332.5</v>
      </c>
      <c r="L3208" s="177">
        <v>12333.75</v>
      </c>
      <c r="M3208" s="177"/>
      <c r="N3208" s="177" t="s">
        <v>6544</v>
      </c>
      <c r="O3208" s="2" t="str">
        <f>VLOOKUP(H3208,通道基本信息!B:L,3,FALSE)</f>
        <v>CS6E</v>
      </c>
    </row>
    <row r="3209" s="2" customFormat="1" ht="15" hidden="1" spans="1:15">
      <c r="A3209" s="177">
        <v>3206</v>
      </c>
      <c r="B3209" s="177" t="str">
        <f t="shared" si="100"/>
        <v>CS6E-T033-28-16</v>
      </c>
      <c r="C3209" s="177" t="str">
        <f t="shared" si="101"/>
        <v>CS6E-TS23-016-V-D</v>
      </c>
      <c r="D3209" s="177" t="s">
        <v>6545</v>
      </c>
      <c r="E3209" s="177" t="str">
        <f>VLOOKUP(H3209,通道基本信息!B:K,6,0)</f>
        <v>T</v>
      </c>
      <c r="F3209" s="177" t="str">
        <f>VLOOKUP(H3209,通道基本信息!B:K,5,0)</f>
        <v>S23</v>
      </c>
      <c r="G3209" s="177" t="str">
        <f>VLOOKUP(H3209,通道基本信息!B:K,8,0)</f>
        <v>V</v>
      </c>
      <c r="H3209" s="177" t="s">
        <v>6515</v>
      </c>
      <c r="I3209" s="177">
        <v>16</v>
      </c>
      <c r="J3209" s="177">
        <v>1.25</v>
      </c>
      <c r="K3209" s="177">
        <v>12333.75</v>
      </c>
      <c r="L3209" s="177">
        <v>12335</v>
      </c>
      <c r="M3209" s="177"/>
      <c r="N3209" s="177" t="s">
        <v>6546</v>
      </c>
      <c r="O3209" s="2" t="str">
        <f>VLOOKUP(H3209,通道基本信息!B:L,3,FALSE)</f>
        <v>CS6E</v>
      </c>
    </row>
    <row r="3210" s="2" customFormat="1" ht="15" hidden="1" spans="1:15">
      <c r="A3210" s="177">
        <v>3207</v>
      </c>
      <c r="B3210" s="177" t="str">
        <f t="shared" si="100"/>
        <v>CS6E-T033-28-17</v>
      </c>
      <c r="C3210" s="177" t="str">
        <f t="shared" si="101"/>
        <v>CS6E-TS23-017-V-D</v>
      </c>
      <c r="D3210" s="177" t="s">
        <v>6547</v>
      </c>
      <c r="E3210" s="177" t="str">
        <f>VLOOKUP(H3210,通道基本信息!B:K,6,0)</f>
        <v>T</v>
      </c>
      <c r="F3210" s="177" t="str">
        <f>VLOOKUP(H3210,通道基本信息!B:K,5,0)</f>
        <v>S23</v>
      </c>
      <c r="G3210" s="177" t="str">
        <f>VLOOKUP(H3210,通道基本信息!B:K,8,0)</f>
        <v>V</v>
      </c>
      <c r="H3210" s="177" t="s">
        <v>6515</v>
      </c>
      <c r="I3210" s="177">
        <v>17</v>
      </c>
      <c r="J3210" s="177">
        <v>1.25</v>
      </c>
      <c r="K3210" s="177">
        <v>12335</v>
      </c>
      <c r="L3210" s="177">
        <v>12336.25</v>
      </c>
      <c r="M3210" s="177"/>
      <c r="N3210" s="177" t="s">
        <v>6548</v>
      </c>
      <c r="O3210" s="2" t="str">
        <f>VLOOKUP(H3210,通道基本信息!B:L,3,FALSE)</f>
        <v>CS6E</v>
      </c>
    </row>
    <row r="3211" s="2" customFormat="1" ht="15" hidden="1" spans="1:15">
      <c r="A3211" s="177">
        <v>3208</v>
      </c>
      <c r="B3211" s="177" t="str">
        <f t="shared" si="100"/>
        <v>CS6E-T033-28-18</v>
      </c>
      <c r="C3211" s="177" t="str">
        <f t="shared" si="101"/>
        <v>CS6E-TS23-018-V-D</v>
      </c>
      <c r="D3211" s="177" t="s">
        <v>6549</v>
      </c>
      <c r="E3211" s="177" t="str">
        <f>VLOOKUP(H3211,通道基本信息!B:K,6,0)</f>
        <v>T</v>
      </c>
      <c r="F3211" s="177" t="str">
        <f>VLOOKUP(H3211,通道基本信息!B:K,5,0)</f>
        <v>S23</v>
      </c>
      <c r="G3211" s="177" t="str">
        <f>VLOOKUP(H3211,通道基本信息!B:K,8,0)</f>
        <v>V</v>
      </c>
      <c r="H3211" s="177" t="s">
        <v>6515</v>
      </c>
      <c r="I3211" s="177">
        <v>18</v>
      </c>
      <c r="J3211" s="177">
        <v>1.25</v>
      </c>
      <c r="K3211" s="177">
        <v>12336.25</v>
      </c>
      <c r="L3211" s="177">
        <v>12337.5</v>
      </c>
      <c r="M3211" s="177"/>
      <c r="N3211" s="177" t="s">
        <v>6550</v>
      </c>
      <c r="O3211" s="2" t="str">
        <f>VLOOKUP(H3211,通道基本信息!B:L,3,FALSE)</f>
        <v>CS6E</v>
      </c>
    </row>
    <row r="3212" s="2" customFormat="1" ht="15" hidden="1" spans="1:15">
      <c r="A3212" s="177">
        <v>3209</v>
      </c>
      <c r="B3212" s="177" t="str">
        <f t="shared" si="100"/>
        <v>CS6E-T033-28-19</v>
      </c>
      <c r="C3212" s="177" t="str">
        <f t="shared" si="101"/>
        <v>CS6E-TS23-019-V-D</v>
      </c>
      <c r="D3212" s="177" t="s">
        <v>6551</v>
      </c>
      <c r="E3212" s="177" t="str">
        <f>VLOOKUP(H3212,通道基本信息!B:K,6,0)</f>
        <v>T</v>
      </c>
      <c r="F3212" s="177" t="str">
        <f>VLOOKUP(H3212,通道基本信息!B:K,5,0)</f>
        <v>S23</v>
      </c>
      <c r="G3212" s="177" t="str">
        <f>VLOOKUP(H3212,通道基本信息!B:K,8,0)</f>
        <v>V</v>
      </c>
      <c r="H3212" s="177" t="s">
        <v>6515</v>
      </c>
      <c r="I3212" s="177">
        <v>19</v>
      </c>
      <c r="J3212" s="177">
        <v>1.25</v>
      </c>
      <c r="K3212" s="177">
        <v>12337.5</v>
      </c>
      <c r="L3212" s="177">
        <v>12338.75</v>
      </c>
      <c r="M3212" s="177"/>
      <c r="N3212" s="177" t="s">
        <v>6552</v>
      </c>
      <c r="O3212" s="2" t="str">
        <f>VLOOKUP(H3212,通道基本信息!B:L,3,FALSE)</f>
        <v>CS6E</v>
      </c>
    </row>
    <row r="3213" s="2" customFormat="1" ht="15" hidden="1" spans="1:15">
      <c r="A3213" s="177">
        <v>3210</v>
      </c>
      <c r="B3213" s="177" t="str">
        <f t="shared" si="100"/>
        <v>CS6E-T033-28-20</v>
      </c>
      <c r="C3213" s="177" t="str">
        <f t="shared" si="101"/>
        <v>CS6E-TS23-020-V-D</v>
      </c>
      <c r="D3213" s="177" t="s">
        <v>6553</v>
      </c>
      <c r="E3213" s="177" t="str">
        <f>VLOOKUP(H3213,通道基本信息!B:K,6,0)</f>
        <v>T</v>
      </c>
      <c r="F3213" s="177" t="str">
        <f>VLOOKUP(H3213,通道基本信息!B:K,5,0)</f>
        <v>S23</v>
      </c>
      <c r="G3213" s="177" t="str">
        <f>VLOOKUP(H3213,通道基本信息!B:K,8,0)</f>
        <v>V</v>
      </c>
      <c r="H3213" s="177" t="s">
        <v>6515</v>
      </c>
      <c r="I3213" s="177">
        <v>20</v>
      </c>
      <c r="J3213" s="177">
        <v>1.25</v>
      </c>
      <c r="K3213" s="177">
        <v>12338.75</v>
      </c>
      <c r="L3213" s="177">
        <v>12340</v>
      </c>
      <c r="M3213" s="177"/>
      <c r="N3213" s="177" t="s">
        <v>6554</v>
      </c>
      <c r="O3213" s="2" t="str">
        <f>VLOOKUP(H3213,通道基本信息!B:L,3,FALSE)</f>
        <v>CS6E</v>
      </c>
    </row>
    <row r="3214" s="2" customFormat="1" ht="15" hidden="1" spans="1:15">
      <c r="A3214" s="177">
        <v>3211</v>
      </c>
      <c r="B3214" s="177" t="str">
        <f t="shared" si="100"/>
        <v>CS6E-T033-28-21</v>
      </c>
      <c r="C3214" s="177" t="str">
        <f t="shared" si="101"/>
        <v>CS6E-TS23-021-V-D</v>
      </c>
      <c r="D3214" s="177" t="s">
        <v>6555</v>
      </c>
      <c r="E3214" s="177" t="str">
        <f>VLOOKUP(H3214,通道基本信息!B:K,6,0)</f>
        <v>T</v>
      </c>
      <c r="F3214" s="177" t="str">
        <f>VLOOKUP(H3214,通道基本信息!B:K,5,0)</f>
        <v>S23</v>
      </c>
      <c r="G3214" s="177" t="str">
        <f>VLOOKUP(H3214,通道基本信息!B:K,8,0)</f>
        <v>V</v>
      </c>
      <c r="H3214" s="177" t="s">
        <v>6515</v>
      </c>
      <c r="I3214" s="177">
        <v>21</v>
      </c>
      <c r="J3214" s="177">
        <v>1.25</v>
      </c>
      <c r="K3214" s="177">
        <v>12340</v>
      </c>
      <c r="L3214" s="177">
        <v>12341.25</v>
      </c>
      <c r="M3214" s="177"/>
      <c r="N3214" s="177" t="s">
        <v>6556</v>
      </c>
      <c r="O3214" s="2" t="str">
        <f>VLOOKUP(H3214,通道基本信息!B:L,3,FALSE)</f>
        <v>CS6E</v>
      </c>
    </row>
    <row r="3215" s="2" customFormat="1" ht="15" hidden="1" spans="1:15">
      <c r="A3215" s="177">
        <v>3212</v>
      </c>
      <c r="B3215" s="177" t="str">
        <f t="shared" si="100"/>
        <v>CS6E-T033-28-22</v>
      </c>
      <c r="C3215" s="177" t="str">
        <f t="shared" si="101"/>
        <v>CS6E-TS23-022-V-D</v>
      </c>
      <c r="D3215" s="177" t="s">
        <v>6557</v>
      </c>
      <c r="E3215" s="177" t="str">
        <f>VLOOKUP(H3215,通道基本信息!B:K,6,0)</f>
        <v>T</v>
      </c>
      <c r="F3215" s="177" t="str">
        <f>VLOOKUP(H3215,通道基本信息!B:K,5,0)</f>
        <v>S23</v>
      </c>
      <c r="G3215" s="177" t="str">
        <f>VLOOKUP(H3215,通道基本信息!B:K,8,0)</f>
        <v>V</v>
      </c>
      <c r="H3215" s="177" t="s">
        <v>6515</v>
      </c>
      <c r="I3215" s="177">
        <v>22</v>
      </c>
      <c r="J3215" s="177">
        <v>1.25</v>
      </c>
      <c r="K3215" s="177">
        <v>12341.25</v>
      </c>
      <c r="L3215" s="177">
        <v>12342.5</v>
      </c>
      <c r="M3215" s="177"/>
      <c r="N3215" s="177" t="s">
        <v>6558</v>
      </c>
      <c r="O3215" s="2" t="str">
        <f>VLOOKUP(H3215,通道基本信息!B:L,3,FALSE)</f>
        <v>CS6E</v>
      </c>
    </row>
    <row r="3216" s="2" customFormat="1" ht="15" hidden="1" spans="1:15">
      <c r="A3216" s="177">
        <v>3213</v>
      </c>
      <c r="B3216" s="177" t="str">
        <f t="shared" si="100"/>
        <v>CS6E-T033-28-23</v>
      </c>
      <c r="C3216" s="177" t="str">
        <f t="shared" si="101"/>
        <v>CS6E-TS23-023-V-D</v>
      </c>
      <c r="D3216" s="177" t="s">
        <v>6559</v>
      </c>
      <c r="E3216" s="177" t="str">
        <f>VLOOKUP(H3216,通道基本信息!B:K,6,0)</f>
        <v>T</v>
      </c>
      <c r="F3216" s="177" t="str">
        <f>VLOOKUP(H3216,通道基本信息!B:K,5,0)</f>
        <v>S23</v>
      </c>
      <c r="G3216" s="177" t="str">
        <f>VLOOKUP(H3216,通道基本信息!B:K,8,0)</f>
        <v>V</v>
      </c>
      <c r="H3216" s="177" t="s">
        <v>6515</v>
      </c>
      <c r="I3216" s="177">
        <v>23</v>
      </c>
      <c r="J3216" s="177">
        <v>1.25</v>
      </c>
      <c r="K3216" s="177">
        <v>12342.5</v>
      </c>
      <c r="L3216" s="177">
        <v>12343.75</v>
      </c>
      <c r="M3216" s="177"/>
      <c r="N3216" s="177" t="s">
        <v>6560</v>
      </c>
      <c r="O3216" s="2" t="str">
        <f>VLOOKUP(H3216,通道基本信息!B:L,3,FALSE)</f>
        <v>CS6E</v>
      </c>
    </row>
    <row r="3217" s="2" customFormat="1" ht="15" hidden="1" spans="1:15">
      <c r="A3217" s="177">
        <v>3214</v>
      </c>
      <c r="B3217" s="177" t="str">
        <f t="shared" si="100"/>
        <v>CS6E-T033-28-24</v>
      </c>
      <c r="C3217" s="177" t="str">
        <f t="shared" si="101"/>
        <v>CS6E-TS23-024-V-D</v>
      </c>
      <c r="D3217" s="177" t="s">
        <v>6561</v>
      </c>
      <c r="E3217" s="177" t="str">
        <f>VLOOKUP(H3217,通道基本信息!B:K,6,0)</f>
        <v>T</v>
      </c>
      <c r="F3217" s="177" t="str">
        <f>VLOOKUP(H3217,通道基本信息!B:K,5,0)</f>
        <v>S23</v>
      </c>
      <c r="G3217" s="177" t="str">
        <f>VLOOKUP(H3217,通道基本信息!B:K,8,0)</f>
        <v>V</v>
      </c>
      <c r="H3217" s="177" t="s">
        <v>6515</v>
      </c>
      <c r="I3217" s="177">
        <v>24</v>
      </c>
      <c r="J3217" s="177">
        <v>1.25</v>
      </c>
      <c r="K3217" s="177">
        <v>12343.75</v>
      </c>
      <c r="L3217" s="177">
        <v>12345</v>
      </c>
      <c r="M3217" s="177"/>
      <c r="N3217" s="177" t="s">
        <v>6562</v>
      </c>
      <c r="O3217" s="2" t="str">
        <f>VLOOKUP(H3217,通道基本信息!B:L,3,FALSE)</f>
        <v>CS6E</v>
      </c>
    </row>
    <row r="3218" s="2" customFormat="1" ht="15" hidden="1" spans="1:15">
      <c r="A3218" s="177">
        <v>3215</v>
      </c>
      <c r="B3218" s="177" t="str">
        <f t="shared" si="100"/>
        <v>CS6E-T033-28-25</v>
      </c>
      <c r="C3218" s="177" t="str">
        <f t="shared" si="101"/>
        <v>CS6E-TS23-025-V-D</v>
      </c>
      <c r="D3218" s="177" t="s">
        <v>6563</v>
      </c>
      <c r="E3218" s="177" t="str">
        <f>VLOOKUP(H3218,通道基本信息!B:K,6,0)</f>
        <v>T</v>
      </c>
      <c r="F3218" s="177" t="str">
        <f>VLOOKUP(H3218,通道基本信息!B:K,5,0)</f>
        <v>S23</v>
      </c>
      <c r="G3218" s="177" t="str">
        <f>VLOOKUP(H3218,通道基本信息!B:K,8,0)</f>
        <v>V</v>
      </c>
      <c r="H3218" s="177" t="s">
        <v>6515</v>
      </c>
      <c r="I3218" s="177">
        <v>25</v>
      </c>
      <c r="J3218" s="177">
        <v>1.25</v>
      </c>
      <c r="K3218" s="177">
        <v>12345</v>
      </c>
      <c r="L3218" s="177">
        <v>12346.25</v>
      </c>
      <c r="M3218" s="177"/>
      <c r="N3218" s="177" t="s">
        <v>6564</v>
      </c>
      <c r="O3218" s="2" t="str">
        <f>VLOOKUP(H3218,通道基本信息!B:L,3,FALSE)</f>
        <v>CS6E</v>
      </c>
    </row>
    <row r="3219" s="2" customFormat="1" ht="15" hidden="1" spans="1:15">
      <c r="A3219" s="177">
        <v>3216</v>
      </c>
      <c r="B3219" s="177" t="str">
        <f t="shared" si="100"/>
        <v>CS6E-T033-28-26</v>
      </c>
      <c r="C3219" s="177" t="str">
        <f t="shared" si="101"/>
        <v>CS6E-TS23-026-V-D</v>
      </c>
      <c r="D3219" s="177" t="s">
        <v>6565</v>
      </c>
      <c r="E3219" s="177" t="str">
        <f>VLOOKUP(H3219,通道基本信息!B:K,6,0)</f>
        <v>T</v>
      </c>
      <c r="F3219" s="177" t="str">
        <f>VLOOKUP(H3219,通道基本信息!B:K,5,0)</f>
        <v>S23</v>
      </c>
      <c r="G3219" s="177" t="str">
        <f>VLOOKUP(H3219,通道基本信息!B:K,8,0)</f>
        <v>V</v>
      </c>
      <c r="H3219" s="177" t="s">
        <v>6515</v>
      </c>
      <c r="I3219" s="177">
        <v>26</v>
      </c>
      <c r="J3219" s="177">
        <v>1.25</v>
      </c>
      <c r="K3219" s="177">
        <v>12346.25</v>
      </c>
      <c r="L3219" s="177">
        <v>12347.5</v>
      </c>
      <c r="M3219" s="177"/>
      <c r="N3219" s="177" t="s">
        <v>6566</v>
      </c>
      <c r="O3219" s="2" t="str">
        <f>VLOOKUP(H3219,通道基本信息!B:L,3,FALSE)</f>
        <v>CS6E</v>
      </c>
    </row>
    <row r="3220" s="2" customFormat="1" ht="15" hidden="1" spans="1:15">
      <c r="A3220" s="177">
        <v>3217</v>
      </c>
      <c r="B3220" s="177" t="str">
        <f t="shared" si="100"/>
        <v>CS6E-T033-28-27</v>
      </c>
      <c r="C3220" s="177" t="str">
        <f t="shared" si="101"/>
        <v>CS6E-TS23-027-V-D</v>
      </c>
      <c r="D3220" s="177" t="s">
        <v>6567</v>
      </c>
      <c r="E3220" s="177" t="str">
        <f>VLOOKUP(H3220,通道基本信息!B:K,6,0)</f>
        <v>T</v>
      </c>
      <c r="F3220" s="177" t="str">
        <f>VLOOKUP(H3220,通道基本信息!B:K,5,0)</f>
        <v>S23</v>
      </c>
      <c r="G3220" s="177" t="str">
        <f>VLOOKUP(H3220,通道基本信息!B:K,8,0)</f>
        <v>V</v>
      </c>
      <c r="H3220" s="177" t="s">
        <v>6515</v>
      </c>
      <c r="I3220" s="177">
        <v>27</v>
      </c>
      <c r="J3220" s="177">
        <v>1.25</v>
      </c>
      <c r="K3220" s="177">
        <v>12347.5</v>
      </c>
      <c r="L3220" s="177">
        <v>12348.75</v>
      </c>
      <c r="M3220" s="177"/>
      <c r="N3220" s="177" t="s">
        <v>6568</v>
      </c>
      <c r="O3220" s="2" t="str">
        <f>VLOOKUP(H3220,通道基本信息!B:L,3,FALSE)</f>
        <v>CS6E</v>
      </c>
    </row>
    <row r="3221" s="2" customFormat="1" ht="15" hidden="1" spans="1:15">
      <c r="A3221" s="177">
        <v>3218</v>
      </c>
      <c r="B3221" s="177" t="str">
        <f t="shared" si="100"/>
        <v>CS6E-T033-28-28</v>
      </c>
      <c r="C3221" s="177" t="str">
        <f t="shared" si="101"/>
        <v>CS6E-TS23-028-V-D</v>
      </c>
      <c r="D3221" s="177" t="s">
        <v>6569</v>
      </c>
      <c r="E3221" s="177" t="str">
        <f>VLOOKUP(H3221,通道基本信息!B:K,6,0)</f>
        <v>T</v>
      </c>
      <c r="F3221" s="177" t="str">
        <f>VLOOKUP(H3221,通道基本信息!B:K,5,0)</f>
        <v>S23</v>
      </c>
      <c r="G3221" s="177" t="str">
        <f>VLOOKUP(H3221,通道基本信息!B:K,8,0)</f>
        <v>V</v>
      </c>
      <c r="H3221" s="177" t="s">
        <v>6515</v>
      </c>
      <c r="I3221" s="177">
        <v>28</v>
      </c>
      <c r="J3221" s="177">
        <v>1.25</v>
      </c>
      <c r="K3221" s="177">
        <v>12348.75</v>
      </c>
      <c r="L3221" s="177">
        <v>12350</v>
      </c>
      <c r="M3221" s="177"/>
      <c r="N3221" s="177" t="s">
        <v>6570</v>
      </c>
      <c r="O3221" s="2" t="str">
        <f>VLOOKUP(H3221,通道基本信息!B:L,3,FALSE)</f>
        <v>CS6E</v>
      </c>
    </row>
    <row r="3222" s="2" customFormat="1" ht="15" hidden="1" spans="1:15">
      <c r="A3222" s="177">
        <v>3219</v>
      </c>
      <c r="B3222" s="177" t="str">
        <f t="shared" si="100"/>
        <v>CS6E-T034-1-1</v>
      </c>
      <c r="C3222" s="177" t="str">
        <f t="shared" si="101"/>
        <v>CS6E-TS24-001-V-A</v>
      </c>
      <c r="D3222" s="177" t="s">
        <v>6571</v>
      </c>
      <c r="E3222" s="177" t="str">
        <f>VLOOKUP(H3222,通道基本信息!B:K,6,0)</f>
        <v>T</v>
      </c>
      <c r="F3222" s="177" t="str">
        <f>VLOOKUP(H3222,通道基本信息!B:K,5,0)</f>
        <v>S24</v>
      </c>
      <c r="G3222" s="177" t="str">
        <f>VLOOKUP(H3222,通道基本信息!B:K,8,0)</f>
        <v>V</v>
      </c>
      <c r="H3222" s="177" t="s">
        <v>6572</v>
      </c>
      <c r="I3222" s="177">
        <v>1</v>
      </c>
      <c r="J3222" s="177">
        <v>50</v>
      </c>
      <c r="K3222" s="177">
        <v>12390</v>
      </c>
      <c r="L3222" s="177">
        <v>12440</v>
      </c>
      <c r="M3222" s="177"/>
      <c r="N3222" s="177" t="s">
        <v>6573</v>
      </c>
      <c r="O3222" s="2" t="str">
        <f>VLOOKUP(H3222,通道基本信息!B:L,3,FALSE)</f>
        <v>CS6E</v>
      </c>
    </row>
    <row r="3223" s="2" customFormat="1" ht="15" hidden="1" spans="1:15">
      <c r="A3223" s="177">
        <v>3220</v>
      </c>
      <c r="B3223" s="177" t="str">
        <f t="shared" si="100"/>
        <v>CS6E-T035-40-1</v>
      </c>
      <c r="C3223" s="177" t="str">
        <f t="shared" si="101"/>
        <v>CS6E-TS24-001-V-D</v>
      </c>
      <c r="D3223" s="177" t="s">
        <v>6574</v>
      </c>
      <c r="E3223" s="177" t="str">
        <f>VLOOKUP(H3223,通道基本信息!B:K,6,0)</f>
        <v>T</v>
      </c>
      <c r="F3223" s="177" t="str">
        <f>VLOOKUP(H3223,通道基本信息!B:K,5,0)</f>
        <v>S24</v>
      </c>
      <c r="G3223" s="177" t="str">
        <f>VLOOKUP(H3223,通道基本信息!B:K,8,0)</f>
        <v>V</v>
      </c>
      <c r="H3223" s="177" t="s">
        <v>6575</v>
      </c>
      <c r="I3223" s="177">
        <v>1</v>
      </c>
      <c r="J3223" s="177">
        <v>1.25</v>
      </c>
      <c r="K3223" s="177">
        <v>12390</v>
      </c>
      <c r="L3223" s="177">
        <v>12391.25</v>
      </c>
      <c r="M3223" s="177"/>
      <c r="N3223" s="177" t="s">
        <v>6576</v>
      </c>
      <c r="O3223" s="2" t="str">
        <f>VLOOKUP(H3223,通道基本信息!B:L,3,FALSE)</f>
        <v>CS6E</v>
      </c>
    </row>
    <row r="3224" s="2" customFormat="1" ht="15" hidden="1" spans="1:15">
      <c r="A3224" s="177">
        <v>3221</v>
      </c>
      <c r="B3224" s="177" t="str">
        <f t="shared" si="100"/>
        <v>CS6E-T035-40-2</v>
      </c>
      <c r="C3224" s="177" t="str">
        <f t="shared" si="101"/>
        <v>CS6E-TS24-002-V-D</v>
      </c>
      <c r="D3224" s="177" t="s">
        <v>6577</v>
      </c>
      <c r="E3224" s="177" t="str">
        <f>VLOOKUP(H3224,通道基本信息!B:K,6,0)</f>
        <v>T</v>
      </c>
      <c r="F3224" s="177" t="str">
        <f>VLOOKUP(H3224,通道基本信息!B:K,5,0)</f>
        <v>S24</v>
      </c>
      <c r="G3224" s="177" t="str">
        <f>VLOOKUP(H3224,通道基本信息!B:K,8,0)</f>
        <v>V</v>
      </c>
      <c r="H3224" s="177" t="s">
        <v>6575</v>
      </c>
      <c r="I3224" s="177">
        <v>2</v>
      </c>
      <c r="J3224" s="177">
        <v>1.25</v>
      </c>
      <c r="K3224" s="177">
        <v>12391.25</v>
      </c>
      <c r="L3224" s="177">
        <v>12392.5</v>
      </c>
      <c r="M3224" s="177"/>
      <c r="N3224" s="177" t="s">
        <v>6578</v>
      </c>
      <c r="O3224" s="2" t="str">
        <f>VLOOKUP(H3224,通道基本信息!B:L,3,FALSE)</f>
        <v>CS6E</v>
      </c>
    </row>
    <row r="3225" s="2" customFormat="1" ht="15" hidden="1" spans="1:15">
      <c r="A3225" s="177">
        <v>3222</v>
      </c>
      <c r="B3225" s="177" t="str">
        <f t="shared" si="100"/>
        <v>CS6E-T035-40-3</v>
      </c>
      <c r="C3225" s="177" t="str">
        <f t="shared" si="101"/>
        <v>CS6E-TS24-003-V-D</v>
      </c>
      <c r="D3225" s="177" t="s">
        <v>6579</v>
      </c>
      <c r="E3225" s="177" t="str">
        <f>VLOOKUP(H3225,通道基本信息!B:K,6,0)</f>
        <v>T</v>
      </c>
      <c r="F3225" s="177" t="str">
        <f>VLOOKUP(H3225,通道基本信息!B:K,5,0)</f>
        <v>S24</v>
      </c>
      <c r="G3225" s="177" t="str">
        <f>VLOOKUP(H3225,通道基本信息!B:K,8,0)</f>
        <v>V</v>
      </c>
      <c r="H3225" s="177" t="s">
        <v>6575</v>
      </c>
      <c r="I3225" s="177">
        <v>3</v>
      </c>
      <c r="J3225" s="177">
        <v>1.25</v>
      </c>
      <c r="K3225" s="177">
        <v>12392.5</v>
      </c>
      <c r="L3225" s="177">
        <v>12393.75</v>
      </c>
      <c r="M3225" s="177"/>
      <c r="N3225" s="177" t="s">
        <v>6580</v>
      </c>
      <c r="O3225" s="2" t="str">
        <f>VLOOKUP(H3225,通道基本信息!B:L,3,FALSE)</f>
        <v>CS6E</v>
      </c>
    </row>
    <row r="3226" s="2" customFormat="1" ht="15" hidden="1" spans="1:15">
      <c r="A3226" s="177">
        <v>3223</v>
      </c>
      <c r="B3226" s="177" t="str">
        <f t="shared" si="100"/>
        <v>CS6E-T035-40-4</v>
      </c>
      <c r="C3226" s="177" t="str">
        <f t="shared" si="101"/>
        <v>CS6E-TS24-004-V-D</v>
      </c>
      <c r="D3226" s="177" t="s">
        <v>6581</v>
      </c>
      <c r="E3226" s="177" t="str">
        <f>VLOOKUP(H3226,通道基本信息!B:K,6,0)</f>
        <v>T</v>
      </c>
      <c r="F3226" s="177" t="str">
        <f>VLOOKUP(H3226,通道基本信息!B:K,5,0)</f>
        <v>S24</v>
      </c>
      <c r="G3226" s="177" t="str">
        <f>VLOOKUP(H3226,通道基本信息!B:K,8,0)</f>
        <v>V</v>
      </c>
      <c r="H3226" s="177" t="s">
        <v>6575</v>
      </c>
      <c r="I3226" s="177">
        <v>4</v>
      </c>
      <c r="J3226" s="177">
        <v>1.25</v>
      </c>
      <c r="K3226" s="177">
        <v>12393.75</v>
      </c>
      <c r="L3226" s="177">
        <v>12395</v>
      </c>
      <c r="M3226" s="177"/>
      <c r="N3226" s="177" t="s">
        <v>6582</v>
      </c>
      <c r="O3226" s="2" t="str">
        <f>VLOOKUP(H3226,通道基本信息!B:L,3,FALSE)</f>
        <v>CS6E</v>
      </c>
    </row>
    <row r="3227" s="2" customFormat="1" ht="15" hidden="1" spans="1:15">
      <c r="A3227" s="177">
        <v>3224</v>
      </c>
      <c r="B3227" s="177" t="str">
        <f t="shared" si="100"/>
        <v>CS6E-T035-40-5</v>
      </c>
      <c r="C3227" s="177" t="str">
        <f t="shared" si="101"/>
        <v>CS6E-TS24-005-V-D</v>
      </c>
      <c r="D3227" s="177" t="s">
        <v>6583</v>
      </c>
      <c r="E3227" s="177" t="str">
        <f>VLOOKUP(H3227,通道基本信息!B:K,6,0)</f>
        <v>T</v>
      </c>
      <c r="F3227" s="177" t="str">
        <f>VLOOKUP(H3227,通道基本信息!B:K,5,0)</f>
        <v>S24</v>
      </c>
      <c r="G3227" s="177" t="str">
        <f>VLOOKUP(H3227,通道基本信息!B:K,8,0)</f>
        <v>V</v>
      </c>
      <c r="H3227" s="177" t="s">
        <v>6575</v>
      </c>
      <c r="I3227" s="177">
        <v>5</v>
      </c>
      <c r="J3227" s="177">
        <v>1.25</v>
      </c>
      <c r="K3227" s="177">
        <v>12395</v>
      </c>
      <c r="L3227" s="177">
        <v>12396.25</v>
      </c>
      <c r="M3227" s="177"/>
      <c r="N3227" s="177" t="s">
        <v>6584</v>
      </c>
      <c r="O3227" s="2" t="str">
        <f>VLOOKUP(H3227,通道基本信息!B:L,3,FALSE)</f>
        <v>CS6E</v>
      </c>
    </row>
    <row r="3228" s="2" customFormat="1" ht="15" hidden="1" spans="1:15">
      <c r="A3228" s="177">
        <v>3225</v>
      </c>
      <c r="B3228" s="177" t="str">
        <f t="shared" si="100"/>
        <v>CS6E-T035-40-6</v>
      </c>
      <c r="C3228" s="177" t="str">
        <f t="shared" si="101"/>
        <v>CS6E-TS24-006-V-D</v>
      </c>
      <c r="D3228" s="177" t="s">
        <v>6585</v>
      </c>
      <c r="E3228" s="177" t="str">
        <f>VLOOKUP(H3228,通道基本信息!B:K,6,0)</f>
        <v>T</v>
      </c>
      <c r="F3228" s="177" t="str">
        <f>VLOOKUP(H3228,通道基本信息!B:K,5,0)</f>
        <v>S24</v>
      </c>
      <c r="G3228" s="177" t="str">
        <f>VLOOKUP(H3228,通道基本信息!B:K,8,0)</f>
        <v>V</v>
      </c>
      <c r="H3228" s="177" t="s">
        <v>6575</v>
      </c>
      <c r="I3228" s="177">
        <v>6</v>
      </c>
      <c r="J3228" s="177">
        <v>1.25</v>
      </c>
      <c r="K3228" s="177">
        <v>12396.25</v>
      </c>
      <c r="L3228" s="177">
        <v>12397.5</v>
      </c>
      <c r="M3228" s="177"/>
      <c r="N3228" s="177" t="s">
        <v>6586</v>
      </c>
      <c r="O3228" s="2" t="str">
        <f>VLOOKUP(H3228,通道基本信息!B:L,3,FALSE)</f>
        <v>CS6E</v>
      </c>
    </row>
    <row r="3229" s="2" customFormat="1" ht="15" hidden="1" spans="1:15">
      <c r="A3229" s="177">
        <v>3226</v>
      </c>
      <c r="B3229" s="177" t="str">
        <f t="shared" si="100"/>
        <v>CS6E-T035-40-7</v>
      </c>
      <c r="C3229" s="177" t="str">
        <f t="shared" si="101"/>
        <v>CS6E-TS24-007-V-D</v>
      </c>
      <c r="D3229" s="177" t="s">
        <v>6587</v>
      </c>
      <c r="E3229" s="177" t="str">
        <f>VLOOKUP(H3229,通道基本信息!B:K,6,0)</f>
        <v>T</v>
      </c>
      <c r="F3229" s="177" t="str">
        <f>VLOOKUP(H3229,通道基本信息!B:K,5,0)</f>
        <v>S24</v>
      </c>
      <c r="G3229" s="177" t="str">
        <f>VLOOKUP(H3229,通道基本信息!B:K,8,0)</f>
        <v>V</v>
      </c>
      <c r="H3229" s="177" t="s">
        <v>6575</v>
      </c>
      <c r="I3229" s="177">
        <v>7</v>
      </c>
      <c r="J3229" s="177">
        <v>1.25</v>
      </c>
      <c r="K3229" s="177">
        <v>12397.5</v>
      </c>
      <c r="L3229" s="177">
        <v>12398.75</v>
      </c>
      <c r="M3229" s="177"/>
      <c r="N3229" s="177" t="s">
        <v>6588</v>
      </c>
      <c r="O3229" s="2" t="str">
        <f>VLOOKUP(H3229,通道基本信息!B:L,3,FALSE)</f>
        <v>CS6E</v>
      </c>
    </row>
    <row r="3230" s="2" customFormat="1" ht="15" hidden="1" spans="1:15">
      <c r="A3230" s="177">
        <v>3227</v>
      </c>
      <c r="B3230" s="177" t="str">
        <f t="shared" si="100"/>
        <v>CS6E-T035-40-8</v>
      </c>
      <c r="C3230" s="177" t="str">
        <f t="shared" si="101"/>
        <v>CS6E-TS24-008-V-D</v>
      </c>
      <c r="D3230" s="177" t="s">
        <v>6589</v>
      </c>
      <c r="E3230" s="177" t="str">
        <f>VLOOKUP(H3230,通道基本信息!B:K,6,0)</f>
        <v>T</v>
      </c>
      <c r="F3230" s="177" t="str">
        <f>VLOOKUP(H3230,通道基本信息!B:K,5,0)</f>
        <v>S24</v>
      </c>
      <c r="G3230" s="177" t="str">
        <f>VLOOKUP(H3230,通道基本信息!B:K,8,0)</f>
        <v>V</v>
      </c>
      <c r="H3230" s="177" t="s">
        <v>6575</v>
      </c>
      <c r="I3230" s="177">
        <v>8</v>
      </c>
      <c r="J3230" s="177">
        <v>1.25</v>
      </c>
      <c r="K3230" s="177">
        <v>12398.75</v>
      </c>
      <c r="L3230" s="177">
        <v>12400</v>
      </c>
      <c r="M3230" s="177"/>
      <c r="N3230" s="177" t="s">
        <v>6590</v>
      </c>
      <c r="O3230" s="2" t="str">
        <f>VLOOKUP(H3230,通道基本信息!B:L,3,FALSE)</f>
        <v>CS6E</v>
      </c>
    </row>
    <row r="3231" s="2" customFormat="1" ht="15" hidden="1" spans="1:15">
      <c r="A3231" s="177">
        <v>3228</v>
      </c>
      <c r="B3231" s="177" t="str">
        <f t="shared" si="100"/>
        <v>CS6E-T035-40-9</v>
      </c>
      <c r="C3231" s="177" t="str">
        <f t="shared" si="101"/>
        <v>CS6E-TS24-009-V-D</v>
      </c>
      <c r="D3231" s="177" t="s">
        <v>6591</v>
      </c>
      <c r="E3231" s="177" t="str">
        <f>VLOOKUP(H3231,通道基本信息!B:K,6,0)</f>
        <v>T</v>
      </c>
      <c r="F3231" s="177" t="str">
        <f>VLOOKUP(H3231,通道基本信息!B:K,5,0)</f>
        <v>S24</v>
      </c>
      <c r="G3231" s="177" t="str">
        <f>VLOOKUP(H3231,通道基本信息!B:K,8,0)</f>
        <v>V</v>
      </c>
      <c r="H3231" s="177" t="s">
        <v>6575</v>
      </c>
      <c r="I3231" s="177">
        <v>9</v>
      </c>
      <c r="J3231" s="177">
        <v>1.25</v>
      </c>
      <c r="K3231" s="177">
        <v>12400</v>
      </c>
      <c r="L3231" s="177">
        <v>12401.25</v>
      </c>
      <c r="M3231" s="177"/>
      <c r="N3231" s="177" t="s">
        <v>6592</v>
      </c>
      <c r="O3231" s="2" t="str">
        <f>VLOOKUP(H3231,通道基本信息!B:L,3,FALSE)</f>
        <v>CS6E</v>
      </c>
    </row>
    <row r="3232" s="2" customFormat="1" ht="15" hidden="1" spans="1:15">
      <c r="A3232" s="177">
        <v>3229</v>
      </c>
      <c r="B3232" s="177" t="str">
        <f t="shared" si="100"/>
        <v>CS6E-T035-40-10</v>
      </c>
      <c r="C3232" s="177" t="str">
        <f t="shared" si="101"/>
        <v>CS6E-TS24-010-V-D</v>
      </c>
      <c r="D3232" s="177" t="s">
        <v>6593</v>
      </c>
      <c r="E3232" s="177" t="str">
        <f>VLOOKUP(H3232,通道基本信息!B:K,6,0)</f>
        <v>T</v>
      </c>
      <c r="F3232" s="177" t="str">
        <f>VLOOKUP(H3232,通道基本信息!B:K,5,0)</f>
        <v>S24</v>
      </c>
      <c r="G3232" s="177" t="str">
        <f>VLOOKUP(H3232,通道基本信息!B:K,8,0)</f>
        <v>V</v>
      </c>
      <c r="H3232" s="177" t="s">
        <v>6575</v>
      </c>
      <c r="I3232" s="177">
        <v>10</v>
      </c>
      <c r="J3232" s="177">
        <v>1.25</v>
      </c>
      <c r="K3232" s="177">
        <v>12401.25</v>
      </c>
      <c r="L3232" s="177">
        <v>12402.5</v>
      </c>
      <c r="M3232" s="177"/>
      <c r="N3232" s="177" t="s">
        <v>6594</v>
      </c>
      <c r="O3232" s="2" t="str">
        <f>VLOOKUP(H3232,通道基本信息!B:L,3,FALSE)</f>
        <v>CS6E</v>
      </c>
    </row>
    <row r="3233" s="2" customFormat="1" ht="15" hidden="1" spans="1:15">
      <c r="A3233" s="177">
        <v>3230</v>
      </c>
      <c r="B3233" s="177" t="str">
        <f t="shared" si="100"/>
        <v>CS6E-T035-40-11</v>
      </c>
      <c r="C3233" s="177" t="str">
        <f t="shared" si="101"/>
        <v>CS6E-TS24-011-V-D</v>
      </c>
      <c r="D3233" s="177" t="s">
        <v>6595</v>
      </c>
      <c r="E3233" s="177" t="str">
        <f>VLOOKUP(H3233,通道基本信息!B:K,6,0)</f>
        <v>T</v>
      </c>
      <c r="F3233" s="177" t="str">
        <f>VLOOKUP(H3233,通道基本信息!B:K,5,0)</f>
        <v>S24</v>
      </c>
      <c r="G3233" s="177" t="str">
        <f>VLOOKUP(H3233,通道基本信息!B:K,8,0)</f>
        <v>V</v>
      </c>
      <c r="H3233" s="177" t="s">
        <v>6575</v>
      </c>
      <c r="I3233" s="177">
        <v>11</v>
      </c>
      <c r="J3233" s="177">
        <v>1.25</v>
      </c>
      <c r="K3233" s="177">
        <v>12402.5</v>
      </c>
      <c r="L3233" s="177">
        <v>12403.75</v>
      </c>
      <c r="M3233" s="177"/>
      <c r="N3233" s="177" t="s">
        <v>6596</v>
      </c>
      <c r="O3233" s="2" t="str">
        <f>VLOOKUP(H3233,通道基本信息!B:L,3,FALSE)</f>
        <v>CS6E</v>
      </c>
    </row>
    <row r="3234" s="2" customFormat="1" ht="15" hidden="1" spans="1:15">
      <c r="A3234" s="177">
        <v>3231</v>
      </c>
      <c r="B3234" s="177" t="str">
        <f t="shared" si="100"/>
        <v>CS6E-T035-40-12</v>
      </c>
      <c r="C3234" s="177" t="str">
        <f t="shared" si="101"/>
        <v>CS6E-TS24-012-V-D</v>
      </c>
      <c r="D3234" s="177" t="s">
        <v>6597</v>
      </c>
      <c r="E3234" s="177" t="str">
        <f>VLOOKUP(H3234,通道基本信息!B:K,6,0)</f>
        <v>T</v>
      </c>
      <c r="F3234" s="177" t="str">
        <f>VLOOKUP(H3234,通道基本信息!B:K,5,0)</f>
        <v>S24</v>
      </c>
      <c r="G3234" s="177" t="str">
        <f>VLOOKUP(H3234,通道基本信息!B:K,8,0)</f>
        <v>V</v>
      </c>
      <c r="H3234" s="177" t="s">
        <v>6575</v>
      </c>
      <c r="I3234" s="177">
        <v>12</v>
      </c>
      <c r="J3234" s="177">
        <v>1.25</v>
      </c>
      <c r="K3234" s="177">
        <v>12403.75</v>
      </c>
      <c r="L3234" s="177">
        <v>12405</v>
      </c>
      <c r="M3234" s="177"/>
      <c r="N3234" s="177" t="s">
        <v>6598</v>
      </c>
      <c r="O3234" s="2" t="str">
        <f>VLOOKUP(H3234,通道基本信息!B:L,3,FALSE)</f>
        <v>CS6E</v>
      </c>
    </row>
    <row r="3235" s="2" customFormat="1" ht="15" hidden="1" spans="1:15">
      <c r="A3235" s="177">
        <v>3232</v>
      </c>
      <c r="B3235" s="177" t="str">
        <f t="shared" si="100"/>
        <v>CS6E-T035-40-13</v>
      </c>
      <c r="C3235" s="177" t="str">
        <f t="shared" si="101"/>
        <v>CS6E-TS24-013-V-D</v>
      </c>
      <c r="D3235" s="177" t="s">
        <v>6599</v>
      </c>
      <c r="E3235" s="177" t="str">
        <f>VLOOKUP(H3235,通道基本信息!B:K,6,0)</f>
        <v>T</v>
      </c>
      <c r="F3235" s="177" t="str">
        <f>VLOOKUP(H3235,通道基本信息!B:K,5,0)</f>
        <v>S24</v>
      </c>
      <c r="G3235" s="177" t="str">
        <f>VLOOKUP(H3235,通道基本信息!B:K,8,0)</f>
        <v>V</v>
      </c>
      <c r="H3235" s="177" t="s">
        <v>6575</v>
      </c>
      <c r="I3235" s="177">
        <v>13</v>
      </c>
      <c r="J3235" s="177">
        <v>1.25</v>
      </c>
      <c r="K3235" s="177">
        <v>12405</v>
      </c>
      <c r="L3235" s="177">
        <v>12406.25</v>
      </c>
      <c r="M3235" s="177"/>
      <c r="N3235" s="177" t="s">
        <v>6600</v>
      </c>
      <c r="O3235" s="2" t="str">
        <f>VLOOKUP(H3235,通道基本信息!B:L,3,FALSE)</f>
        <v>CS6E</v>
      </c>
    </row>
    <row r="3236" s="2" customFormat="1" ht="15" hidden="1" spans="1:15">
      <c r="A3236" s="177">
        <v>3233</v>
      </c>
      <c r="B3236" s="177" t="str">
        <f t="shared" si="100"/>
        <v>CS6E-T035-40-14</v>
      </c>
      <c r="C3236" s="177" t="str">
        <f t="shared" si="101"/>
        <v>CS6E-TS24-014-V-D</v>
      </c>
      <c r="D3236" s="177" t="s">
        <v>6601</v>
      </c>
      <c r="E3236" s="177" t="str">
        <f>VLOOKUP(H3236,通道基本信息!B:K,6,0)</f>
        <v>T</v>
      </c>
      <c r="F3236" s="177" t="str">
        <f>VLOOKUP(H3236,通道基本信息!B:K,5,0)</f>
        <v>S24</v>
      </c>
      <c r="G3236" s="177" t="str">
        <f>VLOOKUP(H3236,通道基本信息!B:K,8,0)</f>
        <v>V</v>
      </c>
      <c r="H3236" s="177" t="s">
        <v>6575</v>
      </c>
      <c r="I3236" s="177">
        <v>14</v>
      </c>
      <c r="J3236" s="177">
        <v>1.25</v>
      </c>
      <c r="K3236" s="177">
        <v>12406.25</v>
      </c>
      <c r="L3236" s="177">
        <v>12407.5</v>
      </c>
      <c r="M3236" s="177"/>
      <c r="N3236" s="177" t="s">
        <v>6602</v>
      </c>
      <c r="O3236" s="2" t="str">
        <f>VLOOKUP(H3236,通道基本信息!B:L,3,FALSE)</f>
        <v>CS6E</v>
      </c>
    </row>
    <row r="3237" s="2" customFormat="1" ht="15" hidden="1" spans="1:15">
      <c r="A3237" s="177">
        <v>3234</v>
      </c>
      <c r="B3237" s="177" t="str">
        <f t="shared" si="100"/>
        <v>CS6E-T035-40-15</v>
      </c>
      <c r="C3237" s="177" t="str">
        <f t="shared" si="101"/>
        <v>CS6E-TS24-015-V-D</v>
      </c>
      <c r="D3237" s="177" t="s">
        <v>6603</v>
      </c>
      <c r="E3237" s="177" t="str">
        <f>VLOOKUP(H3237,通道基本信息!B:K,6,0)</f>
        <v>T</v>
      </c>
      <c r="F3237" s="177" t="str">
        <f>VLOOKUP(H3237,通道基本信息!B:K,5,0)</f>
        <v>S24</v>
      </c>
      <c r="G3237" s="177" t="str">
        <f>VLOOKUP(H3237,通道基本信息!B:K,8,0)</f>
        <v>V</v>
      </c>
      <c r="H3237" s="177" t="s">
        <v>6575</v>
      </c>
      <c r="I3237" s="177">
        <v>15</v>
      </c>
      <c r="J3237" s="177">
        <v>1.25</v>
      </c>
      <c r="K3237" s="177">
        <v>12407.5</v>
      </c>
      <c r="L3237" s="177">
        <v>12408.75</v>
      </c>
      <c r="M3237" s="177"/>
      <c r="N3237" s="177" t="s">
        <v>6604</v>
      </c>
      <c r="O3237" s="2" t="str">
        <f>VLOOKUP(H3237,通道基本信息!B:L,3,FALSE)</f>
        <v>CS6E</v>
      </c>
    </row>
    <row r="3238" s="2" customFormat="1" ht="15" hidden="1" spans="1:15">
      <c r="A3238" s="177">
        <v>3235</v>
      </c>
      <c r="B3238" s="177" t="str">
        <f t="shared" si="100"/>
        <v>CS6E-T035-40-16</v>
      </c>
      <c r="C3238" s="177" t="str">
        <f t="shared" si="101"/>
        <v>CS6E-TS24-016-V-D</v>
      </c>
      <c r="D3238" s="177" t="s">
        <v>6605</v>
      </c>
      <c r="E3238" s="177" t="str">
        <f>VLOOKUP(H3238,通道基本信息!B:K,6,0)</f>
        <v>T</v>
      </c>
      <c r="F3238" s="177" t="str">
        <f>VLOOKUP(H3238,通道基本信息!B:K,5,0)</f>
        <v>S24</v>
      </c>
      <c r="G3238" s="177" t="str">
        <f>VLOOKUP(H3238,通道基本信息!B:K,8,0)</f>
        <v>V</v>
      </c>
      <c r="H3238" s="177" t="s">
        <v>6575</v>
      </c>
      <c r="I3238" s="177">
        <v>16</v>
      </c>
      <c r="J3238" s="177">
        <v>1.25</v>
      </c>
      <c r="K3238" s="177">
        <v>12408.75</v>
      </c>
      <c r="L3238" s="177">
        <v>12410</v>
      </c>
      <c r="M3238" s="177"/>
      <c r="N3238" s="177" t="s">
        <v>6606</v>
      </c>
      <c r="O3238" s="2" t="str">
        <f>VLOOKUP(H3238,通道基本信息!B:L,3,FALSE)</f>
        <v>CS6E</v>
      </c>
    </row>
    <row r="3239" s="2" customFormat="1" ht="15" hidden="1" spans="1:15">
      <c r="A3239" s="177">
        <v>3236</v>
      </c>
      <c r="B3239" s="177" t="str">
        <f t="shared" si="100"/>
        <v>CS6E-T035-40-17</v>
      </c>
      <c r="C3239" s="177" t="str">
        <f t="shared" si="101"/>
        <v>CS6E-TS24-017-V-D</v>
      </c>
      <c r="D3239" s="177" t="s">
        <v>6607</v>
      </c>
      <c r="E3239" s="177" t="str">
        <f>VLOOKUP(H3239,通道基本信息!B:K,6,0)</f>
        <v>T</v>
      </c>
      <c r="F3239" s="177" t="str">
        <f>VLOOKUP(H3239,通道基本信息!B:K,5,0)</f>
        <v>S24</v>
      </c>
      <c r="G3239" s="177" t="str">
        <f>VLOOKUP(H3239,通道基本信息!B:K,8,0)</f>
        <v>V</v>
      </c>
      <c r="H3239" s="177" t="s">
        <v>6575</v>
      </c>
      <c r="I3239" s="177">
        <v>17</v>
      </c>
      <c r="J3239" s="177">
        <v>1.25</v>
      </c>
      <c r="K3239" s="177">
        <v>12410</v>
      </c>
      <c r="L3239" s="177">
        <v>12411.25</v>
      </c>
      <c r="M3239" s="177"/>
      <c r="N3239" s="177" t="s">
        <v>6608</v>
      </c>
      <c r="O3239" s="2" t="str">
        <f>VLOOKUP(H3239,通道基本信息!B:L,3,FALSE)</f>
        <v>CS6E</v>
      </c>
    </row>
    <row r="3240" s="2" customFormat="1" ht="15" hidden="1" spans="1:15">
      <c r="A3240" s="177">
        <v>3237</v>
      </c>
      <c r="B3240" s="177" t="str">
        <f t="shared" si="100"/>
        <v>CS6E-T035-40-18</v>
      </c>
      <c r="C3240" s="177" t="str">
        <f t="shared" si="101"/>
        <v>CS6E-TS24-018-V-D</v>
      </c>
      <c r="D3240" s="177" t="s">
        <v>6609</v>
      </c>
      <c r="E3240" s="177" t="str">
        <f>VLOOKUP(H3240,通道基本信息!B:K,6,0)</f>
        <v>T</v>
      </c>
      <c r="F3240" s="177" t="str">
        <f>VLOOKUP(H3240,通道基本信息!B:K,5,0)</f>
        <v>S24</v>
      </c>
      <c r="G3240" s="177" t="str">
        <f>VLOOKUP(H3240,通道基本信息!B:K,8,0)</f>
        <v>V</v>
      </c>
      <c r="H3240" s="177" t="s">
        <v>6575</v>
      </c>
      <c r="I3240" s="177">
        <v>18</v>
      </c>
      <c r="J3240" s="177">
        <v>1.25</v>
      </c>
      <c r="K3240" s="177">
        <v>12411.25</v>
      </c>
      <c r="L3240" s="177">
        <v>12412.5</v>
      </c>
      <c r="M3240" s="177"/>
      <c r="N3240" s="177" t="s">
        <v>6610</v>
      </c>
      <c r="O3240" s="2" t="str">
        <f>VLOOKUP(H3240,通道基本信息!B:L,3,FALSE)</f>
        <v>CS6E</v>
      </c>
    </row>
    <row r="3241" s="2" customFormat="1" ht="15" hidden="1" spans="1:15">
      <c r="A3241" s="177">
        <v>3238</v>
      </c>
      <c r="B3241" s="177" t="str">
        <f t="shared" si="100"/>
        <v>CS6E-T035-40-19</v>
      </c>
      <c r="C3241" s="177" t="str">
        <f t="shared" si="101"/>
        <v>CS6E-TS24-019-V-D</v>
      </c>
      <c r="D3241" s="177" t="s">
        <v>6611</v>
      </c>
      <c r="E3241" s="177" t="str">
        <f>VLOOKUP(H3241,通道基本信息!B:K,6,0)</f>
        <v>T</v>
      </c>
      <c r="F3241" s="177" t="str">
        <f>VLOOKUP(H3241,通道基本信息!B:K,5,0)</f>
        <v>S24</v>
      </c>
      <c r="G3241" s="177" t="str">
        <f>VLOOKUP(H3241,通道基本信息!B:K,8,0)</f>
        <v>V</v>
      </c>
      <c r="H3241" s="177" t="s">
        <v>6575</v>
      </c>
      <c r="I3241" s="177">
        <v>19</v>
      </c>
      <c r="J3241" s="177">
        <v>1.25</v>
      </c>
      <c r="K3241" s="177">
        <v>12412.5</v>
      </c>
      <c r="L3241" s="177">
        <v>12413.75</v>
      </c>
      <c r="M3241" s="177"/>
      <c r="N3241" s="177" t="s">
        <v>6612</v>
      </c>
      <c r="O3241" s="2" t="str">
        <f>VLOOKUP(H3241,通道基本信息!B:L,3,FALSE)</f>
        <v>CS6E</v>
      </c>
    </row>
    <row r="3242" s="2" customFormat="1" ht="15" hidden="1" spans="1:15">
      <c r="A3242" s="177">
        <v>3239</v>
      </c>
      <c r="B3242" s="177" t="str">
        <f t="shared" si="100"/>
        <v>CS6E-T035-40-20</v>
      </c>
      <c r="C3242" s="177" t="str">
        <f t="shared" si="101"/>
        <v>CS6E-TS24-020-V-D</v>
      </c>
      <c r="D3242" s="177" t="s">
        <v>6613</v>
      </c>
      <c r="E3242" s="177" t="str">
        <f>VLOOKUP(H3242,通道基本信息!B:K,6,0)</f>
        <v>T</v>
      </c>
      <c r="F3242" s="177" t="str">
        <f>VLOOKUP(H3242,通道基本信息!B:K,5,0)</f>
        <v>S24</v>
      </c>
      <c r="G3242" s="177" t="str">
        <f>VLOOKUP(H3242,通道基本信息!B:K,8,0)</f>
        <v>V</v>
      </c>
      <c r="H3242" s="177" t="s">
        <v>6575</v>
      </c>
      <c r="I3242" s="177">
        <v>20</v>
      </c>
      <c r="J3242" s="177">
        <v>1.25</v>
      </c>
      <c r="K3242" s="177">
        <v>12413.75</v>
      </c>
      <c r="L3242" s="177">
        <v>12415</v>
      </c>
      <c r="M3242" s="177"/>
      <c r="N3242" s="177" t="s">
        <v>6614</v>
      </c>
      <c r="O3242" s="2" t="str">
        <f>VLOOKUP(H3242,通道基本信息!B:L,3,FALSE)</f>
        <v>CS6E</v>
      </c>
    </row>
    <row r="3243" s="2" customFormat="1" ht="15" hidden="1" spans="1:15">
      <c r="A3243" s="177">
        <v>3240</v>
      </c>
      <c r="B3243" s="177" t="str">
        <f t="shared" si="100"/>
        <v>CS6E-T035-40-21</v>
      </c>
      <c r="C3243" s="177" t="str">
        <f t="shared" si="101"/>
        <v>CS6E-TS24-021-V-D</v>
      </c>
      <c r="D3243" s="177" t="s">
        <v>6615</v>
      </c>
      <c r="E3243" s="177" t="str">
        <f>VLOOKUP(H3243,通道基本信息!B:K,6,0)</f>
        <v>T</v>
      </c>
      <c r="F3243" s="177" t="str">
        <f>VLOOKUP(H3243,通道基本信息!B:K,5,0)</f>
        <v>S24</v>
      </c>
      <c r="G3243" s="177" t="str">
        <f>VLOOKUP(H3243,通道基本信息!B:K,8,0)</f>
        <v>V</v>
      </c>
      <c r="H3243" s="177" t="s">
        <v>6575</v>
      </c>
      <c r="I3243" s="177">
        <v>21</v>
      </c>
      <c r="J3243" s="177">
        <v>1.25</v>
      </c>
      <c r="K3243" s="177">
        <v>12415</v>
      </c>
      <c r="L3243" s="177">
        <v>12416.25</v>
      </c>
      <c r="M3243" s="177"/>
      <c r="N3243" s="177" t="s">
        <v>6616</v>
      </c>
      <c r="O3243" s="2" t="str">
        <f>VLOOKUP(H3243,通道基本信息!B:L,3,FALSE)</f>
        <v>CS6E</v>
      </c>
    </row>
    <row r="3244" s="2" customFormat="1" ht="15" hidden="1" spans="1:15">
      <c r="A3244" s="177">
        <v>3241</v>
      </c>
      <c r="B3244" s="177" t="str">
        <f t="shared" si="100"/>
        <v>CS6E-T035-40-22</v>
      </c>
      <c r="C3244" s="177" t="str">
        <f t="shared" si="101"/>
        <v>CS6E-TS24-022-V-D</v>
      </c>
      <c r="D3244" s="177" t="s">
        <v>6617</v>
      </c>
      <c r="E3244" s="177" t="str">
        <f>VLOOKUP(H3244,通道基本信息!B:K,6,0)</f>
        <v>T</v>
      </c>
      <c r="F3244" s="177" t="str">
        <f>VLOOKUP(H3244,通道基本信息!B:K,5,0)</f>
        <v>S24</v>
      </c>
      <c r="G3244" s="177" t="str">
        <f>VLOOKUP(H3244,通道基本信息!B:K,8,0)</f>
        <v>V</v>
      </c>
      <c r="H3244" s="177" t="s">
        <v>6575</v>
      </c>
      <c r="I3244" s="177">
        <v>22</v>
      </c>
      <c r="J3244" s="177">
        <v>1.25</v>
      </c>
      <c r="K3244" s="177">
        <v>12416.25</v>
      </c>
      <c r="L3244" s="177">
        <v>12417.5</v>
      </c>
      <c r="M3244" s="177"/>
      <c r="N3244" s="177" t="s">
        <v>6618</v>
      </c>
      <c r="O3244" s="2" t="str">
        <f>VLOOKUP(H3244,通道基本信息!B:L,3,FALSE)</f>
        <v>CS6E</v>
      </c>
    </row>
    <row r="3245" s="2" customFormat="1" ht="15" hidden="1" spans="1:15">
      <c r="A3245" s="177">
        <v>3242</v>
      </c>
      <c r="B3245" s="177" t="str">
        <f t="shared" si="100"/>
        <v>CS6E-T035-40-23</v>
      </c>
      <c r="C3245" s="177" t="str">
        <f t="shared" si="101"/>
        <v>CS6E-TS24-023-V-D</v>
      </c>
      <c r="D3245" s="177" t="s">
        <v>6619</v>
      </c>
      <c r="E3245" s="177" t="str">
        <f>VLOOKUP(H3245,通道基本信息!B:K,6,0)</f>
        <v>T</v>
      </c>
      <c r="F3245" s="177" t="str">
        <f>VLOOKUP(H3245,通道基本信息!B:K,5,0)</f>
        <v>S24</v>
      </c>
      <c r="G3245" s="177" t="str">
        <f>VLOOKUP(H3245,通道基本信息!B:K,8,0)</f>
        <v>V</v>
      </c>
      <c r="H3245" s="177" t="s">
        <v>6575</v>
      </c>
      <c r="I3245" s="177">
        <v>23</v>
      </c>
      <c r="J3245" s="177">
        <v>1.25</v>
      </c>
      <c r="K3245" s="177">
        <v>12417.5</v>
      </c>
      <c r="L3245" s="177">
        <v>12418.75</v>
      </c>
      <c r="M3245" s="177"/>
      <c r="N3245" s="177" t="s">
        <v>6620</v>
      </c>
      <c r="O3245" s="2" t="str">
        <f>VLOOKUP(H3245,通道基本信息!B:L,3,FALSE)</f>
        <v>CS6E</v>
      </c>
    </row>
    <row r="3246" s="2" customFormat="1" ht="15" hidden="1" spans="1:15">
      <c r="A3246" s="177">
        <v>3243</v>
      </c>
      <c r="B3246" s="177" t="str">
        <f t="shared" si="100"/>
        <v>CS6E-T035-40-24</v>
      </c>
      <c r="C3246" s="177" t="str">
        <f t="shared" si="101"/>
        <v>CS6E-TS24-024-V-D</v>
      </c>
      <c r="D3246" s="177" t="s">
        <v>6621</v>
      </c>
      <c r="E3246" s="177" t="str">
        <f>VLOOKUP(H3246,通道基本信息!B:K,6,0)</f>
        <v>T</v>
      </c>
      <c r="F3246" s="177" t="str">
        <f>VLOOKUP(H3246,通道基本信息!B:K,5,0)</f>
        <v>S24</v>
      </c>
      <c r="G3246" s="177" t="str">
        <f>VLOOKUP(H3246,通道基本信息!B:K,8,0)</f>
        <v>V</v>
      </c>
      <c r="H3246" s="177" t="s">
        <v>6575</v>
      </c>
      <c r="I3246" s="177">
        <v>24</v>
      </c>
      <c r="J3246" s="177">
        <v>1.25</v>
      </c>
      <c r="K3246" s="177">
        <v>12418.75</v>
      </c>
      <c r="L3246" s="177">
        <v>12420</v>
      </c>
      <c r="M3246" s="177"/>
      <c r="N3246" s="177" t="s">
        <v>6622</v>
      </c>
      <c r="O3246" s="2" t="str">
        <f>VLOOKUP(H3246,通道基本信息!B:L,3,FALSE)</f>
        <v>CS6E</v>
      </c>
    </row>
    <row r="3247" s="2" customFormat="1" ht="15" hidden="1" spans="1:15">
      <c r="A3247" s="177">
        <v>3244</v>
      </c>
      <c r="B3247" s="177" t="str">
        <f t="shared" si="100"/>
        <v>CS6E-T035-40-25</v>
      </c>
      <c r="C3247" s="177" t="str">
        <f t="shared" si="101"/>
        <v>CS6E-TS24-025-V-D</v>
      </c>
      <c r="D3247" s="177" t="s">
        <v>6623</v>
      </c>
      <c r="E3247" s="177" t="str">
        <f>VLOOKUP(H3247,通道基本信息!B:K,6,0)</f>
        <v>T</v>
      </c>
      <c r="F3247" s="177" t="str">
        <f>VLOOKUP(H3247,通道基本信息!B:K,5,0)</f>
        <v>S24</v>
      </c>
      <c r="G3247" s="177" t="str">
        <f>VLOOKUP(H3247,通道基本信息!B:K,8,0)</f>
        <v>V</v>
      </c>
      <c r="H3247" s="177" t="s">
        <v>6575</v>
      </c>
      <c r="I3247" s="177">
        <v>25</v>
      </c>
      <c r="J3247" s="177">
        <v>1.25</v>
      </c>
      <c r="K3247" s="177">
        <v>12420</v>
      </c>
      <c r="L3247" s="177">
        <v>12421.25</v>
      </c>
      <c r="M3247" s="177"/>
      <c r="N3247" s="177" t="s">
        <v>6624</v>
      </c>
      <c r="O3247" s="2" t="str">
        <f>VLOOKUP(H3247,通道基本信息!B:L,3,FALSE)</f>
        <v>CS6E</v>
      </c>
    </row>
    <row r="3248" s="2" customFormat="1" ht="15" hidden="1" spans="1:15">
      <c r="A3248" s="177">
        <v>3245</v>
      </c>
      <c r="B3248" s="177" t="str">
        <f t="shared" si="100"/>
        <v>CS6E-T035-40-26</v>
      </c>
      <c r="C3248" s="177" t="str">
        <f t="shared" si="101"/>
        <v>CS6E-TS24-026-V-D</v>
      </c>
      <c r="D3248" s="177" t="s">
        <v>6625</v>
      </c>
      <c r="E3248" s="177" t="str">
        <f>VLOOKUP(H3248,通道基本信息!B:K,6,0)</f>
        <v>T</v>
      </c>
      <c r="F3248" s="177" t="str">
        <f>VLOOKUP(H3248,通道基本信息!B:K,5,0)</f>
        <v>S24</v>
      </c>
      <c r="G3248" s="177" t="str">
        <f>VLOOKUP(H3248,通道基本信息!B:K,8,0)</f>
        <v>V</v>
      </c>
      <c r="H3248" s="177" t="s">
        <v>6575</v>
      </c>
      <c r="I3248" s="177">
        <v>26</v>
      </c>
      <c r="J3248" s="177">
        <v>1.25</v>
      </c>
      <c r="K3248" s="177">
        <v>12421.25</v>
      </c>
      <c r="L3248" s="177">
        <v>12422.5</v>
      </c>
      <c r="M3248" s="177"/>
      <c r="N3248" s="177" t="s">
        <v>6626</v>
      </c>
      <c r="O3248" s="2" t="str">
        <f>VLOOKUP(H3248,通道基本信息!B:L,3,FALSE)</f>
        <v>CS6E</v>
      </c>
    </row>
    <row r="3249" s="2" customFormat="1" ht="15" hidden="1" spans="1:15">
      <c r="A3249" s="177">
        <v>3246</v>
      </c>
      <c r="B3249" s="177" t="str">
        <f t="shared" si="100"/>
        <v>CS6E-T035-40-27</v>
      </c>
      <c r="C3249" s="177" t="str">
        <f t="shared" si="101"/>
        <v>CS6E-TS24-027-V-D</v>
      </c>
      <c r="D3249" s="177" t="s">
        <v>6627</v>
      </c>
      <c r="E3249" s="177" t="str">
        <f>VLOOKUP(H3249,通道基本信息!B:K,6,0)</f>
        <v>T</v>
      </c>
      <c r="F3249" s="177" t="str">
        <f>VLOOKUP(H3249,通道基本信息!B:K,5,0)</f>
        <v>S24</v>
      </c>
      <c r="G3249" s="177" t="str">
        <f>VLOOKUP(H3249,通道基本信息!B:K,8,0)</f>
        <v>V</v>
      </c>
      <c r="H3249" s="177" t="s">
        <v>6575</v>
      </c>
      <c r="I3249" s="177">
        <v>27</v>
      </c>
      <c r="J3249" s="177">
        <v>1.25</v>
      </c>
      <c r="K3249" s="177">
        <v>12422.5</v>
      </c>
      <c r="L3249" s="177">
        <v>12423.75</v>
      </c>
      <c r="M3249" s="177"/>
      <c r="N3249" s="177" t="s">
        <v>6628</v>
      </c>
      <c r="O3249" s="2" t="str">
        <f>VLOOKUP(H3249,通道基本信息!B:L,3,FALSE)</f>
        <v>CS6E</v>
      </c>
    </row>
    <row r="3250" s="2" customFormat="1" ht="15" hidden="1" spans="1:15">
      <c r="A3250" s="177">
        <v>3247</v>
      </c>
      <c r="B3250" s="177" t="str">
        <f t="shared" si="100"/>
        <v>CS6E-T035-40-28</v>
      </c>
      <c r="C3250" s="177" t="str">
        <f t="shared" si="101"/>
        <v>CS6E-TS24-028-V-D</v>
      </c>
      <c r="D3250" s="177" t="s">
        <v>6629</v>
      </c>
      <c r="E3250" s="177" t="str">
        <f>VLOOKUP(H3250,通道基本信息!B:K,6,0)</f>
        <v>T</v>
      </c>
      <c r="F3250" s="177" t="str">
        <f>VLOOKUP(H3250,通道基本信息!B:K,5,0)</f>
        <v>S24</v>
      </c>
      <c r="G3250" s="177" t="str">
        <f>VLOOKUP(H3250,通道基本信息!B:K,8,0)</f>
        <v>V</v>
      </c>
      <c r="H3250" s="177" t="s">
        <v>6575</v>
      </c>
      <c r="I3250" s="177">
        <v>28</v>
      </c>
      <c r="J3250" s="177">
        <v>1.25</v>
      </c>
      <c r="K3250" s="177">
        <v>12423.75</v>
      </c>
      <c r="L3250" s="177">
        <v>12425</v>
      </c>
      <c r="M3250" s="177"/>
      <c r="N3250" s="177" t="s">
        <v>6630</v>
      </c>
      <c r="O3250" s="2" t="str">
        <f>VLOOKUP(H3250,通道基本信息!B:L,3,FALSE)</f>
        <v>CS6E</v>
      </c>
    </row>
    <row r="3251" s="2" customFormat="1" ht="15" hidden="1" spans="1:15">
      <c r="A3251" s="177">
        <v>3248</v>
      </c>
      <c r="B3251" s="177" t="str">
        <f t="shared" si="100"/>
        <v>CS6E-T035-40-29</v>
      </c>
      <c r="C3251" s="177" t="str">
        <f t="shared" si="101"/>
        <v>CS6E-TS24-029-V-D</v>
      </c>
      <c r="D3251" s="177" t="s">
        <v>6631</v>
      </c>
      <c r="E3251" s="177" t="str">
        <f>VLOOKUP(H3251,通道基本信息!B:K,6,0)</f>
        <v>T</v>
      </c>
      <c r="F3251" s="177" t="str">
        <f>VLOOKUP(H3251,通道基本信息!B:K,5,0)</f>
        <v>S24</v>
      </c>
      <c r="G3251" s="177" t="str">
        <f>VLOOKUP(H3251,通道基本信息!B:K,8,0)</f>
        <v>V</v>
      </c>
      <c r="H3251" s="177" t="s">
        <v>6575</v>
      </c>
      <c r="I3251" s="177">
        <v>29</v>
      </c>
      <c r="J3251" s="177">
        <v>1.25</v>
      </c>
      <c r="K3251" s="177">
        <v>12425</v>
      </c>
      <c r="L3251" s="177">
        <v>12426.25</v>
      </c>
      <c r="M3251" s="177"/>
      <c r="N3251" s="177" t="s">
        <v>6632</v>
      </c>
      <c r="O3251" s="2" t="str">
        <f>VLOOKUP(H3251,通道基本信息!B:L,3,FALSE)</f>
        <v>CS6E</v>
      </c>
    </row>
    <row r="3252" s="2" customFormat="1" ht="15" hidden="1" spans="1:15">
      <c r="A3252" s="177">
        <v>3249</v>
      </c>
      <c r="B3252" s="177" t="str">
        <f t="shared" si="100"/>
        <v>CS6E-T035-40-30</v>
      </c>
      <c r="C3252" s="177" t="str">
        <f t="shared" si="101"/>
        <v>CS6E-TS24-030-V-D</v>
      </c>
      <c r="D3252" s="177" t="s">
        <v>6633</v>
      </c>
      <c r="E3252" s="177" t="str">
        <f>VLOOKUP(H3252,通道基本信息!B:K,6,0)</f>
        <v>T</v>
      </c>
      <c r="F3252" s="177" t="str">
        <f>VLOOKUP(H3252,通道基本信息!B:K,5,0)</f>
        <v>S24</v>
      </c>
      <c r="G3252" s="177" t="str">
        <f>VLOOKUP(H3252,通道基本信息!B:K,8,0)</f>
        <v>V</v>
      </c>
      <c r="H3252" s="177" t="s">
        <v>6575</v>
      </c>
      <c r="I3252" s="177">
        <v>30</v>
      </c>
      <c r="J3252" s="177">
        <v>1.25</v>
      </c>
      <c r="K3252" s="177">
        <v>12426.25</v>
      </c>
      <c r="L3252" s="177">
        <v>12427.5</v>
      </c>
      <c r="M3252" s="177"/>
      <c r="N3252" s="177" t="s">
        <v>6634</v>
      </c>
      <c r="O3252" s="2" t="str">
        <f>VLOOKUP(H3252,通道基本信息!B:L,3,FALSE)</f>
        <v>CS6E</v>
      </c>
    </row>
    <row r="3253" s="2" customFormat="1" ht="15" hidden="1" spans="1:15">
      <c r="A3253" s="177">
        <v>3250</v>
      </c>
      <c r="B3253" s="177" t="str">
        <f t="shared" si="100"/>
        <v>CS6E-T035-40-31</v>
      </c>
      <c r="C3253" s="177" t="str">
        <f t="shared" si="101"/>
        <v>CS6E-TS24-031-V-D</v>
      </c>
      <c r="D3253" s="177" t="s">
        <v>6635</v>
      </c>
      <c r="E3253" s="177" t="str">
        <f>VLOOKUP(H3253,通道基本信息!B:K,6,0)</f>
        <v>T</v>
      </c>
      <c r="F3253" s="177" t="str">
        <f>VLOOKUP(H3253,通道基本信息!B:K,5,0)</f>
        <v>S24</v>
      </c>
      <c r="G3253" s="177" t="str">
        <f>VLOOKUP(H3253,通道基本信息!B:K,8,0)</f>
        <v>V</v>
      </c>
      <c r="H3253" s="177" t="s">
        <v>6575</v>
      </c>
      <c r="I3253" s="177">
        <v>31</v>
      </c>
      <c r="J3253" s="177">
        <v>1.25</v>
      </c>
      <c r="K3253" s="177">
        <v>12427.5</v>
      </c>
      <c r="L3253" s="177">
        <v>12428.75</v>
      </c>
      <c r="M3253" s="177"/>
      <c r="N3253" s="177" t="s">
        <v>6636</v>
      </c>
      <c r="O3253" s="2" t="str">
        <f>VLOOKUP(H3253,通道基本信息!B:L,3,FALSE)</f>
        <v>CS6E</v>
      </c>
    </row>
    <row r="3254" s="2" customFormat="1" ht="15" hidden="1" spans="1:15">
      <c r="A3254" s="177">
        <v>3251</v>
      </c>
      <c r="B3254" s="177" t="str">
        <f t="shared" si="100"/>
        <v>CS6E-T035-40-32</v>
      </c>
      <c r="C3254" s="177" t="str">
        <f t="shared" si="101"/>
        <v>CS6E-TS24-032-V-D</v>
      </c>
      <c r="D3254" s="177" t="s">
        <v>6637</v>
      </c>
      <c r="E3254" s="177" t="str">
        <f>VLOOKUP(H3254,通道基本信息!B:K,6,0)</f>
        <v>T</v>
      </c>
      <c r="F3254" s="177" t="str">
        <f>VLOOKUP(H3254,通道基本信息!B:K,5,0)</f>
        <v>S24</v>
      </c>
      <c r="G3254" s="177" t="str">
        <f>VLOOKUP(H3254,通道基本信息!B:K,8,0)</f>
        <v>V</v>
      </c>
      <c r="H3254" s="177" t="s">
        <v>6575</v>
      </c>
      <c r="I3254" s="177">
        <v>32</v>
      </c>
      <c r="J3254" s="177">
        <v>1.25</v>
      </c>
      <c r="K3254" s="177">
        <v>12428.75</v>
      </c>
      <c r="L3254" s="177">
        <v>12430</v>
      </c>
      <c r="M3254" s="177"/>
      <c r="N3254" s="177" t="s">
        <v>6638</v>
      </c>
      <c r="O3254" s="2" t="str">
        <f>VLOOKUP(H3254,通道基本信息!B:L,3,FALSE)</f>
        <v>CS6E</v>
      </c>
    </row>
    <row r="3255" s="2" customFormat="1" ht="15" hidden="1" spans="1:15">
      <c r="A3255" s="177">
        <v>3252</v>
      </c>
      <c r="B3255" s="177" t="str">
        <f t="shared" si="100"/>
        <v>CS6E-T035-40-33</v>
      </c>
      <c r="C3255" s="177" t="str">
        <f t="shared" si="101"/>
        <v>CS6E-TS24-033-V-D</v>
      </c>
      <c r="D3255" s="177" t="s">
        <v>6639</v>
      </c>
      <c r="E3255" s="177" t="str">
        <f>VLOOKUP(H3255,通道基本信息!B:K,6,0)</f>
        <v>T</v>
      </c>
      <c r="F3255" s="177" t="str">
        <f>VLOOKUP(H3255,通道基本信息!B:K,5,0)</f>
        <v>S24</v>
      </c>
      <c r="G3255" s="177" t="str">
        <f>VLOOKUP(H3255,通道基本信息!B:K,8,0)</f>
        <v>V</v>
      </c>
      <c r="H3255" s="177" t="s">
        <v>6575</v>
      </c>
      <c r="I3255" s="177">
        <v>33</v>
      </c>
      <c r="J3255" s="177">
        <v>1.25</v>
      </c>
      <c r="K3255" s="177">
        <v>12430</v>
      </c>
      <c r="L3255" s="177">
        <v>12431.25</v>
      </c>
      <c r="M3255" s="177"/>
      <c r="N3255" s="177" t="s">
        <v>6640</v>
      </c>
      <c r="O3255" s="2" t="str">
        <f>VLOOKUP(H3255,通道基本信息!B:L,3,FALSE)</f>
        <v>CS6E</v>
      </c>
    </row>
    <row r="3256" s="2" customFormat="1" ht="15" hidden="1" spans="1:15">
      <c r="A3256" s="177">
        <v>3253</v>
      </c>
      <c r="B3256" s="177" t="str">
        <f t="shared" si="100"/>
        <v>CS6E-T035-40-34</v>
      </c>
      <c r="C3256" s="177" t="str">
        <f t="shared" si="101"/>
        <v>CS6E-TS24-034-V-D</v>
      </c>
      <c r="D3256" s="177" t="s">
        <v>6641</v>
      </c>
      <c r="E3256" s="177" t="str">
        <f>VLOOKUP(H3256,通道基本信息!B:K,6,0)</f>
        <v>T</v>
      </c>
      <c r="F3256" s="177" t="str">
        <f>VLOOKUP(H3256,通道基本信息!B:K,5,0)</f>
        <v>S24</v>
      </c>
      <c r="G3256" s="177" t="str">
        <f>VLOOKUP(H3256,通道基本信息!B:K,8,0)</f>
        <v>V</v>
      </c>
      <c r="H3256" s="177" t="s">
        <v>6575</v>
      </c>
      <c r="I3256" s="177">
        <v>34</v>
      </c>
      <c r="J3256" s="177">
        <v>1.25</v>
      </c>
      <c r="K3256" s="177">
        <v>12431.25</v>
      </c>
      <c r="L3256" s="177">
        <v>12432.5</v>
      </c>
      <c r="M3256" s="177"/>
      <c r="N3256" s="177" t="s">
        <v>6642</v>
      </c>
      <c r="O3256" s="2" t="str">
        <f>VLOOKUP(H3256,通道基本信息!B:L,3,FALSE)</f>
        <v>CS6E</v>
      </c>
    </row>
    <row r="3257" s="2" customFormat="1" ht="15" hidden="1" spans="1:15">
      <c r="A3257" s="177">
        <v>3254</v>
      </c>
      <c r="B3257" s="177" t="str">
        <f t="shared" si="100"/>
        <v>CS6E-T035-40-35</v>
      </c>
      <c r="C3257" s="177" t="str">
        <f t="shared" si="101"/>
        <v>CS6E-TS24-035-V-D</v>
      </c>
      <c r="D3257" s="177" t="s">
        <v>6643</v>
      </c>
      <c r="E3257" s="177" t="str">
        <f>VLOOKUP(H3257,通道基本信息!B:K,6,0)</f>
        <v>T</v>
      </c>
      <c r="F3257" s="177" t="str">
        <f>VLOOKUP(H3257,通道基本信息!B:K,5,0)</f>
        <v>S24</v>
      </c>
      <c r="G3257" s="177" t="str">
        <f>VLOOKUP(H3257,通道基本信息!B:K,8,0)</f>
        <v>V</v>
      </c>
      <c r="H3257" s="177" t="s">
        <v>6575</v>
      </c>
      <c r="I3257" s="177">
        <v>35</v>
      </c>
      <c r="J3257" s="177">
        <v>1.25</v>
      </c>
      <c r="K3257" s="177">
        <v>12432.5</v>
      </c>
      <c r="L3257" s="177">
        <v>12433.75</v>
      </c>
      <c r="M3257" s="177"/>
      <c r="N3257" s="177" t="s">
        <v>6644</v>
      </c>
      <c r="O3257" s="2" t="str">
        <f>VLOOKUP(H3257,通道基本信息!B:L,3,FALSE)</f>
        <v>CS6E</v>
      </c>
    </row>
    <row r="3258" s="2" customFormat="1" ht="15" hidden="1" spans="1:15">
      <c r="A3258" s="177">
        <v>3255</v>
      </c>
      <c r="B3258" s="177" t="str">
        <f t="shared" si="100"/>
        <v>CS6E-T035-40-36</v>
      </c>
      <c r="C3258" s="177" t="str">
        <f t="shared" si="101"/>
        <v>CS6E-TS24-036-V-D</v>
      </c>
      <c r="D3258" s="177" t="s">
        <v>6645</v>
      </c>
      <c r="E3258" s="177" t="str">
        <f>VLOOKUP(H3258,通道基本信息!B:K,6,0)</f>
        <v>T</v>
      </c>
      <c r="F3258" s="177" t="str">
        <f>VLOOKUP(H3258,通道基本信息!B:K,5,0)</f>
        <v>S24</v>
      </c>
      <c r="G3258" s="177" t="str">
        <f>VLOOKUP(H3258,通道基本信息!B:K,8,0)</f>
        <v>V</v>
      </c>
      <c r="H3258" s="177" t="s">
        <v>6575</v>
      </c>
      <c r="I3258" s="177">
        <v>36</v>
      </c>
      <c r="J3258" s="177">
        <v>1.25</v>
      </c>
      <c r="K3258" s="177">
        <v>12433.75</v>
      </c>
      <c r="L3258" s="177">
        <v>12435</v>
      </c>
      <c r="M3258" s="177"/>
      <c r="N3258" s="177" t="s">
        <v>6646</v>
      </c>
      <c r="O3258" s="2" t="str">
        <f>VLOOKUP(H3258,通道基本信息!B:L,3,FALSE)</f>
        <v>CS6E</v>
      </c>
    </row>
    <row r="3259" s="2" customFormat="1" ht="15" hidden="1" spans="1:15">
      <c r="A3259" s="177">
        <v>3256</v>
      </c>
      <c r="B3259" s="177" t="str">
        <f t="shared" si="100"/>
        <v>CS6E-T035-40-37</v>
      </c>
      <c r="C3259" s="177" t="str">
        <f t="shared" si="101"/>
        <v>CS6E-TS24-037-V-D</v>
      </c>
      <c r="D3259" s="177" t="s">
        <v>6647</v>
      </c>
      <c r="E3259" s="177" t="str">
        <f>VLOOKUP(H3259,通道基本信息!B:K,6,0)</f>
        <v>T</v>
      </c>
      <c r="F3259" s="177" t="str">
        <f>VLOOKUP(H3259,通道基本信息!B:K,5,0)</f>
        <v>S24</v>
      </c>
      <c r="G3259" s="177" t="str">
        <f>VLOOKUP(H3259,通道基本信息!B:K,8,0)</f>
        <v>V</v>
      </c>
      <c r="H3259" s="177" t="s">
        <v>6575</v>
      </c>
      <c r="I3259" s="177">
        <v>37</v>
      </c>
      <c r="J3259" s="177">
        <v>1.25</v>
      </c>
      <c r="K3259" s="177">
        <v>12435</v>
      </c>
      <c r="L3259" s="177">
        <v>12436.25</v>
      </c>
      <c r="M3259" s="177"/>
      <c r="N3259" s="177" t="s">
        <v>6648</v>
      </c>
      <c r="O3259" s="2" t="str">
        <f>VLOOKUP(H3259,通道基本信息!B:L,3,FALSE)</f>
        <v>CS6E</v>
      </c>
    </row>
    <row r="3260" s="2" customFormat="1" ht="15" hidden="1" spans="1:15">
      <c r="A3260" s="177">
        <v>3257</v>
      </c>
      <c r="B3260" s="177" t="str">
        <f t="shared" si="100"/>
        <v>CS6E-T035-40-38</v>
      </c>
      <c r="C3260" s="177" t="str">
        <f t="shared" si="101"/>
        <v>CS6E-TS24-038-V-D</v>
      </c>
      <c r="D3260" s="177" t="s">
        <v>6649</v>
      </c>
      <c r="E3260" s="177" t="str">
        <f>VLOOKUP(H3260,通道基本信息!B:K,6,0)</f>
        <v>T</v>
      </c>
      <c r="F3260" s="177" t="str">
        <f>VLOOKUP(H3260,通道基本信息!B:K,5,0)</f>
        <v>S24</v>
      </c>
      <c r="G3260" s="177" t="str">
        <f>VLOOKUP(H3260,通道基本信息!B:K,8,0)</f>
        <v>V</v>
      </c>
      <c r="H3260" s="177" t="s">
        <v>6575</v>
      </c>
      <c r="I3260" s="177">
        <v>38</v>
      </c>
      <c r="J3260" s="177">
        <v>1.25</v>
      </c>
      <c r="K3260" s="177">
        <v>12436.25</v>
      </c>
      <c r="L3260" s="177">
        <v>12437.5</v>
      </c>
      <c r="M3260" s="177"/>
      <c r="N3260" s="177" t="s">
        <v>6650</v>
      </c>
      <c r="O3260" s="2" t="str">
        <f>VLOOKUP(H3260,通道基本信息!B:L,3,FALSE)</f>
        <v>CS6E</v>
      </c>
    </row>
    <row r="3261" s="2" customFormat="1" ht="15" hidden="1" spans="1:15">
      <c r="A3261" s="177">
        <v>3258</v>
      </c>
      <c r="B3261" s="177" t="str">
        <f t="shared" si="100"/>
        <v>CS6E-T035-40-39</v>
      </c>
      <c r="C3261" s="177" t="str">
        <f t="shared" si="101"/>
        <v>CS6E-TS24-039-V-D</v>
      </c>
      <c r="D3261" s="177" t="s">
        <v>6651</v>
      </c>
      <c r="E3261" s="177" t="str">
        <f>VLOOKUP(H3261,通道基本信息!B:K,6,0)</f>
        <v>T</v>
      </c>
      <c r="F3261" s="177" t="str">
        <f>VLOOKUP(H3261,通道基本信息!B:K,5,0)</f>
        <v>S24</v>
      </c>
      <c r="G3261" s="177" t="str">
        <f>VLOOKUP(H3261,通道基本信息!B:K,8,0)</f>
        <v>V</v>
      </c>
      <c r="H3261" s="177" t="s">
        <v>6575</v>
      </c>
      <c r="I3261" s="177">
        <v>39</v>
      </c>
      <c r="J3261" s="177">
        <v>1.25</v>
      </c>
      <c r="K3261" s="177">
        <v>12437.5</v>
      </c>
      <c r="L3261" s="177">
        <v>12438.75</v>
      </c>
      <c r="M3261" s="177"/>
      <c r="N3261" s="177" t="s">
        <v>6652</v>
      </c>
      <c r="O3261" s="2" t="str">
        <f>VLOOKUP(H3261,通道基本信息!B:L,3,FALSE)</f>
        <v>CS6E</v>
      </c>
    </row>
    <row r="3262" s="2" customFormat="1" ht="15" hidden="1" spans="1:15">
      <c r="A3262" s="177">
        <v>3259</v>
      </c>
      <c r="B3262" s="177" t="str">
        <f t="shared" si="100"/>
        <v>CS6E-T035-40-40</v>
      </c>
      <c r="C3262" s="177" t="str">
        <f t="shared" si="101"/>
        <v>CS6E-TS24-040-V-D</v>
      </c>
      <c r="D3262" s="177" t="s">
        <v>6653</v>
      </c>
      <c r="E3262" s="177" t="str">
        <f>VLOOKUP(H3262,通道基本信息!B:K,6,0)</f>
        <v>T</v>
      </c>
      <c r="F3262" s="177" t="str">
        <f>VLOOKUP(H3262,通道基本信息!B:K,5,0)</f>
        <v>S24</v>
      </c>
      <c r="G3262" s="177" t="str">
        <f>VLOOKUP(H3262,通道基本信息!B:K,8,0)</f>
        <v>V</v>
      </c>
      <c r="H3262" s="177" t="s">
        <v>6575</v>
      </c>
      <c r="I3262" s="177">
        <v>40</v>
      </c>
      <c r="J3262" s="177">
        <v>1.25</v>
      </c>
      <c r="K3262" s="177">
        <v>12438.75</v>
      </c>
      <c r="L3262" s="177">
        <v>12440</v>
      </c>
      <c r="M3262" s="177"/>
      <c r="N3262" s="177" t="s">
        <v>6654</v>
      </c>
      <c r="O3262" s="2" t="str">
        <f>VLOOKUP(H3262,通道基本信息!B:L,3,FALSE)</f>
        <v>CS6E</v>
      </c>
    </row>
    <row r="3263" s="2" customFormat="1" ht="15" hidden="1" spans="1:15">
      <c r="A3263" s="177">
        <v>3260</v>
      </c>
      <c r="B3263" s="177" t="str">
        <f t="shared" si="100"/>
        <v>CS6E-T036-12-1</v>
      </c>
      <c r="C3263" s="177" t="str">
        <f t="shared" si="101"/>
        <v>CS6E-TK-HL-01-L-A</v>
      </c>
      <c r="D3263" s="177" t="s">
        <v>6655</v>
      </c>
      <c r="E3263" s="177" t="str">
        <f>VLOOKUP(H3263,通道基本信息!B:K,6,0)</f>
        <v>T</v>
      </c>
      <c r="F3263" s="177" t="str">
        <f>VLOOKUP(H3263,通道基本信息!B:K,5,0)</f>
        <v>K-HL</v>
      </c>
      <c r="G3263" s="177" t="str">
        <f>VLOOKUP(H3263,通道基本信息!B:K,8,0)</f>
        <v>L</v>
      </c>
      <c r="H3263" s="177" t="s">
        <v>6656</v>
      </c>
      <c r="I3263" s="177">
        <v>1</v>
      </c>
      <c r="J3263" s="177">
        <v>30</v>
      </c>
      <c r="K3263" s="177">
        <v>18140</v>
      </c>
      <c r="L3263" s="177">
        <v>18170</v>
      </c>
      <c r="M3263" s="177"/>
      <c r="N3263" s="177" t="s">
        <v>6657</v>
      </c>
      <c r="O3263" s="2" t="str">
        <f>VLOOKUP(H3263,通道基本信息!B:L,3,FALSE)</f>
        <v>CS6E</v>
      </c>
    </row>
    <row r="3264" s="2" customFormat="1" ht="15" hidden="1" spans="1:15">
      <c r="A3264" s="177">
        <v>3261</v>
      </c>
      <c r="B3264" s="177" t="str">
        <f t="shared" si="100"/>
        <v>CS6E-T036-12-2</v>
      </c>
      <c r="C3264" s="177" t="str">
        <f t="shared" si="101"/>
        <v>CS6E-TK-HL-02-L-A</v>
      </c>
      <c r="D3264" s="177" t="s">
        <v>6658</v>
      </c>
      <c r="E3264" s="177" t="str">
        <f>VLOOKUP(H3264,通道基本信息!B:K,6,0)</f>
        <v>T</v>
      </c>
      <c r="F3264" s="177" t="str">
        <f>VLOOKUP(H3264,通道基本信息!B:K,5,0)</f>
        <v>K-HL</v>
      </c>
      <c r="G3264" s="177" t="str">
        <f>VLOOKUP(H3264,通道基本信息!B:K,8,0)</f>
        <v>L</v>
      </c>
      <c r="H3264" s="177" t="s">
        <v>6656</v>
      </c>
      <c r="I3264" s="177">
        <v>2</v>
      </c>
      <c r="J3264" s="177">
        <v>30</v>
      </c>
      <c r="K3264" s="177">
        <v>18300</v>
      </c>
      <c r="L3264" s="177">
        <v>18330</v>
      </c>
      <c r="M3264" s="177"/>
      <c r="N3264" s="177" t="s">
        <v>6659</v>
      </c>
      <c r="O3264" s="2" t="str">
        <f>VLOOKUP(H3264,通道基本信息!B:L,3,FALSE)</f>
        <v>CS6E</v>
      </c>
    </row>
    <row r="3265" s="2" customFormat="1" ht="15" hidden="1" spans="1:15">
      <c r="A3265" s="177">
        <v>3262</v>
      </c>
      <c r="B3265" s="177" t="str">
        <f t="shared" ref="B3265:B3328" si="102">H3265&amp;"-"&amp;I3265</f>
        <v>CS6E-T036-12-3</v>
      </c>
      <c r="C3265" s="177" t="str">
        <f t="shared" si="101"/>
        <v>CS6E-TK-HL-03-L-A</v>
      </c>
      <c r="D3265" s="177" t="s">
        <v>6660</v>
      </c>
      <c r="E3265" s="177" t="str">
        <f>VLOOKUP(H3265,通道基本信息!B:K,6,0)</f>
        <v>T</v>
      </c>
      <c r="F3265" s="177" t="str">
        <f>VLOOKUP(H3265,通道基本信息!B:K,5,0)</f>
        <v>K-HL</v>
      </c>
      <c r="G3265" s="177" t="str">
        <f>VLOOKUP(H3265,通道基本信息!B:K,8,0)</f>
        <v>L</v>
      </c>
      <c r="H3265" s="177" t="s">
        <v>6656</v>
      </c>
      <c r="I3265" s="177">
        <v>3</v>
      </c>
      <c r="J3265" s="177">
        <v>35</v>
      </c>
      <c r="K3265" s="177">
        <v>18085</v>
      </c>
      <c r="L3265" s="177">
        <v>18120</v>
      </c>
      <c r="M3265" s="177"/>
      <c r="N3265" s="177" t="s">
        <v>6661</v>
      </c>
      <c r="O3265" s="2" t="str">
        <f>VLOOKUP(H3265,通道基本信息!B:L,3,FALSE)</f>
        <v>CS6E</v>
      </c>
    </row>
    <row r="3266" s="2" customFormat="1" ht="15" hidden="1" spans="1:15">
      <c r="A3266" s="177">
        <v>3263</v>
      </c>
      <c r="B3266" s="177" t="str">
        <f t="shared" si="102"/>
        <v>CS6E-T036-12-4</v>
      </c>
      <c r="C3266" s="177" t="str">
        <f t="shared" si="101"/>
        <v>CS6E-TK-HL-06-L-A</v>
      </c>
      <c r="D3266" s="177" t="s">
        <v>6662</v>
      </c>
      <c r="E3266" s="177" t="str">
        <f>VLOOKUP(H3266,通道基本信息!B:K,6,0)</f>
        <v>T</v>
      </c>
      <c r="F3266" s="177" t="str">
        <f>VLOOKUP(H3266,通道基本信息!B:K,5,0)</f>
        <v>K-HL</v>
      </c>
      <c r="G3266" s="177" t="str">
        <f>VLOOKUP(H3266,通道基本信息!B:K,8,0)</f>
        <v>L</v>
      </c>
      <c r="H3266" s="177" t="s">
        <v>6656</v>
      </c>
      <c r="I3266" s="177">
        <v>4</v>
      </c>
      <c r="J3266" s="177">
        <v>35</v>
      </c>
      <c r="K3266" s="177">
        <v>17910</v>
      </c>
      <c r="L3266" s="177">
        <v>17945</v>
      </c>
      <c r="M3266" s="177"/>
      <c r="N3266" s="177" t="s">
        <v>6663</v>
      </c>
      <c r="O3266" s="2" t="str">
        <f>VLOOKUP(H3266,通道基本信息!B:L,3,FALSE)</f>
        <v>CS6E</v>
      </c>
    </row>
    <row r="3267" s="2" customFormat="1" ht="15" hidden="1" spans="1:15">
      <c r="A3267" s="177">
        <v>3264</v>
      </c>
      <c r="B3267" s="177" t="str">
        <f t="shared" si="102"/>
        <v>CS6E-T036-12-5</v>
      </c>
      <c r="C3267" s="177" t="str">
        <f t="shared" si="101"/>
        <v>CS6E-TK-HL-09-L-A</v>
      </c>
      <c r="D3267" s="177" t="s">
        <v>6664</v>
      </c>
      <c r="E3267" s="177" t="str">
        <f>VLOOKUP(H3267,通道基本信息!B:K,6,0)</f>
        <v>T</v>
      </c>
      <c r="F3267" s="177" t="str">
        <f>VLOOKUP(H3267,通道基本信息!B:K,5,0)</f>
        <v>K-HL</v>
      </c>
      <c r="G3267" s="177" t="str">
        <f>VLOOKUP(H3267,通道基本信息!B:K,8,0)</f>
        <v>L</v>
      </c>
      <c r="H3267" s="177" t="s">
        <v>6656</v>
      </c>
      <c r="I3267" s="177">
        <v>5</v>
      </c>
      <c r="J3267" s="177">
        <v>35</v>
      </c>
      <c r="K3267" s="177">
        <v>17715</v>
      </c>
      <c r="L3267" s="177">
        <v>17750</v>
      </c>
      <c r="M3267" s="177"/>
      <c r="N3267" s="177" t="s">
        <v>6665</v>
      </c>
      <c r="O3267" s="2" t="str">
        <f>VLOOKUP(H3267,通道基本信息!B:L,3,FALSE)</f>
        <v>CS6E</v>
      </c>
    </row>
    <row r="3268" s="2" customFormat="1" ht="15" hidden="1" spans="1:15">
      <c r="A3268" s="177">
        <v>3265</v>
      </c>
      <c r="B3268" s="177" t="str">
        <f t="shared" si="102"/>
        <v>CS6E-T036-12-6</v>
      </c>
      <c r="C3268" s="177" t="str">
        <f t="shared" ref="C3268:C3331" si="103">O3268&amp;"-"&amp;D3268</f>
        <v>CS6E-TK-HL-10-L-A</v>
      </c>
      <c r="D3268" s="177" t="s">
        <v>6666</v>
      </c>
      <c r="E3268" s="177" t="str">
        <f>VLOOKUP(H3268,通道基本信息!B:K,6,0)</f>
        <v>T</v>
      </c>
      <c r="F3268" s="177" t="str">
        <f>VLOOKUP(H3268,通道基本信息!B:K,5,0)</f>
        <v>K-HL</v>
      </c>
      <c r="G3268" s="177" t="str">
        <f>VLOOKUP(H3268,通道基本信息!B:K,8,0)</f>
        <v>L</v>
      </c>
      <c r="H3268" s="177" t="s">
        <v>6656</v>
      </c>
      <c r="I3268" s="177">
        <v>6</v>
      </c>
      <c r="J3268" s="177">
        <v>35</v>
      </c>
      <c r="K3268" s="177">
        <v>17871</v>
      </c>
      <c r="L3268" s="177">
        <v>17906</v>
      </c>
      <c r="M3268" s="177"/>
      <c r="N3268" s="177" t="s">
        <v>6667</v>
      </c>
      <c r="O3268" s="2" t="str">
        <f>VLOOKUP(H3268,通道基本信息!B:L,3,FALSE)</f>
        <v>CS6E</v>
      </c>
    </row>
    <row r="3269" s="2" customFormat="1" ht="15" hidden="1" spans="1:15">
      <c r="A3269" s="177">
        <v>3266</v>
      </c>
      <c r="B3269" s="177" t="str">
        <f t="shared" si="102"/>
        <v>CS6E-T036-12-7</v>
      </c>
      <c r="C3269" s="177" t="str">
        <f t="shared" si="103"/>
        <v>CS6E-TK-HL-12-L-A</v>
      </c>
      <c r="D3269" s="177" t="s">
        <v>6668</v>
      </c>
      <c r="E3269" s="177" t="str">
        <f>VLOOKUP(H3269,通道基本信息!B:K,6,0)</f>
        <v>T</v>
      </c>
      <c r="F3269" s="177" t="str">
        <f>VLOOKUP(H3269,通道基本信息!B:K,5,0)</f>
        <v>K-HL</v>
      </c>
      <c r="G3269" s="177" t="str">
        <f>VLOOKUP(H3269,通道基本信息!B:K,8,0)</f>
        <v>L</v>
      </c>
      <c r="H3269" s="177" t="s">
        <v>6656</v>
      </c>
      <c r="I3269" s="177">
        <v>7</v>
      </c>
      <c r="J3269" s="177">
        <v>35</v>
      </c>
      <c r="K3269" s="177">
        <v>17832</v>
      </c>
      <c r="L3269" s="177">
        <v>17867</v>
      </c>
      <c r="M3269" s="177"/>
      <c r="N3269" s="177" t="s">
        <v>6669</v>
      </c>
      <c r="O3269" s="2" t="str">
        <f>VLOOKUP(H3269,通道基本信息!B:L,3,FALSE)</f>
        <v>CS6E</v>
      </c>
    </row>
    <row r="3270" s="2" customFormat="1" ht="15" hidden="1" spans="1:15">
      <c r="A3270" s="177">
        <v>3267</v>
      </c>
      <c r="B3270" s="177" t="str">
        <f t="shared" si="102"/>
        <v>CS6E-T036-12-8</v>
      </c>
      <c r="C3270" s="177" t="str">
        <f t="shared" si="103"/>
        <v>CS6E-TK-HL-16-L-A</v>
      </c>
      <c r="D3270" s="177" t="s">
        <v>6670</v>
      </c>
      <c r="E3270" s="177" t="str">
        <f>VLOOKUP(H3270,通道基本信息!B:K,6,0)</f>
        <v>T</v>
      </c>
      <c r="F3270" s="177" t="str">
        <f>VLOOKUP(H3270,通道基本信息!B:K,5,0)</f>
        <v>K-HL</v>
      </c>
      <c r="G3270" s="177" t="str">
        <f>VLOOKUP(H3270,通道基本信息!B:K,8,0)</f>
        <v>L</v>
      </c>
      <c r="H3270" s="177" t="s">
        <v>6656</v>
      </c>
      <c r="I3270" s="177">
        <v>8</v>
      </c>
      <c r="J3270" s="177">
        <v>65</v>
      </c>
      <c r="K3270" s="177">
        <v>18200</v>
      </c>
      <c r="L3270" s="177">
        <v>18265</v>
      </c>
      <c r="M3270" s="177"/>
      <c r="N3270" s="177" t="s">
        <v>6671</v>
      </c>
      <c r="O3270" s="2" t="str">
        <f>VLOOKUP(H3270,通道基本信息!B:L,3,FALSE)</f>
        <v>CS6E</v>
      </c>
    </row>
    <row r="3271" s="2" customFormat="1" ht="15" hidden="1" spans="1:15">
      <c r="A3271" s="177">
        <v>3268</v>
      </c>
      <c r="B3271" s="177" t="str">
        <f t="shared" si="102"/>
        <v>CS6E-T036-12-9</v>
      </c>
      <c r="C3271" s="177" t="str">
        <f t="shared" si="103"/>
        <v>CS6E-TK-HL-20-L-A</v>
      </c>
      <c r="D3271" s="177" t="s">
        <v>6672</v>
      </c>
      <c r="E3271" s="177" t="str">
        <f>VLOOKUP(H3271,通道基本信息!B:K,6,0)</f>
        <v>T</v>
      </c>
      <c r="F3271" s="177" t="str">
        <f>VLOOKUP(H3271,通道基本信息!B:K,5,0)</f>
        <v>K-HL</v>
      </c>
      <c r="G3271" s="177" t="str">
        <f>VLOOKUP(H3271,通道基本信息!B:K,8,0)</f>
        <v>L</v>
      </c>
      <c r="H3271" s="177" t="s">
        <v>6656</v>
      </c>
      <c r="I3271" s="177">
        <v>9</v>
      </c>
      <c r="J3271" s="177">
        <v>35</v>
      </c>
      <c r="K3271" s="177">
        <v>17754</v>
      </c>
      <c r="L3271" s="177">
        <v>17789</v>
      </c>
      <c r="M3271" s="177"/>
      <c r="N3271" s="177" t="s">
        <v>6673</v>
      </c>
      <c r="O3271" s="2" t="str">
        <f>VLOOKUP(H3271,通道基本信息!B:L,3,FALSE)</f>
        <v>CS6E</v>
      </c>
    </row>
    <row r="3272" s="2" customFormat="1" ht="15" hidden="1" spans="1:15">
      <c r="A3272" s="177">
        <v>3269</v>
      </c>
      <c r="B3272" s="177" t="str">
        <f t="shared" si="102"/>
        <v>CS6E-T036-12-10</v>
      </c>
      <c r="C3272" s="177" t="str">
        <f t="shared" si="103"/>
        <v>CS6E-TK-HL-21-L-A</v>
      </c>
      <c r="D3272" s="177" t="s">
        <v>6674</v>
      </c>
      <c r="E3272" s="177" t="str">
        <f>VLOOKUP(H3272,通道基本信息!B:K,6,0)</f>
        <v>T</v>
      </c>
      <c r="F3272" s="177" t="str">
        <f>VLOOKUP(H3272,通道基本信息!B:K,5,0)</f>
        <v>K-HL</v>
      </c>
      <c r="G3272" s="177" t="str">
        <f>VLOOKUP(H3272,通道基本信息!B:K,8,0)</f>
        <v>L</v>
      </c>
      <c r="H3272" s="177" t="s">
        <v>6656</v>
      </c>
      <c r="I3272" s="177">
        <v>10</v>
      </c>
      <c r="J3272" s="177">
        <v>35</v>
      </c>
      <c r="K3272" s="177">
        <v>17793</v>
      </c>
      <c r="L3272" s="177">
        <v>17828</v>
      </c>
      <c r="M3272" s="177"/>
      <c r="N3272" s="177" t="s">
        <v>6675</v>
      </c>
      <c r="O3272" s="2" t="str">
        <f>VLOOKUP(H3272,通道基本信息!B:L,3,FALSE)</f>
        <v>CS6E</v>
      </c>
    </row>
    <row r="3273" s="2" customFormat="1" ht="15" hidden="1" spans="1:15">
      <c r="A3273" s="177">
        <v>3270</v>
      </c>
      <c r="B3273" s="177" t="str">
        <f t="shared" si="102"/>
        <v>CS6E-T036-12-11</v>
      </c>
      <c r="C3273" s="177" t="str">
        <f t="shared" si="103"/>
        <v>CS6E-TK-HL-23-L-A</v>
      </c>
      <c r="D3273" s="177" t="s">
        <v>6676</v>
      </c>
      <c r="E3273" s="177" t="str">
        <f>VLOOKUP(H3273,通道基本信息!B:K,6,0)</f>
        <v>T</v>
      </c>
      <c r="F3273" s="177" t="str">
        <f>VLOOKUP(H3273,通道基本信息!B:K,5,0)</f>
        <v>K-HL</v>
      </c>
      <c r="G3273" s="177" t="str">
        <f>VLOOKUP(H3273,通道基本信息!B:K,8,0)</f>
        <v>L</v>
      </c>
      <c r="H3273" s="177" t="s">
        <v>6656</v>
      </c>
      <c r="I3273" s="177">
        <v>11</v>
      </c>
      <c r="J3273" s="177">
        <v>35</v>
      </c>
      <c r="K3273" s="177">
        <v>18015</v>
      </c>
      <c r="L3273" s="177">
        <v>18050</v>
      </c>
      <c r="M3273" s="177"/>
      <c r="N3273" s="177" t="s">
        <v>6677</v>
      </c>
      <c r="O3273" s="2" t="str">
        <f>VLOOKUP(H3273,通道基本信息!B:L,3,FALSE)</f>
        <v>CS6E</v>
      </c>
    </row>
    <row r="3274" s="2" customFormat="1" ht="15" hidden="1" spans="1:15">
      <c r="A3274" s="177">
        <v>3271</v>
      </c>
      <c r="B3274" s="177" t="str">
        <f t="shared" si="102"/>
        <v>CS6E-T036-12-12</v>
      </c>
      <c r="C3274" s="177" t="str">
        <f t="shared" si="103"/>
        <v>CS6E-TK-HL-24-L-A</v>
      </c>
      <c r="D3274" s="177" t="s">
        <v>6678</v>
      </c>
      <c r="E3274" s="177" t="str">
        <f>VLOOKUP(H3274,通道基本信息!B:K,6,0)</f>
        <v>T</v>
      </c>
      <c r="F3274" s="177" t="str">
        <f>VLOOKUP(H3274,通道基本信息!B:K,5,0)</f>
        <v>K-HL</v>
      </c>
      <c r="G3274" s="177" t="str">
        <f>VLOOKUP(H3274,通道基本信息!B:K,8,0)</f>
        <v>L</v>
      </c>
      <c r="H3274" s="177" t="s">
        <v>6656</v>
      </c>
      <c r="I3274" s="177">
        <v>12</v>
      </c>
      <c r="J3274" s="177">
        <v>50</v>
      </c>
      <c r="K3274" s="177">
        <v>18340</v>
      </c>
      <c r="L3274" s="177">
        <v>18390</v>
      </c>
      <c r="M3274" s="177"/>
      <c r="N3274" s="177" t="s">
        <v>6679</v>
      </c>
      <c r="O3274" s="2" t="str">
        <f>VLOOKUP(H3274,通道基本信息!B:L,3,FALSE)</f>
        <v>CS6E</v>
      </c>
    </row>
    <row r="3275" s="2" customFormat="1" ht="15" hidden="1" spans="1:15">
      <c r="A3275" s="177">
        <v>3272</v>
      </c>
      <c r="B3275" s="177" t="str">
        <f t="shared" si="102"/>
        <v>CS6E-T037-224-1</v>
      </c>
      <c r="C3275" s="177" t="str">
        <f t="shared" si="103"/>
        <v>CS6E-TK-HL-01-001-L-D</v>
      </c>
      <c r="D3275" s="177" t="s">
        <v>6680</v>
      </c>
      <c r="E3275" s="177" t="str">
        <f>VLOOKUP(H3275,通道基本信息!B:K,6,0)</f>
        <v>T</v>
      </c>
      <c r="F3275" s="177" t="str">
        <f>VLOOKUP(H3275,通道基本信息!B:K,5,0)</f>
        <v>K-HL</v>
      </c>
      <c r="G3275" s="177" t="str">
        <f>VLOOKUP(H3275,通道基本信息!B:K,8,0)</f>
        <v>L</v>
      </c>
      <c r="H3275" s="177" t="s">
        <v>6681</v>
      </c>
      <c r="I3275" s="177">
        <v>1</v>
      </c>
      <c r="J3275" s="177">
        <v>1.25</v>
      </c>
      <c r="K3275" s="177">
        <v>18140</v>
      </c>
      <c r="L3275" s="177">
        <v>18141.25</v>
      </c>
      <c r="M3275" s="177"/>
      <c r="N3275" s="177" t="s">
        <v>6682</v>
      </c>
      <c r="O3275" s="2" t="str">
        <f>VLOOKUP(H3275,通道基本信息!B:L,3,FALSE)</f>
        <v>CS6E</v>
      </c>
    </row>
    <row r="3276" s="2" customFormat="1" ht="15" hidden="1" spans="1:15">
      <c r="A3276" s="177">
        <v>3273</v>
      </c>
      <c r="B3276" s="177" t="str">
        <f t="shared" si="102"/>
        <v>CS6E-T037-224-2</v>
      </c>
      <c r="C3276" s="177" t="str">
        <f t="shared" si="103"/>
        <v>CS6E-TK-HL-01-002-L-D</v>
      </c>
      <c r="D3276" s="177" t="s">
        <v>6683</v>
      </c>
      <c r="E3276" s="177" t="str">
        <f>VLOOKUP(H3276,通道基本信息!B:K,6,0)</f>
        <v>T</v>
      </c>
      <c r="F3276" s="177" t="str">
        <f>VLOOKUP(H3276,通道基本信息!B:K,5,0)</f>
        <v>K-HL</v>
      </c>
      <c r="G3276" s="177" t="str">
        <f>VLOOKUP(H3276,通道基本信息!B:K,8,0)</f>
        <v>L</v>
      </c>
      <c r="H3276" s="177" t="s">
        <v>6681</v>
      </c>
      <c r="I3276" s="177">
        <v>2</v>
      </c>
      <c r="J3276" s="177">
        <v>1.25</v>
      </c>
      <c r="K3276" s="177">
        <v>18141.25</v>
      </c>
      <c r="L3276" s="177">
        <v>18142.5</v>
      </c>
      <c r="M3276" s="177"/>
      <c r="N3276" s="177" t="s">
        <v>6684</v>
      </c>
      <c r="O3276" s="2" t="str">
        <f>VLOOKUP(H3276,通道基本信息!B:L,3,FALSE)</f>
        <v>CS6E</v>
      </c>
    </row>
    <row r="3277" s="2" customFormat="1" ht="15" hidden="1" spans="1:15">
      <c r="A3277" s="177">
        <v>3274</v>
      </c>
      <c r="B3277" s="177" t="str">
        <f t="shared" si="102"/>
        <v>CS6E-T037-224-3</v>
      </c>
      <c r="C3277" s="177" t="str">
        <f t="shared" si="103"/>
        <v>CS6E-TK-HL-01-003-L-D</v>
      </c>
      <c r="D3277" s="177" t="s">
        <v>6685</v>
      </c>
      <c r="E3277" s="177" t="str">
        <f>VLOOKUP(H3277,通道基本信息!B:K,6,0)</f>
        <v>T</v>
      </c>
      <c r="F3277" s="177" t="str">
        <f>VLOOKUP(H3277,通道基本信息!B:K,5,0)</f>
        <v>K-HL</v>
      </c>
      <c r="G3277" s="177" t="str">
        <f>VLOOKUP(H3277,通道基本信息!B:K,8,0)</f>
        <v>L</v>
      </c>
      <c r="H3277" s="177" t="s">
        <v>6681</v>
      </c>
      <c r="I3277" s="177">
        <v>3</v>
      </c>
      <c r="J3277" s="177">
        <v>1.25</v>
      </c>
      <c r="K3277" s="177">
        <v>18142.5</v>
      </c>
      <c r="L3277" s="177">
        <v>18143.75</v>
      </c>
      <c r="M3277" s="177"/>
      <c r="N3277" s="177" t="s">
        <v>6686</v>
      </c>
      <c r="O3277" s="2" t="str">
        <f>VLOOKUP(H3277,通道基本信息!B:L,3,FALSE)</f>
        <v>CS6E</v>
      </c>
    </row>
    <row r="3278" s="2" customFormat="1" ht="15" hidden="1" spans="1:15">
      <c r="A3278" s="177">
        <v>3275</v>
      </c>
      <c r="B3278" s="177" t="str">
        <f t="shared" si="102"/>
        <v>CS6E-T037-224-4</v>
      </c>
      <c r="C3278" s="177" t="str">
        <f t="shared" si="103"/>
        <v>CS6E-TK-HL-01-004-L-D</v>
      </c>
      <c r="D3278" s="177" t="s">
        <v>6687</v>
      </c>
      <c r="E3278" s="177" t="str">
        <f>VLOOKUP(H3278,通道基本信息!B:K,6,0)</f>
        <v>T</v>
      </c>
      <c r="F3278" s="177" t="str">
        <f>VLOOKUP(H3278,通道基本信息!B:K,5,0)</f>
        <v>K-HL</v>
      </c>
      <c r="G3278" s="177" t="str">
        <f>VLOOKUP(H3278,通道基本信息!B:K,8,0)</f>
        <v>L</v>
      </c>
      <c r="H3278" s="177" t="s">
        <v>6681</v>
      </c>
      <c r="I3278" s="177">
        <v>4</v>
      </c>
      <c r="J3278" s="177">
        <v>1.25</v>
      </c>
      <c r="K3278" s="177">
        <v>18143.75</v>
      </c>
      <c r="L3278" s="177">
        <v>18145</v>
      </c>
      <c r="M3278" s="177"/>
      <c r="N3278" s="177" t="s">
        <v>6688</v>
      </c>
      <c r="O3278" s="2" t="str">
        <f>VLOOKUP(H3278,通道基本信息!B:L,3,FALSE)</f>
        <v>CS6E</v>
      </c>
    </row>
    <row r="3279" s="2" customFormat="1" ht="15" hidden="1" spans="1:15">
      <c r="A3279" s="177">
        <v>3276</v>
      </c>
      <c r="B3279" s="177" t="str">
        <f t="shared" si="102"/>
        <v>CS6E-T037-224-5</v>
      </c>
      <c r="C3279" s="177" t="str">
        <f t="shared" si="103"/>
        <v>CS6E-TK-HL-01-005-L-D</v>
      </c>
      <c r="D3279" s="177" t="s">
        <v>6689</v>
      </c>
      <c r="E3279" s="177" t="str">
        <f>VLOOKUP(H3279,通道基本信息!B:K,6,0)</f>
        <v>T</v>
      </c>
      <c r="F3279" s="177" t="str">
        <f>VLOOKUP(H3279,通道基本信息!B:K,5,0)</f>
        <v>K-HL</v>
      </c>
      <c r="G3279" s="177" t="str">
        <f>VLOOKUP(H3279,通道基本信息!B:K,8,0)</f>
        <v>L</v>
      </c>
      <c r="H3279" s="177" t="s">
        <v>6681</v>
      </c>
      <c r="I3279" s="177">
        <v>5</v>
      </c>
      <c r="J3279" s="177">
        <v>1.25</v>
      </c>
      <c r="K3279" s="177">
        <v>18145</v>
      </c>
      <c r="L3279" s="177">
        <v>18146.25</v>
      </c>
      <c r="M3279" s="177"/>
      <c r="N3279" s="177" t="s">
        <v>6690</v>
      </c>
      <c r="O3279" s="2" t="str">
        <f>VLOOKUP(H3279,通道基本信息!B:L,3,FALSE)</f>
        <v>CS6E</v>
      </c>
    </row>
    <row r="3280" s="2" customFormat="1" ht="15" hidden="1" spans="1:15">
      <c r="A3280" s="177">
        <v>3277</v>
      </c>
      <c r="B3280" s="177" t="str">
        <f t="shared" si="102"/>
        <v>CS6E-T037-224-6</v>
      </c>
      <c r="C3280" s="177" t="str">
        <f t="shared" si="103"/>
        <v>CS6E-TK-HL-01-006-L-D</v>
      </c>
      <c r="D3280" s="177" t="s">
        <v>6691</v>
      </c>
      <c r="E3280" s="177" t="str">
        <f>VLOOKUP(H3280,通道基本信息!B:K,6,0)</f>
        <v>T</v>
      </c>
      <c r="F3280" s="177" t="str">
        <f>VLOOKUP(H3280,通道基本信息!B:K,5,0)</f>
        <v>K-HL</v>
      </c>
      <c r="G3280" s="177" t="str">
        <f>VLOOKUP(H3280,通道基本信息!B:K,8,0)</f>
        <v>L</v>
      </c>
      <c r="H3280" s="177" t="s">
        <v>6681</v>
      </c>
      <c r="I3280" s="177">
        <v>6</v>
      </c>
      <c r="J3280" s="177">
        <v>1.25</v>
      </c>
      <c r="K3280" s="177">
        <v>18146.25</v>
      </c>
      <c r="L3280" s="177">
        <v>18147.5</v>
      </c>
      <c r="M3280" s="177"/>
      <c r="N3280" s="177" t="s">
        <v>6692</v>
      </c>
      <c r="O3280" s="2" t="str">
        <f>VLOOKUP(H3280,通道基本信息!B:L,3,FALSE)</f>
        <v>CS6E</v>
      </c>
    </row>
    <row r="3281" s="2" customFormat="1" ht="15" hidden="1" spans="1:15">
      <c r="A3281" s="177">
        <v>3278</v>
      </c>
      <c r="B3281" s="177" t="str">
        <f t="shared" si="102"/>
        <v>CS6E-T037-224-7</v>
      </c>
      <c r="C3281" s="177" t="str">
        <f t="shared" si="103"/>
        <v>CS6E-TK-HL-01-007-L-D</v>
      </c>
      <c r="D3281" s="177" t="s">
        <v>6693</v>
      </c>
      <c r="E3281" s="177" t="str">
        <f>VLOOKUP(H3281,通道基本信息!B:K,6,0)</f>
        <v>T</v>
      </c>
      <c r="F3281" s="177" t="str">
        <f>VLOOKUP(H3281,通道基本信息!B:K,5,0)</f>
        <v>K-HL</v>
      </c>
      <c r="G3281" s="177" t="str">
        <f>VLOOKUP(H3281,通道基本信息!B:K,8,0)</f>
        <v>L</v>
      </c>
      <c r="H3281" s="177" t="s">
        <v>6681</v>
      </c>
      <c r="I3281" s="177">
        <v>7</v>
      </c>
      <c r="J3281" s="177">
        <v>1.25</v>
      </c>
      <c r="K3281" s="177">
        <v>18147.5</v>
      </c>
      <c r="L3281" s="177">
        <v>18148.75</v>
      </c>
      <c r="M3281" s="177"/>
      <c r="N3281" s="177" t="s">
        <v>6694</v>
      </c>
      <c r="O3281" s="2" t="str">
        <f>VLOOKUP(H3281,通道基本信息!B:L,3,FALSE)</f>
        <v>CS6E</v>
      </c>
    </row>
    <row r="3282" s="2" customFormat="1" ht="15" hidden="1" spans="1:15">
      <c r="A3282" s="177">
        <v>3279</v>
      </c>
      <c r="B3282" s="177" t="str">
        <f t="shared" si="102"/>
        <v>CS6E-T037-224-8</v>
      </c>
      <c r="C3282" s="177" t="str">
        <f t="shared" si="103"/>
        <v>CS6E-TK-HL-01-008-L-D</v>
      </c>
      <c r="D3282" s="177" t="s">
        <v>6695</v>
      </c>
      <c r="E3282" s="177" t="str">
        <f>VLOOKUP(H3282,通道基本信息!B:K,6,0)</f>
        <v>T</v>
      </c>
      <c r="F3282" s="177" t="str">
        <f>VLOOKUP(H3282,通道基本信息!B:K,5,0)</f>
        <v>K-HL</v>
      </c>
      <c r="G3282" s="177" t="str">
        <f>VLOOKUP(H3282,通道基本信息!B:K,8,0)</f>
        <v>L</v>
      </c>
      <c r="H3282" s="177" t="s">
        <v>6681</v>
      </c>
      <c r="I3282" s="177">
        <v>8</v>
      </c>
      <c r="J3282" s="177">
        <v>1.25</v>
      </c>
      <c r="K3282" s="177">
        <v>18148.75</v>
      </c>
      <c r="L3282" s="177">
        <v>18150</v>
      </c>
      <c r="M3282" s="177"/>
      <c r="N3282" s="177" t="s">
        <v>6696</v>
      </c>
      <c r="O3282" s="2" t="str">
        <f>VLOOKUP(H3282,通道基本信息!B:L,3,FALSE)</f>
        <v>CS6E</v>
      </c>
    </row>
    <row r="3283" s="2" customFormat="1" ht="15" hidden="1" spans="1:15">
      <c r="A3283" s="177">
        <v>3280</v>
      </c>
      <c r="B3283" s="177" t="str">
        <f t="shared" si="102"/>
        <v>CS6E-T037-224-9</v>
      </c>
      <c r="C3283" s="177" t="str">
        <f t="shared" si="103"/>
        <v>CS6E-TK-HL-01-009-L-D</v>
      </c>
      <c r="D3283" s="177" t="s">
        <v>6697</v>
      </c>
      <c r="E3283" s="177" t="str">
        <f>VLOOKUP(H3283,通道基本信息!B:K,6,0)</f>
        <v>T</v>
      </c>
      <c r="F3283" s="177" t="str">
        <f>VLOOKUP(H3283,通道基本信息!B:K,5,0)</f>
        <v>K-HL</v>
      </c>
      <c r="G3283" s="177" t="str">
        <f>VLOOKUP(H3283,通道基本信息!B:K,8,0)</f>
        <v>L</v>
      </c>
      <c r="H3283" s="177" t="s">
        <v>6681</v>
      </c>
      <c r="I3283" s="177">
        <v>9</v>
      </c>
      <c r="J3283" s="177">
        <v>1.25</v>
      </c>
      <c r="K3283" s="177">
        <v>18150</v>
      </c>
      <c r="L3283" s="177">
        <v>18151.25</v>
      </c>
      <c r="M3283" s="177"/>
      <c r="N3283" s="177" t="s">
        <v>6698</v>
      </c>
      <c r="O3283" s="2" t="str">
        <f>VLOOKUP(H3283,通道基本信息!B:L,3,FALSE)</f>
        <v>CS6E</v>
      </c>
    </row>
    <row r="3284" s="2" customFormat="1" ht="15" hidden="1" spans="1:15">
      <c r="A3284" s="177">
        <v>3281</v>
      </c>
      <c r="B3284" s="177" t="str">
        <f t="shared" si="102"/>
        <v>CS6E-T037-224-10</v>
      </c>
      <c r="C3284" s="177" t="str">
        <f t="shared" si="103"/>
        <v>CS6E-TK-HL-01-010-L-D</v>
      </c>
      <c r="D3284" s="177" t="s">
        <v>6699</v>
      </c>
      <c r="E3284" s="177" t="str">
        <f>VLOOKUP(H3284,通道基本信息!B:K,6,0)</f>
        <v>T</v>
      </c>
      <c r="F3284" s="177" t="str">
        <f>VLOOKUP(H3284,通道基本信息!B:K,5,0)</f>
        <v>K-HL</v>
      </c>
      <c r="G3284" s="177" t="str">
        <f>VLOOKUP(H3284,通道基本信息!B:K,8,0)</f>
        <v>L</v>
      </c>
      <c r="H3284" s="177" t="s">
        <v>6681</v>
      </c>
      <c r="I3284" s="177">
        <v>10</v>
      </c>
      <c r="J3284" s="177">
        <v>1.25</v>
      </c>
      <c r="K3284" s="177">
        <v>18151.25</v>
      </c>
      <c r="L3284" s="177">
        <v>18152.5</v>
      </c>
      <c r="M3284" s="177"/>
      <c r="N3284" s="177" t="s">
        <v>6700</v>
      </c>
      <c r="O3284" s="2" t="str">
        <f>VLOOKUP(H3284,通道基本信息!B:L,3,FALSE)</f>
        <v>CS6E</v>
      </c>
    </row>
    <row r="3285" s="2" customFormat="1" ht="15" hidden="1" spans="1:15">
      <c r="A3285" s="177">
        <v>3282</v>
      </c>
      <c r="B3285" s="177" t="str">
        <f t="shared" si="102"/>
        <v>CS6E-T037-224-11</v>
      </c>
      <c r="C3285" s="177" t="str">
        <f t="shared" si="103"/>
        <v>CS6E-TK-HL-01-011-L-D</v>
      </c>
      <c r="D3285" s="177" t="s">
        <v>6701</v>
      </c>
      <c r="E3285" s="177" t="str">
        <f>VLOOKUP(H3285,通道基本信息!B:K,6,0)</f>
        <v>T</v>
      </c>
      <c r="F3285" s="177" t="str">
        <f>VLOOKUP(H3285,通道基本信息!B:K,5,0)</f>
        <v>K-HL</v>
      </c>
      <c r="G3285" s="177" t="str">
        <f>VLOOKUP(H3285,通道基本信息!B:K,8,0)</f>
        <v>L</v>
      </c>
      <c r="H3285" s="177" t="s">
        <v>6681</v>
      </c>
      <c r="I3285" s="177">
        <v>11</v>
      </c>
      <c r="J3285" s="177">
        <v>1.25</v>
      </c>
      <c r="K3285" s="177">
        <v>18152.5</v>
      </c>
      <c r="L3285" s="177">
        <v>18153.75</v>
      </c>
      <c r="M3285" s="177"/>
      <c r="N3285" s="177" t="s">
        <v>6702</v>
      </c>
      <c r="O3285" s="2" t="str">
        <f>VLOOKUP(H3285,通道基本信息!B:L,3,FALSE)</f>
        <v>CS6E</v>
      </c>
    </row>
    <row r="3286" s="2" customFormat="1" ht="15" hidden="1" spans="1:15">
      <c r="A3286" s="177">
        <v>3283</v>
      </c>
      <c r="B3286" s="177" t="str">
        <f t="shared" si="102"/>
        <v>CS6E-T037-224-12</v>
      </c>
      <c r="C3286" s="177" t="str">
        <f t="shared" si="103"/>
        <v>CS6E-TK-HL-01-012-L-D</v>
      </c>
      <c r="D3286" s="177" t="s">
        <v>6703</v>
      </c>
      <c r="E3286" s="177" t="str">
        <f>VLOOKUP(H3286,通道基本信息!B:K,6,0)</f>
        <v>T</v>
      </c>
      <c r="F3286" s="177" t="str">
        <f>VLOOKUP(H3286,通道基本信息!B:K,5,0)</f>
        <v>K-HL</v>
      </c>
      <c r="G3286" s="177" t="str">
        <f>VLOOKUP(H3286,通道基本信息!B:K,8,0)</f>
        <v>L</v>
      </c>
      <c r="H3286" s="177" t="s">
        <v>6681</v>
      </c>
      <c r="I3286" s="177">
        <v>12</v>
      </c>
      <c r="J3286" s="177">
        <v>1.25</v>
      </c>
      <c r="K3286" s="177">
        <v>18153.75</v>
      </c>
      <c r="L3286" s="177">
        <v>18155</v>
      </c>
      <c r="M3286" s="177"/>
      <c r="N3286" s="177" t="s">
        <v>6704</v>
      </c>
      <c r="O3286" s="2" t="str">
        <f>VLOOKUP(H3286,通道基本信息!B:L,3,FALSE)</f>
        <v>CS6E</v>
      </c>
    </row>
    <row r="3287" s="2" customFormat="1" ht="15" hidden="1" spans="1:15">
      <c r="A3287" s="177">
        <v>3284</v>
      </c>
      <c r="B3287" s="177" t="str">
        <f t="shared" si="102"/>
        <v>CS6E-T037-224-13</v>
      </c>
      <c r="C3287" s="177" t="str">
        <f t="shared" si="103"/>
        <v>CS6E-TK-HL-01-013-L-D</v>
      </c>
      <c r="D3287" s="177" t="s">
        <v>6705</v>
      </c>
      <c r="E3287" s="177" t="str">
        <f>VLOOKUP(H3287,通道基本信息!B:K,6,0)</f>
        <v>T</v>
      </c>
      <c r="F3287" s="177" t="str">
        <f>VLOOKUP(H3287,通道基本信息!B:K,5,0)</f>
        <v>K-HL</v>
      </c>
      <c r="G3287" s="177" t="str">
        <f>VLOOKUP(H3287,通道基本信息!B:K,8,0)</f>
        <v>L</v>
      </c>
      <c r="H3287" s="177" t="s">
        <v>6681</v>
      </c>
      <c r="I3287" s="177">
        <v>13</v>
      </c>
      <c r="J3287" s="177">
        <v>1.25</v>
      </c>
      <c r="K3287" s="177">
        <v>18155</v>
      </c>
      <c r="L3287" s="177">
        <v>18156.25</v>
      </c>
      <c r="M3287" s="177"/>
      <c r="N3287" s="177" t="s">
        <v>6706</v>
      </c>
      <c r="O3287" s="2" t="str">
        <f>VLOOKUP(H3287,通道基本信息!B:L,3,FALSE)</f>
        <v>CS6E</v>
      </c>
    </row>
    <row r="3288" s="2" customFormat="1" ht="15" hidden="1" spans="1:15">
      <c r="A3288" s="177">
        <v>3285</v>
      </c>
      <c r="B3288" s="177" t="str">
        <f t="shared" si="102"/>
        <v>CS6E-T037-224-14</v>
      </c>
      <c r="C3288" s="177" t="str">
        <f t="shared" si="103"/>
        <v>CS6E-TK-HL-01-014-L-D</v>
      </c>
      <c r="D3288" s="177" t="s">
        <v>6707</v>
      </c>
      <c r="E3288" s="177" t="str">
        <f>VLOOKUP(H3288,通道基本信息!B:K,6,0)</f>
        <v>T</v>
      </c>
      <c r="F3288" s="177" t="str">
        <f>VLOOKUP(H3288,通道基本信息!B:K,5,0)</f>
        <v>K-HL</v>
      </c>
      <c r="G3288" s="177" t="str">
        <f>VLOOKUP(H3288,通道基本信息!B:K,8,0)</f>
        <v>L</v>
      </c>
      <c r="H3288" s="177" t="s">
        <v>6681</v>
      </c>
      <c r="I3288" s="177">
        <v>14</v>
      </c>
      <c r="J3288" s="177">
        <v>1.25</v>
      </c>
      <c r="K3288" s="177">
        <v>18156.25</v>
      </c>
      <c r="L3288" s="177">
        <v>18157.5</v>
      </c>
      <c r="M3288" s="177"/>
      <c r="N3288" s="177" t="s">
        <v>6708</v>
      </c>
      <c r="O3288" s="2" t="str">
        <f>VLOOKUP(H3288,通道基本信息!B:L,3,FALSE)</f>
        <v>CS6E</v>
      </c>
    </row>
    <row r="3289" s="2" customFormat="1" ht="15" hidden="1" spans="1:15">
      <c r="A3289" s="177">
        <v>3286</v>
      </c>
      <c r="B3289" s="177" t="str">
        <f t="shared" si="102"/>
        <v>CS6E-T037-224-15</v>
      </c>
      <c r="C3289" s="177" t="str">
        <f t="shared" si="103"/>
        <v>CS6E-TK-HL-01-015-L-D</v>
      </c>
      <c r="D3289" s="177" t="s">
        <v>6709</v>
      </c>
      <c r="E3289" s="177" t="str">
        <f>VLOOKUP(H3289,通道基本信息!B:K,6,0)</f>
        <v>T</v>
      </c>
      <c r="F3289" s="177" t="str">
        <f>VLOOKUP(H3289,通道基本信息!B:K,5,0)</f>
        <v>K-HL</v>
      </c>
      <c r="G3289" s="177" t="str">
        <f>VLOOKUP(H3289,通道基本信息!B:K,8,0)</f>
        <v>L</v>
      </c>
      <c r="H3289" s="177" t="s">
        <v>6681</v>
      </c>
      <c r="I3289" s="177">
        <v>15</v>
      </c>
      <c r="J3289" s="177">
        <v>1.25</v>
      </c>
      <c r="K3289" s="177">
        <v>18157.5</v>
      </c>
      <c r="L3289" s="177">
        <v>18158.75</v>
      </c>
      <c r="M3289" s="177"/>
      <c r="N3289" s="177" t="s">
        <v>6710</v>
      </c>
      <c r="O3289" s="2" t="str">
        <f>VLOOKUP(H3289,通道基本信息!B:L,3,FALSE)</f>
        <v>CS6E</v>
      </c>
    </row>
    <row r="3290" s="2" customFormat="1" ht="15" hidden="1" spans="1:15">
      <c r="A3290" s="177">
        <v>3287</v>
      </c>
      <c r="B3290" s="177" t="str">
        <f t="shared" si="102"/>
        <v>CS6E-T037-224-16</v>
      </c>
      <c r="C3290" s="177" t="str">
        <f t="shared" si="103"/>
        <v>CS6E-TK-HL-01-016-L-D</v>
      </c>
      <c r="D3290" s="177" t="s">
        <v>6711</v>
      </c>
      <c r="E3290" s="177" t="str">
        <f>VLOOKUP(H3290,通道基本信息!B:K,6,0)</f>
        <v>T</v>
      </c>
      <c r="F3290" s="177" t="str">
        <f>VLOOKUP(H3290,通道基本信息!B:K,5,0)</f>
        <v>K-HL</v>
      </c>
      <c r="G3290" s="177" t="str">
        <f>VLOOKUP(H3290,通道基本信息!B:K,8,0)</f>
        <v>L</v>
      </c>
      <c r="H3290" s="177" t="s">
        <v>6681</v>
      </c>
      <c r="I3290" s="177">
        <v>16</v>
      </c>
      <c r="J3290" s="177">
        <v>1.25</v>
      </c>
      <c r="K3290" s="177">
        <v>18158.75</v>
      </c>
      <c r="L3290" s="177">
        <v>18160</v>
      </c>
      <c r="M3290" s="177"/>
      <c r="N3290" s="177" t="s">
        <v>6712</v>
      </c>
      <c r="O3290" s="2" t="str">
        <f>VLOOKUP(H3290,通道基本信息!B:L,3,FALSE)</f>
        <v>CS6E</v>
      </c>
    </row>
    <row r="3291" s="2" customFormat="1" ht="15" hidden="1" spans="1:15">
      <c r="A3291" s="177">
        <v>3288</v>
      </c>
      <c r="B3291" s="177" t="str">
        <f t="shared" si="102"/>
        <v>CS6E-T037-224-17</v>
      </c>
      <c r="C3291" s="177" t="str">
        <f t="shared" si="103"/>
        <v>CS6E-TK-HL-01-017-L-D</v>
      </c>
      <c r="D3291" s="177" t="s">
        <v>6713</v>
      </c>
      <c r="E3291" s="177" t="str">
        <f>VLOOKUP(H3291,通道基本信息!B:K,6,0)</f>
        <v>T</v>
      </c>
      <c r="F3291" s="177" t="str">
        <f>VLOOKUP(H3291,通道基本信息!B:K,5,0)</f>
        <v>K-HL</v>
      </c>
      <c r="G3291" s="177" t="str">
        <f>VLOOKUP(H3291,通道基本信息!B:K,8,0)</f>
        <v>L</v>
      </c>
      <c r="H3291" s="177" t="s">
        <v>6681</v>
      </c>
      <c r="I3291" s="177">
        <v>17</v>
      </c>
      <c r="J3291" s="177">
        <v>1.25</v>
      </c>
      <c r="K3291" s="177">
        <v>18160</v>
      </c>
      <c r="L3291" s="177">
        <v>18161.25</v>
      </c>
      <c r="M3291" s="177"/>
      <c r="N3291" s="177" t="s">
        <v>6714</v>
      </c>
      <c r="O3291" s="2" t="str">
        <f>VLOOKUP(H3291,通道基本信息!B:L,3,FALSE)</f>
        <v>CS6E</v>
      </c>
    </row>
    <row r="3292" s="2" customFormat="1" ht="15" hidden="1" spans="1:15">
      <c r="A3292" s="177">
        <v>3289</v>
      </c>
      <c r="B3292" s="177" t="str">
        <f t="shared" si="102"/>
        <v>CS6E-T037-224-18</v>
      </c>
      <c r="C3292" s="177" t="str">
        <f t="shared" si="103"/>
        <v>CS6E-TK-HL-01-018-L-D</v>
      </c>
      <c r="D3292" s="177" t="s">
        <v>6715</v>
      </c>
      <c r="E3292" s="177" t="str">
        <f>VLOOKUP(H3292,通道基本信息!B:K,6,0)</f>
        <v>T</v>
      </c>
      <c r="F3292" s="177" t="str">
        <f>VLOOKUP(H3292,通道基本信息!B:K,5,0)</f>
        <v>K-HL</v>
      </c>
      <c r="G3292" s="177" t="str">
        <f>VLOOKUP(H3292,通道基本信息!B:K,8,0)</f>
        <v>L</v>
      </c>
      <c r="H3292" s="177" t="s">
        <v>6681</v>
      </c>
      <c r="I3292" s="177">
        <v>18</v>
      </c>
      <c r="J3292" s="177">
        <v>1.25</v>
      </c>
      <c r="K3292" s="177">
        <v>18161.25</v>
      </c>
      <c r="L3292" s="177">
        <v>18162.5</v>
      </c>
      <c r="M3292" s="177"/>
      <c r="N3292" s="177" t="s">
        <v>6716</v>
      </c>
      <c r="O3292" s="2" t="str">
        <f>VLOOKUP(H3292,通道基本信息!B:L,3,FALSE)</f>
        <v>CS6E</v>
      </c>
    </row>
    <row r="3293" s="2" customFormat="1" ht="15" hidden="1" spans="1:15">
      <c r="A3293" s="177">
        <v>3290</v>
      </c>
      <c r="B3293" s="177" t="str">
        <f t="shared" si="102"/>
        <v>CS6E-T037-224-19</v>
      </c>
      <c r="C3293" s="177" t="str">
        <f t="shared" si="103"/>
        <v>CS6E-TK-HL-01-019-L-D</v>
      </c>
      <c r="D3293" s="177" t="s">
        <v>6717</v>
      </c>
      <c r="E3293" s="177" t="str">
        <f>VLOOKUP(H3293,通道基本信息!B:K,6,0)</f>
        <v>T</v>
      </c>
      <c r="F3293" s="177" t="str">
        <f>VLOOKUP(H3293,通道基本信息!B:K,5,0)</f>
        <v>K-HL</v>
      </c>
      <c r="G3293" s="177" t="str">
        <f>VLOOKUP(H3293,通道基本信息!B:K,8,0)</f>
        <v>L</v>
      </c>
      <c r="H3293" s="177" t="s">
        <v>6681</v>
      </c>
      <c r="I3293" s="177">
        <v>19</v>
      </c>
      <c r="J3293" s="177">
        <v>1.25</v>
      </c>
      <c r="K3293" s="177">
        <v>18162.5</v>
      </c>
      <c r="L3293" s="177">
        <v>18163.75</v>
      </c>
      <c r="M3293" s="177"/>
      <c r="N3293" s="177" t="s">
        <v>6718</v>
      </c>
      <c r="O3293" s="2" t="str">
        <f>VLOOKUP(H3293,通道基本信息!B:L,3,FALSE)</f>
        <v>CS6E</v>
      </c>
    </row>
    <row r="3294" s="2" customFormat="1" ht="15" hidden="1" spans="1:15">
      <c r="A3294" s="177">
        <v>3291</v>
      </c>
      <c r="B3294" s="177" t="str">
        <f t="shared" si="102"/>
        <v>CS6E-T037-224-20</v>
      </c>
      <c r="C3294" s="177" t="str">
        <f t="shared" si="103"/>
        <v>CS6E-TK-HL-01-020-L-D</v>
      </c>
      <c r="D3294" s="177" t="s">
        <v>6719</v>
      </c>
      <c r="E3294" s="177" t="str">
        <f>VLOOKUP(H3294,通道基本信息!B:K,6,0)</f>
        <v>T</v>
      </c>
      <c r="F3294" s="177" t="str">
        <f>VLOOKUP(H3294,通道基本信息!B:K,5,0)</f>
        <v>K-HL</v>
      </c>
      <c r="G3294" s="177" t="str">
        <f>VLOOKUP(H3294,通道基本信息!B:K,8,0)</f>
        <v>L</v>
      </c>
      <c r="H3294" s="177" t="s">
        <v>6681</v>
      </c>
      <c r="I3294" s="177">
        <v>20</v>
      </c>
      <c r="J3294" s="177">
        <v>1.25</v>
      </c>
      <c r="K3294" s="177">
        <v>18163.75</v>
      </c>
      <c r="L3294" s="177">
        <v>18165</v>
      </c>
      <c r="M3294" s="177"/>
      <c r="N3294" s="177" t="s">
        <v>6720</v>
      </c>
      <c r="O3294" s="2" t="str">
        <f>VLOOKUP(H3294,通道基本信息!B:L,3,FALSE)</f>
        <v>CS6E</v>
      </c>
    </row>
    <row r="3295" s="2" customFormat="1" ht="15" hidden="1" spans="1:15">
      <c r="A3295" s="177">
        <v>3292</v>
      </c>
      <c r="B3295" s="177" t="str">
        <f t="shared" si="102"/>
        <v>CS6E-T037-224-21</v>
      </c>
      <c r="C3295" s="177" t="str">
        <f t="shared" si="103"/>
        <v>CS6E-TK-HL-01-021-L-D</v>
      </c>
      <c r="D3295" s="177" t="s">
        <v>6721</v>
      </c>
      <c r="E3295" s="177" t="str">
        <f>VLOOKUP(H3295,通道基本信息!B:K,6,0)</f>
        <v>T</v>
      </c>
      <c r="F3295" s="177" t="str">
        <f>VLOOKUP(H3295,通道基本信息!B:K,5,0)</f>
        <v>K-HL</v>
      </c>
      <c r="G3295" s="177" t="str">
        <f>VLOOKUP(H3295,通道基本信息!B:K,8,0)</f>
        <v>L</v>
      </c>
      <c r="H3295" s="177" t="s">
        <v>6681</v>
      </c>
      <c r="I3295" s="177">
        <v>21</v>
      </c>
      <c r="J3295" s="177">
        <v>1.25</v>
      </c>
      <c r="K3295" s="177">
        <v>18165</v>
      </c>
      <c r="L3295" s="177">
        <v>18166.25</v>
      </c>
      <c r="M3295" s="177"/>
      <c r="N3295" s="177" t="s">
        <v>6722</v>
      </c>
      <c r="O3295" s="2" t="str">
        <f>VLOOKUP(H3295,通道基本信息!B:L,3,FALSE)</f>
        <v>CS6E</v>
      </c>
    </row>
    <row r="3296" s="2" customFormat="1" ht="15" hidden="1" spans="1:15">
      <c r="A3296" s="177">
        <v>3293</v>
      </c>
      <c r="B3296" s="177" t="str">
        <f t="shared" si="102"/>
        <v>CS6E-T037-224-22</v>
      </c>
      <c r="C3296" s="177" t="str">
        <f t="shared" si="103"/>
        <v>CS6E-TK-HL-01-022-L-D</v>
      </c>
      <c r="D3296" s="177" t="s">
        <v>6723</v>
      </c>
      <c r="E3296" s="177" t="str">
        <f>VLOOKUP(H3296,通道基本信息!B:K,6,0)</f>
        <v>T</v>
      </c>
      <c r="F3296" s="177" t="str">
        <f>VLOOKUP(H3296,通道基本信息!B:K,5,0)</f>
        <v>K-HL</v>
      </c>
      <c r="G3296" s="177" t="str">
        <f>VLOOKUP(H3296,通道基本信息!B:K,8,0)</f>
        <v>L</v>
      </c>
      <c r="H3296" s="177" t="s">
        <v>6681</v>
      </c>
      <c r="I3296" s="177">
        <v>22</v>
      </c>
      <c r="J3296" s="177">
        <v>1.25</v>
      </c>
      <c r="K3296" s="177">
        <v>18166.25</v>
      </c>
      <c r="L3296" s="177">
        <v>18167.5</v>
      </c>
      <c r="M3296" s="177"/>
      <c r="N3296" s="177" t="s">
        <v>6724</v>
      </c>
      <c r="O3296" s="2" t="str">
        <f>VLOOKUP(H3296,通道基本信息!B:L,3,FALSE)</f>
        <v>CS6E</v>
      </c>
    </row>
    <row r="3297" s="2" customFormat="1" ht="15" hidden="1" spans="1:15">
      <c r="A3297" s="177">
        <v>3294</v>
      </c>
      <c r="B3297" s="177" t="str">
        <f t="shared" si="102"/>
        <v>CS6E-T037-224-23</v>
      </c>
      <c r="C3297" s="177" t="str">
        <f t="shared" si="103"/>
        <v>CS6E-TK-HL-01-023-L-D</v>
      </c>
      <c r="D3297" s="177" t="s">
        <v>6725</v>
      </c>
      <c r="E3297" s="177" t="str">
        <f>VLOOKUP(H3297,通道基本信息!B:K,6,0)</f>
        <v>T</v>
      </c>
      <c r="F3297" s="177" t="str">
        <f>VLOOKUP(H3297,通道基本信息!B:K,5,0)</f>
        <v>K-HL</v>
      </c>
      <c r="G3297" s="177" t="str">
        <f>VLOOKUP(H3297,通道基本信息!B:K,8,0)</f>
        <v>L</v>
      </c>
      <c r="H3297" s="177" t="s">
        <v>6681</v>
      </c>
      <c r="I3297" s="177">
        <v>23</v>
      </c>
      <c r="J3297" s="177">
        <v>1.25</v>
      </c>
      <c r="K3297" s="177">
        <v>18167.5</v>
      </c>
      <c r="L3297" s="177">
        <v>18168.75</v>
      </c>
      <c r="M3297" s="177"/>
      <c r="N3297" s="177" t="s">
        <v>6726</v>
      </c>
      <c r="O3297" s="2" t="str">
        <f>VLOOKUP(H3297,通道基本信息!B:L,3,FALSE)</f>
        <v>CS6E</v>
      </c>
    </row>
    <row r="3298" s="2" customFormat="1" ht="15" hidden="1" spans="1:15">
      <c r="A3298" s="177">
        <v>3295</v>
      </c>
      <c r="B3298" s="177" t="str">
        <f t="shared" si="102"/>
        <v>CS6E-T037-224-24</v>
      </c>
      <c r="C3298" s="177" t="str">
        <f t="shared" si="103"/>
        <v>CS6E-TK-HL-01-024-L-D</v>
      </c>
      <c r="D3298" s="177" t="s">
        <v>6727</v>
      </c>
      <c r="E3298" s="177" t="str">
        <f>VLOOKUP(H3298,通道基本信息!B:K,6,0)</f>
        <v>T</v>
      </c>
      <c r="F3298" s="177" t="str">
        <f>VLOOKUP(H3298,通道基本信息!B:K,5,0)</f>
        <v>K-HL</v>
      </c>
      <c r="G3298" s="177" t="str">
        <f>VLOOKUP(H3298,通道基本信息!B:K,8,0)</f>
        <v>L</v>
      </c>
      <c r="H3298" s="177" t="s">
        <v>6681</v>
      </c>
      <c r="I3298" s="177">
        <v>24</v>
      </c>
      <c r="J3298" s="177">
        <v>1.25</v>
      </c>
      <c r="K3298" s="177">
        <v>18168.75</v>
      </c>
      <c r="L3298" s="177">
        <v>18170</v>
      </c>
      <c r="M3298" s="177"/>
      <c r="N3298" s="177" t="s">
        <v>6728</v>
      </c>
      <c r="O3298" s="2" t="str">
        <f>VLOOKUP(H3298,通道基本信息!B:L,3,FALSE)</f>
        <v>CS6E</v>
      </c>
    </row>
    <row r="3299" s="2" customFormat="1" ht="15" hidden="1" spans="1:15">
      <c r="A3299" s="177">
        <v>3296</v>
      </c>
      <c r="B3299" s="177" t="str">
        <f t="shared" si="102"/>
        <v>CS6E-T037-224-25</v>
      </c>
      <c r="C3299" s="177" t="str">
        <f t="shared" si="103"/>
        <v>CS6E-TK-HL-02-025-L-D</v>
      </c>
      <c r="D3299" s="177" t="s">
        <v>6729</v>
      </c>
      <c r="E3299" s="177" t="str">
        <f>VLOOKUP(H3299,通道基本信息!B:K,6,0)</f>
        <v>T</v>
      </c>
      <c r="F3299" s="177" t="str">
        <f>VLOOKUP(H3299,通道基本信息!B:K,5,0)</f>
        <v>K-HL</v>
      </c>
      <c r="G3299" s="177" t="str">
        <f>VLOOKUP(H3299,通道基本信息!B:K,8,0)</f>
        <v>L</v>
      </c>
      <c r="H3299" s="177" t="s">
        <v>6681</v>
      </c>
      <c r="I3299" s="177">
        <v>25</v>
      </c>
      <c r="J3299" s="177">
        <v>1.25</v>
      </c>
      <c r="K3299" s="177">
        <v>18300</v>
      </c>
      <c r="L3299" s="177">
        <v>18301.25</v>
      </c>
      <c r="M3299" s="177"/>
      <c r="N3299" s="177" t="s">
        <v>6730</v>
      </c>
      <c r="O3299" s="2" t="str">
        <f>VLOOKUP(H3299,通道基本信息!B:L,3,FALSE)</f>
        <v>CS6E</v>
      </c>
    </row>
    <row r="3300" s="2" customFormat="1" ht="15" hidden="1" spans="1:15">
      <c r="A3300" s="177">
        <v>3297</v>
      </c>
      <c r="B3300" s="177" t="str">
        <f t="shared" si="102"/>
        <v>CS6E-T037-224-26</v>
      </c>
      <c r="C3300" s="177" t="str">
        <f t="shared" si="103"/>
        <v>CS6E-TK-HL-02-026-L-D</v>
      </c>
      <c r="D3300" s="177" t="s">
        <v>6731</v>
      </c>
      <c r="E3300" s="177" t="str">
        <f>VLOOKUP(H3300,通道基本信息!B:K,6,0)</f>
        <v>T</v>
      </c>
      <c r="F3300" s="177" t="str">
        <f>VLOOKUP(H3300,通道基本信息!B:K,5,0)</f>
        <v>K-HL</v>
      </c>
      <c r="G3300" s="177" t="str">
        <f>VLOOKUP(H3300,通道基本信息!B:K,8,0)</f>
        <v>L</v>
      </c>
      <c r="H3300" s="177" t="s">
        <v>6681</v>
      </c>
      <c r="I3300" s="177">
        <v>26</v>
      </c>
      <c r="J3300" s="177">
        <v>1.25</v>
      </c>
      <c r="K3300" s="177">
        <v>18301.25</v>
      </c>
      <c r="L3300" s="177">
        <v>18302.5</v>
      </c>
      <c r="M3300" s="177"/>
      <c r="N3300" s="177" t="s">
        <v>6732</v>
      </c>
      <c r="O3300" s="2" t="str">
        <f>VLOOKUP(H3300,通道基本信息!B:L,3,FALSE)</f>
        <v>CS6E</v>
      </c>
    </row>
    <row r="3301" s="2" customFormat="1" ht="15" hidden="1" spans="1:15">
      <c r="A3301" s="177">
        <v>3298</v>
      </c>
      <c r="B3301" s="177" t="str">
        <f t="shared" si="102"/>
        <v>CS6E-T037-224-27</v>
      </c>
      <c r="C3301" s="177" t="str">
        <f t="shared" si="103"/>
        <v>CS6E-TK-HL-02-027-L-D</v>
      </c>
      <c r="D3301" s="177" t="s">
        <v>6733</v>
      </c>
      <c r="E3301" s="177" t="str">
        <f>VLOOKUP(H3301,通道基本信息!B:K,6,0)</f>
        <v>T</v>
      </c>
      <c r="F3301" s="177" t="str">
        <f>VLOOKUP(H3301,通道基本信息!B:K,5,0)</f>
        <v>K-HL</v>
      </c>
      <c r="G3301" s="177" t="str">
        <f>VLOOKUP(H3301,通道基本信息!B:K,8,0)</f>
        <v>L</v>
      </c>
      <c r="H3301" s="177" t="s">
        <v>6681</v>
      </c>
      <c r="I3301" s="177">
        <v>27</v>
      </c>
      <c r="J3301" s="177">
        <v>1.25</v>
      </c>
      <c r="K3301" s="177">
        <v>18302.5</v>
      </c>
      <c r="L3301" s="177">
        <v>18303.75</v>
      </c>
      <c r="M3301" s="177"/>
      <c r="N3301" s="177" t="s">
        <v>6734</v>
      </c>
      <c r="O3301" s="2" t="str">
        <f>VLOOKUP(H3301,通道基本信息!B:L,3,FALSE)</f>
        <v>CS6E</v>
      </c>
    </row>
    <row r="3302" s="2" customFormat="1" ht="15" hidden="1" spans="1:15">
      <c r="A3302" s="177">
        <v>3299</v>
      </c>
      <c r="B3302" s="177" t="str">
        <f t="shared" si="102"/>
        <v>CS6E-T037-224-28</v>
      </c>
      <c r="C3302" s="177" t="str">
        <f t="shared" si="103"/>
        <v>CS6E-TK-HL-02-028-L-D</v>
      </c>
      <c r="D3302" s="177" t="s">
        <v>6735</v>
      </c>
      <c r="E3302" s="177" t="str">
        <f>VLOOKUP(H3302,通道基本信息!B:K,6,0)</f>
        <v>T</v>
      </c>
      <c r="F3302" s="177" t="str">
        <f>VLOOKUP(H3302,通道基本信息!B:K,5,0)</f>
        <v>K-HL</v>
      </c>
      <c r="G3302" s="177" t="str">
        <f>VLOOKUP(H3302,通道基本信息!B:K,8,0)</f>
        <v>L</v>
      </c>
      <c r="H3302" s="177" t="s">
        <v>6681</v>
      </c>
      <c r="I3302" s="177">
        <v>28</v>
      </c>
      <c r="J3302" s="177">
        <v>1.25</v>
      </c>
      <c r="K3302" s="177">
        <v>18303.75</v>
      </c>
      <c r="L3302" s="177">
        <v>18305</v>
      </c>
      <c r="M3302" s="177"/>
      <c r="N3302" s="177" t="s">
        <v>6736</v>
      </c>
      <c r="O3302" s="2" t="str">
        <f>VLOOKUP(H3302,通道基本信息!B:L,3,FALSE)</f>
        <v>CS6E</v>
      </c>
    </row>
    <row r="3303" s="2" customFormat="1" ht="15" hidden="1" spans="1:15">
      <c r="A3303" s="177">
        <v>3300</v>
      </c>
      <c r="B3303" s="177" t="str">
        <f t="shared" si="102"/>
        <v>CS6E-T037-224-29</v>
      </c>
      <c r="C3303" s="177" t="str">
        <f t="shared" si="103"/>
        <v>CS6E-TK-HL-02-029-L-D</v>
      </c>
      <c r="D3303" s="177" t="s">
        <v>6737</v>
      </c>
      <c r="E3303" s="177" t="str">
        <f>VLOOKUP(H3303,通道基本信息!B:K,6,0)</f>
        <v>T</v>
      </c>
      <c r="F3303" s="177" t="str">
        <f>VLOOKUP(H3303,通道基本信息!B:K,5,0)</f>
        <v>K-HL</v>
      </c>
      <c r="G3303" s="177" t="str">
        <f>VLOOKUP(H3303,通道基本信息!B:K,8,0)</f>
        <v>L</v>
      </c>
      <c r="H3303" s="177" t="s">
        <v>6681</v>
      </c>
      <c r="I3303" s="177">
        <v>29</v>
      </c>
      <c r="J3303" s="177">
        <v>1.25</v>
      </c>
      <c r="K3303" s="177">
        <v>18305</v>
      </c>
      <c r="L3303" s="177">
        <v>18306.25</v>
      </c>
      <c r="M3303" s="177"/>
      <c r="N3303" s="177" t="s">
        <v>6738</v>
      </c>
      <c r="O3303" s="2" t="str">
        <f>VLOOKUP(H3303,通道基本信息!B:L,3,FALSE)</f>
        <v>CS6E</v>
      </c>
    </row>
    <row r="3304" s="2" customFormat="1" ht="15" hidden="1" spans="1:15">
      <c r="A3304" s="177">
        <v>3301</v>
      </c>
      <c r="B3304" s="177" t="str">
        <f t="shared" si="102"/>
        <v>CS6E-T037-224-30</v>
      </c>
      <c r="C3304" s="177" t="str">
        <f t="shared" si="103"/>
        <v>CS6E-TK-HL-02-030-L-D</v>
      </c>
      <c r="D3304" s="177" t="s">
        <v>6739</v>
      </c>
      <c r="E3304" s="177" t="str">
        <f>VLOOKUP(H3304,通道基本信息!B:K,6,0)</f>
        <v>T</v>
      </c>
      <c r="F3304" s="177" t="str">
        <f>VLOOKUP(H3304,通道基本信息!B:K,5,0)</f>
        <v>K-HL</v>
      </c>
      <c r="G3304" s="177" t="str">
        <f>VLOOKUP(H3304,通道基本信息!B:K,8,0)</f>
        <v>L</v>
      </c>
      <c r="H3304" s="177" t="s">
        <v>6681</v>
      </c>
      <c r="I3304" s="177">
        <v>30</v>
      </c>
      <c r="J3304" s="177">
        <v>1.25</v>
      </c>
      <c r="K3304" s="177">
        <v>18306.25</v>
      </c>
      <c r="L3304" s="177">
        <v>18307.5</v>
      </c>
      <c r="M3304" s="177"/>
      <c r="N3304" s="177" t="s">
        <v>6740</v>
      </c>
      <c r="O3304" s="2" t="str">
        <f>VLOOKUP(H3304,通道基本信息!B:L,3,FALSE)</f>
        <v>CS6E</v>
      </c>
    </row>
    <row r="3305" s="2" customFormat="1" ht="15" hidden="1" spans="1:15">
      <c r="A3305" s="177">
        <v>3302</v>
      </c>
      <c r="B3305" s="177" t="str">
        <f t="shared" si="102"/>
        <v>CS6E-T037-224-31</v>
      </c>
      <c r="C3305" s="177" t="str">
        <f t="shared" si="103"/>
        <v>CS6E-TK-HL-02-031-L-D</v>
      </c>
      <c r="D3305" s="177" t="s">
        <v>6741</v>
      </c>
      <c r="E3305" s="177" t="str">
        <f>VLOOKUP(H3305,通道基本信息!B:K,6,0)</f>
        <v>T</v>
      </c>
      <c r="F3305" s="177" t="str">
        <f>VLOOKUP(H3305,通道基本信息!B:K,5,0)</f>
        <v>K-HL</v>
      </c>
      <c r="G3305" s="177" t="str">
        <f>VLOOKUP(H3305,通道基本信息!B:K,8,0)</f>
        <v>L</v>
      </c>
      <c r="H3305" s="177" t="s">
        <v>6681</v>
      </c>
      <c r="I3305" s="177">
        <v>31</v>
      </c>
      <c r="J3305" s="177">
        <v>1.25</v>
      </c>
      <c r="K3305" s="177">
        <v>18307.5</v>
      </c>
      <c r="L3305" s="177">
        <v>18308.75</v>
      </c>
      <c r="M3305" s="177"/>
      <c r="N3305" s="177" t="s">
        <v>6742</v>
      </c>
      <c r="O3305" s="2" t="str">
        <f>VLOOKUP(H3305,通道基本信息!B:L,3,FALSE)</f>
        <v>CS6E</v>
      </c>
    </row>
    <row r="3306" s="2" customFormat="1" ht="15" hidden="1" spans="1:15">
      <c r="A3306" s="177">
        <v>3303</v>
      </c>
      <c r="B3306" s="177" t="str">
        <f t="shared" si="102"/>
        <v>CS6E-T037-224-32</v>
      </c>
      <c r="C3306" s="177" t="str">
        <f t="shared" si="103"/>
        <v>CS6E-TK-HL-02-032-L-D</v>
      </c>
      <c r="D3306" s="177" t="s">
        <v>6743</v>
      </c>
      <c r="E3306" s="177" t="str">
        <f>VLOOKUP(H3306,通道基本信息!B:K,6,0)</f>
        <v>T</v>
      </c>
      <c r="F3306" s="177" t="str">
        <f>VLOOKUP(H3306,通道基本信息!B:K,5,0)</f>
        <v>K-HL</v>
      </c>
      <c r="G3306" s="177" t="str">
        <f>VLOOKUP(H3306,通道基本信息!B:K,8,0)</f>
        <v>L</v>
      </c>
      <c r="H3306" s="177" t="s">
        <v>6681</v>
      </c>
      <c r="I3306" s="177">
        <v>32</v>
      </c>
      <c r="J3306" s="177">
        <v>1.25</v>
      </c>
      <c r="K3306" s="177">
        <v>18308.75</v>
      </c>
      <c r="L3306" s="177">
        <v>18310</v>
      </c>
      <c r="M3306" s="177"/>
      <c r="N3306" s="177" t="s">
        <v>6744</v>
      </c>
      <c r="O3306" s="2" t="str">
        <f>VLOOKUP(H3306,通道基本信息!B:L,3,FALSE)</f>
        <v>CS6E</v>
      </c>
    </row>
    <row r="3307" s="2" customFormat="1" ht="15" hidden="1" spans="1:15">
      <c r="A3307" s="177">
        <v>3304</v>
      </c>
      <c r="B3307" s="177" t="str">
        <f t="shared" si="102"/>
        <v>CS6E-T037-224-33</v>
      </c>
      <c r="C3307" s="177" t="str">
        <f t="shared" si="103"/>
        <v>CS6E-TK-HL-02-033-L-D</v>
      </c>
      <c r="D3307" s="177" t="s">
        <v>6745</v>
      </c>
      <c r="E3307" s="177" t="str">
        <f>VLOOKUP(H3307,通道基本信息!B:K,6,0)</f>
        <v>T</v>
      </c>
      <c r="F3307" s="177" t="str">
        <f>VLOOKUP(H3307,通道基本信息!B:K,5,0)</f>
        <v>K-HL</v>
      </c>
      <c r="G3307" s="177" t="str">
        <f>VLOOKUP(H3307,通道基本信息!B:K,8,0)</f>
        <v>L</v>
      </c>
      <c r="H3307" s="177" t="s">
        <v>6681</v>
      </c>
      <c r="I3307" s="177">
        <v>33</v>
      </c>
      <c r="J3307" s="177">
        <v>1.25</v>
      </c>
      <c r="K3307" s="177">
        <v>18310</v>
      </c>
      <c r="L3307" s="177">
        <v>18311.25</v>
      </c>
      <c r="M3307" s="177"/>
      <c r="N3307" s="177" t="s">
        <v>6746</v>
      </c>
      <c r="O3307" s="2" t="str">
        <f>VLOOKUP(H3307,通道基本信息!B:L,3,FALSE)</f>
        <v>CS6E</v>
      </c>
    </row>
    <row r="3308" s="2" customFormat="1" ht="15" hidden="1" spans="1:15">
      <c r="A3308" s="177">
        <v>3305</v>
      </c>
      <c r="B3308" s="177" t="str">
        <f t="shared" si="102"/>
        <v>CS6E-T037-224-34</v>
      </c>
      <c r="C3308" s="177" t="str">
        <f t="shared" si="103"/>
        <v>CS6E-TK-HL-02-034-L-D</v>
      </c>
      <c r="D3308" s="177" t="s">
        <v>6747</v>
      </c>
      <c r="E3308" s="177" t="str">
        <f>VLOOKUP(H3308,通道基本信息!B:K,6,0)</f>
        <v>T</v>
      </c>
      <c r="F3308" s="177" t="str">
        <f>VLOOKUP(H3308,通道基本信息!B:K,5,0)</f>
        <v>K-HL</v>
      </c>
      <c r="G3308" s="177" t="str">
        <f>VLOOKUP(H3308,通道基本信息!B:K,8,0)</f>
        <v>L</v>
      </c>
      <c r="H3308" s="177" t="s">
        <v>6681</v>
      </c>
      <c r="I3308" s="177">
        <v>34</v>
      </c>
      <c r="J3308" s="177">
        <v>1.25</v>
      </c>
      <c r="K3308" s="177">
        <v>18311.25</v>
      </c>
      <c r="L3308" s="177">
        <v>18312.5</v>
      </c>
      <c r="M3308" s="177"/>
      <c r="N3308" s="177" t="s">
        <v>6748</v>
      </c>
      <c r="O3308" s="2" t="str">
        <f>VLOOKUP(H3308,通道基本信息!B:L,3,FALSE)</f>
        <v>CS6E</v>
      </c>
    </row>
    <row r="3309" s="2" customFormat="1" ht="15" hidden="1" spans="1:15">
      <c r="A3309" s="177">
        <v>3306</v>
      </c>
      <c r="B3309" s="177" t="str">
        <f t="shared" si="102"/>
        <v>CS6E-T037-224-35</v>
      </c>
      <c r="C3309" s="177" t="str">
        <f t="shared" si="103"/>
        <v>CS6E-TK-HL-02-035-L-D</v>
      </c>
      <c r="D3309" s="177" t="s">
        <v>6749</v>
      </c>
      <c r="E3309" s="177" t="str">
        <f>VLOOKUP(H3309,通道基本信息!B:K,6,0)</f>
        <v>T</v>
      </c>
      <c r="F3309" s="177" t="str">
        <f>VLOOKUP(H3309,通道基本信息!B:K,5,0)</f>
        <v>K-HL</v>
      </c>
      <c r="G3309" s="177" t="str">
        <f>VLOOKUP(H3309,通道基本信息!B:K,8,0)</f>
        <v>L</v>
      </c>
      <c r="H3309" s="177" t="s">
        <v>6681</v>
      </c>
      <c r="I3309" s="177">
        <v>35</v>
      </c>
      <c r="J3309" s="177">
        <v>1.25</v>
      </c>
      <c r="K3309" s="177">
        <v>18312.5</v>
      </c>
      <c r="L3309" s="177">
        <v>18313.75</v>
      </c>
      <c r="M3309" s="177"/>
      <c r="N3309" s="177" t="s">
        <v>6750</v>
      </c>
      <c r="O3309" s="2" t="str">
        <f>VLOOKUP(H3309,通道基本信息!B:L,3,FALSE)</f>
        <v>CS6E</v>
      </c>
    </row>
    <row r="3310" s="2" customFormat="1" ht="15" hidden="1" spans="1:15">
      <c r="A3310" s="177">
        <v>3307</v>
      </c>
      <c r="B3310" s="177" t="str">
        <f t="shared" si="102"/>
        <v>CS6E-T037-224-36</v>
      </c>
      <c r="C3310" s="177" t="str">
        <f t="shared" si="103"/>
        <v>CS6E-TK-HL-02-036-L-D</v>
      </c>
      <c r="D3310" s="177" t="s">
        <v>6751</v>
      </c>
      <c r="E3310" s="177" t="str">
        <f>VLOOKUP(H3310,通道基本信息!B:K,6,0)</f>
        <v>T</v>
      </c>
      <c r="F3310" s="177" t="str">
        <f>VLOOKUP(H3310,通道基本信息!B:K,5,0)</f>
        <v>K-HL</v>
      </c>
      <c r="G3310" s="177" t="str">
        <f>VLOOKUP(H3310,通道基本信息!B:K,8,0)</f>
        <v>L</v>
      </c>
      <c r="H3310" s="177" t="s">
        <v>6681</v>
      </c>
      <c r="I3310" s="177">
        <v>36</v>
      </c>
      <c r="J3310" s="177">
        <v>1.25</v>
      </c>
      <c r="K3310" s="177">
        <v>18313.75</v>
      </c>
      <c r="L3310" s="177">
        <v>18315</v>
      </c>
      <c r="M3310" s="177"/>
      <c r="N3310" s="177" t="s">
        <v>6752</v>
      </c>
      <c r="O3310" s="2" t="str">
        <f>VLOOKUP(H3310,通道基本信息!B:L,3,FALSE)</f>
        <v>CS6E</v>
      </c>
    </row>
    <row r="3311" s="2" customFormat="1" ht="15" hidden="1" spans="1:15">
      <c r="A3311" s="177">
        <v>3308</v>
      </c>
      <c r="B3311" s="177" t="str">
        <f t="shared" si="102"/>
        <v>CS6E-T037-224-37</v>
      </c>
      <c r="C3311" s="177" t="str">
        <f t="shared" si="103"/>
        <v>CS6E-TK-HL-02-037-L-D</v>
      </c>
      <c r="D3311" s="177" t="s">
        <v>6753</v>
      </c>
      <c r="E3311" s="177" t="str">
        <f>VLOOKUP(H3311,通道基本信息!B:K,6,0)</f>
        <v>T</v>
      </c>
      <c r="F3311" s="177" t="str">
        <f>VLOOKUP(H3311,通道基本信息!B:K,5,0)</f>
        <v>K-HL</v>
      </c>
      <c r="G3311" s="177" t="str">
        <f>VLOOKUP(H3311,通道基本信息!B:K,8,0)</f>
        <v>L</v>
      </c>
      <c r="H3311" s="177" t="s">
        <v>6681</v>
      </c>
      <c r="I3311" s="177">
        <v>37</v>
      </c>
      <c r="J3311" s="177">
        <v>1.25</v>
      </c>
      <c r="K3311" s="177">
        <v>18315</v>
      </c>
      <c r="L3311" s="177">
        <v>18316.25</v>
      </c>
      <c r="M3311" s="177"/>
      <c r="N3311" s="177" t="s">
        <v>6754</v>
      </c>
      <c r="O3311" s="2" t="str">
        <f>VLOOKUP(H3311,通道基本信息!B:L,3,FALSE)</f>
        <v>CS6E</v>
      </c>
    </row>
    <row r="3312" s="2" customFormat="1" ht="15" hidden="1" spans="1:15">
      <c r="A3312" s="177">
        <v>3309</v>
      </c>
      <c r="B3312" s="177" t="str">
        <f t="shared" si="102"/>
        <v>CS6E-T037-224-38</v>
      </c>
      <c r="C3312" s="177" t="str">
        <f t="shared" si="103"/>
        <v>CS6E-TK-HL-02-038-L-D</v>
      </c>
      <c r="D3312" s="177" t="s">
        <v>6755</v>
      </c>
      <c r="E3312" s="177" t="str">
        <f>VLOOKUP(H3312,通道基本信息!B:K,6,0)</f>
        <v>T</v>
      </c>
      <c r="F3312" s="177" t="str">
        <f>VLOOKUP(H3312,通道基本信息!B:K,5,0)</f>
        <v>K-HL</v>
      </c>
      <c r="G3312" s="177" t="str">
        <f>VLOOKUP(H3312,通道基本信息!B:K,8,0)</f>
        <v>L</v>
      </c>
      <c r="H3312" s="177" t="s">
        <v>6681</v>
      </c>
      <c r="I3312" s="177">
        <v>38</v>
      </c>
      <c r="J3312" s="177">
        <v>1.25</v>
      </c>
      <c r="K3312" s="177">
        <v>18316.25</v>
      </c>
      <c r="L3312" s="177">
        <v>18317.5</v>
      </c>
      <c r="M3312" s="177"/>
      <c r="N3312" s="177" t="s">
        <v>6756</v>
      </c>
      <c r="O3312" s="2" t="str">
        <f>VLOOKUP(H3312,通道基本信息!B:L,3,FALSE)</f>
        <v>CS6E</v>
      </c>
    </row>
    <row r="3313" s="2" customFormat="1" ht="15" hidden="1" spans="1:15">
      <c r="A3313" s="177">
        <v>3310</v>
      </c>
      <c r="B3313" s="177" t="str">
        <f t="shared" si="102"/>
        <v>CS6E-T037-224-39</v>
      </c>
      <c r="C3313" s="177" t="str">
        <f t="shared" si="103"/>
        <v>CS6E-TK-HL-02-039-L-D</v>
      </c>
      <c r="D3313" s="177" t="s">
        <v>6757</v>
      </c>
      <c r="E3313" s="177" t="str">
        <f>VLOOKUP(H3313,通道基本信息!B:K,6,0)</f>
        <v>T</v>
      </c>
      <c r="F3313" s="177" t="str">
        <f>VLOOKUP(H3313,通道基本信息!B:K,5,0)</f>
        <v>K-HL</v>
      </c>
      <c r="G3313" s="177" t="str">
        <f>VLOOKUP(H3313,通道基本信息!B:K,8,0)</f>
        <v>L</v>
      </c>
      <c r="H3313" s="177" t="s">
        <v>6681</v>
      </c>
      <c r="I3313" s="177">
        <v>39</v>
      </c>
      <c r="J3313" s="177">
        <v>1.25</v>
      </c>
      <c r="K3313" s="177">
        <v>18317.5</v>
      </c>
      <c r="L3313" s="177">
        <v>18318.75</v>
      </c>
      <c r="M3313" s="177"/>
      <c r="N3313" s="177" t="s">
        <v>6758</v>
      </c>
      <c r="O3313" s="2" t="str">
        <f>VLOOKUP(H3313,通道基本信息!B:L,3,FALSE)</f>
        <v>CS6E</v>
      </c>
    </row>
    <row r="3314" s="2" customFormat="1" ht="15" hidden="1" spans="1:15">
      <c r="A3314" s="177">
        <v>3311</v>
      </c>
      <c r="B3314" s="177" t="str">
        <f t="shared" si="102"/>
        <v>CS6E-T037-224-40</v>
      </c>
      <c r="C3314" s="177" t="str">
        <f t="shared" si="103"/>
        <v>CS6E-TK-HL-02-040-L-D</v>
      </c>
      <c r="D3314" s="177" t="s">
        <v>6759</v>
      </c>
      <c r="E3314" s="177" t="str">
        <f>VLOOKUP(H3314,通道基本信息!B:K,6,0)</f>
        <v>T</v>
      </c>
      <c r="F3314" s="177" t="str">
        <f>VLOOKUP(H3314,通道基本信息!B:K,5,0)</f>
        <v>K-HL</v>
      </c>
      <c r="G3314" s="177" t="str">
        <f>VLOOKUP(H3314,通道基本信息!B:K,8,0)</f>
        <v>L</v>
      </c>
      <c r="H3314" s="177" t="s">
        <v>6681</v>
      </c>
      <c r="I3314" s="177">
        <v>40</v>
      </c>
      <c r="J3314" s="177">
        <v>1.25</v>
      </c>
      <c r="K3314" s="177">
        <v>18318.75</v>
      </c>
      <c r="L3314" s="177">
        <v>18320</v>
      </c>
      <c r="M3314" s="177"/>
      <c r="N3314" s="177" t="s">
        <v>6760</v>
      </c>
      <c r="O3314" s="2" t="str">
        <f>VLOOKUP(H3314,通道基本信息!B:L,3,FALSE)</f>
        <v>CS6E</v>
      </c>
    </row>
    <row r="3315" s="2" customFormat="1" ht="15" hidden="1" spans="1:15">
      <c r="A3315" s="177">
        <v>3312</v>
      </c>
      <c r="B3315" s="177" t="str">
        <f t="shared" si="102"/>
        <v>CS6E-T037-224-41</v>
      </c>
      <c r="C3315" s="177" t="str">
        <f t="shared" si="103"/>
        <v>CS6E-TK-HL-02-041-L-D</v>
      </c>
      <c r="D3315" s="177" t="s">
        <v>6761</v>
      </c>
      <c r="E3315" s="177" t="str">
        <f>VLOOKUP(H3315,通道基本信息!B:K,6,0)</f>
        <v>T</v>
      </c>
      <c r="F3315" s="177" t="str">
        <f>VLOOKUP(H3315,通道基本信息!B:K,5,0)</f>
        <v>K-HL</v>
      </c>
      <c r="G3315" s="177" t="str">
        <f>VLOOKUP(H3315,通道基本信息!B:K,8,0)</f>
        <v>L</v>
      </c>
      <c r="H3315" s="177" t="s">
        <v>6681</v>
      </c>
      <c r="I3315" s="177">
        <v>41</v>
      </c>
      <c r="J3315" s="177">
        <v>1.25</v>
      </c>
      <c r="K3315" s="177">
        <v>18320</v>
      </c>
      <c r="L3315" s="177">
        <v>18321.25</v>
      </c>
      <c r="M3315" s="177"/>
      <c r="N3315" s="177" t="s">
        <v>6762</v>
      </c>
      <c r="O3315" s="2" t="str">
        <f>VLOOKUP(H3315,通道基本信息!B:L,3,FALSE)</f>
        <v>CS6E</v>
      </c>
    </row>
    <row r="3316" s="2" customFormat="1" ht="15" hidden="1" spans="1:15">
      <c r="A3316" s="177">
        <v>3313</v>
      </c>
      <c r="B3316" s="177" t="str">
        <f t="shared" si="102"/>
        <v>CS6E-T037-224-42</v>
      </c>
      <c r="C3316" s="177" t="str">
        <f t="shared" si="103"/>
        <v>CS6E-TK-HL-02-042-L-D</v>
      </c>
      <c r="D3316" s="177" t="s">
        <v>6763</v>
      </c>
      <c r="E3316" s="177" t="str">
        <f>VLOOKUP(H3316,通道基本信息!B:K,6,0)</f>
        <v>T</v>
      </c>
      <c r="F3316" s="177" t="str">
        <f>VLOOKUP(H3316,通道基本信息!B:K,5,0)</f>
        <v>K-HL</v>
      </c>
      <c r="G3316" s="177" t="str">
        <f>VLOOKUP(H3316,通道基本信息!B:K,8,0)</f>
        <v>L</v>
      </c>
      <c r="H3316" s="177" t="s">
        <v>6681</v>
      </c>
      <c r="I3316" s="177">
        <v>42</v>
      </c>
      <c r="J3316" s="177">
        <v>1.25</v>
      </c>
      <c r="K3316" s="177">
        <v>18321.25</v>
      </c>
      <c r="L3316" s="177">
        <v>18322.5</v>
      </c>
      <c r="M3316" s="177"/>
      <c r="N3316" s="177" t="s">
        <v>6764</v>
      </c>
      <c r="O3316" s="2" t="str">
        <f>VLOOKUP(H3316,通道基本信息!B:L,3,FALSE)</f>
        <v>CS6E</v>
      </c>
    </row>
    <row r="3317" s="2" customFormat="1" ht="15" hidden="1" spans="1:15">
      <c r="A3317" s="177">
        <v>3314</v>
      </c>
      <c r="B3317" s="177" t="str">
        <f t="shared" si="102"/>
        <v>CS6E-T037-224-43</v>
      </c>
      <c r="C3317" s="177" t="str">
        <f t="shared" si="103"/>
        <v>CS6E-TK-HL-02-043-L-D</v>
      </c>
      <c r="D3317" s="177" t="s">
        <v>6765</v>
      </c>
      <c r="E3317" s="177" t="str">
        <f>VLOOKUP(H3317,通道基本信息!B:K,6,0)</f>
        <v>T</v>
      </c>
      <c r="F3317" s="177" t="str">
        <f>VLOOKUP(H3317,通道基本信息!B:K,5,0)</f>
        <v>K-HL</v>
      </c>
      <c r="G3317" s="177" t="str">
        <f>VLOOKUP(H3317,通道基本信息!B:K,8,0)</f>
        <v>L</v>
      </c>
      <c r="H3317" s="177" t="s">
        <v>6681</v>
      </c>
      <c r="I3317" s="177">
        <v>43</v>
      </c>
      <c r="J3317" s="177">
        <v>1.25</v>
      </c>
      <c r="K3317" s="177">
        <v>18322.5</v>
      </c>
      <c r="L3317" s="177">
        <v>18323.75</v>
      </c>
      <c r="M3317" s="177"/>
      <c r="N3317" s="177" t="s">
        <v>6766</v>
      </c>
      <c r="O3317" s="2" t="str">
        <f>VLOOKUP(H3317,通道基本信息!B:L,3,FALSE)</f>
        <v>CS6E</v>
      </c>
    </row>
    <row r="3318" s="2" customFormat="1" ht="15" hidden="1" spans="1:15">
      <c r="A3318" s="177">
        <v>3315</v>
      </c>
      <c r="B3318" s="177" t="str">
        <f t="shared" si="102"/>
        <v>CS6E-T037-224-44</v>
      </c>
      <c r="C3318" s="177" t="str">
        <f t="shared" si="103"/>
        <v>CS6E-TK-HL-02-044-L-D</v>
      </c>
      <c r="D3318" s="177" t="s">
        <v>6767</v>
      </c>
      <c r="E3318" s="177" t="str">
        <f>VLOOKUP(H3318,通道基本信息!B:K,6,0)</f>
        <v>T</v>
      </c>
      <c r="F3318" s="177" t="str">
        <f>VLOOKUP(H3318,通道基本信息!B:K,5,0)</f>
        <v>K-HL</v>
      </c>
      <c r="G3318" s="177" t="str">
        <f>VLOOKUP(H3318,通道基本信息!B:K,8,0)</f>
        <v>L</v>
      </c>
      <c r="H3318" s="177" t="s">
        <v>6681</v>
      </c>
      <c r="I3318" s="177">
        <v>44</v>
      </c>
      <c r="J3318" s="177">
        <v>1.25</v>
      </c>
      <c r="K3318" s="177">
        <v>18323.75</v>
      </c>
      <c r="L3318" s="177">
        <v>18325</v>
      </c>
      <c r="M3318" s="177"/>
      <c r="N3318" s="177" t="s">
        <v>6768</v>
      </c>
      <c r="O3318" s="2" t="str">
        <f>VLOOKUP(H3318,通道基本信息!B:L,3,FALSE)</f>
        <v>CS6E</v>
      </c>
    </row>
    <row r="3319" s="2" customFormat="1" ht="15" hidden="1" spans="1:15">
      <c r="A3319" s="177">
        <v>3316</v>
      </c>
      <c r="B3319" s="177" t="str">
        <f t="shared" si="102"/>
        <v>CS6E-T037-224-45</v>
      </c>
      <c r="C3319" s="177" t="str">
        <f t="shared" si="103"/>
        <v>CS6E-TK-HL-02-045-L-D</v>
      </c>
      <c r="D3319" s="177" t="s">
        <v>6769</v>
      </c>
      <c r="E3319" s="177" t="str">
        <f>VLOOKUP(H3319,通道基本信息!B:K,6,0)</f>
        <v>T</v>
      </c>
      <c r="F3319" s="177" t="str">
        <f>VLOOKUP(H3319,通道基本信息!B:K,5,0)</f>
        <v>K-HL</v>
      </c>
      <c r="G3319" s="177" t="str">
        <f>VLOOKUP(H3319,通道基本信息!B:K,8,0)</f>
        <v>L</v>
      </c>
      <c r="H3319" s="177" t="s">
        <v>6681</v>
      </c>
      <c r="I3319" s="177">
        <v>45</v>
      </c>
      <c r="J3319" s="177">
        <v>1.25</v>
      </c>
      <c r="K3319" s="177">
        <v>18325</v>
      </c>
      <c r="L3319" s="177">
        <v>18326.25</v>
      </c>
      <c r="M3319" s="177"/>
      <c r="N3319" s="177" t="s">
        <v>6770</v>
      </c>
      <c r="O3319" s="2" t="str">
        <f>VLOOKUP(H3319,通道基本信息!B:L,3,FALSE)</f>
        <v>CS6E</v>
      </c>
    </row>
    <row r="3320" s="2" customFormat="1" ht="15" hidden="1" spans="1:15">
      <c r="A3320" s="177">
        <v>3317</v>
      </c>
      <c r="B3320" s="177" t="str">
        <f t="shared" si="102"/>
        <v>CS6E-T037-224-46</v>
      </c>
      <c r="C3320" s="177" t="str">
        <f t="shared" si="103"/>
        <v>CS6E-TK-HL-02-046-L-D</v>
      </c>
      <c r="D3320" s="177" t="s">
        <v>6771</v>
      </c>
      <c r="E3320" s="177" t="str">
        <f>VLOOKUP(H3320,通道基本信息!B:K,6,0)</f>
        <v>T</v>
      </c>
      <c r="F3320" s="177" t="str">
        <f>VLOOKUP(H3320,通道基本信息!B:K,5,0)</f>
        <v>K-HL</v>
      </c>
      <c r="G3320" s="177" t="str">
        <f>VLOOKUP(H3320,通道基本信息!B:K,8,0)</f>
        <v>L</v>
      </c>
      <c r="H3320" s="177" t="s">
        <v>6681</v>
      </c>
      <c r="I3320" s="177">
        <v>46</v>
      </c>
      <c r="J3320" s="177">
        <v>1.25</v>
      </c>
      <c r="K3320" s="177">
        <v>18326.25</v>
      </c>
      <c r="L3320" s="177">
        <v>18327.5</v>
      </c>
      <c r="M3320" s="177"/>
      <c r="N3320" s="177" t="s">
        <v>6772</v>
      </c>
      <c r="O3320" s="2" t="str">
        <f>VLOOKUP(H3320,通道基本信息!B:L,3,FALSE)</f>
        <v>CS6E</v>
      </c>
    </row>
    <row r="3321" s="2" customFormat="1" ht="15" hidden="1" spans="1:15">
      <c r="A3321" s="177">
        <v>3318</v>
      </c>
      <c r="B3321" s="177" t="str">
        <f t="shared" si="102"/>
        <v>CS6E-T037-224-47</v>
      </c>
      <c r="C3321" s="177" t="str">
        <f t="shared" si="103"/>
        <v>CS6E-TK-HL-02-047-L-D</v>
      </c>
      <c r="D3321" s="177" t="s">
        <v>6773</v>
      </c>
      <c r="E3321" s="177" t="str">
        <f>VLOOKUP(H3321,通道基本信息!B:K,6,0)</f>
        <v>T</v>
      </c>
      <c r="F3321" s="177" t="str">
        <f>VLOOKUP(H3321,通道基本信息!B:K,5,0)</f>
        <v>K-HL</v>
      </c>
      <c r="G3321" s="177" t="str">
        <f>VLOOKUP(H3321,通道基本信息!B:K,8,0)</f>
        <v>L</v>
      </c>
      <c r="H3321" s="177" t="s">
        <v>6681</v>
      </c>
      <c r="I3321" s="177">
        <v>47</v>
      </c>
      <c r="J3321" s="177">
        <v>1.25</v>
      </c>
      <c r="K3321" s="177">
        <v>18327.5</v>
      </c>
      <c r="L3321" s="177">
        <v>18328.75</v>
      </c>
      <c r="M3321" s="177"/>
      <c r="N3321" s="177" t="s">
        <v>6774</v>
      </c>
      <c r="O3321" s="2" t="str">
        <f>VLOOKUP(H3321,通道基本信息!B:L,3,FALSE)</f>
        <v>CS6E</v>
      </c>
    </row>
    <row r="3322" s="2" customFormat="1" ht="15" hidden="1" spans="1:15">
      <c r="A3322" s="177">
        <v>3319</v>
      </c>
      <c r="B3322" s="177" t="str">
        <f t="shared" si="102"/>
        <v>CS6E-T037-224-48</v>
      </c>
      <c r="C3322" s="177" t="str">
        <f t="shared" si="103"/>
        <v>CS6E-TK-HL-02-048-L-D</v>
      </c>
      <c r="D3322" s="177" t="s">
        <v>6775</v>
      </c>
      <c r="E3322" s="177" t="str">
        <f>VLOOKUP(H3322,通道基本信息!B:K,6,0)</f>
        <v>T</v>
      </c>
      <c r="F3322" s="177" t="str">
        <f>VLOOKUP(H3322,通道基本信息!B:K,5,0)</f>
        <v>K-HL</v>
      </c>
      <c r="G3322" s="177" t="str">
        <f>VLOOKUP(H3322,通道基本信息!B:K,8,0)</f>
        <v>L</v>
      </c>
      <c r="H3322" s="177" t="s">
        <v>6681</v>
      </c>
      <c r="I3322" s="177">
        <v>48</v>
      </c>
      <c r="J3322" s="177">
        <v>1.25</v>
      </c>
      <c r="K3322" s="177">
        <v>18328.75</v>
      </c>
      <c r="L3322" s="177">
        <v>18330</v>
      </c>
      <c r="M3322" s="177"/>
      <c r="N3322" s="177" t="s">
        <v>6776</v>
      </c>
      <c r="O3322" s="2" t="str">
        <f>VLOOKUP(H3322,通道基本信息!B:L,3,FALSE)</f>
        <v>CS6E</v>
      </c>
    </row>
    <row r="3323" s="2" customFormat="1" ht="15" hidden="1" spans="1:15">
      <c r="A3323" s="177">
        <v>3320</v>
      </c>
      <c r="B3323" s="177" t="str">
        <f t="shared" si="102"/>
        <v>CS6E-T037-224-49</v>
      </c>
      <c r="C3323" s="177" t="str">
        <f t="shared" si="103"/>
        <v>CS6E-TK-HL-03-049-L-D</v>
      </c>
      <c r="D3323" s="177" t="s">
        <v>6777</v>
      </c>
      <c r="E3323" s="177" t="str">
        <f>VLOOKUP(H3323,通道基本信息!B:K,6,0)</f>
        <v>T</v>
      </c>
      <c r="F3323" s="177" t="str">
        <f>VLOOKUP(H3323,通道基本信息!B:K,5,0)</f>
        <v>K-HL</v>
      </c>
      <c r="G3323" s="177" t="str">
        <f>VLOOKUP(H3323,通道基本信息!B:K,8,0)</f>
        <v>L</v>
      </c>
      <c r="H3323" s="177" t="s">
        <v>6681</v>
      </c>
      <c r="I3323" s="177">
        <v>49</v>
      </c>
      <c r="J3323" s="177">
        <v>1.25</v>
      </c>
      <c r="K3323" s="177">
        <v>18085</v>
      </c>
      <c r="L3323" s="177">
        <v>18086.25</v>
      </c>
      <c r="M3323" s="177"/>
      <c r="N3323" s="177" t="s">
        <v>6778</v>
      </c>
      <c r="O3323" s="2" t="str">
        <f>VLOOKUP(H3323,通道基本信息!B:L,3,FALSE)</f>
        <v>CS6E</v>
      </c>
    </row>
    <row r="3324" s="2" customFormat="1" ht="15" hidden="1" spans="1:15">
      <c r="A3324" s="177">
        <v>3321</v>
      </c>
      <c r="B3324" s="177" t="str">
        <f t="shared" si="102"/>
        <v>CS6E-T037-224-50</v>
      </c>
      <c r="C3324" s="177" t="str">
        <f t="shared" si="103"/>
        <v>CS6E-TK-HL-03-050-L-D</v>
      </c>
      <c r="D3324" s="177" t="s">
        <v>6779</v>
      </c>
      <c r="E3324" s="177" t="str">
        <f>VLOOKUP(H3324,通道基本信息!B:K,6,0)</f>
        <v>T</v>
      </c>
      <c r="F3324" s="177" t="str">
        <f>VLOOKUP(H3324,通道基本信息!B:K,5,0)</f>
        <v>K-HL</v>
      </c>
      <c r="G3324" s="177" t="str">
        <f>VLOOKUP(H3324,通道基本信息!B:K,8,0)</f>
        <v>L</v>
      </c>
      <c r="H3324" s="177" t="s">
        <v>6681</v>
      </c>
      <c r="I3324" s="177">
        <v>50</v>
      </c>
      <c r="J3324" s="177">
        <v>1.25</v>
      </c>
      <c r="K3324" s="177">
        <v>18086.25</v>
      </c>
      <c r="L3324" s="177">
        <v>18087.5</v>
      </c>
      <c r="M3324" s="177"/>
      <c r="N3324" s="177" t="s">
        <v>6780</v>
      </c>
      <c r="O3324" s="2" t="str">
        <f>VLOOKUP(H3324,通道基本信息!B:L,3,FALSE)</f>
        <v>CS6E</v>
      </c>
    </row>
    <row r="3325" s="2" customFormat="1" ht="15" hidden="1" spans="1:15">
      <c r="A3325" s="177">
        <v>3322</v>
      </c>
      <c r="B3325" s="177" t="str">
        <f t="shared" si="102"/>
        <v>CS6E-T037-224-51</v>
      </c>
      <c r="C3325" s="177" t="str">
        <f t="shared" si="103"/>
        <v>CS6E-TK-HL-03-051-L-D</v>
      </c>
      <c r="D3325" s="177" t="s">
        <v>6781</v>
      </c>
      <c r="E3325" s="177" t="str">
        <f>VLOOKUP(H3325,通道基本信息!B:K,6,0)</f>
        <v>T</v>
      </c>
      <c r="F3325" s="177" t="str">
        <f>VLOOKUP(H3325,通道基本信息!B:K,5,0)</f>
        <v>K-HL</v>
      </c>
      <c r="G3325" s="177" t="str">
        <f>VLOOKUP(H3325,通道基本信息!B:K,8,0)</f>
        <v>L</v>
      </c>
      <c r="H3325" s="177" t="s">
        <v>6681</v>
      </c>
      <c r="I3325" s="177">
        <v>51</v>
      </c>
      <c r="J3325" s="177">
        <v>1.25</v>
      </c>
      <c r="K3325" s="177">
        <v>18087.5</v>
      </c>
      <c r="L3325" s="177">
        <v>18088.75</v>
      </c>
      <c r="M3325" s="177"/>
      <c r="N3325" s="177" t="s">
        <v>6782</v>
      </c>
      <c r="O3325" s="2" t="str">
        <f>VLOOKUP(H3325,通道基本信息!B:L,3,FALSE)</f>
        <v>CS6E</v>
      </c>
    </row>
    <row r="3326" s="2" customFormat="1" ht="15" hidden="1" spans="1:15">
      <c r="A3326" s="177">
        <v>3323</v>
      </c>
      <c r="B3326" s="177" t="str">
        <f t="shared" si="102"/>
        <v>CS6E-T037-224-52</v>
      </c>
      <c r="C3326" s="177" t="str">
        <f t="shared" si="103"/>
        <v>CS6E-TK-HL-03-052-L-D</v>
      </c>
      <c r="D3326" s="177" t="s">
        <v>6783</v>
      </c>
      <c r="E3326" s="177" t="str">
        <f>VLOOKUP(H3326,通道基本信息!B:K,6,0)</f>
        <v>T</v>
      </c>
      <c r="F3326" s="177" t="str">
        <f>VLOOKUP(H3326,通道基本信息!B:K,5,0)</f>
        <v>K-HL</v>
      </c>
      <c r="G3326" s="177" t="str">
        <f>VLOOKUP(H3326,通道基本信息!B:K,8,0)</f>
        <v>L</v>
      </c>
      <c r="H3326" s="177" t="s">
        <v>6681</v>
      </c>
      <c r="I3326" s="177">
        <v>52</v>
      </c>
      <c r="J3326" s="177">
        <v>1.25</v>
      </c>
      <c r="K3326" s="177">
        <v>18088.75</v>
      </c>
      <c r="L3326" s="177">
        <v>18090</v>
      </c>
      <c r="M3326" s="177"/>
      <c r="N3326" s="177" t="s">
        <v>6784</v>
      </c>
      <c r="O3326" s="2" t="str">
        <f>VLOOKUP(H3326,通道基本信息!B:L,3,FALSE)</f>
        <v>CS6E</v>
      </c>
    </row>
    <row r="3327" s="2" customFormat="1" ht="15" hidden="1" spans="1:15">
      <c r="A3327" s="177">
        <v>3324</v>
      </c>
      <c r="B3327" s="177" t="str">
        <f t="shared" si="102"/>
        <v>CS6E-T037-224-53</v>
      </c>
      <c r="C3327" s="177" t="str">
        <f t="shared" si="103"/>
        <v>CS6E-TK-HL-03-053-L-D</v>
      </c>
      <c r="D3327" s="177" t="s">
        <v>6785</v>
      </c>
      <c r="E3327" s="177" t="str">
        <f>VLOOKUP(H3327,通道基本信息!B:K,6,0)</f>
        <v>T</v>
      </c>
      <c r="F3327" s="177" t="str">
        <f>VLOOKUP(H3327,通道基本信息!B:K,5,0)</f>
        <v>K-HL</v>
      </c>
      <c r="G3327" s="177" t="str">
        <f>VLOOKUP(H3327,通道基本信息!B:K,8,0)</f>
        <v>L</v>
      </c>
      <c r="H3327" s="177" t="s">
        <v>6681</v>
      </c>
      <c r="I3327" s="177">
        <v>53</v>
      </c>
      <c r="J3327" s="177">
        <v>1.25</v>
      </c>
      <c r="K3327" s="177">
        <v>18090</v>
      </c>
      <c r="L3327" s="177">
        <v>18091.25</v>
      </c>
      <c r="M3327" s="177"/>
      <c r="N3327" s="177" t="s">
        <v>6786</v>
      </c>
      <c r="O3327" s="2" t="str">
        <f>VLOOKUP(H3327,通道基本信息!B:L,3,FALSE)</f>
        <v>CS6E</v>
      </c>
    </row>
    <row r="3328" s="2" customFormat="1" ht="15" hidden="1" spans="1:15">
      <c r="A3328" s="177">
        <v>3325</v>
      </c>
      <c r="B3328" s="177" t="str">
        <f t="shared" si="102"/>
        <v>CS6E-T037-224-54</v>
      </c>
      <c r="C3328" s="177" t="str">
        <f t="shared" si="103"/>
        <v>CS6E-TK-HL-03-054-L-D</v>
      </c>
      <c r="D3328" s="177" t="s">
        <v>6787</v>
      </c>
      <c r="E3328" s="177" t="str">
        <f>VLOOKUP(H3328,通道基本信息!B:K,6,0)</f>
        <v>T</v>
      </c>
      <c r="F3328" s="177" t="str">
        <f>VLOOKUP(H3328,通道基本信息!B:K,5,0)</f>
        <v>K-HL</v>
      </c>
      <c r="G3328" s="177" t="str">
        <f>VLOOKUP(H3328,通道基本信息!B:K,8,0)</f>
        <v>L</v>
      </c>
      <c r="H3328" s="177" t="s">
        <v>6681</v>
      </c>
      <c r="I3328" s="177">
        <v>54</v>
      </c>
      <c r="J3328" s="177">
        <v>1.25</v>
      </c>
      <c r="K3328" s="177">
        <v>18091.25</v>
      </c>
      <c r="L3328" s="177">
        <v>18092.5</v>
      </c>
      <c r="M3328" s="177"/>
      <c r="N3328" s="177" t="s">
        <v>6788</v>
      </c>
      <c r="O3328" s="2" t="str">
        <f>VLOOKUP(H3328,通道基本信息!B:L,3,FALSE)</f>
        <v>CS6E</v>
      </c>
    </row>
    <row r="3329" s="2" customFormat="1" ht="15" hidden="1" spans="1:15">
      <c r="A3329" s="177">
        <v>3326</v>
      </c>
      <c r="B3329" s="177" t="str">
        <f t="shared" ref="B3329:B3392" si="104">H3329&amp;"-"&amp;I3329</f>
        <v>CS6E-T037-224-55</v>
      </c>
      <c r="C3329" s="177" t="str">
        <f t="shared" si="103"/>
        <v>CS6E-TK-HL-03-055-L-D</v>
      </c>
      <c r="D3329" s="177" t="s">
        <v>6789</v>
      </c>
      <c r="E3329" s="177" t="str">
        <f>VLOOKUP(H3329,通道基本信息!B:K,6,0)</f>
        <v>T</v>
      </c>
      <c r="F3329" s="177" t="str">
        <f>VLOOKUP(H3329,通道基本信息!B:K,5,0)</f>
        <v>K-HL</v>
      </c>
      <c r="G3329" s="177" t="str">
        <f>VLOOKUP(H3329,通道基本信息!B:K,8,0)</f>
        <v>L</v>
      </c>
      <c r="H3329" s="177" t="s">
        <v>6681</v>
      </c>
      <c r="I3329" s="177">
        <v>55</v>
      </c>
      <c r="J3329" s="177">
        <v>1.25</v>
      </c>
      <c r="K3329" s="177">
        <v>18092.5</v>
      </c>
      <c r="L3329" s="177">
        <v>18093.75</v>
      </c>
      <c r="M3329" s="177"/>
      <c r="N3329" s="177" t="s">
        <v>6790</v>
      </c>
      <c r="O3329" s="2" t="str">
        <f>VLOOKUP(H3329,通道基本信息!B:L,3,FALSE)</f>
        <v>CS6E</v>
      </c>
    </row>
    <row r="3330" s="2" customFormat="1" ht="15" hidden="1" spans="1:15">
      <c r="A3330" s="177">
        <v>3327</v>
      </c>
      <c r="B3330" s="177" t="str">
        <f t="shared" si="104"/>
        <v>CS6E-T037-224-56</v>
      </c>
      <c r="C3330" s="177" t="str">
        <f t="shared" si="103"/>
        <v>CS6E-TK-HL-03-056-L-D</v>
      </c>
      <c r="D3330" s="177" t="s">
        <v>6791</v>
      </c>
      <c r="E3330" s="177" t="str">
        <f>VLOOKUP(H3330,通道基本信息!B:K,6,0)</f>
        <v>T</v>
      </c>
      <c r="F3330" s="177" t="str">
        <f>VLOOKUP(H3330,通道基本信息!B:K,5,0)</f>
        <v>K-HL</v>
      </c>
      <c r="G3330" s="177" t="str">
        <f>VLOOKUP(H3330,通道基本信息!B:K,8,0)</f>
        <v>L</v>
      </c>
      <c r="H3330" s="177" t="s">
        <v>6681</v>
      </c>
      <c r="I3330" s="177">
        <v>56</v>
      </c>
      <c r="J3330" s="177">
        <v>1.25</v>
      </c>
      <c r="K3330" s="177">
        <v>18093.75</v>
      </c>
      <c r="L3330" s="177">
        <v>18095</v>
      </c>
      <c r="M3330" s="177"/>
      <c r="N3330" s="177" t="s">
        <v>6792</v>
      </c>
      <c r="O3330" s="2" t="str">
        <f>VLOOKUP(H3330,通道基本信息!B:L,3,FALSE)</f>
        <v>CS6E</v>
      </c>
    </row>
    <row r="3331" s="2" customFormat="1" ht="15" hidden="1" spans="1:15">
      <c r="A3331" s="177">
        <v>3328</v>
      </c>
      <c r="B3331" s="177" t="str">
        <f t="shared" si="104"/>
        <v>CS6E-T037-224-57</v>
      </c>
      <c r="C3331" s="177" t="str">
        <f t="shared" si="103"/>
        <v>CS6E-TK-HL-03-057-L-D</v>
      </c>
      <c r="D3331" s="177" t="s">
        <v>6793</v>
      </c>
      <c r="E3331" s="177" t="str">
        <f>VLOOKUP(H3331,通道基本信息!B:K,6,0)</f>
        <v>T</v>
      </c>
      <c r="F3331" s="177" t="str">
        <f>VLOOKUP(H3331,通道基本信息!B:K,5,0)</f>
        <v>K-HL</v>
      </c>
      <c r="G3331" s="177" t="str">
        <f>VLOOKUP(H3331,通道基本信息!B:K,8,0)</f>
        <v>L</v>
      </c>
      <c r="H3331" s="177" t="s">
        <v>6681</v>
      </c>
      <c r="I3331" s="177">
        <v>57</v>
      </c>
      <c r="J3331" s="177">
        <v>1.25</v>
      </c>
      <c r="K3331" s="177">
        <v>18095</v>
      </c>
      <c r="L3331" s="177">
        <v>18096.25</v>
      </c>
      <c r="M3331" s="177"/>
      <c r="N3331" s="177" t="s">
        <v>6794</v>
      </c>
      <c r="O3331" s="2" t="str">
        <f>VLOOKUP(H3331,通道基本信息!B:L,3,FALSE)</f>
        <v>CS6E</v>
      </c>
    </row>
    <row r="3332" s="2" customFormat="1" ht="15" hidden="1" spans="1:15">
      <c r="A3332" s="177">
        <v>3329</v>
      </c>
      <c r="B3332" s="177" t="str">
        <f t="shared" si="104"/>
        <v>CS6E-T037-224-58</v>
      </c>
      <c r="C3332" s="177" t="str">
        <f t="shared" ref="C3332:C3395" si="105">O3332&amp;"-"&amp;D3332</f>
        <v>CS6E-TK-HL-03-058-L-D</v>
      </c>
      <c r="D3332" s="177" t="s">
        <v>6795</v>
      </c>
      <c r="E3332" s="177" t="str">
        <f>VLOOKUP(H3332,通道基本信息!B:K,6,0)</f>
        <v>T</v>
      </c>
      <c r="F3332" s="177" t="str">
        <f>VLOOKUP(H3332,通道基本信息!B:K,5,0)</f>
        <v>K-HL</v>
      </c>
      <c r="G3332" s="177" t="str">
        <f>VLOOKUP(H3332,通道基本信息!B:K,8,0)</f>
        <v>L</v>
      </c>
      <c r="H3332" s="177" t="s">
        <v>6681</v>
      </c>
      <c r="I3332" s="177">
        <v>58</v>
      </c>
      <c r="J3332" s="177">
        <v>1.25</v>
      </c>
      <c r="K3332" s="177">
        <v>18096.25</v>
      </c>
      <c r="L3332" s="177">
        <v>18097.5</v>
      </c>
      <c r="M3332" s="177"/>
      <c r="N3332" s="177" t="s">
        <v>6796</v>
      </c>
      <c r="O3332" s="2" t="str">
        <f>VLOOKUP(H3332,通道基本信息!B:L,3,FALSE)</f>
        <v>CS6E</v>
      </c>
    </row>
    <row r="3333" s="2" customFormat="1" ht="15" hidden="1" spans="1:15">
      <c r="A3333" s="177">
        <v>3330</v>
      </c>
      <c r="B3333" s="177" t="str">
        <f t="shared" si="104"/>
        <v>CS6E-T037-224-59</v>
      </c>
      <c r="C3333" s="177" t="str">
        <f t="shared" si="105"/>
        <v>CS6E-TK-HL-03-059-L-D</v>
      </c>
      <c r="D3333" s="177" t="s">
        <v>6797</v>
      </c>
      <c r="E3333" s="177" t="str">
        <f>VLOOKUP(H3333,通道基本信息!B:K,6,0)</f>
        <v>T</v>
      </c>
      <c r="F3333" s="177" t="str">
        <f>VLOOKUP(H3333,通道基本信息!B:K,5,0)</f>
        <v>K-HL</v>
      </c>
      <c r="G3333" s="177" t="str">
        <f>VLOOKUP(H3333,通道基本信息!B:K,8,0)</f>
        <v>L</v>
      </c>
      <c r="H3333" s="177" t="s">
        <v>6681</v>
      </c>
      <c r="I3333" s="177">
        <v>59</v>
      </c>
      <c r="J3333" s="177">
        <v>1.25</v>
      </c>
      <c r="K3333" s="177">
        <v>18097.5</v>
      </c>
      <c r="L3333" s="177">
        <v>18098.75</v>
      </c>
      <c r="M3333" s="177"/>
      <c r="N3333" s="177" t="s">
        <v>6798</v>
      </c>
      <c r="O3333" s="2" t="str">
        <f>VLOOKUP(H3333,通道基本信息!B:L,3,FALSE)</f>
        <v>CS6E</v>
      </c>
    </row>
    <row r="3334" s="2" customFormat="1" ht="15" hidden="1" spans="1:15">
      <c r="A3334" s="177">
        <v>3331</v>
      </c>
      <c r="B3334" s="177" t="str">
        <f t="shared" si="104"/>
        <v>CS6E-T037-224-60</v>
      </c>
      <c r="C3334" s="177" t="str">
        <f t="shared" si="105"/>
        <v>CS6E-TK-HL-03-060-L-D</v>
      </c>
      <c r="D3334" s="177" t="s">
        <v>6799</v>
      </c>
      <c r="E3334" s="177" t="str">
        <f>VLOOKUP(H3334,通道基本信息!B:K,6,0)</f>
        <v>T</v>
      </c>
      <c r="F3334" s="177" t="str">
        <f>VLOOKUP(H3334,通道基本信息!B:K,5,0)</f>
        <v>K-HL</v>
      </c>
      <c r="G3334" s="177" t="str">
        <f>VLOOKUP(H3334,通道基本信息!B:K,8,0)</f>
        <v>L</v>
      </c>
      <c r="H3334" s="177" t="s">
        <v>6681</v>
      </c>
      <c r="I3334" s="177">
        <v>60</v>
      </c>
      <c r="J3334" s="177">
        <v>1.25</v>
      </c>
      <c r="K3334" s="177">
        <v>18098.75</v>
      </c>
      <c r="L3334" s="177">
        <v>18100</v>
      </c>
      <c r="M3334" s="177"/>
      <c r="N3334" s="177" t="s">
        <v>6800</v>
      </c>
      <c r="O3334" s="2" t="str">
        <f>VLOOKUP(H3334,通道基本信息!B:L,3,FALSE)</f>
        <v>CS6E</v>
      </c>
    </row>
    <row r="3335" s="2" customFormat="1" ht="15" hidden="1" spans="1:15">
      <c r="A3335" s="177">
        <v>3332</v>
      </c>
      <c r="B3335" s="177" t="str">
        <f t="shared" si="104"/>
        <v>CS6E-T037-224-61</v>
      </c>
      <c r="C3335" s="177" t="str">
        <f t="shared" si="105"/>
        <v>CS6E-TK-HL-03-061-L-D</v>
      </c>
      <c r="D3335" s="177" t="s">
        <v>6801</v>
      </c>
      <c r="E3335" s="177" t="str">
        <f>VLOOKUP(H3335,通道基本信息!B:K,6,0)</f>
        <v>T</v>
      </c>
      <c r="F3335" s="177" t="str">
        <f>VLOOKUP(H3335,通道基本信息!B:K,5,0)</f>
        <v>K-HL</v>
      </c>
      <c r="G3335" s="177" t="str">
        <f>VLOOKUP(H3335,通道基本信息!B:K,8,0)</f>
        <v>L</v>
      </c>
      <c r="H3335" s="177" t="s">
        <v>6681</v>
      </c>
      <c r="I3335" s="177">
        <v>61</v>
      </c>
      <c r="J3335" s="177">
        <v>1.25</v>
      </c>
      <c r="K3335" s="177">
        <v>18100</v>
      </c>
      <c r="L3335" s="177">
        <v>18101.25</v>
      </c>
      <c r="M3335" s="177"/>
      <c r="N3335" s="177" t="s">
        <v>6802</v>
      </c>
      <c r="O3335" s="2" t="str">
        <f>VLOOKUP(H3335,通道基本信息!B:L,3,FALSE)</f>
        <v>CS6E</v>
      </c>
    </row>
    <row r="3336" s="2" customFormat="1" ht="15" hidden="1" spans="1:15">
      <c r="A3336" s="177">
        <v>3333</v>
      </c>
      <c r="B3336" s="177" t="str">
        <f t="shared" si="104"/>
        <v>CS6E-T037-224-62</v>
      </c>
      <c r="C3336" s="177" t="str">
        <f t="shared" si="105"/>
        <v>CS6E-TK-HL-03-062-L-D</v>
      </c>
      <c r="D3336" s="177" t="s">
        <v>6803</v>
      </c>
      <c r="E3336" s="177" t="str">
        <f>VLOOKUP(H3336,通道基本信息!B:K,6,0)</f>
        <v>T</v>
      </c>
      <c r="F3336" s="177" t="str">
        <f>VLOOKUP(H3336,通道基本信息!B:K,5,0)</f>
        <v>K-HL</v>
      </c>
      <c r="G3336" s="177" t="str">
        <f>VLOOKUP(H3336,通道基本信息!B:K,8,0)</f>
        <v>L</v>
      </c>
      <c r="H3336" s="177" t="s">
        <v>6681</v>
      </c>
      <c r="I3336" s="177">
        <v>62</v>
      </c>
      <c r="J3336" s="177">
        <v>1.25</v>
      </c>
      <c r="K3336" s="177">
        <v>18101.25</v>
      </c>
      <c r="L3336" s="177">
        <v>18102.5</v>
      </c>
      <c r="M3336" s="177"/>
      <c r="N3336" s="177" t="s">
        <v>6804</v>
      </c>
      <c r="O3336" s="2" t="str">
        <f>VLOOKUP(H3336,通道基本信息!B:L,3,FALSE)</f>
        <v>CS6E</v>
      </c>
    </row>
    <row r="3337" s="2" customFormat="1" ht="15" hidden="1" spans="1:15">
      <c r="A3337" s="177">
        <v>3334</v>
      </c>
      <c r="B3337" s="177" t="str">
        <f t="shared" si="104"/>
        <v>CS6E-T037-224-63</v>
      </c>
      <c r="C3337" s="177" t="str">
        <f t="shared" si="105"/>
        <v>CS6E-TK-HL-03-063-L-D</v>
      </c>
      <c r="D3337" s="177" t="s">
        <v>6805</v>
      </c>
      <c r="E3337" s="177" t="str">
        <f>VLOOKUP(H3337,通道基本信息!B:K,6,0)</f>
        <v>T</v>
      </c>
      <c r="F3337" s="177" t="str">
        <f>VLOOKUP(H3337,通道基本信息!B:K,5,0)</f>
        <v>K-HL</v>
      </c>
      <c r="G3337" s="177" t="str">
        <f>VLOOKUP(H3337,通道基本信息!B:K,8,0)</f>
        <v>L</v>
      </c>
      <c r="H3337" s="177" t="s">
        <v>6681</v>
      </c>
      <c r="I3337" s="177">
        <v>63</v>
      </c>
      <c r="J3337" s="177">
        <v>1.25</v>
      </c>
      <c r="K3337" s="177">
        <v>18102.5</v>
      </c>
      <c r="L3337" s="177">
        <v>18103.75</v>
      </c>
      <c r="M3337" s="177"/>
      <c r="N3337" s="177" t="s">
        <v>6806</v>
      </c>
      <c r="O3337" s="2" t="str">
        <f>VLOOKUP(H3337,通道基本信息!B:L,3,FALSE)</f>
        <v>CS6E</v>
      </c>
    </row>
    <row r="3338" s="2" customFormat="1" ht="15" hidden="1" spans="1:15">
      <c r="A3338" s="177">
        <v>3335</v>
      </c>
      <c r="B3338" s="177" t="str">
        <f t="shared" si="104"/>
        <v>CS6E-T037-224-64</v>
      </c>
      <c r="C3338" s="177" t="str">
        <f t="shared" si="105"/>
        <v>CS6E-TK-HL-03-064-L-D</v>
      </c>
      <c r="D3338" s="177" t="s">
        <v>6807</v>
      </c>
      <c r="E3338" s="177" t="str">
        <f>VLOOKUP(H3338,通道基本信息!B:K,6,0)</f>
        <v>T</v>
      </c>
      <c r="F3338" s="177" t="str">
        <f>VLOOKUP(H3338,通道基本信息!B:K,5,0)</f>
        <v>K-HL</v>
      </c>
      <c r="G3338" s="177" t="str">
        <f>VLOOKUP(H3338,通道基本信息!B:K,8,0)</f>
        <v>L</v>
      </c>
      <c r="H3338" s="177" t="s">
        <v>6681</v>
      </c>
      <c r="I3338" s="177">
        <v>64</v>
      </c>
      <c r="J3338" s="177">
        <v>1.25</v>
      </c>
      <c r="K3338" s="177">
        <v>18103.75</v>
      </c>
      <c r="L3338" s="177">
        <v>18105</v>
      </c>
      <c r="M3338" s="177"/>
      <c r="N3338" s="177" t="s">
        <v>6808</v>
      </c>
      <c r="O3338" s="2" t="str">
        <f>VLOOKUP(H3338,通道基本信息!B:L,3,FALSE)</f>
        <v>CS6E</v>
      </c>
    </row>
    <row r="3339" s="2" customFormat="1" ht="15" hidden="1" spans="1:15">
      <c r="A3339" s="177">
        <v>3336</v>
      </c>
      <c r="B3339" s="177" t="str">
        <f t="shared" si="104"/>
        <v>CS6E-T037-224-65</v>
      </c>
      <c r="C3339" s="177" t="str">
        <f t="shared" si="105"/>
        <v>CS6E-TK-HL-03-065-L-D</v>
      </c>
      <c r="D3339" s="177" t="s">
        <v>6809</v>
      </c>
      <c r="E3339" s="177" t="str">
        <f>VLOOKUP(H3339,通道基本信息!B:K,6,0)</f>
        <v>T</v>
      </c>
      <c r="F3339" s="177" t="str">
        <f>VLOOKUP(H3339,通道基本信息!B:K,5,0)</f>
        <v>K-HL</v>
      </c>
      <c r="G3339" s="177" t="str">
        <f>VLOOKUP(H3339,通道基本信息!B:K,8,0)</f>
        <v>L</v>
      </c>
      <c r="H3339" s="177" t="s">
        <v>6681</v>
      </c>
      <c r="I3339" s="177">
        <v>65</v>
      </c>
      <c r="J3339" s="177">
        <v>1.25</v>
      </c>
      <c r="K3339" s="177">
        <v>18105</v>
      </c>
      <c r="L3339" s="177">
        <v>18106.25</v>
      </c>
      <c r="M3339" s="177"/>
      <c r="N3339" s="177" t="s">
        <v>6810</v>
      </c>
      <c r="O3339" s="2" t="str">
        <f>VLOOKUP(H3339,通道基本信息!B:L,3,FALSE)</f>
        <v>CS6E</v>
      </c>
    </row>
    <row r="3340" s="2" customFormat="1" ht="15" hidden="1" spans="1:15">
      <c r="A3340" s="177">
        <v>3337</v>
      </c>
      <c r="B3340" s="177" t="str">
        <f t="shared" si="104"/>
        <v>CS6E-T037-224-66</v>
      </c>
      <c r="C3340" s="177" t="str">
        <f t="shared" si="105"/>
        <v>CS6E-TK-HL-03-066-L-D</v>
      </c>
      <c r="D3340" s="177" t="s">
        <v>6811</v>
      </c>
      <c r="E3340" s="177" t="str">
        <f>VLOOKUP(H3340,通道基本信息!B:K,6,0)</f>
        <v>T</v>
      </c>
      <c r="F3340" s="177" t="str">
        <f>VLOOKUP(H3340,通道基本信息!B:K,5,0)</f>
        <v>K-HL</v>
      </c>
      <c r="G3340" s="177" t="str">
        <f>VLOOKUP(H3340,通道基本信息!B:K,8,0)</f>
        <v>L</v>
      </c>
      <c r="H3340" s="177" t="s">
        <v>6681</v>
      </c>
      <c r="I3340" s="177">
        <v>66</v>
      </c>
      <c r="J3340" s="177">
        <v>1.25</v>
      </c>
      <c r="K3340" s="177">
        <v>18106.25</v>
      </c>
      <c r="L3340" s="177">
        <v>18107.5</v>
      </c>
      <c r="M3340" s="177"/>
      <c r="N3340" s="177" t="s">
        <v>6812</v>
      </c>
      <c r="O3340" s="2" t="str">
        <f>VLOOKUP(H3340,通道基本信息!B:L,3,FALSE)</f>
        <v>CS6E</v>
      </c>
    </row>
    <row r="3341" s="2" customFormat="1" ht="15" hidden="1" spans="1:15">
      <c r="A3341" s="177">
        <v>3338</v>
      </c>
      <c r="B3341" s="177" t="str">
        <f t="shared" si="104"/>
        <v>CS6E-T037-224-67</v>
      </c>
      <c r="C3341" s="177" t="str">
        <f t="shared" si="105"/>
        <v>CS6E-TK-HL-03-067-L-D</v>
      </c>
      <c r="D3341" s="177" t="s">
        <v>6813</v>
      </c>
      <c r="E3341" s="177" t="str">
        <f>VLOOKUP(H3341,通道基本信息!B:K,6,0)</f>
        <v>T</v>
      </c>
      <c r="F3341" s="177" t="str">
        <f>VLOOKUP(H3341,通道基本信息!B:K,5,0)</f>
        <v>K-HL</v>
      </c>
      <c r="G3341" s="177" t="str">
        <f>VLOOKUP(H3341,通道基本信息!B:K,8,0)</f>
        <v>L</v>
      </c>
      <c r="H3341" s="177" t="s">
        <v>6681</v>
      </c>
      <c r="I3341" s="177">
        <v>67</v>
      </c>
      <c r="J3341" s="177">
        <v>1.25</v>
      </c>
      <c r="K3341" s="177">
        <v>18107.5</v>
      </c>
      <c r="L3341" s="177">
        <v>18108.75</v>
      </c>
      <c r="M3341" s="177"/>
      <c r="N3341" s="177" t="s">
        <v>6814</v>
      </c>
      <c r="O3341" s="2" t="str">
        <f>VLOOKUP(H3341,通道基本信息!B:L,3,FALSE)</f>
        <v>CS6E</v>
      </c>
    </row>
    <row r="3342" s="2" customFormat="1" ht="15" hidden="1" spans="1:15">
      <c r="A3342" s="177">
        <v>3339</v>
      </c>
      <c r="B3342" s="177" t="str">
        <f t="shared" si="104"/>
        <v>CS6E-T037-224-68</v>
      </c>
      <c r="C3342" s="177" t="str">
        <f t="shared" si="105"/>
        <v>CS6E-TK-HL-03-068-L-D</v>
      </c>
      <c r="D3342" s="177" t="s">
        <v>6815</v>
      </c>
      <c r="E3342" s="177" t="str">
        <f>VLOOKUP(H3342,通道基本信息!B:K,6,0)</f>
        <v>T</v>
      </c>
      <c r="F3342" s="177" t="str">
        <f>VLOOKUP(H3342,通道基本信息!B:K,5,0)</f>
        <v>K-HL</v>
      </c>
      <c r="G3342" s="177" t="str">
        <f>VLOOKUP(H3342,通道基本信息!B:K,8,0)</f>
        <v>L</v>
      </c>
      <c r="H3342" s="177" t="s">
        <v>6681</v>
      </c>
      <c r="I3342" s="177">
        <v>68</v>
      </c>
      <c r="J3342" s="177">
        <v>1.25</v>
      </c>
      <c r="K3342" s="177">
        <v>18108.75</v>
      </c>
      <c r="L3342" s="177">
        <v>18110</v>
      </c>
      <c r="M3342" s="177"/>
      <c r="N3342" s="177" t="s">
        <v>6816</v>
      </c>
      <c r="O3342" s="2" t="str">
        <f>VLOOKUP(H3342,通道基本信息!B:L,3,FALSE)</f>
        <v>CS6E</v>
      </c>
    </row>
    <row r="3343" s="2" customFormat="1" ht="15" hidden="1" spans="1:15">
      <c r="A3343" s="177">
        <v>3340</v>
      </c>
      <c r="B3343" s="177" t="str">
        <f t="shared" si="104"/>
        <v>CS6E-T037-224-69</v>
      </c>
      <c r="C3343" s="177" t="str">
        <f t="shared" si="105"/>
        <v>CS6E-TK-HL-03-069-L-D</v>
      </c>
      <c r="D3343" s="177" t="s">
        <v>6817</v>
      </c>
      <c r="E3343" s="177" t="str">
        <f>VLOOKUP(H3343,通道基本信息!B:K,6,0)</f>
        <v>T</v>
      </c>
      <c r="F3343" s="177" t="str">
        <f>VLOOKUP(H3343,通道基本信息!B:K,5,0)</f>
        <v>K-HL</v>
      </c>
      <c r="G3343" s="177" t="str">
        <f>VLOOKUP(H3343,通道基本信息!B:K,8,0)</f>
        <v>L</v>
      </c>
      <c r="H3343" s="177" t="s">
        <v>6681</v>
      </c>
      <c r="I3343" s="177">
        <v>69</v>
      </c>
      <c r="J3343" s="177">
        <v>1.25</v>
      </c>
      <c r="K3343" s="177">
        <v>18110</v>
      </c>
      <c r="L3343" s="177">
        <v>18111.25</v>
      </c>
      <c r="M3343" s="177"/>
      <c r="N3343" s="177" t="s">
        <v>6818</v>
      </c>
      <c r="O3343" s="2" t="str">
        <f>VLOOKUP(H3343,通道基本信息!B:L,3,FALSE)</f>
        <v>CS6E</v>
      </c>
    </row>
    <row r="3344" s="2" customFormat="1" ht="15" hidden="1" spans="1:15">
      <c r="A3344" s="177">
        <v>3341</v>
      </c>
      <c r="B3344" s="177" t="str">
        <f t="shared" si="104"/>
        <v>CS6E-T037-224-70</v>
      </c>
      <c r="C3344" s="177" t="str">
        <f t="shared" si="105"/>
        <v>CS6E-TK-HL-03-070-L-D</v>
      </c>
      <c r="D3344" s="177" t="s">
        <v>6819</v>
      </c>
      <c r="E3344" s="177" t="str">
        <f>VLOOKUP(H3344,通道基本信息!B:K,6,0)</f>
        <v>T</v>
      </c>
      <c r="F3344" s="177" t="str">
        <f>VLOOKUP(H3344,通道基本信息!B:K,5,0)</f>
        <v>K-HL</v>
      </c>
      <c r="G3344" s="177" t="str">
        <f>VLOOKUP(H3344,通道基本信息!B:K,8,0)</f>
        <v>L</v>
      </c>
      <c r="H3344" s="177" t="s">
        <v>6681</v>
      </c>
      <c r="I3344" s="177">
        <v>70</v>
      </c>
      <c r="J3344" s="177">
        <v>1.25</v>
      </c>
      <c r="K3344" s="177">
        <v>18111.25</v>
      </c>
      <c r="L3344" s="177">
        <v>18112.5</v>
      </c>
      <c r="M3344" s="177"/>
      <c r="N3344" s="177" t="s">
        <v>6820</v>
      </c>
      <c r="O3344" s="2" t="str">
        <f>VLOOKUP(H3344,通道基本信息!B:L,3,FALSE)</f>
        <v>CS6E</v>
      </c>
    </row>
    <row r="3345" s="2" customFormat="1" ht="15" hidden="1" spans="1:15">
      <c r="A3345" s="177">
        <v>3342</v>
      </c>
      <c r="B3345" s="177" t="str">
        <f t="shared" si="104"/>
        <v>CS6E-T037-224-71</v>
      </c>
      <c r="C3345" s="177" t="str">
        <f t="shared" si="105"/>
        <v>CS6E-TK-HL-03-071-L-D</v>
      </c>
      <c r="D3345" s="177" t="s">
        <v>6821</v>
      </c>
      <c r="E3345" s="177" t="str">
        <f>VLOOKUP(H3345,通道基本信息!B:K,6,0)</f>
        <v>T</v>
      </c>
      <c r="F3345" s="177" t="str">
        <f>VLOOKUP(H3345,通道基本信息!B:K,5,0)</f>
        <v>K-HL</v>
      </c>
      <c r="G3345" s="177" t="str">
        <f>VLOOKUP(H3345,通道基本信息!B:K,8,0)</f>
        <v>L</v>
      </c>
      <c r="H3345" s="177" t="s">
        <v>6681</v>
      </c>
      <c r="I3345" s="177">
        <v>71</v>
      </c>
      <c r="J3345" s="177">
        <v>1.25</v>
      </c>
      <c r="K3345" s="177">
        <v>18112.5</v>
      </c>
      <c r="L3345" s="177">
        <v>18113.75</v>
      </c>
      <c r="M3345" s="177"/>
      <c r="N3345" s="177" t="s">
        <v>6822</v>
      </c>
      <c r="O3345" s="2" t="str">
        <f>VLOOKUP(H3345,通道基本信息!B:L,3,FALSE)</f>
        <v>CS6E</v>
      </c>
    </row>
    <row r="3346" s="2" customFormat="1" ht="15" hidden="1" spans="1:15">
      <c r="A3346" s="177">
        <v>3343</v>
      </c>
      <c r="B3346" s="177" t="str">
        <f t="shared" si="104"/>
        <v>CS6E-T037-224-72</v>
      </c>
      <c r="C3346" s="177" t="str">
        <f t="shared" si="105"/>
        <v>CS6E-TK-HL-03-072-L-D</v>
      </c>
      <c r="D3346" s="177" t="s">
        <v>6823</v>
      </c>
      <c r="E3346" s="177" t="str">
        <f>VLOOKUP(H3346,通道基本信息!B:K,6,0)</f>
        <v>T</v>
      </c>
      <c r="F3346" s="177" t="str">
        <f>VLOOKUP(H3346,通道基本信息!B:K,5,0)</f>
        <v>K-HL</v>
      </c>
      <c r="G3346" s="177" t="str">
        <f>VLOOKUP(H3346,通道基本信息!B:K,8,0)</f>
        <v>L</v>
      </c>
      <c r="H3346" s="177" t="s">
        <v>6681</v>
      </c>
      <c r="I3346" s="177">
        <v>72</v>
      </c>
      <c r="J3346" s="177">
        <v>1.25</v>
      </c>
      <c r="K3346" s="177">
        <v>18113.75</v>
      </c>
      <c r="L3346" s="177">
        <v>18115</v>
      </c>
      <c r="M3346" s="177"/>
      <c r="N3346" s="177" t="s">
        <v>6824</v>
      </c>
      <c r="O3346" s="2" t="str">
        <f>VLOOKUP(H3346,通道基本信息!B:L,3,FALSE)</f>
        <v>CS6E</v>
      </c>
    </row>
    <row r="3347" s="2" customFormat="1" ht="15" hidden="1" spans="1:15">
      <c r="A3347" s="177">
        <v>3344</v>
      </c>
      <c r="B3347" s="177" t="str">
        <f t="shared" si="104"/>
        <v>CS6E-T037-224-73</v>
      </c>
      <c r="C3347" s="177" t="str">
        <f t="shared" si="105"/>
        <v>CS6E-TK-HL-03-073-L-D</v>
      </c>
      <c r="D3347" s="177" t="s">
        <v>6825</v>
      </c>
      <c r="E3347" s="177" t="str">
        <f>VLOOKUP(H3347,通道基本信息!B:K,6,0)</f>
        <v>T</v>
      </c>
      <c r="F3347" s="177" t="str">
        <f>VLOOKUP(H3347,通道基本信息!B:K,5,0)</f>
        <v>K-HL</v>
      </c>
      <c r="G3347" s="177" t="str">
        <f>VLOOKUP(H3347,通道基本信息!B:K,8,0)</f>
        <v>L</v>
      </c>
      <c r="H3347" s="177" t="s">
        <v>6681</v>
      </c>
      <c r="I3347" s="177">
        <v>73</v>
      </c>
      <c r="J3347" s="177">
        <v>1.25</v>
      </c>
      <c r="K3347" s="177">
        <v>18115</v>
      </c>
      <c r="L3347" s="177">
        <v>18116.25</v>
      </c>
      <c r="M3347" s="177"/>
      <c r="N3347" s="177" t="s">
        <v>6826</v>
      </c>
      <c r="O3347" s="2" t="str">
        <f>VLOOKUP(H3347,通道基本信息!B:L,3,FALSE)</f>
        <v>CS6E</v>
      </c>
    </row>
    <row r="3348" s="2" customFormat="1" ht="15" hidden="1" spans="1:15">
      <c r="A3348" s="177">
        <v>3345</v>
      </c>
      <c r="B3348" s="177" t="str">
        <f t="shared" si="104"/>
        <v>CS6E-T037-224-74</v>
      </c>
      <c r="C3348" s="177" t="str">
        <f t="shared" si="105"/>
        <v>CS6E-TK-HL-03-074-L-D</v>
      </c>
      <c r="D3348" s="177" t="s">
        <v>6827</v>
      </c>
      <c r="E3348" s="177" t="str">
        <f>VLOOKUP(H3348,通道基本信息!B:K,6,0)</f>
        <v>T</v>
      </c>
      <c r="F3348" s="177" t="str">
        <f>VLOOKUP(H3348,通道基本信息!B:K,5,0)</f>
        <v>K-HL</v>
      </c>
      <c r="G3348" s="177" t="str">
        <f>VLOOKUP(H3348,通道基本信息!B:K,8,0)</f>
        <v>L</v>
      </c>
      <c r="H3348" s="177" t="s">
        <v>6681</v>
      </c>
      <c r="I3348" s="177">
        <v>74</v>
      </c>
      <c r="J3348" s="177">
        <v>1.25</v>
      </c>
      <c r="K3348" s="177">
        <v>18116.25</v>
      </c>
      <c r="L3348" s="177">
        <v>18117.5</v>
      </c>
      <c r="M3348" s="177"/>
      <c r="N3348" s="177" t="s">
        <v>6828</v>
      </c>
      <c r="O3348" s="2" t="str">
        <f>VLOOKUP(H3348,通道基本信息!B:L,3,FALSE)</f>
        <v>CS6E</v>
      </c>
    </row>
    <row r="3349" s="2" customFormat="1" ht="15" hidden="1" spans="1:15">
      <c r="A3349" s="177">
        <v>3346</v>
      </c>
      <c r="B3349" s="177" t="str">
        <f t="shared" si="104"/>
        <v>CS6E-T037-224-75</v>
      </c>
      <c r="C3349" s="177" t="str">
        <f t="shared" si="105"/>
        <v>CS6E-TK-HL-03-075-L-D</v>
      </c>
      <c r="D3349" s="177" t="s">
        <v>6829</v>
      </c>
      <c r="E3349" s="177" t="str">
        <f>VLOOKUP(H3349,通道基本信息!B:K,6,0)</f>
        <v>T</v>
      </c>
      <c r="F3349" s="177" t="str">
        <f>VLOOKUP(H3349,通道基本信息!B:K,5,0)</f>
        <v>K-HL</v>
      </c>
      <c r="G3349" s="177" t="str">
        <f>VLOOKUP(H3349,通道基本信息!B:K,8,0)</f>
        <v>L</v>
      </c>
      <c r="H3349" s="177" t="s">
        <v>6681</v>
      </c>
      <c r="I3349" s="177">
        <v>75</v>
      </c>
      <c r="J3349" s="177">
        <v>1.25</v>
      </c>
      <c r="K3349" s="177">
        <v>18117.5</v>
      </c>
      <c r="L3349" s="177">
        <v>18118.75</v>
      </c>
      <c r="M3349" s="177"/>
      <c r="N3349" s="177" t="s">
        <v>6830</v>
      </c>
      <c r="O3349" s="2" t="str">
        <f>VLOOKUP(H3349,通道基本信息!B:L,3,FALSE)</f>
        <v>CS6E</v>
      </c>
    </row>
    <row r="3350" s="2" customFormat="1" ht="15" hidden="1" spans="1:15">
      <c r="A3350" s="177">
        <v>3347</v>
      </c>
      <c r="B3350" s="177" t="str">
        <f t="shared" si="104"/>
        <v>CS6E-T037-224-76</v>
      </c>
      <c r="C3350" s="177" t="str">
        <f t="shared" si="105"/>
        <v>CS6E-TK-HL-03-076-L-D</v>
      </c>
      <c r="D3350" s="177" t="s">
        <v>6831</v>
      </c>
      <c r="E3350" s="177" t="str">
        <f>VLOOKUP(H3350,通道基本信息!B:K,6,0)</f>
        <v>T</v>
      </c>
      <c r="F3350" s="177" t="str">
        <f>VLOOKUP(H3350,通道基本信息!B:K,5,0)</f>
        <v>K-HL</v>
      </c>
      <c r="G3350" s="177" t="str">
        <f>VLOOKUP(H3350,通道基本信息!B:K,8,0)</f>
        <v>L</v>
      </c>
      <c r="H3350" s="177" t="s">
        <v>6681</v>
      </c>
      <c r="I3350" s="177">
        <v>76</v>
      </c>
      <c r="J3350" s="177">
        <v>1.25</v>
      </c>
      <c r="K3350" s="177">
        <v>18118.75</v>
      </c>
      <c r="L3350" s="177">
        <v>18120</v>
      </c>
      <c r="M3350" s="177"/>
      <c r="N3350" s="177" t="s">
        <v>6832</v>
      </c>
      <c r="O3350" s="2" t="str">
        <f>VLOOKUP(H3350,通道基本信息!B:L,3,FALSE)</f>
        <v>CS6E</v>
      </c>
    </row>
    <row r="3351" s="2" customFormat="1" ht="15" hidden="1" spans="1:15">
      <c r="A3351" s="177">
        <v>3348</v>
      </c>
      <c r="B3351" s="177" t="str">
        <f t="shared" si="104"/>
        <v>CS6E-T037-224-77</v>
      </c>
      <c r="C3351" s="177" t="str">
        <f t="shared" si="105"/>
        <v>CS6E-TK-HL-06-077-L-D</v>
      </c>
      <c r="D3351" s="177" t="s">
        <v>6833</v>
      </c>
      <c r="E3351" s="177" t="str">
        <f>VLOOKUP(H3351,通道基本信息!B:K,6,0)</f>
        <v>T</v>
      </c>
      <c r="F3351" s="177" t="str">
        <f>VLOOKUP(H3351,通道基本信息!B:K,5,0)</f>
        <v>K-HL</v>
      </c>
      <c r="G3351" s="177" t="str">
        <f>VLOOKUP(H3351,通道基本信息!B:K,8,0)</f>
        <v>L</v>
      </c>
      <c r="H3351" s="177" t="s">
        <v>6681</v>
      </c>
      <c r="I3351" s="177">
        <v>77</v>
      </c>
      <c r="J3351" s="177">
        <v>1.25</v>
      </c>
      <c r="K3351" s="177">
        <v>17910</v>
      </c>
      <c r="L3351" s="177">
        <v>17911.25</v>
      </c>
      <c r="M3351" s="177"/>
      <c r="N3351" s="177" t="s">
        <v>6834</v>
      </c>
      <c r="O3351" s="2" t="str">
        <f>VLOOKUP(H3351,通道基本信息!B:L,3,FALSE)</f>
        <v>CS6E</v>
      </c>
    </row>
    <row r="3352" s="2" customFormat="1" ht="15" hidden="1" spans="1:15">
      <c r="A3352" s="177">
        <v>3349</v>
      </c>
      <c r="B3352" s="177" t="str">
        <f t="shared" si="104"/>
        <v>CS6E-T037-224-78</v>
      </c>
      <c r="C3352" s="177" t="str">
        <f t="shared" si="105"/>
        <v>CS6E-TK-HL-06-078-L-D</v>
      </c>
      <c r="D3352" s="177" t="s">
        <v>6835</v>
      </c>
      <c r="E3352" s="177" t="str">
        <f>VLOOKUP(H3352,通道基本信息!B:K,6,0)</f>
        <v>T</v>
      </c>
      <c r="F3352" s="177" t="str">
        <f>VLOOKUP(H3352,通道基本信息!B:K,5,0)</f>
        <v>K-HL</v>
      </c>
      <c r="G3352" s="177" t="str">
        <f>VLOOKUP(H3352,通道基本信息!B:K,8,0)</f>
        <v>L</v>
      </c>
      <c r="H3352" s="177" t="s">
        <v>6681</v>
      </c>
      <c r="I3352" s="177">
        <v>78</v>
      </c>
      <c r="J3352" s="177">
        <v>1.25</v>
      </c>
      <c r="K3352" s="177">
        <v>17911.25</v>
      </c>
      <c r="L3352" s="177">
        <v>17912.5</v>
      </c>
      <c r="M3352" s="177"/>
      <c r="N3352" s="177" t="s">
        <v>6836</v>
      </c>
      <c r="O3352" s="2" t="str">
        <f>VLOOKUP(H3352,通道基本信息!B:L,3,FALSE)</f>
        <v>CS6E</v>
      </c>
    </row>
    <row r="3353" s="2" customFormat="1" ht="15" hidden="1" spans="1:15">
      <c r="A3353" s="177">
        <v>3350</v>
      </c>
      <c r="B3353" s="177" t="str">
        <f t="shared" si="104"/>
        <v>CS6E-T037-224-79</v>
      </c>
      <c r="C3353" s="177" t="str">
        <f t="shared" si="105"/>
        <v>CS6E-TK-HL-06-079-L-D</v>
      </c>
      <c r="D3353" s="177" t="s">
        <v>6837</v>
      </c>
      <c r="E3353" s="177" t="str">
        <f>VLOOKUP(H3353,通道基本信息!B:K,6,0)</f>
        <v>T</v>
      </c>
      <c r="F3353" s="177" t="str">
        <f>VLOOKUP(H3353,通道基本信息!B:K,5,0)</f>
        <v>K-HL</v>
      </c>
      <c r="G3353" s="177" t="str">
        <f>VLOOKUP(H3353,通道基本信息!B:K,8,0)</f>
        <v>L</v>
      </c>
      <c r="H3353" s="177" t="s">
        <v>6681</v>
      </c>
      <c r="I3353" s="177">
        <v>79</v>
      </c>
      <c r="J3353" s="177">
        <v>1.25</v>
      </c>
      <c r="K3353" s="177">
        <v>17912.5</v>
      </c>
      <c r="L3353" s="177">
        <v>17913.75</v>
      </c>
      <c r="M3353" s="177"/>
      <c r="N3353" s="177" t="s">
        <v>6838</v>
      </c>
      <c r="O3353" s="2" t="str">
        <f>VLOOKUP(H3353,通道基本信息!B:L,3,FALSE)</f>
        <v>CS6E</v>
      </c>
    </row>
    <row r="3354" s="2" customFormat="1" ht="15" hidden="1" spans="1:15">
      <c r="A3354" s="177">
        <v>3351</v>
      </c>
      <c r="B3354" s="177" t="str">
        <f t="shared" si="104"/>
        <v>CS6E-T037-224-80</v>
      </c>
      <c r="C3354" s="177" t="str">
        <f t="shared" si="105"/>
        <v>CS6E-TK-HL-06-080-L-D</v>
      </c>
      <c r="D3354" s="177" t="s">
        <v>6839</v>
      </c>
      <c r="E3354" s="177" t="str">
        <f>VLOOKUP(H3354,通道基本信息!B:K,6,0)</f>
        <v>T</v>
      </c>
      <c r="F3354" s="177" t="str">
        <f>VLOOKUP(H3354,通道基本信息!B:K,5,0)</f>
        <v>K-HL</v>
      </c>
      <c r="G3354" s="177" t="str">
        <f>VLOOKUP(H3354,通道基本信息!B:K,8,0)</f>
        <v>L</v>
      </c>
      <c r="H3354" s="177" t="s">
        <v>6681</v>
      </c>
      <c r="I3354" s="177">
        <v>80</v>
      </c>
      <c r="J3354" s="177">
        <v>1.25</v>
      </c>
      <c r="K3354" s="177">
        <v>17913.75</v>
      </c>
      <c r="L3354" s="177">
        <v>17915</v>
      </c>
      <c r="M3354" s="177"/>
      <c r="N3354" s="177" t="s">
        <v>6840</v>
      </c>
      <c r="O3354" s="2" t="str">
        <f>VLOOKUP(H3354,通道基本信息!B:L,3,FALSE)</f>
        <v>CS6E</v>
      </c>
    </row>
    <row r="3355" s="2" customFormat="1" ht="15" hidden="1" spans="1:15">
      <c r="A3355" s="177">
        <v>3352</v>
      </c>
      <c r="B3355" s="177" t="str">
        <f t="shared" si="104"/>
        <v>CS6E-T037-224-81</v>
      </c>
      <c r="C3355" s="177" t="str">
        <f t="shared" si="105"/>
        <v>CS6E-TK-HL-06-081-L-D</v>
      </c>
      <c r="D3355" s="177" t="s">
        <v>6841</v>
      </c>
      <c r="E3355" s="177" t="str">
        <f>VLOOKUP(H3355,通道基本信息!B:K,6,0)</f>
        <v>T</v>
      </c>
      <c r="F3355" s="177" t="str">
        <f>VLOOKUP(H3355,通道基本信息!B:K,5,0)</f>
        <v>K-HL</v>
      </c>
      <c r="G3355" s="177" t="str">
        <f>VLOOKUP(H3355,通道基本信息!B:K,8,0)</f>
        <v>L</v>
      </c>
      <c r="H3355" s="177" t="s">
        <v>6681</v>
      </c>
      <c r="I3355" s="177">
        <v>81</v>
      </c>
      <c r="J3355" s="177">
        <v>1.25</v>
      </c>
      <c r="K3355" s="177">
        <v>17915</v>
      </c>
      <c r="L3355" s="177">
        <v>17916.25</v>
      </c>
      <c r="M3355" s="177"/>
      <c r="N3355" s="177" t="s">
        <v>6842</v>
      </c>
      <c r="O3355" s="2" t="str">
        <f>VLOOKUP(H3355,通道基本信息!B:L,3,FALSE)</f>
        <v>CS6E</v>
      </c>
    </row>
    <row r="3356" s="2" customFormat="1" ht="15" hidden="1" spans="1:15">
      <c r="A3356" s="177">
        <v>3353</v>
      </c>
      <c r="B3356" s="177" t="str">
        <f t="shared" si="104"/>
        <v>CS6E-T037-224-82</v>
      </c>
      <c r="C3356" s="177" t="str">
        <f t="shared" si="105"/>
        <v>CS6E-TK-HL-06-082-L-D</v>
      </c>
      <c r="D3356" s="177" t="s">
        <v>6843</v>
      </c>
      <c r="E3356" s="177" t="str">
        <f>VLOOKUP(H3356,通道基本信息!B:K,6,0)</f>
        <v>T</v>
      </c>
      <c r="F3356" s="177" t="str">
        <f>VLOOKUP(H3356,通道基本信息!B:K,5,0)</f>
        <v>K-HL</v>
      </c>
      <c r="G3356" s="177" t="str">
        <f>VLOOKUP(H3356,通道基本信息!B:K,8,0)</f>
        <v>L</v>
      </c>
      <c r="H3356" s="177" t="s">
        <v>6681</v>
      </c>
      <c r="I3356" s="177">
        <v>82</v>
      </c>
      <c r="J3356" s="177">
        <v>1.25</v>
      </c>
      <c r="K3356" s="177">
        <v>17916.25</v>
      </c>
      <c r="L3356" s="177">
        <v>17917.5</v>
      </c>
      <c r="M3356" s="177"/>
      <c r="N3356" s="177" t="s">
        <v>6844</v>
      </c>
      <c r="O3356" s="2" t="str">
        <f>VLOOKUP(H3356,通道基本信息!B:L,3,FALSE)</f>
        <v>CS6E</v>
      </c>
    </row>
    <row r="3357" s="2" customFormat="1" ht="15" hidden="1" spans="1:15">
      <c r="A3357" s="177">
        <v>3354</v>
      </c>
      <c r="B3357" s="177" t="str">
        <f t="shared" si="104"/>
        <v>CS6E-T037-224-83</v>
      </c>
      <c r="C3357" s="177" t="str">
        <f t="shared" si="105"/>
        <v>CS6E-TK-HL-06-083-L-D</v>
      </c>
      <c r="D3357" s="177" t="s">
        <v>6845</v>
      </c>
      <c r="E3357" s="177" t="str">
        <f>VLOOKUP(H3357,通道基本信息!B:K,6,0)</f>
        <v>T</v>
      </c>
      <c r="F3357" s="177" t="str">
        <f>VLOOKUP(H3357,通道基本信息!B:K,5,0)</f>
        <v>K-HL</v>
      </c>
      <c r="G3357" s="177" t="str">
        <f>VLOOKUP(H3357,通道基本信息!B:K,8,0)</f>
        <v>L</v>
      </c>
      <c r="H3357" s="177" t="s">
        <v>6681</v>
      </c>
      <c r="I3357" s="177">
        <v>83</v>
      </c>
      <c r="J3357" s="177">
        <v>1.25</v>
      </c>
      <c r="K3357" s="177">
        <v>17917.5</v>
      </c>
      <c r="L3357" s="177">
        <v>17918.75</v>
      </c>
      <c r="M3357" s="177"/>
      <c r="N3357" s="177" t="s">
        <v>6846</v>
      </c>
      <c r="O3357" s="2" t="str">
        <f>VLOOKUP(H3357,通道基本信息!B:L,3,FALSE)</f>
        <v>CS6E</v>
      </c>
    </row>
    <row r="3358" s="2" customFormat="1" ht="15" hidden="1" spans="1:15">
      <c r="A3358" s="177">
        <v>3355</v>
      </c>
      <c r="B3358" s="177" t="str">
        <f t="shared" si="104"/>
        <v>CS6E-T037-224-84</v>
      </c>
      <c r="C3358" s="177" t="str">
        <f t="shared" si="105"/>
        <v>CS6E-TK-HL-06-084-L-D</v>
      </c>
      <c r="D3358" s="177" t="s">
        <v>6847</v>
      </c>
      <c r="E3358" s="177" t="str">
        <f>VLOOKUP(H3358,通道基本信息!B:K,6,0)</f>
        <v>T</v>
      </c>
      <c r="F3358" s="177" t="str">
        <f>VLOOKUP(H3358,通道基本信息!B:K,5,0)</f>
        <v>K-HL</v>
      </c>
      <c r="G3358" s="177" t="str">
        <f>VLOOKUP(H3358,通道基本信息!B:K,8,0)</f>
        <v>L</v>
      </c>
      <c r="H3358" s="177" t="s">
        <v>6681</v>
      </c>
      <c r="I3358" s="177">
        <v>84</v>
      </c>
      <c r="J3358" s="177">
        <v>1.25</v>
      </c>
      <c r="K3358" s="177">
        <v>17918.75</v>
      </c>
      <c r="L3358" s="177">
        <v>17920</v>
      </c>
      <c r="M3358" s="177"/>
      <c r="N3358" s="177" t="s">
        <v>6848</v>
      </c>
      <c r="O3358" s="2" t="str">
        <f>VLOOKUP(H3358,通道基本信息!B:L,3,FALSE)</f>
        <v>CS6E</v>
      </c>
    </row>
    <row r="3359" s="2" customFormat="1" ht="15" hidden="1" spans="1:15">
      <c r="A3359" s="177">
        <v>3356</v>
      </c>
      <c r="B3359" s="177" t="str">
        <f t="shared" si="104"/>
        <v>CS6E-T037-224-85</v>
      </c>
      <c r="C3359" s="177" t="str">
        <f t="shared" si="105"/>
        <v>CS6E-TK-HL-06-085-L-D</v>
      </c>
      <c r="D3359" s="177" t="s">
        <v>6849</v>
      </c>
      <c r="E3359" s="177" t="str">
        <f>VLOOKUP(H3359,通道基本信息!B:K,6,0)</f>
        <v>T</v>
      </c>
      <c r="F3359" s="177" t="str">
        <f>VLOOKUP(H3359,通道基本信息!B:K,5,0)</f>
        <v>K-HL</v>
      </c>
      <c r="G3359" s="177" t="str">
        <f>VLOOKUP(H3359,通道基本信息!B:K,8,0)</f>
        <v>L</v>
      </c>
      <c r="H3359" s="177" t="s">
        <v>6681</v>
      </c>
      <c r="I3359" s="177">
        <v>85</v>
      </c>
      <c r="J3359" s="177">
        <v>1.25</v>
      </c>
      <c r="K3359" s="177">
        <v>17920</v>
      </c>
      <c r="L3359" s="177">
        <v>17921.25</v>
      </c>
      <c r="M3359" s="177"/>
      <c r="N3359" s="177" t="s">
        <v>6850</v>
      </c>
      <c r="O3359" s="2" t="str">
        <f>VLOOKUP(H3359,通道基本信息!B:L,3,FALSE)</f>
        <v>CS6E</v>
      </c>
    </row>
    <row r="3360" s="2" customFormat="1" ht="15" hidden="1" spans="1:15">
      <c r="A3360" s="177">
        <v>3357</v>
      </c>
      <c r="B3360" s="177" t="str">
        <f t="shared" si="104"/>
        <v>CS6E-T037-224-86</v>
      </c>
      <c r="C3360" s="177" t="str">
        <f t="shared" si="105"/>
        <v>CS6E-TK-HL-06-086-L-D</v>
      </c>
      <c r="D3360" s="177" t="s">
        <v>6851</v>
      </c>
      <c r="E3360" s="177" t="str">
        <f>VLOOKUP(H3360,通道基本信息!B:K,6,0)</f>
        <v>T</v>
      </c>
      <c r="F3360" s="177" t="str">
        <f>VLOOKUP(H3360,通道基本信息!B:K,5,0)</f>
        <v>K-HL</v>
      </c>
      <c r="G3360" s="177" t="str">
        <f>VLOOKUP(H3360,通道基本信息!B:K,8,0)</f>
        <v>L</v>
      </c>
      <c r="H3360" s="177" t="s">
        <v>6681</v>
      </c>
      <c r="I3360" s="177">
        <v>86</v>
      </c>
      <c r="J3360" s="177">
        <v>1.25</v>
      </c>
      <c r="K3360" s="177">
        <v>17921.25</v>
      </c>
      <c r="L3360" s="177">
        <v>17922.5</v>
      </c>
      <c r="M3360" s="177"/>
      <c r="N3360" s="177" t="s">
        <v>6852</v>
      </c>
      <c r="O3360" s="2" t="str">
        <f>VLOOKUP(H3360,通道基本信息!B:L,3,FALSE)</f>
        <v>CS6E</v>
      </c>
    </row>
    <row r="3361" s="2" customFormat="1" ht="15" hidden="1" spans="1:15">
      <c r="A3361" s="177">
        <v>3358</v>
      </c>
      <c r="B3361" s="177" t="str">
        <f t="shared" si="104"/>
        <v>CS6E-T037-224-87</v>
      </c>
      <c r="C3361" s="177" t="str">
        <f t="shared" si="105"/>
        <v>CS6E-TK-HL-06-087-L-D</v>
      </c>
      <c r="D3361" s="177" t="s">
        <v>6853</v>
      </c>
      <c r="E3361" s="177" t="str">
        <f>VLOOKUP(H3361,通道基本信息!B:K,6,0)</f>
        <v>T</v>
      </c>
      <c r="F3361" s="177" t="str">
        <f>VLOOKUP(H3361,通道基本信息!B:K,5,0)</f>
        <v>K-HL</v>
      </c>
      <c r="G3361" s="177" t="str">
        <f>VLOOKUP(H3361,通道基本信息!B:K,8,0)</f>
        <v>L</v>
      </c>
      <c r="H3361" s="177" t="s">
        <v>6681</v>
      </c>
      <c r="I3361" s="177">
        <v>87</v>
      </c>
      <c r="J3361" s="177">
        <v>1.25</v>
      </c>
      <c r="K3361" s="177">
        <v>17922.5</v>
      </c>
      <c r="L3361" s="177">
        <v>17923.75</v>
      </c>
      <c r="M3361" s="177"/>
      <c r="N3361" s="177" t="s">
        <v>6854</v>
      </c>
      <c r="O3361" s="2" t="str">
        <f>VLOOKUP(H3361,通道基本信息!B:L,3,FALSE)</f>
        <v>CS6E</v>
      </c>
    </row>
    <row r="3362" s="2" customFormat="1" ht="15" hidden="1" spans="1:15">
      <c r="A3362" s="177">
        <v>3359</v>
      </c>
      <c r="B3362" s="177" t="str">
        <f t="shared" si="104"/>
        <v>CS6E-T037-224-88</v>
      </c>
      <c r="C3362" s="177" t="str">
        <f t="shared" si="105"/>
        <v>CS6E-TK-HL-06-088-L-D</v>
      </c>
      <c r="D3362" s="177" t="s">
        <v>6855</v>
      </c>
      <c r="E3362" s="177" t="str">
        <f>VLOOKUP(H3362,通道基本信息!B:K,6,0)</f>
        <v>T</v>
      </c>
      <c r="F3362" s="177" t="str">
        <f>VLOOKUP(H3362,通道基本信息!B:K,5,0)</f>
        <v>K-HL</v>
      </c>
      <c r="G3362" s="177" t="str">
        <f>VLOOKUP(H3362,通道基本信息!B:K,8,0)</f>
        <v>L</v>
      </c>
      <c r="H3362" s="177" t="s">
        <v>6681</v>
      </c>
      <c r="I3362" s="177">
        <v>88</v>
      </c>
      <c r="J3362" s="177">
        <v>1.25</v>
      </c>
      <c r="K3362" s="177">
        <v>17923.75</v>
      </c>
      <c r="L3362" s="177">
        <v>17925</v>
      </c>
      <c r="M3362" s="177"/>
      <c r="N3362" s="177" t="s">
        <v>6856</v>
      </c>
      <c r="O3362" s="2" t="str">
        <f>VLOOKUP(H3362,通道基本信息!B:L,3,FALSE)</f>
        <v>CS6E</v>
      </c>
    </row>
    <row r="3363" s="2" customFormat="1" ht="15" hidden="1" spans="1:15">
      <c r="A3363" s="177">
        <v>3360</v>
      </c>
      <c r="B3363" s="177" t="str">
        <f t="shared" si="104"/>
        <v>CS6E-T037-224-89</v>
      </c>
      <c r="C3363" s="177" t="str">
        <f t="shared" si="105"/>
        <v>CS6E-TK-HL-06-089-L-D</v>
      </c>
      <c r="D3363" s="177" t="s">
        <v>6857</v>
      </c>
      <c r="E3363" s="177" t="str">
        <f>VLOOKUP(H3363,通道基本信息!B:K,6,0)</f>
        <v>T</v>
      </c>
      <c r="F3363" s="177" t="str">
        <f>VLOOKUP(H3363,通道基本信息!B:K,5,0)</f>
        <v>K-HL</v>
      </c>
      <c r="G3363" s="177" t="str">
        <f>VLOOKUP(H3363,通道基本信息!B:K,8,0)</f>
        <v>L</v>
      </c>
      <c r="H3363" s="177" t="s">
        <v>6681</v>
      </c>
      <c r="I3363" s="177">
        <v>89</v>
      </c>
      <c r="J3363" s="177">
        <v>1.25</v>
      </c>
      <c r="K3363" s="177">
        <v>17925</v>
      </c>
      <c r="L3363" s="177">
        <v>17926.25</v>
      </c>
      <c r="M3363" s="177"/>
      <c r="N3363" s="177" t="s">
        <v>6858</v>
      </c>
      <c r="O3363" s="2" t="str">
        <f>VLOOKUP(H3363,通道基本信息!B:L,3,FALSE)</f>
        <v>CS6E</v>
      </c>
    </row>
    <row r="3364" s="2" customFormat="1" ht="15" hidden="1" spans="1:15">
      <c r="A3364" s="177">
        <v>3361</v>
      </c>
      <c r="B3364" s="177" t="str">
        <f t="shared" si="104"/>
        <v>CS6E-T037-224-90</v>
      </c>
      <c r="C3364" s="177" t="str">
        <f t="shared" si="105"/>
        <v>CS6E-TK-HL-06-090-L-D</v>
      </c>
      <c r="D3364" s="177" t="s">
        <v>6859</v>
      </c>
      <c r="E3364" s="177" t="str">
        <f>VLOOKUP(H3364,通道基本信息!B:K,6,0)</f>
        <v>T</v>
      </c>
      <c r="F3364" s="177" t="str">
        <f>VLOOKUP(H3364,通道基本信息!B:K,5,0)</f>
        <v>K-HL</v>
      </c>
      <c r="G3364" s="177" t="str">
        <f>VLOOKUP(H3364,通道基本信息!B:K,8,0)</f>
        <v>L</v>
      </c>
      <c r="H3364" s="177" t="s">
        <v>6681</v>
      </c>
      <c r="I3364" s="177">
        <v>90</v>
      </c>
      <c r="J3364" s="177">
        <v>1.25</v>
      </c>
      <c r="K3364" s="177">
        <v>17926.25</v>
      </c>
      <c r="L3364" s="177">
        <v>17927.5</v>
      </c>
      <c r="M3364" s="177"/>
      <c r="N3364" s="177" t="s">
        <v>6860</v>
      </c>
      <c r="O3364" s="2" t="str">
        <f>VLOOKUP(H3364,通道基本信息!B:L,3,FALSE)</f>
        <v>CS6E</v>
      </c>
    </row>
    <row r="3365" s="2" customFormat="1" ht="15" hidden="1" spans="1:15">
      <c r="A3365" s="177">
        <v>3362</v>
      </c>
      <c r="B3365" s="177" t="str">
        <f t="shared" si="104"/>
        <v>CS6E-T037-224-91</v>
      </c>
      <c r="C3365" s="177" t="str">
        <f t="shared" si="105"/>
        <v>CS6E-TK-HL-06-091-L-D</v>
      </c>
      <c r="D3365" s="177" t="s">
        <v>6861</v>
      </c>
      <c r="E3365" s="177" t="str">
        <f>VLOOKUP(H3365,通道基本信息!B:K,6,0)</f>
        <v>T</v>
      </c>
      <c r="F3365" s="177" t="str">
        <f>VLOOKUP(H3365,通道基本信息!B:K,5,0)</f>
        <v>K-HL</v>
      </c>
      <c r="G3365" s="177" t="str">
        <f>VLOOKUP(H3365,通道基本信息!B:K,8,0)</f>
        <v>L</v>
      </c>
      <c r="H3365" s="177" t="s">
        <v>6681</v>
      </c>
      <c r="I3365" s="177">
        <v>91</v>
      </c>
      <c r="J3365" s="177">
        <v>1.25</v>
      </c>
      <c r="K3365" s="177">
        <v>17927.5</v>
      </c>
      <c r="L3365" s="177">
        <v>17928.75</v>
      </c>
      <c r="M3365" s="177"/>
      <c r="N3365" s="177" t="s">
        <v>6862</v>
      </c>
      <c r="O3365" s="2" t="str">
        <f>VLOOKUP(H3365,通道基本信息!B:L,3,FALSE)</f>
        <v>CS6E</v>
      </c>
    </row>
    <row r="3366" s="2" customFormat="1" ht="15" hidden="1" spans="1:15">
      <c r="A3366" s="177">
        <v>3363</v>
      </c>
      <c r="B3366" s="177" t="str">
        <f t="shared" si="104"/>
        <v>CS6E-T037-224-92</v>
      </c>
      <c r="C3366" s="177" t="str">
        <f t="shared" si="105"/>
        <v>CS6E-TK-HL-06-092-L-D</v>
      </c>
      <c r="D3366" s="177" t="s">
        <v>6863</v>
      </c>
      <c r="E3366" s="177" t="str">
        <f>VLOOKUP(H3366,通道基本信息!B:K,6,0)</f>
        <v>T</v>
      </c>
      <c r="F3366" s="177" t="str">
        <f>VLOOKUP(H3366,通道基本信息!B:K,5,0)</f>
        <v>K-HL</v>
      </c>
      <c r="G3366" s="177" t="str">
        <f>VLOOKUP(H3366,通道基本信息!B:K,8,0)</f>
        <v>L</v>
      </c>
      <c r="H3366" s="177" t="s">
        <v>6681</v>
      </c>
      <c r="I3366" s="177">
        <v>92</v>
      </c>
      <c r="J3366" s="177">
        <v>1.25</v>
      </c>
      <c r="K3366" s="177">
        <v>17928.75</v>
      </c>
      <c r="L3366" s="177">
        <v>17930</v>
      </c>
      <c r="M3366" s="177"/>
      <c r="N3366" s="177" t="s">
        <v>6864</v>
      </c>
      <c r="O3366" s="2" t="str">
        <f>VLOOKUP(H3366,通道基本信息!B:L,3,FALSE)</f>
        <v>CS6E</v>
      </c>
    </row>
    <row r="3367" s="2" customFormat="1" ht="15" hidden="1" spans="1:15">
      <c r="A3367" s="177">
        <v>3364</v>
      </c>
      <c r="B3367" s="177" t="str">
        <f t="shared" si="104"/>
        <v>CS6E-T037-224-93</v>
      </c>
      <c r="C3367" s="177" t="str">
        <f t="shared" si="105"/>
        <v>CS6E-TK-HL-06-093-L-D</v>
      </c>
      <c r="D3367" s="177" t="s">
        <v>6865</v>
      </c>
      <c r="E3367" s="177" t="str">
        <f>VLOOKUP(H3367,通道基本信息!B:K,6,0)</f>
        <v>T</v>
      </c>
      <c r="F3367" s="177" t="str">
        <f>VLOOKUP(H3367,通道基本信息!B:K,5,0)</f>
        <v>K-HL</v>
      </c>
      <c r="G3367" s="177" t="str">
        <f>VLOOKUP(H3367,通道基本信息!B:K,8,0)</f>
        <v>L</v>
      </c>
      <c r="H3367" s="177" t="s">
        <v>6681</v>
      </c>
      <c r="I3367" s="177">
        <v>93</v>
      </c>
      <c r="J3367" s="177">
        <v>1.25</v>
      </c>
      <c r="K3367" s="177">
        <v>17930</v>
      </c>
      <c r="L3367" s="177">
        <v>17931.25</v>
      </c>
      <c r="M3367" s="177"/>
      <c r="N3367" s="177" t="s">
        <v>6866</v>
      </c>
      <c r="O3367" s="2" t="str">
        <f>VLOOKUP(H3367,通道基本信息!B:L,3,FALSE)</f>
        <v>CS6E</v>
      </c>
    </row>
    <row r="3368" s="2" customFormat="1" ht="15" hidden="1" spans="1:15">
      <c r="A3368" s="177">
        <v>3365</v>
      </c>
      <c r="B3368" s="177" t="str">
        <f t="shared" si="104"/>
        <v>CS6E-T037-224-94</v>
      </c>
      <c r="C3368" s="177" t="str">
        <f t="shared" si="105"/>
        <v>CS6E-TK-HL-06-094-L-D</v>
      </c>
      <c r="D3368" s="177" t="s">
        <v>6867</v>
      </c>
      <c r="E3368" s="177" t="str">
        <f>VLOOKUP(H3368,通道基本信息!B:K,6,0)</f>
        <v>T</v>
      </c>
      <c r="F3368" s="177" t="str">
        <f>VLOOKUP(H3368,通道基本信息!B:K,5,0)</f>
        <v>K-HL</v>
      </c>
      <c r="G3368" s="177" t="str">
        <f>VLOOKUP(H3368,通道基本信息!B:K,8,0)</f>
        <v>L</v>
      </c>
      <c r="H3368" s="177" t="s">
        <v>6681</v>
      </c>
      <c r="I3368" s="177">
        <v>94</v>
      </c>
      <c r="J3368" s="177">
        <v>1.25</v>
      </c>
      <c r="K3368" s="177">
        <v>17931.25</v>
      </c>
      <c r="L3368" s="177">
        <v>17932.5</v>
      </c>
      <c r="M3368" s="177"/>
      <c r="N3368" s="177" t="s">
        <v>6868</v>
      </c>
      <c r="O3368" s="2" t="str">
        <f>VLOOKUP(H3368,通道基本信息!B:L,3,FALSE)</f>
        <v>CS6E</v>
      </c>
    </row>
    <row r="3369" s="2" customFormat="1" ht="15" hidden="1" spans="1:15">
      <c r="A3369" s="177">
        <v>3366</v>
      </c>
      <c r="B3369" s="177" t="str">
        <f t="shared" si="104"/>
        <v>CS6E-T037-224-95</v>
      </c>
      <c r="C3369" s="177" t="str">
        <f t="shared" si="105"/>
        <v>CS6E-TK-HL-06-095-L-D</v>
      </c>
      <c r="D3369" s="177" t="s">
        <v>6869</v>
      </c>
      <c r="E3369" s="177" t="str">
        <f>VLOOKUP(H3369,通道基本信息!B:K,6,0)</f>
        <v>T</v>
      </c>
      <c r="F3369" s="177" t="str">
        <f>VLOOKUP(H3369,通道基本信息!B:K,5,0)</f>
        <v>K-HL</v>
      </c>
      <c r="G3369" s="177" t="str">
        <f>VLOOKUP(H3369,通道基本信息!B:K,8,0)</f>
        <v>L</v>
      </c>
      <c r="H3369" s="177" t="s">
        <v>6681</v>
      </c>
      <c r="I3369" s="177">
        <v>95</v>
      </c>
      <c r="J3369" s="177">
        <v>1.25</v>
      </c>
      <c r="K3369" s="177">
        <v>17932.5</v>
      </c>
      <c r="L3369" s="177">
        <v>17933.75</v>
      </c>
      <c r="M3369" s="177"/>
      <c r="N3369" s="177" t="s">
        <v>6870</v>
      </c>
      <c r="O3369" s="2" t="str">
        <f>VLOOKUP(H3369,通道基本信息!B:L,3,FALSE)</f>
        <v>CS6E</v>
      </c>
    </row>
    <row r="3370" s="2" customFormat="1" ht="15" hidden="1" spans="1:15">
      <c r="A3370" s="177">
        <v>3367</v>
      </c>
      <c r="B3370" s="177" t="str">
        <f t="shared" si="104"/>
        <v>CS6E-T037-224-96</v>
      </c>
      <c r="C3370" s="177" t="str">
        <f t="shared" si="105"/>
        <v>CS6E-TK-HL-06-096-L-D</v>
      </c>
      <c r="D3370" s="177" t="s">
        <v>6871</v>
      </c>
      <c r="E3370" s="177" t="str">
        <f>VLOOKUP(H3370,通道基本信息!B:K,6,0)</f>
        <v>T</v>
      </c>
      <c r="F3370" s="177" t="str">
        <f>VLOOKUP(H3370,通道基本信息!B:K,5,0)</f>
        <v>K-HL</v>
      </c>
      <c r="G3370" s="177" t="str">
        <f>VLOOKUP(H3370,通道基本信息!B:K,8,0)</f>
        <v>L</v>
      </c>
      <c r="H3370" s="177" t="s">
        <v>6681</v>
      </c>
      <c r="I3370" s="177">
        <v>96</v>
      </c>
      <c r="J3370" s="177">
        <v>1.25</v>
      </c>
      <c r="K3370" s="177">
        <v>17933.75</v>
      </c>
      <c r="L3370" s="177">
        <v>17935</v>
      </c>
      <c r="M3370" s="177"/>
      <c r="N3370" s="177" t="s">
        <v>6872</v>
      </c>
      <c r="O3370" s="2" t="str">
        <f>VLOOKUP(H3370,通道基本信息!B:L,3,FALSE)</f>
        <v>CS6E</v>
      </c>
    </row>
    <row r="3371" s="2" customFormat="1" ht="15" hidden="1" spans="1:15">
      <c r="A3371" s="177">
        <v>3368</v>
      </c>
      <c r="B3371" s="177" t="str">
        <f t="shared" si="104"/>
        <v>CS6E-T037-224-97</v>
      </c>
      <c r="C3371" s="177" t="str">
        <f t="shared" si="105"/>
        <v>CS6E-TK-HL-06-097-L-D</v>
      </c>
      <c r="D3371" s="177" t="s">
        <v>6873</v>
      </c>
      <c r="E3371" s="177" t="str">
        <f>VLOOKUP(H3371,通道基本信息!B:K,6,0)</f>
        <v>T</v>
      </c>
      <c r="F3371" s="177" t="str">
        <f>VLOOKUP(H3371,通道基本信息!B:K,5,0)</f>
        <v>K-HL</v>
      </c>
      <c r="G3371" s="177" t="str">
        <f>VLOOKUP(H3371,通道基本信息!B:K,8,0)</f>
        <v>L</v>
      </c>
      <c r="H3371" s="177" t="s">
        <v>6681</v>
      </c>
      <c r="I3371" s="177">
        <v>97</v>
      </c>
      <c r="J3371" s="177">
        <v>1.25</v>
      </c>
      <c r="K3371" s="177">
        <v>17935</v>
      </c>
      <c r="L3371" s="177">
        <v>17936.25</v>
      </c>
      <c r="M3371" s="177"/>
      <c r="N3371" s="177" t="s">
        <v>6874</v>
      </c>
      <c r="O3371" s="2" t="str">
        <f>VLOOKUP(H3371,通道基本信息!B:L,3,FALSE)</f>
        <v>CS6E</v>
      </c>
    </row>
    <row r="3372" s="2" customFormat="1" ht="15" hidden="1" spans="1:15">
      <c r="A3372" s="177">
        <v>3369</v>
      </c>
      <c r="B3372" s="177" t="str">
        <f t="shared" si="104"/>
        <v>CS6E-T037-224-98</v>
      </c>
      <c r="C3372" s="177" t="str">
        <f t="shared" si="105"/>
        <v>CS6E-TK-HL-06-098-L-D</v>
      </c>
      <c r="D3372" s="177" t="s">
        <v>6875</v>
      </c>
      <c r="E3372" s="177" t="str">
        <f>VLOOKUP(H3372,通道基本信息!B:K,6,0)</f>
        <v>T</v>
      </c>
      <c r="F3372" s="177" t="str">
        <f>VLOOKUP(H3372,通道基本信息!B:K,5,0)</f>
        <v>K-HL</v>
      </c>
      <c r="G3372" s="177" t="str">
        <f>VLOOKUP(H3372,通道基本信息!B:K,8,0)</f>
        <v>L</v>
      </c>
      <c r="H3372" s="177" t="s">
        <v>6681</v>
      </c>
      <c r="I3372" s="177">
        <v>98</v>
      </c>
      <c r="J3372" s="177">
        <v>1.25</v>
      </c>
      <c r="K3372" s="177">
        <v>17936.25</v>
      </c>
      <c r="L3372" s="177">
        <v>17937.5</v>
      </c>
      <c r="M3372" s="177"/>
      <c r="N3372" s="177" t="s">
        <v>6876</v>
      </c>
      <c r="O3372" s="2" t="str">
        <f>VLOOKUP(H3372,通道基本信息!B:L,3,FALSE)</f>
        <v>CS6E</v>
      </c>
    </row>
    <row r="3373" s="2" customFormat="1" ht="15" hidden="1" spans="1:15">
      <c r="A3373" s="177">
        <v>3370</v>
      </c>
      <c r="B3373" s="177" t="str">
        <f t="shared" si="104"/>
        <v>CS6E-T037-224-99</v>
      </c>
      <c r="C3373" s="177" t="str">
        <f t="shared" si="105"/>
        <v>CS6E-TK-HL-06-099-L-D</v>
      </c>
      <c r="D3373" s="177" t="s">
        <v>6877</v>
      </c>
      <c r="E3373" s="177" t="str">
        <f>VLOOKUP(H3373,通道基本信息!B:K,6,0)</f>
        <v>T</v>
      </c>
      <c r="F3373" s="177" t="str">
        <f>VLOOKUP(H3373,通道基本信息!B:K,5,0)</f>
        <v>K-HL</v>
      </c>
      <c r="G3373" s="177" t="str">
        <f>VLOOKUP(H3373,通道基本信息!B:K,8,0)</f>
        <v>L</v>
      </c>
      <c r="H3373" s="177" t="s">
        <v>6681</v>
      </c>
      <c r="I3373" s="177">
        <v>99</v>
      </c>
      <c r="J3373" s="177">
        <v>1.25</v>
      </c>
      <c r="K3373" s="177">
        <v>17937.5</v>
      </c>
      <c r="L3373" s="177">
        <v>17938.75</v>
      </c>
      <c r="M3373" s="177"/>
      <c r="N3373" s="177" t="s">
        <v>6878</v>
      </c>
      <c r="O3373" s="2" t="str">
        <f>VLOOKUP(H3373,通道基本信息!B:L,3,FALSE)</f>
        <v>CS6E</v>
      </c>
    </row>
    <row r="3374" s="2" customFormat="1" ht="15" hidden="1" spans="1:15">
      <c r="A3374" s="177">
        <v>3371</v>
      </c>
      <c r="B3374" s="177" t="str">
        <f t="shared" si="104"/>
        <v>CS6E-T037-224-100</v>
      </c>
      <c r="C3374" s="177" t="str">
        <f t="shared" si="105"/>
        <v>CS6E-TK-HL-06-100-L-D</v>
      </c>
      <c r="D3374" s="177" t="s">
        <v>6879</v>
      </c>
      <c r="E3374" s="177" t="str">
        <f>VLOOKUP(H3374,通道基本信息!B:K,6,0)</f>
        <v>T</v>
      </c>
      <c r="F3374" s="177" t="str">
        <f>VLOOKUP(H3374,通道基本信息!B:K,5,0)</f>
        <v>K-HL</v>
      </c>
      <c r="G3374" s="177" t="str">
        <f>VLOOKUP(H3374,通道基本信息!B:K,8,0)</f>
        <v>L</v>
      </c>
      <c r="H3374" s="177" t="s">
        <v>6681</v>
      </c>
      <c r="I3374" s="177">
        <v>100</v>
      </c>
      <c r="J3374" s="177">
        <v>1.25</v>
      </c>
      <c r="K3374" s="177">
        <v>17938.75</v>
      </c>
      <c r="L3374" s="177">
        <v>17940</v>
      </c>
      <c r="M3374" s="177"/>
      <c r="N3374" s="177" t="s">
        <v>6880</v>
      </c>
      <c r="O3374" s="2" t="str">
        <f>VLOOKUP(H3374,通道基本信息!B:L,3,FALSE)</f>
        <v>CS6E</v>
      </c>
    </row>
    <row r="3375" s="2" customFormat="1" ht="15" hidden="1" spans="1:15">
      <c r="A3375" s="177">
        <v>3372</v>
      </c>
      <c r="B3375" s="177" t="str">
        <f t="shared" si="104"/>
        <v>CS6E-T037-224-101</v>
      </c>
      <c r="C3375" s="177" t="str">
        <f t="shared" si="105"/>
        <v>CS6E-TK-HL-06-101-L-D</v>
      </c>
      <c r="D3375" s="177" t="s">
        <v>6881</v>
      </c>
      <c r="E3375" s="177" t="str">
        <f>VLOOKUP(H3375,通道基本信息!B:K,6,0)</f>
        <v>T</v>
      </c>
      <c r="F3375" s="177" t="str">
        <f>VLOOKUP(H3375,通道基本信息!B:K,5,0)</f>
        <v>K-HL</v>
      </c>
      <c r="G3375" s="177" t="str">
        <f>VLOOKUP(H3375,通道基本信息!B:K,8,0)</f>
        <v>L</v>
      </c>
      <c r="H3375" s="177" t="s">
        <v>6681</v>
      </c>
      <c r="I3375" s="177">
        <v>101</v>
      </c>
      <c r="J3375" s="177">
        <v>1.25</v>
      </c>
      <c r="K3375" s="177">
        <v>17940</v>
      </c>
      <c r="L3375" s="177">
        <v>17941.25</v>
      </c>
      <c r="M3375" s="177"/>
      <c r="N3375" s="177" t="s">
        <v>6882</v>
      </c>
      <c r="O3375" s="2" t="str">
        <f>VLOOKUP(H3375,通道基本信息!B:L,3,FALSE)</f>
        <v>CS6E</v>
      </c>
    </row>
    <row r="3376" s="2" customFormat="1" ht="15" hidden="1" spans="1:15">
      <c r="A3376" s="177">
        <v>3373</v>
      </c>
      <c r="B3376" s="177" t="str">
        <f t="shared" si="104"/>
        <v>CS6E-T037-224-102</v>
      </c>
      <c r="C3376" s="177" t="str">
        <f t="shared" si="105"/>
        <v>CS6E-TK-HL-06-102-L-D</v>
      </c>
      <c r="D3376" s="177" t="s">
        <v>6883</v>
      </c>
      <c r="E3376" s="177" t="str">
        <f>VLOOKUP(H3376,通道基本信息!B:K,6,0)</f>
        <v>T</v>
      </c>
      <c r="F3376" s="177" t="str">
        <f>VLOOKUP(H3376,通道基本信息!B:K,5,0)</f>
        <v>K-HL</v>
      </c>
      <c r="G3376" s="177" t="str">
        <f>VLOOKUP(H3376,通道基本信息!B:K,8,0)</f>
        <v>L</v>
      </c>
      <c r="H3376" s="177" t="s">
        <v>6681</v>
      </c>
      <c r="I3376" s="177">
        <v>102</v>
      </c>
      <c r="J3376" s="177">
        <v>1.25</v>
      </c>
      <c r="K3376" s="177">
        <v>17941.25</v>
      </c>
      <c r="L3376" s="177">
        <v>17942.5</v>
      </c>
      <c r="M3376" s="177"/>
      <c r="N3376" s="177" t="s">
        <v>6884</v>
      </c>
      <c r="O3376" s="2" t="str">
        <f>VLOOKUP(H3376,通道基本信息!B:L,3,FALSE)</f>
        <v>CS6E</v>
      </c>
    </row>
    <row r="3377" s="2" customFormat="1" ht="15" hidden="1" spans="1:15">
      <c r="A3377" s="177">
        <v>3374</v>
      </c>
      <c r="B3377" s="177" t="str">
        <f t="shared" si="104"/>
        <v>CS6E-T037-224-103</v>
      </c>
      <c r="C3377" s="177" t="str">
        <f t="shared" si="105"/>
        <v>CS6E-TK-HL-06-103-L-D</v>
      </c>
      <c r="D3377" s="177" t="s">
        <v>6885</v>
      </c>
      <c r="E3377" s="177" t="str">
        <f>VLOOKUP(H3377,通道基本信息!B:K,6,0)</f>
        <v>T</v>
      </c>
      <c r="F3377" s="177" t="str">
        <f>VLOOKUP(H3377,通道基本信息!B:K,5,0)</f>
        <v>K-HL</v>
      </c>
      <c r="G3377" s="177" t="str">
        <f>VLOOKUP(H3377,通道基本信息!B:K,8,0)</f>
        <v>L</v>
      </c>
      <c r="H3377" s="177" t="s">
        <v>6681</v>
      </c>
      <c r="I3377" s="177">
        <v>103</v>
      </c>
      <c r="J3377" s="177">
        <v>1.25</v>
      </c>
      <c r="K3377" s="177">
        <v>17942.5</v>
      </c>
      <c r="L3377" s="177">
        <v>17943.75</v>
      </c>
      <c r="M3377" s="177"/>
      <c r="N3377" s="177" t="s">
        <v>6886</v>
      </c>
      <c r="O3377" s="2" t="str">
        <f>VLOOKUP(H3377,通道基本信息!B:L,3,FALSE)</f>
        <v>CS6E</v>
      </c>
    </row>
    <row r="3378" s="2" customFormat="1" ht="15" hidden="1" spans="1:15">
      <c r="A3378" s="177">
        <v>3375</v>
      </c>
      <c r="B3378" s="177" t="str">
        <f t="shared" si="104"/>
        <v>CS6E-T037-224-104</v>
      </c>
      <c r="C3378" s="177" t="str">
        <f t="shared" si="105"/>
        <v>CS6E-TK-HL-06-104-L-D</v>
      </c>
      <c r="D3378" s="177" t="s">
        <v>6887</v>
      </c>
      <c r="E3378" s="177" t="str">
        <f>VLOOKUP(H3378,通道基本信息!B:K,6,0)</f>
        <v>T</v>
      </c>
      <c r="F3378" s="177" t="str">
        <f>VLOOKUP(H3378,通道基本信息!B:K,5,0)</f>
        <v>K-HL</v>
      </c>
      <c r="G3378" s="177" t="str">
        <f>VLOOKUP(H3378,通道基本信息!B:K,8,0)</f>
        <v>L</v>
      </c>
      <c r="H3378" s="177" t="s">
        <v>6681</v>
      </c>
      <c r="I3378" s="177">
        <v>104</v>
      </c>
      <c r="J3378" s="177">
        <v>1.25</v>
      </c>
      <c r="K3378" s="177">
        <v>17943.75</v>
      </c>
      <c r="L3378" s="177">
        <v>17945</v>
      </c>
      <c r="M3378" s="177"/>
      <c r="N3378" s="177" t="s">
        <v>6888</v>
      </c>
      <c r="O3378" s="2" t="str">
        <f>VLOOKUP(H3378,通道基本信息!B:L,3,FALSE)</f>
        <v>CS6E</v>
      </c>
    </row>
    <row r="3379" s="2" customFormat="1" ht="15" hidden="1" spans="1:15">
      <c r="A3379" s="177">
        <v>3376</v>
      </c>
      <c r="B3379" s="177" t="str">
        <f t="shared" si="104"/>
        <v>CS6E-T037-224-105</v>
      </c>
      <c r="C3379" s="177" t="str">
        <f t="shared" si="105"/>
        <v>CS6E-TK-HL-16-105-L-D</v>
      </c>
      <c r="D3379" s="177" t="s">
        <v>6889</v>
      </c>
      <c r="E3379" s="177" t="str">
        <f>VLOOKUP(H3379,通道基本信息!B:K,6,0)</f>
        <v>T</v>
      </c>
      <c r="F3379" s="177" t="str">
        <f>VLOOKUP(H3379,通道基本信息!B:K,5,0)</f>
        <v>K-HL</v>
      </c>
      <c r="G3379" s="177" t="str">
        <f>VLOOKUP(H3379,通道基本信息!B:K,8,0)</f>
        <v>L</v>
      </c>
      <c r="H3379" s="177" t="s">
        <v>6681</v>
      </c>
      <c r="I3379" s="177">
        <v>105</v>
      </c>
      <c r="J3379" s="177">
        <v>1.25</v>
      </c>
      <c r="K3379" s="177">
        <v>18200</v>
      </c>
      <c r="L3379" s="177">
        <v>18201.25</v>
      </c>
      <c r="M3379" s="177"/>
      <c r="N3379" s="177" t="s">
        <v>6890</v>
      </c>
      <c r="O3379" s="2" t="str">
        <f>VLOOKUP(H3379,通道基本信息!B:L,3,FALSE)</f>
        <v>CS6E</v>
      </c>
    </row>
    <row r="3380" s="2" customFormat="1" ht="15" hidden="1" spans="1:15">
      <c r="A3380" s="177">
        <v>3377</v>
      </c>
      <c r="B3380" s="177" t="str">
        <f t="shared" si="104"/>
        <v>CS6E-T037-224-106</v>
      </c>
      <c r="C3380" s="177" t="str">
        <f t="shared" si="105"/>
        <v>CS6E-TK-HL-16-106-L-D</v>
      </c>
      <c r="D3380" s="177" t="s">
        <v>6891</v>
      </c>
      <c r="E3380" s="177" t="str">
        <f>VLOOKUP(H3380,通道基本信息!B:K,6,0)</f>
        <v>T</v>
      </c>
      <c r="F3380" s="177" t="str">
        <f>VLOOKUP(H3380,通道基本信息!B:K,5,0)</f>
        <v>K-HL</v>
      </c>
      <c r="G3380" s="177" t="str">
        <f>VLOOKUP(H3380,通道基本信息!B:K,8,0)</f>
        <v>L</v>
      </c>
      <c r="H3380" s="177" t="s">
        <v>6681</v>
      </c>
      <c r="I3380" s="177">
        <v>106</v>
      </c>
      <c r="J3380" s="177">
        <v>1.25</v>
      </c>
      <c r="K3380" s="177">
        <v>18201.25</v>
      </c>
      <c r="L3380" s="177">
        <v>18202.5</v>
      </c>
      <c r="M3380" s="177"/>
      <c r="N3380" s="177" t="s">
        <v>6892</v>
      </c>
      <c r="O3380" s="2" t="str">
        <f>VLOOKUP(H3380,通道基本信息!B:L,3,FALSE)</f>
        <v>CS6E</v>
      </c>
    </row>
    <row r="3381" s="2" customFormat="1" ht="15" hidden="1" spans="1:15">
      <c r="A3381" s="177">
        <v>3378</v>
      </c>
      <c r="B3381" s="177" t="str">
        <f t="shared" si="104"/>
        <v>CS6E-T037-224-107</v>
      </c>
      <c r="C3381" s="177" t="str">
        <f t="shared" si="105"/>
        <v>CS6E-TK-HL-16-107-L-D</v>
      </c>
      <c r="D3381" s="177" t="s">
        <v>6893</v>
      </c>
      <c r="E3381" s="177" t="str">
        <f>VLOOKUP(H3381,通道基本信息!B:K,6,0)</f>
        <v>T</v>
      </c>
      <c r="F3381" s="177" t="str">
        <f>VLOOKUP(H3381,通道基本信息!B:K,5,0)</f>
        <v>K-HL</v>
      </c>
      <c r="G3381" s="177" t="str">
        <f>VLOOKUP(H3381,通道基本信息!B:K,8,0)</f>
        <v>L</v>
      </c>
      <c r="H3381" s="177" t="s">
        <v>6681</v>
      </c>
      <c r="I3381" s="177">
        <v>107</v>
      </c>
      <c r="J3381" s="177">
        <v>1.25</v>
      </c>
      <c r="K3381" s="177">
        <v>18202.5</v>
      </c>
      <c r="L3381" s="177">
        <v>18203.75</v>
      </c>
      <c r="M3381" s="177"/>
      <c r="N3381" s="177" t="s">
        <v>6894</v>
      </c>
      <c r="O3381" s="2" t="str">
        <f>VLOOKUP(H3381,通道基本信息!B:L,3,FALSE)</f>
        <v>CS6E</v>
      </c>
    </row>
    <row r="3382" s="2" customFormat="1" ht="15" hidden="1" spans="1:15">
      <c r="A3382" s="177">
        <v>3379</v>
      </c>
      <c r="B3382" s="177" t="str">
        <f t="shared" si="104"/>
        <v>CS6E-T037-224-108</v>
      </c>
      <c r="C3382" s="177" t="str">
        <f t="shared" si="105"/>
        <v>CS6E-TK-HL-16-108-L-D</v>
      </c>
      <c r="D3382" s="177" t="s">
        <v>6895</v>
      </c>
      <c r="E3382" s="177" t="str">
        <f>VLOOKUP(H3382,通道基本信息!B:K,6,0)</f>
        <v>T</v>
      </c>
      <c r="F3382" s="177" t="str">
        <f>VLOOKUP(H3382,通道基本信息!B:K,5,0)</f>
        <v>K-HL</v>
      </c>
      <c r="G3382" s="177" t="str">
        <f>VLOOKUP(H3382,通道基本信息!B:K,8,0)</f>
        <v>L</v>
      </c>
      <c r="H3382" s="177" t="s">
        <v>6681</v>
      </c>
      <c r="I3382" s="177">
        <v>108</v>
      </c>
      <c r="J3382" s="177">
        <v>1.25</v>
      </c>
      <c r="K3382" s="177">
        <v>18203.75</v>
      </c>
      <c r="L3382" s="177">
        <v>18205</v>
      </c>
      <c r="M3382" s="177"/>
      <c r="N3382" s="177" t="s">
        <v>6896</v>
      </c>
      <c r="O3382" s="2" t="str">
        <f>VLOOKUP(H3382,通道基本信息!B:L,3,FALSE)</f>
        <v>CS6E</v>
      </c>
    </row>
    <row r="3383" s="2" customFormat="1" ht="15" hidden="1" spans="1:15">
      <c r="A3383" s="177">
        <v>3380</v>
      </c>
      <c r="B3383" s="177" t="str">
        <f t="shared" si="104"/>
        <v>CS6E-T037-224-109</v>
      </c>
      <c r="C3383" s="177" t="str">
        <f t="shared" si="105"/>
        <v>CS6E-TK-HL-16-109-L-D</v>
      </c>
      <c r="D3383" s="177" t="s">
        <v>6897</v>
      </c>
      <c r="E3383" s="177" t="str">
        <f>VLOOKUP(H3383,通道基本信息!B:K,6,0)</f>
        <v>T</v>
      </c>
      <c r="F3383" s="177" t="str">
        <f>VLOOKUP(H3383,通道基本信息!B:K,5,0)</f>
        <v>K-HL</v>
      </c>
      <c r="G3383" s="177" t="str">
        <f>VLOOKUP(H3383,通道基本信息!B:K,8,0)</f>
        <v>L</v>
      </c>
      <c r="H3383" s="177" t="s">
        <v>6681</v>
      </c>
      <c r="I3383" s="177">
        <v>109</v>
      </c>
      <c r="J3383" s="177">
        <v>1.25</v>
      </c>
      <c r="K3383" s="177">
        <v>18205</v>
      </c>
      <c r="L3383" s="177">
        <v>18206.25</v>
      </c>
      <c r="M3383" s="177"/>
      <c r="N3383" s="177" t="s">
        <v>6898</v>
      </c>
      <c r="O3383" s="2" t="str">
        <f>VLOOKUP(H3383,通道基本信息!B:L,3,FALSE)</f>
        <v>CS6E</v>
      </c>
    </row>
    <row r="3384" s="2" customFormat="1" ht="15" hidden="1" spans="1:15">
      <c r="A3384" s="177">
        <v>3381</v>
      </c>
      <c r="B3384" s="177" t="str">
        <f t="shared" si="104"/>
        <v>CS6E-T037-224-110</v>
      </c>
      <c r="C3384" s="177" t="str">
        <f t="shared" si="105"/>
        <v>CS6E-TK-HL-16-110-L-D</v>
      </c>
      <c r="D3384" s="177" t="s">
        <v>6899</v>
      </c>
      <c r="E3384" s="177" t="str">
        <f>VLOOKUP(H3384,通道基本信息!B:K,6,0)</f>
        <v>T</v>
      </c>
      <c r="F3384" s="177" t="str">
        <f>VLOOKUP(H3384,通道基本信息!B:K,5,0)</f>
        <v>K-HL</v>
      </c>
      <c r="G3384" s="177" t="str">
        <f>VLOOKUP(H3384,通道基本信息!B:K,8,0)</f>
        <v>L</v>
      </c>
      <c r="H3384" s="177" t="s">
        <v>6681</v>
      </c>
      <c r="I3384" s="177">
        <v>110</v>
      </c>
      <c r="J3384" s="177">
        <v>1.25</v>
      </c>
      <c r="K3384" s="177">
        <v>18206.25</v>
      </c>
      <c r="L3384" s="177">
        <v>18207.5</v>
      </c>
      <c r="M3384" s="177"/>
      <c r="N3384" s="177" t="s">
        <v>6900</v>
      </c>
      <c r="O3384" s="2" t="str">
        <f>VLOOKUP(H3384,通道基本信息!B:L,3,FALSE)</f>
        <v>CS6E</v>
      </c>
    </row>
    <row r="3385" s="2" customFormat="1" ht="15" hidden="1" spans="1:15">
      <c r="A3385" s="177">
        <v>3382</v>
      </c>
      <c r="B3385" s="177" t="str">
        <f t="shared" si="104"/>
        <v>CS6E-T037-224-111</v>
      </c>
      <c r="C3385" s="177" t="str">
        <f t="shared" si="105"/>
        <v>CS6E-TK-HL-16-111-L-D</v>
      </c>
      <c r="D3385" s="177" t="s">
        <v>6901</v>
      </c>
      <c r="E3385" s="177" t="str">
        <f>VLOOKUP(H3385,通道基本信息!B:K,6,0)</f>
        <v>T</v>
      </c>
      <c r="F3385" s="177" t="str">
        <f>VLOOKUP(H3385,通道基本信息!B:K,5,0)</f>
        <v>K-HL</v>
      </c>
      <c r="G3385" s="177" t="str">
        <f>VLOOKUP(H3385,通道基本信息!B:K,8,0)</f>
        <v>L</v>
      </c>
      <c r="H3385" s="177" t="s">
        <v>6681</v>
      </c>
      <c r="I3385" s="177">
        <v>111</v>
      </c>
      <c r="J3385" s="177">
        <v>1.25</v>
      </c>
      <c r="K3385" s="177">
        <v>18207.5</v>
      </c>
      <c r="L3385" s="177">
        <v>18208.75</v>
      </c>
      <c r="M3385" s="177"/>
      <c r="N3385" s="177" t="s">
        <v>6902</v>
      </c>
      <c r="O3385" s="2" t="str">
        <f>VLOOKUP(H3385,通道基本信息!B:L,3,FALSE)</f>
        <v>CS6E</v>
      </c>
    </row>
    <row r="3386" s="2" customFormat="1" ht="15" hidden="1" spans="1:15">
      <c r="A3386" s="177">
        <v>3383</v>
      </c>
      <c r="B3386" s="177" t="str">
        <f t="shared" si="104"/>
        <v>CS6E-T037-224-112</v>
      </c>
      <c r="C3386" s="177" t="str">
        <f t="shared" si="105"/>
        <v>CS6E-TK-HL-16-112-L-D</v>
      </c>
      <c r="D3386" s="177" t="s">
        <v>6903</v>
      </c>
      <c r="E3386" s="177" t="str">
        <f>VLOOKUP(H3386,通道基本信息!B:K,6,0)</f>
        <v>T</v>
      </c>
      <c r="F3386" s="177" t="str">
        <f>VLOOKUP(H3386,通道基本信息!B:K,5,0)</f>
        <v>K-HL</v>
      </c>
      <c r="G3386" s="177" t="str">
        <f>VLOOKUP(H3386,通道基本信息!B:K,8,0)</f>
        <v>L</v>
      </c>
      <c r="H3386" s="177" t="s">
        <v>6681</v>
      </c>
      <c r="I3386" s="177">
        <v>112</v>
      </c>
      <c r="J3386" s="177">
        <v>1.25</v>
      </c>
      <c r="K3386" s="177">
        <v>18208.75</v>
      </c>
      <c r="L3386" s="177">
        <v>18210</v>
      </c>
      <c r="M3386" s="177"/>
      <c r="N3386" s="177" t="s">
        <v>6904</v>
      </c>
      <c r="O3386" s="2" t="str">
        <f>VLOOKUP(H3386,通道基本信息!B:L,3,FALSE)</f>
        <v>CS6E</v>
      </c>
    </row>
    <row r="3387" s="2" customFormat="1" ht="15" hidden="1" spans="1:15">
      <c r="A3387" s="177">
        <v>3384</v>
      </c>
      <c r="B3387" s="177" t="str">
        <f t="shared" si="104"/>
        <v>CS6E-T037-224-113</v>
      </c>
      <c r="C3387" s="177" t="str">
        <f t="shared" si="105"/>
        <v>CS6E-TK-HL-16-113-L-D</v>
      </c>
      <c r="D3387" s="177" t="s">
        <v>6905</v>
      </c>
      <c r="E3387" s="177" t="str">
        <f>VLOOKUP(H3387,通道基本信息!B:K,6,0)</f>
        <v>T</v>
      </c>
      <c r="F3387" s="177" t="str">
        <f>VLOOKUP(H3387,通道基本信息!B:K,5,0)</f>
        <v>K-HL</v>
      </c>
      <c r="G3387" s="177" t="str">
        <f>VLOOKUP(H3387,通道基本信息!B:K,8,0)</f>
        <v>L</v>
      </c>
      <c r="H3387" s="177" t="s">
        <v>6681</v>
      </c>
      <c r="I3387" s="177">
        <v>113</v>
      </c>
      <c r="J3387" s="177">
        <v>1.25</v>
      </c>
      <c r="K3387" s="177">
        <v>18210</v>
      </c>
      <c r="L3387" s="177">
        <v>18211.25</v>
      </c>
      <c r="M3387" s="177"/>
      <c r="N3387" s="177" t="s">
        <v>6906</v>
      </c>
      <c r="O3387" s="2" t="str">
        <f>VLOOKUP(H3387,通道基本信息!B:L,3,FALSE)</f>
        <v>CS6E</v>
      </c>
    </row>
    <row r="3388" s="2" customFormat="1" ht="15" hidden="1" spans="1:15">
      <c r="A3388" s="177">
        <v>3385</v>
      </c>
      <c r="B3388" s="177" t="str">
        <f t="shared" si="104"/>
        <v>CS6E-T037-224-114</v>
      </c>
      <c r="C3388" s="177" t="str">
        <f t="shared" si="105"/>
        <v>CS6E-TK-HL-16-114-L-D</v>
      </c>
      <c r="D3388" s="177" t="s">
        <v>6907</v>
      </c>
      <c r="E3388" s="177" t="str">
        <f>VLOOKUP(H3388,通道基本信息!B:K,6,0)</f>
        <v>T</v>
      </c>
      <c r="F3388" s="177" t="str">
        <f>VLOOKUP(H3388,通道基本信息!B:K,5,0)</f>
        <v>K-HL</v>
      </c>
      <c r="G3388" s="177" t="str">
        <f>VLOOKUP(H3388,通道基本信息!B:K,8,0)</f>
        <v>L</v>
      </c>
      <c r="H3388" s="177" t="s">
        <v>6681</v>
      </c>
      <c r="I3388" s="177">
        <v>114</v>
      </c>
      <c r="J3388" s="177">
        <v>1.25</v>
      </c>
      <c r="K3388" s="177">
        <v>18211.25</v>
      </c>
      <c r="L3388" s="177">
        <v>18212.5</v>
      </c>
      <c r="M3388" s="177"/>
      <c r="N3388" s="177" t="s">
        <v>6908</v>
      </c>
      <c r="O3388" s="2" t="str">
        <f>VLOOKUP(H3388,通道基本信息!B:L,3,FALSE)</f>
        <v>CS6E</v>
      </c>
    </row>
    <row r="3389" s="2" customFormat="1" ht="15" hidden="1" spans="1:15">
      <c r="A3389" s="177">
        <v>3386</v>
      </c>
      <c r="B3389" s="177" t="str">
        <f t="shared" si="104"/>
        <v>CS6E-T037-224-115</v>
      </c>
      <c r="C3389" s="177" t="str">
        <f t="shared" si="105"/>
        <v>CS6E-TK-HL-16-115-L-D</v>
      </c>
      <c r="D3389" s="177" t="s">
        <v>6909</v>
      </c>
      <c r="E3389" s="177" t="str">
        <f>VLOOKUP(H3389,通道基本信息!B:K,6,0)</f>
        <v>T</v>
      </c>
      <c r="F3389" s="177" t="str">
        <f>VLOOKUP(H3389,通道基本信息!B:K,5,0)</f>
        <v>K-HL</v>
      </c>
      <c r="G3389" s="177" t="str">
        <f>VLOOKUP(H3389,通道基本信息!B:K,8,0)</f>
        <v>L</v>
      </c>
      <c r="H3389" s="177" t="s">
        <v>6681</v>
      </c>
      <c r="I3389" s="177">
        <v>115</v>
      </c>
      <c r="J3389" s="177">
        <v>1.25</v>
      </c>
      <c r="K3389" s="177">
        <v>18212.5</v>
      </c>
      <c r="L3389" s="177">
        <v>18213.75</v>
      </c>
      <c r="M3389" s="177"/>
      <c r="N3389" s="177" t="s">
        <v>6910</v>
      </c>
      <c r="O3389" s="2" t="str">
        <f>VLOOKUP(H3389,通道基本信息!B:L,3,FALSE)</f>
        <v>CS6E</v>
      </c>
    </row>
    <row r="3390" s="2" customFormat="1" ht="15" hidden="1" spans="1:15">
      <c r="A3390" s="177">
        <v>3387</v>
      </c>
      <c r="B3390" s="177" t="str">
        <f t="shared" si="104"/>
        <v>CS6E-T037-224-116</v>
      </c>
      <c r="C3390" s="177" t="str">
        <f t="shared" si="105"/>
        <v>CS6E-TK-HL-16-116-L-D</v>
      </c>
      <c r="D3390" s="177" t="s">
        <v>6911</v>
      </c>
      <c r="E3390" s="177" t="str">
        <f>VLOOKUP(H3390,通道基本信息!B:K,6,0)</f>
        <v>T</v>
      </c>
      <c r="F3390" s="177" t="str">
        <f>VLOOKUP(H3390,通道基本信息!B:K,5,0)</f>
        <v>K-HL</v>
      </c>
      <c r="G3390" s="177" t="str">
        <f>VLOOKUP(H3390,通道基本信息!B:K,8,0)</f>
        <v>L</v>
      </c>
      <c r="H3390" s="177" t="s">
        <v>6681</v>
      </c>
      <c r="I3390" s="177">
        <v>116</v>
      </c>
      <c r="J3390" s="177">
        <v>1.25</v>
      </c>
      <c r="K3390" s="177">
        <v>18213.75</v>
      </c>
      <c r="L3390" s="177">
        <v>18215</v>
      </c>
      <c r="M3390" s="177"/>
      <c r="N3390" s="177" t="s">
        <v>6912</v>
      </c>
      <c r="O3390" s="2" t="str">
        <f>VLOOKUP(H3390,通道基本信息!B:L,3,FALSE)</f>
        <v>CS6E</v>
      </c>
    </row>
    <row r="3391" s="2" customFormat="1" ht="15" hidden="1" spans="1:15">
      <c r="A3391" s="177">
        <v>3388</v>
      </c>
      <c r="B3391" s="177" t="str">
        <f t="shared" si="104"/>
        <v>CS6E-T037-224-117</v>
      </c>
      <c r="C3391" s="177" t="str">
        <f t="shared" si="105"/>
        <v>CS6E-TK-HL-16-117-L-D</v>
      </c>
      <c r="D3391" s="177" t="s">
        <v>6913</v>
      </c>
      <c r="E3391" s="177" t="str">
        <f>VLOOKUP(H3391,通道基本信息!B:K,6,0)</f>
        <v>T</v>
      </c>
      <c r="F3391" s="177" t="str">
        <f>VLOOKUP(H3391,通道基本信息!B:K,5,0)</f>
        <v>K-HL</v>
      </c>
      <c r="G3391" s="177" t="str">
        <f>VLOOKUP(H3391,通道基本信息!B:K,8,0)</f>
        <v>L</v>
      </c>
      <c r="H3391" s="177" t="s">
        <v>6681</v>
      </c>
      <c r="I3391" s="177">
        <v>117</v>
      </c>
      <c r="J3391" s="177">
        <v>1.25</v>
      </c>
      <c r="K3391" s="177">
        <v>18215</v>
      </c>
      <c r="L3391" s="177">
        <v>18216.25</v>
      </c>
      <c r="M3391" s="177"/>
      <c r="N3391" s="177" t="s">
        <v>6914</v>
      </c>
      <c r="O3391" s="2" t="str">
        <f>VLOOKUP(H3391,通道基本信息!B:L,3,FALSE)</f>
        <v>CS6E</v>
      </c>
    </row>
    <row r="3392" s="2" customFormat="1" ht="15" hidden="1" spans="1:15">
      <c r="A3392" s="177">
        <v>3389</v>
      </c>
      <c r="B3392" s="177" t="str">
        <f t="shared" si="104"/>
        <v>CS6E-T037-224-118</v>
      </c>
      <c r="C3392" s="177" t="str">
        <f t="shared" si="105"/>
        <v>CS6E-TK-HL-16-118-L-D</v>
      </c>
      <c r="D3392" s="177" t="s">
        <v>6915</v>
      </c>
      <c r="E3392" s="177" t="str">
        <f>VLOOKUP(H3392,通道基本信息!B:K,6,0)</f>
        <v>T</v>
      </c>
      <c r="F3392" s="177" t="str">
        <f>VLOOKUP(H3392,通道基本信息!B:K,5,0)</f>
        <v>K-HL</v>
      </c>
      <c r="G3392" s="177" t="str">
        <f>VLOOKUP(H3392,通道基本信息!B:K,8,0)</f>
        <v>L</v>
      </c>
      <c r="H3392" s="177" t="s">
        <v>6681</v>
      </c>
      <c r="I3392" s="177">
        <v>118</v>
      </c>
      <c r="J3392" s="177">
        <v>1.25</v>
      </c>
      <c r="K3392" s="177">
        <v>18216.25</v>
      </c>
      <c r="L3392" s="177">
        <v>18217.5</v>
      </c>
      <c r="M3392" s="177"/>
      <c r="N3392" s="177" t="s">
        <v>6916</v>
      </c>
      <c r="O3392" s="2" t="str">
        <f>VLOOKUP(H3392,通道基本信息!B:L,3,FALSE)</f>
        <v>CS6E</v>
      </c>
    </row>
    <row r="3393" s="2" customFormat="1" ht="15" hidden="1" spans="1:15">
      <c r="A3393" s="177">
        <v>3390</v>
      </c>
      <c r="B3393" s="177" t="str">
        <f t="shared" ref="B3393:B3456" si="106">H3393&amp;"-"&amp;I3393</f>
        <v>CS6E-T037-224-119</v>
      </c>
      <c r="C3393" s="177" t="str">
        <f t="shared" si="105"/>
        <v>CS6E-TK-HL-16-119-L-D</v>
      </c>
      <c r="D3393" s="177" t="s">
        <v>6917</v>
      </c>
      <c r="E3393" s="177" t="str">
        <f>VLOOKUP(H3393,通道基本信息!B:K,6,0)</f>
        <v>T</v>
      </c>
      <c r="F3393" s="177" t="str">
        <f>VLOOKUP(H3393,通道基本信息!B:K,5,0)</f>
        <v>K-HL</v>
      </c>
      <c r="G3393" s="177" t="str">
        <f>VLOOKUP(H3393,通道基本信息!B:K,8,0)</f>
        <v>L</v>
      </c>
      <c r="H3393" s="177" t="s">
        <v>6681</v>
      </c>
      <c r="I3393" s="177">
        <v>119</v>
      </c>
      <c r="J3393" s="177">
        <v>1.25</v>
      </c>
      <c r="K3393" s="177">
        <v>18217.5</v>
      </c>
      <c r="L3393" s="177">
        <v>18218.75</v>
      </c>
      <c r="M3393" s="177"/>
      <c r="N3393" s="177" t="s">
        <v>6918</v>
      </c>
      <c r="O3393" s="2" t="str">
        <f>VLOOKUP(H3393,通道基本信息!B:L,3,FALSE)</f>
        <v>CS6E</v>
      </c>
    </row>
    <row r="3394" s="2" customFormat="1" ht="15" hidden="1" spans="1:15">
      <c r="A3394" s="177">
        <v>3391</v>
      </c>
      <c r="B3394" s="177" t="str">
        <f t="shared" si="106"/>
        <v>CS6E-T037-224-120</v>
      </c>
      <c r="C3394" s="177" t="str">
        <f t="shared" si="105"/>
        <v>CS6E-TK-HL-16-120-L-D</v>
      </c>
      <c r="D3394" s="177" t="s">
        <v>6919</v>
      </c>
      <c r="E3394" s="177" t="str">
        <f>VLOOKUP(H3394,通道基本信息!B:K,6,0)</f>
        <v>T</v>
      </c>
      <c r="F3394" s="177" t="str">
        <f>VLOOKUP(H3394,通道基本信息!B:K,5,0)</f>
        <v>K-HL</v>
      </c>
      <c r="G3394" s="177" t="str">
        <f>VLOOKUP(H3394,通道基本信息!B:K,8,0)</f>
        <v>L</v>
      </c>
      <c r="H3394" s="177" t="s">
        <v>6681</v>
      </c>
      <c r="I3394" s="177">
        <v>120</v>
      </c>
      <c r="J3394" s="177">
        <v>1.25</v>
      </c>
      <c r="K3394" s="177">
        <v>18218.75</v>
      </c>
      <c r="L3394" s="177">
        <v>18220</v>
      </c>
      <c r="M3394" s="177"/>
      <c r="N3394" s="177" t="s">
        <v>6920</v>
      </c>
      <c r="O3394" s="2" t="str">
        <f>VLOOKUP(H3394,通道基本信息!B:L,3,FALSE)</f>
        <v>CS6E</v>
      </c>
    </row>
    <row r="3395" s="2" customFormat="1" ht="15" hidden="1" spans="1:15">
      <c r="A3395" s="177">
        <v>3392</v>
      </c>
      <c r="B3395" s="177" t="str">
        <f t="shared" si="106"/>
        <v>CS6E-T037-224-121</v>
      </c>
      <c r="C3395" s="177" t="str">
        <f t="shared" si="105"/>
        <v>CS6E-TK-HL-16-121-L-D</v>
      </c>
      <c r="D3395" s="177" t="s">
        <v>6921</v>
      </c>
      <c r="E3395" s="177" t="str">
        <f>VLOOKUP(H3395,通道基本信息!B:K,6,0)</f>
        <v>T</v>
      </c>
      <c r="F3395" s="177" t="str">
        <f>VLOOKUP(H3395,通道基本信息!B:K,5,0)</f>
        <v>K-HL</v>
      </c>
      <c r="G3395" s="177" t="str">
        <f>VLOOKUP(H3395,通道基本信息!B:K,8,0)</f>
        <v>L</v>
      </c>
      <c r="H3395" s="177" t="s">
        <v>6681</v>
      </c>
      <c r="I3395" s="177">
        <v>121</v>
      </c>
      <c r="J3395" s="177">
        <v>1.25</v>
      </c>
      <c r="K3395" s="177">
        <v>18220</v>
      </c>
      <c r="L3395" s="177">
        <v>18221.25</v>
      </c>
      <c r="M3395" s="177"/>
      <c r="N3395" s="177" t="s">
        <v>6922</v>
      </c>
      <c r="O3395" s="2" t="str">
        <f>VLOOKUP(H3395,通道基本信息!B:L,3,FALSE)</f>
        <v>CS6E</v>
      </c>
    </row>
    <row r="3396" s="2" customFormat="1" ht="15" hidden="1" spans="1:15">
      <c r="A3396" s="177">
        <v>3393</v>
      </c>
      <c r="B3396" s="177" t="str">
        <f t="shared" si="106"/>
        <v>CS6E-T037-224-122</v>
      </c>
      <c r="C3396" s="177" t="str">
        <f t="shared" ref="C3396:C3459" si="107">O3396&amp;"-"&amp;D3396</f>
        <v>CS6E-TK-HL-16-122-L-D</v>
      </c>
      <c r="D3396" s="177" t="s">
        <v>6923</v>
      </c>
      <c r="E3396" s="177" t="str">
        <f>VLOOKUP(H3396,通道基本信息!B:K,6,0)</f>
        <v>T</v>
      </c>
      <c r="F3396" s="177" t="str">
        <f>VLOOKUP(H3396,通道基本信息!B:K,5,0)</f>
        <v>K-HL</v>
      </c>
      <c r="G3396" s="177" t="str">
        <f>VLOOKUP(H3396,通道基本信息!B:K,8,0)</f>
        <v>L</v>
      </c>
      <c r="H3396" s="177" t="s">
        <v>6681</v>
      </c>
      <c r="I3396" s="177">
        <v>122</v>
      </c>
      <c r="J3396" s="177">
        <v>1.25</v>
      </c>
      <c r="K3396" s="177">
        <v>18221.25</v>
      </c>
      <c r="L3396" s="177">
        <v>18222.5</v>
      </c>
      <c r="M3396" s="177"/>
      <c r="N3396" s="177" t="s">
        <v>6924</v>
      </c>
      <c r="O3396" s="2" t="str">
        <f>VLOOKUP(H3396,通道基本信息!B:L,3,FALSE)</f>
        <v>CS6E</v>
      </c>
    </row>
    <row r="3397" s="2" customFormat="1" ht="15" hidden="1" spans="1:15">
      <c r="A3397" s="177">
        <v>3394</v>
      </c>
      <c r="B3397" s="177" t="str">
        <f t="shared" si="106"/>
        <v>CS6E-T037-224-123</v>
      </c>
      <c r="C3397" s="177" t="str">
        <f t="shared" si="107"/>
        <v>CS6E-TK-HL-16-123-L-D</v>
      </c>
      <c r="D3397" s="177" t="s">
        <v>6925</v>
      </c>
      <c r="E3397" s="177" t="str">
        <f>VLOOKUP(H3397,通道基本信息!B:K,6,0)</f>
        <v>T</v>
      </c>
      <c r="F3397" s="177" t="str">
        <f>VLOOKUP(H3397,通道基本信息!B:K,5,0)</f>
        <v>K-HL</v>
      </c>
      <c r="G3397" s="177" t="str">
        <f>VLOOKUP(H3397,通道基本信息!B:K,8,0)</f>
        <v>L</v>
      </c>
      <c r="H3397" s="177" t="s">
        <v>6681</v>
      </c>
      <c r="I3397" s="177">
        <v>123</v>
      </c>
      <c r="J3397" s="177">
        <v>1.25</v>
      </c>
      <c r="K3397" s="177">
        <v>18222.5</v>
      </c>
      <c r="L3397" s="177">
        <v>18223.75</v>
      </c>
      <c r="M3397" s="177"/>
      <c r="N3397" s="177" t="s">
        <v>6926</v>
      </c>
      <c r="O3397" s="2" t="str">
        <f>VLOOKUP(H3397,通道基本信息!B:L,3,FALSE)</f>
        <v>CS6E</v>
      </c>
    </row>
    <row r="3398" s="2" customFormat="1" ht="15" hidden="1" spans="1:15">
      <c r="A3398" s="177">
        <v>3395</v>
      </c>
      <c r="B3398" s="177" t="str">
        <f t="shared" si="106"/>
        <v>CS6E-T037-224-124</v>
      </c>
      <c r="C3398" s="177" t="str">
        <f t="shared" si="107"/>
        <v>CS6E-TK-HL-16-124-L-D</v>
      </c>
      <c r="D3398" s="177" t="s">
        <v>6927</v>
      </c>
      <c r="E3398" s="177" t="str">
        <f>VLOOKUP(H3398,通道基本信息!B:K,6,0)</f>
        <v>T</v>
      </c>
      <c r="F3398" s="177" t="str">
        <f>VLOOKUP(H3398,通道基本信息!B:K,5,0)</f>
        <v>K-HL</v>
      </c>
      <c r="G3398" s="177" t="str">
        <f>VLOOKUP(H3398,通道基本信息!B:K,8,0)</f>
        <v>L</v>
      </c>
      <c r="H3398" s="177" t="s">
        <v>6681</v>
      </c>
      <c r="I3398" s="177">
        <v>124</v>
      </c>
      <c r="J3398" s="177">
        <v>1.25</v>
      </c>
      <c r="K3398" s="177">
        <v>18223.75</v>
      </c>
      <c r="L3398" s="177">
        <v>18225</v>
      </c>
      <c r="M3398" s="177"/>
      <c r="N3398" s="177" t="s">
        <v>6928</v>
      </c>
      <c r="O3398" s="2" t="str">
        <f>VLOOKUP(H3398,通道基本信息!B:L,3,FALSE)</f>
        <v>CS6E</v>
      </c>
    </row>
    <row r="3399" s="2" customFormat="1" ht="15" hidden="1" spans="1:15">
      <c r="A3399" s="177">
        <v>3396</v>
      </c>
      <c r="B3399" s="177" t="str">
        <f t="shared" si="106"/>
        <v>CS6E-T037-224-125</v>
      </c>
      <c r="C3399" s="177" t="str">
        <f t="shared" si="107"/>
        <v>CS6E-TK-HL-16-125-L-D</v>
      </c>
      <c r="D3399" s="177" t="s">
        <v>6929</v>
      </c>
      <c r="E3399" s="177" t="str">
        <f>VLOOKUP(H3399,通道基本信息!B:K,6,0)</f>
        <v>T</v>
      </c>
      <c r="F3399" s="177" t="str">
        <f>VLOOKUP(H3399,通道基本信息!B:K,5,0)</f>
        <v>K-HL</v>
      </c>
      <c r="G3399" s="177" t="str">
        <f>VLOOKUP(H3399,通道基本信息!B:K,8,0)</f>
        <v>L</v>
      </c>
      <c r="H3399" s="177" t="s">
        <v>6681</v>
      </c>
      <c r="I3399" s="177">
        <v>125</v>
      </c>
      <c r="J3399" s="177">
        <v>1.25</v>
      </c>
      <c r="K3399" s="177">
        <v>18225</v>
      </c>
      <c r="L3399" s="177">
        <v>18226.25</v>
      </c>
      <c r="M3399" s="177"/>
      <c r="N3399" s="177" t="s">
        <v>6930</v>
      </c>
      <c r="O3399" s="2" t="str">
        <f>VLOOKUP(H3399,通道基本信息!B:L,3,FALSE)</f>
        <v>CS6E</v>
      </c>
    </row>
    <row r="3400" s="2" customFormat="1" ht="15" hidden="1" spans="1:15">
      <c r="A3400" s="177">
        <v>3397</v>
      </c>
      <c r="B3400" s="177" t="str">
        <f t="shared" si="106"/>
        <v>CS6E-T037-224-126</v>
      </c>
      <c r="C3400" s="177" t="str">
        <f t="shared" si="107"/>
        <v>CS6E-TK-HL-16-126-L-D</v>
      </c>
      <c r="D3400" s="177" t="s">
        <v>6931</v>
      </c>
      <c r="E3400" s="177" t="str">
        <f>VLOOKUP(H3400,通道基本信息!B:K,6,0)</f>
        <v>T</v>
      </c>
      <c r="F3400" s="177" t="str">
        <f>VLOOKUP(H3400,通道基本信息!B:K,5,0)</f>
        <v>K-HL</v>
      </c>
      <c r="G3400" s="177" t="str">
        <f>VLOOKUP(H3400,通道基本信息!B:K,8,0)</f>
        <v>L</v>
      </c>
      <c r="H3400" s="177" t="s">
        <v>6681</v>
      </c>
      <c r="I3400" s="177">
        <v>126</v>
      </c>
      <c r="J3400" s="177">
        <v>1.25</v>
      </c>
      <c r="K3400" s="177">
        <v>18226.25</v>
      </c>
      <c r="L3400" s="177">
        <v>18227.5</v>
      </c>
      <c r="M3400" s="177"/>
      <c r="N3400" s="177" t="s">
        <v>6932</v>
      </c>
      <c r="O3400" s="2" t="str">
        <f>VLOOKUP(H3400,通道基本信息!B:L,3,FALSE)</f>
        <v>CS6E</v>
      </c>
    </row>
    <row r="3401" s="2" customFormat="1" ht="15" hidden="1" spans="1:15">
      <c r="A3401" s="177">
        <v>3398</v>
      </c>
      <c r="B3401" s="177" t="str">
        <f t="shared" si="106"/>
        <v>CS6E-T037-224-127</v>
      </c>
      <c r="C3401" s="177" t="str">
        <f t="shared" si="107"/>
        <v>CS6E-TK-HL-16-127-L-D</v>
      </c>
      <c r="D3401" s="177" t="s">
        <v>6933</v>
      </c>
      <c r="E3401" s="177" t="str">
        <f>VLOOKUP(H3401,通道基本信息!B:K,6,0)</f>
        <v>T</v>
      </c>
      <c r="F3401" s="177" t="str">
        <f>VLOOKUP(H3401,通道基本信息!B:K,5,0)</f>
        <v>K-HL</v>
      </c>
      <c r="G3401" s="177" t="str">
        <f>VLOOKUP(H3401,通道基本信息!B:K,8,0)</f>
        <v>L</v>
      </c>
      <c r="H3401" s="177" t="s">
        <v>6681</v>
      </c>
      <c r="I3401" s="177">
        <v>127</v>
      </c>
      <c r="J3401" s="177">
        <v>1.25</v>
      </c>
      <c r="K3401" s="177">
        <v>18227.5</v>
      </c>
      <c r="L3401" s="177">
        <v>18228.75</v>
      </c>
      <c r="M3401" s="177"/>
      <c r="N3401" s="177" t="s">
        <v>6934</v>
      </c>
      <c r="O3401" s="2" t="str">
        <f>VLOOKUP(H3401,通道基本信息!B:L,3,FALSE)</f>
        <v>CS6E</v>
      </c>
    </row>
    <row r="3402" s="2" customFormat="1" ht="15" hidden="1" spans="1:15">
      <c r="A3402" s="177">
        <v>3399</v>
      </c>
      <c r="B3402" s="177" t="str">
        <f t="shared" si="106"/>
        <v>CS6E-T037-224-128</v>
      </c>
      <c r="C3402" s="177" t="str">
        <f t="shared" si="107"/>
        <v>CS6E-TK-HL-16-128-L-D</v>
      </c>
      <c r="D3402" s="177" t="s">
        <v>6935</v>
      </c>
      <c r="E3402" s="177" t="str">
        <f>VLOOKUP(H3402,通道基本信息!B:K,6,0)</f>
        <v>T</v>
      </c>
      <c r="F3402" s="177" t="str">
        <f>VLOOKUP(H3402,通道基本信息!B:K,5,0)</f>
        <v>K-HL</v>
      </c>
      <c r="G3402" s="177" t="str">
        <f>VLOOKUP(H3402,通道基本信息!B:K,8,0)</f>
        <v>L</v>
      </c>
      <c r="H3402" s="177" t="s">
        <v>6681</v>
      </c>
      <c r="I3402" s="177">
        <v>128</v>
      </c>
      <c r="J3402" s="177">
        <v>1.25</v>
      </c>
      <c r="K3402" s="177">
        <v>18228.75</v>
      </c>
      <c r="L3402" s="177">
        <v>18230</v>
      </c>
      <c r="M3402" s="177"/>
      <c r="N3402" s="177" t="s">
        <v>6936</v>
      </c>
      <c r="O3402" s="2" t="str">
        <f>VLOOKUP(H3402,通道基本信息!B:L,3,FALSE)</f>
        <v>CS6E</v>
      </c>
    </row>
    <row r="3403" s="2" customFormat="1" ht="15" hidden="1" spans="1:15">
      <c r="A3403" s="177">
        <v>3400</v>
      </c>
      <c r="B3403" s="177" t="str">
        <f t="shared" si="106"/>
        <v>CS6E-T037-224-129</v>
      </c>
      <c r="C3403" s="177" t="str">
        <f t="shared" si="107"/>
        <v>CS6E-TK-HL-16-129-L-D</v>
      </c>
      <c r="D3403" s="177" t="s">
        <v>6937</v>
      </c>
      <c r="E3403" s="177" t="str">
        <f>VLOOKUP(H3403,通道基本信息!B:K,6,0)</f>
        <v>T</v>
      </c>
      <c r="F3403" s="177" t="str">
        <f>VLOOKUP(H3403,通道基本信息!B:K,5,0)</f>
        <v>K-HL</v>
      </c>
      <c r="G3403" s="177" t="str">
        <f>VLOOKUP(H3403,通道基本信息!B:K,8,0)</f>
        <v>L</v>
      </c>
      <c r="H3403" s="177" t="s">
        <v>6681</v>
      </c>
      <c r="I3403" s="177">
        <v>129</v>
      </c>
      <c r="J3403" s="177">
        <v>1.25</v>
      </c>
      <c r="K3403" s="177">
        <v>18230</v>
      </c>
      <c r="L3403" s="177">
        <v>18231.25</v>
      </c>
      <c r="M3403" s="177"/>
      <c r="N3403" s="177" t="s">
        <v>6938</v>
      </c>
      <c r="O3403" s="2" t="str">
        <f>VLOOKUP(H3403,通道基本信息!B:L,3,FALSE)</f>
        <v>CS6E</v>
      </c>
    </row>
    <row r="3404" s="2" customFormat="1" ht="15" hidden="1" spans="1:15">
      <c r="A3404" s="177">
        <v>3401</v>
      </c>
      <c r="B3404" s="177" t="str">
        <f t="shared" si="106"/>
        <v>CS6E-T037-224-130</v>
      </c>
      <c r="C3404" s="177" t="str">
        <f t="shared" si="107"/>
        <v>CS6E-TK-HL-16-130-L-D</v>
      </c>
      <c r="D3404" s="177" t="s">
        <v>6939</v>
      </c>
      <c r="E3404" s="177" t="str">
        <f>VLOOKUP(H3404,通道基本信息!B:K,6,0)</f>
        <v>T</v>
      </c>
      <c r="F3404" s="177" t="str">
        <f>VLOOKUP(H3404,通道基本信息!B:K,5,0)</f>
        <v>K-HL</v>
      </c>
      <c r="G3404" s="177" t="str">
        <f>VLOOKUP(H3404,通道基本信息!B:K,8,0)</f>
        <v>L</v>
      </c>
      <c r="H3404" s="177" t="s">
        <v>6681</v>
      </c>
      <c r="I3404" s="177">
        <v>130</v>
      </c>
      <c r="J3404" s="177">
        <v>1.25</v>
      </c>
      <c r="K3404" s="177">
        <v>18231.25</v>
      </c>
      <c r="L3404" s="177">
        <v>18232.5</v>
      </c>
      <c r="M3404" s="177"/>
      <c r="N3404" s="177" t="s">
        <v>6940</v>
      </c>
      <c r="O3404" s="2" t="str">
        <f>VLOOKUP(H3404,通道基本信息!B:L,3,FALSE)</f>
        <v>CS6E</v>
      </c>
    </row>
    <row r="3405" s="2" customFormat="1" ht="15" hidden="1" spans="1:15">
      <c r="A3405" s="177">
        <v>3402</v>
      </c>
      <c r="B3405" s="177" t="str">
        <f t="shared" si="106"/>
        <v>CS6E-T037-224-131</v>
      </c>
      <c r="C3405" s="177" t="str">
        <f t="shared" si="107"/>
        <v>CS6E-TK-HL-16-131-L-D</v>
      </c>
      <c r="D3405" s="177" t="s">
        <v>6941</v>
      </c>
      <c r="E3405" s="177" t="str">
        <f>VLOOKUP(H3405,通道基本信息!B:K,6,0)</f>
        <v>T</v>
      </c>
      <c r="F3405" s="177" t="str">
        <f>VLOOKUP(H3405,通道基本信息!B:K,5,0)</f>
        <v>K-HL</v>
      </c>
      <c r="G3405" s="177" t="str">
        <f>VLOOKUP(H3405,通道基本信息!B:K,8,0)</f>
        <v>L</v>
      </c>
      <c r="H3405" s="177" t="s">
        <v>6681</v>
      </c>
      <c r="I3405" s="177">
        <v>131</v>
      </c>
      <c r="J3405" s="177">
        <v>1.25</v>
      </c>
      <c r="K3405" s="177">
        <v>18232.5</v>
      </c>
      <c r="L3405" s="177">
        <v>18233.75</v>
      </c>
      <c r="M3405" s="177"/>
      <c r="N3405" s="177" t="s">
        <v>6942</v>
      </c>
      <c r="O3405" s="2" t="str">
        <f>VLOOKUP(H3405,通道基本信息!B:L,3,FALSE)</f>
        <v>CS6E</v>
      </c>
    </row>
    <row r="3406" s="2" customFormat="1" ht="15" hidden="1" spans="1:15">
      <c r="A3406" s="177">
        <v>3403</v>
      </c>
      <c r="B3406" s="177" t="str">
        <f t="shared" si="106"/>
        <v>CS6E-T037-224-132</v>
      </c>
      <c r="C3406" s="177" t="str">
        <f t="shared" si="107"/>
        <v>CS6E-TK-HL-16-132-L-D</v>
      </c>
      <c r="D3406" s="177" t="s">
        <v>6943</v>
      </c>
      <c r="E3406" s="177" t="str">
        <f>VLOOKUP(H3406,通道基本信息!B:K,6,0)</f>
        <v>T</v>
      </c>
      <c r="F3406" s="177" t="str">
        <f>VLOOKUP(H3406,通道基本信息!B:K,5,0)</f>
        <v>K-HL</v>
      </c>
      <c r="G3406" s="177" t="str">
        <f>VLOOKUP(H3406,通道基本信息!B:K,8,0)</f>
        <v>L</v>
      </c>
      <c r="H3406" s="177" t="s">
        <v>6681</v>
      </c>
      <c r="I3406" s="177">
        <v>132</v>
      </c>
      <c r="J3406" s="177">
        <v>1.25</v>
      </c>
      <c r="K3406" s="177">
        <v>18233.75</v>
      </c>
      <c r="L3406" s="177">
        <v>18235</v>
      </c>
      <c r="M3406" s="177"/>
      <c r="N3406" s="177" t="s">
        <v>6944</v>
      </c>
      <c r="O3406" s="2" t="str">
        <f>VLOOKUP(H3406,通道基本信息!B:L,3,FALSE)</f>
        <v>CS6E</v>
      </c>
    </row>
    <row r="3407" s="2" customFormat="1" ht="15" hidden="1" spans="1:15">
      <c r="A3407" s="177">
        <v>3404</v>
      </c>
      <c r="B3407" s="177" t="str">
        <f t="shared" si="106"/>
        <v>CS6E-T037-224-133</v>
      </c>
      <c r="C3407" s="177" t="str">
        <f t="shared" si="107"/>
        <v>CS6E-TK-HL-16-133-L-D</v>
      </c>
      <c r="D3407" s="177" t="s">
        <v>6945</v>
      </c>
      <c r="E3407" s="177" t="str">
        <f>VLOOKUP(H3407,通道基本信息!B:K,6,0)</f>
        <v>T</v>
      </c>
      <c r="F3407" s="177" t="str">
        <f>VLOOKUP(H3407,通道基本信息!B:K,5,0)</f>
        <v>K-HL</v>
      </c>
      <c r="G3407" s="177" t="str">
        <f>VLOOKUP(H3407,通道基本信息!B:K,8,0)</f>
        <v>L</v>
      </c>
      <c r="H3407" s="177" t="s">
        <v>6681</v>
      </c>
      <c r="I3407" s="177">
        <v>133</v>
      </c>
      <c r="J3407" s="177">
        <v>1.25</v>
      </c>
      <c r="K3407" s="177">
        <v>18235</v>
      </c>
      <c r="L3407" s="177">
        <v>18236.25</v>
      </c>
      <c r="M3407" s="177"/>
      <c r="N3407" s="177" t="s">
        <v>6946</v>
      </c>
      <c r="O3407" s="2" t="str">
        <f>VLOOKUP(H3407,通道基本信息!B:L,3,FALSE)</f>
        <v>CS6E</v>
      </c>
    </row>
    <row r="3408" s="2" customFormat="1" ht="15" hidden="1" spans="1:15">
      <c r="A3408" s="177">
        <v>3405</v>
      </c>
      <c r="B3408" s="177" t="str">
        <f t="shared" si="106"/>
        <v>CS6E-T037-224-134</v>
      </c>
      <c r="C3408" s="177" t="str">
        <f t="shared" si="107"/>
        <v>CS6E-TK-HL-16-134-L-D</v>
      </c>
      <c r="D3408" s="177" t="s">
        <v>6947</v>
      </c>
      <c r="E3408" s="177" t="str">
        <f>VLOOKUP(H3408,通道基本信息!B:K,6,0)</f>
        <v>T</v>
      </c>
      <c r="F3408" s="177" t="str">
        <f>VLOOKUP(H3408,通道基本信息!B:K,5,0)</f>
        <v>K-HL</v>
      </c>
      <c r="G3408" s="177" t="str">
        <f>VLOOKUP(H3408,通道基本信息!B:K,8,0)</f>
        <v>L</v>
      </c>
      <c r="H3408" s="177" t="s">
        <v>6681</v>
      </c>
      <c r="I3408" s="177">
        <v>134</v>
      </c>
      <c r="J3408" s="177">
        <v>1.25</v>
      </c>
      <c r="K3408" s="177">
        <v>18236.25</v>
      </c>
      <c r="L3408" s="177">
        <v>18237.5</v>
      </c>
      <c r="M3408" s="177"/>
      <c r="N3408" s="177" t="s">
        <v>6948</v>
      </c>
      <c r="O3408" s="2" t="str">
        <f>VLOOKUP(H3408,通道基本信息!B:L,3,FALSE)</f>
        <v>CS6E</v>
      </c>
    </row>
    <row r="3409" s="2" customFormat="1" ht="15" hidden="1" spans="1:15">
      <c r="A3409" s="177">
        <v>3406</v>
      </c>
      <c r="B3409" s="177" t="str">
        <f t="shared" si="106"/>
        <v>CS6E-T037-224-135</v>
      </c>
      <c r="C3409" s="177" t="str">
        <f t="shared" si="107"/>
        <v>CS6E-TK-HL-16-135-L-D</v>
      </c>
      <c r="D3409" s="177" t="s">
        <v>6949</v>
      </c>
      <c r="E3409" s="177" t="str">
        <f>VLOOKUP(H3409,通道基本信息!B:K,6,0)</f>
        <v>T</v>
      </c>
      <c r="F3409" s="177" t="str">
        <f>VLOOKUP(H3409,通道基本信息!B:K,5,0)</f>
        <v>K-HL</v>
      </c>
      <c r="G3409" s="177" t="str">
        <f>VLOOKUP(H3409,通道基本信息!B:K,8,0)</f>
        <v>L</v>
      </c>
      <c r="H3409" s="177" t="s">
        <v>6681</v>
      </c>
      <c r="I3409" s="177">
        <v>135</v>
      </c>
      <c r="J3409" s="177">
        <v>1.25</v>
      </c>
      <c r="K3409" s="177">
        <v>18237.5</v>
      </c>
      <c r="L3409" s="177">
        <v>18238.75</v>
      </c>
      <c r="M3409" s="177"/>
      <c r="N3409" s="177" t="s">
        <v>6950</v>
      </c>
      <c r="O3409" s="2" t="str">
        <f>VLOOKUP(H3409,通道基本信息!B:L,3,FALSE)</f>
        <v>CS6E</v>
      </c>
    </row>
    <row r="3410" s="2" customFormat="1" ht="15" hidden="1" spans="1:15">
      <c r="A3410" s="177">
        <v>3407</v>
      </c>
      <c r="B3410" s="177" t="str">
        <f t="shared" si="106"/>
        <v>CS6E-T037-224-136</v>
      </c>
      <c r="C3410" s="177" t="str">
        <f t="shared" si="107"/>
        <v>CS6E-TK-HL-16-136-L-D</v>
      </c>
      <c r="D3410" s="177" t="s">
        <v>6951</v>
      </c>
      <c r="E3410" s="177" t="str">
        <f>VLOOKUP(H3410,通道基本信息!B:K,6,0)</f>
        <v>T</v>
      </c>
      <c r="F3410" s="177" t="str">
        <f>VLOOKUP(H3410,通道基本信息!B:K,5,0)</f>
        <v>K-HL</v>
      </c>
      <c r="G3410" s="177" t="str">
        <f>VLOOKUP(H3410,通道基本信息!B:K,8,0)</f>
        <v>L</v>
      </c>
      <c r="H3410" s="177" t="s">
        <v>6681</v>
      </c>
      <c r="I3410" s="177">
        <v>136</v>
      </c>
      <c r="J3410" s="177">
        <v>1.25</v>
      </c>
      <c r="K3410" s="177">
        <v>18238.75</v>
      </c>
      <c r="L3410" s="177">
        <v>18240</v>
      </c>
      <c r="M3410" s="177"/>
      <c r="N3410" s="177" t="s">
        <v>6952</v>
      </c>
      <c r="O3410" s="2" t="str">
        <f>VLOOKUP(H3410,通道基本信息!B:L,3,FALSE)</f>
        <v>CS6E</v>
      </c>
    </row>
    <row r="3411" s="2" customFormat="1" ht="15" hidden="1" spans="1:15">
      <c r="A3411" s="177">
        <v>3408</v>
      </c>
      <c r="B3411" s="177" t="str">
        <f t="shared" si="106"/>
        <v>CS6E-T037-224-137</v>
      </c>
      <c r="C3411" s="177" t="str">
        <f t="shared" si="107"/>
        <v>CS6E-TK-HL-16-137-L-D</v>
      </c>
      <c r="D3411" s="177" t="s">
        <v>6953</v>
      </c>
      <c r="E3411" s="177" t="str">
        <f>VLOOKUP(H3411,通道基本信息!B:K,6,0)</f>
        <v>T</v>
      </c>
      <c r="F3411" s="177" t="str">
        <f>VLOOKUP(H3411,通道基本信息!B:K,5,0)</f>
        <v>K-HL</v>
      </c>
      <c r="G3411" s="177" t="str">
        <f>VLOOKUP(H3411,通道基本信息!B:K,8,0)</f>
        <v>L</v>
      </c>
      <c r="H3411" s="177" t="s">
        <v>6681</v>
      </c>
      <c r="I3411" s="177">
        <v>137</v>
      </c>
      <c r="J3411" s="177">
        <v>1.25</v>
      </c>
      <c r="K3411" s="177">
        <v>18240</v>
      </c>
      <c r="L3411" s="177">
        <v>18241.25</v>
      </c>
      <c r="M3411" s="177"/>
      <c r="N3411" s="177" t="s">
        <v>6954</v>
      </c>
      <c r="O3411" s="2" t="str">
        <f>VLOOKUP(H3411,通道基本信息!B:L,3,FALSE)</f>
        <v>CS6E</v>
      </c>
    </row>
    <row r="3412" s="2" customFormat="1" ht="15" hidden="1" spans="1:15">
      <c r="A3412" s="177">
        <v>3409</v>
      </c>
      <c r="B3412" s="177" t="str">
        <f t="shared" si="106"/>
        <v>CS6E-T037-224-138</v>
      </c>
      <c r="C3412" s="177" t="str">
        <f t="shared" si="107"/>
        <v>CS6E-TK-HL-16-138-L-D</v>
      </c>
      <c r="D3412" s="177" t="s">
        <v>6955</v>
      </c>
      <c r="E3412" s="177" t="str">
        <f>VLOOKUP(H3412,通道基本信息!B:K,6,0)</f>
        <v>T</v>
      </c>
      <c r="F3412" s="177" t="str">
        <f>VLOOKUP(H3412,通道基本信息!B:K,5,0)</f>
        <v>K-HL</v>
      </c>
      <c r="G3412" s="177" t="str">
        <f>VLOOKUP(H3412,通道基本信息!B:K,8,0)</f>
        <v>L</v>
      </c>
      <c r="H3412" s="177" t="s">
        <v>6681</v>
      </c>
      <c r="I3412" s="177">
        <v>138</v>
      </c>
      <c r="J3412" s="177">
        <v>1.25</v>
      </c>
      <c r="K3412" s="177">
        <v>18241.25</v>
      </c>
      <c r="L3412" s="177">
        <v>18242.5</v>
      </c>
      <c r="M3412" s="177"/>
      <c r="N3412" s="177" t="s">
        <v>6956</v>
      </c>
      <c r="O3412" s="2" t="str">
        <f>VLOOKUP(H3412,通道基本信息!B:L,3,FALSE)</f>
        <v>CS6E</v>
      </c>
    </row>
    <row r="3413" s="2" customFormat="1" ht="15" hidden="1" spans="1:15">
      <c r="A3413" s="177">
        <v>3410</v>
      </c>
      <c r="B3413" s="177" t="str">
        <f t="shared" si="106"/>
        <v>CS6E-T037-224-139</v>
      </c>
      <c r="C3413" s="177" t="str">
        <f t="shared" si="107"/>
        <v>CS6E-TK-HL-16-139-L-D</v>
      </c>
      <c r="D3413" s="177" t="s">
        <v>6957</v>
      </c>
      <c r="E3413" s="177" t="str">
        <f>VLOOKUP(H3413,通道基本信息!B:K,6,0)</f>
        <v>T</v>
      </c>
      <c r="F3413" s="177" t="str">
        <f>VLOOKUP(H3413,通道基本信息!B:K,5,0)</f>
        <v>K-HL</v>
      </c>
      <c r="G3413" s="177" t="str">
        <f>VLOOKUP(H3413,通道基本信息!B:K,8,0)</f>
        <v>L</v>
      </c>
      <c r="H3413" s="177" t="s">
        <v>6681</v>
      </c>
      <c r="I3413" s="177">
        <v>139</v>
      </c>
      <c r="J3413" s="177">
        <v>1.25</v>
      </c>
      <c r="K3413" s="177">
        <v>18242.5</v>
      </c>
      <c r="L3413" s="177">
        <v>18243.75</v>
      </c>
      <c r="M3413" s="177"/>
      <c r="N3413" s="177" t="s">
        <v>6958</v>
      </c>
      <c r="O3413" s="2" t="str">
        <f>VLOOKUP(H3413,通道基本信息!B:L,3,FALSE)</f>
        <v>CS6E</v>
      </c>
    </row>
    <row r="3414" s="2" customFormat="1" ht="15" hidden="1" spans="1:15">
      <c r="A3414" s="177">
        <v>3411</v>
      </c>
      <c r="B3414" s="177" t="str">
        <f t="shared" si="106"/>
        <v>CS6E-T037-224-140</v>
      </c>
      <c r="C3414" s="177" t="str">
        <f t="shared" si="107"/>
        <v>CS6E-TK-HL-16-140-L-D</v>
      </c>
      <c r="D3414" s="177" t="s">
        <v>6959</v>
      </c>
      <c r="E3414" s="177" t="str">
        <f>VLOOKUP(H3414,通道基本信息!B:K,6,0)</f>
        <v>T</v>
      </c>
      <c r="F3414" s="177" t="str">
        <f>VLOOKUP(H3414,通道基本信息!B:K,5,0)</f>
        <v>K-HL</v>
      </c>
      <c r="G3414" s="177" t="str">
        <f>VLOOKUP(H3414,通道基本信息!B:K,8,0)</f>
        <v>L</v>
      </c>
      <c r="H3414" s="177" t="s">
        <v>6681</v>
      </c>
      <c r="I3414" s="177">
        <v>140</v>
      </c>
      <c r="J3414" s="177">
        <v>1.25</v>
      </c>
      <c r="K3414" s="177">
        <v>18243.75</v>
      </c>
      <c r="L3414" s="177">
        <v>18245</v>
      </c>
      <c r="M3414" s="177"/>
      <c r="N3414" s="177" t="s">
        <v>6960</v>
      </c>
      <c r="O3414" s="2" t="str">
        <f>VLOOKUP(H3414,通道基本信息!B:L,3,FALSE)</f>
        <v>CS6E</v>
      </c>
    </row>
    <row r="3415" s="2" customFormat="1" ht="15" hidden="1" spans="1:15">
      <c r="A3415" s="177">
        <v>3412</v>
      </c>
      <c r="B3415" s="177" t="str">
        <f t="shared" si="106"/>
        <v>CS6E-T037-224-141</v>
      </c>
      <c r="C3415" s="177" t="str">
        <f t="shared" si="107"/>
        <v>CS6E-TK-HL-16-141-L-D</v>
      </c>
      <c r="D3415" s="177" t="s">
        <v>6961</v>
      </c>
      <c r="E3415" s="177" t="str">
        <f>VLOOKUP(H3415,通道基本信息!B:K,6,0)</f>
        <v>T</v>
      </c>
      <c r="F3415" s="177" t="str">
        <f>VLOOKUP(H3415,通道基本信息!B:K,5,0)</f>
        <v>K-HL</v>
      </c>
      <c r="G3415" s="177" t="str">
        <f>VLOOKUP(H3415,通道基本信息!B:K,8,0)</f>
        <v>L</v>
      </c>
      <c r="H3415" s="177" t="s">
        <v>6681</v>
      </c>
      <c r="I3415" s="177">
        <v>141</v>
      </c>
      <c r="J3415" s="177">
        <v>1.25</v>
      </c>
      <c r="K3415" s="177">
        <v>18245</v>
      </c>
      <c r="L3415" s="177">
        <v>18246.25</v>
      </c>
      <c r="M3415" s="177"/>
      <c r="N3415" s="177" t="s">
        <v>6962</v>
      </c>
      <c r="O3415" s="2" t="str">
        <f>VLOOKUP(H3415,通道基本信息!B:L,3,FALSE)</f>
        <v>CS6E</v>
      </c>
    </row>
    <row r="3416" s="2" customFormat="1" ht="15" hidden="1" spans="1:15">
      <c r="A3416" s="177">
        <v>3413</v>
      </c>
      <c r="B3416" s="177" t="str">
        <f t="shared" si="106"/>
        <v>CS6E-T037-224-142</v>
      </c>
      <c r="C3416" s="177" t="str">
        <f t="shared" si="107"/>
        <v>CS6E-TK-HL-16-142-L-D</v>
      </c>
      <c r="D3416" s="177" t="s">
        <v>6963</v>
      </c>
      <c r="E3416" s="177" t="str">
        <f>VLOOKUP(H3416,通道基本信息!B:K,6,0)</f>
        <v>T</v>
      </c>
      <c r="F3416" s="177" t="str">
        <f>VLOOKUP(H3416,通道基本信息!B:K,5,0)</f>
        <v>K-HL</v>
      </c>
      <c r="G3416" s="177" t="str">
        <f>VLOOKUP(H3416,通道基本信息!B:K,8,0)</f>
        <v>L</v>
      </c>
      <c r="H3416" s="177" t="s">
        <v>6681</v>
      </c>
      <c r="I3416" s="177">
        <v>142</v>
      </c>
      <c r="J3416" s="177">
        <v>1.25</v>
      </c>
      <c r="K3416" s="177">
        <v>18246.25</v>
      </c>
      <c r="L3416" s="177">
        <v>18247.5</v>
      </c>
      <c r="M3416" s="177"/>
      <c r="N3416" s="177" t="s">
        <v>6964</v>
      </c>
      <c r="O3416" s="2" t="str">
        <f>VLOOKUP(H3416,通道基本信息!B:L,3,FALSE)</f>
        <v>CS6E</v>
      </c>
    </row>
    <row r="3417" s="2" customFormat="1" ht="15" hidden="1" spans="1:15">
      <c r="A3417" s="177">
        <v>3414</v>
      </c>
      <c r="B3417" s="177" t="str">
        <f t="shared" si="106"/>
        <v>CS6E-T037-224-143</v>
      </c>
      <c r="C3417" s="177" t="str">
        <f t="shared" si="107"/>
        <v>CS6E-TK-HL-16-143-L-D</v>
      </c>
      <c r="D3417" s="177" t="s">
        <v>6965</v>
      </c>
      <c r="E3417" s="177" t="str">
        <f>VLOOKUP(H3417,通道基本信息!B:K,6,0)</f>
        <v>T</v>
      </c>
      <c r="F3417" s="177" t="str">
        <f>VLOOKUP(H3417,通道基本信息!B:K,5,0)</f>
        <v>K-HL</v>
      </c>
      <c r="G3417" s="177" t="str">
        <f>VLOOKUP(H3417,通道基本信息!B:K,8,0)</f>
        <v>L</v>
      </c>
      <c r="H3417" s="177" t="s">
        <v>6681</v>
      </c>
      <c r="I3417" s="177">
        <v>143</v>
      </c>
      <c r="J3417" s="177">
        <v>1.25</v>
      </c>
      <c r="K3417" s="177">
        <v>18247.5</v>
      </c>
      <c r="L3417" s="177">
        <v>18248.75</v>
      </c>
      <c r="M3417" s="177"/>
      <c r="N3417" s="177" t="s">
        <v>6966</v>
      </c>
      <c r="O3417" s="2" t="str">
        <f>VLOOKUP(H3417,通道基本信息!B:L,3,FALSE)</f>
        <v>CS6E</v>
      </c>
    </row>
    <row r="3418" s="2" customFormat="1" ht="15" hidden="1" spans="1:15">
      <c r="A3418" s="177">
        <v>3415</v>
      </c>
      <c r="B3418" s="177" t="str">
        <f t="shared" si="106"/>
        <v>CS6E-T037-224-144</v>
      </c>
      <c r="C3418" s="177" t="str">
        <f t="shared" si="107"/>
        <v>CS6E-TK-HL-16-144-L-D</v>
      </c>
      <c r="D3418" s="177" t="s">
        <v>6967</v>
      </c>
      <c r="E3418" s="177" t="str">
        <f>VLOOKUP(H3418,通道基本信息!B:K,6,0)</f>
        <v>T</v>
      </c>
      <c r="F3418" s="177" t="str">
        <f>VLOOKUP(H3418,通道基本信息!B:K,5,0)</f>
        <v>K-HL</v>
      </c>
      <c r="G3418" s="177" t="str">
        <f>VLOOKUP(H3418,通道基本信息!B:K,8,0)</f>
        <v>L</v>
      </c>
      <c r="H3418" s="177" t="s">
        <v>6681</v>
      </c>
      <c r="I3418" s="177">
        <v>144</v>
      </c>
      <c r="J3418" s="177">
        <v>1.25</v>
      </c>
      <c r="K3418" s="177">
        <v>18248.75</v>
      </c>
      <c r="L3418" s="177">
        <v>18250</v>
      </c>
      <c r="M3418" s="177"/>
      <c r="N3418" s="177" t="s">
        <v>6968</v>
      </c>
      <c r="O3418" s="2" t="str">
        <f>VLOOKUP(H3418,通道基本信息!B:L,3,FALSE)</f>
        <v>CS6E</v>
      </c>
    </row>
    <row r="3419" s="2" customFormat="1" ht="15" hidden="1" spans="1:15">
      <c r="A3419" s="177">
        <v>3416</v>
      </c>
      <c r="B3419" s="177" t="str">
        <f t="shared" si="106"/>
        <v>CS6E-T037-224-145</v>
      </c>
      <c r="C3419" s="177" t="str">
        <f t="shared" si="107"/>
        <v>CS6E-TK-HL-16-145-L-D</v>
      </c>
      <c r="D3419" s="177" t="s">
        <v>6969</v>
      </c>
      <c r="E3419" s="177" t="str">
        <f>VLOOKUP(H3419,通道基本信息!B:K,6,0)</f>
        <v>T</v>
      </c>
      <c r="F3419" s="177" t="str">
        <f>VLOOKUP(H3419,通道基本信息!B:K,5,0)</f>
        <v>K-HL</v>
      </c>
      <c r="G3419" s="177" t="str">
        <f>VLOOKUP(H3419,通道基本信息!B:K,8,0)</f>
        <v>L</v>
      </c>
      <c r="H3419" s="177" t="s">
        <v>6681</v>
      </c>
      <c r="I3419" s="177">
        <v>145</v>
      </c>
      <c r="J3419" s="177">
        <v>1.25</v>
      </c>
      <c r="K3419" s="177">
        <v>18250</v>
      </c>
      <c r="L3419" s="177">
        <v>18251.25</v>
      </c>
      <c r="M3419" s="177"/>
      <c r="N3419" s="177" t="s">
        <v>6970</v>
      </c>
      <c r="O3419" s="2" t="str">
        <f>VLOOKUP(H3419,通道基本信息!B:L,3,FALSE)</f>
        <v>CS6E</v>
      </c>
    </row>
    <row r="3420" s="2" customFormat="1" ht="15" hidden="1" spans="1:15">
      <c r="A3420" s="177">
        <v>3417</v>
      </c>
      <c r="B3420" s="177" t="str">
        <f t="shared" si="106"/>
        <v>CS6E-T037-224-146</v>
      </c>
      <c r="C3420" s="177" t="str">
        <f t="shared" si="107"/>
        <v>CS6E-TK-HL-16-146-L-D</v>
      </c>
      <c r="D3420" s="177" t="s">
        <v>6971</v>
      </c>
      <c r="E3420" s="177" t="str">
        <f>VLOOKUP(H3420,通道基本信息!B:K,6,0)</f>
        <v>T</v>
      </c>
      <c r="F3420" s="177" t="str">
        <f>VLOOKUP(H3420,通道基本信息!B:K,5,0)</f>
        <v>K-HL</v>
      </c>
      <c r="G3420" s="177" t="str">
        <f>VLOOKUP(H3420,通道基本信息!B:K,8,0)</f>
        <v>L</v>
      </c>
      <c r="H3420" s="177" t="s">
        <v>6681</v>
      </c>
      <c r="I3420" s="177">
        <v>146</v>
      </c>
      <c r="J3420" s="177">
        <v>1.25</v>
      </c>
      <c r="K3420" s="177">
        <v>18251.25</v>
      </c>
      <c r="L3420" s="177">
        <v>18252.5</v>
      </c>
      <c r="M3420" s="177"/>
      <c r="N3420" s="177" t="s">
        <v>6972</v>
      </c>
      <c r="O3420" s="2" t="str">
        <f>VLOOKUP(H3420,通道基本信息!B:L,3,FALSE)</f>
        <v>CS6E</v>
      </c>
    </row>
    <row r="3421" s="2" customFormat="1" ht="15" hidden="1" spans="1:15">
      <c r="A3421" s="177">
        <v>3418</v>
      </c>
      <c r="B3421" s="177" t="str">
        <f t="shared" si="106"/>
        <v>CS6E-T037-224-147</v>
      </c>
      <c r="C3421" s="177" t="str">
        <f t="shared" si="107"/>
        <v>CS6E-TK-HL-16-147-L-D</v>
      </c>
      <c r="D3421" s="177" t="s">
        <v>6973</v>
      </c>
      <c r="E3421" s="177" t="str">
        <f>VLOOKUP(H3421,通道基本信息!B:K,6,0)</f>
        <v>T</v>
      </c>
      <c r="F3421" s="177" t="str">
        <f>VLOOKUP(H3421,通道基本信息!B:K,5,0)</f>
        <v>K-HL</v>
      </c>
      <c r="G3421" s="177" t="str">
        <f>VLOOKUP(H3421,通道基本信息!B:K,8,0)</f>
        <v>L</v>
      </c>
      <c r="H3421" s="177" t="s">
        <v>6681</v>
      </c>
      <c r="I3421" s="177">
        <v>147</v>
      </c>
      <c r="J3421" s="177">
        <v>1.25</v>
      </c>
      <c r="K3421" s="177">
        <v>18252.5</v>
      </c>
      <c r="L3421" s="177">
        <v>18253.75</v>
      </c>
      <c r="M3421" s="177"/>
      <c r="N3421" s="177" t="s">
        <v>6974</v>
      </c>
      <c r="O3421" s="2" t="str">
        <f>VLOOKUP(H3421,通道基本信息!B:L,3,FALSE)</f>
        <v>CS6E</v>
      </c>
    </row>
    <row r="3422" s="2" customFormat="1" ht="15" hidden="1" spans="1:15">
      <c r="A3422" s="177">
        <v>3419</v>
      </c>
      <c r="B3422" s="177" t="str">
        <f t="shared" si="106"/>
        <v>CS6E-T037-224-148</v>
      </c>
      <c r="C3422" s="177" t="str">
        <f t="shared" si="107"/>
        <v>CS6E-TK-HL-16-148-L-D</v>
      </c>
      <c r="D3422" s="177" t="s">
        <v>6975</v>
      </c>
      <c r="E3422" s="177" t="str">
        <f>VLOOKUP(H3422,通道基本信息!B:K,6,0)</f>
        <v>T</v>
      </c>
      <c r="F3422" s="177" t="str">
        <f>VLOOKUP(H3422,通道基本信息!B:K,5,0)</f>
        <v>K-HL</v>
      </c>
      <c r="G3422" s="177" t="str">
        <f>VLOOKUP(H3422,通道基本信息!B:K,8,0)</f>
        <v>L</v>
      </c>
      <c r="H3422" s="177" t="s">
        <v>6681</v>
      </c>
      <c r="I3422" s="177">
        <v>148</v>
      </c>
      <c r="J3422" s="177">
        <v>1.25</v>
      </c>
      <c r="K3422" s="177">
        <v>18253.75</v>
      </c>
      <c r="L3422" s="177">
        <v>18255</v>
      </c>
      <c r="M3422" s="177"/>
      <c r="N3422" s="177" t="s">
        <v>6976</v>
      </c>
      <c r="O3422" s="2" t="str">
        <f>VLOOKUP(H3422,通道基本信息!B:L,3,FALSE)</f>
        <v>CS6E</v>
      </c>
    </row>
    <row r="3423" s="2" customFormat="1" ht="15" hidden="1" spans="1:15">
      <c r="A3423" s="177">
        <v>3420</v>
      </c>
      <c r="B3423" s="177" t="str">
        <f t="shared" si="106"/>
        <v>CS6E-T037-224-149</v>
      </c>
      <c r="C3423" s="177" t="str">
        <f t="shared" si="107"/>
        <v>CS6E-TK-HL-16-149-L-D</v>
      </c>
      <c r="D3423" s="177" t="s">
        <v>6977</v>
      </c>
      <c r="E3423" s="177" t="str">
        <f>VLOOKUP(H3423,通道基本信息!B:K,6,0)</f>
        <v>T</v>
      </c>
      <c r="F3423" s="177" t="str">
        <f>VLOOKUP(H3423,通道基本信息!B:K,5,0)</f>
        <v>K-HL</v>
      </c>
      <c r="G3423" s="177" t="str">
        <f>VLOOKUP(H3423,通道基本信息!B:K,8,0)</f>
        <v>L</v>
      </c>
      <c r="H3423" s="177" t="s">
        <v>6681</v>
      </c>
      <c r="I3423" s="177">
        <v>149</v>
      </c>
      <c r="J3423" s="177">
        <v>1.25</v>
      </c>
      <c r="K3423" s="177">
        <v>18255</v>
      </c>
      <c r="L3423" s="177">
        <v>18256.25</v>
      </c>
      <c r="M3423" s="177"/>
      <c r="N3423" s="177" t="s">
        <v>6978</v>
      </c>
      <c r="O3423" s="2" t="str">
        <f>VLOOKUP(H3423,通道基本信息!B:L,3,FALSE)</f>
        <v>CS6E</v>
      </c>
    </row>
    <row r="3424" s="2" customFormat="1" ht="15" hidden="1" spans="1:15">
      <c r="A3424" s="177">
        <v>3421</v>
      </c>
      <c r="B3424" s="177" t="str">
        <f t="shared" si="106"/>
        <v>CS6E-T037-224-150</v>
      </c>
      <c r="C3424" s="177" t="str">
        <f t="shared" si="107"/>
        <v>CS6E-TK-HL-16-150-L-D</v>
      </c>
      <c r="D3424" s="177" t="s">
        <v>6979</v>
      </c>
      <c r="E3424" s="177" t="str">
        <f>VLOOKUP(H3424,通道基本信息!B:K,6,0)</f>
        <v>T</v>
      </c>
      <c r="F3424" s="177" t="str">
        <f>VLOOKUP(H3424,通道基本信息!B:K,5,0)</f>
        <v>K-HL</v>
      </c>
      <c r="G3424" s="177" t="str">
        <f>VLOOKUP(H3424,通道基本信息!B:K,8,0)</f>
        <v>L</v>
      </c>
      <c r="H3424" s="177" t="s">
        <v>6681</v>
      </c>
      <c r="I3424" s="177">
        <v>150</v>
      </c>
      <c r="J3424" s="177">
        <v>1.25</v>
      </c>
      <c r="K3424" s="177">
        <v>18256.25</v>
      </c>
      <c r="L3424" s="177">
        <v>18257.5</v>
      </c>
      <c r="M3424" s="177"/>
      <c r="N3424" s="177" t="s">
        <v>6980</v>
      </c>
      <c r="O3424" s="2" t="str">
        <f>VLOOKUP(H3424,通道基本信息!B:L,3,FALSE)</f>
        <v>CS6E</v>
      </c>
    </row>
    <row r="3425" s="2" customFormat="1" ht="15" hidden="1" spans="1:15">
      <c r="A3425" s="177">
        <v>3422</v>
      </c>
      <c r="B3425" s="177" t="str">
        <f t="shared" si="106"/>
        <v>CS6E-T037-224-151</v>
      </c>
      <c r="C3425" s="177" t="str">
        <f t="shared" si="107"/>
        <v>CS6E-TK-HL-16-151-L-D</v>
      </c>
      <c r="D3425" s="177" t="s">
        <v>6981</v>
      </c>
      <c r="E3425" s="177" t="str">
        <f>VLOOKUP(H3425,通道基本信息!B:K,6,0)</f>
        <v>T</v>
      </c>
      <c r="F3425" s="177" t="str">
        <f>VLOOKUP(H3425,通道基本信息!B:K,5,0)</f>
        <v>K-HL</v>
      </c>
      <c r="G3425" s="177" t="str">
        <f>VLOOKUP(H3425,通道基本信息!B:K,8,0)</f>
        <v>L</v>
      </c>
      <c r="H3425" s="177" t="s">
        <v>6681</v>
      </c>
      <c r="I3425" s="177">
        <v>151</v>
      </c>
      <c r="J3425" s="177">
        <v>1.25</v>
      </c>
      <c r="K3425" s="177">
        <v>18257.5</v>
      </c>
      <c r="L3425" s="177">
        <v>18258.75</v>
      </c>
      <c r="M3425" s="177"/>
      <c r="N3425" s="177" t="s">
        <v>6982</v>
      </c>
      <c r="O3425" s="2" t="str">
        <f>VLOOKUP(H3425,通道基本信息!B:L,3,FALSE)</f>
        <v>CS6E</v>
      </c>
    </row>
    <row r="3426" s="2" customFormat="1" ht="15" hidden="1" spans="1:15">
      <c r="A3426" s="177">
        <v>3423</v>
      </c>
      <c r="B3426" s="177" t="str">
        <f t="shared" si="106"/>
        <v>CS6E-T037-224-152</v>
      </c>
      <c r="C3426" s="177" t="str">
        <f t="shared" si="107"/>
        <v>CS6E-TK-HL-16-152-L-D</v>
      </c>
      <c r="D3426" s="177" t="s">
        <v>6983</v>
      </c>
      <c r="E3426" s="177" t="str">
        <f>VLOOKUP(H3426,通道基本信息!B:K,6,0)</f>
        <v>T</v>
      </c>
      <c r="F3426" s="177" t="str">
        <f>VLOOKUP(H3426,通道基本信息!B:K,5,0)</f>
        <v>K-HL</v>
      </c>
      <c r="G3426" s="177" t="str">
        <f>VLOOKUP(H3426,通道基本信息!B:K,8,0)</f>
        <v>L</v>
      </c>
      <c r="H3426" s="177" t="s">
        <v>6681</v>
      </c>
      <c r="I3426" s="177">
        <v>152</v>
      </c>
      <c r="J3426" s="177">
        <v>1.25</v>
      </c>
      <c r="K3426" s="177">
        <v>18258.75</v>
      </c>
      <c r="L3426" s="177">
        <v>18260</v>
      </c>
      <c r="M3426" s="177"/>
      <c r="N3426" s="177" t="s">
        <v>6984</v>
      </c>
      <c r="O3426" s="2" t="str">
        <f>VLOOKUP(H3426,通道基本信息!B:L,3,FALSE)</f>
        <v>CS6E</v>
      </c>
    </row>
    <row r="3427" s="2" customFormat="1" ht="15" hidden="1" spans="1:15">
      <c r="A3427" s="177">
        <v>3424</v>
      </c>
      <c r="B3427" s="177" t="str">
        <f t="shared" si="106"/>
        <v>CS6E-T037-224-153</v>
      </c>
      <c r="C3427" s="177" t="str">
        <f t="shared" si="107"/>
        <v>CS6E-TK-HL-16-153-L-D</v>
      </c>
      <c r="D3427" s="177" t="s">
        <v>6985</v>
      </c>
      <c r="E3427" s="177" t="str">
        <f>VLOOKUP(H3427,通道基本信息!B:K,6,0)</f>
        <v>T</v>
      </c>
      <c r="F3427" s="177" t="str">
        <f>VLOOKUP(H3427,通道基本信息!B:K,5,0)</f>
        <v>K-HL</v>
      </c>
      <c r="G3427" s="177" t="str">
        <f>VLOOKUP(H3427,通道基本信息!B:K,8,0)</f>
        <v>L</v>
      </c>
      <c r="H3427" s="177" t="s">
        <v>6681</v>
      </c>
      <c r="I3427" s="177">
        <v>153</v>
      </c>
      <c r="J3427" s="177">
        <v>1.25</v>
      </c>
      <c r="K3427" s="177">
        <v>18260</v>
      </c>
      <c r="L3427" s="177">
        <v>18261.25</v>
      </c>
      <c r="M3427" s="177"/>
      <c r="N3427" s="177" t="s">
        <v>6986</v>
      </c>
      <c r="O3427" s="2" t="str">
        <f>VLOOKUP(H3427,通道基本信息!B:L,3,FALSE)</f>
        <v>CS6E</v>
      </c>
    </row>
    <row r="3428" s="2" customFormat="1" ht="15" hidden="1" spans="1:15">
      <c r="A3428" s="177">
        <v>3425</v>
      </c>
      <c r="B3428" s="177" t="str">
        <f t="shared" si="106"/>
        <v>CS6E-T037-224-154</v>
      </c>
      <c r="C3428" s="177" t="str">
        <f t="shared" si="107"/>
        <v>CS6E-TK-HL-16-154-L-D</v>
      </c>
      <c r="D3428" s="177" t="s">
        <v>6987</v>
      </c>
      <c r="E3428" s="177" t="str">
        <f>VLOOKUP(H3428,通道基本信息!B:K,6,0)</f>
        <v>T</v>
      </c>
      <c r="F3428" s="177" t="str">
        <f>VLOOKUP(H3428,通道基本信息!B:K,5,0)</f>
        <v>K-HL</v>
      </c>
      <c r="G3428" s="177" t="str">
        <f>VLOOKUP(H3428,通道基本信息!B:K,8,0)</f>
        <v>L</v>
      </c>
      <c r="H3428" s="177" t="s">
        <v>6681</v>
      </c>
      <c r="I3428" s="177">
        <v>154</v>
      </c>
      <c r="J3428" s="177">
        <v>1.25</v>
      </c>
      <c r="K3428" s="177">
        <v>18261.25</v>
      </c>
      <c r="L3428" s="177">
        <v>18262.5</v>
      </c>
      <c r="M3428" s="177"/>
      <c r="N3428" s="177" t="s">
        <v>6988</v>
      </c>
      <c r="O3428" s="2" t="str">
        <f>VLOOKUP(H3428,通道基本信息!B:L,3,FALSE)</f>
        <v>CS6E</v>
      </c>
    </row>
    <row r="3429" s="2" customFormat="1" ht="15" hidden="1" spans="1:15">
      <c r="A3429" s="177">
        <v>3426</v>
      </c>
      <c r="B3429" s="177" t="str">
        <f t="shared" si="106"/>
        <v>CS6E-T037-224-155</v>
      </c>
      <c r="C3429" s="177" t="str">
        <f t="shared" si="107"/>
        <v>CS6E-TK-HL-16-155-L-D</v>
      </c>
      <c r="D3429" s="177" t="s">
        <v>6989</v>
      </c>
      <c r="E3429" s="177" t="str">
        <f>VLOOKUP(H3429,通道基本信息!B:K,6,0)</f>
        <v>T</v>
      </c>
      <c r="F3429" s="177" t="str">
        <f>VLOOKUP(H3429,通道基本信息!B:K,5,0)</f>
        <v>K-HL</v>
      </c>
      <c r="G3429" s="177" t="str">
        <f>VLOOKUP(H3429,通道基本信息!B:K,8,0)</f>
        <v>L</v>
      </c>
      <c r="H3429" s="177" t="s">
        <v>6681</v>
      </c>
      <c r="I3429" s="177">
        <v>155</v>
      </c>
      <c r="J3429" s="177">
        <v>1.25</v>
      </c>
      <c r="K3429" s="177">
        <v>18262.5</v>
      </c>
      <c r="L3429" s="177">
        <v>18263.75</v>
      </c>
      <c r="M3429" s="177"/>
      <c r="N3429" s="177" t="s">
        <v>6990</v>
      </c>
      <c r="O3429" s="2" t="str">
        <f>VLOOKUP(H3429,通道基本信息!B:L,3,FALSE)</f>
        <v>CS6E</v>
      </c>
    </row>
    <row r="3430" s="2" customFormat="1" ht="15" hidden="1" spans="1:15">
      <c r="A3430" s="177">
        <v>3427</v>
      </c>
      <c r="B3430" s="177" t="str">
        <f t="shared" si="106"/>
        <v>CS6E-T037-224-156</v>
      </c>
      <c r="C3430" s="177" t="str">
        <f t="shared" si="107"/>
        <v>CS6E-TK-HL-16-156-L-D</v>
      </c>
      <c r="D3430" s="177" t="s">
        <v>6991</v>
      </c>
      <c r="E3430" s="177" t="str">
        <f>VLOOKUP(H3430,通道基本信息!B:K,6,0)</f>
        <v>T</v>
      </c>
      <c r="F3430" s="177" t="str">
        <f>VLOOKUP(H3430,通道基本信息!B:K,5,0)</f>
        <v>K-HL</v>
      </c>
      <c r="G3430" s="177" t="str">
        <f>VLOOKUP(H3430,通道基本信息!B:K,8,0)</f>
        <v>L</v>
      </c>
      <c r="H3430" s="177" t="s">
        <v>6681</v>
      </c>
      <c r="I3430" s="177">
        <v>156</v>
      </c>
      <c r="J3430" s="177">
        <v>1.25</v>
      </c>
      <c r="K3430" s="177">
        <v>18263.75</v>
      </c>
      <c r="L3430" s="177">
        <v>18265</v>
      </c>
      <c r="M3430" s="177"/>
      <c r="N3430" s="177" t="s">
        <v>6992</v>
      </c>
      <c r="O3430" s="2" t="str">
        <f>VLOOKUP(H3430,通道基本信息!B:L,3,FALSE)</f>
        <v>CS6E</v>
      </c>
    </row>
    <row r="3431" s="2" customFormat="1" ht="15" hidden="1" spans="1:15">
      <c r="A3431" s="177">
        <v>3428</v>
      </c>
      <c r="B3431" s="177" t="str">
        <f t="shared" si="106"/>
        <v>CS6E-T037-224-157</v>
      </c>
      <c r="C3431" s="177" t="str">
        <f t="shared" si="107"/>
        <v>CS6E-TK-HL-23-157-L-D</v>
      </c>
      <c r="D3431" s="177" t="s">
        <v>6993</v>
      </c>
      <c r="E3431" s="177" t="str">
        <f>VLOOKUP(H3431,通道基本信息!B:K,6,0)</f>
        <v>T</v>
      </c>
      <c r="F3431" s="177" t="str">
        <f>VLOOKUP(H3431,通道基本信息!B:K,5,0)</f>
        <v>K-HL</v>
      </c>
      <c r="G3431" s="177" t="str">
        <f>VLOOKUP(H3431,通道基本信息!B:K,8,0)</f>
        <v>L</v>
      </c>
      <c r="H3431" s="177" t="s">
        <v>6681</v>
      </c>
      <c r="I3431" s="177">
        <v>157</v>
      </c>
      <c r="J3431" s="177">
        <v>1.25</v>
      </c>
      <c r="K3431" s="177">
        <v>18015</v>
      </c>
      <c r="L3431" s="177">
        <v>18016.25</v>
      </c>
      <c r="M3431" s="177"/>
      <c r="N3431" s="177" t="s">
        <v>6994</v>
      </c>
      <c r="O3431" s="2" t="str">
        <f>VLOOKUP(H3431,通道基本信息!B:L,3,FALSE)</f>
        <v>CS6E</v>
      </c>
    </row>
    <row r="3432" s="2" customFormat="1" ht="15" hidden="1" spans="1:15">
      <c r="A3432" s="177">
        <v>3429</v>
      </c>
      <c r="B3432" s="177" t="str">
        <f t="shared" si="106"/>
        <v>CS6E-T037-224-158</v>
      </c>
      <c r="C3432" s="177" t="str">
        <f t="shared" si="107"/>
        <v>CS6E-TK-HL-23-158-L-D</v>
      </c>
      <c r="D3432" s="177" t="s">
        <v>6995</v>
      </c>
      <c r="E3432" s="177" t="str">
        <f>VLOOKUP(H3432,通道基本信息!B:K,6,0)</f>
        <v>T</v>
      </c>
      <c r="F3432" s="177" t="str">
        <f>VLOOKUP(H3432,通道基本信息!B:K,5,0)</f>
        <v>K-HL</v>
      </c>
      <c r="G3432" s="177" t="str">
        <f>VLOOKUP(H3432,通道基本信息!B:K,8,0)</f>
        <v>L</v>
      </c>
      <c r="H3432" s="177" t="s">
        <v>6681</v>
      </c>
      <c r="I3432" s="177">
        <v>158</v>
      </c>
      <c r="J3432" s="177">
        <v>1.25</v>
      </c>
      <c r="K3432" s="177">
        <v>18016.25</v>
      </c>
      <c r="L3432" s="177">
        <v>18017.5</v>
      </c>
      <c r="M3432" s="177"/>
      <c r="N3432" s="177" t="s">
        <v>6996</v>
      </c>
      <c r="O3432" s="2" t="str">
        <f>VLOOKUP(H3432,通道基本信息!B:L,3,FALSE)</f>
        <v>CS6E</v>
      </c>
    </row>
    <row r="3433" s="2" customFormat="1" ht="15" hidden="1" spans="1:15">
      <c r="A3433" s="177">
        <v>3430</v>
      </c>
      <c r="B3433" s="177" t="str">
        <f t="shared" si="106"/>
        <v>CS6E-T037-224-159</v>
      </c>
      <c r="C3433" s="177" t="str">
        <f t="shared" si="107"/>
        <v>CS6E-TK-HL-23-159-L-D</v>
      </c>
      <c r="D3433" s="177" t="s">
        <v>6997</v>
      </c>
      <c r="E3433" s="177" t="str">
        <f>VLOOKUP(H3433,通道基本信息!B:K,6,0)</f>
        <v>T</v>
      </c>
      <c r="F3433" s="177" t="str">
        <f>VLOOKUP(H3433,通道基本信息!B:K,5,0)</f>
        <v>K-HL</v>
      </c>
      <c r="G3433" s="177" t="str">
        <f>VLOOKUP(H3433,通道基本信息!B:K,8,0)</f>
        <v>L</v>
      </c>
      <c r="H3433" s="177" t="s">
        <v>6681</v>
      </c>
      <c r="I3433" s="177">
        <v>159</v>
      </c>
      <c r="J3433" s="177">
        <v>1.25</v>
      </c>
      <c r="K3433" s="177">
        <v>18017.5</v>
      </c>
      <c r="L3433" s="177">
        <v>18018.75</v>
      </c>
      <c r="M3433" s="177"/>
      <c r="N3433" s="177" t="s">
        <v>6998</v>
      </c>
      <c r="O3433" s="2" t="str">
        <f>VLOOKUP(H3433,通道基本信息!B:L,3,FALSE)</f>
        <v>CS6E</v>
      </c>
    </row>
    <row r="3434" s="2" customFormat="1" ht="15" hidden="1" spans="1:15">
      <c r="A3434" s="177">
        <v>3431</v>
      </c>
      <c r="B3434" s="177" t="str">
        <f t="shared" si="106"/>
        <v>CS6E-T037-224-160</v>
      </c>
      <c r="C3434" s="177" t="str">
        <f t="shared" si="107"/>
        <v>CS6E-TK-HL-23-160-L-D</v>
      </c>
      <c r="D3434" s="177" t="s">
        <v>6999</v>
      </c>
      <c r="E3434" s="177" t="str">
        <f>VLOOKUP(H3434,通道基本信息!B:K,6,0)</f>
        <v>T</v>
      </c>
      <c r="F3434" s="177" t="str">
        <f>VLOOKUP(H3434,通道基本信息!B:K,5,0)</f>
        <v>K-HL</v>
      </c>
      <c r="G3434" s="177" t="str">
        <f>VLOOKUP(H3434,通道基本信息!B:K,8,0)</f>
        <v>L</v>
      </c>
      <c r="H3434" s="177" t="s">
        <v>6681</v>
      </c>
      <c r="I3434" s="177">
        <v>160</v>
      </c>
      <c r="J3434" s="177">
        <v>1.25</v>
      </c>
      <c r="K3434" s="177">
        <v>18018.75</v>
      </c>
      <c r="L3434" s="177">
        <v>18020</v>
      </c>
      <c r="M3434" s="177"/>
      <c r="N3434" s="177" t="s">
        <v>7000</v>
      </c>
      <c r="O3434" s="2" t="str">
        <f>VLOOKUP(H3434,通道基本信息!B:L,3,FALSE)</f>
        <v>CS6E</v>
      </c>
    </row>
    <row r="3435" s="2" customFormat="1" ht="15" hidden="1" spans="1:15">
      <c r="A3435" s="177">
        <v>3432</v>
      </c>
      <c r="B3435" s="177" t="str">
        <f t="shared" si="106"/>
        <v>CS6E-T037-224-161</v>
      </c>
      <c r="C3435" s="177" t="str">
        <f t="shared" si="107"/>
        <v>CS6E-TK-HL-23-161-L-D</v>
      </c>
      <c r="D3435" s="177" t="s">
        <v>7001</v>
      </c>
      <c r="E3435" s="177" t="str">
        <f>VLOOKUP(H3435,通道基本信息!B:K,6,0)</f>
        <v>T</v>
      </c>
      <c r="F3435" s="177" t="str">
        <f>VLOOKUP(H3435,通道基本信息!B:K,5,0)</f>
        <v>K-HL</v>
      </c>
      <c r="G3435" s="177" t="str">
        <f>VLOOKUP(H3435,通道基本信息!B:K,8,0)</f>
        <v>L</v>
      </c>
      <c r="H3435" s="177" t="s">
        <v>6681</v>
      </c>
      <c r="I3435" s="177">
        <v>161</v>
      </c>
      <c r="J3435" s="177">
        <v>1.25</v>
      </c>
      <c r="K3435" s="177">
        <v>18020</v>
      </c>
      <c r="L3435" s="177">
        <v>18021.25</v>
      </c>
      <c r="M3435" s="177"/>
      <c r="N3435" s="177" t="s">
        <v>7002</v>
      </c>
      <c r="O3435" s="2" t="str">
        <f>VLOOKUP(H3435,通道基本信息!B:L,3,FALSE)</f>
        <v>CS6E</v>
      </c>
    </row>
    <row r="3436" s="2" customFormat="1" ht="15" hidden="1" spans="1:15">
      <c r="A3436" s="177">
        <v>3433</v>
      </c>
      <c r="B3436" s="177" t="str">
        <f t="shared" si="106"/>
        <v>CS6E-T037-224-162</v>
      </c>
      <c r="C3436" s="177" t="str">
        <f t="shared" si="107"/>
        <v>CS6E-TK-HL-23-162-L-D</v>
      </c>
      <c r="D3436" s="177" t="s">
        <v>7003</v>
      </c>
      <c r="E3436" s="177" t="str">
        <f>VLOOKUP(H3436,通道基本信息!B:K,6,0)</f>
        <v>T</v>
      </c>
      <c r="F3436" s="177" t="str">
        <f>VLOOKUP(H3436,通道基本信息!B:K,5,0)</f>
        <v>K-HL</v>
      </c>
      <c r="G3436" s="177" t="str">
        <f>VLOOKUP(H3436,通道基本信息!B:K,8,0)</f>
        <v>L</v>
      </c>
      <c r="H3436" s="177" t="s">
        <v>6681</v>
      </c>
      <c r="I3436" s="177">
        <v>162</v>
      </c>
      <c r="J3436" s="177">
        <v>1.25</v>
      </c>
      <c r="K3436" s="177">
        <v>18021.25</v>
      </c>
      <c r="L3436" s="177">
        <v>18022.5</v>
      </c>
      <c r="M3436" s="177"/>
      <c r="N3436" s="177" t="s">
        <v>7004</v>
      </c>
      <c r="O3436" s="2" t="str">
        <f>VLOOKUP(H3436,通道基本信息!B:L,3,FALSE)</f>
        <v>CS6E</v>
      </c>
    </row>
    <row r="3437" s="2" customFormat="1" ht="15" hidden="1" spans="1:15">
      <c r="A3437" s="177">
        <v>3434</v>
      </c>
      <c r="B3437" s="177" t="str">
        <f t="shared" si="106"/>
        <v>CS6E-T037-224-163</v>
      </c>
      <c r="C3437" s="177" t="str">
        <f t="shared" si="107"/>
        <v>CS6E-TK-HL-23-163-L-D</v>
      </c>
      <c r="D3437" s="177" t="s">
        <v>7005</v>
      </c>
      <c r="E3437" s="177" t="str">
        <f>VLOOKUP(H3437,通道基本信息!B:K,6,0)</f>
        <v>T</v>
      </c>
      <c r="F3437" s="177" t="str">
        <f>VLOOKUP(H3437,通道基本信息!B:K,5,0)</f>
        <v>K-HL</v>
      </c>
      <c r="G3437" s="177" t="str">
        <f>VLOOKUP(H3437,通道基本信息!B:K,8,0)</f>
        <v>L</v>
      </c>
      <c r="H3437" s="177" t="s">
        <v>6681</v>
      </c>
      <c r="I3437" s="177">
        <v>163</v>
      </c>
      <c r="J3437" s="177">
        <v>1.25</v>
      </c>
      <c r="K3437" s="177">
        <v>18022.5</v>
      </c>
      <c r="L3437" s="177">
        <v>18023.75</v>
      </c>
      <c r="M3437" s="177"/>
      <c r="N3437" s="177" t="s">
        <v>7006</v>
      </c>
      <c r="O3437" s="2" t="str">
        <f>VLOOKUP(H3437,通道基本信息!B:L,3,FALSE)</f>
        <v>CS6E</v>
      </c>
    </row>
    <row r="3438" s="2" customFormat="1" ht="15" hidden="1" spans="1:15">
      <c r="A3438" s="177">
        <v>3435</v>
      </c>
      <c r="B3438" s="177" t="str">
        <f t="shared" si="106"/>
        <v>CS6E-T037-224-164</v>
      </c>
      <c r="C3438" s="177" t="str">
        <f t="shared" si="107"/>
        <v>CS6E-TK-HL-23-164-L-D</v>
      </c>
      <c r="D3438" s="177" t="s">
        <v>7007</v>
      </c>
      <c r="E3438" s="177" t="str">
        <f>VLOOKUP(H3438,通道基本信息!B:K,6,0)</f>
        <v>T</v>
      </c>
      <c r="F3438" s="177" t="str">
        <f>VLOOKUP(H3438,通道基本信息!B:K,5,0)</f>
        <v>K-HL</v>
      </c>
      <c r="G3438" s="177" t="str">
        <f>VLOOKUP(H3438,通道基本信息!B:K,8,0)</f>
        <v>L</v>
      </c>
      <c r="H3438" s="177" t="s">
        <v>6681</v>
      </c>
      <c r="I3438" s="177">
        <v>164</v>
      </c>
      <c r="J3438" s="177">
        <v>1.25</v>
      </c>
      <c r="K3438" s="177">
        <v>18023.75</v>
      </c>
      <c r="L3438" s="177">
        <v>18025</v>
      </c>
      <c r="M3438" s="177"/>
      <c r="N3438" s="177" t="s">
        <v>7008</v>
      </c>
      <c r="O3438" s="2" t="str">
        <f>VLOOKUP(H3438,通道基本信息!B:L,3,FALSE)</f>
        <v>CS6E</v>
      </c>
    </row>
    <row r="3439" s="2" customFormat="1" ht="15" hidden="1" spans="1:15">
      <c r="A3439" s="177">
        <v>3436</v>
      </c>
      <c r="B3439" s="177" t="str">
        <f t="shared" si="106"/>
        <v>CS6E-T037-224-165</v>
      </c>
      <c r="C3439" s="177" t="str">
        <f t="shared" si="107"/>
        <v>CS6E-TK-HL-23-165-L-D</v>
      </c>
      <c r="D3439" s="177" t="s">
        <v>7009</v>
      </c>
      <c r="E3439" s="177" t="str">
        <f>VLOOKUP(H3439,通道基本信息!B:K,6,0)</f>
        <v>T</v>
      </c>
      <c r="F3439" s="177" t="str">
        <f>VLOOKUP(H3439,通道基本信息!B:K,5,0)</f>
        <v>K-HL</v>
      </c>
      <c r="G3439" s="177" t="str">
        <f>VLOOKUP(H3439,通道基本信息!B:K,8,0)</f>
        <v>L</v>
      </c>
      <c r="H3439" s="177" t="s">
        <v>6681</v>
      </c>
      <c r="I3439" s="177">
        <v>165</v>
      </c>
      <c r="J3439" s="177">
        <v>1.25</v>
      </c>
      <c r="K3439" s="177">
        <v>18025</v>
      </c>
      <c r="L3439" s="177">
        <v>18026.25</v>
      </c>
      <c r="M3439" s="177"/>
      <c r="N3439" s="177" t="s">
        <v>7010</v>
      </c>
      <c r="O3439" s="2" t="str">
        <f>VLOOKUP(H3439,通道基本信息!B:L,3,FALSE)</f>
        <v>CS6E</v>
      </c>
    </row>
    <row r="3440" s="2" customFormat="1" ht="15" hidden="1" spans="1:15">
      <c r="A3440" s="177">
        <v>3437</v>
      </c>
      <c r="B3440" s="177" t="str">
        <f t="shared" si="106"/>
        <v>CS6E-T037-224-166</v>
      </c>
      <c r="C3440" s="177" t="str">
        <f t="shared" si="107"/>
        <v>CS6E-TK-HL-23-166-L-D</v>
      </c>
      <c r="D3440" s="177" t="s">
        <v>7011</v>
      </c>
      <c r="E3440" s="177" t="str">
        <f>VLOOKUP(H3440,通道基本信息!B:K,6,0)</f>
        <v>T</v>
      </c>
      <c r="F3440" s="177" t="str">
        <f>VLOOKUP(H3440,通道基本信息!B:K,5,0)</f>
        <v>K-HL</v>
      </c>
      <c r="G3440" s="177" t="str">
        <f>VLOOKUP(H3440,通道基本信息!B:K,8,0)</f>
        <v>L</v>
      </c>
      <c r="H3440" s="177" t="s">
        <v>6681</v>
      </c>
      <c r="I3440" s="177">
        <v>166</v>
      </c>
      <c r="J3440" s="177">
        <v>1.25</v>
      </c>
      <c r="K3440" s="177">
        <v>18026.25</v>
      </c>
      <c r="L3440" s="177">
        <v>18027.5</v>
      </c>
      <c r="M3440" s="177"/>
      <c r="N3440" s="177" t="s">
        <v>7012</v>
      </c>
      <c r="O3440" s="2" t="str">
        <f>VLOOKUP(H3440,通道基本信息!B:L,3,FALSE)</f>
        <v>CS6E</v>
      </c>
    </row>
    <row r="3441" s="2" customFormat="1" ht="15" hidden="1" spans="1:15">
      <c r="A3441" s="177">
        <v>3438</v>
      </c>
      <c r="B3441" s="177" t="str">
        <f t="shared" si="106"/>
        <v>CS6E-T037-224-167</v>
      </c>
      <c r="C3441" s="177" t="str">
        <f t="shared" si="107"/>
        <v>CS6E-TK-HL-23-167-L-D</v>
      </c>
      <c r="D3441" s="177" t="s">
        <v>7013</v>
      </c>
      <c r="E3441" s="177" t="str">
        <f>VLOOKUP(H3441,通道基本信息!B:K,6,0)</f>
        <v>T</v>
      </c>
      <c r="F3441" s="177" t="str">
        <f>VLOOKUP(H3441,通道基本信息!B:K,5,0)</f>
        <v>K-HL</v>
      </c>
      <c r="G3441" s="177" t="str">
        <f>VLOOKUP(H3441,通道基本信息!B:K,8,0)</f>
        <v>L</v>
      </c>
      <c r="H3441" s="177" t="s">
        <v>6681</v>
      </c>
      <c r="I3441" s="177">
        <v>167</v>
      </c>
      <c r="J3441" s="177">
        <v>1.25</v>
      </c>
      <c r="K3441" s="177">
        <v>18027.5</v>
      </c>
      <c r="L3441" s="177">
        <v>18028.75</v>
      </c>
      <c r="M3441" s="177"/>
      <c r="N3441" s="177" t="s">
        <v>7014</v>
      </c>
      <c r="O3441" s="2" t="str">
        <f>VLOOKUP(H3441,通道基本信息!B:L,3,FALSE)</f>
        <v>CS6E</v>
      </c>
    </row>
    <row r="3442" s="2" customFormat="1" ht="15" hidden="1" spans="1:15">
      <c r="A3442" s="177">
        <v>3439</v>
      </c>
      <c r="B3442" s="177" t="str">
        <f t="shared" si="106"/>
        <v>CS6E-T037-224-168</v>
      </c>
      <c r="C3442" s="177" t="str">
        <f t="shared" si="107"/>
        <v>CS6E-TK-HL-23-168-L-D</v>
      </c>
      <c r="D3442" s="177" t="s">
        <v>7015</v>
      </c>
      <c r="E3442" s="177" t="str">
        <f>VLOOKUP(H3442,通道基本信息!B:K,6,0)</f>
        <v>T</v>
      </c>
      <c r="F3442" s="177" t="str">
        <f>VLOOKUP(H3442,通道基本信息!B:K,5,0)</f>
        <v>K-HL</v>
      </c>
      <c r="G3442" s="177" t="str">
        <f>VLOOKUP(H3442,通道基本信息!B:K,8,0)</f>
        <v>L</v>
      </c>
      <c r="H3442" s="177" t="s">
        <v>6681</v>
      </c>
      <c r="I3442" s="177">
        <v>168</v>
      </c>
      <c r="J3442" s="177">
        <v>1.25</v>
      </c>
      <c r="K3442" s="177">
        <v>18028.75</v>
      </c>
      <c r="L3442" s="177">
        <v>18030</v>
      </c>
      <c r="M3442" s="177"/>
      <c r="N3442" s="177" t="s">
        <v>7016</v>
      </c>
      <c r="O3442" s="2" t="str">
        <f>VLOOKUP(H3442,通道基本信息!B:L,3,FALSE)</f>
        <v>CS6E</v>
      </c>
    </row>
    <row r="3443" s="2" customFormat="1" ht="15" hidden="1" spans="1:15">
      <c r="A3443" s="177">
        <v>3440</v>
      </c>
      <c r="B3443" s="177" t="str">
        <f t="shared" si="106"/>
        <v>CS6E-T037-224-169</v>
      </c>
      <c r="C3443" s="177" t="str">
        <f t="shared" si="107"/>
        <v>CS6E-TK-HL-23-169-L-D</v>
      </c>
      <c r="D3443" s="177" t="s">
        <v>7017</v>
      </c>
      <c r="E3443" s="177" t="str">
        <f>VLOOKUP(H3443,通道基本信息!B:K,6,0)</f>
        <v>T</v>
      </c>
      <c r="F3443" s="177" t="str">
        <f>VLOOKUP(H3443,通道基本信息!B:K,5,0)</f>
        <v>K-HL</v>
      </c>
      <c r="G3443" s="177" t="str">
        <f>VLOOKUP(H3443,通道基本信息!B:K,8,0)</f>
        <v>L</v>
      </c>
      <c r="H3443" s="177" t="s">
        <v>6681</v>
      </c>
      <c r="I3443" s="177">
        <v>169</v>
      </c>
      <c r="J3443" s="177">
        <v>1.25</v>
      </c>
      <c r="K3443" s="177">
        <v>18030</v>
      </c>
      <c r="L3443" s="177">
        <v>18031.25</v>
      </c>
      <c r="M3443" s="177"/>
      <c r="N3443" s="177" t="s">
        <v>7018</v>
      </c>
      <c r="O3443" s="2" t="str">
        <f>VLOOKUP(H3443,通道基本信息!B:L,3,FALSE)</f>
        <v>CS6E</v>
      </c>
    </row>
    <row r="3444" s="2" customFormat="1" ht="15" hidden="1" spans="1:15">
      <c r="A3444" s="177">
        <v>3441</v>
      </c>
      <c r="B3444" s="177" t="str">
        <f t="shared" si="106"/>
        <v>CS6E-T037-224-170</v>
      </c>
      <c r="C3444" s="177" t="str">
        <f t="shared" si="107"/>
        <v>CS6E-TK-HL-23-170-L-D</v>
      </c>
      <c r="D3444" s="177" t="s">
        <v>7019</v>
      </c>
      <c r="E3444" s="177" t="str">
        <f>VLOOKUP(H3444,通道基本信息!B:K,6,0)</f>
        <v>T</v>
      </c>
      <c r="F3444" s="177" t="str">
        <f>VLOOKUP(H3444,通道基本信息!B:K,5,0)</f>
        <v>K-HL</v>
      </c>
      <c r="G3444" s="177" t="str">
        <f>VLOOKUP(H3444,通道基本信息!B:K,8,0)</f>
        <v>L</v>
      </c>
      <c r="H3444" s="177" t="s">
        <v>6681</v>
      </c>
      <c r="I3444" s="177">
        <v>170</v>
      </c>
      <c r="J3444" s="177">
        <v>1.25</v>
      </c>
      <c r="K3444" s="177">
        <v>18031.25</v>
      </c>
      <c r="L3444" s="177">
        <v>18032.5</v>
      </c>
      <c r="M3444" s="177"/>
      <c r="N3444" s="177" t="s">
        <v>7020</v>
      </c>
      <c r="O3444" s="2" t="str">
        <f>VLOOKUP(H3444,通道基本信息!B:L,3,FALSE)</f>
        <v>CS6E</v>
      </c>
    </row>
    <row r="3445" s="2" customFormat="1" ht="15" hidden="1" spans="1:15">
      <c r="A3445" s="177">
        <v>3442</v>
      </c>
      <c r="B3445" s="177" t="str">
        <f t="shared" si="106"/>
        <v>CS6E-T037-224-171</v>
      </c>
      <c r="C3445" s="177" t="str">
        <f t="shared" si="107"/>
        <v>CS6E-TK-HL-23-171-L-D</v>
      </c>
      <c r="D3445" s="177" t="s">
        <v>7021</v>
      </c>
      <c r="E3445" s="177" t="str">
        <f>VLOOKUP(H3445,通道基本信息!B:K,6,0)</f>
        <v>T</v>
      </c>
      <c r="F3445" s="177" t="str">
        <f>VLOOKUP(H3445,通道基本信息!B:K,5,0)</f>
        <v>K-HL</v>
      </c>
      <c r="G3445" s="177" t="str">
        <f>VLOOKUP(H3445,通道基本信息!B:K,8,0)</f>
        <v>L</v>
      </c>
      <c r="H3445" s="177" t="s">
        <v>6681</v>
      </c>
      <c r="I3445" s="177">
        <v>171</v>
      </c>
      <c r="J3445" s="177">
        <v>1.25</v>
      </c>
      <c r="K3445" s="177">
        <v>18032.5</v>
      </c>
      <c r="L3445" s="177">
        <v>18033.75</v>
      </c>
      <c r="M3445" s="177"/>
      <c r="N3445" s="177" t="s">
        <v>7022</v>
      </c>
      <c r="O3445" s="2" t="str">
        <f>VLOOKUP(H3445,通道基本信息!B:L,3,FALSE)</f>
        <v>CS6E</v>
      </c>
    </row>
    <row r="3446" s="2" customFormat="1" ht="15" hidden="1" spans="1:15">
      <c r="A3446" s="177">
        <v>3443</v>
      </c>
      <c r="B3446" s="177" t="str">
        <f t="shared" si="106"/>
        <v>CS6E-T037-224-172</v>
      </c>
      <c r="C3446" s="177" t="str">
        <f t="shared" si="107"/>
        <v>CS6E-TK-HL-23-172-L-D</v>
      </c>
      <c r="D3446" s="177" t="s">
        <v>7023</v>
      </c>
      <c r="E3446" s="177" t="str">
        <f>VLOOKUP(H3446,通道基本信息!B:K,6,0)</f>
        <v>T</v>
      </c>
      <c r="F3446" s="177" t="str">
        <f>VLOOKUP(H3446,通道基本信息!B:K,5,0)</f>
        <v>K-HL</v>
      </c>
      <c r="G3446" s="177" t="str">
        <f>VLOOKUP(H3446,通道基本信息!B:K,8,0)</f>
        <v>L</v>
      </c>
      <c r="H3446" s="177" t="s">
        <v>6681</v>
      </c>
      <c r="I3446" s="177">
        <v>172</v>
      </c>
      <c r="J3446" s="177">
        <v>1.25</v>
      </c>
      <c r="K3446" s="177">
        <v>18033.75</v>
      </c>
      <c r="L3446" s="177">
        <v>18035</v>
      </c>
      <c r="M3446" s="177"/>
      <c r="N3446" s="177" t="s">
        <v>7024</v>
      </c>
      <c r="O3446" s="2" t="str">
        <f>VLOOKUP(H3446,通道基本信息!B:L,3,FALSE)</f>
        <v>CS6E</v>
      </c>
    </row>
    <row r="3447" s="2" customFormat="1" ht="15" hidden="1" spans="1:15">
      <c r="A3447" s="177">
        <v>3444</v>
      </c>
      <c r="B3447" s="177" t="str">
        <f t="shared" si="106"/>
        <v>CS6E-T037-224-173</v>
      </c>
      <c r="C3447" s="177" t="str">
        <f t="shared" si="107"/>
        <v>CS6E-TK-HL-23-173-L-D</v>
      </c>
      <c r="D3447" s="177" t="s">
        <v>7025</v>
      </c>
      <c r="E3447" s="177" t="str">
        <f>VLOOKUP(H3447,通道基本信息!B:K,6,0)</f>
        <v>T</v>
      </c>
      <c r="F3447" s="177" t="str">
        <f>VLOOKUP(H3447,通道基本信息!B:K,5,0)</f>
        <v>K-HL</v>
      </c>
      <c r="G3447" s="177" t="str">
        <f>VLOOKUP(H3447,通道基本信息!B:K,8,0)</f>
        <v>L</v>
      </c>
      <c r="H3447" s="177" t="s">
        <v>6681</v>
      </c>
      <c r="I3447" s="177">
        <v>173</v>
      </c>
      <c r="J3447" s="177">
        <v>1.25</v>
      </c>
      <c r="K3447" s="177">
        <v>18035</v>
      </c>
      <c r="L3447" s="177">
        <v>18036.25</v>
      </c>
      <c r="M3447" s="177"/>
      <c r="N3447" s="177" t="s">
        <v>7026</v>
      </c>
      <c r="O3447" s="2" t="str">
        <f>VLOOKUP(H3447,通道基本信息!B:L,3,FALSE)</f>
        <v>CS6E</v>
      </c>
    </row>
    <row r="3448" s="2" customFormat="1" ht="15" hidden="1" spans="1:15">
      <c r="A3448" s="177">
        <v>3445</v>
      </c>
      <c r="B3448" s="177" t="str">
        <f t="shared" si="106"/>
        <v>CS6E-T037-224-174</v>
      </c>
      <c r="C3448" s="177" t="str">
        <f t="shared" si="107"/>
        <v>CS6E-TK-HL-23-174-L-D</v>
      </c>
      <c r="D3448" s="177" t="s">
        <v>7027</v>
      </c>
      <c r="E3448" s="177" t="str">
        <f>VLOOKUP(H3448,通道基本信息!B:K,6,0)</f>
        <v>T</v>
      </c>
      <c r="F3448" s="177" t="str">
        <f>VLOOKUP(H3448,通道基本信息!B:K,5,0)</f>
        <v>K-HL</v>
      </c>
      <c r="G3448" s="177" t="str">
        <f>VLOOKUP(H3448,通道基本信息!B:K,8,0)</f>
        <v>L</v>
      </c>
      <c r="H3448" s="177" t="s">
        <v>6681</v>
      </c>
      <c r="I3448" s="177">
        <v>174</v>
      </c>
      <c r="J3448" s="177">
        <v>1.25</v>
      </c>
      <c r="K3448" s="177">
        <v>18036.25</v>
      </c>
      <c r="L3448" s="177">
        <v>18037.5</v>
      </c>
      <c r="M3448" s="177"/>
      <c r="N3448" s="177" t="s">
        <v>7028</v>
      </c>
      <c r="O3448" s="2" t="str">
        <f>VLOOKUP(H3448,通道基本信息!B:L,3,FALSE)</f>
        <v>CS6E</v>
      </c>
    </row>
    <row r="3449" s="2" customFormat="1" ht="15" hidden="1" spans="1:15">
      <c r="A3449" s="177">
        <v>3446</v>
      </c>
      <c r="B3449" s="177" t="str">
        <f t="shared" si="106"/>
        <v>CS6E-T037-224-175</v>
      </c>
      <c r="C3449" s="177" t="str">
        <f t="shared" si="107"/>
        <v>CS6E-TK-HL-23-175-L-D</v>
      </c>
      <c r="D3449" s="177" t="s">
        <v>7029</v>
      </c>
      <c r="E3449" s="177" t="str">
        <f>VLOOKUP(H3449,通道基本信息!B:K,6,0)</f>
        <v>T</v>
      </c>
      <c r="F3449" s="177" t="str">
        <f>VLOOKUP(H3449,通道基本信息!B:K,5,0)</f>
        <v>K-HL</v>
      </c>
      <c r="G3449" s="177" t="str">
        <f>VLOOKUP(H3449,通道基本信息!B:K,8,0)</f>
        <v>L</v>
      </c>
      <c r="H3449" s="177" t="s">
        <v>6681</v>
      </c>
      <c r="I3449" s="177">
        <v>175</v>
      </c>
      <c r="J3449" s="177">
        <v>1.25</v>
      </c>
      <c r="K3449" s="177">
        <v>18037.5</v>
      </c>
      <c r="L3449" s="177">
        <v>18038.75</v>
      </c>
      <c r="M3449" s="177"/>
      <c r="N3449" s="177" t="s">
        <v>7030</v>
      </c>
      <c r="O3449" s="2" t="str">
        <f>VLOOKUP(H3449,通道基本信息!B:L,3,FALSE)</f>
        <v>CS6E</v>
      </c>
    </row>
    <row r="3450" s="2" customFormat="1" ht="15" hidden="1" spans="1:15">
      <c r="A3450" s="177">
        <v>3447</v>
      </c>
      <c r="B3450" s="177" t="str">
        <f t="shared" si="106"/>
        <v>CS6E-T037-224-176</v>
      </c>
      <c r="C3450" s="177" t="str">
        <f t="shared" si="107"/>
        <v>CS6E-TK-HL-23-176-L-D</v>
      </c>
      <c r="D3450" s="177" t="s">
        <v>7031</v>
      </c>
      <c r="E3450" s="177" t="str">
        <f>VLOOKUP(H3450,通道基本信息!B:K,6,0)</f>
        <v>T</v>
      </c>
      <c r="F3450" s="177" t="str">
        <f>VLOOKUP(H3450,通道基本信息!B:K,5,0)</f>
        <v>K-HL</v>
      </c>
      <c r="G3450" s="177" t="str">
        <f>VLOOKUP(H3450,通道基本信息!B:K,8,0)</f>
        <v>L</v>
      </c>
      <c r="H3450" s="177" t="s">
        <v>6681</v>
      </c>
      <c r="I3450" s="177">
        <v>176</v>
      </c>
      <c r="J3450" s="177">
        <v>1.25</v>
      </c>
      <c r="K3450" s="177">
        <v>18038.75</v>
      </c>
      <c r="L3450" s="177">
        <v>18040</v>
      </c>
      <c r="M3450" s="177"/>
      <c r="N3450" s="177" t="s">
        <v>7032</v>
      </c>
      <c r="O3450" s="2" t="str">
        <f>VLOOKUP(H3450,通道基本信息!B:L,3,FALSE)</f>
        <v>CS6E</v>
      </c>
    </row>
    <row r="3451" s="2" customFormat="1" ht="15" hidden="1" spans="1:15">
      <c r="A3451" s="177">
        <v>3448</v>
      </c>
      <c r="B3451" s="177" t="str">
        <f t="shared" si="106"/>
        <v>CS6E-T037-224-177</v>
      </c>
      <c r="C3451" s="177" t="str">
        <f t="shared" si="107"/>
        <v>CS6E-TK-HL-23-177-L-D</v>
      </c>
      <c r="D3451" s="177" t="s">
        <v>7033</v>
      </c>
      <c r="E3451" s="177" t="str">
        <f>VLOOKUP(H3451,通道基本信息!B:K,6,0)</f>
        <v>T</v>
      </c>
      <c r="F3451" s="177" t="str">
        <f>VLOOKUP(H3451,通道基本信息!B:K,5,0)</f>
        <v>K-HL</v>
      </c>
      <c r="G3451" s="177" t="str">
        <f>VLOOKUP(H3451,通道基本信息!B:K,8,0)</f>
        <v>L</v>
      </c>
      <c r="H3451" s="177" t="s">
        <v>6681</v>
      </c>
      <c r="I3451" s="177">
        <v>177</v>
      </c>
      <c r="J3451" s="177">
        <v>1.25</v>
      </c>
      <c r="K3451" s="177">
        <v>18040</v>
      </c>
      <c r="L3451" s="177">
        <v>18041.25</v>
      </c>
      <c r="M3451" s="177"/>
      <c r="N3451" s="177" t="s">
        <v>7034</v>
      </c>
      <c r="O3451" s="2" t="str">
        <f>VLOOKUP(H3451,通道基本信息!B:L,3,FALSE)</f>
        <v>CS6E</v>
      </c>
    </row>
    <row r="3452" s="2" customFormat="1" ht="15" hidden="1" spans="1:15">
      <c r="A3452" s="177">
        <v>3449</v>
      </c>
      <c r="B3452" s="177" t="str">
        <f t="shared" si="106"/>
        <v>CS6E-T037-224-178</v>
      </c>
      <c r="C3452" s="177" t="str">
        <f t="shared" si="107"/>
        <v>CS6E-TK-HL-23-178-L-D</v>
      </c>
      <c r="D3452" s="177" t="s">
        <v>7035</v>
      </c>
      <c r="E3452" s="177" t="str">
        <f>VLOOKUP(H3452,通道基本信息!B:K,6,0)</f>
        <v>T</v>
      </c>
      <c r="F3452" s="177" t="str">
        <f>VLOOKUP(H3452,通道基本信息!B:K,5,0)</f>
        <v>K-HL</v>
      </c>
      <c r="G3452" s="177" t="str">
        <f>VLOOKUP(H3452,通道基本信息!B:K,8,0)</f>
        <v>L</v>
      </c>
      <c r="H3452" s="177" t="s">
        <v>6681</v>
      </c>
      <c r="I3452" s="177">
        <v>178</v>
      </c>
      <c r="J3452" s="177">
        <v>1.25</v>
      </c>
      <c r="K3452" s="177">
        <v>18041.25</v>
      </c>
      <c r="L3452" s="177">
        <v>18042.5</v>
      </c>
      <c r="M3452" s="177"/>
      <c r="N3452" s="177" t="s">
        <v>7036</v>
      </c>
      <c r="O3452" s="2" t="str">
        <f>VLOOKUP(H3452,通道基本信息!B:L,3,FALSE)</f>
        <v>CS6E</v>
      </c>
    </row>
    <row r="3453" s="2" customFormat="1" ht="15" hidden="1" spans="1:15">
      <c r="A3453" s="177">
        <v>3450</v>
      </c>
      <c r="B3453" s="177" t="str">
        <f t="shared" si="106"/>
        <v>CS6E-T037-224-179</v>
      </c>
      <c r="C3453" s="177" t="str">
        <f t="shared" si="107"/>
        <v>CS6E-TK-HL-23-179-L-D</v>
      </c>
      <c r="D3453" s="177" t="s">
        <v>7037</v>
      </c>
      <c r="E3453" s="177" t="str">
        <f>VLOOKUP(H3453,通道基本信息!B:K,6,0)</f>
        <v>T</v>
      </c>
      <c r="F3453" s="177" t="str">
        <f>VLOOKUP(H3453,通道基本信息!B:K,5,0)</f>
        <v>K-HL</v>
      </c>
      <c r="G3453" s="177" t="str">
        <f>VLOOKUP(H3453,通道基本信息!B:K,8,0)</f>
        <v>L</v>
      </c>
      <c r="H3453" s="177" t="s">
        <v>6681</v>
      </c>
      <c r="I3453" s="177">
        <v>179</v>
      </c>
      <c r="J3453" s="177">
        <v>1.25</v>
      </c>
      <c r="K3453" s="177">
        <v>18042.5</v>
      </c>
      <c r="L3453" s="177">
        <v>18043.75</v>
      </c>
      <c r="M3453" s="177"/>
      <c r="N3453" s="177" t="s">
        <v>7038</v>
      </c>
      <c r="O3453" s="2" t="str">
        <f>VLOOKUP(H3453,通道基本信息!B:L,3,FALSE)</f>
        <v>CS6E</v>
      </c>
    </row>
    <row r="3454" s="2" customFormat="1" ht="15" hidden="1" spans="1:15">
      <c r="A3454" s="177">
        <v>3451</v>
      </c>
      <c r="B3454" s="177" t="str">
        <f t="shared" si="106"/>
        <v>CS6E-T037-224-180</v>
      </c>
      <c r="C3454" s="177" t="str">
        <f t="shared" si="107"/>
        <v>CS6E-TK-HL-23-180-L-D</v>
      </c>
      <c r="D3454" s="177" t="s">
        <v>7039</v>
      </c>
      <c r="E3454" s="177" t="str">
        <f>VLOOKUP(H3454,通道基本信息!B:K,6,0)</f>
        <v>T</v>
      </c>
      <c r="F3454" s="177" t="str">
        <f>VLOOKUP(H3454,通道基本信息!B:K,5,0)</f>
        <v>K-HL</v>
      </c>
      <c r="G3454" s="177" t="str">
        <f>VLOOKUP(H3454,通道基本信息!B:K,8,0)</f>
        <v>L</v>
      </c>
      <c r="H3454" s="177" t="s">
        <v>6681</v>
      </c>
      <c r="I3454" s="177">
        <v>180</v>
      </c>
      <c r="J3454" s="177">
        <v>1.25</v>
      </c>
      <c r="K3454" s="177">
        <v>18043.75</v>
      </c>
      <c r="L3454" s="177">
        <v>18045</v>
      </c>
      <c r="M3454" s="177"/>
      <c r="N3454" s="177" t="s">
        <v>7040</v>
      </c>
      <c r="O3454" s="2" t="str">
        <f>VLOOKUP(H3454,通道基本信息!B:L,3,FALSE)</f>
        <v>CS6E</v>
      </c>
    </row>
    <row r="3455" s="2" customFormat="1" ht="15" hidden="1" spans="1:15">
      <c r="A3455" s="177">
        <v>3452</v>
      </c>
      <c r="B3455" s="177" t="str">
        <f t="shared" si="106"/>
        <v>CS6E-T037-224-181</v>
      </c>
      <c r="C3455" s="177" t="str">
        <f t="shared" si="107"/>
        <v>CS6E-TK-HL-23-181-L-D</v>
      </c>
      <c r="D3455" s="177" t="s">
        <v>7041</v>
      </c>
      <c r="E3455" s="177" t="str">
        <f>VLOOKUP(H3455,通道基本信息!B:K,6,0)</f>
        <v>T</v>
      </c>
      <c r="F3455" s="177" t="str">
        <f>VLOOKUP(H3455,通道基本信息!B:K,5,0)</f>
        <v>K-HL</v>
      </c>
      <c r="G3455" s="177" t="str">
        <f>VLOOKUP(H3455,通道基本信息!B:K,8,0)</f>
        <v>L</v>
      </c>
      <c r="H3455" s="177" t="s">
        <v>6681</v>
      </c>
      <c r="I3455" s="177">
        <v>181</v>
      </c>
      <c r="J3455" s="177">
        <v>1.25</v>
      </c>
      <c r="K3455" s="177">
        <v>18045</v>
      </c>
      <c r="L3455" s="177">
        <v>18046.25</v>
      </c>
      <c r="M3455" s="177"/>
      <c r="N3455" s="177" t="s">
        <v>7042</v>
      </c>
      <c r="O3455" s="2" t="str">
        <f>VLOOKUP(H3455,通道基本信息!B:L,3,FALSE)</f>
        <v>CS6E</v>
      </c>
    </row>
    <row r="3456" s="2" customFormat="1" ht="15" hidden="1" spans="1:15">
      <c r="A3456" s="177">
        <v>3453</v>
      </c>
      <c r="B3456" s="177" t="str">
        <f t="shared" si="106"/>
        <v>CS6E-T037-224-182</v>
      </c>
      <c r="C3456" s="177" t="str">
        <f t="shared" si="107"/>
        <v>CS6E-TK-HL-23-182-L-D</v>
      </c>
      <c r="D3456" s="177" t="s">
        <v>7043</v>
      </c>
      <c r="E3456" s="177" t="str">
        <f>VLOOKUP(H3456,通道基本信息!B:K,6,0)</f>
        <v>T</v>
      </c>
      <c r="F3456" s="177" t="str">
        <f>VLOOKUP(H3456,通道基本信息!B:K,5,0)</f>
        <v>K-HL</v>
      </c>
      <c r="G3456" s="177" t="str">
        <f>VLOOKUP(H3456,通道基本信息!B:K,8,0)</f>
        <v>L</v>
      </c>
      <c r="H3456" s="177" t="s">
        <v>6681</v>
      </c>
      <c r="I3456" s="177">
        <v>182</v>
      </c>
      <c r="J3456" s="177">
        <v>1.25</v>
      </c>
      <c r="K3456" s="177">
        <v>18046.25</v>
      </c>
      <c r="L3456" s="177">
        <v>18047.5</v>
      </c>
      <c r="M3456" s="177"/>
      <c r="N3456" s="177" t="s">
        <v>7044</v>
      </c>
      <c r="O3456" s="2" t="str">
        <f>VLOOKUP(H3456,通道基本信息!B:L,3,FALSE)</f>
        <v>CS6E</v>
      </c>
    </row>
    <row r="3457" s="2" customFormat="1" ht="15" hidden="1" spans="1:15">
      <c r="A3457" s="177">
        <v>3454</v>
      </c>
      <c r="B3457" s="177" t="str">
        <f t="shared" ref="B3457:B3520" si="108">H3457&amp;"-"&amp;I3457</f>
        <v>CS6E-T037-224-183</v>
      </c>
      <c r="C3457" s="177" t="str">
        <f t="shared" si="107"/>
        <v>CS6E-TK-HL-23-183-L-D</v>
      </c>
      <c r="D3457" s="177" t="s">
        <v>7045</v>
      </c>
      <c r="E3457" s="177" t="str">
        <f>VLOOKUP(H3457,通道基本信息!B:K,6,0)</f>
        <v>T</v>
      </c>
      <c r="F3457" s="177" t="str">
        <f>VLOOKUP(H3457,通道基本信息!B:K,5,0)</f>
        <v>K-HL</v>
      </c>
      <c r="G3457" s="177" t="str">
        <f>VLOOKUP(H3457,通道基本信息!B:K,8,0)</f>
        <v>L</v>
      </c>
      <c r="H3457" s="177" t="s">
        <v>6681</v>
      </c>
      <c r="I3457" s="177">
        <v>183</v>
      </c>
      <c r="J3457" s="177">
        <v>1.25</v>
      </c>
      <c r="K3457" s="177">
        <v>18047.5</v>
      </c>
      <c r="L3457" s="177">
        <v>18048.75</v>
      </c>
      <c r="M3457" s="177"/>
      <c r="N3457" s="177" t="s">
        <v>7046</v>
      </c>
      <c r="O3457" s="2" t="str">
        <f>VLOOKUP(H3457,通道基本信息!B:L,3,FALSE)</f>
        <v>CS6E</v>
      </c>
    </row>
    <row r="3458" s="2" customFormat="1" ht="15" hidden="1" spans="1:15">
      <c r="A3458" s="177">
        <v>3455</v>
      </c>
      <c r="B3458" s="177" t="str">
        <f t="shared" si="108"/>
        <v>CS6E-T037-224-184</v>
      </c>
      <c r="C3458" s="177" t="str">
        <f t="shared" si="107"/>
        <v>CS6E-TK-HL-23-184-L-D</v>
      </c>
      <c r="D3458" s="177" t="s">
        <v>7047</v>
      </c>
      <c r="E3458" s="177" t="str">
        <f>VLOOKUP(H3458,通道基本信息!B:K,6,0)</f>
        <v>T</v>
      </c>
      <c r="F3458" s="177" t="str">
        <f>VLOOKUP(H3458,通道基本信息!B:K,5,0)</f>
        <v>K-HL</v>
      </c>
      <c r="G3458" s="177" t="str">
        <f>VLOOKUP(H3458,通道基本信息!B:K,8,0)</f>
        <v>L</v>
      </c>
      <c r="H3458" s="177" t="s">
        <v>6681</v>
      </c>
      <c r="I3458" s="177">
        <v>184</v>
      </c>
      <c r="J3458" s="177">
        <v>1.25</v>
      </c>
      <c r="K3458" s="177">
        <v>18048.75</v>
      </c>
      <c r="L3458" s="177">
        <v>18050</v>
      </c>
      <c r="M3458" s="177"/>
      <c r="N3458" s="177" t="s">
        <v>7048</v>
      </c>
      <c r="O3458" s="2" t="str">
        <f>VLOOKUP(H3458,通道基本信息!B:L,3,FALSE)</f>
        <v>CS6E</v>
      </c>
    </row>
    <row r="3459" s="2" customFormat="1" ht="15" hidden="1" spans="1:15">
      <c r="A3459" s="177">
        <v>3456</v>
      </c>
      <c r="B3459" s="177" t="str">
        <f t="shared" si="108"/>
        <v>CS6E-T037-224-185</v>
      </c>
      <c r="C3459" s="177" t="str">
        <f t="shared" si="107"/>
        <v>CS6E-TK-HL-24-185-L-D</v>
      </c>
      <c r="D3459" s="177" t="s">
        <v>7049</v>
      </c>
      <c r="E3459" s="177" t="str">
        <f>VLOOKUP(H3459,通道基本信息!B:K,6,0)</f>
        <v>T</v>
      </c>
      <c r="F3459" s="177" t="str">
        <f>VLOOKUP(H3459,通道基本信息!B:K,5,0)</f>
        <v>K-HL</v>
      </c>
      <c r="G3459" s="177" t="str">
        <f>VLOOKUP(H3459,通道基本信息!B:K,8,0)</f>
        <v>L</v>
      </c>
      <c r="H3459" s="177" t="s">
        <v>6681</v>
      </c>
      <c r="I3459" s="177">
        <v>185</v>
      </c>
      <c r="J3459" s="177">
        <v>1.25</v>
      </c>
      <c r="K3459" s="177">
        <v>18340</v>
      </c>
      <c r="L3459" s="177">
        <v>18341.25</v>
      </c>
      <c r="M3459" s="177"/>
      <c r="N3459" s="177" t="s">
        <v>7050</v>
      </c>
      <c r="O3459" s="2" t="str">
        <f>VLOOKUP(H3459,通道基本信息!B:L,3,FALSE)</f>
        <v>CS6E</v>
      </c>
    </row>
    <row r="3460" s="2" customFormat="1" ht="15" hidden="1" spans="1:15">
      <c r="A3460" s="177">
        <v>3457</v>
      </c>
      <c r="B3460" s="177" t="str">
        <f t="shared" si="108"/>
        <v>CS6E-T037-224-186</v>
      </c>
      <c r="C3460" s="177" t="str">
        <f t="shared" ref="C3460:C3523" si="109">O3460&amp;"-"&amp;D3460</f>
        <v>CS6E-TK-HL-24-186-L-D</v>
      </c>
      <c r="D3460" s="177" t="s">
        <v>7051</v>
      </c>
      <c r="E3460" s="177" t="str">
        <f>VLOOKUP(H3460,通道基本信息!B:K,6,0)</f>
        <v>T</v>
      </c>
      <c r="F3460" s="177" t="str">
        <f>VLOOKUP(H3460,通道基本信息!B:K,5,0)</f>
        <v>K-HL</v>
      </c>
      <c r="G3460" s="177" t="str">
        <f>VLOOKUP(H3460,通道基本信息!B:K,8,0)</f>
        <v>L</v>
      </c>
      <c r="H3460" s="177" t="s">
        <v>6681</v>
      </c>
      <c r="I3460" s="177">
        <v>186</v>
      </c>
      <c r="J3460" s="177">
        <v>1.25</v>
      </c>
      <c r="K3460" s="177">
        <v>18341.25</v>
      </c>
      <c r="L3460" s="177">
        <v>18342.5</v>
      </c>
      <c r="M3460" s="177"/>
      <c r="N3460" s="177" t="s">
        <v>7052</v>
      </c>
      <c r="O3460" s="2" t="str">
        <f>VLOOKUP(H3460,通道基本信息!B:L,3,FALSE)</f>
        <v>CS6E</v>
      </c>
    </row>
    <row r="3461" s="2" customFormat="1" ht="15" hidden="1" spans="1:15">
      <c r="A3461" s="177">
        <v>3458</v>
      </c>
      <c r="B3461" s="177" t="str">
        <f t="shared" si="108"/>
        <v>CS6E-T037-224-187</v>
      </c>
      <c r="C3461" s="177" t="str">
        <f t="shared" si="109"/>
        <v>CS6E-TK-HL-24-187-L-D</v>
      </c>
      <c r="D3461" s="177" t="s">
        <v>7053</v>
      </c>
      <c r="E3461" s="177" t="str">
        <f>VLOOKUP(H3461,通道基本信息!B:K,6,0)</f>
        <v>T</v>
      </c>
      <c r="F3461" s="177" t="str">
        <f>VLOOKUP(H3461,通道基本信息!B:K,5,0)</f>
        <v>K-HL</v>
      </c>
      <c r="G3461" s="177" t="str">
        <f>VLOOKUP(H3461,通道基本信息!B:K,8,0)</f>
        <v>L</v>
      </c>
      <c r="H3461" s="177" t="s">
        <v>6681</v>
      </c>
      <c r="I3461" s="177">
        <v>187</v>
      </c>
      <c r="J3461" s="177">
        <v>1.25</v>
      </c>
      <c r="K3461" s="177">
        <v>18342.5</v>
      </c>
      <c r="L3461" s="177">
        <v>18343.75</v>
      </c>
      <c r="M3461" s="177"/>
      <c r="N3461" s="177" t="s">
        <v>7054</v>
      </c>
      <c r="O3461" s="2" t="str">
        <f>VLOOKUP(H3461,通道基本信息!B:L,3,FALSE)</f>
        <v>CS6E</v>
      </c>
    </row>
    <row r="3462" s="2" customFormat="1" ht="15" hidden="1" spans="1:15">
      <c r="A3462" s="177">
        <v>3459</v>
      </c>
      <c r="B3462" s="177" t="str">
        <f t="shared" si="108"/>
        <v>CS6E-T037-224-188</v>
      </c>
      <c r="C3462" s="177" t="str">
        <f t="shared" si="109"/>
        <v>CS6E-TK-HL-24-188-L-D</v>
      </c>
      <c r="D3462" s="177" t="s">
        <v>7055</v>
      </c>
      <c r="E3462" s="177" t="str">
        <f>VLOOKUP(H3462,通道基本信息!B:K,6,0)</f>
        <v>T</v>
      </c>
      <c r="F3462" s="177" t="str">
        <f>VLOOKUP(H3462,通道基本信息!B:K,5,0)</f>
        <v>K-HL</v>
      </c>
      <c r="G3462" s="177" t="str">
        <f>VLOOKUP(H3462,通道基本信息!B:K,8,0)</f>
        <v>L</v>
      </c>
      <c r="H3462" s="177" t="s">
        <v>6681</v>
      </c>
      <c r="I3462" s="177">
        <v>188</v>
      </c>
      <c r="J3462" s="177">
        <v>1.25</v>
      </c>
      <c r="K3462" s="177">
        <v>18343.75</v>
      </c>
      <c r="L3462" s="177">
        <v>18345</v>
      </c>
      <c r="M3462" s="177"/>
      <c r="N3462" s="177" t="s">
        <v>7056</v>
      </c>
      <c r="O3462" s="2" t="str">
        <f>VLOOKUP(H3462,通道基本信息!B:L,3,FALSE)</f>
        <v>CS6E</v>
      </c>
    </row>
    <row r="3463" s="2" customFormat="1" ht="15" hidden="1" spans="1:15">
      <c r="A3463" s="177">
        <v>3460</v>
      </c>
      <c r="B3463" s="177" t="str">
        <f t="shared" si="108"/>
        <v>CS6E-T037-224-189</v>
      </c>
      <c r="C3463" s="177" t="str">
        <f t="shared" si="109"/>
        <v>CS6E-TK-HL-24-189-L-D</v>
      </c>
      <c r="D3463" s="177" t="s">
        <v>7057</v>
      </c>
      <c r="E3463" s="177" t="str">
        <f>VLOOKUP(H3463,通道基本信息!B:K,6,0)</f>
        <v>T</v>
      </c>
      <c r="F3463" s="177" t="str">
        <f>VLOOKUP(H3463,通道基本信息!B:K,5,0)</f>
        <v>K-HL</v>
      </c>
      <c r="G3463" s="177" t="str">
        <f>VLOOKUP(H3463,通道基本信息!B:K,8,0)</f>
        <v>L</v>
      </c>
      <c r="H3463" s="177" t="s">
        <v>6681</v>
      </c>
      <c r="I3463" s="177">
        <v>189</v>
      </c>
      <c r="J3463" s="177">
        <v>1.25</v>
      </c>
      <c r="K3463" s="177">
        <v>18345</v>
      </c>
      <c r="L3463" s="177">
        <v>18346.25</v>
      </c>
      <c r="M3463" s="177"/>
      <c r="N3463" s="177" t="s">
        <v>7058</v>
      </c>
      <c r="O3463" s="2" t="str">
        <f>VLOOKUP(H3463,通道基本信息!B:L,3,FALSE)</f>
        <v>CS6E</v>
      </c>
    </row>
    <row r="3464" s="2" customFormat="1" ht="15" hidden="1" spans="1:15">
      <c r="A3464" s="177">
        <v>3461</v>
      </c>
      <c r="B3464" s="177" t="str">
        <f t="shared" si="108"/>
        <v>CS6E-T037-224-190</v>
      </c>
      <c r="C3464" s="177" t="str">
        <f t="shared" si="109"/>
        <v>CS6E-TK-HL-24-190-L-D</v>
      </c>
      <c r="D3464" s="177" t="s">
        <v>7059</v>
      </c>
      <c r="E3464" s="177" t="str">
        <f>VLOOKUP(H3464,通道基本信息!B:K,6,0)</f>
        <v>T</v>
      </c>
      <c r="F3464" s="177" t="str">
        <f>VLOOKUP(H3464,通道基本信息!B:K,5,0)</f>
        <v>K-HL</v>
      </c>
      <c r="G3464" s="177" t="str">
        <f>VLOOKUP(H3464,通道基本信息!B:K,8,0)</f>
        <v>L</v>
      </c>
      <c r="H3464" s="177" t="s">
        <v>6681</v>
      </c>
      <c r="I3464" s="177">
        <v>190</v>
      </c>
      <c r="J3464" s="177">
        <v>1.25</v>
      </c>
      <c r="K3464" s="177">
        <v>18346.25</v>
      </c>
      <c r="L3464" s="177">
        <v>18347.5</v>
      </c>
      <c r="M3464" s="177"/>
      <c r="N3464" s="177" t="s">
        <v>7060</v>
      </c>
      <c r="O3464" s="2" t="str">
        <f>VLOOKUP(H3464,通道基本信息!B:L,3,FALSE)</f>
        <v>CS6E</v>
      </c>
    </row>
    <row r="3465" s="2" customFormat="1" ht="15" hidden="1" spans="1:15">
      <c r="A3465" s="177">
        <v>3462</v>
      </c>
      <c r="B3465" s="177" t="str">
        <f t="shared" si="108"/>
        <v>CS6E-T037-224-191</v>
      </c>
      <c r="C3465" s="177" t="str">
        <f t="shared" si="109"/>
        <v>CS6E-TK-HL-24-191-L-D</v>
      </c>
      <c r="D3465" s="177" t="s">
        <v>7061</v>
      </c>
      <c r="E3465" s="177" t="str">
        <f>VLOOKUP(H3465,通道基本信息!B:K,6,0)</f>
        <v>T</v>
      </c>
      <c r="F3465" s="177" t="str">
        <f>VLOOKUP(H3465,通道基本信息!B:K,5,0)</f>
        <v>K-HL</v>
      </c>
      <c r="G3465" s="177" t="str">
        <f>VLOOKUP(H3465,通道基本信息!B:K,8,0)</f>
        <v>L</v>
      </c>
      <c r="H3465" s="177" t="s">
        <v>6681</v>
      </c>
      <c r="I3465" s="177">
        <v>191</v>
      </c>
      <c r="J3465" s="177">
        <v>1.25</v>
      </c>
      <c r="K3465" s="177">
        <v>18347.5</v>
      </c>
      <c r="L3465" s="177">
        <v>18348.75</v>
      </c>
      <c r="M3465" s="177"/>
      <c r="N3465" s="177" t="s">
        <v>7062</v>
      </c>
      <c r="O3465" s="2" t="str">
        <f>VLOOKUP(H3465,通道基本信息!B:L,3,FALSE)</f>
        <v>CS6E</v>
      </c>
    </row>
    <row r="3466" s="2" customFormat="1" ht="15" hidden="1" spans="1:15">
      <c r="A3466" s="177">
        <v>3463</v>
      </c>
      <c r="B3466" s="177" t="str">
        <f t="shared" si="108"/>
        <v>CS6E-T037-224-192</v>
      </c>
      <c r="C3466" s="177" t="str">
        <f t="shared" si="109"/>
        <v>CS6E-TK-HL-24-192-L-D</v>
      </c>
      <c r="D3466" s="177" t="s">
        <v>7063</v>
      </c>
      <c r="E3466" s="177" t="str">
        <f>VLOOKUP(H3466,通道基本信息!B:K,6,0)</f>
        <v>T</v>
      </c>
      <c r="F3466" s="177" t="str">
        <f>VLOOKUP(H3466,通道基本信息!B:K,5,0)</f>
        <v>K-HL</v>
      </c>
      <c r="G3466" s="177" t="str">
        <f>VLOOKUP(H3466,通道基本信息!B:K,8,0)</f>
        <v>L</v>
      </c>
      <c r="H3466" s="177" t="s">
        <v>6681</v>
      </c>
      <c r="I3466" s="177">
        <v>192</v>
      </c>
      <c r="J3466" s="177">
        <v>1.25</v>
      </c>
      <c r="K3466" s="177">
        <v>18348.75</v>
      </c>
      <c r="L3466" s="177">
        <v>18350</v>
      </c>
      <c r="M3466" s="177"/>
      <c r="N3466" s="177" t="s">
        <v>7064</v>
      </c>
      <c r="O3466" s="2" t="str">
        <f>VLOOKUP(H3466,通道基本信息!B:L,3,FALSE)</f>
        <v>CS6E</v>
      </c>
    </row>
    <row r="3467" s="2" customFormat="1" ht="15" hidden="1" spans="1:15">
      <c r="A3467" s="177">
        <v>3464</v>
      </c>
      <c r="B3467" s="177" t="str">
        <f t="shared" si="108"/>
        <v>CS6E-T037-224-193</v>
      </c>
      <c r="C3467" s="177" t="str">
        <f t="shared" si="109"/>
        <v>CS6E-TK-HL-24-193-L-D</v>
      </c>
      <c r="D3467" s="177" t="s">
        <v>7065</v>
      </c>
      <c r="E3467" s="177" t="str">
        <f>VLOOKUP(H3467,通道基本信息!B:K,6,0)</f>
        <v>T</v>
      </c>
      <c r="F3467" s="177" t="str">
        <f>VLOOKUP(H3467,通道基本信息!B:K,5,0)</f>
        <v>K-HL</v>
      </c>
      <c r="G3467" s="177" t="str">
        <f>VLOOKUP(H3467,通道基本信息!B:K,8,0)</f>
        <v>L</v>
      </c>
      <c r="H3467" s="177" t="s">
        <v>6681</v>
      </c>
      <c r="I3467" s="177">
        <v>193</v>
      </c>
      <c r="J3467" s="177">
        <v>1.25</v>
      </c>
      <c r="K3467" s="177">
        <v>18350</v>
      </c>
      <c r="L3467" s="177">
        <v>18351.25</v>
      </c>
      <c r="M3467" s="177"/>
      <c r="N3467" s="177" t="s">
        <v>7066</v>
      </c>
      <c r="O3467" s="2" t="str">
        <f>VLOOKUP(H3467,通道基本信息!B:L,3,FALSE)</f>
        <v>CS6E</v>
      </c>
    </row>
    <row r="3468" s="2" customFormat="1" ht="15" hidden="1" spans="1:15">
      <c r="A3468" s="177">
        <v>3465</v>
      </c>
      <c r="B3468" s="177" t="str">
        <f t="shared" si="108"/>
        <v>CS6E-T037-224-194</v>
      </c>
      <c r="C3468" s="177" t="str">
        <f t="shared" si="109"/>
        <v>CS6E-TK-HL-24-194-L-D</v>
      </c>
      <c r="D3468" s="177" t="s">
        <v>7067</v>
      </c>
      <c r="E3468" s="177" t="str">
        <f>VLOOKUP(H3468,通道基本信息!B:K,6,0)</f>
        <v>T</v>
      </c>
      <c r="F3468" s="177" t="str">
        <f>VLOOKUP(H3468,通道基本信息!B:K,5,0)</f>
        <v>K-HL</v>
      </c>
      <c r="G3468" s="177" t="str">
        <f>VLOOKUP(H3468,通道基本信息!B:K,8,0)</f>
        <v>L</v>
      </c>
      <c r="H3468" s="177" t="s">
        <v>6681</v>
      </c>
      <c r="I3468" s="177">
        <v>194</v>
      </c>
      <c r="J3468" s="177">
        <v>1.25</v>
      </c>
      <c r="K3468" s="177">
        <v>18351.25</v>
      </c>
      <c r="L3468" s="177">
        <v>18352.5</v>
      </c>
      <c r="M3468" s="177"/>
      <c r="N3468" s="177" t="s">
        <v>7068</v>
      </c>
      <c r="O3468" s="2" t="str">
        <f>VLOOKUP(H3468,通道基本信息!B:L,3,FALSE)</f>
        <v>CS6E</v>
      </c>
    </row>
    <row r="3469" s="2" customFormat="1" ht="15" hidden="1" spans="1:15">
      <c r="A3469" s="177">
        <v>3466</v>
      </c>
      <c r="B3469" s="177" t="str">
        <f t="shared" si="108"/>
        <v>CS6E-T037-224-195</v>
      </c>
      <c r="C3469" s="177" t="str">
        <f t="shared" si="109"/>
        <v>CS6E-TK-HL-24-195-L-D</v>
      </c>
      <c r="D3469" s="177" t="s">
        <v>7069</v>
      </c>
      <c r="E3469" s="177" t="str">
        <f>VLOOKUP(H3469,通道基本信息!B:K,6,0)</f>
        <v>T</v>
      </c>
      <c r="F3469" s="177" t="str">
        <f>VLOOKUP(H3469,通道基本信息!B:K,5,0)</f>
        <v>K-HL</v>
      </c>
      <c r="G3469" s="177" t="str">
        <f>VLOOKUP(H3469,通道基本信息!B:K,8,0)</f>
        <v>L</v>
      </c>
      <c r="H3469" s="177" t="s">
        <v>6681</v>
      </c>
      <c r="I3469" s="177">
        <v>195</v>
      </c>
      <c r="J3469" s="177">
        <v>1.25</v>
      </c>
      <c r="K3469" s="177">
        <v>18352.5</v>
      </c>
      <c r="L3469" s="177">
        <v>18353.75</v>
      </c>
      <c r="M3469" s="177"/>
      <c r="N3469" s="177" t="s">
        <v>7070</v>
      </c>
      <c r="O3469" s="2" t="str">
        <f>VLOOKUP(H3469,通道基本信息!B:L,3,FALSE)</f>
        <v>CS6E</v>
      </c>
    </row>
    <row r="3470" s="2" customFormat="1" ht="15" hidden="1" spans="1:15">
      <c r="A3470" s="177">
        <v>3467</v>
      </c>
      <c r="B3470" s="177" t="str">
        <f t="shared" si="108"/>
        <v>CS6E-T037-224-196</v>
      </c>
      <c r="C3470" s="177" t="str">
        <f t="shared" si="109"/>
        <v>CS6E-TK-HL-24-196-L-D</v>
      </c>
      <c r="D3470" s="177" t="s">
        <v>7071</v>
      </c>
      <c r="E3470" s="177" t="str">
        <f>VLOOKUP(H3470,通道基本信息!B:K,6,0)</f>
        <v>T</v>
      </c>
      <c r="F3470" s="177" t="str">
        <f>VLOOKUP(H3470,通道基本信息!B:K,5,0)</f>
        <v>K-HL</v>
      </c>
      <c r="G3470" s="177" t="str">
        <f>VLOOKUP(H3470,通道基本信息!B:K,8,0)</f>
        <v>L</v>
      </c>
      <c r="H3470" s="177" t="s">
        <v>6681</v>
      </c>
      <c r="I3470" s="177">
        <v>196</v>
      </c>
      <c r="J3470" s="177">
        <v>1.25</v>
      </c>
      <c r="K3470" s="177">
        <v>18353.75</v>
      </c>
      <c r="L3470" s="177">
        <v>18355</v>
      </c>
      <c r="M3470" s="177"/>
      <c r="N3470" s="177" t="s">
        <v>7072</v>
      </c>
      <c r="O3470" s="2" t="str">
        <f>VLOOKUP(H3470,通道基本信息!B:L,3,FALSE)</f>
        <v>CS6E</v>
      </c>
    </row>
    <row r="3471" s="2" customFormat="1" ht="15" hidden="1" spans="1:15">
      <c r="A3471" s="177">
        <v>3468</v>
      </c>
      <c r="B3471" s="177" t="str">
        <f t="shared" si="108"/>
        <v>CS6E-T037-224-197</v>
      </c>
      <c r="C3471" s="177" t="str">
        <f t="shared" si="109"/>
        <v>CS6E-TK-HL-24-197-L-D</v>
      </c>
      <c r="D3471" s="177" t="s">
        <v>7073</v>
      </c>
      <c r="E3471" s="177" t="str">
        <f>VLOOKUP(H3471,通道基本信息!B:K,6,0)</f>
        <v>T</v>
      </c>
      <c r="F3471" s="177" t="str">
        <f>VLOOKUP(H3471,通道基本信息!B:K,5,0)</f>
        <v>K-HL</v>
      </c>
      <c r="G3471" s="177" t="str">
        <f>VLOOKUP(H3471,通道基本信息!B:K,8,0)</f>
        <v>L</v>
      </c>
      <c r="H3471" s="177" t="s">
        <v>6681</v>
      </c>
      <c r="I3471" s="177">
        <v>197</v>
      </c>
      <c r="J3471" s="177">
        <v>1.25</v>
      </c>
      <c r="K3471" s="177">
        <v>18355</v>
      </c>
      <c r="L3471" s="177">
        <v>18356.25</v>
      </c>
      <c r="M3471" s="177"/>
      <c r="N3471" s="177" t="s">
        <v>7074</v>
      </c>
      <c r="O3471" s="2" t="str">
        <f>VLOOKUP(H3471,通道基本信息!B:L,3,FALSE)</f>
        <v>CS6E</v>
      </c>
    </row>
    <row r="3472" s="2" customFormat="1" ht="15" hidden="1" spans="1:15">
      <c r="A3472" s="177">
        <v>3469</v>
      </c>
      <c r="B3472" s="177" t="str">
        <f t="shared" si="108"/>
        <v>CS6E-T037-224-198</v>
      </c>
      <c r="C3472" s="177" t="str">
        <f t="shared" si="109"/>
        <v>CS6E-TK-HL-24-198-L-D</v>
      </c>
      <c r="D3472" s="177" t="s">
        <v>7075</v>
      </c>
      <c r="E3472" s="177" t="str">
        <f>VLOOKUP(H3472,通道基本信息!B:K,6,0)</f>
        <v>T</v>
      </c>
      <c r="F3472" s="177" t="str">
        <f>VLOOKUP(H3472,通道基本信息!B:K,5,0)</f>
        <v>K-HL</v>
      </c>
      <c r="G3472" s="177" t="str">
        <f>VLOOKUP(H3472,通道基本信息!B:K,8,0)</f>
        <v>L</v>
      </c>
      <c r="H3472" s="177" t="s">
        <v>6681</v>
      </c>
      <c r="I3472" s="177">
        <v>198</v>
      </c>
      <c r="J3472" s="177">
        <v>1.25</v>
      </c>
      <c r="K3472" s="177">
        <v>18356.25</v>
      </c>
      <c r="L3472" s="177">
        <v>18357.5</v>
      </c>
      <c r="M3472" s="177"/>
      <c r="N3472" s="177" t="s">
        <v>7076</v>
      </c>
      <c r="O3472" s="2" t="str">
        <f>VLOOKUP(H3472,通道基本信息!B:L,3,FALSE)</f>
        <v>CS6E</v>
      </c>
    </row>
    <row r="3473" s="2" customFormat="1" ht="15" hidden="1" spans="1:15">
      <c r="A3473" s="177">
        <v>3470</v>
      </c>
      <c r="B3473" s="177" t="str">
        <f t="shared" si="108"/>
        <v>CS6E-T037-224-199</v>
      </c>
      <c r="C3473" s="177" t="str">
        <f t="shared" si="109"/>
        <v>CS6E-TK-HL-24-199-L-D</v>
      </c>
      <c r="D3473" s="177" t="s">
        <v>7077</v>
      </c>
      <c r="E3473" s="177" t="str">
        <f>VLOOKUP(H3473,通道基本信息!B:K,6,0)</f>
        <v>T</v>
      </c>
      <c r="F3473" s="177" t="str">
        <f>VLOOKUP(H3473,通道基本信息!B:K,5,0)</f>
        <v>K-HL</v>
      </c>
      <c r="G3473" s="177" t="str">
        <f>VLOOKUP(H3473,通道基本信息!B:K,8,0)</f>
        <v>L</v>
      </c>
      <c r="H3473" s="177" t="s">
        <v>6681</v>
      </c>
      <c r="I3473" s="177">
        <v>199</v>
      </c>
      <c r="J3473" s="177">
        <v>1.25</v>
      </c>
      <c r="K3473" s="177">
        <v>18357.5</v>
      </c>
      <c r="L3473" s="177">
        <v>18358.75</v>
      </c>
      <c r="M3473" s="177"/>
      <c r="N3473" s="177" t="s">
        <v>7078</v>
      </c>
      <c r="O3473" s="2" t="str">
        <f>VLOOKUP(H3473,通道基本信息!B:L,3,FALSE)</f>
        <v>CS6E</v>
      </c>
    </row>
    <row r="3474" s="2" customFormat="1" ht="15" hidden="1" spans="1:15">
      <c r="A3474" s="177">
        <v>3471</v>
      </c>
      <c r="B3474" s="177" t="str">
        <f t="shared" si="108"/>
        <v>CS6E-T037-224-200</v>
      </c>
      <c r="C3474" s="177" t="str">
        <f t="shared" si="109"/>
        <v>CS6E-TK-HL-24-200-L-D</v>
      </c>
      <c r="D3474" s="177" t="s">
        <v>7079</v>
      </c>
      <c r="E3474" s="177" t="str">
        <f>VLOOKUP(H3474,通道基本信息!B:K,6,0)</f>
        <v>T</v>
      </c>
      <c r="F3474" s="177" t="str">
        <f>VLOOKUP(H3474,通道基本信息!B:K,5,0)</f>
        <v>K-HL</v>
      </c>
      <c r="G3474" s="177" t="str">
        <f>VLOOKUP(H3474,通道基本信息!B:K,8,0)</f>
        <v>L</v>
      </c>
      <c r="H3474" s="177" t="s">
        <v>6681</v>
      </c>
      <c r="I3474" s="177">
        <v>200</v>
      </c>
      <c r="J3474" s="177">
        <v>1.25</v>
      </c>
      <c r="K3474" s="177">
        <v>18358.75</v>
      </c>
      <c r="L3474" s="177">
        <v>18360</v>
      </c>
      <c r="M3474" s="177"/>
      <c r="N3474" s="177" t="s">
        <v>7080</v>
      </c>
      <c r="O3474" s="2" t="str">
        <f>VLOOKUP(H3474,通道基本信息!B:L,3,FALSE)</f>
        <v>CS6E</v>
      </c>
    </row>
    <row r="3475" s="2" customFormat="1" ht="15" hidden="1" spans="1:15">
      <c r="A3475" s="177">
        <v>3472</v>
      </c>
      <c r="B3475" s="177" t="str">
        <f t="shared" si="108"/>
        <v>CS6E-T037-224-201</v>
      </c>
      <c r="C3475" s="177" t="str">
        <f t="shared" si="109"/>
        <v>CS6E-TK-HL-24-201-L-D</v>
      </c>
      <c r="D3475" s="177" t="s">
        <v>7081</v>
      </c>
      <c r="E3475" s="177" t="str">
        <f>VLOOKUP(H3475,通道基本信息!B:K,6,0)</f>
        <v>T</v>
      </c>
      <c r="F3475" s="177" t="str">
        <f>VLOOKUP(H3475,通道基本信息!B:K,5,0)</f>
        <v>K-HL</v>
      </c>
      <c r="G3475" s="177" t="str">
        <f>VLOOKUP(H3475,通道基本信息!B:K,8,0)</f>
        <v>L</v>
      </c>
      <c r="H3475" s="177" t="s">
        <v>6681</v>
      </c>
      <c r="I3475" s="177">
        <v>201</v>
      </c>
      <c r="J3475" s="177">
        <v>1.25</v>
      </c>
      <c r="K3475" s="177">
        <v>18360</v>
      </c>
      <c r="L3475" s="177">
        <v>18361.25</v>
      </c>
      <c r="M3475" s="177"/>
      <c r="N3475" s="177" t="s">
        <v>7082</v>
      </c>
      <c r="O3475" s="2" t="str">
        <f>VLOOKUP(H3475,通道基本信息!B:L,3,FALSE)</f>
        <v>CS6E</v>
      </c>
    </row>
    <row r="3476" s="2" customFormat="1" ht="15" hidden="1" spans="1:15">
      <c r="A3476" s="177">
        <v>3473</v>
      </c>
      <c r="B3476" s="177" t="str">
        <f t="shared" si="108"/>
        <v>CS6E-T037-224-202</v>
      </c>
      <c r="C3476" s="177" t="str">
        <f t="shared" si="109"/>
        <v>CS6E-TK-HL-24-202-L-D</v>
      </c>
      <c r="D3476" s="177" t="s">
        <v>7083</v>
      </c>
      <c r="E3476" s="177" t="str">
        <f>VLOOKUP(H3476,通道基本信息!B:K,6,0)</f>
        <v>T</v>
      </c>
      <c r="F3476" s="177" t="str">
        <f>VLOOKUP(H3476,通道基本信息!B:K,5,0)</f>
        <v>K-HL</v>
      </c>
      <c r="G3476" s="177" t="str">
        <f>VLOOKUP(H3476,通道基本信息!B:K,8,0)</f>
        <v>L</v>
      </c>
      <c r="H3476" s="177" t="s">
        <v>6681</v>
      </c>
      <c r="I3476" s="177">
        <v>202</v>
      </c>
      <c r="J3476" s="177">
        <v>1.25</v>
      </c>
      <c r="K3476" s="177">
        <v>18361.25</v>
      </c>
      <c r="L3476" s="177">
        <v>18362.5</v>
      </c>
      <c r="M3476" s="177"/>
      <c r="N3476" s="177" t="s">
        <v>7084</v>
      </c>
      <c r="O3476" s="2" t="str">
        <f>VLOOKUP(H3476,通道基本信息!B:L,3,FALSE)</f>
        <v>CS6E</v>
      </c>
    </row>
    <row r="3477" s="2" customFormat="1" ht="15" hidden="1" spans="1:15">
      <c r="A3477" s="177">
        <v>3474</v>
      </c>
      <c r="B3477" s="177" t="str">
        <f t="shared" si="108"/>
        <v>CS6E-T037-224-203</v>
      </c>
      <c r="C3477" s="177" t="str">
        <f t="shared" si="109"/>
        <v>CS6E-TK-HL-24-203-L-D</v>
      </c>
      <c r="D3477" s="177" t="s">
        <v>7085</v>
      </c>
      <c r="E3477" s="177" t="str">
        <f>VLOOKUP(H3477,通道基本信息!B:K,6,0)</f>
        <v>T</v>
      </c>
      <c r="F3477" s="177" t="str">
        <f>VLOOKUP(H3477,通道基本信息!B:K,5,0)</f>
        <v>K-HL</v>
      </c>
      <c r="G3477" s="177" t="str">
        <f>VLOOKUP(H3477,通道基本信息!B:K,8,0)</f>
        <v>L</v>
      </c>
      <c r="H3477" s="177" t="s">
        <v>6681</v>
      </c>
      <c r="I3477" s="177">
        <v>203</v>
      </c>
      <c r="J3477" s="177">
        <v>1.25</v>
      </c>
      <c r="K3477" s="177">
        <v>18362.5</v>
      </c>
      <c r="L3477" s="177">
        <v>18363.75</v>
      </c>
      <c r="M3477" s="177"/>
      <c r="N3477" s="177" t="s">
        <v>7086</v>
      </c>
      <c r="O3477" s="2" t="str">
        <f>VLOOKUP(H3477,通道基本信息!B:L,3,FALSE)</f>
        <v>CS6E</v>
      </c>
    </row>
    <row r="3478" s="2" customFormat="1" ht="15" hidden="1" spans="1:15">
      <c r="A3478" s="177">
        <v>3475</v>
      </c>
      <c r="B3478" s="177" t="str">
        <f t="shared" si="108"/>
        <v>CS6E-T037-224-204</v>
      </c>
      <c r="C3478" s="177" t="str">
        <f t="shared" si="109"/>
        <v>CS6E-TK-HL-24-204-L-D</v>
      </c>
      <c r="D3478" s="177" t="s">
        <v>7087</v>
      </c>
      <c r="E3478" s="177" t="str">
        <f>VLOOKUP(H3478,通道基本信息!B:K,6,0)</f>
        <v>T</v>
      </c>
      <c r="F3478" s="177" t="str">
        <f>VLOOKUP(H3478,通道基本信息!B:K,5,0)</f>
        <v>K-HL</v>
      </c>
      <c r="G3478" s="177" t="str">
        <f>VLOOKUP(H3478,通道基本信息!B:K,8,0)</f>
        <v>L</v>
      </c>
      <c r="H3478" s="177" t="s">
        <v>6681</v>
      </c>
      <c r="I3478" s="177">
        <v>204</v>
      </c>
      <c r="J3478" s="177">
        <v>1.25</v>
      </c>
      <c r="K3478" s="177">
        <v>18363.75</v>
      </c>
      <c r="L3478" s="177">
        <v>18365</v>
      </c>
      <c r="M3478" s="177"/>
      <c r="N3478" s="177" t="s">
        <v>7088</v>
      </c>
      <c r="O3478" s="2" t="str">
        <f>VLOOKUP(H3478,通道基本信息!B:L,3,FALSE)</f>
        <v>CS6E</v>
      </c>
    </row>
    <row r="3479" s="2" customFormat="1" ht="15" hidden="1" spans="1:15">
      <c r="A3479" s="177">
        <v>3476</v>
      </c>
      <c r="B3479" s="177" t="str">
        <f t="shared" si="108"/>
        <v>CS6E-T037-224-205</v>
      </c>
      <c r="C3479" s="177" t="str">
        <f t="shared" si="109"/>
        <v>CS6E-TK-HL-24-205-L-D</v>
      </c>
      <c r="D3479" s="177" t="s">
        <v>7089</v>
      </c>
      <c r="E3479" s="177" t="str">
        <f>VLOOKUP(H3479,通道基本信息!B:K,6,0)</f>
        <v>T</v>
      </c>
      <c r="F3479" s="177" t="str">
        <f>VLOOKUP(H3479,通道基本信息!B:K,5,0)</f>
        <v>K-HL</v>
      </c>
      <c r="G3479" s="177" t="str">
        <f>VLOOKUP(H3479,通道基本信息!B:K,8,0)</f>
        <v>L</v>
      </c>
      <c r="H3479" s="177" t="s">
        <v>6681</v>
      </c>
      <c r="I3479" s="177">
        <v>205</v>
      </c>
      <c r="J3479" s="177">
        <v>1.25</v>
      </c>
      <c r="K3479" s="177">
        <v>18365</v>
      </c>
      <c r="L3479" s="177">
        <v>18366.25</v>
      </c>
      <c r="M3479" s="177"/>
      <c r="N3479" s="177" t="s">
        <v>7090</v>
      </c>
      <c r="O3479" s="2" t="str">
        <f>VLOOKUP(H3479,通道基本信息!B:L,3,FALSE)</f>
        <v>CS6E</v>
      </c>
    </row>
    <row r="3480" s="2" customFormat="1" ht="15" hidden="1" spans="1:15">
      <c r="A3480" s="177">
        <v>3477</v>
      </c>
      <c r="B3480" s="177" t="str">
        <f t="shared" si="108"/>
        <v>CS6E-T037-224-206</v>
      </c>
      <c r="C3480" s="177" t="str">
        <f t="shared" si="109"/>
        <v>CS6E-TK-HL-24-206-L-D</v>
      </c>
      <c r="D3480" s="177" t="s">
        <v>7091</v>
      </c>
      <c r="E3480" s="177" t="str">
        <f>VLOOKUP(H3480,通道基本信息!B:K,6,0)</f>
        <v>T</v>
      </c>
      <c r="F3480" s="177" t="str">
        <f>VLOOKUP(H3480,通道基本信息!B:K,5,0)</f>
        <v>K-HL</v>
      </c>
      <c r="G3480" s="177" t="str">
        <f>VLOOKUP(H3480,通道基本信息!B:K,8,0)</f>
        <v>L</v>
      </c>
      <c r="H3480" s="177" t="s">
        <v>6681</v>
      </c>
      <c r="I3480" s="177">
        <v>206</v>
      </c>
      <c r="J3480" s="177">
        <v>1.25</v>
      </c>
      <c r="K3480" s="177">
        <v>18366.25</v>
      </c>
      <c r="L3480" s="177">
        <v>18367.5</v>
      </c>
      <c r="M3480" s="177"/>
      <c r="N3480" s="177" t="s">
        <v>7092</v>
      </c>
      <c r="O3480" s="2" t="str">
        <f>VLOOKUP(H3480,通道基本信息!B:L,3,FALSE)</f>
        <v>CS6E</v>
      </c>
    </row>
    <row r="3481" s="2" customFormat="1" ht="15" hidden="1" spans="1:15">
      <c r="A3481" s="177">
        <v>3478</v>
      </c>
      <c r="B3481" s="177" t="str">
        <f t="shared" si="108"/>
        <v>CS6E-T037-224-207</v>
      </c>
      <c r="C3481" s="177" t="str">
        <f t="shared" si="109"/>
        <v>CS6E-TK-HL-24-207-L-D</v>
      </c>
      <c r="D3481" s="177" t="s">
        <v>7093</v>
      </c>
      <c r="E3481" s="177" t="str">
        <f>VLOOKUP(H3481,通道基本信息!B:K,6,0)</f>
        <v>T</v>
      </c>
      <c r="F3481" s="177" t="str">
        <f>VLOOKUP(H3481,通道基本信息!B:K,5,0)</f>
        <v>K-HL</v>
      </c>
      <c r="G3481" s="177" t="str">
        <f>VLOOKUP(H3481,通道基本信息!B:K,8,0)</f>
        <v>L</v>
      </c>
      <c r="H3481" s="177" t="s">
        <v>6681</v>
      </c>
      <c r="I3481" s="177">
        <v>207</v>
      </c>
      <c r="J3481" s="177">
        <v>1.25</v>
      </c>
      <c r="K3481" s="177">
        <v>18367.5</v>
      </c>
      <c r="L3481" s="177">
        <v>18368.75</v>
      </c>
      <c r="M3481" s="177"/>
      <c r="N3481" s="177" t="s">
        <v>7094</v>
      </c>
      <c r="O3481" s="2" t="str">
        <f>VLOOKUP(H3481,通道基本信息!B:L,3,FALSE)</f>
        <v>CS6E</v>
      </c>
    </row>
    <row r="3482" s="2" customFormat="1" ht="15" hidden="1" spans="1:15">
      <c r="A3482" s="177">
        <v>3479</v>
      </c>
      <c r="B3482" s="177" t="str">
        <f t="shared" si="108"/>
        <v>CS6E-T037-224-208</v>
      </c>
      <c r="C3482" s="177" t="str">
        <f t="shared" si="109"/>
        <v>CS6E-TK-HL-24-208-L-D</v>
      </c>
      <c r="D3482" s="177" t="s">
        <v>7095</v>
      </c>
      <c r="E3482" s="177" t="str">
        <f>VLOOKUP(H3482,通道基本信息!B:K,6,0)</f>
        <v>T</v>
      </c>
      <c r="F3482" s="177" t="str">
        <f>VLOOKUP(H3482,通道基本信息!B:K,5,0)</f>
        <v>K-HL</v>
      </c>
      <c r="G3482" s="177" t="str">
        <f>VLOOKUP(H3482,通道基本信息!B:K,8,0)</f>
        <v>L</v>
      </c>
      <c r="H3482" s="177" t="s">
        <v>6681</v>
      </c>
      <c r="I3482" s="177">
        <v>208</v>
      </c>
      <c r="J3482" s="177">
        <v>1.25</v>
      </c>
      <c r="K3482" s="177">
        <v>18368.75</v>
      </c>
      <c r="L3482" s="177">
        <v>18370</v>
      </c>
      <c r="M3482" s="177"/>
      <c r="N3482" s="177" t="s">
        <v>7096</v>
      </c>
      <c r="O3482" s="2" t="str">
        <f>VLOOKUP(H3482,通道基本信息!B:L,3,FALSE)</f>
        <v>CS6E</v>
      </c>
    </row>
    <row r="3483" s="2" customFormat="1" ht="15" hidden="1" spans="1:15">
      <c r="A3483" s="177">
        <v>3480</v>
      </c>
      <c r="B3483" s="177" t="str">
        <f t="shared" si="108"/>
        <v>CS6E-T037-224-209</v>
      </c>
      <c r="C3483" s="177" t="str">
        <f t="shared" si="109"/>
        <v>CS6E-TK-HL-24-209-L-D</v>
      </c>
      <c r="D3483" s="177" t="s">
        <v>7097</v>
      </c>
      <c r="E3483" s="177" t="str">
        <f>VLOOKUP(H3483,通道基本信息!B:K,6,0)</f>
        <v>T</v>
      </c>
      <c r="F3483" s="177" t="str">
        <f>VLOOKUP(H3483,通道基本信息!B:K,5,0)</f>
        <v>K-HL</v>
      </c>
      <c r="G3483" s="177" t="str">
        <f>VLOOKUP(H3483,通道基本信息!B:K,8,0)</f>
        <v>L</v>
      </c>
      <c r="H3483" s="177" t="s">
        <v>6681</v>
      </c>
      <c r="I3483" s="177">
        <v>209</v>
      </c>
      <c r="J3483" s="177">
        <v>1.25</v>
      </c>
      <c r="K3483" s="177">
        <v>18370</v>
      </c>
      <c r="L3483" s="177">
        <v>18371.25</v>
      </c>
      <c r="M3483" s="177"/>
      <c r="N3483" s="177" t="s">
        <v>7098</v>
      </c>
      <c r="O3483" s="2" t="str">
        <f>VLOOKUP(H3483,通道基本信息!B:L,3,FALSE)</f>
        <v>CS6E</v>
      </c>
    </row>
    <row r="3484" s="2" customFormat="1" ht="15" hidden="1" spans="1:15">
      <c r="A3484" s="177">
        <v>3481</v>
      </c>
      <c r="B3484" s="177" t="str">
        <f t="shared" si="108"/>
        <v>CS6E-T037-224-210</v>
      </c>
      <c r="C3484" s="177" t="str">
        <f t="shared" si="109"/>
        <v>CS6E-TK-HL-24-210-L-D</v>
      </c>
      <c r="D3484" s="177" t="s">
        <v>7099</v>
      </c>
      <c r="E3484" s="177" t="str">
        <f>VLOOKUP(H3484,通道基本信息!B:K,6,0)</f>
        <v>T</v>
      </c>
      <c r="F3484" s="177" t="str">
        <f>VLOOKUP(H3484,通道基本信息!B:K,5,0)</f>
        <v>K-HL</v>
      </c>
      <c r="G3484" s="177" t="str">
        <f>VLOOKUP(H3484,通道基本信息!B:K,8,0)</f>
        <v>L</v>
      </c>
      <c r="H3484" s="177" t="s">
        <v>6681</v>
      </c>
      <c r="I3484" s="177">
        <v>210</v>
      </c>
      <c r="J3484" s="177">
        <v>1.25</v>
      </c>
      <c r="K3484" s="177">
        <v>18371.25</v>
      </c>
      <c r="L3484" s="177">
        <v>18372.5</v>
      </c>
      <c r="M3484" s="177"/>
      <c r="N3484" s="177" t="s">
        <v>7100</v>
      </c>
      <c r="O3484" s="2" t="str">
        <f>VLOOKUP(H3484,通道基本信息!B:L,3,FALSE)</f>
        <v>CS6E</v>
      </c>
    </row>
    <row r="3485" s="2" customFormat="1" ht="15" hidden="1" spans="1:15">
      <c r="A3485" s="177">
        <v>3482</v>
      </c>
      <c r="B3485" s="177" t="str">
        <f t="shared" si="108"/>
        <v>CS6E-T037-224-211</v>
      </c>
      <c r="C3485" s="177" t="str">
        <f t="shared" si="109"/>
        <v>CS6E-TK-HL-24-211-L-D</v>
      </c>
      <c r="D3485" s="177" t="s">
        <v>7101</v>
      </c>
      <c r="E3485" s="177" t="str">
        <f>VLOOKUP(H3485,通道基本信息!B:K,6,0)</f>
        <v>T</v>
      </c>
      <c r="F3485" s="177" t="str">
        <f>VLOOKUP(H3485,通道基本信息!B:K,5,0)</f>
        <v>K-HL</v>
      </c>
      <c r="G3485" s="177" t="str">
        <f>VLOOKUP(H3485,通道基本信息!B:K,8,0)</f>
        <v>L</v>
      </c>
      <c r="H3485" s="177" t="s">
        <v>6681</v>
      </c>
      <c r="I3485" s="177">
        <v>211</v>
      </c>
      <c r="J3485" s="177">
        <v>1.25</v>
      </c>
      <c r="K3485" s="177">
        <v>18372.5</v>
      </c>
      <c r="L3485" s="177">
        <v>18373.75</v>
      </c>
      <c r="M3485" s="177"/>
      <c r="N3485" s="177" t="s">
        <v>7102</v>
      </c>
      <c r="O3485" s="2" t="str">
        <f>VLOOKUP(H3485,通道基本信息!B:L,3,FALSE)</f>
        <v>CS6E</v>
      </c>
    </row>
    <row r="3486" s="2" customFormat="1" ht="15" hidden="1" spans="1:15">
      <c r="A3486" s="177">
        <v>3483</v>
      </c>
      <c r="B3486" s="177" t="str">
        <f t="shared" si="108"/>
        <v>CS6E-T037-224-212</v>
      </c>
      <c r="C3486" s="177" t="str">
        <f t="shared" si="109"/>
        <v>CS6E-TK-HL-24-212-L-D</v>
      </c>
      <c r="D3486" s="177" t="s">
        <v>7103</v>
      </c>
      <c r="E3486" s="177" t="str">
        <f>VLOOKUP(H3486,通道基本信息!B:K,6,0)</f>
        <v>T</v>
      </c>
      <c r="F3486" s="177" t="str">
        <f>VLOOKUP(H3486,通道基本信息!B:K,5,0)</f>
        <v>K-HL</v>
      </c>
      <c r="G3486" s="177" t="str">
        <f>VLOOKUP(H3486,通道基本信息!B:K,8,0)</f>
        <v>L</v>
      </c>
      <c r="H3486" s="177" t="s">
        <v>6681</v>
      </c>
      <c r="I3486" s="177">
        <v>212</v>
      </c>
      <c r="J3486" s="177">
        <v>1.25</v>
      </c>
      <c r="K3486" s="177">
        <v>18373.75</v>
      </c>
      <c r="L3486" s="177">
        <v>18375</v>
      </c>
      <c r="M3486" s="177"/>
      <c r="N3486" s="177" t="s">
        <v>7104</v>
      </c>
      <c r="O3486" s="2" t="str">
        <f>VLOOKUP(H3486,通道基本信息!B:L,3,FALSE)</f>
        <v>CS6E</v>
      </c>
    </row>
    <row r="3487" s="2" customFormat="1" ht="15" hidden="1" spans="1:15">
      <c r="A3487" s="177">
        <v>3484</v>
      </c>
      <c r="B3487" s="177" t="str">
        <f t="shared" si="108"/>
        <v>CS6E-T037-224-213</v>
      </c>
      <c r="C3487" s="177" t="str">
        <f t="shared" si="109"/>
        <v>CS6E-TK-HL-24-213-L-D</v>
      </c>
      <c r="D3487" s="177" t="s">
        <v>7105</v>
      </c>
      <c r="E3487" s="177" t="str">
        <f>VLOOKUP(H3487,通道基本信息!B:K,6,0)</f>
        <v>T</v>
      </c>
      <c r="F3487" s="177" t="str">
        <f>VLOOKUP(H3487,通道基本信息!B:K,5,0)</f>
        <v>K-HL</v>
      </c>
      <c r="G3487" s="177" t="str">
        <f>VLOOKUP(H3487,通道基本信息!B:K,8,0)</f>
        <v>L</v>
      </c>
      <c r="H3487" s="177" t="s">
        <v>6681</v>
      </c>
      <c r="I3487" s="177">
        <v>213</v>
      </c>
      <c r="J3487" s="177">
        <v>1.25</v>
      </c>
      <c r="K3487" s="177">
        <v>18375</v>
      </c>
      <c r="L3487" s="177">
        <v>18376.25</v>
      </c>
      <c r="M3487" s="177"/>
      <c r="N3487" s="177" t="s">
        <v>7106</v>
      </c>
      <c r="O3487" s="2" t="str">
        <f>VLOOKUP(H3487,通道基本信息!B:L,3,FALSE)</f>
        <v>CS6E</v>
      </c>
    </row>
    <row r="3488" s="2" customFormat="1" ht="15" hidden="1" spans="1:15">
      <c r="A3488" s="177">
        <v>3485</v>
      </c>
      <c r="B3488" s="177" t="str">
        <f t="shared" si="108"/>
        <v>CS6E-T037-224-214</v>
      </c>
      <c r="C3488" s="177" t="str">
        <f t="shared" si="109"/>
        <v>CS6E-TK-HL-24-214-L-D</v>
      </c>
      <c r="D3488" s="177" t="s">
        <v>7107</v>
      </c>
      <c r="E3488" s="177" t="str">
        <f>VLOOKUP(H3488,通道基本信息!B:K,6,0)</f>
        <v>T</v>
      </c>
      <c r="F3488" s="177" t="str">
        <f>VLOOKUP(H3488,通道基本信息!B:K,5,0)</f>
        <v>K-HL</v>
      </c>
      <c r="G3488" s="177" t="str">
        <f>VLOOKUP(H3488,通道基本信息!B:K,8,0)</f>
        <v>L</v>
      </c>
      <c r="H3488" s="177" t="s">
        <v>6681</v>
      </c>
      <c r="I3488" s="177">
        <v>214</v>
      </c>
      <c r="J3488" s="177">
        <v>1.25</v>
      </c>
      <c r="K3488" s="177">
        <v>18376.25</v>
      </c>
      <c r="L3488" s="177">
        <v>18377.5</v>
      </c>
      <c r="M3488" s="177"/>
      <c r="N3488" s="177" t="s">
        <v>7108</v>
      </c>
      <c r="O3488" s="2" t="str">
        <f>VLOOKUP(H3488,通道基本信息!B:L,3,FALSE)</f>
        <v>CS6E</v>
      </c>
    </row>
    <row r="3489" s="2" customFormat="1" ht="15" hidden="1" spans="1:15">
      <c r="A3489" s="177">
        <v>3486</v>
      </c>
      <c r="B3489" s="177" t="str">
        <f t="shared" si="108"/>
        <v>CS6E-T037-224-215</v>
      </c>
      <c r="C3489" s="177" t="str">
        <f t="shared" si="109"/>
        <v>CS6E-TK-HL-24-215-L-D</v>
      </c>
      <c r="D3489" s="177" t="s">
        <v>7109</v>
      </c>
      <c r="E3489" s="177" t="str">
        <f>VLOOKUP(H3489,通道基本信息!B:K,6,0)</f>
        <v>T</v>
      </c>
      <c r="F3489" s="177" t="str">
        <f>VLOOKUP(H3489,通道基本信息!B:K,5,0)</f>
        <v>K-HL</v>
      </c>
      <c r="G3489" s="177" t="str">
        <f>VLOOKUP(H3489,通道基本信息!B:K,8,0)</f>
        <v>L</v>
      </c>
      <c r="H3489" s="177" t="s">
        <v>6681</v>
      </c>
      <c r="I3489" s="177">
        <v>215</v>
      </c>
      <c r="J3489" s="177">
        <v>1.25</v>
      </c>
      <c r="K3489" s="177">
        <v>18377.5</v>
      </c>
      <c r="L3489" s="177">
        <v>18378.75</v>
      </c>
      <c r="M3489" s="177"/>
      <c r="N3489" s="177" t="s">
        <v>7110</v>
      </c>
      <c r="O3489" s="2" t="str">
        <f>VLOOKUP(H3489,通道基本信息!B:L,3,FALSE)</f>
        <v>CS6E</v>
      </c>
    </row>
    <row r="3490" s="2" customFormat="1" ht="15" hidden="1" spans="1:15">
      <c r="A3490" s="177">
        <v>3487</v>
      </c>
      <c r="B3490" s="177" t="str">
        <f t="shared" si="108"/>
        <v>CS6E-T037-224-216</v>
      </c>
      <c r="C3490" s="177" t="str">
        <f t="shared" si="109"/>
        <v>CS6E-TK-HL-24-216-L-D</v>
      </c>
      <c r="D3490" s="177" t="s">
        <v>7111</v>
      </c>
      <c r="E3490" s="177" t="str">
        <f>VLOOKUP(H3490,通道基本信息!B:K,6,0)</f>
        <v>T</v>
      </c>
      <c r="F3490" s="177" t="str">
        <f>VLOOKUP(H3490,通道基本信息!B:K,5,0)</f>
        <v>K-HL</v>
      </c>
      <c r="G3490" s="177" t="str">
        <f>VLOOKUP(H3490,通道基本信息!B:K,8,0)</f>
        <v>L</v>
      </c>
      <c r="H3490" s="177" t="s">
        <v>6681</v>
      </c>
      <c r="I3490" s="177">
        <v>216</v>
      </c>
      <c r="J3490" s="177">
        <v>1.25</v>
      </c>
      <c r="K3490" s="177">
        <v>18378.75</v>
      </c>
      <c r="L3490" s="177">
        <v>18380</v>
      </c>
      <c r="M3490" s="177"/>
      <c r="N3490" s="177" t="s">
        <v>7112</v>
      </c>
      <c r="O3490" s="2" t="str">
        <f>VLOOKUP(H3490,通道基本信息!B:L,3,FALSE)</f>
        <v>CS6E</v>
      </c>
    </row>
    <row r="3491" s="2" customFormat="1" ht="15" hidden="1" spans="1:15">
      <c r="A3491" s="177">
        <v>3488</v>
      </c>
      <c r="B3491" s="177" t="str">
        <f t="shared" si="108"/>
        <v>CS6E-T037-224-217</v>
      </c>
      <c r="C3491" s="177" t="str">
        <f t="shared" si="109"/>
        <v>CS6E-TK-HL-24-217-L-D</v>
      </c>
      <c r="D3491" s="177" t="s">
        <v>7113</v>
      </c>
      <c r="E3491" s="177" t="str">
        <f>VLOOKUP(H3491,通道基本信息!B:K,6,0)</f>
        <v>T</v>
      </c>
      <c r="F3491" s="177" t="str">
        <f>VLOOKUP(H3491,通道基本信息!B:K,5,0)</f>
        <v>K-HL</v>
      </c>
      <c r="G3491" s="177" t="str">
        <f>VLOOKUP(H3491,通道基本信息!B:K,8,0)</f>
        <v>L</v>
      </c>
      <c r="H3491" s="177" t="s">
        <v>6681</v>
      </c>
      <c r="I3491" s="177">
        <v>217</v>
      </c>
      <c r="J3491" s="177">
        <v>1.25</v>
      </c>
      <c r="K3491" s="177">
        <v>18380</v>
      </c>
      <c r="L3491" s="177">
        <v>18381.25</v>
      </c>
      <c r="M3491" s="177"/>
      <c r="N3491" s="177" t="s">
        <v>7114</v>
      </c>
      <c r="O3491" s="2" t="str">
        <f>VLOOKUP(H3491,通道基本信息!B:L,3,FALSE)</f>
        <v>CS6E</v>
      </c>
    </row>
    <row r="3492" s="2" customFormat="1" ht="15" hidden="1" spans="1:15">
      <c r="A3492" s="177">
        <v>3489</v>
      </c>
      <c r="B3492" s="177" t="str">
        <f t="shared" si="108"/>
        <v>CS6E-T037-224-218</v>
      </c>
      <c r="C3492" s="177" t="str">
        <f t="shared" si="109"/>
        <v>CS6E-TK-HL-24-218-L-D</v>
      </c>
      <c r="D3492" s="177" t="s">
        <v>7115</v>
      </c>
      <c r="E3492" s="177" t="str">
        <f>VLOOKUP(H3492,通道基本信息!B:K,6,0)</f>
        <v>T</v>
      </c>
      <c r="F3492" s="177" t="str">
        <f>VLOOKUP(H3492,通道基本信息!B:K,5,0)</f>
        <v>K-HL</v>
      </c>
      <c r="G3492" s="177" t="str">
        <f>VLOOKUP(H3492,通道基本信息!B:K,8,0)</f>
        <v>L</v>
      </c>
      <c r="H3492" s="177" t="s">
        <v>6681</v>
      </c>
      <c r="I3492" s="177">
        <v>218</v>
      </c>
      <c r="J3492" s="177">
        <v>1.25</v>
      </c>
      <c r="K3492" s="177">
        <v>18381.25</v>
      </c>
      <c r="L3492" s="177">
        <v>18382.5</v>
      </c>
      <c r="M3492" s="177"/>
      <c r="N3492" s="177" t="s">
        <v>7116</v>
      </c>
      <c r="O3492" s="2" t="str">
        <f>VLOOKUP(H3492,通道基本信息!B:L,3,FALSE)</f>
        <v>CS6E</v>
      </c>
    </row>
    <row r="3493" s="2" customFormat="1" ht="15" hidden="1" spans="1:15">
      <c r="A3493" s="177">
        <v>3490</v>
      </c>
      <c r="B3493" s="177" t="str">
        <f t="shared" si="108"/>
        <v>CS6E-T037-224-219</v>
      </c>
      <c r="C3493" s="177" t="str">
        <f t="shared" si="109"/>
        <v>CS6E-TK-HL-24-219-L-D</v>
      </c>
      <c r="D3493" s="177" t="s">
        <v>7117</v>
      </c>
      <c r="E3493" s="177" t="str">
        <f>VLOOKUP(H3493,通道基本信息!B:K,6,0)</f>
        <v>T</v>
      </c>
      <c r="F3493" s="177" t="str">
        <f>VLOOKUP(H3493,通道基本信息!B:K,5,0)</f>
        <v>K-HL</v>
      </c>
      <c r="G3493" s="177" t="str">
        <f>VLOOKUP(H3493,通道基本信息!B:K,8,0)</f>
        <v>L</v>
      </c>
      <c r="H3493" s="177" t="s">
        <v>6681</v>
      </c>
      <c r="I3493" s="177">
        <v>219</v>
      </c>
      <c r="J3493" s="177">
        <v>1.25</v>
      </c>
      <c r="K3493" s="177">
        <v>18382.5</v>
      </c>
      <c r="L3493" s="177">
        <v>18383.75</v>
      </c>
      <c r="M3493" s="177"/>
      <c r="N3493" s="177" t="s">
        <v>7118</v>
      </c>
      <c r="O3493" s="2" t="str">
        <f>VLOOKUP(H3493,通道基本信息!B:L,3,FALSE)</f>
        <v>CS6E</v>
      </c>
    </row>
    <row r="3494" s="2" customFormat="1" ht="15" hidden="1" spans="1:15">
      <c r="A3494" s="177">
        <v>3491</v>
      </c>
      <c r="B3494" s="177" t="str">
        <f t="shared" si="108"/>
        <v>CS6E-T037-224-220</v>
      </c>
      <c r="C3494" s="177" t="str">
        <f t="shared" si="109"/>
        <v>CS6E-TK-HL-24-220-L-D</v>
      </c>
      <c r="D3494" s="177" t="s">
        <v>7119</v>
      </c>
      <c r="E3494" s="177" t="str">
        <f>VLOOKUP(H3494,通道基本信息!B:K,6,0)</f>
        <v>T</v>
      </c>
      <c r="F3494" s="177" t="str">
        <f>VLOOKUP(H3494,通道基本信息!B:K,5,0)</f>
        <v>K-HL</v>
      </c>
      <c r="G3494" s="177" t="str">
        <f>VLOOKUP(H3494,通道基本信息!B:K,8,0)</f>
        <v>L</v>
      </c>
      <c r="H3494" s="177" t="s">
        <v>6681</v>
      </c>
      <c r="I3494" s="177">
        <v>220</v>
      </c>
      <c r="J3494" s="177">
        <v>1.25</v>
      </c>
      <c r="K3494" s="177">
        <v>18383.75</v>
      </c>
      <c r="L3494" s="177">
        <v>18385</v>
      </c>
      <c r="M3494" s="177"/>
      <c r="N3494" s="177" t="s">
        <v>7120</v>
      </c>
      <c r="O3494" s="2" t="str">
        <f>VLOOKUP(H3494,通道基本信息!B:L,3,FALSE)</f>
        <v>CS6E</v>
      </c>
    </row>
    <row r="3495" s="2" customFormat="1" ht="15" hidden="1" spans="1:15">
      <c r="A3495" s="177">
        <v>3492</v>
      </c>
      <c r="B3495" s="177" t="str">
        <f t="shared" si="108"/>
        <v>CS6E-T037-224-221</v>
      </c>
      <c r="C3495" s="177" t="str">
        <f t="shared" si="109"/>
        <v>CS6E-TK-HL-24-221-L-D</v>
      </c>
      <c r="D3495" s="177" t="s">
        <v>7121</v>
      </c>
      <c r="E3495" s="177" t="str">
        <f>VLOOKUP(H3495,通道基本信息!B:K,6,0)</f>
        <v>T</v>
      </c>
      <c r="F3495" s="177" t="str">
        <f>VLOOKUP(H3495,通道基本信息!B:K,5,0)</f>
        <v>K-HL</v>
      </c>
      <c r="G3495" s="177" t="str">
        <f>VLOOKUP(H3495,通道基本信息!B:K,8,0)</f>
        <v>L</v>
      </c>
      <c r="H3495" s="177" t="s">
        <v>6681</v>
      </c>
      <c r="I3495" s="177">
        <v>221</v>
      </c>
      <c r="J3495" s="177">
        <v>1.25</v>
      </c>
      <c r="K3495" s="177">
        <v>18385</v>
      </c>
      <c r="L3495" s="177">
        <v>18386.25</v>
      </c>
      <c r="M3495" s="177"/>
      <c r="N3495" s="177" t="s">
        <v>7122</v>
      </c>
      <c r="O3495" s="2" t="str">
        <f>VLOOKUP(H3495,通道基本信息!B:L,3,FALSE)</f>
        <v>CS6E</v>
      </c>
    </row>
    <row r="3496" s="2" customFormat="1" ht="15" hidden="1" spans="1:15">
      <c r="A3496" s="177">
        <v>3493</v>
      </c>
      <c r="B3496" s="177" t="str">
        <f t="shared" si="108"/>
        <v>CS6E-T037-224-222</v>
      </c>
      <c r="C3496" s="177" t="str">
        <f t="shared" si="109"/>
        <v>CS6E-TK-HL-24-222-L-D</v>
      </c>
      <c r="D3496" s="177" t="s">
        <v>7123</v>
      </c>
      <c r="E3496" s="177" t="str">
        <f>VLOOKUP(H3496,通道基本信息!B:K,6,0)</f>
        <v>T</v>
      </c>
      <c r="F3496" s="177" t="str">
        <f>VLOOKUP(H3496,通道基本信息!B:K,5,0)</f>
        <v>K-HL</v>
      </c>
      <c r="G3496" s="177" t="str">
        <f>VLOOKUP(H3496,通道基本信息!B:K,8,0)</f>
        <v>L</v>
      </c>
      <c r="H3496" s="177" t="s">
        <v>6681</v>
      </c>
      <c r="I3496" s="177">
        <v>222</v>
      </c>
      <c r="J3496" s="177">
        <v>1.25</v>
      </c>
      <c r="K3496" s="177">
        <v>18386.25</v>
      </c>
      <c r="L3496" s="177">
        <v>18387.5</v>
      </c>
      <c r="M3496" s="177"/>
      <c r="N3496" s="177" t="s">
        <v>7124</v>
      </c>
      <c r="O3496" s="2" t="str">
        <f>VLOOKUP(H3496,通道基本信息!B:L,3,FALSE)</f>
        <v>CS6E</v>
      </c>
    </row>
    <row r="3497" s="2" customFormat="1" ht="15" hidden="1" spans="1:15">
      <c r="A3497" s="177">
        <v>3494</v>
      </c>
      <c r="B3497" s="177" t="str">
        <f t="shared" si="108"/>
        <v>CS6E-T037-224-223</v>
      </c>
      <c r="C3497" s="177" t="str">
        <f t="shared" si="109"/>
        <v>CS6E-TK-HL-24-223-L-D</v>
      </c>
      <c r="D3497" s="177" t="s">
        <v>7125</v>
      </c>
      <c r="E3497" s="177" t="str">
        <f>VLOOKUP(H3497,通道基本信息!B:K,6,0)</f>
        <v>T</v>
      </c>
      <c r="F3497" s="177" t="str">
        <f>VLOOKUP(H3497,通道基本信息!B:K,5,0)</f>
        <v>K-HL</v>
      </c>
      <c r="G3497" s="177" t="str">
        <f>VLOOKUP(H3497,通道基本信息!B:K,8,0)</f>
        <v>L</v>
      </c>
      <c r="H3497" s="177" t="s">
        <v>6681</v>
      </c>
      <c r="I3497" s="177">
        <v>223</v>
      </c>
      <c r="J3497" s="177">
        <v>1.25</v>
      </c>
      <c r="K3497" s="177">
        <v>18387.5</v>
      </c>
      <c r="L3497" s="177">
        <v>18388.75</v>
      </c>
      <c r="M3497" s="177"/>
      <c r="N3497" s="177" t="s">
        <v>7126</v>
      </c>
      <c r="O3497" s="2" t="str">
        <f>VLOOKUP(H3497,通道基本信息!B:L,3,FALSE)</f>
        <v>CS6E</v>
      </c>
    </row>
    <row r="3498" s="2" customFormat="1" ht="15" hidden="1" spans="1:15">
      <c r="A3498" s="177">
        <v>3495</v>
      </c>
      <c r="B3498" s="177" t="str">
        <f t="shared" si="108"/>
        <v>CS6E-T037-224-224</v>
      </c>
      <c r="C3498" s="177" t="str">
        <f t="shared" si="109"/>
        <v>CS6E-TK-HL-24-224-L-D</v>
      </c>
      <c r="D3498" s="177" t="s">
        <v>7127</v>
      </c>
      <c r="E3498" s="177" t="str">
        <f>VLOOKUP(H3498,通道基本信息!B:K,6,0)</f>
        <v>T</v>
      </c>
      <c r="F3498" s="177" t="str">
        <f>VLOOKUP(H3498,通道基本信息!B:K,5,0)</f>
        <v>K-HL</v>
      </c>
      <c r="G3498" s="177" t="str">
        <f>VLOOKUP(H3498,通道基本信息!B:K,8,0)</f>
        <v>L</v>
      </c>
      <c r="H3498" s="177" t="s">
        <v>6681</v>
      </c>
      <c r="I3498" s="177">
        <v>224</v>
      </c>
      <c r="J3498" s="177">
        <v>1.25</v>
      </c>
      <c r="K3498" s="177">
        <v>18388.75</v>
      </c>
      <c r="L3498" s="177">
        <v>18390</v>
      </c>
      <c r="M3498" s="177"/>
      <c r="N3498" s="177" t="s">
        <v>7128</v>
      </c>
      <c r="O3498" s="2" t="str">
        <f>VLOOKUP(H3498,通道基本信息!B:L,3,FALSE)</f>
        <v>CS6E</v>
      </c>
    </row>
    <row r="3499" s="2" customFormat="1" ht="15" hidden="1" spans="1:15">
      <c r="A3499" s="177">
        <v>3496</v>
      </c>
      <c r="B3499" s="177" t="str">
        <f t="shared" si="108"/>
        <v>CS6E-T038-12-1</v>
      </c>
      <c r="C3499" s="177" t="str">
        <f t="shared" si="109"/>
        <v>CS6E-TK-HL-04-R-A</v>
      </c>
      <c r="D3499" s="177" t="s">
        <v>7129</v>
      </c>
      <c r="E3499" s="177" t="str">
        <f>VLOOKUP(H3499,通道基本信息!B:K,6,0)</f>
        <v>T</v>
      </c>
      <c r="F3499" s="177" t="str">
        <f>VLOOKUP(H3499,通道基本信息!B:K,5,0)</f>
        <v>K-HL</v>
      </c>
      <c r="G3499" s="177" t="str">
        <f>VLOOKUP(H3499,通道基本信息!B:K,8,0)</f>
        <v>R</v>
      </c>
      <c r="H3499" s="177" t="s">
        <v>7130</v>
      </c>
      <c r="I3499" s="177">
        <v>1</v>
      </c>
      <c r="J3499" s="177">
        <v>30</v>
      </c>
      <c r="K3499" s="177">
        <v>18420</v>
      </c>
      <c r="L3499" s="177">
        <v>18450</v>
      </c>
      <c r="M3499" s="177"/>
      <c r="N3499" s="177" t="s">
        <v>7131</v>
      </c>
      <c r="O3499" s="2" t="str">
        <f>VLOOKUP(H3499,通道基本信息!B:L,3,FALSE)</f>
        <v>CS6E</v>
      </c>
    </row>
    <row r="3500" s="2" customFormat="1" ht="15" hidden="1" spans="1:15">
      <c r="A3500" s="177">
        <v>3497</v>
      </c>
      <c r="B3500" s="177" t="str">
        <f t="shared" si="108"/>
        <v>CS6E-T038-12-2</v>
      </c>
      <c r="C3500" s="177" t="str">
        <f t="shared" si="109"/>
        <v>CS6E-TK-HL-05-R-A</v>
      </c>
      <c r="D3500" s="177" t="s">
        <v>7132</v>
      </c>
      <c r="E3500" s="177" t="str">
        <f>VLOOKUP(H3500,通道基本信息!B:K,6,0)</f>
        <v>T</v>
      </c>
      <c r="F3500" s="177" t="str">
        <f>VLOOKUP(H3500,通道基本信息!B:K,5,0)</f>
        <v>K-HL</v>
      </c>
      <c r="G3500" s="177" t="str">
        <f>VLOOKUP(H3500,通道基本信息!B:K,8,0)</f>
        <v>R</v>
      </c>
      <c r="H3500" s="177" t="s">
        <v>7130</v>
      </c>
      <c r="I3500" s="177">
        <v>2</v>
      </c>
      <c r="J3500" s="177">
        <v>225</v>
      </c>
      <c r="K3500" s="177">
        <v>18475</v>
      </c>
      <c r="L3500" s="177">
        <v>18700</v>
      </c>
      <c r="M3500" s="177"/>
      <c r="N3500" s="177" t="s">
        <v>7133</v>
      </c>
      <c r="O3500" s="2" t="str">
        <f>VLOOKUP(H3500,通道基本信息!B:L,3,FALSE)</f>
        <v>CS6E</v>
      </c>
    </row>
    <row r="3501" s="2" customFormat="1" ht="15" hidden="1" spans="1:15">
      <c r="A3501" s="177">
        <v>3498</v>
      </c>
      <c r="B3501" s="177" t="str">
        <f t="shared" si="108"/>
        <v>CS6E-T038-12-3</v>
      </c>
      <c r="C3501" s="177" t="str">
        <f t="shared" si="109"/>
        <v>CS6E-TK-HL-07-R-A</v>
      </c>
      <c r="D3501" s="177" t="s">
        <v>7134</v>
      </c>
      <c r="E3501" s="177" t="str">
        <f>VLOOKUP(H3501,通道基本信息!B:K,6,0)</f>
        <v>T</v>
      </c>
      <c r="F3501" s="177" t="str">
        <f>VLOOKUP(H3501,通道基本信息!B:K,5,0)</f>
        <v>K-HL</v>
      </c>
      <c r="G3501" s="177" t="str">
        <f>VLOOKUP(H3501,通道基本信息!B:K,8,0)</f>
        <v>R</v>
      </c>
      <c r="H3501" s="177" t="s">
        <v>7130</v>
      </c>
      <c r="I3501" s="177">
        <v>3</v>
      </c>
      <c r="J3501" s="177">
        <v>125</v>
      </c>
      <c r="K3501" s="177">
        <v>18210</v>
      </c>
      <c r="L3501" s="177">
        <v>18335</v>
      </c>
      <c r="M3501" s="177"/>
      <c r="N3501" s="177" t="s">
        <v>7135</v>
      </c>
      <c r="O3501" s="2" t="str">
        <f>VLOOKUP(H3501,通道基本信息!B:L,3,FALSE)</f>
        <v>CS6E</v>
      </c>
    </row>
    <row r="3502" s="2" customFormat="1" ht="15" hidden="1" spans="1:15">
      <c r="A3502" s="177">
        <v>3499</v>
      </c>
      <c r="B3502" s="177" t="str">
        <f t="shared" si="108"/>
        <v>CS6E-T038-12-4</v>
      </c>
      <c r="C3502" s="177" t="str">
        <f t="shared" si="109"/>
        <v>CS6E-TK-HL-08-R-A</v>
      </c>
      <c r="D3502" s="177" t="s">
        <v>7136</v>
      </c>
      <c r="E3502" s="177" t="str">
        <f>VLOOKUP(H3502,通道基本信息!B:K,6,0)</f>
        <v>T</v>
      </c>
      <c r="F3502" s="177" t="str">
        <f>VLOOKUP(H3502,通道基本信息!B:K,5,0)</f>
        <v>K-HL</v>
      </c>
      <c r="G3502" s="177" t="str">
        <f>VLOOKUP(H3502,通道基本信息!B:K,8,0)</f>
        <v>R</v>
      </c>
      <c r="H3502" s="177" t="s">
        <v>7130</v>
      </c>
      <c r="I3502" s="177">
        <v>4</v>
      </c>
      <c r="J3502" s="177">
        <v>45</v>
      </c>
      <c r="K3502" s="177">
        <v>18370</v>
      </c>
      <c r="L3502" s="177">
        <v>18415</v>
      </c>
      <c r="M3502" s="177"/>
      <c r="N3502" s="177" t="s">
        <v>7137</v>
      </c>
      <c r="O3502" s="2" t="str">
        <f>VLOOKUP(H3502,通道基本信息!B:L,3,FALSE)</f>
        <v>CS6E</v>
      </c>
    </row>
    <row r="3503" s="2" customFormat="1" ht="15" hidden="1" spans="1:15">
      <c r="A3503" s="177">
        <v>3500</v>
      </c>
      <c r="B3503" s="177" t="str">
        <f t="shared" si="108"/>
        <v>CS6E-T038-12-5</v>
      </c>
      <c r="C3503" s="177" t="str">
        <f t="shared" si="109"/>
        <v>CS6E-TK-HL-11-R-A</v>
      </c>
      <c r="D3503" s="177" t="s">
        <v>7138</v>
      </c>
      <c r="E3503" s="177" t="str">
        <f>VLOOKUP(H3503,通道基本信息!B:K,6,0)</f>
        <v>T</v>
      </c>
      <c r="F3503" s="177" t="str">
        <f>VLOOKUP(H3503,通道基本信息!B:K,5,0)</f>
        <v>K-HL</v>
      </c>
      <c r="G3503" s="177" t="str">
        <f>VLOOKUP(H3503,通道基本信息!B:K,8,0)</f>
        <v>R</v>
      </c>
      <c r="H3503" s="177" t="s">
        <v>7130</v>
      </c>
      <c r="I3503" s="177">
        <v>5</v>
      </c>
      <c r="J3503" s="177">
        <v>35</v>
      </c>
      <c r="K3503" s="177">
        <v>17793</v>
      </c>
      <c r="L3503" s="177">
        <v>17828</v>
      </c>
      <c r="M3503" s="177"/>
      <c r="N3503" s="177" t="s">
        <v>7139</v>
      </c>
      <c r="O3503" s="2" t="str">
        <f>VLOOKUP(H3503,通道基本信息!B:L,3,FALSE)</f>
        <v>CS6E</v>
      </c>
    </row>
    <row r="3504" s="2" customFormat="1" ht="15" hidden="1" spans="1:15">
      <c r="A3504" s="177">
        <v>3501</v>
      </c>
      <c r="B3504" s="177" t="str">
        <f t="shared" si="108"/>
        <v>CS6E-T038-12-6</v>
      </c>
      <c r="C3504" s="177" t="str">
        <f t="shared" si="109"/>
        <v>CS6E-TK-HL-13-R-A</v>
      </c>
      <c r="D3504" s="177" t="s">
        <v>7140</v>
      </c>
      <c r="E3504" s="177" t="str">
        <f>VLOOKUP(H3504,通道基本信息!B:K,6,0)</f>
        <v>T</v>
      </c>
      <c r="F3504" s="177" t="str">
        <f>VLOOKUP(H3504,通道基本信息!B:K,5,0)</f>
        <v>K-HL</v>
      </c>
      <c r="G3504" s="177" t="str">
        <f>VLOOKUP(H3504,通道基本信息!B:K,8,0)</f>
        <v>R</v>
      </c>
      <c r="H3504" s="177" t="s">
        <v>7130</v>
      </c>
      <c r="I3504" s="177">
        <v>6</v>
      </c>
      <c r="J3504" s="177">
        <v>35</v>
      </c>
      <c r="K3504" s="177">
        <v>17715</v>
      </c>
      <c r="L3504" s="177">
        <v>17750</v>
      </c>
      <c r="M3504" s="177"/>
      <c r="N3504" s="177" t="s">
        <v>7141</v>
      </c>
      <c r="O3504" s="2" t="str">
        <f>VLOOKUP(H3504,通道基本信息!B:L,3,FALSE)</f>
        <v>CS6E</v>
      </c>
    </row>
    <row r="3505" s="2" customFormat="1" ht="15" hidden="1" spans="1:15">
      <c r="A3505" s="177">
        <v>3502</v>
      </c>
      <c r="B3505" s="177" t="str">
        <f t="shared" si="108"/>
        <v>CS6E-T038-12-7</v>
      </c>
      <c r="C3505" s="177" t="str">
        <f t="shared" si="109"/>
        <v>CS6E-TK-HL-14-R-A</v>
      </c>
      <c r="D3505" s="177" t="s">
        <v>7142</v>
      </c>
      <c r="E3505" s="177" t="str">
        <f>VLOOKUP(H3505,通道基本信息!B:K,6,0)</f>
        <v>T</v>
      </c>
      <c r="F3505" s="177" t="str">
        <f>VLOOKUP(H3505,通道基本信息!B:K,5,0)</f>
        <v>K-HL</v>
      </c>
      <c r="G3505" s="177" t="str">
        <f>VLOOKUP(H3505,通道基本信息!B:K,8,0)</f>
        <v>R</v>
      </c>
      <c r="H3505" s="177" t="s">
        <v>7130</v>
      </c>
      <c r="I3505" s="177">
        <v>7</v>
      </c>
      <c r="J3505" s="177">
        <v>70</v>
      </c>
      <c r="K3505" s="177">
        <v>17875</v>
      </c>
      <c r="L3505" s="177">
        <v>17945</v>
      </c>
      <c r="M3505" s="177"/>
      <c r="N3505" s="177" t="s">
        <v>7143</v>
      </c>
      <c r="O3505" s="2" t="str">
        <f>VLOOKUP(H3505,通道基本信息!B:L,3,FALSE)</f>
        <v>CS6E</v>
      </c>
    </row>
    <row r="3506" s="2" customFormat="1" ht="15" hidden="1" spans="1:15">
      <c r="A3506" s="177">
        <v>3503</v>
      </c>
      <c r="B3506" s="177" t="str">
        <f t="shared" si="108"/>
        <v>CS6E-T038-12-8</v>
      </c>
      <c r="C3506" s="177" t="str">
        <f t="shared" si="109"/>
        <v>CS6E-TK-HL-15-R-A</v>
      </c>
      <c r="D3506" s="177" t="s">
        <v>7144</v>
      </c>
      <c r="E3506" s="177" t="str">
        <f>VLOOKUP(H3506,通道基本信息!B:K,6,0)</f>
        <v>T</v>
      </c>
      <c r="F3506" s="177" t="str">
        <f>VLOOKUP(H3506,通道基本信息!B:K,5,0)</f>
        <v>K-HL</v>
      </c>
      <c r="G3506" s="177" t="str">
        <f>VLOOKUP(H3506,通道基本信息!B:K,8,0)</f>
        <v>R</v>
      </c>
      <c r="H3506" s="177" t="s">
        <v>7130</v>
      </c>
      <c r="I3506" s="177">
        <v>8</v>
      </c>
      <c r="J3506" s="177">
        <v>35</v>
      </c>
      <c r="K3506" s="177">
        <v>17832</v>
      </c>
      <c r="L3506" s="177">
        <v>17867</v>
      </c>
      <c r="M3506" s="177"/>
      <c r="N3506" s="177" t="s">
        <v>7145</v>
      </c>
      <c r="O3506" s="2" t="str">
        <f>VLOOKUP(H3506,通道基本信息!B:L,3,FALSE)</f>
        <v>CS6E</v>
      </c>
    </row>
    <row r="3507" s="2" customFormat="1" ht="15" hidden="1" spans="1:15">
      <c r="A3507" s="177">
        <v>3504</v>
      </c>
      <c r="B3507" s="177" t="str">
        <f t="shared" si="108"/>
        <v>CS6E-T038-12-9</v>
      </c>
      <c r="C3507" s="177" t="str">
        <f t="shared" si="109"/>
        <v>CS6E-TK-HL-17-R-A</v>
      </c>
      <c r="D3507" s="177" t="s">
        <v>7146</v>
      </c>
      <c r="E3507" s="177" t="str">
        <f>VLOOKUP(H3507,通道基本信息!B:K,6,0)</f>
        <v>T</v>
      </c>
      <c r="F3507" s="177" t="str">
        <f>VLOOKUP(H3507,通道基本信息!B:K,5,0)</f>
        <v>K-HL</v>
      </c>
      <c r="G3507" s="177" t="str">
        <f>VLOOKUP(H3507,通道基本信息!B:K,8,0)</f>
        <v>R</v>
      </c>
      <c r="H3507" s="177" t="s">
        <v>7130</v>
      </c>
      <c r="I3507" s="177">
        <v>9</v>
      </c>
      <c r="J3507" s="177">
        <v>70</v>
      </c>
      <c r="K3507" s="177">
        <v>18050</v>
      </c>
      <c r="L3507" s="177">
        <v>18120</v>
      </c>
      <c r="M3507" s="177"/>
      <c r="N3507" s="177" t="s">
        <v>7147</v>
      </c>
      <c r="O3507" s="2" t="str">
        <f>VLOOKUP(H3507,通道基本信息!B:L,3,FALSE)</f>
        <v>CS6E</v>
      </c>
    </row>
    <row r="3508" s="2" customFormat="1" ht="15" hidden="1" spans="1:15">
      <c r="A3508" s="177">
        <v>3505</v>
      </c>
      <c r="B3508" s="177" t="str">
        <f t="shared" si="108"/>
        <v>CS6E-T038-12-10</v>
      </c>
      <c r="C3508" s="177" t="str">
        <f t="shared" si="109"/>
        <v>CS6E-TK-HL-18-R-A</v>
      </c>
      <c r="D3508" s="177" t="s">
        <v>7148</v>
      </c>
      <c r="E3508" s="177" t="str">
        <f>VLOOKUP(H3508,通道基本信息!B:K,6,0)</f>
        <v>T</v>
      </c>
      <c r="F3508" s="177" t="str">
        <f>VLOOKUP(H3508,通道基本信息!B:K,5,0)</f>
        <v>K-HL</v>
      </c>
      <c r="G3508" s="177" t="str">
        <f>VLOOKUP(H3508,通道基本信息!B:K,8,0)</f>
        <v>R</v>
      </c>
      <c r="H3508" s="177" t="s">
        <v>7130</v>
      </c>
      <c r="I3508" s="177">
        <v>10</v>
      </c>
      <c r="J3508" s="177">
        <v>70</v>
      </c>
      <c r="K3508" s="177">
        <v>17970</v>
      </c>
      <c r="L3508" s="177">
        <v>18040</v>
      </c>
      <c r="M3508" s="177"/>
      <c r="N3508" s="177" t="s">
        <v>7149</v>
      </c>
      <c r="O3508" s="2" t="str">
        <f>VLOOKUP(H3508,通道基本信息!B:L,3,FALSE)</f>
        <v>CS6E</v>
      </c>
    </row>
    <row r="3509" s="2" customFormat="1" ht="15" hidden="1" spans="1:15">
      <c r="A3509" s="177">
        <v>3506</v>
      </c>
      <c r="B3509" s="177" t="str">
        <f t="shared" si="108"/>
        <v>CS6E-T038-12-11</v>
      </c>
      <c r="C3509" s="177" t="str">
        <f t="shared" si="109"/>
        <v>CS6E-TK-HL-19-R-A</v>
      </c>
      <c r="D3509" s="177" t="s">
        <v>7150</v>
      </c>
      <c r="E3509" s="177" t="str">
        <f>VLOOKUP(H3509,通道基本信息!B:K,6,0)</f>
        <v>T</v>
      </c>
      <c r="F3509" s="177" t="str">
        <f>VLOOKUP(H3509,通道基本信息!B:K,5,0)</f>
        <v>K-HL</v>
      </c>
      <c r="G3509" s="177" t="str">
        <f>VLOOKUP(H3509,通道基本信息!B:K,8,0)</f>
        <v>R</v>
      </c>
      <c r="H3509" s="177" t="s">
        <v>7130</v>
      </c>
      <c r="I3509" s="177">
        <v>11</v>
      </c>
      <c r="J3509" s="177">
        <v>35</v>
      </c>
      <c r="K3509" s="177">
        <v>17754</v>
      </c>
      <c r="L3509" s="177">
        <v>17789</v>
      </c>
      <c r="M3509" s="177"/>
      <c r="N3509" s="177" t="s">
        <v>7151</v>
      </c>
      <c r="O3509" s="2" t="str">
        <f>VLOOKUP(H3509,通道基本信息!B:L,3,FALSE)</f>
        <v>CS6E</v>
      </c>
    </row>
    <row r="3510" s="2" customFormat="1" ht="15" hidden="1" spans="1:15">
      <c r="A3510" s="177">
        <v>3507</v>
      </c>
      <c r="B3510" s="177" t="str">
        <f t="shared" si="108"/>
        <v>CS6E-T038-12-12</v>
      </c>
      <c r="C3510" s="177" t="str">
        <f t="shared" si="109"/>
        <v>CS6E-TK-HL-22-R-A</v>
      </c>
      <c r="D3510" s="177" t="s">
        <v>7152</v>
      </c>
      <c r="E3510" s="177" t="str">
        <f>VLOOKUP(H3510,通道基本信息!B:K,6,0)</f>
        <v>T</v>
      </c>
      <c r="F3510" s="177" t="str">
        <f>VLOOKUP(H3510,通道基本信息!B:K,5,0)</f>
        <v>K-HL</v>
      </c>
      <c r="G3510" s="177" t="str">
        <f>VLOOKUP(H3510,通道基本信息!B:K,8,0)</f>
        <v>R</v>
      </c>
      <c r="H3510" s="177" t="s">
        <v>7130</v>
      </c>
      <c r="I3510" s="177">
        <v>12</v>
      </c>
      <c r="J3510" s="177">
        <v>65</v>
      </c>
      <c r="K3510" s="177">
        <v>18130</v>
      </c>
      <c r="L3510" s="177">
        <v>18195</v>
      </c>
      <c r="M3510" s="177"/>
      <c r="N3510" s="177" t="s">
        <v>7153</v>
      </c>
      <c r="O3510" s="2" t="str">
        <f>VLOOKUP(H3510,通道基本信息!B:L,3,FALSE)</f>
        <v>CS6E</v>
      </c>
    </row>
    <row r="3511" s="2" customFormat="1" ht="15" hidden="1" spans="1:15">
      <c r="A3511" s="177">
        <v>3508</v>
      </c>
      <c r="B3511" s="177" t="str">
        <f t="shared" si="108"/>
        <v>CS6E-T039-340-1</v>
      </c>
      <c r="C3511" s="177" t="str">
        <f t="shared" si="109"/>
        <v>CS6E-TK-HL-04-001-R-D</v>
      </c>
      <c r="D3511" s="177" t="s">
        <v>7154</v>
      </c>
      <c r="E3511" s="177" t="str">
        <f>VLOOKUP(H3511,通道基本信息!B:K,6,0)</f>
        <v>T</v>
      </c>
      <c r="F3511" s="177" t="str">
        <f>VLOOKUP(H3511,通道基本信息!B:K,5,0)</f>
        <v>K-HL</v>
      </c>
      <c r="G3511" s="177" t="str">
        <f>VLOOKUP(H3511,通道基本信息!B:K,8,0)</f>
        <v>R</v>
      </c>
      <c r="H3511" s="177" t="s">
        <v>7155</v>
      </c>
      <c r="I3511" s="177">
        <v>1</v>
      </c>
      <c r="J3511" s="177">
        <v>1.25</v>
      </c>
      <c r="K3511" s="177">
        <v>18420</v>
      </c>
      <c r="L3511" s="177">
        <v>18421.25</v>
      </c>
      <c r="M3511" s="177"/>
      <c r="N3511" s="177" t="s">
        <v>7156</v>
      </c>
      <c r="O3511" s="2" t="str">
        <f>VLOOKUP(H3511,通道基本信息!B:L,3,FALSE)</f>
        <v>CS6E</v>
      </c>
    </row>
    <row r="3512" s="2" customFormat="1" ht="15" hidden="1" spans="1:15">
      <c r="A3512" s="177">
        <v>3509</v>
      </c>
      <c r="B3512" s="177" t="str">
        <f t="shared" si="108"/>
        <v>CS6E-T039-340-2</v>
      </c>
      <c r="C3512" s="177" t="str">
        <f t="shared" si="109"/>
        <v>CS6E-TK-HL-04-002-R-D</v>
      </c>
      <c r="D3512" s="177" t="s">
        <v>7157</v>
      </c>
      <c r="E3512" s="177" t="str">
        <f>VLOOKUP(H3512,通道基本信息!B:K,6,0)</f>
        <v>T</v>
      </c>
      <c r="F3512" s="177" t="str">
        <f>VLOOKUP(H3512,通道基本信息!B:K,5,0)</f>
        <v>K-HL</v>
      </c>
      <c r="G3512" s="177" t="str">
        <f>VLOOKUP(H3512,通道基本信息!B:K,8,0)</f>
        <v>R</v>
      </c>
      <c r="H3512" s="177" t="s">
        <v>7155</v>
      </c>
      <c r="I3512" s="177">
        <v>2</v>
      </c>
      <c r="J3512" s="177">
        <v>1.25</v>
      </c>
      <c r="K3512" s="177">
        <v>18421.25</v>
      </c>
      <c r="L3512" s="177">
        <v>18422.5</v>
      </c>
      <c r="M3512" s="177"/>
      <c r="N3512" s="177" t="s">
        <v>7158</v>
      </c>
      <c r="O3512" s="2" t="str">
        <f>VLOOKUP(H3512,通道基本信息!B:L,3,FALSE)</f>
        <v>CS6E</v>
      </c>
    </row>
    <row r="3513" s="2" customFormat="1" ht="15" hidden="1" spans="1:15">
      <c r="A3513" s="177">
        <v>3510</v>
      </c>
      <c r="B3513" s="177" t="str">
        <f t="shared" si="108"/>
        <v>CS6E-T039-340-3</v>
      </c>
      <c r="C3513" s="177" t="str">
        <f t="shared" si="109"/>
        <v>CS6E-TK-HL-04-003-R-D</v>
      </c>
      <c r="D3513" s="177" t="s">
        <v>7159</v>
      </c>
      <c r="E3513" s="177" t="str">
        <f>VLOOKUP(H3513,通道基本信息!B:K,6,0)</f>
        <v>T</v>
      </c>
      <c r="F3513" s="177" t="str">
        <f>VLOOKUP(H3513,通道基本信息!B:K,5,0)</f>
        <v>K-HL</v>
      </c>
      <c r="G3513" s="177" t="str">
        <f>VLOOKUP(H3513,通道基本信息!B:K,8,0)</f>
        <v>R</v>
      </c>
      <c r="H3513" s="177" t="s">
        <v>7155</v>
      </c>
      <c r="I3513" s="177">
        <v>3</v>
      </c>
      <c r="J3513" s="177">
        <v>1.25</v>
      </c>
      <c r="K3513" s="177">
        <v>18422.5</v>
      </c>
      <c r="L3513" s="177">
        <v>18423.75</v>
      </c>
      <c r="M3513" s="177"/>
      <c r="N3513" s="177" t="s">
        <v>7160</v>
      </c>
      <c r="O3513" s="2" t="str">
        <f>VLOOKUP(H3513,通道基本信息!B:L,3,FALSE)</f>
        <v>CS6E</v>
      </c>
    </row>
    <row r="3514" s="2" customFormat="1" ht="15" hidden="1" spans="1:15">
      <c r="A3514" s="177">
        <v>3511</v>
      </c>
      <c r="B3514" s="177" t="str">
        <f t="shared" si="108"/>
        <v>CS6E-T039-340-4</v>
      </c>
      <c r="C3514" s="177" t="str">
        <f t="shared" si="109"/>
        <v>CS6E-TK-HL-04-004-R-D</v>
      </c>
      <c r="D3514" s="177" t="s">
        <v>7161</v>
      </c>
      <c r="E3514" s="177" t="str">
        <f>VLOOKUP(H3514,通道基本信息!B:K,6,0)</f>
        <v>T</v>
      </c>
      <c r="F3514" s="177" t="str">
        <f>VLOOKUP(H3514,通道基本信息!B:K,5,0)</f>
        <v>K-HL</v>
      </c>
      <c r="G3514" s="177" t="str">
        <f>VLOOKUP(H3514,通道基本信息!B:K,8,0)</f>
        <v>R</v>
      </c>
      <c r="H3514" s="177" t="s">
        <v>7155</v>
      </c>
      <c r="I3514" s="177">
        <v>4</v>
      </c>
      <c r="J3514" s="177">
        <v>1.25</v>
      </c>
      <c r="K3514" s="177">
        <v>18423.75</v>
      </c>
      <c r="L3514" s="177">
        <v>18425</v>
      </c>
      <c r="M3514" s="177"/>
      <c r="N3514" s="177" t="s">
        <v>7162</v>
      </c>
      <c r="O3514" s="2" t="str">
        <f>VLOOKUP(H3514,通道基本信息!B:L,3,FALSE)</f>
        <v>CS6E</v>
      </c>
    </row>
    <row r="3515" s="2" customFormat="1" ht="15" hidden="1" spans="1:15">
      <c r="A3515" s="177">
        <v>3512</v>
      </c>
      <c r="B3515" s="177" t="str">
        <f t="shared" si="108"/>
        <v>CS6E-T039-340-5</v>
      </c>
      <c r="C3515" s="177" t="str">
        <f t="shared" si="109"/>
        <v>CS6E-TK-HL-04-005-R-D</v>
      </c>
      <c r="D3515" s="177" t="s">
        <v>7163</v>
      </c>
      <c r="E3515" s="177" t="str">
        <f>VLOOKUP(H3515,通道基本信息!B:K,6,0)</f>
        <v>T</v>
      </c>
      <c r="F3515" s="177" t="str">
        <f>VLOOKUP(H3515,通道基本信息!B:K,5,0)</f>
        <v>K-HL</v>
      </c>
      <c r="G3515" s="177" t="str">
        <f>VLOOKUP(H3515,通道基本信息!B:K,8,0)</f>
        <v>R</v>
      </c>
      <c r="H3515" s="177" t="s">
        <v>7155</v>
      </c>
      <c r="I3515" s="177">
        <v>5</v>
      </c>
      <c r="J3515" s="177">
        <v>1.25</v>
      </c>
      <c r="K3515" s="177">
        <v>18425</v>
      </c>
      <c r="L3515" s="177">
        <v>18426.25</v>
      </c>
      <c r="M3515" s="177"/>
      <c r="N3515" s="177" t="s">
        <v>7164</v>
      </c>
      <c r="O3515" s="2" t="str">
        <f>VLOOKUP(H3515,通道基本信息!B:L,3,FALSE)</f>
        <v>CS6E</v>
      </c>
    </row>
    <row r="3516" s="2" customFormat="1" ht="15" hidden="1" spans="1:15">
      <c r="A3516" s="177">
        <v>3513</v>
      </c>
      <c r="B3516" s="177" t="str">
        <f t="shared" si="108"/>
        <v>CS6E-T039-340-6</v>
      </c>
      <c r="C3516" s="177" t="str">
        <f t="shared" si="109"/>
        <v>CS6E-TK-HL-04-006-R-D</v>
      </c>
      <c r="D3516" s="177" t="s">
        <v>7165</v>
      </c>
      <c r="E3516" s="177" t="str">
        <f>VLOOKUP(H3516,通道基本信息!B:K,6,0)</f>
        <v>T</v>
      </c>
      <c r="F3516" s="177" t="str">
        <f>VLOOKUP(H3516,通道基本信息!B:K,5,0)</f>
        <v>K-HL</v>
      </c>
      <c r="G3516" s="177" t="str">
        <f>VLOOKUP(H3516,通道基本信息!B:K,8,0)</f>
        <v>R</v>
      </c>
      <c r="H3516" s="177" t="s">
        <v>7155</v>
      </c>
      <c r="I3516" s="177">
        <v>6</v>
      </c>
      <c r="J3516" s="177">
        <v>1.25</v>
      </c>
      <c r="K3516" s="177">
        <v>18426.25</v>
      </c>
      <c r="L3516" s="177">
        <v>18427.5</v>
      </c>
      <c r="M3516" s="177"/>
      <c r="N3516" s="177" t="s">
        <v>7166</v>
      </c>
      <c r="O3516" s="2" t="str">
        <f>VLOOKUP(H3516,通道基本信息!B:L,3,FALSE)</f>
        <v>CS6E</v>
      </c>
    </row>
    <row r="3517" s="2" customFormat="1" ht="15" hidden="1" spans="1:15">
      <c r="A3517" s="177">
        <v>3514</v>
      </c>
      <c r="B3517" s="177" t="str">
        <f t="shared" si="108"/>
        <v>CS6E-T039-340-7</v>
      </c>
      <c r="C3517" s="177" t="str">
        <f t="shared" si="109"/>
        <v>CS6E-TK-HL-04-007-R-D</v>
      </c>
      <c r="D3517" s="177" t="s">
        <v>7167</v>
      </c>
      <c r="E3517" s="177" t="str">
        <f>VLOOKUP(H3517,通道基本信息!B:K,6,0)</f>
        <v>T</v>
      </c>
      <c r="F3517" s="177" t="str">
        <f>VLOOKUP(H3517,通道基本信息!B:K,5,0)</f>
        <v>K-HL</v>
      </c>
      <c r="G3517" s="177" t="str">
        <f>VLOOKUP(H3517,通道基本信息!B:K,8,0)</f>
        <v>R</v>
      </c>
      <c r="H3517" s="177" t="s">
        <v>7155</v>
      </c>
      <c r="I3517" s="177">
        <v>7</v>
      </c>
      <c r="J3517" s="177">
        <v>1.25</v>
      </c>
      <c r="K3517" s="177">
        <v>18427.5</v>
      </c>
      <c r="L3517" s="177">
        <v>18428.75</v>
      </c>
      <c r="M3517" s="177"/>
      <c r="N3517" s="177" t="s">
        <v>7168</v>
      </c>
      <c r="O3517" s="2" t="str">
        <f>VLOOKUP(H3517,通道基本信息!B:L,3,FALSE)</f>
        <v>CS6E</v>
      </c>
    </row>
    <row r="3518" s="2" customFormat="1" ht="15" hidden="1" spans="1:15">
      <c r="A3518" s="177">
        <v>3515</v>
      </c>
      <c r="B3518" s="177" t="str">
        <f t="shared" si="108"/>
        <v>CS6E-T039-340-8</v>
      </c>
      <c r="C3518" s="177" t="str">
        <f t="shared" si="109"/>
        <v>CS6E-TK-HL-04-008-R-D</v>
      </c>
      <c r="D3518" s="177" t="s">
        <v>7169</v>
      </c>
      <c r="E3518" s="177" t="str">
        <f>VLOOKUP(H3518,通道基本信息!B:K,6,0)</f>
        <v>T</v>
      </c>
      <c r="F3518" s="177" t="str">
        <f>VLOOKUP(H3518,通道基本信息!B:K,5,0)</f>
        <v>K-HL</v>
      </c>
      <c r="G3518" s="177" t="str">
        <f>VLOOKUP(H3518,通道基本信息!B:K,8,0)</f>
        <v>R</v>
      </c>
      <c r="H3518" s="177" t="s">
        <v>7155</v>
      </c>
      <c r="I3518" s="177">
        <v>8</v>
      </c>
      <c r="J3518" s="177">
        <v>1.25</v>
      </c>
      <c r="K3518" s="177">
        <v>18428.75</v>
      </c>
      <c r="L3518" s="177">
        <v>18430</v>
      </c>
      <c r="M3518" s="177"/>
      <c r="N3518" s="177" t="s">
        <v>7170</v>
      </c>
      <c r="O3518" s="2" t="str">
        <f>VLOOKUP(H3518,通道基本信息!B:L,3,FALSE)</f>
        <v>CS6E</v>
      </c>
    </row>
    <row r="3519" s="2" customFormat="1" ht="15" hidden="1" spans="1:15">
      <c r="A3519" s="177">
        <v>3516</v>
      </c>
      <c r="B3519" s="177" t="str">
        <f t="shared" si="108"/>
        <v>CS6E-T039-340-9</v>
      </c>
      <c r="C3519" s="177" t="str">
        <f t="shared" si="109"/>
        <v>CS6E-TK-HL-04-009-R-D</v>
      </c>
      <c r="D3519" s="177" t="s">
        <v>7171</v>
      </c>
      <c r="E3519" s="177" t="str">
        <f>VLOOKUP(H3519,通道基本信息!B:K,6,0)</f>
        <v>T</v>
      </c>
      <c r="F3519" s="177" t="str">
        <f>VLOOKUP(H3519,通道基本信息!B:K,5,0)</f>
        <v>K-HL</v>
      </c>
      <c r="G3519" s="177" t="str">
        <f>VLOOKUP(H3519,通道基本信息!B:K,8,0)</f>
        <v>R</v>
      </c>
      <c r="H3519" s="177" t="s">
        <v>7155</v>
      </c>
      <c r="I3519" s="177">
        <v>9</v>
      </c>
      <c r="J3519" s="177">
        <v>1.25</v>
      </c>
      <c r="K3519" s="177">
        <v>18430</v>
      </c>
      <c r="L3519" s="177">
        <v>18431.25</v>
      </c>
      <c r="M3519" s="177"/>
      <c r="N3519" s="177" t="s">
        <v>7172</v>
      </c>
      <c r="O3519" s="2" t="str">
        <f>VLOOKUP(H3519,通道基本信息!B:L,3,FALSE)</f>
        <v>CS6E</v>
      </c>
    </row>
    <row r="3520" s="2" customFormat="1" ht="15" hidden="1" spans="1:15">
      <c r="A3520" s="177">
        <v>3517</v>
      </c>
      <c r="B3520" s="177" t="str">
        <f t="shared" si="108"/>
        <v>CS6E-T039-340-10</v>
      </c>
      <c r="C3520" s="177" t="str">
        <f t="shared" si="109"/>
        <v>CS6E-TK-HL-04-010-R-D</v>
      </c>
      <c r="D3520" s="177" t="s">
        <v>7173</v>
      </c>
      <c r="E3520" s="177" t="str">
        <f>VLOOKUP(H3520,通道基本信息!B:K,6,0)</f>
        <v>T</v>
      </c>
      <c r="F3520" s="177" t="str">
        <f>VLOOKUP(H3520,通道基本信息!B:K,5,0)</f>
        <v>K-HL</v>
      </c>
      <c r="G3520" s="177" t="str">
        <f>VLOOKUP(H3520,通道基本信息!B:K,8,0)</f>
        <v>R</v>
      </c>
      <c r="H3520" s="177" t="s">
        <v>7155</v>
      </c>
      <c r="I3520" s="177">
        <v>10</v>
      </c>
      <c r="J3520" s="177">
        <v>1.25</v>
      </c>
      <c r="K3520" s="177">
        <v>18431.25</v>
      </c>
      <c r="L3520" s="177">
        <v>18432.5</v>
      </c>
      <c r="M3520" s="177"/>
      <c r="N3520" s="177" t="s">
        <v>7174</v>
      </c>
      <c r="O3520" s="2" t="str">
        <f>VLOOKUP(H3520,通道基本信息!B:L,3,FALSE)</f>
        <v>CS6E</v>
      </c>
    </row>
    <row r="3521" s="2" customFormat="1" ht="15" hidden="1" spans="1:15">
      <c r="A3521" s="177">
        <v>3518</v>
      </c>
      <c r="B3521" s="177" t="str">
        <f t="shared" ref="B3521:B3584" si="110">H3521&amp;"-"&amp;I3521</f>
        <v>CS6E-T039-340-11</v>
      </c>
      <c r="C3521" s="177" t="str">
        <f t="shared" si="109"/>
        <v>CS6E-TK-HL-04-011-R-D</v>
      </c>
      <c r="D3521" s="177" t="s">
        <v>7175</v>
      </c>
      <c r="E3521" s="177" t="str">
        <f>VLOOKUP(H3521,通道基本信息!B:K,6,0)</f>
        <v>T</v>
      </c>
      <c r="F3521" s="177" t="str">
        <f>VLOOKUP(H3521,通道基本信息!B:K,5,0)</f>
        <v>K-HL</v>
      </c>
      <c r="G3521" s="177" t="str">
        <f>VLOOKUP(H3521,通道基本信息!B:K,8,0)</f>
        <v>R</v>
      </c>
      <c r="H3521" s="177" t="s">
        <v>7155</v>
      </c>
      <c r="I3521" s="177">
        <v>11</v>
      </c>
      <c r="J3521" s="177">
        <v>1.25</v>
      </c>
      <c r="K3521" s="177">
        <v>18432.5</v>
      </c>
      <c r="L3521" s="177">
        <v>18433.75</v>
      </c>
      <c r="M3521" s="177"/>
      <c r="N3521" s="177" t="s">
        <v>7176</v>
      </c>
      <c r="O3521" s="2" t="str">
        <f>VLOOKUP(H3521,通道基本信息!B:L,3,FALSE)</f>
        <v>CS6E</v>
      </c>
    </row>
    <row r="3522" s="2" customFormat="1" ht="15" hidden="1" spans="1:15">
      <c r="A3522" s="177">
        <v>3519</v>
      </c>
      <c r="B3522" s="177" t="str">
        <f t="shared" si="110"/>
        <v>CS6E-T039-340-12</v>
      </c>
      <c r="C3522" s="177" t="str">
        <f t="shared" si="109"/>
        <v>CS6E-TK-HL-04-012-R-D</v>
      </c>
      <c r="D3522" s="177" t="s">
        <v>7177</v>
      </c>
      <c r="E3522" s="177" t="str">
        <f>VLOOKUP(H3522,通道基本信息!B:K,6,0)</f>
        <v>T</v>
      </c>
      <c r="F3522" s="177" t="str">
        <f>VLOOKUP(H3522,通道基本信息!B:K,5,0)</f>
        <v>K-HL</v>
      </c>
      <c r="G3522" s="177" t="str">
        <f>VLOOKUP(H3522,通道基本信息!B:K,8,0)</f>
        <v>R</v>
      </c>
      <c r="H3522" s="177" t="s">
        <v>7155</v>
      </c>
      <c r="I3522" s="177">
        <v>12</v>
      </c>
      <c r="J3522" s="177">
        <v>1.25</v>
      </c>
      <c r="K3522" s="177">
        <v>18433.75</v>
      </c>
      <c r="L3522" s="177">
        <v>18435</v>
      </c>
      <c r="M3522" s="177"/>
      <c r="N3522" s="177" t="s">
        <v>7178</v>
      </c>
      <c r="O3522" s="2" t="str">
        <f>VLOOKUP(H3522,通道基本信息!B:L,3,FALSE)</f>
        <v>CS6E</v>
      </c>
    </row>
    <row r="3523" s="2" customFormat="1" ht="15" hidden="1" spans="1:15">
      <c r="A3523" s="177">
        <v>3520</v>
      </c>
      <c r="B3523" s="177" t="str">
        <f t="shared" si="110"/>
        <v>CS6E-T039-340-13</v>
      </c>
      <c r="C3523" s="177" t="str">
        <f t="shared" si="109"/>
        <v>CS6E-TK-HL-04-013-R-D</v>
      </c>
      <c r="D3523" s="177" t="s">
        <v>7179</v>
      </c>
      <c r="E3523" s="177" t="str">
        <f>VLOOKUP(H3523,通道基本信息!B:K,6,0)</f>
        <v>T</v>
      </c>
      <c r="F3523" s="177" t="str">
        <f>VLOOKUP(H3523,通道基本信息!B:K,5,0)</f>
        <v>K-HL</v>
      </c>
      <c r="G3523" s="177" t="str">
        <f>VLOOKUP(H3523,通道基本信息!B:K,8,0)</f>
        <v>R</v>
      </c>
      <c r="H3523" s="177" t="s">
        <v>7155</v>
      </c>
      <c r="I3523" s="177">
        <v>13</v>
      </c>
      <c r="J3523" s="177">
        <v>1.25</v>
      </c>
      <c r="K3523" s="177">
        <v>18435</v>
      </c>
      <c r="L3523" s="177">
        <v>18436.25</v>
      </c>
      <c r="M3523" s="177"/>
      <c r="N3523" s="177" t="s">
        <v>7180</v>
      </c>
      <c r="O3523" s="2" t="str">
        <f>VLOOKUP(H3523,通道基本信息!B:L,3,FALSE)</f>
        <v>CS6E</v>
      </c>
    </row>
    <row r="3524" s="2" customFormat="1" ht="15" hidden="1" spans="1:15">
      <c r="A3524" s="177">
        <v>3521</v>
      </c>
      <c r="B3524" s="177" t="str">
        <f t="shared" si="110"/>
        <v>CS6E-T039-340-14</v>
      </c>
      <c r="C3524" s="177" t="str">
        <f t="shared" ref="C3524:C3587" si="111">O3524&amp;"-"&amp;D3524</f>
        <v>CS6E-TK-HL-04-014-R-D</v>
      </c>
      <c r="D3524" s="177" t="s">
        <v>7181</v>
      </c>
      <c r="E3524" s="177" t="str">
        <f>VLOOKUP(H3524,通道基本信息!B:K,6,0)</f>
        <v>T</v>
      </c>
      <c r="F3524" s="177" t="str">
        <f>VLOOKUP(H3524,通道基本信息!B:K,5,0)</f>
        <v>K-HL</v>
      </c>
      <c r="G3524" s="177" t="str">
        <f>VLOOKUP(H3524,通道基本信息!B:K,8,0)</f>
        <v>R</v>
      </c>
      <c r="H3524" s="177" t="s">
        <v>7155</v>
      </c>
      <c r="I3524" s="177">
        <v>14</v>
      </c>
      <c r="J3524" s="177">
        <v>1.25</v>
      </c>
      <c r="K3524" s="177">
        <v>18436.25</v>
      </c>
      <c r="L3524" s="177">
        <v>18437.5</v>
      </c>
      <c r="M3524" s="177"/>
      <c r="N3524" s="177" t="s">
        <v>7182</v>
      </c>
      <c r="O3524" s="2" t="str">
        <f>VLOOKUP(H3524,通道基本信息!B:L,3,FALSE)</f>
        <v>CS6E</v>
      </c>
    </row>
    <row r="3525" s="2" customFormat="1" ht="15" hidden="1" spans="1:15">
      <c r="A3525" s="177">
        <v>3522</v>
      </c>
      <c r="B3525" s="177" t="str">
        <f t="shared" si="110"/>
        <v>CS6E-T039-340-15</v>
      </c>
      <c r="C3525" s="177" t="str">
        <f t="shared" si="111"/>
        <v>CS6E-TK-HL-04-015-R-D</v>
      </c>
      <c r="D3525" s="177" t="s">
        <v>7183</v>
      </c>
      <c r="E3525" s="177" t="str">
        <f>VLOOKUP(H3525,通道基本信息!B:K,6,0)</f>
        <v>T</v>
      </c>
      <c r="F3525" s="177" t="str">
        <f>VLOOKUP(H3525,通道基本信息!B:K,5,0)</f>
        <v>K-HL</v>
      </c>
      <c r="G3525" s="177" t="str">
        <f>VLOOKUP(H3525,通道基本信息!B:K,8,0)</f>
        <v>R</v>
      </c>
      <c r="H3525" s="177" t="s">
        <v>7155</v>
      </c>
      <c r="I3525" s="177">
        <v>15</v>
      </c>
      <c r="J3525" s="177">
        <v>1.25</v>
      </c>
      <c r="K3525" s="177">
        <v>18437.5</v>
      </c>
      <c r="L3525" s="177">
        <v>18438.75</v>
      </c>
      <c r="M3525" s="177"/>
      <c r="N3525" s="177" t="s">
        <v>7184</v>
      </c>
      <c r="O3525" s="2" t="str">
        <f>VLOOKUP(H3525,通道基本信息!B:L,3,FALSE)</f>
        <v>CS6E</v>
      </c>
    </row>
    <row r="3526" s="2" customFormat="1" ht="15" hidden="1" spans="1:15">
      <c r="A3526" s="177">
        <v>3523</v>
      </c>
      <c r="B3526" s="177" t="str">
        <f t="shared" si="110"/>
        <v>CS6E-T039-340-16</v>
      </c>
      <c r="C3526" s="177" t="str">
        <f t="shared" si="111"/>
        <v>CS6E-TK-HL-04-016-R-D</v>
      </c>
      <c r="D3526" s="177" t="s">
        <v>7185</v>
      </c>
      <c r="E3526" s="177" t="str">
        <f>VLOOKUP(H3526,通道基本信息!B:K,6,0)</f>
        <v>T</v>
      </c>
      <c r="F3526" s="177" t="str">
        <f>VLOOKUP(H3526,通道基本信息!B:K,5,0)</f>
        <v>K-HL</v>
      </c>
      <c r="G3526" s="177" t="str">
        <f>VLOOKUP(H3526,通道基本信息!B:K,8,0)</f>
        <v>R</v>
      </c>
      <c r="H3526" s="177" t="s">
        <v>7155</v>
      </c>
      <c r="I3526" s="177">
        <v>16</v>
      </c>
      <c r="J3526" s="177">
        <v>1.25</v>
      </c>
      <c r="K3526" s="177">
        <v>18438.75</v>
      </c>
      <c r="L3526" s="177">
        <v>18440</v>
      </c>
      <c r="M3526" s="177"/>
      <c r="N3526" s="177" t="s">
        <v>7186</v>
      </c>
      <c r="O3526" s="2" t="str">
        <f>VLOOKUP(H3526,通道基本信息!B:L,3,FALSE)</f>
        <v>CS6E</v>
      </c>
    </row>
    <row r="3527" s="2" customFormat="1" ht="15" hidden="1" spans="1:15">
      <c r="A3527" s="177">
        <v>3524</v>
      </c>
      <c r="B3527" s="177" t="str">
        <f t="shared" si="110"/>
        <v>CS6E-T039-340-17</v>
      </c>
      <c r="C3527" s="177" t="str">
        <f t="shared" si="111"/>
        <v>CS6E-TK-HL-04-017-R-D</v>
      </c>
      <c r="D3527" s="177" t="s">
        <v>7187</v>
      </c>
      <c r="E3527" s="177" t="str">
        <f>VLOOKUP(H3527,通道基本信息!B:K,6,0)</f>
        <v>T</v>
      </c>
      <c r="F3527" s="177" t="str">
        <f>VLOOKUP(H3527,通道基本信息!B:K,5,0)</f>
        <v>K-HL</v>
      </c>
      <c r="G3527" s="177" t="str">
        <f>VLOOKUP(H3527,通道基本信息!B:K,8,0)</f>
        <v>R</v>
      </c>
      <c r="H3527" s="177" t="s">
        <v>7155</v>
      </c>
      <c r="I3527" s="177">
        <v>17</v>
      </c>
      <c r="J3527" s="177">
        <v>1.25</v>
      </c>
      <c r="K3527" s="177">
        <v>18440</v>
      </c>
      <c r="L3527" s="177">
        <v>18441.25</v>
      </c>
      <c r="M3527" s="177"/>
      <c r="N3527" s="177" t="s">
        <v>7188</v>
      </c>
      <c r="O3527" s="2" t="str">
        <f>VLOOKUP(H3527,通道基本信息!B:L,3,FALSE)</f>
        <v>CS6E</v>
      </c>
    </row>
    <row r="3528" s="2" customFormat="1" ht="15" hidden="1" spans="1:15">
      <c r="A3528" s="177">
        <v>3525</v>
      </c>
      <c r="B3528" s="177" t="str">
        <f t="shared" si="110"/>
        <v>CS6E-T039-340-18</v>
      </c>
      <c r="C3528" s="177" t="str">
        <f t="shared" si="111"/>
        <v>CS6E-TK-HL-04-018-R-D</v>
      </c>
      <c r="D3528" s="177" t="s">
        <v>7189</v>
      </c>
      <c r="E3528" s="177" t="str">
        <f>VLOOKUP(H3528,通道基本信息!B:K,6,0)</f>
        <v>T</v>
      </c>
      <c r="F3528" s="177" t="str">
        <f>VLOOKUP(H3528,通道基本信息!B:K,5,0)</f>
        <v>K-HL</v>
      </c>
      <c r="G3528" s="177" t="str">
        <f>VLOOKUP(H3528,通道基本信息!B:K,8,0)</f>
        <v>R</v>
      </c>
      <c r="H3528" s="177" t="s">
        <v>7155</v>
      </c>
      <c r="I3528" s="177">
        <v>18</v>
      </c>
      <c r="J3528" s="177">
        <v>1.25</v>
      </c>
      <c r="K3528" s="177">
        <v>18441.25</v>
      </c>
      <c r="L3528" s="177">
        <v>18442.5</v>
      </c>
      <c r="M3528" s="177"/>
      <c r="N3528" s="177" t="s">
        <v>7190</v>
      </c>
      <c r="O3528" s="2" t="str">
        <f>VLOOKUP(H3528,通道基本信息!B:L,3,FALSE)</f>
        <v>CS6E</v>
      </c>
    </row>
    <row r="3529" s="2" customFormat="1" ht="15" hidden="1" spans="1:15">
      <c r="A3529" s="177">
        <v>3526</v>
      </c>
      <c r="B3529" s="177" t="str">
        <f t="shared" si="110"/>
        <v>CS6E-T039-340-19</v>
      </c>
      <c r="C3529" s="177" t="str">
        <f t="shared" si="111"/>
        <v>CS6E-TK-HL-04-019-R-D</v>
      </c>
      <c r="D3529" s="177" t="s">
        <v>7191</v>
      </c>
      <c r="E3529" s="177" t="str">
        <f>VLOOKUP(H3529,通道基本信息!B:K,6,0)</f>
        <v>T</v>
      </c>
      <c r="F3529" s="177" t="str">
        <f>VLOOKUP(H3529,通道基本信息!B:K,5,0)</f>
        <v>K-HL</v>
      </c>
      <c r="G3529" s="177" t="str">
        <f>VLOOKUP(H3529,通道基本信息!B:K,8,0)</f>
        <v>R</v>
      </c>
      <c r="H3529" s="177" t="s">
        <v>7155</v>
      </c>
      <c r="I3529" s="177">
        <v>19</v>
      </c>
      <c r="J3529" s="177">
        <v>1.25</v>
      </c>
      <c r="K3529" s="177">
        <v>18442.5</v>
      </c>
      <c r="L3529" s="177">
        <v>18443.75</v>
      </c>
      <c r="M3529" s="177"/>
      <c r="N3529" s="177" t="s">
        <v>7192</v>
      </c>
      <c r="O3529" s="2" t="str">
        <f>VLOOKUP(H3529,通道基本信息!B:L,3,FALSE)</f>
        <v>CS6E</v>
      </c>
    </row>
    <row r="3530" s="2" customFormat="1" ht="15" hidden="1" spans="1:15">
      <c r="A3530" s="177">
        <v>3527</v>
      </c>
      <c r="B3530" s="177" t="str">
        <f t="shared" si="110"/>
        <v>CS6E-T039-340-20</v>
      </c>
      <c r="C3530" s="177" t="str">
        <f t="shared" si="111"/>
        <v>CS6E-TK-HL-04-020-R-D</v>
      </c>
      <c r="D3530" s="177" t="s">
        <v>7193</v>
      </c>
      <c r="E3530" s="177" t="str">
        <f>VLOOKUP(H3530,通道基本信息!B:K,6,0)</f>
        <v>T</v>
      </c>
      <c r="F3530" s="177" t="str">
        <f>VLOOKUP(H3530,通道基本信息!B:K,5,0)</f>
        <v>K-HL</v>
      </c>
      <c r="G3530" s="177" t="str">
        <f>VLOOKUP(H3530,通道基本信息!B:K,8,0)</f>
        <v>R</v>
      </c>
      <c r="H3530" s="177" t="s">
        <v>7155</v>
      </c>
      <c r="I3530" s="177">
        <v>20</v>
      </c>
      <c r="J3530" s="177">
        <v>1.25</v>
      </c>
      <c r="K3530" s="177">
        <v>18443.75</v>
      </c>
      <c r="L3530" s="177">
        <v>18445</v>
      </c>
      <c r="M3530" s="177"/>
      <c r="N3530" s="177" t="s">
        <v>7194</v>
      </c>
      <c r="O3530" s="2" t="str">
        <f>VLOOKUP(H3530,通道基本信息!B:L,3,FALSE)</f>
        <v>CS6E</v>
      </c>
    </row>
    <row r="3531" s="2" customFormat="1" ht="15" hidden="1" spans="1:15">
      <c r="A3531" s="177">
        <v>3528</v>
      </c>
      <c r="B3531" s="177" t="str">
        <f t="shared" si="110"/>
        <v>CS6E-T039-340-21</v>
      </c>
      <c r="C3531" s="177" t="str">
        <f t="shared" si="111"/>
        <v>CS6E-TK-HL-04-021-R-D</v>
      </c>
      <c r="D3531" s="177" t="s">
        <v>7195</v>
      </c>
      <c r="E3531" s="177" t="str">
        <f>VLOOKUP(H3531,通道基本信息!B:K,6,0)</f>
        <v>T</v>
      </c>
      <c r="F3531" s="177" t="str">
        <f>VLOOKUP(H3531,通道基本信息!B:K,5,0)</f>
        <v>K-HL</v>
      </c>
      <c r="G3531" s="177" t="str">
        <f>VLOOKUP(H3531,通道基本信息!B:K,8,0)</f>
        <v>R</v>
      </c>
      <c r="H3531" s="177" t="s">
        <v>7155</v>
      </c>
      <c r="I3531" s="177">
        <v>21</v>
      </c>
      <c r="J3531" s="177">
        <v>1.25</v>
      </c>
      <c r="K3531" s="177">
        <v>18445</v>
      </c>
      <c r="L3531" s="177">
        <v>18446.25</v>
      </c>
      <c r="M3531" s="177"/>
      <c r="N3531" s="177" t="s">
        <v>7196</v>
      </c>
      <c r="O3531" s="2" t="str">
        <f>VLOOKUP(H3531,通道基本信息!B:L,3,FALSE)</f>
        <v>CS6E</v>
      </c>
    </row>
    <row r="3532" s="2" customFormat="1" ht="15" hidden="1" spans="1:15">
      <c r="A3532" s="177">
        <v>3529</v>
      </c>
      <c r="B3532" s="177" t="str">
        <f t="shared" si="110"/>
        <v>CS6E-T039-340-22</v>
      </c>
      <c r="C3532" s="177" t="str">
        <f t="shared" si="111"/>
        <v>CS6E-TK-HL-04-022-R-D</v>
      </c>
      <c r="D3532" s="177" t="s">
        <v>7197</v>
      </c>
      <c r="E3532" s="177" t="str">
        <f>VLOOKUP(H3532,通道基本信息!B:K,6,0)</f>
        <v>T</v>
      </c>
      <c r="F3532" s="177" t="str">
        <f>VLOOKUP(H3532,通道基本信息!B:K,5,0)</f>
        <v>K-HL</v>
      </c>
      <c r="G3532" s="177" t="str">
        <f>VLOOKUP(H3532,通道基本信息!B:K,8,0)</f>
        <v>R</v>
      </c>
      <c r="H3532" s="177" t="s">
        <v>7155</v>
      </c>
      <c r="I3532" s="177">
        <v>22</v>
      </c>
      <c r="J3532" s="177">
        <v>1.25</v>
      </c>
      <c r="K3532" s="177">
        <v>18446.25</v>
      </c>
      <c r="L3532" s="177">
        <v>18447.5</v>
      </c>
      <c r="M3532" s="177"/>
      <c r="N3532" s="177" t="s">
        <v>7198</v>
      </c>
      <c r="O3532" s="2" t="str">
        <f>VLOOKUP(H3532,通道基本信息!B:L,3,FALSE)</f>
        <v>CS6E</v>
      </c>
    </row>
    <row r="3533" s="2" customFormat="1" ht="15" hidden="1" spans="1:15">
      <c r="A3533" s="177">
        <v>3530</v>
      </c>
      <c r="B3533" s="177" t="str">
        <f t="shared" si="110"/>
        <v>CS6E-T039-340-23</v>
      </c>
      <c r="C3533" s="177" t="str">
        <f t="shared" si="111"/>
        <v>CS6E-TK-HL-04-023-R-D</v>
      </c>
      <c r="D3533" s="177" t="s">
        <v>7199</v>
      </c>
      <c r="E3533" s="177" t="str">
        <f>VLOOKUP(H3533,通道基本信息!B:K,6,0)</f>
        <v>T</v>
      </c>
      <c r="F3533" s="177" t="str">
        <f>VLOOKUP(H3533,通道基本信息!B:K,5,0)</f>
        <v>K-HL</v>
      </c>
      <c r="G3533" s="177" t="str">
        <f>VLOOKUP(H3533,通道基本信息!B:K,8,0)</f>
        <v>R</v>
      </c>
      <c r="H3533" s="177" t="s">
        <v>7155</v>
      </c>
      <c r="I3533" s="177">
        <v>23</v>
      </c>
      <c r="J3533" s="177">
        <v>1.25</v>
      </c>
      <c r="K3533" s="177">
        <v>18447.5</v>
      </c>
      <c r="L3533" s="177">
        <v>18448.75</v>
      </c>
      <c r="M3533" s="177"/>
      <c r="N3533" s="177" t="s">
        <v>7200</v>
      </c>
      <c r="O3533" s="2" t="str">
        <f>VLOOKUP(H3533,通道基本信息!B:L,3,FALSE)</f>
        <v>CS6E</v>
      </c>
    </row>
    <row r="3534" s="2" customFormat="1" ht="15" hidden="1" spans="1:15">
      <c r="A3534" s="177">
        <v>3531</v>
      </c>
      <c r="B3534" s="177" t="str">
        <f t="shared" si="110"/>
        <v>CS6E-T039-340-24</v>
      </c>
      <c r="C3534" s="177" t="str">
        <f t="shared" si="111"/>
        <v>CS6E-TK-HL-04-024-R-D</v>
      </c>
      <c r="D3534" s="177" t="s">
        <v>7201</v>
      </c>
      <c r="E3534" s="177" t="str">
        <f>VLOOKUP(H3534,通道基本信息!B:K,6,0)</f>
        <v>T</v>
      </c>
      <c r="F3534" s="177" t="str">
        <f>VLOOKUP(H3534,通道基本信息!B:K,5,0)</f>
        <v>K-HL</v>
      </c>
      <c r="G3534" s="177" t="str">
        <f>VLOOKUP(H3534,通道基本信息!B:K,8,0)</f>
        <v>R</v>
      </c>
      <c r="H3534" s="177" t="s">
        <v>7155</v>
      </c>
      <c r="I3534" s="177">
        <v>24</v>
      </c>
      <c r="J3534" s="177">
        <v>1.25</v>
      </c>
      <c r="K3534" s="177">
        <v>18448.75</v>
      </c>
      <c r="L3534" s="177">
        <v>18450</v>
      </c>
      <c r="M3534" s="177"/>
      <c r="N3534" s="177" t="s">
        <v>7202</v>
      </c>
      <c r="O3534" s="2" t="str">
        <f>VLOOKUP(H3534,通道基本信息!B:L,3,FALSE)</f>
        <v>CS6E</v>
      </c>
    </row>
    <row r="3535" s="2" customFormat="1" ht="15" hidden="1" spans="1:15">
      <c r="A3535" s="177">
        <v>3532</v>
      </c>
      <c r="B3535" s="177" t="str">
        <f t="shared" si="110"/>
        <v>CS6E-T039-340-25</v>
      </c>
      <c r="C3535" s="177" t="str">
        <f t="shared" si="111"/>
        <v>CS6E-TK-HL-05-025-R-D</v>
      </c>
      <c r="D3535" s="177" t="s">
        <v>7203</v>
      </c>
      <c r="E3535" s="177" t="str">
        <f>VLOOKUP(H3535,通道基本信息!B:K,6,0)</f>
        <v>T</v>
      </c>
      <c r="F3535" s="177" t="str">
        <f>VLOOKUP(H3535,通道基本信息!B:K,5,0)</f>
        <v>K-HL</v>
      </c>
      <c r="G3535" s="177" t="str">
        <f>VLOOKUP(H3535,通道基本信息!B:K,8,0)</f>
        <v>R</v>
      </c>
      <c r="H3535" s="177" t="s">
        <v>7155</v>
      </c>
      <c r="I3535" s="177">
        <v>25</v>
      </c>
      <c r="J3535" s="177">
        <v>1.25</v>
      </c>
      <c r="K3535" s="177">
        <v>18475</v>
      </c>
      <c r="L3535" s="177">
        <v>18476.25</v>
      </c>
      <c r="M3535" s="177"/>
      <c r="N3535" s="177" t="s">
        <v>7204</v>
      </c>
      <c r="O3535" s="2" t="str">
        <f>VLOOKUP(H3535,通道基本信息!B:L,3,FALSE)</f>
        <v>CS6E</v>
      </c>
    </row>
    <row r="3536" s="2" customFormat="1" ht="15" hidden="1" spans="1:15">
      <c r="A3536" s="177">
        <v>3533</v>
      </c>
      <c r="B3536" s="177" t="str">
        <f t="shared" si="110"/>
        <v>CS6E-T039-340-26</v>
      </c>
      <c r="C3536" s="177" t="str">
        <f t="shared" si="111"/>
        <v>CS6E-TK-HL-05-026-R-D</v>
      </c>
      <c r="D3536" s="177" t="s">
        <v>7205</v>
      </c>
      <c r="E3536" s="177" t="str">
        <f>VLOOKUP(H3536,通道基本信息!B:K,6,0)</f>
        <v>T</v>
      </c>
      <c r="F3536" s="177" t="str">
        <f>VLOOKUP(H3536,通道基本信息!B:K,5,0)</f>
        <v>K-HL</v>
      </c>
      <c r="G3536" s="177" t="str">
        <f>VLOOKUP(H3536,通道基本信息!B:K,8,0)</f>
        <v>R</v>
      </c>
      <c r="H3536" s="177" t="s">
        <v>7155</v>
      </c>
      <c r="I3536" s="177">
        <v>26</v>
      </c>
      <c r="J3536" s="177">
        <v>1.25</v>
      </c>
      <c r="K3536" s="177">
        <v>18476.25</v>
      </c>
      <c r="L3536" s="177">
        <v>18477.5</v>
      </c>
      <c r="M3536" s="177"/>
      <c r="N3536" s="177" t="s">
        <v>7206</v>
      </c>
      <c r="O3536" s="2" t="str">
        <f>VLOOKUP(H3536,通道基本信息!B:L,3,FALSE)</f>
        <v>CS6E</v>
      </c>
    </row>
    <row r="3537" s="2" customFormat="1" ht="15" hidden="1" spans="1:15">
      <c r="A3537" s="177">
        <v>3534</v>
      </c>
      <c r="B3537" s="177" t="str">
        <f t="shared" si="110"/>
        <v>CS6E-T039-340-27</v>
      </c>
      <c r="C3537" s="177" t="str">
        <f t="shared" si="111"/>
        <v>CS6E-TK-HL-05-027-R-D</v>
      </c>
      <c r="D3537" s="177" t="s">
        <v>7207</v>
      </c>
      <c r="E3537" s="177" t="str">
        <f>VLOOKUP(H3537,通道基本信息!B:K,6,0)</f>
        <v>T</v>
      </c>
      <c r="F3537" s="177" t="str">
        <f>VLOOKUP(H3537,通道基本信息!B:K,5,0)</f>
        <v>K-HL</v>
      </c>
      <c r="G3537" s="177" t="str">
        <f>VLOOKUP(H3537,通道基本信息!B:K,8,0)</f>
        <v>R</v>
      </c>
      <c r="H3537" s="177" t="s">
        <v>7155</v>
      </c>
      <c r="I3537" s="177">
        <v>27</v>
      </c>
      <c r="J3537" s="177">
        <v>1.25</v>
      </c>
      <c r="K3537" s="177">
        <v>18477.5</v>
      </c>
      <c r="L3537" s="177">
        <v>18478.75</v>
      </c>
      <c r="M3537" s="177"/>
      <c r="N3537" s="177" t="s">
        <v>7208</v>
      </c>
      <c r="O3537" s="2" t="str">
        <f>VLOOKUP(H3537,通道基本信息!B:L,3,FALSE)</f>
        <v>CS6E</v>
      </c>
    </row>
    <row r="3538" s="2" customFormat="1" ht="15" hidden="1" spans="1:15">
      <c r="A3538" s="177">
        <v>3535</v>
      </c>
      <c r="B3538" s="177" t="str">
        <f t="shared" si="110"/>
        <v>CS6E-T039-340-28</v>
      </c>
      <c r="C3538" s="177" t="str">
        <f t="shared" si="111"/>
        <v>CS6E-TK-HL-05-028-R-D</v>
      </c>
      <c r="D3538" s="177" t="s">
        <v>7209</v>
      </c>
      <c r="E3538" s="177" t="str">
        <f>VLOOKUP(H3538,通道基本信息!B:K,6,0)</f>
        <v>T</v>
      </c>
      <c r="F3538" s="177" t="str">
        <f>VLOOKUP(H3538,通道基本信息!B:K,5,0)</f>
        <v>K-HL</v>
      </c>
      <c r="G3538" s="177" t="str">
        <f>VLOOKUP(H3538,通道基本信息!B:K,8,0)</f>
        <v>R</v>
      </c>
      <c r="H3538" s="177" t="s">
        <v>7155</v>
      </c>
      <c r="I3538" s="177">
        <v>28</v>
      </c>
      <c r="J3538" s="177">
        <v>1.25</v>
      </c>
      <c r="K3538" s="177">
        <v>18478.75</v>
      </c>
      <c r="L3538" s="177">
        <v>18480</v>
      </c>
      <c r="M3538" s="177"/>
      <c r="N3538" s="177" t="s">
        <v>7210</v>
      </c>
      <c r="O3538" s="2" t="str">
        <f>VLOOKUP(H3538,通道基本信息!B:L,3,FALSE)</f>
        <v>CS6E</v>
      </c>
    </row>
    <row r="3539" s="2" customFormat="1" ht="15" hidden="1" spans="1:15">
      <c r="A3539" s="177">
        <v>3536</v>
      </c>
      <c r="B3539" s="177" t="str">
        <f t="shared" si="110"/>
        <v>CS6E-T039-340-29</v>
      </c>
      <c r="C3539" s="177" t="str">
        <f t="shared" si="111"/>
        <v>CS6E-TK-HL-05-029-R-D</v>
      </c>
      <c r="D3539" s="177" t="s">
        <v>7211</v>
      </c>
      <c r="E3539" s="177" t="str">
        <f>VLOOKUP(H3539,通道基本信息!B:K,6,0)</f>
        <v>T</v>
      </c>
      <c r="F3539" s="177" t="str">
        <f>VLOOKUP(H3539,通道基本信息!B:K,5,0)</f>
        <v>K-HL</v>
      </c>
      <c r="G3539" s="177" t="str">
        <f>VLOOKUP(H3539,通道基本信息!B:K,8,0)</f>
        <v>R</v>
      </c>
      <c r="H3539" s="177" t="s">
        <v>7155</v>
      </c>
      <c r="I3539" s="177">
        <v>29</v>
      </c>
      <c r="J3539" s="177">
        <v>1.25</v>
      </c>
      <c r="K3539" s="177">
        <v>18480</v>
      </c>
      <c r="L3539" s="177">
        <v>18481.25</v>
      </c>
      <c r="M3539" s="177"/>
      <c r="N3539" s="177" t="s">
        <v>7212</v>
      </c>
      <c r="O3539" s="2" t="str">
        <f>VLOOKUP(H3539,通道基本信息!B:L,3,FALSE)</f>
        <v>CS6E</v>
      </c>
    </row>
    <row r="3540" s="2" customFormat="1" ht="15" hidden="1" spans="1:15">
      <c r="A3540" s="177">
        <v>3537</v>
      </c>
      <c r="B3540" s="177" t="str">
        <f t="shared" si="110"/>
        <v>CS6E-T039-340-30</v>
      </c>
      <c r="C3540" s="177" t="str">
        <f t="shared" si="111"/>
        <v>CS6E-TK-HL-05-030-R-D</v>
      </c>
      <c r="D3540" s="177" t="s">
        <v>7213</v>
      </c>
      <c r="E3540" s="177" t="str">
        <f>VLOOKUP(H3540,通道基本信息!B:K,6,0)</f>
        <v>T</v>
      </c>
      <c r="F3540" s="177" t="str">
        <f>VLOOKUP(H3540,通道基本信息!B:K,5,0)</f>
        <v>K-HL</v>
      </c>
      <c r="G3540" s="177" t="str">
        <f>VLOOKUP(H3540,通道基本信息!B:K,8,0)</f>
        <v>R</v>
      </c>
      <c r="H3540" s="177" t="s">
        <v>7155</v>
      </c>
      <c r="I3540" s="177">
        <v>30</v>
      </c>
      <c r="J3540" s="177">
        <v>1.25</v>
      </c>
      <c r="K3540" s="177">
        <v>18481.25</v>
      </c>
      <c r="L3540" s="177">
        <v>18482.5</v>
      </c>
      <c r="M3540" s="177"/>
      <c r="N3540" s="177" t="s">
        <v>7214</v>
      </c>
      <c r="O3540" s="2" t="str">
        <f>VLOOKUP(H3540,通道基本信息!B:L,3,FALSE)</f>
        <v>CS6E</v>
      </c>
    </row>
    <row r="3541" s="2" customFormat="1" ht="15" hidden="1" spans="1:15">
      <c r="A3541" s="177">
        <v>3538</v>
      </c>
      <c r="B3541" s="177" t="str">
        <f t="shared" si="110"/>
        <v>CS6E-T039-340-31</v>
      </c>
      <c r="C3541" s="177" t="str">
        <f t="shared" si="111"/>
        <v>CS6E-TK-HL-05-031-R-D</v>
      </c>
      <c r="D3541" s="177" t="s">
        <v>7215</v>
      </c>
      <c r="E3541" s="177" t="str">
        <f>VLOOKUP(H3541,通道基本信息!B:K,6,0)</f>
        <v>T</v>
      </c>
      <c r="F3541" s="177" t="str">
        <f>VLOOKUP(H3541,通道基本信息!B:K,5,0)</f>
        <v>K-HL</v>
      </c>
      <c r="G3541" s="177" t="str">
        <f>VLOOKUP(H3541,通道基本信息!B:K,8,0)</f>
        <v>R</v>
      </c>
      <c r="H3541" s="177" t="s">
        <v>7155</v>
      </c>
      <c r="I3541" s="177">
        <v>31</v>
      </c>
      <c r="J3541" s="177">
        <v>1.25</v>
      </c>
      <c r="K3541" s="177">
        <v>18482.5</v>
      </c>
      <c r="L3541" s="177">
        <v>18483.75</v>
      </c>
      <c r="M3541" s="177"/>
      <c r="N3541" s="177" t="s">
        <v>7216</v>
      </c>
      <c r="O3541" s="2" t="str">
        <f>VLOOKUP(H3541,通道基本信息!B:L,3,FALSE)</f>
        <v>CS6E</v>
      </c>
    </row>
    <row r="3542" s="2" customFormat="1" ht="15" hidden="1" spans="1:15">
      <c r="A3542" s="177">
        <v>3539</v>
      </c>
      <c r="B3542" s="177" t="str">
        <f t="shared" si="110"/>
        <v>CS6E-T039-340-32</v>
      </c>
      <c r="C3542" s="177" t="str">
        <f t="shared" si="111"/>
        <v>CS6E-TK-HL-05-032-R-D</v>
      </c>
      <c r="D3542" s="177" t="s">
        <v>7217</v>
      </c>
      <c r="E3542" s="177" t="str">
        <f>VLOOKUP(H3542,通道基本信息!B:K,6,0)</f>
        <v>T</v>
      </c>
      <c r="F3542" s="177" t="str">
        <f>VLOOKUP(H3542,通道基本信息!B:K,5,0)</f>
        <v>K-HL</v>
      </c>
      <c r="G3542" s="177" t="str">
        <f>VLOOKUP(H3542,通道基本信息!B:K,8,0)</f>
        <v>R</v>
      </c>
      <c r="H3542" s="177" t="s">
        <v>7155</v>
      </c>
      <c r="I3542" s="177">
        <v>32</v>
      </c>
      <c r="J3542" s="177">
        <v>1.25</v>
      </c>
      <c r="K3542" s="177">
        <v>18483.75</v>
      </c>
      <c r="L3542" s="177">
        <v>18485</v>
      </c>
      <c r="M3542" s="177"/>
      <c r="N3542" s="177" t="s">
        <v>7218</v>
      </c>
      <c r="O3542" s="2" t="str">
        <f>VLOOKUP(H3542,通道基本信息!B:L,3,FALSE)</f>
        <v>CS6E</v>
      </c>
    </row>
    <row r="3543" s="2" customFormat="1" ht="15" hidden="1" spans="1:15">
      <c r="A3543" s="177">
        <v>3540</v>
      </c>
      <c r="B3543" s="177" t="str">
        <f t="shared" si="110"/>
        <v>CS6E-T039-340-33</v>
      </c>
      <c r="C3543" s="177" t="str">
        <f t="shared" si="111"/>
        <v>CS6E-TK-HL-05-033-R-D</v>
      </c>
      <c r="D3543" s="177" t="s">
        <v>7219</v>
      </c>
      <c r="E3543" s="177" t="str">
        <f>VLOOKUP(H3543,通道基本信息!B:K,6,0)</f>
        <v>T</v>
      </c>
      <c r="F3543" s="177" t="str">
        <f>VLOOKUP(H3543,通道基本信息!B:K,5,0)</f>
        <v>K-HL</v>
      </c>
      <c r="G3543" s="177" t="str">
        <f>VLOOKUP(H3543,通道基本信息!B:K,8,0)</f>
        <v>R</v>
      </c>
      <c r="H3543" s="177" t="s">
        <v>7155</v>
      </c>
      <c r="I3543" s="177">
        <v>33</v>
      </c>
      <c r="J3543" s="177">
        <v>1.25</v>
      </c>
      <c r="K3543" s="177">
        <v>18485</v>
      </c>
      <c r="L3543" s="177">
        <v>18486.25</v>
      </c>
      <c r="M3543" s="177"/>
      <c r="N3543" s="177" t="s">
        <v>7220</v>
      </c>
      <c r="O3543" s="2" t="str">
        <f>VLOOKUP(H3543,通道基本信息!B:L,3,FALSE)</f>
        <v>CS6E</v>
      </c>
    </row>
    <row r="3544" s="2" customFormat="1" ht="15" hidden="1" spans="1:15">
      <c r="A3544" s="177">
        <v>3541</v>
      </c>
      <c r="B3544" s="177" t="str">
        <f t="shared" si="110"/>
        <v>CS6E-T039-340-34</v>
      </c>
      <c r="C3544" s="177" t="str">
        <f t="shared" si="111"/>
        <v>CS6E-TK-HL-05-034-R-D</v>
      </c>
      <c r="D3544" s="177" t="s">
        <v>7221</v>
      </c>
      <c r="E3544" s="177" t="str">
        <f>VLOOKUP(H3544,通道基本信息!B:K,6,0)</f>
        <v>T</v>
      </c>
      <c r="F3544" s="177" t="str">
        <f>VLOOKUP(H3544,通道基本信息!B:K,5,0)</f>
        <v>K-HL</v>
      </c>
      <c r="G3544" s="177" t="str">
        <f>VLOOKUP(H3544,通道基本信息!B:K,8,0)</f>
        <v>R</v>
      </c>
      <c r="H3544" s="177" t="s">
        <v>7155</v>
      </c>
      <c r="I3544" s="177">
        <v>34</v>
      </c>
      <c r="J3544" s="177">
        <v>1.25</v>
      </c>
      <c r="K3544" s="177">
        <v>18486.25</v>
      </c>
      <c r="L3544" s="177">
        <v>18487.5</v>
      </c>
      <c r="M3544" s="177"/>
      <c r="N3544" s="177" t="s">
        <v>7222</v>
      </c>
      <c r="O3544" s="2" t="str">
        <f>VLOOKUP(H3544,通道基本信息!B:L,3,FALSE)</f>
        <v>CS6E</v>
      </c>
    </row>
    <row r="3545" s="2" customFormat="1" ht="15" hidden="1" spans="1:15">
      <c r="A3545" s="177">
        <v>3542</v>
      </c>
      <c r="B3545" s="177" t="str">
        <f t="shared" si="110"/>
        <v>CS6E-T039-340-35</v>
      </c>
      <c r="C3545" s="177" t="str">
        <f t="shared" si="111"/>
        <v>CS6E-TK-HL-05-035-R-D</v>
      </c>
      <c r="D3545" s="177" t="s">
        <v>7223</v>
      </c>
      <c r="E3545" s="177" t="str">
        <f>VLOOKUP(H3545,通道基本信息!B:K,6,0)</f>
        <v>T</v>
      </c>
      <c r="F3545" s="177" t="str">
        <f>VLOOKUP(H3545,通道基本信息!B:K,5,0)</f>
        <v>K-HL</v>
      </c>
      <c r="G3545" s="177" t="str">
        <f>VLOOKUP(H3545,通道基本信息!B:K,8,0)</f>
        <v>R</v>
      </c>
      <c r="H3545" s="177" t="s">
        <v>7155</v>
      </c>
      <c r="I3545" s="177">
        <v>35</v>
      </c>
      <c r="J3545" s="177">
        <v>1.25</v>
      </c>
      <c r="K3545" s="177">
        <v>18487.5</v>
      </c>
      <c r="L3545" s="177">
        <v>18488.75</v>
      </c>
      <c r="M3545" s="177"/>
      <c r="N3545" s="177" t="s">
        <v>7224</v>
      </c>
      <c r="O3545" s="2" t="str">
        <f>VLOOKUP(H3545,通道基本信息!B:L,3,FALSE)</f>
        <v>CS6E</v>
      </c>
    </row>
    <row r="3546" s="2" customFormat="1" ht="15" hidden="1" spans="1:15">
      <c r="A3546" s="177">
        <v>3543</v>
      </c>
      <c r="B3546" s="177" t="str">
        <f t="shared" si="110"/>
        <v>CS6E-T039-340-36</v>
      </c>
      <c r="C3546" s="177" t="str">
        <f t="shared" si="111"/>
        <v>CS6E-TK-HL-05-036-R-D</v>
      </c>
      <c r="D3546" s="177" t="s">
        <v>7225</v>
      </c>
      <c r="E3546" s="177" t="str">
        <f>VLOOKUP(H3546,通道基本信息!B:K,6,0)</f>
        <v>T</v>
      </c>
      <c r="F3546" s="177" t="str">
        <f>VLOOKUP(H3546,通道基本信息!B:K,5,0)</f>
        <v>K-HL</v>
      </c>
      <c r="G3546" s="177" t="str">
        <f>VLOOKUP(H3546,通道基本信息!B:K,8,0)</f>
        <v>R</v>
      </c>
      <c r="H3546" s="177" t="s">
        <v>7155</v>
      </c>
      <c r="I3546" s="177">
        <v>36</v>
      </c>
      <c r="J3546" s="177">
        <v>1.25</v>
      </c>
      <c r="K3546" s="177">
        <v>18488.75</v>
      </c>
      <c r="L3546" s="177">
        <v>18490</v>
      </c>
      <c r="M3546" s="177"/>
      <c r="N3546" s="177" t="s">
        <v>7226</v>
      </c>
      <c r="O3546" s="2" t="str">
        <f>VLOOKUP(H3546,通道基本信息!B:L,3,FALSE)</f>
        <v>CS6E</v>
      </c>
    </row>
    <row r="3547" s="2" customFormat="1" ht="15" hidden="1" spans="1:15">
      <c r="A3547" s="177">
        <v>3544</v>
      </c>
      <c r="B3547" s="177" t="str">
        <f t="shared" si="110"/>
        <v>CS6E-T039-340-37</v>
      </c>
      <c r="C3547" s="177" t="str">
        <f t="shared" si="111"/>
        <v>CS6E-TK-HL-05-037-R-D</v>
      </c>
      <c r="D3547" s="177" t="s">
        <v>7227</v>
      </c>
      <c r="E3547" s="177" t="str">
        <f>VLOOKUP(H3547,通道基本信息!B:K,6,0)</f>
        <v>T</v>
      </c>
      <c r="F3547" s="177" t="str">
        <f>VLOOKUP(H3547,通道基本信息!B:K,5,0)</f>
        <v>K-HL</v>
      </c>
      <c r="G3547" s="177" t="str">
        <f>VLOOKUP(H3547,通道基本信息!B:K,8,0)</f>
        <v>R</v>
      </c>
      <c r="H3547" s="177" t="s">
        <v>7155</v>
      </c>
      <c r="I3547" s="177">
        <v>37</v>
      </c>
      <c r="J3547" s="177">
        <v>1.25</v>
      </c>
      <c r="K3547" s="177">
        <v>18490</v>
      </c>
      <c r="L3547" s="177">
        <v>18491.25</v>
      </c>
      <c r="M3547" s="177"/>
      <c r="N3547" s="177" t="s">
        <v>7228</v>
      </c>
      <c r="O3547" s="2" t="str">
        <f>VLOOKUP(H3547,通道基本信息!B:L,3,FALSE)</f>
        <v>CS6E</v>
      </c>
    </row>
    <row r="3548" s="2" customFormat="1" ht="15" hidden="1" spans="1:15">
      <c r="A3548" s="177">
        <v>3545</v>
      </c>
      <c r="B3548" s="177" t="str">
        <f t="shared" si="110"/>
        <v>CS6E-T039-340-38</v>
      </c>
      <c r="C3548" s="177" t="str">
        <f t="shared" si="111"/>
        <v>CS6E-TK-HL-05-038-R-D</v>
      </c>
      <c r="D3548" s="177" t="s">
        <v>7229</v>
      </c>
      <c r="E3548" s="177" t="str">
        <f>VLOOKUP(H3548,通道基本信息!B:K,6,0)</f>
        <v>T</v>
      </c>
      <c r="F3548" s="177" t="str">
        <f>VLOOKUP(H3548,通道基本信息!B:K,5,0)</f>
        <v>K-HL</v>
      </c>
      <c r="G3548" s="177" t="str">
        <f>VLOOKUP(H3548,通道基本信息!B:K,8,0)</f>
        <v>R</v>
      </c>
      <c r="H3548" s="177" t="s">
        <v>7155</v>
      </c>
      <c r="I3548" s="177">
        <v>38</v>
      </c>
      <c r="J3548" s="177">
        <v>1.25</v>
      </c>
      <c r="K3548" s="177">
        <v>18491.25</v>
      </c>
      <c r="L3548" s="177">
        <v>18492.5</v>
      </c>
      <c r="M3548" s="177"/>
      <c r="N3548" s="177" t="s">
        <v>7230</v>
      </c>
      <c r="O3548" s="2" t="str">
        <f>VLOOKUP(H3548,通道基本信息!B:L,3,FALSE)</f>
        <v>CS6E</v>
      </c>
    </row>
    <row r="3549" s="2" customFormat="1" ht="15" hidden="1" spans="1:15">
      <c r="A3549" s="177">
        <v>3546</v>
      </c>
      <c r="B3549" s="177" t="str">
        <f t="shared" si="110"/>
        <v>CS6E-T039-340-39</v>
      </c>
      <c r="C3549" s="177" t="str">
        <f t="shared" si="111"/>
        <v>CS6E-TK-HL-05-039-R-D</v>
      </c>
      <c r="D3549" s="177" t="s">
        <v>7231</v>
      </c>
      <c r="E3549" s="177" t="str">
        <f>VLOOKUP(H3549,通道基本信息!B:K,6,0)</f>
        <v>T</v>
      </c>
      <c r="F3549" s="177" t="str">
        <f>VLOOKUP(H3549,通道基本信息!B:K,5,0)</f>
        <v>K-HL</v>
      </c>
      <c r="G3549" s="177" t="str">
        <f>VLOOKUP(H3549,通道基本信息!B:K,8,0)</f>
        <v>R</v>
      </c>
      <c r="H3549" s="177" t="s">
        <v>7155</v>
      </c>
      <c r="I3549" s="177">
        <v>39</v>
      </c>
      <c r="J3549" s="177">
        <v>1.25</v>
      </c>
      <c r="K3549" s="177">
        <v>18492.5</v>
      </c>
      <c r="L3549" s="177">
        <v>18493.75</v>
      </c>
      <c r="M3549" s="177"/>
      <c r="N3549" s="177" t="s">
        <v>7232</v>
      </c>
      <c r="O3549" s="2" t="str">
        <f>VLOOKUP(H3549,通道基本信息!B:L,3,FALSE)</f>
        <v>CS6E</v>
      </c>
    </row>
    <row r="3550" s="2" customFormat="1" ht="15" hidden="1" spans="1:15">
      <c r="A3550" s="177">
        <v>3547</v>
      </c>
      <c r="B3550" s="177" t="str">
        <f t="shared" si="110"/>
        <v>CS6E-T039-340-40</v>
      </c>
      <c r="C3550" s="177" t="str">
        <f t="shared" si="111"/>
        <v>CS6E-TK-HL-05-040-R-D</v>
      </c>
      <c r="D3550" s="177" t="s">
        <v>7233</v>
      </c>
      <c r="E3550" s="177" t="str">
        <f>VLOOKUP(H3550,通道基本信息!B:K,6,0)</f>
        <v>T</v>
      </c>
      <c r="F3550" s="177" t="str">
        <f>VLOOKUP(H3550,通道基本信息!B:K,5,0)</f>
        <v>K-HL</v>
      </c>
      <c r="G3550" s="177" t="str">
        <f>VLOOKUP(H3550,通道基本信息!B:K,8,0)</f>
        <v>R</v>
      </c>
      <c r="H3550" s="177" t="s">
        <v>7155</v>
      </c>
      <c r="I3550" s="177">
        <v>40</v>
      </c>
      <c r="J3550" s="177">
        <v>1.25</v>
      </c>
      <c r="K3550" s="177">
        <v>18493.75</v>
      </c>
      <c r="L3550" s="177">
        <v>18495</v>
      </c>
      <c r="M3550" s="177"/>
      <c r="N3550" s="177" t="s">
        <v>7234</v>
      </c>
      <c r="O3550" s="2" t="str">
        <f>VLOOKUP(H3550,通道基本信息!B:L,3,FALSE)</f>
        <v>CS6E</v>
      </c>
    </row>
    <row r="3551" s="2" customFormat="1" ht="15" hidden="1" spans="1:15">
      <c r="A3551" s="177">
        <v>3548</v>
      </c>
      <c r="B3551" s="177" t="str">
        <f t="shared" si="110"/>
        <v>CS6E-T039-340-41</v>
      </c>
      <c r="C3551" s="177" t="str">
        <f t="shared" si="111"/>
        <v>CS6E-TK-HL-05-041-R-D</v>
      </c>
      <c r="D3551" s="177" t="s">
        <v>7235</v>
      </c>
      <c r="E3551" s="177" t="str">
        <f>VLOOKUP(H3551,通道基本信息!B:K,6,0)</f>
        <v>T</v>
      </c>
      <c r="F3551" s="177" t="str">
        <f>VLOOKUP(H3551,通道基本信息!B:K,5,0)</f>
        <v>K-HL</v>
      </c>
      <c r="G3551" s="177" t="str">
        <f>VLOOKUP(H3551,通道基本信息!B:K,8,0)</f>
        <v>R</v>
      </c>
      <c r="H3551" s="177" t="s">
        <v>7155</v>
      </c>
      <c r="I3551" s="177">
        <v>41</v>
      </c>
      <c r="J3551" s="177">
        <v>1.25</v>
      </c>
      <c r="K3551" s="177">
        <v>18495</v>
      </c>
      <c r="L3551" s="177">
        <v>18496.25</v>
      </c>
      <c r="M3551" s="177"/>
      <c r="N3551" s="177" t="s">
        <v>7236</v>
      </c>
      <c r="O3551" s="2" t="str">
        <f>VLOOKUP(H3551,通道基本信息!B:L,3,FALSE)</f>
        <v>CS6E</v>
      </c>
    </row>
    <row r="3552" s="2" customFormat="1" ht="15" hidden="1" spans="1:15">
      <c r="A3552" s="177">
        <v>3549</v>
      </c>
      <c r="B3552" s="177" t="str">
        <f t="shared" si="110"/>
        <v>CS6E-T039-340-42</v>
      </c>
      <c r="C3552" s="177" t="str">
        <f t="shared" si="111"/>
        <v>CS6E-TK-HL-05-042-R-D</v>
      </c>
      <c r="D3552" s="177" t="s">
        <v>7237</v>
      </c>
      <c r="E3552" s="177" t="str">
        <f>VLOOKUP(H3552,通道基本信息!B:K,6,0)</f>
        <v>T</v>
      </c>
      <c r="F3552" s="177" t="str">
        <f>VLOOKUP(H3552,通道基本信息!B:K,5,0)</f>
        <v>K-HL</v>
      </c>
      <c r="G3552" s="177" t="str">
        <f>VLOOKUP(H3552,通道基本信息!B:K,8,0)</f>
        <v>R</v>
      </c>
      <c r="H3552" s="177" t="s">
        <v>7155</v>
      </c>
      <c r="I3552" s="177">
        <v>42</v>
      </c>
      <c r="J3552" s="177">
        <v>1.25</v>
      </c>
      <c r="K3552" s="177">
        <v>18496.25</v>
      </c>
      <c r="L3552" s="177">
        <v>18497.5</v>
      </c>
      <c r="M3552" s="177"/>
      <c r="N3552" s="177" t="s">
        <v>7238</v>
      </c>
      <c r="O3552" s="2" t="str">
        <f>VLOOKUP(H3552,通道基本信息!B:L,3,FALSE)</f>
        <v>CS6E</v>
      </c>
    </row>
    <row r="3553" s="2" customFormat="1" ht="15" hidden="1" spans="1:15">
      <c r="A3553" s="177">
        <v>3550</v>
      </c>
      <c r="B3553" s="177" t="str">
        <f t="shared" si="110"/>
        <v>CS6E-T039-340-43</v>
      </c>
      <c r="C3553" s="177" t="str">
        <f t="shared" si="111"/>
        <v>CS6E-TK-HL-05-043-R-D</v>
      </c>
      <c r="D3553" s="177" t="s">
        <v>7239</v>
      </c>
      <c r="E3553" s="177" t="str">
        <f>VLOOKUP(H3553,通道基本信息!B:K,6,0)</f>
        <v>T</v>
      </c>
      <c r="F3553" s="177" t="str">
        <f>VLOOKUP(H3553,通道基本信息!B:K,5,0)</f>
        <v>K-HL</v>
      </c>
      <c r="G3553" s="177" t="str">
        <f>VLOOKUP(H3553,通道基本信息!B:K,8,0)</f>
        <v>R</v>
      </c>
      <c r="H3553" s="177" t="s">
        <v>7155</v>
      </c>
      <c r="I3553" s="177">
        <v>43</v>
      </c>
      <c r="J3553" s="177">
        <v>1.25</v>
      </c>
      <c r="K3553" s="177">
        <v>18497.5</v>
      </c>
      <c r="L3553" s="177">
        <v>18498.75</v>
      </c>
      <c r="M3553" s="177"/>
      <c r="N3553" s="177" t="s">
        <v>7240</v>
      </c>
      <c r="O3553" s="2" t="str">
        <f>VLOOKUP(H3553,通道基本信息!B:L,3,FALSE)</f>
        <v>CS6E</v>
      </c>
    </row>
    <row r="3554" s="2" customFormat="1" ht="15" hidden="1" spans="1:15">
      <c r="A3554" s="177">
        <v>3551</v>
      </c>
      <c r="B3554" s="177" t="str">
        <f t="shared" si="110"/>
        <v>CS6E-T039-340-44</v>
      </c>
      <c r="C3554" s="177" t="str">
        <f t="shared" si="111"/>
        <v>CS6E-TK-HL-05-044-R-D</v>
      </c>
      <c r="D3554" s="177" t="s">
        <v>7241</v>
      </c>
      <c r="E3554" s="177" t="str">
        <f>VLOOKUP(H3554,通道基本信息!B:K,6,0)</f>
        <v>T</v>
      </c>
      <c r="F3554" s="177" t="str">
        <f>VLOOKUP(H3554,通道基本信息!B:K,5,0)</f>
        <v>K-HL</v>
      </c>
      <c r="G3554" s="177" t="str">
        <f>VLOOKUP(H3554,通道基本信息!B:K,8,0)</f>
        <v>R</v>
      </c>
      <c r="H3554" s="177" t="s">
        <v>7155</v>
      </c>
      <c r="I3554" s="177">
        <v>44</v>
      </c>
      <c r="J3554" s="177">
        <v>1.25</v>
      </c>
      <c r="K3554" s="177">
        <v>18498.75</v>
      </c>
      <c r="L3554" s="177">
        <v>18500</v>
      </c>
      <c r="M3554" s="177"/>
      <c r="N3554" s="177" t="s">
        <v>7242</v>
      </c>
      <c r="O3554" s="2" t="str">
        <f>VLOOKUP(H3554,通道基本信息!B:L,3,FALSE)</f>
        <v>CS6E</v>
      </c>
    </row>
    <row r="3555" s="2" customFormat="1" ht="15" hidden="1" spans="1:15">
      <c r="A3555" s="177">
        <v>3552</v>
      </c>
      <c r="B3555" s="177" t="str">
        <f t="shared" si="110"/>
        <v>CS6E-T039-340-45</v>
      </c>
      <c r="C3555" s="177" t="str">
        <f t="shared" si="111"/>
        <v>CS6E-TK-HL-05-045-R-D</v>
      </c>
      <c r="D3555" s="177" t="s">
        <v>7243</v>
      </c>
      <c r="E3555" s="177" t="str">
        <f>VLOOKUP(H3555,通道基本信息!B:K,6,0)</f>
        <v>T</v>
      </c>
      <c r="F3555" s="177" t="str">
        <f>VLOOKUP(H3555,通道基本信息!B:K,5,0)</f>
        <v>K-HL</v>
      </c>
      <c r="G3555" s="177" t="str">
        <f>VLOOKUP(H3555,通道基本信息!B:K,8,0)</f>
        <v>R</v>
      </c>
      <c r="H3555" s="177" t="s">
        <v>7155</v>
      </c>
      <c r="I3555" s="177">
        <v>45</v>
      </c>
      <c r="J3555" s="177">
        <v>1.25</v>
      </c>
      <c r="K3555" s="177">
        <v>18500</v>
      </c>
      <c r="L3555" s="177">
        <v>18501.25</v>
      </c>
      <c r="M3555" s="177"/>
      <c r="N3555" s="177" t="s">
        <v>7244</v>
      </c>
      <c r="O3555" s="2" t="str">
        <f>VLOOKUP(H3555,通道基本信息!B:L,3,FALSE)</f>
        <v>CS6E</v>
      </c>
    </row>
    <row r="3556" s="2" customFormat="1" ht="15" hidden="1" spans="1:15">
      <c r="A3556" s="177">
        <v>3553</v>
      </c>
      <c r="B3556" s="177" t="str">
        <f t="shared" si="110"/>
        <v>CS6E-T039-340-46</v>
      </c>
      <c r="C3556" s="177" t="str">
        <f t="shared" si="111"/>
        <v>CS6E-TK-HL-05-046-R-D</v>
      </c>
      <c r="D3556" s="177" t="s">
        <v>7245</v>
      </c>
      <c r="E3556" s="177" t="str">
        <f>VLOOKUP(H3556,通道基本信息!B:K,6,0)</f>
        <v>T</v>
      </c>
      <c r="F3556" s="177" t="str">
        <f>VLOOKUP(H3556,通道基本信息!B:K,5,0)</f>
        <v>K-HL</v>
      </c>
      <c r="G3556" s="177" t="str">
        <f>VLOOKUP(H3556,通道基本信息!B:K,8,0)</f>
        <v>R</v>
      </c>
      <c r="H3556" s="177" t="s">
        <v>7155</v>
      </c>
      <c r="I3556" s="177">
        <v>46</v>
      </c>
      <c r="J3556" s="177">
        <v>1.25</v>
      </c>
      <c r="K3556" s="177">
        <v>18501.25</v>
      </c>
      <c r="L3556" s="177">
        <v>18502.5</v>
      </c>
      <c r="M3556" s="177"/>
      <c r="N3556" s="177" t="s">
        <v>7246</v>
      </c>
      <c r="O3556" s="2" t="str">
        <f>VLOOKUP(H3556,通道基本信息!B:L,3,FALSE)</f>
        <v>CS6E</v>
      </c>
    </row>
    <row r="3557" s="2" customFormat="1" ht="15" hidden="1" spans="1:15">
      <c r="A3557" s="177">
        <v>3554</v>
      </c>
      <c r="B3557" s="177" t="str">
        <f t="shared" si="110"/>
        <v>CS6E-T039-340-47</v>
      </c>
      <c r="C3557" s="177" t="str">
        <f t="shared" si="111"/>
        <v>CS6E-TK-HL-05-047-R-D</v>
      </c>
      <c r="D3557" s="177" t="s">
        <v>7247</v>
      </c>
      <c r="E3557" s="177" t="str">
        <f>VLOOKUP(H3557,通道基本信息!B:K,6,0)</f>
        <v>T</v>
      </c>
      <c r="F3557" s="177" t="str">
        <f>VLOOKUP(H3557,通道基本信息!B:K,5,0)</f>
        <v>K-HL</v>
      </c>
      <c r="G3557" s="177" t="str">
        <f>VLOOKUP(H3557,通道基本信息!B:K,8,0)</f>
        <v>R</v>
      </c>
      <c r="H3557" s="177" t="s">
        <v>7155</v>
      </c>
      <c r="I3557" s="177">
        <v>47</v>
      </c>
      <c r="J3557" s="177">
        <v>1.25</v>
      </c>
      <c r="K3557" s="177">
        <v>18502.5</v>
      </c>
      <c r="L3557" s="177">
        <v>18503.75</v>
      </c>
      <c r="M3557" s="177"/>
      <c r="N3557" s="177" t="s">
        <v>7248</v>
      </c>
      <c r="O3557" s="2" t="str">
        <f>VLOOKUP(H3557,通道基本信息!B:L,3,FALSE)</f>
        <v>CS6E</v>
      </c>
    </row>
    <row r="3558" s="2" customFormat="1" ht="15" hidden="1" spans="1:15">
      <c r="A3558" s="177">
        <v>3555</v>
      </c>
      <c r="B3558" s="177" t="str">
        <f t="shared" si="110"/>
        <v>CS6E-T039-340-48</v>
      </c>
      <c r="C3558" s="177" t="str">
        <f t="shared" si="111"/>
        <v>CS6E-TK-HL-05-048-R-D</v>
      </c>
      <c r="D3558" s="177" t="s">
        <v>7249</v>
      </c>
      <c r="E3558" s="177" t="str">
        <f>VLOOKUP(H3558,通道基本信息!B:K,6,0)</f>
        <v>T</v>
      </c>
      <c r="F3558" s="177" t="str">
        <f>VLOOKUP(H3558,通道基本信息!B:K,5,0)</f>
        <v>K-HL</v>
      </c>
      <c r="G3558" s="177" t="str">
        <f>VLOOKUP(H3558,通道基本信息!B:K,8,0)</f>
        <v>R</v>
      </c>
      <c r="H3558" s="177" t="s">
        <v>7155</v>
      </c>
      <c r="I3558" s="177">
        <v>48</v>
      </c>
      <c r="J3558" s="177">
        <v>1.25</v>
      </c>
      <c r="K3558" s="177">
        <v>18503.75</v>
      </c>
      <c r="L3558" s="177">
        <v>18505</v>
      </c>
      <c r="M3558" s="177"/>
      <c r="N3558" s="177" t="s">
        <v>7250</v>
      </c>
      <c r="O3558" s="2" t="str">
        <f>VLOOKUP(H3558,通道基本信息!B:L,3,FALSE)</f>
        <v>CS6E</v>
      </c>
    </row>
    <row r="3559" s="2" customFormat="1" ht="15" hidden="1" spans="1:15">
      <c r="A3559" s="177">
        <v>3556</v>
      </c>
      <c r="B3559" s="177" t="str">
        <f t="shared" si="110"/>
        <v>CS6E-T039-340-49</v>
      </c>
      <c r="C3559" s="177" t="str">
        <f t="shared" si="111"/>
        <v>CS6E-TK-HL-05-049-R-D</v>
      </c>
      <c r="D3559" s="177" t="s">
        <v>7251</v>
      </c>
      <c r="E3559" s="177" t="str">
        <f>VLOOKUP(H3559,通道基本信息!B:K,6,0)</f>
        <v>T</v>
      </c>
      <c r="F3559" s="177" t="str">
        <f>VLOOKUP(H3559,通道基本信息!B:K,5,0)</f>
        <v>K-HL</v>
      </c>
      <c r="G3559" s="177" t="str">
        <f>VLOOKUP(H3559,通道基本信息!B:K,8,0)</f>
        <v>R</v>
      </c>
      <c r="H3559" s="177" t="s">
        <v>7155</v>
      </c>
      <c r="I3559" s="177">
        <v>49</v>
      </c>
      <c r="J3559" s="177">
        <v>1.25</v>
      </c>
      <c r="K3559" s="177">
        <v>18505</v>
      </c>
      <c r="L3559" s="177">
        <v>18506.25</v>
      </c>
      <c r="M3559" s="177"/>
      <c r="N3559" s="177" t="s">
        <v>7252</v>
      </c>
      <c r="O3559" s="2" t="str">
        <f>VLOOKUP(H3559,通道基本信息!B:L,3,FALSE)</f>
        <v>CS6E</v>
      </c>
    </row>
    <row r="3560" s="2" customFormat="1" ht="15" hidden="1" spans="1:15">
      <c r="A3560" s="177">
        <v>3557</v>
      </c>
      <c r="B3560" s="177" t="str">
        <f t="shared" si="110"/>
        <v>CS6E-T039-340-50</v>
      </c>
      <c r="C3560" s="177" t="str">
        <f t="shared" si="111"/>
        <v>CS6E-TK-HL-05-050-R-D</v>
      </c>
      <c r="D3560" s="177" t="s">
        <v>7253</v>
      </c>
      <c r="E3560" s="177" t="str">
        <f>VLOOKUP(H3560,通道基本信息!B:K,6,0)</f>
        <v>T</v>
      </c>
      <c r="F3560" s="177" t="str">
        <f>VLOOKUP(H3560,通道基本信息!B:K,5,0)</f>
        <v>K-HL</v>
      </c>
      <c r="G3560" s="177" t="str">
        <f>VLOOKUP(H3560,通道基本信息!B:K,8,0)</f>
        <v>R</v>
      </c>
      <c r="H3560" s="177" t="s">
        <v>7155</v>
      </c>
      <c r="I3560" s="177">
        <v>50</v>
      </c>
      <c r="J3560" s="177">
        <v>1.25</v>
      </c>
      <c r="K3560" s="177">
        <v>18506.25</v>
      </c>
      <c r="L3560" s="177">
        <v>18507.5</v>
      </c>
      <c r="M3560" s="177"/>
      <c r="N3560" s="177" t="s">
        <v>7254</v>
      </c>
      <c r="O3560" s="2" t="str">
        <f>VLOOKUP(H3560,通道基本信息!B:L,3,FALSE)</f>
        <v>CS6E</v>
      </c>
    </row>
    <row r="3561" s="2" customFormat="1" ht="15" hidden="1" spans="1:15">
      <c r="A3561" s="177">
        <v>3558</v>
      </c>
      <c r="B3561" s="177" t="str">
        <f t="shared" si="110"/>
        <v>CS6E-T039-340-51</v>
      </c>
      <c r="C3561" s="177" t="str">
        <f t="shared" si="111"/>
        <v>CS6E-TK-HL-05-051-R-D</v>
      </c>
      <c r="D3561" s="177" t="s">
        <v>7255</v>
      </c>
      <c r="E3561" s="177" t="str">
        <f>VLOOKUP(H3561,通道基本信息!B:K,6,0)</f>
        <v>T</v>
      </c>
      <c r="F3561" s="177" t="str">
        <f>VLOOKUP(H3561,通道基本信息!B:K,5,0)</f>
        <v>K-HL</v>
      </c>
      <c r="G3561" s="177" t="str">
        <f>VLOOKUP(H3561,通道基本信息!B:K,8,0)</f>
        <v>R</v>
      </c>
      <c r="H3561" s="177" t="s">
        <v>7155</v>
      </c>
      <c r="I3561" s="177">
        <v>51</v>
      </c>
      <c r="J3561" s="177">
        <v>1.25</v>
      </c>
      <c r="K3561" s="177">
        <v>18507.5</v>
      </c>
      <c r="L3561" s="177">
        <v>18508.75</v>
      </c>
      <c r="M3561" s="177"/>
      <c r="N3561" s="177" t="s">
        <v>7256</v>
      </c>
      <c r="O3561" s="2" t="str">
        <f>VLOOKUP(H3561,通道基本信息!B:L,3,FALSE)</f>
        <v>CS6E</v>
      </c>
    </row>
    <row r="3562" s="2" customFormat="1" ht="15" hidden="1" spans="1:15">
      <c r="A3562" s="177">
        <v>3559</v>
      </c>
      <c r="B3562" s="177" t="str">
        <f t="shared" si="110"/>
        <v>CS6E-T039-340-52</v>
      </c>
      <c r="C3562" s="177" t="str">
        <f t="shared" si="111"/>
        <v>CS6E-TK-HL-05-052-R-D</v>
      </c>
      <c r="D3562" s="177" t="s">
        <v>7257</v>
      </c>
      <c r="E3562" s="177" t="str">
        <f>VLOOKUP(H3562,通道基本信息!B:K,6,0)</f>
        <v>T</v>
      </c>
      <c r="F3562" s="177" t="str">
        <f>VLOOKUP(H3562,通道基本信息!B:K,5,0)</f>
        <v>K-HL</v>
      </c>
      <c r="G3562" s="177" t="str">
        <f>VLOOKUP(H3562,通道基本信息!B:K,8,0)</f>
        <v>R</v>
      </c>
      <c r="H3562" s="177" t="s">
        <v>7155</v>
      </c>
      <c r="I3562" s="177">
        <v>52</v>
      </c>
      <c r="J3562" s="177">
        <v>1.25</v>
      </c>
      <c r="K3562" s="177">
        <v>18508.75</v>
      </c>
      <c r="L3562" s="177">
        <v>18510</v>
      </c>
      <c r="M3562" s="177"/>
      <c r="N3562" s="177" t="s">
        <v>7258</v>
      </c>
      <c r="O3562" s="2" t="str">
        <f>VLOOKUP(H3562,通道基本信息!B:L,3,FALSE)</f>
        <v>CS6E</v>
      </c>
    </row>
    <row r="3563" s="2" customFormat="1" ht="15" hidden="1" spans="1:15">
      <c r="A3563" s="177">
        <v>3560</v>
      </c>
      <c r="B3563" s="177" t="str">
        <f t="shared" si="110"/>
        <v>CS6E-T039-340-53</v>
      </c>
      <c r="C3563" s="177" t="str">
        <f t="shared" si="111"/>
        <v>CS6E-TK-HL-05-053-R-D</v>
      </c>
      <c r="D3563" s="177" t="s">
        <v>7259</v>
      </c>
      <c r="E3563" s="177" t="str">
        <f>VLOOKUP(H3563,通道基本信息!B:K,6,0)</f>
        <v>T</v>
      </c>
      <c r="F3563" s="177" t="str">
        <f>VLOOKUP(H3563,通道基本信息!B:K,5,0)</f>
        <v>K-HL</v>
      </c>
      <c r="G3563" s="177" t="str">
        <f>VLOOKUP(H3563,通道基本信息!B:K,8,0)</f>
        <v>R</v>
      </c>
      <c r="H3563" s="177" t="s">
        <v>7155</v>
      </c>
      <c r="I3563" s="177">
        <v>53</v>
      </c>
      <c r="J3563" s="177">
        <v>1.25</v>
      </c>
      <c r="K3563" s="177">
        <v>18510</v>
      </c>
      <c r="L3563" s="177">
        <v>18511.25</v>
      </c>
      <c r="M3563" s="177"/>
      <c r="N3563" s="177" t="s">
        <v>7260</v>
      </c>
      <c r="O3563" s="2" t="str">
        <f>VLOOKUP(H3563,通道基本信息!B:L,3,FALSE)</f>
        <v>CS6E</v>
      </c>
    </row>
    <row r="3564" s="2" customFormat="1" ht="15" hidden="1" spans="1:15">
      <c r="A3564" s="177">
        <v>3561</v>
      </c>
      <c r="B3564" s="177" t="str">
        <f t="shared" si="110"/>
        <v>CS6E-T039-340-54</v>
      </c>
      <c r="C3564" s="177" t="str">
        <f t="shared" si="111"/>
        <v>CS6E-TK-HL-05-054-R-D</v>
      </c>
      <c r="D3564" s="177" t="s">
        <v>7261</v>
      </c>
      <c r="E3564" s="177" t="str">
        <f>VLOOKUP(H3564,通道基本信息!B:K,6,0)</f>
        <v>T</v>
      </c>
      <c r="F3564" s="177" t="str">
        <f>VLOOKUP(H3564,通道基本信息!B:K,5,0)</f>
        <v>K-HL</v>
      </c>
      <c r="G3564" s="177" t="str">
        <f>VLOOKUP(H3564,通道基本信息!B:K,8,0)</f>
        <v>R</v>
      </c>
      <c r="H3564" s="177" t="s">
        <v>7155</v>
      </c>
      <c r="I3564" s="177">
        <v>54</v>
      </c>
      <c r="J3564" s="177">
        <v>1.25</v>
      </c>
      <c r="K3564" s="177">
        <v>18511.25</v>
      </c>
      <c r="L3564" s="177">
        <v>18512.5</v>
      </c>
      <c r="M3564" s="177"/>
      <c r="N3564" s="177" t="s">
        <v>7262</v>
      </c>
      <c r="O3564" s="2" t="str">
        <f>VLOOKUP(H3564,通道基本信息!B:L,3,FALSE)</f>
        <v>CS6E</v>
      </c>
    </row>
    <row r="3565" s="2" customFormat="1" ht="15" hidden="1" spans="1:15">
      <c r="A3565" s="177">
        <v>3562</v>
      </c>
      <c r="B3565" s="177" t="str">
        <f t="shared" si="110"/>
        <v>CS6E-T039-340-55</v>
      </c>
      <c r="C3565" s="177" t="str">
        <f t="shared" si="111"/>
        <v>CS6E-TK-HL-05-055-R-D</v>
      </c>
      <c r="D3565" s="177" t="s">
        <v>7263</v>
      </c>
      <c r="E3565" s="177" t="str">
        <f>VLOOKUP(H3565,通道基本信息!B:K,6,0)</f>
        <v>T</v>
      </c>
      <c r="F3565" s="177" t="str">
        <f>VLOOKUP(H3565,通道基本信息!B:K,5,0)</f>
        <v>K-HL</v>
      </c>
      <c r="G3565" s="177" t="str">
        <f>VLOOKUP(H3565,通道基本信息!B:K,8,0)</f>
        <v>R</v>
      </c>
      <c r="H3565" s="177" t="s">
        <v>7155</v>
      </c>
      <c r="I3565" s="177">
        <v>55</v>
      </c>
      <c r="J3565" s="177">
        <v>1.25</v>
      </c>
      <c r="K3565" s="177">
        <v>18512.5</v>
      </c>
      <c r="L3565" s="177">
        <v>18513.75</v>
      </c>
      <c r="M3565" s="177"/>
      <c r="N3565" s="177" t="s">
        <v>7264</v>
      </c>
      <c r="O3565" s="2" t="str">
        <f>VLOOKUP(H3565,通道基本信息!B:L,3,FALSE)</f>
        <v>CS6E</v>
      </c>
    </row>
    <row r="3566" s="2" customFormat="1" ht="15" hidden="1" spans="1:15">
      <c r="A3566" s="177">
        <v>3563</v>
      </c>
      <c r="B3566" s="177" t="str">
        <f t="shared" si="110"/>
        <v>CS6E-T039-340-56</v>
      </c>
      <c r="C3566" s="177" t="str">
        <f t="shared" si="111"/>
        <v>CS6E-TK-HL-05-056-R-D</v>
      </c>
      <c r="D3566" s="177" t="s">
        <v>7265</v>
      </c>
      <c r="E3566" s="177" t="str">
        <f>VLOOKUP(H3566,通道基本信息!B:K,6,0)</f>
        <v>T</v>
      </c>
      <c r="F3566" s="177" t="str">
        <f>VLOOKUP(H3566,通道基本信息!B:K,5,0)</f>
        <v>K-HL</v>
      </c>
      <c r="G3566" s="177" t="str">
        <f>VLOOKUP(H3566,通道基本信息!B:K,8,0)</f>
        <v>R</v>
      </c>
      <c r="H3566" s="177" t="s">
        <v>7155</v>
      </c>
      <c r="I3566" s="177">
        <v>56</v>
      </c>
      <c r="J3566" s="177">
        <v>1.25</v>
      </c>
      <c r="K3566" s="177">
        <v>18513.75</v>
      </c>
      <c r="L3566" s="177">
        <v>18515</v>
      </c>
      <c r="M3566" s="177"/>
      <c r="N3566" s="177" t="s">
        <v>7266</v>
      </c>
      <c r="O3566" s="2" t="str">
        <f>VLOOKUP(H3566,通道基本信息!B:L,3,FALSE)</f>
        <v>CS6E</v>
      </c>
    </row>
    <row r="3567" s="2" customFormat="1" ht="15" hidden="1" spans="1:15">
      <c r="A3567" s="177">
        <v>3564</v>
      </c>
      <c r="B3567" s="177" t="str">
        <f t="shared" si="110"/>
        <v>CS6E-T039-340-57</v>
      </c>
      <c r="C3567" s="177" t="str">
        <f t="shared" si="111"/>
        <v>CS6E-TK-HL-05-057-R-D</v>
      </c>
      <c r="D3567" s="177" t="s">
        <v>7267</v>
      </c>
      <c r="E3567" s="177" t="str">
        <f>VLOOKUP(H3567,通道基本信息!B:K,6,0)</f>
        <v>T</v>
      </c>
      <c r="F3567" s="177" t="str">
        <f>VLOOKUP(H3567,通道基本信息!B:K,5,0)</f>
        <v>K-HL</v>
      </c>
      <c r="G3567" s="177" t="str">
        <f>VLOOKUP(H3567,通道基本信息!B:K,8,0)</f>
        <v>R</v>
      </c>
      <c r="H3567" s="177" t="s">
        <v>7155</v>
      </c>
      <c r="I3567" s="177">
        <v>57</v>
      </c>
      <c r="J3567" s="177">
        <v>1.25</v>
      </c>
      <c r="K3567" s="177">
        <v>18515</v>
      </c>
      <c r="L3567" s="177">
        <v>18516.25</v>
      </c>
      <c r="M3567" s="177"/>
      <c r="N3567" s="177" t="s">
        <v>7268</v>
      </c>
      <c r="O3567" s="2" t="str">
        <f>VLOOKUP(H3567,通道基本信息!B:L,3,FALSE)</f>
        <v>CS6E</v>
      </c>
    </row>
    <row r="3568" s="2" customFormat="1" ht="15" hidden="1" spans="1:15">
      <c r="A3568" s="177">
        <v>3565</v>
      </c>
      <c r="B3568" s="177" t="str">
        <f t="shared" si="110"/>
        <v>CS6E-T039-340-58</v>
      </c>
      <c r="C3568" s="177" t="str">
        <f t="shared" si="111"/>
        <v>CS6E-TK-HL-05-058-R-D</v>
      </c>
      <c r="D3568" s="177" t="s">
        <v>7269</v>
      </c>
      <c r="E3568" s="177" t="str">
        <f>VLOOKUP(H3568,通道基本信息!B:K,6,0)</f>
        <v>T</v>
      </c>
      <c r="F3568" s="177" t="str">
        <f>VLOOKUP(H3568,通道基本信息!B:K,5,0)</f>
        <v>K-HL</v>
      </c>
      <c r="G3568" s="177" t="str">
        <f>VLOOKUP(H3568,通道基本信息!B:K,8,0)</f>
        <v>R</v>
      </c>
      <c r="H3568" s="177" t="s">
        <v>7155</v>
      </c>
      <c r="I3568" s="177">
        <v>58</v>
      </c>
      <c r="J3568" s="177">
        <v>1.25</v>
      </c>
      <c r="K3568" s="177">
        <v>18516.25</v>
      </c>
      <c r="L3568" s="177">
        <v>18517.5</v>
      </c>
      <c r="M3568" s="177"/>
      <c r="N3568" s="177" t="s">
        <v>7270</v>
      </c>
      <c r="O3568" s="2" t="str">
        <f>VLOOKUP(H3568,通道基本信息!B:L,3,FALSE)</f>
        <v>CS6E</v>
      </c>
    </row>
    <row r="3569" s="2" customFormat="1" ht="15" hidden="1" spans="1:15">
      <c r="A3569" s="177">
        <v>3566</v>
      </c>
      <c r="B3569" s="177" t="str">
        <f t="shared" si="110"/>
        <v>CS6E-T039-340-59</v>
      </c>
      <c r="C3569" s="177" t="str">
        <f t="shared" si="111"/>
        <v>CS6E-TK-HL-05-059-R-D</v>
      </c>
      <c r="D3569" s="177" t="s">
        <v>7271</v>
      </c>
      <c r="E3569" s="177" t="str">
        <f>VLOOKUP(H3569,通道基本信息!B:K,6,0)</f>
        <v>T</v>
      </c>
      <c r="F3569" s="177" t="str">
        <f>VLOOKUP(H3569,通道基本信息!B:K,5,0)</f>
        <v>K-HL</v>
      </c>
      <c r="G3569" s="177" t="str">
        <f>VLOOKUP(H3569,通道基本信息!B:K,8,0)</f>
        <v>R</v>
      </c>
      <c r="H3569" s="177" t="s">
        <v>7155</v>
      </c>
      <c r="I3569" s="177">
        <v>59</v>
      </c>
      <c r="J3569" s="177">
        <v>1.25</v>
      </c>
      <c r="K3569" s="177">
        <v>18517.5</v>
      </c>
      <c r="L3569" s="177">
        <v>18518.75</v>
      </c>
      <c r="M3569" s="177"/>
      <c r="N3569" s="177" t="s">
        <v>7272</v>
      </c>
      <c r="O3569" s="2" t="str">
        <f>VLOOKUP(H3569,通道基本信息!B:L,3,FALSE)</f>
        <v>CS6E</v>
      </c>
    </row>
    <row r="3570" s="2" customFormat="1" ht="15" hidden="1" spans="1:15">
      <c r="A3570" s="177">
        <v>3567</v>
      </c>
      <c r="B3570" s="177" t="str">
        <f t="shared" si="110"/>
        <v>CS6E-T039-340-60</v>
      </c>
      <c r="C3570" s="177" t="str">
        <f t="shared" si="111"/>
        <v>CS6E-TK-HL-05-060-R-D</v>
      </c>
      <c r="D3570" s="177" t="s">
        <v>7273</v>
      </c>
      <c r="E3570" s="177" t="str">
        <f>VLOOKUP(H3570,通道基本信息!B:K,6,0)</f>
        <v>T</v>
      </c>
      <c r="F3570" s="177" t="str">
        <f>VLOOKUP(H3570,通道基本信息!B:K,5,0)</f>
        <v>K-HL</v>
      </c>
      <c r="G3570" s="177" t="str">
        <f>VLOOKUP(H3570,通道基本信息!B:K,8,0)</f>
        <v>R</v>
      </c>
      <c r="H3570" s="177" t="s">
        <v>7155</v>
      </c>
      <c r="I3570" s="177">
        <v>60</v>
      </c>
      <c r="J3570" s="177">
        <v>1.25</v>
      </c>
      <c r="K3570" s="177">
        <v>18518.75</v>
      </c>
      <c r="L3570" s="177">
        <v>18520</v>
      </c>
      <c r="M3570" s="177"/>
      <c r="N3570" s="177" t="s">
        <v>7274</v>
      </c>
      <c r="O3570" s="2" t="str">
        <f>VLOOKUP(H3570,通道基本信息!B:L,3,FALSE)</f>
        <v>CS6E</v>
      </c>
    </row>
    <row r="3571" s="2" customFormat="1" ht="15" hidden="1" spans="1:15">
      <c r="A3571" s="177">
        <v>3568</v>
      </c>
      <c r="B3571" s="177" t="str">
        <f t="shared" si="110"/>
        <v>CS6E-T039-340-61</v>
      </c>
      <c r="C3571" s="177" t="str">
        <f t="shared" si="111"/>
        <v>CS6E-TK-HL-05-061-R-D</v>
      </c>
      <c r="D3571" s="177" t="s">
        <v>7275</v>
      </c>
      <c r="E3571" s="177" t="str">
        <f>VLOOKUP(H3571,通道基本信息!B:K,6,0)</f>
        <v>T</v>
      </c>
      <c r="F3571" s="177" t="str">
        <f>VLOOKUP(H3571,通道基本信息!B:K,5,0)</f>
        <v>K-HL</v>
      </c>
      <c r="G3571" s="177" t="str">
        <f>VLOOKUP(H3571,通道基本信息!B:K,8,0)</f>
        <v>R</v>
      </c>
      <c r="H3571" s="177" t="s">
        <v>7155</v>
      </c>
      <c r="I3571" s="177">
        <v>61</v>
      </c>
      <c r="J3571" s="177">
        <v>1.25</v>
      </c>
      <c r="K3571" s="177">
        <v>18520</v>
      </c>
      <c r="L3571" s="177">
        <v>18521.25</v>
      </c>
      <c r="M3571" s="177"/>
      <c r="N3571" s="177" t="s">
        <v>7276</v>
      </c>
      <c r="O3571" s="2" t="str">
        <f>VLOOKUP(H3571,通道基本信息!B:L,3,FALSE)</f>
        <v>CS6E</v>
      </c>
    </row>
    <row r="3572" s="2" customFormat="1" ht="15" hidden="1" spans="1:15">
      <c r="A3572" s="177">
        <v>3569</v>
      </c>
      <c r="B3572" s="177" t="str">
        <f t="shared" si="110"/>
        <v>CS6E-T039-340-62</v>
      </c>
      <c r="C3572" s="177" t="str">
        <f t="shared" si="111"/>
        <v>CS6E-TK-HL-05-062-R-D</v>
      </c>
      <c r="D3572" s="177" t="s">
        <v>7277</v>
      </c>
      <c r="E3572" s="177" t="str">
        <f>VLOOKUP(H3572,通道基本信息!B:K,6,0)</f>
        <v>T</v>
      </c>
      <c r="F3572" s="177" t="str">
        <f>VLOOKUP(H3572,通道基本信息!B:K,5,0)</f>
        <v>K-HL</v>
      </c>
      <c r="G3572" s="177" t="str">
        <f>VLOOKUP(H3572,通道基本信息!B:K,8,0)</f>
        <v>R</v>
      </c>
      <c r="H3572" s="177" t="s">
        <v>7155</v>
      </c>
      <c r="I3572" s="177">
        <v>62</v>
      </c>
      <c r="J3572" s="177">
        <v>1.25</v>
      </c>
      <c r="K3572" s="177">
        <v>18521.25</v>
      </c>
      <c r="L3572" s="177">
        <v>18522.5</v>
      </c>
      <c r="M3572" s="177"/>
      <c r="N3572" s="177" t="s">
        <v>7278</v>
      </c>
      <c r="O3572" s="2" t="str">
        <f>VLOOKUP(H3572,通道基本信息!B:L,3,FALSE)</f>
        <v>CS6E</v>
      </c>
    </row>
    <row r="3573" s="2" customFormat="1" ht="15" hidden="1" spans="1:15">
      <c r="A3573" s="177">
        <v>3570</v>
      </c>
      <c r="B3573" s="177" t="str">
        <f t="shared" si="110"/>
        <v>CS6E-T039-340-63</v>
      </c>
      <c r="C3573" s="177" t="str">
        <f t="shared" si="111"/>
        <v>CS6E-TK-HL-05-063-R-D</v>
      </c>
      <c r="D3573" s="177" t="s">
        <v>7279</v>
      </c>
      <c r="E3573" s="177" t="str">
        <f>VLOOKUP(H3573,通道基本信息!B:K,6,0)</f>
        <v>T</v>
      </c>
      <c r="F3573" s="177" t="str">
        <f>VLOOKUP(H3573,通道基本信息!B:K,5,0)</f>
        <v>K-HL</v>
      </c>
      <c r="G3573" s="177" t="str">
        <f>VLOOKUP(H3573,通道基本信息!B:K,8,0)</f>
        <v>R</v>
      </c>
      <c r="H3573" s="177" t="s">
        <v>7155</v>
      </c>
      <c r="I3573" s="177">
        <v>63</v>
      </c>
      <c r="J3573" s="177">
        <v>1.25</v>
      </c>
      <c r="K3573" s="177">
        <v>18522.5</v>
      </c>
      <c r="L3573" s="177">
        <v>18523.75</v>
      </c>
      <c r="M3573" s="177"/>
      <c r="N3573" s="177" t="s">
        <v>7280</v>
      </c>
      <c r="O3573" s="2" t="str">
        <f>VLOOKUP(H3573,通道基本信息!B:L,3,FALSE)</f>
        <v>CS6E</v>
      </c>
    </row>
    <row r="3574" s="2" customFormat="1" ht="15" hidden="1" spans="1:15">
      <c r="A3574" s="177">
        <v>3571</v>
      </c>
      <c r="B3574" s="177" t="str">
        <f t="shared" si="110"/>
        <v>CS6E-T039-340-64</v>
      </c>
      <c r="C3574" s="177" t="str">
        <f t="shared" si="111"/>
        <v>CS6E-TK-HL-05-064-R-D</v>
      </c>
      <c r="D3574" s="177" t="s">
        <v>7281</v>
      </c>
      <c r="E3574" s="177" t="str">
        <f>VLOOKUP(H3574,通道基本信息!B:K,6,0)</f>
        <v>T</v>
      </c>
      <c r="F3574" s="177" t="str">
        <f>VLOOKUP(H3574,通道基本信息!B:K,5,0)</f>
        <v>K-HL</v>
      </c>
      <c r="G3574" s="177" t="str">
        <f>VLOOKUP(H3574,通道基本信息!B:K,8,0)</f>
        <v>R</v>
      </c>
      <c r="H3574" s="177" t="s">
        <v>7155</v>
      </c>
      <c r="I3574" s="177">
        <v>64</v>
      </c>
      <c r="J3574" s="177">
        <v>1.25</v>
      </c>
      <c r="K3574" s="177">
        <v>18523.75</v>
      </c>
      <c r="L3574" s="177">
        <v>18525</v>
      </c>
      <c r="M3574" s="177"/>
      <c r="N3574" s="177" t="s">
        <v>7282</v>
      </c>
      <c r="O3574" s="2" t="str">
        <f>VLOOKUP(H3574,通道基本信息!B:L,3,FALSE)</f>
        <v>CS6E</v>
      </c>
    </row>
    <row r="3575" s="2" customFormat="1" ht="15" hidden="1" spans="1:15">
      <c r="A3575" s="177">
        <v>3572</v>
      </c>
      <c r="B3575" s="177" t="str">
        <f t="shared" si="110"/>
        <v>CS6E-T039-340-65</v>
      </c>
      <c r="C3575" s="177" t="str">
        <f t="shared" si="111"/>
        <v>CS6E-TK-HL-05-065-R-D</v>
      </c>
      <c r="D3575" s="177" t="s">
        <v>7283</v>
      </c>
      <c r="E3575" s="177" t="str">
        <f>VLOOKUP(H3575,通道基本信息!B:K,6,0)</f>
        <v>T</v>
      </c>
      <c r="F3575" s="177" t="str">
        <f>VLOOKUP(H3575,通道基本信息!B:K,5,0)</f>
        <v>K-HL</v>
      </c>
      <c r="G3575" s="177" t="str">
        <f>VLOOKUP(H3575,通道基本信息!B:K,8,0)</f>
        <v>R</v>
      </c>
      <c r="H3575" s="177" t="s">
        <v>7155</v>
      </c>
      <c r="I3575" s="177">
        <v>65</v>
      </c>
      <c r="J3575" s="177">
        <v>1.25</v>
      </c>
      <c r="K3575" s="177">
        <v>18525</v>
      </c>
      <c r="L3575" s="177">
        <v>18526.25</v>
      </c>
      <c r="M3575" s="177"/>
      <c r="N3575" s="177" t="s">
        <v>7284</v>
      </c>
      <c r="O3575" s="2" t="str">
        <f>VLOOKUP(H3575,通道基本信息!B:L,3,FALSE)</f>
        <v>CS6E</v>
      </c>
    </row>
    <row r="3576" s="2" customFormat="1" ht="15" hidden="1" spans="1:15">
      <c r="A3576" s="177">
        <v>3573</v>
      </c>
      <c r="B3576" s="177" t="str">
        <f t="shared" si="110"/>
        <v>CS6E-T039-340-66</v>
      </c>
      <c r="C3576" s="177" t="str">
        <f t="shared" si="111"/>
        <v>CS6E-TK-HL-05-066-R-D</v>
      </c>
      <c r="D3576" s="177" t="s">
        <v>7285</v>
      </c>
      <c r="E3576" s="177" t="str">
        <f>VLOOKUP(H3576,通道基本信息!B:K,6,0)</f>
        <v>T</v>
      </c>
      <c r="F3576" s="177" t="str">
        <f>VLOOKUP(H3576,通道基本信息!B:K,5,0)</f>
        <v>K-HL</v>
      </c>
      <c r="G3576" s="177" t="str">
        <f>VLOOKUP(H3576,通道基本信息!B:K,8,0)</f>
        <v>R</v>
      </c>
      <c r="H3576" s="177" t="s">
        <v>7155</v>
      </c>
      <c r="I3576" s="177">
        <v>66</v>
      </c>
      <c r="J3576" s="177">
        <v>1.25</v>
      </c>
      <c r="K3576" s="177">
        <v>18526.25</v>
      </c>
      <c r="L3576" s="177">
        <v>18527.5</v>
      </c>
      <c r="M3576" s="177"/>
      <c r="N3576" s="177" t="s">
        <v>7286</v>
      </c>
      <c r="O3576" s="2" t="str">
        <f>VLOOKUP(H3576,通道基本信息!B:L,3,FALSE)</f>
        <v>CS6E</v>
      </c>
    </row>
    <row r="3577" s="2" customFormat="1" ht="15" hidden="1" spans="1:15">
      <c r="A3577" s="177">
        <v>3574</v>
      </c>
      <c r="B3577" s="177" t="str">
        <f t="shared" si="110"/>
        <v>CS6E-T039-340-67</v>
      </c>
      <c r="C3577" s="177" t="str">
        <f t="shared" si="111"/>
        <v>CS6E-TK-HL-05-067-R-D</v>
      </c>
      <c r="D3577" s="177" t="s">
        <v>7287</v>
      </c>
      <c r="E3577" s="177" t="str">
        <f>VLOOKUP(H3577,通道基本信息!B:K,6,0)</f>
        <v>T</v>
      </c>
      <c r="F3577" s="177" t="str">
        <f>VLOOKUP(H3577,通道基本信息!B:K,5,0)</f>
        <v>K-HL</v>
      </c>
      <c r="G3577" s="177" t="str">
        <f>VLOOKUP(H3577,通道基本信息!B:K,8,0)</f>
        <v>R</v>
      </c>
      <c r="H3577" s="177" t="s">
        <v>7155</v>
      </c>
      <c r="I3577" s="177">
        <v>67</v>
      </c>
      <c r="J3577" s="177">
        <v>1.25</v>
      </c>
      <c r="K3577" s="177">
        <v>18527.5</v>
      </c>
      <c r="L3577" s="177">
        <v>18528.75</v>
      </c>
      <c r="M3577" s="177"/>
      <c r="N3577" s="177" t="s">
        <v>7288</v>
      </c>
      <c r="O3577" s="2" t="str">
        <f>VLOOKUP(H3577,通道基本信息!B:L,3,FALSE)</f>
        <v>CS6E</v>
      </c>
    </row>
    <row r="3578" s="2" customFormat="1" ht="15" hidden="1" spans="1:15">
      <c r="A3578" s="177">
        <v>3575</v>
      </c>
      <c r="B3578" s="177" t="str">
        <f t="shared" si="110"/>
        <v>CS6E-T039-340-68</v>
      </c>
      <c r="C3578" s="177" t="str">
        <f t="shared" si="111"/>
        <v>CS6E-TK-HL-05-068-R-D</v>
      </c>
      <c r="D3578" s="177" t="s">
        <v>7289</v>
      </c>
      <c r="E3578" s="177" t="str">
        <f>VLOOKUP(H3578,通道基本信息!B:K,6,0)</f>
        <v>T</v>
      </c>
      <c r="F3578" s="177" t="str">
        <f>VLOOKUP(H3578,通道基本信息!B:K,5,0)</f>
        <v>K-HL</v>
      </c>
      <c r="G3578" s="177" t="str">
        <f>VLOOKUP(H3578,通道基本信息!B:K,8,0)</f>
        <v>R</v>
      </c>
      <c r="H3578" s="177" t="s">
        <v>7155</v>
      </c>
      <c r="I3578" s="177">
        <v>68</v>
      </c>
      <c r="J3578" s="177">
        <v>1.25</v>
      </c>
      <c r="K3578" s="177">
        <v>18528.75</v>
      </c>
      <c r="L3578" s="177">
        <v>18530</v>
      </c>
      <c r="M3578" s="177"/>
      <c r="N3578" s="177" t="s">
        <v>7290</v>
      </c>
      <c r="O3578" s="2" t="str">
        <f>VLOOKUP(H3578,通道基本信息!B:L,3,FALSE)</f>
        <v>CS6E</v>
      </c>
    </row>
    <row r="3579" s="2" customFormat="1" ht="15" hidden="1" spans="1:15">
      <c r="A3579" s="177">
        <v>3576</v>
      </c>
      <c r="B3579" s="177" t="str">
        <f t="shared" si="110"/>
        <v>CS6E-T039-340-69</v>
      </c>
      <c r="C3579" s="177" t="str">
        <f t="shared" si="111"/>
        <v>CS6E-TK-HL-05-069-R-D</v>
      </c>
      <c r="D3579" s="177" t="s">
        <v>7291</v>
      </c>
      <c r="E3579" s="177" t="str">
        <f>VLOOKUP(H3579,通道基本信息!B:K,6,0)</f>
        <v>T</v>
      </c>
      <c r="F3579" s="177" t="str">
        <f>VLOOKUP(H3579,通道基本信息!B:K,5,0)</f>
        <v>K-HL</v>
      </c>
      <c r="G3579" s="177" t="str">
        <f>VLOOKUP(H3579,通道基本信息!B:K,8,0)</f>
        <v>R</v>
      </c>
      <c r="H3579" s="177" t="s">
        <v>7155</v>
      </c>
      <c r="I3579" s="177">
        <v>69</v>
      </c>
      <c r="J3579" s="177">
        <v>1.25</v>
      </c>
      <c r="K3579" s="177">
        <v>18530</v>
      </c>
      <c r="L3579" s="177">
        <v>18531.25</v>
      </c>
      <c r="M3579" s="177"/>
      <c r="N3579" s="177" t="s">
        <v>7292</v>
      </c>
      <c r="O3579" s="2" t="str">
        <f>VLOOKUP(H3579,通道基本信息!B:L,3,FALSE)</f>
        <v>CS6E</v>
      </c>
    </row>
    <row r="3580" s="2" customFormat="1" ht="15" hidden="1" spans="1:15">
      <c r="A3580" s="177">
        <v>3577</v>
      </c>
      <c r="B3580" s="177" t="str">
        <f t="shared" si="110"/>
        <v>CS6E-T039-340-70</v>
      </c>
      <c r="C3580" s="177" t="str">
        <f t="shared" si="111"/>
        <v>CS6E-TK-HL-05-070-R-D</v>
      </c>
      <c r="D3580" s="177" t="s">
        <v>7293</v>
      </c>
      <c r="E3580" s="177" t="str">
        <f>VLOOKUP(H3580,通道基本信息!B:K,6,0)</f>
        <v>T</v>
      </c>
      <c r="F3580" s="177" t="str">
        <f>VLOOKUP(H3580,通道基本信息!B:K,5,0)</f>
        <v>K-HL</v>
      </c>
      <c r="G3580" s="177" t="str">
        <f>VLOOKUP(H3580,通道基本信息!B:K,8,0)</f>
        <v>R</v>
      </c>
      <c r="H3580" s="177" t="s">
        <v>7155</v>
      </c>
      <c r="I3580" s="177">
        <v>70</v>
      </c>
      <c r="J3580" s="177">
        <v>1.25</v>
      </c>
      <c r="K3580" s="177">
        <v>18531.25</v>
      </c>
      <c r="L3580" s="177">
        <v>18532.5</v>
      </c>
      <c r="M3580" s="177"/>
      <c r="N3580" s="177" t="s">
        <v>7294</v>
      </c>
      <c r="O3580" s="2" t="str">
        <f>VLOOKUP(H3580,通道基本信息!B:L,3,FALSE)</f>
        <v>CS6E</v>
      </c>
    </row>
    <row r="3581" s="2" customFormat="1" ht="15" hidden="1" spans="1:15">
      <c r="A3581" s="177">
        <v>3578</v>
      </c>
      <c r="B3581" s="177" t="str">
        <f t="shared" si="110"/>
        <v>CS6E-T039-340-71</v>
      </c>
      <c r="C3581" s="177" t="str">
        <f t="shared" si="111"/>
        <v>CS6E-TK-HL-05-071-R-D</v>
      </c>
      <c r="D3581" s="177" t="s">
        <v>7295</v>
      </c>
      <c r="E3581" s="177" t="str">
        <f>VLOOKUP(H3581,通道基本信息!B:K,6,0)</f>
        <v>T</v>
      </c>
      <c r="F3581" s="177" t="str">
        <f>VLOOKUP(H3581,通道基本信息!B:K,5,0)</f>
        <v>K-HL</v>
      </c>
      <c r="G3581" s="177" t="str">
        <f>VLOOKUP(H3581,通道基本信息!B:K,8,0)</f>
        <v>R</v>
      </c>
      <c r="H3581" s="177" t="s">
        <v>7155</v>
      </c>
      <c r="I3581" s="177">
        <v>71</v>
      </c>
      <c r="J3581" s="177">
        <v>1.25</v>
      </c>
      <c r="K3581" s="177">
        <v>18532.5</v>
      </c>
      <c r="L3581" s="177">
        <v>18533.75</v>
      </c>
      <c r="M3581" s="177"/>
      <c r="N3581" s="177" t="s">
        <v>7296</v>
      </c>
      <c r="O3581" s="2" t="str">
        <f>VLOOKUP(H3581,通道基本信息!B:L,3,FALSE)</f>
        <v>CS6E</v>
      </c>
    </row>
    <row r="3582" s="2" customFormat="1" ht="15" hidden="1" spans="1:15">
      <c r="A3582" s="177">
        <v>3579</v>
      </c>
      <c r="B3582" s="177" t="str">
        <f t="shared" si="110"/>
        <v>CS6E-T039-340-72</v>
      </c>
      <c r="C3582" s="177" t="str">
        <f t="shared" si="111"/>
        <v>CS6E-TK-HL-05-072-R-D</v>
      </c>
      <c r="D3582" s="177" t="s">
        <v>7297</v>
      </c>
      <c r="E3582" s="177" t="str">
        <f>VLOOKUP(H3582,通道基本信息!B:K,6,0)</f>
        <v>T</v>
      </c>
      <c r="F3582" s="177" t="str">
        <f>VLOOKUP(H3582,通道基本信息!B:K,5,0)</f>
        <v>K-HL</v>
      </c>
      <c r="G3582" s="177" t="str">
        <f>VLOOKUP(H3582,通道基本信息!B:K,8,0)</f>
        <v>R</v>
      </c>
      <c r="H3582" s="177" t="s">
        <v>7155</v>
      </c>
      <c r="I3582" s="177">
        <v>72</v>
      </c>
      <c r="J3582" s="177">
        <v>1.25</v>
      </c>
      <c r="K3582" s="177">
        <v>18533.75</v>
      </c>
      <c r="L3582" s="177">
        <v>18535</v>
      </c>
      <c r="M3582" s="177"/>
      <c r="N3582" s="177" t="s">
        <v>7298</v>
      </c>
      <c r="O3582" s="2" t="str">
        <f>VLOOKUP(H3582,通道基本信息!B:L,3,FALSE)</f>
        <v>CS6E</v>
      </c>
    </row>
    <row r="3583" s="2" customFormat="1" ht="15" hidden="1" spans="1:15">
      <c r="A3583" s="177">
        <v>3580</v>
      </c>
      <c r="B3583" s="177" t="str">
        <f t="shared" si="110"/>
        <v>CS6E-T039-340-73</v>
      </c>
      <c r="C3583" s="177" t="str">
        <f t="shared" si="111"/>
        <v>CS6E-TK-HL-05-073-R-D</v>
      </c>
      <c r="D3583" s="177" t="s">
        <v>7299</v>
      </c>
      <c r="E3583" s="177" t="str">
        <f>VLOOKUP(H3583,通道基本信息!B:K,6,0)</f>
        <v>T</v>
      </c>
      <c r="F3583" s="177" t="str">
        <f>VLOOKUP(H3583,通道基本信息!B:K,5,0)</f>
        <v>K-HL</v>
      </c>
      <c r="G3583" s="177" t="str">
        <f>VLOOKUP(H3583,通道基本信息!B:K,8,0)</f>
        <v>R</v>
      </c>
      <c r="H3583" s="177" t="s">
        <v>7155</v>
      </c>
      <c r="I3583" s="177">
        <v>73</v>
      </c>
      <c r="J3583" s="177">
        <v>1.25</v>
      </c>
      <c r="K3583" s="177">
        <v>18535</v>
      </c>
      <c r="L3583" s="177">
        <v>18536.25</v>
      </c>
      <c r="M3583" s="177"/>
      <c r="N3583" s="177" t="s">
        <v>7300</v>
      </c>
      <c r="O3583" s="2" t="str">
        <f>VLOOKUP(H3583,通道基本信息!B:L,3,FALSE)</f>
        <v>CS6E</v>
      </c>
    </row>
    <row r="3584" s="2" customFormat="1" ht="15" hidden="1" spans="1:15">
      <c r="A3584" s="177">
        <v>3581</v>
      </c>
      <c r="B3584" s="177" t="str">
        <f t="shared" si="110"/>
        <v>CS6E-T039-340-74</v>
      </c>
      <c r="C3584" s="177" t="str">
        <f t="shared" si="111"/>
        <v>CS6E-TK-HL-05-074-R-D</v>
      </c>
      <c r="D3584" s="177" t="s">
        <v>7301</v>
      </c>
      <c r="E3584" s="177" t="str">
        <f>VLOOKUP(H3584,通道基本信息!B:K,6,0)</f>
        <v>T</v>
      </c>
      <c r="F3584" s="177" t="str">
        <f>VLOOKUP(H3584,通道基本信息!B:K,5,0)</f>
        <v>K-HL</v>
      </c>
      <c r="G3584" s="177" t="str">
        <f>VLOOKUP(H3584,通道基本信息!B:K,8,0)</f>
        <v>R</v>
      </c>
      <c r="H3584" s="177" t="s">
        <v>7155</v>
      </c>
      <c r="I3584" s="177">
        <v>74</v>
      </c>
      <c r="J3584" s="177">
        <v>1.25</v>
      </c>
      <c r="K3584" s="177">
        <v>18536.25</v>
      </c>
      <c r="L3584" s="177">
        <v>18537.5</v>
      </c>
      <c r="M3584" s="177"/>
      <c r="N3584" s="177" t="s">
        <v>7302</v>
      </c>
      <c r="O3584" s="2" t="str">
        <f>VLOOKUP(H3584,通道基本信息!B:L,3,FALSE)</f>
        <v>CS6E</v>
      </c>
    </row>
    <row r="3585" s="2" customFormat="1" ht="15" hidden="1" spans="1:15">
      <c r="A3585" s="177">
        <v>3582</v>
      </c>
      <c r="B3585" s="177" t="str">
        <f t="shared" ref="B3585:B3648" si="112">H3585&amp;"-"&amp;I3585</f>
        <v>CS6E-T039-340-75</v>
      </c>
      <c r="C3585" s="177" t="str">
        <f t="shared" si="111"/>
        <v>CS6E-TK-HL-05-075-R-D</v>
      </c>
      <c r="D3585" s="177" t="s">
        <v>7303</v>
      </c>
      <c r="E3585" s="177" t="str">
        <f>VLOOKUP(H3585,通道基本信息!B:K,6,0)</f>
        <v>T</v>
      </c>
      <c r="F3585" s="177" t="str">
        <f>VLOOKUP(H3585,通道基本信息!B:K,5,0)</f>
        <v>K-HL</v>
      </c>
      <c r="G3585" s="177" t="str">
        <f>VLOOKUP(H3585,通道基本信息!B:K,8,0)</f>
        <v>R</v>
      </c>
      <c r="H3585" s="177" t="s">
        <v>7155</v>
      </c>
      <c r="I3585" s="177">
        <v>75</v>
      </c>
      <c r="J3585" s="177">
        <v>1.25</v>
      </c>
      <c r="K3585" s="177">
        <v>18537.5</v>
      </c>
      <c r="L3585" s="177">
        <v>18538.75</v>
      </c>
      <c r="M3585" s="177"/>
      <c r="N3585" s="177" t="s">
        <v>7304</v>
      </c>
      <c r="O3585" s="2" t="str">
        <f>VLOOKUP(H3585,通道基本信息!B:L,3,FALSE)</f>
        <v>CS6E</v>
      </c>
    </row>
    <row r="3586" s="2" customFormat="1" ht="15" hidden="1" spans="1:15">
      <c r="A3586" s="177">
        <v>3583</v>
      </c>
      <c r="B3586" s="177" t="str">
        <f t="shared" si="112"/>
        <v>CS6E-T039-340-76</v>
      </c>
      <c r="C3586" s="177" t="str">
        <f t="shared" si="111"/>
        <v>CS6E-TK-HL-05-076-R-D</v>
      </c>
      <c r="D3586" s="177" t="s">
        <v>7305</v>
      </c>
      <c r="E3586" s="177" t="str">
        <f>VLOOKUP(H3586,通道基本信息!B:K,6,0)</f>
        <v>T</v>
      </c>
      <c r="F3586" s="177" t="str">
        <f>VLOOKUP(H3586,通道基本信息!B:K,5,0)</f>
        <v>K-HL</v>
      </c>
      <c r="G3586" s="177" t="str">
        <f>VLOOKUP(H3586,通道基本信息!B:K,8,0)</f>
        <v>R</v>
      </c>
      <c r="H3586" s="177" t="s">
        <v>7155</v>
      </c>
      <c r="I3586" s="177">
        <v>76</v>
      </c>
      <c r="J3586" s="177">
        <v>1.25</v>
      </c>
      <c r="K3586" s="177">
        <v>18538.75</v>
      </c>
      <c r="L3586" s="177">
        <v>18540</v>
      </c>
      <c r="M3586" s="177"/>
      <c r="N3586" s="177" t="s">
        <v>7306</v>
      </c>
      <c r="O3586" s="2" t="str">
        <f>VLOOKUP(H3586,通道基本信息!B:L,3,FALSE)</f>
        <v>CS6E</v>
      </c>
    </row>
    <row r="3587" s="2" customFormat="1" ht="15" hidden="1" spans="1:15">
      <c r="A3587" s="177">
        <v>3584</v>
      </c>
      <c r="B3587" s="177" t="str">
        <f t="shared" si="112"/>
        <v>CS6E-T039-340-77</v>
      </c>
      <c r="C3587" s="177" t="str">
        <f t="shared" si="111"/>
        <v>CS6E-TK-HL-05-077-R-D</v>
      </c>
      <c r="D3587" s="177" t="s">
        <v>7307</v>
      </c>
      <c r="E3587" s="177" t="str">
        <f>VLOOKUP(H3587,通道基本信息!B:K,6,0)</f>
        <v>T</v>
      </c>
      <c r="F3587" s="177" t="str">
        <f>VLOOKUP(H3587,通道基本信息!B:K,5,0)</f>
        <v>K-HL</v>
      </c>
      <c r="G3587" s="177" t="str">
        <f>VLOOKUP(H3587,通道基本信息!B:K,8,0)</f>
        <v>R</v>
      </c>
      <c r="H3587" s="177" t="s">
        <v>7155</v>
      </c>
      <c r="I3587" s="177">
        <v>77</v>
      </c>
      <c r="J3587" s="177">
        <v>1.25</v>
      </c>
      <c r="K3587" s="177">
        <v>18540</v>
      </c>
      <c r="L3587" s="177">
        <v>18541.25</v>
      </c>
      <c r="M3587" s="177"/>
      <c r="N3587" s="177" t="s">
        <v>7308</v>
      </c>
      <c r="O3587" s="2" t="str">
        <f>VLOOKUP(H3587,通道基本信息!B:L,3,FALSE)</f>
        <v>CS6E</v>
      </c>
    </row>
    <row r="3588" s="2" customFormat="1" ht="15" hidden="1" spans="1:15">
      <c r="A3588" s="177">
        <v>3585</v>
      </c>
      <c r="B3588" s="177" t="str">
        <f t="shared" si="112"/>
        <v>CS6E-T039-340-78</v>
      </c>
      <c r="C3588" s="177" t="str">
        <f t="shared" ref="C3588:C3651" si="113">O3588&amp;"-"&amp;D3588</f>
        <v>CS6E-TK-HL-05-078-R-D</v>
      </c>
      <c r="D3588" s="177" t="s">
        <v>7309</v>
      </c>
      <c r="E3588" s="177" t="str">
        <f>VLOOKUP(H3588,通道基本信息!B:K,6,0)</f>
        <v>T</v>
      </c>
      <c r="F3588" s="177" t="str">
        <f>VLOOKUP(H3588,通道基本信息!B:K,5,0)</f>
        <v>K-HL</v>
      </c>
      <c r="G3588" s="177" t="str">
        <f>VLOOKUP(H3588,通道基本信息!B:K,8,0)</f>
        <v>R</v>
      </c>
      <c r="H3588" s="177" t="s">
        <v>7155</v>
      </c>
      <c r="I3588" s="177">
        <v>78</v>
      </c>
      <c r="J3588" s="177">
        <v>1.25</v>
      </c>
      <c r="K3588" s="177">
        <v>18541.25</v>
      </c>
      <c r="L3588" s="177">
        <v>18542.5</v>
      </c>
      <c r="M3588" s="177"/>
      <c r="N3588" s="177" t="s">
        <v>7310</v>
      </c>
      <c r="O3588" s="2" t="str">
        <f>VLOOKUP(H3588,通道基本信息!B:L,3,FALSE)</f>
        <v>CS6E</v>
      </c>
    </row>
    <row r="3589" s="2" customFormat="1" ht="15" hidden="1" spans="1:15">
      <c r="A3589" s="177">
        <v>3586</v>
      </c>
      <c r="B3589" s="177" t="str">
        <f t="shared" si="112"/>
        <v>CS6E-T039-340-79</v>
      </c>
      <c r="C3589" s="177" t="str">
        <f t="shared" si="113"/>
        <v>CS6E-TK-HL-05-079-R-D</v>
      </c>
      <c r="D3589" s="177" t="s">
        <v>7311</v>
      </c>
      <c r="E3589" s="177" t="str">
        <f>VLOOKUP(H3589,通道基本信息!B:K,6,0)</f>
        <v>T</v>
      </c>
      <c r="F3589" s="177" t="str">
        <f>VLOOKUP(H3589,通道基本信息!B:K,5,0)</f>
        <v>K-HL</v>
      </c>
      <c r="G3589" s="177" t="str">
        <f>VLOOKUP(H3589,通道基本信息!B:K,8,0)</f>
        <v>R</v>
      </c>
      <c r="H3589" s="177" t="s">
        <v>7155</v>
      </c>
      <c r="I3589" s="177">
        <v>79</v>
      </c>
      <c r="J3589" s="177">
        <v>1.25</v>
      </c>
      <c r="K3589" s="177">
        <v>18542.5</v>
      </c>
      <c r="L3589" s="177">
        <v>18543.75</v>
      </c>
      <c r="M3589" s="177"/>
      <c r="N3589" s="177" t="s">
        <v>7312</v>
      </c>
      <c r="O3589" s="2" t="str">
        <f>VLOOKUP(H3589,通道基本信息!B:L,3,FALSE)</f>
        <v>CS6E</v>
      </c>
    </row>
    <row r="3590" s="2" customFormat="1" ht="15" hidden="1" spans="1:15">
      <c r="A3590" s="177">
        <v>3587</v>
      </c>
      <c r="B3590" s="177" t="str">
        <f t="shared" si="112"/>
        <v>CS6E-T039-340-80</v>
      </c>
      <c r="C3590" s="177" t="str">
        <f t="shared" si="113"/>
        <v>CS6E-TK-HL-05-080-R-D</v>
      </c>
      <c r="D3590" s="177" t="s">
        <v>7313</v>
      </c>
      <c r="E3590" s="177" t="str">
        <f>VLOOKUP(H3590,通道基本信息!B:K,6,0)</f>
        <v>T</v>
      </c>
      <c r="F3590" s="177" t="str">
        <f>VLOOKUP(H3590,通道基本信息!B:K,5,0)</f>
        <v>K-HL</v>
      </c>
      <c r="G3590" s="177" t="str">
        <f>VLOOKUP(H3590,通道基本信息!B:K,8,0)</f>
        <v>R</v>
      </c>
      <c r="H3590" s="177" t="s">
        <v>7155</v>
      </c>
      <c r="I3590" s="177">
        <v>80</v>
      </c>
      <c r="J3590" s="177">
        <v>1.25</v>
      </c>
      <c r="K3590" s="177">
        <v>18543.75</v>
      </c>
      <c r="L3590" s="177">
        <v>18545</v>
      </c>
      <c r="M3590" s="177"/>
      <c r="N3590" s="177" t="s">
        <v>7314</v>
      </c>
      <c r="O3590" s="2" t="str">
        <f>VLOOKUP(H3590,通道基本信息!B:L,3,FALSE)</f>
        <v>CS6E</v>
      </c>
    </row>
    <row r="3591" s="2" customFormat="1" ht="15" hidden="1" spans="1:15">
      <c r="A3591" s="177">
        <v>3588</v>
      </c>
      <c r="B3591" s="177" t="str">
        <f t="shared" si="112"/>
        <v>CS6E-T039-340-81</v>
      </c>
      <c r="C3591" s="177" t="str">
        <f t="shared" si="113"/>
        <v>CS6E-TK-HL-05-081-R-D</v>
      </c>
      <c r="D3591" s="177" t="s">
        <v>7315</v>
      </c>
      <c r="E3591" s="177" t="str">
        <f>VLOOKUP(H3591,通道基本信息!B:K,6,0)</f>
        <v>T</v>
      </c>
      <c r="F3591" s="177" t="str">
        <f>VLOOKUP(H3591,通道基本信息!B:K,5,0)</f>
        <v>K-HL</v>
      </c>
      <c r="G3591" s="177" t="str">
        <f>VLOOKUP(H3591,通道基本信息!B:K,8,0)</f>
        <v>R</v>
      </c>
      <c r="H3591" s="177" t="s">
        <v>7155</v>
      </c>
      <c r="I3591" s="177">
        <v>81</v>
      </c>
      <c r="J3591" s="177">
        <v>1.25</v>
      </c>
      <c r="K3591" s="177">
        <v>18545</v>
      </c>
      <c r="L3591" s="177">
        <v>18546.25</v>
      </c>
      <c r="M3591" s="177"/>
      <c r="N3591" s="177" t="s">
        <v>7316</v>
      </c>
      <c r="O3591" s="2" t="str">
        <f>VLOOKUP(H3591,通道基本信息!B:L,3,FALSE)</f>
        <v>CS6E</v>
      </c>
    </row>
    <row r="3592" s="2" customFormat="1" ht="15" hidden="1" spans="1:15">
      <c r="A3592" s="177">
        <v>3589</v>
      </c>
      <c r="B3592" s="177" t="str">
        <f t="shared" si="112"/>
        <v>CS6E-T039-340-82</v>
      </c>
      <c r="C3592" s="177" t="str">
        <f t="shared" si="113"/>
        <v>CS6E-TK-HL-05-082-R-D</v>
      </c>
      <c r="D3592" s="177" t="s">
        <v>7317</v>
      </c>
      <c r="E3592" s="177" t="str">
        <f>VLOOKUP(H3592,通道基本信息!B:K,6,0)</f>
        <v>T</v>
      </c>
      <c r="F3592" s="177" t="str">
        <f>VLOOKUP(H3592,通道基本信息!B:K,5,0)</f>
        <v>K-HL</v>
      </c>
      <c r="G3592" s="177" t="str">
        <f>VLOOKUP(H3592,通道基本信息!B:K,8,0)</f>
        <v>R</v>
      </c>
      <c r="H3592" s="177" t="s">
        <v>7155</v>
      </c>
      <c r="I3592" s="177">
        <v>82</v>
      </c>
      <c r="J3592" s="177">
        <v>1.25</v>
      </c>
      <c r="K3592" s="177">
        <v>18546.25</v>
      </c>
      <c r="L3592" s="177">
        <v>18547.5</v>
      </c>
      <c r="M3592" s="177"/>
      <c r="N3592" s="177" t="s">
        <v>7318</v>
      </c>
      <c r="O3592" s="2" t="str">
        <f>VLOOKUP(H3592,通道基本信息!B:L,3,FALSE)</f>
        <v>CS6E</v>
      </c>
    </row>
    <row r="3593" s="2" customFormat="1" ht="15" hidden="1" spans="1:15">
      <c r="A3593" s="177">
        <v>3590</v>
      </c>
      <c r="B3593" s="177" t="str">
        <f t="shared" si="112"/>
        <v>CS6E-T039-340-83</v>
      </c>
      <c r="C3593" s="177" t="str">
        <f t="shared" si="113"/>
        <v>CS6E-TK-HL-05-083-R-D</v>
      </c>
      <c r="D3593" s="177" t="s">
        <v>7319</v>
      </c>
      <c r="E3593" s="177" t="str">
        <f>VLOOKUP(H3593,通道基本信息!B:K,6,0)</f>
        <v>T</v>
      </c>
      <c r="F3593" s="177" t="str">
        <f>VLOOKUP(H3593,通道基本信息!B:K,5,0)</f>
        <v>K-HL</v>
      </c>
      <c r="G3593" s="177" t="str">
        <f>VLOOKUP(H3593,通道基本信息!B:K,8,0)</f>
        <v>R</v>
      </c>
      <c r="H3593" s="177" t="s">
        <v>7155</v>
      </c>
      <c r="I3593" s="177">
        <v>83</v>
      </c>
      <c r="J3593" s="177">
        <v>1.25</v>
      </c>
      <c r="K3593" s="177">
        <v>18547.5</v>
      </c>
      <c r="L3593" s="177">
        <v>18548.75</v>
      </c>
      <c r="M3593" s="177"/>
      <c r="N3593" s="177" t="s">
        <v>7320</v>
      </c>
      <c r="O3593" s="2" t="str">
        <f>VLOOKUP(H3593,通道基本信息!B:L,3,FALSE)</f>
        <v>CS6E</v>
      </c>
    </row>
    <row r="3594" s="2" customFormat="1" ht="15" hidden="1" spans="1:15">
      <c r="A3594" s="177">
        <v>3591</v>
      </c>
      <c r="B3594" s="177" t="str">
        <f t="shared" si="112"/>
        <v>CS6E-T039-340-84</v>
      </c>
      <c r="C3594" s="177" t="str">
        <f t="shared" si="113"/>
        <v>CS6E-TK-HL-05-084-R-D</v>
      </c>
      <c r="D3594" s="177" t="s">
        <v>7321</v>
      </c>
      <c r="E3594" s="177" t="str">
        <f>VLOOKUP(H3594,通道基本信息!B:K,6,0)</f>
        <v>T</v>
      </c>
      <c r="F3594" s="177" t="str">
        <f>VLOOKUP(H3594,通道基本信息!B:K,5,0)</f>
        <v>K-HL</v>
      </c>
      <c r="G3594" s="177" t="str">
        <f>VLOOKUP(H3594,通道基本信息!B:K,8,0)</f>
        <v>R</v>
      </c>
      <c r="H3594" s="177" t="s">
        <v>7155</v>
      </c>
      <c r="I3594" s="177">
        <v>84</v>
      </c>
      <c r="J3594" s="177">
        <v>1.25</v>
      </c>
      <c r="K3594" s="177">
        <v>18548.75</v>
      </c>
      <c r="L3594" s="177">
        <v>18550</v>
      </c>
      <c r="M3594" s="177"/>
      <c r="N3594" s="177" t="s">
        <v>7322</v>
      </c>
      <c r="O3594" s="2" t="str">
        <f>VLOOKUP(H3594,通道基本信息!B:L,3,FALSE)</f>
        <v>CS6E</v>
      </c>
    </row>
    <row r="3595" s="2" customFormat="1" ht="15" hidden="1" spans="1:15">
      <c r="A3595" s="177">
        <v>3592</v>
      </c>
      <c r="B3595" s="177" t="str">
        <f t="shared" si="112"/>
        <v>CS6E-T039-340-85</v>
      </c>
      <c r="C3595" s="177" t="str">
        <f t="shared" si="113"/>
        <v>CS6E-TK-HL-05-085-R-D</v>
      </c>
      <c r="D3595" s="177" t="s">
        <v>7323</v>
      </c>
      <c r="E3595" s="177" t="str">
        <f>VLOOKUP(H3595,通道基本信息!B:K,6,0)</f>
        <v>T</v>
      </c>
      <c r="F3595" s="177" t="str">
        <f>VLOOKUP(H3595,通道基本信息!B:K,5,0)</f>
        <v>K-HL</v>
      </c>
      <c r="G3595" s="177" t="str">
        <f>VLOOKUP(H3595,通道基本信息!B:K,8,0)</f>
        <v>R</v>
      </c>
      <c r="H3595" s="177" t="s">
        <v>7155</v>
      </c>
      <c r="I3595" s="177">
        <v>85</v>
      </c>
      <c r="J3595" s="177">
        <v>1.25</v>
      </c>
      <c r="K3595" s="177">
        <v>18550</v>
      </c>
      <c r="L3595" s="177">
        <v>18551.25</v>
      </c>
      <c r="M3595" s="177"/>
      <c r="N3595" s="177" t="s">
        <v>7324</v>
      </c>
      <c r="O3595" s="2" t="str">
        <f>VLOOKUP(H3595,通道基本信息!B:L,3,FALSE)</f>
        <v>CS6E</v>
      </c>
    </row>
    <row r="3596" s="2" customFormat="1" ht="15" hidden="1" spans="1:15">
      <c r="A3596" s="177">
        <v>3593</v>
      </c>
      <c r="B3596" s="177" t="str">
        <f t="shared" si="112"/>
        <v>CS6E-T039-340-86</v>
      </c>
      <c r="C3596" s="177" t="str">
        <f t="shared" si="113"/>
        <v>CS6E-TK-HL-05-086-R-D</v>
      </c>
      <c r="D3596" s="177" t="s">
        <v>7325</v>
      </c>
      <c r="E3596" s="177" t="str">
        <f>VLOOKUP(H3596,通道基本信息!B:K,6,0)</f>
        <v>T</v>
      </c>
      <c r="F3596" s="177" t="str">
        <f>VLOOKUP(H3596,通道基本信息!B:K,5,0)</f>
        <v>K-HL</v>
      </c>
      <c r="G3596" s="177" t="str">
        <f>VLOOKUP(H3596,通道基本信息!B:K,8,0)</f>
        <v>R</v>
      </c>
      <c r="H3596" s="177" t="s">
        <v>7155</v>
      </c>
      <c r="I3596" s="177">
        <v>86</v>
      </c>
      <c r="J3596" s="177">
        <v>1.25</v>
      </c>
      <c r="K3596" s="177">
        <v>18551.25</v>
      </c>
      <c r="L3596" s="177">
        <v>18552.5</v>
      </c>
      <c r="M3596" s="177"/>
      <c r="N3596" s="177" t="s">
        <v>7326</v>
      </c>
      <c r="O3596" s="2" t="str">
        <f>VLOOKUP(H3596,通道基本信息!B:L,3,FALSE)</f>
        <v>CS6E</v>
      </c>
    </row>
    <row r="3597" s="2" customFormat="1" ht="15" hidden="1" spans="1:15">
      <c r="A3597" s="177">
        <v>3594</v>
      </c>
      <c r="B3597" s="177" t="str">
        <f t="shared" si="112"/>
        <v>CS6E-T039-340-87</v>
      </c>
      <c r="C3597" s="177" t="str">
        <f t="shared" si="113"/>
        <v>CS6E-TK-HL-05-087-R-D</v>
      </c>
      <c r="D3597" s="177" t="s">
        <v>7327</v>
      </c>
      <c r="E3597" s="177" t="str">
        <f>VLOOKUP(H3597,通道基本信息!B:K,6,0)</f>
        <v>T</v>
      </c>
      <c r="F3597" s="177" t="str">
        <f>VLOOKUP(H3597,通道基本信息!B:K,5,0)</f>
        <v>K-HL</v>
      </c>
      <c r="G3597" s="177" t="str">
        <f>VLOOKUP(H3597,通道基本信息!B:K,8,0)</f>
        <v>R</v>
      </c>
      <c r="H3597" s="177" t="s">
        <v>7155</v>
      </c>
      <c r="I3597" s="177">
        <v>87</v>
      </c>
      <c r="J3597" s="177">
        <v>1.25</v>
      </c>
      <c r="K3597" s="177">
        <v>18552.5</v>
      </c>
      <c r="L3597" s="177">
        <v>18553.75</v>
      </c>
      <c r="M3597" s="177"/>
      <c r="N3597" s="177" t="s">
        <v>7328</v>
      </c>
      <c r="O3597" s="2" t="str">
        <f>VLOOKUP(H3597,通道基本信息!B:L,3,FALSE)</f>
        <v>CS6E</v>
      </c>
    </row>
    <row r="3598" s="2" customFormat="1" ht="15" hidden="1" spans="1:15">
      <c r="A3598" s="177">
        <v>3595</v>
      </c>
      <c r="B3598" s="177" t="str">
        <f t="shared" si="112"/>
        <v>CS6E-T039-340-88</v>
      </c>
      <c r="C3598" s="177" t="str">
        <f t="shared" si="113"/>
        <v>CS6E-TK-HL-05-088-R-D</v>
      </c>
      <c r="D3598" s="177" t="s">
        <v>7329</v>
      </c>
      <c r="E3598" s="177" t="str">
        <f>VLOOKUP(H3598,通道基本信息!B:K,6,0)</f>
        <v>T</v>
      </c>
      <c r="F3598" s="177" t="str">
        <f>VLOOKUP(H3598,通道基本信息!B:K,5,0)</f>
        <v>K-HL</v>
      </c>
      <c r="G3598" s="177" t="str">
        <f>VLOOKUP(H3598,通道基本信息!B:K,8,0)</f>
        <v>R</v>
      </c>
      <c r="H3598" s="177" t="s">
        <v>7155</v>
      </c>
      <c r="I3598" s="177">
        <v>88</v>
      </c>
      <c r="J3598" s="177">
        <v>1.25</v>
      </c>
      <c r="K3598" s="177">
        <v>18553.75</v>
      </c>
      <c r="L3598" s="177">
        <v>18555</v>
      </c>
      <c r="M3598" s="177"/>
      <c r="N3598" s="177" t="s">
        <v>7330</v>
      </c>
      <c r="O3598" s="2" t="str">
        <f>VLOOKUP(H3598,通道基本信息!B:L,3,FALSE)</f>
        <v>CS6E</v>
      </c>
    </row>
    <row r="3599" s="2" customFormat="1" ht="15" hidden="1" spans="1:15">
      <c r="A3599" s="177">
        <v>3596</v>
      </c>
      <c r="B3599" s="177" t="str">
        <f t="shared" si="112"/>
        <v>CS6E-T039-340-89</v>
      </c>
      <c r="C3599" s="177" t="str">
        <f t="shared" si="113"/>
        <v>CS6E-TK-HL-05-089-R-D</v>
      </c>
      <c r="D3599" s="177" t="s">
        <v>7331</v>
      </c>
      <c r="E3599" s="177" t="str">
        <f>VLOOKUP(H3599,通道基本信息!B:K,6,0)</f>
        <v>T</v>
      </c>
      <c r="F3599" s="177" t="str">
        <f>VLOOKUP(H3599,通道基本信息!B:K,5,0)</f>
        <v>K-HL</v>
      </c>
      <c r="G3599" s="177" t="str">
        <f>VLOOKUP(H3599,通道基本信息!B:K,8,0)</f>
        <v>R</v>
      </c>
      <c r="H3599" s="177" t="s">
        <v>7155</v>
      </c>
      <c r="I3599" s="177">
        <v>89</v>
      </c>
      <c r="J3599" s="177">
        <v>1.25</v>
      </c>
      <c r="K3599" s="177">
        <v>18555</v>
      </c>
      <c r="L3599" s="177">
        <v>18556.25</v>
      </c>
      <c r="M3599" s="177"/>
      <c r="N3599" s="177" t="s">
        <v>7332</v>
      </c>
      <c r="O3599" s="2" t="str">
        <f>VLOOKUP(H3599,通道基本信息!B:L,3,FALSE)</f>
        <v>CS6E</v>
      </c>
    </row>
    <row r="3600" s="2" customFormat="1" ht="15" hidden="1" spans="1:15">
      <c r="A3600" s="177">
        <v>3597</v>
      </c>
      <c r="B3600" s="177" t="str">
        <f t="shared" si="112"/>
        <v>CS6E-T039-340-90</v>
      </c>
      <c r="C3600" s="177" t="str">
        <f t="shared" si="113"/>
        <v>CS6E-TK-HL-05-090-R-D</v>
      </c>
      <c r="D3600" s="177" t="s">
        <v>7333</v>
      </c>
      <c r="E3600" s="177" t="str">
        <f>VLOOKUP(H3600,通道基本信息!B:K,6,0)</f>
        <v>T</v>
      </c>
      <c r="F3600" s="177" t="str">
        <f>VLOOKUP(H3600,通道基本信息!B:K,5,0)</f>
        <v>K-HL</v>
      </c>
      <c r="G3600" s="177" t="str">
        <f>VLOOKUP(H3600,通道基本信息!B:K,8,0)</f>
        <v>R</v>
      </c>
      <c r="H3600" s="177" t="s">
        <v>7155</v>
      </c>
      <c r="I3600" s="177">
        <v>90</v>
      </c>
      <c r="J3600" s="177">
        <v>1.25</v>
      </c>
      <c r="K3600" s="177">
        <v>18556.25</v>
      </c>
      <c r="L3600" s="177">
        <v>18557.5</v>
      </c>
      <c r="M3600" s="177"/>
      <c r="N3600" s="177" t="s">
        <v>7334</v>
      </c>
      <c r="O3600" s="2" t="str">
        <f>VLOOKUP(H3600,通道基本信息!B:L,3,FALSE)</f>
        <v>CS6E</v>
      </c>
    </row>
    <row r="3601" s="2" customFormat="1" ht="15" hidden="1" spans="1:15">
      <c r="A3601" s="177">
        <v>3598</v>
      </c>
      <c r="B3601" s="177" t="str">
        <f t="shared" si="112"/>
        <v>CS6E-T039-340-91</v>
      </c>
      <c r="C3601" s="177" t="str">
        <f t="shared" si="113"/>
        <v>CS6E-TK-HL-05-091-R-D</v>
      </c>
      <c r="D3601" s="177" t="s">
        <v>7335</v>
      </c>
      <c r="E3601" s="177" t="str">
        <f>VLOOKUP(H3601,通道基本信息!B:K,6,0)</f>
        <v>T</v>
      </c>
      <c r="F3601" s="177" t="str">
        <f>VLOOKUP(H3601,通道基本信息!B:K,5,0)</f>
        <v>K-HL</v>
      </c>
      <c r="G3601" s="177" t="str">
        <f>VLOOKUP(H3601,通道基本信息!B:K,8,0)</f>
        <v>R</v>
      </c>
      <c r="H3601" s="177" t="s">
        <v>7155</v>
      </c>
      <c r="I3601" s="177">
        <v>91</v>
      </c>
      <c r="J3601" s="177">
        <v>1.25</v>
      </c>
      <c r="K3601" s="177">
        <v>18557.5</v>
      </c>
      <c r="L3601" s="177">
        <v>18558.75</v>
      </c>
      <c r="M3601" s="177"/>
      <c r="N3601" s="177" t="s">
        <v>7336</v>
      </c>
      <c r="O3601" s="2" t="str">
        <f>VLOOKUP(H3601,通道基本信息!B:L,3,FALSE)</f>
        <v>CS6E</v>
      </c>
    </row>
    <row r="3602" s="2" customFormat="1" ht="15" hidden="1" spans="1:15">
      <c r="A3602" s="177">
        <v>3599</v>
      </c>
      <c r="B3602" s="177" t="str">
        <f t="shared" si="112"/>
        <v>CS6E-T039-340-92</v>
      </c>
      <c r="C3602" s="177" t="str">
        <f t="shared" si="113"/>
        <v>CS6E-TK-HL-05-092-R-D</v>
      </c>
      <c r="D3602" s="177" t="s">
        <v>7337</v>
      </c>
      <c r="E3602" s="177" t="str">
        <f>VLOOKUP(H3602,通道基本信息!B:K,6,0)</f>
        <v>T</v>
      </c>
      <c r="F3602" s="177" t="str">
        <f>VLOOKUP(H3602,通道基本信息!B:K,5,0)</f>
        <v>K-HL</v>
      </c>
      <c r="G3602" s="177" t="str">
        <f>VLOOKUP(H3602,通道基本信息!B:K,8,0)</f>
        <v>R</v>
      </c>
      <c r="H3602" s="177" t="s">
        <v>7155</v>
      </c>
      <c r="I3602" s="177">
        <v>92</v>
      </c>
      <c r="J3602" s="177">
        <v>1.25</v>
      </c>
      <c r="K3602" s="177">
        <v>18558.75</v>
      </c>
      <c r="L3602" s="177">
        <v>18560</v>
      </c>
      <c r="M3602" s="177"/>
      <c r="N3602" s="177" t="s">
        <v>7338</v>
      </c>
      <c r="O3602" s="2" t="str">
        <f>VLOOKUP(H3602,通道基本信息!B:L,3,FALSE)</f>
        <v>CS6E</v>
      </c>
    </row>
    <row r="3603" s="2" customFormat="1" ht="15" hidden="1" spans="1:15">
      <c r="A3603" s="177">
        <v>3600</v>
      </c>
      <c r="B3603" s="177" t="str">
        <f t="shared" si="112"/>
        <v>CS6E-T039-340-93</v>
      </c>
      <c r="C3603" s="177" t="str">
        <f t="shared" si="113"/>
        <v>CS6E-TK-HL-05-093-R-D</v>
      </c>
      <c r="D3603" s="177" t="s">
        <v>7339</v>
      </c>
      <c r="E3603" s="177" t="str">
        <f>VLOOKUP(H3603,通道基本信息!B:K,6,0)</f>
        <v>T</v>
      </c>
      <c r="F3603" s="177" t="str">
        <f>VLOOKUP(H3603,通道基本信息!B:K,5,0)</f>
        <v>K-HL</v>
      </c>
      <c r="G3603" s="177" t="str">
        <f>VLOOKUP(H3603,通道基本信息!B:K,8,0)</f>
        <v>R</v>
      </c>
      <c r="H3603" s="177" t="s">
        <v>7155</v>
      </c>
      <c r="I3603" s="177">
        <v>93</v>
      </c>
      <c r="J3603" s="177">
        <v>1.25</v>
      </c>
      <c r="K3603" s="177">
        <v>18560</v>
      </c>
      <c r="L3603" s="177">
        <v>18561.25</v>
      </c>
      <c r="M3603" s="177"/>
      <c r="N3603" s="177" t="s">
        <v>7340</v>
      </c>
      <c r="O3603" s="2" t="str">
        <f>VLOOKUP(H3603,通道基本信息!B:L,3,FALSE)</f>
        <v>CS6E</v>
      </c>
    </row>
    <row r="3604" s="2" customFormat="1" ht="15" hidden="1" spans="1:15">
      <c r="A3604" s="177">
        <v>3601</v>
      </c>
      <c r="B3604" s="177" t="str">
        <f t="shared" si="112"/>
        <v>CS6E-T039-340-94</v>
      </c>
      <c r="C3604" s="177" t="str">
        <f t="shared" si="113"/>
        <v>CS6E-TK-HL-05-094-R-D</v>
      </c>
      <c r="D3604" s="177" t="s">
        <v>7341</v>
      </c>
      <c r="E3604" s="177" t="str">
        <f>VLOOKUP(H3604,通道基本信息!B:K,6,0)</f>
        <v>T</v>
      </c>
      <c r="F3604" s="177" t="str">
        <f>VLOOKUP(H3604,通道基本信息!B:K,5,0)</f>
        <v>K-HL</v>
      </c>
      <c r="G3604" s="177" t="str">
        <f>VLOOKUP(H3604,通道基本信息!B:K,8,0)</f>
        <v>R</v>
      </c>
      <c r="H3604" s="177" t="s">
        <v>7155</v>
      </c>
      <c r="I3604" s="177">
        <v>94</v>
      </c>
      <c r="J3604" s="177">
        <v>1.25</v>
      </c>
      <c r="K3604" s="177">
        <v>18561.25</v>
      </c>
      <c r="L3604" s="177">
        <v>18562.5</v>
      </c>
      <c r="M3604" s="177"/>
      <c r="N3604" s="177" t="s">
        <v>7342</v>
      </c>
      <c r="O3604" s="2" t="str">
        <f>VLOOKUP(H3604,通道基本信息!B:L,3,FALSE)</f>
        <v>CS6E</v>
      </c>
    </row>
    <row r="3605" s="2" customFormat="1" ht="15" hidden="1" spans="1:15">
      <c r="A3605" s="177">
        <v>3602</v>
      </c>
      <c r="B3605" s="177" t="str">
        <f t="shared" si="112"/>
        <v>CS6E-T039-340-95</v>
      </c>
      <c r="C3605" s="177" t="str">
        <f t="shared" si="113"/>
        <v>CS6E-TK-HL-05-095-R-D</v>
      </c>
      <c r="D3605" s="177" t="s">
        <v>7343</v>
      </c>
      <c r="E3605" s="177" t="str">
        <f>VLOOKUP(H3605,通道基本信息!B:K,6,0)</f>
        <v>T</v>
      </c>
      <c r="F3605" s="177" t="str">
        <f>VLOOKUP(H3605,通道基本信息!B:K,5,0)</f>
        <v>K-HL</v>
      </c>
      <c r="G3605" s="177" t="str">
        <f>VLOOKUP(H3605,通道基本信息!B:K,8,0)</f>
        <v>R</v>
      </c>
      <c r="H3605" s="177" t="s">
        <v>7155</v>
      </c>
      <c r="I3605" s="177">
        <v>95</v>
      </c>
      <c r="J3605" s="177">
        <v>1.25</v>
      </c>
      <c r="K3605" s="177">
        <v>18562.5</v>
      </c>
      <c r="L3605" s="177">
        <v>18563.75</v>
      </c>
      <c r="M3605" s="177"/>
      <c r="N3605" s="177" t="s">
        <v>7344</v>
      </c>
      <c r="O3605" s="2" t="str">
        <f>VLOOKUP(H3605,通道基本信息!B:L,3,FALSE)</f>
        <v>CS6E</v>
      </c>
    </row>
    <row r="3606" s="2" customFormat="1" ht="15" hidden="1" spans="1:15">
      <c r="A3606" s="177">
        <v>3603</v>
      </c>
      <c r="B3606" s="177" t="str">
        <f t="shared" si="112"/>
        <v>CS6E-T039-340-96</v>
      </c>
      <c r="C3606" s="177" t="str">
        <f t="shared" si="113"/>
        <v>CS6E-TK-HL-05-096-R-D</v>
      </c>
      <c r="D3606" s="177" t="s">
        <v>7345</v>
      </c>
      <c r="E3606" s="177" t="str">
        <f>VLOOKUP(H3606,通道基本信息!B:K,6,0)</f>
        <v>T</v>
      </c>
      <c r="F3606" s="177" t="str">
        <f>VLOOKUP(H3606,通道基本信息!B:K,5,0)</f>
        <v>K-HL</v>
      </c>
      <c r="G3606" s="177" t="str">
        <f>VLOOKUP(H3606,通道基本信息!B:K,8,0)</f>
        <v>R</v>
      </c>
      <c r="H3606" s="177" t="s">
        <v>7155</v>
      </c>
      <c r="I3606" s="177">
        <v>96</v>
      </c>
      <c r="J3606" s="177">
        <v>1.25</v>
      </c>
      <c r="K3606" s="177">
        <v>18563.75</v>
      </c>
      <c r="L3606" s="177">
        <v>18565</v>
      </c>
      <c r="M3606" s="177"/>
      <c r="N3606" s="177" t="s">
        <v>7346</v>
      </c>
      <c r="O3606" s="2" t="str">
        <f>VLOOKUP(H3606,通道基本信息!B:L,3,FALSE)</f>
        <v>CS6E</v>
      </c>
    </row>
    <row r="3607" s="2" customFormat="1" ht="15" hidden="1" spans="1:15">
      <c r="A3607" s="177">
        <v>3604</v>
      </c>
      <c r="B3607" s="177" t="str">
        <f t="shared" si="112"/>
        <v>CS6E-T039-340-97</v>
      </c>
      <c r="C3607" s="177" t="str">
        <f t="shared" si="113"/>
        <v>CS6E-TK-HL-05-097-R-D</v>
      </c>
      <c r="D3607" s="177" t="s">
        <v>7347</v>
      </c>
      <c r="E3607" s="177" t="str">
        <f>VLOOKUP(H3607,通道基本信息!B:K,6,0)</f>
        <v>T</v>
      </c>
      <c r="F3607" s="177" t="str">
        <f>VLOOKUP(H3607,通道基本信息!B:K,5,0)</f>
        <v>K-HL</v>
      </c>
      <c r="G3607" s="177" t="str">
        <f>VLOOKUP(H3607,通道基本信息!B:K,8,0)</f>
        <v>R</v>
      </c>
      <c r="H3607" s="177" t="s">
        <v>7155</v>
      </c>
      <c r="I3607" s="177">
        <v>97</v>
      </c>
      <c r="J3607" s="177">
        <v>1.25</v>
      </c>
      <c r="K3607" s="177">
        <v>18565</v>
      </c>
      <c r="L3607" s="177">
        <v>18566.25</v>
      </c>
      <c r="M3607" s="177"/>
      <c r="N3607" s="177" t="s">
        <v>7348</v>
      </c>
      <c r="O3607" s="2" t="str">
        <f>VLOOKUP(H3607,通道基本信息!B:L,3,FALSE)</f>
        <v>CS6E</v>
      </c>
    </row>
    <row r="3608" s="2" customFormat="1" ht="15" hidden="1" spans="1:15">
      <c r="A3608" s="177">
        <v>3605</v>
      </c>
      <c r="B3608" s="177" t="str">
        <f t="shared" si="112"/>
        <v>CS6E-T039-340-98</v>
      </c>
      <c r="C3608" s="177" t="str">
        <f t="shared" si="113"/>
        <v>CS6E-TK-HL-05-098-R-D</v>
      </c>
      <c r="D3608" s="177" t="s">
        <v>7349</v>
      </c>
      <c r="E3608" s="177" t="str">
        <f>VLOOKUP(H3608,通道基本信息!B:K,6,0)</f>
        <v>T</v>
      </c>
      <c r="F3608" s="177" t="str">
        <f>VLOOKUP(H3608,通道基本信息!B:K,5,0)</f>
        <v>K-HL</v>
      </c>
      <c r="G3608" s="177" t="str">
        <f>VLOOKUP(H3608,通道基本信息!B:K,8,0)</f>
        <v>R</v>
      </c>
      <c r="H3608" s="177" t="s">
        <v>7155</v>
      </c>
      <c r="I3608" s="177">
        <v>98</v>
      </c>
      <c r="J3608" s="177">
        <v>1.25</v>
      </c>
      <c r="K3608" s="177">
        <v>18566.25</v>
      </c>
      <c r="L3608" s="177">
        <v>18567.5</v>
      </c>
      <c r="M3608" s="177"/>
      <c r="N3608" s="177" t="s">
        <v>7350</v>
      </c>
      <c r="O3608" s="2" t="str">
        <f>VLOOKUP(H3608,通道基本信息!B:L,3,FALSE)</f>
        <v>CS6E</v>
      </c>
    </row>
    <row r="3609" s="2" customFormat="1" ht="15" hidden="1" spans="1:15">
      <c r="A3609" s="177">
        <v>3606</v>
      </c>
      <c r="B3609" s="177" t="str">
        <f t="shared" si="112"/>
        <v>CS6E-T039-340-99</v>
      </c>
      <c r="C3609" s="177" t="str">
        <f t="shared" si="113"/>
        <v>CS6E-TK-HL-05-099-R-D</v>
      </c>
      <c r="D3609" s="177" t="s">
        <v>7351</v>
      </c>
      <c r="E3609" s="177" t="str">
        <f>VLOOKUP(H3609,通道基本信息!B:K,6,0)</f>
        <v>T</v>
      </c>
      <c r="F3609" s="177" t="str">
        <f>VLOOKUP(H3609,通道基本信息!B:K,5,0)</f>
        <v>K-HL</v>
      </c>
      <c r="G3609" s="177" t="str">
        <f>VLOOKUP(H3609,通道基本信息!B:K,8,0)</f>
        <v>R</v>
      </c>
      <c r="H3609" s="177" t="s">
        <v>7155</v>
      </c>
      <c r="I3609" s="177">
        <v>99</v>
      </c>
      <c r="J3609" s="177">
        <v>1.25</v>
      </c>
      <c r="K3609" s="177">
        <v>18567.5</v>
      </c>
      <c r="L3609" s="177">
        <v>18568.75</v>
      </c>
      <c r="M3609" s="177"/>
      <c r="N3609" s="177" t="s">
        <v>7352</v>
      </c>
      <c r="O3609" s="2" t="str">
        <f>VLOOKUP(H3609,通道基本信息!B:L,3,FALSE)</f>
        <v>CS6E</v>
      </c>
    </row>
    <row r="3610" s="2" customFormat="1" ht="15" hidden="1" spans="1:15">
      <c r="A3610" s="177">
        <v>3607</v>
      </c>
      <c r="B3610" s="177" t="str">
        <f t="shared" si="112"/>
        <v>CS6E-T039-340-100</v>
      </c>
      <c r="C3610" s="177" t="str">
        <f t="shared" si="113"/>
        <v>CS6E-TK-HL-05-100-R-D</v>
      </c>
      <c r="D3610" s="177" t="s">
        <v>7353</v>
      </c>
      <c r="E3610" s="177" t="str">
        <f>VLOOKUP(H3610,通道基本信息!B:K,6,0)</f>
        <v>T</v>
      </c>
      <c r="F3610" s="177" t="str">
        <f>VLOOKUP(H3610,通道基本信息!B:K,5,0)</f>
        <v>K-HL</v>
      </c>
      <c r="G3610" s="177" t="str">
        <f>VLOOKUP(H3610,通道基本信息!B:K,8,0)</f>
        <v>R</v>
      </c>
      <c r="H3610" s="177" t="s">
        <v>7155</v>
      </c>
      <c r="I3610" s="177">
        <v>100</v>
      </c>
      <c r="J3610" s="177">
        <v>1.25</v>
      </c>
      <c r="K3610" s="177">
        <v>18568.75</v>
      </c>
      <c r="L3610" s="177">
        <v>18570</v>
      </c>
      <c r="M3610" s="177"/>
      <c r="N3610" s="177" t="s">
        <v>7354</v>
      </c>
      <c r="O3610" s="2" t="str">
        <f>VLOOKUP(H3610,通道基本信息!B:L,3,FALSE)</f>
        <v>CS6E</v>
      </c>
    </row>
    <row r="3611" s="2" customFormat="1" ht="15" hidden="1" spans="1:15">
      <c r="A3611" s="177">
        <v>3608</v>
      </c>
      <c r="B3611" s="177" t="str">
        <f t="shared" si="112"/>
        <v>CS6E-T039-340-101</v>
      </c>
      <c r="C3611" s="177" t="str">
        <f t="shared" si="113"/>
        <v>CS6E-TK-HL-05-101-R-D</v>
      </c>
      <c r="D3611" s="177" t="s">
        <v>7355</v>
      </c>
      <c r="E3611" s="177" t="str">
        <f>VLOOKUP(H3611,通道基本信息!B:K,6,0)</f>
        <v>T</v>
      </c>
      <c r="F3611" s="177" t="str">
        <f>VLOOKUP(H3611,通道基本信息!B:K,5,0)</f>
        <v>K-HL</v>
      </c>
      <c r="G3611" s="177" t="str">
        <f>VLOOKUP(H3611,通道基本信息!B:K,8,0)</f>
        <v>R</v>
      </c>
      <c r="H3611" s="177" t="s">
        <v>7155</v>
      </c>
      <c r="I3611" s="177">
        <v>101</v>
      </c>
      <c r="J3611" s="177">
        <v>1.25</v>
      </c>
      <c r="K3611" s="177">
        <v>18570</v>
      </c>
      <c r="L3611" s="177">
        <v>18571.25</v>
      </c>
      <c r="M3611" s="177"/>
      <c r="N3611" s="177" t="s">
        <v>7356</v>
      </c>
      <c r="O3611" s="2" t="str">
        <f>VLOOKUP(H3611,通道基本信息!B:L,3,FALSE)</f>
        <v>CS6E</v>
      </c>
    </row>
    <row r="3612" s="2" customFormat="1" ht="15" hidden="1" spans="1:15">
      <c r="A3612" s="177">
        <v>3609</v>
      </c>
      <c r="B3612" s="177" t="str">
        <f t="shared" si="112"/>
        <v>CS6E-T039-340-102</v>
      </c>
      <c r="C3612" s="177" t="str">
        <f t="shared" si="113"/>
        <v>CS6E-TK-HL-05-102-R-D</v>
      </c>
      <c r="D3612" s="177" t="s">
        <v>7357</v>
      </c>
      <c r="E3612" s="177" t="str">
        <f>VLOOKUP(H3612,通道基本信息!B:K,6,0)</f>
        <v>T</v>
      </c>
      <c r="F3612" s="177" t="str">
        <f>VLOOKUP(H3612,通道基本信息!B:K,5,0)</f>
        <v>K-HL</v>
      </c>
      <c r="G3612" s="177" t="str">
        <f>VLOOKUP(H3612,通道基本信息!B:K,8,0)</f>
        <v>R</v>
      </c>
      <c r="H3612" s="177" t="s">
        <v>7155</v>
      </c>
      <c r="I3612" s="177">
        <v>102</v>
      </c>
      <c r="J3612" s="177">
        <v>1.25</v>
      </c>
      <c r="K3612" s="177">
        <v>18571.25</v>
      </c>
      <c r="L3612" s="177">
        <v>18572.5</v>
      </c>
      <c r="M3612" s="177"/>
      <c r="N3612" s="177" t="s">
        <v>7358</v>
      </c>
      <c r="O3612" s="2" t="str">
        <f>VLOOKUP(H3612,通道基本信息!B:L,3,FALSE)</f>
        <v>CS6E</v>
      </c>
    </row>
    <row r="3613" s="2" customFormat="1" ht="15" hidden="1" spans="1:15">
      <c r="A3613" s="177">
        <v>3610</v>
      </c>
      <c r="B3613" s="177" t="str">
        <f t="shared" si="112"/>
        <v>CS6E-T039-340-103</v>
      </c>
      <c r="C3613" s="177" t="str">
        <f t="shared" si="113"/>
        <v>CS6E-TK-HL-05-103-R-D</v>
      </c>
      <c r="D3613" s="177" t="s">
        <v>7359</v>
      </c>
      <c r="E3613" s="177" t="str">
        <f>VLOOKUP(H3613,通道基本信息!B:K,6,0)</f>
        <v>T</v>
      </c>
      <c r="F3613" s="177" t="str">
        <f>VLOOKUP(H3613,通道基本信息!B:K,5,0)</f>
        <v>K-HL</v>
      </c>
      <c r="G3613" s="177" t="str">
        <f>VLOOKUP(H3613,通道基本信息!B:K,8,0)</f>
        <v>R</v>
      </c>
      <c r="H3613" s="177" t="s">
        <v>7155</v>
      </c>
      <c r="I3613" s="177">
        <v>103</v>
      </c>
      <c r="J3613" s="177">
        <v>1.25</v>
      </c>
      <c r="K3613" s="177">
        <v>18572.5</v>
      </c>
      <c r="L3613" s="177">
        <v>18573.75</v>
      </c>
      <c r="M3613" s="177"/>
      <c r="N3613" s="177" t="s">
        <v>7360</v>
      </c>
      <c r="O3613" s="2" t="str">
        <f>VLOOKUP(H3613,通道基本信息!B:L,3,FALSE)</f>
        <v>CS6E</v>
      </c>
    </row>
    <row r="3614" s="2" customFormat="1" ht="15" hidden="1" spans="1:15">
      <c r="A3614" s="177">
        <v>3611</v>
      </c>
      <c r="B3614" s="177" t="str">
        <f t="shared" si="112"/>
        <v>CS6E-T039-340-104</v>
      </c>
      <c r="C3614" s="177" t="str">
        <f t="shared" si="113"/>
        <v>CS6E-TK-HL-05-104-R-D</v>
      </c>
      <c r="D3614" s="177" t="s">
        <v>7361</v>
      </c>
      <c r="E3614" s="177" t="str">
        <f>VLOOKUP(H3614,通道基本信息!B:K,6,0)</f>
        <v>T</v>
      </c>
      <c r="F3614" s="177" t="str">
        <f>VLOOKUP(H3614,通道基本信息!B:K,5,0)</f>
        <v>K-HL</v>
      </c>
      <c r="G3614" s="177" t="str">
        <f>VLOOKUP(H3614,通道基本信息!B:K,8,0)</f>
        <v>R</v>
      </c>
      <c r="H3614" s="177" t="s">
        <v>7155</v>
      </c>
      <c r="I3614" s="177">
        <v>104</v>
      </c>
      <c r="J3614" s="177">
        <v>1.25</v>
      </c>
      <c r="K3614" s="177">
        <v>18573.75</v>
      </c>
      <c r="L3614" s="177">
        <v>18575</v>
      </c>
      <c r="M3614" s="177"/>
      <c r="N3614" s="177" t="s">
        <v>7362</v>
      </c>
      <c r="O3614" s="2" t="str">
        <f>VLOOKUP(H3614,通道基本信息!B:L,3,FALSE)</f>
        <v>CS6E</v>
      </c>
    </row>
    <row r="3615" s="2" customFormat="1" ht="15" hidden="1" spans="1:15">
      <c r="A3615" s="177">
        <v>3612</v>
      </c>
      <c r="B3615" s="177" t="str">
        <f t="shared" si="112"/>
        <v>CS6E-T039-340-105</v>
      </c>
      <c r="C3615" s="177" t="str">
        <f t="shared" si="113"/>
        <v>CS6E-TK-HL-05-105-R-D</v>
      </c>
      <c r="D3615" s="177" t="s">
        <v>7363</v>
      </c>
      <c r="E3615" s="177" t="str">
        <f>VLOOKUP(H3615,通道基本信息!B:K,6,0)</f>
        <v>T</v>
      </c>
      <c r="F3615" s="177" t="str">
        <f>VLOOKUP(H3615,通道基本信息!B:K,5,0)</f>
        <v>K-HL</v>
      </c>
      <c r="G3615" s="177" t="str">
        <f>VLOOKUP(H3615,通道基本信息!B:K,8,0)</f>
        <v>R</v>
      </c>
      <c r="H3615" s="177" t="s">
        <v>7155</v>
      </c>
      <c r="I3615" s="177">
        <v>105</v>
      </c>
      <c r="J3615" s="177">
        <v>1.25</v>
      </c>
      <c r="K3615" s="177">
        <v>18575</v>
      </c>
      <c r="L3615" s="177">
        <v>18576.25</v>
      </c>
      <c r="M3615" s="177"/>
      <c r="N3615" s="177" t="s">
        <v>7364</v>
      </c>
      <c r="O3615" s="2" t="str">
        <f>VLOOKUP(H3615,通道基本信息!B:L,3,FALSE)</f>
        <v>CS6E</v>
      </c>
    </row>
    <row r="3616" s="2" customFormat="1" ht="15" hidden="1" spans="1:15">
      <c r="A3616" s="177">
        <v>3613</v>
      </c>
      <c r="B3616" s="177" t="str">
        <f t="shared" si="112"/>
        <v>CS6E-T039-340-106</v>
      </c>
      <c r="C3616" s="177" t="str">
        <f t="shared" si="113"/>
        <v>CS6E-TK-HL-05-106-R-D</v>
      </c>
      <c r="D3616" s="177" t="s">
        <v>7365</v>
      </c>
      <c r="E3616" s="177" t="str">
        <f>VLOOKUP(H3616,通道基本信息!B:K,6,0)</f>
        <v>T</v>
      </c>
      <c r="F3616" s="177" t="str">
        <f>VLOOKUP(H3616,通道基本信息!B:K,5,0)</f>
        <v>K-HL</v>
      </c>
      <c r="G3616" s="177" t="str">
        <f>VLOOKUP(H3616,通道基本信息!B:K,8,0)</f>
        <v>R</v>
      </c>
      <c r="H3616" s="177" t="s">
        <v>7155</v>
      </c>
      <c r="I3616" s="177">
        <v>106</v>
      </c>
      <c r="J3616" s="177">
        <v>1.25</v>
      </c>
      <c r="K3616" s="177">
        <v>18576.25</v>
      </c>
      <c r="L3616" s="177">
        <v>18577.5</v>
      </c>
      <c r="M3616" s="177"/>
      <c r="N3616" s="177" t="s">
        <v>7366</v>
      </c>
      <c r="O3616" s="2" t="str">
        <f>VLOOKUP(H3616,通道基本信息!B:L,3,FALSE)</f>
        <v>CS6E</v>
      </c>
    </row>
    <row r="3617" s="2" customFormat="1" ht="15" hidden="1" spans="1:15">
      <c r="A3617" s="177">
        <v>3614</v>
      </c>
      <c r="B3617" s="177" t="str">
        <f t="shared" si="112"/>
        <v>CS6E-T039-340-107</v>
      </c>
      <c r="C3617" s="177" t="str">
        <f t="shared" si="113"/>
        <v>CS6E-TK-HL-05-107-R-D</v>
      </c>
      <c r="D3617" s="177" t="s">
        <v>7367</v>
      </c>
      <c r="E3617" s="177" t="str">
        <f>VLOOKUP(H3617,通道基本信息!B:K,6,0)</f>
        <v>T</v>
      </c>
      <c r="F3617" s="177" t="str">
        <f>VLOOKUP(H3617,通道基本信息!B:K,5,0)</f>
        <v>K-HL</v>
      </c>
      <c r="G3617" s="177" t="str">
        <f>VLOOKUP(H3617,通道基本信息!B:K,8,0)</f>
        <v>R</v>
      </c>
      <c r="H3617" s="177" t="s">
        <v>7155</v>
      </c>
      <c r="I3617" s="177">
        <v>107</v>
      </c>
      <c r="J3617" s="177">
        <v>1.25</v>
      </c>
      <c r="K3617" s="177">
        <v>18577.5</v>
      </c>
      <c r="L3617" s="177">
        <v>18578.75</v>
      </c>
      <c r="M3617" s="177"/>
      <c r="N3617" s="177" t="s">
        <v>7368</v>
      </c>
      <c r="O3617" s="2" t="str">
        <f>VLOOKUP(H3617,通道基本信息!B:L,3,FALSE)</f>
        <v>CS6E</v>
      </c>
    </row>
    <row r="3618" s="2" customFormat="1" ht="15" hidden="1" spans="1:15">
      <c r="A3618" s="177">
        <v>3615</v>
      </c>
      <c r="B3618" s="177" t="str">
        <f t="shared" si="112"/>
        <v>CS6E-T039-340-108</v>
      </c>
      <c r="C3618" s="177" t="str">
        <f t="shared" si="113"/>
        <v>CS6E-TK-HL-05-108-R-D</v>
      </c>
      <c r="D3618" s="177" t="s">
        <v>7369</v>
      </c>
      <c r="E3618" s="177" t="str">
        <f>VLOOKUP(H3618,通道基本信息!B:K,6,0)</f>
        <v>T</v>
      </c>
      <c r="F3618" s="177" t="str">
        <f>VLOOKUP(H3618,通道基本信息!B:K,5,0)</f>
        <v>K-HL</v>
      </c>
      <c r="G3618" s="177" t="str">
        <f>VLOOKUP(H3618,通道基本信息!B:K,8,0)</f>
        <v>R</v>
      </c>
      <c r="H3618" s="177" t="s">
        <v>7155</v>
      </c>
      <c r="I3618" s="177">
        <v>108</v>
      </c>
      <c r="J3618" s="177">
        <v>1.25</v>
      </c>
      <c r="K3618" s="177">
        <v>18578.75</v>
      </c>
      <c r="L3618" s="177">
        <v>18580</v>
      </c>
      <c r="M3618" s="177"/>
      <c r="N3618" s="177" t="s">
        <v>7370</v>
      </c>
      <c r="O3618" s="2" t="str">
        <f>VLOOKUP(H3618,通道基本信息!B:L,3,FALSE)</f>
        <v>CS6E</v>
      </c>
    </row>
    <row r="3619" s="2" customFormat="1" ht="15" hidden="1" spans="1:15">
      <c r="A3619" s="177">
        <v>3616</v>
      </c>
      <c r="B3619" s="177" t="str">
        <f t="shared" si="112"/>
        <v>CS6E-T039-340-109</v>
      </c>
      <c r="C3619" s="177" t="str">
        <f t="shared" si="113"/>
        <v>CS6E-TK-HL-05-109-R-D</v>
      </c>
      <c r="D3619" s="177" t="s">
        <v>7371</v>
      </c>
      <c r="E3619" s="177" t="str">
        <f>VLOOKUP(H3619,通道基本信息!B:K,6,0)</f>
        <v>T</v>
      </c>
      <c r="F3619" s="177" t="str">
        <f>VLOOKUP(H3619,通道基本信息!B:K,5,0)</f>
        <v>K-HL</v>
      </c>
      <c r="G3619" s="177" t="str">
        <f>VLOOKUP(H3619,通道基本信息!B:K,8,0)</f>
        <v>R</v>
      </c>
      <c r="H3619" s="177" t="s">
        <v>7155</v>
      </c>
      <c r="I3619" s="177">
        <v>109</v>
      </c>
      <c r="J3619" s="177">
        <v>1.25</v>
      </c>
      <c r="K3619" s="177">
        <v>18580</v>
      </c>
      <c r="L3619" s="177">
        <v>18581.25</v>
      </c>
      <c r="M3619" s="177"/>
      <c r="N3619" s="177" t="s">
        <v>7372</v>
      </c>
      <c r="O3619" s="2" t="str">
        <f>VLOOKUP(H3619,通道基本信息!B:L,3,FALSE)</f>
        <v>CS6E</v>
      </c>
    </row>
    <row r="3620" s="2" customFormat="1" ht="15" hidden="1" spans="1:15">
      <c r="A3620" s="177">
        <v>3617</v>
      </c>
      <c r="B3620" s="177" t="str">
        <f t="shared" si="112"/>
        <v>CS6E-T039-340-110</v>
      </c>
      <c r="C3620" s="177" t="str">
        <f t="shared" si="113"/>
        <v>CS6E-TK-HL-05-110-R-D</v>
      </c>
      <c r="D3620" s="177" t="s">
        <v>7373</v>
      </c>
      <c r="E3620" s="177" t="str">
        <f>VLOOKUP(H3620,通道基本信息!B:K,6,0)</f>
        <v>T</v>
      </c>
      <c r="F3620" s="177" t="str">
        <f>VLOOKUP(H3620,通道基本信息!B:K,5,0)</f>
        <v>K-HL</v>
      </c>
      <c r="G3620" s="177" t="str">
        <f>VLOOKUP(H3620,通道基本信息!B:K,8,0)</f>
        <v>R</v>
      </c>
      <c r="H3620" s="177" t="s">
        <v>7155</v>
      </c>
      <c r="I3620" s="177">
        <v>110</v>
      </c>
      <c r="J3620" s="177">
        <v>1.25</v>
      </c>
      <c r="K3620" s="177">
        <v>18581.25</v>
      </c>
      <c r="L3620" s="177">
        <v>18582.5</v>
      </c>
      <c r="M3620" s="177"/>
      <c r="N3620" s="177" t="s">
        <v>7374</v>
      </c>
      <c r="O3620" s="2" t="str">
        <f>VLOOKUP(H3620,通道基本信息!B:L,3,FALSE)</f>
        <v>CS6E</v>
      </c>
    </row>
    <row r="3621" s="2" customFormat="1" ht="15" hidden="1" spans="1:15">
      <c r="A3621" s="177">
        <v>3618</v>
      </c>
      <c r="B3621" s="177" t="str">
        <f t="shared" si="112"/>
        <v>CS6E-T039-340-111</v>
      </c>
      <c r="C3621" s="177" t="str">
        <f t="shared" si="113"/>
        <v>CS6E-TK-HL-05-111-R-D</v>
      </c>
      <c r="D3621" s="177" t="s">
        <v>7375</v>
      </c>
      <c r="E3621" s="177" t="str">
        <f>VLOOKUP(H3621,通道基本信息!B:K,6,0)</f>
        <v>T</v>
      </c>
      <c r="F3621" s="177" t="str">
        <f>VLOOKUP(H3621,通道基本信息!B:K,5,0)</f>
        <v>K-HL</v>
      </c>
      <c r="G3621" s="177" t="str">
        <f>VLOOKUP(H3621,通道基本信息!B:K,8,0)</f>
        <v>R</v>
      </c>
      <c r="H3621" s="177" t="s">
        <v>7155</v>
      </c>
      <c r="I3621" s="177">
        <v>111</v>
      </c>
      <c r="J3621" s="177">
        <v>1.25</v>
      </c>
      <c r="K3621" s="177">
        <v>18582.5</v>
      </c>
      <c r="L3621" s="177">
        <v>18583.75</v>
      </c>
      <c r="M3621" s="177"/>
      <c r="N3621" s="177" t="s">
        <v>7376</v>
      </c>
      <c r="O3621" s="2" t="str">
        <f>VLOOKUP(H3621,通道基本信息!B:L,3,FALSE)</f>
        <v>CS6E</v>
      </c>
    </row>
    <row r="3622" s="2" customFormat="1" ht="15" hidden="1" spans="1:15">
      <c r="A3622" s="177">
        <v>3619</v>
      </c>
      <c r="B3622" s="177" t="str">
        <f t="shared" si="112"/>
        <v>CS6E-T039-340-112</v>
      </c>
      <c r="C3622" s="177" t="str">
        <f t="shared" si="113"/>
        <v>CS6E-TK-HL-05-112-R-D</v>
      </c>
      <c r="D3622" s="177" t="s">
        <v>7377</v>
      </c>
      <c r="E3622" s="177" t="str">
        <f>VLOOKUP(H3622,通道基本信息!B:K,6,0)</f>
        <v>T</v>
      </c>
      <c r="F3622" s="177" t="str">
        <f>VLOOKUP(H3622,通道基本信息!B:K,5,0)</f>
        <v>K-HL</v>
      </c>
      <c r="G3622" s="177" t="str">
        <f>VLOOKUP(H3622,通道基本信息!B:K,8,0)</f>
        <v>R</v>
      </c>
      <c r="H3622" s="177" t="s">
        <v>7155</v>
      </c>
      <c r="I3622" s="177">
        <v>112</v>
      </c>
      <c r="J3622" s="177">
        <v>1.25</v>
      </c>
      <c r="K3622" s="177">
        <v>18583.75</v>
      </c>
      <c r="L3622" s="177">
        <v>18585</v>
      </c>
      <c r="M3622" s="177"/>
      <c r="N3622" s="177" t="s">
        <v>7378</v>
      </c>
      <c r="O3622" s="2" t="str">
        <f>VLOOKUP(H3622,通道基本信息!B:L,3,FALSE)</f>
        <v>CS6E</v>
      </c>
    </row>
    <row r="3623" s="2" customFormat="1" ht="15" hidden="1" spans="1:15">
      <c r="A3623" s="177">
        <v>3620</v>
      </c>
      <c r="B3623" s="177" t="str">
        <f t="shared" si="112"/>
        <v>CS6E-T039-340-113</v>
      </c>
      <c r="C3623" s="177" t="str">
        <f t="shared" si="113"/>
        <v>CS6E-TK-HL-05-113-R-D</v>
      </c>
      <c r="D3623" s="177" t="s">
        <v>7379</v>
      </c>
      <c r="E3623" s="177" t="str">
        <f>VLOOKUP(H3623,通道基本信息!B:K,6,0)</f>
        <v>T</v>
      </c>
      <c r="F3623" s="177" t="str">
        <f>VLOOKUP(H3623,通道基本信息!B:K,5,0)</f>
        <v>K-HL</v>
      </c>
      <c r="G3623" s="177" t="str">
        <f>VLOOKUP(H3623,通道基本信息!B:K,8,0)</f>
        <v>R</v>
      </c>
      <c r="H3623" s="177" t="s">
        <v>7155</v>
      </c>
      <c r="I3623" s="177">
        <v>113</v>
      </c>
      <c r="J3623" s="177">
        <v>1.25</v>
      </c>
      <c r="K3623" s="177">
        <v>18585</v>
      </c>
      <c r="L3623" s="177">
        <v>18586.25</v>
      </c>
      <c r="M3623" s="177"/>
      <c r="N3623" s="177" t="s">
        <v>7380</v>
      </c>
      <c r="O3623" s="2" t="str">
        <f>VLOOKUP(H3623,通道基本信息!B:L,3,FALSE)</f>
        <v>CS6E</v>
      </c>
    </row>
    <row r="3624" s="2" customFormat="1" ht="15" hidden="1" spans="1:15">
      <c r="A3624" s="177">
        <v>3621</v>
      </c>
      <c r="B3624" s="177" t="str">
        <f t="shared" si="112"/>
        <v>CS6E-T039-340-114</v>
      </c>
      <c r="C3624" s="177" t="str">
        <f t="shared" si="113"/>
        <v>CS6E-TK-HL-05-114-R-D</v>
      </c>
      <c r="D3624" s="177" t="s">
        <v>7381</v>
      </c>
      <c r="E3624" s="177" t="str">
        <f>VLOOKUP(H3624,通道基本信息!B:K,6,0)</f>
        <v>T</v>
      </c>
      <c r="F3624" s="177" t="str">
        <f>VLOOKUP(H3624,通道基本信息!B:K,5,0)</f>
        <v>K-HL</v>
      </c>
      <c r="G3624" s="177" t="str">
        <f>VLOOKUP(H3624,通道基本信息!B:K,8,0)</f>
        <v>R</v>
      </c>
      <c r="H3624" s="177" t="s">
        <v>7155</v>
      </c>
      <c r="I3624" s="177">
        <v>114</v>
      </c>
      <c r="J3624" s="177">
        <v>1.25</v>
      </c>
      <c r="K3624" s="177">
        <v>18586.25</v>
      </c>
      <c r="L3624" s="177">
        <v>18587.5</v>
      </c>
      <c r="M3624" s="177"/>
      <c r="N3624" s="177" t="s">
        <v>7382</v>
      </c>
      <c r="O3624" s="2" t="str">
        <f>VLOOKUP(H3624,通道基本信息!B:L,3,FALSE)</f>
        <v>CS6E</v>
      </c>
    </row>
    <row r="3625" s="2" customFormat="1" ht="15" hidden="1" spans="1:15">
      <c r="A3625" s="177">
        <v>3622</v>
      </c>
      <c r="B3625" s="177" t="str">
        <f t="shared" si="112"/>
        <v>CS6E-T039-340-115</v>
      </c>
      <c r="C3625" s="177" t="str">
        <f t="shared" si="113"/>
        <v>CS6E-TK-HL-05-115-R-D</v>
      </c>
      <c r="D3625" s="177" t="s">
        <v>7383</v>
      </c>
      <c r="E3625" s="177" t="str">
        <f>VLOOKUP(H3625,通道基本信息!B:K,6,0)</f>
        <v>T</v>
      </c>
      <c r="F3625" s="177" t="str">
        <f>VLOOKUP(H3625,通道基本信息!B:K,5,0)</f>
        <v>K-HL</v>
      </c>
      <c r="G3625" s="177" t="str">
        <f>VLOOKUP(H3625,通道基本信息!B:K,8,0)</f>
        <v>R</v>
      </c>
      <c r="H3625" s="177" t="s">
        <v>7155</v>
      </c>
      <c r="I3625" s="177">
        <v>115</v>
      </c>
      <c r="J3625" s="177">
        <v>1.25</v>
      </c>
      <c r="K3625" s="177">
        <v>18587.5</v>
      </c>
      <c r="L3625" s="177">
        <v>18588.75</v>
      </c>
      <c r="M3625" s="177"/>
      <c r="N3625" s="177" t="s">
        <v>7384</v>
      </c>
      <c r="O3625" s="2" t="str">
        <f>VLOOKUP(H3625,通道基本信息!B:L,3,FALSE)</f>
        <v>CS6E</v>
      </c>
    </row>
    <row r="3626" s="2" customFormat="1" ht="15" hidden="1" spans="1:15">
      <c r="A3626" s="177">
        <v>3623</v>
      </c>
      <c r="B3626" s="177" t="str">
        <f t="shared" si="112"/>
        <v>CS6E-T039-340-116</v>
      </c>
      <c r="C3626" s="177" t="str">
        <f t="shared" si="113"/>
        <v>CS6E-TK-HL-05-116-R-D</v>
      </c>
      <c r="D3626" s="177" t="s">
        <v>7385</v>
      </c>
      <c r="E3626" s="177" t="str">
        <f>VLOOKUP(H3626,通道基本信息!B:K,6,0)</f>
        <v>T</v>
      </c>
      <c r="F3626" s="177" t="str">
        <f>VLOOKUP(H3626,通道基本信息!B:K,5,0)</f>
        <v>K-HL</v>
      </c>
      <c r="G3626" s="177" t="str">
        <f>VLOOKUP(H3626,通道基本信息!B:K,8,0)</f>
        <v>R</v>
      </c>
      <c r="H3626" s="177" t="s">
        <v>7155</v>
      </c>
      <c r="I3626" s="177">
        <v>116</v>
      </c>
      <c r="J3626" s="177">
        <v>1.25</v>
      </c>
      <c r="K3626" s="177">
        <v>18588.75</v>
      </c>
      <c r="L3626" s="177">
        <v>18590</v>
      </c>
      <c r="M3626" s="177"/>
      <c r="N3626" s="177" t="s">
        <v>7386</v>
      </c>
      <c r="O3626" s="2" t="str">
        <f>VLOOKUP(H3626,通道基本信息!B:L,3,FALSE)</f>
        <v>CS6E</v>
      </c>
    </row>
    <row r="3627" s="2" customFormat="1" ht="15" hidden="1" spans="1:15">
      <c r="A3627" s="177">
        <v>3624</v>
      </c>
      <c r="B3627" s="177" t="str">
        <f t="shared" si="112"/>
        <v>CS6E-T039-340-117</v>
      </c>
      <c r="C3627" s="177" t="str">
        <f t="shared" si="113"/>
        <v>CS6E-TK-HL-05-117-R-D</v>
      </c>
      <c r="D3627" s="177" t="s">
        <v>7387</v>
      </c>
      <c r="E3627" s="177" t="str">
        <f>VLOOKUP(H3627,通道基本信息!B:K,6,0)</f>
        <v>T</v>
      </c>
      <c r="F3627" s="177" t="str">
        <f>VLOOKUP(H3627,通道基本信息!B:K,5,0)</f>
        <v>K-HL</v>
      </c>
      <c r="G3627" s="177" t="str">
        <f>VLOOKUP(H3627,通道基本信息!B:K,8,0)</f>
        <v>R</v>
      </c>
      <c r="H3627" s="177" t="s">
        <v>7155</v>
      </c>
      <c r="I3627" s="177">
        <v>117</v>
      </c>
      <c r="J3627" s="177">
        <v>1.25</v>
      </c>
      <c r="K3627" s="177">
        <v>18590</v>
      </c>
      <c r="L3627" s="177">
        <v>18591.25</v>
      </c>
      <c r="M3627" s="177"/>
      <c r="N3627" s="177" t="s">
        <v>7388</v>
      </c>
      <c r="O3627" s="2" t="str">
        <f>VLOOKUP(H3627,通道基本信息!B:L,3,FALSE)</f>
        <v>CS6E</v>
      </c>
    </row>
    <row r="3628" s="2" customFormat="1" ht="15" hidden="1" spans="1:15">
      <c r="A3628" s="177">
        <v>3625</v>
      </c>
      <c r="B3628" s="177" t="str">
        <f t="shared" si="112"/>
        <v>CS6E-T039-340-118</v>
      </c>
      <c r="C3628" s="177" t="str">
        <f t="shared" si="113"/>
        <v>CS6E-TK-HL-05-118-R-D</v>
      </c>
      <c r="D3628" s="177" t="s">
        <v>7389</v>
      </c>
      <c r="E3628" s="177" t="str">
        <f>VLOOKUP(H3628,通道基本信息!B:K,6,0)</f>
        <v>T</v>
      </c>
      <c r="F3628" s="177" t="str">
        <f>VLOOKUP(H3628,通道基本信息!B:K,5,0)</f>
        <v>K-HL</v>
      </c>
      <c r="G3628" s="177" t="str">
        <f>VLOOKUP(H3628,通道基本信息!B:K,8,0)</f>
        <v>R</v>
      </c>
      <c r="H3628" s="177" t="s">
        <v>7155</v>
      </c>
      <c r="I3628" s="177">
        <v>118</v>
      </c>
      <c r="J3628" s="177">
        <v>1.25</v>
      </c>
      <c r="K3628" s="177">
        <v>18591.25</v>
      </c>
      <c r="L3628" s="177">
        <v>18592.5</v>
      </c>
      <c r="M3628" s="177"/>
      <c r="N3628" s="177" t="s">
        <v>7390</v>
      </c>
      <c r="O3628" s="2" t="str">
        <f>VLOOKUP(H3628,通道基本信息!B:L,3,FALSE)</f>
        <v>CS6E</v>
      </c>
    </row>
    <row r="3629" s="2" customFormat="1" ht="15" hidden="1" spans="1:15">
      <c r="A3629" s="177">
        <v>3626</v>
      </c>
      <c r="B3629" s="177" t="str">
        <f t="shared" si="112"/>
        <v>CS6E-T039-340-119</v>
      </c>
      <c r="C3629" s="177" t="str">
        <f t="shared" si="113"/>
        <v>CS6E-TK-HL-05-119-R-D</v>
      </c>
      <c r="D3629" s="177" t="s">
        <v>7391</v>
      </c>
      <c r="E3629" s="177" t="str">
        <f>VLOOKUP(H3629,通道基本信息!B:K,6,0)</f>
        <v>T</v>
      </c>
      <c r="F3629" s="177" t="str">
        <f>VLOOKUP(H3629,通道基本信息!B:K,5,0)</f>
        <v>K-HL</v>
      </c>
      <c r="G3629" s="177" t="str">
        <f>VLOOKUP(H3629,通道基本信息!B:K,8,0)</f>
        <v>R</v>
      </c>
      <c r="H3629" s="177" t="s">
        <v>7155</v>
      </c>
      <c r="I3629" s="177">
        <v>119</v>
      </c>
      <c r="J3629" s="177">
        <v>1.25</v>
      </c>
      <c r="K3629" s="177">
        <v>18592.5</v>
      </c>
      <c r="L3629" s="177">
        <v>18593.75</v>
      </c>
      <c r="M3629" s="177"/>
      <c r="N3629" s="177" t="s">
        <v>7392</v>
      </c>
      <c r="O3629" s="2" t="str">
        <f>VLOOKUP(H3629,通道基本信息!B:L,3,FALSE)</f>
        <v>CS6E</v>
      </c>
    </row>
    <row r="3630" s="2" customFormat="1" ht="15" hidden="1" spans="1:15">
      <c r="A3630" s="177">
        <v>3627</v>
      </c>
      <c r="B3630" s="177" t="str">
        <f t="shared" si="112"/>
        <v>CS6E-T039-340-120</v>
      </c>
      <c r="C3630" s="177" t="str">
        <f t="shared" si="113"/>
        <v>CS6E-TK-HL-05-120-R-D</v>
      </c>
      <c r="D3630" s="177" t="s">
        <v>7393</v>
      </c>
      <c r="E3630" s="177" t="str">
        <f>VLOOKUP(H3630,通道基本信息!B:K,6,0)</f>
        <v>T</v>
      </c>
      <c r="F3630" s="177" t="str">
        <f>VLOOKUP(H3630,通道基本信息!B:K,5,0)</f>
        <v>K-HL</v>
      </c>
      <c r="G3630" s="177" t="str">
        <f>VLOOKUP(H3630,通道基本信息!B:K,8,0)</f>
        <v>R</v>
      </c>
      <c r="H3630" s="177" t="s">
        <v>7155</v>
      </c>
      <c r="I3630" s="177">
        <v>120</v>
      </c>
      <c r="J3630" s="177">
        <v>1.25</v>
      </c>
      <c r="K3630" s="177">
        <v>18593.75</v>
      </c>
      <c r="L3630" s="177">
        <v>18595</v>
      </c>
      <c r="M3630" s="177"/>
      <c r="N3630" s="177" t="s">
        <v>7394</v>
      </c>
      <c r="O3630" s="2" t="str">
        <f>VLOOKUP(H3630,通道基本信息!B:L,3,FALSE)</f>
        <v>CS6E</v>
      </c>
    </row>
    <row r="3631" s="2" customFormat="1" ht="15" hidden="1" spans="1:15">
      <c r="A3631" s="177">
        <v>3628</v>
      </c>
      <c r="B3631" s="177" t="str">
        <f t="shared" si="112"/>
        <v>CS6E-T039-340-121</v>
      </c>
      <c r="C3631" s="177" t="str">
        <f t="shared" si="113"/>
        <v>CS6E-TK-HL-05-121-R-D</v>
      </c>
      <c r="D3631" s="177" t="s">
        <v>7395</v>
      </c>
      <c r="E3631" s="177" t="str">
        <f>VLOOKUP(H3631,通道基本信息!B:K,6,0)</f>
        <v>T</v>
      </c>
      <c r="F3631" s="177" t="str">
        <f>VLOOKUP(H3631,通道基本信息!B:K,5,0)</f>
        <v>K-HL</v>
      </c>
      <c r="G3631" s="177" t="str">
        <f>VLOOKUP(H3631,通道基本信息!B:K,8,0)</f>
        <v>R</v>
      </c>
      <c r="H3631" s="177" t="s">
        <v>7155</v>
      </c>
      <c r="I3631" s="177">
        <v>121</v>
      </c>
      <c r="J3631" s="177">
        <v>1.25</v>
      </c>
      <c r="K3631" s="177">
        <v>18595</v>
      </c>
      <c r="L3631" s="177">
        <v>18596.25</v>
      </c>
      <c r="M3631" s="177"/>
      <c r="N3631" s="177" t="s">
        <v>7396</v>
      </c>
      <c r="O3631" s="2" t="str">
        <f>VLOOKUP(H3631,通道基本信息!B:L,3,FALSE)</f>
        <v>CS6E</v>
      </c>
    </row>
    <row r="3632" s="2" customFormat="1" ht="15" hidden="1" spans="1:15">
      <c r="A3632" s="177">
        <v>3629</v>
      </c>
      <c r="B3632" s="177" t="str">
        <f t="shared" si="112"/>
        <v>CS6E-T039-340-122</v>
      </c>
      <c r="C3632" s="177" t="str">
        <f t="shared" si="113"/>
        <v>CS6E-TK-HL-05-122-R-D</v>
      </c>
      <c r="D3632" s="177" t="s">
        <v>7397</v>
      </c>
      <c r="E3632" s="177" t="str">
        <f>VLOOKUP(H3632,通道基本信息!B:K,6,0)</f>
        <v>T</v>
      </c>
      <c r="F3632" s="177" t="str">
        <f>VLOOKUP(H3632,通道基本信息!B:K,5,0)</f>
        <v>K-HL</v>
      </c>
      <c r="G3632" s="177" t="str">
        <f>VLOOKUP(H3632,通道基本信息!B:K,8,0)</f>
        <v>R</v>
      </c>
      <c r="H3632" s="177" t="s">
        <v>7155</v>
      </c>
      <c r="I3632" s="177">
        <v>122</v>
      </c>
      <c r="J3632" s="177">
        <v>1.25</v>
      </c>
      <c r="K3632" s="177">
        <v>18596.25</v>
      </c>
      <c r="L3632" s="177">
        <v>18597.5</v>
      </c>
      <c r="M3632" s="177"/>
      <c r="N3632" s="177" t="s">
        <v>7398</v>
      </c>
      <c r="O3632" s="2" t="str">
        <f>VLOOKUP(H3632,通道基本信息!B:L,3,FALSE)</f>
        <v>CS6E</v>
      </c>
    </row>
    <row r="3633" s="2" customFormat="1" ht="15" hidden="1" spans="1:15">
      <c r="A3633" s="177">
        <v>3630</v>
      </c>
      <c r="B3633" s="177" t="str">
        <f t="shared" si="112"/>
        <v>CS6E-T039-340-123</v>
      </c>
      <c r="C3633" s="177" t="str">
        <f t="shared" si="113"/>
        <v>CS6E-TK-HL-05-123-R-D</v>
      </c>
      <c r="D3633" s="177" t="s">
        <v>7399</v>
      </c>
      <c r="E3633" s="177" t="str">
        <f>VLOOKUP(H3633,通道基本信息!B:K,6,0)</f>
        <v>T</v>
      </c>
      <c r="F3633" s="177" t="str">
        <f>VLOOKUP(H3633,通道基本信息!B:K,5,0)</f>
        <v>K-HL</v>
      </c>
      <c r="G3633" s="177" t="str">
        <f>VLOOKUP(H3633,通道基本信息!B:K,8,0)</f>
        <v>R</v>
      </c>
      <c r="H3633" s="177" t="s">
        <v>7155</v>
      </c>
      <c r="I3633" s="177">
        <v>123</v>
      </c>
      <c r="J3633" s="177">
        <v>1.25</v>
      </c>
      <c r="K3633" s="177">
        <v>18597.5</v>
      </c>
      <c r="L3633" s="177">
        <v>18598.75</v>
      </c>
      <c r="M3633" s="177"/>
      <c r="N3633" s="177" t="s">
        <v>7400</v>
      </c>
      <c r="O3633" s="2" t="str">
        <f>VLOOKUP(H3633,通道基本信息!B:L,3,FALSE)</f>
        <v>CS6E</v>
      </c>
    </row>
    <row r="3634" s="2" customFormat="1" ht="15" hidden="1" spans="1:15">
      <c r="A3634" s="177">
        <v>3631</v>
      </c>
      <c r="B3634" s="177" t="str">
        <f t="shared" si="112"/>
        <v>CS6E-T039-340-124</v>
      </c>
      <c r="C3634" s="177" t="str">
        <f t="shared" si="113"/>
        <v>CS6E-TK-HL-05-124-R-D</v>
      </c>
      <c r="D3634" s="177" t="s">
        <v>7401</v>
      </c>
      <c r="E3634" s="177" t="str">
        <f>VLOOKUP(H3634,通道基本信息!B:K,6,0)</f>
        <v>T</v>
      </c>
      <c r="F3634" s="177" t="str">
        <f>VLOOKUP(H3634,通道基本信息!B:K,5,0)</f>
        <v>K-HL</v>
      </c>
      <c r="G3634" s="177" t="str">
        <f>VLOOKUP(H3634,通道基本信息!B:K,8,0)</f>
        <v>R</v>
      </c>
      <c r="H3634" s="177" t="s">
        <v>7155</v>
      </c>
      <c r="I3634" s="177">
        <v>124</v>
      </c>
      <c r="J3634" s="177">
        <v>1.25</v>
      </c>
      <c r="K3634" s="177">
        <v>18598.75</v>
      </c>
      <c r="L3634" s="177">
        <v>18600</v>
      </c>
      <c r="M3634" s="177"/>
      <c r="N3634" s="177" t="s">
        <v>7402</v>
      </c>
      <c r="O3634" s="2" t="str">
        <f>VLOOKUP(H3634,通道基本信息!B:L,3,FALSE)</f>
        <v>CS6E</v>
      </c>
    </row>
    <row r="3635" s="2" customFormat="1" ht="15" hidden="1" spans="1:15">
      <c r="A3635" s="177">
        <v>3632</v>
      </c>
      <c r="B3635" s="177" t="str">
        <f t="shared" si="112"/>
        <v>CS6E-T039-340-125</v>
      </c>
      <c r="C3635" s="177" t="str">
        <f t="shared" si="113"/>
        <v>CS6E-TK-HL-05-125-R-D</v>
      </c>
      <c r="D3635" s="177" t="s">
        <v>7403</v>
      </c>
      <c r="E3635" s="177" t="str">
        <f>VLOOKUP(H3635,通道基本信息!B:K,6,0)</f>
        <v>T</v>
      </c>
      <c r="F3635" s="177" t="str">
        <f>VLOOKUP(H3635,通道基本信息!B:K,5,0)</f>
        <v>K-HL</v>
      </c>
      <c r="G3635" s="177" t="str">
        <f>VLOOKUP(H3635,通道基本信息!B:K,8,0)</f>
        <v>R</v>
      </c>
      <c r="H3635" s="177" t="s">
        <v>7155</v>
      </c>
      <c r="I3635" s="177">
        <v>125</v>
      </c>
      <c r="J3635" s="177">
        <v>1.25</v>
      </c>
      <c r="K3635" s="177">
        <v>18600</v>
      </c>
      <c r="L3635" s="177">
        <v>18601.25</v>
      </c>
      <c r="M3635" s="177"/>
      <c r="N3635" s="177" t="s">
        <v>7404</v>
      </c>
      <c r="O3635" s="2" t="str">
        <f>VLOOKUP(H3635,通道基本信息!B:L,3,FALSE)</f>
        <v>CS6E</v>
      </c>
    </row>
    <row r="3636" s="2" customFormat="1" ht="15" hidden="1" spans="1:15">
      <c r="A3636" s="177">
        <v>3633</v>
      </c>
      <c r="B3636" s="177" t="str">
        <f t="shared" si="112"/>
        <v>CS6E-T039-340-126</v>
      </c>
      <c r="C3636" s="177" t="str">
        <f t="shared" si="113"/>
        <v>CS6E-TK-HL-05-126-R-D</v>
      </c>
      <c r="D3636" s="177" t="s">
        <v>7405</v>
      </c>
      <c r="E3636" s="177" t="str">
        <f>VLOOKUP(H3636,通道基本信息!B:K,6,0)</f>
        <v>T</v>
      </c>
      <c r="F3636" s="177" t="str">
        <f>VLOOKUP(H3636,通道基本信息!B:K,5,0)</f>
        <v>K-HL</v>
      </c>
      <c r="G3636" s="177" t="str">
        <f>VLOOKUP(H3636,通道基本信息!B:K,8,0)</f>
        <v>R</v>
      </c>
      <c r="H3636" s="177" t="s">
        <v>7155</v>
      </c>
      <c r="I3636" s="177">
        <v>126</v>
      </c>
      <c r="J3636" s="177">
        <v>1.25</v>
      </c>
      <c r="K3636" s="177">
        <v>18601.25</v>
      </c>
      <c r="L3636" s="177">
        <v>18602.5</v>
      </c>
      <c r="M3636" s="177"/>
      <c r="N3636" s="177" t="s">
        <v>7406</v>
      </c>
      <c r="O3636" s="2" t="str">
        <f>VLOOKUP(H3636,通道基本信息!B:L,3,FALSE)</f>
        <v>CS6E</v>
      </c>
    </row>
    <row r="3637" s="2" customFormat="1" ht="15" hidden="1" spans="1:15">
      <c r="A3637" s="177">
        <v>3634</v>
      </c>
      <c r="B3637" s="177" t="str">
        <f t="shared" si="112"/>
        <v>CS6E-T039-340-127</v>
      </c>
      <c r="C3637" s="177" t="str">
        <f t="shared" si="113"/>
        <v>CS6E-TK-HL-05-127-R-D</v>
      </c>
      <c r="D3637" s="177" t="s">
        <v>7407</v>
      </c>
      <c r="E3637" s="177" t="str">
        <f>VLOOKUP(H3637,通道基本信息!B:K,6,0)</f>
        <v>T</v>
      </c>
      <c r="F3637" s="177" t="str">
        <f>VLOOKUP(H3637,通道基本信息!B:K,5,0)</f>
        <v>K-HL</v>
      </c>
      <c r="G3637" s="177" t="str">
        <f>VLOOKUP(H3637,通道基本信息!B:K,8,0)</f>
        <v>R</v>
      </c>
      <c r="H3637" s="177" t="s">
        <v>7155</v>
      </c>
      <c r="I3637" s="177">
        <v>127</v>
      </c>
      <c r="J3637" s="177">
        <v>1.25</v>
      </c>
      <c r="K3637" s="177">
        <v>18602.5</v>
      </c>
      <c r="L3637" s="177">
        <v>18603.75</v>
      </c>
      <c r="M3637" s="177"/>
      <c r="N3637" s="177" t="s">
        <v>7408</v>
      </c>
      <c r="O3637" s="2" t="str">
        <f>VLOOKUP(H3637,通道基本信息!B:L,3,FALSE)</f>
        <v>CS6E</v>
      </c>
    </row>
    <row r="3638" s="2" customFormat="1" ht="15" hidden="1" spans="1:15">
      <c r="A3638" s="177">
        <v>3635</v>
      </c>
      <c r="B3638" s="177" t="str">
        <f t="shared" si="112"/>
        <v>CS6E-T039-340-128</v>
      </c>
      <c r="C3638" s="177" t="str">
        <f t="shared" si="113"/>
        <v>CS6E-TK-HL-05-128-R-D</v>
      </c>
      <c r="D3638" s="177" t="s">
        <v>7409</v>
      </c>
      <c r="E3638" s="177" t="str">
        <f>VLOOKUP(H3638,通道基本信息!B:K,6,0)</f>
        <v>T</v>
      </c>
      <c r="F3638" s="177" t="str">
        <f>VLOOKUP(H3638,通道基本信息!B:K,5,0)</f>
        <v>K-HL</v>
      </c>
      <c r="G3638" s="177" t="str">
        <f>VLOOKUP(H3638,通道基本信息!B:K,8,0)</f>
        <v>R</v>
      </c>
      <c r="H3638" s="177" t="s">
        <v>7155</v>
      </c>
      <c r="I3638" s="177">
        <v>128</v>
      </c>
      <c r="J3638" s="177">
        <v>1.25</v>
      </c>
      <c r="K3638" s="177">
        <v>18603.75</v>
      </c>
      <c r="L3638" s="177">
        <v>18605</v>
      </c>
      <c r="M3638" s="177"/>
      <c r="N3638" s="177" t="s">
        <v>7410</v>
      </c>
      <c r="O3638" s="2" t="str">
        <f>VLOOKUP(H3638,通道基本信息!B:L,3,FALSE)</f>
        <v>CS6E</v>
      </c>
    </row>
    <row r="3639" s="2" customFormat="1" ht="15" hidden="1" spans="1:15">
      <c r="A3639" s="177">
        <v>3636</v>
      </c>
      <c r="B3639" s="177" t="str">
        <f t="shared" si="112"/>
        <v>CS6E-T039-340-129</v>
      </c>
      <c r="C3639" s="177" t="str">
        <f t="shared" si="113"/>
        <v>CS6E-TK-HL-05-129-R-D</v>
      </c>
      <c r="D3639" s="177" t="s">
        <v>7411</v>
      </c>
      <c r="E3639" s="177" t="str">
        <f>VLOOKUP(H3639,通道基本信息!B:K,6,0)</f>
        <v>T</v>
      </c>
      <c r="F3639" s="177" t="str">
        <f>VLOOKUP(H3639,通道基本信息!B:K,5,0)</f>
        <v>K-HL</v>
      </c>
      <c r="G3639" s="177" t="str">
        <f>VLOOKUP(H3639,通道基本信息!B:K,8,0)</f>
        <v>R</v>
      </c>
      <c r="H3639" s="177" t="s">
        <v>7155</v>
      </c>
      <c r="I3639" s="177">
        <v>129</v>
      </c>
      <c r="J3639" s="177">
        <v>1.25</v>
      </c>
      <c r="K3639" s="177">
        <v>18605</v>
      </c>
      <c r="L3639" s="177">
        <v>18606.25</v>
      </c>
      <c r="M3639" s="177"/>
      <c r="N3639" s="177" t="s">
        <v>7412</v>
      </c>
      <c r="O3639" s="2" t="str">
        <f>VLOOKUP(H3639,通道基本信息!B:L,3,FALSE)</f>
        <v>CS6E</v>
      </c>
    </row>
    <row r="3640" s="2" customFormat="1" ht="15" hidden="1" spans="1:15">
      <c r="A3640" s="177">
        <v>3637</v>
      </c>
      <c r="B3640" s="177" t="str">
        <f t="shared" si="112"/>
        <v>CS6E-T039-340-130</v>
      </c>
      <c r="C3640" s="177" t="str">
        <f t="shared" si="113"/>
        <v>CS6E-TK-HL-05-130-R-D</v>
      </c>
      <c r="D3640" s="177" t="s">
        <v>7413</v>
      </c>
      <c r="E3640" s="177" t="str">
        <f>VLOOKUP(H3640,通道基本信息!B:K,6,0)</f>
        <v>T</v>
      </c>
      <c r="F3640" s="177" t="str">
        <f>VLOOKUP(H3640,通道基本信息!B:K,5,0)</f>
        <v>K-HL</v>
      </c>
      <c r="G3640" s="177" t="str">
        <f>VLOOKUP(H3640,通道基本信息!B:K,8,0)</f>
        <v>R</v>
      </c>
      <c r="H3640" s="177" t="s">
        <v>7155</v>
      </c>
      <c r="I3640" s="177">
        <v>130</v>
      </c>
      <c r="J3640" s="177">
        <v>1.25</v>
      </c>
      <c r="K3640" s="177">
        <v>18606.25</v>
      </c>
      <c r="L3640" s="177">
        <v>18607.5</v>
      </c>
      <c r="M3640" s="177"/>
      <c r="N3640" s="177" t="s">
        <v>7414</v>
      </c>
      <c r="O3640" s="2" t="str">
        <f>VLOOKUP(H3640,通道基本信息!B:L,3,FALSE)</f>
        <v>CS6E</v>
      </c>
    </row>
    <row r="3641" s="2" customFormat="1" ht="15" hidden="1" spans="1:15">
      <c r="A3641" s="177">
        <v>3638</v>
      </c>
      <c r="B3641" s="177" t="str">
        <f t="shared" si="112"/>
        <v>CS6E-T039-340-131</v>
      </c>
      <c r="C3641" s="177" t="str">
        <f t="shared" si="113"/>
        <v>CS6E-TK-HL-05-131-R-D</v>
      </c>
      <c r="D3641" s="177" t="s">
        <v>7415</v>
      </c>
      <c r="E3641" s="177" t="str">
        <f>VLOOKUP(H3641,通道基本信息!B:K,6,0)</f>
        <v>T</v>
      </c>
      <c r="F3641" s="177" t="str">
        <f>VLOOKUP(H3641,通道基本信息!B:K,5,0)</f>
        <v>K-HL</v>
      </c>
      <c r="G3641" s="177" t="str">
        <f>VLOOKUP(H3641,通道基本信息!B:K,8,0)</f>
        <v>R</v>
      </c>
      <c r="H3641" s="177" t="s">
        <v>7155</v>
      </c>
      <c r="I3641" s="177">
        <v>131</v>
      </c>
      <c r="J3641" s="177">
        <v>1.25</v>
      </c>
      <c r="K3641" s="177">
        <v>18607.5</v>
      </c>
      <c r="L3641" s="177">
        <v>18608.75</v>
      </c>
      <c r="M3641" s="177"/>
      <c r="N3641" s="177" t="s">
        <v>7416</v>
      </c>
      <c r="O3641" s="2" t="str">
        <f>VLOOKUP(H3641,通道基本信息!B:L,3,FALSE)</f>
        <v>CS6E</v>
      </c>
    </row>
    <row r="3642" s="2" customFormat="1" ht="15" hidden="1" spans="1:15">
      <c r="A3642" s="177">
        <v>3639</v>
      </c>
      <c r="B3642" s="177" t="str">
        <f t="shared" si="112"/>
        <v>CS6E-T039-340-132</v>
      </c>
      <c r="C3642" s="177" t="str">
        <f t="shared" si="113"/>
        <v>CS6E-TK-HL-05-132-R-D</v>
      </c>
      <c r="D3642" s="177" t="s">
        <v>7417</v>
      </c>
      <c r="E3642" s="177" t="str">
        <f>VLOOKUP(H3642,通道基本信息!B:K,6,0)</f>
        <v>T</v>
      </c>
      <c r="F3642" s="177" t="str">
        <f>VLOOKUP(H3642,通道基本信息!B:K,5,0)</f>
        <v>K-HL</v>
      </c>
      <c r="G3642" s="177" t="str">
        <f>VLOOKUP(H3642,通道基本信息!B:K,8,0)</f>
        <v>R</v>
      </c>
      <c r="H3642" s="177" t="s">
        <v>7155</v>
      </c>
      <c r="I3642" s="177">
        <v>132</v>
      </c>
      <c r="J3642" s="177">
        <v>1.25</v>
      </c>
      <c r="K3642" s="177">
        <v>18608.75</v>
      </c>
      <c r="L3642" s="177">
        <v>18610</v>
      </c>
      <c r="M3642" s="177"/>
      <c r="N3642" s="177" t="s">
        <v>7418</v>
      </c>
      <c r="O3642" s="2" t="str">
        <f>VLOOKUP(H3642,通道基本信息!B:L,3,FALSE)</f>
        <v>CS6E</v>
      </c>
    </row>
    <row r="3643" s="2" customFormat="1" ht="15" hidden="1" spans="1:15">
      <c r="A3643" s="177">
        <v>3640</v>
      </c>
      <c r="B3643" s="177" t="str">
        <f t="shared" si="112"/>
        <v>CS6E-T039-340-133</v>
      </c>
      <c r="C3643" s="177" t="str">
        <f t="shared" si="113"/>
        <v>CS6E-TK-HL-05-133-R-D</v>
      </c>
      <c r="D3643" s="177" t="s">
        <v>7419</v>
      </c>
      <c r="E3643" s="177" t="str">
        <f>VLOOKUP(H3643,通道基本信息!B:K,6,0)</f>
        <v>T</v>
      </c>
      <c r="F3643" s="177" t="str">
        <f>VLOOKUP(H3643,通道基本信息!B:K,5,0)</f>
        <v>K-HL</v>
      </c>
      <c r="G3643" s="177" t="str">
        <f>VLOOKUP(H3643,通道基本信息!B:K,8,0)</f>
        <v>R</v>
      </c>
      <c r="H3643" s="177" t="s">
        <v>7155</v>
      </c>
      <c r="I3643" s="177">
        <v>133</v>
      </c>
      <c r="J3643" s="177">
        <v>1.25</v>
      </c>
      <c r="K3643" s="177">
        <v>18610</v>
      </c>
      <c r="L3643" s="177">
        <v>18611.25</v>
      </c>
      <c r="M3643" s="177"/>
      <c r="N3643" s="177" t="s">
        <v>7420</v>
      </c>
      <c r="O3643" s="2" t="str">
        <f>VLOOKUP(H3643,通道基本信息!B:L,3,FALSE)</f>
        <v>CS6E</v>
      </c>
    </row>
    <row r="3644" s="2" customFormat="1" ht="15" hidden="1" spans="1:15">
      <c r="A3644" s="177">
        <v>3641</v>
      </c>
      <c r="B3644" s="177" t="str">
        <f t="shared" si="112"/>
        <v>CS6E-T039-340-134</v>
      </c>
      <c r="C3644" s="177" t="str">
        <f t="shared" si="113"/>
        <v>CS6E-TK-HL-05-134-R-D</v>
      </c>
      <c r="D3644" s="177" t="s">
        <v>7421</v>
      </c>
      <c r="E3644" s="177" t="str">
        <f>VLOOKUP(H3644,通道基本信息!B:K,6,0)</f>
        <v>T</v>
      </c>
      <c r="F3644" s="177" t="str">
        <f>VLOOKUP(H3644,通道基本信息!B:K,5,0)</f>
        <v>K-HL</v>
      </c>
      <c r="G3644" s="177" t="str">
        <f>VLOOKUP(H3644,通道基本信息!B:K,8,0)</f>
        <v>R</v>
      </c>
      <c r="H3644" s="177" t="s">
        <v>7155</v>
      </c>
      <c r="I3644" s="177">
        <v>134</v>
      </c>
      <c r="J3644" s="177">
        <v>1.25</v>
      </c>
      <c r="K3644" s="177">
        <v>18611.25</v>
      </c>
      <c r="L3644" s="177">
        <v>18612.5</v>
      </c>
      <c r="M3644" s="177"/>
      <c r="N3644" s="177" t="s">
        <v>7422</v>
      </c>
      <c r="O3644" s="2" t="str">
        <f>VLOOKUP(H3644,通道基本信息!B:L,3,FALSE)</f>
        <v>CS6E</v>
      </c>
    </row>
    <row r="3645" s="2" customFormat="1" ht="15" hidden="1" spans="1:15">
      <c r="A3645" s="177">
        <v>3642</v>
      </c>
      <c r="B3645" s="177" t="str">
        <f t="shared" si="112"/>
        <v>CS6E-T039-340-135</v>
      </c>
      <c r="C3645" s="177" t="str">
        <f t="shared" si="113"/>
        <v>CS6E-TK-HL-05-135-R-D</v>
      </c>
      <c r="D3645" s="177" t="s">
        <v>7423</v>
      </c>
      <c r="E3645" s="177" t="str">
        <f>VLOOKUP(H3645,通道基本信息!B:K,6,0)</f>
        <v>T</v>
      </c>
      <c r="F3645" s="177" t="str">
        <f>VLOOKUP(H3645,通道基本信息!B:K,5,0)</f>
        <v>K-HL</v>
      </c>
      <c r="G3645" s="177" t="str">
        <f>VLOOKUP(H3645,通道基本信息!B:K,8,0)</f>
        <v>R</v>
      </c>
      <c r="H3645" s="177" t="s">
        <v>7155</v>
      </c>
      <c r="I3645" s="177">
        <v>135</v>
      </c>
      <c r="J3645" s="177">
        <v>1.25</v>
      </c>
      <c r="K3645" s="177">
        <v>18612.5</v>
      </c>
      <c r="L3645" s="177">
        <v>18613.75</v>
      </c>
      <c r="M3645" s="177"/>
      <c r="N3645" s="177" t="s">
        <v>7424</v>
      </c>
      <c r="O3645" s="2" t="str">
        <f>VLOOKUP(H3645,通道基本信息!B:L,3,FALSE)</f>
        <v>CS6E</v>
      </c>
    </row>
    <row r="3646" s="2" customFormat="1" ht="15" hidden="1" spans="1:15">
      <c r="A3646" s="177">
        <v>3643</v>
      </c>
      <c r="B3646" s="177" t="str">
        <f t="shared" si="112"/>
        <v>CS6E-T039-340-136</v>
      </c>
      <c r="C3646" s="177" t="str">
        <f t="shared" si="113"/>
        <v>CS6E-TK-HL-05-136-R-D</v>
      </c>
      <c r="D3646" s="177" t="s">
        <v>7425</v>
      </c>
      <c r="E3646" s="177" t="str">
        <f>VLOOKUP(H3646,通道基本信息!B:K,6,0)</f>
        <v>T</v>
      </c>
      <c r="F3646" s="177" t="str">
        <f>VLOOKUP(H3646,通道基本信息!B:K,5,0)</f>
        <v>K-HL</v>
      </c>
      <c r="G3646" s="177" t="str">
        <f>VLOOKUP(H3646,通道基本信息!B:K,8,0)</f>
        <v>R</v>
      </c>
      <c r="H3646" s="177" t="s">
        <v>7155</v>
      </c>
      <c r="I3646" s="177">
        <v>136</v>
      </c>
      <c r="J3646" s="177">
        <v>1.25</v>
      </c>
      <c r="K3646" s="177">
        <v>18613.75</v>
      </c>
      <c r="L3646" s="177">
        <v>18615</v>
      </c>
      <c r="M3646" s="177"/>
      <c r="N3646" s="177" t="s">
        <v>7426</v>
      </c>
      <c r="O3646" s="2" t="str">
        <f>VLOOKUP(H3646,通道基本信息!B:L,3,FALSE)</f>
        <v>CS6E</v>
      </c>
    </row>
    <row r="3647" s="2" customFormat="1" ht="15" hidden="1" spans="1:15">
      <c r="A3647" s="177">
        <v>3644</v>
      </c>
      <c r="B3647" s="177" t="str">
        <f t="shared" si="112"/>
        <v>CS6E-T039-340-137</v>
      </c>
      <c r="C3647" s="177" t="str">
        <f t="shared" si="113"/>
        <v>CS6E-TK-HL-05-137-R-D</v>
      </c>
      <c r="D3647" s="177" t="s">
        <v>7427</v>
      </c>
      <c r="E3647" s="177" t="str">
        <f>VLOOKUP(H3647,通道基本信息!B:K,6,0)</f>
        <v>T</v>
      </c>
      <c r="F3647" s="177" t="str">
        <f>VLOOKUP(H3647,通道基本信息!B:K,5,0)</f>
        <v>K-HL</v>
      </c>
      <c r="G3647" s="177" t="str">
        <f>VLOOKUP(H3647,通道基本信息!B:K,8,0)</f>
        <v>R</v>
      </c>
      <c r="H3647" s="177" t="s">
        <v>7155</v>
      </c>
      <c r="I3647" s="177">
        <v>137</v>
      </c>
      <c r="J3647" s="177">
        <v>1.25</v>
      </c>
      <c r="K3647" s="177">
        <v>18615</v>
      </c>
      <c r="L3647" s="177">
        <v>18616.25</v>
      </c>
      <c r="M3647" s="177"/>
      <c r="N3647" s="177" t="s">
        <v>7428</v>
      </c>
      <c r="O3647" s="2" t="str">
        <f>VLOOKUP(H3647,通道基本信息!B:L,3,FALSE)</f>
        <v>CS6E</v>
      </c>
    </row>
    <row r="3648" s="2" customFormat="1" ht="15" hidden="1" spans="1:15">
      <c r="A3648" s="177">
        <v>3645</v>
      </c>
      <c r="B3648" s="177" t="str">
        <f t="shared" si="112"/>
        <v>CS6E-T039-340-138</v>
      </c>
      <c r="C3648" s="177" t="str">
        <f t="shared" si="113"/>
        <v>CS6E-TK-HL-05-138-R-D</v>
      </c>
      <c r="D3648" s="177" t="s">
        <v>7429</v>
      </c>
      <c r="E3648" s="177" t="str">
        <f>VLOOKUP(H3648,通道基本信息!B:K,6,0)</f>
        <v>T</v>
      </c>
      <c r="F3648" s="177" t="str">
        <f>VLOOKUP(H3648,通道基本信息!B:K,5,0)</f>
        <v>K-HL</v>
      </c>
      <c r="G3648" s="177" t="str">
        <f>VLOOKUP(H3648,通道基本信息!B:K,8,0)</f>
        <v>R</v>
      </c>
      <c r="H3648" s="177" t="s">
        <v>7155</v>
      </c>
      <c r="I3648" s="177">
        <v>138</v>
      </c>
      <c r="J3648" s="177">
        <v>1.25</v>
      </c>
      <c r="K3648" s="177">
        <v>18616.25</v>
      </c>
      <c r="L3648" s="177">
        <v>18617.5</v>
      </c>
      <c r="M3648" s="177"/>
      <c r="N3648" s="177" t="s">
        <v>7430</v>
      </c>
      <c r="O3648" s="2" t="str">
        <f>VLOOKUP(H3648,通道基本信息!B:L,3,FALSE)</f>
        <v>CS6E</v>
      </c>
    </row>
    <row r="3649" s="2" customFormat="1" ht="15" hidden="1" spans="1:15">
      <c r="A3649" s="177">
        <v>3646</v>
      </c>
      <c r="B3649" s="177" t="str">
        <f t="shared" ref="B3649:B3712" si="114">H3649&amp;"-"&amp;I3649</f>
        <v>CS6E-T039-340-139</v>
      </c>
      <c r="C3649" s="177" t="str">
        <f t="shared" si="113"/>
        <v>CS6E-TK-HL-05-139-R-D</v>
      </c>
      <c r="D3649" s="177" t="s">
        <v>7431</v>
      </c>
      <c r="E3649" s="177" t="str">
        <f>VLOOKUP(H3649,通道基本信息!B:K,6,0)</f>
        <v>T</v>
      </c>
      <c r="F3649" s="177" t="str">
        <f>VLOOKUP(H3649,通道基本信息!B:K,5,0)</f>
        <v>K-HL</v>
      </c>
      <c r="G3649" s="177" t="str">
        <f>VLOOKUP(H3649,通道基本信息!B:K,8,0)</f>
        <v>R</v>
      </c>
      <c r="H3649" s="177" t="s">
        <v>7155</v>
      </c>
      <c r="I3649" s="177">
        <v>139</v>
      </c>
      <c r="J3649" s="177">
        <v>1.25</v>
      </c>
      <c r="K3649" s="177">
        <v>18617.5</v>
      </c>
      <c r="L3649" s="177">
        <v>18618.75</v>
      </c>
      <c r="M3649" s="177"/>
      <c r="N3649" s="177" t="s">
        <v>7432</v>
      </c>
      <c r="O3649" s="2" t="str">
        <f>VLOOKUP(H3649,通道基本信息!B:L,3,FALSE)</f>
        <v>CS6E</v>
      </c>
    </row>
    <row r="3650" s="2" customFormat="1" ht="15" hidden="1" spans="1:15">
      <c r="A3650" s="177">
        <v>3647</v>
      </c>
      <c r="B3650" s="177" t="str">
        <f t="shared" si="114"/>
        <v>CS6E-T039-340-140</v>
      </c>
      <c r="C3650" s="177" t="str">
        <f t="shared" si="113"/>
        <v>CS6E-TK-HL-05-140-R-D</v>
      </c>
      <c r="D3650" s="177" t="s">
        <v>7433</v>
      </c>
      <c r="E3650" s="177" t="str">
        <f>VLOOKUP(H3650,通道基本信息!B:K,6,0)</f>
        <v>T</v>
      </c>
      <c r="F3650" s="177" t="str">
        <f>VLOOKUP(H3650,通道基本信息!B:K,5,0)</f>
        <v>K-HL</v>
      </c>
      <c r="G3650" s="177" t="str">
        <f>VLOOKUP(H3650,通道基本信息!B:K,8,0)</f>
        <v>R</v>
      </c>
      <c r="H3650" s="177" t="s">
        <v>7155</v>
      </c>
      <c r="I3650" s="177">
        <v>140</v>
      </c>
      <c r="J3650" s="177">
        <v>1.25</v>
      </c>
      <c r="K3650" s="177">
        <v>18618.75</v>
      </c>
      <c r="L3650" s="177">
        <v>18620</v>
      </c>
      <c r="M3650" s="177"/>
      <c r="N3650" s="177" t="s">
        <v>7434</v>
      </c>
      <c r="O3650" s="2" t="str">
        <f>VLOOKUP(H3650,通道基本信息!B:L,3,FALSE)</f>
        <v>CS6E</v>
      </c>
    </row>
    <row r="3651" s="2" customFormat="1" ht="15" hidden="1" spans="1:15">
      <c r="A3651" s="177">
        <v>3648</v>
      </c>
      <c r="B3651" s="177" t="str">
        <f t="shared" si="114"/>
        <v>CS6E-T039-340-141</v>
      </c>
      <c r="C3651" s="177" t="str">
        <f t="shared" si="113"/>
        <v>CS6E-TK-HL-05-141-R-D</v>
      </c>
      <c r="D3651" s="177" t="s">
        <v>7435</v>
      </c>
      <c r="E3651" s="177" t="str">
        <f>VLOOKUP(H3651,通道基本信息!B:K,6,0)</f>
        <v>T</v>
      </c>
      <c r="F3651" s="177" t="str">
        <f>VLOOKUP(H3651,通道基本信息!B:K,5,0)</f>
        <v>K-HL</v>
      </c>
      <c r="G3651" s="177" t="str">
        <f>VLOOKUP(H3651,通道基本信息!B:K,8,0)</f>
        <v>R</v>
      </c>
      <c r="H3651" s="177" t="s">
        <v>7155</v>
      </c>
      <c r="I3651" s="177">
        <v>141</v>
      </c>
      <c r="J3651" s="177">
        <v>1.25</v>
      </c>
      <c r="K3651" s="177">
        <v>18620</v>
      </c>
      <c r="L3651" s="177">
        <v>18621.25</v>
      </c>
      <c r="M3651" s="177"/>
      <c r="N3651" s="177" t="s">
        <v>7436</v>
      </c>
      <c r="O3651" s="2" t="str">
        <f>VLOOKUP(H3651,通道基本信息!B:L,3,FALSE)</f>
        <v>CS6E</v>
      </c>
    </row>
    <row r="3652" s="2" customFormat="1" ht="15" hidden="1" spans="1:15">
      <c r="A3652" s="177">
        <v>3649</v>
      </c>
      <c r="B3652" s="177" t="str">
        <f t="shared" si="114"/>
        <v>CS6E-T039-340-142</v>
      </c>
      <c r="C3652" s="177" t="str">
        <f t="shared" ref="C3652:C3715" si="115">O3652&amp;"-"&amp;D3652</f>
        <v>CS6E-TK-HL-05-142-R-D</v>
      </c>
      <c r="D3652" s="177" t="s">
        <v>7437</v>
      </c>
      <c r="E3652" s="177" t="str">
        <f>VLOOKUP(H3652,通道基本信息!B:K,6,0)</f>
        <v>T</v>
      </c>
      <c r="F3652" s="177" t="str">
        <f>VLOOKUP(H3652,通道基本信息!B:K,5,0)</f>
        <v>K-HL</v>
      </c>
      <c r="G3652" s="177" t="str">
        <f>VLOOKUP(H3652,通道基本信息!B:K,8,0)</f>
        <v>R</v>
      </c>
      <c r="H3652" s="177" t="s">
        <v>7155</v>
      </c>
      <c r="I3652" s="177">
        <v>142</v>
      </c>
      <c r="J3652" s="177">
        <v>1.25</v>
      </c>
      <c r="K3652" s="177">
        <v>18621.25</v>
      </c>
      <c r="L3652" s="177">
        <v>18622.5</v>
      </c>
      <c r="M3652" s="177"/>
      <c r="N3652" s="177" t="s">
        <v>7438</v>
      </c>
      <c r="O3652" s="2" t="str">
        <f>VLOOKUP(H3652,通道基本信息!B:L,3,FALSE)</f>
        <v>CS6E</v>
      </c>
    </row>
    <row r="3653" s="2" customFormat="1" ht="15" hidden="1" spans="1:15">
      <c r="A3653" s="177">
        <v>3650</v>
      </c>
      <c r="B3653" s="177" t="str">
        <f t="shared" si="114"/>
        <v>CS6E-T039-340-143</v>
      </c>
      <c r="C3653" s="177" t="str">
        <f t="shared" si="115"/>
        <v>CS6E-TK-HL-05-143-R-D</v>
      </c>
      <c r="D3653" s="177" t="s">
        <v>7439</v>
      </c>
      <c r="E3653" s="177" t="str">
        <f>VLOOKUP(H3653,通道基本信息!B:K,6,0)</f>
        <v>T</v>
      </c>
      <c r="F3653" s="177" t="str">
        <f>VLOOKUP(H3653,通道基本信息!B:K,5,0)</f>
        <v>K-HL</v>
      </c>
      <c r="G3653" s="177" t="str">
        <f>VLOOKUP(H3653,通道基本信息!B:K,8,0)</f>
        <v>R</v>
      </c>
      <c r="H3653" s="177" t="s">
        <v>7155</v>
      </c>
      <c r="I3653" s="177">
        <v>143</v>
      </c>
      <c r="J3653" s="177">
        <v>1.25</v>
      </c>
      <c r="K3653" s="177">
        <v>18622.5</v>
      </c>
      <c r="L3653" s="177">
        <v>18623.75</v>
      </c>
      <c r="M3653" s="177"/>
      <c r="N3653" s="177" t="s">
        <v>7440</v>
      </c>
      <c r="O3653" s="2" t="str">
        <f>VLOOKUP(H3653,通道基本信息!B:L,3,FALSE)</f>
        <v>CS6E</v>
      </c>
    </row>
    <row r="3654" s="2" customFormat="1" ht="15" hidden="1" spans="1:15">
      <c r="A3654" s="177">
        <v>3651</v>
      </c>
      <c r="B3654" s="177" t="str">
        <f t="shared" si="114"/>
        <v>CS6E-T039-340-144</v>
      </c>
      <c r="C3654" s="177" t="str">
        <f t="shared" si="115"/>
        <v>CS6E-TK-HL-05-144-R-D</v>
      </c>
      <c r="D3654" s="177" t="s">
        <v>7441</v>
      </c>
      <c r="E3654" s="177" t="str">
        <f>VLOOKUP(H3654,通道基本信息!B:K,6,0)</f>
        <v>T</v>
      </c>
      <c r="F3654" s="177" t="str">
        <f>VLOOKUP(H3654,通道基本信息!B:K,5,0)</f>
        <v>K-HL</v>
      </c>
      <c r="G3654" s="177" t="str">
        <f>VLOOKUP(H3654,通道基本信息!B:K,8,0)</f>
        <v>R</v>
      </c>
      <c r="H3654" s="177" t="s">
        <v>7155</v>
      </c>
      <c r="I3654" s="177">
        <v>144</v>
      </c>
      <c r="J3654" s="177">
        <v>1.25</v>
      </c>
      <c r="K3654" s="177">
        <v>18623.75</v>
      </c>
      <c r="L3654" s="177">
        <v>18625</v>
      </c>
      <c r="M3654" s="177"/>
      <c r="N3654" s="177" t="s">
        <v>7442</v>
      </c>
      <c r="O3654" s="2" t="str">
        <f>VLOOKUP(H3654,通道基本信息!B:L,3,FALSE)</f>
        <v>CS6E</v>
      </c>
    </row>
    <row r="3655" s="2" customFormat="1" ht="15" hidden="1" spans="1:15">
      <c r="A3655" s="177">
        <v>3652</v>
      </c>
      <c r="B3655" s="177" t="str">
        <f t="shared" si="114"/>
        <v>CS6E-T039-340-145</v>
      </c>
      <c r="C3655" s="177" t="str">
        <f t="shared" si="115"/>
        <v>CS6E-TK-HL-05-145-R-D</v>
      </c>
      <c r="D3655" s="177" t="s">
        <v>7443</v>
      </c>
      <c r="E3655" s="177" t="str">
        <f>VLOOKUP(H3655,通道基本信息!B:K,6,0)</f>
        <v>T</v>
      </c>
      <c r="F3655" s="177" t="str">
        <f>VLOOKUP(H3655,通道基本信息!B:K,5,0)</f>
        <v>K-HL</v>
      </c>
      <c r="G3655" s="177" t="str">
        <f>VLOOKUP(H3655,通道基本信息!B:K,8,0)</f>
        <v>R</v>
      </c>
      <c r="H3655" s="177" t="s">
        <v>7155</v>
      </c>
      <c r="I3655" s="177">
        <v>145</v>
      </c>
      <c r="J3655" s="177">
        <v>1.25</v>
      </c>
      <c r="K3655" s="177">
        <v>18625</v>
      </c>
      <c r="L3655" s="177">
        <v>18626.25</v>
      </c>
      <c r="M3655" s="177"/>
      <c r="N3655" s="177" t="s">
        <v>7444</v>
      </c>
      <c r="O3655" s="2" t="str">
        <f>VLOOKUP(H3655,通道基本信息!B:L,3,FALSE)</f>
        <v>CS6E</v>
      </c>
    </row>
    <row r="3656" s="2" customFormat="1" ht="15" hidden="1" spans="1:15">
      <c r="A3656" s="177">
        <v>3653</v>
      </c>
      <c r="B3656" s="177" t="str">
        <f t="shared" si="114"/>
        <v>CS6E-T039-340-146</v>
      </c>
      <c r="C3656" s="177" t="str">
        <f t="shared" si="115"/>
        <v>CS6E-TK-HL-05-146-R-D</v>
      </c>
      <c r="D3656" s="177" t="s">
        <v>7445</v>
      </c>
      <c r="E3656" s="177" t="str">
        <f>VLOOKUP(H3656,通道基本信息!B:K,6,0)</f>
        <v>T</v>
      </c>
      <c r="F3656" s="177" t="str">
        <f>VLOOKUP(H3656,通道基本信息!B:K,5,0)</f>
        <v>K-HL</v>
      </c>
      <c r="G3656" s="177" t="str">
        <f>VLOOKUP(H3656,通道基本信息!B:K,8,0)</f>
        <v>R</v>
      </c>
      <c r="H3656" s="177" t="s">
        <v>7155</v>
      </c>
      <c r="I3656" s="177">
        <v>146</v>
      </c>
      <c r="J3656" s="177">
        <v>1.25</v>
      </c>
      <c r="K3656" s="177">
        <v>18626.25</v>
      </c>
      <c r="L3656" s="177">
        <v>18627.5</v>
      </c>
      <c r="M3656" s="177"/>
      <c r="N3656" s="177" t="s">
        <v>7446</v>
      </c>
      <c r="O3656" s="2" t="str">
        <f>VLOOKUP(H3656,通道基本信息!B:L,3,FALSE)</f>
        <v>CS6E</v>
      </c>
    </row>
    <row r="3657" s="2" customFormat="1" ht="15" hidden="1" spans="1:15">
      <c r="A3657" s="177">
        <v>3654</v>
      </c>
      <c r="B3657" s="177" t="str">
        <f t="shared" si="114"/>
        <v>CS6E-T039-340-147</v>
      </c>
      <c r="C3657" s="177" t="str">
        <f t="shared" si="115"/>
        <v>CS6E-TK-HL-05-147-R-D</v>
      </c>
      <c r="D3657" s="177" t="s">
        <v>7447</v>
      </c>
      <c r="E3657" s="177" t="str">
        <f>VLOOKUP(H3657,通道基本信息!B:K,6,0)</f>
        <v>T</v>
      </c>
      <c r="F3657" s="177" t="str">
        <f>VLOOKUP(H3657,通道基本信息!B:K,5,0)</f>
        <v>K-HL</v>
      </c>
      <c r="G3657" s="177" t="str">
        <f>VLOOKUP(H3657,通道基本信息!B:K,8,0)</f>
        <v>R</v>
      </c>
      <c r="H3657" s="177" t="s">
        <v>7155</v>
      </c>
      <c r="I3657" s="177">
        <v>147</v>
      </c>
      <c r="J3657" s="177">
        <v>1.25</v>
      </c>
      <c r="K3657" s="177">
        <v>18627.5</v>
      </c>
      <c r="L3657" s="177">
        <v>18628.75</v>
      </c>
      <c r="M3657" s="177"/>
      <c r="N3657" s="177" t="s">
        <v>7448</v>
      </c>
      <c r="O3657" s="2" t="str">
        <f>VLOOKUP(H3657,通道基本信息!B:L,3,FALSE)</f>
        <v>CS6E</v>
      </c>
    </row>
    <row r="3658" s="2" customFormat="1" ht="15" hidden="1" spans="1:15">
      <c r="A3658" s="177">
        <v>3655</v>
      </c>
      <c r="B3658" s="177" t="str">
        <f t="shared" si="114"/>
        <v>CS6E-T039-340-148</v>
      </c>
      <c r="C3658" s="177" t="str">
        <f t="shared" si="115"/>
        <v>CS6E-TK-HL-05-148-R-D</v>
      </c>
      <c r="D3658" s="177" t="s">
        <v>7449</v>
      </c>
      <c r="E3658" s="177" t="str">
        <f>VLOOKUP(H3658,通道基本信息!B:K,6,0)</f>
        <v>T</v>
      </c>
      <c r="F3658" s="177" t="str">
        <f>VLOOKUP(H3658,通道基本信息!B:K,5,0)</f>
        <v>K-HL</v>
      </c>
      <c r="G3658" s="177" t="str">
        <f>VLOOKUP(H3658,通道基本信息!B:K,8,0)</f>
        <v>R</v>
      </c>
      <c r="H3658" s="177" t="s">
        <v>7155</v>
      </c>
      <c r="I3658" s="177">
        <v>148</v>
      </c>
      <c r="J3658" s="177">
        <v>1.25</v>
      </c>
      <c r="K3658" s="177">
        <v>18628.75</v>
      </c>
      <c r="L3658" s="177">
        <v>18630</v>
      </c>
      <c r="M3658" s="177"/>
      <c r="N3658" s="177" t="s">
        <v>7450</v>
      </c>
      <c r="O3658" s="2" t="str">
        <f>VLOOKUP(H3658,通道基本信息!B:L,3,FALSE)</f>
        <v>CS6E</v>
      </c>
    </row>
    <row r="3659" s="2" customFormat="1" ht="15" hidden="1" spans="1:15">
      <c r="A3659" s="177">
        <v>3656</v>
      </c>
      <c r="B3659" s="177" t="str">
        <f t="shared" si="114"/>
        <v>CS6E-T039-340-149</v>
      </c>
      <c r="C3659" s="177" t="str">
        <f t="shared" si="115"/>
        <v>CS6E-TK-HL-05-149-R-D</v>
      </c>
      <c r="D3659" s="177" t="s">
        <v>7451</v>
      </c>
      <c r="E3659" s="177" t="str">
        <f>VLOOKUP(H3659,通道基本信息!B:K,6,0)</f>
        <v>T</v>
      </c>
      <c r="F3659" s="177" t="str">
        <f>VLOOKUP(H3659,通道基本信息!B:K,5,0)</f>
        <v>K-HL</v>
      </c>
      <c r="G3659" s="177" t="str">
        <f>VLOOKUP(H3659,通道基本信息!B:K,8,0)</f>
        <v>R</v>
      </c>
      <c r="H3659" s="177" t="s">
        <v>7155</v>
      </c>
      <c r="I3659" s="177">
        <v>149</v>
      </c>
      <c r="J3659" s="177">
        <v>1.25</v>
      </c>
      <c r="K3659" s="177">
        <v>18630</v>
      </c>
      <c r="L3659" s="177">
        <v>18631.25</v>
      </c>
      <c r="M3659" s="177"/>
      <c r="N3659" s="177" t="s">
        <v>7452</v>
      </c>
      <c r="O3659" s="2" t="str">
        <f>VLOOKUP(H3659,通道基本信息!B:L,3,FALSE)</f>
        <v>CS6E</v>
      </c>
    </row>
    <row r="3660" s="2" customFormat="1" ht="15" hidden="1" spans="1:15">
      <c r="A3660" s="177">
        <v>3657</v>
      </c>
      <c r="B3660" s="177" t="str">
        <f t="shared" si="114"/>
        <v>CS6E-T039-340-150</v>
      </c>
      <c r="C3660" s="177" t="str">
        <f t="shared" si="115"/>
        <v>CS6E-TK-HL-05-150-R-D</v>
      </c>
      <c r="D3660" s="177" t="s">
        <v>7453</v>
      </c>
      <c r="E3660" s="177" t="str">
        <f>VLOOKUP(H3660,通道基本信息!B:K,6,0)</f>
        <v>T</v>
      </c>
      <c r="F3660" s="177" t="str">
        <f>VLOOKUP(H3660,通道基本信息!B:K,5,0)</f>
        <v>K-HL</v>
      </c>
      <c r="G3660" s="177" t="str">
        <f>VLOOKUP(H3660,通道基本信息!B:K,8,0)</f>
        <v>R</v>
      </c>
      <c r="H3660" s="177" t="s">
        <v>7155</v>
      </c>
      <c r="I3660" s="177">
        <v>150</v>
      </c>
      <c r="J3660" s="177">
        <v>1.25</v>
      </c>
      <c r="K3660" s="177">
        <v>18631.25</v>
      </c>
      <c r="L3660" s="177">
        <v>18632.5</v>
      </c>
      <c r="M3660" s="177"/>
      <c r="N3660" s="177" t="s">
        <v>7454</v>
      </c>
      <c r="O3660" s="2" t="str">
        <f>VLOOKUP(H3660,通道基本信息!B:L,3,FALSE)</f>
        <v>CS6E</v>
      </c>
    </row>
    <row r="3661" s="2" customFormat="1" ht="15" hidden="1" spans="1:15">
      <c r="A3661" s="177">
        <v>3658</v>
      </c>
      <c r="B3661" s="177" t="str">
        <f t="shared" si="114"/>
        <v>CS6E-T039-340-151</v>
      </c>
      <c r="C3661" s="177" t="str">
        <f t="shared" si="115"/>
        <v>CS6E-TK-HL-05-151-R-D</v>
      </c>
      <c r="D3661" s="177" t="s">
        <v>7455</v>
      </c>
      <c r="E3661" s="177" t="str">
        <f>VLOOKUP(H3661,通道基本信息!B:K,6,0)</f>
        <v>T</v>
      </c>
      <c r="F3661" s="177" t="str">
        <f>VLOOKUP(H3661,通道基本信息!B:K,5,0)</f>
        <v>K-HL</v>
      </c>
      <c r="G3661" s="177" t="str">
        <f>VLOOKUP(H3661,通道基本信息!B:K,8,0)</f>
        <v>R</v>
      </c>
      <c r="H3661" s="177" t="s">
        <v>7155</v>
      </c>
      <c r="I3661" s="177">
        <v>151</v>
      </c>
      <c r="J3661" s="177">
        <v>1.25</v>
      </c>
      <c r="K3661" s="177">
        <v>18632.5</v>
      </c>
      <c r="L3661" s="177">
        <v>18633.75</v>
      </c>
      <c r="M3661" s="177"/>
      <c r="N3661" s="177" t="s">
        <v>7456</v>
      </c>
      <c r="O3661" s="2" t="str">
        <f>VLOOKUP(H3661,通道基本信息!B:L,3,FALSE)</f>
        <v>CS6E</v>
      </c>
    </row>
    <row r="3662" s="2" customFormat="1" ht="15" hidden="1" spans="1:15">
      <c r="A3662" s="177">
        <v>3659</v>
      </c>
      <c r="B3662" s="177" t="str">
        <f t="shared" si="114"/>
        <v>CS6E-T039-340-152</v>
      </c>
      <c r="C3662" s="177" t="str">
        <f t="shared" si="115"/>
        <v>CS6E-TK-HL-05-152-R-D</v>
      </c>
      <c r="D3662" s="177" t="s">
        <v>7457</v>
      </c>
      <c r="E3662" s="177" t="str">
        <f>VLOOKUP(H3662,通道基本信息!B:K,6,0)</f>
        <v>T</v>
      </c>
      <c r="F3662" s="177" t="str">
        <f>VLOOKUP(H3662,通道基本信息!B:K,5,0)</f>
        <v>K-HL</v>
      </c>
      <c r="G3662" s="177" t="str">
        <f>VLOOKUP(H3662,通道基本信息!B:K,8,0)</f>
        <v>R</v>
      </c>
      <c r="H3662" s="177" t="s">
        <v>7155</v>
      </c>
      <c r="I3662" s="177">
        <v>152</v>
      </c>
      <c r="J3662" s="177">
        <v>1.25</v>
      </c>
      <c r="K3662" s="177">
        <v>18633.75</v>
      </c>
      <c r="L3662" s="177">
        <v>18635</v>
      </c>
      <c r="M3662" s="177"/>
      <c r="N3662" s="177" t="s">
        <v>7458</v>
      </c>
      <c r="O3662" s="2" t="str">
        <f>VLOOKUP(H3662,通道基本信息!B:L,3,FALSE)</f>
        <v>CS6E</v>
      </c>
    </row>
    <row r="3663" s="2" customFormat="1" ht="15" hidden="1" spans="1:15">
      <c r="A3663" s="177">
        <v>3660</v>
      </c>
      <c r="B3663" s="177" t="str">
        <f t="shared" si="114"/>
        <v>CS6E-T039-340-153</v>
      </c>
      <c r="C3663" s="177" t="str">
        <f t="shared" si="115"/>
        <v>CS6E-TK-HL-05-153-R-D</v>
      </c>
      <c r="D3663" s="177" t="s">
        <v>7459</v>
      </c>
      <c r="E3663" s="177" t="str">
        <f>VLOOKUP(H3663,通道基本信息!B:K,6,0)</f>
        <v>T</v>
      </c>
      <c r="F3663" s="177" t="str">
        <f>VLOOKUP(H3663,通道基本信息!B:K,5,0)</f>
        <v>K-HL</v>
      </c>
      <c r="G3663" s="177" t="str">
        <f>VLOOKUP(H3663,通道基本信息!B:K,8,0)</f>
        <v>R</v>
      </c>
      <c r="H3663" s="177" t="s">
        <v>7155</v>
      </c>
      <c r="I3663" s="177">
        <v>153</v>
      </c>
      <c r="J3663" s="177">
        <v>1.25</v>
      </c>
      <c r="K3663" s="177">
        <v>18635</v>
      </c>
      <c r="L3663" s="177">
        <v>18636.25</v>
      </c>
      <c r="M3663" s="177"/>
      <c r="N3663" s="177" t="s">
        <v>7460</v>
      </c>
      <c r="O3663" s="2" t="str">
        <f>VLOOKUP(H3663,通道基本信息!B:L,3,FALSE)</f>
        <v>CS6E</v>
      </c>
    </row>
    <row r="3664" s="2" customFormat="1" ht="15" hidden="1" spans="1:15">
      <c r="A3664" s="177">
        <v>3661</v>
      </c>
      <c r="B3664" s="177" t="str">
        <f t="shared" si="114"/>
        <v>CS6E-T039-340-154</v>
      </c>
      <c r="C3664" s="177" t="str">
        <f t="shared" si="115"/>
        <v>CS6E-TK-HL-05-154-R-D</v>
      </c>
      <c r="D3664" s="177" t="s">
        <v>7461</v>
      </c>
      <c r="E3664" s="177" t="str">
        <f>VLOOKUP(H3664,通道基本信息!B:K,6,0)</f>
        <v>T</v>
      </c>
      <c r="F3664" s="177" t="str">
        <f>VLOOKUP(H3664,通道基本信息!B:K,5,0)</f>
        <v>K-HL</v>
      </c>
      <c r="G3664" s="177" t="str">
        <f>VLOOKUP(H3664,通道基本信息!B:K,8,0)</f>
        <v>R</v>
      </c>
      <c r="H3664" s="177" t="s">
        <v>7155</v>
      </c>
      <c r="I3664" s="177">
        <v>154</v>
      </c>
      <c r="J3664" s="177">
        <v>1.25</v>
      </c>
      <c r="K3664" s="177">
        <v>18636.25</v>
      </c>
      <c r="L3664" s="177">
        <v>18637.5</v>
      </c>
      <c r="M3664" s="177"/>
      <c r="N3664" s="177" t="s">
        <v>7462</v>
      </c>
      <c r="O3664" s="2" t="str">
        <f>VLOOKUP(H3664,通道基本信息!B:L,3,FALSE)</f>
        <v>CS6E</v>
      </c>
    </row>
    <row r="3665" s="2" customFormat="1" ht="15" hidden="1" spans="1:15">
      <c r="A3665" s="177">
        <v>3662</v>
      </c>
      <c r="B3665" s="177" t="str">
        <f t="shared" si="114"/>
        <v>CS6E-T039-340-155</v>
      </c>
      <c r="C3665" s="177" t="str">
        <f t="shared" si="115"/>
        <v>CS6E-TK-HL-05-155-R-D</v>
      </c>
      <c r="D3665" s="177" t="s">
        <v>7463</v>
      </c>
      <c r="E3665" s="177" t="str">
        <f>VLOOKUP(H3665,通道基本信息!B:K,6,0)</f>
        <v>T</v>
      </c>
      <c r="F3665" s="177" t="str">
        <f>VLOOKUP(H3665,通道基本信息!B:K,5,0)</f>
        <v>K-HL</v>
      </c>
      <c r="G3665" s="177" t="str">
        <f>VLOOKUP(H3665,通道基本信息!B:K,8,0)</f>
        <v>R</v>
      </c>
      <c r="H3665" s="177" t="s">
        <v>7155</v>
      </c>
      <c r="I3665" s="177">
        <v>155</v>
      </c>
      <c r="J3665" s="177">
        <v>1.25</v>
      </c>
      <c r="K3665" s="177">
        <v>18637.5</v>
      </c>
      <c r="L3665" s="177">
        <v>18638.75</v>
      </c>
      <c r="M3665" s="177"/>
      <c r="N3665" s="177" t="s">
        <v>7464</v>
      </c>
      <c r="O3665" s="2" t="str">
        <f>VLOOKUP(H3665,通道基本信息!B:L,3,FALSE)</f>
        <v>CS6E</v>
      </c>
    </row>
    <row r="3666" s="2" customFormat="1" ht="15" hidden="1" spans="1:15">
      <c r="A3666" s="177">
        <v>3663</v>
      </c>
      <c r="B3666" s="177" t="str">
        <f t="shared" si="114"/>
        <v>CS6E-T039-340-156</v>
      </c>
      <c r="C3666" s="177" t="str">
        <f t="shared" si="115"/>
        <v>CS6E-TK-HL-05-156-R-D</v>
      </c>
      <c r="D3666" s="177" t="s">
        <v>7465</v>
      </c>
      <c r="E3666" s="177" t="str">
        <f>VLOOKUP(H3666,通道基本信息!B:K,6,0)</f>
        <v>T</v>
      </c>
      <c r="F3666" s="177" t="str">
        <f>VLOOKUP(H3666,通道基本信息!B:K,5,0)</f>
        <v>K-HL</v>
      </c>
      <c r="G3666" s="177" t="str">
        <f>VLOOKUP(H3666,通道基本信息!B:K,8,0)</f>
        <v>R</v>
      </c>
      <c r="H3666" s="177" t="s">
        <v>7155</v>
      </c>
      <c r="I3666" s="177">
        <v>156</v>
      </c>
      <c r="J3666" s="177">
        <v>1.25</v>
      </c>
      <c r="K3666" s="177">
        <v>18638.75</v>
      </c>
      <c r="L3666" s="177">
        <v>18640</v>
      </c>
      <c r="M3666" s="177"/>
      <c r="N3666" s="177" t="s">
        <v>7466</v>
      </c>
      <c r="O3666" s="2" t="str">
        <f>VLOOKUP(H3666,通道基本信息!B:L,3,FALSE)</f>
        <v>CS6E</v>
      </c>
    </row>
    <row r="3667" s="2" customFormat="1" ht="15" hidden="1" spans="1:15">
      <c r="A3667" s="177">
        <v>3664</v>
      </c>
      <c r="B3667" s="177" t="str">
        <f t="shared" si="114"/>
        <v>CS6E-T039-340-157</v>
      </c>
      <c r="C3667" s="177" t="str">
        <f t="shared" si="115"/>
        <v>CS6E-TK-HL-05-157-R-D</v>
      </c>
      <c r="D3667" s="177" t="s">
        <v>7467</v>
      </c>
      <c r="E3667" s="177" t="str">
        <f>VLOOKUP(H3667,通道基本信息!B:K,6,0)</f>
        <v>T</v>
      </c>
      <c r="F3667" s="177" t="str">
        <f>VLOOKUP(H3667,通道基本信息!B:K,5,0)</f>
        <v>K-HL</v>
      </c>
      <c r="G3667" s="177" t="str">
        <f>VLOOKUP(H3667,通道基本信息!B:K,8,0)</f>
        <v>R</v>
      </c>
      <c r="H3667" s="177" t="s">
        <v>7155</v>
      </c>
      <c r="I3667" s="177">
        <v>157</v>
      </c>
      <c r="J3667" s="177">
        <v>1.25</v>
      </c>
      <c r="K3667" s="177">
        <v>18640</v>
      </c>
      <c r="L3667" s="177">
        <v>18641.25</v>
      </c>
      <c r="M3667" s="177"/>
      <c r="N3667" s="177" t="s">
        <v>7468</v>
      </c>
      <c r="O3667" s="2" t="str">
        <f>VLOOKUP(H3667,通道基本信息!B:L,3,FALSE)</f>
        <v>CS6E</v>
      </c>
    </row>
    <row r="3668" s="2" customFormat="1" ht="15" hidden="1" spans="1:15">
      <c r="A3668" s="177">
        <v>3665</v>
      </c>
      <c r="B3668" s="177" t="str">
        <f t="shared" si="114"/>
        <v>CS6E-T039-340-158</v>
      </c>
      <c r="C3668" s="177" t="str">
        <f t="shared" si="115"/>
        <v>CS6E-TK-HL-05-158-R-D</v>
      </c>
      <c r="D3668" s="177" t="s">
        <v>7469</v>
      </c>
      <c r="E3668" s="177" t="str">
        <f>VLOOKUP(H3668,通道基本信息!B:K,6,0)</f>
        <v>T</v>
      </c>
      <c r="F3668" s="177" t="str">
        <f>VLOOKUP(H3668,通道基本信息!B:K,5,0)</f>
        <v>K-HL</v>
      </c>
      <c r="G3668" s="177" t="str">
        <f>VLOOKUP(H3668,通道基本信息!B:K,8,0)</f>
        <v>R</v>
      </c>
      <c r="H3668" s="177" t="s">
        <v>7155</v>
      </c>
      <c r="I3668" s="177">
        <v>158</v>
      </c>
      <c r="J3668" s="177">
        <v>1.25</v>
      </c>
      <c r="K3668" s="177">
        <v>18641.25</v>
      </c>
      <c r="L3668" s="177">
        <v>18642.5</v>
      </c>
      <c r="M3668" s="177"/>
      <c r="N3668" s="177" t="s">
        <v>7470</v>
      </c>
      <c r="O3668" s="2" t="str">
        <f>VLOOKUP(H3668,通道基本信息!B:L,3,FALSE)</f>
        <v>CS6E</v>
      </c>
    </row>
    <row r="3669" s="2" customFormat="1" ht="15" hidden="1" spans="1:15">
      <c r="A3669" s="177">
        <v>3666</v>
      </c>
      <c r="B3669" s="177" t="str">
        <f t="shared" si="114"/>
        <v>CS6E-T039-340-159</v>
      </c>
      <c r="C3669" s="177" t="str">
        <f t="shared" si="115"/>
        <v>CS6E-TK-HL-05-159-R-D</v>
      </c>
      <c r="D3669" s="177" t="s">
        <v>7471</v>
      </c>
      <c r="E3669" s="177" t="str">
        <f>VLOOKUP(H3669,通道基本信息!B:K,6,0)</f>
        <v>T</v>
      </c>
      <c r="F3669" s="177" t="str">
        <f>VLOOKUP(H3669,通道基本信息!B:K,5,0)</f>
        <v>K-HL</v>
      </c>
      <c r="G3669" s="177" t="str">
        <f>VLOOKUP(H3669,通道基本信息!B:K,8,0)</f>
        <v>R</v>
      </c>
      <c r="H3669" s="177" t="s">
        <v>7155</v>
      </c>
      <c r="I3669" s="177">
        <v>159</v>
      </c>
      <c r="J3669" s="177">
        <v>1.25</v>
      </c>
      <c r="K3669" s="177">
        <v>18642.5</v>
      </c>
      <c r="L3669" s="177">
        <v>18643.75</v>
      </c>
      <c r="M3669" s="177"/>
      <c r="N3669" s="177" t="s">
        <v>7472</v>
      </c>
      <c r="O3669" s="2" t="str">
        <f>VLOOKUP(H3669,通道基本信息!B:L,3,FALSE)</f>
        <v>CS6E</v>
      </c>
    </row>
    <row r="3670" s="2" customFormat="1" ht="15" hidden="1" spans="1:15">
      <c r="A3670" s="177">
        <v>3667</v>
      </c>
      <c r="B3670" s="177" t="str">
        <f t="shared" si="114"/>
        <v>CS6E-T039-340-160</v>
      </c>
      <c r="C3670" s="177" t="str">
        <f t="shared" si="115"/>
        <v>CS6E-TK-HL-05-160-R-D</v>
      </c>
      <c r="D3670" s="177" t="s">
        <v>7473</v>
      </c>
      <c r="E3670" s="177" t="str">
        <f>VLOOKUP(H3670,通道基本信息!B:K,6,0)</f>
        <v>T</v>
      </c>
      <c r="F3670" s="177" t="str">
        <f>VLOOKUP(H3670,通道基本信息!B:K,5,0)</f>
        <v>K-HL</v>
      </c>
      <c r="G3670" s="177" t="str">
        <f>VLOOKUP(H3670,通道基本信息!B:K,8,0)</f>
        <v>R</v>
      </c>
      <c r="H3670" s="177" t="s">
        <v>7155</v>
      </c>
      <c r="I3670" s="177">
        <v>160</v>
      </c>
      <c r="J3670" s="177">
        <v>1.25</v>
      </c>
      <c r="K3670" s="177">
        <v>18643.75</v>
      </c>
      <c r="L3670" s="177">
        <v>18645</v>
      </c>
      <c r="M3670" s="177"/>
      <c r="N3670" s="177" t="s">
        <v>7474</v>
      </c>
      <c r="O3670" s="2" t="str">
        <f>VLOOKUP(H3670,通道基本信息!B:L,3,FALSE)</f>
        <v>CS6E</v>
      </c>
    </row>
    <row r="3671" s="2" customFormat="1" ht="15" hidden="1" spans="1:15">
      <c r="A3671" s="177">
        <v>3668</v>
      </c>
      <c r="B3671" s="177" t="str">
        <f t="shared" si="114"/>
        <v>CS6E-T039-340-161</v>
      </c>
      <c r="C3671" s="177" t="str">
        <f t="shared" si="115"/>
        <v>CS6E-TK-HL-05-161-R-D</v>
      </c>
      <c r="D3671" s="177" t="s">
        <v>7475</v>
      </c>
      <c r="E3671" s="177" t="str">
        <f>VLOOKUP(H3671,通道基本信息!B:K,6,0)</f>
        <v>T</v>
      </c>
      <c r="F3671" s="177" t="str">
        <f>VLOOKUP(H3671,通道基本信息!B:K,5,0)</f>
        <v>K-HL</v>
      </c>
      <c r="G3671" s="177" t="str">
        <f>VLOOKUP(H3671,通道基本信息!B:K,8,0)</f>
        <v>R</v>
      </c>
      <c r="H3671" s="177" t="s">
        <v>7155</v>
      </c>
      <c r="I3671" s="177">
        <v>161</v>
      </c>
      <c r="J3671" s="177">
        <v>1.25</v>
      </c>
      <c r="K3671" s="177">
        <v>18645</v>
      </c>
      <c r="L3671" s="177">
        <v>18646.25</v>
      </c>
      <c r="M3671" s="177"/>
      <c r="N3671" s="177" t="s">
        <v>7476</v>
      </c>
      <c r="O3671" s="2" t="str">
        <f>VLOOKUP(H3671,通道基本信息!B:L,3,FALSE)</f>
        <v>CS6E</v>
      </c>
    </row>
    <row r="3672" s="2" customFormat="1" ht="15" hidden="1" spans="1:15">
      <c r="A3672" s="177">
        <v>3669</v>
      </c>
      <c r="B3672" s="177" t="str">
        <f t="shared" si="114"/>
        <v>CS6E-T039-340-162</v>
      </c>
      <c r="C3672" s="177" t="str">
        <f t="shared" si="115"/>
        <v>CS6E-TK-HL-05-162-R-D</v>
      </c>
      <c r="D3672" s="177" t="s">
        <v>7477</v>
      </c>
      <c r="E3672" s="177" t="str">
        <f>VLOOKUP(H3672,通道基本信息!B:K,6,0)</f>
        <v>T</v>
      </c>
      <c r="F3672" s="177" t="str">
        <f>VLOOKUP(H3672,通道基本信息!B:K,5,0)</f>
        <v>K-HL</v>
      </c>
      <c r="G3672" s="177" t="str">
        <f>VLOOKUP(H3672,通道基本信息!B:K,8,0)</f>
        <v>R</v>
      </c>
      <c r="H3672" s="177" t="s">
        <v>7155</v>
      </c>
      <c r="I3672" s="177">
        <v>162</v>
      </c>
      <c r="J3672" s="177">
        <v>1.25</v>
      </c>
      <c r="K3672" s="177">
        <v>18646.25</v>
      </c>
      <c r="L3672" s="177">
        <v>18647.5</v>
      </c>
      <c r="M3672" s="177"/>
      <c r="N3672" s="177" t="s">
        <v>7478</v>
      </c>
      <c r="O3672" s="2" t="str">
        <f>VLOOKUP(H3672,通道基本信息!B:L,3,FALSE)</f>
        <v>CS6E</v>
      </c>
    </row>
    <row r="3673" s="2" customFormat="1" ht="15" hidden="1" spans="1:15">
      <c r="A3673" s="177">
        <v>3670</v>
      </c>
      <c r="B3673" s="177" t="str">
        <f t="shared" si="114"/>
        <v>CS6E-T039-340-163</v>
      </c>
      <c r="C3673" s="177" t="str">
        <f t="shared" si="115"/>
        <v>CS6E-TK-HL-05-163-R-D</v>
      </c>
      <c r="D3673" s="177" t="s">
        <v>7479</v>
      </c>
      <c r="E3673" s="177" t="str">
        <f>VLOOKUP(H3673,通道基本信息!B:K,6,0)</f>
        <v>T</v>
      </c>
      <c r="F3673" s="177" t="str">
        <f>VLOOKUP(H3673,通道基本信息!B:K,5,0)</f>
        <v>K-HL</v>
      </c>
      <c r="G3673" s="177" t="str">
        <f>VLOOKUP(H3673,通道基本信息!B:K,8,0)</f>
        <v>R</v>
      </c>
      <c r="H3673" s="177" t="s">
        <v>7155</v>
      </c>
      <c r="I3673" s="177">
        <v>163</v>
      </c>
      <c r="J3673" s="177">
        <v>1.25</v>
      </c>
      <c r="K3673" s="177">
        <v>18647.5</v>
      </c>
      <c r="L3673" s="177">
        <v>18648.75</v>
      </c>
      <c r="M3673" s="177"/>
      <c r="N3673" s="177" t="s">
        <v>7480</v>
      </c>
      <c r="O3673" s="2" t="str">
        <f>VLOOKUP(H3673,通道基本信息!B:L,3,FALSE)</f>
        <v>CS6E</v>
      </c>
    </row>
    <row r="3674" s="2" customFormat="1" ht="15" hidden="1" spans="1:15">
      <c r="A3674" s="177">
        <v>3671</v>
      </c>
      <c r="B3674" s="177" t="str">
        <f t="shared" si="114"/>
        <v>CS6E-T039-340-164</v>
      </c>
      <c r="C3674" s="177" t="str">
        <f t="shared" si="115"/>
        <v>CS6E-TK-HL-05-164-R-D</v>
      </c>
      <c r="D3674" s="177" t="s">
        <v>7481</v>
      </c>
      <c r="E3674" s="177" t="str">
        <f>VLOOKUP(H3674,通道基本信息!B:K,6,0)</f>
        <v>T</v>
      </c>
      <c r="F3674" s="177" t="str">
        <f>VLOOKUP(H3674,通道基本信息!B:K,5,0)</f>
        <v>K-HL</v>
      </c>
      <c r="G3674" s="177" t="str">
        <f>VLOOKUP(H3674,通道基本信息!B:K,8,0)</f>
        <v>R</v>
      </c>
      <c r="H3674" s="177" t="s">
        <v>7155</v>
      </c>
      <c r="I3674" s="177">
        <v>164</v>
      </c>
      <c r="J3674" s="177">
        <v>1.25</v>
      </c>
      <c r="K3674" s="177">
        <v>18648.75</v>
      </c>
      <c r="L3674" s="177">
        <v>18650</v>
      </c>
      <c r="M3674" s="177"/>
      <c r="N3674" s="177" t="s">
        <v>7482</v>
      </c>
      <c r="O3674" s="2" t="str">
        <f>VLOOKUP(H3674,通道基本信息!B:L,3,FALSE)</f>
        <v>CS6E</v>
      </c>
    </row>
    <row r="3675" s="2" customFormat="1" ht="15" hidden="1" spans="1:15">
      <c r="A3675" s="177">
        <v>3672</v>
      </c>
      <c r="B3675" s="177" t="str">
        <f t="shared" si="114"/>
        <v>CS6E-T039-340-165</v>
      </c>
      <c r="C3675" s="177" t="str">
        <f t="shared" si="115"/>
        <v>CS6E-TK-HL-05-165-R-D</v>
      </c>
      <c r="D3675" s="177" t="s">
        <v>7483</v>
      </c>
      <c r="E3675" s="177" t="str">
        <f>VLOOKUP(H3675,通道基本信息!B:K,6,0)</f>
        <v>T</v>
      </c>
      <c r="F3675" s="177" t="str">
        <f>VLOOKUP(H3675,通道基本信息!B:K,5,0)</f>
        <v>K-HL</v>
      </c>
      <c r="G3675" s="177" t="str">
        <f>VLOOKUP(H3675,通道基本信息!B:K,8,0)</f>
        <v>R</v>
      </c>
      <c r="H3675" s="177" t="s">
        <v>7155</v>
      </c>
      <c r="I3675" s="177">
        <v>165</v>
      </c>
      <c r="J3675" s="177">
        <v>1.25</v>
      </c>
      <c r="K3675" s="177">
        <v>18650</v>
      </c>
      <c r="L3675" s="177">
        <v>18651.25</v>
      </c>
      <c r="M3675" s="177"/>
      <c r="N3675" s="177" t="s">
        <v>7484</v>
      </c>
      <c r="O3675" s="2" t="str">
        <f>VLOOKUP(H3675,通道基本信息!B:L,3,FALSE)</f>
        <v>CS6E</v>
      </c>
    </row>
    <row r="3676" s="2" customFormat="1" ht="15" hidden="1" spans="1:15">
      <c r="A3676" s="177">
        <v>3673</v>
      </c>
      <c r="B3676" s="177" t="str">
        <f t="shared" si="114"/>
        <v>CS6E-T039-340-166</v>
      </c>
      <c r="C3676" s="177" t="str">
        <f t="shared" si="115"/>
        <v>CS6E-TK-HL-05-166-R-D</v>
      </c>
      <c r="D3676" s="177" t="s">
        <v>7485</v>
      </c>
      <c r="E3676" s="177" t="str">
        <f>VLOOKUP(H3676,通道基本信息!B:K,6,0)</f>
        <v>T</v>
      </c>
      <c r="F3676" s="177" t="str">
        <f>VLOOKUP(H3676,通道基本信息!B:K,5,0)</f>
        <v>K-HL</v>
      </c>
      <c r="G3676" s="177" t="str">
        <f>VLOOKUP(H3676,通道基本信息!B:K,8,0)</f>
        <v>R</v>
      </c>
      <c r="H3676" s="177" t="s">
        <v>7155</v>
      </c>
      <c r="I3676" s="177">
        <v>166</v>
      </c>
      <c r="J3676" s="177">
        <v>1.25</v>
      </c>
      <c r="K3676" s="177">
        <v>18651.25</v>
      </c>
      <c r="L3676" s="177">
        <v>18652.5</v>
      </c>
      <c r="M3676" s="177"/>
      <c r="N3676" s="177" t="s">
        <v>7486</v>
      </c>
      <c r="O3676" s="2" t="str">
        <f>VLOOKUP(H3676,通道基本信息!B:L,3,FALSE)</f>
        <v>CS6E</v>
      </c>
    </row>
    <row r="3677" s="2" customFormat="1" ht="15" hidden="1" spans="1:15">
      <c r="A3677" s="177">
        <v>3674</v>
      </c>
      <c r="B3677" s="177" t="str">
        <f t="shared" si="114"/>
        <v>CS6E-T039-340-167</v>
      </c>
      <c r="C3677" s="177" t="str">
        <f t="shared" si="115"/>
        <v>CS6E-TK-HL-05-167-R-D</v>
      </c>
      <c r="D3677" s="177" t="s">
        <v>7487</v>
      </c>
      <c r="E3677" s="177" t="str">
        <f>VLOOKUP(H3677,通道基本信息!B:K,6,0)</f>
        <v>T</v>
      </c>
      <c r="F3677" s="177" t="str">
        <f>VLOOKUP(H3677,通道基本信息!B:K,5,0)</f>
        <v>K-HL</v>
      </c>
      <c r="G3677" s="177" t="str">
        <f>VLOOKUP(H3677,通道基本信息!B:K,8,0)</f>
        <v>R</v>
      </c>
      <c r="H3677" s="177" t="s">
        <v>7155</v>
      </c>
      <c r="I3677" s="177">
        <v>167</v>
      </c>
      <c r="J3677" s="177">
        <v>1.25</v>
      </c>
      <c r="K3677" s="177">
        <v>18652.5</v>
      </c>
      <c r="L3677" s="177">
        <v>18653.75</v>
      </c>
      <c r="M3677" s="177"/>
      <c r="N3677" s="177" t="s">
        <v>7488</v>
      </c>
      <c r="O3677" s="2" t="str">
        <f>VLOOKUP(H3677,通道基本信息!B:L,3,FALSE)</f>
        <v>CS6E</v>
      </c>
    </row>
    <row r="3678" s="2" customFormat="1" ht="15" hidden="1" spans="1:15">
      <c r="A3678" s="177">
        <v>3675</v>
      </c>
      <c r="B3678" s="177" t="str">
        <f t="shared" si="114"/>
        <v>CS6E-T039-340-168</v>
      </c>
      <c r="C3678" s="177" t="str">
        <f t="shared" si="115"/>
        <v>CS6E-TK-HL-05-168-R-D</v>
      </c>
      <c r="D3678" s="177" t="s">
        <v>7489</v>
      </c>
      <c r="E3678" s="177" t="str">
        <f>VLOOKUP(H3678,通道基本信息!B:K,6,0)</f>
        <v>T</v>
      </c>
      <c r="F3678" s="177" t="str">
        <f>VLOOKUP(H3678,通道基本信息!B:K,5,0)</f>
        <v>K-HL</v>
      </c>
      <c r="G3678" s="177" t="str">
        <f>VLOOKUP(H3678,通道基本信息!B:K,8,0)</f>
        <v>R</v>
      </c>
      <c r="H3678" s="177" t="s">
        <v>7155</v>
      </c>
      <c r="I3678" s="177">
        <v>168</v>
      </c>
      <c r="J3678" s="177">
        <v>1.25</v>
      </c>
      <c r="K3678" s="177">
        <v>18653.75</v>
      </c>
      <c r="L3678" s="177">
        <v>18655</v>
      </c>
      <c r="M3678" s="177"/>
      <c r="N3678" s="177" t="s">
        <v>7490</v>
      </c>
      <c r="O3678" s="2" t="str">
        <f>VLOOKUP(H3678,通道基本信息!B:L,3,FALSE)</f>
        <v>CS6E</v>
      </c>
    </row>
    <row r="3679" s="2" customFormat="1" ht="15" hidden="1" spans="1:15">
      <c r="A3679" s="177">
        <v>3676</v>
      </c>
      <c r="B3679" s="177" t="str">
        <f t="shared" si="114"/>
        <v>CS6E-T039-340-169</v>
      </c>
      <c r="C3679" s="177" t="str">
        <f t="shared" si="115"/>
        <v>CS6E-TK-HL-05-169-R-D</v>
      </c>
      <c r="D3679" s="177" t="s">
        <v>7491</v>
      </c>
      <c r="E3679" s="177" t="str">
        <f>VLOOKUP(H3679,通道基本信息!B:K,6,0)</f>
        <v>T</v>
      </c>
      <c r="F3679" s="177" t="str">
        <f>VLOOKUP(H3679,通道基本信息!B:K,5,0)</f>
        <v>K-HL</v>
      </c>
      <c r="G3679" s="177" t="str">
        <f>VLOOKUP(H3679,通道基本信息!B:K,8,0)</f>
        <v>R</v>
      </c>
      <c r="H3679" s="177" t="s">
        <v>7155</v>
      </c>
      <c r="I3679" s="177">
        <v>169</v>
      </c>
      <c r="J3679" s="177">
        <v>1.25</v>
      </c>
      <c r="K3679" s="177">
        <v>18655</v>
      </c>
      <c r="L3679" s="177">
        <v>18656.25</v>
      </c>
      <c r="M3679" s="177"/>
      <c r="N3679" s="177" t="s">
        <v>7492</v>
      </c>
      <c r="O3679" s="2" t="str">
        <f>VLOOKUP(H3679,通道基本信息!B:L,3,FALSE)</f>
        <v>CS6E</v>
      </c>
    </row>
    <row r="3680" s="2" customFormat="1" ht="15" hidden="1" spans="1:15">
      <c r="A3680" s="177">
        <v>3677</v>
      </c>
      <c r="B3680" s="177" t="str">
        <f t="shared" si="114"/>
        <v>CS6E-T039-340-170</v>
      </c>
      <c r="C3680" s="177" t="str">
        <f t="shared" si="115"/>
        <v>CS6E-TK-HL-05-170-R-D</v>
      </c>
      <c r="D3680" s="177" t="s">
        <v>7493</v>
      </c>
      <c r="E3680" s="177" t="str">
        <f>VLOOKUP(H3680,通道基本信息!B:K,6,0)</f>
        <v>T</v>
      </c>
      <c r="F3680" s="177" t="str">
        <f>VLOOKUP(H3680,通道基本信息!B:K,5,0)</f>
        <v>K-HL</v>
      </c>
      <c r="G3680" s="177" t="str">
        <f>VLOOKUP(H3680,通道基本信息!B:K,8,0)</f>
        <v>R</v>
      </c>
      <c r="H3680" s="177" t="s">
        <v>7155</v>
      </c>
      <c r="I3680" s="177">
        <v>170</v>
      </c>
      <c r="J3680" s="177">
        <v>1.25</v>
      </c>
      <c r="K3680" s="177">
        <v>18656.25</v>
      </c>
      <c r="L3680" s="177">
        <v>18657.5</v>
      </c>
      <c r="M3680" s="177"/>
      <c r="N3680" s="177" t="s">
        <v>7494</v>
      </c>
      <c r="O3680" s="2" t="str">
        <f>VLOOKUP(H3680,通道基本信息!B:L,3,FALSE)</f>
        <v>CS6E</v>
      </c>
    </row>
    <row r="3681" s="2" customFormat="1" ht="15" hidden="1" spans="1:15">
      <c r="A3681" s="177">
        <v>3678</v>
      </c>
      <c r="B3681" s="177" t="str">
        <f t="shared" si="114"/>
        <v>CS6E-T039-340-171</v>
      </c>
      <c r="C3681" s="177" t="str">
        <f t="shared" si="115"/>
        <v>CS6E-TK-HL-05-171-R-D</v>
      </c>
      <c r="D3681" s="177" t="s">
        <v>7495</v>
      </c>
      <c r="E3681" s="177" t="str">
        <f>VLOOKUP(H3681,通道基本信息!B:K,6,0)</f>
        <v>T</v>
      </c>
      <c r="F3681" s="177" t="str">
        <f>VLOOKUP(H3681,通道基本信息!B:K,5,0)</f>
        <v>K-HL</v>
      </c>
      <c r="G3681" s="177" t="str">
        <f>VLOOKUP(H3681,通道基本信息!B:K,8,0)</f>
        <v>R</v>
      </c>
      <c r="H3681" s="177" t="s">
        <v>7155</v>
      </c>
      <c r="I3681" s="177">
        <v>171</v>
      </c>
      <c r="J3681" s="177">
        <v>1.25</v>
      </c>
      <c r="K3681" s="177">
        <v>18657.5</v>
      </c>
      <c r="L3681" s="177">
        <v>18658.75</v>
      </c>
      <c r="M3681" s="177"/>
      <c r="N3681" s="177" t="s">
        <v>7496</v>
      </c>
      <c r="O3681" s="2" t="str">
        <f>VLOOKUP(H3681,通道基本信息!B:L,3,FALSE)</f>
        <v>CS6E</v>
      </c>
    </row>
    <row r="3682" s="2" customFormat="1" ht="15" hidden="1" spans="1:15">
      <c r="A3682" s="177">
        <v>3679</v>
      </c>
      <c r="B3682" s="177" t="str">
        <f t="shared" si="114"/>
        <v>CS6E-T039-340-172</v>
      </c>
      <c r="C3682" s="177" t="str">
        <f t="shared" si="115"/>
        <v>CS6E-TK-HL-05-172-R-D</v>
      </c>
      <c r="D3682" s="177" t="s">
        <v>7497</v>
      </c>
      <c r="E3682" s="177" t="str">
        <f>VLOOKUP(H3682,通道基本信息!B:K,6,0)</f>
        <v>T</v>
      </c>
      <c r="F3682" s="177" t="str">
        <f>VLOOKUP(H3682,通道基本信息!B:K,5,0)</f>
        <v>K-HL</v>
      </c>
      <c r="G3682" s="177" t="str">
        <f>VLOOKUP(H3682,通道基本信息!B:K,8,0)</f>
        <v>R</v>
      </c>
      <c r="H3682" s="177" t="s">
        <v>7155</v>
      </c>
      <c r="I3682" s="177">
        <v>172</v>
      </c>
      <c r="J3682" s="177">
        <v>1.25</v>
      </c>
      <c r="K3682" s="177">
        <v>18658.75</v>
      </c>
      <c r="L3682" s="177">
        <v>18660</v>
      </c>
      <c r="M3682" s="177"/>
      <c r="N3682" s="177" t="s">
        <v>7498</v>
      </c>
      <c r="O3682" s="2" t="str">
        <f>VLOOKUP(H3682,通道基本信息!B:L,3,FALSE)</f>
        <v>CS6E</v>
      </c>
    </row>
    <row r="3683" s="2" customFormat="1" ht="15" hidden="1" spans="1:15">
      <c r="A3683" s="177">
        <v>3680</v>
      </c>
      <c r="B3683" s="177" t="str">
        <f t="shared" si="114"/>
        <v>CS6E-T039-340-173</v>
      </c>
      <c r="C3683" s="177" t="str">
        <f t="shared" si="115"/>
        <v>CS6E-TK-HL-05-173-R-D</v>
      </c>
      <c r="D3683" s="177" t="s">
        <v>7499</v>
      </c>
      <c r="E3683" s="177" t="str">
        <f>VLOOKUP(H3683,通道基本信息!B:K,6,0)</f>
        <v>T</v>
      </c>
      <c r="F3683" s="177" t="str">
        <f>VLOOKUP(H3683,通道基本信息!B:K,5,0)</f>
        <v>K-HL</v>
      </c>
      <c r="G3683" s="177" t="str">
        <f>VLOOKUP(H3683,通道基本信息!B:K,8,0)</f>
        <v>R</v>
      </c>
      <c r="H3683" s="177" t="s">
        <v>7155</v>
      </c>
      <c r="I3683" s="177">
        <v>173</v>
      </c>
      <c r="J3683" s="177">
        <v>1.25</v>
      </c>
      <c r="K3683" s="177">
        <v>18660</v>
      </c>
      <c r="L3683" s="177">
        <v>18661.25</v>
      </c>
      <c r="M3683" s="177"/>
      <c r="N3683" s="177" t="s">
        <v>7500</v>
      </c>
      <c r="O3683" s="2" t="str">
        <f>VLOOKUP(H3683,通道基本信息!B:L,3,FALSE)</f>
        <v>CS6E</v>
      </c>
    </row>
    <row r="3684" s="2" customFormat="1" ht="15" hidden="1" spans="1:15">
      <c r="A3684" s="177">
        <v>3681</v>
      </c>
      <c r="B3684" s="177" t="str">
        <f t="shared" si="114"/>
        <v>CS6E-T039-340-174</v>
      </c>
      <c r="C3684" s="177" t="str">
        <f t="shared" si="115"/>
        <v>CS6E-TK-HL-05-174-R-D</v>
      </c>
      <c r="D3684" s="177" t="s">
        <v>7501</v>
      </c>
      <c r="E3684" s="177" t="str">
        <f>VLOOKUP(H3684,通道基本信息!B:K,6,0)</f>
        <v>T</v>
      </c>
      <c r="F3684" s="177" t="str">
        <f>VLOOKUP(H3684,通道基本信息!B:K,5,0)</f>
        <v>K-HL</v>
      </c>
      <c r="G3684" s="177" t="str">
        <f>VLOOKUP(H3684,通道基本信息!B:K,8,0)</f>
        <v>R</v>
      </c>
      <c r="H3684" s="177" t="s">
        <v>7155</v>
      </c>
      <c r="I3684" s="177">
        <v>174</v>
      </c>
      <c r="J3684" s="177">
        <v>1.25</v>
      </c>
      <c r="K3684" s="177">
        <v>18661.25</v>
      </c>
      <c r="L3684" s="177">
        <v>18662.5</v>
      </c>
      <c r="M3684" s="177"/>
      <c r="N3684" s="177" t="s">
        <v>7502</v>
      </c>
      <c r="O3684" s="2" t="str">
        <f>VLOOKUP(H3684,通道基本信息!B:L,3,FALSE)</f>
        <v>CS6E</v>
      </c>
    </row>
    <row r="3685" s="2" customFormat="1" ht="15" hidden="1" spans="1:15">
      <c r="A3685" s="177">
        <v>3682</v>
      </c>
      <c r="B3685" s="177" t="str">
        <f t="shared" si="114"/>
        <v>CS6E-T039-340-175</v>
      </c>
      <c r="C3685" s="177" t="str">
        <f t="shared" si="115"/>
        <v>CS6E-TK-HL-05-175-R-D</v>
      </c>
      <c r="D3685" s="177" t="s">
        <v>7503</v>
      </c>
      <c r="E3685" s="177" t="str">
        <f>VLOOKUP(H3685,通道基本信息!B:K,6,0)</f>
        <v>T</v>
      </c>
      <c r="F3685" s="177" t="str">
        <f>VLOOKUP(H3685,通道基本信息!B:K,5,0)</f>
        <v>K-HL</v>
      </c>
      <c r="G3685" s="177" t="str">
        <f>VLOOKUP(H3685,通道基本信息!B:K,8,0)</f>
        <v>R</v>
      </c>
      <c r="H3685" s="177" t="s">
        <v>7155</v>
      </c>
      <c r="I3685" s="177">
        <v>175</v>
      </c>
      <c r="J3685" s="177">
        <v>1.25</v>
      </c>
      <c r="K3685" s="177">
        <v>18662.5</v>
      </c>
      <c r="L3685" s="177">
        <v>18663.75</v>
      </c>
      <c r="M3685" s="177"/>
      <c r="N3685" s="177" t="s">
        <v>7504</v>
      </c>
      <c r="O3685" s="2" t="str">
        <f>VLOOKUP(H3685,通道基本信息!B:L,3,FALSE)</f>
        <v>CS6E</v>
      </c>
    </row>
    <row r="3686" s="2" customFormat="1" ht="15" hidden="1" spans="1:15">
      <c r="A3686" s="177">
        <v>3683</v>
      </c>
      <c r="B3686" s="177" t="str">
        <f t="shared" si="114"/>
        <v>CS6E-T039-340-176</v>
      </c>
      <c r="C3686" s="177" t="str">
        <f t="shared" si="115"/>
        <v>CS6E-TK-HL-05-176-R-D</v>
      </c>
      <c r="D3686" s="177" t="s">
        <v>7505</v>
      </c>
      <c r="E3686" s="177" t="str">
        <f>VLOOKUP(H3686,通道基本信息!B:K,6,0)</f>
        <v>T</v>
      </c>
      <c r="F3686" s="177" t="str">
        <f>VLOOKUP(H3686,通道基本信息!B:K,5,0)</f>
        <v>K-HL</v>
      </c>
      <c r="G3686" s="177" t="str">
        <f>VLOOKUP(H3686,通道基本信息!B:K,8,0)</f>
        <v>R</v>
      </c>
      <c r="H3686" s="177" t="s">
        <v>7155</v>
      </c>
      <c r="I3686" s="177">
        <v>176</v>
      </c>
      <c r="J3686" s="177">
        <v>1.25</v>
      </c>
      <c r="K3686" s="177">
        <v>18663.75</v>
      </c>
      <c r="L3686" s="177">
        <v>18665</v>
      </c>
      <c r="M3686" s="177"/>
      <c r="N3686" s="177" t="s">
        <v>7506</v>
      </c>
      <c r="O3686" s="2" t="str">
        <f>VLOOKUP(H3686,通道基本信息!B:L,3,FALSE)</f>
        <v>CS6E</v>
      </c>
    </row>
    <row r="3687" s="2" customFormat="1" ht="15" hidden="1" spans="1:15">
      <c r="A3687" s="177">
        <v>3684</v>
      </c>
      <c r="B3687" s="177" t="str">
        <f t="shared" si="114"/>
        <v>CS6E-T039-340-177</v>
      </c>
      <c r="C3687" s="177" t="str">
        <f t="shared" si="115"/>
        <v>CS6E-TK-HL-05-177-R-D</v>
      </c>
      <c r="D3687" s="177" t="s">
        <v>7507</v>
      </c>
      <c r="E3687" s="177" t="str">
        <f>VLOOKUP(H3687,通道基本信息!B:K,6,0)</f>
        <v>T</v>
      </c>
      <c r="F3687" s="177" t="str">
        <f>VLOOKUP(H3687,通道基本信息!B:K,5,0)</f>
        <v>K-HL</v>
      </c>
      <c r="G3687" s="177" t="str">
        <f>VLOOKUP(H3687,通道基本信息!B:K,8,0)</f>
        <v>R</v>
      </c>
      <c r="H3687" s="177" t="s">
        <v>7155</v>
      </c>
      <c r="I3687" s="177">
        <v>177</v>
      </c>
      <c r="J3687" s="177">
        <v>1.25</v>
      </c>
      <c r="K3687" s="177">
        <v>18665</v>
      </c>
      <c r="L3687" s="177">
        <v>18666.25</v>
      </c>
      <c r="M3687" s="177"/>
      <c r="N3687" s="177" t="s">
        <v>7508</v>
      </c>
      <c r="O3687" s="2" t="str">
        <f>VLOOKUP(H3687,通道基本信息!B:L,3,FALSE)</f>
        <v>CS6E</v>
      </c>
    </row>
    <row r="3688" s="2" customFormat="1" ht="15" hidden="1" spans="1:15">
      <c r="A3688" s="177">
        <v>3685</v>
      </c>
      <c r="B3688" s="177" t="str">
        <f t="shared" si="114"/>
        <v>CS6E-T039-340-178</v>
      </c>
      <c r="C3688" s="177" t="str">
        <f t="shared" si="115"/>
        <v>CS6E-TK-HL-05-178-R-D</v>
      </c>
      <c r="D3688" s="177" t="s">
        <v>7509</v>
      </c>
      <c r="E3688" s="177" t="str">
        <f>VLOOKUP(H3688,通道基本信息!B:K,6,0)</f>
        <v>T</v>
      </c>
      <c r="F3688" s="177" t="str">
        <f>VLOOKUP(H3688,通道基本信息!B:K,5,0)</f>
        <v>K-HL</v>
      </c>
      <c r="G3688" s="177" t="str">
        <f>VLOOKUP(H3688,通道基本信息!B:K,8,0)</f>
        <v>R</v>
      </c>
      <c r="H3688" s="177" t="s">
        <v>7155</v>
      </c>
      <c r="I3688" s="177">
        <v>178</v>
      </c>
      <c r="J3688" s="177">
        <v>1.25</v>
      </c>
      <c r="K3688" s="177">
        <v>18666.25</v>
      </c>
      <c r="L3688" s="177">
        <v>18667.5</v>
      </c>
      <c r="M3688" s="177"/>
      <c r="N3688" s="177" t="s">
        <v>7510</v>
      </c>
      <c r="O3688" s="2" t="str">
        <f>VLOOKUP(H3688,通道基本信息!B:L,3,FALSE)</f>
        <v>CS6E</v>
      </c>
    </row>
    <row r="3689" s="2" customFormat="1" ht="15" hidden="1" spans="1:15">
      <c r="A3689" s="177">
        <v>3686</v>
      </c>
      <c r="B3689" s="177" t="str">
        <f t="shared" si="114"/>
        <v>CS6E-T039-340-179</v>
      </c>
      <c r="C3689" s="177" t="str">
        <f t="shared" si="115"/>
        <v>CS6E-TK-HL-05-179-R-D</v>
      </c>
      <c r="D3689" s="177" t="s">
        <v>7511</v>
      </c>
      <c r="E3689" s="177" t="str">
        <f>VLOOKUP(H3689,通道基本信息!B:K,6,0)</f>
        <v>T</v>
      </c>
      <c r="F3689" s="177" t="str">
        <f>VLOOKUP(H3689,通道基本信息!B:K,5,0)</f>
        <v>K-HL</v>
      </c>
      <c r="G3689" s="177" t="str">
        <f>VLOOKUP(H3689,通道基本信息!B:K,8,0)</f>
        <v>R</v>
      </c>
      <c r="H3689" s="177" t="s">
        <v>7155</v>
      </c>
      <c r="I3689" s="177">
        <v>179</v>
      </c>
      <c r="J3689" s="177">
        <v>1.25</v>
      </c>
      <c r="K3689" s="177">
        <v>18667.5</v>
      </c>
      <c r="L3689" s="177">
        <v>18668.75</v>
      </c>
      <c r="M3689" s="177"/>
      <c r="N3689" s="177" t="s">
        <v>7512</v>
      </c>
      <c r="O3689" s="2" t="str">
        <f>VLOOKUP(H3689,通道基本信息!B:L,3,FALSE)</f>
        <v>CS6E</v>
      </c>
    </row>
    <row r="3690" s="2" customFormat="1" ht="15" hidden="1" spans="1:15">
      <c r="A3690" s="177">
        <v>3687</v>
      </c>
      <c r="B3690" s="177" t="str">
        <f t="shared" si="114"/>
        <v>CS6E-T039-340-180</v>
      </c>
      <c r="C3690" s="177" t="str">
        <f t="shared" si="115"/>
        <v>CS6E-TK-HL-05-180-R-D</v>
      </c>
      <c r="D3690" s="177" t="s">
        <v>7513</v>
      </c>
      <c r="E3690" s="177" t="str">
        <f>VLOOKUP(H3690,通道基本信息!B:K,6,0)</f>
        <v>T</v>
      </c>
      <c r="F3690" s="177" t="str">
        <f>VLOOKUP(H3690,通道基本信息!B:K,5,0)</f>
        <v>K-HL</v>
      </c>
      <c r="G3690" s="177" t="str">
        <f>VLOOKUP(H3690,通道基本信息!B:K,8,0)</f>
        <v>R</v>
      </c>
      <c r="H3690" s="177" t="s">
        <v>7155</v>
      </c>
      <c r="I3690" s="177">
        <v>180</v>
      </c>
      <c r="J3690" s="177">
        <v>1.25</v>
      </c>
      <c r="K3690" s="177">
        <v>18668.75</v>
      </c>
      <c r="L3690" s="177">
        <v>18670</v>
      </c>
      <c r="M3690" s="177"/>
      <c r="N3690" s="177" t="s">
        <v>7514</v>
      </c>
      <c r="O3690" s="2" t="str">
        <f>VLOOKUP(H3690,通道基本信息!B:L,3,FALSE)</f>
        <v>CS6E</v>
      </c>
    </row>
    <row r="3691" s="2" customFormat="1" ht="15" hidden="1" spans="1:15">
      <c r="A3691" s="177">
        <v>3688</v>
      </c>
      <c r="B3691" s="177" t="str">
        <f t="shared" si="114"/>
        <v>CS6E-T039-340-181</v>
      </c>
      <c r="C3691" s="177" t="str">
        <f t="shared" si="115"/>
        <v>CS6E-TK-HL-05-181-R-D</v>
      </c>
      <c r="D3691" s="177" t="s">
        <v>7515</v>
      </c>
      <c r="E3691" s="177" t="str">
        <f>VLOOKUP(H3691,通道基本信息!B:K,6,0)</f>
        <v>T</v>
      </c>
      <c r="F3691" s="177" t="str">
        <f>VLOOKUP(H3691,通道基本信息!B:K,5,0)</f>
        <v>K-HL</v>
      </c>
      <c r="G3691" s="177" t="str">
        <f>VLOOKUP(H3691,通道基本信息!B:K,8,0)</f>
        <v>R</v>
      </c>
      <c r="H3691" s="177" t="s">
        <v>7155</v>
      </c>
      <c r="I3691" s="177">
        <v>181</v>
      </c>
      <c r="J3691" s="177">
        <v>1.25</v>
      </c>
      <c r="K3691" s="177">
        <v>18670</v>
      </c>
      <c r="L3691" s="177">
        <v>18671.25</v>
      </c>
      <c r="M3691" s="177"/>
      <c r="N3691" s="177" t="s">
        <v>7516</v>
      </c>
      <c r="O3691" s="2" t="str">
        <f>VLOOKUP(H3691,通道基本信息!B:L,3,FALSE)</f>
        <v>CS6E</v>
      </c>
    </row>
    <row r="3692" s="2" customFormat="1" ht="15" hidden="1" spans="1:15">
      <c r="A3692" s="177">
        <v>3689</v>
      </c>
      <c r="B3692" s="177" t="str">
        <f t="shared" si="114"/>
        <v>CS6E-T039-340-182</v>
      </c>
      <c r="C3692" s="177" t="str">
        <f t="shared" si="115"/>
        <v>CS6E-TK-HL-05-182-R-D</v>
      </c>
      <c r="D3692" s="177" t="s">
        <v>7517</v>
      </c>
      <c r="E3692" s="177" t="str">
        <f>VLOOKUP(H3692,通道基本信息!B:K,6,0)</f>
        <v>T</v>
      </c>
      <c r="F3692" s="177" t="str">
        <f>VLOOKUP(H3692,通道基本信息!B:K,5,0)</f>
        <v>K-HL</v>
      </c>
      <c r="G3692" s="177" t="str">
        <f>VLOOKUP(H3692,通道基本信息!B:K,8,0)</f>
        <v>R</v>
      </c>
      <c r="H3692" s="177" t="s">
        <v>7155</v>
      </c>
      <c r="I3692" s="177">
        <v>182</v>
      </c>
      <c r="J3692" s="177">
        <v>1.25</v>
      </c>
      <c r="K3692" s="177">
        <v>18671.25</v>
      </c>
      <c r="L3692" s="177">
        <v>18672.5</v>
      </c>
      <c r="M3692" s="177"/>
      <c r="N3692" s="177" t="s">
        <v>7518</v>
      </c>
      <c r="O3692" s="2" t="str">
        <f>VLOOKUP(H3692,通道基本信息!B:L,3,FALSE)</f>
        <v>CS6E</v>
      </c>
    </row>
    <row r="3693" s="2" customFormat="1" ht="15" hidden="1" spans="1:15">
      <c r="A3693" s="177">
        <v>3690</v>
      </c>
      <c r="B3693" s="177" t="str">
        <f t="shared" si="114"/>
        <v>CS6E-T039-340-183</v>
      </c>
      <c r="C3693" s="177" t="str">
        <f t="shared" si="115"/>
        <v>CS6E-TK-HL-05-183-R-D</v>
      </c>
      <c r="D3693" s="177" t="s">
        <v>7519</v>
      </c>
      <c r="E3693" s="177" t="str">
        <f>VLOOKUP(H3693,通道基本信息!B:K,6,0)</f>
        <v>T</v>
      </c>
      <c r="F3693" s="177" t="str">
        <f>VLOOKUP(H3693,通道基本信息!B:K,5,0)</f>
        <v>K-HL</v>
      </c>
      <c r="G3693" s="177" t="str">
        <f>VLOOKUP(H3693,通道基本信息!B:K,8,0)</f>
        <v>R</v>
      </c>
      <c r="H3693" s="177" t="s">
        <v>7155</v>
      </c>
      <c r="I3693" s="177">
        <v>183</v>
      </c>
      <c r="J3693" s="177">
        <v>1.25</v>
      </c>
      <c r="K3693" s="177">
        <v>18672.5</v>
      </c>
      <c r="L3693" s="177">
        <v>18673.75</v>
      </c>
      <c r="M3693" s="177"/>
      <c r="N3693" s="177" t="s">
        <v>7520</v>
      </c>
      <c r="O3693" s="2" t="str">
        <f>VLOOKUP(H3693,通道基本信息!B:L,3,FALSE)</f>
        <v>CS6E</v>
      </c>
    </row>
    <row r="3694" s="2" customFormat="1" ht="15" hidden="1" spans="1:15">
      <c r="A3694" s="177">
        <v>3691</v>
      </c>
      <c r="B3694" s="177" t="str">
        <f t="shared" si="114"/>
        <v>CS6E-T039-340-184</v>
      </c>
      <c r="C3694" s="177" t="str">
        <f t="shared" si="115"/>
        <v>CS6E-TK-HL-05-184-R-D</v>
      </c>
      <c r="D3694" s="177" t="s">
        <v>7521</v>
      </c>
      <c r="E3694" s="177" t="str">
        <f>VLOOKUP(H3694,通道基本信息!B:K,6,0)</f>
        <v>T</v>
      </c>
      <c r="F3694" s="177" t="str">
        <f>VLOOKUP(H3694,通道基本信息!B:K,5,0)</f>
        <v>K-HL</v>
      </c>
      <c r="G3694" s="177" t="str">
        <f>VLOOKUP(H3694,通道基本信息!B:K,8,0)</f>
        <v>R</v>
      </c>
      <c r="H3694" s="177" t="s">
        <v>7155</v>
      </c>
      <c r="I3694" s="177">
        <v>184</v>
      </c>
      <c r="J3694" s="177">
        <v>1.25</v>
      </c>
      <c r="K3694" s="177">
        <v>18673.75</v>
      </c>
      <c r="L3694" s="177">
        <v>18675</v>
      </c>
      <c r="M3694" s="177"/>
      <c r="N3694" s="177" t="s">
        <v>7522</v>
      </c>
      <c r="O3694" s="2" t="str">
        <f>VLOOKUP(H3694,通道基本信息!B:L,3,FALSE)</f>
        <v>CS6E</v>
      </c>
    </row>
    <row r="3695" s="2" customFormat="1" ht="15" hidden="1" spans="1:15">
      <c r="A3695" s="177">
        <v>3692</v>
      </c>
      <c r="B3695" s="177" t="str">
        <f t="shared" si="114"/>
        <v>CS6E-T039-340-185</v>
      </c>
      <c r="C3695" s="177" t="str">
        <f t="shared" si="115"/>
        <v>CS6E-TK-HL-05-185-R-D</v>
      </c>
      <c r="D3695" s="177" t="s">
        <v>7523</v>
      </c>
      <c r="E3695" s="177" t="str">
        <f>VLOOKUP(H3695,通道基本信息!B:K,6,0)</f>
        <v>T</v>
      </c>
      <c r="F3695" s="177" t="str">
        <f>VLOOKUP(H3695,通道基本信息!B:K,5,0)</f>
        <v>K-HL</v>
      </c>
      <c r="G3695" s="177" t="str">
        <f>VLOOKUP(H3695,通道基本信息!B:K,8,0)</f>
        <v>R</v>
      </c>
      <c r="H3695" s="177" t="s">
        <v>7155</v>
      </c>
      <c r="I3695" s="177">
        <v>185</v>
      </c>
      <c r="J3695" s="177">
        <v>1.25</v>
      </c>
      <c r="K3695" s="177">
        <v>18675</v>
      </c>
      <c r="L3695" s="177">
        <v>18676.25</v>
      </c>
      <c r="M3695" s="177"/>
      <c r="N3695" s="177" t="s">
        <v>7524</v>
      </c>
      <c r="O3695" s="2" t="str">
        <f>VLOOKUP(H3695,通道基本信息!B:L,3,FALSE)</f>
        <v>CS6E</v>
      </c>
    </row>
    <row r="3696" s="2" customFormat="1" ht="15" hidden="1" spans="1:15">
      <c r="A3696" s="177">
        <v>3693</v>
      </c>
      <c r="B3696" s="177" t="str">
        <f t="shared" si="114"/>
        <v>CS6E-T039-340-186</v>
      </c>
      <c r="C3696" s="177" t="str">
        <f t="shared" si="115"/>
        <v>CS6E-TK-HL-05-186-R-D</v>
      </c>
      <c r="D3696" s="177" t="s">
        <v>7525</v>
      </c>
      <c r="E3696" s="177" t="str">
        <f>VLOOKUP(H3696,通道基本信息!B:K,6,0)</f>
        <v>T</v>
      </c>
      <c r="F3696" s="177" t="str">
        <f>VLOOKUP(H3696,通道基本信息!B:K,5,0)</f>
        <v>K-HL</v>
      </c>
      <c r="G3696" s="177" t="str">
        <f>VLOOKUP(H3696,通道基本信息!B:K,8,0)</f>
        <v>R</v>
      </c>
      <c r="H3696" s="177" t="s">
        <v>7155</v>
      </c>
      <c r="I3696" s="177">
        <v>186</v>
      </c>
      <c r="J3696" s="177">
        <v>1.25</v>
      </c>
      <c r="K3696" s="177">
        <v>18676.25</v>
      </c>
      <c r="L3696" s="177">
        <v>18677.5</v>
      </c>
      <c r="M3696" s="177"/>
      <c r="N3696" s="177" t="s">
        <v>7526</v>
      </c>
      <c r="O3696" s="2" t="str">
        <f>VLOOKUP(H3696,通道基本信息!B:L,3,FALSE)</f>
        <v>CS6E</v>
      </c>
    </row>
    <row r="3697" s="2" customFormat="1" ht="15" hidden="1" spans="1:15">
      <c r="A3697" s="177">
        <v>3694</v>
      </c>
      <c r="B3697" s="177" t="str">
        <f t="shared" si="114"/>
        <v>CS6E-T039-340-187</v>
      </c>
      <c r="C3697" s="177" t="str">
        <f t="shared" si="115"/>
        <v>CS6E-TK-HL-05-187-R-D</v>
      </c>
      <c r="D3697" s="177" t="s">
        <v>7527</v>
      </c>
      <c r="E3697" s="177" t="str">
        <f>VLOOKUP(H3697,通道基本信息!B:K,6,0)</f>
        <v>T</v>
      </c>
      <c r="F3697" s="177" t="str">
        <f>VLOOKUP(H3697,通道基本信息!B:K,5,0)</f>
        <v>K-HL</v>
      </c>
      <c r="G3697" s="177" t="str">
        <f>VLOOKUP(H3697,通道基本信息!B:K,8,0)</f>
        <v>R</v>
      </c>
      <c r="H3697" s="177" t="s">
        <v>7155</v>
      </c>
      <c r="I3697" s="177">
        <v>187</v>
      </c>
      <c r="J3697" s="177">
        <v>1.25</v>
      </c>
      <c r="K3697" s="177">
        <v>18677.5</v>
      </c>
      <c r="L3697" s="177">
        <v>18678.75</v>
      </c>
      <c r="M3697" s="177"/>
      <c r="N3697" s="177" t="s">
        <v>7528</v>
      </c>
      <c r="O3697" s="2" t="str">
        <f>VLOOKUP(H3697,通道基本信息!B:L,3,FALSE)</f>
        <v>CS6E</v>
      </c>
    </row>
    <row r="3698" s="2" customFormat="1" ht="15" hidden="1" spans="1:15">
      <c r="A3698" s="177">
        <v>3695</v>
      </c>
      <c r="B3698" s="177" t="str">
        <f t="shared" si="114"/>
        <v>CS6E-T039-340-188</v>
      </c>
      <c r="C3698" s="177" t="str">
        <f t="shared" si="115"/>
        <v>CS6E-TK-HL-05-188-R-D</v>
      </c>
      <c r="D3698" s="177" t="s">
        <v>7529</v>
      </c>
      <c r="E3698" s="177" t="str">
        <f>VLOOKUP(H3698,通道基本信息!B:K,6,0)</f>
        <v>T</v>
      </c>
      <c r="F3698" s="177" t="str">
        <f>VLOOKUP(H3698,通道基本信息!B:K,5,0)</f>
        <v>K-HL</v>
      </c>
      <c r="G3698" s="177" t="str">
        <f>VLOOKUP(H3698,通道基本信息!B:K,8,0)</f>
        <v>R</v>
      </c>
      <c r="H3698" s="177" t="s">
        <v>7155</v>
      </c>
      <c r="I3698" s="177">
        <v>188</v>
      </c>
      <c r="J3698" s="177">
        <v>1.25</v>
      </c>
      <c r="K3698" s="177">
        <v>18678.75</v>
      </c>
      <c r="L3698" s="177">
        <v>18680</v>
      </c>
      <c r="M3698" s="177"/>
      <c r="N3698" s="177" t="s">
        <v>7530</v>
      </c>
      <c r="O3698" s="2" t="str">
        <f>VLOOKUP(H3698,通道基本信息!B:L,3,FALSE)</f>
        <v>CS6E</v>
      </c>
    </row>
    <row r="3699" s="2" customFormat="1" ht="15" hidden="1" spans="1:15">
      <c r="A3699" s="177">
        <v>3696</v>
      </c>
      <c r="B3699" s="177" t="str">
        <f t="shared" si="114"/>
        <v>CS6E-T039-340-189</v>
      </c>
      <c r="C3699" s="177" t="str">
        <f t="shared" si="115"/>
        <v>CS6E-TK-HL-05-189-R-D</v>
      </c>
      <c r="D3699" s="177" t="s">
        <v>7531</v>
      </c>
      <c r="E3699" s="177" t="str">
        <f>VLOOKUP(H3699,通道基本信息!B:K,6,0)</f>
        <v>T</v>
      </c>
      <c r="F3699" s="177" t="str">
        <f>VLOOKUP(H3699,通道基本信息!B:K,5,0)</f>
        <v>K-HL</v>
      </c>
      <c r="G3699" s="177" t="str">
        <f>VLOOKUP(H3699,通道基本信息!B:K,8,0)</f>
        <v>R</v>
      </c>
      <c r="H3699" s="177" t="s">
        <v>7155</v>
      </c>
      <c r="I3699" s="177">
        <v>189</v>
      </c>
      <c r="J3699" s="177">
        <v>1.25</v>
      </c>
      <c r="K3699" s="177">
        <v>18680</v>
      </c>
      <c r="L3699" s="177">
        <v>18681.25</v>
      </c>
      <c r="M3699" s="177"/>
      <c r="N3699" s="177" t="s">
        <v>7532</v>
      </c>
      <c r="O3699" s="2" t="str">
        <f>VLOOKUP(H3699,通道基本信息!B:L,3,FALSE)</f>
        <v>CS6E</v>
      </c>
    </row>
    <row r="3700" s="2" customFormat="1" ht="15" hidden="1" spans="1:15">
      <c r="A3700" s="177">
        <v>3697</v>
      </c>
      <c r="B3700" s="177" t="str">
        <f t="shared" si="114"/>
        <v>CS6E-T039-340-190</v>
      </c>
      <c r="C3700" s="177" t="str">
        <f t="shared" si="115"/>
        <v>CS6E-TK-HL-05-190-R-D</v>
      </c>
      <c r="D3700" s="177" t="s">
        <v>7533</v>
      </c>
      <c r="E3700" s="177" t="str">
        <f>VLOOKUP(H3700,通道基本信息!B:K,6,0)</f>
        <v>T</v>
      </c>
      <c r="F3700" s="177" t="str">
        <f>VLOOKUP(H3700,通道基本信息!B:K,5,0)</f>
        <v>K-HL</v>
      </c>
      <c r="G3700" s="177" t="str">
        <f>VLOOKUP(H3700,通道基本信息!B:K,8,0)</f>
        <v>R</v>
      </c>
      <c r="H3700" s="177" t="s">
        <v>7155</v>
      </c>
      <c r="I3700" s="177">
        <v>190</v>
      </c>
      <c r="J3700" s="177">
        <v>1.25</v>
      </c>
      <c r="K3700" s="177">
        <v>18681.25</v>
      </c>
      <c r="L3700" s="177">
        <v>18682.5</v>
      </c>
      <c r="M3700" s="177"/>
      <c r="N3700" s="177" t="s">
        <v>7534</v>
      </c>
      <c r="O3700" s="2" t="str">
        <f>VLOOKUP(H3700,通道基本信息!B:L,3,FALSE)</f>
        <v>CS6E</v>
      </c>
    </row>
    <row r="3701" s="2" customFormat="1" ht="15" hidden="1" spans="1:15">
      <c r="A3701" s="177">
        <v>3698</v>
      </c>
      <c r="B3701" s="177" t="str">
        <f t="shared" si="114"/>
        <v>CS6E-T039-340-191</v>
      </c>
      <c r="C3701" s="177" t="str">
        <f t="shared" si="115"/>
        <v>CS6E-TK-HL-05-191-R-D</v>
      </c>
      <c r="D3701" s="177" t="s">
        <v>7535</v>
      </c>
      <c r="E3701" s="177" t="str">
        <f>VLOOKUP(H3701,通道基本信息!B:K,6,0)</f>
        <v>T</v>
      </c>
      <c r="F3701" s="177" t="str">
        <f>VLOOKUP(H3701,通道基本信息!B:K,5,0)</f>
        <v>K-HL</v>
      </c>
      <c r="G3701" s="177" t="str">
        <f>VLOOKUP(H3701,通道基本信息!B:K,8,0)</f>
        <v>R</v>
      </c>
      <c r="H3701" s="177" t="s">
        <v>7155</v>
      </c>
      <c r="I3701" s="177">
        <v>191</v>
      </c>
      <c r="J3701" s="177">
        <v>1.25</v>
      </c>
      <c r="K3701" s="177">
        <v>18682.5</v>
      </c>
      <c r="L3701" s="177">
        <v>18683.75</v>
      </c>
      <c r="M3701" s="177"/>
      <c r="N3701" s="177" t="s">
        <v>7536</v>
      </c>
      <c r="O3701" s="2" t="str">
        <f>VLOOKUP(H3701,通道基本信息!B:L,3,FALSE)</f>
        <v>CS6E</v>
      </c>
    </row>
    <row r="3702" s="2" customFormat="1" ht="15" hidden="1" spans="1:15">
      <c r="A3702" s="177">
        <v>3699</v>
      </c>
      <c r="B3702" s="177" t="str">
        <f t="shared" si="114"/>
        <v>CS6E-T039-340-192</v>
      </c>
      <c r="C3702" s="177" t="str">
        <f t="shared" si="115"/>
        <v>CS6E-TK-HL-05-192-R-D</v>
      </c>
      <c r="D3702" s="177" t="s">
        <v>7537</v>
      </c>
      <c r="E3702" s="177" t="str">
        <f>VLOOKUP(H3702,通道基本信息!B:K,6,0)</f>
        <v>T</v>
      </c>
      <c r="F3702" s="177" t="str">
        <f>VLOOKUP(H3702,通道基本信息!B:K,5,0)</f>
        <v>K-HL</v>
      </c>
      <c r="G3702" s="177" t="str">
        <f>VLOOKUP(H3702,通道基本信息!B:K,8,0)</f>
        <v>R</v>
      </c>
      <c r="H3702" s="177" t="s">
        <v>7155</v>
      </c>
      <c r="I3702" s="177">
        <v>192</v>
      </c>
      <c r="J3702" s="177">
        <v>1.25</v>
      </c>
      <c r="K3702" s="177">
        <v>18683.75</v>
      </c>
      <c r="L3702" s="177">
        <v>18685</v>
      </c>
      <c r="M3702" s="177"/>
      <c r="N3702" s="177" t="s">
        <v>7538</v>
      </c>
      <c r="O3702" s="2" t="str">
        <f>VLOOKUP(H3702,通道基本信息!B:L,3,FALSE)</f>
        <v>CS6E</v>
      </c>
    </row>
    <row r="3703" s="2" customFormat="1" ht="15" hidden="1" spans="1:15">
      <c r="A3703" s="177">
        <v>3700</v>
      </c>
      <c r="B3703" s="177" t="str">
        <f t="shared" si="114"/>
        <v>CS6E-T039-340-193</v>
      </c>
      <c r="C3703" s="177" t="str">
        <f t="shared" si="115"/>
        <v>CS6E-TK-HL-05-193-R-D</v>
      </c>
      <c r="D3703" s="177" t="s">
        <v>7539</v>
      </c>
      <c r="E3703" s="177" t="str">
        <f>VLOOKUP(H3703,通道基本信息!B:K,6,0)</f>
        <v>T</v>
      </c>
      <c r="F3703" s="177" t="str">
        <f>VLOOKUP(H3703,通道基本信息!B:K,5,0)</f>
        <v>K-HL</v>
      </c>
      <c r="G3703" s="177" t="str">
        <f>VLOOKUP(H3703,通道基本信息!B:K,8,0)</f>
        <v>R</v>
      </c>
      <c r="H3703" s="177" t="s">
        <v>7155</v>
      </c>
      <c r="I3703" s="177">
        <v>193</v>
      </c>
      <c r="J3703" s="177">
        <v>1.25</v>
      </c>
      <c r="K3703" s="177">
        <v>18685</v>
      </c>
      <c r="L3703" s="177">
        <v>18686.25</v>
      </c>
      <c r="M3703" s="177"/>
      <c r="N3703" s="177" t="s">
        <v>7540</v>
      </c>
      <c r="O3703" s="2" t="str">
        <f>VLOOKUP(H3703,通道基本信息!B:L,3,FALSE)</f>
        <v>CS6E</v>
      </c>
    </row>
    <row r="3704" s="2" customFormat="1" ht="15" hidden="1" spans="1:15">
      <c r="A3704" s="177">
        <v>3701</v>
      </c>
      <c r="B3704" s="177" t="str">
        <f t="shared" si="114"/>
        <v>CS6E-T039-340-194</v>
      </c>
      <c r="C3704" s="177" t="str">
        <f t="shared" si="115"/>
        <v>CS6E-TK-HL-05-194-R-D</v>
      </c>
      <c r="D3704" s="177" t="s">
        <v>7541</v>
      </c>
      <c r="E3704" s="177" t="str">
        <f>VLOOKUP(H3704,通道基本信息!B:K,6,0)</f>
        <v>T</v>
      </c>
      <c r="F3704" s="177" t="str">
        <f>VLOOKUP(H3704,通道基本信息!B:K,5,0)</f>
        <v>K-HL</v>
      </c>
      <c r="G3704" s="177" t="str">
        <f>VLOOKUP(H3704,通道基本信息!B:K,8,0)</f>
        <v>R</v>
      </c>
      <c r="H3704" s="177" t="s">
        <v>7155</v>
      </c>
      <c r="I3704" s="177">
        <v>194</v>
      </c>
      <c r="J3704" s="177">
        <v>1.25</v>
      </c>
      <c r="K3704" s="177">
        <v>18686.25</v>
      </c>
      <c r="L3704" s="177">
        <v>18687.5</v>
      </c>
      <c r="M3704" s="177"/>
      <c r="N3704" s="177" t="s">
        <v>7542</v>
      </c>
      <c r="O3704" s="2" t="str">
        <f>VLOOKUP(H3704,通道基本信息!B:L,3,FALSE)</f>
        <v>CS6E</v>
      </c>
    </row>
    <row r="3705" s="2" customFormat="1" ht="15" hidden="1" spans="1:15">
      <c r="A3705" s="177">
        <v>3702</v>
      </c>
      <c r="B3705" s="177" t="str">
        <f t="shared" si="114"/>
        <v>CS6E-T039-340-195</v>
      </c>
      <c r="C3705" s="177" t="str">
        <f t="shared" si="115"/>
        <v>CS6E-TK-HL-05-195-R-D</v>
      </c>
      <c r="D3705" s="177" t="s">
        <v>7543</v>
      </c>
      <c r="E3705" s="177" t="str">
        <f>VLOOKUP(H3705,通道基本信息!B:K,6,0)</f>
        <v>T</v>
      </c>
      <c r="F3705" s="177" t="str">
        <f>VLOOKUP(H3705,通道基本信息!B:K,5,0)</f>
        <v>K-HL</v>
      </c>
      <c r="G3705" s="177" t="str">
        <f>VLOOKUP(H3705,通道基本信息!B:K,8,0)</f>
        <v>R</v>
      </c>
      <c r="H3705" s="177" t="s">
        <v>7155</v>
      </c>
      <c r="I3705" s="177">
        <v>195</v>
      </c>
      <c r="J3705" s="177">
        <v>1.25</v>
      </c>
      <c r="K3705" s="177">
        <v>18687.5</v>
      </c>
      <c r="L3705" s="177">
        <v>18688.75</v>
      </c>
      <c r="M3705" s="177"/>
      <c r="N3705" s="177" t="s">
        <v>7544</v>
      </c>
      <c r="O3705" s="2" t="str">
        <f>VLOOKUP(H3705,通道基本信息!B:L,3,FALSE)</f>
        <v>CS6E</v>
      </c>
    </row>
    <row r="3706" s="2" customFormat="1" ht="15" hidden="1" spans="1:15">
      <c r="A3706" s="177">
        <v>3703</v>
      </c>
      <c r="B3706" s="177" t="str">
        <f t="shared" si="114"/>
        <v>CS6E-T039-340-196</v>
      </c>
      <c r="C3706" s="177" t="str">
        <f t="shared" si="115"/>
        <v>CS6E-TK-HL-05-196-R-D</v>
      </c>
      <c r="D3706" s="177" t="s">
        <v>7545</v>
      </c>
      <c r="E3706" s="177" t="str">
        <f>VLOOKUP(H3706,通道基本信息!B:K,6,0)</f>
        <v>T</v>
      </c>
      <c r="F3706" s="177" t="str">
        <f>VLOOKUP(H3706,通道基本信息!B:K,5,0)</f>
        <v>K-HL</v>
      </c>
      <c r="G3706" s="177" t="str">
        <f>VLOOKUP(H3706,通道基本信息!B:K,8,0)</f>
        <v>R</v>
      </c>
      <c r="H3706" s="177" t="s">
        <v>7155</v>
      </c>
      <c r="I3706" s="177">
        <v>196</v>
      </c>
      <c r="J3706" s="177">
        <v>1.25</v>
      </c>
      <c r="K3706" s="177">
        <v>18688.75</v>
      </c>
      <c r="L3706" s="177">
        <v>18690</v>
      </c>
      <c r="M3706" s="177"/>
      <c r="N3706" s="177" t="s">
        <v>7546</v>
      </c>
      <c r="O3706" s="2" t="str">
        <f>VLOOKUP(H3706,通道基本信息!B:L,3,FALSE)</f>
        <v>CS6E</v>
      </c>
    </row>
    <row r="3707" s="2" customFormat="1" ht="15" hidden="1" spans="1:15">
      <c r="A3707" s="177">
        <v>3704</v>
      </c>
      <c r="B3707" s="177" t="str">
        <f t="shared" si="114"/>
        <v>CS6E-T039-340-197</v>
      </c>
      <c r="C3707" s="177" t="str">
        <f t="shared" si="115"/>
        <v>CS6E-TK-HL-05-197-R-D</v>
      </c>
      <c r="D3707" s="177" t="s">
        <v>7547</v>
      </c>
      <c r="E3707" s="177" t="str">
        <f>VLOOKUP(H3707,通道基本信息!B:K,6,0)</f>
        <v>T</v>
      </c>
      <c r="F3707" s="177" t="str">
        <f>VLOOKUP(H3707,通道基本信息!B:K,5,0)</f>
        <v>K-HL</v>
      </c>
      <c r="G3707" s="177" t="str">
        <f>VLOOKUP(H3707,通道基本信息!B:K,8,0)</f>
        <v>R</v>
      </c>
      <c r="H3707" s="177" t="s">
        <v>7155</v>
      </c>
      <c r="I3707" s="177">
        <v>197</v>
      </c>
      <c r="J3707" s="177">
        <v>1.25</v>
      </c>
      <c r="K3707" s="177">
        <v>18690</v>
      </c>
      <c r="L3707" s="177">
        <v>18691.25</v>
      </c>
      <c r="M3707" s="177"/>
      <c r="N3707" s="177" t="s">
        <v>7548</v>
      </c>
      <c r="O3707" s="2" t="str">
        <f>VLOOKUP(H3707,通道基本信息!B:L,3,FALSE)</f>
        <v>CS6E</v>
      </c>
    </row>
    <row r="3708" s="2" customFormat="1" ht="15" hidden="1" spans="1:15">
      <c r="A3708" s="177">
        <v>3705</v>
      </c>
      <c r="B3708" s="177" t="str">
        <f t="shared" si="114"/>
        <v>CS6E-T039-340-198</v>
      </c>
      <c r="C3708" s="177" t="str">
        <f t="shared" si="115"/>
        <v>CS6E-TK-HL-05-198-R-D</v>
      </c>
      <c r="D3708" s="177" t="s">
        <v>7549</v>
      </c>
      <c r="E3708" s="177" t="str">
        <f>VLOOKUP(H3708,通道基本信息!B:K,6,0)</f>
        <v>T</v>
      </c>
      <c r="F3708" s="177" t="str">
        <f>VLOOKUP(H3708,通道基本信息!B:K,5,0)</f>
        <v>K-HL</v>
      </c>
      <c r="G3708" s="177" t="str">
        <f>VLOOKUP(H3708,通道基本信息!B:K,8,0)</f>
        <v>R</v>
      </c>
      <c r="H3708" s="177" t="s">
        <v>7155</v>
      </c>
      <c r="I3708" s="177">
        <v>198</v>
      </c>
      <c r="J3708" s="177">
        <v>1.25</v>
      </c>
      <c r="K3708" s="177">
        <v>18691.25</v>
      </c>
      <c r="L3708" s="177">
        <v>18692.5</v>
      </c>
      <c r="M3708" s="177"/>
      <c r="N3708" s="177" t="s">
        <v>7550</v>
      </c>
      <c r="O3708" s="2" t="str">
        <f>VLOOKUP(H3708,通道基本信息!B:L,3,FALSE)</f>
        <v>CS6E</v>
      </c>
    </row>
    <row r="3709" s="2" customFormat="1" ht="15" hidden="1" spans="1:15">
      <c r="A3709" s="177">
        <v>3706</v>
      </c>
      <c r="B3709" s="177" t="str">
        <f t="shared" si="114"/>
        <v>CS6E-T039-340-199</v>
      </c>
      <c r="C3709" s="177" t="str">
        <f t="shared" si="115"/>
        <v>CS6E-TK-HL-05-199-R-D</v>
      </c>
      <c r="D3709" s="177" t="s">
        <v>7551</v>
      </c>
      <c r="E3709" s="177" t="str">
        <f>VLOOKUP(H3709,通道基本信息!B:K,6,0)</f>
        <v>T</v>
      </c>
      <c r="F3709" s="177" t="str">
        <f>VLOOKUP(H3709,通道基本信息!B:K,5,0)</f>
        <v>K-HL</v>
      </c>
      <c r="G3709" s="177" t="str">
        <f>VLOOKUP(H3709,通道基本信息!B:K,8,0)</f>
        <v>R</v>
      </c>
      <c r="H3709" s="177" t="s">
        <v>7155</v>
      </c>
      <c r="I3709" s="177">
        <v>199</v>
      </c>
      <c r="J3709" s="177">
        <v>1.25</v>
      </c>
      <c r="K3709" s="177">
        <v>18692.5</v>
      </c>
      <c r="L3709" s="177">
        <v>18693.75</v>
      </c>
      <c r="M3709" s="177"/>
      <c r="N3709" s="177" t="s">
        <v>7552</v>
      </c>
      <c r="O3709" s="2" t="str">
        <f>VLOOKUP(H3709,通道基本信息!B:L,3,FALSE)</f>
        <v>CS6E</v>
      </c>
    </row>
    <row r="3710" s="2" customFormat="1" ht="15" hidden="1" spans="1:15">
      <c r="A3710" s="177">
        <v>3707</v>
      </c>
      <c r="B3710" s="177" t="str">
        <f t="shared" si="114"/>
        <v>CS6E-T039-340-200</v>
      </c>
      <c r="C3710" s="177" t="str">
        <f t="shared" si="115"/>
        <v>CS6E-TK-HL-05-200-R-D</v>
      </c>
      <c r="D3710" s="177" t="s">
        <v>7553</v>
      </c>
      <c r="E3710" s="177" t="str">
        <f>VLOOKUP(H3710,通道基本信息!B:K,6,0)</f>
        <v>T</v>
      </c>
      <c r="F3710" s="177" t="str">
        <f>VLOOKUP(H3710,通道基本信息!B:K,5,0)</f>
        <v>K-HL</v>
      </c>
      <c r="G3710" s="177" t="str">
        <f>VLOOKUP(H3710,通道基本信息!B:K,8,0)</f>
        <v>R</v>
      </c>
      <c r="H3710" s="177" t="s">
        <v>7155</v>
      </c>
      <c r="I3710" s="177">
        <v>200</v>
      </c>
      <c r="J3710" s="177">
        <v>1.25</v>
      </c>
      <c r="K3710" s="177">
        <v>18693.75</v>
      </c>
      <c r="L3710" s="177">
        <v>18695</v>
      </c>
      <c r="M3710" s="177"/>
      <c r="N3710" s="177" t="s">
        <v>7554</v>
      </c>
      <c r="O3710" s="2" t="str">
        <f>VLOOKUP(H3710,通道基本信息!B:L,3,FALSE)</f>
        <v>CS6E</v>
      </c>
    </row>
    <row r="3711" s="2" customFormat="1" ht="15" hidden="1" spans="1:15">
      <c r="A3711" s="177">
        <v>3708</v>
      </c>
      <c r="B3711" s="177" t="str">
        <f t="shared" si="114"/>
        <v>CS6E-T039-340-201</v>
      </c>
      <c r="C3711" s="177" t="str">
        <f t="shared" si="115"/>
        <v>CS6E-TK-HL-05-201-R-D</v>
      </c>
      <c r="D3711" s="177" t="s">
        <v>7555</v>
      </c>
      <c r="E3711" s="177" t="str">
        <f>VLOOKUP(H3711,通道基本信息!B:K,6,0)</f>
        <v>T</v>
      </c>
      <c r="F3711" s="177" t="str">
        <f>VLOOKUP(H3711,通道基本信息!B:K,5,0)</f>
        <v>K-HL</v>
      </c>
      <c r="G3711" s="177" t="str">
        <f>VLOOKUP(H3711,通道基本信息!B:K,8,0)</f>
        <v>R</v>
      </c>
      <c r="H3711" s="177" t="s">
        <v>7155</v>
      </c>
      <c r="I3711" s="177">
        <v>201</v>
      </c>
      <c r="J3711" s="177">
        <v>1.25</v>
      </c>
      <c r="K3711" s="177">
        <v>18695</v>
      </c>
      <c r="L3711" s="177">
        <v>18696.25</v>
      </c>
      <c r="M3711" s="177"/>
      <c r="N3711" s="177" t="s">
        <v>7556</v>
      </c>
      <c r="O3711" s="2" t="str">
        <f>VLOOKUP(H3711,通道基本信息!B:L,3,FALSE)</f>
        <v>CS6E</v>
      </c>
    </row>
    <row r="3712" s="2" customFormat="1" ht="15" hidden="1" spans="1:15">
      <c r="A3712" s="177">
        <v>3709</v>
      </c>
      <c r="B3712" s="177" t="str">
        <f t="shared" si="114"/>
        <v>CS6E-T039-340-202</v>
      </c>
      <c r="C3712" s="177" t="str">
        <f t="shared" si="115"/>
        <v>CS6E-TK-HL-05-202-R-D</v>
      </c>
      <c r="D3712" s="177" t="s">
        <v>7557</v>
      </c>
      <c r="E3712" s="177" t="str">
        <f>VLOOKUP(H3712,通道基本信息!B:K,6,0)</f>
        <v>T</v>
      </c>
      <c r="F3712" s="177" t="str">
        <f>VLOOKUP(H3712,通道基本信息!B:K,5,0)</f>
        <v>K-HL</v>
      </c>
      <c r="G3712" s="177" t="str">
        <f>VLOOKUP(H3712,通道基本信息!B:K,8,0)</f>
        <v>R</v>
      </c>
      <c r="H3712" s="177" t="s">
        <v>7155</v>
      </c>
      <c r="I3712" s="177">
        <v>202</v>
      </c>
      <c r="J3712" s="177">
        <v>1.25</v>
      </c>
      <c r="K3712" s="177">
        <v>18696.25</v>
      </c>
      <c r="L3712" s="177">
        <v>18697.5</v>
      </c>
      <c r="M3712" s="177"/>
      <c r="N3712" s="177" t="s">
        <v>7558</v>
      </c>
      <c r="O3712" s="2" t="str">
        <f>VLOOKUP(H3712,通道基本信息!B:L,3,FALSE)</f>
        <v>CS6E</v>
      </c>
    </row>
    <row r="3713" s="2" customFormat="1" ht="15" hidden="1" spans="1:15">
      <c r="A3713" s="177">
        <v>3710</v>
      </c>
      <c r="B3713" s="177" t="str">
        <f t="shared" ref="B3713:B3776" si="116">H3713&amp;"-"&amp;I3713</f>
        <v>CS6E-T039-340-203</v>
      </c>
      <c r="C3713" s="177" t="str">
        <f t="shared" si="115"/>
        <v>CS6E-TK-HL-05-203-R-D</v>
      </c>
      <c r="D3713" s="177" t="s">
        <v>7559</v>
      </c>
      <c r="E3713" s="177" t="str">
        <f>VLOOKUP(H3713,通道基本信息!B:K,6,0)</f>
        <v>T</v>
      </c>
      <c r="F3713" s="177" t="str">
        <f>VLOOKUP(H3713,通道基本信息!B:K,5,0)</f>
        <v>K-HL</v>
      </c>
      <c r="G3713" s="177" t="str">
        <f>VLOOKUP(H3713,通道基本信息!B:K,8,0)</f>
        <v>R</v>
      </c>
      <c r="H3713" s="177" t="s">
        <v>7155</v>
      </c>
      <c r="I3713" s="177">
        <v>203</v>
      </c>
      <c r="J3713" s="177">
        <v>1.25</v>
      </c>
      <c r="K3713" s="177">
        <v>18697.5</v>
      </c>
      <c r="L3713" s="177">
        <v>18698.75</v>
      </c>
      <c r="M3713" s="177"/>
      <c r="N3713" s="177" t="s">
        <v>7560</v>
      </c>
      <c r="O3713" s="2" t="str">
        <f>VLOOKUP(H3713,通道基本信息!B:L,3,FALSE)</f>
        <v>CS6E</v>
      </c>
    </row>
    <row r="3714" s="2" customFormat="1" ht="15" hidden="1" spans="1:15">
      <c r="A3714" s="177">
        <v>3711</v>
      </c>
      <c r="B3714" s="177" t="str">
        <f t="shared" si="116"/>
        <v>CS6E-T039-340-204</v>
      </c>
      <c r="C3714" s="177" t="str">
        <f t="shared" si="115"/>
        <v>CS6E-TK-HL-05-204-R-D</v>
      </c>
      <c r="D3714" s="177" t="s">
        <v>7561</v>
      </c>
      <c r="E3714" s="177" t="str">
        <f>VLOOKUP(H3714,通道基本信息!B:K,6,0)</f>
        <v>T</v>
      </c>
      <c r="F3714" s="177" t="str">
        <f>VLOOKUP(H3714,通道基本信息!B:K,5,0)</f>
        <v>K-HL</v>
      </c>
      <c r="G3714" s="177" t="str">
        <f>VLOOKUP(H3714,通道基本信息!B:K,8,0)</f>
        <v>R</v>
      </c>
      <c r="H3714" s="177" t="s">
        <v>7155</v>
      </c>
      <c r="I3714" s="177">
        <v>204</v>
      </c>
      <c r="J3714" s="177">
        <v>1.25</v>
      </c>
      <c r="K3714" s="177">
        <v>18698.75</v>
      </c>
      <c r="L3714" s="177">
        <v>18700</v>
      </c>
      <c r="M3714" s="177"/>
      <c r="N3714" s="177" t="s">
        <v>7562</v>
      </c>
      <c r="O3714" s="2" t="str">
        <f>VLOOKUP(H3714,通道基本信息!B:L,3,FALSE)</f>
        <v>CS6E</v>
      </c>
    </row>
    <row r="3715" s="2" customFormat="1" ht="15" hidden="1" spans="1:15">
      <c r="A3715" s="177">
        <v>3712</v>
      </c>
      <c r="B3715" s="177" t="str">
        <f t="shared" si="116"/>
        <v>CS6E-T039-340-205</v>
      </c>
      <c r="C3715" s="177" t="str">
        <f t="shared" si="115"/>
        <v>CS6E-TK-HL-07-205-R-D</v>
      </c>
      <c r="D3715" s="177" t="s">
        <v>7563</v>
      </c>
      <c r="E3715" s="177" t="str">
        <f>VLOOKUP(H3715,通道基本信息!B:K,6,0)</f>
        <v>T</v>
      </c>
      <c r="F3715" s="177" t="str">
        <f>VLOOKUP(H3715,通道基本信息!B:K,5,0)</f>
        <v>K-HL</v>
      </c>
      <c r="G3715" s="177" t="str">
        <f>VLOOKUP(H3715,通道基本信息!B:K,8,0)</f>
        <v>R</v>
      </c>
      <c r="H3715" s="177" t="s">
        <v>7155</v>
      </c>
      <c r="I3715" s="177">
        <v>205</v>
      </c>
      <c r="J3715" s="177">
        <v>1.25</v>
      </c>
      <c r="K3715" s="177">
        <v>18210</v>
      </c>
      <c r="L3715" s="177">
        <v>18211.25</v>
      </c>
      <c r="M3715" s="177"/>
      <c r="N3715" s="177" t="s">
        <v>7564</v>
      </c>
      <c r="O3715" s="2" t="str">
        <f>VLOOKUP(H3715,通道基本信息!B:L,3,FALSE)</f>
        <v>CS6E</v>
      </c>
    </row>
    <row r="3716" s="2" customFormat="1" ht="15" hidden="1" spans="1:15">
      <c r="A3716" s="177">
        <v>3713</v>
      </c>
      <c r="B3716" s="177" t="str">
        <f t="shared" si="116"/>
        <v>CS6E-T039-340-206</v>
      </c>
      <c r="C3716" s="177" t="str">
        <f t="shared" ref="C3716:C3779" si="117">O3716&amp;"-"&amp;D3716</f>
        <v>CS6E-TK-HL-07-206-R-D</v>
      </c>
      <c r="D3716" s="177" t="s">
        <v>7565</v>
      </c>
      <c r="E3716" s="177" t="str">
        <f>VLOOKUP(H3716,通道基本信息!B:K,6,0)</f>
        <v>T</v>
      </c>
      <c r="F3716" s="177" t="str">
        <f>VLOOKUP(H3716,通道基本信息!B:K,5,0)</f>
        <v>K-HL</v>
      </c>
      <c r="G3716" s="177" t="str">
        <f>VLOOKUP(H3716,通道基本信息!B:K,8,0)</f>
        <v>R</v>
      </c>
      <c r="H3716" s="177" t="s">
        <v>7155</v>
      </c>
      <c r="I3716" s="177">
        <v>206</v>
      </c>
      <c r="J3716" s="177">
        <v>1.25</v>
      </c>
      <c r="K3716" s="177">
        <v>18211.25</v>
      </c>
      <c r="L3716" s="177">
        <v>18212.5</v>
      </c>
      <c r="M3716" s="177"/>
      <c r="N3716" s="177" t="s">
        <v>7566</v>
      </c>
      <c r="O3716" s="2" t="str">
        <f>VLOOKUP(H3716,通道基本信息!B:L,3,FALSE)</f>
        <v>CS6E</v>
      </c>
    </row>
    <row r="3717" s="2" customFormat="1" ht="15" hidden="1" spans="1:15">
      <c r="A3717" s="177">
        <v>3714</v>
      </c>
      <c r="B3717" s="177" t="str">
        <f t="shared" si="116"/>
        <v>CS6E-T039-340-207</v>
      </c>
      <c r="C3717" s="177" t="str">
        <f t="shared" si="117"/>
        <v>CS6E-TK-HL-07-207-R-D</v>
      </c>
      <c r="D3717" s="177" t="s">
        <v>7567</v>
      </c>
      <c r="E3717" s="177" t="str">
        <f>VLOOKUP(H3717,通道基本信息!B:K,6,0)</f>
        <v>T</v>
      </c>
      <c r="F3717" s="177" t="str">
        <f>VLOOKUP(H3717,通道基本信息!B:K,5,0)</f>
        <v>K-HL</v>
      </c>
      <c r="G3717" s="177" t="str">
        <f>VLOOKUP(H3717,通道基本信息!B:K,8,0)</f>
        <v>R</v>
      </c>
      <c r="H3717" s="177" t="s">
        <v>7155</v>
      </c>
      <c r="I3717" s="177">
        <v>207</v>
      </c>
      <c r="J3717" s="177">
        <v>1.25</v>
      </c>
      <c r="K3717" s="177">
        <v>18212.5</v>
      </c>
      <c r="L3717" s="177">
        <v>18213.75</v>
      </c>
      <c r="M3717" s="177"/>
      <c r="N3717" s="177" t="s">
        <v>7568</v>
      </c>
      <c r="O3717" s="2" t="str">
        <f>VLOOKUP(H3717,通道基本信息!B:L,3,FALSE)</f>
        <v>CS6E</v>
      </c>
    </row>
    <row r="3718" s="2" customFormat="1" ht="15" hidden="1" spans="1:15">
      <c r="A3718" s="177">
        <v>3715</v>
      </c>
      <c r="B3718" s="177" t="str">
        <f t="shared" si="116"/>
        <v>CS6E-T039-340-208</v>
      </c>
      <c r="C3718" s="177" t="str">
        <f t="shared" si="117"/>
        <v>CS6E-TK-HL-07-208-R-D</v>
      </c>
      <c r="D3718" s="177" t="s">
        <v>7569</v>
      </c>
      <c r="E3718" s="177" t="str">
        <f>VLOOKUP(H3718,通道基本信息!B:K,6,0)</f>
        <v>T</v>
      </c>
      <c r="F3718" s="177" t="str">
        <f>VLOOKUP(H3718,通道基本信息!B:K,5,0)</f>
        <v>K-HL</v>
      </c>
      <c r="G3718" s="177" t="str">
        <f>VLOOKUP(H3718,通道基本信息!B:K,8,0)</f>
        <v>R</v>
      </c>
      <c r="H3718" s="177" t="s">
        <v>7155</v>
      </c>
      <c r="I3718" s="177">
        <v>208</v>
      </c>
      <c r="J3718" s="177">
        <v>1.25</v>
      </c>
      <c r="K3718" s="177">
        <v>18213.75</v>
      </c>
      <c r="L3718" s="177">
        <v>18215</v>
      </c>
      <c r="M3718" s="177"/>
      <c r="N3718" s="177" t="s">
        <v>7570</v>
      </c>
      <c r="O3718" s="2" t="str">
        <f>VLOOKUP(H3718,通道基本信息!B:L,3,FALSE)</f>
        <v>CS6E</v>
      </c>
    </row>
    <row r="3719" s="2" customFormat="1" ht="15" hidden="1" spans="1:15">
      <c r="A3719" s="177">
        <v>3716</v>
      </c>
      <c r="B3719" s="177" t="str">
        <f t="shared" si="116"/>
        <v>CS6E-T039-340-209</v>
      </c>
      <c r="C3719" s="177" t="str">
        <f t="shared" si="117"/>
        <v>CS6E-TK-HL-07-209-R-D</v>
      </c>
      <c r="D3719" s="177" t="s">
        <v>7571</v>
      </c>
      <c r="E3719" s="177" t="str">
        <f>VLOOKUP(H3719,通道基本信息!B:K,6,0)</f>
        <v>T</v>
      </c>
      <c r="F3719" s="177" t="str">
        <f>VLOOKUP(H3719,通道基本信息!B:K,5,0)</f>
        <v>K-HL</v>
      </c>
      <c r="G3719" s="177" t="str">
        <f>VLOOKUP(H3719,通道基本信息!B:K,8,0)</f>
        <v>R</v>
      </c>
      <c r="H3719" s="177" t="s">
        <v>7155</v>
      </c>
      <c r="I3719" s="177">
        <v>209</v>
      </c>
      <c r="J3719" s="177">
        <v>1.25</v>
      </c>
      <c r="K3719" s="177">
        <v>18215</v>
      </c>
      <c r="L3719" s="177">
        <v>18216.25</v>
      </c>
      <c r="M3719" s="177"/>
      <c r="N3719" s="177" t="s">
        <v>7572</v>
      </c>
      <c r="O3719" s="2" t="str">
        <f>VLOOKUP(H3719,通道基本信息!B:L,3,FALSE)</f>
        <v>CS6E</v>
      </c>
    </row>
    <row r="3720" s="2" customFormat="1" ht="15" hidden="1" spans="1:15">
      <c r="A3720" s="177">
        <v>3717</v>
      </c>
      <c r="B3720" s="177" t="str">
        <f t="shared" si="116"/>
        <v>CS6E-T039-340-210</v>
      </c>
      <c r="C3720" s="177" t="str">
        <f t="shared" si="117"/>
        <v>CS6E-TK-HL-07-210-R-D</v>
      </c>
      <c r="D3720" s="177" t="s">
        <v>7573</v>
      </c>
      <c r="E3720" s="177" t="str">
        <f>VLOOKUP(H3720,通道基本信息!B:K,6,0)</f>
        <v>T</v>
      </c>
      <c r="F3720" s="177" t="str">
        <f>VLOOKUP(H3720,通道基本信息!B:K,5,0)</f>
        <v>K-HL</v>
      </c>
      <c r="G3720" s="177" t="str">
        <f>VLOOKUP(H3720,通道基本信息!B:K,8,0)</f>
        <v>R</v>
      </c>
      <c r="H3720" s="177" t="s">
        <v>7155</v>
      </c>
      <c r="I3720" s="177">
        <v>210</v>
      </c>
      <c r="J3720" s="177">
        <v>1.25</v>
      </c>
      <c r="K3720" s="177">
        <v>18216.25</v>
      </c>
      <c r="L3720" s="177">
        <v>18217.5</v>
      </c>
      <c r="M3720" s="177"/>
      <c r="N3720" s="177" t="s">
        <v>7574</v>
      </c>
      <c r="O3720" s="2" t="str">
        <f>VLOOKUP(H3720,通道基本信息!B:L,3,FALSE)</f>
        <v>CS6E</v>
      </c>
    </row>
    <row r="3721" s="2" customFormat="1" ht="15" hidden="1" spans="1:15">
      <c r="A3721" s="177">
        <v>3718</v>
      </c>
      <c r="B3721" s="177" t="str">
        <f t="shared" si="116"/>
        <v>CS6E-T039-340-211</v>
      </c>
      <c r="C3721" s="177" t="str">
        <f t="shared" si="117"/>
        <v>CS6E-TK-HL-07-211-R-D</v>
      </c>
      <c r="D3721" s="177" t="s">
        <v>7575</v>
      </c>
      <c r="E3721" s="177" t="str">
        <f>VLOOKUP(H3721,通道基本信息!B:K,6,0)</f>
        <v>T</v>
      </c>
      <c r="F3721" s="177" t="str">
        <f>VLOOKUP(H3721,通道基本信息!B:K,5,0)</f>
        <v>K-HL</v>
      </c>
      <c r="G3721" s="177" t="str">
        <f>VLOOKUP(H3721,通道基本信息!B:K,8,0)</f>
        <v>R</v>
      </c>
      <c r="H3721" s="177" t="s">
        <v>7155</v>
      </c>
      <c r="I3721" s="177">
        <v>211</v>
      </c>
      <c r="J3721" s="177">
        <v>1.25</v>
      </c>
      <c r="K3721" s="177">
        <v>18217.5</v>
      </c>
      <c r="L3721" s="177">
        <v>18218.75</v>
      </c>
      <c r="M3721" s="177"/>
      <c r="N3721" s="177" t="s">
        <v>7576</v>
      </c>
      <c r="O3721" s="2" t="str">
        <f>VLOOKUP(H3721,通道基本信息!B:L,3,FALSE)</f>
        <v>CS6E</v>
      </c>
    </row>
    <row r="3722" s="2" customFormat="1" ht="15" hidden="1" spans="1:15">
      <c r="A3722" s="177">
        <v>3719</v>
      </c>
      <c r="B3722" s="177" t="str">
        <f t="shared" si="116"/>
        <v>CS6E-T039-340-212</v>
      </c>
      <c r="C3722" s="177" t="str">
        <f t="shared" si="117"/>
        <v>CS6E-TK-HL-07-212-R-D</v>
      </c>
      <c r="D3722" s="177" t="s">
        <v>7577</v>
      </c>
      <c r="E3722" s="177" t="str">
        <f>VLOOKUP(H3722,通道基本信息!B:K,6,0)</f>
        <v>T</v>
      </c>
      <c r="F3722" s="177" t="str">
        <f>VLOOKUP(H3722,通道基本信息!B:K,5,0)</f>
        <v>K-HL</v>
      </c>
      <c r="G3722" s="177" t="str">
        <f>VLOOKUP(H3722,通道基本信息!B:K,8,0)</f>
        <v>R</v>
      </c>
      <c r="H3722" s="177" t="s">
        <v>7155</v>
      </c>
      <c r="I3722" s="177">
        <v>212</v>
      </c>
      <c r="J3722" s="177">
        <v>1.25</v>
      </c>
      <c r="K3722" s="177">
        <v>18218.75</v>
      </c>
      <c r="L3722" s="177">
        <v>18220</v>
      </c>
      <c r="M3722" s="177"/>
      <c r="N3722" s="177" t="s">
        <v>7578</v>
      </c>
      <c r="O3722" s="2" t="str">
        <f>VLOOKUP(H3722,通道基本信息!B:L,3,FALSE)</f>
        <v>CS6E</v>
      </c>
    </row>
    <row r="3723" s="2" customFormat="1" ht="15" hidden="1" spans="1:15">
      <c r="A3723" s="177">
        <v>3720</v>
      </c>
      <c r="B3723" s="177" t="str">
        <f t="shared" si="116"/>
        <v>CS6E-T039-340-213</v>
      </c>
      <c r="C3723" s="177" t="str">
        <f t="shared" si="117"/>
        <v>CS6E-TK-HL-07-213-R-D</v>
      </c>
      <c r="D3723" s="177" t="s">
        <v>7579</v>
      </c>
      <c r="E3723" s="177" t="str">
        <f>VLOOKUP(H3723,通道基本信息!B:K,6,0)</f>
        <v>T</v>
      </c>
      <c r="F3723" s="177" t="str">
        <f>VLOOKUP(H3723,通道基本信息!B:K,5,0)</f>
        <v>K-HL</v>
      </c>
      <c r="G3723" s="177" t="str">
        <f>VLOOKUP(H3723,通道基本信息!B:K,8,0)</f>
        <v>R</v>
      </c>
      <c r="H3723" s="177" t="s">
        <v>7155</v>
      </c>
      <c r="I3723" s="177">
        <v>213</v>
      </c>
      <c r="J3723" s="177">
        <v>1.25</v>
      </c>
      <c r="K3723" s="177">
        <v>18220</v>
      </c>
      <c r="L3723" s="177">
        <v>18221.25</v>
      </c>
      <c r="M3723" s="177"/>
      <c r="N3723" s="177" t="s">
        <v>7580</v>
      </c>
      <c r="O3723" s="2" t="str">
        <f>VLOOKUP(H3723,通道基本信息!B:L,3,FALSE)</f>
        <v>CS6E</v>
      </c>
    </row>
    <row r="3724" s="2" customFormat="1" ht="15" hidden="1" spans="1:15">
      <c r="A3724" s="177">
        <v>3721</v>
      </c>
      <c r="B3724" s="177" t="str">
        <f t="shared" si="116"/>
        <v>CS6E-T039-340-214</v>
      </c>
      <c r="C3724" s="177" t="str">
        <f t="shared" si="117"/>
        <v>CS6E-TK-HL-07-214-R-D</v>
      </c>
      <c r="D3724" s="177" t="s">
        <v>7581</v>
      </c>
      <c r="E3724" s="177" t="str">
        <f>VLOOKUP(H3724,通道基本信息!B:K,6,0)</f>
        <v>T</v>
      </c>
      <c r="F3724" s="177" t="str">
        <f>VLOOKUP(H3724,通道基本信息!B:K,5,0)</f>
        <v>K-HL</v>
      </c>
      <c r="G3724" s="177" t="str">
        <f>VLOOKUP(H3724,通道基本信息!B:K,8,0)</f>
        <v>R</v>
      </c>
      <c r="H3724" s="177" t="s">
        <v>7155</v>
      </c>
      <c r="I3724" s="177">
        <v>214</v>
      </c>
      <c r="J3724" s="177">
        <v>1.25</v>
      </c>
      <c r="K3724" s="177">
        <v>18221.25</v>
      </c>
      <c r="L3724" s="177">
        <v>18222.5</v>
      </c>
      <c r="M3724" s="177"/>
      <c r="N3724" s="177" t="s">
        <v>7582</v>
      </c>
      <c r="O3724" s="2" t="str">
        <f>VLOOKUP(H3724,通道基本信息!B:L,3,FALSE)</f>
        <v>CS6E</v>
      </c>
    </row>
    <row r="3725" s="2" customFormat="1" ht="15" hidden="1" spans="1:15">
      <c r="A3725" s="177">
        <v>3722</v>
      </c>
      <c r="B3725" s="177" t="str">
        <f t="shared" si="116"/>
        <v>CS6E-T039-340-215</v>
      </c>
      <c r="C3725" s="177" t="str">
        <f t="shared" si="117"/>
        <v>CS6E-TK-HL-07-215-R-D</v>
      </c>
      <c r="D3725" s="177" t="s">
        <v>7583</v>
      </c>
      <c r="E3725" s="177" t="str">
        <f>VLOOKUP(H3725,通道基本信息!B:K,6,0)</f>
        <v>T</v>
      </c>
      <c r="F3725" s="177" t="str">
        <f>VLOOKUP(H3725,通道基本信息!B:K,5,0)</f>
        <v>K-HL</v>
      </c>
      <c r="G3725" s="177" t="str">
        <f>VLOOKUP(H3725,通道基本信息!B:K,8,0)</f>
        <v>R</v>
      </c>
      <c r="H3725" s="177" t="s">
        <v>7155</v>
      </c>
      <c r="I3725" s="177">
        <v>215</v>
      </c>
      <c r="J3725" s="177">
        <v>1.25</v>
      </c>
      <c r="K3725" s="177">
        <v>18222.5</v>
      </c>
      <c r="L3725" s="177">
        <v>18223.75</v>
      </c>
      <c r="M3725" s="177"/>
      <c r="N3725" s="177" t="s">
        <v>7584</v>
      </c>
      <c r="O3725" s="2" t="str">
        <f>VLOOKUP(H3725,通道基本信息!B:L,3,FALSE)</f>
        <v>CS6E</v>
      </c>
    </row>
    <row r="3726" s="2" customFormat="1" ht="15" hidden="1" spans="1:15">
      <c r="A3726" s="177">
        <v>3723</v>
      </c>
      <c r="B3726" s="177" t="str">
        <f t="shared" si="116"/>
        <v>CS6E-T039-340-216</v>
      </c>
      <c r="C3726" s="177" t="str">
        <f t="shared" si="117"/>
        <v>CS6E-TK-HL-07-216-R-D</v>
      </c>
      <c r="D3726" s="177" t="s">
        <v>7585</v>
      </c>
      <c r="E3726" s="177" t="str">
        <f>VLOOKUP(H3726,通道基本信息!B:K,6,0)</f>
        <v>T</v>
      </c>
      <c r="F3726" s="177" t="str">
        <f>VLOOKUP(H3726,通道基本信息!B:K,5,0)</f>
        <v>K-HL</v>
      </c>
      <c r="G3726" s="177" t="str">
        <f>VLOOKUP(H3726,通道基本信息!B:K,8,0)</f>
        <v>R</v>
      </c>
      <c r="H3726" s="177" t="s">
        <v>7155</v>
      </c>
      <c r="I3726" s="177">
        <v>216</v>
      </c>
      <c r="J3726" s="177">
        <v>1.25</v>
      </c>
      <c r="K3726" s="177">
        <v>18223.75</v>
      </c>
      <c r="L3726" s="177">
        <v>18225</v>
      </c>
      <c r="M3726" s="177"/>
      <c r="N3726" s="177" t="s">
        <v>7586</v>
      </c>
      <c r="O3726" s="2" t="str">
        <f>VLOOKUP(H3726,通道基本信息!B:L,3,FALSE)</f>
        <v>CS6E</v>
      </c>
    </row>
    <row r="3727" s="2" customFormat="1" ht="15" hidden="1" spans="1:15">
      <c r="A3727" s="177">
        <v>3724</v>
      </c>
      <c r="B3727" s="177" t="str">
        <f t="shared" si="116"/>
        <v>CS6E-T039-340-217</v>
      </c>
      <c r="C3727" s="177" t="str">
        <f t="shared" si="117"/>
        <v>CS6E-TK-HL-07-217-R-D</v>
      </c>
      <c r="D3727" s="177" t="s">
        <v>7587</v>
      </c>
      <c r="E3727" s="177" t="str">
        <f>VLOOKUP(H3727,通道基本信息!B:K,6,0)</f>
        <v>T</v>
      </c>
      <c r="F3727" s="177" t="str">
        <f>VLOOKUP(H3727,通道基本信息!B:K,5,0)</f>
        <v>K-HL</v>
      </c>
      <c r="G3727" s="177" t="str">
        <f>VLOOKUP(H3727,通道基本信息!B:K,8,0)</f>
        <v>R</v>
      </c>
      <c r="H3727" s="177" t="s">
        <v>7155</v>
      </c>
      <c r="I3727" s="177">
        <v>217</v>
      </c>
      <c r="J3727" s="177">
        <v>1.25</v>
      </c>
      <c r="K3727" s="177">
        <v>18225</v>
      </c>
      <c r="L3727" s="177">
        <v>18226.25</v>
      </c>
      <c r="M3727" s="177"/>
      <c r="N3727" s="177" t="s">
        <v>7588</v>
      </c>
      <c r="O3727" s="2" t="str">
        <f>VLOOKUP(H3727,通道基本信息!B:L,3,FALSE)</f>
        <v>CS6E</v>
      </c>
    </row>
    <row r="3728" s="2" customFormat="1" ht="15" hidden="1" spans="1:15">
      <c r="A3728" s="177">
        <v>3725</v>
      </c>
      <c r="B3728" s="177" t="str">
        <f t="shared" si="116"/>
        <v>CS6E-T039-340-218</v>
      </c>
      <c r="C3728" s="177" t="str">
        <f t="shared" si="117"/>
        <v>CS6E-TK-HL-07-218-R-D</v>
      </c>
      <c r="D3728" s="177" t="s">
        <v>7589</v>
      </c>
      <c r="E3728" s="177" t="str">
        <f>VLOOKUP(H3728,通道基本信息!B:K,6,0)</f>
        <v>T</v>
      </c>
      <c r="F3728" s="177" t="str">
        <f>VLOOKUP(H3728,通道基本信息!B:K,5,0)</f>
        <v>K-HL</v>
      </c>
      <c r="G3728" s="177" t="str">
        <f>VLOOKUP(H3728,通道基本信息!B:K,8,0)</f>
        <v>R</v>
      </c>
      <c r="H3728" s="177" t="s">
        <v>7155</v>
      </c>
      <c r="I3728" s="177">
        <v>218</v>
      </c>
      <c r="J3728" s="177">
        <v>1.25</v>
      </c>
      <c r="K3728" s="177">
        <v>18226.25</v>
      </c>
      <c r="L3728" s="177">
        <v>18227.5</v>
      </c>
      <c r="M3728" s="177"/>
      <c r="N3728" s="177" t="s">
        <v>7590</v>
      </c>
      <c r="O3728" s="2" t="str">
        <f>VLOOKUP(H3728,通道基本信息!B:L,3,FALSE)</f>
        <v>CS6E</v>
      </c>
    </row>
    <row r="3729" s="2" customFormat="1" ht="15" hidden="1" spans="1:15">
      <c r="A3729" s="177">
        <v>3726</v>
      </c>
      <c r="B3729" s="177" t="str">
        <f t="shared" si="116"/>
        <v>CS6E-T039-340-219</v>
      </c>
      <c r="C3729" s="177" t="str">
        <f t="shared" si="117"/>
        <v>CS6E-TK-HL-07-219-R-D</v>
      </c>
      <c r="D3729" s="177" t="s">
        <v>7591</v>
      </c>
      <c r="E3729" s="177" t="str">
        <f>VLOOKUP(H3729,通道基本信息!B:K,6,0)</f>
        <v>T</v>
      </c>
      <c r="F3729" s="177" t="str">
        <f>VLOOKUP(H3729,通道基本信息!B:K,5,0)</f>
        <v>K-HL</v>
      </c>
      <c r="G3729" s="177" t="str">
        <f>VLOOKUP(H3729,通道基本信息!B:K,8,0)</f>
        <v>R</v>
      </c>
      <c r="H3729" s="177" t="s">
        <v>7155</v>
      </c>
      <c r="I3729" s="177">
        <v>219</v>
      </c>
      <c r="J3729" s="177">
        <v>1.25</v>
      </c>
      <c r="K3729" s="177">
        <v>18227.5</v>
      </c>
      <c r="L3729" s="177">
        <v>18228.75</v>
      </c>
      <c r="M3729" s="177"/>
      <c r="N3729" s="177" t="s">
        <v>7592</v>
      </c>
      <c r="O3729" s="2" t="str">
        <f>VLOOKUP(H3729,通道基本信息!B:L,3,FALSE)</f>
        <v>CS6E</v>
      </c>
    </row>
    <row r="3730" s="2" customFormat="1" ht="15" hidden="1" spans="1:15">
      <c r="A3730" s="177">
        <v>3727</v>
      </c>
      <c r="B3730" s="177" t="str">
        <f t="shared" si="116"/>
        <v>CS6E-T039-340-220</v>
      </c>
      <c r="C3730" s="177" t="str">
        <f t="shared" si="117"/>
        <v>CS6E-TK-HL-07-220-R-D</v>
      </c>
      <c r="D3730" s="177" t="s">
        <v>7593</v>
      </c>
      <c r="E3730" s="177" t="str">
        <f>VLOOKUP(H3730,通道基本信息!B:K,6,0)</f>
        <v>T</v>
      </c>
      <c r="F3730" s="177" t="str">
        <f>VLOOKUP(H3730,通道基本信息!B:K,5,0)</f>
        <v>K-HL</v>
      </c>
      <c r="G3730" s="177" t="str">
        <f>VLOOKUP(H3730,通道基本信息!B:K,8,0)</f>
        <v>R</v>
      </c>
      <c r="H3730" s="177" t="s">
        <v>7155</v>
      </c>
      <c r="I3730" s="177">
        <v>220</v>
      </c>
      <c r="J3730" s="177">
        <v>1.25</v>
      </c>
      <c r="K3730" s="177">
        <v>18228.75</v>
      </c>
      <c r="L3730" s="177">
        <v>18230</v>
      </c>
      <c r="M3730" s="177"/>
      <c r="N3730" s="177" t="s">
        <v>7594</v>
      </c>
      <c r="O3730" s="2" t="str">
        <f>VLOOKUP(H3730,通道基本信息!B:L,3,FALSE)</f>
        <v>CS6E</v>
      </c>
    </row>
    <row r="3731" s="2" customFormat="1" ht="15" hidden="1" spans="1:15">
      <c r="A3731" s="177">
        <v>3728</v>
      </c>
      <c r="B3731" s="177" t="str">
        <f t="shared" si="116"/>
        <v>CS6E-T039-340-221</v>
      </c>
      <c r="C3731" s="177" t="str">
        <f t="shared" si="117"/>
        <v>CS6E-TK-HL-07-221-R-D</v>
      </c>
      <c r="D3731" s="177" t="s">
        <v>7595</v>
      </c>
      <c r="E3731" s="177" t="str">
        <f>VLOOKUP(H3731,通道基本信息!B:K,6,0)</f>
        <v>T</v>
      </c>
      <c r="F3731" s="177" t="str">
        <f>VLOOKUP(H3731,通道基本信息!B:K,5,0)</f>
        <v>K-HL</v>
      </c>
      <c r="G3731" s="177" t="str">
        <f>VLOOKUP(H3731,通道基本信息!B:K,8,0)</f>
        <v>R</v>
      </c>
      <c r="H3731" s="177" t="s">
        <v>7155</v>
      </c>
      <c r="I3731" s="177">
        <v>221</v>
      </c>
      <c r="J3731" s="177">
        <v>1.25</v>
      </c>
      <c r="K3731" s="177">
        <v>18230</v>
      </c>
      <c r="L3731" s="177">
        <v>18231.25</v>
      </c>
      <c r="M3731" s="177"/>
      <c r="N3731" s="177" t="s">
        <v>7596</v>
      </c>
      <c r="O3731" s="2" t="str">
        <f>VLOOKUP(H3731,通道基本信息!B:L,3,FALSE)</f>
        <v>CS6E</v>
      </c>
    </row>
    <row r="3732" s="2" customFormat="1" ht="15" hidden="1" spans="1:15">
      <c r="A3732" s="177">
        <v>3729</v>
      </c>
      <c r="B3732" s="177" t="str">
        <f t="shared" si="116"/>
        <v>CS6E-T039-340-222</v>
      </c>
      <c r="C3732" s="177" t="str">
        <f t="shared" si="117"/>
        <v>CS6E-TK-HL-07-222-R-D</v>
      </c>
      <c r="D3732" s="177" t="s">
        <v>7597</v>
      </c>
      <c r="E3732" s="177" t="str">
        <f>VLOOKUP(H3732,通道基本信息!B:K,6,0)</f>
        <v>T</v>
      </c>
      <c r="F3732" s="177" t="str">
        <f>VLOOKUP(H3732,通道基本信息!B:K,5,0)</f>
        <v>K-HL</v>
      </c>
      <c r="G3732" s="177" t="str">
        <f>VLOOKUP(H3732,通道基本信息!B:K,8,0)</f>
        <v>R</v>
      </c>
      <c r="H3732" s="177" t="s">
        <v>7155</v>
      </c>
      <c r="I3732" s="177">
        <v>222</v>
      </c>
      <c r="J3732" s="177">
        <v>1.25</v>
      </c>
      <c r="K3732" s="177">
        <v>18231.25</v>
      </c>
      <c r="L3732" s="177">
        <v>18232.5</v>
      </c>
      <c r="M3732" s="177"/>
      <c r="N3732" s="177" t="s">
        <v>7598</v>
      </c>
      <c r="O3732" s="2" t="str">
        <f>VLOOKUP(H3732,通道基本信息!B:L,3,FALSE)</f>
        <v>CS6E</v>
      </c>
    </row>
    <row r="3733" s="2" customFormat="1" ht="15" hidden="1" spans="1:15">
      <c r="A3733" s="177">
        <v>3730</v>
      </c>
      <c r="B3733" s="177" t="str">
        <f t="shared" si="116"/>
        <v>CS6E-T039-340-223</v>
      </c>
      <c r="C3733" s="177" t="str">
        <f t="shared" si="117"/>
        <v>CS6E-TK-HL-07-223-R-D</v>
      </c>
      <c r="D3733" s="177" t="s">
        <v>7599</v>
      </c>
      <c r="E3733" s="177" t="str">
        <f>VLOOKUP(H3733,通道基本信息!B:K,6,0)</f>
        <v>T</v>
      </c>
      <c r="F3733" s="177" t="str">
        <f>VLOOKUP(H3733,通道基本信息!B:K,5,0)</f>
        <v>K-HL</v>
      </c>
      <c r="G3733" s="177" t="str">
        <f>VLOOKUP(H3733,通道基本信息!B:K,8,0)</f>
        <v>R</v>
      </c>
      <c r="H3733" s="177" t="s">
        <v>7155</v>
      </c>
      <c r="I3733" s="177">
        <v>223</v>
      </c>
      <c r="J3733" s="177">
        <v>1.25</v>
      </c>
      <c r="K3733" s="177">
        <v>18232.5</v>
      </c>
      <c r="L3733" s="177">
        <v>18233.75</v>
      </c>
      <c r="M3733" s="177"/>
      <c r="N3733" s="177" t="s">
        <v>7600</v>
      </c>
      <c r="O3733" s="2" t="str">
        <f>VLOOKUP(H3733,通道基本信息!B:L,3,FALSE)</f>
        <v>CS6E</v>
      </c>
    </row>
    <row r="3734" s="2" customFormat="1" ht="15" hidden="1" spans="1:15">
      <c r="A3734" s="177">
        <v>3731</v>
      </c>
      <c r="B3734" s="177" t="str">
        <f t="shared" si="116"/>
        <v>CS6E-T039-340-224</v>
      </c>
      <c r="C3734" s="177" t="str">
        <f t="shared" si="117"/>
        <v>CS6E-TK-HL-07-224-R-D</v>
      </c>
      <c r="D3734" s="177" t="s">
        <v>7601</v>
      </c>
      <c r="E3734" s="177" t="str">
        <f>VLOOKUP(H3734,通道基本信息!B:K,6,0)</f>
        <v>T</v>
      </c>
      <c r="F3734" s="177" t="str">
        <f>VLOOKUP(H3734,通道基本信息!B:K,5,0)</f>
        <v>K-HL</v>
      </c>
      <c r="G3734" s="177" t="str">
        <f>VLOOKUP(H3734,通道基本信息!B:K,8,0)</f>
        <v>R</v>
      </c>
      <c r="H3734" s="177" t="s">
        <v>7155</v>
      </c>
      <c r="I3734" s="177">
        <v>224</v>
      </c>
      <c r="J3734" s="177">
        <v>1.25</v>
      </c>
      <c r="K3734" s="177">
        <v>18233.75</v>
      </c>
      <c r="L3734" s="177">
        <v>18235</v>
      </c>
      <c r="M3734" s="177"/>
      <c r="N3734" s="177" t="s">
        <v>7602</v>
      </c>
      <c r="O3734" s="2" t="str">
        <f>VLOOKUP(H3734,通道基本信息!B:L,3,FALSE)</f>
        <v>CS6E</v>
      </c>
    </row>
    <row r="3735" s="2" customFormat="1" ht="15" hidden="1" spans="1:15">
      <c r="A3735" s="177">
        <v>3732</v>
      </c>
      <c r="B3735" s="177" t="str">
        <f t="shared" si="116"/>
        <v>CS6E-T039-340-225</v>
      </c>
      <c r="C3735" s="177" t="str">
        <f t="shared" si="117"/>
        <v>CS6E-TK-HL-07-225-R-D</v>
      </c>
      <c r="D3735" s="177" t="s">
        <v>7603</v>
      </c>
      <c r="E3735" s="177" t="str">
        <f>VLOOKUP(H3735,通道基本信息!B:K,6,0)</f>
        <v>T</v>
      </c>
      <c r="F3735" s="177" t="str">
        <f>VLOOKUP(H3735,通道基本信息!B:K,5,0)</f>
        <v>K-HL</v>
      </c>
      <c r="G3735" s="177" t="str">
        <f>VLOOKUP(H3735,通道基本信息!B:K,8,0)</f>
        <v>R</v>
      </c>
      <c r="H3735" s="177" t="s">
        <v>7155</v>
      </c>
      <c r="I3735" s="177">
        <v>225</v>
      </c>
      <c r="J3735" s="177">
        <v>1.25</v>
      </c>
      <c r="K3735" s="177">
        <v>18235</v>
      </c>
      <c r="L3735" s="177">
        <v>18236.25</v>
      </c>
      <c r="M3735" s="177"/>
      <c r="N3735" s="177" t="s">
        <v>7604</v>
      </c>
      <c r="O3735" s="2" t="str">
        <f>VLOOKUP(H3735,通道基本信息!B:L,3,FALSE)</f>
        <v>CS6E</v>
      </c>
    </row>
    <row r="3736" s="2" customFormat="1" ht="15" hidden="1" spans="1:15">
      <c r="A3736" s="177">
        <v>3733</v>
      </c>
      <c r="B3736" s="177" t="str">
        <f t="shared" si="116"/>
        <v>CS6E-T039-340-226</v>
      </c>
      <c r="C3736" s="177" t="str">
        <f t="shared" si="117"/>
        <v>CS6E-TK-HL-07-226-R-D</v>
      </c>
      <c r="D3736" s="177" t="s">
        <v>7605</v>
      </c>
      <c r="E3736" s="177" t="str">
        <f>VLOOKUP(H3736,通道基本信息!B:K,6,0)</f>
        <v>T</v>
      </c>
      <c r="F3736" s="177" t="str">
        <f>VLOOKUP(H3736,通道基本信息!B:K,5,0)</f>
        <v>K-HL</v>
      </c>
      <c r="G3736" s="177" t="str">
        <f>VLOOKUP(H3736,通道基本信息!B:K,8,0)</f>
        <v>R</v>
      </c>
      <c r="H3736" s="177" t="s">
        <v>7155</v>
      </c>
      <c r="I3736" s="177">
        <v>226</v>
      </c>
      <c r="J3736" s="177">
        <v>1.25</v>
      </c>
      <c r="K3736" s="177">
        <v>18236.25</v>
      </c>
      <c r="L3736" s="177">
        <v>18237.5</v>
      </c>
      <c r="M3736" s="177"/>
      <c r="N3736" s="177" t="s">
        <v>7606</v>
      </c>
      <c r="O3736" s="2" t="str">
        <f>VLOOKUP(H3736,通道基本信息!B:L,3,FALSE)</f>
        <v>CS6E</v>
      </c>
    </row>
    <row r="3737" s="2" customFormat="1" ht="15" hidden="1" spans="1:15">
      <c r="A3737" s="177">
        <v>3734</v>
      </c>
      <c r="B3737" s="177" t="str">
        <f t="shared" si="116"/>
        <v>CS6E-T039-340-227</v>
      </c>
      <c r="C3737" s="177" t="str">
        <f t="shared" si="117"/>
        <v>CS6E-TK-HL-07-227-R-D</v>
      </c>
      <c r="D3737" s="177" t="s">
        <v>7607</v>
      </c>
      <c r="E3737" s="177" t="str">
        <f>VLOOKUP(H3737,通道基本信息!B:K,6,0)</f>
        <v>T</v>
      </c>
      <c r="F3737" s="177" t="str">
        <f>VLOOKUP(H3737,通道基本信息!B:K,5,0)</f>
        <v>K-HL</v>
      </c>
      <c r="G3737" s="177" t="str">
        <f>VLOOKUP(H3737,通道基本信息!B:K,8,0)</f>
        <v>R</v>
      </c>
      <c r="H3737" s="177" t="s">
        <v>7155</v>
      </c>
      <c r="I3737" s="177">
        <v>227</v>
      </c>
      <c r="J3737" s="177">
        <v>1.25</v>
      </c>
      <c r="K3737" s="177">
        <v>18237.5</v>
      </c>
      <c r="L3737" s="177">
        <v>18238.75</v>
      </c>
      <c r="M3737" s="177"/>
      <c r="N3737" s="177" t="s">
        <v>7608</v>
      </c>
      <c r="O3737" s="2" t="str">
        <f>VLOOKUP(H3737,通道基本信息!B:L,3,FALSE)</f>
        <v>CS6E</v>
      </c>
    </row>
    <row r="3738" s="2" customFormat="1" ht="15" hidden="1" spans="1:15">
      <c r="A3738" s="177">
        <v>3735</v>
      </c>
      <c r="B3738" s="177" t="str">
        <f t="shared" si="116"/>
        <v>CS6E-T039-340-228</v>
      </c>
      <c r="C3738" s="177" t="str">
        <f t="shared" si="117"/>
        <v>CS6E-TK-HL-07-228-R-D</v>
      </c>
      <c r="D3738" s="177" t="s">
        <v>7609</v>
      </c>
      <c r="E3738" s="177" t="str">
        <f>VLOOKUP(H3738,通道基本信息!B:K,6,0)</f>
        <v>T</v>
      </c>
      <c r="F3738" s="177" t="str">
        <f>VLOOKUP(H3738,通道基本信息!B:K,5,0)</f>
        <v>K-HL</v>
      </c>
      <c r="G3738" s="177" t="str">
        <f>VLOOKUP(H3738,通道基本信息!B:K,8,0)</f>
        <v>R</v>
      </c>
      <c r="H3738" s="177" t="s">
        <v>7155</v>
      </c>
      <c r="I3738" s="177">
        <v>228</v>
      </c>
      <c r="J3738" s="177">
        <v>1.25</v>
      </c>
      <c r="K3738" s="177">
        <v>18238.75</v>
      </c>
      <c r="L3738" s="177">
        <v>18240</v>
      </c>
      <c r="M3738" s="177"/>
      <c r="N3738" s="177" t="s">
        <v>7610</v>
      </c>
      <c r="O3738" s="2" t="str">
        <f>VLOOKUP(H3738,通道基本信息!B:L,3,FALSE)</f>
        <v>CS6E</v>
      </c>
    </row>
    <row r="3739" s="2" customFormat="1" ht="15" hidden="1" spans="1:15">
      <c r="A3739" s="177">
        <v>3736</v>
      </c>
      <c r="B3739" s="177" t="str">
        <f t="shared" si="116"/>
        <v>CS6E-T039-340-229</v>
      </c>
      <c r="C3739" s="177" t="str">
        <f t="shared" si="117"/>
        <v>CS6E-TK-HL-07-229-R-D</v>
      </c>
      <c r="D3739" s="177" t="s">
        <v>7611</v>
      </c>
      <c r="E3739" s="177" t="str">
        <f>VLOOKUP(H3739,通道基本信息!B:K,6,0)</f>
        <v>T</v>
      </c>
      <c r="F3739" s="177" t="str">
        <f>VLOOKUP(H3739,通道基本信息!B:K,5,0)</f>
        <v>K-HL</v>
      </c>
      <c r="G3739" s="177" t="str">
        <f>VLOOKUP(H3739,通道基本信息!B:K,8,0)</f>
        <v>R</v>
      </c>
      <c r="H3739" s="177" t="s">
        <v>7155</v>
      </c>
      <c r="I3739" s="177">
        <v>229</v>
      </c>
      <c r="J3739" s="177">
        <v>1.25</v>
      </c>
      <c r="K3739" s="177">
        <v>18240</v>
      </c>
      <c r="L3739" s="177">
        <v>18241.25</v>
      </c>
      <c r="M3739" s="177"/>
      <c r="N3739" s="177" t="s">
        <v>7612</v>
      </c>
      <c r="O3739" s="2" t="str">
        <f>VLOOKUP(H3739,通道基本信息!B:L,3,FALSE)</f>
        <v>CS6E</v>
      </c>
    </row>
    <row r="3740" s="2" customFormat="1" ht="15" hidden="1" spans="1:15">
      <c r="A3740" s="177">
        <v>3737</v>
      </c>
      <c r="B3740" s="177" t="str">
        <f t="shared" si="116"/>
        <v>CS6E-T039-340-230</v>
      </c>
      <c r="C3740" s="177" t="str">
        <f t="shared" si="117"/>
        <v>CS6E-TK-HL-07-230-R-D</v>
      </c>
      <c r="D3740" s="177" t="s">
        <v>7613</v>
      </c>
      <c r="E3740" s="177" t="str">
        <f>VLOOKUP(H3740,通道基本信息!B:K,6,0)</f>
        <v>T</v>
      </c>
      <c r="F3740" s="177" t="str">
        <f>VLOOKUP(H3740,通道基本信息!B:K,5,0)</f>
        <v>K-HL</v>
      </c>
      <c r="G3740" s="177" t="str">
        <f>VLOOKUP(H3740,通道基本信息!B:K,8,0)</f>
        <v>R</v>
      </c>
      <c r="H3740" s="177" t="s">
        <v>7155</v>
      </c>
      <c r="I3740" s="177">
        <v>230</v>
      </c>
      <c r="J3740" s="177">
        <v>1.25</v>
      </c>
      <c r="K3740" s="177">
        <v>18241.25</v>
      </c>
      <c r="L3740" s="177">
        <v>18242.5</v>
      </c>
      <c r="M3740" s="177"/>
      <c r="N3740" s="177" t="s">
        <v>7614</v>
      </c>
      <c r="O3740" s="2" t="str">
        <f>VLOOKUP(H3740,通道基本信息!B:L,3,FALSE)</f>
        <v>CS6E</v>
      </c>
    </row>
    <row r="3741" s="2" customFormat="1" ht="15" hidden="1" spans="1:15">
      <c r="A3741" s="177">
        <v>3738</v>
      </c>
      <c r="B3741" s="177" t="str">
        <f t="shared" si="116"/>
        <v>CS6E-T039-340-231</v>
      </c>
      <c r="C3741" s="177" t="str">
        <f t="shared" si="117"/>
        <v>CS6E-TK-HL-07-231-R-D</v>
      </c>
      <c r="D3741" s="177" t="s">
        <v>7615</v>
      </c>
      <c r="E3741" s="177" t="str">
        <f>VLOOKUP(H3741,通道基本信息!B:K,6,0)</f>
        <v>T</v>
      </c>
      <c r="F3741" s="177" t="str">
        <f>VLOOKUP(H3741,通道基本信息!B:K,5,0)</f>
        <v>K-HL</v>
      </c>
      <c r="G3741" s="177" t="str">
        <f>VLOOKUP(H3741,通道基本信息!B:K,8,0)</f>
        <v>R</v>
      </c>
      <c r="H3741" s="177" t="s">
        <v>7155</v>
      </c>
      <c r="I3741" s="177">
        <v>231</v>
      </c>
      <c r="J3741" s="177">
        <v>1.25</v>
      </c>
      <c r="K3741" s="177">
        <v>18242.5</v>
      </c>
      <c r="L3741" s="177">
        <v>18243.75</v>
      </c>
      <c r="M3741" s="177"/>
      <c r="N3741" s="177" t="s">
        <v>7616</v>
      </c>
      <c r="O3741" s="2" t="str">
        <f>VLOOKUP(H3741,通道基本信息!B:L,3,FALSE)</f>
        <v>CS6E</v>
      </c>
    </row>
    <row r="3742" s="2" customFormat="1" ht="15" hidden="1" spans="1:15">
      <c r="A3742" s="177">
        <v>3739</v>
      </c>
      <c r="B3742" s="177" t="str">
        <f t="shared" si="116"/>
        <v>CS6E-T039-340-232</v>
      </c>
      <c r="C3742" s="177" t="str">
        <f t="shared" si="117"/>
        <v>CS6E-TK-HL-07-232-R-D</v>
      </c>
      <c r="D3742" s="177" t="s">
        <v>7617</v>
      </c>
      <c r="E3742" s="177" t="str">
        <f>VLOOKUP(H3742,通道基本信息!B:K,6,0)</f>
        <v>T</v>
      </c>
      <c r="F3742" s="177" t="str">
        <f>VLOOKUP(H3742,通道基本信息!B:K,5,0)</f>
        <v>K-HL</v>
      </c>
      <c r="G3742" s="177" t="str">
        <f>VLOOKUP(H3742,通道基本信息!B:K,8,0)</f>
        <v>R</v>
      </c>
      <c r="H3742" s="177" t="s">
        <v>7155</v>
      </c>
      <c r="I3742" s="177">
        <v>232</v>
      </c>
      <c r="J3742" s="177">
        <v>1.25</v>
      </c>
      <c r="K3742" s="177">
        <v>18243.75</v>
      </c>
      <c r="L3742" s="177">
        <v>18245</v>
      </c>
      <c r="M3742" s="177"/>
      <c r="N3742" s="177" t="s">
        <v>7618</v>
      </c>
      <c r="O3742" s="2" t="str">
        <f>VLOOKUP(H3742,通道基本信息!B:L,3,FALSE)</f>
        <v>CS6E</v>
      </c>
    </row>
    <row r="3743" s="2" customFormat="1" ht="15" hidden="1" spans="1:15">
      <c r="A3743" s="177">
        <v>3740</v>
      </c>
      <c r="B3743" s="177" t="str">
        <f t="shared" si="116"/>
        <v>CS6E-T039-340-233</v>
      </c>
      <c r="C3743" s="177" t="str">
        <f t="shared" si="117"/>
        <v>CS6E-TK-HL-07-233-R-D</v>
      </c>
      <c r="D3743" s="177" t="s">
        <v>7619</v>
      </c>
      <c r="E3743" s="177" t="str">
        <f>VLOOKUP(H3743,通道基本信息!B:K,6,0)</f>
        <v>T</v>
      </c>
      <c r="F3743" s="177" t="str">
        <f>VLOOKUP(H3743,通道基本信息!B:K,5,0)</f>
        <v>K-HL</v>
      </c>
      <c r="G3743" s="177" t="str">
        <f>VLOOKUP(H3743,通道基本信息!B:K,8,0)</f>
        <v>R</v>
      </c>
      <c r="H3743" s="177" t="s">
        <v>7155</v>
      </c>
      <c r="I3743" s="177">
        <v>233</v>
      </c>
      <c r="J3743" s="177">
        <v>1.25</v>
      </c>
      <c r="K3743" s="177">
        <v>18245</v>
      </c>
      <c r="L3743" s="177">
        <v>18246.25</v>
      </c>
      <c r="M3743" s="177"/>
      <c r="N3743" s="177" t="s">
        <v>7620</v>
      </c>
      <c r="O3743" s="2" t="str">
        <f>VLOOKUP(H3743,通道基本信息!B:L,3,FALSE)</f>
        <v>CS6E</v>
      </c>
    </row>
    <row r="3744" s="2" customFormat="1" ht="15" hidden="1" spans="1:15">
      <c r="A3744" s="177">
        <v>3741</v>
      </c>
      <c r="B3744" s="177" t="str">
        <f t="shared" si="116"/>
        <v>CS6E-T039-340-234</v>
      </c>
      <c r="C3744" s="177" t="str">
        <f t="shared" si="117"/>
        <v>CS6E-TK-HL-07-234-R-D</v>
      </c>
      <c r="D3744" s="177" t="s">
        <v>7621</v>
      </c>
      <c r="E3744" s="177" t="str">
        <f>VLOOKUP(H3744,通道基本信息!B:K,6,0)</f>
        <v>T</v>
      </c>
      <c r="F3744" s="177" t="str">
        <f>VLOOKUP(H3744,通道基本信息!B:K,5,0)</f>
        <v>K-HL</v>
      </c>
      <c r="G3744" s="177" t="str">
        <f>VLOOKUP(H3744,通道基本信息!B:K,8,0)</f>
        <v>R</v>
      </c>
      <c r="H3744" s="177" t="s">
        <v>7155</v>
      </c>
      <c r="I3744" s="177">
        <v>234</v>
      </c>
      <c r="J3744" s="177">
        <v>1.25</v>
      </c>
      <c r="K3744" s="177">
        <v>18246.25</v>
      </c>
      <c r="L3744" s="177">
        <v>18247.5</v>
      </c>
      <c r="M3744" s="177"/>
      <c r="N3744" s="177" t="s">
        <v>7622</v>
      </c>
      <c r="O3744" s="2" t="str">
        <f>VLOOKUP(H3744,通道基本信息!B:L,3,FALSE)</f>
        <v>CS6E</v>
      </c>
    </row>
    <row r="3745" s="2" customFormat="1" ht="15" hidden="1" spans="1:15">
      <c r="A3745" s="177">
        <v>3742</v>
      </c>
      <c r="B3745" s="177" t="str">
        <f t="shared" si="116"/>
        <v>CS6E-T039-340-235</v>
      </c>
      <c r="C3745" s="177" t="str">
        <f t="shared" si="117"/>
        <v>CS6E-TK-HL-07-235-R-D</v>
      </c>
      <c r="D3745" s="177" t="s">
        <v>7623</v>
      </c>
      <c r="E3745" s="177" t="str">
        <f>VLOOKUP(H3745,通道基本信息!B:K,6,0)</f>
        <v>T</v>
      </c>
      <c r="F3745" s="177" t="str">
        <f>VLOOKUP(H3745,通道基本信息!B:K,5,0)</f>
        <v>K-HL</v>
      </c>
      <c r="G3745" s="177" t="str">
        <f>VLOOKUP(H3745,通道基本信息!B:K,8,0)</f>
        <v>R</v>
      </c>
      <c r="H3745" s="177" t="s">
        <v>7155</v>
      </c>
      <c r="I3745" s="177">
        <v>235</v>
      </c>
      <c r="J3745" s="177">
        <v>1.25</v>
      </c>
      <c r="K3745" s="177">
        <v>18247.5</v>
      </c>
      <c r="L3745" s="177">
        <v>18248.75</v>
      </c>
      <c r="M3745" s="177"/>
      <c r="N3745" s="177" t="s">
        <v>7624</v>
      </c>
      <c r="O3745" s="2" t="str">
        <f>VLOOKUP(H3745,通道基本信息!B:L,3,FALSE)</f>
        <v>CS6E</v>
      </c>
    </row>
    <row r="3746" s="2" customFormat="1" ht="15" hidden="1" spans="1:15">
      <c r="A3746" s="177">
        <v>3743</v>
      </c>
      <c r="B3746" s="177" t="str">
        <f t="shared" si="116"/>
        <v>CS6E-T039-340-236</v>
      </c>
      <c r="C3746" s="177" t="str">
        <f t="shared" si="117"/>
        <v>CS6E-TK-HL-07-236-R-D</v>
      </c>
      <c r="D3746" s="177" t="s">
        <v>7625</v>
      </c>
      <c r="E3746" s="177" t="str">
        <f>VLOOKUP(H3746,通道基本信息!B:K,6,0)</f>
        <v>T</v>
      </c>
      <c r="F3746" s="177" t="str">
        <f>VLOOKUP(H3746,通道基本信息!B:K,5,0)</f>
        <v>K-HL</v>
      </c>
      <c r="G3746" s="177" t="str">
        <f>VLOOKUP(H3746,通道基本信息!B:K,8,0)</f>
        <v>R</v>
      </c>
      <c r="H3746" s="177" t="s">
        <v>7155</v>
      </c>
      <c r="I3746" s="177">
        <v>236</v>
      </c>
      <c r="J3746" s="177">
        <v>1.25</v>
      </c>
      <c r="K3746" s="177">
        <v>18248.75</v>
      </c>
      <c r="L3746" s="177">
        <v>18250</v>
      </c>
      <c r="M3746" s="177"/>
      <c r="N3746" s="177" t="s">
        <v>7626</v>
      </c>
      <c r="O3746" s="2" t="str">
        <f>VLOOKUP(H3746,通道基本信息!B:L,3,FALSE)</f>
        <v>CS6E</v>
      </c>
    </row>
    <row r="3747" s="2" customFormat="1" ht="15" hidden="1" spans="1:15">
      <c r="A3747" s="177">
        <v>3744</v>
      </c>
      <c r="B3747" s="177" t="str">
        <f t="shared" si="116"/>
        <v>CS6E-T039-340-237</v>
      </c>
      <c r="C3747" s="177" t="str">
        <f t="shared" si="117"/>
        <v>CS6E-TK-HL-07-237-R-D</v>
      </c>
      <c r="D3747" s="177" t="s">
        <v>7627</v>
      </c>
      <c r="E3747" s="177" t="str">
        <f>VLOOKUP(H3747,通道基本信息!B:K,6,0)</f>
        <v>T</v>
      </c>
      <c r="F3747" s="177" t="str">
        <f>VLOOKUP(H3747,通道基本信息!B:K,5,0)</f>
        <v>K-HL</v>
      </c>
      <c r="G3747" s="177" t="str">
        <f>VLOOKUP(H3747,通道基本信息!B:K,8,0)</f>
        <v>R</v>
      </c>
      <c r="H3747" s="177" t="s">
        <v>7155</v>
      </c>
      <c r="I3747" s="177">
        <v>237</v>
      </c>
      <c r="J3747" s="177">
        <v>1.25</v>
      </c>
      <c r="K3747" s="177">
        <v>18250</v>
      </c>
      <c r="L3747" s="177">
        <v>18251.25</v>
      </c>
      <c r="M3747" s="177"/>
      <c r="N3747" s="177" t="s">
        <v>7628</v>
      </c>
      <c r="O3747" s="2" t="str">
        <f>VLOOKUP(H3747,通道基本信息!B:L,3,FALSE)</f>
        <v>CS6E</v>
      </c>
    </row>
    <row r="3748" s="2" customFormat="1" ht="15" hidden="1" spans="1:15">
      <c r="A3748" s="177">
        <v>3745</v>
      </c>
      <c r="B3748" s="177" t="str">
        <f t="shared" si="116"/>
        <v>CS6E-T039-340-238</v>
      </c>
      <c r="C3748" s="177" t="str">
        <f t="shared" si="117"/>
        <v>CS6E-TK-HL-07-238-R-D</v>
      </c>
      <c r="D3748" s="177" t="s">
        <v>7629</v>
      </c>
      <c r="E3748" s="177" t="str">
        <f>VLOOKUP(H3748,通道基本信息!B:K,6,0)</f>
        <v>T</v>
      </c>
      <c r="F3748" s="177" t="str">
        <f>VLOOKUP(H3748,通道基本信息!B:K,5,0)</f>
        <v>K-HL</v>
      </c>
      <c r="G3748" s="177" t="str">
        <f>VLOOKUP(H3748,通道基本信息!B:K,8,0)</f>
        <v>R</v>
      </c>
      <c r="H3748" s="177" t="s">
        <v>7155</v>
      </c>
      <c r="I3748" s="177">
        <v>238</v>
      </c>
      <c r="J3748" s="177">
        <v>1.25</v>
      </c>
      <c r="K3748" s="177">
        <v>18251.25</v>
      </c>
      <c r="L3748" s="177">
        <v>18252.5</v>
      </c>
      <c r="M3748" s="177"/>
      <c r="N3748" s="177" t="s">
        <v>7630</v>
      </c>
      <c r="O3748" s="2" t="str">
        <f>VLOOKUP(H3748,通道基本信息!B:L,3,FALSE)</f>
        <v>CS6E</v>
      </c>
    </row>
    <row r="3749" s="2" customFormat="1" ht="15" hidden="1" spans="1:15">
      <c r="A3749" s="177">
        <v>3746</v>
      </c>
      <c r="B3749" s="177" t="str">
        <f t="shared" si="116"/>
        <v>CS6E-T039-340-239</v>
      </c>
      <c r="C3749" s="177" t="str">
        <f t="shared" si="117"/>
        <v>CS6E-TK-HL-07-239-R-D</v>
      </c>
      <c r="D3749" s="177" t="s">
        <v>7631</v>
      </c>
      <c r="E3749" s="177" t="str">
        <f>VLOOKUP(H3749,通道基本信息!B:K,6,0)</f>
        <v>T</v>
      </c>
      <c r="F3749" s="177" t="str">
        <f>VLOOKUP(H3749,通道基本信息!B:K,5,0)</f>
        <v>K-HL</v>
      </c>
      <c r="G3749" s="177" t="str">
        <f>VLOOKUP(H3749,通道基本信息!B:K,8,0)</f>
        <v>R</v>
      </c>
      <c r="H3749" s="177" t="s">
        <v>7155</v>
      </c>
      <c r="I3749" s="177">
        <v>239</v>
      </c>
      <c r="J3749" s="177">
        <v>1.25</v>
      </c>
      <c r="K3749" s="177">
        <v>18252.5</v>
      </c>
      <c r="L3749" s="177">
        <v>18253.75</v>
      </c>
      <c r="M3749" s="177"/>
      <c r="N3749" s="177" t="s">
        <v>7632</v>
      </c>
      <c r="O3749" s="2" t="str">
        <f>VLOOKUP(H3749,通道基本信息!B:L,3,FALSE)</f>
        <v>CS6E</v>
      </c>
    </row>
    <row r="3750" s="2" customFormat="1" ht="15" hidden="1" spans="1:15">
      <c r="A3750" s="177">
        <v>3747</v>
      </c>
      <c r="B3750" s="177" t="str">
        <f t="shared" si="116"/>
        <v>CS6E-T039-340-240</v>
      </c>
      <c r="C3750" s="177" t="str">
        <f t="shared" si="117"/>
        <v>CS6E-TK-HL-07-240-R-D</v>
      </c>
      <c r="D3750" s="177" t="s">
        <v>7633</v>
      </c>
      <c r="E3750" s="177" t="str">
        <f>VLOOKUP(H3750,通道基本信息!B:K,6,0)</f>
        <v>T</v>
      </c>
      <c r="F3750" s="177" t="str">
        <f>VLOOKUP(H3750,通道基本信息!B:K,5,0)</f>
        <v>K-HL</v>
      </c>
      <c r="G3750" s="177" t="str">
        <f>VLOOKUP(H3750,通道基本信息!B:K,8,0)</f>
        <v>R</v>
      </c>
      <c r="H3750" s="177" t="s">
        <v>7155</v>
      </c>
      <c r="I3750" s="177">
        <v>240</v>
      </c>
      <c r="J3750" s="177">
        <v>1.25</v>
      </c>
      <c r="K3750" s="177">
        <v>18253.75</v>
      </c>
      <c r="L3750" s="177">
        <v>18255</v>
      </c>
      <c r="M3750" s="177"/>
      <c r="N3750" s="177" t="s">
        <v>7634</v>
      </c>
      <c r="O3750" s="2" t="str">
        <f>VLOOKUP(H3750,通道基本信息!B:L,3,FALSE)</f>
        <v>CS6E</v>
      </c>
    </row>
    <row r="3751" s="2" customFormat="1" ht="15" hidden="1" spans="1:15">
      <c r="A3751" s="177">
        <v>3748</v>
      </c>
      <c r="B3751" s="177" t="str">
        <f t="shared" si="116"/>
        <v>CS6E-T039-340-241</v>
      </c>
      <c r="C3751" s="177" t="str">
        <f t="shared" si="117"/>
        <v>CS6E-TK-HL-07-241-R-D</v>
      </c>
      <c r="D3751" s="177" t="s">
        <v>7635</v>
      </c>
      <c r="E3751" s="177" t="str">
        <f>VLOOKUP(H3751,通道基本信息!B:K,6,0)</f>
        <v>T</v>
      </c>
      <c r="F3751" s="177" t="str">
        <f>VLOOKUP(H3751,通道基本信息!B:K,5,0)</f>
        <v>K-HL</v>
      </c>
      <c r="G3751" s="177" t="str">
        <f>VLOOKUP(H3751,通道基本信息!B:K,8,0)</f>
        <v>R</v>
      </c>
      <c r="H3751" s="177" t="s">
        <v>7155</v>
      </c>
      <c r="I3751" s="177">
        <v>241</v>
      </c>
      <c r="J3751" s="177">
        <v>1.25</v>
      </c>
      <c r="K3751" s="177">
        <v>18255</v>
      </c>
      <c r="L3751" s="177">
        <v>18256.25</v>
      </c>
      <c r="M3751" s="177"/>
      <c r="N3751" s="177" t="s">
        <v>7636</v>
      </c>
      <c r="O3751" s="2" t="str">
        <f>VLOOKUP(H3751,通道基本信息!B:L,3,FALSE)</f>
        <v>CS6E</v>
      </c>
    </row>
    <row r="3752" s="2" customFormat="1" ht="15" hidden="1" spans="1:15">
      <c r="A3752" s="177">
        <v>3749</v>
      </c>
      <c r="B3752" s="177" t="str">
        <f t="shared" si="116"/>
        <v>CS6E-T039-340-242</v>
      </c>
      <c r="C3752" s="177" t="str">
        <f t="shared" si="117"/>
        <v>CS6E-TK-HL-07-242-R-D</v>
      </c>
      <c r="D3752" s="177" t="s">
        <v>7637</v>
      </c>
      <c r="E3752" s="177" t="str">
        <f>VLOOKUP(H3752,通道基本信息!B:K,6,0)</f>
        <v>T</v>
      </c>
      <c r="F3752" s="177" t="str">
        <f>VLOOKUP(H3752,通道基本信息!B:K,5,0)</f>
        <v>K-HL</v>
      </c>
      <c r="G3752" s="177" t="str">
        <f>VLOOKUP(H3752,通道基本信息!B:K,8,0)</f>
        <v>R</v>
      </c>
      <c r="H3752" s="177" t="s">
        <v>7155</v>
      </c>
      <c r="I3752" s="177">
        <v>242</v>
      </c>
      <c r="J3752" s="177">
        <v>1.25</v>
      </c>
      <c r="K3752" s="177">
        <v>18256.25</v>
      </c>
      <c r="L3752" s="177">
        <v>18257.5</v>
      </c>
      <c r="M3752" s="177"/>
      <c r="N3752" s="177" t="s">
        <v>7638</v>
      </c>
      <c r="O3752" s="2" t="str">
        <f>VLOOKUP(H3752,通道基本信息!B:L,3,FALSE)</f>
        <v>CS6E</v>
      </c>
    </row>
    <row r="3753" s="2" customFormat="1" ht="15" hidden="1" spans="1:15">
      <c r="A3753" s="177">
        <v>3750</v>
      </c>
      <c r="B3753" s="177" t="str">
        <f t="shared" si="116"/>
        <v>CS6E-T039-340-243</v>
      </c>
      <c r="C3753" s="177" t="str">
        <f t="shared" si="117"/>
        <v>CS6E-TK-HL-07-243-R-D</v>
      </c>
      <c r="D3753" s="177" t="s">
        <v>7639</v>
      </c>
      <c r="E3753" s="177" t="str">
        <f>VLOOKUP(H3753,通道基本信息!B:K,6,0)</f>
        <v>T</v>
      </c>
      <c r="F3753" s="177" t="str">
        <f>VLOOKUP(H3753,通道基本信息!B:K,5,0)</f>
        <v>K-HL</v>
      </c>
      <c r="G3753" s="177" t="str">
        <f>VLOOKUP(H3753,通道基本信息!B:K,8,0)</f>
        <v>R</v>
      </c>
      <c r="H3753" s="177" t="s">
        <v>7155</v>
      </c>
      <c r="I3753" s="177">
        <v>243</v>
      </c>
      <c r="J3753" s="177">
        <v>1.25</v>
      </c>
      <c r="K3753" s="177">
        <v>18257.5</v>
      </c>
      <c r="L3753" s="177">
        <v>18258.75</v>
      </c>
      <c r="M3753" s="177"/>
      <c r="N3753" s="177" t="s">
        <v>7640</v>
      </c>
      <c r="O3753" s="2" t="str">
        <f>VLOOKUP(H3753,通道基本信息!B:L,3,FALSE)</f>
        <v>CS6E</v>
      </c>
    </row>
    <row r="3754" s="2" customFormat="1" ht="15" hidden="1" spans="1:15">
      <c r="A3754" s="177">
        <v>3751</v>
      </c>
      <c r="B3754" s="177" t="str">
        <f t="shared" si="116"/>
        <v>CS6E-T039-340-244</v>
      </c>
      <c r="C3754" s="177" t="str">
        <f t="shared" si="117"/>
        <v>CS6E-TK-HL-07-244-R-D</v>
      </c>
      <c r="D3754" s="177" t="s">
        <v>7641</v>
      </c>
      <c r="E3754" s="177" t="str">
        <f>VLOOKUP(H3754,通道基本信息!B:K,6,0)</f>
        <v>T</v>
      </c>
      <c r="F3754" s="177" t="str">
        <f>VLOOKUP(H3754,通道基本信息!B:K,5,0)</f>
        <v>K-HL</v>
      </c>
      <c r="G3754" s="177" t="str">
        <f>VLOOKUP(H3754,通道基本信息!B:K,8,0)</f>
        <v>R</v>
      </c>
      <c r="H3754" s="177" t="s">
        <v>7155</v>
      </c>
      <c r="I3754" s="177">
        <v>244</v>
      </c>
      <c r="J3754" s="177">
        <v>1.25</v>
      </c>
      <c r="K3754" s="177">
        <v>18258.75</v>
      </c>
      <c r="L3754" s="177">
        <v>18260</v>
      </c>
      <c r="M3754" s="177"/>
      <c r="N3754" s="177" t="s">
        <v>7642</v>
      </c>
      <c r="O3754" s="2" t="str">
        <f>VLOOKUP(H3754,通道基本信息!B:L,3,FALSE)</f>
        <v>CS6E</v>
      </c>
    </row>
    <row r="3755" s="2" customFormat="1" ht="15" hidden="1" spans="1:15">
      <c r="A3755" s="177">
        <v>3752</v>
      </c>
      <c r="B3755" s="177" t="str">
        <f t="shared" si="116"/>
        <v>CS6E-T039-340-245</v>
      </c>
      <c r="C3755" s="177" t="str">
        <f t="shared" si="117"/>
        <v>CS6E-TK-HL-07-245-R-D</v>
      </c>
      <c r="D3755" s="177" t="s">
        <v>7643</v>
      </c>
      <c r="E3755" s="177" t="str">
        <f>VLOOKUP(H3755,通道基本信息!B:K,6,0)</f>
        <v>T</v>
      </c>
      <c r="F3755" s="177" t="str">
        <f>VLOOKUP(H3755,通道基本信息!B:K,5,0)</f>
        <v>K-HL</v>
      </c>
      <c r="G3755" s="177" t="str">
        <f>VLOOKUP(H3755,通道基本信息!B:K,8,0)</f>
        <v>R</v>
      </c>
      <c r="H3755" s="177" t="s">
        <v>7155</v>
      </c>
      <c r="I3755" s="177">
        <v>245</v>
      </c>
      <c r="J3755" s="177">
        <v>1.25</v>
      </c>
      <c r="K3755" s="177">
        <v>18260</v>
      </c>
      <c r="L3755" s="177">
        <v>18261.25</v>
      </c>
      <c r="M3755" s="177"/>
      <c r="N3755" s="177" t="s">
        <v>7644</v>
      </c>
      <c r="O3755" s="2" t="str">
        <f>VLOOKUP(H3755,通道基本信息!B:L,3,FALSE)</f>
        <v>CS6E</v>
      </c>
    </row>
    <row r="3756" s="2" customFormat="1" ht="15" hidden="1" spans="1:15">
      <c r="A3756" s="177">
        <v>3753</v>
      </c>
      <c r="B3756" s="177" t="str">
        <f t="shared" si="116"/>
        <v>CS6E-T039-340-246</v>
      </c>
      <c r="C3756" s="177" t="str">
        <f t="shared" si="117"/>
        <v>CS6E-TK-HL-07-246-R-D</v>
      </c>
      <c r="D3756" s="177" t="s">
        <v>7645</v>
      </c>
      <c r="E3756" s="177" t="str">
        <f>VLOOKUP(H3756,通道基本信息!B:K,6,0)</f>
        <v>T</v>
      </c>
      <c r="F3756" s="177" t="str">
        <f>VLOOKUP(H3756,通道基本信息!B:K,5,0)</f>
        <v>K-HL</v>
      </c>
      <c r="G3756" s="177" t="str">
        <f>VLOOKUP(H3756,通道基本信息!B:K,8,0)</f>
        <v>R</v>
      </c>
      <c r="H3756" s="177" t="s">
        <v>7155</v>
      </c>
      <c r="I3756" s="177">
        <v>246</v>
      </c>
      <c r="J3756" s="177">
        <v>1.25</v>
      </c>
      <c r="K3756" s="177">
        <v>18261.25</v>
      </c>
      <c r="L3756" s="177">
        <v>18262.5</v>
      </c>
      <c r="M3756" s="177"/>
      <c r="N3756" s="177" t="s">
        <v>7646</v>
      </c>
      <c r="O3756" s="2" t="str">
        <f>VLOOKUP(H3756,通道基本信息!B:L,3,FALSE)</f>
        <v>CS6E</v>
      </c>
    </row>
    <row r="3757" s="2" customFormat="1" ht="15" hidden="1" spans="1:15">
      <c r="A3757" s="177">
        <v>3754</v>
      </c>
      <c r="B3757" s="177" t="str">
        <f t="shared" si="116"/>
        <v>CS6E-T039-340-247</v>
      </c>
      <c r="C3757" s="177" t="str">
        <f t="shared" si="117"/>
        <v>CS6E-TK-HL-07-247-R-D</v>
      </c>
      <c r="D3757" s="177" t="s">
        <v>7647</v>
      </c>
      <c r="E3757" s="177" t="str">
        <f>VLOOKUP(H3757,通道基本信息!B:K,6,0)</f>
        <v>T</v>
      </c>
      <c r="F3757" s="177" t="str">
        <f>VLOOKUP(H3757,通道基本信息!B:K,5,0)</f>
        <v>K-HL</v>
      </c>
      <c r="G3757" s="177" t="str">
        <f>VLOOKUP(H3757,通道基本信息!B:K,8,0)</f>
        <v>R</v>
      </c>
      <c r="H3757" s="177" t="s">
        <v>7155</v>
      </c>
      <c r="I3757" s="177">
        <v>247</v>
      </c>
      <c r="J3757" s="177">
        <v>1.25</v>
      </c>
      <c r="K3757" s="177">
        <v>18262.5</v>
      </c>
      <c r="L3757" s="177">
        <v>18263.75</v>
      </c>
      <c r="M3757" s="177"/>
      <c r="N3757" s="177" t="s">
        <v>7648</v>
      </c>
      <c r="O3757" s="2" t="str">
        <f>VLOOKUP(H3757,通道基本信息!B:L,3,FALSE)</f>
        <v>CS6E</v>
      </c>
    </row>
    <row r="3758" s="2" customFormat="1" ht="15" hidden="1" spans="1:15">
      <c r="A3758" s="177">
        <v>3755</v>
      </c>
      <c r="B3758" s="177" t="str">
        <f t="shared" si="116"/>
        <v>CS6E-T039-340-248</v>
      </c>
      <c r="C3758" s="177" t="str">
        <f t="shared" si="117"/>
        <v>CS6E-TK-HL-07-248-R-D</v>
      </c>
      <c r="D3758" s="177" t="s">
        <v>7649</v>
      </c>
      <c r="E3758" s="177" t="str">
        <f>VLOOKUP(H3758,通道基本信息!B:K,6,0)</f>
        <v>T</v>
      </c>
      <c r="F3758" s="177" t="str">
        <f>VLOOKUP(H3758,通道基本信息!B:K,5,0)</f>
        <v>K-HL</v>
      </c>
      <c r="G3758" s="177" t="str">
        <f>VLOOKUP(H3758,通道基本信息!B:K,8,0)</f>
        <v>R</v>
      </c>
      <c r="H3758" s="177" t="s">
        <v>7155</v>
      </c>
      <c r="I3758" s="177">
        <v>248</v>
      </c>
      <c r="J3758" s="177">
        <v>1.25</v>
      </c>
      <c r="K3758" s="177">
        <v>18263.75</v>
      </c>
      <c r="L3758" s="177">
        <v>18265</v>
      </c>
      <c r="M3758" s="177"/>
      <c r="N3758" s="177" t="s">
        <v>7650</v>
      </c>
      <c r="O3758" s="2" t="str">
        <f>VLOOKUP(H3758,通道基本信息!B:L,3,FALSE)</f>
        <v>CS6E</v>
      </c>
    </row>
    <row r="3759" s="2" customFormat="1" ht="15" hidden="1" spans="1:15">
      <c r="A3759" s="177">
        <v>3756</v>
      </c>
      <c r="B3759" s="177" t="str">
        <f t="shared" si="116"/>
        <v>CS6E-T039-340-249</v>
      </c>
      <c r="C3759" s="177" t="str">
        <f t="shared" si="117"/>
        <v>CS6E-TK-HL-07-249-R-D</v>
      </c>
      <c r="D3759" s="177" t="s">
        <v>7651</v>
      </c>
      <c r="E3759" s="177" t="str">
        <f>VLOOKUP(H3759,通道基本信息!B:K,6,0)</f>
        <v>T</v>
      </c>
      <c r="F3759" s="177" t="str">
        <f>VLOOKUP(H3759,通道基本信息!B:K,5,0)</f>
        <v>K-HL</v>
      </c>
      <c r="G3759" s="177" t="str">
        <f>VLOOKUP(H3759,通道基本信息!B:K,8,0)</f>
        <v>R</v>
      </c>
      <c r="H3759" s="177" t="s">
        <v>7155</v>
      </c>
      <c r="I3759" s="177">
        <v>249</v>
      </c>
      <c r="J3759" s="177">
        <v>1.25</v>
      </c>
      <c r="K3759" s="177">
        <v>18265</v>
      </c>
      <c r="L3759" s="177">
        <v>18266.25</v>
      </c>
      <c r="M3759" s="177"/>
      <c r="N3759" s="177" t="s">
        <v>7652</v>
      </c>
      <c r="O3759" s="2" t="str">
        <f>VLOOKUP(H3759,通道基本信息!B:L,3,FALSE)</f>
        <v>CS6E</v>
      </c>
    </row>
    <row r="3760" s="2" customFormat="1" ht="15" hidden="1" spans="1:15">
      <c r="A3760" s="177">
        <v>3757</v>
      </c>
      <c r="B3760" s="177" t="str">
        <f t="shared" si="116"/>
        <v>CS6E-T039-340-250</v>
      </c>
      <c r="C3760" s="177" t="str">
        <f t="shared" si="117"/>
        <v>CS6E-TK-HL-07-250-R-D</v>
      </c>
      <c r="D3760" s="177" t="s">
        <v>7653</v>
      </c>
      <c r="E3760" s="177" t="str">
        <f>VLOOKUP(H3760,通道基本信息!B:K,6,0)</f>
        <v>T</v>
      </c>
      <c r="F3760" s="177" t="str">
        <f>VLOOKUP(H3760,通道基本信息!B:K,5,0)</f>
        <v>K-HL</v>
      </c>
      <c r="G3760" s="177" t="str">
        <f>VLOOKUP(H3760,通道基本信息!B:K,8,0)</f>
        <v>R</v>
      </c>
      <c r="H3760" s="177" t="s">
        <v>7155</v>
      </c>
      <c r="I3760" s="177">
        <v>250</v>
      </c>
      <c r="J3760" s="177">
        <v>1.25</v>
      </c>
      <c r="K3760" s="177">
        <v>18266.25</v>
      </c>
      <c r="L3760" s="177">
        <v>18267.5</v>
      </c>
      <c r="M3760" s="177"/>
      <c r="N3760" s="177" t="s">
        <v>7654</v>
      </c>
      <c r="O3760" s="2" t="str">
        <f>VLOOKUP(H3760,通道基本信息!B:L,3,FALSE)</f>
        <v>CS6E</v>
      </c>
    </row>
    <row r="3761" s="2" customFormat="1" ht="15" hidden="1" spans="1:15">
      <c r="A3761" s="177">
        <v>3758</v>
      </c>
      <c r="B3761" s="177" t="str">
        <f t="shared" si="116"/>
        <v>CS6E-T039-340-251</v>
      </c>
      <c r="C3761" s="177" t="str">
        <f t="shared" si="117"/>
        <v>CS6E-TK-HL-07-251-R-D</v>
      </c>
      <c r="D3761" s="177" t="s">
        <v>7655</v>
      </c>
      <c r="E3761" s="177" t="str">
        <f>VLOOKUP(H3761,通道基本信息!B:K,6,0)</f>
        <v>T</v>
      </c>
      <c r="F3761" s="177" t="str">
        <f>VLOOKUP(H3761,通道基本信息!B:K,5,0)</f>
        <v>K-HL</v>
      </c>
      <c r="G3761" s="177" t="str">
        <f>VLOOKUP(H3761,通道基本信息!B:K,8,0)</f>
        <v>R</v>
      </c>
      <c r="H3761" s="177" t="s">
        <v>7155</v>
      </c>
      <c r="I3761" s="177">
        <v>251</v>
      </c>
      <c r="J3761" s="177">
        <v>1.25</v>
      </c>
      <c r="K3761" s="177">
        <v>18267.5</v>
      </c>
      <c r="L3761" s="177">
        <v>18268.75</v>
      </c>
      <c r="M3761" s="177"/>
      <c r="N3761" s="177" t="s">
        <v>7656</v>
      </c>
      <c r="O3761" s="2" t="str">
        <f>VLOOKUP(H3761,通道基本信息!B:L,3,FALSE)</f>
        <v>CS6E</v>
      </c>
    </row>
    <row r="3762" s="2" customFormat="1" ht="15" hidden="1" spans="1:15">
      <c r="A3762" s="177">
        <v>3759</v>
      </c>
      <c r="B3762" s="177" t="str">
        <f t="shared" si="116"/>
        <v>CS6E-T039-340-252</v>
      </c>
      <c r="C3762" s="177" t="str">
        <f t="shared" si="117"/>
        <v>CS6E-TK-HL-07-252-R-D</v>
      </c>
      <c r="D3762" s="177" t="s">
        <v>7657</v>
      </c>
      <c r="E3762" s="177" t="str">
        <f>VLOOKUP(H3762,通道基本信息!B:K,6,0)</f>
        <v>T</v>
      </c>
      <c r="F3762" s="177" t="str">
        <f>VLOOKUP(H3762,通道基本信息!B:K,5,0)</f>
        <v>K-HL</v>
      </c>
      <c r="G3762" s="177" t="str">
        <f>VLOOKUP(H3762,通道基本信息!B:K,8,0)</f>
        <v>R</v>
      </c>
      <c r="H3762" s="177" t="s">
        <v>7155</v>
      </c>
      <c r="I3762" s="177">
        <v>252</v>
      </c>
      <c r="J3762" s="177">
        <v>1.25</v>
      </c>
      <c r="K3762" s="177">
        <v>18268.75</v>
      </c>
      <c r="L3762" s="177">
        <v>18270</v>
      </c>
      <c r="M3762" s="177"/>
      <c r="N3762" s="177" t="s">
        <v>7658</v>
      </c>
      <c r="O3762" s="2" t="str">
        <f>VLOOKUP(H3762,通道基本信息!B:L,3,FALSE)</f>
        <v>CS6E</v>
      </c>
    </row>
    <row r="3763" s="2" customFormat="1" ht="15" hidden="1" spans="1:15">
      <c r="A3763" s="177">
        <v>3760</v>
      </c>
      <c r="B3763" s="177" t="str">
        <f t="shared" si="116"/>
        <v>CS6E-T039-340-253</v>
      </c>
      <c r="C3763" s="177" t="str">
        <f t="shared" si="117"/>
        <v>CS6E-TK-HL-07-253-R-D</v>
      </c>
      <c r="D3763" s="177" t="s">
        <v>7659</v>
      </c>
      <c r="E3763" s="177" t="str">
        <f>VLOOKUP(H3763,通道基本信息!B:K,6,0)</f>
        <v>T</v>
      </c>
      <c r="F3763" s="177" t="str">
        <f>VLOOKUP(H3763,通道基本信息!B:K,5,0)</f>
        <v>K-HL</v>
      </c>
      <c r="G3763" s="177" t="str">
        <f>VLOOKUP(H3763,通道基本信息!B:K,8,0)</f>
        <v>R</v>
      </c>
      <c r="H3763" s="177" t="s">
        <v>7155</v>
      </c>
      <c r="I3763" s="177">
        <v>253</v>
      </c>
      <c r="J3763" s="177">
        <v>1.25</v>
      </c>
      <c r="K3763" s="177">
        <v>18270</v>
      </c>
      <c r="L3763" s="177">
        <v>18271.25</v>
      </c>
      <c r="M3763" s="177"/>
      <c r="N3763" s="177" t="s">
        <v>7660</v>
      </c>
      <c r="O3763" s="2" t="str">
        <f>VLOOKUP(H3763,通道基本信息!B:L,3,FALSE)</f>
        <v>CS6E</v>
      </c>
    </row>
    <row r="3764" s="2" customFormat="1" ht="15" hidden="1" spans="1:15">
      <c r="A3764" s="177">
        <v>3761</v>
      </c>
      <c r="B3764" s="177" t="str">
        <f t="shared" si="116"/>
        <v>CS6E-T039-340-254</v>
      </c>
      <c r="C3764" s="177" t="str">
        <f t="shared" si="117"/>
        <v>CS6E-TK-HL-07-254-R-D</v>
      </c>
      <c r="D3764" s="177" t="s">
        <v>7661</v>
      </c>
      <c r="E3764" s="177" t="str">
        <f>VLOOKUP(H3764,通道基本信息!B:K,6,0)</f>
        <v>T</v>
      </c>
      <c r="F3764" s="177" t="str">
        <f>VLOOKUP(H3764,通道基本信息!B:K,5,0)</f>
        <v>K-HL</v>
      </c>
      <c r="G3764" s="177" t="str">
        <f>VLOOKUP(H3764,通道基本信息!B:K,8,0)</f>
        <v>R</v>
      </c>
      <c r="H3764" s="177" t="s">
        <v>7155</v>
      </c>
      <c r="I3764" s="177">
        <v>254</v>
      </c>
      <c r="J3764" s="177">
        <v>1.25</v>
      </c>
      <c r="K3764" s="177">
        <v>18271.25</v>
      </c>
      <c r="L3764" s="177">
        <v>18272.5</v>
      </c>
      <c r="M3764" s="177"/>
      <c r="N3764" s="177" t="s">
        <v>7662</v>
      </c>
      <c r="O3764" s="2" t="str">
        <f>VLOOKUP(H3764,通道基本信息!B:L,3,FALSE)</f>
        <v>CS6E</v>
      </c>
    </row>
    <row r="3765" s="2" customFormat="1" ht="15" hidden="1" spans="1:15">
      <c r="A3765" s="177">
        <v>3762</v>
      </c>
      <c r="B3765" s="177" t="str">
        <f t="shared" si="116"/>
        <v>CS6E-T039-340-255</v>
      </c>
      <c r="C3765" s="177" t="str">
        <f t="shared" si="117"/>
        <v>CS6E-TK-HL-07-255-R-D</v>
      </c>
      <c r="D3765" s="177" t="s">
        <v>7663</v>
      </c>
      <c r="E3765" s="177" t="str">
        <f>VLOOKUP(H3765,通道基本信息!B:K,6,0)</f>
        <v>T</v>
      </c>
      <c r="F3765" s="177" t="str">
        <f>VLOOKUP(H3765,通道基本信息!B:K,5,0)</f>
        <v>K-HL</v>
      </c>
      <c r="G3765" s="177" t="str">
        <f>VLOOKUP(H3765,通道基本信息!B:K,8,0)</f>
        <v>R</v>
      </c>
      <c r="H3765" s="177" t="s">
        <v>7155</v>
      </c>
      <c r="I3765" s="177">
        <v>255</v>
      </c>
      <c r="J3765" s="177">
        <v>1.25</v>
      </c>
      <c r="K3765" s="177">
        <v>18272.5</v>
      </c>
      <c r="L3765" s="177">
        <v>18273.75</v>
      </c>
      <c r="M3765" s="177"/>
      <c r="N3765" s="177" t="s">
        <v>7664</v>
      </c>
      <c r="O3765" s="2" t="str">
        <f>VLOOKUP(H3765,通道基本信息!B:L,3,FALSE)</f>
        <v>CS6E</v>
      </c>
    </row>
    <row r="3766" s="2" customFormat="1" ht="15" hidden="1" spans="1:15">
      <c r="A3766" s="177">
        <v>3763</v>
      </c>
      <c r="B3766" s="177" t="str">
        <f t="shared" si="116"/>
        <v>CS6E-T039-340-256</v>
      </c>
      <c r="C3766" s="177" t="str">
        <f t="shared" si="117"/>
        <v>CS6E-TK-HL-07-256-R-D</v>
      </c>
      <c r="D3766" s="177" t="s">
        <v>7665</v>
      </c>
      <c r="E3766" s="177" t="str">
        <f>VLOOKUP(H3766,通道基本信息!B:K,6,0)</f>
        <v>T</v>
      </c>
      <c r="F3766" s="177" t="str">
        <f>VLOOKUP(H3766,通道基本信息!B:K,5,0)</f>
        <v>K-HL</v>
      </c>
      <c r="G3766" s="177" t="str">
        <f>VLOOKUP(H3766,通道基本信息!B:K,8,0)</f>
        <v>R</v>
      </c>
      <c r="H3766" s="177" t="s">
        <v>7155</v>
      </c>
      <c r="I3766" s="177">
        <v>256</v>
      </c>
      <c r="J3766" s="177">
        <v>1.25</v>
      </c>
      <c r="K3766" s="177">
        <v>18273.75</v>
      </c>
      <c r="L3766" s="177">
        <v>18275</v>
      </c>
      <c r="M3766" s="177"/>
      <c r="N3766" s="177" t="s">
        <v>7666</v>
      </c>
      <c r="O3766" s="2" t="str">
        <f>VLOOKUP(H3766,通道基本信息!B:L,3,FALSE)</f>
        <v>CS6E</v>
      </c>
    </row>
    <row r="3767" s="2" customFormat="1" ht="15" hidden="1" spans="1:15">
      <c r="A3767" s="177">
        <v>3764</v>
      </c>
      <c r="B3767" s="177" t="str">
        <f t="shared" si="116"/>
        <v>CS6E-T039-340-257</v>
      </c>
      <c r="C3767" s="177" t="str">
        <f t="shared" si="117"/>
        <v>CS6E-TK-HL-07-257-R-D</v>
      </c>
      <c r="D3767" s="177" t="s">
        <v>7667</v>
      </c>
      <c r="E3767" s="177" t="str">
        <f>VLOOKUP(H3767,通道基本信息!B:K,6,0)</f>
        <v>T</v>
      </c>
      <c r="F3767" s="177" t="str">
        <f>VLOOKUP(H3767,通道基本信息!B:K,5,0)</f>
        <v>K-HL</v>
      </c>
      <c r="G3767" s="177" t="str">
        <f>VLOOKUP(H3767,通道基本信息!B:K,8,0)</f>
        <v>R</v>
      </c>
      <c r="H3767" s="177" t="s">
        <v>7155</v>
      </c>
      <c r="I3767" s="177">
        <v>257</v>
      </c>
      <c r="J3767" s="177">
        <v>1.25</v>
      </c>
      <c r="K3767" s="177">
        <v>18275</v>
      </c>
      <c r="L3767" s="177">
        <v>18276.25</v>
      </c>
      <c r="M3767" s="177"/>
      <c r="N3767" s="177" t="s">
        <v>7668</v>
      </c>
      <c r="O3767" s="2" t="str">
        <f>VLOOKUP(H3767,通道基本信息!B:L,3,FALSE)</f>
        <v>CS6E</v>
      </c>
    </row>
    <row r="3768" s="2" customFormat="1" ht="15" hidden="1" spans="1:15">
      <c r="A3768" s="177">
        <v>3765</v>
      </c>
      <c r="B3768" s="177" t="str">
        <f t="shared" si="116"/>
        <v>CS6E-T039-340-258</v>
      </c>
      <c r="C3768" s="177" t="str">
        <f t="shared" si="117"/>
        <v>CS6E-TK-HL-07-258-R-D</v>
      </c>
      <c r="D3768" s="177" t="s">
        <v>7669</v>
      </c>
      <c r="E3768" s="177" t="str">
        <f>VLOOKUP(H3768,通道基本信息!B:K,6,0)</f>
        <v>T</v>
      </c>
      <c r="F3768" s="177" t="str">
        <f>VLOOKUP(H3768,通道基本信息!B:K,5,0)</f>
        <v>K-HL</v>
      </c>
      <c r="G3768" s="177" t="str">
        <f>VLOOKUP(H3768,通道基本信息!B:K,8,0)</f>
        <v>R</v>
      </c>
      <c r="H3768" s="177" t="s">
        <v>7155</v>
      </c>
      <c r="I3768" s="177">
        <v>258</v>
      </c>
      <c r="J3768" s="177">
        <v>1.25</v>
      </c>
      <c r="K3768" s="177">
        <v>18276.25</v>
      </c>
      <c r="L3768" s="177">
        <v>18277.5</v>
      </c>
      <c r="M3768" s="177"/>
      <c r="N3768" s="177" t="s">
        <v>7670</v>
      </c>
      <c r="O3768" s="2" t="str">
        <f>VLOOKUP(H3768,通道基本信息!B:L,3,FALSE)</f>
        <v>CS6E</v>
      </c>
    </row>
    <row r="3769" s="2" customFormat="1" ht="15" hidden="1" spans="1:15">
      <c r="A3769" s="177">
        <v>3766</v>
      </c>
      <c r="B3769" s="177" t="str">
        <f t="shared" si="116"/>
        <v>CS6E-T039-340-259</v>
      </c>
      <c r="C3769" s="177" t="str">
        <f t="shared" si="117"/>
        <v>CS6E-TK-HL-07-259-R-D</v>
      </c>
      <c r="D3769" s="177" t="s">
        <v>7671</v>
      </c>
      <c r="E3769" s="177" t="str">
        <f>VLOOKUP(H3769,通道基本信息!B:K,6,0)</f>
        <v>T</v>
      </c>
      <c r="F3769" s="177" t="str">
        <f>VLOOKUP(H3769,通道基本信息!B:K,5,0)</f>
        <v>K-HL</v>
      </c>
      <c r="G3769" s="177" t="str">
        <f>VLOOKUP(H3769,通道基本信息!B:K,8,0)</f>
        <v>R</v>
      </c>
      <c r="H3769" s="177" t="s">
        <v>7155</v>
      </c>
      <c r="I3769" s="177">
        <v>259</v>
      </c>
      <c r="J3769" s="177">
        <v>1.25</v>
      </c>
      <c r="K3769" s="177">
        <v>18277.5</v>
      </c>
      <c r="L3769" s="177">
        <v>18278.75</v>
      </c>
      <c r="M3769" s="177"/>
      <c r="N3769" s="177" t="s">
        <v>7672</v>
      </c>
      <c r="O3769" s="2" t="str">
        <f>VLOOKUP(H3769,通道基本信息!B:L,3,FALSE)</f>
        <v>CS6E</v>
      </c>
    </row>
    <row r="3770" s="2" customFormat="1" ht="15" hidden="1" spans="1:15">
      <c r="A3770" s="177">
        <v>3767</v>
      </c>
      <c r="B3770" s="177" t="str">
        <f t="shared" si="116"/>
        <v>CS6E-T039-340-260</v>
      </c>
      <c r="C3770" s="177" t="str">
        <f t="shared" si="117"/>
        <v>CS6E-TK-HL-07-260-R-D</v>
      </c>
      <c r="D3770" s="177" t="s">
        <v>7673</v>
      </c>
      <c r="E3770" s="177" t="str">
        <f>VLOOKUP(H3770,通道基本信息!B:K,6,0)</f>
        <v>T</v>
      </c>
      <c r="F3770" s="177" t="str">
        <f>VLOOKUP(H3770,通道基本信息!B:K,5,0)</f>
        <v>K-HL</v>
      </c>
      <c r="G3770" s="177" t="str">
        <f>VLOOKUP(H3770,通道基本信息!B:K,8,0)</f>
        <v>R</v>
      </c>
      <c r="H3770" s="177" t="s">
        <v>7155</v>
      </c>
      <c r="I3770" s="177">
        <v>260</v>
      </c>
      <c r="J3770" s="177">
        <v>1.25</v>
      </c>
      <c r="K3770" s="177">
        <v>18278.75</v>
      </c>
      <c r="L3770" s="177">
        <v>18280</v>
      </c>
      <c r="M3770" s="177"/>
      <c r="N3770" s="177" t="s">
        <v>7674</v>
      </c>
      <c r="O3770" s="2" t="str">
        <f>VLOOKUP(H3770,通道基本信息!B:L,3,FALSE)</f>
        <v>CS6E</v>
      </c>
    </row>
    <row r="3771" s="2" customFormat="1" ht="15" hidden="1" spans="1:15">
      <c r="A3771" s="177">
        <v>3768</v>
      </c>
      <c r="B3771" s="177" t="str">
        <f t="shared" si="116"/>
        <v>CS6E-T039-340-261</v>
      </c>
      <c r="C3771" s="177" t="str">
        <f t="shared" si="117"/>
        <v>CS6E-TK-HL-07-261-R-D</v>
      </c>
      <c r="D3771" s="177" t="s">
        <v>7675</v>
      </c>
      <c r="E3771" s="177" t="str">
        <f>VLOOKUP(H3771,通道基本信息!B:K,6,0)</f>
        <v>T</v>
      </c>
      <c r="F3771" s="177" t="str">
        <f>VLOOKUP(H3771,通道基本信息!B:K,5,0)</f>
        <v>K-HL</v>
      </c>
      <c r="G3771" s="177" t="str">
        <f>VLOOKUP(H3771,通道基本信息!B:K,8,0)</f>
        <v>R</v>
      </c>
      <c r="H3771" s="177" t="s">
        <v>7155</v>
      </c>
      <c r="I3771" s="177">
        <v>261</v>
      </c>
      <c r="J3771" s="177">
        <v>1.25</v>
      </c>
      <c r="K3771" s="177">
        <v>18280</v>
      </c>
      <c r="L3771" s="177">
        <v>18281.25</v>
      </c>
      <c r="M3771" s="177"/>
      <c r="N3771" s="177" t="s">
        <v>7676</v>
      </c>
      <c r="O3771" s="2" t="str">
        <f>VLOOKUP(H3771,通道基本信息!B:L,3,FALSE)</f>
        <v>CS6E</v>
      </c>
    </row>
    <row r="3772" s="2" customFormat="1" ht="15" hidden="1" spans="1:15">
      <c r="A3772" s="177">
        <v>3769</v>
      </c>
      <c r="B3772" s="177" t="str">
        <f t="shared" si="116"/>
        <v>CS6E-T039-340-262</v>
      </c>
      <c r="C3772" s="177" t="str">
        <f t="shared" si="117"/>
        <v>CS6E-TK-HL-07-262-R-D</v>
      </c>
      <c r="D3772" s="177" t="s">
        <v>7677</v>
      </c>
      <c r="E3772" s="177" t="str">
        <f>VLOOKUP(H3772,通道基本信息!B:K,6,0)</f>
        <v>T</v>
      </c>
      <c r="F3772" s="177" t="str">
        <f>VLOOKUP(H3772,通道基本信息!B:K,5,0)</f>
        <v>K-HL</v>
      </c>
      <c r="G3772" s="177" t="str">
        <f>VLOOKUP(H3772,通道基本信息!B:K,8,0)</f>
        <v>R</v>
      </c>
      <c r="H3772" s="177" t="s">
        <v>7155</v>
      </c>
      <c r="I3772" s="177">
        <v>262</v>
      </c>
      <c r="J3772" s="177">
        <v>1.25</v>
      </c>
      <c r="K3772" s="177">
        <v>18281.25</v>
      </c>
      <c r="L3772" s="177">
        <v>18282.5</v>
      </c>
      <c r="M3772" s="177"/>
      <c r="N3772" s="177" t="s">
        <v>7678</v>
      </c>
      <c r="O3772" s="2" t="str">
        <f>VLOOKUP(H3772,通道基本信息!B:L,3,FALSE)</f>
        <v>CS6E</v>
      </c>
    </row>
    <row r="3773" s="2" customFormat="1" ht="15" hidden="1" spans="1:15">
      <c r="A3773" s="177">
        <v>3770</v>
      </c>
      <c r="B3773" s="177" t="str">
        <f t="shared" si="116"/>
        <v>CS6E-T039-340-263</v>
      </c>
      <c r="C3773" s="177" t="str">
        <f t="shared" si="117"/>
        <v>CS6E-TK-HL-07-263-R-D</v>
      </c>
      <c r="D3773" s="177" t="s">
        <v>7679</v>
      </c>
      <c r="E3773" s="177" t="str">
        <f>VLOOKUP(H3773,通道基本信息!B:K,6,0)</f>
        <v>T</v>
      </c>
      <c r="F3773" s="177" t="str">
        <f>VLOOKUP(H3773,通道基本信息!B:K,5,0)</f>
        <v>K-HL</v>
      </c>
      <c r="G3773" s="177" t="str">
        <f>VLOOKUP(H3773,通道基本信息!B:K,8,0)</f>
        <v>R</v>
      </c>
      <c r="H3773" s="177" t="s">
        <v>7155</v>
      </c>
      <c r="I3773" s="177">
        <v>263</v>
      </c>
      <c r="J3773" s="177">
        <v>1.25</v>
      </c>
      <c r="K3773" s="177">
        <v>18282.5</v>
      </c>
      <c r="L3773" s="177">
        <v>18283.75</v>
      </c>
      <c r="M3773" s="177"/>
      <c r="N3773" s="177" t="s">
        <v>7680</v>
      </c>
      <c r="O3773" s="2" t="str">
        <f>VLOOKUP(H3773,通道基本信息!B:L,3,FALSE)</f>
        <v>CS6E</v>
      </c>
    </row>
    <row r="3774" s="2" customFormat="1" ht="15" hidden="1" spans="1:15">
      <c r="A3774" s="177">
        <v>3771</v>
      </c>
      <c r="B3774" s="177" t="str">
        <f t="shared" si="116"/>
        <v>CS6E-T039-340-264</v>
      </c>
      <c r="C3774" s="177" t="str">
        <f t="shared" si="117"/>
        <v>CS6E-TK-HL-07-264-R-D</v>
      </c>
      <c r="D3774" s="177" t="s">
        <v>7681</v>
      </c>
      <c r="E3774" s="177" t="str">
        <f>VLOOKUP(H3774,通道基本信息!B:K,6,0)</f>
        <v>T</v>
      </c>
      <c r="F3774" s="177" t="str">
        <f>VLOOKUP(H3774,通道基本信息!B:K,5,0)</f>
        <v>K-HL</v>
      </c>
      <c r="G3774" s="177" t="str">
        <f>VLOOKUP(H3774,通道基本信息!B:K,8,0)</f>
        <v>R</v>
      </c>
      <c r="H3774" s="177" t="s">
        <v>7155</v>
      </c>
      <c r="I3774" s="177">
        <v>264</v>
      </c>
      <c r="J3774" s="177">
        <v>1.25</v>
      </c>
      <c r="K3774" s="177">
        <v>18283.75</v>
      </c>
      <c r="L3774" s="177">
        <v>18285</v>
      </c>
      <c r="M3774" s="177"/>
      <c r="N3774" s="177" t="s">
        <v>7682</v>
      </c>
      <c r="O3774" s="2" t="str">
        <f>VLOOKUP(H3774,通道基本信息!B:L,3,FALSE)</f>
        <v>CS6E</v>
      </c>
    </row>
    <row r="3775" s="2" customFormat="1" ht="15" hidden="1" spans="1:15">
      <c r="A3775" s="177">
        <v>3772</v>
      </c>
      <c r="B3775" s="177" t="str">
        <f t="shared" si="116"/>
        <v>CS6E-T039-340-265</v>
      </c>
      <c r="C3775" s="177" t="str">
        <f t="shared" si="117"/>
        <v>CS6E-TK-HL-07-265-R-D</v>
      </c>
      <c r="D3775" s="177" t="s">
        <v>7683</v>
      </c>
      <c r="E3775" s="177" t="str">
        <f>VLOOKUP(H3775,通道基本信息!B:K,6,0)</f>
        <v>T</v>
      </c>
      <c r="F3775" s="177" t="str">
        <f>VLOOKUP(H3775,通道基本信息!B:K,5,0)</f>
        <v>K-HL</v>
      </c>
      <c r="G3775" s="177" t="str">
        <f>VLOOKUP(H3775,通道基本信息!B:K,8,0)</f>
        <v>R</v>
      </c>
      <c r="H3775" s="177" t="s">
        <v>7155</v>
      </c>
      <c r="I3775" s="177">
        <v>265</v>
      </c>
      <c r="J3775" s="177">
        <v>1.25</v>
      </c>
      <c r="K3775" s="177">
        <v>18285</v>
      </c>
      <c r="L3775" s="177">
        <v>18286.25</v>
      </c>
      <c r="M3775" s="177"/>
      <c r="N3775" s="177" t="s">
        <v>7684</v>
      </c>
      <c r="O3775" s="2" t="str">
        <f>VLOOKUP(H3775,通道基本信息!B:L,3,FALSE)</f>
        <v>CS6E</v>
      </c>
    </row>
    <row r="3776" s="2" customFormat="1" ht="15" hidden="1" spans="1:15">
      <c r="A3776" s="177">
        <v>3773</v>
      </c>
      <c r="B3776" s="177" t="str">
        <f t="shared" si="116"/>
        <v>CS6E-T039-340-266</v>
      </c>
      <c r="C3776" s="177" t="str">
        <f t="shared" si="117"/>
        <v>CS6E-TK-HL-07-266-R-D</v>
      </c>
      <c r="D3776" s="177" t="s">
        <v>7685</v>
      </c>
      <c r="E3776" s="177" t="str">
        <f>VLOOKUP(H3776,通道基本信息!B:K,6,0)</f>
        <v>T</v>
      </c>
      <c r="F3776" s="177" t="str">
        <f>VLOOKUP(H3776,通道基本信息!B:K,5,0)</f>
        <v>K-HL</v>
      </c>
      <c r="G3776" s="177" t="str">
        <f>VLOOKUP(H3776,通道基本信息!B:K,8,0)</f>
        <v>R</v>
      </c>
      <c r="H3776" s="177" t="s">
        <v>7155</v>
      </c>
      <c r="I3776" s="177">
        <v>266</v>
      </c>
      <c r="J3776" s="177">
        <v>1.25</v>
      </c>
      <c r="K3776" s="177">
        <v>18286.25</v>
      </c>
      <c r="L3776" s="177">
        <v>18287.5</v>
      </c>
      <c r="M3776" s="177"/>
      <c r="N3776" s="177" t="s">
        <v>7686</v>
      </c>
      <c r="O3776" s="2" t="str">
        <f>VLOOKUP(H3776,通道基本信息!B:L,3,FALSE)</f>
        <v>CS6E</v>
      </c>
    </row>
    <row r="3777" s="2" customFormat="1" ht="15" hidden="1" spans="1:15">
      <c r="A3777" s="177">
        <v>3774</v>
      </c>
      <c r="B3777" s="177" t="str">
        <f t="shared" ref="B3777:B3840" si="118">H3777&amp;"-"&amp;I3777</f>
        <v>CS6E-T039-340-267</v>
      </c>
      <c r="C3777" s="177" t="str">
        <f t="shared" si="117"/>
        <v>CS6E-TK-HL-07-267-R-D</v>
      </c>
      <c r="D3777" s="177" t="s">
        <v>7687</v>
      </c>
      <c r="E3777" s="177" t="str">
        <f>VLOOKUP(H3777,通道基本信息!B:K,6,0)</f>
        <v>T</v>
      </c>
      <c r="F3777" s="177" t="str">
        <f>VLOOKUP(H3777,通道基本信息!B:K,5,0)</f>
        <v>K-HL</v>
      </c>
      <c r="G3777" s="177" t="str">
        <f>VLOOKUP(H3777,通道基本信息!B:K,8,0)</f>
        <v>R</v>
      </c>
      <c r="H3777" s="177" t="s">
        <v>7155</v>
      </c>
      <c r="I3777" s="177">
        <v>267</v>
      </c>
      <c r="J3777" s="177">
        <v>1.25</v>
      </c>
      <c r="K3777" s="177">
        <v>18287.5</v>
      </c>
      <c r="L3777" s="177">
        <v>18288.75</v>
      </c>
      <c r="M3777" s="177"/>
      <c r="N3777" s="177" t="s">
        <v>7688</v>
      </c>
      <c r="O3777" s="2" t="str">
        <f>VLOOKUP(H3777,通道基本信息!B:L,3,FALSE)</f>
        <v>CS6E</v>
      </c>
    </row>
    <row r="3778" s="2" customFormat="1" ht="15" hidden="1" spans="1:15">
      <c r="A3778" s="177">
        <v>3775</v>
      </c>
      <c r="B3778" s="177" t="str">
        <f t="shared" si="118"/>
        <v>CS6E-T039-340-268</v>
      </c>
      <c r="C3778" s="177" t="str">
        <f t="shared" si="117"/>
        <v>CS6E-TK-HL-07-268-R-D</v>
      </c>
      <c r="D3778" s="177" t="s">
        <v>7689</v>
      </c>
      <c r="E3778" s="177" t="str">
        <f>VLOOKUP(H3778,通道基本信息!B:K,6,0)</f>
        <v>T</v>
      </c>
      <c r="F3778" s="177" t="str">
        <f>VLOOKUP(H3778,通道基本信息!B:K,5,0)</f>
        <v>K-HL</v>
      </c>
      <c r="G3778" s="177" t="str">
        <f>VLOOKUP(H3778,通道基本信息!B:K,8,0)</f>
        <v>R</v>
      </c>
      <c r="H3778" s="177" t="s">
        <v>7155</v>
      </c>
      <c r="I3778" s="177">
        <v>268</v>
      </c>
      <c r="J3778" s="177">
        <v>1.25</v>
      </c>
      <c r="K3778" s="177">
        <v>18288.75</v>
      </c>
      <c r="L3778" s="177">
        <v>18290</v>
      </c>
      <c r="M3778" s="177"/>
      <c r="N3778" s="177" t="s">
        <v>7690</v>
      </c>
      <c r="O3778" s="2" t="str">
        <f>VLOOKUP(H3778,通道基本信息!B:L,3,FALSE)</f>
        <v>CS6E</v>
      </c>
    </row>
    <row r="3779" s="2" customFormat="1" ht="15" hidden="1" spans="1:15">
      <c r="A3779" s="177">
        <v>3776</v>
      </c>
      <c r="B3779" s="177" t="str">
        <f t="shared" si="118"/>
        <v>CS6E-T039-340-269</v>
      </c>
      <c r="C3779" s="177" t="str">
        <f t="shared" si="117"/>
        <v>CS6E-TK-HL-07-269-R-D</v>
      </c>
      <c r="D3779" s="177" t="s">
        <v>7691</v>
      </c>
      <c r="E3779" s="177" t="str">
        <f>VLOOKUP(H3779,通道基本信息!B:K,6,0)</f>
        <v>T</v>
      </c>
      <c r="F3779" s="177" t="str">
        <f>VLOOKUP(H3779,通道基本信息!B:K,5,0)</f>
        <v>K-HL</v>
      </c>
      <c r="G3779" s="177" t="str">
        <f>VLOOKUP(H3779,通道基本信息!B:K,8,0)</f>
        <v>R</v>
      </c>
      <c r="H3779" s="177" t="s">
        <v>7155</v>
      </c>
      <c r="I3779" s="177">
        <v>269</v>
      </c>
      <c r="J3779" s="177">
        <v>1.25</v>
      </c>
      <c r="K3779" s="177">
        <v>18290</v>
      </c>
      <c r="L3779" s="177">
        <v>18291.25</v>
      </c>
      <c r="M3779" s="177"/>
      <c r="N3779" s="177" t="s">
        <v>7692</v>
      </c>
      <c r="O3779" s="2" t="str">
        <f>VLOOKUP(H3779,通道基本信息!B:L,3,FALSE)</f>
        <v>CS6E</v>
      </c>
    </row>
    <row r="3780" s="2" customFormat="1" ht="15" hidden="1" spans="1:15">
      <c r="A3780" s="177">
        <v>3777</v>
      </c>
      <c r="B3780" s="177" t="str">
        <f t="shared" si="118"/>
        <v>CS6E-T039-340-270</v>
      </c>
      <c r="C3780" s="177" t="str">
        <f t="shared" ref="C3780:C3843" si="119">O3780&amp;"-"&amp;D3780</f>
        <v>CS6E-TK-HL-07-270-R-D</v>
      </c>
      <c r="D3780" s="177" t="s">
        <v>7693</v>
      </c>
      <c r="E3780" s="177" t="str">
        <f>VLOOKUP(H3780,通道基本信息!B:K,6,0)</f>
        <v>T</v>
      </c>
      <c r="F3780" s="177" t="str">
        <f>VLOOKUP(H3780,通道基本信息!B:K,5,0)</f>
        <v>K-HL</v>
      </c>
      <c r="G3780" s="177" t="str">
        <f>VLOOKUP(H3780,通道基本信息!B:K,8,0)</f>
        <v>R</v>
      </c>
      <c r="H3780" s="177" t="s">
        <v>7155</v>
      </c>
      <c r="I3780" s="177">
        <v>270</v>
      </c>
      <c r="J3780" s="177">
        <v>1.25</v>
      </c>
      <c r="K3780" s="177">
        <v>18291.25</v>
      </c>
      <c r="L3780" s="177">
        <v>18292.5</v>
      </c>
      <c r="M3780" s="177"/>
      <c r="N3780" s="177" t="s">
        <v>7694</v>
      </c>
      <c r="O3780" s="2" t="str">
        <f>VLOOKUP(H3780,通道基本信息!B:L,3,FALSE)</f>
        <v>CS6E</v>
      </c>
    </row>
    <row r="3781" s="2" customFormat="1" ht="15" hidden="1" spans="1:15">
      <c r="A3781" s="177">
        <v>3778</v>
      </c>
      <c r="B3781" s="177" t="str">
        <f t="shared" si="118"/>
        <v>CS6E-T039-340-271</v>
      </c>
      <c r="C3781" s="177" t="str">
        <f t="shared" si="119"/>
        <v>CS6E-TK-HL-07-271-R-D</v>
      </c>
      <c r="D3781" s="177" t="s">
        <v>7695</v>
      </c>
      <c r="E3781" s="177" t="str">
        <f>VLOOKUP(H3781,通道基本信息!B:K,6,0)</f>
        <v>T</v>
      </c>
      <c r="F3781" s="177" t="str">
        <f>VLOOKUP(H3781,通道基本信息!B:K,5,0)</f>
        <v>K-HL</v>
      </c>
      <c r="G3781" s="177" t="str">
        <f>VLOOKUP(H3781,通道基本信息!B:K,8,0)</f>
        <v>R</v>
      </c>
      <c r="H3781" s="177" t="s">
        <v>7155</v>
      </c>
      <c r="I3781" s="177">
        <v>271</v>
      </c>
      <c r="J3781" s="177">
        <v>1.25</v>
      </c>
      <c r="K3781" s="177">
        <v>18292.5</v>
      </c>
      <c r="L3781" s="177">
        <v>18293.75</v>
      </c>
      <c r="M3781" s="177"/>
      <c r="N3781" s="177" t="s">
        <v>7696</v>
      </c>
      <c r="O3781" s="2" t="str">
        <f>VLOOKUP(H3781,通道基本信息!B:L,3,FALSE)</f>
        <v>CS6E</v>
      </c>
    </row>
    <row r="3782" s="2" customFormat="1" ht="15" hidden="1" spans="1:15">
      <c r="A3782" s="177">
        <v>3779</v>
      </c>
      <c r="B3782" s="177" t="str">
        <f t="shared" si="118"/>
        <v>CS6E-T039-340-272</v>
      </c>
      <c r="C3782" s="177" t="str">
        <f t="shared" si="119"/>
        <v>CS6E-TK-HL-07-272-R-D</v>
      </c>
      <c r="D3782" s="177" t="s">
        <v>7697</v>
      </c>
      <c r="E3782" s="177" t="str">
        <f>VLOOKUP(H3782,通道基本信息!B:K,6,0)</f>
        <v>T</v>
      </c>
      <c r="F3782" s="177" t="str">
        <f>VLOOKUP(H3782,通道基本信息!B:K,5,0)</f>
        <v>K-HL</v>
      </c>
      <c r="G3782" s="177" t="str">
        <f>VLOOKUP(H3782,通道基本信息!B:K,8,0)</f>
        <v>R</v>
      </c>
      <c r="H3782" s="177" t="s">
        <v>7155</v>
      </c>
      <c r="I3782" s="177">
        <v>272</v>
      </c>
      <c r="J3782" s="177">
        <v>1.25</v>
      </c>
      <c r="K3782" s="177">
        <v>18293.75</v>
      </c>
      <c r="L3782" s="177">
        <v>18295</v>
      </c>
      <c r="M3782" s="177"/>
      <c r="N3782" s="177" t="s">
        <v>7698</v>
      </c>
      <c r="O3782" s="2" t="str">
        <f>VLOOKUP(H3782,通道基本信息!B:L,3,FALSE)</f>
        <v>CS6E</v>
      </c>
    </row>
    <row r="3783" s="2" customFormat="1" ht="15" hidden="1" spans="1:15">
      <c r="A3783" s="177">
        <v>3780</v>
      </c>
      <c r="B3783" s="177" t="str">
        <f t="shared" si="118"/>
        <v>CS6E-T039-340-273</v>
      </c>
      <c r="C3783" s="177" t="str">
        <f t="shared" si="119"/>
        <v>CS6E-TK-HL-07-273-R-D</v>
      </c>
      <c r="D3783" s="177" t="s">
        <v>7699</v>
      </c>
      <c r="E3783" s="177" t="str">
        <f>VLOOKUP(H3783,通道基本信息!B:K,6,0)</f>
        <v>T</v>
      </c>
      <c r="F3783" s="177" t="str">
        <f>VLOOKUP(H3783,通道基本信息!B:K,5,0)</f>
        <v>K-HL</v>
      </c>
      <c r="G3783" s="177" t="str">
        <f>VLOOKUP(H3783,通道基本信息!B:K,8,0)</f>
        <v>R</v>
      </c>
      <c r="H3783" s="177" t="s">
        <v>7155</v>
      </c>
      <c r="I3783" s="177">
        <v>273</v>
      </c>
      <c r="J3783" s="177">
        <v>1.25</v>
      </c>
      <c r="K3783" s="177">
        <v>18295</v>
      </c>
      <c r="L3783" s="177">
        <v>18296.25</v>
      </c>
      <c r="M3783" s="177"/>
      <c r="N3783" s="177" t="s">
        <v>7700</v>
      </c>
      <c r="O3783" s="2" t="str">
        <f>VLOOKUP(H3783,通道基本信息!B:L,3,FALSE)</f>
        <v>CS6E</v>
      </c>
    </row>
    <row r="3784" s="2" customFormat="1" ht="15" hidden="1" spans="1:15">
      <c r="A3784" s="177">
        <v>3781</v>
      </c>
      <c r="B3784" s="177" t="str">
        <f t="shared" si="118"/>
        <v>CS6E-T039-340-274</v>
      </c>
      <c r="C3784" s="177" t="str">
        <f t="shared" si="119"/>
        <v>CS6E-TK-HL-07-274-R-D</v>
      </c>
      <c r="D3784" s="177" t="s">
        <v>7701</v>
      </c>
      <c r="E3784" s="177" t="str">
        <f>VLOOKUP(H3784,通道基本信息!B:K,6,0)</f>
        <v>T</v>
      </c>
      <c r="F3784" s="177" t="str">
        <f>VLOOKUP(H3784,通道基本信息!B:K,5,0)</f>
        <v>K-HL</v>
      </c>
      <c r="G3784" s="177" t="str">
        <f>VLOOKUP(H3784,通道基本信息!B:K,8,0)</f>
        <v>R</v>
      </c>
      <c r="H3784" s="177" t="s">
        <v>7155</v>
      </c>
      <c r="I3784" s="177">
        <v>274</v>
      </c>
      <c r="J3784" s="177">
        <v>1.25</v>
      </c>
      <c r="K3784" s="177">
        <v>18296.25</v>
      </c>
      <c r="L3784" s="177">
        <v>18297.5</v>
      </c>
      <c r="M3784" s="177"/>
      <c r="N3784" s="177" t="s">
        <v>7702</v>
      </c>
      <c r="O3784" s="2" t="str">
        <f>VLOOKUP(H3784,通道基本信息!B:L,3,FALSE)</f>
        <v>CS6E</v>
      </c>
    </row>
    <row r="3785" s="2" customFormat="1" ht="15" hidden="1" spans="1:15">
      <c r="A3785" s="177">
        <v>3782</v>
      </c>
      <c r="B3785" s="177" t="str">
        <f t="shared" si="118"/>
        <v>CS6E-T039-340-275</v>
      </c>
      <c r="C3785" s="177" t="str">
        <f t="shared" si="119"/>
        <v>CS6E-TK-HL-07-275-R-D</v>
      </c>
      <c r="D3785" s="177" t="s">
        <v>7703</v>
      </c>
      <c r="E3785" s="177" t="str">
        <f>VLOOKUP(H3785,通道基本信息!B:K,6,0)</f>
        <v>T</v>
      </c>
      <c r="F3785" s="177" t="str">
        <f>VLOOKUP(H3785,通道基本信息!B:K,5,0)</f>
        <v>K-HL</v>
      </c>
      <c r="G3785" s="177" t="str">
        <f>VLOOKUP(H3785,通道基本信息!B:K,8,0)</f>
        <v>R</v>
      </c>
      <c r="H3785" s="177" t="s">
        <v>7155</v>
      </c>
      <c r="I3785" s="177">
        <v>275</v>
      </c>
      <c r="J3785" s="177">
        <v>1.25</v>
      </c>
      <c r="K3785" s="177">
        <v>18297.5</v>
      </c>
      <c r="L3785" s="177">
        <v>18298.75</v>
      </c>
      <c r="M3785" s="177"/>
      <c r="N3785" s="177" t="s">
        <v>7704</v>
      </c>
      <c r="O3785" s="2" t="str">
        <f>VLOOKUP(H3785,通道基本信息!B:L,3,FALSE)</f>
        <v>CS6E</v>
      </c>
    </row>
    <row r="3786" s="2" customFormat="1" ht="15" hidden="1" spans="1:15">
      <c r="A3786" s="177">
        <v>3783</v>
      </c>
      <c r="B3786" s="177" t="str">
        <f t="shared" si="118"/>
        <v>CS6E-T039-340-276</v>
      </c>
      <c r="C3786" s="177" t="str">
        <f t="shared" si="119"/>
        <v>CS6E-TK-HL-07-276-R-D</v>
      </c>
      <c r="D3786" s="177" t="s">
        <v>7705</v>
      </c>
      <c r="E3786" s="177" t="str">
        <f>VLOOKUP(H3786,通道基本信息!B:K,6,0)</f>
        <v>T</v>
      </c>
      <c r="F3786" s="177" t="str">
        <f>VLOOKUP(H3786,通道基本信息!B:K,5,0)</f>
        <v>K-HL</v>
      </c>
      <c r="G3786" s="177" t="str">
        <f>VLOOKUP(H3786,通道基本信息!B:K,8,0)</f>
        <v>R</v>
      </c>
      <c r="H3786" s="177" t="s">
        <v>7155</v>
      </c>
      <c r="I3786" s="177">
        <v>276</v>
      </c>
      <c r="J3786" s="177">
        <v>1.25</v>
      </c>
      <c r="K3786" s="177">
        <v>18298.75</v>
      </c>
      <c r="L3786" s="177">
        <v>18300</v>
      </c>
      <c r="M3786" s="177"/>
      <c r="N3786" s="177" t="s">
        <v>7706</v>
      </c>
      <c r="O3786" s="2" t="str">
        <f>VLOOKUP(H3786,通道基本信息!B:L,3,FALSE)</f>
        <v>CS6E</v>
      </c>
    </row>
    <row r="3787" s="2" customFormat="1" ht="15" hidden="1" spans="1:15">
      <c r="A3787" s="177">
        <v>3784</v>
      </c>
      <c r="B3787" s="177" t="str">
        <f t="shared" si="118"/>
        <v>CS6E-T039-340-277</v>
      </c>
      <c r="C3787" s="177" t="str">
        <f t="shared" si="119"/>
        <v>CS6E-TK-HL-07-277-R-D</v>
      </c>
      <c r="D3787" s="177" t="s">
        <v>7707</v>
      </c>
      <c r="E3787" s="177" t="str">
        <f>VLOOKUP(H3787,通道基本信息!B:K,6,0)</f>
        <v>T</v>
      </c>
      <c r="F3787" s="177" t="str">
        <f>VLOOKUP(H3787,通道基本信息!B:K,5,0)</f>
        <v>K-HL</v>
      </c>
      <c r="G3787" s="177" t="str">
        <f>VLOOKUP(H3787,通道基本信息!B:K,8,0)</f>
        <v>R</v>
      </c>
      <c r="H3787" s="177" t="s">
        <v>7155</v>
      </c>
      <c r="I3787" s="177">
        <v>277</v>
      </c>
      <c r="J3787" s="177">
        <v>1.25</v>
      </c>
      <c r="K3787" s="177">
        <v>18300</v>
      </c>
      <c r="L3787" s="177">
        <v>18301.25</v>
      </c>
      <c r="M3787" s="177"/>
      <c r="N3787" s="177" t="s">
        <v>7708</v>
      </c>
      <c r="O3787" s="2" t="str">
        <f>VLOOKUP(H3787,通道基本信息!B:L,3,FALSE)</f>
        <v>CS6E</v>
      </c>
    </row>
    <row r="3788" s="2" customFormat="1" ht="15" hidden="1" spans="1:15">
      <c r="A3788" s="177">
        <v>3785</v>
      </c>
      <c r="B3788" s="177" t="str">
        <f t="shared" si="118"/>
        <v>CS6E-T039-340-278</v>
      </c>
      <c r="C3788" s="177" t="str">
        <f t="shared" si="119"/>
        <v>CS6E-TK-HL-07-278-R-D</v>
      </c>
      <c r="D3788" s="177" t="s">
        <v>7709</v>
      </c>
      <c r="E3788" s="177" t="str">
        <f>VLOOKUP(H3788,通道基本信息!B:K,6,0)</f>
        <v>T</v>
      </c>
      <c r="F3788" s="177" t="str">
        <f>VLOOKUP(H3788,通道基本信息!B:K,5,0)</f>
        <v>K-HL</v>
      </c>
      <c r="G3788" s="177" t="str">
        <f>VLOOKUP(H3788,通道基本信息!B:K,8,0)</f>
        <v>R</v>
      </c>
      <c r="H3788" s="177" t="s">
        <v>7155</v>
      </c>
      <c r="I3788" s="177">
        <v>278</v>
      </c>
      <c r="J3788" s="177">
        <v>1.25</v>
      </c>
      <c r="K3788" s="177">
        <v>18301.25</v>
      </c>
      <c r="L3788" s="177">
        <v>18302.5</v>
      </c>
      <c r="M3788" s="177"/>
      <c r="N3788" s="177" t="s">
        <v>7710</v>
      </c>
      <c r="O3788" s="2" t="str">
        <f>VLOOKUP(H3788,通道基本信息!B:L,3,FALSE)</f>
        <v>CS6E</v>
      </c>
    </row>
    <row r="3789" s="2" customFormat="1" ht="15" hidden="1" spans="1:15">
      <c r="A3789" s="177">
        <v>3786</v>
      </c>
      <c r="B3789" s="177" t="str">
        <f t="shared" si="118"/>
        <v>CS6E-T039-340-279</v>
      </c>
      <c r="C3789" s="177" t="str">
        <f t="shared" si="119"/>
        <v>CS6E-TK-HL-07-279-R-D</v>
      </c>
      <c r="D3789" s="177" t="s">
        <v>7711</v>
      </c>
      <c r="E3789" s="177" t="str">
        <f>VLOOKUP(H3789,通道基本信息!B:K,6,0)</f>
        <v>T</v>
      </c>
      <c r="F3789" s="177" t="str">
        <f>VLOOKUP(H3789,通道基本信息!B:K,5,0)</f>
        <v>K-HL</v>
      </c>
      <c r="G3789" s="177" t="str">
        <f>VLOOKUP(H3789,通道基本信息!B:K,8,0)</f>
        <v>R</v>
      </c>
      <c r="H3789" s="177" t="s">
        <v>7155</v>
      </c>
      <c r="I3789" s="177">
        <v>279</v>
      </c>
      <c r="J3789" s="177">
        <v>1.25</v>
      </c>
      <c r="K3789" s="177">
        <v>18302.5</v>
      </c>
      <c r="L3789" s="177">
        <v>18303.75</v>
      </c>
      <c r="M3789" s="177"/>
      <c r="N3789" s="177" t="s">
        <v>7712</v>
      </c>
      <c r="O3789" s="2" t="str">
        <f>VLOOKUP(H3789,通道基本信息!B:L,3,FALSE)</f>
        <v>CS6E</v>
      </c>
    </row>
    <row r="3790" s="2" customFormat="1" ht="15" hidden="1" spans="1:15">
      <c r="A3790" s="177">
        <v>3787</v>
      </c>
      <c r="B3790" s="177" t="str">
        <f t="shared" si="118"/>
        <v>CS6E-T039-340-280</v>
      </c>
      <c r="C3790" s="177" t="str">
        <f t="shared" si="119"/>
        <v>CS6E-TK-HL-07-280-R-D</v>
      </c>
      <c r="D3790" s="177" t="s">
        <v>7713</v>
      </c>
      <c r="E3790" s="177" t="str">
        <f>VLOOKUP(H3790,通道基本信息!B:K,6,0)</f>
        <v>T</v>
      </c>
      <c r="F3790" s="177" t="str">
        <f>VLOOKUP(H3790,通道基本信息!B:K,5,0)</f>
        <v>K-HL</v>
      </c>
      <c r="G3790" s="177" t="str">
        <f>VLOOKUP(H3790,通道基本信息!B:K,8,0)</f>
        <v>R</v>
      </c>
      <c r="H3790" s="177" t="s">
        <v>7155</v>
      </c>
      <c r="I3790" s="177">
        <v>280</v>
      </c>
      <c r="J3790" s="177">
        <v>1.25</v>
      </c>
      <c r="K3790" s="177">
        <v>18303.75</v>
      </c>
      <c r="L3790" s="177">
        <v>18305</v>
      </c>
      <c r="M3790" s="177"/>
      <c r="N3790" s="177" t="s">
        <v>7714</v>
      </c>
      <c r="O3790" s="2" t="str">
        <f>VLOOKUP(H3790,通道基本信息!B:L,3,FALSE)</f>
        <v>CS6E</v>
      </c>
    </row>
    <row r="3791" s="2" customFormat="1" ht="15" hidden="1" spans="1:15">
      <c r="A3791" s="177">
        <v>3788</v>
      </c>
      <c r="B3791" s="177" t="str">
        <f t="shared" si="118"/>
        <v>CS6E-T039-340-281</v>
      </c>
      <c r="C3791" s="177" t="str">
        <f t="shared" si="119"/>
        <v>CS6E-TK-HL-07-281-R-D</v>
      </c>
      <c r="D3791" s="177" t="s">
        <v>7715</v>
      </c>
      <c r="E3791" s="177" t="str">
        <f>VLOOKUP(H3791,通道基本信息!B:K,6,0)</f>
        <v>T</v>
      </c>
      <c r="F3791" s="177" t="str">
        <f>VLOOKUP(H3791,通道基本信息!B:K,5,0)</f>
        <v>K-HL</v>
      </c>
      <c r="G3791" s="177" t="str">
        <f>VLOOKUP(H3791,通道基本信息!B:K,8,0)</f>
        <v>R</v>
      </c>
      <c r="H3791" s="177" t="s">
        <v>7155</v>
      </c>
      <c r="I3791" s="177">
        <v>281</v>
      </c>
      <c r="J3791" s="177">
        <v>1.25</v>
      </c>
      <c r="K3791" s="177">
        <v>18305</v>
      </c>
      <c r="L3791" s="177">
        <v>18306.25</v>
      </c>
      <c r="M3791" s="177"/>
      <c r="N3791" s="177" t="s">
        <v>7716</v>
      </c>
      <c r="O3791" s="2" t="str">
        <f>VLOOKUP(H3791,通道基本信息!B:L,3,FALSE)</f>
        <v>CS6E</v>
      </c>
    </row>
    <row r="3792" s="2" customFormat="1" ht="15" hidden="1" spans="1:15">
      <c r="A3792" s="177">
        <v>3789</v>
      </c>
      <c r="B3792" s="177" t="str">
        <f t="shared" si="118"/>
        <v>CS6E-T039-340-282</v>
      </c>
      <c r="C3792" s="177" t="str">
        <f t="shared" si="119"/>
        <v>CS6E-TK-HL-07-282-R-D</v>
      </c>
      <c r="D3792" s="177" t="s">
        <v>7717</v>
      </c>
      <c r="E3792" s="177" t="str">
        <f>VLOOKUP(H3792,通道基本信息!B:K,6,0)</f>
        <v>T</v>
      </c>
      <c r="F3792" s="177" t="str">
        <f>VLOOKUP(H3792,通道基本信息!B:K,5,0)</f>
        <v>K-HL</v>
      </c>
      <c r="G3792" s="177" t="str">
        <f>VLOOKUP(H3792,通道基本信息!B:K,8,0)</f>
        <v>R</v>
      </c>
      <c r="H3792" s="177" t="s">
        <v>7155</v>
      </c>
      <c r="I3792" s="177">
        <v>282</v>
      </c>
      <c r="J3792" s="177">
        <v>1.25</v>
      </c>
      <c r="K3792" s="177">
        <v>18306.25</v>
      </c>
      <c r="L3792" s="177">
        <v>18307.5</v>
      </c>
      <c r="M3792" s="177"/>
      <c r="N3792" s="177" t="s">
        <v>7718</v>
      </c>
      <c r="O3792" s="2" t="str">
        <f>VLOOKUP(H3792,通道基本信息!B:L,3,FALSE)</f>
        <v>CS6E</v>
      </c>
    </row>
    <row r="3793" s="2" customFormat="1" ht="15" hidden="1" spans="1:15">
      <c r="A3793" s="177">
        <v>3790</v>
      </c>
      <c r="B3793" s="177" t="str">
        <f t="shared" si="118"/>
        <v>CS6E-T039-340-283</v>
      </c>
      <c r="C3793" s="177" t="str">
        <f t="shared" si="119"/>
        <v>CS6E-TK-HL-07-283-R-D</v>
      </c>
      <c r="D3793" s="177" t="s">
        <v>7719</v>
      </c>
      <c r="E3793" s="177" t="str">
        <f>VLOOKUP(H3793,通道基本信息!B:K,6,0)</f>
        <v>T</v>
      </c>
      <c r="F3793" s="177" t="str">
        <f>VLOOKUP(H3793,通道基本信息!B:K,5,0)</f>
        <v>K-HL</v>
      </c>
      <c r="G3793" s="177" t="str">
        <f>VLOOKUP(H3793,通道基本信息!B:K,8,0)</f>
        <v>R</v>
      </c>
      <c r="H3793" s="177" t="s">
        <v>7155</v>
      </c>
      <c r="I3793" s="177">
        <v>283</v>
      </c>
      <c r="J3793" s="177">
        <v>1.25</v>
      </c>
      <c r="K3793" s="177">
        <v>18307.5</v>
      </c>
      <c r="L3793" s="177">
        <v>18308.75</v>
      </c>
      <c r="M3793" s="177"/>
      <c r="N3793" s="177" t="s">
        <v>7720</v>
      </c>
      <c r="O3793" s="2" t="str">
        <f>VLOOKUP(H3793,通道基本信息!B:L,3,FALSE)</f>
        <v>CS6E</v>
      </c>
    </row>
    <row r="3794" s="2" customFormat="1" ht="15" hidden="1" spans="1:15">
      <c r="A3794" s="177">
        <v>3791</v>
      </c>
      <c r="B3794" s="177" t="str">
        <f t="shared" si="118"/>
        <v>CS6E-T039-340-284</v>
      </c>
      <c r="C3794" s="177" t="str">
        <f t="shared" si="119"/>
        <v>CS6E-TK-HL-07-284-R-D</v>
      </c>
      <c r="D3794" s="177" t="s">
        <v>7721</v>
      </c>
      <c r="E3794" s="177" t="str">
        <f>VLOOKUP(H3794,通道基本信息!B:K,6,0)</f>
        <v>T</v>
      </c>
      <c r="F3794" s="177" t="str">
        <f>VLOOKUP(H3794,通道基本信息!B:K,5,0)</f>
        <v>K-HL</v>
      </c>
      <c r="G3794" s="177" t="str">
        <f>VLOOKUP(H3794,通道基本信息!B:K,8,0)</f>
        <v>R</v>
      </c>
      <c r="H3794" s="177" t="s">
        <v>7155</v>
      </c>
      <c r="I3794" s="177">
        <v>284</v>
      </c>
      <c r="J3794" s="177">
        <v>1.25</v>
      </c>
      <c r="K3794" s="177">
        <v>18308.75</v>
      </c>
      <c r="L3794" s="177">
        <v>18310</v>
      </c>
      <c r="M3794" s="177"/>
      <c r="N3794" s="177" t="s">
        <v>7722</v>
      </c>
      <c r="O3794" s="2" t="str">
        <f>VLOOKUP(H3794,通道基本信息!B:L,3,FALSE)</f>
        <v>CS6E</v>
      </c>
    </row>
    <row r="3795" s="2" customFormat="1" ht="15" hidden="1" spans="1:15">
      <c r="A3795" s="177">
        <v>3792</v>
      </c>
      <c r="B3795" s="177" t="str">
        <f t="shared" si="118"/>
        <v>CS6E-T039-340-285</v>
      </c>
      <c r="C3795" s="177" t="str">
        <f t="shared" si="119"/>
        <v>CS6E-TK-HL-07-285-R-D</v>
      </c>
      <c r="D3795" s="177" t="s">
        <v>7723</v>
      </c>
      <c r="E3795" s="177" t="str">
        <f>VLOOKUP(H3795,通道基本信息!B:K,6,0)</f>
        <v>T</v>
      </c>
      <c r="F3795" s="177" t="str">
        <f>VLOOKUP(H3795,通道基本信息!B:K,5,0)</f>
        <v>K-HL</v>
      </c>
      <c r="G3795" s="177" t="str">
        <f>VLOOKUP(H3795,通道基本信息!B:K,8,0)</f>
        <v>R</v>
      </c>
      <c r="H3795" s="177" t="s">
        <v>7155</v>
      </c>
      <c r="I3795" s="177">
        <v>285</v>
      </c>
      <c r="J3795" s="177">
        <v>1.25</v>
      </c>
      <c r="K3795" s="177">
        <v>18310</v>
      </c>
      <c r="L3795" s="177">
        <v>18311.25</v>
      </c>
      <c r="M3795" s="177"/>
      <c r="N3795" s="177" t="s">
        <v>7724</v>
      </c>
      <c r="O3795" s="2" t="str">
        <f>VLOOKUP(H3795,通道基本信息!B:L,3,FALSE)</f>
        <v>CS6E</v>
      </c>
    </row>
    <row r="3796" s="2" customFormat="1" ht="15" hidden="1" spans="1:15">
      <c r="A3796" s="177">
        <v>3793</v>
      </c>
      <c r="B3796" s="177" t="str">
        <f t="shared" si="118"/>
        <v>CS6E-T039-340-286</v>
      </c>
      <c r="C3796" s="177" t="str">
        <f t="shared" si="119"/>
        <v>CS6E-TK-HL-07-286-R-D</v>
      </c>
      <c r="D3796" s="177" t="s">
        <v>7725</v>
      </c>
      <c r="E3796" s="177" t="str">
        <f>VLOOKUP(H3796,通道基本信息!B:K,6,0)</f>
        <v>T</v>
      </c>
      <c r="F3796" s="177" t="str">
        <f>VLOOKUP(H3796,通道基本信息!B:K,5,0)</f>
        <v>K-HL</v>
      </c>
      <c r="G3796" s="177" t="str">
        <f>VLOOKUP(H3796,通道基本信息!B:K,8,0)</f>
        <v>R</v>
      </c>
      <c r="H3796" s="177" t="s">
        <v>7155</v>
      </c>
      <c r="I3796" s="177">
        <v>286</v>
      </c>
      <c r="J3796" s="177">
        <v>1.25</v>
      </c>
      <c r="K3796" s="177">
        <v>18311.25</v>
      </c>
      <c r="L3796" s="177">
        <v>18312.5</v>
      </c>
      <c r="M3796" s="177"/>
      <c r="N3796" s="177" t="s">
        <v>7726</v>
      </c>
      <c r="O3796" s="2" t="str">
        <f>VLOOKUP(H3796,通道基本信息!B:L,3,FALSE)</f>
        <v>CS6E</v>
      </c>
    </row>
    <row r="3797" s="2" customFormat="1" ht="15" hidden="1" spans="1:15">
      <c r="A3797" s="177">
        <v>3794</v>
      </c>
      <c r="B3797" s="177" t="str">
        <f t="shared" si="118"/>
        <v>CS6E-T039-340-287</v>
      </c>
      <c r="C3797" s="177" t="str">
        <f t="shared" si="119"/>
        <v>CS6E-TK-HL-07-287-R-D</v>
      </c>
      <c r="D3797" s="177" t="s">
        <v>7727</v>
      </c>
      <c r="E3797" s="177" t="str">
        <f>VLOOKUP(H3797,通道基本信息!B:K,6,0)</f>
        <v>T</v>
      </c>
      <c r="F3797" s="177" t="str">
        <f>VLOOKUP(H3797,通道基本信息!B:K,5,0)</f>
        <v>K-HL</v>
      </c>
      <c r="G3797" s="177" t="str">
        <f>VLOOKUP(H3797,通道基本信息!B:K,8,0)</f>
        <v>R</v>
      </c>
      <c r="H3797" s="177" t="s">
        <v>7155</v>
      </c>
      <c r="I3797" s="177">
        <v>287</v>
      </c>
      <c r="J3797" s="177">
        <v>1.25</v>
      </c>
      <c r="K3797" s="177">
        <v>18312.5</v>
      </c>
      <c r="L3797" s="177">
        <v>18313.75</v>
      </c>
      <c r="M3797" s="177"/>
      <c r="N3797" s="177" t="s">
        <v>7728</v>
      </c>
      <c r="O3797" s="2" t="str">
        <f>VLOOKUP(H3797,通道基本信息!B:L,3,FALSE)</f>
        <v>CS6E</v>
      </c>
    </row>
    <row r="3798" s="2" customFormat="1" ht="15" hidden="1" spans="1:15">
      <c r="A3798" s="177">
        <v>3795</v>
      </c>
      <c r="B3798" s="177" t="str">
        <f t="shared" si="118"/>
        <v>CS6E-T039-340-288</v>
      </c>
      <c r="C3798" s="177" t="str">
        <f t="shared" si="119"/>
        <v>CS6E-TK-HL-07-288-R-D</v>
      </c>
      <c r="D3798" s="177" t="s">
        <v>7729</v>
      </c>
      <c r="E3798" s="177" t="str">
        <f>VLOOKUP(H3798,通道基本信息!B:K,6,0)</f>
        <v>T</v>
      </c>
      <c r="F3798" s="177" t="str">
        <f>VLOOKUP(H3798,通道基本信息!B:K,5,0)</f>
        <v>K-HL</v>
      </c>
      <c r="G3798" s="177" t="str">
        <f>VLOOKUP(H3798,通道基本信息!B:K,8,0)</f>
        <v>R</v>
      </c>
      <c r="H3798" s="177" t="s">
        <v>7155</v>
      </c>
      <c r="I3798" s="177">
        <v>288</v>
      </c>
      <c r="J3798" s="177">
        <v>1.25</v>
      </c>
      <c r="K3798" s="177">
        <v>18313.75</v>
      </c>
      <c r="L3798" s="177">
        <v>18315</v>
      </c>
      <c r="M3798" s="177"/>
      <c r="N3798" s="177" t="s">
        <v>7730</v>
      </c>
      <c r="O3798" s="2" t="str">
        <f>VLOOKUP(H3798,通道基本信息!B:L,3,FALSE)</f>
        <v>CS6E</v>
      </c>
    </row>
    <row r="3799" s="2" customFormat="1" ht="15" hidden="1" spans="1:15">
      <c r="A3799" s="177">
        <v>3796</v>
      </c>
      <c r="B3799" s="177" t="str">
        <f t="shared" si="118"/>
        <v>CS6E-T039-340-289</v>
      </c>
      <c r="C3799" s="177" t="str">
        <f t="shared" si="119"/>
        <v>CS6E-TK-HL-07-289-R-D</v>
      </c>
      <c r="D3799" s="177" t="s">
        <v>7731</v>
      </c>
      <c r="E3799" s="177" t="str">
        <f>VLOOKUP(H3799,通道基本信息!B:K,6,0)</f>
        <v>T</v>
      </c>
      <c r="F3799" s="177" t="str">
        <f>VLOOKUP(H3799,通道基本信息!B:K,5,0)</f>
        <v>K-HL</v>
      </c>
      <c r="G3799" s="177" t="str">
        <f>VLOOKUP(H3799,通道基本信息!B:K,8,0)</f>
        <v>R</v>
      </c>
      <c r="H3799" s="177" t="s">
        <v>7155</v>
      </c>
      <c r="I3799" s="177">
        <v>289</v>
      </c>
      <c r="J3799" s="177">
        <v>1.25</v>
      </c>
      <c r="K3799" s="177">
        <v>18315</v>
      </c>
      <c r="L3799" s="177">
        <v>18316.25</v>
      </c>
      <c r="M3799" s="177"/>
      <c r="N3799" s="177" t="s">
        <v>7732</v>
      </c>
      <c r="O3799" s="2" t="str">
        <f>VLOOKUP(H3799,通道基本信息!B:L,3,FALSE)</f>
        <v>CS6E</v>
      </c>
    </row>
    <row r="3800" s="2" customFormat="1" ht="15" hidden="1" spans="1:15">
      <c r="A3800" s="177">
        <v>3797</v>
      </c>
      <c r="B3800" s="177" t="str">
        <f t="shared" si="118"/>
        <v>CS6E-T039-340-290</v>
      </c>
      <c r="C3800" s="177" t="str">
        <f t="shared" si="119"/>
        <v>CS6E-TK-HL-07-290-R-D</v>
      </c>
      <c r="D3800" s="177" t="s">
        <v>7733</v>
      </c>
      <c r="E3800" s="177" t="str">
        <f>VLOOKUP(H3800,通道基本信息!B:K,6,0)</f>
        <v>T</v>
      </c>
      <c r="F3800" s="177" t="str">
        <f>VLOOKUP(H3800,通道基本信息!B:K,5,0)</f>
        <v>K-HL</v>
      </c>
      <c r="G3800" s="177" t="str">
        <f>VLOOKUP(H3800,通道基本信息!B:K,8,0)</f>
        <v>R</v>
      </c>
      <c r="H3800" s="177" t="s">
        <v>7155</v>
      </c>
      <c r="I3800" s="177">
        <v>290</v>
      </c>
      <c r="J3800" s="177">
        <v>1.25</v>
      </c>
      <c r="K3800" s="177">
        <v>18316.25</v>
      </c>
      <c r="L3800" s="177">
        <v>18317.5</v>
      </c>
      <c r="M3800" s="177"/>
      <c r="N3800" s="177" t="s">
        <v>7734</v>
      </c>
      <c r="O3800" s="2" t="str">
        <f>VLOOKUP(H3800,通道基本信息!B:L,3,FALSE)</f>
        <v>CS6E</v>
      </c>
    </row>
    <row r="3801" s="2" customFormat="1" ht="15" hidden="1" spans="1:15">
      <c r="A3801" s="177">
        <v>3798</v>
      </c>
      <c r="B3801" s="177" t="str">
        <f t="shared" si="118"/>
        <v>CS6E-T039-340-291</v>
      </c>
      <c r="C3801" s="177" t="str">
        <f t="shared" si="119"/>
        <v>CS6E-TK-HL-07-291-R-D</v>
      </c>
      <c r="D3801" s="177" t="s">
        <v>7735</v>
      </c>
      <c r="E3801" s="177" t="str">
        <f>VLOOKUP(H3801,通道基本信息!B:K,6,0)</f>
        <v>T</v>
      </c>
      <c r="F3801" s="177" t="str">
        <f>VLOOKUP(H3801,通道基本信息!B:K,5,0)</f>
        <v>K-HL</v>
      </c>
      <c r="G3801" s="177" t="str">
        <f>VLOOKUP(H3801,通道基本信息!B:K,8,0)</f>
        <v>R</v>
      </c>
      <c r="H3801" s="177" t="s">
        <v>7155</v>
      </c>
      <c r="I3801" s="177">
        <v>291</v>
      </c>
      <c r="J3801" s="177">
        <v>1.25</v>
      </c>
      <c r="K3801" s="177">
        <v>18317.5</v>
      </c>
      <c r="L3801" s="177">
        <v>18318.75</v>
      </c>
      <c r="M3801" s="177"/>
      <c r="N3801" s="177" t="s">
        <v>7736</v>
      </c>
      <c r="O3801" s="2" t="str">
        <f>VLOOKUP(H3801,通道基本信息!B:L,3,FALSE)</f>
        <v>CS6E</v>
      </c>
    </row>
    <row r="3802" s="2" customFormat="1" ht="15" hidden="1" spans="1:15">
      <c r="A3802" s="177">
        <v>3799</v>
      </c>
      <c r="B3802" s="177" t="str">
        <f t="shared" si="118"/>
        <v>CS6E-T039-340-292</v>
      </c>
      <c r="C3802" s="177" t="str">
        <f t="shared" si="119"/>
        <v>CS6E-TK-HL-07-292-R-D</v>
      </c>
      <c r="D3802" s="177" t="s">
        <v>7737</v>
      </c>
      <c r="E3802" s="177" t="str">
        <f>VLOOKUP(H3802,通道基本信息!B:K,6,0)</f>
        <v>T</v>
      </c>
      <c r="F3802" s="177" t="str">
        <f>VLOOKUP(H3802,通道基本信息!B:K,5,0)</f>
        <v>K-HL</v>
      </c>
      <c r="G3802" s="177" t="str">
        <f>VLOOKUP(H3802,通道基本信息!B:K,8,0)</f>
        <v>R</v>
      </c>
      <c r="H3802" s="177" t="s">
        <v>7155</v>
      </c>
      <c r="I3802" s="177">
        <v>292</v>
      </c>
      <c r="J3802" s="177">
        <v>1.25</v>
      </c>
      <c r="K3802" s="177">
        <v>18318.75</v>
      </c>
      <c r="L3802" s="177">
        <v>18320</v>
      </c>
      <c r="M3802" s="177"/>
      <c r="N3802" s="177" t="s">
        <v>7738</v>
      </c>
      <c r="O3802" s="2" t="str">
        <f>VLOOKUP(H3802,通道基本信息!B:L,3,FALSE)</f>
        <v>CS6E</v>
      </c>
    </row>
    <row r="3803" s="2" customFormat="1" ht="15" hidden="1" spans="1:15">
      <c r="A3803" s="177">
        <v>3800</v>
      </c>
      <c r="B3803" s="177" t="str">
        <f t="shared" si="118"/>
        <v>CS6E-T039-340-293</v>
      </c>
      <c r="C3803" s="177" t="str">
        <f t="shared" si="119"/>
        <v>CS6E-TK-HL-07-293-R-D</v>
      </c>
      <c r="D3803" s="177" t="s">
        <v>7739</v>
      </c>
      <c r="E3803" s="177" t="str">
        <f>VLOOKUP(H3803,通道基本信息!B:K,6,0)</f>
        <v>T</v>
      </c>
      <c r="F3803" s="177" t="str">
        <f>VLOOKUP(H3803,通道基本信息!B:K,5,0)</f>
        <v>K-HL</v>
      </c>
      <c r="G3803" s="177" t="str">
        <f>VLOOKUP(H3803,通道基本信息!B:K,8,0)</f>
        <v>R</v>
      </c>
      <c r="H3803" s="177" t="s">
        <v>7155</v>
      </c>
      <c r="I3803" s="177">
        <v>293</v>
      </c>
      <c r="J3803" s="177">
        <v>1.25</v>
      </c>
      <c r="K3803" s="177">
        <v>18320</v>
      </c>
      <c r="L3803" s="177">
        <v>18321.25</v>
      </c>
      <c r="M3803" s="177"/>
      <c r="N3803" s="177" t="s">
        <v>7740</v>
      </c>
      <c r="O3803" s="2" t="str">
        <f>VLOOKUP(H3803,通道基本信息!B:L,3,FALSE)</f>
        <v>CS6E</v>
      </c>
    </row>
    <row r="3804" s="2" customFormat="1" ht="15" hidden="1" spans="1:15">
      <c r="A3804" s="177">
        <v>3801</v>
      </c>
      <c r="B3804" s="177" t="str">
        <f t="shared" si="118"/>
        <v>CS6E-T039-340-294</v>
      </c>
      <c r="C3804" s="177" t="str">
        <f t="shared" si="119"/>
        <v>CS6E-TK-HL-07-294-R-D</v>
      </c>
      <c r="D3804" s="177" t="s">
        <v>7741</v>
      </c>
      <c r="E3804" s="177" t="str">
        <f>VLOOKUP(H3804,通道基本信息!B:K,6,0)</f>
        <v>T</v>
      </c>
      <c r="F3804" s="177" t="str">
        <f>VLOOKUP(H3804,通道基本信息!B:K,5,0)</f>
        <v>K-HL</v>
      </c>
      <c r="G3804" s="177" t="str">
        <f>VLOOKUP(H3804,通道基本信息!B:K,8,0)</f>
        <v>R</v>
      </c>
      <c r="H3804" s="177" t="s">
        <v>7155</v>
      </c>
      <c r="I3804" s="177">
        <v>294</v>
      </c>
      <c r="J3804" s="177">
        <v>1.25</v>
      </c>
      <c r="K3804" s="177">
        <v>18321.25</v>
      </c>
      <c r="L3804" s="177">
        <v>18322.5</v>
      </c>
      <c r="M3804" s="177"/>
      <c r="N3804" s="177" t="s">
        <v>7742</v>
      </c>
      <c r="O3804" s="2" t="str">
        <f>VLOOKUP(H3804,通道基本信息!B:L,3,FALSE)</f>
        <v>CS6E</v>
      </c>
    </row>
    <row r="3805" s="2" customFormat="1" ht="15" hidden="1" spans="1:15">
      <c r="A3805" s="177">
        <v>3802</v>
      </c>
      <c r="B3805" s="177" t="str">
        <f t="shared" si="118"/>
        <v>CS6E-T039-340-295</v>
      </c>
      <c r="C3805" s="177" t="str">
        <f t="shared" si="119"/>
        <v>CS6E-TK-HL-07-295-R-D</v>
      </c>
      <c r="D3805" s="177" t="s">
        <v>7743</v>
      </c>
      <c r="E3805" s="177" t="str">
        <f>VLOOKUP(H3805,通道基本信息!B:K,6,0)</f>
        <v>T</v>
      </c>
      <c r="F3805" s="177" t="str">
        <f>VLOOKUP(H3805,通道基本信息!B:K,5,0)</f>
        <v>K-HL</v>
      </c>
      <c r="G3805" s="177" t="str">
        <f>VLOOKUP(H3805,通道基本信息!B:K,8,0)</f>
        <v>R</v>
      </c>
      <c r="H3805" s="177" t="s">
        <v>7155</v>
      </c>
      <c r="I3805" s="177">
        <v>295</v>
      </c>
      <c r="J3805" s="177">
        <v>1.25</v>
      </c>
      <c r="K3805" s="177">
        <v>18322.5</v>
      </c>
      <c r="L3805" s="177">
        <v>18323.75</v>
      </c>
      <c r="M3805" s="177"/>
      <c r="N3805" s="177" t="s">
        <v>7744</v>
      </c>
      <c r="O3805" s="2" t="str">
        <f>VLOOKUP(H3805,通道基本信息!B:L,3,FALSE)</f>
        <v>CS6E</v>
      </c>
    </row>
    <row r="3806" s="2" customFormat="1" ht="15" hidden="1" spans="1:15">
      <c r="A3806" s="177">
        <v>3803</v>
      </c>
      <c r="B3806" s="177" t="str">
        <f t="shared" si="118"/>
        <v>CS6E-T039-340-296</v>
      </c>
      <c r="C3806" s="177" t="str">
        <f t="shared" si="119"/>
        <v>CS6E-TK-HL-07-296-R-D</v>
      </c>
      <c r="D3806" s="177" t="s">
        <v>7745</v>
      </c>
      <c r="E3806" s="177" t="str">
        <f>VLOOKUP(H3806,通道基本信息!B:K,6,0)</f>
        <v>T</v>
      </c>
      <c r="F3806" s="177" t="str">
        <f>VLOOKUP(H3806,通道基本信息!B:K,5,0)</f>
        <v>K-HL</v>
      </c>
      <c r="G3806" s="177" t="str">
        <f>VLOOKUP(H3806,通道基本信息!B:K,8,0)</f>
        <v>R</v>
      </c>
      <c r="H3806" s="177" t="s">
        <v>7155</v>
      </c>
      <c r="I3806" s="177">
        <v>296</v>
      </c>
      <c r="J3806" s="177">
        <v>1.25</v>
      </c>
      <c r="K3806" s="177">
        <v>18323.75</v>
      </c>
      <c r="L3806" s="177">
        <v>18325</v>
      </c>
      <c r="M3806" s="177"/>
      <c r="N3806" s="177" t="s">
        <v>7746</v>
      </c>
      <c r="O3806" s="2" t="str">
        <f>VLOOKUP(H3806,通道基本信息!B:L,3,FALSE)</f>
        <v>CS6E</v>
      </c>
    </row>
    <row r="3807" s="2" customFormat="1" ht="15" hidden="1" spans="1:15">
      <c r="A3807" s="177">
        <v>3804</v>
      </c>
      <c r="B3807" s="177" t="str">
        <f t="shared" si="118"/>
        <v>CS6E-T039-340-297</v>
      </c>
      <c r="C3807" s="177" t="str">
        <f t="shared" si="119"/>
        <v>CS6E-TK-HL-07-297-R-D</v>
      </c>
      <c r="D3807" s="177" t="s">
        <v>7747</v>
      </c>
      <c r="E3807" s="177" t="str">
        <f>VLOOKUP(H3807,通道基本信息!B:K,6,0)</f>
        <v>T</v>
      </c>
      <c r="F3807" s="177" t="str">
        <f>VLOOKUP(H3807,通道基本信息!B:K,5,0)</f>
        <v>K-HL</v>
      </c>
      <c r="G3807" s="177" t="str">
        <f>VLOOKUP(H3807,通道基本信息!B:K,8,0)</f>
        <v>R</v>
      </c>
      <c r="H3807" s="177" t="s">
        <v>7155</v>
      </c>
      <c r="I3807" s="177">
        <v>297</v>
      </c>
      <c r="J3807" s="177">
        <v>1.25</v>
      </c>
      <c r="K3807" s="177">
        <v>18325</v>
      </c>
      <c r="L3807" s="177">
        <v>18326.25</v>
      </c>
      <c r="M3807" s="177"/>
      <c r="N3807" s="177" t="s">
        <v>7748</v>
      </c>
      <c r="O3807" s="2" t="str">
        <f>VLOOKUP(H3807,通道基本信息!B:L,3,FALSE)</f>
        <v>CS6E</v>
      </c>
    </row>
    <row r="3808" s="2" customFormat="1" ht="15" hidden="1" spans="1:15">
      <c r="A3808" s="177">
        <v>3805</v>
      </c>
      <c r="B3808" s="177" t="str">
        <f t="shared" si="118"/>
        <v>CS6E-T039-340-298</v>
      </c>
      <c r="C3808" s="177" t="str">
        <f t="shared" si="119"/>
        <v>CS6E-TK-HL-07-298-R-D</v>
      </c>
      <c r="D3808" s="177" t="s">
        <v>7749</v>
      </c>
      <c r="E3808" s="177" t="str">
        <f>VLOOKUP(H3808,通道基本信息!B:K,6,0)</f>
        <v>T</v>
      </c>
      <c r="F3808" s="177" t="str">
        <f>VLOOKUP(H3808,通道基本信息!B:K,5,0)</f>
        <v>K-HL</v>
      </c>
      <c r="G3808" s="177" t="str">
        <f>VLOOKUP(H3808,通道基本信息!B:K,8,0)</f>
        <v>R</v>
      </c>
      <c r="H3808" s="177" t="s">
        <v>7155</v>
      </c>
      <c r="I3808" s="177">
        <v>298</v>
      </c>
      <c r="J3808" s="177">
        <v>1.25</v>
      </c>
      <c r="K3808" s="177">
        <v>18326.25</v>
      </c>
      <c r="L3808" s="177">
        <v>18327.5</v>
      </c>
      <c r="M3808" s="177"/>
      <c r="N3808" s="177" t="s">
        <v>7750</v>
      </c>
      <c r="O3808" s="2" t="str">
        <f>VLOOKUP(H3808,通道基本信息!B:L,3,FALSE)</f>
        <v>CS6E</v>
      </c>
    </row>
    <row r="3809" s="2" customFormat="1" ht="15" hidden="1" spans="1:15">
      <c r="A3809" s="177">
        <v>3806</v>
      </c>
      <c r="B3809" s="177" t="str">
        <f t="shared" si="118"/>
        <v>CS6E-T039-340-299</v>
      </c>
      <c r="C3809" s="177" t="str">
        <f t="shared" si="119"/>
        <v>CS6E-TK-HL-07-299-R-D</v>
      </c>
      <c r="D3809" s="177" t="s">
        <v>7751</v>
      </c>
      <c r="E3809" s="177" t="str">
        <f>VLOOKUP(H3809,通道基本信息!B:K,6,0)</f>
        <v>T</v>
      </c>
      <c r="F3809" s="177" t="str">
        <f>VLOOKUP(H3809,通道基本信息!B:K,5,0)</f>
        <v>K-HL</v>
      </c>
      <c r="G3809" s="177" t="str">
        <f>VLOOKUP(H3809,通道基本信息!B:K,8,0)</f>
        <v>R</v>
      </c>
      <c r="H3809" s="177" t="s">
        <v>7155</v>
      </c>
      <c r="I3809" s="177">
        <v>299</v>
      </c>
      <c r="J3809" s="177">
        <v>1.25</v>
      </c>
      <c r="K3809" s="177">
        <v>18327.5</v>
      </c>
      <c r="L3809" s="177">
        <v>18328.75</v>
      </c>
      <c r="M3809" s="177"/>
      <c r="N3809" s="177" t="s">
        <v>7752</v>
      </c>
      <c r="O3809" s="2" t="str">
        <f>VLOOKUP(H3809,通道基本信息!B:L,3,FALSE)</f>
        <v>CS6E</v>
      </c>
    </row>
    <row r="3810" s="2" customFormat="1" ht="15" hidden="1" spans="1:15">
      <c r="A3810" s="177">
        <v>3807</v>
      </c>
      <c r="B3810" s="177" t="str">
        <f t="shared" si="118"/>
        <v>CS6E-T039-340-300</v>
      </c>
      <c r="C3810" s="177" t="str">
        <f t="shared" si="119"/>
        <v>CS6E-TK-HL-07-300-R-D</v>
      </c>
      <c r="D3810" s="177" t="s">
        <v>7753</v>
      </c>
      <c r="E3810" s="177" t="str">
        <f>VLOOKUP(H3810,通道基本信息!B:K,6,0)</f>
        <v>T</v>
      </c>
      <c r="F3810" s="177" t="str">
        <f>VLOOKUP(H3810,通道基本信息!B:K,5,0)</f>
        <v>K-HL</v>
      </c>
      <c r="G3810" s="177" t="str">
        <f>VLOOKUP(H3810,通道基本信息!B:K,8,0)</f>
        <v>R</v>
      </c>
      <c r="H3810" s="177" t="s">
        <v>7155</v>
      </c>
      <c r="I3810" s="177">
        <v>300</v>
      </c>
      <c r="J3810" s="177">
        <v>1.25</v>
      </c>
      <c r="K3810" s="177">
        <v>18328.75</v>
      </c>
      <c r="L3810" s="177">
        <v>18330</v>
      </c>
      <c r="M3810" s="177"/>
      <c r="N3810" s="177" t="s">
        <v>7754</v>
      </c>
      <c r="O3810" s="2" t="str">
        <f>VLOOKUP(H3810,通道基本信息!B:L,3,FALSE)</f>
        <v>CS6E</v>
      </c>
    </row>
    <row r="3811" s="2" customFormat="1" ht="15" hidden="1" spans="1:15">
      <c r="A3811" s="177">
        <v>3808</v>
      </c>
      <c r="B3811" s="177" t="str">
        <f t="shared" si="118"/>
        <v>CS6E-T039-340-301</v>
      </c>
      <c r="C3811" s="177" t="str">
        <f t="shared" si="119"/>
        <v>CS6E-TK-HL-07-301-R-D</v>
      </c>
      <c r="D3811" s="177" t="s">
        <v>7755</v>
      </c>
      <c r="E3811" s="177" t="str">
        <f>VLOOKUP(H3811,通道基本信息!B:K,6,0)</f>
        <v>T</v>
      </c>
      <c r="F3811" s="177" t="str">
        <f>VLOOKUP(H3811,通道基本信息!B:K,5,0)</f>
        <v>K-HL</v>
      </c>
      <c r="G3811" s="177" t="str">
        <f>VLOOKUP(H3811,通道基本信息!B:K,8,0)</f>
        <v>R</v>
      </c>
      <c r="H3811" s="177" t="s">
        <v>7155</v>
      </c>
      <c r="I3811" s="177">
        <v>301</v>
      </c>
      <c r="J3811" s="177">
        <v>1.25</v>
      </c>
      <c r="K3811" s="177">
        <v>18330</v>
      </c>
      <c r="L3811" s="177">
        <v>18331.25</v>
      </c>
      <c r="M3811" s="177"/>
      <c r="N3811" s="177" t="s">
        <v>7756</v>
      </c>
      <c r="O3811" s="2" t="str">
        <f>VLOOKUP(H3811,通道基本信息!B:L,3,FALSE)</f>
        <v>CS6E</v>
      </c>
    </row>
    <row r="3812" s="2" customFormat="1" ht="15" hidden="1" spans="1:15">
      <c r="A3812" s="177">
        <v>3809</v>
      </c>
      <c r="B3812" s="177" t="str">
        <f t="shared" si="118"/>
        <v>CS6E-T039-340-302</v>
      </c>
      <c r="C3812" s="177" t="str">
        <f t="shared" si="119"/>
        <v>CS6E-TK-HL-07-302-R-D</v>
      </c>
      <c r="D3812" s="177" t="s">
        <v>7757</v>
      </c>
      <c r="E3812" s="177" t="str">
        <f>VLOOKUP(H3812,通道基本信息!B:K,6,0)</f>
        <v>T</v>
      </c>
      <c r="F3812" s="177" t="str">
        <f>VLOOKUP(H3812,通道基本信息!B:K,5,0)</f>
        <v>K-HL</v>
      </c>
      <c r="G3812" s="177" t="str">
        <f>VLOOKUP(H3812,通道基本信息!B:K,8,0)</f>
        <v>R</v>
      </c>
      <c r="H3812" s="177" t="s">
        <v>7155</v>
      </c>
      <c r="I3812" s="177">
        <v>302</v>
      </c>
      <c r="J3812" s="177">
        <v>1.25</v>
      </c>
      <c r="K3812" s="177">
        <v>18331.25</v>
      </c>
      <c r="L3812" s="177">
        <v>18332.5</v>
      </c>
      <c r="M3812" s="177"/>
      <c r="N3812" s="177" t="s">
        <v>7758</v>
      </c>
      <c r="O3812" s="2" t="str">
        <f>VLOOKUP(H3812,通道基本信息!B:L,3,FALSE)</f>
        <v>CS6E</v>
      </c>
    </row>
    <row r="3813" s="2" customFormat="1" ht="15" hidden="1" spans="1:15">
      <c r="A3813" s="177">
        <v>3810</v>
      </c>
      <c r="B3813" s="177" t="str">
        <f t="shared" si="118"/>
        <v>CS6E-T039-340-303</v>
      </c>
      <c r="C3813" s="177" t="str">
        <f t="shared" si="119"/>
        <v>CS6E-TK-HL-07-303-R-D</v>
      </c>
      <c r="D3813" s="177" t="s">
        <v>7759</v>
      </c>
      <c r="E3813" s="177" t="str">
        <f>VLOOKUP(H3813,通道基本信息!B:K,6,0)</f>
        <v>T</v>
      </c>
      <c r="F3813" s="177" t="str">
        <f>VLOOKUP(H3813,通道基本信息!B:K,5,0)</f>
        <v>K-HL</v>
      </c>
      <c r="G3813" s="177" t="str">
        <f>VLOOKUP(H3813,通道基本信息!B:K,8,0)</f>
        <v>R</v>
      </c>
      <c r="H3813" s="177" t="s">
        <v>7155</v>
      </c>
      <c r="I3813" s="177">
        <v>303</v>
      </c>
      <c r="J3813" s="177">
        <v>1.25</v>
      </c>
      <c r="K3813" s="177">
        <v>18332.5</v>
      </c>
      <c r="L3813" s="177">
        <v>18333.75</v>
      </c>
      <c r="M3813" s="177"/>
      <c r="N3813" s="177" t="s">
        <v>7760</v>
      </c>
      <c r="O3813" s="2" t="str">
        <f>VLOOKUP(H3813,通道基本信息!B:L,3,FALSE)</f>
        <v>CS6E</v>
      </c>
    </row>
    <row r="3814" s="2" customFormat="1" ht="15" hidden="1" spans="1:15">
      <c r="A3814" s="177">
        <v>3811</v>
      </c>
      <c r="B3814" s="177" t="str">
        <f t="shared" si="118"/>
        <v>CS6E-T039-340-304</v>
      </c>
      <c r="C3814" s="177" t="str">
        <f t="shared" si="119"/>
        <v>CS6E-TK-HL-07-304-R-D</v>
      </c>
      <c r="D3814" s="177" t="s">
        <v>7761</v>
      </c>
      <c r="E3814" s="177" t="str">
        <f>VLOOKUP(H3814,通道基本信息!B:K,6,0)</f>
        <v>T</v>
      </c>
      <c r="F3814" s="177" t="str">
        <f>VLOOKUP(H3814,通道基本信息!B:K,5,0)</f>
        <v>K-HL</v>
      </c>
      <c r="G3814" s="177" t="str">
        <f>VLOOKUP(H3814,通道基本信息!B:K,8,0)</f>
        <v>R</v>
      </c>
      <c r="H3814" s="177" t="s">
        <v>7155</v>
      </c>
      <c r="I3814" s="177">
        <v>304</v>
      </c>
      <c r="J3814" s="177">
        <v>1.25</v>
      </c>
      <c r="K3814" s="177">
        <v>18333.75</v>
      </c>
      <c r="L3814" s="177">
        <v>18335</v>
      </c>
      <c r="M3814" s="177"/>
      <c r="N3814" s="177" t="s">
        <v>7762</v>
      </c>
      <c r="O3814" s="2" t="str">
        <f>VLOOKUP(H3814,通道基本信息!B:L,3,FALSE)</f>
        <v>CS6E</v>
      </c>
    </row>
    <row r="3815" s="2" customFormat="1" ht="15" hidden="1" spans="1:15">
      <c r="A3815" s="177">
        <v>3812</v>
      </c>
      <c r="B3815" s="177" t="str">
        <f t="shared" si="118"/>
        <v>CS6E-T039-340-305</v>
      </c>
      <c r="C3815" s="177" t="str">
        <f t="shared" si="119"/>
        <v>CS6E-TK-HL-08-305-R-D</v>
      </c>
      <c r="D3815" s="177" t="s">
        <v>7763</v>
      </c>
      <c r="E3815" s="177" t="str">
        <f>VLOOKUP(H3815,通道基本信息!B:K,6,0)</f>
        <v>T</v>
      </c>
      <c r="F3815" s="177" t="str">
        <f>VLOOKUP(H3815,通道基本信息!B:K,5,0)</f>
        <v>K-HL</v>
      </c>
      <c r="G3815" s="177" t="str">
        <f>VLOOKUP(H3815,通道基本信息!B:K,8,0)</f>
        <v>R</v>
      </c>
      <c r="H3815" s="177" t="s">
        <v>7155</v>
      </c>
      <c r="I3815" s="177">
        <v>305</v>
      </c>
      <c r="J3815" s="177">
        <v>1.25</v>
      </c>
      <c r="K3815" s="177">
        <v>18370</v>
      </c>
      <c r="L3815" s="177">
        <v>18371.25</v>
      </c>
      <c r="M3815" s="177"/>
      <c r="N3815" s="177" t="s">
        <v>7764</v>
      </c>
      <c r="O3815" s="2" t="str">
        <f>VLOOKUP(H3815,通道基本信息!B:L,3,FALSE)</f>
        <v>CS6E</v>
      </c>
    </row>
    <row r="3816" s="2" customFormat="1" ht="15" hidden="1" spans="1:15">
      <c r="A3816" s="177">
        <v>3813</v>
      </c>
      <c r="B3816" s="177" t="str">
        <f t="shared" si="118"/>
        <v>CS6E-T039-340-306</v>
      </c>
      <c r="C3816" s="177" t="str">
        <f t="shared" si="119"/>
        <v>CS6E-TK-HL-08-306-R-D</v>
      </c>
      <c r="D3816" s="177" t="s">
        <v>7765</v>
      </c>
      <c r="E3816" s="177" t="str">
        <f>VLOOKUP(H3816,通道基本信息!B:K,6,0)</f>
        <v>T</v>
      </c>
      <c r="F3816" s="177" t="str">
        <f>VLOOKUP(H3816,通道基本信息!B:K,5,0)</f>
        <v>K-HL</v>
      </c>
      <c r="G3816" s="177" t="str">
        <f>VLOOKUP(H3816,通道基本信息!B:K,8,0)</f>
        <v>R</v>
      </c>
      <c r="H3816" s="177" t="s">
        <v>7155</v>
      </c>
      <c r="I3816" s="177">
        <v>306</v>
      </c>
      <c r="J3816" s="177">
        <v>1.25</v>
      </c>
      <c r="K3816" s="177">
        <v>18371.25</v>
      </c>
      <c r="L3816" s="177">
        <v>18372.5</v>
      </c>
      <c r="M3816" s="177"/>
      <c r="N3816" s="177" t="s">
        <v>7766</v>
      </c>
      <c r="O3816" s="2" t="str">
        <f>VLOOKUP(H3816,通道基本信息!B:L,3,FALSE)</f>
        <v>CS6E</v>
      </c>
    </row>
    <row r="3817" s="2" customFormat="1" ht="15" hidden="1" spans="1:15">
      <c r="A3817" s="177">
        <v>3814</v>
      </c>
      <c r="B3817" s="177" t="str">
        <f t="shared" si="118"/>
        <v>CS6E-T039-340-307</v>
      </c>
      <c r="C3817" s="177" t="str">
        <f t="shared" si="119"/>
        <v>CS6E-TK-HL-08-307-R-D</v>
      </c>
      <c r="D3817" s="177" t="s">
        <v>7767</v>
      </c>
      <c r="E3817" s="177" t="str">
        <f>VLOOKUP(H3817,通道基本信息!B:K,6,0)</f>
        <v>T</v>
      </c>
      <c r="F3817" s="177" t="str">
        <f>VLOOKUP(H3817,通道基本信息!B:K,5,0)</f>
        <v>K-HL</v>
      </c>
      <c r="G3817" s="177" t="str">
        <f>VLOOKUP(H3817,通道基本信息!B:K,8,0)</f>
        <v>R</v>
      </c>
      <c r="H3817" s="177" t="s">
        <v>7155</v>
      </c>
      <c r="I3817" s="177">
        <v>307</v>
      </c>
      <c r="J3817" s="177">
        <v>1.25</v>
      </c>
      <c r="K3817" s="177">
        <v>18372.5</v>
      </c>
      <c r="L3817" s="177">
        <v>18373.75</v>
      </c>
      <c r="M3817" s="177"/>
      <c r="N3817" s="177" t="s">
        <v>7768</v>
      </c>
      <c r="O3817" s="2" t="str">
        <f>VLOOKUP(H3817,通道基本信息!B:L,3,FALSE)</f>
        <v>CS6E</v>
      </c>
    </row>
    <row r="3818" s="2" customFormat="1" ht="15" hidden="1" spans="1:15">
      <c r="A3818" s="177">
        <v>3815</v>
      </c>
      <c r="B3818" s="177" t="str">
        <f t="shared" si="118"/>
        <v>CS6E-T039-340-308</v>
      </c>
      <c r="C3818" s="177" t="str">
        <f t="shared" si="119"/>
        <v>CS6E-TK-HL-08-308-R-D</v>
      </c>
      <c r="D3818" s="177" t="s">
        <v>7769</v>
      </c>
      <c r="E3818" s="177" t="str">
        <f>VLOOKUP(H3818,通道基本信息!B:K,6,0)</f>
        <v>T</v>
      </c>
      <c r="F3818" s="177" t="str">
        <f>VLOOKUP(H3818,通道基本信息!B:K,5,0)</f>
        <v>K-HL</v>
      </c>
      <c r="G3818" s="177" t="str">
        <f>VLOOKUP(H3818,通道基本信息!B:K,8,0)</f>
        <v>R</v>
      </c>
      <c r="H3818" s="177" t="s">
        <v>7155</v>
      </c>
      <c r="I3818" s="177">
        <v>308</v>
      </c>
      <c r="J3818" s="177">
        <v>1.25</v>
      </c>
      <c r="K3818" s="177">
        <v>18373.75</v>
      </c>
      <c r="L3818" s="177">
        <v>18375</v>
      </c>
      <c r="M3818" s="177"/>
      <c r="N3818" s="177" t="s">
        <v>7770</v>
      </c>
      <c r="O3818" s="2" t="str">
        <f>VLOOKUP(H3818,通道基本信息!B:L,3,FALSE)</f>
        <v>CS6E</v>
      </c>
    </row>
    <row r="3819" s="2" customFormat="1" ht="15" hidden="1" spans="1:15">
      <c r="A3819" s="177">
        <v>3816</v>
      </c>
      <c r="B3819" s="177" t="str">
        <f t="shared" si="118"/>
        <v>CS6E-T039-340-309</v>
      </c>
      <c r="C3819" s="177" t="str">
        <f t="shared" si="119"/>
        <v>CS6E-TK-HL-08-309-R-D</v>
      </c>
      <c r="D3819" s="177" t="s">
        <v>7771</v>
      </c>
      <c r="E3819" s="177" t="str">
        <f>VLOOKUP(H3819,通道基本信息!B:K,6,0)</f>
        <v>T</v>
      </c>
      <c r="F3819" s="177" t="str">
        <f>VLOOKUP(H3819,通道基本信息!B:K,5,0)</f>
        <v>K-HL</v>
      </c>
      <c r="G3819" s="177" t="str">
        <f>VLOOKUP(H3819,通道基本信息!B:K,8,0)</f>
        <v>R</v>
      </c>
      <c r="H3819" s="177" t="s">
        <v>7155</v>
      </c>
      <c r="I3819" s="177">
        <v>309</v>
      </c>
      <c r="J3819" s="177">
        <v>1.25</v>
      </c>
      <c r="K3819" s="177">
        <v>18375</v>
      </c>
      <c r="L3819" s="177">
        <v>18376.25</v>
      </c>
      <c r="M3819" s="177"/>
      <c r="N3819" s="177" t="s">
        <v>7772</v>
      </c>
      <c r="O3819" s="2" t="str">
        <f>VLOOKUP(H3819,通道基本信息!B:L,3,FALSE)</f>
        <v>CS6E</v>
      </c>
    </row>
    <row r="3820" s="2" customFormat="1" ht="15" hidden="1" spans="1:15">
      <c r="A3820" s="177">
        <v>3817</v>
      </c>
      <c r="B3820" s="177" t="str">
        <f t="shared" si="118"/>
        <v>CS6E-T039-340-310</v>
      </c>
      <c r="C3820" s="177" t="str">
        <f t="shared" si="119"/>
        <v>CS6E-TK-HL-08-310-R-D</v>
      </c>
      <c r="D3820" s="177" t="s">
        <v>7773</v>
      </c>
      <c r="E3820" s="177" t="str">
        <f>VLOOKUP(H3820,通道基本信息!B:K,6,0)</f>
        <v>T</v>
      </c>
      <c r="F3820" s="177" t="str">
        <f>VLOOKUP(H3820,通道基本信息!B:K,5,0)</f>
        <v>K-HL</v>
      </c>
      <c r="G3820" s="177" t="str">
        <f>VLOOKUP(H3820,通道基本信息!B:K,8,0)</f>
        <v>R</v>
      </c>
      <c r="H3820" s="177" t="s">
        <v>7155</v>
      </c>
      <c r="I3820" s="177">
        <v>310</v>
      </c>
      <c r="J3820" s="177">
        <v>1.25</v>
      </c>
      <c r="K3820" s="177">
        <v>18376.25</v>
      </c>
      <c r="L3820" s="177">
        <v>18377.5</v>
      </c>
      <c r="M3820" s="177"/>
      <c r="N3820" s="177" t="s">
        <v>7774</v>
      </c>
      <c r="O3820" s="2" t="str">
        <f>VLOOKUP(H3820,通道基本信息!B:L,3,FALSE)</f>
        <v>CS6E</v>
      </c>
    </row>
    <row r="3821" s="2" customFormat="1" ht="15" hidden="1" spans="1:15">
      <c r="A3821" s="177">
        <v>3818</v>
      </c>
      <c r="B3821" s="177" t="str">
        <f t="shared" si="118"/>
        <v>CS6E-T039-340-311</v>
      </c>
      <c r="C3821" s="177" t="str">
        <f t="shared" si="119"/>
        <v>CS6E-TK-HL-08-311-R-D</v>
      </c>
      <c r="D3821" s="177" t="s">
        <v>7775</v>
      </c>
      <c r="E3821" s="177" t="str">
        <f>VLOOKUP(H3821,通道基本信息!B:K,6,0)</f>
        <v>T</v>
      </c>
      <c r="F3821" s="177" t="str">
        <f>VLOOKUP(H3821,通道基本信息!B:K,5,0)</f>
        <v>K-HL</v>
      </c>
      <c r="G3821" s="177" t="str">
        <f>VLOOKUP(H3821,通道基本信息!B:K,8,0)</f>
        <v>R</v>
      </c>
      <c r="H3821" s="177" t="s">
        <v>7155</v>
      </c>
      <c r="I3821" s="177">
        <v>311</v>
      </c>
      <c r="J3821" s="177">
        <v>1.25</v>
      </c>
      <c r="K3821" s="177">
        <v>18377.5</v>
      </c>
      <c r="L3821" s="177">
        <v>18378.75</v>
      </c>
      <c r="M3821" s="177"/>
      <c r="N3821" s="177" t="s">
        <v>7776</v>
      </c>
      <c r="O3821" s="2" t="str">
        <f>VLOOKUP(H3821,通道基本信息!B:L,3,FALSE)</f>
        <v>CS6E</v>
      </c>
    </row>
    <row r="3822" s="2" customFormat="1" ht="15" hidden="1" spans="1:15">
      <c r="A3822" s="177">
        <v>3819</v>
      </c>
      <c r="B3822" s="177" t="str">
        <f t="shared" si="118"/>
        <v>CS6E-T039-340-312</v>
      </c>
      <c r="C3822" s="177" t="str">
        <f t="shared" si="119"/>
        <v>CS6E-TK-HL-08-312-R-D</v>
      </c>
      <c r="D3822" s="177" t="s">
        <v>7777</v>
      </c>
      <c r="E3822" s="177" t="str">
        <f>VLOOKUP(H3822,通道基本信息!B:K,6,0)</f>
        <v>T</v>
      </c>
      <c r="F3822" s="177" t="str">
        <f>VLOOKUP(H3822,通道基本信息!B:K,5,0)</f>
        <v>K-HL</v>
      </c>
      <c r="G3822" s="177" t="str">
        <f>VLOOKUP(H3822,通道基本信息!B:K,8,0)</f>
        <v>R</v>
      </c>
      <c r="H3822" s="177" t="s">
        <v>7155</v>
      </c>
      <c r="I3822" s="177">
        <v>312</v>
      </c>
      <c r="J3822" s="177">
        <v>1.25</v>
      </c>
      <c r="K3822" s="177">
        <v>18378.75</v>
      </c>
      <c r="L3822" s="177">
        <v>18380</v>
      </c>
      <c r="M3822" s="177"/>
      <c r="N3822" s="177" t="s">
        <v>7778</v>
      </c>
      <c r="O3822" s="2" t="str">
        <f>VLOOKUP(H3822,通道基本信息!B:L,3,FALSE)</f>
        <v>CS6E</v>
      </c>
    </row>
    <row r="3823" s="2" customFormat="1" ht="15" hidden="1" spans="1:15">
      <c r="A3823" s="177">
        <v>3820</v>
      </c>
      <c r="B3823" s="177" t="str">
        <f t="shared" si="118"/>
        <v>CS6E-T039-340-313</v>
      </c>
      <c r="C3823" s="177" t="str">
        <f t="shared" si="119"/>
        <v>CS6E-TK-HL-08-313-R-D</v>
      </c>
      <c r="D3823" s="177" t="s">
        <v>7779</v>
      </c>
      <c r="E3823" s="177" t="str">
        <f>VLOOKUP(H3823,通道基本信息!B:K,6,0)</f>
        <v>T</v>
      </c>
      <c r="F3823" s="177" t="str">
        <f>VLOOKUP(H3823,通道基本信息!B:K,5,0)</f>
        <v>K-HL</v>
      </c>
      <c r="G3823" s="177" t="str">
        <f>VLOOKUP(H3823,通道基本信息!B:K,8,0)</f>
        <v>R</v>
      </c>
      <c r="H3823" s="177" t="s">
        <v>7155</v>
      </c>
      <c r="I3823" s="177">
        <v>313</v>
      </c>
      <c r="J3823" s="177">
        <v>1.25</v>
      </c>
      <c r="K3823" s="177">
        <v>18380</v>
      </c>
      <c r="L3823" s="177">
        <v>18381.25</v>
      </c>
      <c r="M3823" s="177"/>
      <c r="N3823" s="177" t="s">
        <v>7780</v>
      </c>
      <c r="O3823" s="2" t="str">
        <f>VLOOKUP(H3823,通道基本信息!B:L,3,FALSE)</f>
        <v>CS6E</v>
      </c>
    </row>
    <row r="3824" s="2" customFormat="1" ht="15" hidden="1" spans="1:15">
      <c r="A3824" s="177">
        <v>3821</v>
      </c>
      <c r="B3824" s="177" t="str">
        <f t="shared" si="118"/>
        <v>CS6E-T039-340-314</v>
      </c>
      <c r="C3824" s="177" t="str">
        <f t="shared" si="119"/>
        <v>CS6E-TK-HL-08-314-R-D</v>
      </c>
      <c r="D3824" s="177" t="s">
        <v>7781</v>
      </c>
      <c r="E3824" s="177" t="str">
        <f>VLOOKUP(H3824,通道基本信息!B:K,6,0)</f>
        <v>T</v>
      </c>
      <c r="F3824" s="177" t="str">
        <f>VLOOKUP(H3824,通道基本信息!B:K,5,0)</f>
        <v>K-HL</v>
      </c>
      <c r="G3824" s="177" t="str">
        <f>VLOOKUP(H3824,通道基本信息!B:K,8,0)</f>
        <v>R</v>
      </c>
      <c r="H3824" s="177" t="s">
        <v>7155</v>
      </c>
      <c r="I3824" s="177">
        <v>314</v>
      </c>
      <c r="J3824" s="177">
        <v>1.25</v>
      </c>
      <c r="K3824" s="177">
        <v>18381.25</v>
      </c>
      <c r="L3824" s="177">
        <v>18382.5</v>
      </c>
      <c r="M3824" s="177"/>
      <c r="N3824" s="177" t="s">
        <v>7782</v>
      </c>
      <c r="O3824" s="2" t="str">
        <f>VLOOKUP(H3824,通道基本信息!B:L,3,FALSE)</f>
        <v>CS6E</v>
      </c>
    </row>
    <row r="3825" s="2" customFormat="1" ht="15" hidden="1" spans="1:15">
      <c r="A3825" s="177">
        <v>3822</v>
      </c>
      <c r="B3825" s="177" t="str">
        <f t="shared" si="118"/>
        <v>CS6E-T039-340-315</v>
      </c>
      <c r="C3825" s="177" t="str">
        <f t="shared" si="119"/>
        <v>CS6E-TK-HL-08-315-R-D</v>
      </c>
      <c r="D3825" s="177" t="s">
        <v>7783</v>
      </c>
      <c r="E3825" s="177" t="str">
        <f>VLOOKUP(H3825,通道基本信息!B:K,6,0)</f>
        <v>T</v>
      </c>
      <c r="F3825" s="177" t="str">
        <f>VLOOKUP(H3825,通道基本信息!B:K,5,0)</f>
        <v>K-HL</v>
      </c>
      <c r="G3825" s="177" t="str">
        <f>VLOOKUP(H3825,通道基本信息!B:K,8,0)</f>
        <v>R</v>
      </c>
      <c r="H3825" s="177" t="s">
        <v>7155</v>
      </c>
      <c r="I3825" s="177">
        <v>315</v>
      </c>
      <c r="J3825" s="177">
        <v>1.25</v>
      </c>
      <c r="K3825" s="177">
        <v>18382.5</v>
      </c>
      <c r="L3825" s="177">
        <v>18383.75</v>
      </c>
      <c r="M3825" s="177"/>
      <c r="N3825" s="177" t="s">
        <v>7784</v>
      </c>
      <c r="O3825" s="2" t="str">
        <f>VLOOKUP(H3825,通道基本信息!B:L,3,FALSE)</f>
        <v>CS6E</v>
      </c>
    </row>
    <row r="3826" s="2" customFormat="1" ht="15" hidden="1" spans="1:15">
      <c r="A3826" s="177">
        <v>3823</v>
      </c>
      <c r="B3826" s="177" t="str">
        <f t="shared" si="118"/>
        <v>CS6E-T039-340-316</v>
      </c>
      <c r="C3826" s="177" t="str">
        <f t="shared" si="119"/>
        <v>CS6E-TK-HL-08-316-R-D</v>
      </c>
      <c r="D3826" s="177" t="s">
        <v>7785</v>
      </c>
      <c r="E3826" s="177" t="str">
        <f>VLOOKUP(H3826,通道基本信息!B:K,6,0)</f>
        <v>T</v>
      </c>
      <c r="F3826" s="177" t="str">
        <f>VLOOKUP(H3826,通道基本信息!B:K,5,0)</f>
        <v>K-HL</v>
      </c>
      <c r="G3826" s="177" t="str">
        <f>VLOOKUP(H3826,通道基本信息!B:K,8,0)</f>
        <v>R</v>
      </c>
      <c r="H3826" s="177" t="s">
        <v>7155</v>
      </c>
      <c r="I3826" s="177">
        <v>316</v>
      </c>
      <c r="J3826" s="177">
        <v>1.25</v>
      </c>
      <c r="K3826" s="177">
        <v>18383.75</v>
      </c>
      <c r="L3826" s="177">
        <v>18385</v>
      </c>
      <c r="M3826" s="177"/>
      <c r="N3826" s="177" t="s">
        <v>7786</v>
      </c>
      <c r="O3826" s="2" t="str">
        <f>VLOOKUP(H3826,通道基本信息!B:L,3,FALSE)</f>
        <v>CS6E</v>
      </c>
    </row>
    <row r="3827" s="2" customFormat="1" ht="15" hidden="1" spans="1:15">
      <c r="A3827" s="177">
        <v>3824</v>
      </c>
      <c r="B3827" s="177" t="str">
        <f t="shared" si="118"/>
        <v>CS6E-T039-340-317</v>
      </c>
      <c r="C3827" s="177" t="str">
        <f t="shared" si="119"/>
        <v>CS6E-TK-HL-08-317-R-D</v>
      </c>
      <c r="D3827" s="177" t="s">
        <v>7787</v>
      </c>
      <c r="E3827" s="177" t="str">
        <f>VLOOKUP(H3827,通道基本信息!B:K,6,0)</f>
        <v>T</v>
      </c>
      <c r="F3827" s="177" t="str">
        <f>VLOOKUP(H3827,通道基本信息!B:K,5,0)</f>
        <v>K-HL</v>
      </c>
      <c r="G3827" s="177" t="str">
        <f>VLOOKUP(H3827,通道基本信息!B:K,8,0)</f>
        <v>R</v>
      </c>
      <c r="H3827" s="177" t="s">
        <v>7155</v>
      </c>
      <c r="I3827" s="177">
        <v>317</v>
      </c>
      <c r="J3827" s="177">
        <v>1.25</v>
      </c>
      <c r="K3827" s="177">
        <v>18385</v>
      </c>
      <c r="L3827" s="177">
        <v>18386.25</v>
      </c>
      <c r="M3827" s="177"/>
      <c r="N3827" s="177" t="s">
        <v>7788</v>
      </c>
      <c r="O3827" s="2" t="str">
        <f>VLOOKUP(H3827,通道基本信息!B:L,3,FALSE)</f>
        <v>CS6E</v>
      </c>
    </row>
    <row r="3828" s="2" customFormat="1" ht="15" hidden="1" spans="1:15">
      <c r="A3828" s="177">
        <v>3825</v>
      </c>
      <c r="B3828" s="177" t="str">
        <f t="shared" si="118"/>
        <v>CS6E-T039-340-318</v>
      </c>
      <c r="C3828" s="177" t="str">
        <f t="shared" si="119"/>
        <v>CS6E-TK-HL-08-318-R-D</v>
      </c>
      <c r="D3828" s="177" t="s">
        <v>7789</v>
      </c>
      <c r="E3828" s="177" t="str">
        <f>VLOOKUP(H3828,通道基本信息!B:K,6,0)</f>
        <v>T</v>
      </c>
      <c r="F3828" s="177" t="str">
        <f>VLOOKUP(H3828,通道基本信息!B:K,5,0)</f>
        <v>K-HL</v>
      </c>
      <c r="G3828" s="177" t="str">
        <f>VLOOKUP(H3828,通道基本信息!B:K,8,0)</f>
        <v>R</v>
      </c>
      <c r="H3828" s="177" t="s">
        <v>7155</v>
      </c>
      <c r="I3828" s="177">
        <v>318</v>
      </c>
      <c r="J3828" s="177">
        <v>1.25</v>
      </c>
      <c r="K3828" s="177">
        <v>18386.25</v>
      </c>
      <c r="L3828" s="177">
        <v>18387.5</v>
      </c>
      <c r="M3828" s="177"/>
      <c r="N3828" s="177" t="s">
        <v>7790</v>
      </c>
      <c r="O3828" s="2" t="str">
        <f>VLOOKUP(H3828,通道基本信息!B:L,3,FALSE)</f>
        <v>CS6E</v>
      </c>
    </row>
    <row r="3829" s="2" customFormat="1" ht="15" hidden="1" spans="1:15">
      <c r="A3829" s="177">
        <v>3826</v>
      </c>
      <c r="B3829" s="177" t="str">
        <f t="shared" si="118"/>
        <v>CS6E-T039-340-319</v>
      </c>
      <c r="C3829" s="177" t="str">
        <f t="shared" si="119"/>
        <v>CS6E-TK-HL-08-319-R-D</v>
      </c>
      <c r="D3829" s="177" t="s">
        <v>7791</v>
      </c>
      <c r="E3829" s="177" t="str">
        <f>VLOOKUP(H3829,通道基本信息!B:K,6,0)</f>
        <v>T</v>
      </c>
      <c r="F3829" s="177" t="str">
        <f>VLOOKUP(H3829,通道基本信息!B:K,5,0)</f>
        <v>K-HL</v>
      </c>
      <c r="G3829" s="177" t="str">
        <f>VLOOKUP(H3829,通道基本信息!B:K,8,0)</f>
        <v>R</v>
      </c>
      <c r="H3829" s="177" t="s">
        <v>7155</v>
      </c>
      <c r="I3829" s="177">
        <v>319</v>
      </c>
      <c r="J3829" s="177">
        <v>1.25</v>
      </c>
      <c r="K3829" s="177">
        <v>18387.5</v>
      </c>
      <c r="L3829" s="177">
        <v>18388.75</v>
      </c>
      <c r="M3829" s="177"/>
      <c r="N3829" s="177" t="s">
        <v>7792</v>
      </c>
      <c r="O3829" s="2" t="str">
        <f>VLOOKUP(H3829,通道基本信息!B:L,3,FALSE)</f>
        <v>CS6E</v>
      </c>
    </row>
    <row r="3830" s="2" customFormat="1" ht="15" hidden="1" spans="1:15">
      <c r="A3830" s="177">
        <v>3827</v>
      </c>
      <c r="B3830" s="177" t="str">
        <f t="shared" si="118"/>
        <v>CS6E-T039-340-320</v>
      </c>
      <c r="C3830" s="177" t="str">
        <f t="shared" si="119"/>
        <v>CS6E-TK-HL-08-320-R-D</v>
      </c>
      <c r="D3830" s="177" t="s">
        <v>7793</v>
      </c>
      <c r="E3830" s="177" t="str">
        <f>VLOOKUP(H3830,通道基本信息!B:K,6,0)</f>
        <v>T</v>
      </c>
      <c r="F3830" s="177" t="str">
        <f>VLOOKUP(H3830,通道基本信息!B:K,5,0)</f>
        <v>K-HL</v>
      </c>
      <c r="G3830" s="177" t="str">
        <f>VLOOKUP(H3830,通道基本信息!B:K,8,0)</f>
        <v>R</v>
      </c>
      <c r="H3830" s="177" t="s">
        <v>7155</v>
      </c>
      <c r="I3830" s="177">
        <v>320</v>
      </c>
      <c r="J3830" s="177">
        <v>1.25</v>
      </c>
      <c r="K3830" s="177">
        <v>18388.75</v>
      </c>
      <c r="L3830" s="177">
        <v>18390</v>
      </c>
      <c r="M3830" s="177"/>
      <c r="N3830" s="177" t="s">
        <v>7794</v>
      </c>
      <c r="O3830" s="2" t="str">
        <f>VLOOKUP(H3830,通道基本信息!B:L,3,FALSE)</f>
        <v>CS6E</v>
      </c>
    </row>
    <row r="3831" s="2" customFormat="1" ht="15" hidden="1" spans="1:15">
      <c r="A3831" s="177">
        <v>3828</v>
      </c>
      <c r="B3831" s="177" t="str">
        <f t="shared" si="118"/>
        <v>CS6E-T039-340-321</v>
      </c>
      <c r="C3831" s="177" t="str">
        <f t="shared" si="119"/>
        <v>CS6E-TK-HL-08-321-R-D</v>
      </c>
      <c r="D3831" s="177" t="s">
        <v>7795</v>
      </c>
      <c r="E3831" s="177" t="str">
        <f>VLOOKUP(H3831,通道基本信息!B:K,6,0)</f>
        <v>T</v>
      </c>
      <c r="F3831" s="177" t="str">
        <f>VLOOKUP(H3831,通道基本信息!B:K,5,0)</f>
        <v>K-HL</v>
      </c>
      <c r="G3831" s="177" t="str">
        <f>VLOOKUP(H3831,通道基本信息!B:K,8,0)</f>
        <v>R</v>
      </c>
      <c r="H3831" s="177" t="s">
        <v>7155</v>
      </c>
      <c r="I3831" s="177">
        <v>321</v>
      </c>
      <c r="J3831" s="177">
        <v>1.25</v>
      </c>
      <c r="K3831" s="177">
        <v>18390</v>
      </c>
      <c r="L3831" s="177">
        <v>18391.25</v>
      </c>
      <c r="M3831" s="177"/>
      <c r="N3831" s="177" t="s">
        <v>7796</v>
      </c>
      <c r="O3831" s="2" t="str">
        <f>VLOOKUP(H3831,通道基本信息!B:L,3,FALSE)</f>
        <v>CS6E</v>
      </c>
    </row>
    <row r="3832" s="2" customFormat="1" ht="15" hidden="1" spans="1:15">
      <c r="A3832" s="177">
        <v>3829</v>
      </c>
      <c r="B3832" s="177" t="str">
        <f t="shared" si="118"/>
        <v>CS6E-T039-340-322</v>
      </c>
      <c r="C3832" s="177" t="str">
        <f t="shared" si="119"/>
        <v>CS6E-TK-HL-08-322-R-D</v>
      </c>
      <c r="D3832" s="177" t="s">
        <v>7797</v>
      </c>
      <c r="E3832" s="177" t="str">
        <f>VLOOKUP(H3832,通道基本信息!B:K,6,0)</f>
        <v>T</v>
      </c>
      <c r="F3832" s="177" t="str">
        <f>VLOOKUP(H3832,通道基本信息!B:K,5,0)</f>
        <v>K-HL</v>
      </c>
      <c r="G3832" s="177" t="str">
        <f>VLOOKUP(H3832,通道基本信息!B:K,8,0)</f>
        <v>R</v>
      </c>
      <c r="H3832" s="177" t="s">
        <v>7155</v>
      </c>
      <c r="I3832" s="177">
        <v>322</v>
      </c>
      <c r="J3832" s="177">
        <v>1.25</v>
      </c>
      <c r="K3832" s="177">
        <v>18391.25</v>
      </c>
      <c r="L3832" s="177">
        <v>18392.5</v>
      </c>
      <c r="M3832" s="177"/>
      <c r="N3832" s="177" t="s">
        <v>7798</v>
      </c>
      <c r="O3832" s="2" t="str">
        <f>VLOOKUP(H3832,通道基本信息!B:L,3,FALSE)</f>
        <v>CS6E</v>
      </c>
    </row>
    <row r="3833" s="2" customFormat="1" ht="15" hidden="1" spans="1:15">
      <c r="A3833" s="177">
        <v>3830</v>
      </c>
      <c r="B3833" s="177" t="str">
        <f t="shared" si="118"/>
        <v>CS6E-T039-340-323</v>
      </c>
      <c r="C3833" s="177" t="str">
        <f t="shared" si="119"/>
        <v>CS6E-TK-HL-08-323-R-D</v>
      </c>
      <c r="D3833" s="177" t="s">
        <v>7799</v>
      </c>
      <c r="E3833" s="177" t="str">
        <f>VLOOKUP(H3833,通道基本信息!B:K,6,0)</f>
        <v>T</v>
      </c>
      <c r="F3833" s="177" t="str">
        <f>VLOOKUP(H3833,通道基本信息!B:K,5,0)</f>
        <v>K-HL</v>
      </c>
      <c r="G3833" s="177" t="str">
        <f>VLOOKUP(H3833,通道基本信息!B:K,8,0)</f>
        <v>R</v>
      </c>
      <c r="H3833" s="177" t="s">
        <v>7155</v>
      </c>
      <c r="I3833" s="177">
        <v>323</v>
      </c>
      <c r="J3833" s="177">
        <v>1.25</v>
      </c>
      <c r="K3833" s="177">
        <v>18392.5</v>
      </c>
      <c r="L3833" s="177">
        <v>18393.75</v>
      </c>
      <c r="M3833" s="177"/>
      <c r="N3833" s="177" t="s">
        <v>7800</v>
      </c>
      <c r="O3833" s="2" t="str">
        <f>VLOOKUP(H3833,通道基本信息!B:L,3,FALSE)</f>
        <v>CS6E</v>
      </c>
    </row>
    <row r="3834" s="2" customFormat="1" ht="15" hidden="1" spans="1:15">
      <c r="A3834" s="177">
        <v>3831</v>
      </c>
      <c r="B3834" s="177" t="str">
        <f t="shared" si="118"/>
        <v>CS6E-T039-340-324</v>
      </c>
      <c r="C3834" s="177" t="str">
        <f t="shared" si="119"/>
        <v>CS6E-TK-HL-08-324-R-D</v>
      </c>
      <c r="D3834" s="177" t="s">
        <v>7801</v>
      </c>
      <c r="E3834" s="177" t="str">
        <f>VLOOKUP(H3834,通道基本信息!B:K,6,0)</f>
        <v>T</v>
      </c>
      <c r="F3834" s="177" t="str">
        <f>VLOOKUP(H3834,通道基本信息!B:K,5,0)</f>
        <v>K-HL</v>
      </c>
      <c r="G3834" s="177" t="str">
        <f>VLOOKUP(H3834,通道基本信息!B:K,8,0)</f>
        <v>R</v>
      </c>
      <c r="H3834" s="177" t="s">
        <v>7155</v>
      </c>
      <c r="I3834" s="177">
        <v>324</v>
      </c>
      <c r="J3834" s="177">
        <v>1.25</v>
      </c>
      <c r="K3834" s="177">
        <v>18393.75</v>
      </c>
      <c r="L3834" s="177">
        <v>18395</v>
      </c>
      <c r="M3834" s="177"/>
      <c r="N3834" s="177" t="s">
        <v>7802</v>
      </c>
      <c r="O3834" s="2" t="str">
        <f>VLOOKUP(H3834,通道基本信息!B:L,3,FALSE)</f>
        <v>CS6E</v>
      </c>
    </row>
    <row r="3835" s="2" customFormat="1" ht="15" hidden="1" spans="1:15">
      <c r="A3835" s="177">
        <v>3832</v>
      </c>
      <c r="B3835" s="177" t="str">
        <f t="shared" si="118"/>
        <v>CS6E-T039-340-325</v>
      </c>
      <c r="C3835" s="177" t="str">
        <f t="shared" si="119"/>
        <v>CS6E-TK-HL-08-325-R-D</v>
      </c>
      <c r="D3835" s="177" t="s">
        <v>7803</v>
      </c>
      <c r="E3835" s="177" t="str">
        <f>VLOOKUP(H3835,通道基本信息!B:K,6,0)</f>
        <v>T</v>
      </c>
      <c r="F3835" s="177" t="str">
        <f>VLOOKUP(H3835,通道基本信息!B:K,5,0)</f>
        <v>K-HL</v>
      </c>
      <c r="G3835" s="177" t="str">
        <f>VLOOKUP(H3835,通道基本信息!B:K,8,0)</f>
        <v>R</v>
      </c>
      <c r="H3835" s="177" t="s">
        <v>7155</v>
      </c>
      <c r="I3835" s="177">
        <v>325</v>
      </c>
      <c r="J3835" s="177">
        <v>1.25</v>
      </c>
      <c r="K3835" s="177">
        <v>18395</v>
      </c>
      <c r="L3835" s="177">
        <v>18396.25</v>
      </c>
      <c r="M3835" s="177"/>
      <c r="N3835" s="177" t="s">
        <v>7804</v>
      </c>
      <c r="O3835" s="2" t="str">
        <f>VLOOKUP(H3835,通道基本信息!B:L,3,FALSE)</f>
        <v>CS6E</v>
      </c>
    </row>
    <row r="3836" s="2" customFormat="1" ht="15" hidden="1" spans="1:15">
      <c r="A3836" s="177">
        <v>3833</v>
      </c>
      <c r="B3836" s="177" t="str">
        <f t="shared" si="118"/>
        <v>CS6E-T039-340-326</v>
      </c>
      <c r="C3836" s="177" t="str">
        <f t="shared" si="119"/>
        <v>CS6E-TK-HL-08-326-R-D</v>
      </c>
      <c r="D3836" s="177" t="s">
        <v>7805</v>
      </c>
      <c r="E3836" s="177" t="str">
        <f>VLOOKUP(H3836,通道基本信息!B:K,6,0)</f>
        <v>T</v>
      </c>
      <c r="F3836" s="177" t="str">
        <f>VLOOKUP(H3836,通道基本信息!B:K,5,0)</f>
        <v>K-HL</v>
      </c>
      <c r="G3836" s="177" t="str">
        <f>VLOOKUP(H3836,通道基本信息!B:K,8,0)</f>
        <v>R</v>
      </c>
      <c r="H3836" s="177" t="s">
        <v>7155</v>
      </c>
      <c r="I3836" s="177">
        <v>326</v>
      </c>
      <c r="J3836" s="177">
        <v>1.25</v>
      </c>
      <c r="K3836" s="177">
        <v>18396.25</v>
      </c>
      <c r="L3836" s="177">
        <v>18397.5</v>
      </c>
      <c r="M3836" s="177"/>
      <c r="N3836" s="177" t="s">
        <v>7806</v>
      </c>
      <c r="O3836" s="2" t="str">
        <f>VLOOKUP(H3836,通道基本信息!B:L,3,FALSE)</f>
        <v>CS6E</v>
      </c>
    </row>
    <row r="3837" s="2" customFormat="1" ht="15" hidden="1" spans="1:15">
      <c r="A3837" s="177">
        <v>3834</v>
      </c>
      <c r="B3837" s="177" t="str">
        <f t="shared" si="118"/>
        <v>CS6E-T039-340-327</v>
      </c>
      <c r="C3837" s="177" t="str">
        <f t="shared" si="119"/>
        <v>CS6E-TK-HL-08-327-R-D</v>
      </c>
      <c r="D3837" s="177" t="s">
        <v>7807</v>
      </c>
      <c r="E3837" s="177" t="str">
        <f>VLOOKUP(H3837,通道基本信息!B:K,6,0)</f>
        <v>T</v>
      </c>
      <c r="F3837" s="177" t="str">
        <f>VLOOKUP(H3837,通道基本信息!B:K,5,0)</f>
        <v>K-HL</v>
      </c>
      <c r="G3837" s="177" t="str">
        <f>VLOOKUP(H3837,通道基本信息!B:K,8,0)</f>
        <v>R</v>
      </c>
      <c r="H3837" s="177" t="s">
        <v>7155</v>
      </c>
      <c r="I3837" s="177">
        <v>327</v>
      </c>
      <c r="J3837" s="177">
        <v>1.25</v>
      </c>
      <c r="K3837" s="177">
        <v>18397.5</v>
      </c>
      <c r="L3837" s="177">
        <v>18398.75</v>
      </c>
      <c r="M3837" s="177"/>
      <c r="N3837" s="177" t="s">
        <v>7808</v>
      </c>
      <c r="O3837" s="2" t="str">
        <f>VLOOKUP(H3837,通道基本信息!B:L,3,FALSE)</f>
        <v>CS6E</v>
      </c>
    </row>
    <row r="3838" s="2" customFormat="1" ht="15" hidden="1" spans="1:15">
      <c r="A3838" s="177">
        <v>3835</v>
      </c>
      <c r="B3838" s="177" t="str">
        <f t="shared" si="118"/>
        <v>CS6E-T039-340-328</v>
      </c>
      <c r="C3838" s="177" t="str">
        <f t="shared" si="119"/>
        <v>CS6E-TK-HL-08-328-R-D</v>
      </c>
      <c r="D3838" s="177" t="s">
        <v>7809</v>
      </c>
      <c r="E3838" s="177" t="str">
        <f>VLOOKUP(H3838,通道基本信息!B:K,6,0)</f>
        <v>T</v>
      </c>
      <c r="F3838" s="177" t="str">
        <f>VLOOKUP(H3838,通道基本信息!B:K,5,0)</f>
        <v>K-HL</v>
      </c>
      <c r="G3838" s="177" t="str">
        <f>VLOOKUP(H3838,通道基本信息!B:K,8,0)</f>
        <v>R</v>
      </c>
      <c r="H3838" s="177" t="s">
        <v>7155</v>
      </c>
      <c r="I3838" s="177">
        <v>328</v>
      </c>
      <c r="J3838" s="177">
        <v>1.25</v>
      </c>
      <c r="K3838" s="177">
        <v>18398.75</v>
      </c>
      <c r="L3838" s="177">
        <v>18400</v>
      </c>
      <c r="M3838" s="177"/>
      <c r="N3838" s="177" t="s">
        <v>7810</v>
      </c>
      <c r="O3838" s="2" t="str">
        <f>VLOOKUP(H3838,通道基本信息!B:L,3,FALSE)</f>
        <v>CS6E</v>
      </c>
    </row>
    <row r="3839" s="2" customFormat="1" ht="15" hidden="1" spans="1:15">
      <c r="A3839" s="177">
        <v>3836</v>
      </c>
      <c r="B3839" s="177" t="str">
        <f t="shared" si="118"/>
        <v>CS6E-T039-340-329</v>
      </c>
      <c r="C3839" s="177" t="str">
        <f t="shared" si="119"/>
        <v>CS6E-TK-HL-08-329-R-D</v>
      </c>
      <c r="D3839" s="177" t="s">
        <v>7811</v>
      </c>
      <c r="E3839" s="177" t="str">
        <f>VLOOKUP(H3839,通道基本信息!B:K,6,0)</f>
        <v>T</v>
      </c>
      <c r="F3839" s="177" t="str">
        <f>VLOOKUP(H3839,通道基本信息!B:K,5,0)</f>
        <v>K-HL</v>
      </c>
      <c r="G3839" s="177" t="str">
        <f>VLOOKUP(H3839,通道基本信息!B:K,8,0)</f>
        <v>R</v>
      </c>
      <c r="H3839" s="177" t="s">
        <v>7155</v>
      </c>
      <c r="I3839" s="177">
        <v>329</v>
      </c>
      <c r="J3839" s="177">
        <v>1.25</v>
      </c>
      <c r="K3839" s="177">
        <v>18400</v>
      </c>
      <c r="L3839" s="177">
        <v>18401.25</v>
      </c>
      <c r="M3839" s="177"/>
      <c r="N3839" s="177" t="s">
        <v>7812</v>
      </c>
      <c r="O3839" s="2" t="str">
        <f>VLOOKUP(H3839,通道基本信息!B:L,3,FALSE)</f>
        <v>CS6E</v>
      </c>
    </row>
    <row r="3840" s="2" customFormat="1" ht="15" hidden="1" spans="1:15">
      <c r="A3840" s="177">
        <v>3837</v>
      </c>
      <c r="B3840" s="177" t="str">
        <f t="shared" si="118"/>
        <v>CS6E-T039-340-330</v>
      </c>
      <c r="C3840" s="177" t="str">
        <f t="shared" si="119"/>
        <v>CS6E-TK-HL-08-330-R-D</v>
      </c>
      <c r="D3840" s="177" t="s">
        <v>7813</v>
      </c>
      <c r="E3840" s="177" t="str">
        <f>VLOOKUP(H3840,通道基本信息!B:K,6,0)</f>
        <v>T</v>
      </c>
      <c r="F3840" s="177" t="str">
        <f>VLOOKUP(H3840,通道基本信息!B:K,5,0)</f>
        <v>K-HL</v>
      </c>
      <c r="G3840" s="177" t="str">
        <f>VLOOKUP(H3840,通道基本信息!B:K,8,0)</f>
        <v>R</v>
      </c>
      <c r="H3840" s="177" t="s">
        <v>7155</v>
      </c>
      <c r="I3840" s="177">
        <v>330</v>
      </c>
      <c r="J3840" s="177">
        <v>1.25</v>
      </c>
      <c r="K3840" s="177">
        <v>18401.25</v>
      </c>
      <c r="L3840" s="177">
        <v>18402.5</v>
      </c>
      <c r="M3840" s="177"/>
      <c r="N3840" s="177" t="s">
        <v>7814</v>
      </c>
      <c r="O3840" s="2" t="str">
        <f>VLOOKUP(H3840,通道基本信息!B:L,3,FALSE)</f>
        <v>CS6E</v>
      </c>
    </row>
    <row r="3841" s="2" customFormat="1" ht="15" hidden="1" spans="1:15">
      <c r="A3841" s="177">
        <v>3838</v>
      </c>
      <c r="B3841" s="177" t="str">
        <f t="shared" ref="B3841:B3904" si="120">H3841&amp;"-"&amp;I3841</f>
        <v>CS6E-T039-340-331</v>
      </c>
      <c r="C3841" s="177" t="str">
        <f t="shared" si="119"/>
        <v>CS6E-TK-HL-08-331-R-D</v>
      </c>
      <c r="D3841" s="177" t="s">
        <v>7815</v>
      </c>
      <c r="E3841" s="177" t="str">
        <f>VLOOKUP(H3841,通道基本信息!B:K,6,0)</f>
        <v>T</v>
      </c>
      <c r="F3841" s="177" t="str">
        <f>VLOOKUP(H3841,通道基本信息!B:K,5,0)</f>
        <v>K-HL</v>
      </c>
      <c r="G3841" s="177" t="str">
        <f>VLOOKUP(H3841,通道基本信息!B:K,8,0)</f>
        <v>R</v>
      </c>
      <c r="H3841" s="177" t="s">
        <v>7155</v>
      </c>
      <c r="I3841" s="177">
        <v>331</v>
      </c>
      <c r="J3841" s="177">
        <v>1.25</v>
      </c>
      <c r="K3841" s="177">
        <v>18402.5</v>
      </c>
      <c r="L3841" s="177">
        <v>18403.75</v>
      </c>
      <c r="M3841" s="177"/>
      <c r="N3841" s="177" t="s">
        <v>7816</v>
      </c>
      <c r="O3841" s="2" t="str">
        <f>VLOOKUP(H3841,通道基本信息!B:L,3,FALSE)</f>
        <v>CS6E</v>
      </c>
    </row>
    <row r="3842" s="2" customFormat="1" ht="15" hidden="1" spans="1:15">
      <c r="A3842" s="177">
        <v>3839</v>
      </c>
      <c r="B3842" s="177" t="str">
        <f t="shared" si="120"/>
        <v>CS6E-T039-340-332</v>
      </c>
      <c r="C3842" s="177" t="str">
        <f t="shared" si="119"/>
        <v>CS6E-TK-HL-08-332-R-D</v>
      </c>
      <c r="D3842" s="177" t="s">
        <v>7817</v>
      </c>
      <c r="E3842" s="177" t="str">
        <f>VLOOKUP(H3842,通道基本信息!B:K,6,0)</f>
        <v>T</v>
      </c>
      <c r="F3842" s="177" t="str">
        <f>VLOOKUP(H3842,通道基本信息!B:K,5,0)</f>
        <v>K-HL</v>
      </c>
      <c r="G3842" s="177" t="str">
        <f>VLOOKUP(H3842,通道基本信息!B:K,8,0)</f>
        <v>R</v>
      </c>
      <c r="H3842" s="177" t="s">
        <v>7155</v>
      </c>
      <c r="I3842" s="177">
        <v>332</v>
      </c>
      <c r="J3842" s="177">
        <v>1.25</v>
      </c>
      <c r="K3842" s="177">
        <v>18403.75</v>
      </c>
      <c r="L3842" s="177">
        <v>18405</v>
      </c>
      <c r="M3842" s="177"/>
      <c r="N3842" s="177" t="s">
        <v>7818</v>
      </c>
      <c r="O3842" s="2" t="str">
        <f>VLOOKUP(H3842,通道基本信息!B:L,3,FALSE)</f>
        <v>CS6E</v>
      </c>
    </row>
    <row r="3843" s="2" customFormat="1" ht="15" hidden="1" spans="1:15">
      <c r="A3843" s="177">
        <v>3840</v>
      </c>
      <c r="B3843" s="177" t="str">
        <f t="shared" si="120"/>
        <v>CS6E-T039-340-333</v>
      </c>
      <c r="C3843" s="177" t="str">
        <f t="shared" si="119"/>
        <v>CS6E-TK-HL-08-333-R-D</v>
      </c>
      <c r="D3843" s="177" t="s">
        <v>7819</v>
      </c>
      <c r="E3843" s="177" t="str">
        <f>VLOOKUP(H3843,通道基本信息!B:K,6,0)</f>
        <v>T</v>
      </c>
      <c r="F3843" s="177" t="str">
        <f>VLOOKUP(H3843,通道基本信息!B:K,5,0)</f>
        <v>K-HL</v>
      </c>
      <c r="G3843" s="177" t="str">
        <f>VLOOKUP(H3843,通道基本信息!B:K,8,0)</f>
        <v>R</v>
      </c>
      <c r="H3843" s="177" t="s">
        <v>7155</v>
      </c>
      <c r="I3843" s="177">
        <v>333</v>
      </c>
      <c r="J3843" s="177">
        <v>1.25</v>
      </c>
      <c r="K3843" s="177">
        <v>18405</v>
      </c>
      <c r="L3843" s="177">
        <v>18406.25</v>
      </c>
      <c r="M3843" s="177"/>
      <c r="N3843" s="177" t="s">
        <v>7820</v>
      </c>
      <c r="O3843" s="2" t="str">
        <f>VLOOKUP(H3843,通道基本信息!B:L,3,FALSE)</f>
        <v>CS6E</v>
      </c>
    </row>
    <row r="3844" s="2" customFormat="1" ht="15" hidden="1" spans="1:15">
      <c r="A3844" s="177">
        <v>3841</v>
      </c>
      <c r="B3844" s="177" t="str">
        <f t="shared" si="120"/>
        <v>CS6E-T039-340-334</v>
      </c>
      <c r="C3844" s="177" t="str">
        <f t="shared" ref="C3844:C3907" si="121">O3844&amp;"-"&amp;D3844</f>
        <v>CS6E-TK-HL-08-334-R-D</v>
      </c>
      <c r="D3844" s="177" t="s">
        <v>7821</v>
      </c>
      <c r="E3844" s="177" t="str">
        <f>VLOOKUP(H3844,通道基本信息!B:K,6,0)</f>
        <v>T</v>
      </c>
      <c r="F3844" s="177" t="str">
        <f>VLOOKUP(H3844,通道基本信息!B:K,5,0)</f>
        <v>K-HL</v>
      </c>
      <c r="G3844" s="177" t="str">
        <f>VLOOKUP(H3844,通道基本信息!B:K,8,0)</f>
        <v>R</v>
      </c>
      <c r="H3844" s="177" t="s">
        <v>7155</v>
      </c>
      <c r="I3844" s="177">
        <v>334</v>
      </c>
      <c r="J3844" s="177">
        <v>1.25</v>
      </c>
      <c r="K3844" s="177">
        <v>18406.25</v>
      </c>
      <c r="L3844" s="177">
        <v>18407.5</v>
      </c>
      <c r="M3844" s="177"/>
      <c r="N3844" s="177" t="s">
        <v>7822</v>
      </c>
      <c r="O3844" s="2" t="str">
        <f>VLOOKUP(H3844,通道基本信息!B:L,3,FALSE)</f>
        <v>CS6E</v>
      </c>
    </row>
    <row r="3845" s="2" customFormat="1" ht="15" hidden="1" spans="1:15">
      <c r="A3845" s="177">
        <v>3842</v>
      </c>
      <c r="B3845" s="177" t="str">
        <f t="shared" si="120"/>
        <v>CS6E-T039-340-335</v>
      </c>
      <c r="C3845" s="177" t="str">
        <f t="shared" si="121"/>
        <v>CS6E-TK-HL-08-335-R-D</v>
      </c>
      <c r="D3845" s="177" t="s">
        <v>7823</v>
      </c>
      <c r="E3845" s="177" t="str">
        <f>VLOOKUP(H3845,通道基本信息!B:K,6,0)</f>
        <v>T</v>
      </c>
      <c r="F3845" s="177" t="str">
        <f>VLOOKUP(H3845,通道基本信息!B:K,5,0)</f>
        <v>K-HL</v>
      </c>
      <c r="G3845" s="177" t="str">
        <f>VLOOKUP(H3845,通道基本信息!B:K,8,0)</f>
        <v>R</v>
      </c>
      <c r="H3845" s="177" t="s">
        <v>7155</v>
      </c>
      <c r="I3845" s="177">
        <v>335</v>
      </c>
      <c r="J3845" s="177">
        <v>1.25</v>
      </c>
      <c r="K3845" s="177">
        <v>18407.5</v>
      </c>
      <c r="L3845" s="177">
        <v>18408.75</v>
      </c>
      <c r="M3845" s="177"/>
      <c r="N3845" s="177" t="s">
        <v>7824</v>
      </c>
      <c r="O3845" s="2" t="str">
        <f>VLOOKUP(H3845,通道基本信息!B:L,3,FALSE)</f>
        <v>CS6E</v>
      </c>
    </row>
    <row r="3846" s="2" customFormat="1" ht="15" hidden="1" spans="1:15">
      <c r="A3846" s="177">
        <v>3843</v>
      </c>
      <c r="B3846" s="177" t="str">
        <f t="shared" si="120"/>
        <v>CS6E-T039-340-336</v>
      </c>
      <c r="C3846" s="177" t="str">
        <f t="shared" si="121"/>
        <v>CS6E-TK-HL-08-336-R-D</v>
      </c>
      <c r="D3846" s="177" t="s">
        <v>7825</v>
      </c>
      <c r="E3846" s="177" t="str">
        <f>VLOOKUP(H3846,通道基本信息!B:K,6,0)</f>
        <v>T</v>
      </c>
      <c r="F3846" s="177" t="str">
        <f>VLOOKUP(H3846,通道基本信息!B:K,5,0)</f>
        <v>K-HL</v>
      </c>
      <c r="G3846" s="177" t="str">
        <f>VLOOKUP(H3846,通道基本信息!B:K,8,0)</f>
        <v>R</v>
      </c>
      <c r="H3846" s="177" t="s">
        <v>7155</v>
      </c>
      <c r="I3846" s="177">
        <v>336</v>
      </c>
      <c r="J3846" s="177">
        <v>1.25</v>
      </c>
      <c r="K3846" s="177">
        <v>18408.75</v>
      </c>
      <c r="L3846" s="177">
        <v>18410</v>
      </c>
      <c r="M3846" s="177"/>
      <c r="N3846" s="177" t="s">
        <v>7826</v>
      </c>
      <c r="O3846" s="2" t="str">
        <f>VLOOKUP(H3846,通道基本信息!B:L,3,FALSE)</f>
        <v>CS6E</v>
      </c>
    </row>
    <row r="3847" s="2" customFormat="1" ht="15" hidden="1" spans="1:15">
      <c r="A3847" s="177">
        <v>3844</v>
      </c>
      <c r="B3847" s="177" t="str">
        <f t="shared" si="120"/>
        <v>CS6E-T039-340-337</v>
      </c>
      <c r="C3847" s="177" t="str">
        <f t="shared" si="121"/>
        <v>CS6E-TK-HL-08-337-R-D</v>
      </c>
      <c r="D3847" s="177" t="s">
        <v>7827</v>
      </c>
      <c r="E3847" s="177" t="str">
        <f>VLOOKUP(H3847,通道基本信息!B:K,6,0)</f>
        <v>T</v>
      </c>
      <c r="F3847" s="177" t="str">
        <f>VLOOKUP(H3847,通道基本信息!B:K,5,0)</f>
        <v>K-HL</v>
      </c>
      <c r="G3847" s="177" t="str">
        <f>VLOOKUP(H3847,通道基本信息!B:K,8,0)</f>
        <v>R</v>
      </c>
      <c r="H3847" s="177" t="s">
        <v>7155</v>
      </c>
      <c r="I3847" s="177">
        <v>337</v>
      </c>
      <c r="J3847" s="177">
        <v>1.25</v>
      </c>
      <c r="K3847" s="177">
        <v>18410</v>
      </c>
      <c r="L3847" s="177">
        <v>18411.25</v>
      </c>
      <c r="M3847" s="177"/>
      <c r="N3847" s="177" t="s">
        <v>7828</v>
      </c>
      <c r="O3847" s="2" t="str">
        <f>VLOOKUP(H3847,通道基本信息!B:L,3,FALSE)</f>
        <v>CS6E</v>
      </c>
    </row>
    <row r="3848" s="2" customFormat="1" ht="15" hidden="1" spans="1:15">
      <c r="A3848" s="177">
        <v>3845</v>
      </c>
      <c r="B3848" s="177" t="str">
        <f t="shared" si="120"/>
        <v>CS6E-T039-340-338</v>
      </c>
      <c r="C3848" s="177" t="str">
        <f t="shared" si="121"/>
        <v>CS6E-TK-HL-08-338-R-D</v>
      </c>
      <c r="D3848" s="177" t="s">
        <v>7829</v>
      </c>
      <c r="E3848" s="177" t="str">
        <f>VLOOKUP(H3848,通道基本信息!B:K,6,0)</f>
        <v>T</v>
      </c>
      <c r="F3848" s="177" t="str">
        <f>VLOOKUP(H3848,通道基本信息!B:K,5,0)</f>
        <v>K-HL</v>
      </c>
      <c r="G3848" s="177" t="str">
        <f>VLOOKUP(H3848,通道基本信息!B:K,8,0)</f>
        <v>R</v>
      </c>
      <c r="H3848" s="177" t="s">
        <v>7155</v>
      </c>
      <c r="I3848" s="177">
        <v>338</v>
      </c>
      <c r="J3848" s="177">
        <v>1.25</v>
      </c>
      <c r="K3848" s="177">
        <v>18411.25</v>
      </c>
      <c r="L3848" s="177">
        <v>18412.5</v>
      </c>
      <c r="M3848" s="177"/>
      <c r="N3848" s="177" t="s">
        <v>7830</v>
      </c>
      <c r="O3848" s="2" t="str">
        <f>VLOOKUP(H3848,通道基本信息!B:L,3,FALSE)</f>
        <v>CS6E</v>
      </c>
    </row>
    <row r="3849" s="2" customFormat="1" ht="15" hidden="1" spans="1:15">
      <c r="A3849" s="177">
        <v>3846</v>
      </c>
      <c r="B3849" s="177" t="str">
        <f t="shared" si="120"/>
        <v>CS6E-T039-340-339</v>
      </c>
      <c r="C3849" s="177" t="str">
        <f t="shared" si="121"/>
        <v>CS6E-TK-HL-08-339-R-D</v>
      </c>
      <c r="D3849" s="177" t="s">
        <v>7831</v>
      </c>
      <c r="E3849" s="177" t="str">
        <f>VLOOKUP(H3849,通道基本信息!B:K,6,0)</f>
        <v>T</v>
      </c>
      <c r="F3849" s="177" t="str">
        <f>VLOOKUP(H3849,通道基本信息!B:K,5,0)</f>
        <v>K-HL</v>
      </c>
      <c r="G3849" s="177" t="str">
        <f>VLOOKUP(H3849,通道基本信息!B:K,8,0)</f>
        <v>R</v>
      </c>
      <c r="H3849" s="177" t="s">
        <v>7155</v>
      </c>
      <c r="I3849" s="177">
        <v>339</v>
      </c>
      <c r="J3849" s="177">
        <v>1.25</v>
      </c>
      <c r="K3849" s="177">
        <v>18412.5</v>
      </c>
      <c r="L3849" s="177">
        <v>18413.75</v>
      </c>
      <c r="M3849" s="177"/>
      <c r="N3849" s="177" t="s">
        <v>7832</v>
      </c>
      <c r="O3849" s="2" t="str">
        <f>VLOOKUP(H3849,通道基本信息!B:L,3,FALSE)</f>
        <v>CS6E</v>
      </c>
    </row>
    <row r="3850" s="2" customFormat="1" ht="15" hidden="1" spans="1:15">
      <c r="A3850" s="177">
        <v>3847</v>
      </c>
      <c r="B3850" s="177" t="str">
        <f t="shared" si="120"/>
        <v>CS6E-T039-340-340</v>
      </c>
      <c r="C3850" s="177" t="str">
        <f t="shared" si="121"/>
        <v>CS6E-TK-HL-08-340-R-D</v>
      </c>
      <c r="D3850" s="177" t="s">
        <v>7833</v>
      </c>
      <c r="E3850" s="177" t="str">
        <f>VLOOKUP(H3850,通道基本信息!B:K,6,0)</f>
        <v>T</v>
      </c>
      <c r="F3850" s="177" t="str">
        <f>VLOOKUP(H3850,通道基本信息!B:K,5,0)</f>
        <v>K-HL</v>
      </c>
      <c r="G3850" s="177" t="str">
        <f>VLOOKUP(H3850,通道基本信息!B:K,8,0)</f>
        <v>R</v>
      </c>
      <c r="H3850" s="177" t="s">
        <v>7155</v>
      </c>
      <c r="I3850" s="177">
        <v>340</v>
      </c>
      <c r="J3850" s="177">
        <v>1.25</v>
      </c>
      <c r="K3850" s="177">
        <v>18413.75</v>
      </c>
      <c r="L3850" s="177">
        <v>18415</v>
      </c>
      <c r="M3850" s="177"/>
      <c r="N3850" s="177" t="s">
        <v>7834</v>
      </c>
      <c r="O3850" s="2" t="str">
        <f>VLOOKUP(H3850,通道基本信息!B:L,3,FALSE)</f>
        <v>CS6E</v>
      </c>
    </row>
    <row r="3851" s="2" customFormat="1" ht="15" hidden="1" spans="1:15">
      <c r="A3851" s="177">
        <v>3848</v>
      </c>
      <c r="B3851" s="177" t="str">
        <f t="shared" si="120"/>
        <v>CS6E-T040-1-1</v>
      </c>
      <c r="C3851" s="177" t="str">
        <f t="shared" si="121"/>
        <v>CS6E-TXL-001-V-A</v>
      </c>
      <c r="D3851" s="177" t="s">
        <v>7835</v>
      </c>
      <c r="E3851" s="177" t="str">
        <f>VLOOKUP(H3851,通道基本信息!B:K,6,0)</f>
        <v>T</v>
      </c>
      <c r="F3851" s="177" t="str">
        <f>VLOOKUP(H3851,通道基本信息!B:K,5,0)</f>
        <v>XL</v>
      </c>
      <c r="G3851" s="177" t="str">
        <f>VLOOKUP(H3851,通道基本信息!B:K,8,0)</f>
        <v>V</v>
      </c>
      <c r="H3851" s="177" t="s">
        <v>7836</v>
      </c>
      <c r="I3851" s="177">
        <v>1</v>
      </c>
      <c r="J3851" s="177">
        <v>10</v>
      </c>
      <c r="K3851" s="177">
        <v>12250</v>
      </c>
      <c r="L3851" s="177">
        <v>12260</v>
      </c>
      <c r="M3851" s="177"/>
      <c r="N3851" s="177" t="s">
        <v>7837</v>
      </c>
      <c r="O3851" s="2" t="str">
        <f>VLOOKUP(H3851,通道基本信息!B:L,3,FALSE)</f>
        <v>CS6E</v>
      </c>
    </row>
    <row r="3852" s="2" customFormat="1" ht="15" hidden="1" spans="1:15">
      <c r="A3852" s="177">
        <v>3849</v>
      </c>
      <c r="B3852" s="177" t="str">
        <f t="shared" si="120"/>
        <v>CS6E-T041-1-1</v>
      </c>
      <c r="C3852" s="177" t="str">
        <f t="shared" si="121"/>
        <v>CS6E-TXL-001-V-A</v>
      </c>
      <c r="D3852" s="177" t="s">
        <v>7835</v>
      </c>
      <c r="E3852" s="177" t="str">
        <f>VLOOKUP(H3852,通道基本信息!B:K,6,0)</f>
        <v>T</v>
      </c>
      <c r="F3852" s="177" t="str">
        <f>VLOOKUP(H3852,通道基本信息!B:K,5,0)</f>
        <v>XL</v>
      </c>
      <c r="G3852" s="177" t="str">
        <f>VLOOKUP(H3852,通道基本信息!B:K,8,0)</f>
        <v>V</v>
      </c>
      <c r="H3852" s="177" t="s">
        <v>7838</v>
      </c>
      <c r="I3852" s="177">
        <v>1</v>
      </c>
      <c r="J3852" s="177">
        <v>10</v>
      </c>
      <c r="K3852" s="177">
        <v>11450</v>
      </c>
      <c r="L3852" s="177">
        <v>11460</v>
      </c>
      <c r="M3852" s="177"/>
      <c r="N3852" s="177" t="s">
        <v>7837</v>
      </c>
      <c r="O3852" s="2" t="str">
        <f>VLOOKUP(H3852,通道基本信息!B:L,3,FALSE)</f>
        <v>CS6E</v>
      </c>
    </row>
    <row r="3853" s="2" customFormat="1" ht="15" hidden="1" spans="1:15">
      <c r="A3853" s="3">
        <v>3850</v>
      </c>
      <c r="B3853" s="177" t="str">
        <f t="shared" si="120"/>
        <v>IS35E-R001-1-1</v>
      </c>
      <c r="C3853" s="177" t="str">
        <f t="shared" si="121"/>
        <v>IS35E-RC02L1C01R2</v>
      </c>
      <c r="D3853" s="3" t="s">
        <v>7839</v>
      </c>
      <c r="E3853" s="177" t="str">
        <f>VLOOKUP(H3853,通道基本信息!B:K,6,0)</f>
        <v>R</v>
      </c>
      <c r="F3853" s="177" t="str">
        <f>VLOOKUP(H3853,通道基本信息!B:K,5,0)</f>
        <v>OUT</v>
      </c>
      <c r="G3853" s="177" t="str">
        <f>VLOOKUP(H3853,通道基本信息!B:K,8,0)</f>
        <v>V</v>
      </c>
      <c r="H3853" s="3" t="s">
        <v>7840</v>
      </c>
      <c r="I3853" s="3">
        <v>1</v>
      </c>
      <c r="J3853" s="3">
        <v>0.8</v>
      </c>
      <c r="K3853" s="3">
        <v>6090.70029</v>
      </c>
      <c r="L3853" s="3">
        <v>6091.50029</v>
      </c>
      <c r="M3853" s="3" t="s">
        <v>398</v>
      </c>
      <c r="N3853" s="3" t="s">
        <v>398</v>
      </c>
      <c r="O3853" s="2" t="str">
        <f>VLOOKUP(H3853,通道基本信息!B:L,3,FALSE)</f>
        <v>IS35E</v>
      </c>
    </row>
    <row r="3854" s="2" customFormat="1" ht="15" hidden="1" spans="1:15">
      <c r="A3854" s="3">
        <v>3851</v>
      </c>
      <c r="B3854" s="177" t="str">
        <f t="shared" si="120"/>
        <v>IS35E-T001-1-1</v>
      </c>
      <c r="C3854" s="177" t="str">
        <f t="shared" si="121"/>
        <v>IS35E-TC02L1C01R2</v>
      </c>
      <c r="D3854" s="3" t="s">
        <v>7841</v>
      </c>
      <c r="E3854" s="177" t="str">
        <f>VLOOKUP(H3854,通道基本信息!B:K,6,0)</f>
        <v>T</v>
      </c>
      <c r="F3854" s="177" t="str">
        <f>VLOOKUP(H3854,通道基本信息!B:K,5,0)</f>
        <v>OUT</v>
      </c>
      <c r="G3854" s="177" t="str">
        <f>VLOOKUP(H3854,通道基本信息!B:K,8,0)</f>
        <v>V</v>
      </c>
      <c r="H3854" s="3" t="s">
        <v>7842</v>
      </c>
      <c r="I3854" s="3">
        <v>1</v>
      </c>
      <c r="J3854" s="3">
        <v>0.8</v>
      </c>
      <c r="K3854" s="3">
        <v>4097.99196</v>
      </c>
      <c r="L3854" s="3">
        <v>4098.79196</v>
      </c>
      <c r="M3854" s="3" t="s">
        <v>398</v>
      </c>
      <c r="N3854" s="3" t="s">
        <v>398</v>
      </c>
      <c r="O3854" s="2" t="str">
        <f>VLOOKUP(H3854,通道基本信息!B:L,3,FALSE)</f>
        <v>IS35E</v>
      </c>
    </row>
    <row r="3855" s="2" customFormat="1" ht="15" hidden="1" spans="1:15">
      <c r="A3855" s="3">
        <v>3852</v>
      </c>
      <c r="B3855" s="177" t="str">
        <f t="shared" si="120"/>
        <v>IS35E-R002-1-1</v>
      </c>
      <c r="C3855" s="177" t="str">
        <f t="shared" si="121"/>
        <v>IS35E-RC01LGCR</v>
      </c>
      <c r="D3855" s="3" t="s">
        <v>7843</v>
      </c>
      <c r="E3855" s="177" t="str">
        <f>VLOOKUP(H3855,通道基本信息!B:K,6,0)</f>
        <v>R</v>
      </c>
      <c r="F3855" s="177" t="str">
        <f>VLOOKUP(H3855,通道基本信息!B:K,5,0)</f>
        <v>OUT</v>
      </c>
      <c r="G3855" s="177" t="str">
        <f>VLOOKUP(H3855,通道基本信息!B:K,8,0)</f>
        <v>V</v>
      </c>
      <c r="H3855" s="3" t="s">
        <v>7844</v>
      </c>
      <c r="I3855" s="3">
        <v>1</v>
      </c>
      <c r="J3855" s="3">
        <v>1.6</v>
      </c>
      <c r="K3855" s="3">
        <v>6321.49</v>
      </c>
      <c r="L3855" s="3">
        <v>6323.09</v>
      </c>
      <c r="M3855" s="3" t="s">
        <v>398</v>
      </c>
      <c r="N3855" s="3" t="s">
        <v>398</v>
      </c>
      <c r="O3855" s="2" t="str">
        <f>VLOOKUP(H3855,通道基本信息!B:L,3,FALSE)</f>
        <v>IS35E</v>
      </c>
    </row>
    <row r="3856" s="2" customFormat="1" ht="15" hidden="1" spans="1:15">
      <c r="A3856" s="3">
        <v>3853</v>
      </c>
      <c r="B3856" s="177" t="str">
        <f t="shared" si="120"/>
        <v>IS35E-T002-1-1</v>
      </c>
      <c r="C3856" s="177" t="str">
        <f t="shared" si="121"/>
        <v>IS35E-TC01LGCR</v>
      </c>
      <c r="D3856" s="3" t="s">
        <v>7845</v>
      </c>
      <c r="E3856" s="177" t="str">
        <f>VLOOKUP(H3856,通道基本信息!B:K,6,0)</f>
        <v>T</v>
      </c>
      <c r="F3856" s="177" t="str">
        <f>VLOOKUP(H3856,通道基本信息!B:K,5,0)</f>
        <v>OUT</v>
      </c>
      <c r="G3856" s="177" t="str">
        <f>VLOOKUP(H3856,通道基本信息!B:K,8,0)</f>
        <v>V</v>
      </c>
      <c r="H3856" s="3" t="s">
        <v>7846</v>
      </c>
      <c r="I3856" s="3">
        <v>1</v>
      </c>
      <c r="J3856" s="3">
        <v>1.6</v>
      </c>
      <c r="K3856" s="3">
        <v>4158.46916</v>
      </c>
      <c r="L3856" s="3">
        <v>4160.06916</v>
      </c>
      <c r="M3856" s="3" t="s">
        <v>398</v>
      </c>
      <c r="N3856" s="3" t="s">
        <v>398</v>
      </c>
      <c r="O3856" s="2" t="str">
        <f>VLOOKUP(H3856,通道基本信息!B:L,3,FALSE)</f>
        <v>IS35E</v>
      </c>
    </row>
    <row r="3857" s="2" customFormat="1" ht="15" hidden="1" spans="1:15">
      <c r="A3857" s="3">
        <v>3854</v>
      </c>
      <c r="B3857" s="177" t="str">
        <f t="shared" si="120"/>
        <v>IS35E-R003-1-1</v>
      </c>
      <c r="C3857" s="177" t="str">
        <f t="shared" si="121"/>
        <v>IS35E-RC09L1C01R1</v>
      </c>
      <c r="D3857" s="3" t="s">
        <v>7847</v>
      </c>
      <c r="E3857" s="177" t="str">
        <f>VLOOKUP(H3857,通道基本信息!B:K,6,0)</f>
        <v>R</v>
      </c>
      <c r="F3857" s="177" t="str">
        <f>VLOOKUP(H3857,通道基本信息!B:K,5,0)</f>
        <v>OUT</v>
      </c>
      <c r="G3857" s="177" t="str">
        <f>VLOOKUP(H3857,通道基本信息!B:K,8,0)</f>
        <v>V</v>
      </c>
      <c r="H3857" s="3" t="s">
        <v>7848</v>
      </c>
      <c r="I3857" s="3">
        <v>1</v>
      </c>
      <c r="J3857" s="3">
        <v>0.5</v>
      </c>
      <c r="K3857" s="183">
        <v>3859.78</v>
      </c>
      <c r="L3857" s="183">
        <v>3860.01</v>
      </c>
      <c r="M3857" s="3" t="s">
        <v>398</v>
      </c>
      <c r="N3857" s="3" t="s">
        <v>398</v>
      </c>
      <c r="O3857" s="2" t="str">
        <f>VLOOKUP(H3857,通道基本信息!B:L,3,FALSE)</f>
        <v>IS35E</v>
      </c>
    </row>
    <row r="3858" s="2" customFormat="1" ht="15" hidden="1" spans="1:15">
      <c r="A3858" s="3">
        <v>3855</v>
      </c>
      <c r="B3858" s="177" t="str">
        <f t="shared" si="120"/>
        <v>IS35E-T003-1-1</v>
      </c>
      <c r="C3858" s="177" t="str">
        <f t="shared" si="121"/>
        <v>IS35E-TC09L1C01R1</v>
      </c>
      <c r="D3858" s="3" t="s">
        <v>7849</v>
      </c>
      <c r="E3858" s="177" t="str">
        <f>VLOOKUP(H3858,通道基本信息!B:K,6,0)</f>
        <v>T</v>
      </c>
      <c r="F3858" s="177" t="str">
        <f>VLOOKUP(H3858,通道基本信息!B:K,5,0)</f>
        <v>OUT</v>
      </c>
      <c r="G3858" s="177" t="str">
        <f>VLOOKUP(H3858,通道基本信息!B:K,8,0)</f>
        <v>V</v>
      </c>
      <c r="H3858" s="3" t="s">
        <v>7850</v>
      </c>
      <c r="I3858" s="3">
        <v>1</v>
      </c>
      <c r="J3858" s="3">
        <v>0.5</v>
      </c>
      <c r="K3858" s="3">
        <v>3859.78</v>
      </c>
      <c r="L3858" s="3">
        <v>3860.01</v>
      </c>
      <c r="M3858" s="3" t="s">
        <v>398</v>
      </c>
      <c r="N3858" s="3" t="s">
        <v>398</v>
      </c>
      <c r="O3858" s="2" t="str">
        <f>VLOOKUP(H3858,通道基本信息!B:L,3,FALSE)</f>
        <v>IS35E</v>
      </c>
    </row>
    <row r="3859" s="2" customFormat="1" ht="15" hidden="1" spans="1:15">
      <c r="A3859" s="3">
        <v>3856</v>
      </c>
      <c r="B3859" s="177" t="str">
        <f t="shared" si="120"/>
        <v>IS35E-R004-1-1</v>
      </c>
      <c r="C3859" s="177" t="str">
        <f t="shared" si="121"/>
        <v>IS35E-RC11L2C01R1</v>
      </c>
      <c r="D3859" s="3" t="s">
        <v>7851</v>
      </c>
      <c r="E3859" s="177" t="str">
        <f>VLOOKUP(H3859,通道基本信息!B:K,6,0)</f>
        <v>R</v>
      </c>
      <c r="F3859" s="177" t="str">
        <f>VLOOKUP(H3859,通道基本信息!B:K,5,0)</f>
        <v>OUT</v>
      </c>
      <c r="G3859" s="177" t="str">
        <f>VLOOKUP(H3859,通道基本信息!B:K,8,0)</f>
        <v>V</v>
      </c>
      <c r="H3859" s="3" t="s">
        <v>7852</v>
      </c>
      <c r="I3859" s="3">
        <v>1</v>
      </c>
      <c r="J3859" s="3">
        <v>0.4</v>
      </c>
      <c r="K3859" s="3">
        <v>6318.89</v>
      </c>
      <c r="L3859" s="3">
        <v>6319.29</v>
      </c>
      <c r="M3859" s="3" t="s">
        <v>398</v>
      </c>
      <c r="N3859" s="3" t="s">
        <v>398</v>
      </c>
      <c r="O3859" s="2" t="str">
        <f>VLOOKUP(H3859,通道基本信息!B:L,3,FALSE)</f>
        <v>IS35E</v>
      </c>
    </row>
    <row r="3860" s="2" customFormat="1" ht="15" hidden="1" spans="1:15">
      <c r="A3860" s="3">
        <v>3857</v>
      </c>
      <c r="B3860" s="177" t="str">
        <f t="shared" si="120"/>
        <v>IS35E-T004-1-1</v>
      </c>
      <c r="C3860" s="177" t="str">
        <f t="shared" si="121"/>
        <v>IS35E-TC11L2C01R1</v>
      </c>
      <c r="D3860" s="3" t="s">
        <v>7853</v>
      </c>
      <c r="E3860" s="177" t="str">
        <f>VLOOKUP(H3860,通道基本信息!B:K,6,0)</f>
        <v>T</v>
      </c>
      <c r="F3860" s="177" t="str">
        <f>VLOOKUP(H3860,通道基本信息!B:K,5,0)</f>
        <v>OUT</v>
      </c>
      <c r="G3860" s="177" t="str">
        <f>VLOOKUP(H3860,通道基本信息!B:K,8,0)</f>
        <v>V</v>
      </c>
      <c r="H3860" s="3" t="s">
        <v>7854</v>
      </c>
      <c r="I3860" s="3">
        <v>1</v>
      </c>
      <c r="J3860" s="3">
        <v>0.4</v>
      </c>
      <c r="K3860" s="3">
        <v>3856.91084</v>
      </c>
      <c r="L3860" s="3">
        <v>3857.31084</v>
      </c>
      <c r="M3860" s="3" t="s">
        <v>398</v>
      </c>
      <c r="N3860" s="3" t="s">
        <v>398</v>
      </c>
      <c r="O3860" s="2" t="str">
        <f>VLOOKUP(H3860,通道基本信息!B:L,3,FALSE)</f>
        <v>IS35E</v>
      </c>
    </row>
    <row r="3861" s="2" customFormat="1" ht="15" hidden="1" spans="1:15">
      <c r="A3861" s="3">
        <v>3858</v>
      </c>
      <c r="B3861" s="177" t="str">
        <f t="shared" si="120"/>
        <v>IS39-R005-1-1</v>
      </c>
      <c r="C3861" s="177" t="str">
        <f t="shared" si="121"/>
        <v>IS39-REHCL31WHCR</v>
      </c>
      <c r="D3861" s="3" t="s">
        <v>7855</v>
      </c>
      <c r="E3861" s="177" t="str">
        <f>VLOOKUP(H3861,通道基本信息!B:K,6,0)</f>
        <v>R</v>
      </c>
      <c r="F3861" s="177" t="str">
        <f>VLOOKUP(H3861,通道基本信息!B:K,5,0)</f>
        <v>OUT</v>
      </c>
      <c r="G3861" s="177" t="str">
        <f>VLOOKUP(H3861,通道基本信息!B:K,8,0)</f>
        <v>V</v>
      </c>
      <c r="H3861" s="3" t="s">
        <v>7856</v>
      </c>
      <c r="I3861" s="3">
        <v>1</v>
      </c>
      <c r="J3861" s="3">
        <v>4.7</v>
      </c>
      <c r="K3861" s="3">
        <v>6072.6</v>
      </c>
      <c r="L3861" s="3">
        <v>6077.3</v>
      </c>
      <c r="M3861" s="3" t="s">
        <v>401</v>
      </c>
      <c r="N3861" s="3" t="s">
        <v>401</v>
      </c>
      <c r="O3861" s="2" t="str">
        <f>VLOOKUP(H3861,通道基本信息!B:L,3,FALSE)</f>
        <v>IS39</v>
      </c>
    </row>
    <row r="3862" s="2" customFormat="1" ht="15" hidden="1" spans="1:15">
      <c r="A3862" s="3">
        <v>3859</v>
      </c>
      <c r="B3862" s="177" t="str">
        <f t="shared" si="120"/>
        <v>IS39-T005-1-1</v>
      </c>
      <c r="C3862" s="177" t="str">
        <f t="shared" si="121"/>
        <v>IS39-TEHCL31WHCR</v>
      </c>
      <c r="D3862" s="3" t="s">
        <v>7857</v>
      </c>
      <c r="E3862" s="177" t="str">
        <f>VLOOKUP(H3862,通道基本信息!B:K,6,0)</f>
        <v>T</v>
      </c>
      <c r="F3862" s="177" t="str">
        <f>VLOOKUP(H3862,通道基本信息!B:K,5,0)</f>
        <v>OUT</v>
      </c>
      <c r="G3862" s="177" t="str">
        <f>VLOOKUP(H3862,通道基本信息!B:K,8,0)</f>
        <v>V</v>
      </c>
      <c r="H3862" s="3" t="s">
        <v>7858</v>
      </c>
      <c r="I3862" s="3">
        <v>1</v>
      </c>
      <c r="J3862" s="3">
        <v>4.7</v>
      </c>
      <c r="K3862" s="3">
        <v>3847.6</v>
      </c>
      <c r="L3862" s="3">
        <v>3852.3</v>
      </c>
      <c r="M3862" s="3" t="s">
        <v>401</v>
      </c>
      <c r="N3862" s="3" t="s">
        <v>401</v>
      </c>
      <c r="O3862" s="2" t="str">
        <f>VLOOKUP(H3862,通道基本信息!B:L,3,FALSE)</f>
        <v>IS39</v>
      </c>
    </row>
    <row r="3863" s="2" customFormat="1" ht="15" hidden="1" spans="1:15">
      <c r="A3863" s="3">
        <v>3860</v>
      </c>
      <c r="B3863" s="177" t="str">
        <f t="shared" si="120"/>
        <v>IS39-R006-1-1</v>
      </c>
      <c r="C3863" s="177" t="str">
        <f t="shared" si="121"/>
        <v>IS39-REHCL31WHCR</v>
      </c>
      <c r="D3863" s="3" t="s">
        <v>7855</v>
      </c>
      <c r="E3863" s="177" t="str">
        <f>VLOOKUP(H3863,通道基本信息!B:K,6,0)</f>
        <v>R</v>
      </c>
      <c r="F3863" s="177" t="str">
        <f>VLOOKUP(H3863,通道基本信息!B:K,5,0)</f>
        <v>OUT</v>
      </c>
      <c r="G3863" s="177" t="str">
        <f>VLOOKUP(H3863,通道基本信息!B:K,8,0)</f>
        <v>V</v>
      </c>
      <c r="H3863" s="3" t="s">
        <v>7859</v>
      </c>
      <c r="I3863" s="3">
        <v>1</v>
      </c>
      <c r="J3863" s="3">
        <v>1.7</v>
      </c>
      <c r="K3863" s="3">
        <v>6082.6</v>
      </c>
      <c r="L3863" s="3">
        <v>6084.3</v>
      </c>
      <c r="M3863" s="3" t="s">
        <v>401</v>
      </c>
      <c r="N3863" s="3" t="s">
        <v>401</v>
      </c>
      <c r="O3863" s="2" t="str">
        <f>VLOOKUP(H3863,通道基本信息!B:L,3,FALSE)</f>
        <v>IS39</v>
      </c>
    </row>
    <row r="3864" s="2" customFormat="1" ht="15" hidden="1" spans="1:15">
      <c r="A3864" s="3">
        <v>3861</v>
      </c>
      <c r="B3864" s="177" t="str">
        <f t="shared" si="120"/>
        <v>IS39-T006-1-1</v>
      </c>
      <c r="C3864" s="177" t="str">
        <f t="shared" si="121"/>
        <v>IS39-TEHCL31WHCR</v>
      </c>
      <c r="D3864" s="3" t="s">
        <v>7857</v>
      </c>
      <c r="E3864" s="177" t="str">
        <f>VLOOKUP(H3864,通道基本信息!B:K,6,0)</f>
        <v>T</v>
      </c>
      <c r="F3864" s="177" t="str">
        <f>VLOOKUP(H3864,通道基本信息!B:K,5,0)</f>
        <v>OUT</v>
      </c>
      <c r="G3864" s="177" t="str">
        <f>VLOOKUP(H3864,通道基本信息!B:K,8,0)</f>
        <v>V</v>
      </c>
      <c r="H3864" s="3" t="s">
        <v>7860</v>
      </c>
      <c r="I3864" s="3">
        <v>1</v>
      </c>
      <c r="J3864" s="3">
        <v>1.7</v>
      </c>
      <c r="K3864" s="3">
        <v>3857.6</v>
      </c>
      <c r="L3864" s="3">
        <v>3859.3</v>
      </c>
      <c r="M3864" s="3" t="s">
        <v>401</v>
      </c>
      <c r="N3864" s="3" t="s">
        <v>401</v>
      </c>
      <c r="O3864" s="2" t="str">
        <f>VLOOKUP(H3864,通道基本信息!B:L,3,FALSE)</f>
        <v>IS39</v>
      </c>
    </row>
    <row r="3865" s="2" customFormat="1" ht="15" hidden="1" spans="1:15">
      <c r="A3865" s="3">
        <v>3862</v>
      </c>
      <c r="B3865" s="177" t="str">
        <f t="shared" si="120"/>
        <v>IS39-R007-1-1</v>
      </c>
      <c r="C3865" s="177" t="str">
        <f t="shared" si="121"/>
        <v>IS39-REHCL31WHCR</v>
      </c>
      <c r="D3865" s="3" t="s">
        <v>7855</v>
      </c>
      <c r="E3865" s="177" t="str">
        <f>VLOOKUP(H3865,通道基本信息!B:K,6,0)</f>
        <v>R</v>
      </c>
      <c r="F3865" s="177" t="str">
        <f>VLOOKUP(H3865,通道基本信息!B:K,5,0)</f>
        <v>OUT</v>
      </c>
      <c r="G3865" s="177" t="str">
        <f>VLOOKUP(H3865,通道基本信息!B:K,8,0)</f>
        <v>V</v>
      </c>
      <c r="H3865" s="3" t="s">
        <v>7861</v>
      </c>
      <c r="I3865" s="3">
        <v>1</v>
      </c>
      <c r="J3865" s="3">
        <v>1.2</v>
      </c>
      <c r="K3865" s="3">
        <v>6084.3</v>
      </c>
      <c r="L3865" s="3">
        <v>6085.5</v>
      </c>
      <c r="M3865" s="3" t="s">
        <v>401</v>
      </c>
      <c r="N3865" s="3" t="s">
        <v>401</v>
      </c>
      <c r="O3865" s="2" t="str">
        <f>VLOOKUP(H3865,通道基本信息!B:L,3,FALSE)</f>
        <v>IS39</v>
      </c>
    </row>
    <row r="3866" s="2" customFormat="1" ht="15" hidden="1" spans="1:15">
      <c r="A3866" s="3">
        <v>3863</v>
      </c>
      <c r="B3866" s="177" t="str">
        <f t="shared" si="120"/>
        <v>IS39-T007-1-1</v>
      </c>
      <c r="C3866" s="177" t="str">
        <f t="shared" si="121"/>
        <v>IS39-TEHCL31WHCR</v>
      </c>
      <c r="D3866" s="3" t="s">
        <v>7857</v>
      </c>
      <c r="E3866" s="177" t="str">
        <f>VLOOKUP(H3866,通道基本信息!B:K,6,0)</f>
        <v>T</v>
      </c>
      <c r="F3866" s="177" t="str">
        <f>VLOOKUP(H3866,通道基本信息!B:K,5,0)</f>
        <v>OUT</v>
      </c>
      <c r="G3866" s="177" t="str">
        <f>VLOOKUP(H3866,通道基本信息!B:K,8,0)</f>
        <v>V</v>
      </c>
      <c r="H3866" s="3" t="s">
        <v>7862</v>
      </c>
      <c r="I3866" s="3">
        <v>1</v>
      </c>
      <c r="J3866" s="3">
        <v>1.2</v>
      </c>
      <c r="K3866" s="3">
        <v>3859.3</v>
      </c>
      <c r="L3866" s="3">
        <v>3860.5</v>
      </c>
      <c r="M3866" s="3" t="s">
        <v>401</v>
      </c>
      <c r="N3866" s="3" t="s">
        <v>401</v>
      </c>
      <c r="O3866" s="2" t="str">
        <f>VLOOKUP(H3866,通道基本信息!B:L,3,FALSE)</f>
        <v>IS39</v>
      </c>
    </row>
    <row r="3867" s="2" customFormat="1" ht="15" hidden="1" spans="1:15">
      <c r="A3867" s="3">
        <v>3864</v>
      </c>
      <c r="B3867" s="177" t="str">
        <f t="shared" si="120"/>
        <v>IS39-R008-1-1</v>
      </c>
      <c r="C3867" s="177" t="str">
        <f t="shared" si="121"/>
        <v>IS39-RWHCL7EHCR3</v>
      </c>
      <c r="D3867" s="3" t="s">
        <v>7863</v>
      </c>
      <c r="E3867" s="177" t="str">
        <f>VLOOKUP(H3867,通道基本信息!B:K,6,0)</f>
        <v>R</v>
      </c>
      <c r="F3867" s="177" t="str">
        <f>VLOOKUP(H3867,通道基本信息!B:K,5,0)</f>
        <v>OUT</v>
      </c>
      <c r="G3867" s="177" t="str">
        <f>VLOOKUP(H3867,通道基本信息!B:K,8,0)</f>
        <v>V</v>
      </c>
      <c r="H3867" s="3" t="s">
        <v>7864</v>
      </c>
      <c r="I3867" s="3">
        <v>1</v>
      </c>
      <c r="J3867" s="3">
        <v>2.1</v>
      </c>
      <c r="K3867" s="3">
        <v>6059.1</v>
      </c>
      <c r="L3867" s="3">
        <v>6061.2</v>
      </c>
      <c r="M3867" s="3" t="s">
        <v>401</v>
      </c>
      <c r="N3867" s="3" t="s">
        <v>401</v>
      </c>
      <c r="O3867" s="2" t="str">
        <f>VLOOKUP(H3867,通道基本信息!B:L,3,FALSE)</f>
        <v>IS39</v>
      </c>
    </row>
    <row r="3868" s="2" customFormat="1" ht="15" hidden="1" spans="1:15">
      <c r="A3868" s="3">
        <v>3865</v>
      </c>
      <c r="B3868" s="177" t="str">
        <f t="shared" si="120"/>
        <v>IS39-T008-1-1</v>
      </c>
      <c r="C3868" s="177" t="str">
        <f t="shared" si="121"/>
        <v>IS39-TWHCL7EHCR3</v>
      </c>
      <c r="D3868" s="3" t="s">
        <v>7865</v>
      </c>
      <c r="E3868" s="177" t="str">
        <f>VLOOKUP(H3868,通道基本信息!B:K,6,0)</f>
        <v>T</v>
      </c>
      <c r="F3868" s="177" t="str">
        <f>VLOOKUP(H3868,通道基本信息!B:K,5,0)</f>
        <v>OUT</v>
      </c>
      <c r="G3868" s="177" t="str">
        <f>VLOOKUP(H3868,通道基本信息!B:K,8,0)</f>
        <v>V</v>
      </c>
      <c r="H3868" s="3" t="s">
        <v>7866</v>
      </c>
      <c r="I3868" s="3">
        <v>1</v>
      </c>
      <c r="J3868" s="3">
        <v>2.1</v>
      </c>
      <c r="K3868" s="3">
        <v>3834.1</v>
      </c>
      <c r="L3868" s="3">
        <v>3836.2</v>
      </c>
      <c r="M3868" s="3" t="s">
        <v>401</v>
      </c>
      <c r="N3868" s="3" t="s">
        <v>401</v>
      </c>
      <c r="O3868" s="2" t="str">
        <f>VLOOKUP(H3868,通道基本信息!B:L,3,FALSE)</f>
        <v>IS39</v>
      </c>
    </row>
    <row r="3869" s="2" customFormat="1" ht="15" hidden="1" spans="1:15">
      <c r="A3869" s="3">
        <v>3866</v>
      </c>
      <c r="B3869" s="177" t="str">
        <f t="shared" si="120"/>
        <v>IS39-R009-1-1</v>
      </c>
      <c r="C3869" s="177" t="str">
        <f t="shared" si="121"/>
        <v>IS39-RWHCL7EHCR3</v>
      </c>
      <c r="D3869" s="3" t="s">
        <v>7863</v>
      </c>
      <c r="E3869" s="177" t="str">
        <f>VLOOKUP(H3869,通道基本信息!B:K,6,0)</f>
        <v>R</v>
      </c>
      <c r="F3869" s="177" t="str">
        <f>VLOOKUP(H3869,通道基本信息!B:K,5,0)</f>
        <v>OUT</v>
      </c>
      <c r="G3869" s="177" t="str">
        <f>VLOOKUP(H3869,通道基本信息!B:K,8,0)</f>
        <v>V</v>
      </c>
      <c r="H3869" s="3" t="s">
        <v>7867</v>
      </c>
      <c r="I3869" s="3">
        <v>1</v>
      </c>
      <c r="J3869" s="3">
        <v>2.2</v>
      </c>
      <c r="K3869" s="3">
        <v>6062.3</v>
      </c>
      <c r="L3869" s="3">
        <v>6064.5</v>
      </c>
      <c r="M3869" s="3" t="s">
        <v>401</v>
      </c>
      <c r="N3869" s="3" t="s">
        <v>401</v>
      </c>
      <c r="O3869" s="2" t="str">
        <f>VLOOKUP(H3869,通道基本信息!B:L,3,FALSE)</f>
        <v>IS39</v>
      </c>
    </row>
    <row r="3870" s="2" customFormat="1" ht="15" hidden="1" spans="1:15">
      <c r="A3870" s="3">
        <v>3867</v>
      </c>
      <c r="B3870" s="177" t="str">
        <f t="shared" si="120"/>
        <v>IS39-T009-1-1</v>
      </c>
      <c r="C3870" s="177" t="str">
        <f t="shared" si="121"/>
        <v>IS39-TWHCL7EHCR3</v>
      </c>
      <c r="D3870" s="3" t="s">
        <v>7865</v>
      </c>
      <c r="E3870" s="177" t="str">
        <f>VLOOKUP(H3870,通道基本信息!B:K,6,0)</f>
        <v>T</v>
      </c>
      <c r="F3870" s="177" t="str">
        <f>VLOOKUP(H3870,通道基本信息!B:K,5,0)</f>
        <v>OUT</v>
      </c>
      <c r="G3870" s="177" t="str">
        <f>VLOOKUP(H3870,通道基本信息!B:K,8,0)</f>
        <v>V</v>
      </c>
      <c r="H3870" s="3" t="s">
        <v>7868</v>
      </c>
      <c r="I3870" s="3">
        <v>1</v>
      </c>
      <c r="J3870" s="3">
        <v>2.2</v>
      </c>
      <c r="K3870" s="3">
        <v>3837.3</v>
      </c>
      <c r="L3870" s="3">
        <v>3839.5</v>
      </c>
      <c r="M3870" s="3" t="s">
        <v>401</v>
      </c>
      <c r="N3870" s="3" t="s">
        <v>401</v>
      </c>
      <c r="O3870" s="2" t="str">
        <f>VLOOKUP(H3870,通道基本信息!B:L,3,FALSE)</f>
        <v>IS39</v>
      </c>
    </row>
    <row r="3871" s="2" customFormat="1" ht="15" hidden="1" spans="1:15">
      <c r="A3871" s="3">
        <v>3868</v>
      </c>
      <c r="B3871" s="177" t="str">
        <f t="shared" si="120"/>
        <v>IS39-R010-1-1</v>
      </c>
      <c r="C3871" s="177" t="str">
        <f t="shared" si="121"/>
        <v>IS39-REHCL31/WHCR7-1</v>
      </c>
      <c r="D3871" s="3" t="s">
        <v>7869</v>
      </c>
      <c r="E3871" s="177" t="str">
        <f>VLOOKUP(H3871,通道基本信息!B:K,6,0)</f>
        <v>R</v>
      </c>
      <c r="F3871" s="177" t="str">
        <f>VLOOKUP(H3871,通道基本信息!B:K,5,0)</f>
        <v>O10</v>
      </c>
      <c r="G3871" s="177" t="str">
        <f>VLOOKUP(H3871,通道基本信息!B:K,8,0)</f>
        <v>V</v>
      </c>
      <c r="H3871" s="3" t="s">
        <v>7870</v>
      </c>
      <c r="I3871" s="3">
        <v>1</v>
      </c>
      <c r="J3871" s="3">
        <v>8</v>
      </c>
      <c r="K3871" s="3">
        <v>6072</v>
      </c>
      <c r="L3871" s="3">
        <v>6080</v>
      </c>
      <c r="M3871" s="3" t="s">
        <v>401</v>
      </c>
      <c r="N3871" s="3" t="s">
        <v>401</v>
      </c>
      <c r="O3871" s="2" t="str">
        <f>VLOOKUP(H3871,通道基本信息!B:L,3,FALSE)</f>
        <v>IS39</v>
      </c>
    </row>
    <row r="3872" s="2" customFormat="1" ht="15" hidden="1" spans="1:15">
      <c r="A3872" s="3">
        <v>3869</v>
      </c>
      <c r="B3872" s="177" t="str">
        <f t="shared" si="120"/>
        <v>IS39-T010-1-1</v>
      </c>
      <c r="C3872" s="177" t="str">
        <f t="shared" si="121"/>
        <v>IS39-TEHCL31/WHCR7-1</v>
      </c>
      <c r="D3872" s="3" t="s">
        <v>7871</v>
      </c>
      <c r="E3872" s="177" t="str">
        <f>VLOOKUP(H3872,通道基本信息!B:K,6,0)</f>
        <v>T</v>
      </c>
      <c r="F3872" s="177" t="str">
        <f>VLOOKUP(H3872,通道基本信息!B:K,5,0)</f>
        <v>O10</v>
      </c>
      <c r="G3872" s="177" t="str">
        <f>VLOOKUP(H3872,通道基本信息!B:K,8,0)</f>
        <v>V</v>
      </c>
      <c r="H3872" s="3" t="s">
        <v>7872</v>
      </c>
      <c r="I3872" s="3">
        <v>1</v>
      </c>
      <c r="J3872" s="3">
        <v>8</v>
      </c>
      <c r="K3872" s="3">
        <v>3847</v>
      </c>
      <c r="L3872" s="3">
        <v>3855</v>
      </c>
      <c r="M3872" s="3" t="s">
        <v>401</v>
      </c>
      <c r="N3872" s="3" t="s">
        <v>401</v>
      </c>
      <c r="O3872" s="2" t="str">
        <f>VLOOKUP(H3872,通道基本信息!B:L,3,FALSE)</f>
        <v>IS39</v>
      </c>
    </row>
    <row r="3873" s="2" customFormat="1" ht="15" hidden="1" spans="1:15">
      <c r="A3873" s="3">
        <v>3870</v>
      </c>
      <c r="B3873" s="177" t="str">
        <f t="shared" si="120"/>
        <v>IS39-R011-1-1</v>
      </c>
      <c r="C3873" s="177" t="str">
        <f t="shared" si="121"/>
        <v>IS39-RWHCL7EHCR3</v>
      </c>
      <c r="D3873" s="3" t="s">
        <v>7863</v>
      </c>
      <c r="E3873" s="177" t="str">
        <f>VLOOKUP(H3873,通道基本信息!B:K,6,0)</f>
        <v>R</v>
      </c>
      <c r="F3873" s="177" t="str">
        <f>VLOOKUP(H3873,通道基本信息!B:K,5,0)</f>
        <v>OUT</v>
      </c>
      <c r="G3873" s="177" t="str">
        <f>VLOOKUP(H3873,通道基本信息!B:K,8,0)</f>
        <v>V</v>
      </c>
      <c r="H3873" s="3" t="s">
        <v>7873</v>
      </c>
      <c r="I3873" s="3">
        <v>1</v>
      </c>
      <c r="J3873" s="3">
        <v>0.7</v>
      </c>
      <c r="K3873" s="3">
        <v>6084</v>
      </c>
      <c r="L3873" s="3">
        <v>6084.7</v>
      </c>
      <c r="M3873" s="3" t="s">
        <v>401</v>
      </c>
      <c r="N3873" s="3" t="s">
        <v>401</v>
      </c>
      <c r="O3873" s="2" t="str">
        <f>VLOOKUP(H3873,通道基本信息!B:L,3,FALSE)</f>
        <v>IS39</v>
      </c>
    </row>
    <row r="3874" s="2" customFormat="1" ht="15" hidden="1" spans="1:15">
      <c r="A3874" s="3">
        <v>3871</v>
      </c>
      <c r="B3874" s="177" t="str">
        <f t="shared" si="120"/>
        <v>IS39-T011-1-1</v>
      </c>
      <c r="C3874" s="177" t="str">
        <f t="shared" si="121"/>
        <v>IS39-TWHCL7EHCR3</v>
      </c>
      <c r="D3874" s="3" t="s">
        <v>7865</v>
      </c>
      <c r="E3874" s="177" t="str">
        <f>VLOOKUP(H3874,通道基本信息!B:K,6,0)</f>
        <v>T</v>
      </c>
      <c r="F3874" s="177" t="str">
        <f>VLOOKUP(H3874,通道基本信息!B:K,5,0)</f>
        <v>OUT</v>
      </c>
      <c r="G3874" s="177" t="str">
        <f>VLOOKUP(H3874,通道基本信息!B:K,8,0)</f>
        <v>V</v>
      </c>
      <c r="H3874" s="3" t="s">
        <v>7874</v>
      </c>
      <c r="I3874" s="3">
        <v>1</v>
      </c>
      <c r="J3874" s="3">
        <v>0.7</v>
      </c>
      <c r="K3874" s="3">
        <v>3859</v>
      </c>
      <c r="L3874" s="3">
        <v>3859.7</v>
      </c>
      <c r="M3874" s="3" t="s">
        <v>401</v>
      </c>
      <c r="N3874" s="3" t="s">
        <v>401</v>
      </c>
      <c r="O3874" s="2" t="str">
        <f>VLOOKUP(H3874,通道基本信息!B:L,3,FALSE)</f>
        <v>IS39</v>
      </c>
    </row>
    <row r="3875" s="2" customFormat="1" ht="15" hidden="1" spans="1:15">
      <c r="A3875" s="3">
        <v>3872</v>
      </c>
      <c r="B3875" s="177" t="str">
        <f t="shared" si="120"/>
        <v>IS39-R012-1-1</v>
      </c>
      <c r="C3875" s="177" t="str">
        <f t="shared" si="121"/>
        <v>IS39-RWHCL7EHCR3</v>
      </c>
      <c r="D3875" s="3" t="s">
        <v>7863</v>
      </c>
      <c r="E3875" s="177" t="str">
        <f>VLOOKUP(H3875,通道基本信息!B:K,6,0)</f>
        <v>R</v>
      </c>
      <c r="F3875" s="177" t="str">
        <f>VLOOKUP(H3875,通道基本信息!B:K,5,0)</f>
        <v>OUT</v>
      </c>
      <c r="G3875" s="177" t="str">
        <f>VLOOKUP(H3875,通道基本信息!B:K,8,0)</f>
        <v>V</v>
      </c>
      <c r="H3875" s="3" t="s">
        <v>7875</v>
      </c>
      <c r="I3875" s="3">
        <v>1</v>
      </c>
      <c r="J3875" s="3">
        <v>2.4</v>
      </c>
      <c r="K3875" s="3">
        <v>6084.7</v>
      </c>
      <c r="L3875" s="3">
        <v>6087.1</v>
      </c>
      <c r="M3875" s="3" t="s">
        <v>401</v>
      </c>
      <c r="N3875" s="3" t="s">
        <v>401</v>
      </c>
      <c r="O3875" s="2" t="str">
        <f>VLOOKUP(H3875,通道基本信息!B:L,3,FALSE)</f>
        <v>IS39</v>
      </c>
    </row>
    <row r="3876" s="2" customFormat="1" ht="15" hidden="1" spans="1:15">
      <c r="A3876" s="3">
        <v>3873</v>
      </c>
      <c r="B3876" s="177" t="str">
        <f t="shared" si="120"/>
        <v>IS39-T012-1-1</v>
      </c>
      <c r="C3876" s="177" t="str">
        <f t="shared" si="121"/>
        <v>IS39-TWHCL7EHCR3</v>
      </c>
      <c r="D3876" s="3" t="s">
        <v>7865</v>
      </c>
      <c r="E3876" s="177" t="str">
        <f>VLOOKUP(H3876,通道基本信息!B:K,6,0)</f>
        <v>T</v>
      </c>
      <c r="F3876" s="177" t="str">
        <f>VLOOKUP(H3876,通道基本信息!B:K,5,0)</f>
        <v>OUT</v>
      </c>
      <c r="G3876" s="177" t="str">
        <f>VLOOKUP(H3876,通道基本信息!B:K,8,0)</f>
        <v>V</v>
      </c>
      <c r="H3876" s="3" t="s">
        <v>7876</v>
      </c>
      <c r="I3876" s="3">
        <v>1</v>
      </c>
      <c r="J3876" s="3">
        <v>2.4</v>
      </c>
      <c r="K3876" s="3">
        <v>3859.7</v>
      </c>
      <c r="L3876" s="3">
        <v>3862.1</v>
      </c>
      <c r="M3876" s="3" t="s">
        <v>401</v>
      </c>
      <c r="N3876" s="3" t="s">
        <v>401</v>
      </c>
      <c r="O3876" s="2" t="str">
        <f>VLOOKUP(H3876,通道基本信息!B:L,3,FALSE)</f>
        <v>IS39</v>
      </c>
    </row>
    <row r="3877" s="2" customFormat="1" ht="15" hidden="1" spans="1:15">
      <c r="A3877" s="3">
        <v>3874</v>
      </c>
      <c r="B3877" s="177" t="str">
        <f t="shared" si="120"/>
        <v>APT7-R013-1-1</v>
      </c>
      <c r="C3877" s="177" t="str">
        <f t="shared" si="121"/>
        <v>APT7-RC12B</v>
      </c>
      <c r="D3877" s="3" t="s">
        <v>486</v>
      </c>
      <c r="E3877" s="177" t="str">
        <f>VLOOKUP(H3877,通道基本信息!B:K,6,0)</f>
        <v>R</v>
      </c>
      <c r="F3877" s="177" t="str">
        <f>VLOOKUP(H3877,通道基本信息!B:K,5,0)</f>
        <v>APT</v>
      </c>
      <c r="G3877" s="177" t="str">
        <f>VLOOKUP(H3877,通道基本信息!B:K,8,0)</f>
        <v>H</v>
      </c>
      <c r="H3877" s="3" t="s">
        <v>7877</v>
      </c>
      <c r="I3877" s="3">
        <v>1</v>
      </c>
      <c r="J3877" s="3">
        <v>7.9</v>
      </c>
      <c r="K3877" s="3">
        <v>6329.6</v>
      </c>
      <c r="L3877" s="3">
        <v>6337.5</v>
      </c>
      <c r="M3877" s="3" t="s">
        <v>403</v>
      </c>
      <c r="N3877" s="3" t="s">
        <v>403</v>
      </c>
      <c r="O3877" s="2" t="str">
        <f>VLOOKUP(H3877,通道基本信息!B:L,3,FALSE)</f>
        <v>APT7</v>
      </c>
    </row>
    <row r="3878" s="2" customFormat="1" ht="15" hidden="1" spans="1:15">
      <c r="A3878" s="3">
        <v>3875</v>
      </c>
      <c r="B3878" s="177" t="str">
        <f t="shared" si="120"/>
        <v>APT7-T013-1-1</v>
      </c>
      <c r="C3878" s="177" t="str">
        <f t="shared" si="121"/>
        <v>APT7-TC12B</v>
      </c>
      <c r="D3878" s="3" t="s">
        <v>577</v>
      </c>
      <c r="E3878" s="177" t="str">
        <f>VLOOKUP(H3878,通道基本信息!B:K,6,0)</f>
        <v>T</v>
      </c>
      <c r="F3878" s="177" t="str">
        <f>VLOOKUP(H3878,通道基本信息!B:K,5,0)</f>
        <v>APT</v>
      </c>
      <c r="G3878" s="177" t="str">
        <f>VLOOKUP(H3878,通道基本信息!B:K,8,0)</f>
        <v>H</v>
      </c>
      <c r="H3878" s="3" t="s">
        <v>7878</v>
      </c>
      <c r="I3878" s="3">
        <v>1</v>
      </c>
      <c r="J3878" s="3">
        <v>7.9</v>
      </c>
      <c r="K3878" s="3">
        <v>4104.6</v>
      </c>
      <c r="L3878" s="3">
        <v>4112.5</v>
      </c>
      <c r="M3878" s="3" t="s">
        <v>403</v>
      </c>
      <c r="N3878" s="3" t="s">
        <v>403</v>
      </c>
      <c r="O3878" s="2" t="str">
        <f>VLOOKUP(H3878,通道基本信息!B:L,3,FALSE)</f>
        <v>APT7</v>
      </c>
    </row>
    <row r="3879" s="2" customFormat="1" ht="15" hidden="1" spans="1:15">
      <c r="A3879" s="3">
        <v>3876</v>
      </c>
      <c r="B3879" s="177" t="str">
        <f t="shared" si="120"/>
        <v>APT7-R014-1-1</v>
      </c>
      <c r="C3879" s="177" t="str">
        <f t="shared" si="121"/>
        <v>APT7-RC13B</v>
      </c>
      <c r="D3879" s="3" t="s">
        <v>488</v>
      </c>
      <c r="E3879" s="177" t="str">
        <f>VLOOKUP(H3879,通道基本信息!B:K,6,0)</f>
        <v>R</v>
      </c>
      <c r="F3879" s="177" t="str">
        <f>VLOOKUP(H3879,通道基本信息!B:K,5,0)</f>
        <v>APT</v>
      </c>
      <c r="G3879" s="177" t="str">
        <f>VLOOKUP(H3879,通道基本信息!B:K,8,0)</f>
        <v>H</v>
      </c>
      <c r="H3879" s="3" t="s">
        <v>7879</v>
      </c>
      <c r="I3879" s="3">
        <v>1</v>
      </c>
      <c r="J3879" s="3">
        <v>23.3</v>
      </c>
      <c r="K3879" s="3">
        <v>6351.79</v>
      </c>
      <c r="L3879" s="3">
        <v>6375.09</v>
      </c>
      <c r="M3879" s="3" t="s">
        <v>403</v>
      </c>
      <c r="N3879" s="3" t="s">
        <v>403</v>
      </c>
      <c r="O3879" s="2" t="str">
        <f>VLOOKUP(H3879,通道基本信息!B:L,3,FALSE)</f>
        <v>APT7</v>
      </c>
    </row>
    <row r="3880" s="2" customFormat="1" ht="15" hidden="1" spans="1:15">
      <c r="A3880" s="3">
        <v>3877</v>
      </c>
      <c r="B3880" s="177" t="str">
        <f t="shared" si="120"/>
        <v>APT7-T014-1-1</v>
      </c>
      <c r="C3880" s="177" t="str">
        <f t="shared" si="121"/>
        <v>APT7-TC13B</v>
      </c>
      <c r="D3880" s="3" t="s">
        <v>578</v>
      </c>
      <c r="E3880" s="177" t="str">
        <f>VLOOKUP(H3880,通道基本信息!B:K,6,0)</f>
        <v>T</v>
      </c>
      <c r="F3880" s="177" t="str">
        <f>VLOOKUP(H3880,通道基本信息!B:K,5,0)</f>
        <v>APT</v>
      </c>
      <c r="G3880" s="177" t="str">
        <f>VLOOKUP(H3880,通道基本信息!B:K,8,0)</f>
        <v>H</v>
      </c>
      <c r="H3880" s="3" t="s">
        <v>7880</v>
      </c>
      <c r="I3880" s="3">
        <v>1</v>
      </c>
      <c r="J3880" s="3">
        <v>23.3</v>
      </c>
      <c r="K3880" s="3">
        <v>4126.79</v>
      </c>
      <c r="L3880" s="3">
        <v>4150.09</v>
      </c>
      <c r="M3880" s="3" t="s">
        <v>403</v>
      </c>
      <c r="N3880" s="3" t="s">
        <v>403</v>
      </c>
      <c r="O3880" s="2" t="str">
        <f>VLOOKUP(H3880,通道基本信息!B:L,3,FALSE)</f>
        <v>APT7</v>
      </c>
    </row>
    <row r="3881" s="2" customFormat="1" ht="15" hidden="1" spans="1:15">
      <c r="A3881" s="3">
        <v>3878</v>
      </c>
      <c r="B3881" s="177" t="str">
        <f t="shared" si="120"/>
        <v>APT7-R015-1-1</v>
      </c>
      <c r="C3881" s="177" t="str">
        <f t="shared" si="121"/>
        <v>APT7-RKM07</v>
      </c>
      <c r="D3881" s="3" t="s">
        <v>7881</v>
      </c>
      <c r="E3881" s="177" t="str">
        <f>VLOOKUP(H3881,通道基本信息!B:K,6,0)</f>
        <v>R</v>
      </c>
      <c r="F3881" s="177" t="str">
        <f>VLOOKUP(H3881,通道基本信息!B:K,5,0)</f>
        <v>APT</v>
      </c>
      <c r="G3881" s="177" t="str">
        <f>VLOOKUP(H3881,通道基本信息!B:K,8,0)</f>
        <v>H</v>
      </c>
      <c r="H3881" s="3" t="s">
        <v>7882</v>
      </c>
      <c r="I3881" s="3">
        <v>1</v>
      </c>
      <c r="J3881" s="3">
        <v>4</v>
      </c>
      <c r="M3881" s="3" t="s">
        <v>403</v>
      </c>
      <c r="N3881" s="3" t="s">
        <v>403</v>
      </c>
      <c r="O3881" s="2" t="str">
        <f>VLOOKUP(H3881,通道基本信息!B:L,3,FALSE)</f>
        <v>APT7</v>
      </c>
    </row>
    <row r="3882" s="2" customFormat="1" ht="15" hidden="1" spans="1:15">
      <c r="A3882" s="3">
        <v>3879</v>
      </c>
      <c r="B3882" s="177" t="str">
        <f t="shared" si="120"/>
        <v>APT7-T015-1-1</v>
      </c>
      <c r="C3882" s="177" t="str">
        <f t="shared" si="121"/>
        <v>APT7-TKM07</v>
      </c>
      <c r="D3882" s="3" t="s">
        <v>7883</v>
      </c>
      <c r="E3882" s="177" t="str">
        <f>VLOOKUP(H3882,通道基本信息!B:K,6,0)</f>
        <v>T</v>
      </c>
      <c r="F3882" s="177" t="str">
        <f>VLOOKUP(H3882,通道基本信息!B:K,5,0)</f>
        <v>APT</v>
      </c>
      <c r="G3882" s="177" t="str">
        <f>VLOOKUP(H3882,通道基本信息!B:K,8,0)</f>
        <v>H</v>
      </c>
      <c r="H3882" s="3" t="s">
        <v>7884</v>
      </c>
      <c r="I3882" s="3">
        <v>1</v>
      </c>
      <c r="J3882" s="3">
        <v>4</v>
      </c>
      <c r="K3882" s="3">
        <v>11545.64</v>
      </c>
      <c r="L3882" s="3">
        <v>11549.64</v>
      </c>
      <c r="M3882" s="3" t="s">
        <v>403</v>
      </c>
      <c r="N3882" s="3" t="s">
        <v>403</v>
      </c>
      <c r="O3882" s="2" t="str">
        <f>VLOOKUP(H3882,通道基本信息!B:L,3,FALSE)</f>
        <v>APT7</v>
      </c>
    </row>
    <row r="3883" s="2" customFormat="1" ht="15" hidden="1" spans="1:15">
      <c r="A3883" s="3">
        <v>3880</v>
      </c>
      <c r="B3883" s="177" t="str">
        <f t="shared" si="120"/>
        <v>IS35E-R016-1-1</v>
      </c>
      <c r="C3883" s="177" t="str">
        <f t="shared" si="121"/>
        <v>IS35E-RC07L1GCR2</v>
      </c>
      <c r="D3883" s="3" t="s">
        <v>7885</v>
      </c>
      <c r="E3883" s="177" t="str">
        <f>VLOOKUP(H3883,通道基本信息!B:K,6,0)</f>
        <v>R</v>
      </c>
      <c r="F3883" s="177" t="str">
        <f>VLOOKUP(H3883,通道基本信息!B:K,5,0)</f>
        <v>OUT</v>
      </c>
      <c r="G3883" s="177" t="str">
        <f>VLOOKUP(H3883,通道基本信息!B:K,8,0)</f>
        <v>V</v>
      </c>
      <c r="H3883" s="3" t="s">
        <v>7886</v>
      </c>
      <c r="I3883" s="3">
        <v>1</v>
      </c>
      <c r="J3883" s="3">
        <v>1.5</v>
      </c>
      <c r="K3883" s="3">
        <v>6321.5</v>
      </c>
      <c r="L3883" s="3">
        <v>6323</v>
      </c>
      <c r="M3883" s="3" t="s">
        <v>398</v>
      </c>
      <c r="N3883" s="3" t="s">
        <v>398</v>
      </c>
      <c r="O3883" s="2" t="str">
        <f>VLOOKUP(H3883,通道基本信息!B:L,3,FALSE)</f>
        <v>IS35E</v>
      </c>
    </row>
    <row r="3884" s="2" customFormat="1" ht="15" hidden="1" spans="1:15">
      <c r="A3884" s="3">
        <v>3881</v>
      </c>
      <c r="B3884" s="177" t="str">
        <f t="shared" si="120"/>
        <v>IS35E-T016-1-1</v>
      </c>
      <c r="C3884" s="177" t="str">
        <f t="shared" si="121"/>
        <v>IS35E-TC07L1GCR2</v>
      </c>
      <c r="D3884" s="3" t="s">
        <v>7887</v>
      </c>
      <c r="E3884" s="177" t="str">
        <f>VLOOKUP(H3884,通道基本信息!B:K,6,0)</f>
        <v>T</v>
      </c>
      <c r="F3884" s="177" t="str">
        <f>VLOOKUP(H3884,通道基本信息!B:K,5,0)</f>
        <v>OUT</v>
      </c>
      <c r="G3884" s="177" t="str">
        <f>VLOOKUP(H3884,通道基本信息!B:K,8,0)</f>
        <v>V</v>
      </c>
      <c r="H3884" s="3" t="s">
        <v>7888</v>
      </c>
      <c r="I3884" s="3">
        <v>1</v>
      </c>
      <c r="J3884" s="3">
        <v>1.5</v>
      </c>
      <c r="K3884" s="3">
        <v>4161.083</v>
      </c>
      <c r="L3884" s="3">
        <v>4162.583</v>
      </c>
      <c r="M3884" s="3" t="s">
        <v>398</v>
      </c>
      <c r="N3884" s="3" t="s">
        <v>398</v>
      </c>
      <c r="O3884" s="2" t="str">
        <f>VLOOKUP(H3884,通道基本信息!B:L,3,FALSE)</f>
        <v>IS35E</v>
      </c>
    </row>
    <row r="3885" s="2" customFormat="1" ht="15" hidden="1" spans="1:15">
      <c r="A3885" s="3">
        <v>3882</v>
      </c>
      <c r="B3885" s="177" t="str">
        <f t="shared" si="120"/>
        <v>IS35E-R017-1-1</v>
      </c>
      <c r="C3885" s="177" t="str">
        <f t="shared" si="121"/>
        <v>IS35E-RC07L1GCR2-1</v>
      </c>
      <c r="D3885" s="3" t="s">
        <v>7889</v>
      </c>
      <c r="E3885" s="177" t="str">
        <f>VLOOKUP(H3885,通道基本信息!B:K,6,0)</f>
        <v>R</v>
      </c>
      <c r="F3885" s="177" t="str">
        <f>VLOOKUP(H3885,通道基本信息!B:K,5,0)</f>
        <v>OUT</v>
      </c>
      <c r="G3885" s="177" t="str">
        <f>VLOOKUP(H3885,通道基本信息!B:K,8,0)</f>
        <v>V</v>
      </c>
      <c r="H3885" s="3" t="s">
        <v>7890</v>
      </c>
      <c r="I3885" s="3">
        <v>1</v>
      </c>
      <c r="J3885" s="3">
        <v>1.2</v>
      </c>
      <c r="K3885" s="3">
        <v>6084.3</v>
      </c>
      <c r="L3885" s="3">
        <v>6085.5</v>
      </c>
      <c r="M3885" s="3" t="s">
        <v>398</v>
      </c>
      <c r="N3885" s="3" t="s">
        <v>398</v>
      </c>
      <c r="O3885" s="2" t="str">
        <f>VLOOKUP(H3885,通道基本信息!B:L,3,FALSE)</f>
        <v>IS35E</v>
      </c>
    </row>
    <row r="3886" s="2" customFormat="1" ht="15" hidden="1" spans="1:15">
      <c r="A3886" s="3">
        <v>3883</v>
      </c>
      <c r="B3886" s="177" t="str">
        <f t="shared" si="120"/>
        <v>IS35E-T017-1-1</v>
      </c>
      <c r="C3886" s="177" t="str">
        <f t="shared" si="121"/>
        <v>IS35E-TC07L1GCR2-1</v>
      </c>
      <c r="D3886" s="3" t="s">
        <v>7891</v>
      </c>
      <c r="E3886" s="177" t="str">
        <f>VLOOKUP(H3886,通道基本信息!B:K,6,0)</f>
        <v>T</v>
      </c>
      <c r="F3886" s="177" t="str">
        <f>VLOOKUP(H3886,通道基本信息!B:K,5,0)</f>
        <v>OUT</v>
      </c>
      <c r="G3886" s="177" t="str">
        <f>VLOOKUP(H3886,通道基本信息!B:K,8,0)</f>
        <v>V</v>
      </c>
      <c r="H3886" s="3" t="s">
        <v>7892</v>
      </c>
      <c r="I3886" s="3">
        <v>1</v>
      </c>
      <c r="J3886" s="3">
        <v>1.2</v>
      </c>
      <c r="K3886" s="3">
        <v>3859.3</v>
      </c>
      <c r="L3886" s="3">
        <v>3860.5</v>
      </c>
      <c r="M3886" s="3" t="s">
        <v>398</v>
      </c>
      <c r="N3886" s="3" t="s">
        <v>398</v>
      </c>
      <c r="O3886" s="2" t="str">
        <f>VLOOKUP(H3886,通道基本信息!B:L,3,FALSE)</f>
        <v>IS35E</v>
      </c>
    </row>
    <row r="3887" s="2" customFormat="1" ht="15" hidden="1" spans="1:15">
      <c r="A3887" s="3">
        <v>3884</v>
      </c>
      <c r="B3887" s="177" t="str">
        <f t="shared" si="120"/>
        <v>IS35E-R018-1-1</v>
      </c>
      <c r="C3887" s="177" t="str">
        <f t="shared" si="121"/>
        <v>IS35E-RGCL1C07R1</v>
      </c>
      <c r="D3887" s="3" t="s">
        <v>7893</v>
      </c>
      <c r="E3887" s="177" t="str">
        <f>VLOOKUP(H3887,通道基本信息!B:K,6,0)</f>
        <v>R</v>
      </c>
      <c r="F3887" s="177" t="str">
        <f>VLOOKUP(H3887,通道基本信息!B:K,5,0)</f>
        <v>OUT</v>
      </c>
      <c r="G3887" s="177" t="str">
        <f>VLOOKUP(H3887,通道基本信息!B:K,8,0)</f>
        <v>V</v>
      </c>
      <c r="H3887" s="3" t="s">
        <v>7894</v>
      </c>
      <c r="I3887" s="3">
        <v>1</v>
      </c>
      <c r="J3887" s="3">
        <v>2.3</v>
      </c>
      <c r="K3887" s="3">
        <v>6404.604</v>
      </c>
      <c r="L3887" s="3">
        <v>6406.904</v>
      </c>
      <c r="M3887" s="3" t="s">
        <v>398</v>
      </c>
      <c r="N3887" s="3" t="s">
        <v>398</v>
      </c>
      <c r="O3887" s="2" t="str">
        <f>VLOOKUP(H3887,通道基本信息!B:L,3,FALSE)</f>
        <v>IS35E</v>
      </c>
    </row>
    <row r="3888" s="2" customFormat="1" ht="15" hidden="1" spans="1:15">
      <c r="A3888" s="3">
        <v>3885</v>
      </c>
      <c r="B3888" s="177" t="str">
        <f t="shared" si="120"/>
        <v>IS35E-T018-1-1</v>
      </c>
      <c r="C3888" s="177" t="str">
        <f t="shared" si="121"/>
        <v>IS35E-TGCL1C07R1</v>
      </c>
      <c r="D3888" s="3" t="s">
        <v>7895</v>
      </c>
      <c r="E3888" s="177" t="str">
        <f>VLOOKUP(H3888,通道基本信息!B:K,6,0)</f>
        <v>T</v>
      </c>
      <c r="F3888" s="177" t="str">
        <f>VLOOKUP(H3888,通道基本信息!B:K,5,0)</f>
        <v>OUT</v>
      </c>
      <c r="G3888" s="177" t="str">
        <f>VLOOKUP(H3888,通道基本信息!B:K,8,0)</f>
        <v>V</v>
      </c>
      <c r="H3888" s="3" t="s">
        <v>7896</v>
      </c>
      <c r="I3888" s="3">
        <v>1</v>
      </c>
      <c r="J3888" s="3">
        <v>2.3</v>
      </c>
      <c r="K3888" s="3">
        <v>4094.187</v>
      </c>
      <c r="L3888" s="3">
        <v>4096.487</v>
      </c>
      <c r="M3888" s="3" t="s">
        <v>398</v>
      </c>
      <c r="N3888" s="3" t="s">
        <v>398</v>
      </c>
      <c r="O3888" s="2" t="str">
        <f>VLOOKUP(H3888,通道基本信息!B:L,3,FALSE)</f>
        <v>IS35E</v>
      </c>
    </row>
    <row r="3889" s="2" customFormat="1" ht="15" hidden="1" spans="1:15">
      <c r="A3889" s="3">
        <v>3886</v>
      </c>
      <c r="B3889" s="177" t="str">
        <f t="shared" si="120"/>
        <v>IS35E-R019-1-1</v>
      </c>
      <c r="C3889" s="177" t="str">
        <f t="shared" si="121"/>
        <v>IS35E-RGCL1C07R1</v>
      </c>
      <c r="D3889" s="3" t="s">
        <v>7893</v>
      </c>
      <c r="E3889" s="177" t="str">
        <f>VLOOKUP(H3889,通道基本信息!B:K,6,0)</f>
        <v>R</v>
      </c>
      <c r="F3889" s="177" t="str">
        <f>VLOOKUP(H3889,通道基本信息!B:K,5,0)</f>
        <v>OUT</v>
      </c>
      <c r="G3889" s="177" t="str">
        <f>VLOOKUP(H3889,通道基本信息!B:K,8,0)</f>
        <v>V</v>
      </c>
      <c r="H3889" s="3" t="s">
        <v>7897</v>
      </c>
      <c r="I3889" s="3">
        <v>1</v>
      </c>
      <c r="J3889" s="3">
        <v>4.3</v>
      </c>
      <c r="K3889" s="3">
        <v>6406.904</v>
      </c>
      <c r="L3889" s="3">
        <v>6411.204</v>
      </c>
      <c r="M3889" s="3" t="s">
        <v>398</v>
      </c>
      <c r="N3889" s="3" t="s">
        <v>398</v>
      </c>
      <c r="O3889" s="2" t="str">
        <f>VLOOKUP(H3889,通道基本信息!B:L,3,FALSE)</f>
        <v>IS35E</v>
      </c>
    </row>
    <row r="3890" s="2" customFormat="1" ht="15" hidden="1" spans="1:15">
      <c r="A3890" s="3">
        <v>3887</v>
      </c>
      <c r="B3890" s="177" t="str">
        <f t="shared" si="120"/>
        <v>IS35E-T019-1-1</v>
      </c>
      <c r="C3890" s="177" t="str">
        <f t="shared" si="121"/>
        <v>IS35E-TGCL1C07R1</v>
      </c>
      <c r="D3890" s="3" t="s">
        <v>7895</v>
      </c>
      <c r="E3890" s="177" t="str">
        <f>VLOOKUP(H3890,通道基本信息!B:K,6,0)</f>
        <v>T</v>
      </c>
      <c r="F3890" s="177" t="str">
        <f>VLOOKUP(H3890,通道基本信息!B:K,5,0)</f>
        <v>OUT</v>
      </c>
      <c r="G3890" s="177" t="str">
        <f>VLOOKUP(H3890,通道基本信息!B:K,8,0)</f>
        <v>V</v>
      </c>
      <c r="H3890" s="3" t="s">
        <v>7898</v>
      </c>
      <c r="I3890" s="3">
        <v>1</v>
      </c>
      <c r="J3890" s="3">
        <v>4.3</v>
      </c>
      <c r="K3890" s="3">
        <v>4096.48743</v>
      </c>
      <c r="L3890" s="3">
        <v>4100.78743</v>
      </c>
      <c r="M3890" s="3" t="s">
        <v>398</v>
      </c>
      <c r="N3890" s="3" t="s">
        <v>398</v>
      </c>
      <c r="O3890" s="2" t="str">
        <f>VLOOKUP(H3890,通道基本信息!B:L,3,FALSE)</f>
        <v>IS35E</v>
      </c>
    </row>
    <row r="3891" s="2" customFormat="1" ht="15" hidden="1" spans="1:15">
      <c r="A3891" s="3">
        <v>3888</v>
      </c>
      <c r="B3891" s="177" t="str">
        <f t="shared" si="120"/>
        <v>IS35E-R020-1-1</v>
      </c>
      <c r="C3891" s="177" t="str">
        <f t="shared" si="121"/>
        <v>IS35E-RC14L1GCR2</v>
      </c>
      <c r="D3891" s="3" t="s">
        <v>7899</v>
      </c>
      <c r="E3891" s="177" t="str">
        <f>VLOOKUP(H3891,通道基本信息!B:K,6,0)</f>
        <v>R</v>
      </c>
      <c r="F3891" s="177" t="str">
        <f>VLOOKUP(H3891,通道基本信息!B:K,5,0)</f>
        <v>OUT</v>
      </c>
      <c r="G3891" s="177" t="str">
        <f>VLOOKUP(H3891,通道基本信息!B:K,8,0)</f>
        <v>V</v>
      </c>
      <c r="H3891" s="3" t="s">
        <v>7900</v>
      </c>
      <c r="I3891" s="3">
        <v>1</v>
      </c>
      <c r="J3891" s="3">
        <v>2.8</v>
      </c>
      <c r="K3891" s="3">
        <v>6081.90456</v>
      </c>
      <c r="L3891" s="3">
        <v>6084.70456</v>
      </c>
      <c r="M3891" s="3" t="s">
        <v>398</v>
      </c>
      <c r="N3891" s="3" t="s">
        <v>398</v>
      </c>
      <c r="O3891" s="2" t="str">
        <f>VLOOKUP(H3891,通道基本信息!B:L,3,FALSE)</f>
        <v>IS35E</v>
      </c>
    </row>
    <row r="3892" s="2" customFormat="1" ht="15" hidden="1" spans="1:15">
      <c r="A3892" s="3">
        <v>3889</v>
      </c>
      <c r="B3892" s="177" t="str">
        <f t="shared" si="120"/>
        <v>IS35E-T020-1-1</v>
      </c>
      <c r="C3892" s="177" t="str">
        <f t="shared" si="121"/>
        <v>IS35E-TC14L1GCR2</v>
      </c>
      <c r="D3892" s="3" t="s">
        <v>7901</v>
      </c>
      <c r="E3892" s="177" t="str">
        <f>VLOOKUP(H3892,通道基本信息!B:K,6,0)</f>
        <v>T</v>
      </c>
      <c r="F3892" s="177" t="str">
        <f>VLOOKUP(H3892,通道基本信息!B:K,5,0)</f>
        <v>OUT</v>
      </c>
      <c r="G3892" s="177" t="str">
        <f>VLOOKUP(H3892,通道基本信息!B:K,8,0)</f>
        <v>V</v>
      </c>
      <c r="H3892" s="3" t="s">
        <v>7902</v>
      </c>
      <c r="I3892" s="3">
        <v>1</v>
      </c>
      <c r="J3892" s="3">
        <v>2.8</v>
      </c>
      <c r="K3892" s="3">
        <v>3918.88376</v>
      </c>
      <c r="L3892" s="3">
        <v>3921.68376</v>
      </c>
      <c r="M3892" s="3" t="s">
        <v>398</v>
      </c>
      <c r="N3892" s="3" t="s">
        <v>398</v>
      </c>
      <c r="O3892" s="2" t="str">
        <f>VLOOKUP(H3892,通道基本信息!B:L,3,FALSE)</f>
        <v>IS35E</v>
      </c>
    </row>
    <row r="3893" s="2" customFormat="1" ht="15" hidden="1" spans="1:15">
      <c r="A3893" s="3">
        <v>3890</v>
      </c>
      <c r="B3893" s="177" t="str">
        <f t="shared" si="120"/>
        <v>IS35E-R021-1-1</v>
      </c>
      <c r="C3893" s="177" t="str">
        <f t="shared" si="121"/>
        <v>IS35E-RGCL1C14R1</v>
      </c>
      <c r="D3893" s="3" t="s">
        <v>7903</v>
      </c>
      <c r="E3893" s="177" t="str">
        <f>VLOOKUP(H3893,通道基本信息!B:K,6,0)</f>
        <v>R</v>
      </c>
      <c r="F3893" s="177" t="str">
        <f>VLOOKUP(H3893,通道基本信息!B:K,5,0)</f>
        <v>OUT</v>
      </c>
      <c r="G3893" s="177" t="str">
        <f>VLOOKUP(H3893,通道基本信息!B:K,8,0)</f>
        <v>V</v>
      </c>
      <c r="H3893" s="3" t="s">
        <v>7904</v>
      </c>
      <c r="I3893" s="3">
        <v>1</v>
      </c>
      <c r="J3893" s="3">
        <v>1.1</v>
      </c>
      <c r="K3893" s="3">
        <v>6381.259</v>
      </c>
      <c r="L3893" s="3">
        <v>6382.359</v>
      </c>
      <c r="M3893" s="3" t="s">
        <v>398</v>
      </c>
      <c r="N3893" s="3" t="s">
        <v>398</v>
      </c>
      <c r="O3893" s="2" t="str">
        <f>VLOOKUP(H3893,通道基本信息!B:L,3,FALSE)</f>
        <v>IS35E</v>
      </c>
    </row>
    <row r="3894" s="2" customFormat="1" ht="15" hidden="1" spans="1:15">
      <c r="A3894" s="3">
        <v>3891</v>
      </c>
      <c r="B3894" s="177" t="str">
        <f t="shared" si="120"/>
        <v>IS35E-T021-1-1</v>
      </c>
      <c r="C3894" s="177" t="str">
        <f t="shared" si="121"/>
        <v>IS35E-TGCL1C14R1</v>
      </c>
      <c r="D3894" s="3" t="s">
        <v>7905</v>
      </c>
      <c r="E3894" s="177" t="str">
        <f>VLOOKUP(H3894,通道基本信息!B:K,6,0)</f>
        <v>T</v>
      </c>
      <c r="F3894" s="177" t="str">
        <f>VLOOKUP(H3894,通道基本信息!B:K,5,0)</f>
        <v>OUT</v>
      </c>
      <c r="G3894" s="177" t="str">
        <f>VLOOKUP(H3894,通道基本信息!B:K,8,0)</f>
        <v>V</v>
      </c>
      <c r="H3894" s="3" t="s">
        <v>7906</v>
      </c>
      <c r="I3894" s="3">
        <v>1</v>
      </c>
      <c r="J3894" s="3">
        <v>1.1</v>
      </c>
      <c r="K3894" s="3">
        <v>3643.759</v>
      </c>
      <c r="L3894" s="3">
        <v>3644.859</v>
      </c>
      <c r="M3894" s="3" t="s">
        <v>398</v>
      </c>
      <c r="N3894" s="3" t="s">
        <v>398</v>
      </c>
      <c r="O3894" s="2" t="str">
        <f>VLOOKUP(H3894,通道基本信息!B:L,3,FALSE)</f>
        <v>IS35E</v>
      </c>
    </row>
    <row r="3895" s="2" customFormat="1" ht="15" hidden="1" spans="1:15">
      <c r="A3895" s="3">
        <v>3892</v>
      </c>
      <c r="B3895" s="177" t="str">
        <f t="shared" si="120"/>
        <v>IS35E-R022-1-1</v>
      </c>
      <c r="C3895" s="177" t="str">
        <f t="shared" si="121"/>
        <v>IS35E-RGCL1C14R1</v>
      </c>
      <c r="D3895" s="3" t="s">
        <v>7903</v>
      </c>
      <c r="E3895" s="177" t="str">
        <f>VLOOKUP(H3895,通道基本信息!B:K,6,0)</f>
        <v>R</v>
      </c>
      <c r="F3895" s="177" t="str">
        <f>VLOOKUP(H3895,通道基本信息!B:K,5,0)</f>
        <v>OUT</v>
      </c>
      <c r="G3895" s="177" t="str">
        <f>VLOOKUP(H3895,通道基本信息!B:K,8,0)</f>
        <v>V</v>
      </c>
      <c r="H3895" s="3" t="s">
        <v>7907</v>
      </c>
      <c r="I3895" s="3">
        <v>1</v>
      </c>
      <c r="J3895" s="3">
        <v>3</v>
      </c>
      <c r="K3895" s="3">
        <v>6378.2587</v>
      </c>
      <c r="L3895" s="3">
        <v>6381.2587</v>
      </c>
      <c r="M3895" s="3" t="s">
        <v>398</v>
      </c>
      <c r="N3895" s="3" t="s">
        <v>398</v>
      </c>
      <c r="O3895" s="2" t="str">
        <f>VLOOKUP(H3895,通道基本信息!B:L,3,FALSE)</f>
        <v>IS35E</v>
      </c>
    </row>
    <row r="3896" s="2" customFormat="1" ht="15" hidden="1" spans="1:15">
      <c r="A3896" s="3">
        <v>3893</v>
      </c>
      <c r="B3896" s="177" t="str">
        <f t="shared" si="120"/>
        <v>IS35E-T022-1-1</v>
      </c>
      <c r="C3896" s="177" t="str">
        <f t="shared" si="121"/>
        <v>IS35E-TGCL1C14R1</v>
      </c>
      <c r="D3896" s="3" t="s">
        <v>7905</v>
      </c>
      <c r="E3896" s="177" t="str">
        <f>VLOOKUP(H3896,通道基本信息!B:K,6,0)</f>
        <v>T</v>
      </c>
      <c r="F3896" s="177" t="str">
        <f>VLOOKUP(H3896,通道基本信息!B:K,5,0)</f>
        <v>OUT</v>
      </c>
      <c r="G3896" s="177" t="str">
        <f>VLOOKUP(H3896,通道基本信息!B:K,8,0)</f>
        <v>V</v>
      </c>
      <c r="H3896" s="3" t="s">
        <v>7908</v>
      </c>
      <c r="I3896" s="3">
        <v>1</v>
      </c>
      <c r="J3896" s="3">
        <v>3</v>
      </c>
      <c r="K3896" s="3">
        <v>3640.7587</v>
      </c>
      <c r="L3896" s="3">
        <v>3643.7587</v>
      </c>
      <c r="M3896" s="3" t="s">
        <v>398</v>
      </c>
      <c r="N3896" s="3" t="s">
        <v>398</v>
      </c>
      <c r="O3896" s="2" t="str">
        <f>VLOOKUP(H3896,通道基本信息!B:L,3,FALSE)</f>
        <v>IS35E</v>
      </c>
    </row>
    <row r="3897" s="2" customFormat="1" ht="15" hidden="1" spans="1:15">
      <c r="A3897" s="3">
        <v>3894</v>
      </c>
      <c r="B3897" s="177" t="str">
        <f t="shared" si="120"/>
        <v>IS35E-R023-1-1</v>
      </c>
      <c r="C3897" s="177" t="str">
        <f t="shared" si="121"/>
        <v>IS35E-RC01L1C01R2</v>
      </c>
      <c r="D3897" s="3" t="s">
        <v>7909</v>
      </c>
      <c r="E3897" s="177" t="str">
        <f>VLOOKUP(H3897,通道基本信息!B:K,6,0)</f>
        <v>R</v>
      </c>
      <c r="F3897" s="177" t="str">
        <f>VLOOKUP(H3897,通道基本信息!B:K,5,0)</f>
        <v>OUT</v>
      </c>
      <c r="G3897" s="177" t="str">
        <f>VLOOKUP(H3897,通道基本信息!B:K,8,0)</f>
        <v>V</v>
      </c>
      <c r="H3897" s="3" t="s">
        <v>7910</v>
      </c>
      <c r="I3897" s="3">
        <v>1</v>
      </c>
      <c r="J3897" s="3">
        <v>3.6</v>
      </c>
      <c r="K3897" s="3">
        <v>6325.1</v>
      </c>
      <c r="L3897" s="3">
        <v>6328.7</v>
      </c>
      <c r="M3897" s="3" t="s">
        <v>398</v>
      </c>
      <c r="N3897" s="3" t="s">
        <v>398</v>
      </c>
      <c r="O3897" s="2" t="str">
        <f>VLOOKUP(H3897,通道基本信息!B:L,3,FALSE)</f>
        <v>IS35E</v>
      </c>
    </row>
    <row r="3898" s="2" customFormat="1" ht="15" hidden="1" spans="1:15">
      <c r="A3898" s="3">
        <v>3895</v>
      </c>
      <c r="B3898" s="177" t="str">
        <f t="shared" si="120"/>
        <v>IS35E-T023-1-1</v>
      </c>
      <c r="C3898" s="177" t="str">
        <f t="shared" si="121"/>
        <v>IS35E-TC01L1C01R2</v>
      </c>
      <c r="D3898" s="3" t="s">
        <v>7911</v>
      </c>
      <c r="E3898" s="177" t="str">
        <f>VLOOKUP(H3898,通道基本信息!B:K,6,0)</f>
        <v>T</v>
      </c>
      <c r="F3898" s="177" t="str">
        <f>VLOOKUP(H3898,通道基本信息!B:K,5,0)</f>
        <v>OUT</v>
      </c>
      <c r="G3898" s="177" t="str">
        <f>VLOOKUP(H3898,通道基本信息!B:K,8,0)</f>
        <v>V</v>
      </c>
      <c r="H3898" s="3" t="s">
        <v>7912</v>
      </c>
      <c r="I3898" s="3">
        <v>1</v>
      </c>
      <c r="J3898" s="3">
        <v>3.6</v>
      </c>
      <c r="K3898" s="3">
        <v>4162.0792</v>
      </c>
      <c r="L3898" s="3">
        <v>4165.6792</v>
      </c>
      <c r="M3898" s="3" t="s">
        <v>398</v>
      </c>
      <c r="N3898" s="3" t="s">
        <v>398</v>
      </c>
      <c r="O3898" s="2" t="str">
        <f>VLOOKUP(H3898,通道基本信息!B:L,3,FALSE)</f>
        <v>IS35E</v>
      </c>
    </row>
    <row r="3899" s="2" customFormat="1" ht="15" hidden="1" spans="1:15">
      <c r="A3899" s="3">
        <v>3896</v>
      </c>
      <c r="B3899" s="177" t="str">
        <f t="shared" si="120"/>
        <v>IS39-R024-1-1</v>
      </c>
      <c r="C3899" s="177" t="str">
        <f t="shared" si="121"/>
        <v>IS39-REHCL31WHCR</v>
      </c>
      <c r="D3899" s="3" t="s">
        <v>7855</v>
      </c>
      <c r="E3899" s="177" t="str">
        <f>VLOOKUP(H3899,通道基本信息!B:K,6,0)</f>
        <v>R</v>
      </c>
      <c r="F3899" s="177" t="str">
        <f>VLOOKUP(H3899,通道基本信息!B:K,5,0)</f>
        <v>OUT</v>
      </c>
      <c r="G3899" s="177" t="str">
        <f>VLOOKUP(H3899,通道基本信息!B:K,8,0)</f>
        <v>V</v>
      </c>
      <c r="H3899" s="3" t="s">
        <v>7913</v>
      </c>
      <c r="I3899" s="3">
        <v>1</v>
      </c>
      <c r="J3899" s="3">
        <v>1.6</v>
      </c>
      <c r="K3899" s="3">
        <v>6067.4</v>
      </c>
      <c r="L3899" s="3">
        <v>6069</v>
      </c>
      <c r="M3899" s="3" t="s">
        <v>401</v>
      </c>
      <c r="N3899" s="3" t="s">
        <v>401</v>
      </c>
      <c r="O3899" s="2" t="str">
        <f>VLOOKUP(H3899,通道基本信息!B:L,3,FALSE)</f>
        <v>IS39</v>
      </c>
    </row>
    <row r="3900" s="2" customFormat="1" ht="15" hidden="1" spans="1:15">
      <c r="A3900" s="3">
        <v>3897</v>
      </c>
      <c r="B3900" s="177" t="str">
        <f t="shared" si="120"/>
        <v>IS39-T024-1-1</v>
      </c>
      <c r="C3900" s="177" t="str">
        <f t="shared" si="121"/>
        <v>IS39-TEHCL31WHCR</v>
      </c>
      <c r="D3900" s="3" t="s">
        <v>7857</v>
      </c>
      <c r="E3900" s="177" t="str">
        <f>VLOOKUP(H3900,通道基本信息!B:K,6,0)</f>
        <v>T</v>
      </c>
      <c r="F3900" s="177" t="str">
        <f>VLOOKUP(H3900,通道基本信息!B:K,5,0)</f>
        <v>OUT</v>
      </c>
      <c r="G3900" s="177" t="str">
        <f>VLOOKUP(H3900,通道基本信息!B:K,8,0)</f>
        <v>V</v>
      </c>
      <c r="H3900" s="3" t="s">
        <v>7914</v>
      </c>
      <c r="I3900" s="3">
        <v>1</v>
      </c>
      <c r="J3900" s="3">
        <v>1.6</v>
      </c>
      <c r="K3900" s="3">
        <v>3842.4</v>
      </c>
      <c r="L3900" s="3">
        <v>3844</v>
      </c>
      <c r="M3900" s="3" t="s">
        <v>401</v>
      </c>
      <c r="N3900" s="3" t="s">
        <v>401</v>
      </c>
      <c r="O3900" s="2" t="str">
        <f>VLOOKUP(H3900,通道基本信息!B:L,3,FALSE)</f>
        <v>IS39</v>
      </c>
    </row>
    <row r="3901" s="2" customFormat="1" ht="15" hidden="1" spans="1:15">
      <c r="A3901" s="3">
        <v>3898</v>
      </c>
      <c r="B3901" s="177" t="str">
        <f t="shared" si="120"/>
        <v>IS39-R025-1-1</v>
      </c>
      <c r="C3901" s="177" t="str">
        <f t="shared" si="121"/>
        <v>IS39-REHCL31WHCR</v>
      </c>
      <c r="D3901" s="3" t="s">
        <v>7855</v>
      </c>
      <c r="E3901" s="177" t="str">
        <f>VLOOKUP(H3901,通道基本信息!B:K,6,0)</f>
        <v>R</v>
      </c>
      <c r="F3901" s="177" t="str">
        <f>VLOOKUP(H3901,通道基本信息!B:K,5,0)</f>
        <v>OUT</v>
      </c>
      <c r="G3901" s="177" t="str">
        <f>VLOOKUP(H3901,通道基本信息!B:K,8,0)</f>
        <v>V</v>
      </c>
      <c r="H3901" s="3" t="s">
        <v>7915</v>
      </c>
      <c r="I3901" s="3">
        <v>1</v>
      </c>
      <c r="J3901" s="3">
        <v>0.9</v>
      </c>
      <c r="K3901" s="3">
        <v>6066.5</v>
      </c>
      <c r="L3901" s="3">
        <v>6067.4</v>
      </c>
      <c r="M3901" s="3" t="s">
        <v>401</v>
      </c>
      <c r="N3901" s="3" t="s">
        <v>401</v>
      </c>
      <c r="O3901" s="2" t="str">
        <f>VLOOKUP(H3901,通道基本信息!B:L,3,FALSE)</f>
        <v>IS39</v>
      </c>
    </row>
    <row r="3902" s="2" customFormat="1" ht="15" hidden="1" spans="1:15">
      <c r="A3902" s="3">
        <v>3899</v>
      </c>
      <c r="B3902" s="177" t="str">
        <f t="shared" si="120"/>
        <v>IS39-T025-1-1</v>
      </c>
      <c r="C3902" s="177" t="str">
        <f t="shared" si="121"/>
        <v>IS39-TEHCL31WHCR</v>
      </c>
      <c r="D3902" s="3" t="s">
        <v>7857</v>
      </c>
      <c r="E3902" s="177" t="str">
        <f>VLOOKUP(H3902,通道基本信息!B:K,6,0)</f>
        <v>T</v>
      </c>
      <c r="F3902" s="177" t="str">
        <f>VLOOKUP(H3902,通道基本信息!B:K,5,0)</f>
        <v>OUT</v>
      </c>
      <c r="G3902" s="177" t="str">
        <f>VLOOKUP(H3902,通道基本信息!B:K,8,0)</f>
        <v>V</v>
      </c>
      <c r="H3902" s="3" t="s">
        <v>7916</v>
      </c>
      <c r="I3902" s="3">
        <v>1</v>
      </c>
      <c r="J3902" s="3">
        <v>0.9</v>
      </c>
      <c r="K3902" s="3">
        <v>3841.5</v>
      </c>
      <c r="L3902" s="3">
        <v>3842.4</v>
      </c>
      <c r="M3902" s="3" t="s">
        <v>401</v>
      </c>
      <c r="N3902" s="3" t="s">
        <v>401</v>
      </c>
      <c r="O3902" s="2" t="str">
        <f>VLOOKUP(H3902,通道基本信息!B:L,3,FALSE)</f>
        <v>IS39</v>
      </c>
    </row>
    <row r="3903" s="2" customFormat="1" ht="15" hidden="1" spans="1:15">
      <c r="A3903" s="3">
        <v>3900</v>
      </c>
      <c r="B3903" s="177" t="str">
        <f t="shared" si="120"/>
        <v>IS39-R026-1-1</v>
      </c>
      <c r="C3903" s="177" t="str">
        <f t="shared" si="121"/>
        <v>IS39-RWHCL7EHCR3</v>
      </c>
      <c r="D3903" s="3" t="s">
        <v>7863</v>
      </c>
      <c r="E3903" s="177" t="str">
        <f>VLOOKUP(H3903,通道基本信息!B:K,6,0)</f>
        <v>R</v>
      </c>
      <c r="F3903" s="177" t="str">
        <f>VLOOKUP(H3903,通道基本信息!B:K,5,0)</f>
        <v>OUT</v>
      </c>
      <c r="G3903" s="177" t="str">
        <f>VLOOKUP(H3903,通道基本信息!B:K,8,0)</f>
        <v>V</v>
      </c>
      <c r="H3903" s="3" t="s">
        <v>7917</v>
      </c>
      <c r="I3903" s="3">
        <v>1</v>
      </c>
      <c r="J3903" s="3">
        <v>0.5</v>
      </c>
      <c r="K3903" s="3">
        <v>6071.5</v>
      </c>
      <c r="L3903" s="3">
        <v>6072</v>
      </c>
      <c r="M3903" s="3" t="s">
        <v>401</v>
      </c>
      <c r="N3903" s="3" t="s">
        <v>401</v>
      </c>
      <c r="O3903" s="2" t="str">
        <f>VLOOKUP(H3903,通道基本信息!B:L,3,FALSE)</f>
        <v>IS39</v>
      </c>
    </row>
    <row r="3904" s="2" customFormat="1" ht="15" hidden="1" spans="1:15">
      <c r="A3904" s="3">
        <v>3901</v>
      </c>
      <c r="B3904" s="177" t="str">
        <f t="shared" si="120"/>
        <v>IS39-T026-1-1</v>
      </c>
      <c r="C3904" s="177" t="str">
        <f t="shared" si="121"/>
        <v>IS39-TWHCL7EHCR3</v>
      </c>
      <c r="D3904" s="3" t="s">
        <v>7865</v>
      </c>
      <c r="E3904" s="177" t="str">
        <f>VLOOKUP(H3904,通道基本信息!B:K,6,0)</f>
        <v>T</v>
      </c>
      <c r="F3904" s="177" t="str">
        <f>VLOOKUP(H3904,通道基本信息!B:K,5,0)</f>
        <v>OUT</v>
      </c>
      <c r="G3904" s="177" t="str">
        <f>VLOOKUP(H3904,通道基本信息!B:K,8,0)</f>
        <v>V</v>
      </c>
      <c r="H3904" s="3" t="s">
        <v>7918</v>
      </c>
      <c r="I3904" s="3">
        <v>1</v>
      </c>
      <c r="J3904" s="3">
        <v>0.5</v>
      </c>
      <c r="K3904" s="3">
        <v>3846.5</v>
      </c>
      <c r="L3904" s="3">
        <v>3847</v>
      </c>
      <c r="M3904" s="3" t="s">
        <v>401</v>
      </c>
      <c r="N3904" s="3" t="s">
        <v>401</v>
      </c>
      <c r="O3904" s="2" t="str">
        <f>VLOOKUP(H3904,通道基本信息!B:L,3,FALSE)</f>
        <v>IS39</v>
      </c>
    </row>
    <row r="3905" s="2" customFormat="1" ht="15" hidden="1" spans="1:15">
      <c r="A3905" s="3">
        <v>3902</v>
      </c>
      <c r="B3905" s="177" t="str">
        <f t="shared" ref="B3905:B3968" si="122">H3905&amp;"-"&amp;I3905</f>
        <v>IS39-R027-1-1</v>
      </c>
      <c r="C3905" s="177" t="str">
        <f t="shared" si="121"/>
        <v>IS39-RWHCL7EHCR3</v>
      </c>
      <c r="D3905" s="3" t="s">
        <v>7863</v>
      </c>
      <c r="E3905" s="177" t="str">
        <f>VLOOKUP(H3905,通道基本信息!B:K,6,0)</f>
        <v>R</v>
      </c>
      <c r="F3905" s="177" t="str">
        <f>VLOOKUP(H3905,通道基本信息!B:K,5,0)</f>
        <v>OUT</v>
      </c>
      <c r="G3905" s="177" t="str">
        <f>VLOOKUP(H3905,通道基本信息!B:K,8,0)</f>
        <v>V</v>
      </c>
      <c r="H3905" s="3" t="s">
        <v>7919</v>
      </c>
      <c r="I3905" s="3">
        <v>1</v>
      </c>
      <c r="J3905" s="3">
        <v>7</v>
      </c>
      <c r="K3905" s="3">
        <v>6064.5</v>
      </c>
      <c r="L3905" s="3">
        <v>6071.5</v>
      </c>
      <c r="M3905" s="3" t="s">
        <v>401</v>
      </c>
      <c r="N3905" s="3" t="s">
        <v>401</v>
      </c>
      <c r="O3905" s="2" t="str">
        <f>VLOOKUP(H3905,通道基本信息!B:L,3,FALSE)</f>
        <v>IS39</v>
      </c>
    </row>
    <row r="3906" s="2" customFormat="1" ht="15" hidden="1" spans="1:15">
      <c r="A3906" s="3">
        <v>3903</v>
      </c>
      <c r="B3906" s="177" t="str">
        <f t="shared" si="122"/>
        <v>IS39-T027-1-1</v>
      </c>
      <c r="C3906" s="177" t="str">
        <f t="shared" si="121"/>
        <v>IS39-TWHCL7EHCR3</v>
      </c>
      <c r="D3906" s="3" t="s">
        <v>7865</v>
      </c>
      <c r="E3906" s="177" t="str">
        <f>VLOOKUP(H3906,通道基本信息!B:K,6,0)</f>
        <v>T</v>
      </c>
      <c r="F3906" s="177" t="str">
        <f>VLOOKUP(H3906,通道基本信息!B:K,5,0)</f>
        <v>OUT</v>
      </c>
      <c r="G3906" s="177" t="str">
        <f>VLOOKUP(H3906,通道基本信息!B:K,8,0)</f>
        <v>V</v>
      </c>
      <c r="H3906" s="3" t="s">
        <v>7920</v>
      </c>
      <c r="I3906" s="3">
        <v>1</v>
      </c>
      <c r="J3906" s="3">
        <v>7</v>
      </c>
      <c r="K3906" s="3">
        <v>3839.5</v>
      </c>
      <c r="L3906" s="3">
        <v>3846.5</v>
      </c>
      <c r="M3906" s="3" t="s">
        <v>401</v>
      </c>
      <c r="N3906" s="3" t="s">
        <v>401</v>
      </c>
      <c r="O3906" s="2" t="str">
        <f>VLOOKUP(H3906,通道基本信息!B:L,3,FALSE)</f>
        <v>IS39</v>
      </c>
    </row>
    <row r="3907" s="2" customFormat="1" ht="15" hidden="1" spans="1:15">
      <c r="A3907" s="3">
        <v>3904</v>
      </c>
      <c r="B3907" s="177" t="str">
        <f t="shared" si="122"/>
        <v>IS39-R028-1-1</v>
      </c>
      <c r="C3907" s="177" t="str">
        <f t="shared" si="121"/>
        <v>IS39-RGCL15GCR15</v>
      </c>
      <c r="D3907" s="3" t="s">
        <v>7921</v>
      </c>
      <c r="E3907" s="177" t="str">
        <f>VLOOKUP(H3907,通道基本信息!B:K,6,0)</f>
        <v>R</v>
      </c>
      <c r="F3907" s="177" t="str">
        <f>VLOOKUP(H3907,通道基本信息!B:K,5,0)</f>
        <v>OUT</v>
      </c>
      <c r="G3907" s="177" t="str">
        <f>VLOOKUP(H3907,通道基本信息!B:K,8,0)</f>
        <v>V</v>
      </c>
      <c r="H3907" s="3" t="s">
        <v>7922</v>
      </c>
      <c r="I3907" s="3">
        <v>1</v>
      </c>
      <c r="J3907" s="3">
        <v>0.8</v>
      </c>
      <c r="K3907" s="3">
        <v>6377.2</v>
      </c>
      <c r="L3907" s="3">
        <v>6378</v>
      </c>
      <c r="M3907" s="3" t="s">
        <v>401</v>
      </c>
      <c r="N3907" s="3" t="s">
        <v>401</v>
      </c>
      <c r="O3907" s="2" t="str">
        <f>VLOOKUP(H3907,通道基本信息!B:L,3,FALSE)</f>
        <v>IS39</v>
      </c>
    </row>
    <row r="3908" s="2" customFormat="1" ht="15" hidden="1" spans="1:15">
      <c r="A3908" s="3">
        <v>3905</v>
      </c>
      <c r="B3908" s="177" t="str">
        <f t="shared" si="122"/>
        <v>IS39-T028-1-1</v>
      </c>
      <c r="C3908" s="177" t="str">
        <f t="shared" ref="C3908:C3971" si="123">O3908&amp;"-"&amp;D3908</f>
        <v>IS39-TGCL15GCR15</v>
      </c>
      <c r="D3908" s="3" t="s">
        <v>7923</v>
      </c>
      <c r="E3908" s="177" t="str">
        <f>VLOOKUP(H3908,通道基本信息!B:K,6,0)</f>
        <v>T</v>
      </c>
      <c r="F3908" s="177" t="str">
        <f>VLOOKUP(H3908,通道基本信息!B:K,5,0)</f>
        <v>OUT</v>
      </c>
      <c r="G3908" s="177" t="str">
        <f>VLOOKUP(H3908,通道基本信息!B:K,8,0)</f>
        <v>V</v>
      </c>
      <c r="H3908" s="3" t="s">
        <v>7924</v>
      </c>
      <c r="I3908" s="3">
        <v>1</v>
      </c>
      <c r="J3908" s="3">
        <v>0.8</v>
      </c>
      <c r="K3908" s="3">
        <v>4152.2</v>
      </c>
      <c r="L3908" s="3">
        <v>4153</v>
      </c>
      <c r="M3908" s="3" t="s">
        <v>401</v>
      </c>
      <c r="N3908" s="3" t="s">
        <v>401</v>
      </c>
      <c r="O3908" s="2" t="str">
        <f>VLOOKUP(H3908,通道基本信息!B:L,3,FALSE)</f>
        <v>IS39</v>
      </c>
    </row>
    <row r="3909" s="2" customFormat="1" ht="15" hidden="1" spans="1:15">
      <c r="A3909" s="3">
        <v>3906</v>
      </c>
      <c r="B3909" s="177" t="str">
        <f t="shared" si="122"/>
        <v>APT9-R029-1-1</v>
      </c>
      <c r="C3909" s="177" t="str">
        <f t="shared" si="123"/>
        <v>APT9-RC45A</v>
      </c>
      <c r="D3909" s="3" t="s">
        <v>7925</v>
      </c>
      <c r="E3909" s="177" t="str">
        <f>VLOOKUP(H3909,通道基本信息!B:K,6,0)</f>
        <v>R</v>
      </c>
      <c r="F3909" s="177" t="str">
        <f>VLOOKUP(H3909,通道基本信息!B:K,5,0)</f>
        <v>APT</v>
      </c>
      <c r="G3909" s="177" t="str">
        <f>VLOOKUP(H3909,通道基本信息!B:K,8,0)</f>
        <v>H</v>
      </c>
      <c r="H3909" s="3" t="s">
        <v>7926</v>
      </c>
      <c r="I3909" s="3">
        <v>1</v>
      </c>
      <c r="J3909" s="3">
        <v>9.8</v>
      </c>
      <c r="K3909" s="3">
        <v>6073.2</v>
      </c>
      <c r="L3909" s="3">
        <v>6083</v>
      </c>
      <c r="M3909" s="3" t="s">
        <v>405</v>
      </c>
      <c r="N3909" s="3" t="s">
        <v>405</v>
      </c>
      <c r="O3909" s="2" t="str">
        <f>VLOOKUP(H3909,通道基本信息!B:L,3,FALSE)</f>
        <v>APT9</v>
      </c>
    </row>
    <row r="3910" s="2" customFormat="1" ht="15" hidden="1" spans="1:15">
      <c r="A3910" s="3">
        <v>3907</v>
      </c>
      <c r="B3910" s="177" t="str">
        <f t="shared" si="122"/>
        <v>APT9-T029-1-1</v>
      </c>
      <c r="C3910" s="177" t="str">
        <f t="shared" si="123"/>
        <v>APT9-TC45A</v>
      </c>
      <c r="D3910" s="3" t="s">
        <v>7927</v>
      </c>
      <c r="E3910" s="177" t="str">
        <f>VLOOKUP(H3910,通道基本信息!B:K,6,0)</f>
        <v>T</v>
      </c>
      <c r="F3910" s="177" t="str">
        <f>VLOOKUP(H3910,通道基本信息!B:K,5,0)</f>
        <v>APT</v>
      </c>
      <c r="G3910" s="177" t="str">
        <f>VLOOKUP(H3910,通道基本信息!B:K,8,0)</f>
        <v>H</v>
      </c>
      <c r="H3910" s="3" t="s">
        <v>7928</v>
      </c>
      <c r="I3910" s="3">
        <v>1</v>
      </c>
      <c r="J3910" s="3">
        <v>9.8</v>
      </c>
      <c r="K3910" s="3">
        <v>3848.2</v>
      </c>
      <c r="L3910" s="3">
        <v>3858</v>
      </c>
      <c r="M3910" s="3" t="s">
        <v>405</v>
      </c>
      <c r="N3910" s="3" t="s">
        <v>405</v>
      </c>
      <c r="O3910" s="2" t="str">
        <f>VLOOKUP(H3910,通道基本信息!B:L,3,FALSE)</f>
        <v>APT9</v>
      </c>
    </row>
    <row r="3911" s="2" customFormat="1" ht="15" hidden="1" spans="1:15">
      <c r="A3911" s="3">
        <v>3908</v>
      </c>
      <c r="B3911" s="177" t="str">
        <f t="shared" si="122"/>
        <v>Eul36D-R030-1-1</v>
      </c>
      <c r="C3911" s="177" t="str">
        <f t="shared" si="123"/>
        <v>Eul36D-RBEE4</v>
      </c>
      <c r="D3911" s="3" t="s">
        <v>7929</v>
      </c>
      <c r="E3911" s="177" t="str">
        <f>VLOOKUP(H3911,通道基本信息!B:K,6,0)</f>
        <v>R</v>
      </c>
      <c r="F3911" s="177" t="str">
        <f>VLOOKUP(H3911,通道基本信息!B:K,5,0)</f>
        <v>OUT</v>
      </c>
      <c r="G3911" s="177" t="str">
        <f>VLOOKUP(H3911,通道基本信息!B:K,8,0)</f>
        <v>H</v>
      </c>
      <c r="H3911" s="3" t="s">
        <v>7930</v>
      </c>
      <c r="I3911" s="3">
        <v>1</v>
      </c>
      <c r="J3911" s="3">
        <v>3.8</v>
      </c>
      <c r="K3911" s="183">
        <v>14409.762</v>
      </c>
      <c r="L3911" s="183">
        <v>14411.762</v>
      </c>
      <c r="M3911" s="3" t="s">
        <v>406</v>
      </c>
      <c r="N3911" s="3" t="s">
        <v>406</v>
      </c>
      <c r="O3911" s="2" t="str">
        <f>VLOOKUP(H3911,通道基本信息!B:L,3,FALSE)</f>
        <v>Eul36D</v>
      </c>
    </row>
    <row r="3912" s="2" customFormat="1" ht="15" hidden="1" spans="1:15">
      <c r="A3912" s="3">
        <v>3909</v>
      </c>
      <c r="B3912" s="177" t="str">
        <f t="shared" si="122"/>
        <v>Eul36D-T030-1-1</v>
      </c>
      <c r="C3912" s="177" t="str">
        <f t="shared" si="123"/>
        <v>Eul36D-TBEE4</v>
      </c>
      <c r="D3912" s="3" t="s">
        <v>7931</v>
      </c>
      <c r="E3912" s="177" t="str">
        <f>VLOOKUP(H3912,通道基本信息!B:K,6,0)</f>
        <v>T</v>
      </c>
      <c r="F3912" s="177" t="str">
        <f>VLOOKUP(H3912,通道基本信息!B:K,5,0)</f>
        <v>OUT</v>
      </c>
      <c r="G3912" s="177" t="str">
        <f>VLOOKUP(H3912,通道基本信息!B:K,8,0)</f>
        <v>H</v>
      </c>
      <c r="H3912" s="3" t="s">
        <v>7932</v>
      </c>
      <c r="I3912" s="3">
        <v>1</v>
      </c>
      <c r="J3912" s="3">
        <v>3.8</v>
      </c>
      <c r="K3912" s="183">
        <f>K3911-3300</f>
        <v>11109.762</v>
      </c>
      <c r="L3912" s="183">
        <f>L3911-3300</f>
        <v>11111.762</v>
      </c>
      <c r="M3912" s="3" t="s">
        <v>406</v>
      </c>
      <c r="N3912" s="3" t="s">
        <v>406</v>
      </c>
      <c r="O3912" s="2" t="str">
        <f>VLOOKUP(H3912,通道基本信息!B:L,3,FALSE)</f>
        <v>Eul36D</v>
      </c>
    </row>
    <row r="3913" s="2" customFormat="1" ht="15" hidden="1" spans="1:15">
      <c r="A3913" s="3">
        <v>3910</v>
      </c>
      <c r="B3913" s="177" t="str">
        <f t="shared" si="122"/>
        <v>Eul36D-R031-1-1</v>
      </c>
      <c r="C3913" s="177" t="str">
        <f t="shared" si="123"/>
        <v>Eul36D-RB4</v>
      </c>
      <c r="D3913" s="3" t="s">
        <v>7933</v>
      </c>
      <c r="E3913" s="177" t="str">
        <f>VLOOKUP(H3913,通道基本信息!B:K,6,0)</f>
        <v>R</v>
      </c>
      <c r="F3913" s="177" t="str">
        <f>VLOOKUP(H3913,通道基本信息!B:K,5,0)</f>
        <v>OUT</v>
      </c>
      <c r="G3913" s="177" t="str">
        <f>VLOOKUP(H3913,通道基本信息!B:K,8,0)</f>
        <v>H</v>
      </c>
      <c r="H3913" s="3" t="s">
        <v>7934</v>
      </c>
      <c r="I3913" s="3">
        <v>1</v>
      </c>
      <c r="J3913" s="3">
        <v>3.8</v>
      </c>
      <c r="K3913" s="183">
        <v>14376.97</v>
      </c>
      <c r="L3913" s="183">
        <v>14380.77</v>
      </c>
      <c r="M3913" s="3" t="s">
        <v>7935</v>
      </c>
      <c r="N3913" s="3" t="s">
        <v>406</v>
      </c>
      <c r="O3913" s="2" t="str">
        <f>VLOOKUP(H3913,通道基本信息!B:L,3,FALSE)</f>
        <v>Eul36D</v>
      </c>
    </row>
    <row r="3914" s="2" customFormat="1" ht="15" hidden="1" spans="1:15">
      <c r="A3914" s="3">
        <v>3911</v>
      </c>
      <c r="B3914" s="177" t="str">
        <f t="shared" si="122"/>
        <v>Eul36D-T031-1-1</v>
      </c>
      <c r="C3914" s="177" t="str">
        <f t="shared" si="123"/>
        <v>Eul36D-TB4</v>
      </c>
      <c r="D3914" s="3" t="s">
        <v>7936</v>
      </c>
      <c r="E3914" s="177" t="str">
        <f>VLOOKUP(H3914,通道基本信息!B:K,6,0)</f>
        <v>T</v>
      </c>
      <c r="F3914" s="177" t="str">
        <f>VLOOKUP(H3914,通道基本信息!B:K,5,0)</f>
        <v>OUT</v>
      </c>
      <c r="G3914" s="177" t="str">
        <f>VLOOKUP(H3914,通道基本信息!B:K,8,0)</f>
        <v>H</v>
      </c>
      <c r="H3914" s="3" t="s">
        <v>7937</v>
      </c>
      <c r="I3914" s="3">
        <v>1</v>
      </c>
      <c r="J3914" s="3">
        <v>3.8</v>
      </c>
      <c r="K3914" s="183">
        <f>K3913-3300</f>
        <v>11076.97</v>
      </c>
      <c r="L3914" s="183">
        <f>L3913-3300</f>
        <v>11080.77</v>
      </c>
      <c r="M3914" s="3" t="s">
        <v>7935</v>
      </c>
      <c r="N3914" s="3" t="s">
        <v>406</v>
      </c>
      <c r="O3914" s="2" t="str">
        <f>VLOOKUP(H3914,通道基本信息!B:L,3,FALSE)</f>
        <v>Eul36D</v>
      </c>
    </row>
    <row r="3915" s="2" customFormat="1" ht="15" hidden="1" spans="1:15">
      <c r="A3915" s="3">
        <v>3912</v>
      </c>
      <c r="B3915" s="177" t="str">
        <f t="shared" si="122"/>
        <v>Eul36D-R032-1-1</v>
      </c>
      <c r="C3915" s="177" t="str">
        <f t="shared" si="123"/>
        <v>Eul36D-RB4</v>
      </c>
      <c r="D3915" s="3" t="s">
        <v>7933</v>
      </c>
      <c r="E3915" s="177" t="str">
        <f>VLOOKUP(H3915,通道基本信息!B:K,6,0)</f>
        <v>R</v>
      </c>
      <c r="F3915" s="177" t="str">
        <f>VLOOKUP(H3915,通道基本信息!B:K,5,0)</f>
        <v>OUT</v>
      </c>
      <c r="G3915" s="177" t="str">
        <f>VLOOKUP(H3915,通道基本信息!B:K,8,0)</f>
        <v>H</v>
      </c>
      <c r="H3915" s="3" t="s">
        <v>7938</v>
      </c>
      <c r="I3915" s="3">
        <v>1</v>
      </c>
      <c r="J3915" s="3">
        <v>2</v>
      </c>
      <c r="K3915" s="183">
        <v>14376.97</v>
      </c>
      <c r="L3915" s="183">
        <v>14380.77</v>
      </c>
      <c r="M3915" s="3" t="s">
        <v>7935</v>
      </c>
      <c r="N3915" s="3" t="s">
        <v>406</v>
      </c>
      <c r="O3915" s="2" t="str">
        <f>VLOOKUP(H3915,通道基本信息!B:L,3,FALSE)</f>
        <v>Eul36D</v>
      </c>
    </row>
    <row r="3916" s="2" customFormat="1" ht="15" hidden="1" spans="1:15">
      <c r="A3916" s="3">
        <v>3913</v>
      </c>
      <c r="B3916" s="177" t="str">
        <f t="shared" si="122"/>
        <v>Eul36D-T032-1-1</v>
      </c>
      <c r="C3916" s="177" t="str">
        <f t="shared" si="123"/>
        <v>Eul36D-TB4</v>
      </c>
      <c r="D3916" s="3" t="s">
        <v>7936</v>
      </c>
      <c r="E3916" s="177" t="str">
        <f>VLOOKUP(H3916,通道基本信息!B:K,6,0)</f>
        <v>T</v>
      </c>
      <c r="F3916" s="177" t="str">
        <f>VLOOKUP(H3916,通道基本信息!B:K,5,0)</f>
        <v>OUT</v>
      </c>
      <c r="G3916" s="177" t="str">
        <f>VLOOKUP(H3916,通道基本信息!B:K,8,0)</f>
        <v>H</v>
      </c>
      <c r="H3916" s="3" t="s">
        <v>7939</v>
      </c>
      <c r="I3916" s="3">
        <v>1</v>
      </c>
      <c r="J3916" s="3">
        <v>2</v>
      </c>
      <c r="K3916" s="184">
        <f>K3915-3300</f>
        <v>11076.97</v>
      </c>
      <c r="L3916" s="184">
        <f>L3915-3300</f>
        <v>11080.77</v>
      </c>
      <c r="M3916" s="3" t="s">
        <v>7935</v>
      </c>
      <c r="N3916" s="3" t="s">
        <v>406</v>
      </c>
      <c r="O3916" s="2" t="str">
        <f>VLOOKUP(H3916,通道基本信息!B:L,3,FALSE)</f>
        <v>Eul36D</v>
      </c>
    </row>
    <row r="3917" s="2" customFormat="1" ht="15" hidden="1" spans="1:15">
      <c r="A3917" s="3">
        <v>3914</v>
      </c>
      <c r="B3917" s="177" t="str">
        <f t="shared" si="122"/>
        <v>APT5C-R033-1-1</v>
      </c>
      <c r="C3917" s="177" t="str">
        <f t="shared" si="123"/>
        <v>APT5C-RK08A</v>
      </c>
      <c r="D3917" s="3" t="s">
        <v>7940</v>
      </c>
      <c r="E3917" s="177" t="str">
        <f>VLOOKUP(H3917,通道基本信息!B:K,6,0)</f>
        <v>R</v>
      </c>
      <c r="F3917" s="177" t="str">
        <f>VLOOKUP(H3917,通道基本信息!B:K,5,0)</f>
        <v>APT</v>
      </c>
      <c r="G3917" s="177" t="str">
        <f>VLOOKUP(H3917,通道基本信息!B:K,8,0)</f>
        <v>H</v>
      </c>
      <c r="H3917" s="3" t="s">
        <v>7941</v>
      </c>
      <c r="I3917" s="3">
        <v>1</v>
      </c>
      <c r="J3917" s="3">
        <v>1.2</v>
      </c>
      <c r="K3917" s="3">
        <v>14445.8</v>
      </c>
      <c r="L3917" s="3">
        <v>14445.9</v>
      </c>
      <c r="M3917" s="3" t="s">
        <v>407</v>
      </c>
      <c r="N3917" s="3" t="s">
        <v>407</v>
      </c>
      <c r="O3917" s="2" t="str">
        <f>VLOOKUP(H3917,通道基本信息!B:L,3,FALSE)</f>
        <v>APT5C</v>
      </c>
    </row>
    <row r="3918" s="2" customFormat="1" ht="15" hidden="1" spans="1:15">
      <c r="A3918" s="3">
        <v>3915</v>
      </c>
      <c r="B3918" s="177" t="str">
        <f t="shared" si="122"/>
        <v>APT5C-T033-1-1</v>
      </c>
      <c r="C3918" s="177" t="str">
        <f t="shared" si="123"/>
        <v>APT5C-TK08A</v>
      </c>
      <c r="D3918" s="3" t="s">
        <v>7942</v>
      </c>
      <c r="E3918" s="177" t="str">
        <f>VLOOKUP(H3918,通道基本信息!B:K,6,0)</f>
        <v>T</v>
      </c>
      <c r="F3918" s="177" t="str">
        <f>VLOOKUP(H3918,通道基本信息!B:K,5,0)</f>
        <v>APT</v>
      </c>
      <c r="G3918" s="177" t="str">
        <f>VLOOKUP(H3918,通道基本信息!B:K,8,0)</f>
        <v>H</v>
      </c>
      <c r="H3918" s="3" t="s">
        <v>7943</v>
      </c>
      <c r="I3918" s="3">
        <v>1</v>
      </c>
      <c r="J3918" s="3">
        <v>1.2</v>
      </c>
      <c r="K3918" s="3">
        <v>12696.8</v>
      </c>
      <c r="L3918" s="3">
        <v>12696.9</v>
      </c>
      <c r="M3918" s="3" t="s">
        <v>407</v>
      </c>
      <c r="N3918" s="3" t="s">
        <v>407</v>
      </c>
      <c r="O3918" s="2" t="str">
        <f>VLOOKUP(H3918,通道基本信息!B:L,3,FALSE)</f>
        <v>APT5C</v>
      </c>
    </row>
    <row r="3919" s="2" customFormat="1" ht="15" hidden="1" spans="1:15">
      <c r="A3919" s="3">
        <v>3916</v>
      </c>
      <c r="B3919" s="177" t="str">
        <f t="shared" si="122"/>
        <v>APT7-R034-1-1</v>
      </c>
      <c r="C3919" s="177" t="str">
        <f t="shared" si="123"/>
        <v>APT7-RC14B</v>
      </c>
      <c r="D3919" s="3" t="s">
        <v>490</v>
      </c>
      <c r="E3919" s="177" t="str">
        <f>VLOOKUP(H3919,通道基本信息!B:K,6,0)</f>
        <v>R</v>
      </c>
      <c r="F3919" s="177" t="str">
        <f>VLOOKUP(H3919,通道基本信息!B:K,5,0)</f>
        <v>APT</v>
      </c>
      <c r="G3919" s="177" t="str">
        <f>VLOOKUP(H3919,通道基本信息!B:K,8,0)</f>
        <v>H</v>
      </c>
      <c r="H3919" s="3" t="s">
        <v>7944</v>
      </c>
      <c r="I3919" s="3">
        <v>1</v>
      </c>
      <c r="J3919" s="3">
        <v>10.2</v>
      </c>
      <c r="K3919" s="3">
        <v>6387</v>
      </c>
      <c r="L3919" s="3">
        <v>6397.2</v>
      </c>
      <c r="M3919" s="3" t="s">
        <v>403</v>
      </c>
      <c r="N3919" s="3" t="s">
        <v>403</v>
      </c>
      <c r="O3919" s="2" t="str">
        <f>VLOOKUP(H3919,通道基本信息!B:L,3,FALSE)</f>
        <v>APT7</v>
      </c>
    </row>
    <row r="3920" s="2" customFormat="1" ht="15" hidden="1" spans="1:15">
      <c r="A3920" s="3">
        <v>3917</v>
      </c>
      <c r="B3920" s="177" t="str">
        <f t="shared" si="122"/>
        <v>APT7-T034-1-1</v>
      </c>
      <c r="C3920" s="177" t="str">
        <f t="shared" si="123"/>
        <v>APT7-TC14B</v>
      </c>
      <c r="D3920" s="3" t="s">
        <v>579</v>
      </c>
      <c r="E3920" s="177" t="str">
        <f>VLOOKUP(H3920,通道基本信息!B:K,6,0)</f>
        <v>T</v>
      </c>
      <c r="F3920" s="177" t="str">
        <f>VLOOKUP(H3920,通道基本信息!B:K,5,0)</f>
        <v>APT</v>
      </c>
      <c r="G3920" s="177" t="str">
        <f>VLOOKUP(H3920,通道基本信息!B:K,8,0)</f>
        <v>H</v>
      </c>
      <c r="H3920" s="3" t="s">
        <v>7945</v>
      </c>
      <c r="I3920" s="3">
        <v>1</v>
      </c>
      <c r="J3920" s="3">
        <v>10.2</v>
      </c>
      <c r="K3920" s="3">
        <v>4162</v>
      </c>
      <c r="L3920" s="3">
        <v>4172.2</v>
      </c>
      <c r="M3920" s="3" t="s">
        <v>403</v>
      </c>
      <c r="N3920" s="3" t="s">
        <v>403</v>
      </c>
      <c r="O3920" s="2" t="str">
        <f>VLOOKUP(H3920,通道基本信息!B:L,3,FALSE)</f>
        <v>APT7</v>
      </c>
    </row>
    <row r="3921" s="2" customFormat="1" ht="15" hidden="1" spans="1:15">
      <c r="A3921" s="3">
        <v>3918</v>
      </c>
      <c r="B3921" s="177" t="str">
        <f t="shared" si="122"/>
        <v>APT9-R035-1-1</v>
      </c>
      <c r="C3921" s="177" t="str">
        <f t="shared" si="123"/>
        <v>APT9-RC04A</v>
      </c>
      <c r="D3921" s="3" t="s">
        <v>7946</v>
      </c>
      <c r="E3921" s="177" t="str">
        <f>VLOOKUP(H3921,通道基本信息!B:K,6,0)</f>
        <v>R</v>
      </c>
      <c r="F3921" s="177" t="str">
        <f>VLOOKUP(H3921,通道基本信息!B:K,5,0)</f>
        <v>APT</v>
      </c>
      <c r="G3921" s="177" t="str">
        <f>VLOOKUP(H3921,通道基本信息!B:K,8,0)</f>
        <v>H</v>
      </c>
      <c r="H3921" s="3" t="s">
        <v>7947</v>
      </c>
      <c r="I3921" s="3">
        <v>1</v>
      </c>
      <c r="J3921" s="3">
        <v>2.8</v>
      </c>
      <c r="K3921" s="3">
        <v>6031.5</v>
      </c>
      <c r="L3921" s="3">
        <v>6034.3</v>
      </c>
      <c r="M3921" s="3" t="s">
        <v>405</v>
      </c>
      <c r="N3921" s="3" t="s">
        <v>405</v>
      </c>
      <c r="O3921" s="2" t="str">
        <f>VLOOKUP(H3921,通道基本信息!B:L,3,FALSE)</f>
        <v>APT9</v>
      </c>
    </row>
    <row r="3922" s="2" customFormat="1" ht="15" hidden="1" spans="1:15">
      <c r="A3922" s="3">
        <v>3919</v>
      </c>
      <c r="B3922" s="177" t="str">
        <f t="shared" si="122"/>
        <v>APT9-T035-1-1</v>
      </c>
      <c r="C3922" s="177" t="str">
        <f t="shared" si="123"/>
        <v>APT9-TC04A</v>
      </c>
      <c r="D3922" s="3" t="s">
        <v>7948</v>
      </c>
      <c r="E3922" s="177" t="str">
        <f>VLOOKUP(H3922,通道基本信息!B:K,6,0)</f>
        <v>T</v>
      </c>
      <c r="F3922" s="177" t="str">
        <f>VLOOKUP(H3922,通道基本信息!B:K,5,0)</f>
        <v>APT</v>
      </c>
      <c r="G3922" s="177" t="str">
        <f>VLOOKUP(H3922,通道基本信息!B:K,8,0)</f>
        <v>H</v>
      </c>
      <c r="H3922" s="3" t="s">
        <v>7949</v>
      </c>
      <c r="I3922" s="3">
        <v>1</v>
      </c>
      <c r="J3922" s="3">
        <v>2.8</v>
      </c>
      <c r="K3922" s="3">
        <v>3789.5</v>
      </c>
      <c r="L3922" s="3">
        <v>3792.3</v>
      </c>
      <c r="M3922" s="3" t="s">
        <v>405</v>
      </c>
      <c r="N3922" s="3" t="s">
        <v>405</v>
      </c>
      <c r="O3922" s="2" t="str">
        <f>VLOOKUP(H3922,通道基本信息!B:L,3,FALSE)</f>
        <v>APT9</v>
      </c>
    </row>
    <row r="3923" s="2" customFormat="1" ht="15" hidden="1" spans="1:15">
      <c r="A3923" s="3">
        <v>3920</v>
      </c>
      <c r="B3923" s="177" t="str">
        <f t="shared" si="122"/>
        <v>APT9-R036-1-1</v>
      </c>
      <c r="C3923" s="177" t="str">
        <f t="shared" si="123"/>
        <v>APT9-RC04A</v>
      </c>
      <c r="D3923" s="3" t="s">
        <v>7946</v>
      </c>
      <c r="E3923" s="177" t="str">
        <f>VLOOKUP(H3923,通道基本信息!B:K,6,0)</f>
        <v>R</v>
      </c>
      <c r="F3923" s="177" t="str">
        <f>VLOOKUP(H3923,通道基本信息!B:K,5,0)</f>
        <v>APT</v>
      </c>
      <c r="G3923" s="177" t="str">
        <f>VLOOKUP(H3923,通道基本信息!B:K,8,0)</f>
        <v>H</v>
      </c>
      <c r="H3923" s="3" t="s">
        <v>7950</v>
      </c>
      <c r="I3923" s="3">
        <v>1</v>
      </c>
      <c r="J3923" s="3">
        <v>7</v>
      </c>
      <c r="K3923" s="3">
        <v>6048.5</v>
      </c>
      <c r="L3923" s="3">
        <v>6055.5</v>
      </c>
      <c r="M3923" s="3" t="s">
        <v>405</v>
      </c>
      <c r="N3923" s="3" t="s">
        <v>405</v>
      </c>
      <c r="O3923" s="2" t="str">
        <f>VLOOKUP(H3923,通道基本信息!B:L,3,FALSE)</f>
        <v>APT9</v>
      </c>
    </row>
    <row r="3924" s="2" customFormat="1" ht="15" hidden="1" spans="1:15">
      <c r="A3924" s="3">
        <v>3921</v>
      </c>
      <c r="B3924" s="177" t="str">
        <f t="shared" si="122"/>
        <v>APT9-T036-1-1</v>
      </c>
      <c r="C3924" s="177" t="str">
        <f t="shared" si="123"/>
        <v>APT9-TC04A</v>
      </c>
      <c r="D3924" s="3" t="s">
        <v>7948</v>
      </c>
      <c r="E3924" s="177" t="str">
        <f>VLOOKUP(H3924,通道基本信息!B:K,6,0)</f>
        <v>T</v>
      </c>
      <c r="F3924" s="177" t="str">
        <f>VLOOKUP(H3924,通道基本信息!B:K,5,0)</f>
        <v>APT</v>
      </c>
      <c r="G3924" s="177" t="str">
        <f>VLOOKUP(H3924,通道基本信息!B:K,8,0)</f>
        <v>H</v>
      </c>
      <c r="H3924" s="3" t="s">
        <v>7951</v>
      </c>
      <c r="I3924" s="3">
        <v>1</v>
      </c>
      <c r="J3924" s="3">
        <v>7</v>
      </c>
      <c r="K3924" s="3">
        <v>3806.5</v>
      </c>
      <c r="L3924" s="3">
        <v>3813.5</v>
      </c>
      <c r="M3924" s="3" t="s">
        <v>405</v>
      </c>
      <c r="N3924" s="3" t="s">
        <v>405</v>
      </c>
      <c r="O3924" s="2" t="str">
        <f>VLOOKUP(H3924,通道基本信息!B:L,3,FALSE)</f>
        <v>APT9</v>
      </c>
    </row>
    <row r="3925" s="2" customFormat="1" ht="15" hidden="1" spans="1:15">
      <c r="A3925" s="14">
        <v>3922</v>
      </c>
      <c r="B3925" s="177" t="str">
        <f t="shared" si="122"/>
        <v>APT5C-R037-1-1</v>
      </c>
      <c r="C3925" s="177" t="str">
        <f t="shared" si="123"/>
        <v>APT5C-RC07A</v>
      </c>
      <c r="D3925" s="14" t="s">
        <v>7952</v>
      </c>
      <c r="E3925" s="177" t="str">
        <f>VLOOKUP(H3925,通道基本信息!B:K,6,0)</f>
        <v>R</v>
      </c>
      <c r="F3925" s="177" t="str">
        <f>VLOOKUP(H3925,通道基本信息!B:K,5,0)</f>
        <v>APT</v>
      </c>
      <c r="G3925" s="177" t="str">
        <f>VLOOKUP(H3925,通道基本信息!B:K,8,0)</f>
        <v>V</v>
      </c>
      <c r="H3925" s="14" t="s">
        <v>7953</v>
      </c>
      <c r="I3925" s="14">
        <v>1</v>
      </c>
      <c r="J3925" s="14">
        <v>1.3</v>
      </c>
      <c r="K3925" s="14">
        <v>6118.81</v>
      </c>
      <c r="L3925" s="14">
        <v>6120.11</v>
      </c>
      <c r="M3925" s="14" t="s">
        <v>7952</v>
      </c>
      <c r="N3925" s="14" t="s">
        <v>407</v>
      </c>
      <c r="O3925" s="2" t="str">
        <f>VLOOKUP(H3925,通道基本信息!B:L,3,FALSE)</f>
        <v>APT5C</v>
      </c>
    </row>
    <row r="3926" s="2" customFormat="1" ht="15" hidden="1" spans="1:15">
      <c r="A3926" s="14">
        <v>3923</v>
      </c>
      <c r="B3926" s="177" t="str">
        <f t="shared" si="122"/>
        <v>APT5C-T037-1-1</v>
      </c>
      <c r="C3926" s="177" t="str">
        <f t="shared" si="123"/>
        <v>APT5C-TC07A</v>
      </c>
      <c r="D3926" s="14" t="s">
        <v>7954</v>
      </c>
      <c r="E3926" s="177" t="str">
        <f>VLOOKUP(H3926,通道基本信息!B:K,6,0)</f>
        <v>T</v>
      </c>
      <c r="F3926" s="177" t="str">
        <f>VLOOKUP(H3926,通道基本信息!B:K,5,0)</f>
        <v>APT</v>
      </c>
      <c r="G3926" s="177" t="str">
        <f>VLOOKUP(H3926,通道基本信息!B:K,8,0)</f>
        <v>H</v>
      </c>
      <c r="H3926" s="14" t="s">
        <v>7955</v>
      </c>
      <c r="I3926" s="14">
        <v>1</v>
      </c>
      <c r="J3926" s="14">
        <v>1.3</v>
      </c>
      <c r="K3926" s="14">
        <v>3893.81</v>
      </c>
      <c r="L3926" s="14">
        <v>3895.11</v>
      </c>
      <c r="M3926" s="14" t="s">
        <v>7954</v>
      </c>
      <c r="N3926" s="14" t="s">
        <v>407</v>
      </c>
      <c r="O3926" s="2" t="str">
        <f>VLOOKUP(H3926,通道基本信息!B:L,3,FALSE)</f>
        <v>APT5C</v>
      </c>
    </row>
    <row r="3927" s="2" customFormat="1" ht="15" hidden="1" spans="1:15">
      <c r="A3927" s="14">
        <v>3924</v>
      </c>
      <c r="B3927" s="177" t="str">
        <f t="shared" si="122"/>
        <v>APT5C-R038-1-1</v>
      </c>
      <c r="C3927" s="177" t="str">
        <f t="shared" si="123"/>
        <v>APT5C-RC09A</v>
      </c>
      <c r="D3927" s="14" t="s">
        <v>7956</v>
      </c>
      <c r="E3927" s="177" t="str">
        <f>VLOOKUP(H3927,通道基本信息!B:K,6,0)</f>
        <v>R</v>
      </c>
      <c r="F3927" s="177" t="str">
        <f>VLOOKUP(H3927,通道基本信息!B:K,5,0)</f>
        <v>APT</v>
      </c>
      <c r="G3927" s="177" t="str">
        <f>VLOOKUP(H3927,通道基本信息!B:K,8,0)</f>
        <v>V</v>
      </c>
      <c r="H3927" s="14" t="s">
        <v>7957</v>
      </c>
      <c r="I3927" s="14">
        <v>1</v>
      </c>
      <c r="J3927" s="14">
        <v>36</v>
      </c>
      <c r="K3927" s="14">
        <v>6167</v>
      </c>
      <c r="L3927" s="14">
        <v>6203</v>
      </c>
      <c r="M3927" s="14" t="s">
        <v>7956</v>
      </c>
      <c r="N3927" s="14" t="s">
        <v>407</v>
      </c>
      <c r="O3927" s="2" t="str">
        <f>VLOOKUP(H3927,通道基本信息!B:L,3,FALSE)</f>
        <v>APT5C</v>
      </c>
    </row>
    <row r="3928" s="2" customFormat="1" ht="15" hidden="1" spans="1:15">
      <c r="A3928" s="14">
        <v>3925</v>
      </c>
      <c r="B3928" s="177" t="str">
        <f t="shared" si="122"/>
        <v>APT5C-T038-1-1</v>
      </c>
      <c r="C3928" s="177" t="str">
        <f t="shared" si="123"/>
        <v>APT5C-TC09A</v>
      </c>
      <c r="D3928" s="14" t="s">
        <v>7958</v>
      </c>
      <c r="E3928" s="177" t="str">
        <f>VLOOKUP(H3928,通道基本信息!B:K,6,0)</f>
        <v>T</v>
      </c>
      <c r="F3928" s="177" t="str">
        <f>VLOOKUP(H3928,通道基本信息!B:K,5,0)</f>
        <v>APT</v>
      </c>
      <c r="G3928" s="177" t="str">
        <f>VLOOKUP(H3928,通道基本信息!B:K,8,0)</f>
        <v>H</v>
      </c>
      <c r="H3928" s="14" t="s">
        <v>7959</v>
      </c>
      <c r="I3928" s="14">
        <v>1</v>
      </c>
      <c r="J3928" s="14">
        <v>36</v>
      </c>
      <c r="K3928" s="14">
        <v>3942</v>
      </c>
      <c r="L3928" s="14">
        <v>3978</v>
      </c>
      <c r="M3928" s="14" t="s">
        <v>7958</v>
      </c>
      <c r="N3928" s="14" t="s">
        <v>407</v>
      </c>
      <c r="O3928" s="2" t="str">
        <f>VLOOKUP(H3928,通道基本信息!B:L,3,FALSE)</f>
        <v>APT5C</v>
      </c>
    </row>
    <row r="3929" s="2" customFormat="1" ht="15" hidden="1" spans="1:15">
      <c r="A3929" s="14">
        <v>3926</v>
      </c>
      <c r="B3929" s="177" t="str">
        <f t="shared" si="122"/>
        <v>APT5C-R039-1-1</v>
      </c>
      <c r="C3929" s="177" t="str">
        <f t="shared" si="123"/>
        <v>APT5C-RC14A</v>
      </c>
      <c r="D3929" s="14" t="s">
        <v>464</v>
      </c>
      <c r="E3929" s="177" t="str">
        <f>VLOOKUP(H3929,通道基本信息!B:K,6,0)</f>
        <v>R</v>
      </c>
      <c r="F3929" s="177" t="str">
        <f>VLOOKUP(H3929,通道基本信息!B:K,5,0)</f>
        <v>APT</v>
      </c>
      <c r="G3929" s="177" t="str">
        <f>VLOOKUP(H3929,通道基本信息!B:K,8,0)</f>
        <v>V</v>
      </c>
      <c r="H3929" s="14" t="s">
        <v>7960</v>
      </c>
      <c r="I3929" s="14">
        <v>1</v>
      </c>
      <c r="J3929" s="14">
        <v>0.25</v>
      </c>
      <c r="K3929" s="14">
        <v>6369.335</v>
      </c>
      <c r="L3929" s="14">
        <v>6369.585</v>
      </c>
      <c r="M3929" s="14" t="s">
        <v>464</v>
      </c>
      <c r="N3929" s="14" t="s">
        <v>407</v>
      </c>
      <c r="O3929" s="2" t="str">
        <f>VLOOKUP(H3929,通道基本信息!B:L,3,FALSE)</f>
        <v>APT5C</v>
      </c>
    </row>
    <row r="3930" s="2" customFormat="1" ht="15" hidden="1" spans="1:15">
      <c r="A3930" s="14">
        <v>3927</v>
      </c>
      <c r="B3930" s="177" t="str">
        <f t="shared" si="122"/>
        <v>APT5C-T039-1-1</v>
      </c>
      <c r="C3930" s="177" t="str">
        <f t="shared" si="123"/>
        <v>APT5C-TC14A</v>
      </c>
      <c r="D3930" s="14" t="s">
        <v>565</v>
      </c>
      <c r="E3930" s="177" t="str">
        <f>VLOOKUP(H3930,通道基本信息!B:K,6,0)</f>
        <v>T</v>
      </c>
      <c r="F3930" s="177" t="str">
        <f>VLOOKUP(H3930,通道基本信息!B:K,5,0)</f>
        <v>APT</v>
      </c>
      <c r="G3930" s="177" t="str">
        <f>VLOOKUP(H3930,通道基本信息!B:K,8,0)</f>
        <v>H</v>
      </c>
      <c r="H3930" s="14" t="s">
        <v>7961</v>
      </c>
      <c r="I3930" s="14">
        <v>1</v>
      </c>
      <c r="J3930" s="14">
        <v>0.25</v>
      </c>
      <c r="K3930" s="14">
        <v>4144.335</v>
      </c>
      <c r="L3930" s="14">
        <v>4144.585</v>
      </c>
      <c r="M3930" s="14" t="s">
        <v>565</v>
      </c>
      <c r="N3930" s="14" t="s">
        <v>407</v>
      </c>
      <c r="O3930" s="2" t="str">
        <f>VLOOKUP(H3930,通道基本信息!B:L,3,FALSE)</f>
        <v>APT5C</v>
      </c>
    </row>
    <row r="3931" s="2" customFormat="1" ht="15" hidden="1" spans="1:15">
      <c r="A3931" s="14">
        <v>3928</v>
      </c>
      <c r="B3931" s="177" t="str">
        <f t="shared" si="122"/>
        <v>APT5C-R040-1-1</v>
      </c>
      <c r="C3931" s="177" t="str">
        <f t="shared" si="123"/>
        <v>APT5C-RC14A-1</v>
      </c>
      <c r="D3931" s="14" t="s">
        <v>7962</v>
      </c>
      <c r="E3931" s="177" t="str">
        <f>VLOOKUP(H3931,通道基本信息!B:K,6,0)</f>
        <v>R</v>
      </c>
      <c r="F3931" s="177" t="str">
        <f>VLOOKUP(H3931,通道基本信息!B:K,5,0)</f>
        <v>APT</v>
      </c>
      <c r="G3931" s="177" t="str">
        <f>VLOOKUP(H3931,通道基本信息!B:K,8,0)</f>
        <v>V</v>
      </c>
      <c r="H3931" s="14" t="s">
        <v>7963</v>
      </c>
      <c r="I3931" s="14">
        <v>1</v>
      </c>
      <c r="J3931" s="14">
        <v>0.18</v>
      </c>
      <c r="K3931" s="14">
        <v>6370.15</v>
      </c>
      <c r="L3931" s="14">
        <v>6370.33</v>
      </c>
      <c r="M3931" s="14" t="s">
        <v>464</v>
      </c>
      <c r="N3931" s="14" t="s">
        <v>407</v>
      </c>
      <c r="O3931" s="2" t="str">
        <f>VLOOKUP(H3931,通道基本信息!B:L,3,FALSE)</f>
        <v>APT5C</v>
      </c>
    </row>
    <row r="3932" s="2" customFormat="1" ht="15" hidden="1" spans="1:15">
      <c r="A3932" s="14">
        <v>3929</v>
      </c>
      <c r="B3932" s="177" t="str">
        <f t="shared" si="122"/>
        <v>APT5C-T040-1-1</v>
      </c>
      <c r="C3932" s="177" t="str">
        <f t="shared" si="123"/>
        <v>APT5C-TC14A-1</v>
      </c>
      <c r="D3932" s="14" t="s">
        <v>7964</v>
      </c>
      <c r="E3932" s="177" t="str">
        <f>VLOOKUP(H3932,通道基本信息!B:K,6,0)</f>
        <v>T</v>
      </c>
      <c r="F3932" s="177" t="str">
        <f>VLOOKUP(H3932,通道基本信息!B:K,5,0)</f>
        <v>APT</v>
      </c>
      <c r="G3932" s="177" t="str">
        <f>VLOOKUP(H3932,通道基本信息!B:K,8,0)</f>
        <v>H</v>
      </c>
      <c r="H3932" s="14" t="s">
        <v>7965</v>
      </c>
      <c r="I3932" s="14">
        <v>1</v>
      </c>
      <c r="J3932" s="14">
        <v>0.18</v>
      </c>
      <c r="K3932" s="14">
        <v>4145.15</v>
      </c>
      <c r="L3932" s="14">
        <v>4145.33</v>
      </c>
      <c r="M3932" s="14" t="s">
        <v>565</v>
      </c>
      <c r="N3932" s="14" t="s">
        <v>407</v>
      </c>
      <c r="O3932" s="2" t="str">
        <f>VLOOKUP(H3932,通道基本信息!B:L,3,FALSE)</f>
        <v>APT5C</v>
      </c>
    </row>
    <row r="3933" s="2" customFormat="1" ht="15" hidden="1" spans="1:15">
      <c r="A3933" s="14">
        <v>3930</v>
      </c>
      <c r="B3933" s="177" t="str">
        <f t="shared" si="122"/>
        <v>APT5C-R041-1-1</v>
      </c>
      <c r="C3933" s="177" t="str">
        <f t="shared" si="123"/>
        <v>APT5C-RC14A-2</v>
      </c>
      <c r="D3933" s="14" t="s">
        <v>7966</v>
      </c>
      <c r="E3933" s="177" t="str">
        <f>VLOOKUP(H3933,通道基本信息!B:K,6,0)</f>
        <v>R</v>
      </c>
      <c r="F3933" s="177" t="str">
        <f>VLOOKUP(H3933,通道基本信息!B:K,5,0)</f>
        <v>APT</v>
      </c>
      <c r="G3933" s="177" t="str">
        <f>VLOOKUP(H3933,通道基本信息!B:K,8,0)</f>
        <v>V</v>
      </c>
      <c r="H3933" s="14" t="s">
        <v>7967</v>
      </c>
      <c r="I3933" s="14">
        <v>1</v>
      </c>
      <c r="J3933" s="14">
        <v>0.14</v>
      </c>
      <c r="K3933" s="14">
        <v>6370.47</v>
      </c>
      <c r="L3933" s="14">
        <v>6370.61</v>
      </c>
      <c r="M3933" s="14" t="s">
        <v>464</v>
      </c>
      <c r="N3933" s="14" t="s">
        <v>407</v>
      </c>
      <c r="O3933" s="2" t="str">
        <f>VLOOKUP(H3933,通道基本信息!B:L,3,FALSE)</f>
        <v>APT5C</v>
      </c>
    </row>
    <row r="3934" s="2" customFormat="1" ht="15" hidden="1" spans="1:15">
      <c r="A3934" s="14">
        <v>3931</v>
      </c>
      <c r="B3934" s="177" t="str">
        <f t="shared" si="122"/>
        <v>APT5C-T041-1-1</v>
      </c>
      <c r="C3934" s="177" t="str">
        <f t="shared" si="123"/>
        <v>APT5C-TC14A-2</v>
      </c>
      <c r="D3934" s="14" t="s">
        <v>7968</v>
      </c>
      <c r="E3934" s="177" t="str">
        <f>VLOOKUP(H3934,通道基本信息!B:K,6,0)</f>
        <v>T</v>
      </c>
      <c r="F3934" s="177" t="str">
        <f>VLOOKUP(H3934,通道基本信息!B:K,5,0)</f>
        <v>APT</v>
      </c>
      <c r="G3934" s="177" t="str">
        <f>VLOOKUP(H3934,通道基本信息!B:K,8,0)</f>
        <v>H</v>
      </c>
      <c r="H3934" s="14" t="s">
        <v>7969</v>
      </c>
      <c r="I3934" s="14">
        <v>1</v>
      </c>
      <c r="J3934" s="14">
        <v>0.14</v>
      </c>
      <c r="K3934" s="14">
        <v>4145.47</v>
      </c>
      <c r="L3934" s="14">
        <v>4145.61</v>
      </c>
      <c r="M3934" s="14" t="s">
        <v>565</v>
      </c>
      <c r="N3934" s="14" t="s">
        <v>407</v>
      </c>
      <c r="O3934" s="2" t="str">
        <f>VLOOKUP(H3934,通道基本信息!B:L,3,FALSE)</f>
        <v>APT5C</v>
      </c>
    </row>
    <row r="3935" s="2" customFormat="1" ht="15" hidden="1" spans="1:15">
      <c r="A3935" s="14">
        <v>3932</v>
      </c>
      <c r="B3935" s="177" t="str">
        <f t="shared" si="122"/>
        <v>APT5C-R042-1-1</v>
      </c>
      <c r="C3935" s="177" t="str">
        <f t="shared" si="123"/>
        <v>APT5C-RC14A-3</v>
      </c>
      <c r="D3935" s="14" t="s">
        <v>7970</v>
      </c>
      <c r="E3935" s="177" t="str">
        <f>VLOOKUP(H3935,通道基本信息!B:K,6,0)</f>
        <v>R</v>
      </c>
      <c r="F3935" s="177" t="str">
        <f>VLOOKUP(H3935,通道基本信息!B:K,5,0)</f>
        <v>APT</v>
      </c>
      <c r="G3935" s="177" t="str">
        <f>VLOOKUP(H3935,通道基本信息!B:K,8,0)</f>
        <v>V</v>
      </c>
      <c r="H3935" s="14" t="s">
        <v>7971</v>
      </c>
      <c r="I3935" s="14">
        <v>1</v>
      </c>
      <c r="J3935" s="14">
        <v>0.44</v>
      </c>
      <c r="K3935" s="14">
        <v>6371.37</v>
      </c>
      <c r="L3935" s="14">
        <v>6371.81</v>
      </c>
      <c r="M3935" s="14" t="s">
        <v>464</v>
      </c>
      <c r="N3935" s="14" t="s">
        <v>407</v>
      </c>
      <c r="O3935" s="2" t="str">
        <f>VLOOKUP(H3935,通道基本信息!B:L,3,FALSE)</f>
        <v>APT5C</v>
      </c>
    </row>
    <row r="3936" s="2" customFormat="1" ht="15" hidden="1" spans="1:15">
      <c r="A3936" s="14">
        <v>3933</v>
      </c>
      <c r="B3936" s="177" t="str">
        <f t="shared" si="122"/>
        <v>APT5C-T042-1-1</v>
      </c>
      <c r="C3936" s="177" t="str">
        <f t="shared" si="123"/>
        <v>APT5C-TC14A-3</v>
      </c>
      <c r="D3936" s="14" t="s">
        <v>7972</v>
      </c>
      <c r="E3936" s="177" t="str">
        <f>VLOOKUP(H3936,通道基本信息!B:K,6,0)</f>
        <v>T</v>
      </c>
      <c r="F3936" s="177" t="str">
        <f>VLOOKUP(H3936,通道基本信息!B:K,5,0)</f>
        <v>APT</v>
      </c>
      <c r="G3936" s="177" t="str">
        <f>VLOOKUP(H3936,通道基本信息!B:K,8,0)</f>
        <v>H</v>
      </c>
      <c r="H3936" s="14" t="s">
        <v>7973</v>
      </c>
      <c r="I3936" s="14">
        <v>1</v>
      </c>
      <c r="J3936" s="14">
        <v>0.44</v>
      </c>
      <c r="K3936" s="14">
        <v>4146.37</v>
      </c>
      <c r="L3936" s="14">
        <v>4146.81</v>
      </c>
      <c r="M3936" s="14" t="s">
        <v>565</v>
      </c>
      <c r="N3936" s="14" t="s">
        <v>407</v>
      </c>
      <c r="O3936" s="2" t="str">
        <f>VLOOKUP(H3936,通道基本信息!B:L,3,FALSE)</f>
        <v>APT5C</v>
      </c>
    </row>
    <row r="3937" s="2" customFormat="1" ht="15" hidden="1" spans="1:15">
      <c r="A3937" s="14">
        <v>3934</v>
      </c>
      <c r="B3937" s="177" t="str">
        <f t="shared" si="122"/>
        <v>APT5C-R043-1-1</v>
      </c>
      <c r="C3937" s="177" t="str">
        <f t="shared" si="123"/>
        <v>APT5C-RC14A-4</v>
      </c>
      <c r="D3937" s="14" t="s">
        <v>7974</v>
      </c>
      <c r="E3937" s="177" t="str">
        <f>VLOOKUP(H3937,通道基本信息!B:K,6,0)</f>
        <v>R</v>
      </c>
      <c r="F3937" s="177" t="str">
        <f>VLOOKUP(H3937,通道基本信息!B:K,5,0)</f>
        <v>APT</v>
      </c>
      <c r="G3937" s="177" t="str">
        <f>VLOOKUP(H3937,通道基本信息!B:K,8,0)</f>
        <v>V</v>
      </c>
      <c r="H3937" s="14" t="s">
        <v>7975</v>
      </c>
      <c r="I3937" s="14">
        <v>1</v>
      </c>
      <c r="J3937" s="14">
        <v>0.27</v>
      </c>
      <c r="K3937" s="14">
        <v>6371.925</v>
      </c>
      <c r="L3937" s="14">
        <v>6372.195</v>
      </c>
      <c r="M3937" s="14" t="s">
        <v>464</v>
      </c>
      <c r="N3937" s="14" t="s">
        <v>407</v>
      </c>
      <c r="O3937" s="2" t="str">
        <f>VLOOKUP(H3937,通道基本信息!B:L,3,FALSE)</f>
        <v>APT5C</v>
      </c>
    </row>
    <row r="3938" s="2" customFormat="1" ht="15" hidden="1" spans="1:15">
      <c r="A3938" s="14">
        <v>3935</v>
      </c>
      <c r="B3938" s="177" t="str">
        <f t="shared" si="122"/>
        <v>APT5C-T043-1-1</v>
      </c>
      <c r="C3938" s="177" t="str">
        <f t="shared" si="123"/>
        <v>APT5C-TC14A-4</v>
      </c>
      <c r="D3938" s="14" t="s">
        <v>7976</v>
      </c>
      <c r="E3938" s="177" t="str">
        <f>VLOOKUP(H3938,通道基本信息!B:K,6,0)</f>
        <v>T</v>
      </c>
      <c r="F3938" s="177" t="str">
        <f>VLOOKUP(H3938,通道基本信息!B:K,5,0)</f>
        <v>APT</v>
      </c>
      <c r="G3938" s="177" t="str">
        <f>VLOOKUP(H3938,通道基本信息!B:K,8,0)</f>
        <v>H</v>
      </c>
      <c r="H3938" s="14" t="s">
        <v>7977</v>
      </c>
      <c r="I3938" s="14">
        <v>1</v>
      </c>
      <c r="J3938" s="14">
        <v>0.27</v>
      </c>
      <c r="K3938" s="14">
        <v>4146.925</v>
      </c>
      <c r="L3938" s="14">
        <v>4147.195</v>
      </c>
      <c r="M3938" s="14" t="s">
        <v>565</v>
      </c>
      <c r="N3938" s="14" t="s">
        <v>407</v>
      </c>
      <c r="O3938" s="2" t="str">
        <f>VLOOKUP(H3938,通道基本信息!B:L,3,FALSE)</f>
        <v>APT5C</v>
      </c>
    </row>
    <row r="3939" s="2" customFormat="1" ht="15" hidden="1" spans="1:15">
      <c r="A3939" s="14">
        <v>3936</v>
      </c>
      <c r="B3939" s="177" t="str">
        <f t="shared" si="122"/>
        <v>APT5C-R044-1-1</v>
      </c>
      <c r="C3939" s="177" t="str">
        <f t="shared" si="123"/>
        <v>APT5C-RC14A-5</v>
      </c>
      <c r="D3939" s="14" t="s">
        <v>7978</v>
      </c>
      <c r="E3939" s="177" t="str">
        <f>VLOOKUP(H3939,通道基本信息!B:K,6,0)</f>
        <v>R</v>
      </c>
      <c r="F3939" s="177" t="str">
        <f>VLOOKUP(H3939,通道基本信息!B:K,5,0)</f>
        <v>APT</v>
      </c>
      <c r="G3939" s="177" t="str">
        <f>VLOOKUP(H3939,通道基本信息!B:K,8,0)</f>
        <v>V</v>
      </c>
      <c r="H3939" s="14" t="s">
        <v>7979</v>
      </c>
      <c r="I3939" s="14">
        <v>1</v>
      </c>
      <c r="J3939" s="14">
        <v>0.16</v>
      </c>
      <c r="K3939" s="14">
        <v>6372.32</v>
      </c>
      <c r="L3939" s="14">
        <v>6372.48</v>
      </c>
      <c r="M3939" s="14" t="s">
        <v>464</v>
      </c>
      <c r="N3939" s="14" t="s">
        <v>407</v>
      </c>
      <c r="O3939" s="2" t="str">
        <f>VLOOKUP(H3939,通道基本信息!B:L,3,FALSE)</f>
        <v>APT5C</v>
      </c>
    </row>
    <row r="3940" s="2" customFormat="1" ht="15" hidden="1" spans="1:15">
      <c r="A3940" s="14">
        <v>3937</v>
      </c>
      <c r="B3940" s="177" t="str">
        <f t="shared" si="122"/>
        <v>APT5C-T044-1-1</v>
      </c>
      <c r="C3940" s="177" t="str">
        <f t="shared" si="123"/>
        <v>APT5C-TC14A-5</v>
      </c>
      <c r="D3940" s="14" t="s">
        <v>7980</v>
      </c>
      <c r="E3940" s="177" t="str">
        <f>VLOOKUP(H3940,通道基本信息!B:K,6,0)</f>
        <v>T</v>
      </c>
      <c r="F3940" s="177" t="str">
        <f>VLOOKUP(H3940,通道基本信息!B:K,5,0)</f>
        <v>APT</v>
      </c>
      <c r="G3940" s="177" t="str">
        <f>VLOOKUP(H3940,通道基本信息!B:K,8,0)</f>
        <v>H</v>
      </c>
      <c r="H3940" s="14" t="s">
        <v>7981</v>
      </c>
      <c r="I3940" s="14">
        <v>1</v>
      </c>
      <c r="J3940" s="14">
        <v>0.16</v>
      </c>
      <c r="K3940" s="14">
        <v>4147.32</v>
      </c>
      <c r="L3940" s="14">
        <v>4147.48</v>
      </c>
      <c r="M3940" s="14" t="s">
        <v>565</v>
      </c>
      <c r="N3940" s="14" t="s">
        <v>407</v>
      </c>
      <c r="O3940" s="2" t="str">
        <f>VLOOKUP(H3940,通道基本信息!B:L,3,FALSE)</f>
        <v>APT5C</v>
      </c>
    </row>
    <row r="3941" s="2" customFormat="1" ht="15" hidden="1" spans="1:15">
      <c r="A3941" s="14">
        <v>3938</v>
      </c>
      <c r="B3941" s="177" t="str">
        <f t="shared" si="122"/>
        <v>APT5C-R045-1-1</v>
      </c>
      <c r="C3941" s="177" t="str">
        <f t="shared" si="123"/>
        <v>APT5C-RC14A-6</v>
      </c>
      <c r="D3941" s="14" t="s">
        <v>7982</v>
      </c>
      <c r="E3941" s="177" t="str">
        <f>VLOOKUP(H3941,通道基本信息!B:K,6,0)</f>
        <v>R</v>
      </c>
      <c r="F3941" s="177" t="str">
        <f>VLOOKUP(H3941,通道基本信息!B:K,5,0)</f>
        <v>APT</v>
      </c>
      <c r="G3941" s="177" t="str">
        <f>VLOOKUP(H3941,通道基本信息!B:K,8,0)</f>
        <v>V</v>
      </c>
      <c r="H3941" s="14" t="s">
        <v>7983</v>
      </c>
      <c r="I3941" s="14">
        <v>1</v>
      </c>
      <c r="J3941" s="14">
        <v>0.14</v>
      </c>
      <c r="K3941" s="14">
        <v>6374.06</v>
      </c>
      <c r="L3941" s="14">
        <v>6374.2</v>
      </c>
      <c r="M3941" s="14" t="s">
        <v>464</v>
      </c>
      <c r="N3941" s="14" t="s">
        <v>407</v>
      </c>
      <c r="O3941" s="2" t="str">
        <f>VLOOKUP(H3941,通道基本信息!B:L,3,FALSE)</f>
        <v>APT5C</v>
      </c>
    </row>
    <row r="3942" s="2" customFormat="1" ht="15" hidden="1" spans="1:15">
      <c r="A3942" s="14">
        <v>3939</v>
      </c>
      <c r="B3942" s="177" t="str">
        <f t="shared" si="122"/>
        <v>APT5C-T045-1-1</v>
      </c>
      <c r="C3942" s="177" t="str">
        <f t="shared" si="123"/>
        <v>APT5C-TC14A-6</v>
      </c>
      <c r="D3942" s="14" t="s">
        <v>7984</v>
      </c>
      <c r="E3942" s="177" t="str">
        <f>VLOOKUP(H3942,通道基本信息!B:K,6,0)</f>
        <v>T</v>
      </c>
      <c r="F3942" s="177" t="str">
        <f>VLOOKUP(H3942,通道基本信息!B:K,5,0)</f>
        <v>APT</v>
      </c>
      <c r="G3942" s="177" t="str">
        <f>VLOOKUP(H3942,通道基本信息!B:K,8,0)</f>
        <v>H</v>
      </c>
      <c r="H3942" s="14" t="s">
        <v>7985</v>
      </c>
      <c r="I3942" s="14">
        <v>1</v>
      </c>
      <c r="J3942" s="14">
        <v>0.14</v>
      </c>
      <c r="K3942" s="14">
        <v>4149.06</v>
      </c>
      <c r="L3942" s="14">
        <v>4149.2</v>
      </c>
      <c r="M3942" s="14" t="s">
        <v>565</v>
      </c>
      <c r="N3942" s="14" t="s">
        <v>407</v>
      </c>
      <c r="O3942" s="2" t="str">
        <f>VLOOKUP(H3942,通道基本信息!B:L,3,FALSE)</f>
        <v>APT5C</v>
      </c>
    </row>
    <row r="3943" s="2" customFormat="1" ht="15" hidden="1" spans="1:15">
      <c r="A3943" s="14">
        <v>3940</v>
      </c>
      <c r="B3943" s="177" t="str">
        <f t="shared" si="122"/>
        <v>APT5C-R046-1-1</v>
      </c>
      <c r="C3943" s="177" t="str">
        <f t="shared" si="123"/>
        <v>APT5C-RC14A-7</v>
      </c>
      <c r="D3943" s="14" t="s">
        <v>7986</v>
      </c>
      <c r="E3943" s="177" t="str">
        <f>VLOOKUP(H3943,通道基本信息!B:K,6,0)</f>
        <v>R</v>
      </c>
      <c r="F3943" s="177" t="str">
        <f>VLOOKUP(H3943,通道基本信息!B:K,5,0)</f>
        <v>APT</v>
      </c>
      <c r="G3943" s="177" t="str">
        <f>VLOOKUP(H3943,通道基本信息!B:K,8,0)</f>
        <v>V</v>
      </c>
      <c r="H3943" s="14" t="s">
        <v>7987</v>
      </c>
      <c r="I3943" s="14">
        <v>1</v>
      </c>
      <c r="J3943" s="14">
        <v>0.24</v>
      </c>
      <c r="K3943" s="14">
        <v>6374.28</v>
      </c>
      <c r="L3943" s="14">
        <v>6374.52</v>
      </c>
      <c r="M3943" s="14" t="s">
        <v>464</v>
      </c>
      <c r="N3943" s="14" t="s">
        <v>407</v>
      </c>
      <c r="O3943" s="2" t="str">
        <f>VLOOKUP(H3943,通道基本信息!B:L,3,FALSE)</f>
        <v>APT5C</v>
      </c>
    </row>
    <row r="3944" s="2" customFormat="1" ht="15" hidden="1" spans="1:15">
      <c r="A3944" s="14">
        <v>3941</v>
      </c>
      <c r="B3944" s="177" t="str">
        <f t="shared" si="122"/>
        <v>APT5C-T046-1-1</v>
      </c>
      <c r="C3944" s="177" t="str">
        <f t="shared" si="123"/>
        <v>APT5C-TC14A-7</v>
      </c>
      <c r="D3944" s="14" t="s">
        <v>7988</v>
      </c>
      <c r="E3944" s="177" t="str">
        <f>VLOOKUP(H3944,通道基本信息!B:K,6,0)</f>
        <v>T</v>
      </c>
      <c r="F3944" s="177" t="str">
        <f>VLOOKUP(H3944,通道基本信息!B:K,5,0)</f>
        <v>APT</v>
      </c>
      <c r="G3944" s="177" t="str">
        <f>VLOOKUP(H3944,通道基本信息!B:K,8,0)</f>
        <v>H</v>
      </c>
      <c r="H3944" s="14" t="s">
        <v>7989</v>
      </c>
      <c r="I3944" s="14">
        <v>1</v>
      </c>
      <c r="J3944" s="14">
        <v>0.24</v>
      </c>
      <c r="K3944" s="14">
        <v>4149.28</v>
      </c>
      <c r="L3944" s="14">
        <v>4149.52</v>
      </c>
      <c r="M3944" s="14" t="s">
        <v>565</v>
      </c>
      <c r="N3944" s="14" t="s">
        <v>407</v>
      </c>
      <c r="O3944" s="2" t="str">
        <f>VLOOKUP(H3944,通道基本信息!B:L,3,FALSE)</f>
        <v>APT5C</v>
      </c>
    </row>
    <row r="3945" s="2" customFormat="1" ht="15" hidden="1" spans="1:15">
      <c r="A3945" s="14">
        <v>3942</v>
      </c>
      <c r="B3945" s="177" t="str">
        <f t="shared" si="122"/>
        <v>APT5C-R047-1-1</v>
      </c>
      <c r="C3945" s="177" t="str">
        <f t="shared" si="123"/>
        <v>APT5C-RC14A-8</v>
      </c>
      <c r="D3945" s="14" t="s">
        <v>7990</v>
      </c>
      <c r="E3945" s="177" t="str">
        <f>VLOOKUP(H3945,通道基本信息!B:K,6,0)</f>
        <v>R</v>
      </c>
      <c r="F3945" s="177" t="str">
        <f>VLOOKUP(H3945,通道基本信息!B:K,5,0)</f>
        <v>APT</v>
      </c>
      <c r="G3945" s="177" t="str">
        <f>VLOOKUP(H3945,通道基本信息!B:K,8,0)</f>
        <v>V</v>
      </c>
      <c r="H3945" s="14" t="s">
        <v>7991</v>
      </c>
      <c r="I3945" s="14">
        <v>1</v>
      </c>
      <c r="J3945" s="14">
        <v>1.22</v>
      </c>
      <c r="K3945" s="14">
        <v>6374.79</v>
      </c>
      <c r="L3945" s="14">
        <v>6376.01</v>
      </c>
      <c r="M3945" s="14" t="s">
        <v>464</v>
      </c>
      <c r="N3945" s="14" t="s">
        <v>407</v>
      </c>
      <c r="O3945" s="2" t="str">
        <f>VLOOKUP(H3945,通道基本信息!B:L,3,FALSE)</f>
        <v>APT5C</v>
      </c>
    </row>
    <row r="3946" s="2" customFormat="1" ht="15" hidden="1" spans="1:15">
      <c r="A3946" s="14">
        <v>3943</v>
      </c>
      <c r="B3946" s="177" t="str">
        <f t="shared" si="122"/>
        <v>APT5C-T047-1-1</v>
      </c>
      <c r="C3946" s="177" t="str">
        <f t="shared" si="123"/>
        <v>APT5C-TC14A-8</v>
      </c>
      <c r="D3946" s="14" t="s">
        <v>7992</v>
      </c>
      <c r="E3946" s="177" t="str">
        <f>VLOOKUP(H3946,通道基本信息!B:K,6,0)</f>
        <v>T</v>
      </c>
      <c r="F3946" s="177" t="str">
        <f>VLOOKUP(H3946,通道基本信息!B:K,5,0)</f>
        <v>APT</v>
      </c>
      <c r="G3946" s="177" t="str">
        <f>VLOOKUP(H3946,通道基本信息!B:K,8,0)</f>
        <v>H</v>
      </c>
      <c r="H3946" s="14" t="s">
        <v>7993</v>
      </c>
      <c r="I3946" s="14">
        <v>1</v>
      </c>
      <c r="J3946" s="14">
        <v>1.22</v>
      </c>
      <c r="K3946" s="14">
        <v>4149.79</v>
      </c>
      <c r="L3946" s="14">
        <v>4151.01</v>
      </c>
      <c r="M3946" s="14" t="s">
        <v>565</v>
      </c>
      <c r="N3946" s="14" t="s">
        <v>407</v>
      </c>
      <c r="O3946" s="2" t="str">
        <f>VLOOKUP(H3946,通道基本信息!B:L,3,FALSE)</f>
        <v>APT5C</v>
      </c>
    </row>
    <row r="3947" s="2" customFormat="1" ht="15" hidden="1" spans="1:15">
      <c r="A3947" s="14">
        <v>3944</v>
      </c>
      <c r="B3947" s="177" t="str">
        <f t="shared" si="122"/>
        <v>APT5C-R048-1-1</v>
      </c>
      <c r="C3947" s="177" t="str">
        <f t="shared" si="123"/>
        <v>APT5C-RC14A-9</v>
      </c>
      <c r="D3947" s="14" t="s">
        <v>7994</v>
      </c>
      <c r="E3947" s="177" t="str">
        <f>VLOOKUP(H3947,通道基本信息!B:K,6,0)</f>
        <v>R</v>
      </c>
      <c r="F3947" s="177" t="str">
        <f>VLOOKUP(H3947,通道基本信息!B:K,5,0)</f>
        <v>APT</v>
      </c>
      <c r="G3947" s="177" t="str">
        <f>VLOOKUP(H3947,通道基本信息!B:K,8,0)</f>
        <v>V</v>
      </c>
      <c r="H3947" s="14" t="s">
        <v>7995</v>
      </c>
      <c r="I3947" s="14">
        <v>1</v>
      </c>
      <c r="J3947" s="14">
        <v>2</v>
      </c>
      <c r="K3947" s="14">
        <v>6377.7</v>
      </c>
      <c r="L3947" s="14">
        <v>6379.7</v>
      </c>
      <c r="M3947" s="14" t="s">
        <v>464</v>
      </c>
      <c r="N3947" s="14" t="s">
        <v>407</v>
      </c>
      <c r="O3947" s="2" t="str">
        <f>VLOOKUP(H3947,通道基本信息!B:L,3,FALSE)</f>
        <v>APT5C</v>
      </c>
    </row>
    <row r="3948" s="2" customFormat="1" ht="15" hidden="1" spans="1:15">
      <c r="A3948" s="14">
        <v>3945</v>
      </c>
      <c r="B3948" s="177" t="str">
        <f t="shared" si="122"/>
        <v>APT5C-T048-1-1</v>
      </c>
      <c r="C3948" s="177" t="str">
        <f t="shared" si="123"/>
        <v>APT5C-TC14A-9</v>
      </c>
      <c r="D3948" s="14" t="s">
        <v>7996</v>
      </c>
      <c r="E3948" s="177" t="str">
        <f>VLOOKUP(H3948,通道基本信息!B:K,6,0)</f>
        <v>T</v>
      </c>
      <c r="F3948" s="177" t="str">
        <f>VLOOKUP(H3948,通道基本信息!B:K,5,0)</f>
        <v>APT</v>
      </c>
      <c r="G3948" s="177" t="str">
        <f>VLOOKUP(H3948,通道基本信息!B:K,8,0)</f>
        <v>H</v>
      </c>
      <c r="H3948" s="14" t="s">
        <v>7997</v>
      </c>
      <c r="I3948" s="14">
        <v>1</v>
      </c>
      <c r="J3948" s="14">
        <v>2</v>
      </c>
      <c r="K3948" s="14">
        <v>4152.7</v>
      </c>
      <c r="L3948" s="14">
        <v>4154.7</v>
      </c>
      <c r="M3948" s="14" t="s">
        <v>565</v>
      </c>
      <c r="N3948" s="14" t="s">
        <v>407</v>
      </c>
      <c r="O3948" s="2" t="str">
        <f>VLOOKUP(H3948,通道基本信息!B:L,3,FALSE)</f>
        <v>APT5C</v>
      </c>
    </row>
    <row r="3949" s="2" customFormat="1" ht="15" hidden="1" spans="1:15">
      <c r="A3949" s="14">
        <v>3946</v>
      </c>
      <c r="B3949" s="177" t="str">
        <f t="shared" si="122"/>
        <v>APT6C-R049-1-1</v>
      </c>
      <c r="C3949" s="177" t="str">
        <f t="shared" si="123"/>
        <v>APT6C-RC1A2A</v>
      </c>
      <c r="D3949" s="14" t="s">
        <v>7998</v>
      </c>
      <c r="E3949" s="177" t="str">
        <f>VLOOKUP(H3949,通道基本信息!B:K,6,0)</f>
        <v>R</v>
      </c>
      <c r="F3949" s="177" t="str">
        <f>VLOOKUP(H3949,通道基本信息!B:K,5,0)</f>
        <v>APT</v>
      </c>
      <c r="G3949" s="177" t="str">
        <f>VLOOKUP(H3949,通道基本信息!B:K,8,0)</f>
        <v>V</v>
      </c>
      <c r="H3949" s="14" t="s">
        <v>7999</v>
      </c>
      <c r="I3949" s="14">
        <v>1</v>
      </c>
      <c r="J3949" s="14">
        <v>5</v>
      </c>
      <c r="K3949" s="14">
        <v>5898</v>
      </c>
      <c r="L3949" s="14">
        <v>5903</v>
      </c>
      <c r="M3949" s="14" t="s">
        <v>7998</v>
      </c>
      <c r="N3949" s="14" t="s">
        <v>408</v>
      </c>
      <c r="O3949" s="2" t="str">
        <f>VLOOKUP(H3949,通道基本信息!B:L,3,FALSE)</f>
        <v>APT6C</v>
      </c>
    </row>
    <row r="3950" s="2" customFormat="1" ht="15" hidden="1" spans="1:15">
      <c r="A3950" s="14">
        <v>3947</v>
      </c>
      <c r="B3950" s="177" t="str">
        <f t="shared" si="122"/>
        <v>APT6C-T049-1-1</v>
      </c>
      <c r="C3950" s="177" t="str">
        <f t="shared" si="123"/>
        <v>APT6C-TC1A2A</v>
      </c>
      <c r="D3950" s="14" t="s">
        <v>8000</v>
      </c>
      <c r="E3950" s="177" t="str">
        <f>VLOOKUP(H3950,通道基本信息!B:K,6,0)</f>
        <v>T</v>
      </c>
      <c r="F3950" s="177" t="str">
        <f>VLOOKUP(H3950,通道基本信息!B:K,5,0)</f>
        <v>APT</v>
      </c>
      <c r="G3950" s="177" t="str">
        <f>VLOOKUP(H3950,通道基本信息!B:K,8,0)</f>
        <v>H</v>
      </c>
      <c r="H3950" s="14" t="s">
        <v>8001</v>
      </c>
      <c r="I3950" s="14">
        <v>1</v>
      </c>
      <c r="J3950" s="14">
        <v>5</v>
      </c>
      <c r="K3950" s="14">
        <v>3673</v>
      </c>
      <c r="L3950" s="14">
        <v>3678</v>
      </c>
      <c r="M3950" s="14" t="s">
        <v>8000</v>
      </c>
      <c r="N3950" s="14" t="s">
        <v>408</v>
      </c>
      <c r="O3950" s="2" t="str">
        <f>VLOOKUP(H3950,通道基本信息!B:L,3,FALSE)</f>
        <v>APT6C</v>
      </c>
    </row>
    <row r="3951" s="2" customFormat="1" ht="15" hidden="1" spans="1:15">
      <c r="A3951" s="14">
        <v>3948</v>
      </c>
      <c r="B3951" s="177" t="str">
        <f t="shared" si="122"/>
        <v>APT6C-R050-1-1</v>
      </c>
      <c r="C3951" s="177" t="str">
        <f t="shared" si="123"/>
        <v>APT6C-RC05A</v>
      </c>
      <c r="D3951" s="14" t="s">
        <v>8002</v>
      </c>
      <c r="E3951" s="177" t="str">
        <f>VLOOKUP(H3951,通道基本信息!B:K,6,0)</f>
        <v>R</v>
      </c>
      <c r="F3951" s="177" t="str">
        <f>VLOOKUP(H3951,通道基本信息!B:K,5,0)</f>
        <v>APT</v>
      </c>
      <c r="G3951" s="177" t="str">
        <f>VLOOKUP(H3951,通道基本信息!B:K,8,0)</f>
        <v>V</v>
      </c>
      <c r="H3951" s="14" t="s">
        <v>8003</v>
      </c>
      <c r="I3951" s="14">
        <v>1</v>
      </c>
      <c r="J3951" s="14">
        <v>7</v>
      </c>
      <c r="K3951" s="14">
        <v>6007</v>
      </c>
      <c r="L3951" s="14">
        <v>6014</v>
      </c>
      <c r="M3951" s="14" t="s">
        <v>8002</v>
      </c>
      <c r="N3951" s="14" t="s">
        <v>408</v>
      </c>
      <c r="O3951" s="2" t="str">
        <f>VLOOKUP(H3951,通道基本信息!B:L,3,FALSE)</f>
        <v>APT6C</v>
      </c>
    </row>
    <row r="3952" s="2" customFormat="1" ht="15" hidden="1" spans="1:15">
      <c r="A3952" s="14">
        <v>3949</v>
      </c>
      <c r="B3952" s="177" t="str">
        <f t="shared" si="122"/>
        <v>APT6C-T050-1-1</v>
      </c>
      <c r="C3952" s="177" t="str">
        <f t="shared" si="123"/>
        <v>APT6C-TC05A</v>
      </c>
      <c r="D3952" s="14" t="s">
        <v>8004</v>
      </c>
      <c r="E3952" s="177" t="str">
        <f>VLOOKUP(H3952,通道基本信息!B:K,6,0)</f>
        <v>T</v>
      </c>
      <c r="F3952" s="177" t="str">
        <f>VLOOKUP(H3952,通道基本信息!B:K,5,0)</f>
        <v>APT</v>
      </c>
      <c r="G3952" s="177" t="str">
        <f>VLOOKUP(H3952,通道基本信息!B:K,8,0)</f>
        <v>H</v>
      </c>
      <c r="H3952" s="14" t="s">
        <v>8005</v>
      </c>
      <c r="I3952" s="14">
        <v>1</v>
      </c>
      <c r="J3952" s="14">
        <v>7</v>
      </c>
      <c r="K3952" s="14">
        <v>3782</v>
      </c>
      <c r="L3952" s="14">
        <v>3789</v>
      </c>
      <c r="M3952" s="14" t="s">
        <v>8004</v>
      </c>
      <c r="N3952" s="14" t="s">
        <v>408</v>
      </c>
      <c r="O3952" s="2" t="str">
        <f>VLOOKUP(H3952,通道基本信息!B:L,3,FALSE)</f>
        <v>APT6C</v>
      </c>
    </row>
    <row r="3953" s="2" customFormat="1" ht="15" hidden="1" spans="1:15">
      <c r="A3953" s="14">
        <v>3950</v>
      </c>
      <c r="B3953" s="177" t="str">
        <f t="shared" si="122"/>
        <v>APT6C-R051-1-1</v>
      </c>
      <c r="C3953" s="177" t="str">
        <f t="shared" si="123"/>
        <v>APT6C-RC05A</v>
      </c>
      <c r="D3953" s="14" t="s">
        <v>8002</v>
      </c>
      <c r="E3953" s="177" t="str">
        <f>VLOOKUP(H3953,通道基本信息!B:K,6,0)</f>
        <v>R</v>
      </c>
      <c r="F3953" s="177" t="str">
        <f>VLOOKUP(H3953,通道基本信息!B:K,5,0)</f>
        <v>APT</v>
      </c>
      <c r="G3953" s="177" t="str">
        <f>VLOOKUP(H3953,通道基本信息!B:K,8,0)</f>
        <v>V</v>
      </c>
      <c r="H3953" s="14" t="s">
        <v>8006</v>
      </c>
      <c r="I3953" s="14">
        <v>1</v>
      </c>
      <c r="J3953" s="14">
        <v>7</v>
      </c>
      <c r="K3953" s="14">
        <v>6022</v>
      </c>
      <c r="L3953" s="14">
        <v>6024</v>
      </c>
      <c r="M3953" s="14" t="s">
        <v>8002</v>
      </c>
      <c r="N3953" s="14" t="s">
        <v>408</v>
      </c>
      <c r="O3953" s="2" t="str">
        <f>VLOOKUP(H3953,通道基本信息!B:L,3,FALSE)</f>
        <v>APT6C</v>
      </c>
    </row>
    <row r="3954" s="2" customFormat="1" ht="15" hidden="1" spans="1:15">
      <c r="A3954" s="14">
        <v>3951</v>
      </c>
      <c r="B3954" s="177" t="str">
        <f t="shared" si="122"/>
        <v>APT6C-T051-1-1</v>
      </c>
      <c r="C3954" s="177" t="str">
        <f t="shared" si="123"/>
        <v>APT6C-TC05A</v>
      </c>
      <c r="D3954" s="14" t="s">
        <v>8004</v>
      </c>
      <c r="E3954" s="177" t="str">
        <f>VLOOKUP(H3954,通道基本信息!B:K,6,0)</f>
        <v>T</v>
      </c>
      <c r="F3954" s="177" t="str">
        <f>VLOOKUP(H3954,通道基本信息!B:K,5,0)</f>
        <v>APT</v>
      </c>
      <c r="G3954" s="177" t="str">
        <f>VLOOKUP(H3954,通道基本信息!B:K,8,0)</f>
        <v>H</v>
      </c>
      <c r="H3954" s="14" t="s">
        <v>8007</v>
      </c>
      <c r="I3954" s="14">
        <v>1</v>
      </c>
      <c r="J3954" s="14">
        <v>7</v>
      </c>
      <c r="K3954" s="14">
        <v>3797</v>
      </c>
      <c r="L3954" s="14">
        <v>3799</v>
      </c>
      <c r="M3954" s="14" t="s">
        <v>8004</v>
      </c>
      <c r="N3954" s="14" t="s">
        <v>408</v>
      </c>
      <c r="O3954" s="2" t="str">
        <f>VLOOKUP(H3954,通道基本信息!B:L,3,FALSE)</f>
        <v>APT6C</v>
      </c>
    </row>
    <row r="3955" s="2" customFormat="1" ht="15" hidden="1" spans="1:15">
      <c r="A3955" s="14">
        <v>3952</v>
      </c>
      <c r="B3955" s="177" t="str">
        <f t="shared" si="122"/>
        <v>APT6C-R052-1-1</v>
      </c>
      <c r="C3955" s="177" t="str">
        <f t="shared" si="123"/>
        <v>APT6C-RC05A</v>
      </c>
      <c r="D3955" s="14" t="s">
        <v>8002</v>
      </c>
      <c r="E3955" s="177" t="str">
        <f>VLOOKUP(H3955,通道基本信息!B:K,6,0)</f>
        <v>R</v>
      </c>
      <c r="F3955" s="177" t="str">
        <f>VLOOKUP(H3955,通道基本信息!B:K,5,0)</f>
        <v>APT</v>
      </c>
      <c r="G3955" s="177" t="str">
        <f>VLOOKUP(H3955,通道基本信息!B:K,8,0)</f>
        <v>V</v>
      </c>
      <c r="H3955" s="14" t="s">
        <v>8008</v>
      </c>
      <c r="I3955" s="14">
        <v>1</v>
      </c>
      <c r="J3955" s="14">
        <v>1.5</v>
      </c>
      <c r="K3955" s="14">
        <v>6042</v>
      </c>
      <c r="L3955" s="14">
        <v>6043.5</v>
      </c>
      <c r="M3955" s="14" t="s">
        <v>8002</v>
      </c>
      <c r="N3955" s="14" t="s">
        <v>408</v>
      </c>
      <c r="O3955" s="2" t="str">
        <f>VLOOKUP(H3955,通道基本信息!B:L,3,FALSE)</f>
        <v>APT6C</v>
      </c>
    </row>
    <row r="3956" s="2" customFormat="1" ht="15" hidden="1" spans="1:15">
      <c r="A3956" s="14">
        <v>3953</v>
      </c>
      <c r="B3956" s="177" t="str">
        <f t="shared" si="122"/>
        <v>APT6C-T052-1-1</v>
      </c>
      <c r="C3956" s="177" t="str">
        <f t="shared" si="123"/>
        <v>APT6C-TC05A</v>
      </c>
      <c r="D3956" s="14" t="s">
        <v>8004</v>
      </c>
      <c r="E3956" s="177" t="str">
        <f>VLOOKUP(H3956,通道基本信息!B:K,6,0)</f>
        <v>T</v>
      </c>
      <c r="F3956" s="177" t="str">
        <f>VLOOKUP(H3956,通道基本信息!B:K,5,0)</f>
        <v>APT</v>
      </c>
      <c r="G3956" s="177" t="str">
        <f>VLOOKUP(H3956,通道基本信息!B:K,8,0)</f>
        <v>H</v>
      </c>
      <c r="H3956" s="14" t="s">
        <v>8009</v>
      </c>
      <c r="I3956" s="14">
        <v>1</v>
      </c>
      <c r="J3956" s="14">
        <v>1.5</v>
      </c>
      <c r="K3956" s="14">
        <v>3817</v>
      </c>
      <c r="L3956" s="14">
        <v>3818.5</v>
      </c>
      <c r="M3956" s="14" t="s">
        <v>8004</v>
      </c>
      <c r="N3956" s="14" t="s">
        <v>408</v>
      </c>
      <c r="O3956" s="2" t="str">
        <f>VLOOKUP(H3956,通道基本信息!B:L,3,FALSE)</f>
        <v>APT6C</v>
      </c>
    </row>
    <row r="3957" s="2" customFormat="1" ht="15" hidden="1" spans="1:15">
      <c r="A3957" s="14">
        <v>3954</v>
      </c>
      <c r="B3957" s="177" t="str">
        <f t="shared" si="122"/>
        <v>APT6C-R053-1-1</v>
      </c>
      <c r="C3957" s="177" t="str">
        <f t="shared" si="123"/>
        <v>APT6C-RC06A</v>
      </c>
      <c r="D3957" s="14" t="s">
        <v>8010</v>
      </c>
      <c r="E3957" s="177" t="str">
        <f>VLOOKUP(H3957,通道基本信息!B:K,6,0)</f>
        <v>R</v>
      </c>
      <c r="F3957" s="177" t="str">
        <f>VLOOKUP(H3957,通道基本信息!B:K,5,0)</f>
        <v>APT</v>
      </c>
      <c r="G3957" s="177" t="str">
        <f>VLOOKUP(H3957,通道基本信息!B:K,8,0)</f>
        <v>V</v>
      </c>
      <c r="H3957" s="14" t="s">
        <v>8011</v>
      </c>
      <c r="I3957" s="14">
        <v>1</v>
      </c>
      <c r="J3957" s="14">
        <v>12</v>
      </c>
      <c r="K3957" s="14">
        <v>6047</v>
      </c>
      <c r="L3957" s="14">
        <v>6059</v>
      </c>
      <c r="M3957" s="14" t="s">
        <v>8010</v>
      </c>
      <c r="N3957" s="14" t="s">
        <v>408</v>
      </c>
      <c r="O3957" s="2" t="str">
        <f>VLOOKUP(H3957,通道基本信息!B:L,3,FALSE)</f>
        <v>APT6C</v>
      </c>
    </row>
    <row r="3958" s="2" customFormat="1" ht="15" hidden="1" spans="1:15">
      <c r="A3958" s="14">
        <v>3955</v>
      </c>
      <c r="B3958" s="177" t="str">
        <f t="shared" si="122"/>
        <v>APT6C-T053-1-1</v>
      </c>
      <c r="C3958" s="177" t="str">
        <f t="shared" si="123"/>
        <v>APT6C-TC06A</v>
      </c>
      <c r="D3958" s="14" t="s">
        <v>8012</v>
      </c>
      <c r="E3958" s="177" t="str">
        <f>VLOOKUP(H3958,通道基本信息!B:K,6,0)</f>
        <v>T</v>
      </c>
      <c r="F3958" s="177" t="str">
        <f>VLOOKUP(H3958,通道基本信息!B:K,5,0)</f>
        <v>APT</v>
      </c>
      <c r="G3958" s="177" t="str">
        <f>VLOOKUP(H3958,通道基本信息!B:K,8,0)</f>
        <v>H</v>
      </c>
      <c r="H3958" s="14" t="s">
        <v>8013</v>
      </c>
      <c r="I3958" s="14">
        <v>1</v>
      </c>
      <c r="J3958" s="14">
        <v>12</v>
      </c>
      <c r="K3958" s="14">
        <v>3822</v>
      </c>
      <c r="L3958" s="14">
        <v>3834</v>
      </c>
      <c r="M3958" s="14" t="s">
        <v>8012</v>
      </c>
      <c r="N3958" s="14" t="s">
        <v>408</v>
      </c>
      <c r="O3958" s="2" t="str">
        <f>VLOOKUP(H3958,通道基本信息!B:L,3,FALSE)</f>
        <v>APT6C</v>
      </c>
    </row>
    <row r="3959" s="2" customFormat="1" ht="15" hidden="1" spans="1:15">
      <c r="A3959" s="14">
        <v>3956</v>
      </c>
      <c r="B3959" s="177" t="str">
        <f t="shared" si="122"/>
        <v>APT6C-R054-1-1</v>
      </c>
      <c r="C3959" s="177" t="str">
        <f t="shared" si="123"/>
        <v>APT6C-RC07A</v>
      </c>
      <c r="D3959" s="14" t="s">
        <v>7952</v>
      </c>
      <c r="E3959" s="177" t="str">
        <f>VLOOKUP(H3959,通道基本信息!B:K,6,0)</f>
        <v>R</v>
      </c>
      <c r="F3959" s="177" t="str">
        <f>VLOOKUP(H3959,通道基本信息!B:K,5,0)</f>
        <v>APT</v>
      </c>
      <c r="G3959" s="177" t="str">
        <f>VLOOKUP(H3959,通道基本信息!B:K,8,0)</f>
        <v>V</v>
      </c>
      <c r="H3959" s="14" t="s">
        <v>8014</v>
      </c>
      <c r="I3959" s="14">
        <v>1</v>
      </c>
      <c r="J3959" s="14">
        <v>36</v>
      </c>
      <c r="K3959" s="14">
        <v>6087</v>
      </c>
      <c r="L3959" s="14">
        <v>6123</v>
      </c>
      <c r="M3959" s="14" t="s">
        <v>7952</v>
      </c>
      <c r="N3959" s="14" t="s">
        <v>408</v>
      </c>
      <c r="O3959" s="2" t="str">
        <f>VLOOKUP(H3959,通道基本信息!B:L,3,FALSE)</f>
        <v>APT6C</v>
      </c>
    </row>
    <row r="3960" s="2" customFormat="1" ht="15" hidden="1" spans="1:15">
      <c r="A3960" s="14">
        <v>3957</v>
      </c>
      <c r="B3960" s="177" t="str">
        <f t="shared" si="122"/>
        <v>APT6C-T054-1-1</v>
      </c>
      <c r="C3960" s="177" t="str">
        <f t="shared" si="123"/>
        <v>APT6C-TC07A</v>
      </c>
      <c r="D3960" s="14" t="s">
        <v>7954</v>
      </c>
      <c r="E3960" s="177" t="str">
        <f>VLOOKUP(H3960,通道基本信息!B:K,6,0)</f>
        <v>T</v>
      </c>
      <c r="F3960" s="177" t="str">
        <f>VLOOKUP(H3960,通道基本信息!B:K,5,0)</f>
        <v>APT</v>
      </c>
      <c r="G3960" s="177" t="str">
        <f>VLOOKUP(H3960,通道基本信息!B:K,8,0)</f>
        <v>H</v>
      </c>
      <c r="H3960" s="14" t="s">
        <v>8015</v>
      </c>
      <c r="I3960" s="14">
        <v>1</v>
      </c>
      <c r="J3960" s="14">
        <v>36</v>
      </c>
      <c r="K3960" s="14">
        <v>3862</v>
      </c>
      <c r="L3960" s="14">
        <v>3898</v>
      </c>
      <c r="M3960" s="14" t="s">
        <v>7954</v>
      </c>
      <c r="N3960" s="14" t="s">
        <v>408</v>
      </c>
      <c r="O3960" s="2" t="str">
        <f>VLOOKUP(H3960,通道基本信息!B:L,3,FALSE)</f>
        <v>APT6C</v>
      </c>
    </row>
    <row r="3961" s="2" customFormat="1" ht="15" hidden="1" spans="1:15">
      <c r="A3961" s="14">
        <v>3958</v>
      </c>
      <c r="B3961" s="177" t="str">
        <f t="shared" si="122"/>
        <v>APT6C-R055-1-1</v>
      </c>
      <c r="C3961" s="177" t="str">
        <f t="shared" si="123"/>
        <v>APT6C-RC09A</v>
      </c>
      <c r="D3961" s="14" t="s">
        <v>7956</v>
      </c>
      <c r="E3961" s="177" t="str">
        <f>VLOOKUP(H3961,通道基本信息!B:K,6,0)</f>
        <v>R</v>
      </c>
      <c r="F3961" s="177" t="str">
        <f>VLOOKUP(H3961,通道基本信息!B:K,5,0)</f>
        <v>APT</v>
      </c>
      <c r="G3961" s="177" t="str">
        <f>VLOOKUP(H3961,通道基本信息!B:K,8,0)</f>
        <v>V</v>
      </c>
      <c r="H3961" s="14" t="s">
        <v>8016</v>
      </c>
      <c r="I3961" s="14">
        <v>1</v>
      </c>
      <c r="J3961" s="14">
        <v>33</v>
      </c>
      <c r="K3961" s="14">
        <v>6167</v>
      </c>
      <c r="L3961" s="14">
        <v>6200</v>
      </c>
      <c r="M3961" s="14" t="s">
        <v>7956</v>
      </c>
      <c r="N3961" s="14" t="s">
        <v>408</v>
      </c>
      <c r="O3961" s="2" t="str">
        <f>VLOOKUP(H3961,通道基本信息!B:L,3,FALSE)</f>
        <v>APT6C</v>
      </c>
    </row>
    <row r="3962" s="2" customFormat="1" ht="15" hidden="1" spans="1:15">
      <c r="A3962" s="14">
        <v>3959</v>
      </c>
      <c r="B3962" s="177" t="str">
        <f t="shared" si="122"/>
        <v>APT6C-T055-1-1</v>
      </c>
      <c r="C3962" s="177" t="str">
        <f t="shared" si="123"/>
        <v>APT6C-TC09A</v>
      </c>
      <c r="D3962" s="14" t="s">
        <v>7958</v>
      </c>
      <c r="E3962" s="177" t="str">
        <f>VLOOKUP(H3962,通道基本信息!B:K,6,0)</f>
        <v>T</v>
      </c>
      <c r="F3962" s="177" t="str">
        <f>VLOOKUP(H3962,通道基本信息!B:K,5,0)</f>
        <v>APT</v>
      </c>
      <c r="G3962" s="177" t="str">
        <f>VLOOKUP(H3962,通道基本信息!B:K,8,0)</f>
        <v>H</v>
      </c>
      <c r="H3962" s="14" t="s">
        <v>8017</v>
      </c>
      <c r="I3962" s="14">
        <v>1</v>
      </c>
      <c r="J3962" s="14">
        <v>33</v>
      </c>
      <c r="K3962" s="14">
        <v>3942</v>
      </c>
      <c r="L3962" s="14">
        <v>3975</v>
      </c>
      <c r="M3962" s="14" t="s">
        <v>7958</v>
      </c>
      <c r="N3962" s="14" t="s">
        <v>408</v>
      </c>
      <c r="O3962" s="2" t="str">
        <f>VLOOKUP(H3962,通道基本信息!B:L,3,FALSE)</f>
        <v>APT6C</v>
      </c>
    </row>
    <row r="3963" s="2" customFormat="1" ht="15" hidden="1" spans="1:15">
      <c r="A3963" s="14">
        <v>3960</v>
      </c>
      <c r="B3963" s="177" t="str">
        <f t="shared" si="122"/>
        <v>APT6C-R056-1-1</v>
      </c>
      <c r="C3963" s="177" t="str">
        <f t="shared" si="123"/>
        <v>APT6C-RC11A</v>
      </c>
      <c r="D3963" s="14" t="s">
        <v>457</v>
      </c>
      <c r="E3963" s="177" t="str">
        <f>VLOOKUP(H3963,通道基本信息!B:K,6,0)</f>
        <v>R</v>
      </c>
      <c r="F3963" s="177" t="str">
        <f>VLOOKUP(H3963,通道基本信息!B:K,5,0)</f>
        <v>APT</v>
      </c>
      <c r="G3963" s="177" t="str">
        <f>VLOOKUP(H3963,通道基本信息!B:K,8,0)</f>
        <v>V</v>
      </c>
      <c r="H3963" s="14" t="s">
        <v>8018</v>
      </c>
      <c r="I3963" s="14">
        <v>1</v>
      </c>
      <c r="J3963" s="14">
        <v>13</v>
      </c>
      <c r="K3963" s="14">
        <v>6247</v>
      </c>
      <c r="L3963" s="14">
        <v>6260</v>
      </c>
      <c r="M3963" s="14" t="s">
        <v>457</v>
      </c>
      <c r="N3963" s="14" t="s">
        <v>408</v>
      </c>
      <c r="O3963" s="2" t="str">
        <f>VLOOKUP(H3963,通道基本信息!B:L,3,FALSE)</f>
        <v>APT6C</v>
      </c>
    </row>
    <row r="3964" s="2" customFormat="1" ht="15" hidden="1" spans="1:15">
      <c r="A3964" s="14">
        <v>3961</v>
      </c>
      <c r="B3964" s="177" t="str">
        <f t="shared" si="122"/>
        <v>APT6C-T056-1-1</v>
      </c>
      <c r="C3964" s="177" t="str">
        <f t="shared" si="123"/>
        <v>APT6C-TC11A</v>
      </c>
      <c r="D3964" s="14" t="s">
        <v>561</v>
      </c>
      <c r="E3964" s="177" t="str">
        <f>VLOOKUP(H3964,通道基本信息!B:K,6,0)</f>
        <v>T</v>
      </c>
      <c r="F3964" s="177" t="str">
        <f>VLOOKUP(H3964,通道基本信息!B:K,5,0)</f>
        <v>APT</v>
      </c>
      <c r="G3964" s="177" t="str">
        <f>VLOOKUP(H3964,通道基本信息!B:K,8,0)</f>
        <v>H</v>
      </c>
      <c r="H3964" s="14" t="s">
        <v>8019</v>
      </c>
      <c r="I3964" s="14">
        <v>1</v>
      </c>
      <c r="J3964" s="14">
        <v>13</v>
      </c>
      <c r="K3964" s="14">
        <v>4022</v>
      </c>
      <c r="L3964" s="14">
        <v>4035</v>
      </c>
      <c r="M3964" s="14" t="s">
        <v>561</v>
      </c>
      <c r="N3964" s="14" t="s">
        <v>408</v>
      </c>
      <c r="O3964" s="2" t="str">
        <f>VLOOKUP(H3964,通道基本信息!B:L,3,FALSE)</f>
        <v>APT6C</v>
      </c>
    </row>
    <row r="3965" s="2" customFormat="1" ht="15" hidden="1" spans="1:15">
      <c r="A3965" s="14">
        <v>3962</v>
      </c>
      <c r="B3965" s="177" t="str">
        <f t="shared" si="122"/>
        <v>APT6C-R057-1-1</v>
      </c>
      <c r="C3965" s="177" t="str">
        <f t="shared" si="123"/>
        <v>APT6C-RC17A</v>
      </c>
      <c r="D3965" s="14" t="s">
        <v>8020</v>
      </c>
      <c r="E3965" s="177" t="str">
        <f>VLOOKUP(H3965,通道基本信息!B:K,6,0)</f>
        <v>R</v>
      </c>
      <c r="F3965" s="177" t="str">
        <f>VLOOKUP(H3965,通道基本信息!B:K,5,0)</f>
        <v>APT</v>
      </c>
      <c r="G3965" s="177" t="str">
        <f>VLOOKUP(H3965,通道基本信息!B:K,8,0)</f>
        <v>V</v>
      </c>
      <c r="H3965" s="14" t="s">
        <v>8021</v>
      </c>
      <c r="I3965" s="14">
        <v>1</v>
      </c>
      <c r="J3965" s="14">
        <v>15</v>
      </c>
      <c r="K3965" s="14">
        <v>5832</v>
      </c>
      <c r="L3965" s="14">
        <v>5847</v>
      </c>
      <c r="M3965" s="14" t="s">
        <v>8020</v>
      </c>
      <c r="N3965" s="14" t="s">
        <v>408</v>
      </c>
      <c r="O3965" s="2" t="str">
        <f>VLOOKUP(H3965,通道基本信息!B:L,3,FALSE)</f>
        <v>APT6C</v>
      </c>
    </row>
    <row r="3966" s="2" customFormat="1" ht="15" hidden="1" spans="1:15">
      <c r="A3966" s="14">
        <v>3963</v>
      </c>
      <c r="B3966" s="177" t="str">
        <f t="shared" si="122"/>
        <v>APT6C-T057-1-1</v>
      </c>
      <c r="C3966" s="177" t="str">
        <f t="shared" si="123"/>
        <v>APT6C-TC17A</v>
      </c>
      <c r="D3966" s="14" t="s">
        <v>8022</v>
      </c>
      <c r="E3966" s="177" t="str">
        <f>VLOOKUP(H3966,通道基本信息!B:K,6,0)</f>
        <v>T</v>
      </c>
      <c r="F3966" s="177" t="str">
        <f>VLOOKUP(H3966,通道基本信息!B:K,5,0)</f>
        <v>APT</v>
      </c>
      <c r="G3966" s="177" t="str">
        <f>VLOOKUP(H3966,通道基本信息!B:K,8,0)</f>
        <v>H</v>
      </c>
      <c r="H3966" s="14" t="s">
        <v>8023</v>
      </c>
      <c r="I3966" s="14">
        <v>1</v>
      </c>
      <c r="J3966" s="14">
        <v>15</v>
      </c>
      <c r="K3966" s="14">
        <v>3607</v>
      </c>
      <c r="L3966" s="14">
        <v>3622</v>
      </c>
      <c r="M3966" s="14" t="s">
        <v>8022</v>
      </c>
      <c r="N3966" s="14" t="s">
        <v>408</v>
      </c>
      <c r="O3966" s="2" t="str">
        <f>VLOOKUP(H3966,通道基本信息!B:L,3,FALSE)</f>
        <v>APT6C</v>
      </c>
    </row>
    <row r="3967" s="2" customFormat="1" ht="15" hidden="1" spans="1:15">
      <c r="A3967" s="14">
        <v>3964</v>
      </c>
      <c r="B3967" s="177" t="str">
        <f t="shared" si="122"/>
        <v>APT6C-R058-1-1</v>
      </c>
      <c r="C3967" s="177" t="str">
        <f t="shared" si="123"/>
        <v>APT6C-RC1B2B</v>
      </c>
      <c r="D3967" s="14" t="s">
        <v>8024</v>
      </c>
      <c r="E3967" s="177" t="str">
        <f>VLOOKUP(H3967,通道基本信息!B:K,6,0)</f>
        <v>R</v>
      </c>
      <c r="F3967" s="177" t="str">
        <f>VLOOKUP(H3967,通道基本信息!B:K,5,0)</f>
        <v>APT</v>
      </c>
      <c r="G3967" s="177" t="str">
        <f>VLOOKUP(H3967,通道基本信息!B:K,8,0)</f>
        <v>H</v>
      </c>
      <c r="H3967" s="14" t="s">
        <v>8025</v>
      </c>
      <c r="I3967" s="14">
        <v>1</v>
      </c>
      <c r="J3967" s="14">
        <v>4.7</v>
      </c>
      <c r="K3967" s="14">
        <v>5853</v>
      </c>
      <c r="L3967" s="14">
        <v>5857.7</v>
      </c>
      <c r="M3967" s="14" t="s">
        <v>8024</v>
      </c>
      <c r="N3967" s="14" t="s">
        <v>408</v>
      </c>
      <c r="O3967" s="2" t="str">
        <f>VLOOKUP(H3967,通道基本信息!B:L,3,FALSE)</f>
        <v>APT6C</v>
      </c>
    </row>
    <row r="3968" s="2" customFormat="1" ht="15" hidden="1" spans="1:15">
      <c r="A3968" s="14">
        <v>3965</v>
      </c>
      <c r="B3968" s="177" t="str">
        <f t="shared" si="122"/>
        <v>APT6C-T058-1-1</v>
      </c>
      <c r="C3968" s="177" t="str">
        <f t="shared" si="123"/>
        <v>APT6C-TC1B2B</v>
      </c>
      <c r="D3968" s="14" t="s">
        <v>8026</v>
      </c>
      <c r="E3968" s="177" t="str">
        <f>VLOOKUP(H3968,通道基本信息!B:K,6,0)</f>
        <v>T</v>
      </c>
      <c r="F3968" s="177" t="str">
        <f>VLOOKUP(H3968,通道基本信息!B:K,5,0)</f>
        <v>APT</v>
      </c>
      <c r="G3968" s="177" t="str">
        <f>VLOOKUP(H3968,通道基本信息!B:K,8,0)</f>
        <v>V</v>
      </c>
      <c r="H3968" s="14" t="s">
        <v>8027</v>
      </c>
      <c r="I3968" s="14">
        <v>1</v>
      </c>
      <c r="J3968" s="14">
        <v>4.7</v>
      </c>
      <c r="K3968" s="14">
        <v>3628</v>
      </c>
      <c r="L3968" s="14">
        <v>3632.7</v>
      </c>
      <c r="M3968" s="14" t="s">
        <v>8026</v>
      </c>
      <c r="N3968" s="14" t="s">
        <v>408</v>
      </c>
      <c r="O3968" s="2" t="str">
        <f>VLOOKUP(H3968,通道基本信息!B:L,3,FALSE)</f>
        <v>APT6C</v>
      </c>
    </row>
    <row r="3969" s="2" customFormat="1" ht="15" hidden="1" spans="1:15">
      <c r="A3969" s="14">
        <v>3966</v>
      </c>
      <c r="B3969" s="177" t="str">
        <f t="shared" ref="B3969:B4032" si="124">H3969&amp;"-"&amp;I3969</f>
        <v>APT6C-R059-1-1</v>
      </c>
      <c r="C3969" s="177" t="str">
        <f t="shared" si="123"/>
        <v>APT6C-RC1B2B1</v>
      </c>
      <c r="D3969" s="14" t="s">
        <v>8028</v>
      </c>
      <c r="E3969" s="177" t="str">
        <f>VLOOKUP(H3969,通道基本信息!B:K,6,0)</f>
        <v>R</v>
      </c>
      <c r="F3969" s="177" t="str">
        <f>VLOOKUP(H3969,通道基本信息!B:K,5,0)</f>
        <v>APT</v>
      </c>
      <c r="G3969" s="177" t="str">
        <f>VLOOKUP(H3969,通道基本信息!B:K,8,0)</f>
        <v>H</v>
      </c>
      <c r="H3969" s="14" t="s">
        <v>8029</v>
      </c>
      <c r="I3969" s="14">
        <v>1</v>
      </c>
      <c r="J3969" s="14">
        <v>3.7</v>
      </c>
      <c r="K3969" s="14">
        <v>5864</v>
      </c>
      <c r="L3969" s="14">
        <v>5867.7</v>
      </c>
      <c r="M3969" s="14" t="s">
        <v>8024</v>
      </c>
      <c r="N3969" s="14" t="s">
        <v>408</v>
      </c>
      <c r="O3969" s="2" t="str">
        <f>VLOOKUP(H3969,通道基本信息!B:L,3,FALSE)</f>
        <v>APT6C</v>
      </c>
    </row>
    <row r="3970" s="2" customFormat="1" ht="15" hidden="1" spans="1:15">
      <c r="A3970" s="14">
        <v>3967</v>
      </c>
      <c r="B3970" s="177" t="str">
        <f t="shared" si="124"/>
        <v>APT6C-T059-1-1</v>
      </c>
      <c r="C3970" s="177" t="str">
        <f t="shared" si="123"/>
        <v>APT6C-TC1B2B1</v>
      </c>
      <c r="D3970" s="14" t="s">
        <v>8030</v>
      </c>
      <c r="E3970" s="177" t="str">
        <f>VLOOKUP(H3970,通道基本信息!B:K,6,0)</f>
        <v>T</v>
      </c>
      <c r="F3970" s="177" t="str">
        <f>VLOOKUP(H3970,通道基本信息!B:K,5,0)</f>
        <v>APT</v>
      </c>
      <c r="G3970" s="177" t="str">
        <f>VLOOKUP(H3970,通道基本信息!B:K,8,0)</f>
        <v>V</v>
      </c>
      <c r="H3970" s="14" t="s">
        <v>8031</v>
      </c>
      <c r="I3970" s="14">
        <v>1</v>
      </c>
      <c r="J3970" s="14">
        <v>3.7</v>
      </c>
      <c r="K3970" s="14">
        <v>3639</v>
      </c>
      <c r="L3970" s="14">
        <v>3642.7</v>
      </c>
      <c r="M3970" s="14" t="s">
        <v>8026</v>
      </c>
      <c r="N3970" s="14" t="s">
        <v>408</v>
      </c>
      <c r="O3970" s="2" t="str">
        <f>VLOOKUP(H3970,通道基本信息!B:L,3,FALSE)</f>
        <v>APT6C</v>
      </c>
    </row>
    <row r="3971" s="2" customFormat="1" ht="15" hidden="1" spans="1:15">
      <c r="A3971" s="14">
        <v>3968</v>
      </c>
      <c r="B3971" s="177" t="str">
        <f t="shared" si="124"/>
        <v>APT6C-R060-1-1</v>
      </c>
      <c r="C3971" s="177" t="str">
        <f t="shared" si="123"/>
        <v>APT6C-RC06B</v>
      </c>
      <c r="D3971" s="14" t="s">
        <v>8032</v>
      </c>
      <c r="E3971" s="177" t="str">
        <f>VLOOKUP(H3971,通道基本信息!B:K,6,0)</f>
        <v>R</v>
      </c>
      <c r="F3971" s="177" t="str">
        <f>VLOOKUP(H3971,通道基本信息!B:K,5,0)</f>
        <v>APT</v>
      </c>
      <c r="G3971" s="177" t="str">
        <f>VLOOKUP(H3971,通道基本信息!B:K,8,0)</f>
        <v>H</v>
      </c>
      <c r="H3971" s="14" t="s">
        <v>8033</v>
      </c>
      <c r="I3971" s="14">
        <v>1</v>
      </c>
      <c r="J3971" s="14">
        <v>5.6</v>
      </c>
      <c r="K3971" s="14">
        <v>6098.2</v>
      </c>
      <c r="L3971" s="14">
        <v>6103.8</v>
      </c>
      <c r="M3971" s="14" t="s">
        <v>8032</v>
      </c>
      <c r="N3971" s="14" t="s">
        <v>408</v>
      </c>
      <c r="O3971" s="2" t="str">
        <f>VLOOKUP(H3971,通道基本信息!B:L,3,FALSE)</f>
        <v>APT6C</v>
      </c>
    </row>
    <row r="3972" s="2" customFormat="1" ht="15" hidden="1" spans="1:15">
      <c r="A3972" s="14">
        <v>3969</v>
      </c>
      <c r="B3972" s="177" t="str">
        <f t="shared" si="124"/>
        <v>APT6C-T060-1-1</v>
      </c>
      <c r="C3972" s="177" t="str">
        <f t="shared" ref="C3972:C4035" si="125">O3972&amp;"-"&amp;D3972</f>
        <v>APT6C-TC06B</v>
      </c>
      <c r="D3972" s="14" t="s">
        <v>8034</v>
      </c>
      <c r="E3972" s="177" t="str">
        <f>VLOOKUP(H3972,通道基本信息!B:K,6,0)</f>
        <v>T</v>
      </c>
      <c r="F3972" s="177" t="str">
        <f>VLOOKUP(H3972,通道基本信息!B:K,5,0)</f>
        <v>APT</v>
      </c>
      <c r="G3972" s="177" t="str">
        <f>VLOOKUP(H3972,通道基本信息!B:K,8,0)</f>
        <v>V</v>
      </c>
      <c r="H3972" s="14" t="s">
        <v>8035</v>
      </c>
      <c r="I3972" s="14">
        <v>1</v>
      </c>
      <c r="J3972" s="14">
        <v>5.6</v>
      </c>
      <c r="K3972" s="14">
        <v>3873.2</v>
      </c>
      <c r="L3972" s="14">
        <v>3878.8</v>
      </c>
      <c r="M3972" s="14" t="s">
        <v>8034</v>
      </c>
      <c r="N3972" s="14" t="s">
        <v>408</v>
      </c>
      <c r="O3972" s="2" t="str">
        <f>VLOOKUP(H3972,通道基本信息!B:L,3,FALSE)</f>
        <v>APT6C</v>
      </c>
    </row>
    <row r="3973" s="2" customFormat="1" ht="15" hidden="1" spans="1:15">
      <c r="A3973" s="14">
        <v>3970</v>
      </c>
      <c r="B3973" s="177" t="str">
        <f t="shared" si="124"/>
        <v>APT6C-R061-1-1</v>
      </c>
      <c r="C3973" s="177" t="str">
        <f t="shared" si="125"/>
        <v>APT6C-RC07B</v>
      </c>
      <c r="D3973" s="14" t="s">
        <v>8036</v>
      </c>
      <c r="E3973" s="177" t="str">
        <f>VLOOKUP(H3973,通道基本信息!B:K,6,0)</f>
        <v>R</v>
      </c>
      <c r="F3973" s="177" t="str">
        <f>VLOOKUP(H3973,通道基本信息!B:K,5,0)</f>
        <v>APT</v>
      </c>
      <c r="G3973" s="177" t="str">
        <f>VLOOKUP(H3973,通道基本信息!B:K,8,0)</f>
        <v>H</v>
      </c>
      <c r="H3973" s="14" t="s">
        <v>8037</v>
      </c>
      <c r="I3973" s="14">
        <v>1</v>
      </c>
      <c r="J3973" s="14">
        <v>36</v>
      </c>
      <c r="K3973" s="14">
        <v>6107</v>
      </c>
      <c r="L3973" s="14">
        <v>6143</v>
      </c>
      <c r="M3973" s="14" t="s">
        <v>8036</v>
      </c>
      <c r="N3973" s="14" t="s">
        <v>408</v>
      </c>
      <c r="O3973" s="2" t="str">
        <f>VLOOKUP(H3973,通道基本信息!B:L,3,FALSE)</f>
        <v>APT6C</v>
      </c>
    </row>
    <row r="3974" s="2" customFormat="1" ht="15" hidden="1" spans="1:15">
      <c r="A3974" s="14">
        <v>3971</v>
      </c>
      <c r="B3974" s="177" t="str">
        <f t="shared" si="124"/>
        <v>APT6C-T061-1-1</v>
      </c>
      <c r="C3974" s="177" t="str">
        <f t="shared" si="125"/>
        <v>APT6C-TC07B</v>
      </c>
      <c r="D3974" s="14" t="s">
        <v>8038</v>
      </c>
      <c r="E3974" s="177" t="str">
        <f>VLOOKUP(H3974,通道基本信息!B:K,6,0)</f>
        <v>T</v>
      </c>
      <c r="F3974" s="177" t="str">
        <f>VLOOKUP(H3974,通道基本信息!B:K,5,0)</f>
        <v>APT</v>
      </c>
      <c r="G3974" s="177" t="str">
        <f>VLOOKUP(H3974,通道基本信息!B:K,8,0)</f>
        <v>V</v>
      </c>
      <c r="H3974" s="14" t="s">
        <v>8039</v>
      </c>
      <c r="I3974" s="14">
        <v>1</v>
      </c>
      <c r="J3974" s="14">
        <v>36</v>
      </c>
      <c r="K3974" s="14">
        <v>3882</v>
      </c>
      <c r="L3974" s="14">
        <v>3918</v>
      </c>
      <c r="M3974" s="14" t="s">
        <v>8038</v>
      </c>
      <c r="N3974" s="14" t="s">
        <v>408</v>
      </c>
      <c r="O3974" s="2" t="str">
        <f>VLOOKUP(H3974,通道基本信息!B:L,3,FALSE)</f>
        <v>APT6C</v>
      </c>
    </row>
    <row r="3975" s="2" customFormat="1" ht="15" hidden="1" spans="1:15">
      <c r="A3975" s="14">
        <v>3972</v>
      </c>
      <c r="B3975" s="177" t="str">
        <f t="shared" si="124"/>
        <v>APT6C-R062-1-1</v>
      </c>
      <c r="C3975" s="177" t="str">
        <f t="shared" si="125"/>
        <v>APT6C-RC08B</v>
      </c>
      <c r="D3975" s="14" t="s">
        <v>8040</v>
      </c>
      <c r="E3975" s="177" t="str">
        <f>VLOOKUP(H3975,通道基本信息!B:K,6,0)</f>
        <v>R</v>
      </c>
      <c r="F3975" s="177" t="str">
        <f>VLOOKUP(H3975,通道基本信息!B:K,5,0)</f>
        <v>APT</v>
      </c>
      <c r="G3975" s="177" t="str">
        <f>VLOOKUP(H3975,通道基本信息!B:K,8,0)</f>
        <v>H</v>
      </c>
      <c r="H3975" s="14" t="s">
        <v>8041</v>
      </c>
      <c r="I3975" s="14">
        <v>1</v>
      </c>
      <c r="J3975" s="14">
        <v>36</v>
      </c>
      <c r="K3975" s="14">
        <v>6147</v>
      </c>
      <c r="L3975" s="14">
        <v>6183</v>
      </c>
      <c r="M3975" s="14" t="s">
        <v>8040</v>
      </c>
      <c r="N3975" s="14" t="s">
        <v>408</v>
      </c>
      <c r="O3975" s="2" t="str">
        <f>VLOOKUP(H3975,通道基本信息!B:L,3,FALSE)</f>
        <v>APT6C</v>
      </c>
    </row>
    <row r="3976" s="2" customFormat="1" ht="15" hidden="1" spans="1:15">
      <c r="A3976" s="14">
        <v>3973</v>
      </c>
      <c r="B3976" s="177" t="str">
        <f t="shared" si="124"/>
        <v>APT6C-T062-1-1</v>
      </c>
      <c r="C3976" s="177" t="str">
        <f t="shared" si="125"/>
        <v>APT6C-TC08B</v>
      </c>
      <c r="D3976" s="14" t="s">
        <v>8042</v>
      </c>
      <c r="E3976" s="177" t="str">
        <f>VLOOKUP(H3976,通道基本信息!B:K,6,0)</f>
        <v>T</v>
      </c>
      <c r="F3976" s="177" t="str">
        <f>VLOOKUP(H3976,通道基本信息!B:K,5,0)</f>
        <v>APT</v>
      </c>
      <c r="G3976" s="177" t="str">
        <f>VLOOKUP(H3976,通道基本信息!B:K,8,0)</f>
        <v>V</v>
      </c>
      <c r="H3976" s="14" t="s">
        <v>8043</v>
      </c>
      <c r="I3976" s="14">
        <v>1</v>
      </c>
      <c r="J3976" s="14">
        <v>36</v>
      </c>
      <c r="K3976" s="14">
        <v>3922</v>
      </c>
      <c r="L3976" s="14">
        <v>3958</v>
      </c>
      <c r="M3976" s="14" t="s">
        <v>8042</v>
      </c>
      <c r="N3976" s="14" t="s">
        <v>408</v>
      </c>
      <c r="O3976" s="2" t="str">
        <f>VLOOKUP(H3976,通道基本信息!B:L,3,FALSE)</f>
        <v>APT6C</v>
      </c>
    </row>
    <row r="3977" s="2" customFormat="1" ht="15" hidden="1" spans="1:15">
      <c r="A3977" s="14">
        <v>3974</v>
      </c>
      <c r="B3977" s="177" t="str">
        <f t="shared" si="124"/>
        <v>APT6C-R063-1-1</v>
      </c>
      <c r="C3977" s="177" t="str">
        <f t="shared" si="125"/>
        <v>APT6C-RC09B</v>
      </c>
      <c r="D3977" s="14" t="s">
        <v>8044</v>
      </c>
      <c r="E3977" s="177" t="str">
        <f>VLOOKUP(H3977,通道基本信息!B:K,6,0)</f>
        <v>R</v>
      </c>
      <c r="F3977" s="177" t="str">
        <f>VLOOKUP(H3977,通道基本信息!B:K,5,0)</f>
        <v>APT</v>
      </c>
      <c r="G3977" s="177" t="str">
        <f>VLOOKUP(H3977,通道基本信息!B:K,8,0)</f>
        <v>H</v>
      </c>
      <c r="H3977" s="14" t="s">
        <v>8045</v>
      </c>
      <c r="I3977" s="14">
        <v>1</v>
      </c>
      <c r="J3977" s="14">
        <v>36</v>
      </c>
      <c r="K3977" s="14">
        <v>6187</v>
      </c>
      <c r="L3977" s="14">
        <v>6223</v>
      </c>
      <c r="M3977" s="14" t="s">
        <v>8044</v>
      </c>
      <c r="N3977" s="14" t="s">
        <v>408</v>
      </c>
      <c r="O3977" s="2" t="str">
        <f>VLOOKUP(H3977,通道基本信息!B:L,3,FALSE)</f>
        <v>APT6C</v>
      </c>
    </row>
    <row r="3978" s="2" customFormat="1" ht="15" hidden="1" spans="1:15">
      <c r="A3978" s="14">
        <v>3975</v>
      </c>
      <c r="B3978" s="177" t="str">
        <f t="shared" si="124"/>
        <v>APT6C-T063-1-1</v>
      </c>
      <c r="C3978" s="177" t="str">
        <f t="shared" si="125"/>
        <v>APT6C-TC09B</v>
      </c>
      <c r="D3978" s="14" t="s">
        <v>8046</v>
      </c>
      <c r="E3978" s="177" t="str">
        <f>VLOOKUP(H3978,通道基本信息!B:K,6,0)</f>
        <v>T</v>
      </c>
      <c r="F3978" s="177" t="str">
        <f>VLOOKUP(H3978,通道基本信息!B:K,5,0)</f>
        <v>APT</v>
      </c>
      <c r="G3978" s="177" t="str">
        <f>VLOOKUP(H3978,通道基本信息!B:K,8,0)</f>
        <v>V</v>
      </c>
      <c r="H3978" s="14" t="s">
        <v>8047</v>
      </c>
      <c r="I3978" s="14">
        <v>1</v>
      </c>
      <c r="J3978" s="14">
        <v>36</v>
      </c>
      <c r="K3978" s="14">
        <v>3962</v>
      </c>
      <c r="L3978" s="14">
        <v>3998</v>
      </c>
      <c r="M3978" s="14" t="s">
        <v>8046</v>
      </c>
      <c r="N3978" s="14" t="s">
        <v>408</v>
      </c>
      <c r="O3978" s="2" t="str">
        <f>VLOOKUP(H3978,通道基本信息!B:L,3,FALSE)</f>
        <v>APT6C</v>
      </c>
    </row>
    <row r="3979" s="2" customFormat="1" ht="15" hidden="1" spans="1:15">
      <c r="A3979" s="14">
        <v>3976</v>
      </c>
      <c r="B3979" s="177" t="str">
        <f t="shared" si="124"/>
        <v>APT6C-R064-1-1</v>
      </c>
      <c r="C3979" s="177" t="str">
        <f t="shared" si="125"/>
        <v>APT6C-RC10B</v>
      </c>
      <c r="D3979" s="14" t="s">
        <v>1120</v>
      </c>
      <c r="E3979" s="177" t="str">
        <f>VLOOKUP(H3979,通道基本信息!B:K,6,0)</f>
        <v>R</v>
      </c>
      <c r="F3979" s="177" t="str">
        <f>VLOOKUP(H3979,通道基本信息!B:K,5,0)</f>
        <v>APT</v>
      </c>
      <c r="G3979" s="177" t="str">
        <f>VLOOKUP(H3979,通道基本信息!B:K,8,0)</f>
        <v>H</v>
      </c>
      <c r="H3979" s="14" t="s">
        <v>8048</v>
      </c>
      <c r="I3979" s="14">
        <v>1</v>
      </c>
      <c r="J3979" s="14">
        <v>36</v>
      </c>
      <c r="K3979" s="14">
        <v>6227</v>
      </c>
      <c r="L3979" s="14">
        <v>6263</v>
      </c>
      <c r="M3979" s="14" t="s">
        <v>1120</v>
      </c>
      <c r="N3979" s="14" t="s">
        <v>408</v>
      </c>
      <c r="O3979" s="2" t="str">
        <f>VLOOKUP(H3979,通道基本信息!B:L,3,FALSE)</f>
        <v>APT6C</v>
      </c>
    </row>
    <row r="3980" s="2" customFormat="1" ht="15" hidden="1" spans="1:15">
      <c r="A3980" s="14">
        <v>3977</v>
      </c>
      <c r="B3980" s="177" t="str">
        <f t="shared" si="124"/>
        <v>APT6C-T064-1-1</v>
      </c>
      <c r="C3980" s="177" t="str">
        <f t="shared" si="125"/>
        <v>APT6C-TC10B</v>
      </c>
      <c r="D3980" s="14" t="s">
        <v>1401</v>
      </c>
      <c r="E3980" s="177" t="str">
        <f>VLOOKUP(H3980,通道基本信息!B:K,6,0)</f>
        <v>T</v>
      </c>
      <c r="F3980" s="177" t="str">
        <f>VLOOKUP(H3980,通道基本信息!B:K,5,0)</f>
        <v>APT</v>
      </c>
      <c r="G3980" s="177" t="str">
        <f>VLOOKUP(H3980,通道基本信息!B:K,8,0)</f>
        <v>V</v>
      </c>
      <c r="H3980" s="14" t="s">
        <v>8049</v>
      </c>
      <c r="I3980" s="14">
        <v>1</v>
      </c>
      <c r="J3980" s="14">
        <v>36</v>
      </c>
      <c r="K3980" s="14">
        <v>4002</v>
      </c>
      <c r="L3980" s="14">
        <v>4038</v>
      </c>
      <c r="M3980" s="14" t="s">
        <v>1401</v>
      </c>
      <c r="N3980" s="14" t="s">
        <v>408</v>
      </c>
      <c r="O3980" s="2" t="str">
        <f>VLOOKUP(H3980,通道基本信息!B:L,3,FALSE)</f>
        <v>APT6C</v>
      </c>
    </row>
    <row r="3981" s="2" customFormat="1" ht="15" hidden="1" spans="1:15">
      <c r="A3981" s="14">
        <v>3978</v>
      </c>
      <c r="B3981" s="177" t="str">
        <f t="shared" si="124"/>
        <v>APT6C-R065-1-1</v>
      </c>
      <c r="C3981" s="177" t="str">
        <f t="shared" si="125"/>
        <v>APT6C-RC11B</v>
      </c>
      <c r="D3981" s="14" t="s">
        <v>483</v>
      </c>
      <c r="E3981" s="177" t="str">
        <f>VLOOKUP(H3981,通道基本信息!B:K,6,0)</f>
        <v>R</v>
      </c>
      <c r="F3981" s="177" t="str">
        <f>VLOOKUP(H3981,通道基本信息!B:K,5,0)</f>
        <v>APT</v>
      </c>
      <c r="G3981" s="177" t="str">
        <f>VLOOKUP(H3981,通道基本信息!B:K,8,0)</f>
        <v>H</v>
      </c>
      <c r="H3981" s="14" t="s">
        <v>8050</v>
      </c>
      <c r="I3981" s="14">
        <v>1</v>
      </c>
      <c r="J3981" s="14">
        <v>36</v>
      </c>
      <c r="K3981" s="14">
        <v>6267</v>
      </c>
      <c r="L3981" s="14">
        <v>6303</v>
      </c>
      <c r="M3981" s="14" t="s">
        <v>483</v>
      </c>
      <c r="N3981" s="14" t="s">
        <v>408</v>
      </c>
      <c r="O3981" s="2" t="str">
        <f>VLOOKUP(H3981,通道基本信息!B:L,3,FALSE)</f>
        <v>APT6C</v>
      </c>
    </row>
    <row r="3982" s="2" customFormat="1" ht="15" hidden="1" spans="1:15">
      <c r="A3982" s="14">
        <v>3979</v>
      </c>
      <c r="B3982" s="177" t="str">
        <f t="shared" si="124"/>
        <v>APT6C-T065-1-1</v>
      </c>
      <c r="C3982" s="177" t="str">
        <f t="shared" si="125"/>
        <v>APT6C-TC11B</v>
      </c>
      <c r="D3982" s="14" t="s">
        <v>575</v>
      </c>
      <c r="E3982" s="177" t="str">
        <f>VLOOKUP(H3982,通道基本信息!B:K,6,0)</f>
        <v>T</v>
      </c>
      <c r="F3982" s="177" t="str">
        <f>VLOOKUP(H3982,通道基本信息!B:K,5,0)</f>
        <v>APT</v>
      </c>
      <c r="G3982" s="177" t="str">
        <f>VLOOKUP(H3982,通道基本信息!B:K,8,0)</f>
        <v>V</v>
      </c>
      <c r="H3982" s="14" t="s">
        <v>8051</v>
      </c>
      <c r="I3982" s="14">
        <v>1</v>
      </c>
      <c r="J3982" s="14">
        <v>36</v>
      </c>
      <c r="K3982" s="14">
        <v>4042</v>
      </c>
      <c r="L3982" s="14">
        <v>4078</v>
      </c>
      <c r="M3982" s="14" t="s">
        <v>575</v>
      </c>
      <c r="N3982" s="14" t="s">
        <v>408</v>
      </c>
      <c r="O3982" s="2" t="str">
        <f>VLOOKUP(H3982,通道基本信息!B:L,3,FALSE)</f>
        <v>APT6C</v>
      </c>
    </row>
    <row r="3983" s="2" customFormat="1" ht="15" hidden="1" spans="1:15">
      <c r="A3983" s="14">
        <v>3980</v>
      </c>
      <c r="B3983" s="177" t="str">
        <f t="shared" si="124"/>
        <v>APT7-R066-1-1</v>
      </c>
      <c r="C3983" s="177" t="str">
        <f t="shared" si="125"/>
        <v>APT7-RC13A</v>
      </c>
      <c r="D3983" s="14" t="s">
        <v>462</v>
      </c>
      <c r="E3983" s="177" t="str">
        <f>VLOOKUP(H3983,通道基本信息!B:K,6,0)</f>
        <v>R</v>
      </c>
      <c r="F3983" s="177" t="str">
        <f>VLOOKUP(H3983,通道基本信息!B:K,5,0)</f>
        <v>G</v>
      </c>
      <c r="G3983" s="177" t="str">
        <f>VLOOKUP(H3983,通道基本信息!B:K,8,0)</f>
        <v>V</v>
      </c>
      <c r="H3983" s="14" t="s">
        <v>8052</v>
      </c>
      <c r="I3983" s="14">
        <v>1</v>
      </c>
      <c r="J3983" s="14">
        <v>36</v>
      </c>
      <c r="K3983" s="14">
        <v>6327</v>
      </c>
      <c r="L3983" s="14">
        <v>6363</v>
      </c>
      <c r="M3983" s="14" t="s">
        <v>462</v>
      </c>
      <c r="N3983" s="14" t="s">
        <v>403</v>
      </c>
      <c r="O3983" s="2" t="str">
        <f>VLOOKUP(H3983,通道基本信息!B:L,3,FALSE)</f>
        <v>APT7</v>
      </c>
    </row>
    <row r="3984" s="2" customFormat="1" ht="15" hidden="1" spans="1:15">
      <c r="A3984" s="14">
        <v>3981</v>
      </c>
      <c r="B3984" s="177" t="str">
        <f t="shared" si="124"/>
        <v>APT7-T066-1-1</v>
      </c>
      <c r="C3984" s="177" t="str">
        <f t="shared" si="125"/>
        <v>APT7-TC13A</v>
      </c>
      <c r="D3984" s="14" t="s">
        <v>564</v>
      </c>
      <c r="E3984" s="177" t="str">
        <f>VLOOKUP(H3984,通道基本信息!B:K,6,0)</f>
        <v>T</v>
      </c>
      <c r="F3984" s="177" t="str">
        <f>VLOOKUP(H3984,通道基本信息!B:K,5,0)</f>
        <v>G</v>
      </c>
      <c r="G3984" s="177" t="str">
        <f>VLOOKUP(H3984,通道基本信息!B:K,8,0)</f>
        <v>H</v>
      </c>
      <c r="H3984" s="14" t="s">
        <v>8053</v>
      </c>
      <c r="I3984" s="14">
        <v>1</v>
      </c>
      <c r="J3984" s="14">
        <v>36</v>
      </c>
      <c r="K3984" s="14">
        <v>4102</v>
      </c>
      <c r="L3984" s="14">
        <v>4138</v>
      </c>
      <c r="M3984" s="14" t="s">
        <v>564</v>
      </c>
      <c r="N3984" s="14" t="s">
        <v>403</v>
      </c>
      <c r="O3984" s="2" t="str">
        <f>VLOOKUP(H3984,通道基本信息!B:L,3,FALSE)</f>
        <v>APT7</v>
      </c>
    </row>
    <row r="3985" s="2" customFormat="1" ht="15" hidden="1" spans="1:15">
      <c r="A3985" s="14">
        <v>3982</v>
      </c>
      <c r="B3985" s="177" t="str">
        <f t="shared" si="124"/>
        <v>APT7-R067-1-1</v>
      </c>
      <c r="C3985" s="177" t="str">
        <f t="shared" si="125"/>
        <v>APT7-RC06B</v>
      </c>
      <c r="D3985" s="14" t="s">
        <v>8032</v>
      </c>
      <c r="E3985" s="177" t="str">
        <f>VLOOKUP(H3985,通道基本信息!B:K,6,0)</f>
        <v>R</v>
      </c>
      <c r="F3985" s="177" t="str">
        <f>VLOOKUP(H3985,通道基本信息!B:K,5,0)</f>
        <v>G</v>
      </c>
      <c r="G3985" s="177" t="str">
        <f>VLOOKUP(H3985,通道基本信息!B:K,8,0)</f>
        <v>H</v>
      </c>
      <c r="H3985" s="14" t="s">
        <v>8054</v>
      </c>
      <c r="I3985" s="14">
        <v>1</v>
      </c>
      <c r="J3985" s="14">
        <v>3.165</v>
      </c>
      <c r="K3985" s="14">
        <v>6066.67</v>
      </c>
      <c r="L3985" s="14">
        <v>6069.835</v>
      </c>
      <c r="M3985" s="14" t="s">
        <v>8032</v>
      </c>
      <c r="N3985" s="14" t="s">
        <v>403</v>
      </c>
      <c r="O3985" s="2" t="str">
        <f>VLOOKUP(H3985,通道基本信息!B:L,3,FALSE)</f>
        <v>APT7</v>
      </c>
    </row>
    <row r="3986" s="2" customFormat="1" ht="15" hidden="1" spans="1:15">
      <c r="A3986" s="14">
        <v>3983</v>
      </c>
      <c r="B3986" s="177" t="str">
        <f t="shared" si="124"/>
        <v>APT7-T067-1-1</v>
      </c>
      <c r="C3986" s="177" t="str">
        <f t="shared" si="125"/>
        <v>APT7-TC06B</v>
      </c>
      <c r="D3986" s="14" t="s">
        <v>8034</v>
      </c>
      <c r="E3986" s="177" t="str">
        <f>VLOOKUP(H3986,通道基本信息!B:K,6,0)</f>
        <v>T</v>
      </c>
      <c r="F3986" s="177" t="str">
        <f>VLOOKUP(H3986,通道基本信息!B:K,5,0)</f>
        <v>G</v>
      </c>
      <c r="G3986" s="177" t="str">
        <f>VLOOKUP(H3986,通道基本信息!B:K,8,0)</f>
        <v>V</v>
      </c>
      <c r="H3986" s="14" t="s">
        <v>8055</v>
      </c>
      <c r="I3986" s="14">
        <v>1</v>
      </c>
      <c r="J3986" s="14">
        <v>3.165</v>
      </c>
      <c r="K3986" s="14">
        <v>3841.67</v>
      </c>
      <c r="L3986" s="14">
        <v>3844.835</v>
      </c>
      <c r="M3986" s="14" t="s">
        <v>8034</v>
      </c>
      <c r="N3986" s="14" t="s">
        <v>403</v>
      </c>
      <c r="O3986" s="2" t="str">
        <f>VLOOKUP(H3986,通道基本信息!B:L,3,FALSE)</f>
        <v>APT7</v>
      </c>
    </row>
    <row r="3987" s="2" customFormat="1" ht="15" hidden="1" spans="1:15">
      <c r="A3987" s="14">
        <v>3984</v>
      </c>
      <c r="B3987" s="177" t="str">
        <f t="shared" si="124"/>
        <v>APT7-R068-1-1</v>
      </c>
      <c r="C3987" s="177" t="str">
        <f t="shared" si="125"/>
        <v>APT7-RC06B-1</v>
      </c>
      <c r="D3987" s="14" t="s">
        <v>8056</v>
      </c>
      <c r="E3987" s="177" t="str">
        <f>VLOOKUP(H3987,通道基本信息!B:K,6,0)</f>
        <v>R</v>
      </c>
      <c r="F3987" s="177" t="str">
        <f>VLOOKUP(H3987,通道基本信息!B:K,5,0)</f>
        <v>G</v>
      </c>
      <c r="G3987" s="177" t="str">
        <f>VLOOKUP(H3987,通道基本信息!B:K,8,0)</f>
        <v>H</v>
      </c>
      <c r="H3987" s="14" t="s">
        <v>8057</v>
      </c>
      <c r="I3987" s="14">
        <v>1</v>
      </c>
      <c r="J3987" s="14">
        <v>3.165</v>
      </c>
      <c r="K3987" s="14">
        <v>6081.835</v>
      </c>
      <c r="L3987" s="14">
        <v>6085</v>
      </c>
      <c r="M3987" s="14" t="s">
        <v>8032</v>
      </c>
      <c r="N3987" s="14" t="s">
        <v>403</v>
      </c>
      <c r="O3987" s="2" t="str">
        <f>VLOOKUP(H3987,通道基本信息!B:L,3,FALSE)</f>
        <v>APT7</v>
      </c>
    </row>
    <row r="3988" s="2" customFormat="1" ht="15" hidden="1" spans="1:15">
      <c r="A3988" s="14">
        <v>3985</v>
      </c>
      <c r="B3988" s="177" t="str">
        <f t="shared" si="124"/>
        <v>APT7-T068-1-1</v>
      </c>
      <c r="C3988" s="177" t="str">
        <f t="shared" si="125"/>
        <v>APT7-TC06B-1</v>
      </c>
      <c r="D3988" s="14" t="s">
        <v>8058</v>
      </c>
      <c r="E3988" s="177" t="str">
        <f>VLOOKUP(H3988,通道基本信息!B:K,6,0)</f>
        <v>T</v>
      </c>
      <c r="F3988" s="177" t="str">
        <f>VLOOKUP(H3988,通道基本信息!B:K,5,0)</f>
        <v>G</v>
      </c>
      <c r="G3988" s="177" t="str">
        <f>VLOOKUP(H3988,通道基本信息!B:K,8,0)</f>
        <v>V</v>
      </c>
      <c r="H3988" s="14" t="s">
        <v>8059</v>
      </c>
      <c r="I3988" s="14">
        <v>1</v>
      </c>
      <c r="J3988" s="14">
        <v>3.165</v>
      </c>
      <c r="K3988" s="14">
        <v>3856.835</v>
      </c>
      <c r="L3988" s="14">
        <v>3860</v>
      </c>
      <c r="M3988" s="14" t="s">
        <v>8034</v>
      </c>
      <c r="N3988" s="14" t="s">
        <v>403</v>
      </c>
      <c r="O3988" s="2" t="str">
        <f>VLOOKUP(H3988,通道基本信息!B:L,3,FALSE)</f>
        <v>APT7</v>
      </c>
    </row>
    <row r="3989" s="2" customFormat="1" ht="15" hidden="1" spans="1:15">
      <c r="A3989" s="14">
        <v>3986</v>
      </c>
      <c r="B3989" s="177" t="str">
        <f t="shared" si="124"/>
        <v>APT7-R069-1-1</v>
      </c>
      <c r="C3989" s="177" t="str">
        <f t="shared" si="125"/>
        <v>APT7-RC06B-2</v>
      </c>
      <c r="D3989" s="14" t="s">
        <v>8060</v>
      </c>
      <c r="E3989" s="177" t="str">
        <f>VLOOKUP(H3989,通道基本信息!B:K,6,0)</f>
        <v>R</v>
      </c>
      <c r="F3989" s="177" t="str">
        <f>VLOOKUP(H3989,通道基本信息!B:K,5,0)</f>
        <v>G</v>
      </c>
      <c r="G3989" s="177" t="str">
        <f>VLOOKUP(H3989,通道基本信息!B:K,8,0)</f>
        <v>H</v>
      </c>
      <c r="H3989" s="14" t="s">
        <v>8061</v>
      </c>
      <c r="I3989" s="14">
        <v>1</v>
      </c>
      <c r="J3989" s="14">
        <v>7</v>
      </c>
      <c r="K3989" s="14">
        <v>6085</v>
      </c>
      <c r="L3989" s="14">
        <v>6092</v>
      </c>
      <c r="M3989" s="14" t="s">
        <v>8032</v>
      </c>
      <c r="N3989" s="14" t="s">
        <v>403</v>
      </c>
      <c r="O3989" s="2" t="str">
        <f>VLOOKUP(H3989,通道基本信息!B:L,3,FALSE)</f>
        <v>APT7</v>
      </c>
    </row>
    <row r="3990" s="2" customFormat="1" ht="15" hidden="1" spans="1:15">
      <c r="A3990" s="14">
        <v>3987</v>
      </c>
      <c r="B3990" s="177" t="str">
        <f t="shared" si="124"/>
        <v>APT7-T069-1-1</v>
      </c>
      <c r="C3990" s="177" t="str">
        <f t="shared" si="125"/>
        <v>APT7-TC06B-2</v>
      </c>
      <c r="D3990" s="14" t="s">
        <v>8062</v>
      </c>
      <c r="E3990" s="177" t="str">
        <f>VLOOKUP(H3990,通道基本信息!B:K,6,0)</f>
        <v>T</v>
      </c>
      <c r="F3990" s="177" t="str">
        <f>VLOOKUP(H3990,通道基本信息!B:K,5,0)</f>
        <v>G</v>
      </c>
      <c r="G3990" s="177" t="str">
        <f>VLOOKUP(H3990,通道基本信息!B:K,8,0)</f>
        <v>V</v>
      </c>
      <c r="H3990" s="14" t="s">
        <v>8063</v>
      </c>
      <c r="I3990" s="14">
        <v>1</v>
      </c>
      <c r="J3990" s="14">
        <v>7</v>
      </c>
      <c r="K3990" s="14">
        <v>3860</v>
      </c>
      <c r="L3990" s="14">
        <v>3867</v>
      </c>
      <c r="M3990" s="14" t="s">
        <v>8034</v>
      </c>
      <c r="N3990" s="14" t="s">
        <v>403</v>
      </c>
      <c r="O3990" s="2" t="str">
        <f>VLOOKUP(H3990,通道基本信息!B:L,3,FALSE)</f>
        <v>APT7</v>
      </c>
    </row>
    <row r="3991" s="2" customFormat="1" ht="15" hidden="1" spans="1:15">
      <c r="A3991" s="14">
        <v>3988</v>
      </c>
      <c r="B3991" s="177" t="str">
        <f t="shared" si="124"/>
        <v>APT7-R070-1-1</v>
      </c>
      <c r="C3991" s="177" t="str">
        <f t="shared" si="125"/>
        <v>APT7-RC07B</v>
      </c>
      <c r="D3991" s="14" t="s">
        <v>8036</v>
      </c>
      <c r="E3991" s="177" t="str">
        <f>VLOOKUP(H3991,通道基本信息!B:K,6,0)</f>
        <v>R</v>
      </c>
      <c r="F3991" s="177" t="str">
        <f>VLOOKUP(H3991,通道基本信息!B:K,5,0)</f>
        <v>G</v>
      </c>
      <c r="G3991" s="177" t="str">
        <f>VLOOKUP(H3991,通道基本信息!B:K,8,0)</f>
        <v>H</v>
      </c>
      <c r="H3991" s="14" t="s">
        <v>8064</v>
      </c>
      <c r="I3991" s="14">
        <v>1</v>
      </c>
      <c r="J3991" s="14">
        <v>36</v>
      </c>
      <c r="K3991" s="14">
        <v>6107</v>
      </c>
      <c r="L3991" s="14">
        <v>6143</v>
      </c>
      <c r="M3991" s="14" t="s">
        <v>8036</v>
      </c>
      <c r="N3991" s="14" t="s">
        <v>403</v>
      </c>
      <c r="O3991" s="2" t="str">
        <f>VLOOKUP(H3991,通道基本信息!B:L,3,FALSE)</f>
        <v>APT7</v>
      </c>
    </row>
    <row r="3992" s="2" customFormat="1" ht="15" hidden="1" spans="1:15">
      <c r="A3992" s="14">
        <v>3989</v>
      </c>
      <c r="B3992" s="177" t="str">
        <f t="shared" si="124"/>
        <v>APT7-T070-1-1</v>
      </c>
      <c r="C3992" s="177" t="str">
        <f t="shared" si="125"/>
        <v>APT7-TC07B</v>
      </c>
      <c r="D3992" s="14" t="s">
        <v>8038</v>
      </c>
      <c r="E3992" s="177" t="str">
        <f>VLOOKUP(H3992,通道基本信息!B:K,6,0)</f>
        <v>T</v>
      </c>
      <c r="F3992" s="177" t="str">
        <f>VLOOKUP(H3992,通道基本信息!B:K,5,0)</f>
        <v>G</v>
      </c>
      <c r="G3992" s="177" t="str">
        <f>VLOOKUP(H3992,通道基本信息!B:K,8,0)</f>
        <v>V</v>
      </c>
      <c r="H3992" s="14" t="s">
        <v>8065</v>
      </c>
      <c r="I3992" s="14">
        <v>1</v>
      </c>
      <c r="J3992" s="14">
        <v>36</v>
      </c>
      <c r="K3992" s="14">
        <v>3882</v>
      </c>
      <c r="L3992" s="14">
        <v>3918</v>
      </c>
      <c r="M3992" s="14" t="s">
        <v>8038</v>
      </c>
      <c r="N3992" s="14" t="s">
        <v>403</v>
      </c>
      <c r="O3992" s="2" t="str">
        <f>VLOOKUP(H3992,通道基本信息!B:L,3,FALSE)</f>
        <v>APT7</v>
      </c>
    </row>
    <row r="3993" s="2" customFormat="1" ht="15" hidden="1" spans="1:15">
      <c r="A3993" s="14">
        <v>3990</v>
      </c>
      <c r="B3993" s="177" t="str">
        <f t="shared" si="124"/>
        <v>APT7-R071-1-1</v>
      </c>
      <c r="C3993" s="177" t="str">
        <f t="shared" si="125"/>
        <v>APT7-RC08B</v>
      </c>
      <c r="D3993" s="14" t="s">
        <v>8040</v>
      </c>
      <c r="E3993" s="177" t="str">
        <f>VLOOKUP(H3993,通道基本信息!B:K,6,0)</f>
        <v>R</v>
      </c>
      <c r="F3993" s="177" t="str">
        <f>VLOOKUP(H3993,通道基本信息!B:K,5,0)</f>
        <v>G</v>
      </c>
      <c r="G3993" s="177" t="str">
        <f>VLOOKUP(H3993,通道基本信息!B:K,8,0)</f>
        <v>H</v>
      </c>
      <c r="H3993" s="14" t="s">
        <v>8066</v>
      </c>
      <c r="I3993" s="14">
        <v>1</v>
      </c>
      <c r="J3993" s="14">
        <v>36</v>
      </c>
      <c r="K3993" s="14">
        <v>6147</v>
      </c>
      <c r="L3993" s="14">
        <v>6183</v>
      </c>
      <c r="M3993" s="14" t="s">
        <v>8040</v>
      </c>
      <c r="N3993" s="14" t="s">
        <v>403</v>
      </c>
      <c r="O3993" s="2" t="str">
        <f>VLOOKUP(H3993,通道基本信息!B:L,3,FALSE)</f>
        <v>APT7</v>
      </c>
    </row>
    <row r="3994" s="2" customFormat="1" ht="15" hidden="1" spans="1:15">
      <c r="A3994" s="14">
        <v>3991</v>
      </c>
      <c r="B3994" s="177" t="str">
        <f t="shared" si="124"/>
        <v>APT7-T071-1-1</v>
      </c>
      <c r="C3994" s="177" t="str">
        <f t="shared" si="125"/>
        <v>APT7-TC08B</v>
      </c>
      <c r="D3994" s="14" t="s">
        <v>8042</v>
      </c>
      <c r="E3994" s="177" t="str">
        <f>VLOOKUP(H3994,通道基本信息!B:K,6,0)</f>
        <v>T</v>
      </c>
      <c r="F3994" s="177" t="str">
        <f>VLOOKUP(H3994,通道基本信息!B:K,5,0)</f>
        <v>G</v>
      </c>
      <c r="G3994" s="177" t="str">
        <f>VLOOKUP(H3994,通道基本信息!B:K,8,0)</f>
        <v>V</v>
      </c>
      <c r="H3994" s="14" t="s">
        <v>8067</v>
      </c>
      <c r="I3994" s="14">
        <v>1</v>
      </c>
      <c r="J3994" s="14">
        <v>36</v>
      </c>
      <c r="K3994" s="14">
        <v>3922</v>
      </c>
      <c r="L3994" s="14">
        <v>3958</v>
      </c>
      <c r="M3994" s="14" t="s">
        <v>8042</v>
      </c>
      <c r="N3994" s="14" t="s">
        <v>403</v>
      </c>
      <c r="O3994" s="2" t="str">
        <f>VLOOKUP(H3994,通道基本信息!B:L,3,FALSE)</f>
        <v>APT7</v>
      </c>
    </row>
    <row r="3995" s="2" customFormat="1" ht="15" hidden="1" spans="1:15">
      <c r="A3995" s="14">
        <v>3992</v>
      </c>
      <c r="B3995" s="177" t="str">
        <f t="shared" si="124"/>
        <v>APT7-R072-1-1</v>
      </c>
      <c r="C3995" s="177" t="str">
        <f t="shared" si="125"/>
        <v>APT7-RC12B</v>
      </c>
      <c r="D3995" s="14" t="s">
        <v>486</v>
      </c>
      <c r="E3995" s="177" t="str">
        <f>VLOOKUP(H3995,通道基本信息!B:K,6,0)</f>
        <v>R</v>
      </c>
      <c r="F3995" s="177" t="str">
        <f>VLOOKUP(H3995,通道基本信息!B:K,5,0)</f>
        <v>G</v>
      </c>
      <c r="G3995" s="177" t="str">
        <f>VLOOKUP(H3995,通道基本信息!B:K,8,0)</f>
        <v>H</v>
      </c>
      <c r="H3995" s="14" t="s">
        <v>8068</v>
      </c>
      <c r="I3995" s="14">
        <v>1</v>
      </c>
      <c r="J3995" s="14">
        <v>2.5</v>
      </c>
      <c r="K3995" s="14">
        <v>6325.1</v>
      </c>
      <c r="L3995" s="14">
        <v>6327.6</v>
      </c>
      <c r="M3995" s="14" t="s">
        <v>486</v>
      </c>
      <c r="N3995" s="14" t="s">
        <v>403</v>
      </c>
      <c r="O3995" s="2" t="str">
        <f>VLOOKUP(H3995,通道基本信息!B:L,3,FALSE)</f>
        <v>APT7</v>
      </c>
    </row>
    <row r="3996" s="2" customFormat="1" ht="15" hidden="1" spans="1:15">
      <c r="A3996" s="14">
        <v>3993</v>
      </c>
      <c r="B3996" s="177" t="str">
        <f t="shared" si="124"/>
        <v>APT7-T072-1-1</v>
      </c>
      <c r="C3996" s="177" t="str">
        <f t="shared" si="125"/>
        <v>APT7-TC12B</v>
      </c>
      <c r="D3996" s="14" t="s">
        <v>577</v>
      </c>
      <c r="E3996" s="177" t="str">
        <f>VLOOKUP(H3996,通道基本信息!B:K,6,0)</f>
        <v>T</v>
      </c>
      <c r="F3996" s="177" t="str">
        <f>VLOOKUP(H3996,通道基本信息!B:K,5,0)</f>
        <v>G</v>
      </c>
      <c r="G3996" s="177" t="str">
        <f>VLOOKUP(H3996,通道基本信息!B:K,8,0)</f>
        <v>V</v>
      </c>
      <c r="H3996" s="14" t="s">
        <v>8069</v>
      </c>
      <c r="I3996" s="14">
        <v>1</v>
      </c>
      <c r="J3996" s="14">
        <v>2.5</v>
      </c>
      <c r="K3996" s="14">
        <v>4100.1</v>
      </c>
      <c r="L3996" s="14">
        <v>4102.6</v>
      </c>
      <c r="M3996" s="14" t="s">
        <v>577</v>
      </c>
      <c r="N3996" s="14" t="s">
        <v>403</v>
      </c>
      <c r="O3996" s="2" t="str">
        <f>VLOOKUP(H3996,通道基本信息!B:L,3,FALSE)</f>
        <v>APT7</v>
      </c>
    </row>
    <row r="3997" s="2" customFormat="1" ht="15" hidden="1" spans="1:15">
      <c r="A3997" s="14">
        <v>3994</v>
      </c>
      <c r="B3997" s="177" t="str">
        <f t="shared" si="124"/>
        <v>APT7-R073-1-1</v>
      </c>
      <c r="C3997" s="177" t="str">
        <f t="shared" si="125"/>
        <v>APT7-RC13B</v>
      </c>
      <c r="D3997" s="14" t="s">
        <v>488</v>
      </c>
      <c r="E3997" s="177" t="str">
        <f>VLOOKUP(H3997,通道基本信息!B:K,6,0)</f>
        <v>R</v>
      </c>
      <c r="F3997" s="177" t="str">
        <f>VLOOKUP(H3997,通道基本信息!B:K,5,0)</f>
        <v>G</v>
      </c>
      <c r="G3997" s="177" t="str">
        <f>VLOOKUP(H3997,通道基本信息!B:K,8,0)</f>
        <v>H</v>
      </c>
      <c r="H3997" s="14" t="s">
        <v>8070</v>
      </c>
      <c r="I3997" s="14">
        <v>1</v>
      </c>
      <c r="J3997" s="14">
        <v>9.3</v>
      </c>
      <c r="K3997" s="14">
        <v>6365.79</v>
      </c>
      <c r="L3997" s="14">
        <v>6375.09</v>
      </c>
      <c r="M3997" s="14" t="s">
        <v>488</v>
      </c>
      <c r="N3997" s="14" t="s">
        <v>403</v>
      </c>
      <c r="O3997" s="2" t="str">
        <f>VLOOKUP(H3997,通道基本信息!B:L,3,FALSE)</f>
        <v>APT7</v>
      </c>
    </row>
    <row r="3998" s="2" customFormat="1" ht="15" hidden="1" spans="1:15">
      <c r="A3998" s="14">
        <v>3995</v>
      </c>
      <c r="B3998" s="177" t="str">
        <f t="shared" si="124"/>
        <v>APT7-T073-1-1</v>
      </c>
      <c r="C3998" s="177" t="str">
        <f t="shared" si="125"/>
        <v>APT7-TC13B</v>
      </c>
      <c r="D3998" s="14" t="s">
        <v>578</v>
      </c>
      <c r="E3998" s="177" t="str">
        <f>VLOOKUP(H3998,通道基本信息!B:K,6,0)</f>
        <v>T</v>
      </c>
      <c r="F3998" s="177" t="str">
        <f>VLOOKUP(H3998,通道基本信息!B:K,5,0)</f>
        <v>G</v>
      </c>
      <c r="G3998" s="177" t="str">
        <f>VLOOKUP(H3998,通道基本信息!B:K,8,0)</f>
        <v>V</v>
      </c>
      <c r="H3998" s="14" t="s">
        <v>8071</v>
      </c>
      <c r="I3998" s="14">
        <v>1</v>
      </c>
      <c r="J3998" s="14">
        <v>9.3</v>
      </c>
      <c r="K3998" s="14">
        <v>4140.79</v>
      </c>
      <c r="L3998" s="14">
        <v>4150.09</v>
      </c>
      <c r="M3998" s="14" t="s">
        <v>578</v>
      </c>
      <c r="N3998" s="14" t="s">
        <v>403</v>
      </c>
      <c r="O3998" s="2" t="str">
        <f>VLOOKUP(H3998,通道基本信息!B:L,3,FALSE)</f>
        <v>APT7</v>
      </c>
    </row>
    <row r="3999" s="2" customFormat="1" ht="15" hidden="1" spans="1:15">
      <c r="A3999" s="14">
        <v>3996</v>
      </c>
      <c r="B3999" s="177" t="str">
        <f t="shared" si="124"/>
        <v>APT7-R074-1-1</v>
      </c>
      <c r="C3999" s="177" t="str">
        <f t="shared" si="125"/>
        <v>APT7-RC14B</v>
      </c>
      <c r="D3999" s="14" t="s">
        <v>490</v>
      </c>
      <c r="E3999" s="177" t="str">
        <f>VLOOKUP(H3999,通道基本信息!B:K,6,0)</f>
        <v>R</v>
      </c>
      <c r="F3999" s="177" t="str">
        <f>VLOOKUP(H3999,通道基本信息!B:K,5,0)</f>
        <v>G</v>
      </c>
      <c r="G3999" s="177" t="str">
        <f>VLOOKUP(H3999,通道基本信息!B:K,8,0)</f>
        <v>H</v>
      </c>
      <c r="H3999" s="14" t="s">
        <v>8072</v>
      </c>
      <c r="I3999" s="14">
        <v>1</v>
      </c>
      <c r="J3999" s="14">
        <v>3</v>
      </c>
      <c r="K3999" s="14">
        <v>6396.6</v>
      </c>
      <c r="L3999" s="14">
        <v>6399.6</v>
      </c>
      <c r="M3999" s="14" t="s">
        <v>490</v>
      </c>
      <c r="N3999" s="14" t="s">
        <v>403</v>
      </c>
      <c r="O3999" s="2" t="str">
        <f>VLOOKUP(H3999,通道基本信息!B:L,3,FALSE)</f>
        <v>APT7</v>
      </c>
    </row>
    <row r="4000" s="2" customFormat="1" ht="15" hidden="1" spans="1:15">
      <c r="A4000" s="14">
        <v>3997</v>
      </c>
      <c r="B4000" s="177" t="str">
        <f t="shared" si="124"/>
        <v>APT7-T074-1-1</v>
      </c>
      <c r="C4000" s="177" t="str">
        <f t="shared" si="125"/>
        <v>APT7-TC14B</v>
      </c>
      <c r="D4000" s="14" t="s">
        <v>579</v>
      </c>
      <c r="E4000" s="177" t="str">
        <f>VLOOKUP(H4000,通道基本信息!B:K,6,0)</f>
        <v>T</v>
      </c>
      <c r="F4000" s="177" t="str">
        <f>VLOOKUP(H4000,通道基本信息!B:K,5,0)</f>
        <v>G</v>
      </c>
      <c r="G4000" s="177" t="str">
        <f>VLOOKUP(H4000,通道基本信息!B:K,8,0)</f>
        <v>V</v>
      </c>
      <c r="H4000" s="14" t="s">
        <v>8073</v>
      </c>
      <c r="I4000" s="14">
        <v>1</v>
      </c>
      <c r="J4000" s="14">
        <v>3</v>
      </c>
      <c r="K4000" s="14">
        <v>4171.6</v>
      </c>
      <c r="L4000" s="14">
        <v>4174.6</v>
      </c>
      <c r="M4000" s="14" t="s">
        <v>579</v>
      </c>
      <c r="N4000" s="14" t="s">
        <v>403</v>
      </c>
      <c r="O4000" s="2" t="str">
        <f>VLOOKUP(H4000,通道基本信息!B:L,3,FALSE)</f>
        <v>APT7</v>
      </c>
    </row>
    <row r="4001" s="2" customFormat="1" ht="15" hidden="1" spans="1:15">
      <c r="A4001" s="14">
        <v>3998</v>
      </c>
      <c r="B4001" s="177" t="str">
        <f t="shared" si="124"/>
        <v>APT9-R075-1-1</v>
      </c>
      <c r="C4001" s="177" t="str">
        <f t="shared" si="125"/>
        <v>APT9-RC04A</v>
      </c>
      <c r="D4001" s="14" t="s">
        <v>7946</v>
      </c>
      <c r="E4001" s="177" t="str">
        <f>VLOOKUP(H4001,通道基本信息!B:K,6,0)</f>
        <v>R</v>
      </c>
      <c r="F4001" s="177" t="str">
        <f>VLOOKUP(H4001,通道基本信息!B:K,5,0)</f>
        <v>APT</v>
      </c>
      <c r="G4001" s="177" t="str">
        <f>VLOOKUP(H4001,通道基本信息!B:K,8,0)</f>
        <v>V</v>
      </c>
      <c r="H4001" s="14" t="s">
        <v>8074</v>
      </c>
      <c r="I4001" s="14">
        <v>1</v>
      </c>
      <c r="J4001" s="14">
        <v>2.8</v>
      </c>
      <c r="K4001" s="14">
        <v>6015.7</v>
      </c>
      <c r="L4001" s="14">
        <v>6018.5</v>
      </c>
      <c r="M4001" s="14" t="s">
        <v>7946</v>
      </c>
      <c r="N4001" s="14" t="s">
        <v>405</v>
      </c>
      <c r="O4001" s="2" t="str">
        <f>VLOOKUP(H4001,通道基本信息!B:L,3,FALSE)</f>
        <v>APT9</v>
      </c>
    </row>
    <row r="4002" s="2" customFormat="1" ht="15" hidden="1" spans="1:15">
      <c r="A4002" s="14">
        <v>3999</v>
      </c>
      <c r="B4002" s="177" t="str">
        <f t="shared" si="124"/>
        <v>APT9-T075-1-1</v>
      </c>
      <c r="C4002" s="177" t="str">
        <f t="shared" si="125"/>
        <v>APT9-TC04A</v>
      </c>
      <c r="D4002" s="14" t="s">
        <v>7948</v>
      </c>
      <c r="E4002" s="177" t="str">
        <f>VLOOKUP(H4002,通道基本信息!B:K,6,0)</f>
        <v>T</v>
      </c>
      <c r="F4002" s="177" t="str">
        <f>VLOOKUP(H4002,通道基本信息!B:K,5,0)</f>
        <v>APT</v>
      </c>
      <c r="G4002" s="177" t="str">
        <f>VLOOKUP(H4002,通道基本信息!B:K,8,0)</f>
        <v>H</v>
      </c>
      <c r="H4002" s="14" t="s">
        <v>8075</v>
      </c>
      <c r="I4002" s="14">
        <v>1</v>
      </c>
      <c r="J4002" s="14">
        <v>2.8</v>
      </c>
      <c r="K4002" s="14">
        <v>3790.7</v>
      </c>
      <c r="L4002" s="14">
        <v>3793.5</v>
      </c>
      <c r="M4002" s="14" t="s">
        <v>7948</v>
      </c>
      <c r="N4002" s="14" t="s">
        <v>405</v>
      </c>
      <c r="O4002" s="2" t="str">
        <f>VLOOKUP(H4002,通道基本信息!B:L,3,FALSE)</f>
        <v>APT9</v>
      </c>
    </row>
    <row r="4003" s="2" customFormat="1" ht="15" hidden="1" spans="1:15">
      <c r="A4003" s="14">
        <v>4000</v>
      </c>
      <c r="B4003" s="177" t="str">
        <f t="shared" si="124"/>
        <v>APT9-R076-1-1</v>
      </c>
      <c r="C4003" s="177" t="str">
        <f t="shared" si="125"/>
        <v>APT9-RC04A</v>
      </c>
      <c r="D4003" s="14" t="s">
        <v>7946</v>
      </c>
      <c r="E4003" s="177" t="str">
        <f>VLOOKUP(H4003,通道基本信息!B:K,6,0)</f>
        <v>R</v>
      </c>
      <c r="F4003" s="177" t="str">
        <f>VLOOKUP(H4003,通道基本信息!B:K,5,0)</f>
        <v>APT</v>
      </c>
      <c r="G4003" s="177" t="str">
        <f>VLOOKUP(H4003,通道基本信息!B:K,8,0)</f>
        <v>V</v>
      </c>
      <c r="H4003" s="14" t="s">
        <v>8076</v>
      </c>
      <c r="I4003" s="14">
        <v>1</v>
      </c>
      <c r="J4003" s="14">
        <v>7</v>
      </c>
      <c r="K4003" s="14">
        <v>6031.03</v>
      </c>
      <c r="L4003" s="14">
        <v>6038.03</v>
      </c>
      <c r="M4003" s="14" t="s">
        <v>7946</v>
      </c>
      <c r="N4003" s="14" t="s">
        <v>405</v>
      </c>
      <c r="O4003" s="2" t="str">
        <f>VLOOKUP(H4003,通道基本信息!B:L,3,FALSE)</f>
        <v>APT9</v>
      </c>
    </row>
    <row r="4004" s="2" customFormat="1" ht="15" hidden="1" spans="1:15">
      <c r="A4004" s="14">
        <v>4001</v>
      </c>
      <c r="B4004" s="177" t="str">
        <f t="shared" si="124"/>
        <v>APT9-T076-1-1</v>
      </c>
      <c r="C4004" s="177" t="str">
        <f t="shared" si="125"/>
        <v>APT9-TC04A</v>
      </c>
      <c r="D4004" s="14" t="s">
        <v>7948</v>
      </c>
      <c r="E4004" s="177" t="str">
        <f>VLOOKUP(H4004,通道基本信息!B:K,6,0)</f>
        <v>T</v>
      </c>
      <c r="F4004" s="177" t="str">
        <f>VLOOKUP(H4004,通道基本信息!B:K,5,0)</f>
        <v>APT</v>
      </c>
      <c r="G4004" s="177" t="str">
        <f>VLOOKUP(H4004,通道基本信息!B:K,8,0)</f>
        <v>H</v>
      </c>
      <c r="H4004" s="14" t="s">
        <v>8077</v>
      </c>
      <c r="I4004" s="14">
        <v>1</v>
      </c>
      <c r="J4004" s="14">
        <v>7</v>
      </c>
      <c r="K4004" s="14">
        <v>3806.03</v>
      </c>
      <c r="L4004" s="14">
        <v>3813.03</v>
      </c>
      <c r="M4004" s="14" t="s">
        <v>7948</v>
      </c>
      <c r="N4004" s="14" t="s">
        <v>405</v>
      </c>
      <c r="O4004" s="2" t="str">
        <f>VLOOKUP(H4004,通道基本信息!B:L,3,FALSE)</f>
        <v>APT9</v>
      </c>
    </row>
    <row r="4005" s="2" customFormat="1" ht="15" hidden="1" spans="1:15">
      <c r="A4005" s="14">
        <v>4002</v>
      </c>
      <c r="B4005" s="177" t="str">
        <f t="shared" si="124"/>
        <v>APT9-R077-1-1</v>
      </c>
      <c r="C4005" s="177" t="str">
        <f t="shared" si="125"/>
        <v>APT9-RC11B</v>
      </c>
      <c r="D4005" s="14" t="s">
        <v>483</v>
      </c>
      <c r="E4005" s="177" t="str">
        <f>VLOOKUP(H4005,通道基本信息!B:K,6,0)</f>
        <v>R</v>
      </c>
      <c r="F4005" s="177" t="str">
        <f>VLOOKUP(H4005,通道基本信息!B:K,5,0)</f>
        <v>APT</v>
      </c>
      <c r="G4005" s="177" t="str">
        <f>VLOOKUP(H4005,通道基本信息!B:K,8,0)</f>
        <v>H</v>
      </c>
      <c r="H4005" s="14" t="s">
        <v>8078</v>
      </c>
      <c r="I4005" s="14">
        <v>1</v>
      </c>
      <c r="J4005" s="14">
        <v>34</v>
      </c>
      <c r="K4005" s="14">
        <v>6347</v>
      </c>
      <c r="L4005" s="14">
        <v>6381</v>
      </c>
      <c r="M4005" s="14" t="s">
        <v>483</v>
      </c>
      <c r="N4005" s="14" t="s">
        <v>405</v>
      </c>
      <c r="O4005" s="2" t="str">
        <f>VLOOKUP(H4005,通道基本信息!B:L,3,FALSE)</f>
        <v>APT9</v>
      </c>
    </row>
    <row r="4006" s="2" customFormat="1" ht="15" hidden="1" spans="1:15">
      <c r="A4006" s="14">
        <v>4003</v>
      </c>
      <c r="B4006" s="177" t="str">
        <f t="shared" si="124"/>
        <v>APT9-T077-1-1</v>
      </c>
      <c r="C4006" s="177" t="str">
        <f t="shared" si="125"/>
        <v>APT9-TC11B</v>
      </c>
      <c r="D4006" s="14" t="s">
        <v>575</v>
      </c>
      <c r="E4006" s="177" t="str">
        <f>VLOOKUP(H4006,通道基本信息!B:K,6,0)</f>
        <v>T</v>
      </c>
      <c r="F4006" s="177" t="str">
        <f>VLOOKUP(H4006,通道基本信息!B:K,5,0)</f>
        <v>APT</v>
      </c>
      <c r="G4006" s="177" t="str">
        <f>VLOOKUP(H4006,通道基本信息!B:K,8,0)</f>
        <v>V</v>
      </c>
      <c r="H4006" s="14" t="s">
        <v>8079</v>
      </c>
      <c r="I4006" s="14">
        <v>1</v>
      </c>
      <c r="J4006" s="14">
        <v>34</v>
      </c>
      <c r="K4006" s="14">
        <v>4122</v>
      </c>
      <c r="L4006" s="14">
        <v>4156</v>
      </c>
      <c r="M4006" s="14" t="s">
        <v>575</v>
      </c>
      <c r="N4006" s="14" t="s">
        <v>405</v>
      </c>
      <c r="O4006" s="2" t="str">
        <f>VLOOKUP(H4006,通道基本信息!B:L,3,FALSE)</f>
        <v>APT9</v>
      </c>
    </row>
    <row r="4007" s="2" customFormat="1" ht="15" hidden="1" spans="1:15">
      <c r="A4007" s="14">
        <v>4004</v>
      </c>
      <c r="B4007" s="177" t="str">
        <f t="shared" si="124"/>
        <v>APT5C-R078-1-1</v>
      </c>
      <c r="C4007" s="177" t="str">
        <f t="shared" si="125"/>
        <v>APT5C-RK8A</v>
      </c>
      <c r="D4007" s="14" t="s">
        <v>8080</v>
      </c>
      <c r="E4007" s="177" t="str">
        <f>VLOOKUP(H4007,通道基本信息!B:K,6,0)</f>
        <v>R</v>
      </c>
      <c r="F4007" s="177" t="str">
        <f>VLOOKUP(H4007,通道基本信息!B:K,5,0)</f>
        <v>C</v>
      </c>
      <c r="G4007" s="177" t="str">
        <f>VLOOKUP(H4007,通道基本信息!B:K,8,0)</f>
        <v>V</v>
      </c>
      <c r="H4007" s="14" t="s">
        <v>8081</v>
      </c>
      <c r="I4007" s="14">
        <v>1</v>
      </c>
      <c r="J4007" s="14">
        <v>1.2</v>
      </c>
      <c r="K4007" s="14">
        <v>14444.8</v>
      </c>
      <c r="L4007" s="14">
        <v>14446</v>
      </c>
      <c r="M4007" s="14" t="s">
        <v>8080</v>
      </c>
      <c r="N4007" s="14" t="s">
        <v>407</v>
      </c>
      <c r="O4007" s="2" t="str">
        <f>VLOOKUP(H4007,通道基本信息!B:L,3,FALSE)</f>
        <v>APT5C</v>
      </c>
    </row>
    <row r="4008" s="2" customFormat="1" ht="15" hidden="1" spans="1:15">
      <c r="A4008" s="14">
        <v>4005</v>
      </c>
      <c r="B4008" s="177" t="str">
        <f t="shared" si="124"/>
        <v>APT5C-T078-1-1</v>
      </c>
      <c r="C4008" s="177" t="str">
        <f t="shared" si="125"/>
        <v>APT5C-TK8A</v>
      </c>
      <c r="D4008" s="14" t="s">
        <v>8082</v>
      </c>
      <c r="E4008" s="177" t="str">
        <f>VLOOKUP(H4008,通道基本信息!B:K,6,0)</f>
        <v>T</v>
      </c>
      <c r="F4008" s="177" t="str">
        <f>VLOOKUP(H4008,通道基本信息!B:K,5,0)</f>
        <v>C</v>
      </c>
      <c r="G4008" s="177" t="str">
        <f>VLOOKUP(H4008,通道基本信息!B:K,8,0)</f>
        <v>H</v>
      </c>
      <c r="H4008" s="14" t="s">
        <v>8083</v>
      </c>
      <c r="I4008" s="14">
        <v>1</v>
      </c>
      <c r="J4008" s="14">
        <v>1.2</v>
      </c>
      <c r="K4008" s="14">
        <v>12696.8</v>
      </c>
      <c r="L4008" s="14">
        <v>12698</v>
      </c>
      <c r="M4008" s="14" t="s">
        <v>8082</v>
      </c>
      <c r="N4008" s="14" t="s">
        <v>407</v>
      </c>
      <c r="O4008" s="2" t="str">
        <f>VLOOKUP(H4008,通道基本信息!B:L,3,FALSE)</f>
        <v>APT5C</v>
      </c>
    </row>
    <row r="4009" s="2" customFormat="1" ht="15" hidden="1" spans="1:15">
      <c r="A4009" s="14">
        <v>4006</v>
      </c>
      <c r="B4009" s="177" t="str">
        <f t="shared" si="124"/>
        <v>APT5C-R079-1-1</v>
      </c>
      <c r="C4009" s="177" t="str">
        <f t="shared" si="125"/>
        <v>APT5C-RK8A</v>
      </c>
      <c r="D4009" s="14" t="s">
        <v>8080</v>
      </c>
      <c r="E4009" s="177" t="str">
        <f>VLOOKUP(H4009,通道基本信息!B:K,6,0)</f>
        <v>R</v>
      </c>
      <c r="F4009" s="177" t="str">
        <f>VLOOKUP(H4009,通道基本信息!B:K,5,0)</f>
        <v>C</v>
      </c>
      <c r="G4009" s="177" t="str">
        <f>VLOOKUP(H4009,通道基本信息!B:K,8,0)</f>
        <v>V</v>
      </c>
      <c r="H4009" s="14" t="s">
        <v>8084</v>
      </c>
      <c r="I4009" s="14">
        <v>1</v>
      </c>
      <c r="J4009" s="14">
        <v>12</v>
      </c>
      <c r="K4009" s="14">
        <v>14449</v>
      </c>
      <c r="L4009" s="14">
        <v>14461</v>
      </c>
      <c r="M4009" s="14" t="s">
        <v>8080</v>
      </c>
      <c r="N4009" s="14" t="s">
        <v>407</v>
      </c>
      <c r="O4009" s="2" t="str">
        <f>VLOOKUP(H4009,通道基本信息!B:L,3,FALSE)</f>
        <v>APT5C</v>
      </c>
    </row>
    <row r="4010" s="2" customFormat="1" ht="15" hidden="1" spans="1:15">
      <c r="A4010" s="14">
        <v>4007</v>
      </c>
      <c r="B4010" s="177" t="str">
        <f t="shared" si="124"/>
        <v>APT5C-T079-1-1</v>
      </c>
      <c r="C4010" s="177" t="str">
        <f t="shared" si="125"/>
        <v>APT5C-TK8A</v>
      </c>
      <c r="D4010" s="14" t="s">
        <v>8082</v>
      </c>
      <c r="E4010" s="177" t="str">
        <f>VLOOKUP(H4010,通道基本信息!B:K,6,0)</f>
        <v>T</v>
      </c>
      <c r="F4010" s="177" t="str">
        <f>VLOOKUP(H4010,通道基本信息!B:K,5,0)</f>
        <v>C</v>
      </c>
      <c r="G4010" s="177" t="str">
        <f>VLOOKUP(H4010,通道基本信息!B:K,8,0)</f>
        <v>H</v>
      </c>
      <c r="H4010" s="14" t="s">
        <v>8085</v>
      </c>
      <c r="I4010" s="14">
        <v>1</v>
      </c>
      <c r="J4010" s="14">
        <v>12</v>
      </c>
      <c r="K4010" s="14">
        <v>12701</v>
      </c>
      <c r="L4010" s="14">
        <v>12713</v>
      </c>
      <c r="M4010" s="14" t="s">
        <v>8082</v>
      </c>
      <c r="N4010" s="14" t="s">
        <v>407</v>
      </c>
      <c r="O4010" s="2" t="str">
        <f>VLOOKUP(H4010,通道基本信息!B:L,3,FALSE)</f>
        <v>APT5C</v>
      </c>
    </row>
    <row r="4011" s="2" customFormat="1" ht="15" hidden="1" spans="1:15">
      <c r="A4011" s="14">
        <v>4008</v>
      </c>
      <c r="B4011" s="177" t="str">
        <f t="shared" si="124"/>
        <v>APT6C-R080-1-1</v>
      </c>
      <c r="C4011" s="177" t="str">
        <f t="shared" si="125"/>
        <v>APT6C-RK5A-1</v>
      </c>
      <c r="D4011" s="14" t="s">
        <v>8086</v>
      </c>
      <c r="E4011" s="177" t="str">
        <f>VLOOKUP(H4011,通道基本信息!B:K,6,0)</f>
        <v>R</v>
      </c>
      <c r="F4011" s="177" t="str">
        <f>VLOOKUP(H4011,通道基本信息!B:K,5,0)</f>
        <v>C</v>
      </c>
      <c r="G4011" s="177" t="str">
        <f>VLOOKUP(H4011,通道基本信息!B:K,8,0)</f>
        <v>V</v>
      </c>
      <c r="H4011" s="14" t="s">
        <v>8087</v>
      </c>
      <c r="I4011" s="14">
        <v>1</v>
      </c>
      <c r="J4011" s="14">
        <v>1.2</v>
      </c>
      <c r="K4011" s="14">
        <v>14261.8</v>
      </c>
      <c r="L4011" s="14">
        <v>14263</v>
      </c>
      <c r="M4011" s="14" t="s">
        <v>8088</v>
      </c>
      <c r="N4011" s="14" t="s">
        <v>408</v>
      </c>
      <c r="O4011" s="2" t="str">
        <f>VLOOKUP(H4011,通道基本信息!B:L,3,FALSE)</f>
        <v>APT6C</v>
      </c>
    </row>
    <row r="4012" s="2" customFormat="1" ht="15" hidden="1" spans="1:15">
      <c r="A4012" s="14">
        <v>4009</v>
      </c>
      <c r="B4012" s="177" t="str">
        <f t="shared" si="124"/>
        <v>APT6C-T080-1-1</v>
      </c>
      <c r="C4012" s="177" t="str">
        <f t="shared" si="125"/>
        <v>APT6C-TK5A-1</v>
      </c>
      <c r="D4012" s="14" t="s">
        <v>8089</v>
      </c>
      <c r="E4012" s="177" t="str">
        <f>VLOOKUP(H4012,通道基本信息!B:K,6,0)</f>
        <v>T</v>
      </c>
      <c r="F4012" s="177" t="str">
        <f>VLOOKUP(H4012,通道基本信息!B:K,5,0)</f>
        <v>C</v>
      </c>
      <c r="G4012" s="177" t="str">
        <f>VLOOKUP(H4012,通道基本信息!B:K,8,0)</f>
        <v>H</v>
      </c>
      <c r="H4012" s="14" t="s">
        <v>8090</v>
      </c>
      <c r="I4012" s="14">
        <v>1</v>
      </c>
      <c r="J4012" s="14">
        <v>1.2</v>
      </c>
      <c r="K4012" s="14">
        <v>12513.8</v>
      </c>
      <c r="L4012" s="14">
        <v>12515</v>
      </c>
      <c r="M4012" s="14" t="s">
        <v>8091</v>
      </c>
      <c r="N4012" s="14" t="s">
        <v>408</v>
      </c>
      <c r="O4012" s="2" t="str">
        <f>VLOOKUP(H4012,通道基本信息!B:L,3,FALSE)</f>
        <v>APT6C</v>
      </c>
    </row>
    <row r="4013" s="2" customFormat="1" ht="15" hidden="1" spans="1:15">
      <c r="A4013" s="14">
        <v>4010</v>
      </c>
      <c r="B4013" s="177" t="str">
        <f t="shared" si="124"/>
        <v>APT6C-R081-1-1</v>
      </c>
      <c r="C4013" s="177" t="str">
        <f t="shared" si="125"/>
        <v>APT6C-RK5A-2</v>
      </c>
      <c r="D4013" s="14" t="s">
        <v>8092</v>
      </c>
      <c r="E4013" s="177" t="str">
        <f>VLOOKUP(H4013,通道基本信息!B:K,6,0)</f>
        <v>R</v>
      </c>
      <c r="F4013" s="177" t="str">
        <f>VLOOKUP(H4013,通道基本信息!B:K,5,0)</f>
        <v>C</v>
      </c>
      <c r="G4013" s="177" t="str">
        <f>VLOOKUP(H4013,通道基本信息!B:K,8,0)</f>
        <v>V</v>
      </c>
      <c r="H4013" s="14" t="s">
        <v>8093</v>
      </c>
      <c r="I4013" s="14">
        <v>1</v>
      </c>
      <c r="J4013" s="14">
        <v>10</v>
      </c>
      <c r="K4013" s="14">
        <v>14269</v>
      </c>
      <c r="L4013" s="14">
        <v>14279</v>
      </c>
      <c r="M4013" s="14" t="s">
        <v>8088</v>
      </c>
      <c r="N4013" s="14" t="s">
        <v>408</v>
      </c>
      <c r="O4013" s="2" t="str">
        <f>VLOOKUP(H4013,通道基本信息!B:L,3,FALSE)</f>
        <v>APT6C</v>
      </c>
    </row>
    <row r="4014" s="2" customFormat="1" ht="15" hidden="1" spans="1:15">
      <c r="A4014" s="14">
        <v>4011</v>
      </c>
      <c r="B4014" s="177" t="str">
        <f t="shared" si="124"/>
        <v>APT6C-T081-1-1</v>
      </c>
      <c r="C4014" s="177" t="str">
        <f t="shared" si="125"/>
        <v>APT6C-TK5A-2</v>
      </c>
      <c r="D4014" s="14" t="s">
        <v>8094</v>
      </c>
      <c r="E4014" s="177" t="str">
        <f>VLOOKUP(H4014,通道基本信息!B:K,6,0)</f>
        <v>T</v>
      </c>
      <c r="F4014" s="177" t="str">
        <f>VLOOKUP(H4014,通道基本信息!B:K,5,0)</f>
        <v>C</v>
      </c>
      <c r="G4014" s="177" t="str">
        <f>VLOOKUP(H4014,通道基本信息!B:K,8,0)</f>
        <v>H</v>
      </c>
      <c r="H4014" s="14" t="s">
        <v>8095</v>
      </c>
      <c r="I4014" s="14">
        <v>1</v>
      </c>
      <c r="J4014" s="14">
        <v>10</v>
      </c>
      <c r="K4014" s="14">
        <v>12521</v>
      </c>
      <c r="L4014" s="14">
        <v>12531</v>
      </c>
      <c r="M4014" s="14" t="s">
        <v>8091</v>
      </c>
      <c r="N4014" s="14" t="s">
        <v>408</v>
      </c>
      <c r="O4014" s="2" t="str">
        <f>VLOOKUP(H4014,通道基本信息!B:L,3,FALSE)</f>
        <v>APT6C</v>
      </c>
    </row>
    <row r="4015" s="2" customFormat="1" ht="15" hidden="1" spans="1:15">
      <c r="A4015" s="14">
        <v>4012</v>
      </c>
      <c r="B4015" s="177" t="str">
        <f t="shared" si="124"/>
        <v>APT6C-R082-1-1</v>
      </c>
      <c r="C4015" s="177" t="str">
        <f t="shared" si="125"/>
        <v>APT6C-RK5A-3</v>
      </c>
      <c r="D4015" s="14" t="s">
        <v>8096</v>
      </c>
      <c r="E4015" s="177" t="str">
        <f>VLOOKUP(H4015,通道基本信息!B:K,6,0)</f>
        <v>R</v>
      </c>
      <c r="F4015" s="177" t="str">
        <f>VLOOKUP(H4015,通道基本信息!B:K,5,0)</f>
        <v>C</v>
      </c>
      <c r="G4015" s="177" t="str">
        <f>VLOOKUP(H4015,通道基本信息!B:K,8,0)</f>
        <v>V</v>
      </c>
      <c r="H4015" s="14" t="s">
        <v>8097</v>
      </c>
      <c r="I4015" s="14">
        <v>1</v>
      </c>
      <c r="J4015" s="14">
        <v>6</v>
      </c>
      <c r="K4015" s="14">
        <v>14279</v>
      </c>
      <c r="L4015" s="14">
        <v>14285</v>
      </c>
      <c r="M4015" s="14" t="s">
        <v>8088</v>
      </c>
      <c r="N4015" s="14" t="s">
        <v>408</v>
      </c>
      <c r="O4015" s="2" t="str">
        <f>VLOOKUP(H4015,通道基本信息!B:L,3,FALSE)</f>
        <v>APT6C</v>
      </c>
    </row>
    <row r="4016" s="2" customFormat="1" ht="15" hidden="1" spans="1:15">
      <c r="A4016" s="14">
        <v>4013</v>
      </c>
      <c r="B4016" s="177" t="str">
        <f t="shared" si="124"/>
        <v>APT6C-T082-1-1</v>
      </c>
      <c r="C4016" s="177" t="str">
        <f t="shared" si="125"/>
        <v>APT6C-TK5A-3</v>
      </c>
      <c r="D4016" s="14" t="s">
        <v>8098</v>
      </c>
      <c r="E4016" s="177" t="str">
        <f>VLOOKUP(H4016,通道基本信息!B:K,6,0)</f>
        <v>T</v>
      </c>
      <c r="F4016" s="177" t="str">
        <f>VLOOKUP(H4016,通道基本信息!B:K,5,0)</f>
        <v>C</v>
      </c>
      <c r="G4016" s="177" t="str">
        <f>VLOOKUP(H4016,通道基本信息!B:K,8,0)</f>
        <v>H</v>
      </c>
      <c r="H4016" s="14" t="s">
        <v>8099</v>
      </c>
      <c r="I4016" s="14">
        <v>1</v>
      </c>
      <c r="J4016" s="14">
        <v>6</v>
      </c>
      <c r="K4016" s="14">
        <v>12531</v>
      </c>
      <c r="L4016" s="14">
        <v>12537</v>
      </c>
      <c r="M4016" s="14" t="s">
        <v>8091</v>
      </c>
      <c r="N4016" s="14" t="s">
        <v>408</v>
      </c>
      <c r="O4016" s="2" t="str">
        <f>VLOOKUP(H4016,通道基本信息!B:L,3,FALSE)</f>
        <v>APT6C</v>
      </c>
    </row>
    <row r="4017" s="2" customFormat="1" ht="15" hidden="1" spans="1:15">
      <c r="A4017" s="14">
        <v>4014</v>
      </c>
      <c r="B4017" s="177" t="str">
        <f t="shared" si="124"/>
        <v>APT6C-R083-1-1</v>
      </c>
      <c r="C4017" s="177" t="str">
        <f t="shared" si="125"/>
        <v>APT6C-RK5A-4</v>
      </c>
      <c r="D4017" s="14" t="s">
        <v>8100</v>
      </c>
      <c r="E4017" s="177" t="str">
        <f>VLOOKUP(H4017,通道基本信息!B:K,6,0)</f>
        <v>R</v>
      </c>
      <c r="F4017" s="177" t="str">
        <f>VLOOKUP(H4017,通道基本信息!B:K,5,0)</f>
        <v>C</v>
      </c>
      <c r="G4017" s="177" t="str">
        <f>VLOOKUP(H4017,通道基本信息!B:K,8,0)</f>
        <v>V</v>
      </c>
      <c r="H4017" s="14" t="s">
        <v>8101</v>
      </c>
      <c r="I4017" s="14">
        <v>1</v>
      </c>
      <c r="J4017" s="14">
        <v>10</v>
      </c>
      <c r="K4017" s="14">
        <v>14293.5</v>
      </c>
      <c r="L4017" s="14">
        <v>14303.5</v>
      </c>
      <c r="M4017" s="14" t="s">
        <v>8088</v>
      </c>
      <c r="N4017" s="14" t="s">
        <v>408</v>
      </c>
      <c r="O4017" s="2" t="str">
        <f>VLOOKUP(H4017,通道基本信息!B:L,3,FALSE)</f>
        <v>APT6C</v>
      </c>
    </row>
    <row r="4018" s="2" customFormat="1" ht="15" hidden="1" spans="1:15">
      <c r="A4018" s="14">
        <v>4015</v>
      </c>
      <c r="B4018" s="177" t="str">
        <f t="shared" si="124"/>
        <v>APT6C-T083-1-1</v>
      </c>
      <c r="C4018" s="177" t="str">
        <f t="shared" si="125"/>
        <v>APT6C-TK5A-4</v>
      </c>
      <c r="D4018" s="14" t="s">
        <v>8102</v>
      </c>
      <c r="E4018" s="177" t="str">
        <f>VLOOKUP(H4018,通道基本信息!B:K,6,0)</f>
        <v>T</v>
      </c>
      <c r="F4018" s="177" t="str">
        <f>VLOOKUP(H4018,通道基本信息!B:K,5,0)</f>
        <v>C</v>
      </c>
      <c r="G4018" s="177" t="str">
        <f>VLOOKUP(H4018,通道基本信息!B:K,8,0)</f>
        <v>H</v>
      </c>
      <c r="H4018" s="14" t="s">
        <v>8103</v>
      </c>
      <c r="I4018" s="14">
        <v>1</v>
      </c>
      <c r="J4018" s="14">
        <v>10</v>
      </c>
      <c r="K4018" s="14">
        <v>12545.5</v>
      </c>
      <c r="L4018" s="14">
        <v>12555.5</v>
      </c>
      <c r="M4018" s="14" t="s">
        <v>8091</v>
      </c>
      <c r="N4018" s="14" t="s">
        <v>408</v>
      </c>
      <c r="O4018" s="2" t="str">
        <f>VLOOKUP(H4018,通道基本信息!B:L,3,FALSE)</f>
        <v>APT6C</v>
      </c>
    </row>
    <row r="4019" s="2" customFormat="1" ht="15" hidden="1" spans="1:15">
      <c r="A4019" s="14">
        <v>4016</v>
      </c>
      <c r="B4019" s="177" t="str">
        <f t="shared" si="124"/>
        <v>APT6C-R084-1-1</v>
      </c>
      <c r="C4019" s="177" t="str">
        <f t="shared" si="125"/>
        <v>APT6C-RK7A</v>
      </c>
      <c r="D4019" s="14" t="s">
        <v>8104</v>
      </c>
      <c r="E4019" s="177" t="str">
        <f>VLOOKUP(H4019,通道基本信息!B:K,6,0)</f>
        <v>R</v>
      </c>
      <c r="F4019" s="177" t="str">
        <f>VLOOKUP(H4019,通道基本信息!B:K,5,0)</f>
        <v>C</v>
      </c>
      <c r="G4019" s="177" t="str">
        <f>VLOOKUP(H4019,通道基本信息!B:K,8,0)</f>
        <v>V</v>
      </c>
      <c r="H4019" s="14" t="s">
        <v>8105</v>
      </c>
      <c r="I4019" s="14">
        <v>1</v>
      </c>
      <c r="J4019" s="14">
        <v>10</v>
      </c>
      <c r="K4019" s="14">
        <v>14377</v>
      </c>
      <c r="L4019" s="14">
        <v>14387</v>
      </c>
      <c r="M4019" s="14" t="s">
        <v>8104</v>
      </c>
      <c r="N4019" s="14" t="s">
        <v>408</v>
      </c>
      <c r="O4019" s="2" t="str">
        <f>VLOOKUP(H4019,通道基本信息!B:L,3,FALSE)</f>
        <v>APT6C</v>
      </c>
    </row>
    <row r="4020" s="2" customFormat="1" ht="15" hidden="1" spans="1:15">
      <c r="A4020" s="14">
        <v>4017</v>
      </c>
      <c r="B4020" s="177" t="str">
        <f t="shared" si="124"/>
        <v>APT6C-T084-1-1</v>
      </c>
      <c r="C4020" s="177" t="str">
        <f t="shared" si="125"/>
        <v>APT6C-TK7A</v>
      </c>
      <c r="D4020" s="14" t="s">
        <v>8106</v>
      </c>
      <c r="E4020" s="177" t="str">
        <f>VLOOKUP(H4020,通道基本信息!B:K,6,0)</f>
        <v>T</v>
      </c>
      <c r="F4020" s="177" t="str">
        <f>VLOOKUP(H4020,通道基本信息!B:K,5,0)</f>
        <v>C</v>
      </c>
      <c r="G4020" s="177" t="str">
        <f>VLOOKUP(H4020,通道基本信息!B:K,8,0)</f>
        <v>H</v>
      </c>
      <c r="H4020" s="14" t="s">
        <v>8107</v>
      </c>
      <c r="I4020" s="14">
        <v>1</v>
      </c>
      <c r="J4020" s="14">
        <v>10</v>
      </c>
      <c r="K4020" s="14">
        <v>12629</v>
      </c>
      <c r="L4020" s="14">
        <v>12639</v>
      </c>
      <c r="M4020" s="14" t="s">
        <v>8106</v>
      </c>
      <c r="N4020" s="14" t="s">
        <v>408</v>
      </c>
      <c r="O4020" s="2" t="str">
        <f>VLOOKUP(H4020,通道基本信息!B:L,3,FALSE)</f>
        <v>APT6C</v>
      </c>
    </row>
    <row r="4021" s="2" customFormat="1" ht="15" hidden="1" spans="1:15">
      <c r="A4021" s="14">
        <v>4018</v>
      </c>
      <c r="B4021" s="177" t="str">
        <f t="shared" si="124"/>
        <v>APT6C-R085-1-1</v>
      </c>
      <c r="C4021" s="177" t="str">
        <f t="shared" si="125"/>
        <v>APT6C-RK8A</v>
      </c>
      <c r="D4021" s="14" t="s">
        <v>8080</v>
      </c>
      <c r="E4021" s="177" t="str">
        <f>VLOOKUP(H4021,通道基本信息!B:K,6,0)</f>
        <v>R</v>
      </c>
      <c r="F4021" s="177" t="str">
        <f>VLOOKUP(H4021,通道基本信息!B:K,5,0)</f>
        <v>C</v>
      </c>
      <c r="G4021" s="177" t="str">
        <f>VLOOKUP(H4021,通道基本信息!B:K,8,0)</f>
        <v>V</v>
      </c>
      <c r="H4021" s="14" t="s">
        <v>8108</v>
      </c>
      <c r="I4021" s="14">
        <v>1</v>
      </c>
      <c r="J4021" s="14">
        <v>8</v>
      </c>
      <c r="K4021" s="14">
        <v>14486.5</v>
      </c>
      <c r="L4021" s="14">
        <v>14494.5</v>
      </c>
      <c r="M4021" s="14" t="s">
        <v>8080</v>
      </c>
      <c r="N4021" s="14" t="s">
        <v>408</v>
      </c>
      <c r="O4021" s="2" t="str">
        <f>VLOOKUP(H4021,通道基本信息!B:L,3,FALSE)</f>
        <v>APT6C</v>
      </c>
    </row>
    <row r="4022" s="2" customFormat="1" ht="15" hidden="1" spans="1:15">
      <c r="A4022" s="14">
        <v>4019</v>
      </c>
      <c r="B4022" s="177" t="str">
        <f t="shared" si="124"/>
        <v>APT6C-T085-1-1</v>
      </c>
      <c r="C4022" s="177" t="str">
        <f t="shared" si="125"/>
        <v>APT6C-TK8A</v>
      </c>
      <c r="D4022" s="14" t="s">
        <v>8082</v>
      </c>
      <c r="E4022" s="177" t="str">
        <f>VLOOKUP(H4022,通道基本信息!B:K,6,0)</f>
        <v>T</v>
      </c>
      <c r="F4022" s="177" t="str">
        <f>VLOOKUP(H4022,通道基本信息!B:K,5,0)</f>
        <v>C</v>
      </c>
      <c r="G4022" s="177" t="str">
        <f>VLOOKUP(H4022,通道基本信息!B:K,8,0)</f>
        <v>H</v>
      </c>
      <c r="H4022" s="14" t="s">
        <v>8109</v>
      </c>
      <c r="I4022" s="14">
        <v>1</v>
      </c>
      <c r="J4022" s="14">
        <v>8</v>
      </c>
      <c r="K4022" s="14">
        <v>12738.5</v>
      </c>
      <c r="L4022" s="14">
        <v>12746.5</v>
      </c>
      <c r="M4022" s="14" t="s">
        <v>8082</v>
      </c>
      <c r="N4022" s="14" t="s">
        <v>408</v>
      </c>
      <c r="O4022" s="2" t="str">
        <f>VLOOKUP(H4022,通道基本信息!B:L,3,FALSE)</f>
        <v>APT6C</v>
      </c>
    </row>
    <row r="4023" s="2" customFormat="1" ht="15" hidden="1" spans="1:15">
      <c r="A4023" s="14">
        <v>4020</v>
      </c>
      <c r="B4023" s="177" t="str">
        <f t="shared" si="124"/>
        <v>APT6C-R086-1-1</v>
      </c>
      <c r="C4023" s="177" t="str">
        <f t="shared" si="125"/>
        <v>APT6C-RK1B</v>
      </c>
      <c r="D4023" s="14" t="s">
        <v>8110</v>
      </c>
      <c r="E4023" s="177" t="str">
        <f>VLOOKUP(H4023,通道基本信息!B:K,6,0)</f>
        <v>R</v>
      </c>
      <c r="F4023" s="177" t="str">
        <f>VLOOKUP(H4023,通道基本信息!B:K,5,0)</f>
        <v>S</v>
      </c>
      <c r="G4023" s="177" t="str">
        <f>VLOOKUP(H4023,通道基本信息!B:K,8,0)</f>
        <v>H</v>
      </c>
      <c r="H4023" s="14" t="s">
        <v>8111</v>
      </c>
      <c r="I4023" s="14">
        <v>1</v>
      </c>
      <c r="J4023" s="14">
        <v>25</v>
      </c>
      <c r="K4023" s="14">
        <v>14005</v>
      </c>
      <c r="L4023" s="14">
        <v>14030</v>
      </c>
      <c r="M4023" s="14" t="s">
        <v>8110</v>
      </c>
      <c r="N4023" s="14" t="s">
        <v>408</v>
      </c>
      <c r="O4023" s="2" t="str">
        <f>VLOOKUP(H4023,通道基本信息!B:L,3,FALSE)</f>
        <v>APT6C</v>
      </c>
    </row>
    <row r="4024" s="2" customFormat="1" ht="15" hidden="1" spans="1:15">
      <c r="A4024" s="14">
        <v>4021</v>
      </c>
      <c r="B4024" s="177" t="str">
        <f t="shared" si="124"/>
        <v>APT6C-T086-1-1</v>
      </c>
      <c r="C4024" s="177" t="str">
        <f t="shared" si="125"/>
        <v>APT6C-TK1B</v>
      </c>
      <c r="D4024" s="14" t="s">
        <v>8112</v>
      </c>
      <c r="E4024" s="177" t="str">
        <f>VLOOKUP(H4024,通道基本信息!B:K,6,0)</f>
        <v>T</v>
      </c>
      <c r="F4024" s="177" t="str">
        <f>VLOOKUP(H4024,通道基本信息!B:K,5,0)</f>
        <v>C</v>
      </c>
      <c r="G4024" s="177" t="str">
        <f>VLOOKUP(H4024,通道基本信息!B:K,8,0)</f>
        <v>V</v>
      </c>
      <c r="H4024" s="14" t="s">
        <v>8113</v>
      </c>
      <c r="I4024" s="14">
        <v>1</v>
      </c>
      <c r="J4024" s="14">
        <v>25</v>
      </c>
      <c r="K4024" s="14">
        <v>12257</v>
      </c>
      <c r="L4024" s="14">
        <v>12282</v>
      </c>
      <c r="M4024" s="14" t="s">
        <v>8112</v>
      </c>
      <c r="N4024" s="14" t="s">
        <v>408</v>
      </c>
      <c r="O4024" s="2" t="str">
        <f>VLOOKUP(H4024,通道基本信息!B:L,3,FALSE)</f>
        <v>APT6C</v>
      </c>
    </row>
    <row r="4025" s="2" customFormat="1" ht="15" hidden="1" spans="1:15">
      <c r="A4025" s="14">
        <v>4022</v>
      </c>
      <c r="B4025" s="177" t="str">
        <f t="shared" si="124"/>
        <v>APT6C-R087-1-1</v>
      </c>
      <c r="C4025" s="177" t="str">
        <f t="shared" si="125"/>
        <v>APT6C-RK5B</v>
      </c>
      <c r="D4025" s="14" t="s">
        <v>8114</v>
      </c>
      <c r="E4025" s="177" t="str">
        <f>VLOOKUP(H4025,通道基本信息!B:K,6,0)</f>
        <v>R</v>
      </c>
      <c r="F4025" s="177" t="str">
        <f>VLOOKUP(H4025,通道基本信息!B:K,5,0)</f>
        <v>S</v>
      </c>
      <c r="G4025" s="177" t="str">
        <f>VLOOKUP(H4025,通道基本信息!B:K,8,0)</f>
        <v>H</v>
      </c>
      <c r="H4025" s="14" t="s">
        <v>8115</v>
      </c>
      <c r="I4025" s="14">
        <v>1</v>
      </c>
      <c r="J4025" s="14">
        <v>36</v>
      </c>
      <c r="K4025" s="14">
        <v>14165</v>
      </c>
      <c r="L4025" s="14">
        <v>14201</v>
      </c>
      <c r="M4025" s="14" t="s">
        <v>8114</v>
      </c>
      <c r="N4025" s="14" t="s">
        <v>408</v>
      </c>
      <c r="O4025" s="2" t="str">
        <f>VLOOKUP(H4025,通道基本信息!B:L,3,FALSE)</f>
        <v>APT6C</v>
      </c>
    </row>
    <row r="4026" s="2" customFormat="1" ht="15" hidden="1" spans="1:15">
      <c r="A4026" s="14">
        <v>4023</v>
      </c>
      <c r="B4026" s="177" t="str">
        <f t="shared" si="124"/>
        <v>APT6C-T087-1-1</v>
      </c>
      <c r="C4026" s="177" t="str">
        <f t="shared" si="125"/>
        <v>APT6C-TK5B</v>
      </c>
      <c r="D4026" s="14" t="s">
        <v>8116</v>
      </c>
      <c r="E4026" s="177" t="str">
        <f>VLOOKUP(H4026,通道基本信息!B:K,6,0)</f>
        <v>T</v>
      </c>
      <c r="F4026" s="177" t="str">
        <f>VLOOKUP(H4026,通道基本信息!B:K,5,0)</f>
        <v>C</v>
      </c>
      <c r="G4026" s="177" t="str">
        <f>VLOOKUP(H4026,通道基本信息!B:K,8,0)</f>
        <v>V</v>
      </c>
      <c r="H4026" s="14" t="s">
        <v>8117</v>
      </c>
      <c r="I4026" s="14">
        <v>1</v>
      </c>
      <c r="J4026" s="14">
        <v>36</v>
      </c>
      <c r="K4026" s="14">
        <v>12417</v>
      </c>
      <c r="L4026" s="14">
        <v>12453</v>
      </c>
      <c r="M4026" s="14" t="s">
        <v>8116</v>
      </c>
      <c r="N4026" s="14" t="s">
        <v>408</v>
      </c>
      <c r="O4026" s="2" t="str">
        <f>VLOOKUP(H4026,通道基本信息!B:L,3,FALSE)</f>
        <v>APT6C</v>
      </c>
    </row>
    <row r="4027" s="2" customFormat="1" ht="15" hidden="1" spans="1:15">
      <c r="A4027" s="14">
        <v>4024</v>
      </c>
      <c r="B4027" s="177" t="str">
        <f t="shared" si="124"/>
        <v>APT6C-R088-1-1</v>
      </c>
      <c r="C4027" s="177" t="str">
        <f t="shared" si="125"/>
        <v>APT6C-RK7B</v>
      </c>
      <c r="D4027" s="14" t="s">
        <v>8118</v>
      </c>
      <c r="E4027" s="177" t="str">
        <f>VLOOKUP(H4027,通道基本信息!B:K,6,0)</f>
        <v>R</v>
      </c>
      <c r="F4027" s="177" t="str">
        <f>VLOOKUP(H4027,通道基本信息!B:K,5,0)</f>
        <v>S</v>
      </c>
      <c r="G4027" s="177" t="str">
        <f>VLOOKUP(H4027,通道基本信息!B:K,8,0)</f>
        <v>H</v>
      </c>
      <c r="H4027" s="14" t="s">
        <v>8119</v>
      </c>
      <c r="I4027" s="14">
        <v>1</v>
      </c>
      <c r="J4027" s="14">
        <v>36</v>
      </c>
      <c r="K4027" s="14">
        <v>14245</v>
      </c>
      <c r="L4027" s="14">
        <v>14281</v>
      </c>
      <c r="M4027" s="14" t="s">
        <v>8118</v>
      </c>
      <c r="N4027" s="14" t="s">
        <v>408</v>
      </c>
      <c r="O4027" s="2" t="str">
        <f>VLOOKUP(H4027,通道基本信息!B:L,3,FALSE)</f>
        <v>APT6C</v>
      </c>
    </row>
    <row r="4028" s="2" customFormat="1" ht="15" hidden="1" spans="1:15">
      <c r="A4028" s="14">
        <v>4025</v>
      </c>
      <c r="B4028" s="177" t="str">
        <f t="shared" si="124"/>
        <v>APT6C-T088-1-1</v>
      </c>
      <c r="C4028" s="177" t="str">
        <f t="shared" si="125"/>
        <v>APT6C-TK7B</v>
      </c>
      <c r="D4028" s="14" t="s">
        <v>8120</v>
      </c>
      <c r="E4028" s="177" t="str">
        <f>VLOOKUP(H4028,通道基本信息!B:K,6,0)</f>
        <v>T</v>
      </c>
      <c r="F4028" s="177" t="str">
        <f>VLOOKUP(H4028,通道基本信息!B:K,5,0)</f>
        <v>C</v>
      </c>
      <c r="G4028" s="177" t="str">
        <f>VLOOKUP(H4028,通道基本信息!B:K,8,0)</f>
        <v>V</v>
      </c>
      <c r="H4028" s="14" t="s">
        <v>8121</v>
      </c>
      <c r="I4028" s="14">
        <v>1</v>
      </c>
      <c r="J4028" s="14">
        <v>36</v>
      </c>
      <c r="K4028" s="14">
        <v>12497</v>
      </c>
      <c r="L4028" s="14">
        <v>12533</v>
      </c>
      <c r="M4028" s="14" t="s">
        <v>8120</v>
      </c>
      <c r="N4028" s="14" t="s">
        <v>408</v>
      </c>
      <c r="O4028" s="2" t="str">
        <f>VLOOKUP(H4028,通道基本信息!B:L,3,FALSE)</f>
        <v>APT6C</v>
      </c>
    </row>
    <row r="4029" s="2" customFormat="1" ht="15" hidden="1" spans="1:15">
      <c r="A4029" s="14">
        <v>4026</v>
      </c>
      <c r="B4029" s="177" t="str">
        <f t="shared" si="124"/>
        <v>APT6C-R089-1-1</v>
      </c>
      <c r="C4029" s="177" t="str">
        <f t="shared" si="125"/>
        <v>APT6C-RK9B</v>
      </c>
      <c r="D4029" s="14" t="s">
        <v>8122</v>
      </c>
      <c r="E4029" s="177" t="str">
        <f>VLOOKUP(H4029,通道基本信息!B:K,6,0)</f>
        <v>R</v>
      </c>
      <c r="F4029" s="177" t="str">
        <f>VLOOKUP(H4029,通道基本信息!B:K,5,0)</f>
        <v>S</v>
      </c>
      <c r="G4029" s="177" t="str">
        <f>VLOOKUP(H4029,通道基本信息!B:K,8,0)</f>
        <v>H</v>
      </c>
      <c r="H4029" s="14" t="s">
        <v>8123</v>
      </c>
      <c r="I4029" s="14">
        <v>1</v>
      </c>
      <c r="J4029" s="14">
        <v>36</v>
      </c>
      <c r="K4029" s="14">
        <v>14325</v>
      </c>
      <c r="L4029" s="14">
        <v>14361</v>
      </c>
      <c r="M4029" s="14" t="s">
        <v>8122</v>
      </c>
      <c r="N4029" s="14" t="s">
        <v>408</v>
      </c>
      <c r="O4029" s="2" t="str">
        <f>VLOOKUP(H4029,通道基本信息!B:L,3,FALSE)</f>
        <v>APT6C</v>
      </c>
    </row>
    <row r="4030" s="2" customFormat="1" ht="15" hidden="1" spans="1:15">
      <c r="A4030" s="14">
        <v>4027</v>
      </c>
      <c r="B4030" s="177" t="str">
        <f t="shared" si="124"/>
        <v>APT6C-T089-1-1</v>
      </c>
      <c r="C4030" s="177" t="str">
        <f t="shared" si="125"/>
        <v>APT6C-TK9B</v>
      </c>
      <c r="D4030" s="14" t="s">
        <v>8124</v>
      </c>
      <c r="E4030" s="177" t="str">
        <f>VLOOKUP(H4030,通道基本信息!B:K,6,0)</f>
        <v>T</v>
      </c>
      <c r="F4030" s="177" t="str">
        <f>VLOOKUP(H4030,通道基本信息!B:K,5,0)</f>
        <v>C</v>
      </c>
      <c r="G4030" s="177" t="str">
        <f>VLOOKUP(H4030,通道基本信息!B:K,8,0)</f>
        <v>V</v>
      </c>
      <c r="H4030" s="14" t="s">
        <v>8125</v>
      </c>
      <c r="I4030" s="14">
        <v>1</v>
      </c>
      <c r="J4030" s="14">
        <v>36</v>
      </c>
      <c r="K4030" s="14">
        <v>12577</v>
      </c>
      <c r="L4030" s="14">
        <v>12613</v>
      </c>
      <c r="M4030" s="14" t="s">
        <v>8124</v>
      </c>
      <c r="N4030" s="14" t="s">
        <v>408</v>
      </c>
      <c r="O4030" s="2" t="str">
        <f>VLOOKUP(H4030,通道基本信息!B:L,3,FALSE)</f>
        <v>APT6C</v>
      </c>
    </row>
    <row r="4031" s="2" customFormat="1" ht="15" hidden="1" spans="1:15">
      <c r="A4031" s="14">
        <v>4028</v>
      </c>
      <c r="B4031" s="177" t="str">
        <f t="shared" si="124"/>
        <v>APT6C-R090-1-1</v>
      </c>
      <c r="C4031" s="177" t="str">
        <f t="shared" si="125"/>
        <v>APT6C-RK10B</v>
      </c>
      <c r="D4031" s="14" t="s">
        <v>8126</v>
      </c>
      <c r="E4031" s="177" t="str">
        <f>VLOOKUP(H4031,通道基本信息!B:K,6,0)</f>
        <v>R</v>
      </c>
      <c r="F4031" s="177" t="str">
        <f>VLOOKUP(H4031,通道基本信息!B:K,5,0)</f>
        <v>C</v>
      </c>
      <c r="G4031" s="177" t="str">
        <f>VLOOKUP(H4031,通道基本信息!B:K,8,0)</f>
        <v>H</v>
      </c>
      <c r="H4031" s="14" t="s">
        <v>8127</v>
      </c>
      <c r="I4031" s="14">
        <v>1</v>
      </c>
      <c r="J4031" s="14">
        <v>2.1</v>
      </c>
      <c r="K4031" s="14">
        <v>14398</v>
      </c>
      <c r="L4031" s="14">
        <v>14400.1</v>
      </c>
      <c r="M4031" s="14" t="s">
        <v>8126</v>
      </c>
      <c r="N4031" s="14" t="s">
        <v>408</v>
      </c>
      <c r="O4031" s="2" t="str">
        <f>VLOOKUP(H4031,通道基本信息!B:L,3,FALSE)</f>
        <v>APT6C</v>
      </c>
    </row>
    <row r="4032" s="2" customFormat="1" ht="15" hidden="1" spans="1:15">
      <c r="A4032" s="14">
        <v>4029</v>
      </c>
      <c r="B4032" s="177" t="str">
        <f t="shared" si="124"/>
        <v>APT6C-T090-1-1</v>
      </c>
      <c r="C4032" s="177" t="str">
        <f t="shared" si="125"/>
        <v>APT6C-TK10B</v>
      </c>
      <c r="D4032" s="14" t="s">
        <v>8128</v>
      </c>
      <c r="E4032" s="177" t="str">
        <f>VLOOKUP(H4032,通道基本信息!B:K,6,0)</f>
        <v>T</v>
      </c>
      <c r="F4032" s="177" t="str">
        <f>VLOOKUP(H4032,通道基本信息!B:K,5,0)</f>
        <v>C</v>
      </c>
      <c r="G4032" s="177" t="str">
        <f>VLOOKUP(H4032,通道基本信息!B:K,8,0)</f>
        <v>V</v>
      </c>
      <c r="H4032" s="14" t="s">
        <v>8129</v>
      </c>
      <c r="I4032" s="14">
        <v>1</v>
      </c>
      <c r="J4032" s="14">
        <v>2.1</v>
      </c>
      <c r="K4032" s="14">
        <v>12650</v>
      </c>
      <c r="L4032" s="14">
        <v>12652.1</v>
      </c>
      <c r="M4032" s="14" t="s">
        <v>8128</v>
      </c>
      <c r="N4032" s="14" t="s">
        <v>408</v>
      </c>
      <c r="O4032" s="2" t="str">
        <f>VLOOKUP(H4032,通道基本信息!B:L,3,FALSE)</f>
        <v>APT6C</v>
      </c>
    </row>
    <row r="4033" s="2" customFormat="1" ht="15" hidden="1" spans="1:15">
      <c r="A4033" s="14">
        <v>4030</v>
      </c>
      <c r="B4033" s="177" t="str">
        <f t="shared" ref="B4033:B4090" si="126">H4033&amp;"-"&amp;I4033</f>
        <v>APT6C-R091-1-1</v>
      </c>
      <c r="C4033" s="177" t="str">
        <f t="shared" si="125"/>
        <v>APT6C-RK11B</v>
      </c>
      <c r="D4033" s="14" t="s">
        <v>8130</v>
      </c>
      <c r="E4033" s="177" t="str">
        <f>VLOOKUP(H4033,通道基本信息!B:K,6,0)</f>
        <v>R</v>
      </c>
      <c r="F4033" s="177" t="str">
        <f>VLOOKUP(H4033,通道基本信息!B:K,5,0)</f>
        <v>S</v>
      </c>
      <c r="G4033" s="177" t="str">
        <f>VLOOKUP(H4033,通道基本信息!B:K,8,0)</f>
        <v>H</v>
      </c>
      <c r="H4033" s="14" t="s">
        <v>8131</v>
      </c>
      <c r="I4033" s="14">
        <v>1</v>
      </c>
      <c r="J4033" s="14">
        <v>36</v>
      </c>
      <c r="K4033" s="14">
        <v>14405</v>
      </c>
      <c r="L4033" s="14">
        <v>14441</v>
      </c>
      <c r="M4033" s="14" t="s">
        <v>8130</v>
      </c>
      <c r="N4033" s="14" t="s">
        <v>408</v>
      </c>
      <c r="O4033" s="2" t="str">
        <f>VLOOKUP(H4033,通道基本信息!B:L,3,FALSE)</f>
        <v>APT6C</v>
      </c>
    </row>
    <row r="4034" s="2" customFormat="1" ht="15" hidden="1" spans="1:15">
      <c r="A4034" s="14">
        <v>4031</v>
      </c>
      <c r="B4034" s="177" t="str">
        <f t="shared" si="126"/>
        <v>APT6C-T091-1-1</v>
      </c>
      <c r="C4034" s="177" t="str">
        <f t="shared" si="125"/>
        <v>APT6C-TK11B</v>
      </c>
      <c r="D4034" s="14" t="s">
        <v>8132</v>
      </c>
      <c r="E4034" s="177" t="str">
        <f>VLOOKUP(H4034,通道基本信息!B:K,6,0)</f>
        <v>T</v>
      </c>
      <c r="F4034" s="177" t="str">
        <f>VLOOKUP(H4034,通道基本信息!B:K,5,0)</f>
        <v>C</v>
      </c>
      <c r="G4034" s="177" t="str">
        <f>VLOOKUP(H4034,通道基本信息!B:K,8,0)</f>
        <v>V</v>
      </c>
      <c r="H4034" s="14" t="s">
        <v>8133</v>
      </c>
      <c r="I4034" s="14">
        <v>1</v>
      </c>
      <c r="J4034" s="14">
        <v>36</v>
      </c>
      <c r="K4034" s="14">
        <v>12657</v>
      </c>
      <c r="L4034" s="14">
        <v>12693</v>
      </c>
      <c r="M4034" s="14" t="s">
        <v>8132</v>
      </c>
      <c r="N4034" s="14" t="s">
        <v>408</v>
      </c>
      <c r="O4034" s="2" t="str">
        <f>VLOOKUP(H4034,通道基本信息!B:L,3,FALSE)</f>
        <v>APT6C</v>
      </c>
    </row>
    <row r="4035" s="2" customFormat="1" ht="15" hidden="1" spans="1:15">
      <c r="A4035" s="14">
        <v>4032</v>
      </c>
      <c r="B4035" s="177" t="str">
        <f t="shared" si="126"/>
        <v>APT6C-R092-1-1</v>
      </c>
      <c r="C4035" s="177" t="str">
        <f t="shared" si="125"/>
        <v>APT6C-RK12B</v>
      </c>
      <c r="D4035" s="14" t="s">
        <v>8134</v>
      </c>
      <c r="E4035" s="177" t="str">
        <f>VLOOKUP(H4035,通道基本信息!B:K,6,0)</f>
        <v>R</v>
      </c>
      <c r="F4035" s="177" t="str">
        <f>VLOOKUP(H4035,通道基本信息!B:K,5,0)</f>
        <v>C</v>
      </c>
      <c r="G4035" s="177" t="str">
        <f>VLOOKUP(H4035,通道基本信息!B:K,8,0)</f>
        <v>H</v>
      </c>
      <c r="H4035" s="14" t="s">
        <v>8135</v>
      </c>
      <c r="I4035" s="14">
        <v>1</v>
      </c>
      <c r="J4035" s="14">
        <v>4</v>
      </c>
      <c r="K4035" s="14">
        <v>14475.2</v>
      </c>
      <c r="L4035" s="14">
        <v>14479.2</v>
      </c>
      <c r="M4035" s="14" t="s">
        <v>8134</v>
      </c>
      <c r="N4035" s="14" t="s">
        <v>408</v>
      </c>
      <c r="O4035" s="2" t="str">
        <f>VLOOKUP(H4035,通道基本信息!B:L,3,FALSE)</f>
        <v>APT6C</v>
      </c>
    </row>
    <row r="4036" s="2" customFormat="1" ht="15" hidden="1" spans="1:15">
      <c r="A4036" s="14">
        <v>4033</v>
      </c>
      <c r="B4036" s="177" t="str">
        <f t="shared" si="126"/>
        <v>APT6C-T092-1-1</v>
      </c>
      <c r="C4036" s="177" t="str">
        <f t="shared" ref="C4036:C4090" si="127">O4036&amp;"-"&amp;D4036</f>
        <v>APT6C-TK12B</v>
      </c>
      <c r="D4036" s="14" t="s">
        <v>8136</v>
      </c>
      <c r="E4036" s="177" t="str">
        <f>VLOOKUP(H4036,通道基本信息!B:K,6,0)</f>
        <v>T</v>
      </c>
      <c r="F4036" s="177" t="str">
        <f>VLOOKUP(H4036,通道基本信息!B:K,5,0)</f>
        <v>C</v>
      </c>
      <c r="G4036" s="177" t="str">
        <f>VLOOKUP(H4036,通道基本信息!B:K,8,0)</f>
        <v>V</v>
      </c>
      <c r="H4036" s="14" t="s">
        <v>8137</v>
      </c>
      <c r="I4036" s="14">
        <v>1</v>
      </c>
      <c r="J4036" s="14">
        <v>4</v>
      </c>
      <c r="K4036" s="14">
        <v>12727.2</v>
      </c>
      <c r="L4036" s="14">
        <v>12731.2</v>
      </c>
      <c r="M4036" s="14" t="s">
        <v>8136</v>
      </c>
      <c r="N4036" s="14" t="s">
        <v>408</v>
      </c>
      <c r="O4036" s="2" t="str">
        <f>VLOOKUP(H4036,通道基本信息!B:L,3,FALSE)</f>
        <v>APT6C</v>
      </c>
    </row>
    <row r="4037" s="2" customFormat="1" ht="15" hidden="1" spans="1:15">
      <c r="A4037" s="14">
        <v>4034</v>
      </c>
      <c r="B4037" s="177" t="str">
        <f t="shared" si="126"/>
        <v>APT6C-R093-1-1</v>
      </c>
      <c r="C4037" s="177" t="str">
        <f t="shared" si="127"/>
        <v>APT6C-RK12B1</v>
      </c>
      <c r="D4037" s="14" t="s">
        <v>8138</v>
      </c>
      <c r="E4037" s="177" t="str">
        <f>VLOOKUP(H4037,通道基本信息!B:K,6,0)</f>
        <v>R</v>
      </c>
      <c r="F4037" s="177" t="str">
        <f>VLOOKUP(H4037,通道基本信息!B:K,5,0)</f>
        <v>C</v>
      </c>
      <c r="G4037" s="177" t="str">
        <f>VLOOKUP(H4037,通道基本信息!B:K,8,0)</f>
        <v>H</v>
      </c>
      <c r="H4037" s="14" t="s">
        <v>8139</v>
      </c>
      <c r="I4037" s="14">
        <v>1</v>
      </c>
      <c r="J4037" s="14">
        <v>2.6</v>
      </c>
      <c r="K4037" s="14">
        <v>14493.4</v>
      </c>
      <c r="L4037" s="14">
        <v>14496</v>
      </c>
      <c r="M4037" s="14" t="s">
        <v>8134</v>
      </c>
      <c r="N4037" s="14" t="s">
        <v>408</v>
      </c>
      <c r="O4037" s="2" t="str">
        <f>VLOOKUP(H4037,通道基本信息!B:L,3,FALSE)</f>
        <v>APT6C</v>
      </c>
    </row>
    <row r="4038" s="2" customFormat="1" ht="15" hidden="1" spans="1:15">
      <c r="A4038" s="14">
        <v>4035</v>
      </c>
      <c r="B4038" s="177" t="str">
        <f t="shared" si="126"/>
        <v>APT6C-T093-1-1</v>
      </c>
      <c r="C4038" s="177" t="str">
        <f t="shared" si="127"/>
        <v>APT6C-TK12B1</v>
      </c>
      <c r="D4038" s="14" t="s">
        <v>8140</v>
      </c>
      <c r="E4038" s="177" t="str">
        <f>VLOOKUP(H4038,通道基本信息!B:K,6,0)</f>
        <v>T</v>
      </c>
      <c r="F4038" s="177" t="str">
        <f>VLOOKUP(H4038,通道基本信息!B:K,5,0)</f>
        <v>C</v>
      </c>
      <c r="G4038" s="177" t="str">
        <f>VLOOKUP(H4038,通道基本信息!B:K,8,0)</f>
        <v>V</v>
      </c>
      <c r="H4038" s="14" t="s">
        <v>8141</v>
      </c>
      <c r="I4038" s="14">
        <v>1</v>
      </c>
      <c r="J4038" s="14">
        <v>2.6</v>
      </c>
      <c r="K4038" s="14">
        <v>12745.4</v>
      </c>
      <c r="L4038" s="14">
        <v>12748</v>
      </c>
      <c r="M4038" s="14" t="s">
        <v>8136</v>
      </c>
      <c r="N4038" s="14" t="s">
        <v>408</v>
      </c>
      <c r="O4038" s="2" t="str">
        <f>VLOOKUP(H4038,通道基本信息!B:L,3,FALSE)</f>
        <v>APT6C</v>
      </c>
    </row>
    <row r="4039" s="2" customFormat="1" ht="15" hidden="1" spans="1:15">
      <c r="A4039" s="14">
        <v>4036</v>
      </c>
      <c r="B4039" s="177" t="str">
        <f t="shared" si="126"/>
        <v>APT7-R094-1-1</v>
      </c>
      <c r="C4039" s="177" t="str">
        <f t="shared" si="127"/>
        <v>APT7-RKM07-1</v>
      </c>
      <c r="D4039" s="14" t="s">
        <v>8142</v>
      </c>
      <c r="E4039" s="177" t="str">
        <f>VLOOKUP(H4039,通道基本信息!B:K,6,0)</f>
        <v>R</v>
      </c>
      <c r="F4039" s="177" t="str">
        <f>VLOOKUP(H4039,通道基本信息!B:K,5,0)</f>
        <v>MENA</v>
      </c>
      <c r="G4039" s="177" t="str">
        <f>VLOOKUP(H4039,通道基本信息!B:K,8,0)</f>
        <v>H</v>
      </c>
      <c r="H4039" s="14" t="s">
        <v>8143</v>
      </c>
      <c r="I4039" s="14">
        <v>1</v>
      </c>
      <c r="J4039" s="14">
        <v>3.7</v>
      </c>
      <c r="K4039" s="14">
        <v>14102.64</v>
      </c>
      <c r="L4039" s="14">
        <v>14106.34</v>
      </c>
      <c r="M4039" s="14" t="s">
        <v>7881</v>
      </c>
      <c r="N4039" s="14" t="s">
        <v>403</v>
      </c>
      <c r="O4039" s="2" t="str">
        <f>VLOOKUP(H4039,通道基本信息!B:L,3,FALSE)</f>
        <v>APT7</v>
      </c>
    </row>
    <row r="4040" s="2" customFormat="1" ht="15" hidden="1" spans="1:15">
      <c r="A4040" s="14">
        <v>4037</v>
      </c>
      <c r="B4040" s="177" t="str">
        <f t="shared" si="126"/>
        <v>APT7-T094-1-1</v>
      </c>
      <c r="C4040" s="177" t="str">
        <f t="shared" si="127"/>
        <v>APT7-TKM07-1</v>
      </c>
      <c r="D4040" s="14" t="s">
        <v>8144</v>
      </c>
      <c r="E4040" s="177" t="str">
        <f>VLOOKUP(H4040,通道基本信息!B:K,6,0)</f>
        <v>T</v>
      </c>
      <c r="F4040" s="177" t="str">
        <f>VLOOKUP(H4040,通道基本信息!B:K,5,0)</f>
        <v>MENA</v>
      </c>
      <c r="G4040" s="177" t="str">
        <f>VLOOKUP(H4040,通道基本信息!B:K,8,0)</f>
        <v>V</v>
      </c>
      <c r="H4040" s="14" t="s">
        <v>8145</v>
      </c>
      <c r="I4040" s="14">
        <v>1</v>
      </c>
      <c r="J4040" s="14">
        <v>3.7</v>
      </c>
      <c r="K4040" s="14">
        <v>11552.64</v>
      </c>
      <c r="L4040" s="14">
        <v>11556.34</v>
      </c>
      <c r="M4040" s="14" t="s">
        <v>7883</v>
      </c>
      <c r="N4040" s="14" t="s">
        <v>403</v>
      </c>
      <c r="O4040" s="2" t="str">
        <f>VLOOKUP(H4040,通道基本信息!B:L,3,FALSE)</f>
        <v>APT7</v>
      </c>
    </row>
    <row r="4041" s="2" customFormat="1" ht="15" hidden="1" spans="1:15">
      <c r="A4041" s="14">
        <v>4038</v>
      </c>
      <c r="B4041" s="177" t="str">
        <f t="shared" si="126"/>
        <v>APT7-R095-1-1</v>
      </c>
      <c r="C4041" s="177" t="str">
        <f t="shared" si="127"/>
        <v>APT7-RKAC01</v>
      </c>
      <c r="D4041" s="14" t="s">
        <v>8146</v>
      </c>
      <c r="E4041" s="177" t="str">
        <f>VLOOKUP(H4041,通道基本信息!B:K,6,0)</f>
        <v>R</v>
      </c>
      <c r="F4041" s="177" t="str">
        <f>VLOOKUP(H4041,通道基本信息!B:K,5,0)</f>
        <v>AF</v>
      </c>
      <c r="G4041" s="177" t="str">
        <f>VLOOKUP(H4041,通道基本信息!B:K,8,0)</f>
        <v>H</v>
      </c>
      <c r="H4041" s="14" t="s">
        <v>8147</v>
      </c>
      <c r="I4041" s="14">
        <v>1</v>
      </c>
      <c r="J4041" s="14">
        <v>36</v>
      </c>
      <c r="K4041" s="14">
        <v>14253.5</v>
      </c>
      <c r="L4041" s="14">
        <v>14289.5</v>
      </c>
      <c r="M4041" s="14" t="s">
        <v>8146</v>
      </c>
      <c r="N4041" s="14" t="s">
        <v>403</v>
      </c>
      <c r="O4041" s="2" t="str">
        <f>VLOOKUP(H4041,通道基本信息!B:L,3,FALSE)</f>
        <v>APT7</v>
      </c>
    </row>
    <row r="4042" s="2" customFormat="1" ht="15" hidden="1" spans="1:15">
      <c r="A4042" s="14">
        <v>4039</v>
      </c>
      <c r="B4042" s="177" t="str">
        <f t="shared" si="126"/>
        <v>APT7-T095-1-1</v>
      </c>
      <c r="C4042" s="177" t="str">
        <f t="shared" si="127"/>
        <v>APT7-TKAC01</v>
      </c>
      <c r="D4042" s="14" t="s">
        <v>8148</v>
      </c>
      <c r="E4042" s="177" t="str">
        <f>VLOOKUP(H4042,通道基本信息!B:K,6,0)</f>
        <v>T</v>
      </c>
      <c r="F4042" s="177" t="str">
        <f>VLOOKUP(H4042,通道基本信息!B:K,5,0)</f>
        <v>C</v>
      </c>
      <c r="G4042" s="177" t="str">
        <f>VLOOKUP(H4042,通道基本信息!B:K,8,0)</f>
        <v>V</v>
      </c>
      <c r="H4042" s="14" t="s">
        <v>8149</v>
      </c>
      <c r="I4042" s="14">
        <v>1</v>
      </c>
      <c r="J4042" s="14">
        <v>36</v>
      </c>
      <c r="K4042" s="14">
        <v>12503.5</v>
      </c>
      <c r="L4042" s="14">
        <v>12539.5</v>
      </c>
      <c r="M4042" s="14" t="s">
        <v>8148</v>
      </c>
      <c r="N4042" s="14" t="s">
        <v>403</v>
      </c>
      <c r="O4042" s="2" t="str">
        <f>VLOOKUP(H4042,通道基本信息!B:L,3,FALSE)</f>
        <v>APT7</v>
      </c>
    </row>
    <row r="4043" s="2" customFormat="1" ht="15" hidden="1" spans="1:15">
      <c r="A4043" s="14">
        <v>4040</v>
      </c>
      <c r="B4043" s="177" t="str">
        <f t="shared" si="126"/>
        <v>APT7-R096-1-1</v>
      </c>
      <c r="C4043" s="177" t="str">
        <f t="shared" si="127"/>
        <v>APT7-RKC03</v>
      </c>
      <c r="D4043" s="14" t="s">
        <v>8150</v>
      </c>
      <c r="E4043" s="177" t="str">
        <f>VLOOKUP(H4043,通道基本信息!B:K,6,0)</f>
        <v>R</v>
      </c>
      <c r="F4043" s="177" t="str">
        <f>VLOOKUP(H4043,通道基本信息!B:K,5,0)</f>
        <v>C</v>
      </c>
      <c r="G4043" s="177" t="str">
        <f>VLOOKUP(H4043,通道基本信息!B:K,8,0)</f>
        <v>H</v>
      </c>
      <c r="H4043" s="14" t="s">
        <v>8151</v>
      </c>
      <c r="I4043" s="14">
        <v>1</v>
      </c>
      <c r="J4043" s="14">
        <v>18</v>
      </c>
      <c r="K4043" s="14">
        <v>14354.5</v>
      </c>
      <c r="L4043" s="14">
        <v>14372.5</v>
      </c>
      <c r="M4043" s="14" t="s">
        <v>8150</v>
      </c>
      <c r="N4043" s="14" t="s">
        <v>403</v>
      </c>
      <c r="O4043" s="2" t="str">
        <f>VLOOKUP(H4043,通道基本信息!B:L,3,FALSE)</f>
        <v>APT7</v>
      </c>
    </row>
    <row r="4044" s="2" customFormat="1" ht="15" hidden="1" spans="1:15">
      <c r="A4044" s="14">
        <v>4041</v>
      </c>
      <c r="B4044" s="177" t="str">
        <f t="shared" si="126"/>
        <v>APT7-T096-1-1</v>
      </c>
      <c r="C4044" s="177" t="str">
        <f t="shared" si="127"/>
        <v>APT7-TKC03</v>
      </c>
      <c r="D4044" s="14" t="s">
        <v>8152</v>
      </c>
      <c r="E4044" s="177" t="str">
        <f>VLOOKUP(H4044,通道基本信息!B:K,6,0)</f>
        <v>T</v>
      </c>
      <c r="F4044" s="177" t="str">
        <f>VLOOKUP(H4044,通道基本信息!B:K,5,0)</f>
        <v>C</v>
      </c>
      <c r="G4044" s="177" t="str">
        <f>VLOOKUP(H4044,通道基本信息!B:K,8,0)</f>
        <v>V</v>
      </c>
      <c r="H4044" s="14" t="s">
        <v>8153</v>
      </c>
      <c r="I4044" s="14">
        <v>1</v>
      </c>
      <c r="J4044" s="14">
        <v>18</v>
      </c>
      <c r="K4044" s="14">
        <v>12604.5</v>
      </c>
      <c r="L4044" s="14">
        <v>12622.5</v>
      </c>
      <c r="M4044" s="14" t="s">
        <v>8152</v>
      </c>
      <c r="N4044" s="14" t="s">
        <v>403</v>
      </c>
      <c r="O4044" s="2" t="str">
        <f>VLOOKUP(H4044,通道基本信息!B:L,3,FALSE)</f>
        <v>APT7</v>
      </c>
    </row>
    <row r="4045" s="2" customFormat="1" ht="15" hidden="1" spans="1:15">
      <c r="A4045" s="14">
        <v>4042</v>
      </c>
      <c r="B4045" s="177" t="str">
        <f t="shared" si="126"/>
        <v>APT7-R097-1-1</v>
      </c>
      <c r="C4045" s="177" t="str">
        <f t="shared" si="127"/>
        <v>APT7-RKC04</v>
      </c>
      <c r="D4045" s="14" t="s">
        <v>8154</v>
      </c>
      <c r="E4045" s="177" t="str">
        <f>VLOOKUP(H4045,通道基本信息!B:K,6,0)</f>
        <v>R</v>
      </c>
      <c r="F4045" s="177" t="str">
        <f>VLOOKUP(H4045,通道基本信息!B:K,5,0)</f>
        <v>C</v>
      </c>
      <c r="G4045" s="177" t="str">
        <f>VLOOKUP(H4045,通道基本信息!B:K,8,0)</f>
        <v>H</v>
      </c>
      <c r="H4045" s="14" t="s">
        <v>8155</v>
      </c>
      <c r="I4045" s="14">
        <v>1</v>
      </c>
      <c r="J4045" s="14">
        <v>8</v>
      </c>
      <c r="K4045" s="14">
        <v>14397.5</v>
      </c>
      <c r="L4045" s="14">
        <v>14405.5</v>
      </c>
      <c r="M4045" s="14" t="s">
        <v>8154</v>
      </c>
      <c r="N4045" s="14" t="s">
        <v>403</v>
      </c>
      <c r="O4045" s="2" t="str">
        <f>VLOOKUP(H4045,通道基本信息!B:L,3,FALSE)</f>
        <v>APT7</v>
      </c>
    </row>
    <row r="4046" s="2" customFormat="1" ht="15" hidden="1" spans="1:15">
      <c r="A4046" s="14">
        <v>4043</v>
      </c>
      <c r="B4046" s="177" t="str">
        <f t="shared" si="126"/>
        <v>APT7-T097-1-1</v>
      </c>
      <c r="C4046" s="177" t="str">
        <f t="shared" si="127"/>
        <v>APT7-TKC04</v>
      </c>
      <c r="D4046" s="14" t="s">
        <v>8156</v>
      </c>
      <c r="E4046" s="177" t="str">
        <f>VLOOKUP(H4046,通道基本信息!B:K,6,0)</f>
        <v>T</v>
      </c>
      <c r="F4046" s="177" t="str">
        <f>VLOOKUP(H4046,通道基本信息!B:K,5,0)</f>
        <v>C</v>
      </c>
      <c r="G4046" s="177" t="str">
        <f>VLOOKUP(H4046,通道基本信息!B:K,8,0)</f>
        <v>V</v>
      </c>
      <c r="H4046" s="14" t="s">
        <v>8157</v>
      </c>
      <c r="I4046" s="14">
        <v>1</v>
      </c>
      <c r="J4046" s="14">
        <v>8</v>
      </c>
      <c r="K4046" s="14">
        <v>12647.5</v>
      </c>
      <c r="L4046" s="14">
        <v>12655.5</v>
      </c>
      <c r="M4046" s="14" t="s">
        <v>8156</v>
      </c>
      <c r="N4046" s="14" t="s">
        <v>403</v>
      </c>
      <c r="O4046" s="2" t="str">
        <f>VLOOKUP(H4046,通道基本信息!B:L,3,FALSE)</f>
        <v>APT7</v>
      </c>
    </row>
    <row r="4047" s="2" customFormat="1" ht="15" hidden="1" spans="1:15">
      <c r="A4047" s="14">
        <v>4044</v>
      </c>
      <c r="B4047" s="177" t="str">
        <f t="shared" si="126"/>
        <v>APT7-R098-1-1</v>
      </c>
      <c r="C4047" s="177" t="str">
        <f t="shared" si="127"/>
        <v>APT7-RKC04</v>
      </c>
      <c r="D4047" s="14" t="s">
        <v>8154</v>
      </c>
      <c r="E4047" s="177" t="str">
        <f>VLOOKUP(H4047,通道基本信息!B:K,6,0)</f>
        <v>R</v>
      </c>
      <c r="F4047" s="177" t="str">
        <f>VLOOKUP(H4047,通道基本信息!B:K,5,0)</f>
        <v>C</v>
      </c>
      <c r="G4047" s="177" t="str">
        <f>VLOOKUP(H4047,通道基本信息!B:K,8,0)</f>
        <v>H</v>
      </c>
      <c r="H4047" s="14" t="s">
        <v>8158</v>
      </c>
      <c r="I4047" s="14">
        <v>1</v>
      </c>
      <c r="J4047" s="14">
        <v>28</v>
      </c>
      <c r="K4047" s="14">
        <v>14405.5</v>
      </c>
      <c r="L4047" s="14">
        <v>14433.5</v>
      </c>
      <c r="M4047" s="14" t="s">
        <v>8154</v>
      </c>
      <c r="N4047" s="14" t="s">
        <v>403</v>
      </c>
      <c r="O4047" s="2" t="str">
        <f>VLOOKUP(H4047,通道基本信息!B:L,3,FALSE)</f>
        <v>APT7</v>
      </c>
    </row>
    <row r="4048" s="2" customFormat="1" ht="15" hidden="1" spans="1:15">
      <c r="A4048" s="14">
        <v>4045</v>
      </c>
      <c r="B4048" s="177" t="str">
        <f t="shared" si="126"/>
        <v>APT7-T098-1-1</v>
      </c>
      <c r="C4048" s="177" t="str">
        <f t="shared" si="127"/>
        <v>APT7-TKC04</v>
      </c>
      <c r="D4048" s="14" t="s">
        <v>8156</v>
      </c>
      <c r="E4048" s="177" t="str">
        <f>VLOOKUP(H4048,通道基本信息!B:K,6,0)</f>
        <v>T</v>
      </c>
      <c r="F4048" s="177" t="str">
        <f>VLOOKUP(H4048,通道基本信息!B:K,5,0)</f>
        <v>C</v>
      </c>
      <c r="G4048" s="177" t="str">
        <f>VLOOKUP(H4048,通道基本信息!B:K,8,0)</f>
        <v>V</v>
      </c>
      <c r="H4048" s="14" t="s">
        <v>8159</v>
      </c>
      <c r="I4048" s="14">
        <v>1</v>
      </c>
      <c r="J4048" s="14">
        <v>28</v>
      </c>
      <c r="K4048" s="14">
        <v>12655.5</v>
      </c>
      <c r="L4048" s="14">
        <v>12683.5</v>
      </c>
      <c r="M4048" s="14" t="s">
        <v>8156</v>
      </c>
      <c r="N4048" s="14" t="s">
        <v>403</v>
      </c>
      <c r="O4048" s="2" t="str">
        <f>VLOOKUP(H4048,通道基本信息!B:L,3,FALSE)</f>
        <v>APT7</v>
      </c>
    </row>
    <row r="4049" s="2" customFormat="1" ht="15" hidden="1" spans="1:15">
      <c r="A4049" s="14">
        <v>4046</v>
      </c>
      <c r="B4049" s="177" t="str">
        <f t="shared" si="126"/>
        <v>APT7-R099-1-1</v>
      </c>
      <c r="C4049" s="177" t="str">
        <f t="shared" si="127"/>
        <v>APT7-RKC05</v>
      </c>
      <c r="D4049" s="14" t="s">
        <v>8160</v>
      </c>
      <c r="E4049" s="177" t="str">
        <f>VLOOKUP(H4049,通道基本信息!B:K,6,0)</f>
        <v>R</v>
      </c>
      <c r="F4049" s="177" t="str">
        <f>VLOOKUP(H4049,通道基本信息!B:K,5,0)</f>
        <v>C</v>
      </c>
      <c r="G4049" s="177" t="str">
        <f>VLOOKUP(H4049,通道基本信息!B:K,8,0)</f>
        <v>H</v>
      </c>
      <c r="H4049" s="14" t="s">
        <v>8161</v>
      </c>
      <c r="I4049" s="14">
        <v>1</v>
      </c>
      <c r="J4049" s="14">
        <v>54</v>
      </c>
      <c r="K4049" s="14">
        <v>14442</v>
      </c>
      <c r="L4049" s="14">
        <v>14496</v>
      </c>
      <c r="M4049" s="14" t="s">
        <v>8160</v>
      </c>
      <c r="N4049" s="14" t="s">
        <v>403</v>
      </c>
      <c r="O4049" s="2" t="str">
        <f>VLOOKUP(H4049,通道基本信息!B:L,3,FALSE)</f>
        <v>APT7</v>
      </c>
    </row>
    <row r="4050" s="2" customFormat="1" ht="15" hidden="1" spans="1:15">
      <c r="A4050" s="14">
        <v>4047</v>
      </c>
      <c r="B4050" s="177" t="str">
        <f t="shared" si="126"/>
        <v>APT7-T099-1-1</v>
      </c>
      <c r="C4050" s="177" t="str">
        <f t="shared" si="127"/>
        <v>APT7-TKC05</v>
      </c>
      <c r="D4050" s="14" t="s">
        <v>8162</v>
      </c>
      <c r="E4050" s="177" t="str">
        <f>VLOOKUP(H4050,通道基本信息!B:K,6,0)</f>
        <v>T</v>
      </c>
      <c r="F4050" s="177" t="str">
        <f>VLOOKUP(H4050,通道基本信息!B:K,5,0)</f>
        <v>C</v>
      </c>
      <c r="G4050" s="177" t="str">
        <f>VLOOKUP(H4050,通道基本信息!B:K,8,0)</f>
        <v>V</v>
      </c>
      <c r="H4050" s="14" t="s">
        <v>8163</v>
      </c>
      <c r="I4050" s="14">
        <v>1</v>
      </c>
      <c r="J4050" s="14">
        <v>54</v>
      </c>
      <c r="K4050" s="14">
        <v>12692</v>
      </c>
      <c r="L4050" s="14">
        <v>12746</v>
      </c>
      <c r="M4050" s="14" t="s">
        <v>8162</v>
      </c>
      <c r="N4050" s="14" t="s">
        <v>403</v>
      </c>
      <c r="O4050" s="2" t="str">
        <f>VLOOKUP(H4050,通道基本信息!B:L,3,FALSE)</f>
        <v>APT7</v>
      </c>
    </row>
    <row r="4051" s="2" customFormat="1" ht="15" hidden="1" spans="1:15">
      <c r="A4051" s="14">
        <v>4048</v>
      </c>
      <c r="B4051" s="177" t="str">
        <f t="shared" si="126"/>
        <v>APT7-R100-1-1</v>
      </c>
      <c r="C4051" s="177" t="str">
        <f t="shared" si="127"/>
        <v>APT7-RKC08</v>
      </c>
      <c r="D4051" s="14" t="s">
        <v>8164</v>
      </c>
      <c r="E4051" s="177" t="str">
        <f>VLOOKUP(H4051,通道基本信息!B:K,6,0)</f>
        <v>R</v>
      </c>
      <c r="F4051" s="177" t="str">
        <f>VLOOKUP(H4051,通道基本信息!B:K,5,0)</f>
        <v>C</v>
      </c>
      <c r="G4051" s="177" t="str">
        <f>VLOOKUP(H4051,通道基本信息!B:K,8,0)</f>
        <v>V</v>
      </c>
      <c r="H4051" s="14" t="s">
        <v>8165</v>
      </c>
      <c r="I4051" s="14">
        <v>1</v>
      </c>
      <c r="J4051" s="14">
        <v>1</v>
      </c>
      <c r="K4051" s="14">
        <v>14155</v>
      </c>
      <c r="L4051" s="14">
        <v>14156</v>
      </c>
      <c r="M4051" s="14" t="s">
        <v>8164</v>
      </c>
      <c r="N4051" s="14" t="s">
        <v>403</v>
      </c>
      <c r="O4051" s="2" t="str">
        <f>VLOOKUP(H4051,通道基本信息!B:L,3,FALSE)</f>
        <v>APT7</v>
      </c>
    </row>
    <row r="4052" s="2" customFormat="1" ht="15" hidden="1" spans="1:15">
      <c r="A4052" s="14">
        <v>4049</v>
      </c>
      <c r="B4052" s="177" t="str">
        <f t="shared" si="126"/>
        <v>APT7-T100-1-1</v>
      </c>
      <c r="C4052" s="177" t="str">
        <f t="shared" si="127"/>
        <v>APT7-TKC08</v>
      </c>
      <c r="D4052" s="14" t="s">
        <v>8166</v>
      </c>
      <c r="E4052" s="177" t="str">
        <f>VLOOKUP(H4052,通道基本信息!B:K,6,0)</f>
        <v>T</v>
      </c>
      <c r="F4052" s="177" t="str">
        <f>VLOOKUP(H4052,通道基本信息!B:K,5,0)</f>
        <v>C</v>
      </c>
      <c r="G4052" s="177" t="str">
        <f>VLOOKUP(H4052,通道基本信息!B:K,8,0)</f>
        <v>H</v>
      </c>
      <c r="H4052" s="14" t="s">
        <v>8167</v>
      </c>
      <c r="I4052" s="14">
        <v>1</v>
      </c>
      <c r="J4052" s="14">
        <v>1</v>
      </c>
      <c r="K4052" s="14">
        <v>12405</v>
      </c>
      <c r="L4052" s="14">
        <v>12406</v>
      </c>
      <c r="M4052" s="14" t="s">
        <v>8166</v>
      </c>
      <c r="N4052" s="14" t="s">
        <v>403</v>
      </c>
      <c r="O4052" s="2" t="str">
        <f>VLOOKUP(H4052,通道基本信息!B:L,3,FALSE)</f>
        <v>APT7</v>
      </c>
    </row>
    <row r="4053" s="2" customFormat="1" ht="15" hidden="1" spans="1:15">
      <c r="A4053" s="14">
        <v>4050</v>
      </c>
      <c r="B4053" s="177" t="str">
        <f t="shared" si="126"/>
        <v>APT7-R101-1-1</v>
      </c>
      <c r="C4053" s="177" t="str">
        <f t="shared" si="127"/>
        <v>APT7-RKC09</v>
      </c>
      <c r="D4053" s="14" t="s">
        <v>8168</v>
      </c>
      <c r="E4053" s="177" t="str">
        <f>VLOOKUP(H4053,通道基本信息!B:K,6,0)</f>
        <v>R</v>
      </c>
      <c r="F4053" s="177" t="str">
        <f>VLOOKUP(H4053,通道基本信息!B:K,5,0)</f>
        <v>C</v>
      </c>
      <c r="G4053" s="177" t="str">
        <f>VLOOKUP(H4053,通道基本信息!B:K,8,0)</f>
        <v>V</v>
      </c>
      <c r="H4053" s="14" t="s">
        <v>8169</v>
      </c>
      <c r="I4053" s="14">
        <v>1</v>
      </c>
      <c r="J4053" s="14">
        <v>4</v>
      </c>
      <c r="K4053" s="14">
        <f>K4054+1750</f>
        <v>14196.5</v>
      </c>
      <c r="L4053" s="14">
        <f>L4054+1750</f>
        <v>14200.5</v>
      </c>
      <c r="M4053" s="14" t="s">
        <v>8168</v>
      </c>
      <c r="N4053" s="14" t="s">
        <v>403</v>
      </c>
      <c r="O4053" s="2" t="str">
        <f>VLOOKUP(H4053,通道基本信息!B:L,3,FALSE)</f>
        <v>APT7</v>
      </c>
    </row>
    <row r="4054" s="2" customFormat="1" ht="15" hidden="1" spans="1:15">
      <c r="A4054" s="14">
        <v>4051</v>
      </c>
      <c r="B4054" s="177" t="str">
        <f t="shared" si="126"/>
        <v>APT7-T101-1-1</v>
      </c>
      <c r="C4054" s="177" t="str">
        <f t="shared" si="127"/>
        <v>APT7-TKC09</v>
      </c>
      <c r="D4054" s="14" t="s">
        <v>8170</v>
      </c>
      <c r="E4054" s="177" t="str">
        <f>VLOOKUP(H4054,通道基本信息!B:K,6,0)</f>
        <v>T</v>
      </c>
      <c r="F4054" s="177" t="str">
        <f>VLOOKUP(H4054,通道基本信息!B:K,5,0)</f>
        <v>C</v>
      </c>
      <c r="G4054" s="177" t="str">
        <f>VLOOKUP(H4054,通道基本信息!B:K,8,0)</f>
        <v>H</v>
      </c>
      <c r="H4054" s="14" t="s">
        <v>8171</v>
      </c>
      <c r="I4054" s="14">
        <v>1</v>
      </c>
      <c r="J4054" s="14">
        <v>4</v>
      </c>
      <c r="K4054" s="14">
        <v>12446.5</v>
      </c>
      <c r="L4054" s="14">
        <v>12450.5</v>
      </c>
      <c r="M4054" s="14" t="s">
        <v>8170</v>
      </c>
      <c r="N4054" s="14" t="s">
        <v>403</v>
      </c>
      <c r="O4054" s="2" t="str">
        <f>VLOOKUP(H4054,通道基本信息!B:L,3,FALSE)</f>
        <v>APT7</v>
      </c>
    </row>
    <row r="4055" s="2" customFormat="1" ht="15" hidden="1" spans="1:15">
      <c r="A4055" s="14">
        <v>4052</v>
      </c>
      <c r="B4055" s="177" t="str">
        <f t="shared" si="126"/>
        <v>APT7-R102-1-1</v>
      </c>
      <c r="C4055" s="177" t="str">
        <f t="shared" si="127"/>
        <v>APT7-RKC09-1</v>
      </c>
      <c r="D4055" s="14" t="s">
        <v>8172</v>
      </c>
      <c r="E4055" s="177" t="str">
        <f>VLOOKUP(H4055,通道基本信息!B:K,6,0)</f>
        <v>R</v>
      </c>
      <c r="F4055" s="177" t="str">
        <f>VLOOKUP(H4055,通道基本信息!B:K,5,0)</f>
        <v>C</v>
      </c>
      <c r="G4055" s="177" t="str">
        <f>VLOOKUP(H4055,通道基本信息!B:K,8,0)</f>
        <v>V</v>
      </c>
      <c r="H4055" s="14" t="s">
        <v>8173</v>
      </c>
      <c r="I4055" s="14">
        <v>1</v>
      </c>
      <c r="J4055" s="14">
        <v>4</v>
      </c>
      <c r="K4055" s="14">
        <f>K4056+1750</f>
        <v>14200.5</v>
      </c>
      <c r="L4055" s="14">
        <f>L4056+1750</f>
        <v>14204.5</v>
      </c>
      <c r="M4055" s="14" t="s">
        <v>8168</v>
      </c>
      <c r="N4055" s="14" t="s">
        <v>403</v>
      </c>
      <c r="O4055" s="2" t="str">
        <f>VLOOKUP(H4055,通道基本信息!B:L,3,FALSE)</f>
        <v>APT7</v>
      </c>
    </row>
    <row r="4056" s="2" customFormat="1" ht="15" hidden="1" spans="1:15">
      <c r="A4056" s="14">
        <v>4053</v>
      </c>
      <c r="B4056" s="177" t="str">
        <f t="shared" si="126"/>
        <v>APT7-T102-1-1</v>
      </c>
      <c r="C4056" s="177" t="str">
        <f t="shared" si="127"/>
        <v>APT7-TKC09-1</v>
      </c>
      <c r="D4056" s="14" t="s">
        <v>8174</v>
      </c>
      <c r="E4056" s="177" t="str">
        <f>VLOOKUP(H4056,通道基本信息!B:K,6,0)</f>
        <v>T</v>
      </c>
      <c r="F4056" s="177" t="str">
        <f>VLOOKUP(H4056,通道基本信息!B:K,5,0)</f>
        <v>C</v>
      </c>
      <c r="G4056" s="177" t="str">
        <f>VLOOKUP(H4056,通道基本信息!B:K,8,0)</f>
        <v>H</v>
      </c>
      <c r="H4056" s="14" t="s">
        <v>8175</v>
      </c>
      <c r="I4056" s="14">
        <v>1</v>
      </c>
      <c r="J4056" s="14">
        <v>4</v>
      </c>
      <c r="K4056" s="14">
        <v>12450.5</v>
      </c>
      <c r="L4056" s="14">
        <v>12454.5</v>
      </c>
      <c r="M4056" s="14" t="s">
        <v>8170</v>
      </c>
      <c r="N4056" s="14" t="s">
        <v>403</v>
      </c>
      <c r="O4056" s="2" t="str">
        <f>VLOOKUP(H4056,通道基本信息!B:L,3,FALSE)</f>
        <v>APT7</v>
      </c>
    </row>
    <row r="4057" s="2" customFormat="1" ht="15" hidden="1" spans="1:15">
      <c r="A4057" s="14">
        <v>4054</v>
      </c>
      <c r="B4057" s="177" t="str">
        <f t="shared" si="126"/>
        <v>APT7-R103-1-1</v>
      </c>
      <c r="C4057" s="177" t="str">
        <f t="shared" si="127"/>
        <v>APT7-RKC09-2</v>
      </c>
      <c r="D4057" s="14" t="s">
        <v>8176</v>
      </c>
      <c r="E4057" s="177" t="str">
        <f>VLOOKUP(H4057,通道基本信息!B:K,6,0)</f>
        <v>R</v>
      </c>
      <c r="F4057" s="177" t="str">
        <f>VLOOKUP(H4057,通道基本信息!B:K,5,0)</f>
        <v>C</v>
      </c>
      <c r="G4057" s="177" t="str">
        <f>VLOOKUP(H4057,通道基本信息!B:K,8,0)</f>
        <v>V</v>
      </c>
      <c r="H4057" s="14" t="s">
        <v>8177</v>
      </c>
      <c r="I4057" s="14">
        <v>1</v>
      </c>
      <c r="J4057" s="14">
        <v>4</v>
      </c>
      <c r="K4057" s="14">
        <f>K4058+1750</f>
        <v>14204.5</v>
      </c>
      <c r="L4057" s="14">
        <f>L4058+1750</f>
        <v>14208.5</v>
      </c>
      <c r="M4057" s="14" t="s">
        <v>8168</v>
      </c>
      <c r="N4057" s="14" t="s">
        <v>403</v>
      </c>
      <c r="O4057" s="2" t="str">
        <f>VLOOKUP(H4057,通道基本信息!B:L,3,FALSE)</f>
        <v>APT7</v>
      </c>
    </row>
    <row r="4058" s="2" customFormat="1" ht="15" hidden="1" spans="1:15">
      <c r="A4058" s="14">
        <v>4055</v>
      </c>
      <c r="B4058" s="177" t="str">
        <f t="shared" si="126"/>
        <v>APT7-T103-1-1</v>
      </c>
      <c r="C4058" s="177" t="str">
        <f t="shared" si="127"/>
        <v>APT7-TKC09-2</v>
      </c>
      <c r="D4058" s="14" t="s">
        <v>8178</v>
      </c>
      <c r="E4058" s="177" t="str">
        <f>VLOOKUP(H4058,通道基本信息!B:K,6,0)</f>
        <v>T</v>
      </c>
      <c r="F4058" s="177" t="str">
        <f>VLOOKUP(H4058,通道基本信息!B:K,5,0)</f>
        <v>C</v>
      </c>
      <c r="G4058" s="177" t="str">
        <f>VLOOKUP(H4058,通道基本信息!B:K,8,0)</f>
        <v>H</v>
      </c>
      <c r="H4058" s="14" t="s">
        <v>8179</v>
      </c>
      <c r="I4058" s="14">
        <v>1</v>
      </c>
      <c r="J4058" s="14">
        <v>4</v>
      </c>
      <c r="K4058" s="14">
        <v>12454.5</v>
      </c>
      <c r="L4058" s="14">
        <v>12458.5</v>
      </c>
      <c r="M4058" s="14" t="s">
        <v>8170</v>
      </c>
      <c r="N4058" s="14" t="s">
        <v>403</v>
      </c>
      <c r="O4058" s="2" t="str">
        <f>VLOOKUP(H4058,通道基本信息!B:L,3,FALSE)</f>
        <v>APT7</v>
      </c>
    </row>
    <row r="4059" s="2" customFormat="1" ht="15" hidden="1" spans="1:15">
      <c r="A4059" s="14">
        <v>4056</v>
      </c>
      <c r="B4059" s="177" t="str">
        <f t="shared" si="126"/>
        <v>APT7-R104-1-1</v>
      </c>
      <c r="C4059" s="177" t="str">
        <f t="shared" si="127"/>
        <v>APT7-RKC09-3</v>
      </c>
      <c r="D4059" s="14" t="s">
        <v>8180</v>
      </c>
      <c r="E4059" s="177" t="str">
        <f>VLOOKUP(H4059,通道基本信息!B:K,6,0)</f>
        <v>R</v>
      </c>
      <c r="F4059" s="177" t="str">
        <f>VLOOKUP(H4059,通道基本信息!B:K,5,0)</f>
        <v>C</v>
      </c>
      <c r="G4059" s="177" t="str">
        <f>VLOOKUP(H4059,通道基本信息!B:K,8,0)</f>
        <v>V</v>
      </c>
      <c r="H4059" s="14" t="s">
        <v>8181</v>
      </c>
      <c r="I4059" s="14">
        <v>1</v>
      </c>
      <c r="J4059" s="14">
        <v>8</v>
      </c>
      <c r="K4059" s="14">
        <f>K4060+1750</f>
        <v>14212.5</v>
      </c>
      <c r="L4059" s="14">
        <f>L4060+1750</f>
        <v>14220.5</v>
      </c>
      <c r="M4059" s="14" t="s">
        <v>8168</v>
      </c>
      <c r="N4059" s="14" t="s">
        <v>403</v>
      </c>
      <c r="O4059" s="2" t="str">
        <f>VLOOKUP(H4059,通道基本信息!B:L,3,FALSE)</f>
        <v>APT7</v>
      </c>
    </row>
    <row r="4060" s="2" customFormat="1" ht="15" hidden="1" spans="1:15">
      <c r="A4060" s="14">
        <v>4057</v>
      </c>
      <c r="B4060" s="177" t="str">
        <f t="shared" si="126"/>
        <v>APT7-T104-1-1</v>
      </c>
      <c r="C4060" s="177" t="str">
        <f t="shared" si="127"/>
        <v>APT7-TKC09-3</v>
      </c>
      <c r="D4060" s="14" t="s">
        <v>8182</v>
      </c>
      <c r="E4060" s="177" t="str">
        <f>VLOOKUP(H4060,通道基本信息!B:K,6,0)</f>
        <v>T</v>
      </c>
      <c r="F4060" s="177" t="str">
        <f>VLOOKUP(H4060,通道基本信息!B:K,5,0)</f>
        <v>C</v>
      </c>
      <c r="G4060" s="177" t="str">
        <f>VLOOKUP(H4060,通道基本信息!B:K,8,0)</f>
        <v>H</v>
      </c>
      <c r="H4060" s="14" t="s">
        <v>8183</v>
      </c>
      <c r="I4060" s="14">
        <v>1</v>
      </c>
      <c r="J4060" s="14">
        <v>8</v>
      </c>
      <c r="K4060" s="14">
        <v>12462.5</v>
      </c>
      <c r="L4060" s="14">
        <v>12470.5</v>
      </c>
      <c r="M4060" s="14" t="s">
        <v>8170</v>
      </c>
      <c r="N4060" s="14" t="s">
        <v>403</v>
      </c>
      <c r="O4060" s="2" t="str">
        <f>VLOOKUP(H4060,通道基本信息!B:L,3,FALSE)</f>
        <v>APT7</v>
      </c>
    </row>
    <row r="4061" s="2" customFormat="1" ht="15" hidden="1" spans="1:15">
      <c r="A4061" s="14">
        <v>4058</v>
      </c>
      <c r="B4061" s="177" t="str">
        <f t="shared" si="126"/>
        <v>APT7-R105-1-1</v>
      </c>
      <c r="C4061" s="177" t="str">
        <f t="shared" si="127"/>
        <v>APT7-RKC09-4</v>
      </c>
      <c r="D4061" s="14" t="s">
        <v>8184</v>
      </c>
      <c r="E4061" s="177" t="str">
        <f>VLOOKUP(H4061,通道基本信息!B:K,6,0)</f>
        <v>R</v>
      </c>
      <c r="F4061" s="177" t="str">
        <f>VLOOKUP(H4061,通道基本信息!B:K,5,0)</f>
        <v>C</v>
      </c>
      <c r="G4061" s="177" t="str">
        <f>VLOOKUP(H4061,通道基本信息!B:K,8,0)</f>
        <v>V</v>
      </c>
      <c r="H4061" s="14" t="s">
        <v>8185</v>
      </c>
      <c r="I4061" s="14">
        <v>1</v>
      </c>
      <c r="J4061" s="14">
        <v>3</v>
      </c>
      <c r="K4061" s="14">
        <f>K4062+1750</f>
        <v>14220.5</v>
      </c>
      <c r="L4061" s="14">
        <f>L4062+1750</f>
        <v>14223.5</v>
      </c>
      <c r="M4061" s="14" t="s">
        <v>8168</v>
      </c>
      <c r="N4061" s="14" t="s">
        <v>403</v>
      </c>
      <c r="O4061" s="2" t="str">
        <f>VLOOKUP(H4061,通道基本信息!B:L,3,FALSE)</f>
        <v>APT7</v>
      </c>
    </row>
    <row r="4062" s="2" customFormat="1" ht="15" hidden="1" spans="1:15">
      <c r="A4062" s="14">
        <v>4059</v>
      </c>
      <c r="B4062" s="177" t="str">
        <f t="shared" si="126"/>
        <v>APT7-T105-1-1</v>
      </c>
      <c r="C4062" s="177" t="str">
        <f t="shared" si="127"/>
        <v>APT7-TKC09-4</v>
      </c>
      <c r="D4062" s="14" t="s">
        <v>8186</v>
      </c>
      <c r="E4062" s="177" t="str">
        <f>VLOOKUP(H4062,通道基本信息!B:K,6,0)</f>
        <v>T</v>
      </c>
      <c r="F4062" s="177" t="str">
        <f>VLOOKUP(H4062,通道基本信息!B:K,5,0)</f>
        <v>C</v>
      </c>
      <c r="G4062" s="177" t="str">
        <f>VLOOKUP(H4062,通道基本信息!B:K,8,0)</f>
        <v>H</v>
      </c>
      <c r="H4062" s="14" t="s">
        <v>8187</v>
      </c>
      <c r="I4062" s="14">
        <v>1</v>
      </c>
      <c r="J4062" s="14">
        <v>3</v>
      </c>
      <c r="K4062" s="14">
        <v>12470.5</v>
      </c>
      <c r="L4062" s="14">
        <v>12473.5</v>
      </c>
      <c r="M4062" s="14" t="s">
        <v>8170</v>
      </c>
      <c r="N4062" s="14" t="s">
        <v>403</v>
      </c>
      <c r="O4062" s="2" t="str">
        <f>VLOOKUP(H4062,通道基本信息!B:L,3,FALSE)</f>
        <v>APT7</v>
      </c>
    </row>
    <row r="4063" s="2" customFormat="1" ht="15" hidden="1" spans="1:15">
      <c r="A4063" s="14">
        <v>4060</v>
      </c>
      <c r="B4063" s="177" t="str">
        <f t="shared" si="126"/>
        <v>APT7-R106-1-1</v>
      </c>
      <c r="C4063" s="177" t="str">
        <f t="shared" si="127"/>
        <v>APT7-RKC09-5</v>
      </c>
      <c r="D4063" s="14" t="s">
        <v>8188</v>
      </c>
      <c r="E4063" s="177" t="str">
        <f>VLOOKUP(H4063,通道基本信息!B:K,6,0)</f>
        <v>R</v>
      </c>
      <c r="F4063" s="177" t="str">
        <f>VLOOKUP(H4063,通道基本信息!B:K,5,0)</f>
        <v>C</v>
      </c>
      <c r="G4063" s="177" t="str">
        <f>VLOOKUP(H4063,通道基本信息!B:K,8,0)</f>
        <v>V</v>
      </c>
      <c r="H4063" s="14" t="s">
        <v>8189</v>
      </c>
      <c r="I4063" s="14">
        <v>1</v>
      </c>
      <c r="J4063" s="14">
        <v>5</v>
      </c>
      <c r="K4063" s="14">
        <f>K4064+1750</f>
        <v>14229.5</v>
      </c>
      <c r="L4063" s="14">
        <f>L4064+1750</f>
        <v>14234.5</v>
      </c>
      <c r="M4063" s="14" t="s">
        <v>8168</v>
      </c>
      <c r="N4063" s="14" t="s">
        <v>403</v>
      </c>
      <c r="O4063" s="2" t="str">
        <f>VLOOKUP(H4063,通道基本信息!B:L,3,FALSE)</f>
        <v>APT7</v>
      </c>
    </row>
    <row r="4064" s="2" customFormat="1" ht="15" hidden="1" spans="1:15">
      <c r="A4064" s="14">
        <v>4061</v>
      </c>
      <c r="B4064" s="177" t="str">
        <f t="shared" si="126"/>
        <v>APT7-T106-1-1</v>
      </c>
      <c r="C4064" s="177" t="str">
        <f t="shared" si="127"/>
        <v>APT7-TKC09-5</v>
      </c>
      <c r="D4064" s="14" t="s">
        <v>8190</v>
      </c>
      <c r="E4064" s="177" t="str">
        <f>VLOOKUP(H4064,通道基本信息!B:K,6,0)</f>
        <v>T</v>
      </c>
      <c r="F4064" s="177" t="str">
        <f>VLOOKUP(H4064,通道基本信息!B:K,5,0)</f>
        <v>C</v>
      </c>
      <c r="G4064" s="177" t="str">
        <f>VLOOKUP(H4064,通道基本信息!B:K,8,0)</f>
        <v>H</v>
      </c>
      <c r="H4064" s="14" t="s">
        <v>8191</v>
      </c>
      <c r="I4064" s="14">
        <v>1</v>
      </c>
      <c r="J4064" s="14">
        <v>5</v>
      </c>
      <c r="K4064" s="14">
        <v>12479.5</v>
      </c>
      <c r="L4064" s="14">
        <v>12484.5</v>
      </c>
      <c r="M4064" s="14" t="s">
        <v>8170</v>
      </c>
      <c r="N4064" s="14" t="s">
        <v>403</v>
      </c>
      <c r="O4064" s="2" t="str">
        <f>VLOOKUP(H4064,通道基本信息!B:L,3,FALSE)</f>
        <v>APT7</v>
      </c>
    </row>
    <row r="4065" s="2" customFormat="1" ht="15" hidden="1" spans="1:15">
      <c r="A4065" s="14">
        <v>4062</v>
      </c>
      <c r="B4065" s="177" t="str">
        <f t="shared" si="126"/>
        <v>APT7-R107-1-1</v>
      </c>
      <c r="C4065" s="177" t="str">
        <f t="shared" si="127"/>
        <v>APT7-RKC09-6</v>
      </c>
      <c r="D4065" s="14" t="s">
        <v>8192</v>
      </c>
      <c r="E4065" s="177" t="str">
        <f>VLOOKUP(H4065,通道基本信息!B:K,6,0)</f>
        <v>R</v>
      </c>
      <c r="F4065" s="177" t="str">
        <f>VLOOKUP(H4065,通道基本信息!B:K,5,0)</f>
        <v>C</v>
      </c>
      <c r="G4065" s="177" t="str">
        <f>VLOOKUP(H4065,通道基本信息!B:K,8,0)</f>
        <v>V</v>
      </c>
      <c r="H4065" s="14" t="s">
        <v>8193</v>
      </c>
      <c r="I4065" s="14">
        <v>1</v>
      </c>
      <c r="J4065" s="14">
        <v>4</v>
      </c>
      <c r="K4065" s="14">
        <f>K4066+1750</f>
        <v>14236.5</v>
      </c>
      <c r="L4065" s="14">
        <f>L4066+1750</f>
        <v>14240.5</v>
      </c>
      <c r="M4065" s="14" t="s">
        <v>8168</v>
      </c>
      <c r="N4065" s="14" t="s">
        <v>403</v>
      </c>
      <c r="O4065" s="2" t="str">
        <f>VLOOKUP(H4065,通道基本信息!B:L,3,FALSE)</f>
        <v>APT7</v>
      </c>
    </row>
    <row r="4066" s="2" customFormat="1" ht="15" hidden="1" spans="1:15">
      <c r="A4066" s="14">
        <v>4063</v>
      </c>
      <c r="B4066" s="177" t="str">
        <f t="shared" si="126"/>
        <v>APT7-T107-1-1</v>
      </c>
      <c r="C4066" s="177" t="str">
        <f t="shared" si="127"/>
        <v>APT7-TKC09-6</v>
      </c>
      <c r="D4066" s="14" t="s">
        <v>8194</v>
      </c>
      <c r="E4066" s="177" t="str">
        <f>VLOOKUP(H4066,通道基本信息!B:K,6,0)</f>
        <v>T</v>
      </c>
      <c r="F4066" s="177" t="str">
        <f>VLOOKUP(H4066,通道基本信息!B:K,5,0)</f>
        <v>C</v>
      </c>
      <c r="G4066" s="177" t="str">
        <f>VLOOKUP(H4066,通道基本信息!B:K,8,0)</f>
        <v>H</v>
      </c>
      <c r="H4066" s="14" t="s">
        <v>8195</v>
      </c>
      <c r="I4066" s="14">
        <v>1</v>
      </c>
      <c r="J4066" s="14">
        <v>4</v>
      </c>
      <c r="K4066" s="14">
        <v>12486.5</v>
      </c>
      <c r="L4066" s="14">
        <v>12490.5</v>
      </c>
      <c r="M4066" s="14" t="s">
        <v>8170</v>
      </c>
      <c r="N4066" s="14" t="s">
        <v>403</v>
      </c>
      <c r="O4066" s="2" t="str">
        <f>VLOOKUP(H4066,通道基本信息!B:L,3,FALSE)</f>
        <v>APT7</v>
      </c>
    </row>
    <row r="4067" s="2" customFormat="1" ht="15" hidden="1" spans="1:15">
      <c r="A4067" s="14">
        <v>4064</v>
      </c>
      <c r="B4067" s="177" t="str">
        <f t="shared" si="126"/>
        <v>APT9-R108-1-1</v>
      </c>
      <c r="C4067" s="177" t="str">
        <f t="shared" si="127"/>
        <v>APT9-R3A</v>
      </c>
      <c r="D4067" s="14" t="s">
        <v>8196</v>
      </c>
      <c r="E4067" s="177" t="str">
        <f>VLOOKUP(H4067,通道基本信息!B:K,6,0)</f>
        <v>R</v>
      </c>
      <c r="F4067" s="177" t="str">
        <f>VLOOKUP(H4067,通道基本信息!B:K,5,0)</f>
        <v>WEST</v>
      </c>
      <c r="G4067" s="177" t="str">
        <f>VLOOKUP(H4067,通道基本信息!B:K,8,0)</f>
        <v>V</v>
      </c>
      <c r="H4067" s="14" t="s">
        <v>8197</v>
      </c>
      <c r="I4067" s="14">
        <v>1</v>
      </c>
      <c r="J4067" s="14">
        <v>54</v>
      </c>
      <c r="K4067" s="14">
        <v>14129</v>
      </c>
      <c r="L4067" s="14">
        <v>14183</v>
      </c>
      <c r="M4067" s="14" t="s">
        <v>8196</v>
      </c>
      <c r="N4067" s="14" t="s">
        <v>405</v>
      </c>
      <c r="O4067" s="2" t="str">
        <f>VLOOKUP(H4067,通道基本信息!B:L,3,FALSE)</f>
        <v>APT9</v>
      </c>
    </row>
    <row r="4068" s="2" customFormat="1" ht="15" hidden="1" spans="1:15">
      <c r="A4068" s="14">
        <v>4065</v>
      </c>
      <c r="B4068" s="177" t="str">
        <f t="shared" si="126"/>
        <v>APT9-T108-1-1</v>
      </c>
      <c r="C4068" s="177" t="str">
        <f t="shared" si="127"/>
        <v>APT9-T3A</v>
      </c>
      <c r="D4068" s="14" t="s">
        <v>8198</v>
      </c>
      <c r="E4068" s="177" t="str">
        <f>VLOOKUP(H4068,通道基本信息!B:K,6,0)</f>
        <v>T</v>
      </c>
      <c r="F4068" s="177" t="str">
        <f>VLOOKUP(H4068,通道基本信息!B:K,5,0)</f>
        <v>WEST</v>
      </c>
      <c r="G4068" s="177" t="str">
        <f>VLOOKUP(H4068,通道基本信息!B:K,8,0)</f>
        <v>H</v>
      </c>
      <c r="H4068" s="14" t="s">
        <v>8199</v>
      </c>
      <c r="I4068" s="14">
        <v>1</v>
      </c>
      <c r="J4068" s="14">
        <v>54</v>
      </c>
      <c r="K4068" s="14">
        <v>11079</v>
      </c>
      <c r="L4068" s="14">
        <v>11133</v>
      </c>
      <c r="M4068" s="14" t="s">
        <v>8198</v>
      </c>
      <c r="N4068" s="14" t="s">
        <v>405</v>
      </c>
      <c r="O4068" s="2" t="str">
        <f>VLOOKUP(H4068,通道基本信息!B:L,3,FALSE)</f>
        <v>APT9</v>
      </c>
    </row>
    <row r="4069" s="2" customFormat="1" ht="15" hidden="1" spans="1:15">
      <c r="A4069" s="14">
        <v>4066</v>
      </c>
      <c r="B4069" s="177" t="str">
        <f t="shared" si="126"/>
        <v>APT9-R109-1-1</v>
      </c>
      <c r="C4069" s="177" t="str">
        <f t="shared" si="127"/>
        <v>APT9-R8A</v>
      </c>
      <c r="D4069" s="14" t="s">
        <v>8200</v>
      </c>
      <c r="E4069" s="177" t="str">
        <f>VLOOKUP(H4069,通道基本信息!B:K,6,0)</f>
        <v>R</v>
      </c>
      <c r="F4069" s="177" t="str">
        <f>VLOOKUP(H4069,通道基本信息!B:K,5,0)</f>
        <v>WEST</v>
      </c>
      <c r="G4069" s="177" t="str">
        <f>VLOOKUP(H4069,通道基本信息!B:K,8,0)</f>
        <v>V</v>
      </c>
      <c r="H4069" s="14" t="s">
        <v>8201</v>
      </c>
      <c r="I4069" s="14">
        <v>1</v>
      </c>
      <c r="J4069" s="14">
        <v>18</v>
      </c>
      <c r="K4069" s="14">
        <v>14479.5</v>
      </c>
      <c r="L4069" s="14">
        <v>14497.5</v>
      </c>
      <c r="M4069" s="14" t="s">
        <v>8200</v>
      </c>
      <c r="N4069" s="14" t="s">
        <v>405</v>
      </c>
      <c r="O4069" s="2" t="str">
        <f>VLOOKUP(H4069,通道基本信息!B:L,3,FALSE)</f>
        <v>APT9</v>
      </c>
    </row>
    <row r="4070" s="2" customFormat="1" ht="15" hidden="1" spans="1:15">
      <c r="A4070" s="14">
        <v>4067</v>
      </c>
      <c r="B4070" s="177" t="str">
        <f t="shared" si="126"/>
        <v>APT9-T109-1-1</v>
      </c>
      <c r="C4070" s="177" t="str">
        <f t="shared" si="127"/>
        <v>APT9-T8A</v>
      </c>
      <c r="D4070" s="14" t="s">
        <v>8202</v>
      </c>
      <c r="E4070" s="177" t="str">
        <f>VLOOKUP(H4070,通道基本信息!B:K,6,0)</f>
        <v>T</v>
      </c>
      <c r="F4070" s="177" t="str">
        <f>VLOOKUP(H4070,通道基本信息!B:K,5,0)</f>
        <v>WEST</v>
      </c>
      <c r="G4070" s="177" t="str">
        <f>VLOOKUP(H4070,通道基本信息!B:K,8,0)</f>
        <v>H</v>
      </c>
      <c r="H4070" s="14" t="s">
        <v>8203</v>
      </c>
      <c r="I4070" s="14">
        <v>1</v>
      </c>
      <c r="J4070" s="14">
        <v>18</v>
      </c>
      <c r="K4070" s="14">
        <v>11677.5</v>
      </c>
      <c r="L4070" s="14">
        <v>11695.5</v>
      </c>
      <c r="M4070" s="14" t="s">
        <v>8202</v>
      </c>
      <c r="N4070" s="14" t="s">
        <v>405</v>
      </c>
      <c r="O4070" s="2" t="str">
        <f>VLOOKUP(H4070,通道基本信息!B:L,3,FALSE)</f>
        <v>APT9</v>
      </c>
    </row>
    <row r="4071" ht="15" hidden="1" spans="1:15">
      <c r="A4071" s="14">
        <v>4068</v>
      </c>
      <c r="B4071" s="177" t="str">
        <f t="shared" si="126"/>
        <v>APT7-R110-1-1</v>
      </c>
      <c r="C4071" s="177" t="str">
        <f t="shared" si="127"/>
        <v>APT7-RKCA01</v>
      </c>
      <c r="D4071" s="14" t="s">
        <v>8204</v>
      </c>
      <c r="E4071" s="177" t="str">
        <f>VLOOKUP(H4071,通道基本信息!B:K,6,0)</f>
        <v>R</v>
      </c>
      <c r="F4071" s="177" t="str">
        <f>VLOOKUP(H4071,通道基本信息!B:K,5,0)</f>
        <v>C</v>
      </c>
      <c r="G4071" s="177" t="str">
        <f>VLOOKUP(H4071,通道基本信息!B:K,8,0)</f>
        <v>H</v>
      </c>
      <c r="H4071" s="14" t="s">
        <v>8205</v>
      </c>
      <c r="I4071" s="14">
        <v>1</v>
      </c>
      <c r="J4071" s="14">
        <v>36</v>
      </c>
      <c r="K4071" s="14">
        <v>14253.5</v>
      </c>
      <c r="L4071" s="14">
        <v>14289.5</v>
      </c>
      <c r="M4071" s="14" t="s">
        <v>8146</v>
      </c>
      <c r="N4071" s="14" t="s">
        <v>403</v>
      </c>
      <c r="O4071" s="2" t="str">
        <f>VLOOKUP(H4071,通道基本信息!B:L,3,FALSE)</f>
        <v>APT7</v>
      </c>
    </row>
    <row r="4072" ht="15" hidden="1" spans="1:15">
      <c r="A4072" s="14">
        <v>4069</v>
      </c>
      <c r="B4072" s="177" t="str">
        <f t="shared" si="126"/>
        <v>APT7-T110-1-1</v>
      </c>
      <c r="C4072" s="177" t="str">
        <f t="shared" si="127"/>
        <v>APT7-TKCA01</v>
      </c>
      <c r="D4072" s="14" t="s">
        <v>8206</v>
      </c>
      <c r="E4072" s="177" t="str">
        <f>VLOOKUP(H4072,通道基本信息!B:K,6,0)</f>
        <v>T</v>
      </c>
      <c r="F4072" s="177" t="str">
        <f>VLOOKUP(H4072,通道基本信息!B:K,5,0)</f>
        <v>AF</v>
      </c>
      <c r="G4072" s="177" t="str">
        <f>VLOOKUP(H4072,通道基本信息!B:K,8,0)</f>
        <v>V</v>
      </c>
      <c r="H4072" s="14" t="s">
        <v>8207</v>
      </c>
      <c r="I4072" s="14">
        <v>1</v>
      </c>
      <c r="J4072" s="14">
        <v>36</v>
      </c>
      <c r="K4072" s="14">
        <v>12503.5</v>
      </c>
      <c r="L4072" s="14">
        <v>12539.5</v>
      </c>
      <c r="M4072" s="14" t="s">
        <v>8148</v>
      </c>
      <c r="N4072" s="14" t="s">
        <v>403</v>
      </c>
      <c r="O4072" s="2" t="str">
        <f>VLOOKUP(H4072,通道基本信息!B:L,3,FALSE)</f>
        <v>APT7</v>
      </c>
    </row>
    <row r="4073" ht="15" hidden="1" spans="1:15">
      <c r="A4073" s="14">
        <v>4070</v>
      </c>
      <c r="B4073" s="177" t="str">
        <f t="shared" si="126"/>
        <v>IS35E-R111-1-1</v>
      </c>
      <c r="C4073" s="177" t="str">
        <f t="shared" si="127"/>
        <v>IS35E-RGCL1/C14R1</v>
      </c>
      <c r="D4073" s="14" t="s">
        <v>8208</v>
      </c>
      <c r="E4073" s="177" t="str">
        <f>VLOOKUP(H4073,通道基本信息!B:K,6,0)</f>
        <v>R</v>
      </c>
      <c r="F4073" s="177" t="str">
        <f>VLOOKUP(H4073,通道基本信息!B:K,5,0)</f>
        <v>G</v>
      </c>
      <c r="G4073" s="177" t="str">
        <f>VLOOKUP(H4073,通道基本信息!B:K,8,0)</f>
        <v>L</v>
      </c>
      <c r="H4073" s="14" t="s">
        <v>8209</v>
      </c>
      <c r="I4073" s="14">
        <v>1</v>
      </c>
      <c r="J4073" s="14">
        <v>1.1</v>
      </c>
      <c r="K4073" s="14">
        <v>6381.259</v>
      </c>
      <c r="L4073" s="14">
        <v>6382.359</v>
      </c>
      <c r="M4073" s="14"/>
      <c r="N4073" s="14" t="s">
        <v>398</v>
      </c>
      <c r="O4073" s="2" t="str">
        <f>VLOOKUP(H4073,通道基本信息!B:L,3,FALSE)</f>
        <v>IS35E</v>
      </c>
    </row>
    <row r="4074" ht="15" hidden="1" spans="1:15">
      <c r="A4074" s="14">
        <v>4071</v>
      </c>
      <c r="B4074" s="177" t="str">
        <f t="shared" si="126"/>
        <v>IS35E-T111-1-1</v>
      </c>
      <c r="C4074" s="177" t="str">
        <f t="shared" si="127"/>
        <v>IS35E-TGCL1/C14R1</v>
      </c>
      <c r="D4074" s="14" t="s">
        <v>8210</v>
      </c>
      <c r="E4074" s="177" t="str">
        <f>VLOOKUP(H4074,通道基本信息!B:K,6,0)</f>
        <v>T</v>
      </c>
      <c r="F4074" s="177" t="str">
        <f>VLOOKUP(H4074,通道基本信息!B:K,5,0)</f>
        <v>G</v>
      </c>
      <c r="G4074" s="177" t="str">
        <f>VLOOKUP(H4074,通道基本信息!B:K,8,0)</f>
        <v>R</v>
      </c>
      <c r="H4074" s="14" t="s">
        <v>8211</v>
      </c>
      <c r="I4074" s="14">
        <v>1</v>
      </c>
      <c r="J4074" s="14">
        <v>1.1</v>
      </c>
      <c r="K4074" s="14">
        <v>3643.759</v>
      </c>
      <c r="L4074" s="14">
        <v>3644.859</v>
      </c>
      <c r="M4074" s="14"/>
      <c r="N4074" s="14" t="s">
        <v>398</v>
      </c>
      <c r="O4074" s="2" t="str">
        <f>VLOOKUP(H4074,通道基本信息!B:L,3,FALSE)</f>
        <v>IS35E</v>
      </c>
    </row>
    <row r="4075" ht="15" hidden="1" spans="1:15">
      <c r="A4075" s="14">
        <v>4072</v>
      </c>
      <c r="B4075" s="177" t="str">
        <f t="shared" si="126"/>
        <v>IS35E-R112-1-1</v>
      </c>
      <c r="C4075" s="177" t="str">
        <f t="shared" si="127"/>
        <v>IS35E-RC09L1/C01R1</v>
      </c>
      <c r="D4075" s="14" t="s">
        <v>8212</v>
      </c>
      <c r="E4075" s="177" t="str">
        <f>VLOOKUP(H4075,通道基本信息!B:K,6,0)</f>
        <v>R</v>
      </c>
      <c r="F4075" s="177" t="str">
        <f>VLOOKUP(H4075,通道基本信息!B:K,5,0)</f>
        <v>G</v>
      </c>
      <c r="G4075" s="177" t="str">
        <f>VLOOKUP(H4075,通道基本信息!B:K,8,0)</f>
        <v>L</v>
      </c>
      <c r="H4075" s="14" t="s">
        <v>8213</v>
      </c>
      <c r="I4075" s="14">
        <v>1</v>
      </c>
      <c r="J4075" s="14">
        <v>0.5</v>
      </c>
      <c r="K4075" s="14">
        <v>6209.5</v>
      </c>
      <c r="L4075" s="14">
        <v>6210</v>
      </c>
      <c r="M4075" s="14"/>
      <c r="N4075" s="14" t="s">
        <v>398</v>
      </c>
      <c r="O4075" s="2" t="str">
        <f>VLOOKUP(H4075,通道基本信息!B:L,3,FALSE)</f>
        <v>IS35E</v>
      </c>
    </row>
    <row r="4076" ht="15" hidden="1" spans="1:15">
      <c r="A4076" s="14">
        <v>4073</v>
      </c>
      <c r="B4076" s="177" t="str">
        <f t="shared" si="126"/>
        <v>IS35E-T112-1-1</v>
      </c>
      <c r="C4076" s="177" t="str">
        <f t="shared" si="127"/>
        <v>IS35E-TC09L1/C01R1</v>
      </c>
      <c r="D4076" s="14" t="s">
        <v>8214</v>
      </c>
      <c r="E4076" s="177" t="str">
        <f>VLOOKUP(H4076,通道基本信息!B:K,6,0)</f>
        <v>T</v>
      </c>
      <c r="F4076" s="177" t="str">
        <f>VLOOKUP(H4076,通道基本信息!B:K,5,0)</f>
        <v>G</v>
      </c>
      <c r="G4076" s="177" t="str">
        <f>VLOOKUP(H4076,通道基本信息!B:K,8,0)</f>
        <v>R</v>
      </c>
      <c r="H4076" s="14" t="s">
        <v>8215</v>
      </c>
      <c r="I4076" s="14">
        <v>1</v>
      </c>
      <c r="J4076" s="14">
        <v>0.5</v>
      </c>
      <c r="K4076" s="14">
        <v>3859.5</v>
      </c>
      <c r="L4076" s="14">
        <v>3860</v>
      </c>
      <c r="M4076" s="14"/>
      <c r="N4076" s="14" t="s">
        <v>398</v>
      </c>
      <c r="O4076" s="2" t="str">
        <f>VLOOKUP(H4076,通道基本信息!B:L,3,FALSE)</f>
        <v>IS35E</v>
      </c>
    </row>
    <row r="4077" ht="15" hidden="1" spans="1:15">
      <c r="A4077" s="14">
        <v>4074</v>
      </c>
      <c r="B4077" s="177" t="str">
        <f t="shared" si="126"/>
        <v>IS35E-R113-1-1</v>
      </c>
      <c r="C4077" s="177" t="str">
        <f t="shared" si="127"/>
        <v>IS35E-RC01L1/C01R2</v>
      </c>
      <c r="D4077" s="14" t="s">
        <v>8216</v>
      </c>
      <c r="E4077" s="177" t="str">
        <f>VLOOKUP(H4077,通道基本信息!B:K,6,0)</f>
        <v>R</v>
      </c>
      <c r="F4077" s="177" t="str">
        <f>VLOOKUP(H4077,通道基本信息!B:K,5,0)</f>
        <v>G</v>
      </c>
      <c r="G4077" s="177" t="str">
        <f>VLOOKUP(H4077,通道基本信息!B:K,8,0)</f>
        <v>L</v>
      </c>
      <c r="H4077" s="14" t="s">
        <v>8217</v>
      </c>
      <c r="I4077" s="14">
        <v>1</v>
      </c>
      <c r="J4077" s="14">
        <v>3.6</v>
      </c>
      <c r="K4077" s="14">
        <v>6325.1</v>
      </c>
      <c r="L4077" s="14">
        <v>6328.7</v>
      </c>
      <c r="M4077" s="14"/>
      <c r="N4077" s="14" t="s">
        <v>398</v>
      </c>
      <c r="O4077" s="2" t="str">
        <f>VLOOKUP(H4077,通道基本信息!B:L,3,FALSE)</f>
        <v>IS35E</v>
      </c>
    </row>
    <row r="4078" ht="15" hidden="1" spans="1:15">
      <c r="A4078" s="14">
        <v>4075</v>
      </c>
      <c r="B4078" s="177" t="str">
        <f t="shared" si="126"/>
        <v>IS35E-T113-1-1</v>
      </c>
      <c r="C4078" s="177" t="str">
        <f t="shared" si="127"/>
        <v>IS35E-TC01L1/C01R2</v>
      </c>
      <c r="D4078" s="14" t="s">
        <v>8218</v>
      </c>
      <c r="E4078" s="177" t="str">
        <f>VLOOKUP(H4078,通道基本信息!B:K,6,0)</f>
        <v>T</v>
      </c>
      <c r="F4078" s="177" t="str">
        <f>VLOOKUP(H4078,通道基本信息!B:K,5,0)</f>
        <v>G</v>
      </c>
      <c r="G4078" s="177" t="str">
        <f>VLOOKUP(H4078,通道基本信息!B:K,8,0)</f>
        <v>R</v>
      </c>
      <c r="H4078" s="14" t="s">
        <v>8219</v>
      </c>
      <c r="I4078" s="14">
        <v>1</v>
      </c>
      <c r="J4078" s="14">
        <v>3.6</v>
      </c>
      <c r="K4078" s="14">
        <f>K4077-2737.5</f>
        <v>3587.6</v>
      </c>
      <c r="L4078" s="14">
        <f>L4077-2737.5</f>
        <v>3591.2</v>
      </c>
      <c r="M4078" s="14"/>
      <c r="N4078" s="14" t="s">
        <v>398</v>
      </c>
      <c r="O4078" s="2" t="str">
        <f>VLOOKUP(H4078,通道基本信息!B:L,3,FALSE)</f>
        <v>IS35E</v>
      </c>
    </row>
    <row r="4079" ht="15" hidden="1" spans="1:15">
      <c r="A4079" s="14">
        <v>4076</v>
      </c>
      <c r="B4079" s="177" t="str">
        <f t="shared" si="126"/>
        <v>IS39-R114-1-1</v>
      </c>
      <c r="C4079" s="177" t="str">
        <f t="shared" si="127"/>
        <v>IS39-RGCL15/GCR15</v>
      </c>
      <c r="D4079" s="14" t="s">
        <v>8220</v>
      </c>
      <c r="E4079" s="177" t="str">
        <f>VLOOKUP(H4079,通道基本信息!B:K,6,0)</f>
        <v>R</v>
      </c>
      <c r="F4079" s="177" t="str">
        <f>VLOOKUP(H4079,通道基本信息!B:K,5,0)</f>
        <v>G</v>
      </c>
      <c r="G4079" s="177" t="str">
        <f>VLOOKUP(H4079,通道基本信息!B:K,8,0)</f>
        <v>L</v>
      </c>
      <c r="H4079" s="14" t="s">
        <v>8221</v>
      </c>
      <c r="I4079" s="14">
        <v>1</v>
      </c>
      <c r="J4079" s="14">
        <v>0.8</v>
      </c>
      <c r="K4079" s="14">
        <v>6377.2</v>
      </c>
      <c r="L4079" s="14">
        <v>6378</v>
      </c>
      <c r="M4079" s="14"/>
      <c r="N4079" s="14" t="s">
        <v>401</v>
      </c>
      <c r="O4079" s="2" t="str">
        <f>VLOOKUP(H4079,通道基本信息!B:L,3,FALSE)</f>
        <v>IS39</v>
      </c>
    </row>
    <row r="4080" ht="15" hidden="1" spans="1:15">
      <c r="A4080" s="14">
        <v>4077</v>
      </c>
      <c r="B4080" s="177" t="str">
        <f t="shared" si="126"/>
        <v>IS39-T114-1-1</v>
      </c>
      <c r="C4080" s="177" t="str">
        <f t="shared" si="127"/>
        <v>IS39-TGCL15/GCR15</v>
      </c>
      <c r="D4080" s="14" t="s">
        <v>8222</v>
      </c>
      <c r="E4080" s="177" t="str">
        <f>VLOOKUP(H4080,通道基本信息!B:K,6,0)</f>
        <v>T</v>
      </c>
      <c r="F4080" s="177" t="str">
        <f>VLOOKUP(H4080,通道基本信息!B:K,5,0)</f>
        <v>G</v>
      </c>
      <c r="G4080" s="177" t="str">
        <f>VLOOKUP(H4080,通道基本信息!B:K,8,0)</f>
        <v>R</v>
      </c>
      <c r="H4080" s="14" t="s">
        <v>8223</v>
      </c>
      <c r="I4080" s="14">
        <v>1</v>
      </c>
      <c r="J4080" s="14">
        <v>0.8</v>
      </c>
      <c r="K4080" s="14">
        <f>K4079-2737.5</f>
        <v>3639.7</v>
      </c>
      <c r="L4080" s="14">
        <f>L4079-2737.5</f>
        <v>3640.5</v>
      </c>
      <c r="M4080" s="14"/>
      <c r="N4080" s="14" t="s">
        <v>401</v>
      </c>
      <c r="O4080" s="2" t="str">
        <f>VLOOKUP(H4080,通道基本信息!B:L,3,FALSE)</f>
        <v>IS39</v>
      </c>
    </row>
    <row r="4081" ht="15" hidden="1" spans="1:15">
      <c r="A4081" s="14">
        <v>4078</v>
      </c>
      <c r="B4081" s="177" t="str">
        <f t="shared" si="126"/>
        <v>SES4-R115-1-1</v>
      </c>
      <c r="C4081" s="177" t="str">
        <f t="shared" si="127"/>
        <v>SES4-RGLR09/GLL09</v>
      </c>
      <c r="D4081" s="14" t="s">
        <v>8224</v>
      </c>
      <c r="E4081" s="177" t="str">
        <f>VLOOKUP(H4081,通道基本信息!B:K,6,0)</f>
        <v>R</v>
      </c>
      <c r="F4081" s="177" t="str">
        <f>VLOOKUP(H4081,通道基本信息!B:K,5,0)</f>
        <v>G</v>
      </c>
      <c r="G4081" s="177" t="s">
        <v>202</v>
      </c>
      <c r="H4081" s="14" t="s">
        <v>8225</v>
      </c>
      <c r="I4081" s="14">
        <v>1</v>
      </c>
      <c r="J4081" s="14">
        <v>3.4</v>
      </c>
      <c r="K4081" s="14">
        <v>6307</v>
      </c>
      <c r="L4081" s="14">
        <v>6310.4</v>
      </c>
      <c r="M4081" s="14"/>
      <c r="N4081" s="14" t="s">
        <v>419</v>
      </c>
      <c r="O4081" s="2" t="str">
        <f>VLOOKUP(H4081,通道基本信息!B:L,3,FALSE)</f>
        <v>SES4</v>
      </c>
    </row>
    <row r="4082" ht="15" hidden="1" spans="1:15">
      <c r="A4082" s="14">
        <v>4079</v>
      </c>
      <c r="B4082" s="177" t="str">
        <f t="shared" si="126"/>
        <v>SES4-T115-1-1</v>
      </c>
      <c r="C4082" s="177" t="str">
        <f t="shared" si="127"/>
        <v>SES4-TGLR09/GLL09</v>
      </c>
      <c r="D4082" s="14" t="s">
        <v>8226</v>
      </c>
      <c r="E4082" s="177" t="str">
        <f>VLOOKUP(H4082,通道基本信息!B:K,6,0)</f>
        <v>T</v>
      </c>
      <c r="F4082" s="177" t="str">
        <f>VLOOKUP(H4082,通道基本信息!B:K,5,0)</f>
        <v>G</v>
      </c>
      <c r="G4082" s="177" t="s">
        <v>229</v>
      </c>
      <c r="H4082" s="14" t="s">
        <v>8227</v>
      </c>
      <c r="I4082" s="14">
        <v>1</v>
      </c>
      <c r="J4082" s="14">
        <v>3.4</v>
      </c>
      <c r="K4082" s="14">
        <v>4082</v>
      </c>
      <c r="L4082" s="14">
        <v>4085.4</v>
      </c>
      <c r="M4082" s="14"/>
      <c r="N4082" s="14" t="s">
        <v>419</v>
      </c>
      <c r="O4082" s="2" t="str">
        <f>VLOOKUP(H4082,通道基本信息!B:L,3,FALSE)</f>
        <v>SES4</v>
      </c>
    </row>
    <row r="4083" ht="15" spans="1:15">
      <c r="A4083" s="14">
        <v>4080</v>
      </c>
      <c r="B4083" s="177" t="str">
        <f t="shared" si="126"/>
        <v>CS15-T004-4-1</v>
      </c>
      <c r="C4083" s="177" t="str">
        <f t="shared" si="127"/>
        <v>CS15-TFK1V</v>
      </c>
      <c r="D4083" s="14" t="s">
        <v>8228</v>
      </c>
      <c r="E4083" s="177" t="str">
        <f>VLOOKUP(H4083,通道基本信息!B:K,6,0)</f>
        <v>T</v>
      </c>
      <c r="F4083" s="177" t="str">
        <f>VLOOKUP(H4083,通道基本信息!B:K,5,0)</f>
        <v>F</v>
      </c>
      <c r="G4083" s="177" t="str">
        <f>VLOOKUP(H4083,通道基本信息!B:K,8,0)</f>
        <v>V</v>
      </c>
      <c r="H4083" s="14" t="s">
        <v>8229</v>
      </c>
      <c r="I4083" s="14">
        <v>1</v>
      </c>
      <c r="J4083" s="14">
        <v>36</v>
      </c>
      <c r="K4083" s="14">
        <v>10952</v>
      </c>
      <c r="L4083" s="14">
        <v>10988</v>
      </c>
      <c r="M4083" s="14"/>
      <c r="N4083" s="14" t="s">
        <v>975</v>
      </c>
      <c r="O4083" s="2" t="str">
        <f>VLOOKUP(H4083,通道基本信息!B:L,3,FALSE)</f>
        <v>CS15</v>
      </c>
    </row>
    <row r="4084" ht="15" spans="1:15">
      <c r="A4084" s="14">
        <v>4081</v>
      </c>
      <c r="B4084" s="177" t="str">
        <f t="shared" si="126"/>
        <v>CS15-T004-4-2</v>
      </c>
      <c r="C4084" s="177" t="str">
        <f t="shared" si="127"/>
        <v>CS15-TFK5V</v>
      </c>
      <c r="D4084" s="14" t="s">
        <v>8230</v>
      </c>
      <c r="E4084" s="177" t="str">
        <f>VLOOKUP(H4084,通道基本信息!B:K,6,0)</f>
        <v>T</v>
      </c>
      <c r="F4084" s="177" t="str">
        <f>VLOOKUP(H4084,通道基本信息!B:K,5,0)</f>
        <v>F</v>
      </c>
      <c r="G4084" s="177" t="str">
        <f>VLOOKUP(H4084,通道基本信息!B:K,8,0)</f>
        <v>V</v>
      </c>
      <c r="H4084" s="14" t="s">
        <v>8229</v>
      </c>
      <c r="I4084" s="14">
        <v>2</v>
      </c>
      <c r="J4084" s="14">
        <v>36</v>
      </c>
      <c r="K4084" s="14">
        <v>11032</v>
      </c>
      <c r="L4084" s="14">
        <v>11068</v>
      </c>
      <c r="M4084" s="14"/>
      <c r="N4084" s="14" t="s">
        <v>977</v>
      </c>
      <c r="O4084" s="2" t="str">
        <f>VLOOKUP(H4084,通道基本信息!B:L,3,FALSE)</f>
        <v>CS15</v>
      </c>
    </row>
    <row r="4085" ht="15" spans="1:15">
      <c r="A4085" s="14">
        <v>4082</v>
      </c>
      <c r="B4085" s="177" t="str">
        <f t="shared" si="126"/>
        <v>CS15-T004-4-3</v>
      </c>
      <c r="C4085" s="177" t="str">
        <f t="shared" si="127"/>
        <v>CS15-TFK7V</v>
      </c>
      <c r="D4085" s="14" t="s">
        <v>8231</v>
      </c>
      <c r="E4085" s="177" t="str">
        <f>VLOOKUP(H4085,通道基本信息!B:K,6,0)</f>
        <v>T</v>
      </c>
      <c r="F4085" s="177" t="str">
        <f>VLOOKUP(H4085,通道基本信息!B:K,5,0)</f>
        <v>F</v>
      </c>
      <c r="G4085" s="177" t="str">
        <f>VLOOKUP(H4085,通道基本信息!B:K,8,0)</f>
        <v>V</v>
      </c>
      <c r="H4085" s="14" t="s">
        <v>8229</v>
      </c>
      <c r="I4085" s="14">
        <v>3</v>
      </c>
      <c r="J4085" s="14">
        <v>36</v>
      </c>
      <c r="K4085" s="14">
        <v>11072</v>
      </c>
      <c r="L4085" s="14">
        <v>11108</v>
      </c>
      <c r="M4085" s="14"/>
      <c r="N4085" s="14" t="s">
        <v>979</v>
      </c>
      <c r="O4085" s="2" t="str">
        <f>VLOOKUP(H4085,通道基本信息!B:L,3,FALSE)</f>
        <v>CS15</v>
      </c>
    </row>
    <row r="4086" ht="15" spans="1:15">
      <c r="A4086" s="14">
        <v>4083</v>
      </c>
      <c r="B4086" s="177" t="str">
        <f t="shared" si="126"/>
        <v>CS15-T004-4-4</v>
      </c>
      <c r="C4086" s="177" t="str">
        <f t="shared" si="127"/>
        <v>CS15-TFK11V</v>
      </c>
      <c r="D4086" s="14" t="s">
        <v>8232</v>
      </c>
      <c r="E4086" s="177" t="str">
        <f>VLOOKUP(H4086,通道基本信息!B:K,6,0)</f>
        <v>T</v>
      </c>
      <c r="F4086" s="177" t="str">
        <f>VLOOKUP(H4086,通道基本信息!B:K,5,0)</f>
        <v>F</v>
      </c>
      <c r="G4086" s="177" t="str">
        <f>VLOOKUP(H4086,通道基本信息!B:K,8,0)</f>
        <v>V</v>
      </c>
      <c r="H4086" s="14" t="s">
        <v>8229</v>
      </c>
      <c r="I4086" s="14">
        <v>4</v>
      </c>
      <c r="J4086" s="14">
        <v>36</v>
      </c>
      <c r="K4086" s="14">
        <v>11152</v>
      </c>
      <c r="L4086" s="14">
        <v>11188</v>
      </c>
      <c r="M4086" s="14"/>
      <c r="N4086" s="14" t="s">
        <v>981</v>
      </c>
      <c r="O4086" s="2" t="str">
        <f>VLOOKUP(H4086,通道基本信息!B:L,3,FALSE)</f>
        <v>CS15</v>
      </c>
    </row>
    <row r="4087" ht="15" spans="1:15">
      <c r="A4087" s="14">
        <v>4084</v>
      </c>
      <c r="B4087" s="177" t="str">
        <f t="shared" si="126"/>
        <v>E21B-R116-1-1</v>
      </c>
      <c r="C4087" s="177" t="str">
        <f t="shared" si="127"/>
        <v>E21B-RFW05</v>
      </c>
      <c r="D4087" s="14" t="s">
        <v>8233</v>
      </c>
      <c r="E4087" s="177" t="str">
        <f>VLOOKUP(H4087,通道基本信息!B:K,6,0)</f>
        <v>R</v>
      </c>
      <c r="F4087" s="177" t="str">
        <f>VLOOKUP(H4087,通道基本信息!B:K,5,0)</f>
        <v>WEST</v>
      </c>
      <c r="G4087" s="177" t="str">
        <f>VLOOKUP(H4087,通道基本信息!B:K,8,0)</f>
        <v>Y</v>
      </c>
      <c r="H4087" s="14" t="s">
        <v>8234</v>
      </c>
      <c r="I4087" s="14">
        <v>1</v>
      </c>
      <c r="J4087" s="14">
        <v>32</v>
      </c>
      <c r="K4087" s="14">
        <v>14189.94</v>
      </c>
      <c r="L4087" s="14">
        <v>14221.94</v>
      </c>
      <c r="M4087" s="14"/>
      <c r="N4087" s="14" t="s">
        <v>8235</v>
      </c>
      <c r="O4087" s="2" t="str">
        <f>VLOOKUP(H4087,通道基本信息!B:L,3,FALSE)</f>
        <v>E21B</v>
      </c>
    </row>
    <row r="4088" ht="15" spans="1:15">
      <c r="A4088" s="14">
        <v>4085</v>
      </c>
      <c r="B4088" s="177" t="str">
        <f t="shared" si="126"/>
        <v>E21B-T116-1-1</v>
      </c>
      <c r="C4088" s="177" t="str">
        <f t="shared" si="127"/>
        <v>E21B-TFW05</v>
      </c>
      <c r="D4088" s="14" t="s">
        <v>8236</v>
      </c>
      <c r="E4088" s="177" t="str">
        <f>VLOOKUP(H4088,通道基本信息!B:K,6,0)</f>
        <v>T</v>
      </c>
      <c r="F4088" s="177" t="str">
        <f>VLOOKUP(H4088,通道基本信息!B:K,5,0)</f>
        <v>WEST</v>
      </c>
      <c r="G4088" s="177" t="str">
        <f>VLOOKUP(H4088,通道基本信息!B:K,8,0)</f>
        <v>X</v>
      </c>
      <c r="H4088" s="14" t="s">
        <v>8237</v>
      </c>
      <c r="I4088" s="14">
        <v>1</v>
      </c>
      <c r="J4088" s="14">
        <v>32</v>
      </c>
      <c r="K4088" s="14">
        <f>K4087-1500</f>
        <v>12689.94</v>
      </c>
      <c r="L4088" s="14">
        <f>L4087-1500</f>
        <v>12721.94</v>
      </c>
      <c r="M4088" s="14"/>
      <c r="N4088" s="14" t="s">
        <v>8235</v>
      </c>
      <c r="O4088" s="2" t="str">
        <f>VLOOKUP(H4088,通道基本信息!B:L,3,FALSE)</f>
        <v>E21B</v>
      </c>
    </row>
    <row r="4089" ht="15" spans="1:15">
      <c r="A4089" s="14">
        <v>4086</v>
      </c>
      <c r="B4089" s="177" t="str">
        <f t="shared" si="126"/>
        <v>E10B-R117-1-1</v>
      </c>
      <c r="C4089" s="177" t="str">
        <f t="shared" si="127"/>
        <v>E10B-R19_19_ChSat_0001</v>
      </c>
      <c r="D4089" s="14" t="s">
        <v>8238</v>
      </c>
      <c r="E4089" s="177" t="str">
        <f>VLOOKUP(H4089,通道基本信息!B:K,6,0)</f>
        <v>R</v>
      </c>
      <c r="F4089" s="177" t="str">
        <f>VLOOKUP(H4089,通道基本信息!B:K,5,0)</f>
        <v>N</v>
      </c>
      <c r="G4089" s="177" t="str">
        <f>VLOOKUP(H4089,通道基本信息!B:K,8,0)</f>
        <v>H</v>
      </c>
      <c r="H4089" s="14" t="s">
        <v>8239</v>
      </c>
      <c r="I4089" s="14">
        <v>1</v>
      </c>
      <c r="J4089" s="14">
        <v>24</v>
      </c>
      <c r="K4089" s="14">
        <v>14194.1</v>
      </c>
      <c r="L4089" s="14">
        <v>14218.1</v>
      </c>
      <c r="M4089" s="14"/>
      <c r="N4089" s="14" t="s">
        <v>8240</v>
      </c>
      <c r="O4089" s="2" t="str">
        <f>VLOOKUP(H4089,通道基本信息!B:L,3,FALSE)</f>
        <v>E10B</v>
      </c>
    </row>
    <row r="4090" ht="15" spans="1:15">
      <c r="A4090" s="14">
        <v>4087</v>
      </c>
      <c r="B4090" s="177" t="str">
        <f t="shared" si="126"/>
        <v>E10B-T117-1-1</v>
      </c>
      <c r="C4090" s="177" t="str">
        <f t="shared" si="127"/>
        <v>E10B-T19_19_ChSat_0001</v>
      </c>
      <c r="D4090" s="14" t="s">
        <v>8241</v>
      </c>
      <c r="E4090" s="177" t="str">
        <f>VLOOKUP(H4090,通道基本信息!B:K,6,0)</f>
        <v>T</v>
      </c>
      <c r="F4090" s="177" t="str">
        <f>VLOOKUP(H4090,通道基本信息!B:K,5,0)</f>
        <v>N</v>
      </c>
      <c r="G4090" s="177" t="str">
        <f>VLOOKUP(H4090,通道基本信息!B:K,8,0)</f>
        <v>V</v>
      </c>
      <c r="H4090" s="14" t="s">
        <v>8242</v>
      </c>
      <c r="I4090" s="14">
        <v>1</v>
      </c>
      <c r="J4090" s="14">
        <v>24</v>
      </c>
      <c r="K4090" s="14">
        <v>11432</v>
      </c>
      <c r="L4090" s="14">
        <v>11456</v>
      </c>
      <c r="M4090" s="14"/>
      <c r="N4090" s="14" t="s">
        <v>8240</v>
      </c>
      <c r="O4090" s="2" t="str">
        <f>VLOOKUP(H4090,通道基本信息!B:L,3,FALSE)</f>
        <v>E10B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O4090" etc:filterBottomFollowUsedRange="0">
    <filterColumn colId="3">
      <customFilters>
        <customFilter operator="equal" val="RAC11L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0"/>
  <sheetViews>
    <sheetView topLeftCell="E1" workbookViewId="0">
      <pane ySplit="1" topLeftCell="A189" activePane="bottomLeft" state="frozen"/>
      <selection/>
      <selection pane="bottomLeft" activeCell="C3680" sqref="C3680"/>
    </sheetView>
  </sheetViews>
  <sheetFormatPr defaultColWidth="8" defaultRowHeight="14.25"/>
  <cols>
    <col min="1" max="1" width="8" style="178" customWidth="1"/>
    <col min="2" max="2" width="13.0833333333333" style="178" customWidth="1"/>
    <col min="3" max="3" width="12.8333333333333" style="178" customWidth="1"/>
    <col min="4" max="4" width="11.8333333333333" style="178" customWidth="1"/>
    <col min="5" max="7" width="13.0833333333333" style="178" customWidth="1"/>
    <col min="8" max="8" width="13.3333333333333" style="178" customWidth="1"/>
    <col min="9" max="9" width="25.5" style="178" customWidth="1"/>
    <col min="10" max="10" width="8" style="178" customWidth="1"/>
    <col min="11" max="16384" width="8" style="178"/>
  </cols>
  <sheetData>
    <row r="1" spans="1:9">
      <c r="A1" s="6" t="s">
        <v>189</v>
      </c>
      <c r="B1" s="6" t="s">
        <v>8243</v>
      </c>
      <c r="C1" s="6" t="s">
        <v>8244</v>
      </c>
      <c r="D1" s="6" t="s">
        <v>8245</v>
      </c>
      <c r="E1" s="6" t="s">
        <v>8246</v>
      </c>
      <c r="F1" s="6" t="s">
        <v>8247</v>
      </c>
      <c r="G1" s="6" t="s">
        <v>8248</v>
      </c>
      <c r="H1" s="6" t="s">
        <v>8249</v>
      </c>
      <c r="I1" s="6" t="s">
        <v>8250</v>
      </c>
    </row>
    <row r="2" ht="15" spans="1:9">
      <c r="A2" s="8">
        <v>1</v>
      </c>
      <c r="B2" s="8" t="str">
        <f t="shared" ref="B2:B65" si="0">C2&amp;"-"&amp;D2&amp;"-"&amp;E2</f>
        <v>CS10R-1-1</v>
      </c>
      <c r="C2" s="8" t="s">
        <v>57</v>
      </c>
      <c r="D2" s="8">
        <v>1</v>
      </c>
      <c r="E2" s="8">
        <v>1</v>
      </c>
      <c r="F2" s="8">
        <v>13</v>
      </c>
      <c r="G2" s="8">
        <v>13</v>
      </c>
      <c r="H2" s="8">
        <v>1</v>
      </c>
      <c r="I2" s="8" t="s">
        <v>8251</v>
      </c>
    </row>
    <row r="3" ht="15" spans="1:9">
      <c r="A3" s="8">
        <v>2</v>
      </c>
      <c r="B3" s="8" t="str">
        <f t="shared" si="0"/>
        <v>CS10R-1-2</v>
      </c>
      <c r="C3" s="8" t="s">
        <v>57</v>
      </c>
      <c r="D3" s="8">
        <v>1</v>
      </c>
      <c r="E3" s="8">
        <v>2</v>
      </c>
      <c r="F3" s="8">
        <v>4</v>
      </c>
      <c r="G3" s="8">
        <v>4</v>
      </c>
      <c r="H3" s="8">
        <v>1</v>
      </c>
      <c r="I3" s="8" t="s">
        <v>8252</v>
      </c>
    </row>
    <row r="4" ht="15" spans="1:9">
      <c r="A4" s="8">
        <v>3</v>
      </c>
      <c r="B4" s="8" t="str">
        <f t="shared" si="0"/>
        <v>CS10R-1-3</v>
      </c>
      <c r="C4" s="8" t="s">
        <v>57</v>
      </c>
      <c r="D4" s="8">
        <v>1</v>
      </c>
      <c r="E4" s="8">
        <v>3</v>
      </c>
      <c r="F4" s="8">
        <v>2</v>
      </c>
      <c r="G4" s="8">
        <v>2</v>
      </c>
      <c r="H4" s="8">
        <v>1</v>
      </c>
      <c r="I4" s="8" t="s">
        <v>8253</v>
      </c>
    </row>
    <row r="5" ht="15" spans="1:9">
      <c r="A5" s="8">
        <v>4</v>
      </c>
      <c r="B5" s="8" t="str">
        <f t="shared" si="0"/>
        <v>CS10R-1-4</v>
      </c>
      <c r="C5" s="8" t="s">
        <v>57</v>
      </c>
      <c r="D5" s="8">
        <v>1</v>
      </c>
      <c r="E5" s="8">
        <v>4</v>
      </c>
      <c r="F5" s="8">
        <v>8</v>
      </c>
      <c r="G5" s="8">
        <v>8</v>
      </c>
      <c r="H5" s="8">
        <v>1</v>
      </c>
      <c r="I5" s="8" t="s">
        <v>8254</v>
      </c>
    </row>
    <row r="6" ht="15" spans="1:9">
      <c r="A6" s="8">
        <v>5</v>
      </c>
      <c r="B6" s="8" t="str">
        <f t="shared" si="0"/>
        <v>CS10R-1-5</v>
      </c>
      <c r="C6" s="8" t="s">
        <v>57</v>
      </c>
      <c r="D6" s="8">
        <v>1</v>
      </c>
      <c r="E6" s="8">
        <v>5</v>
      </c>
      <c r="F6" s="8">
        <v>8</v>
      </c>
      <c r="G6" s="8">
        <v>8</v>
      </c>
      <c r="H6" s="8">
        <v>1</v>
      </c>
      <c r="I6" s="8" t="s">
        <v>8255</v>
      </c>
    </row>
    <row r="7" ht="15" spans="1:9">
      <c r="A7" s="8">
        <v>6</v>
      </c>
      <c r="B7" s="8" t="str">
        <f t="shared" si="0"/>
        <v>CS10R-1-6</v>
      </c>
      <c r="C7" s="8" t="s">
        <v>57</v>
      </c>
      <c r="D7" s="8">
        <v>1</v>
      </c>
      <c r="E7" s="8">
        <v>6</v>
      </c>
      <c r="F7" s="8">
        <v>8</v>
      </c>
      <c r="G7" s="8">
        <v>8</v>
      </c>
      <c r="H7" s="8">
        <v>1</v>
      </c>
      <c r="I7" s="8" t="s">
        <v>8256</v>
      </c>
    </row>
    <row r="8" ht="15" spans="1:9">
      <c r="A8" s="8">
        <v>7</v>
      </c>
      <c r="B8" s="8" t="str">
        <f t="shared" si="0"/>
        <v>CS10R-1-7</v>
      </c>
      <c r="C8" s="8" t="s">
        <v>57</v>
      </c>
      <c r="D8" s="8">
        <v>1</v>
      </c>
      <c r="E8" s="8">
        <v>7</v>
      </c>
      <c r="F8" s="8">
        <v>8</v>
      </c>
      <c r="G8" s="8">
        <v>8</v>
      </c>
      <c r="H8" s="8">
        <v>1</v>
      </c>
      <c r="I8" s="8" t="s">
        <v>8257</v>
      </c>
    </row>
    <row r="9" ht="15" spans="1:9">
      <c r="A9" s="8">
        <v>8</v>
      </c>
      <c r="B9" s="8" t="str">
        <f t="shared" si="0"/>
        <v>CS6D-1-1</v>
      </c>
      <c r="C9" s="8" t="s">
        <v>19</v>
      </c>
      <c r="D9" s="8">
        <v>1</v>
      </c>
      <c r="E9" s="8">
        <v>1</v>
      </c>
      <c r="F9" s="8">
        <v>63</v>
      </c>
      <c r="G9" s="8">
        <v>25</v>
      </c>
      <c r="H9" s="8">
        <v>1</v>
      </c>
      <c r="I9" s="8" t="s">
        <v>8258</v>
      </c>
    </row>
    <row r="10" ht="15" spans="1:9">
      <c r="A10" s="8">
        <v>9</v>
      </c>
      <c r="B10" s="8" t="str">
        <f t="shared" si="0"/>
        <v>CS6D-1-2</v>
      </c>
      <c r="C10" s="8" t="s">
        <v>19</v>
      </c>
      <c r="D10" s="8">
        <v>1</v>
      </c>
      <c r="E10" s="8">
        <v>2</v>
      </c>
      <c r="F10" s="8">
        <v>31</v>
      </c>
      <c r="G10" s="8">
        <v>31</v>
      </c>
      <c r="H10" s="8">
        <v>1</v>
      </c>
      <c r="I10" s="8" t="s">
        <v>8259</v>
      </c>
    </row>
    <row r="11" ht="15" spans="1:9">
      <c r="A11" s="8">
        <v>10</v>
      </c>
      <c r="B11" s="8" t="str">
        <f t="shared" si="0"/>
        <v>CS6E-1-1</v>
      </c>
      <c r="C11" s="8" t="s">
        <v>34</v>
      </c>
      <c r="D11" s="8">
        <v>1</v>
      </c>
      <c r="E11" s="8">
        <v>1</v>
      </c>
      <c r="F11" s="8">
        <v>13</v>
      </c>
      <c r="G11" s="8">
        <v>13</v>
      </c>
      <c r="H11" s="8">
        <v>1</v>
      </c>
      <c r="I11" s="8" t="s">
        <v>8260</v>
      </c>
    </row>
    <row r="12" ht="15" spans="1:9">
      <c r="A12" s="8">
        <v>11</v>
      </c>
      <c r="B12" s="8" t="str">
        <f t="shared" si="0"/>
        <v>CS6E-1-2</v>
      </c>
      <c r="C12" s="8" t="s">
        <v>34</v>
      </c>
      <c r="D12" s="8">
        <v>1</v>
      </c>
      <c r="E12" s="8">
        <v>2</v>
      </c>
      <c r="F12" s="8">
        <v>13</v>
      </c>
      <c r="G12" s="8">
        <v>13</v>
      </c>
      <c r="H12" s="8">
        <v>1</v>
      </c>
      <c r="I12" s="8" t="s">
        <v>8261</v>
      </c>
    </row>
    <row r="13" ht="15" spans="1:9">
      <c r="A13" s="8">
        <v>12</v>
      </c>
      <c r="B13" s="8" t="str">
        <f t="shared" si="0"/>
        <v>CS6E-1-3</v>
      </c>
      <c r="C13" s="8" t="s">
        <v>34</v>
      </c>
      <c r="D13" s="8">
        <v>1</v>
      </c>
      <c r="E13" s="8">
        <v>3</v>
      </c>
      <c r="F13" s="8">
        <v>11</v>
      </c>
      <c r="G13" s="8">
        <v>11</v>
      </c>
      <c r="H13" s="8">
        <v>1</v>
      </c>
      <c r="I13" s="8" t="s">
        <v>8262</v>
      </c>
    </row>
    <row r="14" ht="15" spans="1:9">
      <c r="A14" s="8">
        <v>13</v>
      </c>
      <c r="B14" s="8" t="str">
        <f t="shared" si="0"/>
        <v>CS6E-1-4</v>
      </c>
      <c r="C14" s="8" t="s">
        <v>34</v>
      </c>
      <c r="D14" s="8">
        <v>1</v>
      </c>
      <c r="E14" s="8">
        <v>4</v>
      </c>
      <c r="F14" s="8">
        <v>11</v>
      </c>
      <c r="G14" s="8">
        <v>11</v>
      </c>
      <c r="H14" s="8">
        <v>0</v>
      </c>
      <c r="I14" s="8" t="s">
        <v>8263</v>
      </c>
    </row>
    <row r="15" ht="15" spans="1:9">
      <c r="A15" s="8">
        <v>14</v>
      </c>
      <c r="B15" s="8" t="str">
        <f t="shared" si="0"/>
        <v>CS6E-1-5</v>
      </c>
      <c r="C15" s="8" t="s">
        <v>34</v>
      </c>
      <c r="D15" s="8">
        <v>1</v>
      </c>
      <c r="E15" s="8">
        <v>5</v>
      </c>
      <c r="F15" s="8">
        <v>46</v>
      </c>
      <c r="G15" s="8">
        <v>23</v>
      </c>
      <c r="H15" s="8">
        <v>1</v>
      </c>
      <c r="I15" s="8" t="s">
        <v>8258</v>
      </c>
    </row>
    <row r="16" ht="15" spans="1:9">
      <c r="A16" s="8">
        <v>15</v>
      </c>
      <c r="B16" s="8" t="str">
        <f t="shared" si="0"/>
        <v>CS6E-2-1</v>
      </c>
      <c r="C16" s="8" t="s">
        <v>34</v>
      </c>
      <c r="D16" s="8">
        <v>2</v>
      </c>
      <c r="E16" s="8">
        <v>1</v>
      </c>
      <c r="F16" s="8">
        <v>1128</v>
      </c>
      <c r="G16" s="8">
        <v>564</v>
      </c>
      <c r="H16" s="8">
        <v>1</v>
      </c>
      <c r="I16" s="8" t="s">
        <v>8264</v>
      </c>
    </row>
    <row r="17" ht="15" spans="1:9">
      <c r="A17" s="8">
        <v>16</v>
      </c>
      <c r="B17" s="8" t="str">
        <f t="shared" si="0"/>
        <v>CS26-1-1</v>
      </c>
      <c r="C17" s="8" t="s">
        <v>99</v>
      </c>
      <c r="D17" s="8">
        <v>1</v>
      </c>
      <c r="E17" s="8">
        <v>1</v>
      </c>
      <c r="F17" s="8">
        <v>8</v>
      </c>
      <c r="G17" s="8">
        <v>8</v>
      </c>
      <c r="H17" s="8">
        <v>1</v>
      </c>
      <c r="I17" s="8" t="s">
        <v>8265</v>
      </c>
    </row>
    <row r="18" ht="15" spans="1:9">
      <c r="A18" s="8">
        <v>17</v>
      </c>
      <c r="B18" s="8" t="str">
        <f t="shared" si="0"/>
        <v>CS26-1-2</v>
      </c>
      <c r="C18" s="8" t="s">
        <v>99</v>
      </c>
      <c r="D18" s="8">
        <v>1</v>
      </c>
      <c r="E18" s="8">
        <v>2</v>
      </c>
      <c r="F18" s="8">
        <v>8</v>
      </c>
      <c r="G18" s="8">
        <v>8</v>
      </c>
      <c r="H18" s="8">
        <v>1</v>
      </c>
      <c r="I18" s="8" t="s">
        <v>8266</v>
      </c>
    </row>
    <row r="19" ht="15" spans="1:9">
      <c r="A19" s="8">
        <v>18</v>
      </c>
      <c r="B19" s="8" t="str">
        <f t="shared" si="0"/>
        <v>CS26-1-3</v>
      </c>
      <c r="C19" s="8" t="s">
        <v>99</v>
      </c>
      <c r="D19" s="8">
        <v>1</v>
      </c>
      <c r="E19" s="8">
        <v>3</v>
      </c>
      <c r="F19" s="8">
        <v>8</v>
      </c>
      <c r="G19" s="8">
        <v>8</v>
      </c>
      <c r="H19" s="8">
        <v>1</v>
      </c>
      <c r="I19" s="8" t="s">
        <v>8267</v>
      </c>
    </row>
    <row r="20" ht="15" spans="1:9">
      <c r="A20" s="8">
        <v>19</v>
      </c>
      <c r="B20" s="8" t="str">
        <f t="shared" si="0"/>
        <v>CS26-1-4</v>
      </c>
      <c r="C20" s="8" t="s">
        <v>99</v>
      </c>
      <c r="D20" s="8">
        <v>1</v>
      </c>
      <c r="E20" s="8">
        <v>4</v>
      </c>
      <c r="F20" s="8">
        <v>8</v>
      </c>
      <c r="G20" s="8">
        <v>8</v>
      </c>
      <c r="H20" s="8">
        <v>1</v>
      </c>
      <c r="I20" s="8" t="s">
        <v>8268</v>
      </c>
    </row>
    <row r="21" ht="15" spans="1:9">
      <c r="A21" s="8">
        <v>20</v>
      </c>
      <c r="B21" s="8" t="str">
        <f t="shared" si="0"/>
        <v>CS26-1-5</v>
      </c>
      <c r="C21" s="8" t="s">
        <v>99</v>
      </c>
      <c r="D21" s="8">
        <v>1</v>
      </c>
      <c r="E21" s="8">
        <v>5</v>
      </c>
      <c r="F21" s="8">
        <v>16</v>
      </c>
      <c r="G21" s="8">
        <v>16</v>
      </c>
      <c r="H21" s="8">
        <v>1</v>
      </c>
      <c r="I21" s="8" t="s">
        <v>8269</v>
      </c>
    </row>
    <row r="22" ht="15" spans="1:9">
      <c r="A22" s="8">
        <v>21</v>
      </c>
      <c r="B22" s="8" t="str">
        <f t="shared" si="0"/>
        <v>CS26-1-6</v>
      </c>
      <c r="C22" s="8" t="s">
        <v>99</v>
      </c>
      <c r="D22" s="8">
        <v>1</v>
      </c>
      <c r="E22" s="8">
        <v>6</v>
      </c>
      <c r="F22" s="8">
        <v>16</v>
      </c>
      <c r="G22" s="8">
        <v>16</v>
      </c>
      <c r="H22" s="8">
        <v>1</v>
      </c>
      <c r="I22" s="8" t="s">
        <v>8270</v>
      </c>
    </row>
    <row r="23" ht="15" spans="1:9">
      <c r="A23" s="8">
        <v>22</v>
      </c>
      <c r="B23" s="8" t="str">
        <f t="shared" si="0"/>
        <v>CS26-1-7</v>
      </c>
      <c r="C23" s="8" t="s">
        <v>99</v>
      </c>
      <c r="D23" s="8">
        <v>1</v>
      </c>
      <c r="E23" s="8">
        <v>7</v>
      </c>
      <c r="F23" s="8">
        <v>14</v>
      </c>
      <c r="G23" s="8">
        <v>14</v>
      </c>
      <c r="H23" s="8">
        <v>1</v>
      </c>
      <c r="I23" s="8" t="s">
        <v>8271</v>
      </c>
    </row>
    <row r="24" ht="15" spans="1:9">
      <c r="A24" s="8">
        <v>23</v>
      </c>
      <c r="B24" s="8" t="str">
        <f t="shared" si="0"/>
        <v>CS26-1-8</v>
      </c>
      <c r="C24" s="8" t="s">
        <v>99</v>
      </c>
      <c r="D24" s="8">
        <v>1</v>
      </c>
      <c r="E24" s="8">
        <v>8</v>
      </c>
      <c r="F24" s="8">
        <v>14</v>
      </c>
      <c r="G24" s="8">
        <v>14</v>
      </c>
      <c r="H24" s="8">
        <v>1</v>
      </c>
      <c r="I24" s="8" t="s">
        <v>8272</v>
      </c>
    </row>
    <row r="25" ht="15" spans="1:9">
      <c r="A25" s="8">
        <v>24</v>
      </c>
      <c r="B25" s="8" t="str">
        <f t="shared" si="0"/>
        <v>CS26-1-9</v>
      </c>
      <c r="C25" s="8" t="s">
        <v>99</v>
      </c>
      <c r="D25" s="8">
        <v>1</v>
      </c>
      <c r="E25" s="8">
        <v>9</v>
      </c>
      <c r="F25" s="8">
        <v>8</v>
      </c>
      <c r="G25" s="8">
        <v>8</v>
      </c>
      <c r="H25" s="8">
        <v>1</v>
      </c>
      <c r="I25" s="8" t="s">
        <v>8273</v>
      </c>
    </row>
    <row r="26" ht="15" spans="1:9">
      <c r="A26" s="8">
        <v>25</v>
      </c>
      <c r="B26" s="8" t="str">
        <f t="shared" si="0"/>
        <v>CS26-1-10</v>
      </c>
      <c r="C26" s="8" t="s">
        <v>99</v>
      </c>
      <c r="D26" s="8">
        <v>1</v>
      </c>
      <c r="E26" s="8">
        <v>10</v>
      </c>
      <c r="F26" s="8">
        <v>8</v>
      </c>
      <c r="G26" s="8">
        <v>8</v>
      </c>
      <c r="H26" s="8">
        <v>1</v>
      </c>
      <c r="I26" s="8" t="s">
        <v>8274</v>
      </c>
    </row>
    <row r="27" ht="15" spans="1:9">
      <c r="A27" s="8">
        <v>26</v>
      </c>
      <c r="B27" s="8" t="str">
        <f t="shared" si="0"/>
        <v>CS26-1-11</v>
      </c>
      <c r="C27" s="8" t="s">
        <v>99</v>
      </c>
      <c r="D27" s="8">
        <v>1</v>
      </c>
      <c r="E27" s="8">
        <v>11</v>
      </c>
      <c r="F27" s="8">
        <v>8</v>
      </c>
      <c r="G27" s="8">
        <v>8</v>
      </c>
      <c r="H27" s="8">
        <v>1</v>
      </c>
      <c r="I27" s="8" t="s">
        <v>8275</v>
      </c>
    </row>
    <row r="28" ht="15" spans="1:9">
      <c r="A28" s="8">
        <v>27</v>
      </c>
      <c r="B28" s="8" t="str">
        <f t="shared" si="0"/>
        <v>CS26-1-12</v>
      </c>
      <c r="C28" s="8" t="s">
        <v>99</v>
      </c>
      <c r="D28" s="8">
        <v>1</v>
      </c>
      <c r="E28" s="8">
        <v>12</v>
      </c>
      <c r="F28" s="8">
        <v>8</v>
      </c>
      <c r="G28" s="8">
        <v>8</v>
      </c>
      <c r="H28" s="8">
        <v>1</v>
      </c>
      <c r="I28" s="8" t="s">
        <v>8276</v>
      </c>
    </row>
    <row r="29" ht="15" spans="1:9">
      <c r="A29" s="8">
        <v>28</v>
      </c>
      <c r="B29" s="8" t="str">
        <f t="shared" si="0"/>
        <v>CS26-1-13</v>
      </c>
      <c r="C29" s="8" t="s">
        <v>99</v>
      </c>
      <c r="D29" s="8">
        <v>1</v>
      </c>
      <c r="E29" s="8">
        <v>13</v>
      </c>
      <c r="F29" s="8">
        <v>8</v>
      </c>
      <c r="G29" s="8">
        <v>8</v>
      </c>
      <c r="H29" s="8">
        <v>0</v>
      </c>
      <c r="I29" s="8" t="s">
        <v>8277</v>
      </c>
    </row>
    <row r="30" ht="15" spans="1:9">
      <c r="A30" s="8">
        <v>29</v>
      </c>
      <c r="B30" s="8" t="str">
        <f t="shared" si="0"/>
        <v>CS26-1-14</v>
      </c>
      <c r="C30" s="8" t="s">
        <v>99</v>
      </c>
      <c r="D30" s="8">
        <v>1</v>
      </c>
      <c r="E30" s="8">
        <v>14</v>
      </c>
      <c r="F30" s="8">
        <v>8</v>
      </c>
      <c r="G30" s="8">
        <v>8</v>
      </c>
      <c r="H30" s="8">
        <v>0</v>
      </c>
      <c r="I30" s="8" t="s">
        <v>8278</v>
      </c>
    </row>
    <row r="31" ht="15" spans="1:9">
      <c r="A31" s="8">
        <v>30</v>
      </c>
      <c r="B31" s="8" t="str">
        <f t="shared" si="0"/>
        <v>CS26-1-15</v>
      </c>
      <c r="C31" s="8" t="s">
        <v>99</v>
      </c>
      <c r="D31" s="8">
        <v>1</v>
      </c>
      <c r="E31" s="8">
        <v>15</v>
      </c>
      <c r="F31" s="8">
        <v>32</v>
      </c>
      <c r="G31" s="8">
        <v>32</v>
      </c>
      <c r="H31" s="8">
        <v>0</v>
      </c>
      <c r="I31" s="8" t="s">
        <v>8279</v>
      </c>
    </row>
    <row r="32" ht="15" spans="1:9">
      <c r="A32" s="8">
        <v>31</v>
      </c>
      <c r="B32" s="8" t="str">
        <f t="shared" si="0"/>
        <v>CS26-1-16</v>
      </c>
      <c r="C32" s="8" t="s">
        <v>99</v>
      </c>
      <c r="D32" s="8">
        <v>1</v>
      </c>
      <c r="E32" s="8">
        <v>16</v>
      </c>
      <c r="F32" s="8">
        <v>32</v>
      </c>
      <c r="G32" s="8">
        <v>32</v>
      </c>
      <c r="H32" s="8">
        <v>0</v>
      </c>
      <c r="I32" s="8" t="s">
        <v>8280</v>
      </c>
    </row>
    <row r="33" ht="15" spans="1:9">
      <c r="A33" s="8">
        <v>32</v>
      </c>
      <c r="B33" s="8" t="str">
        <f t="shared" si="0"/>
        <v>CS26-1-17</v>
      </c>
      <c r="C33" s="8" t="s">
        <v>99</v>
      </c>
      <c r="D33" s="8">
        <v>1</v>
      </c>
      <c r="E33" s="8">
        <v>17</v>
      </c>
      <c r="F33" s="8">
        <v>32</v>
      </c>
      <c r="G33" s="8">
        <v>32</v>
      </c>
      <c r="H33" s="8">
        <v>1</v>
      </c>
      <c r="I33" s="8" t="s">
        <v>8281</v>
      </c>
    </row>
    <row r="34" ht="15" spans="1:9">
      <c r="A34" s="8">
        <v>33</v>
      </c>
      <c r="B34" s="8" t="str">
        <f t="shared" si="0"/>
        <v>CS26-1-18</v>
      </c>
      <c r="C34" s="8" t="s">
        <v>99</v>
      </c>
      <c r="D34" s="8">
        <v>1</v>
      </c>
      <c r="E34" s="8">
        <v>18</v>
      </c>
      <c r="F34" s="8">
        <v>32</v>
      </c>
      <c r="G34" s="8">
        <v>32</v>
      </c>
      <c r="H34" s="8">
        <v>1</v>
      </c>
      <c r="I34" s="8" t="s">
        <v>8282</v>
      </c>
    </row>
    <row r="35" ht="15" spans="1:9">
      <c r="A35" s="8">
        <v>34</v>
      </c>
      <c r="B35" s="8" t="str">
        <f t="shared" si="0"/>
        <v>CS26-1-19</v>
      </c>
      <c r="C35" s="8" t="s">
        <v>99</v>
      </c>
      <c r="D35" s="8">
        <v>1</v>
      </c>
      <c r="E35" s="8">
        <v>19</v>
      </c>
      <c r="F35" s="8">
        <v>8</v>
      </c>
      <c r="G35" s="8">
        <v>8</v>
      </c>
      <c r="H35" s="8">
        <v>0</v>
      </c>
      <c r="I35" s="8" t="s">
        <v>8283</v>
      </c>
    </row>
    <row r="36" ht="15" spans="1:9">
      <c r="A36" s="8">
        <v>35</v>
      </c>
      <c r="B36" s="8" t="str">
        <f t="shared" si="0"/>
        <v>CS26-1-20</v>
      </c>
      <c r="C36" s="8" t="s">
        <v>99</v>
      </c>
      <c r="D36" s="8">
        <v>1</v>
      </c>
      <c r="E36" s="8">
        <v>20</v>
      </c>
      <c r="F36" s="8">
        <v>8</v>
      </c>
      <c r="G36" s="8">
        <v>8</v>
      </c>
      <c r="H36" s="8">
        <v>0</v>
      </c>
      <c r="I36" s="8" t="s">
        <v>8284</v>
      </c>
    </row>
    <row r="37" ht="15" spans="1:9">
      <c r="A37" s="8">
        <v>36</v>
      </c>
      <c r="B37" s="8" t="str">
        <f t="shared" si="0"/>
        <v>CS26-1-21</v>
      </c>
      <c r="C37" s="8" t="s">
        <v>99</v>
      </c>
      <c r="D37" s="8">
        <v>1</v>
      </c>
      <c r="E37" s="8">
        <v>21</v>
      </c>
      <c r="F37" s="8">
        <v>8</v>
      </c>
      <c r="G37" s="8">
        <v>8</v>
      </c>
      <c r="H37" s="8">
        <v>0</v>
      </c>
      <c r="I37" s="8" t="s">
        <v>8285</v>
      </c>
    </row>
    <row r="38" ht="15" spans="1:9">
      <c r="A38" s="8">
        <v>37</v>
      </c>
      <c r="B38" s="8" t="str">
        <f t="shared" si="0"/>
        <v>CS26-1-22</v>
      </c>
      <c r="C38" s="8" t="s">
        <v>99</v>
      </c>
      <c r="D38" s="8">
        <v>1</v>
      </c>
      <c r="E38" s="8">
        <v>22</v>
      </c>
      <c r="F38" s="8">
        <v>8</v>
      </c>
      <c r="G38" s="8">
        <v>8</v>
      </c>
      <c r="H38" s="8">
        <v>0</v>
      </c>
      <c r="I38" s="8" t="s">
        <v>8286</v>
      </c>
    </row>
    <row r="39" ht="15" spans="1:9">
      <c r="A39" s="8">
        <v>38</v>
      </c>
      <c r="B39" s="8" t="str">
        <f t="shared" si="0"/>
        <v>CS26-1-23</v>
      </c>
      <c r="C39" s="8" t="s">
        <v>99</v>
      </c>
      <c r="D39" s="8">
        <v>1</v>
      </c>
      <c r="E39" s="8">
        <v>23</v>
      </c>
      <c r="F39" s="8">
        <v>8</v>
      </c>
      <c r="G39" s="8">
        <v>8</v>
      </c>
      <c r="H39" s="8">
        <v>0</v>
      </c>
      <c r="I39" s="8" t="s">
        <v>8287</v>
      </c>
    </row>
    <row r="40" ht="15" spans="1:9">
      <c r="A40" s="8">
        <v>39</v>
      </c>
      <c r="B40" s="8" t="str">
        <f t="shared" si="0"/>
        <v>CS26-1-24</v>
      </c>
      <c r="C40" s="8" t="s">
        <v>99</v>
      </c>
      <c r="D40" s="8">
        <v>1</v>
      </c>
      <c r="E40" s="8">
        <v>24</v>
      </c>
      <c r="F40" s="8">
        <v>8</v>
      </c>
      <c r="G40" s="8">
        <v>8</v>
      </c>
      <c r="H40" s="8">
        <v>0</v>
      </c>
      <c r="I40" s="8" t="s">
        <v>8288</v>
      </c>
    </row>
    <row r="41" ht="15" spans="1:9">
      <c r="A41" s="8">
        <v>40</v>
      </c>
      <c r="B41" s="8" t="str">
        <f t="shared" si="0"/>
        <v>CS26-1-25</v>
      </c>
      <c r="C41" s="8" t="s">
        <v>99</v>
      </c>
      <c r="D41" s="8">
        <v>1</v>
      </c>
      <c r="E41" s="8">
        <v>25</v>
      </c>
      <c r="F41" s="8">
        <v>14</v>
      </c>
      <c r="G41" s="8">
        <v>14</v>
      </c>
      <c r="H41" s="8">
        <v>0</v>
      </c>
      <c r="I41" s="8" t="s">
        <v>8289</v>
      </c>
    </row>
    <row r="42" ht="15" spans="1:9">
      <c r="A42" s="8">
        <v>41</v>
      </c>
      <c r="B42" s="8" t="str">
        <f t="shared" si="0"/>
        <v>CS26-1-26</v>
      </c>
      <c r="C42" s="8" t="s">
        <v>99</v>
      </c>
      <c r="D42" s="8">
        <v>1</v>
      </c>
      <c r="E42" s="8">
        <v>26</v>
      </c>
      <c r="F42" s="8">
        <v>14</v>
      </c>
      <c r="G42" s="8">
        <v>14</v>
      </c>
      <c r="H42" s="8">
        <v>0</v>
      </c>
      <c r="I42" s="8" t="s">
        <v>8290</v>
      </c>
    </row>
    <row r="43" ht="15" spans="1:9">
      <c r="A43" s="8">
        <v>42</v>
      </c>
      <c r="B43" s="8" t="str">
        <f t="shared" si="0"/>
        <v>CS26-1-27</v>
      </c>
      <c r="C43" s="8" t="s">
        <v>99</v>
      </c>
      <c r="D43" s="8">
        <v>1</v>
      </c>
      <c r="E43" s="8">
        <v>27</v>
      </c>
      <c r="F43" s="8">
        <v>16</v>
      </c>
      <c r="G43" s="8">
        <v>16</v>
      </c>
      <c r="H43" s="8">
        <v>0</v>
      </c>
      <c r="I43" s="8" t="s">
        <v>8291</v>
      </c>
    </row>
    <row r="44" ht="15" spans="1:9">
      <c r="A44" s="8">
        <v>43</v>
      </c>
      <c r="B44" s="8" t="str">
        <f t="shared" si="0"/>
        <v>CS26-1-28</v>
      </c>
      <c r="C44" s="8" t="s">
        <v>99</v>
      </c>
      <c r="D44" s="8">
        <v>1</v>
      </c>
      <c r="E44" s="8">
        <v>28</v>
      </c>
      <c r="F44" s="8">
        <v>16</v>
      </c>
      <c r="G44" s="8">
        <v>16</v>
      </c>
      <c r="H44" s="8">
        <v>0</v>
      </c>
      <c r="I44" s="8" t="s">
        <v>8292</v>
      </c>
    </row>
    <row r="45" ht="15" spans="1:9">
      <c r="A45" s="8">
        <v>44</v>
      </c>
      <c r="B45" s="8" t="str">
        <f t="shared" si="0"/>
        <v>CS9B-1-1</v>
      </c>
      <c r="C45" s="8" t="s">
        <v>42</v>
      </c>
      <c r="D45" s="8">
        <v>1</v>
      </c>
      <c r="E45" s="8">
        <v>1</v>
      </c>
      <c r="F45" s="8">
        <v>17</v>
      </c>
      <c r="G45" s="8">
        <v>17</v>
      </c>
      <c r="H45" s="8">
        <v>1</v>
      </c>
      <c r="I45" s="8" t="s">
        <v>237</v>
      </c>
    </row>
    <row r="46" ht="15" spans="1:9">
      <c r="A46" s="8">
        <v>45</v>
      </c>
      <c r="B46" s="8" t="str">
        <f t="shared" si="0"/>
        <v>CS9B-1-2</v>
      </c>
      <c r="C46" s="8" t="s">
        <v>42</v>
      </c>
      <c r="D46" s="8">
        <v>1</v>
      </c>
      <c r="E46" s="8">
        <v>2</v>
      </c>
      <c r="F46" s="8">
        <v>3</v>
      </c>
      <c r="G46" s="8">
        <v>3</v>
      </c>
      <c r="H46" s="8">
        <v>1</v>
      </c>
      <c r="I46" s="8" t="s">
        <v>8293</v>
      </c>
    </row>
    <row r="47" ht="15" spans="1:9">
      <c r="A47" s="8">
        <v>46</v>
      </c>
      <c r="B47" s="8" t="str">
        <f t="shared" si="0"/>
        <v>CS9B-1-3</v>
      </c>
      <c r="C47" s="8" t="s">
        <v>42</v>
      </c>
      <c r="D47" s="8">
        <v>1</v>
      </c>
      <c r="E47" s="8">
        <v>3</v>
      </c>
      <c r="F47" s="8">
        <v>1</v>
      </c>
      <c r="G47" s="8">
        <v>1</v>
      </c>
      <c r="H47" s="8">
        <v>1</v>
      </c>
      <c r="I47" s="8" t="s">
        <v>8294</v>
      </c>
    </row>
    <row r="48" ht="15" spans="1:9">
      <c r="A48" s="8">
        <v>47</v>
      </c>
      <c r="B48" s="8" t="str">
        <f t="shared" si="0"/>
        <v>CS9B-1-4</v>
      </c>
      <c r="C48" s="8" t="s">
        <v>42</v>
      </c>
      <c r="D48" s="8">
        <v>1</v>
      </c>
      <c r="E48" s="8">
        <v>4</v>
      </c>
      <c r="F48" s="8">
        <v>2</v>
      </c>
      <c r="G48" s="8">
        <v>4</v>
      </c>
      <c r="H48" s="8">
        <v>1</v>
      </c>
      <c r="I48" s="8" t="s">
        <v>8295</v>
      </c>
    </row>
    <row r="49" ht="15" spans="1:9">
      <c r="A49" s="8">
        <v>48</v>
      </c>
      <c r="B49" s="8" t="str">
        <f t="shared" si="0"/>
        <v>CS9B-1-5</v>
      </c>
      <c r="C49" s="8" t="s">
        <v>42</v>
      </c>
      <c r="D49" s="8">
        <v>1</v>
      </c>
      <c r="E49" s="8">
        <v>5</v>
      </c>
      <c r="F49" s="8">
        <v>2</v>
      </c>
      <c r="G49" s="8">
        <v>4</v>
      </c>
      <c r="H49" s="8">
        <v>1</v>
      </c>
      <c r="I49" s="8" t="s">
        <v>8296</v>
      </c>
    </row>
    <row r="50" ht="15" spans="1:9">
      <c r="A50" s="8">
        <v>49</v>
      </c>
      <c r="B50" s="8" t="str">
        <f t="shared" si="0"/>
        <v>CS6C-1-1</v>
      </c>
      <c r="C50" s="8" t="s">
        <v>142</v>
      </c>
      <c r="D50" s="8">
        <v>1</v>
      </c>
      <c r="E50" s="8">
        <v>1</v>
      </c>
      <c r="F50" s="8">
        <v>50</v>
      </c>
      <c r="G50" s="8">
        <v>25</v>
      </c>
      <c r="H50" s="8">
        <v>1</v>
      </c>
      <c r="I50" s="8" t="s">
        <v>8297</v>
      </c>
    </row>
    <row r="51" ht="15" spans="1:9">
      <c r="A51" s="8">
        <v>50</v>
      </c>
      <c r="B51" s="8" t="str">
        <f t="shared" si="0"/>
        <v>CS12-1-1</v>
      </c>
      <c r="C51" s="8" t="s">
        <v>73</v>
      </c>
      <c r="D51" s="8">
        <v>1</v>
      </c>
      <c r="E51" s="8">
        <v>1</v>
      </c>
      <c r="F51" s="8">
        <v>24</v>
      </c>
      <c r="G51" s="8">
        <v>24</v>
      </c>
      <c r="H51" s="8">
        <v>1</v>
      </c>
      <c r="I51" s="8" t="s">
        <v>8297</v>
      </c>
    </row>
    <row r="52" ht="15" spans="1:9">
      <c r="A52" s="8">
        <v>51</v>
      </c>
      <c r="B52" s="8" t="str">
        <f t="shared" si="0"/>
        <v>CS12-1-2</v>
      </c>
      <c r="C52" s="8" t="s">
        <v>73</v>
      </c>
      <c r="D52" s="8">
        <v>1</v>
      </c>
      <c r="E52" s="8">
        <v>2</v>
      </c>
      <c r="F52" s="8">
        <v>4</v>
      </c>
      <c r="G52" s="8">
        <v>4</v>
      </c>
      <c r="H52" s="8">
        <v>1</v>
      </c>
      <c r="I52" s="8" t="s">
        <v>8298</v>
      </c>
    </row>
    <row r="53" ht="15" spans="1:9">
      <c r="A53" s="8">
        <v>52</v>
      </c>
      <c r="B53" s="8" t="str">
        <f t="shared" si="0"/>
        <v>CS12-1-3</v>
      </c>
      <c r="C53" s="8" t="s">
        <v>73</v>
      </c>
      <c r="D53" s="8">
        <v>1</v>
      </c>
      <c r="E53" s="8">
        <v>3</v>
      </c>
      <c r="F53" s="8">
        <v>13</v>
      </c>
      <c r="G53" s="8">
        <v>13</v>
      </c>
      <c r="H53" s="8">
        <v>1</v>
      </c>
      <c r="I53" s="8" t="s">
        <v>8299</v>
      </c>
    </row>
    <row r="54" ht="15" spans="1:9">
      <c r="A54" s="8">
        <v>53</v>
      </c>
      <c r="B54" s="8" t="str">
        <f t="shared" si="0"/>
        <v>CS12-1-4</v>
      </c>
      <c r="C54" s="8" t="s">
        <v>73</v>
      </c>
      <c r="D54" s="8">
        <v>1</v>
      </c>
      <c r="E54" s="8">
        <v>4</v>
      </c>
      <c r="F54" s="8">
        <v>6</v>
      </c>
      <c r="G54" s="8">
        <v>6</v>
      </c>
      <c r="H54" s="8">
        <v>1</v>
      </c>
      <c r="I54" s="8" t="s">
        <v>8300</v>
      </c>
    </row>
    <row r="55" ht="15" spans="1:9">
      <c r="A55" s="8">
        <v>54</v>
      </c>
      <c r="B55" s="8" t="str">
        <f t="shared" si="0"/>
        <v>CS19-1-1</v>
      </c>
      <c r="C55" s="8" t="s">
        <v>91</v>
      </c>
      <c r="D55" s="8">
        <v>1</v>
      </c>
      <c r="E55" s="8">
        <v>1</v>
      </c>
      <c r="F55" s="8">
        <v>2</v>
      </c>
      <c r="G55" s="8">
        <v>2</v>
      </c>
      <c r="H55" s="8">
        <v>1</v>
      </c>
      <c r="I55" s="8" t="s">
        <v>8297</v>
      </c>
    </row>
    <row r="56" ht="15" spans="1:9">
      <c r="A56" s="8">
        <v>55</v>
      </c>
      <c r="B56" s="8" t="str">
        <f t="shared" si="0"/>
        <v>CS19-1-2</v>
      </c>
      <c r="C56" s="8" t="s">
        <v>91</v>
      </c>
      <c r="D56" s="8">
        <v>1</v>
      </c>
      <c r="E56" s="8">
        <v>2</v>
      </c>
      <c r="F56" s="8">
        <v>7</v>
      </c>
      <c r="G56" s="8">
        <v>7</v>
      </c>
      <c r="H56" s="8">
        <v>1</v>
      </c>
      <c r="I56" s="8" t="s">
        <v>8301</v>
      </c>
    </row>
    <row r="57" ht="15" spans="1:9">
      <c r="A57" s="8">
        <v>56</v>
      </c>
      <c r="B57" s="8" t="str">
        <f t="shared" si="0"/>
        <v>CS19-1-3</v>
      </c>
      <c r="C57" s="8" t="s">
        <v>91</v>
      </c>
      <c r="D57" s="8">
        <v>1</v>
      </c>
      <c r="E57" s="8">
        <v>3</v>
      </c>
      <c r="F57" s="8">
        <v>28</v>
      </c>
      <c r="G57" s="8">
        <v>28</v>
      </c>
      <c r="H57" s="8">
        <v>1</v>
      </c>
      <c r="I57" s="8" t="s">
        <v>8302</v>
      </c>
    </row>
    <row r="58" ht="15" spans="1:9">
      <c r="A58" s="8">
        <v>57</v>
      </c>
      <c r="B58" s="8" t="str">
        <f t="shared" si="0"/>
        <v>CS19-1-4</v>
      </c>
      <c r="C58" s="8" t="s">
        <v>91</v>
      </c>
      <c r="D58" s="8">
        <v>1</v>
      </c>
      <c r="E58" s="8">
        <v>4</v>
      </c>
      <c r="F58" s="8">
        <v>28</v>
      </c>
      <c r="G58" s="8">
        <v>28</v>
      </c>
      <c r="H58" s="8">
        <v>1</v>
      </c>
      <c r="I58" s="8" t="s">
        <v>8303</v>
      </c>
    </row>
    <row r="59" ht="15" spans="1:9">
      <c r="A59" s="8">
        <v>58</v>
      </c>
      <c r="B59" s="8" t="str">
        <f t="shared" si="0"/>
        <v>CS19-1-5</v>
      </c>
      <c r="C59" s="8" t="s">
        <v>91</v>
      </c>
      <c r="D59" s="8">
        <v>1</v>
      </c>
      <c r="E59" s="8">
        <v>5</v>
      </c>
      <c r="F59" s="8">
        <v>9</v>
      </c>
      <c r="G59" s="8">
        <v>12</v>
      </c>
      <c r="H59" s="8">
        <v>1</v>
      </c>
      <c r="I59" s="8" t="s">
        <v>8304</v>
      </c>
    </row>
    <row r="60" ht="15" spans="1:9">
      <c r="A60" s="8">
        <v>59</v>
      </c>
      <c r="B60" s="8" t="str">
        <f t="shared" si="0"/>
        <v>CS15-1-1</v>
      </c>
      <c r="C60" s="8" t="s">
        <v>82</v>
      </c>
      <c r="D60" s="8">
        <v>1</v>
      </c>
      <c r="E60" s="8">
        <v>1</v>
      </c>
      <c r="F60" s="8">
        <v>8</v>
      </c>
      <c r="G60" s="8">
        <v>8</v>
      </c>
      <c r="H60" s="8">
        <v>1</v>
      </c>
      <c r="I60" s="10" t="s">
        <v>8305</v>
      </c>
    </row>
    <row r="61" ht="15" spans="1:9">
      <c r="A61" s="8">
        <v>60</v>
      </c>
      <c r="B61" s="8" t="str">
        <f t="shared" si="0"/>
        <v>CS15-1-2</v>
      </c>
      <c r="C61" s="8" t="s">
        <v>82</v>
      </c>
      <c r="D61" s="8">
        <v>1</v>
      </c>
      <c r="E61" s="8">
        <v>2</v>
      </c>
      <c r="F61" s="8">
        <v>6</v>
      </c>
      <c r="G61" s="8">
        <v>6</v>
      </c>
      <c r="H61" s="8">
        <v>1</v>
      </c>
      <c r="I61" s="8" t="s">
        <v>8306</v>
      </c>
    </row>
    <row r="62" ht="15" spans="1:9">
      <c r="A62" s="8">
        <v>61</v>
      </c>
      <c r="B62" s="8" t="str">
        <f t="shared" si="0"/>
        <v>CS9C-1-1</v>
      </c>
      <c r="C62" s="8" t="s">
        <v>50</v>
      </c>
      <c r="D62" s="8">
        <v>1</v>
      </c>
      <c r="E62" s="8">
        <v>1</v>
      </c>
      <c r="F62" s="8">
        <v>12</v>
      </c>
      <c r="G62" s="8">
        <v>12</v>
      </c>
      <c r="H62" s="8">
        <v>1</v>
      </c>
      <c r="I62" s="8" t="s">
        <v>8307</v>
      </c>
    </row>
    <row r="63" ht="15" spans="1:9">
      <c r="A63" s="8">
        <v>62</v>
      </c>
      <c r="B63" s="8" t="str">
        <f t="shared" si="0"/>
        <v>CS9C-1-2</v>
      </c>
      <c r="C63" s="8" t="s">
        <v>50</v>
      </c>
      <c r="D63" s="8">
        <v>1</v>
      </c>
      <c r="E63" s="8">
        <v>2</v>
      </c>
      <c r="F63" s="8">
        <v>6</v>
      </c>
      <c r="G63" s="8">
        <v>6</v>
      </c>
      <c r="H63" s="8">
        <v>1</v>
      </c>
      <c r="I63" s="8" t="s">
        <v>8308</v>
      </c>
    </row>
    <row r="64" ht="15" spans="1:9">
      <c r="A64" s="8">
        <v>63</v>
      </c>
      <c r="B64" s="8" t="str">
        <f t="shared" si="0"/>
        <v>CS9C-1-3</v>
      </c>
      <c r="C64" s="8" t="s">
        <v>50</v>
      </c>
      <c r="D64" s="8">
        <v>1</v>
      </c>
      <c r="E64" s="8">
        <v>3</v>
      </c>
      <c r="F64" s="8">
        <v>6</v>
      </c>
      <c r="G64" s="8">
        <v>6</v>
      </c>
      <c r="H64" s="8">
        <v>1</v>
      </c>
      <c r="I64" s="8" t="s">
        <v>8309</v>
      </c>
    </row>
    <row r="65" ht="15" spans="1:9">
      <c r="A65" s="8">
        <v>64</v>
      </c>
      <c r="B65" s="8" t="str">
        <f t="shared" si="0"/>
        <v>CS9C-1-4</v>
      </c>
      <c r="C65" s="8" t="s">
        <v>50</v>
      </c>
      <c r="D65" s="8">
        <v>1</v>
      </c>
      <c r="E65" s="8">
        <v>4</v>
      </c>
      <c r="F65" s="8">
        <v>3</v>
      </c>
      <c r="G65" s="8">
        <v>6</v>
      </c>
      <c r="H65" s="8">
        <v>1</v>
      </c>
      <c r="I65" s="8" t="s">
        <v>8310</v>
      </c>
    </row>
    <row r="66" ht="15" spans="1:9">
      <c r="A66" s="8">
        <v>65</v>
      </c>
      <c r="B66" s="8" t="str">
        <f t="shared" ref="B66:B129" si="1">C66&amp;"-"&amp;D66&amp;"-"&amp;E66</f>
        <v>CS9C-1-5</v>
      </c>
      <c r="C66" s="8" t="s">
        <v>50</v>
      </c>
      <c r="D66" s="8">
        <v>1</v>
      </c>
      <c r="E66" s="8">
        <v>5</v>
      </c>
      <c r="F66" s="8">
        <v>1</v>
      </c>
      <c r="G66" s="8">
        <v>1</v>
      </c>
      <c r="H66" s="8">
        <v>1</v>
      </c>
      <c r="I66" s="8" t="s">
        <v>1465</v>
      </c>
    </row>
    <row r="67" ht="15" spans="1:9">
      <c r="A67" s="8">
        <v>66</v>
      </c>
      <c r="B67" s="8" t="str">
        <f t="shared" si="1"/>
        <v>CS9C-1-6</v>
      </c>
      <c r="C67" s="8" t="s">
        <v>50</v>
      </c>
      <c r="D67" s="8">
        <v>1</v>
      </c>
      <c r="E67" s="8">
        <v>6</v>
      </c>
      <c r="F67" s="8">
        <v>10</v>
      </c>
      <c r="G67" s="8">
        <v>8</v>
      </c>
      <c r="H67" s="8">
        <v>1</v>
      </c>
      <c r="I67" s="8" t="s">
        <v>8311</v>
      </c>
    </row>
    <row r="68" ht="15" spans="1:9">
      <c r="A68" s="8">
        <v>67</v>
      </c>
      <c r="B68" s="8" t="str">
        <f t="shared" si="1"/>
        <v>CS9C-1-7</v>
      </c>
      <c r="C68" s="8" t="s">
        <v>50</v>
      </c>
      <c r="D68" s="8">
        <v>1</v>
      </c>
      <c r="E68" s="8">
        <v>7</v>
      </c>
      <c r="F68" s="8">
        <v>10</v>
      </c>
      <c r="G68" s="8">
        <v>5</v>
      </c>
      <c r="H68" s="8">
        <v>1</v>
      </c>
      <c r="I68" s="8" t="s">
        <v>243</v>
      </c>
    </row>
    <row r="69" ht="15" spans="1:9">
      <c r="A69" s="8">
        <v>68</v>
      </c>
      <c r="B69" s="8" t="str">
        <f t="shared" si="1"/>
        <v>CS11-1-1</v>
      </c>
      <c r="C69" s="8" t="s">
        <v>64</v>
      </c>
      <c r="D69" s="8">
        <v>1</v>
      </c>
      <c r="E69" s="8">
        <v>1</v>
      </c>
      <c r="F69" s="8">
        <v>26</v>
      </c>
      <c r="G69" s="8">
        <v>26</v>
      </c>
      <c r="H69" s="8">
        <v>1</v>
      </c>
      <c r="I69" s="8" t="s">
        <v>8312</v>
      </c>
    </row>
    <row r="70" ht="15" spans="1:9">
      <c r="A70" s="8">
        <v>69</v>
      </c>
      <c r="B70" s="8" t="str">
        <f t="shared" si="1"/>
        <v>CS11-1-2</v>
      </c>
      <c r="C70" s="8" t="s">
        <v>64</v>
      </c>
      <c r="D70" s="8">
        <v>1</v>
      </c>
      <c r="E70" s="8">
        <v>2</v>
      </c>
      <c r="F70" s="8">
        <v>5</v>
      </c>
      <c r="G70" s="8">
        <v>5</v>
      </c>
      <c r="H70" s="8">
        <v>1</v>
      </c>
      <c r="I70" s="10" t="s">
        <v>8313</v>
      </c>
    </row>
    <row r="71" ht="15" spans="1:9">
      <c r="A71" s="8">
        <v>70</v>
      </c>
      <c r="B71" s="8" t="str">
        <f t="shared" si="1"/>
        <v>CS11-1-3</v>
      </c>
      <c r="C71" s="8" t="s">
        <v>64</v>
      </c>
      <c r="D71" s="8">
        <v>1</v>
      </c>
      <c r="E71" s="8">
        <v>3</v>
      </c>
      <c r="F71" s="8">
        <v>9</v>
      </c>
      <c r="G71" s="8">
        <v>9</v>
      </c>
      <c r="H71" s="8">
        <v>1</v>
      </c>
      <c r="I71" s="10" t="s">
        <v>205</v>
      </c>
    </row>
    <row r="72" ht="15" spans="1:9">
      <c r="A72" s="8">
        <v>71</v>
      </c>
      <c r="B72" s="8" t="str">
        <f t="shared" si="1"/>
        <v>CS11-1-4</v>
      </c>
      <c r="C72" s="8" t="s">
        <v>64</v>
      </c>
      <c r="D72" s="8">
        <v>1</v>
      </c>
      <c r="E72" s="8">
        <v>4</v>
      </c>
      <c r="F72" s="8">
        <v>4</v>
      </c>
      <c r="G72" s="8">
        <v>4</v>
      </c>
      <c r="H72" s="8">
        <v>1</v>
      </c>
      <c r="I72" s="8" t="s">
        <v>8314</v>
      </c>
    </row>
    <row r="73" ht="15" spans="1:9">
      <c r="A73" s="8">
        <v>72</v>
      </c>
      <c r="B73" s="8" t="str">
        <f t="shared" si="1"/>
        <v>CS11-1-5</v>
      </c>
      <c r="C73" s="8" t="s">
        <v>64</v>
      </c>
      <c r="D73" s="8">
        <v>1</v>
      </c>
      <c r="E73" s="8">
        <v>5</v>
      </c>
      <c r="F73" s="8">
        <v>6</v>
      </c>
      <c r="G73" s="8">
        <v>6</v>
      </c>
      <c r="H73" s="8">
        <v>1</v>
      </c>
      <c r="I73" s="8" t="s">
        <v>8315</v>
      </c>
    </row>
    <row r="74" ht="15" spans="1:9">
      <c r="A74" s="8">
        <v>73</v>
      </c>
      <c r="B74" s="8" t="str">
        <f t="shared" si="1"/>
        <v>IS35E-1-1</v>
      </c>
      <c r="C74" s="3" t="s">
        <v>398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 t="s">
        <v>8316</v>
      </c>
    </row>
    <row r="75" ht="15" spans="1:9">
      <c r="A75" s="8">
        <v>74</v>
      </c>
      <c r="B75" s="8" t="str">
        <f t="shared" si="1"/>
        <v>IS35E-1-2</v>
      </c>
      <c r="C75" s="3" t="s">
        <v>398</v>
      </c>
      <c r="D75" s="3">
        <v>1</v>
      </c>
      <c r="E75" s="3">
        <v>2</v>
      </c>
      <c r="F75" s="3">
        <v>1</v>
      </c>
      <c r="G75" s="3">
        <v>1</v>
      </c>
      <c r="H75" s="3">
        <v>1</v>
      </c>
      <c r="I75" s="3" t="s">
        <v>8317</v>
      </c>
    </row>
    <row r="76" ht="15" spans="1:9">
      <c r="A76" s="8">
        <v>75</v>
      </c>
      <c r="B76" s="8" t="str">
        <f t="shared" si="1"/>
        <v>IS35E-1-3</v>
      </c>
      <c r="C76" s="3" t="s">
        <v>398</v>
      </c>
      <c r="D76" s="3">
        <v>1</v>
      </c>
      <c r="E76" s="3">
        <v>3</v>
      </c>
      <c r="F76" s="3">
        <v>1</v>
      </c>
      <c r="G76" s="3">
        <v>1</v>
      </c>
      <c r="H76" s="3">
        <v>1</v>
      </c>
      <c r="I76" s="3" t="s">
        <v>8318</v>
      </c>
    </row>
    <row r="77" ht="15" spans="1:9">
      <c r="A77" s="8">
        <v>76</v>
      </c>
      <c r="B77" s="8" t="str">
        <f t="shared" si="1"/>
        <v>IS35E-1-4</v>
      </c>
      <c r="C77" s="3" t="s">
        <v>398</v>
      </c>
      <c r="D77" s="3">
        <v>1</v>
      </c>
      <c r="E77" s="3">
        <v>4</v>
      </c>
      <c r="F77" s="3">
        <v>1</v>
      </c>
      <c r="G77" s="3">
        <v>1</v>
      </c>
      <c r="H77" s="3">
        <v>1</v>
      </c>
      <c r="I77" s="3" t="s">
        <v>8319</v>
      </c>
    </row>
    <row r="78" ht="15" spans="1:9">
      <c r="A78" s="8">
        <v>77</v>
      </c>
      <c r="B78" s="8" t="str">
        <f t="shared" si="1"/>
        <v>IS39-1-5</v>
      </c>
      <c r="C78" s="3" t="s">
        <v>401</v>
      </c>
      <c r="D78" s="3">
        <v>1</v>
      </c>
      <c r="E78" s="3">
        <v>5</v>
      </c>
      <c r="F78" s="3">
        <v>1</v>
      </c>
      <c r="G78" s="3">
        <v>1</v>
      </c>
      <c r="H78" s="3">
        <v>1</v>
      </c>
      <c r="I78" s="3" t="s">
        <v>8320</v>
      </c>
    </row>
    <row r="79" ht="15" spans="1:9">
      <c r="A79" s="8">
        <v>78</v>
      </c>
      <c r="B79" s="8" t="str">
        <f t="shared" si="1"/>
        <v>IS39-1-6</v>
      </c>
      <c r="C79" s="3" t="s">
        <v>401</v>
      </c>
      <c r="D79" s="3">
        <v>1</v>
      </c>
      <c r="E79" s="3">
        <v>6</v>
      </c>
      <c r="F79" s="3">
        <v>1</v>
      </c>
      <c r="G79" s="3">
        <v>1</v>
      </c>
      <c r="H79" s="3">
        <v>1</v>
      </c>
      <c r="I79" s="3" t="s">
        <v>8320</v>
      </c>
    </row>
    <row r="80" ht="15" spans="1:9">
      <c r="A80" s="8">
        <v>79</v>
      </c>
      <c r="B80" s="8" t="str">
        <f t="shared" si="1"/>
        <v>IS39-1-7</v>
      </c>
      <c r="C80" s="3" t="s">
        <v>401</v>
      </c>
      <c r="D80" s="3">
        <v>1</v>
      </c>
      <c r="E80" s="3">
        <v>7</v>
      </c>
      <c r="F80" s="3">
        <v>1</v>
      </c>
      <c r="G80" s="3">
        <v>1</v>
      </c>
      <c r="H80" s="3">
        <v>1</v>
      </c>
      <c r="I80" s="3" t="s">
        <v>8320</v>
      </c>
    </row>
    <row r="81" ht="15" spans="1:9">
      <c r="A81" s="8">
        <v>80</v>
      </c>
      <c r="B81" s="8" t="str">
        <f t="shared" si="1"/>
        <v>IS39-1-8</v>
      </c>
      <c r="C81" s="3" t="s">
        <v>401</v>
      </c>
      <c r="D81" s="3">
        <v>1</v>
      </c>
      <c r="E81" s="3">
        <v>8</v>
      </c>
      <c r="F81" s="3">
        <v>1</v>
      </c>
      <c r="G81" s="3">
        <v>1</v>
      </c>
      <c r="H81" s="3">
        <v>1</v>
      </c>
      <c r="I81" s="3" t="s">
        <v>8321</v>
      </c>
    </row>
    <row r="82" ht="15" spans="1:9">
      <c r="A82" s="8">
        <v>81</v>
      </c>
      <c r="B82" s="8" t="str">
        <f t="shared" si="1"/>
        <v>IS39-1-9</v>
      </c>
      <c r="C82" s="3" t="s">
        <v>401</v>
      </c>
      <c r="D82" s="3">
        <v>1</v>
      </c>
      <c r="E82" s="3">
        <v>9</v>
      </c>
      <c r="F82" s="3">
        <v>1</v>
      </c>
      <c r="G82" s="3">
        <v>1</v>
      </c>
      <c r="H82" s="3">
        <v>1</v>
      </c>
      <c r="I82" s="3" t="s">
        <v>8321</v>
      </c>
    </row>
    <row r="83" ht="15" spans="1:9">
      <c r="A83" s="8">
        <v>82</v>
      </c>
      <c r="B83" s="8" t="str">
        <f t="shared" si="1"/>
        <v>IS39-1-10</v>
      </c>
      <c r="C83" s="3" t="s">
        <v>401</v>
      </c>
      <c r="D83" s="3">
        <v>1</v>
      </c>
      <c r="E83" s="3">
        <v>10</v>
      </c>
      <c r="F83" s="3">
        <v>1</v>
      </c>
      <c r="G83" s="3">
        <v>1</v>
      </c>
      <c r="H83" s="3">
        <v>1</v>
      </c>
      <c r="I83" s="3" t="s">
        <v>8322</v>
      </c>
    </row>
    <row r="84" ht="15" spans="1:9">
      <c r="A84" s="8">
        <v>83</v>
      </c>
      <c r="B84" s="8" t="str">
        <f t="shared" si="1"/>
        <v>IS39-1-11</v>
      </c>
      <c r="C84" s="3" t="s">
        <v>401</v>
      </c>
      <c r="D84" s="3">
        <v>1</v>
      </c>
      <c r="E84" s="3">
        <v>11</v>
      </c>
      <c r="F84" s="3">
        <v>1</v>
      </c>
      <c r="G84" s="3">
        <v>1</v>
      </c>
      <c r="H84" s="3">
        <v>1</v>
      </c>
      <c r="I84" s="3" t="s">
        <v>8321</v>
      </c>
    </row>
    <row r="85" ht="15" spans="1:9">
      <c r="A85" s="8">
        <v>84</v>
      </c>
      <c r="B85" s="8" t="str">
        <f t="shared" si="1"/>
        <v>IS39-1-12</v>
      </c>
      <c r="C85" s="3" t="s">
        <v>401</v>
      </c>
      <c r="D85" s="3">
        <v>1</v>
      </c>
      <c r="E85" s="3">
        <v>12</v>
      </c>
      <c r="F85" s="3">
        <v>1</v>
      </c>
      <c r="G85" s="3">
        <v>1</v>
      </c>
      <c r="H85" s="3">
        <v>1</v>
      </c>
      <c r="I85" s="3" t="s">
        <v>8321</v>
      </c>
    </row>
    <row r="86" ht="15" spans="1:9">
      <c r="A86" s="8">
        <v>85</v>
      </c>
      <c r="B86" s="8" t="str">
        <f t="shared" si="1"/>
        <v>APT7-1-13</v>
      </c>
      <c r="C86" s="3" t="s">
        <v>403</v>
      </c>
      <c r="D86" s="3">
        <v>1</v>
      </c>
      <c r="E86" s="3">
        <v>13</v>
      </c>
      <c r="F86" s="3">
        <v>1</v>
      </c>
      <c r="G86" s="3">
        <v>1</v>
      </c>
      <c r="H86" s="3">
        <v>1</v>
      </c>
      <c r="I86" s="3" t="s">
        <v>487</v>
      </c>
    </row>
    <row r="87" ht="15" spans="1:9">
      <c r="A87" s="8">
        <v>86</v>
      </c>
      <c r="B87" s="8" t="str">
        <f t="shared" si="1"/>
        <v>APT7-1-14</v>
      </c>
      <c r="C87" s="3" t="s">
        <v>403</v>
      </c>
      <c r="D87" s="3">
        <v>1</v>
      </c>
      <c r="E87" s="3">
        <v>14</v>
      </c>
      <c r="F87" s="3">
        <v>1</v>
      </c>
      <c r="G87" s="3">
        <v>1</v>
      </c>
      <c r="H87" s="3">
        <v>1</v>
      </c>
      <c r="I87" s="3" t="s">
        <v>489</v>
      </c>
    </row>
    <row r="88" ht="15" spans="1:9">
      <c r="A88" s="8">
        <v>87</v>
      </c>
      <c r="B88" s="8" t="str">
        <f t="shared" si="1"/>
        <v>APT7-1-15</v>
      </c>
      <c r="C88" s="3" t="s">
        <v>403</v>
      </c>
      <c r="D88" s="3">
        <v>1</v>
      </c>
      <c r="E88" s="3">
        <v>15</v>
      </c>
      <c r="F88" s="3">
        <v>1</v>
      </c>
      <c r="G88" s="3">
        <v>1</v>
      </c>
      <c r="H88" s="3">
        <v>1</v>
      </c>
      <c r="I88" s="3" t="s">
        <v>8323</v>
      </c>
    </row>
    <row r="89" ht="15" spans="1:9">
      <c r="A89" s="8">
        <v>88</v>
      </c>
      <c r="B89" s="8" t="str">
        <f t="shared" si="1"/>
        <v>IS35E-1-16</v>
      </c>
      <c r="C89" s="3" t="s">
        <v>398</v>
      </c>
      <c r="D89" s="3">
        <v>1</v>
      </c>
      <c r="E89" s="3">
        <v>16</v>
      </c>
      <c r="F89" s="3">
        <v>1</v>
      </c>
      <c r="G89" s="3">
        <v>1</v>
      </c>
      <c r="H89" s="3">
        <v>1</v>
      </c>
      <c r="I89" s="3" t="s">
        <v>8324</v>
      </c>
    </row>
    <row r="90" ht="15" spans="1:9">
      <c r="A90" s="8">
        <v>89</v>
      </c>
      <c r="B90" s="8" t="str">
        <f t="shared" si="1"/>
        <v>IS35E-1-17</v>
      </c>
      <c r="C90" s="3" t="s">
        <v>398</v>
      </c>
      <c r="D90" s="3">
        <v>1</v>
      </c>
      <c r="E90" s="3">
        <v>17</v>
      </c>
      <c r="F90" s="3">
        <v>1</v>
      </c>
      <c r="G90" s="3">
        <v>1</v>
      </c>
      <c r="H90" s="3">
        <v>1</v>
      </c>
      <c r="I90" s="3" t="s">
        <v>8324</v>
      </c>
    </row>
    <row r="91" ht="15" spans="1:9">
      <c r="A91" s="8">
        <v>90</v>
      </c>
      <c r="B91" s="8" t="str">
        <f t="shared" si="1"/>
        <v>IS35E-1-18</v>
      </c>
      <c r="C91" s="3" t="s">
        <v>398</v>
      </c>
      <c r="D91" s="3">
        <v>1</v>
      </c>
      <c r="E91" s="3">
        <v>18</v>
      </c>
      <c r="F91" s="3">
        <v>1</v>
      </c>
      <c r="G91" s="3">
        <v>1</v>
      </c>
      <c r="H91" s="3">
        <v>1</v>
      </c>
      <c r="I91" s="3" t="s">
        <v>8325</v>
      </c>
    </row>
    <row r="92" ht="15" spans="1:9">
      <c r="A92" s="8">
        <v>91</v>
      </c>
      <c r="B92" s="8" t="str">
        <f t="shared" si="1"/>
        <v>IS35E-1-19</v>
      </c>
      <c r="C92" s="3" t="s">
        <v>398</v>
      </c>
      <c r="D92" s="3">
        <v>1</v>
      </c>
      <c r="E92" s="3">
        <v>19</v>
      </c>
      <c r="F92" s="3">
        <v>1</v>
      </c>
      <c r="G92" s="3">
        <v>1</v>
      </c>
      <c r="H92" s="3">
        <v>1</v>
      </c>
      <c r="I92" s="3" t="s">
        <v>8325</v>
      </c>
    </row>
    <row r="93" ht="15" spans="1:9">
      <c r="A93" s="8">
        <v>92</v>
      </c>
      <c r="B93" s="8" t="str">
        <f t="shared" si="1"/>
        <v>IS35E-1-20</v>
      </c>
      <c r="C93" s="3" t="s">
        <v>398</v>
      </c>
      <c r="D93" s="3">
        <v>1</v>
      </c>
      <c r="E93" s="3">
        <v>20</v>
      </c>
      <c r="F93" s="3">
        <v>1</v>
      </c>
      <c r="G93" s="3">
        <v>1</v>
      </c>
      <c r="H93" s="3">
        <v>1</v>
      </c>
      <c r="I93" s="3" t="s">
        <v>8326</v>
      </c>
    </row>
    <row r="94" ht="15" spans="1:9">
      <c r="A94" s="8">
        <v>93</v>
      </c>
      <c r="B94" s="8" t="str">
        <f t="shared" si="1"/>
        <v>IS35E-1-21</v>
      </c>
      <c r="C94" s="3" t="s">
        <v>398</v>
      </c>
      <c r="D94" s="3">
        <v>1</v>
      </c>
      <c r="E94" s="3">
        <v>21</v>
      </c>
      <c r="F94" s="3">
        <v>1</v>
      </c>
      <c r="G94" s="3">
        <v>1</v>
      </c>
      <c r="H94" s="3">
        <v>1</v>
      </c>
      <c r="I94" s="3" t="s">
        <v>8327</v>
      </c>
    </row>
    <row r="95" ht="15" spans="1:9">
      <c r="A95" s="8">
        <v>94</v>
      </c>
      <c r="B95" s="8" t="str">
        <f t="shared" si="1"/>
        <v>IS35E-1-22</v>
      </c>
      <c r="C95" s="3" t="s">
        <v>398</v>
      </c>
      <c r="D95" s="3">
        <v>1</v>
      </c>
      <c r="E95" s="3">
        <v>22</v>
      </c>
      <c r="F95" s="3">
        <v>1</v>
      </c>
      <c r="G95" s="3">
        <v>1</v>
      </c>
      <c r="H95" s="3">
        <v>1</v>
      </c>
      <c r="I95" s="3" t="s">
        <v>8327</v>
      </c>
    </row>
    <row r="96" ht="15" spans="1:9">
      <c r="A96" s="8">
        <v>95</v>
      </c>
      <c r="B96" s="8" t="str">
        <f t="shared" si="1"/>
        <v>IS35E-1-23</v>
      </c>
      <c r="C96" s="3" t="s">
        <v>398</v>
      </c>
      <c r="D96" s="3">
        <v>1</v>
      </c>
      <c r="E96" s="3">
        <v>23</v>
      </c>
      <c r="F96" s="3">
        <v>1</v>
      </c>
      <c r="G96" s="3">
        <v>1</v>
      </c>
      <c r="H96" s="3">
        <v>1</v>
      </c>
      <c r="I96" s="3" t="s">
        <v>8328</v>
      </c>
    </row>
    <row r="97" ht="15" spans="1:9">
      <c r="A97" s="8">
        <v>96</v>
      </c>
      <c r="B97" s="8" t="str">
        <f t="shared" si="1"/>
        <v>IS39-1-24</v>
      </c>
      <c r="C97" s="3" t="s">
        <v>401</v>
      </c>
      <c r="D97" s="3">
        <v>1</v>
      </c>
      <c r="E97" s="3">
        <v>24</v>
      </c>
      <c r="F97" s="3">
        <v>1</v>
      </c>
      <c r="G97" s="3">
        <v>1</v>
      </c>
      <c r="H97" s="3">
        <v>1</v>
      </c>
      <c r="I97" s="3" t="s">
        <v>8320</v>
      </c>
    </row>
    <row r="98" ht="15" spans="1:9">
      <c r="A98" s="8">
        <v>97</v>
      </c>
      <c r="B98" s="8" t="str">
        <f t="shared" si="1"/>
        <v>IS39-1-25</v>
      </c>
      <c r="C98" s="3" t="s">
        <v>401</v>
      </c>
      <c r="D98" s="3">
        <v>1</v>
      </c>
      <c r="E98" s="3">
        <v>25</v>
      </c>
      <c r="F98" s="3">
        <v>1</v>
      </c>
      <c r="G98" s="3">
        <v>1</v>
      </c>
      <c r="H98" s="3">
        <v>1</v>
      </c>
      <c r="I98" s="3" t="s">
        <v>8320</v>
      </c>
    </row>
    <row r="99" ht="15" spans="1:9">
      <c r="A99" s="8">
        <v>98</v>
      </c>
      <c r="B99" s="8" t="str">
        <f t="shared" si="1"/>
        <v>IS39-1-26</v>
      </c>
      <c r="C99" s="3" t="s">
        <v>401</v>
      </c>
      <c r="D99" s="3">
        <v>1</v>
      </c>
      <c r="E99" s="3">
        <v>26</v>
      </c>
      <c r="F99" s="3">
        <v>1</v>
      </c>
      <c r="G99" s="3">
        <v>1</v>
      </c>
      <c r="H99" s="3">
        <v>1</v>
      </c>
      <c r="I99" s="3" t="s">
        <v>8321</v>
      </c>
    </row>
    <row r="100" ht="15" spans="1:9">
      <c r="A100" s="8">
        <v>99</v>
      </c>
      <c r="B100" s="8" t="str">
        <f t="shared" si="1"/>
        <v>IS39-1-27</v>
      </c>
      <c r="C100" s="3" t="s">
        <v>401</v>
      </c>
      <c r="D100" s="3">
        <v>1</v>
      </c>
      <c r="E100" s="3">
        <v>27</v>
      </c>
      <c r="F100" s="3">
        <v>1</v>
      </c>
      <c r="G100" s="3">
        <v>1</v>
      </c>
      <c r="H100" s="3">
        <v>1</v>
      </c>
      <c r="I100" s="3" t="s">
        <v>8321</v>
      </c>
    </row>
    <row r="101" ht="15" spans="1:9">
      <c r="A101" s="8">
        <v>100</v>
      </c>
      <c r="B101" s="8" t="str">
        <f t="shared" si="1"/>
        <v>IS39-1-28</v>
      </c>
      <c r="C101" s="3" t="s">
        <v>401</v>
      </c>
      <c r="D101" s="3">
        <v>1</v>
      </c>
      <c r="E101" s="3">
        <v>28</v>
      </c>
      <c r="F101" s="3">
        <v>1</v>
      </c>
      <c r="G101" s="3">
        <v>1</v>
      </c>
      <c r="H101" s="3">
        <v>1</v>
      </c>
      <c r="I101" s="3" t="s">
        <v>8329</v>
      </c>
    </row>
    <row r="102" ht="15" spans="1:9">
      <c r="A102" s="8">
        <v>101</v>
      </c>
      <c r="B102" s="8" t="str">
        <f t="shared" si="1"/>
        <v>APT9-1-29</v>
      </c>
      <c r="C102" s="3" t="s">
        <v>405</v>
      </c>
      <c r="D102" s="3">
        <v>1</v>
      </c>
      <c r="E102" s="3">
        <v>29</v>
      </c>
      <c r="F102" s="3">
        <v>1</v>
      </c>
      <c r="G102" s="3">
        <v>1</v>
      </c>
      <c r="H102" s="3">
        <v>1</v>
      </c>
      <c r="I102" s="3" t="s">
        <v>8330</v>
      </c>
    </row>
    <row r="103" ht="15" spans="1:9">
      <c r="A103" s="8">
        <v>102</v>
      </c>
      <c r="B103" s="8" t="str">
        <f t="shared" si="1"/>
        <v>Eul36D-1-30</v>
      </c>
      <c r="C103" s="3" t="s">
        <v>406</v>
      </c>
      <c r="D103" s="3">
        <v>1</v>
      </c>
      <c r="E103" s="3">
        <v>30</v>
      </c>
      <c r="F103" s="3">
        <v>1</v>
      </c>
      <c r="G103" s="3">
        <v>1</v>
      </c>
      <c r="H103" s="3">
        <v>1</v>
      </c>
      <c r="I103" s="3" t="s">
        <v>8331</v>
      </c>
    </row>
    <row r="104" ht="15" spans="1:9">
      <c r="A104" s="8">
        <v>103</v>
      </c>
      <c r="B104" s="8" t="str">
        <f t="shared" si="1"/>
        <v>Eul36B-1-31</v>
      </c>
      <c r="C104" s="3" t="s">
        <v>7935</v>
      </c>
      <c r="D104" s="3">
        <v>1</v>
      </c>
      <c r="E104" s="3">
        <v>31</v>
      </c>
      <c r="F104" s="3">
        <v>1</v>
      </c>
      <c r="G104" s="3">
        <v>1</v>
      </c>
      <c r="H104" s="3">
        <v>1</v>
      </c>
      <c r="I104" s="3" t="s">
        <v>8332</v>
      </c>
    </row>
    <row r="105" ht="15" spans="1:9">
      <c r="A105" s="8">
        <v>104</v>
      </c>
      <c r="B105" s="8" t="str">
        <f t="shared" si="1"/>
        <v>Eul36D-1-32</v>
      </c>
      <c r="C105" s="3" t="s">
        <v>406</v>
      </c>
      <c r="D105" s="3">
        <v>1</v>
      </c>
      <c r="E105" s="3">
        <v>32</v>
      </c>
      <c r="F105" s="3">
        <v>1</v>
      </c>
      <c r="G105" s="3">
        <v>1</v>
      </c>
      <c r="H105" s="3">
        <v>1</v>
      </c>
      <c r="I105" s="3" t="s">
        <v>8332</v>
      </c>
    </row>
    <row r="106" ht="15" spans="1:9">
      <c r="A106" s="8">
        <v>105</v>
      </c>
      <c r="B106" s="8" t="str">
        <f t="shared" si="1"/>
        <v>APT5C-1-33</v>
      </c>
      <c r="C106" s="3" t="s">
        <v>407</v>
      </c>
      <c r="D106" s="3">
        <v>1</v>
      </c>
      <c r="E106" s="3">
        <v>33</v>
      </c>
      <c r="F106" s="3">
        <v>1</v>
      </c>
      <c r="G106" s="3">
        <v>1</v>
      </c>
      <c r="H106" s="3">
        <v>1</v>
      </c>
      <c r="I106" s="3" t="s">
        <v>8333</v>
      </c>
    </row>
    <row r="107" ht="15" spans="1:9">
      <c r="A107" s="8">
        <v>106</v>
      </c>
      <c r="B107" s="8" t="str">
        <f t="shared" si="1"/>
        <v>APT7-1-34</v>
      </c>
      <c r="C107" s="3" t="s">
        <v>403</v>
      </c>
      <c r="D107" s="3">
        <v>1</v>
      </c>
      <c r="E107" s="3">
        <v>34</v>
      </c>
      <c r="F107" s="3">
        <v>1</v>
      </c>
      <c r="G107" s="3">
        <v>1</v>
      </c>
      <c r="H107" s="3">
        <v>1</v>
      </c>
      <c r="I107" s="3" t="s">
        <v>491</v>
      </c>
    </row>
    <row r="108" ht="15" spans="1:9">
      <c r="A108" s="8">
        <v>107</v>
      </c>
      <c r="B108" s="8" t="str">
        <f t="shared" si="1"/>
        <v>APT9-1-35</v>
      </c>
      <c r="C108" s="3" t="s">
        <v>405</v>
      </c>
      <c r="D108" s="3">
        <v>1</v>
      </c>
      <c r="E108" s="3">
        <v>35</v>
      </c>
      <c r="F108" s="3">
        <v>1</v>
      </c>
      <c r="G108" s="3">
        <v>1</v>
      </c>
      <c r="H108" s="3">
        <v>1</v>
      </c>
      <c r="I108" s="3" t="s">
        <v>8334</v>
      </c>
    </row>
    <row r="109" ht="15" spans="1:9">
      <c r="A109" s="8">
        <v>108</v>
      </c>
      <c r="B109" s="8" t="str">
        <f t="shared" si="1"/>
        <v>APT9-1-36</v>
      </c>
      <c r="C109" s="3" t="s">
        <v>405</v>
      </c>
      <c r="D109" s="3">
        <v>1</v>
      </c>
      <c r="E109" s="3">
        <v>36</v>
      </c>
      <c r="F109" s="3">
        <v>1</v>
      </c>
      <c r="G109" s="3">
        <v>1</v>
      </c>
      <c r="H109" s="3">
        <v>1</v>
      </c>
      <c r="I109" s="3" t="s">
        <v>8334</v>
      </c>
    </row>
    <row r="110" ht="15" spans="1:9">
      <c r="A110" s="14">
        <v>109</v>
      </c>
      <c r="B110" s="8" t="str">
        <f t="shared" si="1"/>
        <v>APT5C-1-37</v>
      </c>
      <c r="C110" s="14" t="s">
        <v>407</v>
      </c>
      <c r="D110" s="14">
        <v>1</v>
      </c>
      <c r="E110" s="14">
        <v>37</v>
      </c>
      <c r="F110" s="14">
        <v>1</v>
      </c>
      <c r="G110" s="14">
        <v>1</v>
      </c>
      <c r="H110" s="14">
        <v>1</v>
      </c>
      <c r="I110" s="14" t="s">
        <v>8335</v>
      </c>
    </row>
    <row r="111" ht="15" spans="1:9">
      <c r="A111" s="14">
        <v>110</v>
      </c>
      <c r="B111" s="8" t="str">
        <f t="shared" si="1"/>
        <v>APT5C-1-38</v>
      </c>
      <c r="C111" s="14" t="s">
        <v>407</v>
      </c>
      <c r="D111" s="14">
        <v>1</v>
      </c>
      <c r="E111" s="14">
        <v>38</v>
      </c>
      <c r="F111" s="14">
        <v>1</v>
      </c>
      <c r="G111" s="14">
        <v>1</v>
      </c>
      <c r="H111" s="14">
        <v>1</v>
      </c>
      <c r="I111" s="14" t="s">
        <v>8336</v>
      </c>
    </row>
    <row r="112" ht="15" spans="1:9">
      <c r="A112" s="14">
        <v>111</v>
      </c>
      <c r="B112" s="8" t="str">
        <f t="shared" si="1"/>
        <v>APT5C-1-39</v>
      </c>
      <c r="C112" s="14" t="s">
        <v>407</v>
      </c>
      <c r="D112" s="14">
        <v>1</v>
      </c>
      <c r="E112" s="14">
        <v>39</v>
      </c>
      <c r="F112" s="14">
        <v>1</v>
      </c>
      <c r="G112" s="14">
        <v>1</v>
      </c>
      <c r="H112" s="14">
        <v>1</v>
      </c>
      <c r="I112" s="14" t="s">
        <v>465</v>
      </c>
    </row>
    <row r="113" ht="15" spans="1:9">
      <c r="A113" s="14">
        <v>112</v>
      </c>
      <c r="B113" s="8" t="str">
        <f t="shared" si="1"/>
        <v>APT5C-1-40</v>
      </c>
      <c r="C113" s="14" t="s">
        <v>407</v>
      </c>
      <c r="D113" s="14">
        <v>1</v>
      </c>
      <c r="E113" s="14">
        <v>40</v>
      </c>
      <c r="F113" s="14">
        <v>1</v>
      </c>
      <c r="G113" s="14">
        <v>1</v>
      </c>
      <c r="H113" s="14">
        <v>1</v>
      </c>
      <c r="I113" s="14" t="s">
        <v>465</v>
      </c>
    </row>
    <row r="114" ht="15" spans="1:9">
      <c r="A114" s="14">
        <v>113</v>
      </c>
      <c r="B114" s="8" t="str">
        <f t="shared" si="1"/>
        <v>APT5C-1-41</v>
      </c>
      <c r="C114" s="14" t="s">
        <v>407</v>
      </c>
      <c r="D114" s="14">
        <v>1</v>
      </c>
      <c r="E114" s="14">
        <v>41</v>
      </c>
      <c r="F114" s="14">
        <v>1</v>
      </c>
      <c r="G114" s="14">
        <v>1</v>
      </c>
      <c r="H114" s="14">
        <v>1</v>
      </c>
      <c r="I114" s="14" t="s">
        <v>465</v>
      </c>
    </row>
    <row r="115" ht="15" spans="1:9">
      <c r="A115" s="14">
        <v>114</v>
      </c>
      <c r="B115" s="8" t="str">
        <f t="shared" si="1"/>
        <v>APT5C-1-42</v>
      </c>
      <c r="C115" s="14" t="s">
        <v>407</v>
      </c>
      <c r="D115" s="14">
        <v>1</v>
      </c>
      <c r="E115" s="14">
        <v>42</v>
      </c>
      <c r="F115" s="14">
        <v>1</v>
      </c>
      <c r="G115" s="14">
        <v>1</v>
      </c>
      <c r="H115" s="14">
        <v>1</v>
      </c>
      <c r="I115" s="14" t="s">
        <v>465</v>
      </c>
    </row>
    <row r="116" ht="15" spans="1:9">
      <c r="A116" s="14">
        <v>115</v>
      </c>
      <c r="B116" s="8" t="str">
        <f t="shared" si="1"/>
        <v>APT5C-1-43</v>
      </c>
      <c r="C116" s="14" t="s">
        <v>407</v>
      </c>
      <c r="D116" s="14">
        <v>1</v>
      </c>
      <c r="E116" s="14">
        <v>43</v>
      </c>
      <c r="F116" s="14">
        <v>1</v>
      </c>
      <c r="G116" s="14">
        <v>1</v>
      </c>
      <c r="H116" s="14">
        <v>1</v>
      </c>
      <c r="I116" s="14" t="s">
        <v>465</v>
      </c>
    </row>
    <row r="117" ht="15" spans="1:9">
      <c r="A117" s="14">
        <v>116</v>
      </c>
      <c r="B117" s="8" t="str">
        <f t="shared" si="1"/>
        <v>APT5C-1-44</v>
      </c>
      <c r="C117" s="14" t="s">
        <v>407</v>
      </c>
      <c r="D117" s="14">
        <v>1</v>
      </c>
      <c r="E117" s="14">
        <v>44</v>
      </c>
      <c r="F117" s="14">
        <v>1</v>
      </c>
      <c r="G117" s="14">
        <v>1</v>
      </c>
      <c r="H117" s="14">
        <v>1</v>
      </c>
      <c r="I117" s="14" t="s">
        <v>465</v>
      </c>
    </row>
    <row r="118" ht="15" spans="1:9">
      <c r="A118" s="14">
        <v>117</v>
      </c>
      <c r="B118" s="8" t="str">
        <f t="shared" si="1"/>
        <v>APT5C-1-45</v>
      </c>
      <c r="C118" s="14" t="s">
        <v>407</v>
      </c>
      <c r="D118" s="14">
        <v>1</v>
      </c>
      <c r="E118" s="14">
        <v>45</v>
      </c>
      <c r="F118" s="14">
        <v>1</v>
      </c>
      <c r="G118" s="14">
        <v>1</v>
      </c>
      <c r="H118" s="14">
        <v>1</v>
      </c>
      <c r="I118" s="14" t="s">
        <v>465</v>
      </c>
    </row>
    <row r="119" ht="15" spans="1:9">
      <c r="A119" s="14">
        <v>118</v>
      </c>
      <c r="B119" s="8" t="str">
        <f t="shared" si="1"/>
        <v>APT5C-1-46</v>
      </c>
      <c r="C119" s="14" t="s">
        <v>407</v>
      </c>
      <c r="D119" s="14">
        <v>1</v>
      </c>
      <c r="E119" s="14">
        <v>46</v>
      </c>
      <c r="F119" s="14">
        <v>1</v>
      </c>
      <c r="G119" s="14">
        <v>1</v>
      </c>
      <c r="H119" s="14">
        <v>1</v>
      </c>
      <c r="I119" s="14" t="s">
        <v>465</v>
      </c>
    </row>
    <row r="120" ht="15" spans="1:9">
      <c r="A120" s="14">
        <v>119</v>
      </c>
      <c r="B120" s="8" t="str">
        <f t="shared" si="1"/>
        <v>APT5C-1-47</v>
      </c>
      <c r="C120" s="14" t="s">
        <v>407</v>
      </c>
      <c r="D120" s="14">
        <v>1</v>
      </c>
      <c r="E120" s="14">
        <v>47</v>
      </c>
      <c r="F120" s="14">
        <v>1</v>
      </c>
      <c r="G120" s="14">
        <v>1</v>
      </c>
      <c r="H120" s="14">
        <v>1</v>
      </c>
      <c r="I120" s="14" t="s">
        <v>465</v>
      </c>
    </row>
    <row r="121" ht="15" spans="1:9">
      <c r="A121" s="14">
        <v>120</v>
      </c>
      <c r="B121" s="8" t="str">
        <f t="shared" si="1"/>
        <v>APT5C-1-48</v>
      </c>
      <c r="C121" s="14" t="s">
        <v>407</v>
      </c>
      <c r="D121" s="14">
        <v>1</v>
      </c>
      <c r="E121" s="14">
        <v>48</v>
      </c>
      <c r="F121" s="14">
        <v>1</v>
      </c>
      <c r="G121" s="14">
        <v>1</v>
      </c>
      <c r="H121" s="14">
        <v>1</v>
      </c>
      <c r="I121" s="14" t="s">
        <v>465</v>
      </c>
    </row>
    <row r="122" ht="15" spans="1:9">
      <c r="A122" s="14">
        <v>121</v>
      </c>
      <c r="B122" s="8" t="str">
        <f t="shared" si="1"/>
        <v>APT6C-1-49</v>
      </c>
      <c r="C122" s="14" t="s">
        <v>408</v>
      </c>
      <c r="D122" s="14">
        <v>1</v>
      </c>
      <c r="E122" s="14">
        <v>49</v>
      </c>
      <c r="F122" s="14">
        <v>1</v>
      </c>
      <c r="G122" s="14">
        <v>1</v>
      </c>
      <c r="H122" s="14">
        <v>1</v>
      </c>
      <c r="I122" s="14" t="s">
        <v>8337</v>
      </c>
    </row>
    <row r="123" ht="15" spans="1:9">
      <c r="A123" s="14">
        <v>122</v>
      </c>
      <c r="B123" s="8" t="str">
        <f t="shared" si="1"/>
        <v>APT6C-1-50</v>
      </c>
      <c r="C123" s="14" t="s">
        <v>408</v>
      </c>
      <c r="D123" s="14">
        <v>1</v>
      </c>
      <c r="E123" s="14">
        <v>50</v>
      </c>
      <c r="F123" s="14">
        <v>1</v>
      </c>
      <c r="G123" s="14">
        <v>1</v>
      </c>
      <c r="H123" s="14">
        <v>1</v>
      </c>
      <c r="I123" s="14" t="s">
        <v>8338</v>
      </c>
    </row>
    <row r="124" ht="15" spans="1:9">
      <c r="A124" s="14">
        <v>123</v>
      </c>
      <c r="B124" s="8" t="str">
        <f t="shared" si="1"/>
        <v>APT6C-1-51</v>
      </c>
      <c r="C124" s="14" t="s">
        <v>408</v>
      </c>
      <c r="D124" s="14">
        <v>1</v>
      </c>
      <c r="E124" s="14">
        <v>51</v>
      </c>
      <c r="F124" s="14">
        <v>1</v>
      </c>
      <c r="G124" s="14">
        <v>1</v>
      </c>
      <c r="H124" s="14">
        <v>1</v>
      </c>
      <c r="I124" s="14" t="s">
        <v>8338</v>
      </c>
    </row>
    <row r="125" ht="15" spans="1:9">
      <c r="A125" s="14">
        <v>124</v>
      </c>
      <c r="B125" s="8" t="str">
        <f t="shared" si="1"/>
        <v>APT6C-1-52</v>
      </c>
      <c r="C125" s="14" t="s">
        <v>408</v>
      </c>
      <c r="D125" s="14">
        <v>1</v>
      </c>
      <c r="E125" s="14">
        <v>52</v>
      </c>
      <c r="F125" s="14">
        <v>1</v>
      </c>
      <c r="G125" s="14">
        <v>1</v>
      </c>
      <c r="H125" s="14">
        <v>1</v>
      </c>
      <c r="I125" s="14" t="s">
        <v>8338</v>
      </c>
    </row>
    <row r="126" ht="15" spans="1:9">
      <c r="A126" s="14">
        <v>125</v>
      </c>
      <c r="B126" s="8" t="str">
        <f t="shared" si="1"/>
        <v>APT6C-1-53</v>
      </c>
      <c r="C126" s="14" t="s">
        <v>408</v>
      </c>
      <c r="D126" s="14">
        <v>1</v>
      </c>
      <c r="E126" s="14">
        <v>53</v>
      </c>
      <c r="F126" s="14">
        <v>1</v>
      </c>
      <c r="G126" s="14">
        <v>1</v>
      </c>
      <c r="H126" s="14">
        <v>1</v>
      </c>
      <c r="I126" s="14" t="s">
        <v>8339</v>
      </c>
    </row>
    <row r="127" ht="15" spans="1:9">
      <c r="A127" s="14">
        <v>126</v>
      </c>
      <c r="B127" s="8" t="str">
        <f t="shared" si="1"/>
        <v>APT6C-1-54</v>
      </c>
      <c r="C127" s="14" t="s">
        <v>408</v>
      </c>
      <c r="D127" s="14">
        <v>1</v>
      </c>
      <c r="E127" s="14">
        <v>54</v>
      </c>
      <c r="F127" s="14">
        <v>1</v>
      </c>
      <c r="G127" s="14">
        <v>1</v>
      </c>
      <c r="H127" s="14">
        <v>1</v>
      </c>
      <c r="I127" s="14" t="s">
        <v>8335</v>
      </c>
    </row>
    <row r="128" ht="15" spans="1:9">
      <c r="A128" s="14">
        <v>127</v>
      </c>
      <c r="B128" s="8" t="str">
        <f t="shared" si="1"/>
        <v>APT6C-1-55</v>
      </c>
      <c r="C128" s="14" t="s">
        <v>408</v>
      </c>
      <c r="D128" s="14">
        <v>1</v>
      </c>
      <c r="E128" s="14">
        <v>55</v>
      </c>
      <c r="F128" s="14">
        <v>1</v>
      </c>
      <c r="G128" s="14">
        <v>1</v>
      </c>
      <c r="H128" s="14">
        <v>1</v>
      </c>
      <c r="I128" s="14" t="s">
        <v>8336</v>
      </c>
    </row>
    <row r="129" ht="15" spans="1:9">
      <c r="A129" s="14">
        <v>128</v>
      </c>
      <c r="B129" s="8" t="str">
        <f t="shared" si="1"/>
        <v>APT6C-1-56</v>
      </c>
      <c r="C129" s="14" t="s">
        <v>408</v>
      </c>
      <c r="D129" s="14">
        <v>1</v>
      </c>
      <c r="E129" s="14">
        <v>56</v>
      </c>
      <c r="F129" s="14">
        <v>1</v>
      </c>
      <c r="G129" s="14">
        <v>1</v>
      </c>
      <c r="H129" s="14">
        <v>1</v>
      </c>
      <c r="I129" s="14" t="s">
        <v>459</v>
      </c>
    </row>
    <row r="130" ht="15" spans="1:9">
      <c r="A130" s="14">
        <v>129</v>
      </c>
      <c r="B130" s="8" t="str">
        <f t="shared" ref="B130:B190" si="2">C130&amp;"-"&amp;D130&amp;"-"&amp;E130</f>
        <v>APT6C-1-57</v>
      </c>
      <c r="C130" s="14" t="s">
        <v>408</v>
      </c>
      <c r="D130" s="14">
        <v>1</v>
      </c>
      <c r="E130" s="14">
        <v>57</v>
      </c>
      <c r="F130" s="14">
        <v>1</v>
      </c>
      <c r="G130" s="14">
        <v>1</v>
      </c>
      <c r="H130" s="14">
        <v>1</v>
      </c>
      <c r="I130" s="14" t="s">
        <v>8340</v>
      </c>
    </row>
    <row r="131" ht="15" spans="1:9">
      <c r="A131" s="14">
        <v>130</v>
      </c>
      <c r="B131" s="8" t="str">
        <f t="shared" si="2"/>
        <v>APT6C-1-58</v>
      </c>
      <c r="C131" s="14" t="s">
        <v>408</v>
      </c>
      <c r="D131" s="14">
        <v>1</v>
      </c>
      <c r="E131" s="14">
        <v>58</v>
      </c>
      <c r="F131" s="14">
        <v>1</v>
      </c>
      <c r="G131" s="14">
        <v>1</v>
      </c>
      <c r="H131" s="14">
        <v>1</v>
      </c>
      <c r="I131" s="14" t="s">
        <v>8341</v>
      </c>
    </row>
    <row r="132" ht="15" spans="1:9">
      <c r="A132" s="14">
        <v>131</v>
      </c>
      <c r="B132" s="8" t="str">
        <f t="shared" si="2"/>
        <v>APT6C-1-59</v>
      </c>
      <c r="C132" s="14" t="s">
        <v>408</v>
      </c>
      <c r="D132" s="14">
        <v>1</v>
      </c>
      <c r="E132" s="14">
        <v>59</v>
      </c>
      <c r="F132" s="14">
        <v>1</v>
      </c>
      <c r="G132" s="14">
        <v>1</v>
      </c>
      <c r="H132" s="14">
        <v>1</v>
      </c>
      <c r="I132" s="14" t="s">
        <v>8341</v>
      </c>
    </row>
    <row r="133" ht="15" spans="1:9">
      <c r="A133" s="14">
        <v>132</v>
      </c>
      <c r="B133" s="8" t="str">
        <f t="shared" si="2"/>
        <v>APT6C-1-60</v>
      </c>
      <c r="C133" s="14" t="s">
        <v>408</v>
      </c>
      <c r="D133" s="14">
        <v>1</v>
      </c>
      <c r="E133" s="14">
        <v>60</v>
      </c>
      <c r="F133" s="14">
        <v>1</v>
      </c>
      <c r="G133" s="14">
        <v>1</v>
      </c>
      <c r="H133" s="14">
        <v>1</v>
      </c>
      <c r="I133" s="14" t="s">
        <v>8342</v>
      </c>
    </row>
    <row r="134" ht="15" spans="1:9">
      <c r="A134" s="14">
        <v>133</v>
      </c>
      <c r="B134" s="8" t="str">
        <f t="shared" si="2"/>
        <v>APT6C-1-61</v>
      </c>
      <c r="C134" s="14" t="s">
        <v>408</v>
      </c>
      <c r="D134" s="14">
        <v>1</v>
      </c>
      <c r="E134" s="14">
        <v>61</v>
      </c>
      <c r="F134" s="14">
        <v>1</v>
      </c>
      <c r="G134" s="14">
        <v>1</v>
      </c>
      <c r="H134" s="14">
        <v>1</v>
      </c>
      <c r="I134" s="14" t="s">
        <v>8343</v>
      </c>
    </row>
    <row r="135" ht="15" spans="1:9">
      <c r="A135" s="14">
        <v>134</v>
      </c>
      <c r="B135" s="8" t="str">
        <f t="shared" si="2"/>
        <v>APT6C-1-62</v>
      </c>
      <c r="C135" s="14" t="s">
        <v>408</v>
      </c>
      <c r="D135" s="14">
        <v>1</v>
      </c>
      <c r="E135" s="14">
        <v>62</v>
      </c>
      <c r="F135" s="14">
        <v>1</v>
      </c>
      <c r="G135" s="14">
        <v>1</v>
      </c>
      <c r="H135" s="14">
        <v>1</v>
      </c>
      <c r="I135" s="14" t="s">
        <v>8344</v>
      </c>
    </row>
    <row r="136" ht="15" spans="1:9">
      <c r="A136" s="14">
        <v>135</v>
      </c>
      <c r="B136" s="8" t="str">
        <f t="shared" si="2"/>
        <v>APT6C-1-63</v>
      </c>
      <c r="C136" s="14" t="s">
        <v>408</v>
      </c>
      <c r="D136" s="14">
        <v>1</v>
      </c>
      <c r="E136" s="14">
        <v>63</v>
      </c>
      <c r="F136" s="14">
        <v>1</v>
      </c>
      <c r="G136" s="14">
        <v>1</v>
      </c>
      <c r="H136" s="14">
        <v>1</v>
      </c>
      <c r="I136" s="14" t="s">
        <v>8345</v>
      </c>
    </row>
    <row r="137" ht="15" spans="1:9">
      <c r="A137" s="14">
        <v>136</v>
      </c>
      <c r="B137" s="8" t="str">
        <f t="shared" si="2"/>
        <v>APT6C-1-64</v>
      </c>
      <c r="C137" s="14" t="s">
        <v>408</v>
      </c>
      <c r="D137" s="14">
        <v>1</v>
      </c>
      <c r="E137" s="14">
        <v>64</v>
      </c>
      <c r="F137" s="14">
        <v>1</v>
      </c>
      <c r="G137" s="14">
        <v>1</v>
      </c>
      <c r="H137" s="14">
        <v>1</v>
      </c>
      <c r="I137" s="14" t="s">
        <v>1121</v>
      </c>
    </row>
    <row r="138" ht="15" spans="1:9">
      <c r="A138" s="14">
        <v>137</v>
      </c>
      <c r="B138" s="8" t="str">
        <f t="shared" si="2"/>
        <v>APT6C-1-65</v>
      </c>
      <c r="C138" s="14" t="s">
        <v>408</v>
      </c>
      <c r="D138" s="14">
        <v>1</v>
      </c>
      <c r="E138" s="14">
        <v>65</v>
      </c>
      <c r="F138" s="14">
        <v>1</v>
      </c>
      <c r="G138" s="14">
        <v>1</v>
      </c>
      <c r="H138" s="14">
        <v>1</v>
      </c>
      <c r="I138" s="14" t="s">
        <v>485</v>
      </c>
    </row>
    <row r="139" ht="15" spans="1:9">
      <c r="A139" s="14">
        <v>138</v>
      </c>
      <c r="B139" s="8" t="str">
        <f t="shared" si="2"/>
        <v>APT7-1-66</v>
      </c>
      <c r="C139" s="14" t="s">
        <v>403</v>
      </c>
      <c r="D139" s="14">
        <v>1</v>
      </c>
      <c r="E139" s="14">
        <v>66</v>
      </c>
      <c r="F139" s="14">
        <v>1</v>
      </c>
      <c r="G139" s="14">
        <v>1</v>
      </c>
      <c r="H139" s="14">
        <v>1</v>
      </c>
      <c r="I139" s="14" t="s">
        <v>463</v>
      </c>
    </row>
    <row r="140" ht="15" spans="1:9">
      <c r="A140" s="14">
        <v>139</v>
      </c>
      <c r="B140" s="8" t="str">
        <f t="shared" si="2"/>
        <v>APT7-1-67</v>
      </c>
      <c r="C140" s="14" t="s">
        <v>403</v>
      </c>
      <c r="D140" s="14">
        <v>1</v>
      </c>
      <c r="E140" s="14">
        <v>67</v>
      </c>
      <c r="F140" s="14">
        <v>1</v>
      </c>
      <c r="G140" s="14">
        <v>1</v>
      </c>
      <c r="H140" s="14">
        <v>1</v>
      </c>
      <c r="I140" s="14" t="s">
        <v>8342</v>
      </c>
    </row>
    <row r="141" ht="15" spans="1:9">
      <c r="A141" s="14">
        <v>140</v>
      </c>
      <c r="B141" s="8" t="str">
        <f t="shared" si="2"/>
        <v>APT7-1-68</v>
      </c>
      <c r="C141" s="14" t="s">
        <v>403</v>
      </c>
      <c r="D141" s="14">
        <v>1</v>
      </c>
      <c r="E141" s="14">
        <v>68</v>
      </c>
      <c r="F141" s="14">
        <v>1</v>
      </c>
      <c r="G141" s="14">
        <v>1</v>
      </c>
      <c r="H141" s="14">
        <v>1</v>
      </c>
      <c r="I141" s="14" t="s">
        <v>8342</v>
      </c>
    </row>
    <row r="142" ht="15" spans="1:9">
      <c r="A142" s="14">
        <v>141</v>
      </c>
      <c r="B142" s="8" t="str">
        <f t="shared" si="2"/>
        <v>APT7-1-69</v>
      </c>
      <c r="C142" s="14" t="s">
        <v>403</v>
      </c>
      <c r="D142" s="14">
        <v>1</v>
      </c>
      <c r="E142" s="14">
        <v>69</v>
      </c>
      <c r="F142" s="14">
        <v>1</v>
      </c>
      <c r="G142" s="14">
        <v>1</v>
      </c>
      <c r="H142" s="14">
        <v>1</v>
      </c>
      <c r="I142" s="14" t="s">
        <v>8342</v>
      </c>
    </row>
    <row r="143" ht="15" spans="1:9">
      <c r="A143" s="14">
        <v>142</v>
      </c>
      <c r="B143" s="8" t="str">
        <f t="shared" si="2"/>
        <v>APT7-1-70</v>
      </c>
      <c r="C143" s="14" t="s">
        <v>403</v>
      </c>
      <c r="D143" s="14">
        <v>1</v>
      </c>
      <c r="E143" s="14">
        <v>70</v>
      </c>
      <c r="F143" s="14">
        <v>1</v>
      </c>
      <c r="G143" s="14">
        <v>1</v>
      </c>
      <c r="H143" s="14">
        <v>1</v>
      </c>
      <c r="I143" s="14" t="s">
        <v>8343</v>
      </c>
    </row>
    <row r="144" ht="15" spans="1:9">
      <c r="A144" s="14">
        <v>143</v>
      </c>
      <c r="B144" s="8" t="str">
        <f t="shared" si="2"/>
        <v>APT7-1-71</v>
      </c>
      <c r="C144" s="14" t="s">
        <v>403</v>
      </c>
      <c r="D144" s="14">
        <v>1</v>
      </c>
      <c r="E144" s="14">
        <v>71</v>
      </c>
      <c r="F144" s="14">
        <v>1</v>
      </c>
      <c r="G144" s="14">
        <v>1</v>
      </c>
      <c r="H144" s="14">
        <v>1</v>
      </c>
      <c r="I144" s="14" t="s">
        <v>8344</v>
      </c>
    </row>
    <row r="145" ht="15" spans="1:9">
      <c r="A145" s="14">
        <v>144</v>
      </c>
      <c r="B145" s="8" t="str">
        <f t="shared" si="2"/>
        <v>APT7-1-72</v>
      </c>
      <c r="C145" s="14" t="s">
        <v>403</v>
      </c>
      <c r="D145" s="14">
        <v>1</v>
      </c>
      <c r="E145" s="14">
        <v>72</v>
      </c>
      <c r="F145" s="14">
        <v>1</v>
      </c>
      <c r="G145" s="14">
        <v>1</v>
      </c>
      <c r="H145" s="14">
        <v>1</v>
      </c>
      <c r="I145" s="14" t="s">
        <v>487</v>
      </c>
    </row>
    <row r="146" ht="15" spans="1:9">
      <c r="A146" s="14">
        <v>145</v>
      </c>
      <c r="B146" s="8" t="str">
        <f t="shared" si="2"/>
        <v>APT7-1-73</v>
      </c>
      <c r="C146" s="14" t="s">
        <v>403</v>
      </c>
      <c r="D146" s="14">
        <v>1</v>
      </c>
      <c r="E146" s="14">
        <v>73</v>
      </c>
      <c r="F146" s="14">
        <v>1</v>
      </c>
      <c r="G146" s="14">
        <v>1</v>
      </c>
      <c r="H146" s="14">
        <v>1</v>
      </c>
      <c r="I146" s="14" t="s">
        <v>489</v>
      </c>
    </row>
    <row r="147" ht="15" spans="1:9">
      <c r="A147" s="14">
        <v>146</v>
      </c>
      <c r="B147" s="8" t="str">
        <f t="shared" si="2"/>
        <v>APT7-1-74</v>
      </c>
      <c r="C147" s="14" t="s">
        <v>403</v>
      </c>
      <c r="D147" s="14">
        <v>1</v>
      </c>
      <c r="E147" s="14">
        <v>74</v>
      </c>
      <c r="F147" s="14">
        <v>1</v>
      </c>
      <c r="G147" s="14">
        <v>1</v>
      </c>
      <c r="H147" s="14">
        <v>1</v>
      </c>
      <c r="I147" s="14" t="s">
        <v>491</v>
      </c>
    </row>
    <row r="148" ht="15" spans="1:9">
      <c r="A148" s="14">
        <v>147</v>
      </c>
      <c r="B148" s="8" t="str">
        <f t="shared" si="2"/>
        <v>APT9-1-75</v>
      </c>
      <c r="C148" s="14" t="s">
        <v>405</v>
      </c>
      <c r="D148" s="14">
        <v>1</v>
      </c>
      <c r="E148" s="14">
        <v>75</v>
      </c>
      <c r="F148" s="14">
        <v>1</v>
      </c>
      <c r="G148" s="14">
        <v>1</v>
      </c>
      <c r="H148" s="14">
        <v>1</v>
      </c>
      <c r="I148" s="14" t="s">
        <v>8334</v>
      </c>
    </row>
    <row r="149" ht="15" spans="1:9">
      <c r="A149" s="14">
        <v>148</v>
      </c>
      <c r="B149" s="8" t="str">
        <f t="shared" si="2"/>
        <v>APT9-1-76</v>
      </c>
      <c r="C149" s="14" t="s">
        <v>405</v>
      </c>
      <c r="D149" s="14">
        <v>1</v>
      </c>
      <c r="E149" s="14">
        <v>76</v>
      </c>
      <c r="F149" s="14">
        <v>1</v>
      </c>
      <c r="G149" s="14">
        <v>1</v>
      </c>
      <c r="H149" s="14">
        <v>1</v>
      </c>
      <c r="I149" s="14" t="s">
        <v>8334</v>
      </c>
    </row>
    <row r="150" ht="15" spans="1:9">
      <c r="A150" s="14">
        <v>149</v>
      </c>
      <c r="B150" s="8" t="str">
        <f t="shared" si="2"/>
        <v>APT9-1-77</v>
      </c>
      <c r="C150" s="14" t="s">
        <v>405</v>
      </c>
      <c r="D150" s="14">
        <v>1</v>
      </c>
      <c r="E150" s="14">
        <v>77</v>
      </c>
      <c r="F150" s="14">
        <v>1</v>
      </c>
      <c r="G150" s="14">
        <v>1</v>
      </c>
      <c r="H150" s="14">
        <v>1</v>
      </c>
      <c r="I150" s="14" t="s">
        <v>485</v>
      </c>
    </row>
    <row r="151" ht="15" spans="1:9">
      <c r="A151" s="14">
        <v>150</v>
      </c>
      <c r="B151" s="8" t="str">
        <f t="shared" si="2"/>
        <v>APT5C-1-78</v>
      </c>
      <c r="C151" s="14" t="s">
        <v>407</v>
      </c>
      <c r="D151" s="14">
        <v>1</v>
      </c>
      <c r="E151" s="14">
        <v>78</v>
      </c>
      <c r="F151" s="14">
        <v>1</v>
      </c>
      <c r="G151" s="14">
        <v>1</v>
      </c>
      <c r="H151" s="14">
        <v>1</v>
      </c>
      <c r="I151" s="14" t="s">
        <v>8346</v>
      </c>
    </row>
    <row r="152" ht="15" spans="1:9">
      <c r="A152" s="14">
        <v>151</v>
      </c>
      <c r="B152" s="8" t="str">
        <f t="shared" si="2"/>
        <v>APT5C-1-79</v>
      </c>
      <c r="C152" s="14" t="s">
        <v>407</v>
      </c>
      <c r="D152" s="14">
        <v>1</v>
      </c>
      <c r="E152" s="14">
        <v>79</v>
      </c>
      <c r="F152" s="14">
        <v>1</v>
      </c>
      <c r="G152" s="14">
        <v>1</v>
      </c>
      <c r="H152" s="14">
        <v>1</v>
      </c>
      <c r="I152" s="14" t="s">
        <v>8346</v>
      </c>
    </row>
    <row r="153" ht="15" spans="1:9">
      <c r="A153" s="14">
        <v>152</v>
      </c>
      <c r="B153" s="8" t="str">
        <f t="shared" si="2"/>
        <v>APT6C-1-80</v>
      </c>
      <c r="C153" s="14" t="s">
        <v>408</v>
      </c>
      <c r="D153" s="14">
        <v>1</v>
      </c>
      <c r="E153" s="14">
        <v>80</v>
      </c>
      <c r="F153" s="14">
        <v>1</v>
      </c>
      <c r="G153" s="14">
        <v>1</v>
      </c>
      <c r="H153" s="14">
        <v>1</v>
      </c>
      <c r="I153" s="14" t="s">
        <v>8347</v>
      </c>
    </row>
    <row r="154" ht="15" spans="1:9">
      <c r="A154" s="14">
        <v>153</v>
      </c>
      <c r="B154" s="8" t="str">
        <f t="shared" si="2"/>
        <v>APT6C-1-81</v>
      </c>
      <c r="C154" s="14" t="s">
        <v>408</v>
      </c>
      <c r="D154" s="14">
        <v>1</v>
      </c>
      <c r="E154" s="14">
        <v>81</v>
      </c>
      <c r="F154" s="14">
        <v>1</v>
      </c>
      <c r="G154" s="14">
        <v>1</v>
      </c>
      <c r="H154" s="14">
        <v>1</v>
      </c>
      <c r="I154" s="14" t="s">
        <v>8347</v>
      </c>
    </row>
    <row r="155" ht="15" spans="1:9">
      <c r="A155" s="14">
        <v>154</v>
      </c>
      <c r="B155" s="8" t="str">
        <f t="shared" si="2"/>
        <v>APT6C-1-82</v>
      </c>
      <c r="C155" s="14" t="s">
        <v>408</v>
      </c>
      <c r="D155" s="14">
        <v>1</v>
      </c>
      <c r="E155" s="14">
        <v>82</v>
      </c>
      <c r="F155" s="14">
        <v>1</v>
      </c>
      <c r="G155" s="14">
        <v>1</v>
      </c>
      <c r="H155" s="14">
        <v>1</v>
      </c>
      <c r="I155" s="14" t="s">
        <v>8347</v>
      </c>
    </row>
    <row r="156" ht="15" spans="1:9">
      <c r="A156" s="14">
        <v>155</v>
      </c>
      <c r="B156" s="8" t="str">
        <f t="shared" si="2"/>
        <v>APT6C-1-83</v>
      </c>
      <c r="C156" s="14" t="s">
        <v>408</v>
      </c>
      <c r="D156" s="14">
        <v>1</v>
      </c>
      <c r="E156" s="14">
        <v>83</v>
      </c>
      <c r="F156" s="14">
        <v>1</v>
      </c>
      <c r="G156" s="14">
        <v>1</v>
      </c>
      <c r="H156" s="14">
        <v>1</v>
      </c>
      <c r="I156" s="14" t="s">
        <v>8347</v>
      </c>
    </row>
    <row r="157" ht="15" spans="1:9">
      <c r="A157" s="14">
        <v>156</v>
      </c>
      <c r="B157" s="8" t="str">
        <f t="shared" si="2"/>
        <v>APT6C-1-84</v>
      </c>
      <c r="C157" s="14" t="s">
        <v>408</v>
      </c>
      <c r="D157" s="14">
        <v>1</v>
      </c>
      <c r="E157" s="14">
        <v>84</v>
      </c>
      <c r="F157" s="14">
        <v>1</v>
      </c>
      <c r="G157" s="14">
        <v>1</v>
      </c>
      <c r="H157" s="14">
        <v>1</v>
      </c>
      <c r="I157" s="14" t="s">
        <v>8348</v>
      </c>
    </row>
    <row r="158" ht="15" spans="1:9">
      <c r="A158" s="14">
        <v>157</v>
      </c>
      <c r="B158" s="8" t="str">
        <f t="shared" si="2"/>
        <v>APT6C-1-85</v>
      </c>
      <c r="C158" s="14" t="s">
        <v>408</v>
      </c>
      <c r="D158" s="14">
        <v>1</v>
      </c>
      <c r="E158" s="14">
        <v>85</v>
      </c>
      <c r="F158" s="14">
        <v>1</v>
      </c>
      <c r="G158" s="14">
        <v>1</v>
      </c>
      <c r="H158" s="14">
        <v>1</v>
      </c>
      <c r="I158" s="14" t="s">
        <v>8346</v>
      </c>
    </row>
    <row r="159" ht="15" spans="1:9">
      <c r="A159" s="14">
        <v>158</v>
      </c>
      <c r="B159" s="8" t="str">
        <f t="shared" si="2"/>
        <v>APT6C-1-86</v>
      </c>
      <c r="C159" s="14" t="s">
        <v>408</v>
      </c>
      <c r="D159" s="14">
        <v>1</v>
      </c>
      <c r="E159" s="14">
        <v>86</v>
      </c>
      <c r="F159" s="14">
        <v>1</v>
      </c>
      <c r="G159" s="14">
        <v>1</v>
      </c>
      <c r="H159" s="14">
        <v>1</v>
      </c>
      <c r="I159" s="14" t="s">
        <v>8349</v>
      </c>
    </row>
    <row r="160" ht="15" spans="1:9">
      <c r="A160" s="14">
        <v>159</v>
      </c>
      <c r="B160" s="8" t="str">
        <f t="shared" si="2"/>
        <v>APT6C-1-87</v>
      </c>
      <c r="C160" s="14" t="s">
        <v>408</v>
      </c>
      <c r="D160" s="14">
        <v>1</v>
      </c>
      <c r="E160" s="14">
        <v>87</v>
      </c>
      <c r="F160" s="14">
        <v>1</v>
      </c>
      <c r="G160" s="14">
        <v>1</v>
      </c>
      <c r="H160" s="14">
        <v>1</v>
      </c>
      <c r="I160" s="14" t="s">
        <v>8350</v>
      </c>
    </row>
    <row r="161" ht="15" spans="1:9">
      <c r="A161" s="14">
        <v>160</v>
      </c>
      <c r="B161" s="8" t="str">
        <f t="shared" si="2"/>
        <v>APT6C-1-88</v>
      </c>
      <c r="C161" s="14" t="s">
        <v>408</v>
      </c>
      <c r="D161" s="14">
        <v>1</v>
      </c>
      <c r="E161" s="14">
        <v>88</v>
      </c>
      <c r="F161" s="14">
        <v>1</v>
      </c>
      <c r="G161" s="14">
        <v>1</v>
      </c>
      <c r="H161" s="14">
        <v>1</v>
      </c>
      <c r="I161" s="14" t="s">
        <v>8351</v>
      </c>
    </row>
    <row r="162" ht="15" spans="1:9">
      <c r="A162" s="14">
        <v>161</v>
      </c>
      <c r="B162" s="8" t="str">
        <f t="shared" si="2"/>
        <v>APT6C-1-89</v>
      </c>
      <c r="C162" s="14" t="s">
        <v>408</v>
      </c>
      <c r="D162" s="14">
        <v>1</v>
      </c>
      <c r="E162" s="14">
        <v>89</v>
      </c>
      <c r="F162" s="14">
        <v>1</v>
      </c>
      <c r="G162" s="14">
        <v>1</v>
      </c>
      <c r="H162" s="14">
        <v>1</v>
      </c>
      <c r="I162" s="14" t="s">
        <v>8352</v>
      </c>
    </row>
    <row r="163" ht="15" spans="1:9">
      <c r="A163" s="14">
        <v>162</v>
      </c>
      <c r="B163" s="8" t="str">
        <f t="shared" si="2"/>
        <v>APT6C-1-90</v>
      </c>
      <c r="C163" s="14" t="s">
        <v>408</v>
      </c>
      <c r="D163" s="14">
        <v>1</v>
      </c>
      <c r="E163" s="14">
        <v>90</v>
      </c>
      <c r="F163" s="14">
        <v>1</v>
      </c>
      <c r="G163" s="14">
        <v>1</v>
      </c>
      <c r="H163" s="14">
        <v>1</v>
      </c>
      <c r="I163" s="14" t="s">
        <v>8353</v>
      </c>
    </row>
    <row r="164" ht="15" spans="1:9">
      <c r="A164" s="14">
        <v>163</v>
      </c>
      <c r="B164" s="8" t="str">
        <f t="shared" si="2"/>
        <v>APT6C-1-91</v>
      </c>
      <c r="C164" s="14" t="s">
        <v>408</v>
      </c>
      <c r="D164" s="14">
        <v>1</v>
      </c>
      <c r="E164" s="14">
        <v>91</v>
      </c>
      <c r="F164" s="14">
        <v>1</v>
      </c>
      <c r="G164" s="14">
        <v>1</v>
      </c>
      <c r="H164" s="14">
        <v>1</v>
      </c>
      <c r="I164" s="14" t="s">
        <v>8354</v>
      </c>
    </row>
    <row r="165" ht="15" spans="1:9">
      <c r="A165" s="14">
        <v>164</v>
      </c>
      <c r="B165" s="8" t="str">
        <f t="shared" si="2"/>
        <v>APT6C-1-92</v>
      </c>
      <c r="C165" s="14" t="s">
        <v>408</v>
      </c>
      <c r="D165" s="14">
        <v>1</v>
      </c>
      <c r="E165" s="14">
        <v>92</v>
      </c>
      <c r="F165" s="14">
        <v>1</v>
      </c>
      <c r="G165" s="14">
        <v>1</v>
      </c>
      <c r="H165" s="14">
        <v>1</v>
      </c>
      <c r="I165" s="14" t="s">
        <v>8355</v>
      </c>
    </row>
    <row r="166" ht="15" spans="1:9">
      <c r="A166" s="14">
        <v>165</v>
      </c>
      <c r="B166" s="8" t="str">
        <f t="shared" si="2"/>
        <v>APT6C-1-93</v>
      </c>
      <c r="C166" s="14" t="s">
        <v>408</v>
      </c>
      <c r="D166" s="14">
        <v>1</v>
      </c>
      <c r="E166" s="14">
        <v>93</v>
      </c>
      <c r="F166" s="14">
        <v>1</v>
      </c>
      <c r="G166" s="14">
        <v>1</v>
      </c>
      <c r="H166" s="14">
        <v>1</v>
      </c>
      <c r="I166" s="14" t="s">
        <v>8355</v>
      </c>
    </row>
    <row r="167" ht="15" spans="1:9">
      <c r="A167" s="14">
        <v>166</v>
      </c>
      <c r="B167" s="8" t="str">
        <f t="shared" si="2"/>
        <v>APT7-1-94</v>
      </c>
      <c r="C167" s="14" t="s">
        <v>403</v>
      </c>
      <c r="D167" s="14">
        <v>1</v>
      </c>
      <c r="E167" s="14">
        <v>94</v>
      </c>
      <c r="F167" s="14">
        <v>1</v>
      </c>
      <c r="G167" s="14">
        <v>1</v>
      </c>
      <c r="H167" s="14">
        <v>1</v>
      </c>
      <c r="I167" s="14" t="s">
        <v>8323</v>
      </c>
    </row>
    <row r="168" ht="15" spans="1:9">
      <c r="A168" s="14">
        <v>167</v>
      </c>
      <c r="B168" s="8" t="str">
        <f t="shared" si="2"/>
        <v>APT7-1-95</v>
      </c>
      <c r="C168" s="14" t="s">
        <v>403</v>
      </c>
      <c r="D168" s="14">
        <v>1</v>
      </c>
      <c r="E168" s="14">
        <v>95</v>
      </c>
      <c r="F168" s="14">
        <v>1</v>
      </c>
      <c r="G168" s="14">
        <v>1</v>
      </c>
      <c r="H168" s="14">
        <v>1</v>
      </c>
      <c r="I168" s="14" t="s">
        <v>8356</v>
      </c>
    </row>
    <row r="169" ht="15" spans="1:9">
      <c r="A169" s="14">
        <v>168</v>
      </c>
      <c r="B169" s="8" t="str">
        <f t="shared" si="2"/>
        <v>APT7-1-96</v>
      </c>
      <c r="C169" s="14" t="s">
        <v>403</v>
      </c>
      <c r="D169" s="14">
        <v>1</v>
      </c>
      <c r="E169" s="14">
        <v>96</v>
      </c>
      <c r="F169" s="14">
        <v>1</v>
      </c>
      <c r="G169" s="14">
        <v>1</v>
      </c>
      <c r="H169" s="14">
        <v>1</v>
      </c>
      <c r="I169" s="14" t="s">
        <v>8357</v>
      </c>
    </row>
    <row r="170" ht="15" spans="1:9">
      <c r="A170" s="14">
        <v>169</v>
      </c>
      <c r="B170" s="8" t="str">
        <f t="shared" si="2"/>
        <v>APT7-1-97</v>
      </c>
      <c r="C170" s="14" t="s">
        <v>403</v>
      </c>
      <c r="D170" s="14">
        <v>1</v>
      </c>
      <c r="E170" s="14">
        <v>97</v>
      </c>
      <c r="F170" s="14">
        <v>1</v>
      </c>
      <c r="G170" s="14">
        <v>1</v>
      </c>
      <c r="H170" s="14">
        <v>1</v>
      </c>
      <c r="I170" s="14" t="s">
        <v>8358</v>
      </c>
    </row>
    <row r="171" ht="15" spans="1:9">
      <c r="A171" s="14">
        <v>170</v>
      </c>
      <c r="B171" s="8" t="str">
        <f t="shared" si="2"/>
        <v>APT7-1-98</v>
      </c>
      <c r="C171" s="14" t="s">
        <v>403</v>
      </c>
      <c r="D171" s="14">
        <v>1</v>
      </c>
      <c r="E171" s="14">
        <v>98</v>
      </c>
      <c r="F171" s="14">
        <v>1</v>
      </c>
      <c r="G171" s="14">
        <v>1</v>
      </c>
      <c r="H171" s="14">
        <v>1</v>
      </c>
      <c r="I171" s="14" t="s">
        <v>8358</v>
      </c>
    </row>
    <row r="172" ht="15" spans="1:9">
      <c r="A172" s="14">
        <v>171</v>
      </c>
      <c r="B172" s="8" t="str">
        <f t="shared" si="2"/>
        <v>APT7-1-99</v>
      </c>
      <c r="C172" s="14" t="s">
        <v>403</v>
      </c>
      <c r="D172" s="14">
        <v>1</v>
      </c>
      <c r="E172" s="14">
        <v>99</v>
      </c>
      <c r="F172" s="14">
        <v>1</v>
      </c>
      <c r="G172" s="14">
        <v>1</v>
      </c>
      <c r="H172" s="14">
        <v>1</v>
      </c>
      <c r="I172" s="14" t="s">
        <v>8359</v>
      </c>
    </row>
    <row r="173" ht="15" spans="1:9">
      <c r="A173" s="14">
        <v>172</v>
      </c>
      <c r="B173" s="8" t="str">
        <f t="shared" si="2"/>
        <v>APT7-1-100</v>
      </c>
      <c r="C173" s="14" t="s">
        <v>403</v>
      </c>
      <c r="D173" s="14">
        <v>1</v>
      </c>
      <c r="E173" s="14">
        <v>100</v>
      </c>
      <c r="F173" s="14">
        <v>1</v>
      </c>
      <c r="G173" s="14">
        <v>1</v>
      </c>
      <c r="H173" s="14">
        <v>1</v>
      </c>
      <c r="I173" s="14" t="s">
        <v>8360</v>
      </c>
    </row>
    <row r="174" ht="15" spans="1:9">
      <c r="A174" s="14">
        <v>173</v>
      </c>
      <c r="B174" s="8" t="str">
        <f t="shared" si="2"/>
        <v>APT7-1-101</v>
      </c>
      <c r="C174" s="14" t="s">
        <v>403</v>
      </c>
      <c r="D174" s="14">
        <v>1</v>
      </c>
      <c r="E174" s="14">
        <v>101</v>
      </c>
      <c r="F174" s="14">
        <v>1</v>
      </c>
      <c r="G174" s="14">
        <v>1</v>
      </c>
      <c r="H174" s="14">
        <v>1</v>
      </c>
      <c r="I174" s="14" t="s">
        <v>8361</v>
      </c>
    </row>
    <row r="175" ht="15" spans="1:9">
      <c r="A175" s="14">
        <v>174</v>
      </c>
      <c r="B175" s="8" t="str">
        <f t="shared" si="2"/>
        <v>APT7-1-102</v>
      </c>
      <c r="C175" s="14" t="s">
        <v>403</v>
      </c>
      <c r="D175" s="14">
        <v>1</v>
      </c>
      <c r="E175" s="14">
        <v>102</v>
      </c>
      <c r="F175" s="14">
        <v>1</v>
      </c>
      <c r="G175" s="14">
        <v>1</v>
      </c>
      <c r="H175" s="14">
        <v>1</v>
      </c>
      <c r="I175" s="14" t="s">
        <v>8361</v>
      </c>
    </row>
    <row r="176" ht="15" spans="1:9">
      <c r="A176" s="14">
        <v>175</v>
      </c>
      <c r="B176" s="8" t="str">
        <f t="shared" si="2"/>
        <v>APT7-1-103</v>
      </c>
      <c r="C176" s="14" t="s">
        <v>403</v>
      </c>
      <c r="D176" s="14">
        <v>1</v>
      </c>
      <c r="E176" s="14">
        <v>103</v>
      </c>
      <c r="F176" s="14">
        <v>1</v>
      </c>
      <c r="G176" s="14">
        <v>1</v>
      </c>
      <c r="H176" s="14">
        <v>1</v>
      </c>
      <c r="I176" s="14" t="s">
        <v>8361</v>
      </c>
    </row>
    <row r="177" ht="15" spans="1:9">
      <c r="A177" s="14">
        <v>176</v>
      </c>
      <c r="B177" s="8" t="str">
        <f t="shared" si="2"/>
        <v>APT7-1-104</v>
      </c>
      <c r="C177" s="14" t="s">
        <v>403</v>
      </c>
      <c r="D177" s="14">
        <v>1</v>
      </c>
      <c r="E177" s="14">
        <v>104</v>
      </c>
      <c r="F177" s="14">
        <v>1</v>
      </c>
      <c r="G177" s="14">
        <v>1</v>
      </c>
      <c r="H177" s="14">
        <v>1</v>
      </c>
      <c r="I177" s="14" t="s">
        <v>8361</v>
      </c>
    </row>
    <row r="178" ht="15" spans="1:9">
      <c r="A178" s="14">
        <v>177</v>
      </c>
      <c r="B178" s="8" t="str">
        <f t="shared" si="2"/>
        <v>APT7-1-105</v>
      </c>
      <c r="C178" s="14" t="s">
        <v>403</v>
      </c>
      <c r="D178" s="14">
        <v>1</v>
      </c>
      <c r="E178" s="14">
        <v>105</v>
      </c>
      <c r="F178" s="14">
        <v>1</v>
      </c>
      <c r="G178" s="14">
        <v>1</v>
      </c>
      <c r="H178" s="14">
        <v>1</v>
      </c>
      <c r="I178" s="14" t="s">
        <v>8361</v>
      </c>
    </row>
    <row r="179" ht="15" spans="1:9">
      <c r="A179" s="14">
        <v>178</v>
      </c>
      <c r="B179" s="8" t="str">
        <f t="shared" si="2"/>
        <v>APT7-1-106</v>
      </c>
      <c r="C179" s="14" t="s">
        <v>403</v>
      </c>
      <c r="D179" s="14">
        <v>1</v>
      </c>
      <c r="E179" s="14">
        <v>106</v>
      </c>
      <c r="F179" s="14">
        <v>1</v>
      </c>
      <c r="G179" s="14">
        <v>1</v>
      </c>
      <c r="H179" s="14">
        <v>1</v>
      </c>
      <c r="I179" s="14" t="s">
        <v>8361</v>
      </c>
    </row>
    <row r="180" ht="15" spans="1:9">
      <c r="A180" s="14">
        <v>179</v>
      </c>
      <c r="B180" s="8" t="str">
        <f t="shared" si="2"/>
        <v>APT7-1-107</v>
      </c>
      <c r="C180" s="14" t="s">
        <v>403</v>
      </c>
      <c r="D180" s="14">
        <v>1</v>
      </c>
      <c r="E180" s="14">
        <v>107</v>
      </c>
      <c r="F180" s="14">
        <v>1</v>
      </c>
      <c r="G180" s="14">
        <v>1</v>
      </c>
      <c r="H180" s="14">
        <v>1</v>
      </c>
      <c r="I180" s="14" t="s">
        <v>8361</v>
      </c>
    </row>
    <row r="181" ht="15" spans="1:9">
      <c r="A181" s="14">
        <v>180</v>
      </c>
      <c r="B181" s="8" t="str">
        <f t="shared" si="2"/>
        <v>APT9-1-108</v>
      </c>
      <c r="C181" s="14" t="s">
        <v>405</v>
      </c>
      <c r="D181" s="14">
        <v>1</v>
      </c>
      <c r="E181" s="14">
        <v>108</v>
      </c>
      <c r="F181" s="14">
        <v>1</v>
      </c>
      <c r="G181" s="14">
        <v>1</v>
      </c>
      <c r="H181" s="14">
        <v>1</v>
      </c>
      <c r="I181" s="14" t="s">
        <v>640</v>
      </c>
    </row>
    <row r="182" ht="15" spans="1:9">
      <c r="A182" s="14">
        <v>181</v>
      </c>
      <c r="B182" s="8" t="str">
        <f t="shared" si="2"/>
        <v>APT9-1-109</v>
      </c>
      <c r="C182" s="14" t="s">
        <v>405</v>
      </c>
      <c r="D182" s="14">
        <v>1</v>
      </c>
      <c r="E182" s="14">
        <v>109</v>
      </c>
      <c r="F182" s="14">
        <v>1</v>
      </c>
      <c r="G182" s="14">
        <v>1</v>
      </c>
      <c r="H182" s="14">
        <v>1</v>
      </c>
      <c r="I182" s="14" t="s">
        <v>648</v>
      </c>
    </row>
    <row r="183" ht="15" spans="1:9">
      <c r="A183" s="14">
        <v>182</v>
      </c>
      <c r="B183" s="14" t="str">
        <f t="shared" si="2"/>
        <v>APT7-1-110</v>
      </c>
      <c r="C183" s="14" t="s">
        <v>403</v>
      </c>
      <c r="D183" s="14">
        <v>1</v>
      </c>
      <c r="E183" s="14">
        <v>110</v>
      </c>
      <c r="F183" s="14">
        <v>1</v>
      </c>
      <c r="G183" s="14">
        <v>1</v>
      </c>
      <c r="H183" s="14">
        <v>1</v>
      </c>
      <c r="I183" s="14" t="s">
        <v>8362</v>
      </c>
    </row>
    <row r="184" ht="15" spans="1:9">
      <c r="A184" s="14">
        <v>183</v>
      </c>
      <c r="B184" s="14" t="str">
        <f t="shared" si="2"/>
        <v>IS35E-1-111</v>
      </c>
      <c r="C184" s="14" t="s">
        <v>398</v>
      </c>
      <c r="D184" s="14">
        <v>1</v>
      </c>
      <c r="E184" s="14">
        <v>111</v>
      </c>
      <c r="F184" s="14">
        <v>1</v>
      </c>
      <c r="G184" s="14">
        <v>1</v>
      </c>
      <c r="H184" s="14">
        <v>1</v>
      </c>
      <c r="I184" s="14" t="s">
        <v>8327</v>
      </c>
    </row>
    <row r="185" ht="15" spans="1:9">
      <c r="A185" s="14">
        <v>184</v>
      </c>
      <c r="B185" s="14" t="str">
        <f t="shared" si="2"/>
        <v>IS35E-1-112</v>
      </c>
      <c r="C185" s="14" t="s">
        <v>398</v>
      </c>
      <c r="D185" s="14">
        <v>1</v>
      </c>
      <c r="E185" s="14">
        <v>112</v>
      </c>
      <c r="F185" s="14">
        <v>1</v>
      </c>
      <c r="G185" s="14">
        <v>1</v>
      </c>
      <c r="H185" s="14">
        <v>1</v>
      </c>
      <c r="I185" s="14" t="s">
        <v>8363</v>
      </c>
    </row>
    <row r="186" ht="15" spans="1:9">
      <c r="A186" s="14">
        <v>185</v>
      </c>
      <c r="B186" s="14" t="str">
        <f t="shared" si="2"/>
        <v>IS35E-1-113</v>
      </c>
      <c r="C186" s="14" t="s">
        <v>398</v>
      </c>
      <c r="D186" s="14">
        <v>1</v>
      </c>
      <c r="E186" s="14">
        <v>113</v>
      </c>
      <c r="F186" s="14">
        <v>1</v>
      </c>
      <c r="G186" s="14">
        <v>1</v>
      </c>
      <c r="H186" s="14">
        <v>1</v>
      </c>
      <c r="I186" s="14" t="s">
        <v>8328</v>
      </c>
    </row>
    <row r="187" ht="15" spans="1:9">
      <c r="A187" s="14">
        <v>186</v>
      </c>
      <c r="B187" s="14" t="str">
        <f t="shared" si="2"/>
        <v>IS39-1-114</v>
      </c>
      <c r="C187" s="14" t="s">
        <v>401</v>
      </c>
      <c r="D187" s="14">
        <v>1</v>
      </c>
      <c r="E187" s="14">
        <v>114</v>
      </c>
      <c r="F187" s="14">
        <v>1</v>
      </c>
      <c r="G187" s="14">
        <v>1</v>
      </c>
      <c r="H187" s="14">
        <v>1</v>
      </c>
      <c r="I187" s="14" t="s">
        <v>8329</v>
      </c>
    </row>
    <row r="188" ht="15" spans="1:9">
      <c r="A188" s="14">
        <v>187</v>
      </c>
      <c r="B188" s="14" t="str">
        <f t="shared" si="2"/>
        <v>SES4-1-115</v>
      </c>
      <c r="C188" s="14" t="s">
        <v>419</v>
      </c>
      <c r="D188" s="14">
        <v>1</v>
      </c>
      <c r="E188" s="14">
        <v>115</v>
      </c>
      <c r="F188" s="14">
        <v>1</v>
      </c>
      <c r="G188" s="14">
        <v>1</v>
      </c>
      <c r="H188" s="14">
        <v>1</v>
      </c>
      <c r="I188" s="14" t="s">
        <v>8364</v>
      </c>
    </row>
    <row r="189" ht="15" spans="1:9">
      <c r="A189" s="14">
        <v>188</v>
      </c>
      <c r="B189" s="14" t="str">
        <f t="shared" si="2"/>
        <v>E21B-1-116</v>
      </c>
      <c r="C189" s="14" t="s">
        <v>420</v>
      </c>
      <c r="D189" s="14">
        <v>1</v>
      </c>
      <c r="E189" s="14">
        <v>116</v>
      </c>
      <c r="F189" s="14">
        <v>1</v>
      </c>
      <c r="G189" s="14">
        <v>1</v>
      </c>
      <c r="H189" s="14">
        <v>1</v>
      </c>
      <c r="I189" s="14" t="s">
        <v>8235</v>
      </c>
    </row>
    <row r="190" ht="15" spans="1:9">
      <c r="A190" s="14">
        <v>189</v>
      </c>
      <c r="B190" s="14" t="str">
        <f t="shared" si="2"/>
        <v>E10B-1-117</v>
      </c>
      <c r="C190" s="14" t="s">
        <v>422</v>
      </c>
      <c r="D190" s="14">
        <v>1</v>
      </c>
      <c r="E190" s="14">
        <v>117</v>
      </c>
      <c r="F190" s="14">
        <v>1</v>
      </c>
      <c r="G190" s="14">
        <v>1</v>
      </c>
      <c r="H190" s="14">
        <v>1</v>
      </c>
      <c r="I190" s="14" t="s">
        <v>8240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190" etc:filterBottomFollowUsedRange="0">
    <extLst/>
  </autoFilter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90"/>
  <sheetViews>
    <sheetView topLeftCell="B1" workbookViewId="0">
      <pane ySplit="1" topLeftCell="A2115" activePane="bottomLeft" state="frozen"/>
      <selection/>
      <selection pane="bottomLeft" activeCell="D1558" sqref="D1558"/>
    </sheetView>
  </sheetViews>
  <sheetFormatPr defaultColWidth="8.25" defaultRowHeight="14.25" outlineLevelCol="6"/>
  <cols>
    <col min="1" max="1" width="9.75" style="15" customWidth="1"/>
    <col min="2" max="5" width="14.3333333333333" style="15" customWidth="1"/>
    <col min="6" max="6" width="19.5833333333333" style="15" customWidth="1"/>
    <col min="7" max="7" width="8.25" style="15" customWidth="1"/>
    <col min="8" max="16384" width="8.25" style="15"/>
  </cols>
  <sheetData>
    <row r="1" s="176" customFormat="1" spans="1:6">
      <c r="A1" s="6" t="s">
        <v>189</v>
      </c>
      <c r="B1" s="6" t="s">
        <v>8365</v>
      </c>
      <c r="C1" s="6" t="s">
        <v>8366</v>
      </c>
      <c r="D1" s="6" t="s">
        <v>8367</v>
      </c>
      <c r="E1" s="6" t="s">
        <v>8368</v>
      </c>
      <c r="F1" s="6" t="s">
        <v>8369</v>
      </c>
    </row>
    <row r="2" ht="15" spans="1:6">
      <c r="A2" s="8">
        <v>1</v>
      </c>
      <c r="B2" s="8" t="str">
        <f t="shared" ref="B2:B65" si="0">C2&amp;"-"&amp;D2&amp;E2</f>
        <v>CS10R-1-1-I1</v>
      </c>
      <c r="C2" s="8" t="s">
        <v>8370</v>
      </c>
      <c r="D2" s="8" t="s">
        <v>212</v>
      </c>
      <c r="E2" s="8">
        <v>1</v>
      </c>
      <c r="F2" s="8" t="s">
        <v>438</v>
      </c>
    </row>
    <row r="3" ht="15" spans="1:6">
      <c r="A3" s="8">
        <v>2</v>
      </c>
      <c r="B3" s="8" t="str">
        <f t="shared" si="0"/>
        <v>CS10R-1-1-I2</v>
      </c>
      <c r="C3" s="8" t="s">
        <v>8370</v>
      </c>
      <c r="D3" s="8" t="s">
        <v>212</v>
      </c>
      <c r="E3" s="8">
        <v>2</v>
      </c>
      <c r="F3" s="8" t="s">
        <v>441</v>
      </c>
    </row>
    <row r="4" ht="15" spans="1:6">
      <c r="A4" s="8">
        <v>3</v>
      </c>
      <c r="B4" s="8" t="str">
        <f t="shared" si="0"/>
        <v>CS10R-1-1-I3</v>
      </c>
      <c r="C4" s="8" t="s">
        <v>8370</v>
      </c>
      <c r="D4" s="8" t="s">
        <v>212</v>
      </c>
      <c r="E4" s="8">
        <v>3</v>
      </c>
      <c r="F4" s="8" t="s">
        <v>443</v>
      </c>
    </row>
    <row r="5" ht="15" spans="1:6">
      <c r="A5" s="8">
        <v>4</v>
      </c>
      <c r="B5" s="8" t="str">
        <f t="shared" si="0"/>
        <v>CS10R-1-1-I4</v>
      </c>
      <c r="C5" s="8" t="s">
        <v>8370</v>
      </c>
      <c r="D5" s="8" t="s">
        <v>212</v>
      </c>
      <c r="E5" s="8">
        <v>4</v>
      </c>
      <c r="F5" s="8" t="s">
        <v>445</v>
      </c>
    </row>
    <row r="6" ht="15" spans="1:6">
      <c r="A6" s="8">
        <v>5</v>
      </c>
      <c r="B6" s="8" t="str">
        <f t="shared" si="0"/>
        <v>CS10R-1-1-I5</v>
      </c>
      <c r="C6" s="8" t="s">
        <v>8370</v>
      </c>
      <c r="D6" s="8" t="s">
        <v>212</v>
      </c>
      <c r="E6" s="8">
        <v>5</v>
      </c>
      <c r="F6" s="8" t="s">
        <v>447</v>
      </c>
    </row>
    <row r="7" ht="15" spans="1:6">
      <c r="A7" s="8">
        <v>6</v>
      </c>
      <c r="B7" s="8" t="str">
        <f t="shared" si="0"/>
        <v>CS10R-1-1-I6</v>
      </c>
      <c r="C7" s="8" t="s">
        <v>8370</v>
      </c>
      <c r="D7" s="8" t="s">
        <v>212</v>
      </c>
      <c r="E7" s="8">
        <v>6</v>
      </c>
      <c r="F7" s="8" t="s">
        <v>449</v>
      </c>
    </row>
    <row r="8" ht="15" spans="1:6">
      <c r="A8" s="8">
        <v>7</v>
      </c>
      <c r="B8" s="8" t="str">
        <f t="shared" si="0"/>
        <v>CS10R-1-1-I7</v>
      </c>
      <c r="C8" s="8" t="s">
        <v>8370</v>
      </c>
      <c r="D8" s="8" t="s">
        <v>212</v>
      </c>
      <c r="E8" s="8">
        <v>7</v>
      </c>
      <c r="F8" s="8" t="s">
        <v>451</v>
      </c>
    </row>
    <row r="9" ht="15" spans="1:6">
      <c r="A9" s="8">
        <v>8</v>
      </c>
      <c r="B9" s="8" t="str">
        <f t="shared" si="0"/>
        <v>CS10R-1-1-I8</v>
      </c>
      <c r="C9" s="8" t="s">
        <v>8370</v>
      </c>
      <c r="D9" s="8" t="s">
        <v>212</v>
      </c>
      <c r="E9" s="8">
        <v>8</v>
      </c>
      <c r="F9" s="8" t="s">
        <v>453</v>
      </c>
    </row>
    <row r="10" ht="15" spans="1:6">
      <c r="A10" s="8">
        <v>9</v>
      </c>
      <c r="B10" s="8" t="str">
        <f t="shared" si="0"/>
        <v>CS10R-1-1-I9</v>
      </c>
      <c r="C10" s="8" t="s">
        <v>8370</v>
      </c>
      <c r="D10" s="8" t="s">
        <v>212</v>
      </c>
      <c r="E10" s="8">
        <v>9</v>
      </c>
      <c r="F10" s="8" t="s">
        <v>455</v>
      </c>
    </row>
    <row r="11" ht="15" spans="1:6">
      <c r="A11" s="8">
        <v>10</v>
      </c>
      <c r="B11" s="8" t="str">
        <f t="shared" si="0"/>
        <v>CS10R-1-1-I10</v>
      </c>
      <c r="C11" s="8" t="s">
        <v>8370</v>
      </c>
      <c r="D11" s="8" t="s">
        <v>212</v>
      </c>
      <c r="E11" s="8">
        <v>10</v>
      </c>
      <c r="F11" s="8" t="s">
        <v>457</v>
      </c>
    </row>
    <row r="12" ht="15" spans="1:6">
      <c r="A12" s="8">
        <v>11</v>
      </c>
      <c r="B12" s="8" t="str">
        <f t="shared" si="0"/>
        <v>CS10R-1-1-I11</v>
      </c>
      <c r="C12" s="8" t="s">
        <v>8370</v>
      </c>
      <c r="D12" s="8" t="s">
        <v>212</v>
      </c>
      <c r="E12" s="8">
        <v>11</v>
      </c>
      <c r="F12" s="8" t="s">
        <v>460</v>
      </c>
    </row>
    <row r="13" ht="15" spans="1:6">
      <c r="A13" s="8">
        <v>12</v>
      </c>
      <c r="B13" s="8" t="str">
        <f t="shared" si="0"/>
        <v>CS10R-1-1-I12</v>
      </c>
      <c r="C13" s="8" t="s">
        <v>8370</v>
      </c>
      <c r="D13" s="8" t="s">
        <v>212</v>
      </c>
      <c r="E13" s="8">
        <v>12</v>
      </c>
      <c r="F13" s="8" t="s">
        <v>462</v>
      </c>
    </row>
    <row r="14" ht="15" spans="1:6">
      <c r="A14" s="8">
        <v>13</v>
      </c>
      <c r="B14" s="8" t="str">
        <f t="shared" si="0"/>
        <v>CS10R-1-1-I13</v>
      </c>
      <c r="C14" s="8" t="s">
        <v>8370</v>
      </c>
      <c r="D14" s="8" t="s">
        <v>212</v>
      </c>
      <c r="E14" s="8">
        <v>13</v>
      </c>
      <c r="F14" s="8" t="s">
        <v>464</v>
      </c>
    </row>
    <row r="15" ht="15" spans="1:6">
      <c r="A15" s="8">
        <v>14</v>
      </c>
      <c r="B15" s="8" t="str">
        <f t="shared" si="0"/>
        <v>CS10R-1-1-O1</v>
      </c>
      <c r="C15" s="8" t="s">
        <v>8370</v>
      </c>
      <c r="D15" s="8" t="s">
        <v>8371</v>
      </c>
      <c r="E15" s="8">
        <v>1</v>
      </c>
      <c r="F15" s="8" t="s">
        <v>551</v>
      </c>
    </row>
    <row r="16" ht="15" spans="1:6">
      <c r="A16" s="8">
        <v>15</v>
      </c>
      <c r="B16" s="8" t="str">
        <f t="shared" si="0"/>
        <v>CS10R-1-1-O2</v>
      </c>
      <c r="C16" s="8" t="s">
        <v>8370</v>
      </c>
      <c r="D16" s="8" t="s">
        <v>8371</v>
      </c>
      <c r="E16" s="8">
        <v>2</v>
      </c>
      <c r="F16" s="8" t="s">
        <v>553</v>
      </c>
    </row>
    <row r="17" ht="15" spans="1:6">
      <c r="A17" s="8">
        <v>16</v>
      </c>
      <c r="B17" s="8" t="str">
        <f t="shared" si="0"/>
        <v>CS10R-1-1-O3</v>
      </c>
      <c r="C17" s="8" t="s">
        <v>8370</v>
      </c>
      <c r="D17" s="8" t="s">
        <v>8371</v>
      </c>
      <c r="E17" s="8">
        <v>3</v>
      </c>
      <c r="F17" s="8" t="s">
        <v>554</v>
      </c>
    </row>
    <row r="18" ht="15" spans="1:6">
      <c r="A18" s="8">
        <v>17</v>
      </c>
      <c r="B18" s="8" t="str">
        <f t="shared" si="0"/>
        <v>CS10R-1-1-O4</v>
      </c>
      <c r="C18" s="8" t="s">
        <v>8370</v>
      </c>
      <c r="D18" s="8" t="s">
        <v>8371</v>
      </c>
      <c r="E18" s="8">
        <v>4</v>
      </c>
      <c r="F18" s="8" t="s">
        <v>555</v>
      </c>
    </row>
    <row r="19" ht="15" spans="1:6">
      <c r="A19" s="8">
        <v>18</v>
      </c>
      <c r="B19" s="8" t="str">
        <f t="shared" si="0"/>
        <v>CS10R-1-1-O5</v>
      </c>
      <c r="C19" s="8" t="s">
        <v>8370</v>
      </c>
      <c r="D19" s="8" t="s">
        <v>8371</v>
      </c>
      <c r="E19" s="8">
        <v>5</v>
      </c>
      <c r="F19" s="8" t="s">
        <v>556</v>
      </c>
    </row>
    <row r="20" ht="15" spans="1:6">
      <c r="A20" s="8">
        <v>19</v>
      </c>
      <c r="B20" s="8" t="str">
        <f t="shared" si="0"/>
        <v>CS10R-1-1-O6</v>
      </c>
      <c r="C20" s="8" t="s">
        <v>8370</v>
      </c>
      <c r="D20" s="8" t="s">
        <v>8371</v>
      </c>
      <c r="E20" s="8">
        <v>6</v>
      </c>
      <c r="F20" s="8" t="s">
        <v>557</v>
      </c>
    </row>
    <row r="21" ht="15" spans="1:6">
      <c r="A21" s="8">
        <v>20</v>
      </c>
      <c r="B21" s="8" t="str">
        <f t="shared" si="0"/>
        <v>CS10R-1-1-O7</v>
      </c>
      <c r="C21" s="8" t="s">
        <v>8370</v>
      </c>
      <c r="D21" s="8" t="s">
        <v>8371</v>
      </c>
      <c r="E21" s="8">
        <v>7</v>
      </c>
      <c r="F21" s="8" t="s">
        <v>558</v>
      </c>
    </row>
    <row r="22" ht="15" spans="1:6">
      <c r="A22" s="8">
        <v>21</v>
      </c>
      <c r="B22" s="8" t="str">
        <f t="shared" si="0"/>
        <v>CS10R-1-1-O8</v>
      </c>
      <c r="C22" s="8" t="s">
        <v>8370</v>
      </c>
      <c r="D22" s="8" t="s">
        <v>8371</v>
      </c>
      <c r="E22" s="8">
        <v>8</v>
      </c>
      <c r="F22" s="8" t="s">
        <v>559</v>
      </c>
    </row>
    <row r="23" ht="15" spans="1:6">
      <c r="A23" s="8">
        <v>22</v>
      </c>
      <c r="B23" s="8" t="str">
        <f t="shared" si="0"/>
        <v>CS10R-1-1-O9</v>
      </c>
      <c r="C23" s="8" t="s">
        <v>8370</v>
      </c>
      <c r="D23" s="8" t="s">
        <v>8371</v>
      </c>
      <c r="E23" s="8">
        <v>9</v>
      </c>
      <c r="F23" s="8" t="s">
        <v>560</v>
      </c>
    </row>
    <row r="24" ht="15" spans="1:6">
      <c r="A24" s="8">
        <v>23</v>
      </c>
      <c r="B24" s="8" t="str">
        <f t="shared" si="0"/>
        <v>CS10R-1-1-O10</v>
      </c>
      <c r="C24" s="8" t="s">
        <v>8370</v>
      </c>
      <c r="D24" s="8" t="s">
        <v>8371</v>
      </c>
      <c r="E24" s="8">
        <v>10</v>
      </c>
      <c r="F24" s="8" t="s">
        <v>561</v>
      </c>
    </row>
    <row r="25" ht="15" spans="1:6">
      <c r="A25" s="8">
        <v>24</v>
      </c>
      <c r="B25" s="8" t="str">
        <f t="shared" si="0"/>
        <v>CS10R-1-1-O11</v>
      </c>
      <c r="C25" s="8" t="s">
        <v>8370</v>
      </c>
      <c r="D25" s="8" t="s">
        <v>8371</v>
      </c>
      <c r="E25" s="8">
        <v>11</v>
      </c>
      <c r="F25" s="8" t="s">
        <v>563</v>
      </c>
    </row>
    <row r="26" ht="15" spans="1:6">
      <c r="A26" s="8">
        <v>25</v>
      </c>
      <c r="B26" s="8" t="str">
        <f t="shared" si="0"/>
        <v>CS10R-1-1-O12</v>
      </c>
      <c r="C26" s="8" t="s">
        <v>8370</v>
      </c>
      <c r="D26" s="8" t="s">
        <v>8371</v>
      </c>
      <c r="E26" s="8">
        <v>12</v>
      </c>
      <c r="F26" s="8" t="s">
        <v>564</v>
      </c>
    </row>
    <row r="27" ht="15" spans="1:6">
      <c r="A27" s="8">
        <v>26</v>
      </c>
      <c r="B27" s="8" t="str">
        <f t="shared" si="0"/>
        <v>CS10R-1-1-O13</v>
      </c>
      <c r="C27" s="8" t="s">
        <v>8370</v>
      </c>
      <c r="D27" s="8" t="s">
        <v>8371</v>
      </c>
      <c r="E27" s="8">
        <v>13</v>
      </c>
      <c r="F27" s="8" t="s">
        <v>565</v>
      </c>
    </row>
    <row r="28" ht="15" spans="1:6">
      <c r="A28" s="8">
        <v>27</v>
      </c>
      <c r="B28" s="8" t="str">
        <f t="shared" si="0"/>
        <v>CS10R-1-2-I1</v>
      </c>
      <c r="C28" s="8" t="s">
        <v>8372</v>
      </c>
      <c r="D28" s="8" t="s">
        <v>212</v>
      </c>
      <c r="E28" s="8">
        <v>1</v>
      </c>
      <c r="F28" s="8" t="s">
        <v>475</v>
      </c>
    </row>
    <row r="29" ht="15" spans="1:6">
      <c r="A29" s="8">
        <v>28</v>
      </c>
      <c r="B29" s="8" t="str">
        <f t="shared" si="0"/>
        <v>CS10R-1-2-I2</v>
      </c>
      <c r="C29" s="8" t="s">
        <v>8372</v>
      </c>
      <c r="D29" s="8" t="s">
        <v>212</v>
      </c>
      <c r="E29" s="8">
        <v>2</v>
      </c>
      <c r="F29" s="8" t="s">
        <v>477</v>
      </c>
    </row>
    <row r="30" ht="15" spans="1:6">
      <c r="A30" s="8">
        <v>29</v>
      </c>
      <c r="B30" s="8" t="str">
        <f t="shared" si="0"/>
        <v>CS10R-1-2-I3</v>
      </c>
      <c r="C30" s="8" t="s">
        <v>8372</v>
      </c>
      <c r="D30" s="8" t="s">
        <v>212</v>
      </c>
      <c r="E30" s="8">
        <v>3</v>
      </c>
      <c r="F30" s="8" t="s">
        <v>479</v>
      </c>
    </row>
    <row r="31" ht="15" spans="1:6">
      <c r="A31" s="8">
        <v>30</v>
      </c>
      <c r="B31" s="8" t="str">
        <f t="shared" si="0"/>
        <v>CS10R-1-2-I4</v>
      </c>
      <c r="C31" s="8" t="s">
        <v>8372</v>
      </c>
      <c r="D31" s="8" t="s">
        <v>212</v>
      </c>
      <c r="E31" s="8">
        <v>4</v>
      </c>
      <c r="F31" s="8" t="s">
        <v>481</v>
      </c>
    </row>
    <row r="32" ht="15" spans="1:6">
      <c r="A32" s="8">
        <v>31</v>
      </c>
      <c r="B32" s="8" t="str">
        <f t="shared" si="0"/>
        <v>CS10R-1-2-O1</v>
      </c>
      <c r="C32" s="8" t="s">
        <v>8372</v>
      </c>
      <c r="D32" s="8" t="s">
        <v>8371</v>
      </c>
      <c r="E32" s="8">
        <v>1</v>
      </c>
      <c r="F32" s="8" t="s">
        <v>571</v>
      </c>
    </row>
    <row r="33" ht="15" spans="1:6">
      <c r="A33" s="8">
        <v>32</v>
      </c>
      <c r="B33" s="8" t="str">
        <f t="shared" si="0"/>
        <v>CS10R-1-2-O2</v>
      </c>
      <c r="C33" s="8" t="s">
        <v>8372</v>
      </c>
      <c r="D33" s="8" t="s">
        <v>8371</v>
      </c>
      <c r="E33" s="8">
        <v>2</v>
      </c>
      <c r="F33" s="8" t="s">
        <v>572</v>
      </c>
    </row>
    <row r="34" ht="15" spans="1:6">
      <c r="A34" s="8">
        <v>33</v>
      </c>
      <c r="B34" s="8" t="str">
        <f t="shared" si="0"/>
        <v>CS10R-1-2-O3</v>
      </c>
      <c r="C34" s="8" t="s">
        <v>8372</v>
      </c>
      <c r="D34" s="8" t="s">
        <v>8371</v>
      </c>
      <c r="E34" s="8">
        <v>3</v>
      </c>
      <c r="F34" s="8" t="s">
        <v>573</v>
      </c>
    </row>
    <row r="35" ht="15" spans="1:6">
      <c r="A35" s="8">
        <v>34</v>
      </c>
      <c r="B35" s="8" t="str">
        <f t="shared" si="0"/>
        <v>CS10R-1-2-O4</v>
      </c>
      <c r="C35" s="8" t="s">
        <v>8372</v>
      </c>
      <c r="D35" s="8" t="s">
        <v>8371</v>
      </c>
      <c r="E35" s="8">
        <v>4</v>
      </c>
      <c r="F35" s="8" t="s">
        <v>574</v>
      </c>
    </row>
    <row r="36" ht="15" spans="1:6">
      <c r="A36" s="8">
        <v>35</v>
      </c>
      <c r="B36" s="8" t="str">
        <f t="shared" si="0"/>
        <v>CS10R-1-3-I1</v>
      </c>
      <c r="C36" s="8" t="s">
        <v>8373</v>
      </c>
      <c r="D36" s="8" t="s">
        <v>212</v>
      </c>
      <c r="E36" s="8">
        <v>1</v>
      </c>
      <c r="F36" s="8" t="s">
        <v>537</v>
      </c>
    </row>
    <row r="37" ht="15" spans="1:6">
      <c r="A37" s="8">
        <v>36</v>
      </c>
      <c r="B37" s="8" t="str">
        <f t="shared" si="0"/>
        <v>CS10R-1-3-I2</v>
      </c>
      <c r="C37" s="8" t="s">
        <v>8373</v>
      </c>
      <c r="D37" s="8" t="s">
        <v>212</v>
      </c>
      <c r="E37" s="8">
        <v>2</v>
      </c>
      <c r="F37" s="8" t="s">
        <v>540</v>
      </c>
    </row>
    <row r="38" ht="15" spans="1:6">
      <c r="A38" s="8">
        <v>37</v>
      </c>
      <c r="B38" s="8" t="str">
        <f t="shared" si="0"/>
        <v>CS10R-1-3-O1</v>
      </c>
      <c r="C38" s="8" t="s">
        <v>8373</v>
      </c>
      <c r="D38" s="8" t="s">
        <v>8371</v>
      </c>
      <c r="E38" s="8">
        <v>1</v>
      </c>
      <c r="F38" s="8" t="s">
        <v>605</v>
      </c>
    </row>
    <row r="39" ht="15" spans="1:6">
      <c r="A39" s="8">
        <v>38</v>
      </c>
      <c r="B39" s="8" t="str">
        <f t="shared" si="0"/>
        <v>CS10R-1-3-O2</v>
      </c>
      <c r="C39" s="8" t="s">
        <v>8373</v>
      </c>
      <c r="D39" s="8" t="s">
        <v>8371</v>
      </c>
      <c r="E39" s="8">
        <v>2</v>
      </c>
      <c r="F39" s="8" t="s">
        <v>607</v>
      </c>
    </row>
    <row r="40" ht="15" spans="1:6">
      <c r="A40" s="8">
        <v>39</v>
      </c>
      <c r="B40" s="8" t="str">
        <f t="shared" si="0"/>
        <v>CS10R-1-4-I1</v>
      </c>
      <c r="C40" s="8" t="s">
        <v>8374</v>
      </c>
      <c r="D40" s="8" t="s">
        <v>212</v>
      </c>
      <c r="E40" s="8">
        <v>1</v>
      </c>
      <c r="F40" s="8" t="s">
        <v>466</v>
      </c>
    </row>
    <row r="41" ht="15" spans="1:6">
      <c r="A41" s="8">
        <v>40</v>
      </c>
      <c r="B41" s="8" t="str">
        <f t="shared" si="0"/>
        <v>CS10R-1-4-I2</v>
      </c>
      <c r="C41" s="8" t="s">
        <v>8374</v>
      </c>
      <c r="D41" s="8" t="s">
        <v>212</v>
      </c>
      <c r="E41" s="8">
        <v>2</v>
      </c>
      <c r="F41" s="8" t="s">
        <v>469</v>
      </c>
    </row>
    <row r="42" ht="15" spans="1:6">
      <c r="A42" s="8">
        <v>41</v>
      </c>
      <c r="B42" s="8" t="str">
        <f t="shared" si="0"/>
        <v>CS10R-1-4-I3</v>
      </c>
      <c r="C42" s="8" t="s">
        <v>8374</v>
      </c>
      <c r="D42" s="8" t="s">
        <v>212</v>
      </c>
      <c r="E42" s="8">
        <v>3</v>
      </c>
      <c r="F42" s="8" t="s">
        <v>471</v>
      </c>
    </row>
    <row r="43" ht="15" spans="1:6">
      <c r="A43" s="8">
        <v>42</v>
      </c>
      <c r="B43" s="8" t="str">
        <f t="shared" si="0"/>
        <v>CS10R-1-4-I4</v>
      </c>
      <c r="C43" s="8" t="s">
        <v>8374</v>
      </c>
      <c r="D43" s="8" t="s">
        <v>212</v>
      </c>
      <c r="E43" s="8">
        <v>4</v>
      </c>
      <c r="F43" s="8" t="s">
        <v>473</v>
      </c>
    </row>
    <row r="44" ht="15" spans="1:6">
      <c r="A44" s="8">
        <v>43</v>
      </c>
      <c r="B44" s="8" t="str">
        <f t="shared" si="0"/>
        <v>CS10R-1-4-I5</v>
      </c>
      <c r="C44" s="8" t="s">
        <v>8374</v>
      </c>
      <c r="D44" s="8" t="s">
        <v>212</v>
      </c>
      <c r="E44" s="8">
        <v>5</v>
      </c>
      <c r="F44" s="8" t="s">
        <v>492</v>
      </c>
    </row>
    <row r="45" ht="15" spans="1:6">
      <c r="A45" s="8">
        <v>44</v>
      </c>
      <c r="B45" s="8" t="str">
        <f t="shared" si="0"/>
        <v>CS10R-1-4-I6</v>
      </c>
      <c r="C45" s="8" t="s">
        <v>8374</v>
      </c>
      <c r="D45" s="8" t="s">
        <v>212</v>
      </c>
      <c r="E45" s="8">
        <v>6</v>
      </c>
      <c r="F45" s="8" t="s">
        <v>495</v>
      </c>
    </row>
    <row r="46" ht="15" spans="1:6">
      <c r="A46" s="8">
        <v>45</v>
      </c>
      <c r="B46" s="8" t="str">
        <f t="shared" si="0"/>
        <v>CS10R-1-4-I7</v>
      </c>
      <c r="C46" s="8" t="s">
        <v>8374</v>
      </c>
      <c r="D46" s="8" t="s">
        <v>212</v>
      </c>
      <c r="E46" s="8">
        <v>7</v>
      </c>
      <c r="F46" s="8" t="s">
        <v>497</v>
      </c>
    </row>
    <row r="47" ht="15" spans="1:6">
      <c r="A47" s="8">
        <v>46</v>
      </c>
      <c r="B47" s="8" t="str">
        <f t="shared" si="0"/>
        <v>CS10R-1-4-I8</v>
      </c>
      <c r="C47" s="8" t="s">
        <v>8374</v>
      </c>
      <c r="D47" s="8" t="s">
        <v>212</v>
      </c>
      <c r="E47" s="8">
        <v>8</v>
      </c>
      <c r="F47" s="8" t="s">
        <v>499</v>
      </c>
    </row>
    <row r="48" ht="15" spans="1:6">
      <c r="A48" s="8">
        <v>47</v>
      </c>
      <c r="B48" s="8" t="str">
        <f t="shared" si="0"/>
        <v>CS10R-1-4-O1</v>
      </c>
      <c r="C48" s="8" t="s">
        <v>8374</v>
      </c>
      <c r="D48" s="8" t="s">
        <v>8371</v>
      </c>
      <c r="E48" s="8">
        <v>1</v>
      </c>
      <c r="F48" s="8" t="s">
        <v>566</v>
      </c>
    </row>
    <row r="49" ht="15" spans="1:6">
      <c r="A49" s="8">
        <v>48</v>
      </c>
      <c r="B49" s="8" t="str">
        <f t="shared" si="0"/>
        <v>CS10R-1-4-O2</v>
      </c>
      <c r="C49" s="8" t="s">
        <v>8374</v>
      </c>
      <c r="D49" s="8" t="s">
        <v>8371</v>
      </c>
      <c r="E49" s="8">
        <v>2</v>
      </c>
      <c r="F49" s="8" t="s">
        <v>568</v>
      </c>
    </row>
    <row r="50" ht="15" spans="1:6">
      <c r="A50" s="8">
        <v>49</v>
      </c>
      <c r="B50" s="8" t="str">
        <f t="shared" si="0"/>
        <v>CS10R-1-4-O3</v>
      </c>
      <c r="C50" s="8" t="s">
        <v>8374</v>
      </c>
      <c r="D50" s="8" t="s">
        <v>8371</v>
      </c>
      <c r="E50" s="8">
        <v>3</v>
      </c>
      <c r="F50" s="8" t="s">
        <v>569</v>
      </c>
    </row>
    <row r="51" ht="15" spans="1:6">
      <c r="A51" s="8">
        <v>50</v>
      </c>
      <c r="B51" s="8" t="str">
        <f t="shared" si="0"/>
        <v>CS10R-1-4-O4</v>
      </c>
      <c r="C51" s="8" t="s">
        <v>8374</v>
      </c>
      <c r="D51" s="8" t="s">
        <v>8371</v>
      </c>
      <c r="E51" s="8">
        <v>4</v>
      </c>
      <c r="F51" s="8" t="s">
        <v>570</v>
      </c>
    </row>
    <row r="52" ht="15" spans="1:6">
      <c r="A52" s="8">
        <v>51</v>
      </c>
      <c r="B52" s="8" t="str">
        <f t="shared" si="0"/>
        <v>CS10R-1-4-O5</v>
      </c>
      <c r="C52" s="8" t="s">
        <v>8374</v>
      </c>
      <c r="D52" s="8" t="s">
        <v>8371</v>
      </c>
      <c r="E52" s="8">
        <v>5</v>
      </c>
      <c r="F52" s="8" t="s">
        <v>580</v>
      </c>
    </row>
    <row r="53" ht="15" spans="1:6">
      <c r="A53" s="8">
        <v>52</v>
      </c>
      <c r="B53" s="8" t="str">
        <f t="shared" si="0"/>
        <v>CS10R-1-4-O6</v>
      </c>
      <c r="C53" s="8" t="s">
        <v>8374</v>
      </c>
      <c r="D53" s="8" t="s">
        <v>8371</v>
      </c>
      <c r="E53" s="8">
        <v>6</v>
      </c>
      <c r="F53" s="8" t="s">
        <v>582</v>
      </c>
    </row>
    <row r="54" ht="15" spans="1:6">
      <c r="A54" s="8">
        <v>53</v>
      </c>
      <c r="B54" s="8" t="str">
        <f t="shared" si="0"/>
        <v>CS10R-1-4-O7</v>
      </c>
      <c r="C54" s="8" t="s">
        <v>8374</v>
      </c>
      <c r="D54" s="8" t="s">
        <v>8371</v>
      </c>
      <c r="E54" s="8">
        <v>7</v>
      </c>
      <c r="F54" s="8" t="s">
        <v>583</v>
      </c>
    </row>
    <row r="55" ht="15" spans="1:6">
      <c r="A55" s="8">
        <v>54</v>
      </c>
      <c r="B55" s="8" t="str">
        <f t="shared" si="0"/>
        <v>CS10R-1-4-O8</v>
      </c>
      <c r="C55" s="8" t="s">
        <v>8374</v>
      </c>
      <c r="D55" s="8" t="s">
        <v>8371</v>
      </c>
      <c r="E55" s="8">
        <v>8</v>
      </c>
      <c r="F55" s="8" t="s">
        <v>584</v>
      </c>
    </row>
    <row r="56" ht="15" spans="1:6">
      <c r="A56" s="8">
        <v>55</v>
      </c>
      <c r="B56" s="8" t="str">
        <f t="shared" si="0"/>
        <v>CS10R-1-5-I1</v>
      </c>
      <c r="C56" s="8" t="s">
        <v>8375</v>
      </c>
      <c r="D56" s="8" t="s">
        <v>212</v>
      </c>
      <c r="E56" s="8">
        <v>1</v>
      </c>
      <c r="F56" s="8" t="s">
        <v>510</v>
      </c>
    </row>
    <row r="57" ht="15" spans="1:6">
      <c r="A57" s="8">
        <v>56</v>
      </c>
      <c r="B57" s="8" t="str">
        <f t="shared" si="0"/>
        <v>CS10R-1-5-I2</v>
      </c>
      <c r="C57" s="8" t="s">
        <v>8375</v>
      </c>
      <c r="D57" s="8" t="s">
        <v>212</v>
      </c>
      <c r="E57" s="8">
        <v>2</v>
      </c>
      <c r="F57" s="8" t="s">
        <v>513</v>
      </c>
    </row>
    <row r="58" ht="15" spans="1:6">
      <c r="A58" s="8">
        <v>57</v>
      </c>
      <c r="B58" s="8" t="str">
        <f t="shared" si="0"/>
        <v>CS10R-1-5-I3</v>
      </c>
      <c r="C58" s="8" t="s">
        <v>8375</v>
      </c>
      <c r="D58" s="8" t="s">
        <v>212</v>
      </c>
      <c r="E58" s="8">
        <v>3</v>
      </c>
      <c r="F58" s="8" t="s">
        <v>515</v>
      </c>
    </row>
    <row r="59" ht="15" spans="1:6">
      <c r="A59" s="8">
        <v>58</v>
      </c>
      <c r="B59" s="8" t="str">
        <f t="shared" si="0"/>
        <v>CS10R-1-5-I4</v>
      </c>
      <c r="C59" s="8" t="s">
        <v>8375</v>
      </c>
      <c r="D59" s="8" t="s">
        <v>212</v>
      </c>
      <c r="E59" s="8">
        <v>4</v>
      </c>
      <c r="F59" s="8" t="s">
        <v>517</v>
      </c>
    </row>
    <row r="60" ht="15" spans="1:6">
      <c r="A60" s="8">
        <v>59</v>
      </c>
      <c r="B60" s="8" t="str">
        <f t="shared" si="0"/>
        <v>CS10R-1-5-I5</v>
      </c>
      <c r="C60" s="8" t="s">
        <v>8375</v>
      </c>
      <c r="D60" s="8" t="s">
        <v>212</v>
      </c>
      <c r="E60" s="8">
        <v>5</v>
      </c>
      <c r="F60" s="8" t="s">
        <v>528</v>
      </c>
    </row>
    <row r="61" ht="15" spans="1:6">
      <c r="A61" s="8">
        <v>60</v>
      </c>
      <c r="B61" s="8" t="str">
        <f t="shared" si="0"/>
        <v>CS10R-1-5-I6</v>
      </c>
      <c r="C61" s="8" t="s">
        <v>8375</v>
      </c>
      <c r="D61" s="8" t="s">
        <v>212</v>
      </c>
      <c r="E61" s="8">
        <v>6</v>
      </c>
      <c r="F61" s="8" t="s">
        <v>531</v>
      </c>
    </row>
    <row r="62" ht="15" spans="1:6">
      <c r="A62" s="8">
        <v>61</v>
      </c>
      <c r="B62" s="8" t="str">
        <f t="shared" si="0"/>
        <v>CS10R-1-5-I7</v>
      </c>
      <c r="C62" s="8" t="s">
        <v>8375</v>
      </c>
      <c r="D62" s="8" t="s">
        <v>212</v>
      </c>
      <c r="E62" s="8">
        <v>7</v>
      </c>
      <c r="F62" s="8" t="s">
        <v>533</v>
      </c>
    </row>
    <row r="63" ht="15" spans="1:6">
      <c r="A63" s="8">
        <v>62</v>
      </c>
      <c r="B63" s="8" t="str">
        <f t="shared" si="0"/>
        <v>CS10R-1-5-I8</v>
      </c>
      <c r="C63" s="8" t="s">
        <v>8375</v>
      </c>
      <c r="D63" s="8" t="s">
        <v>212</v>
      </c>
      <c r="E63" s="8">
        <v>8</v>
      </c>
      <c r="F63" s="8" t="s">
        <v>535</v>
      </c>
    </row>
    <row r="64" ht="15" spans="1:6">
      <c r="A64" s="8">
        <v>63</v>
      </c>
      <c r="B64" s="8" t="str">
        <f t="shared" si="0"/>
        <v>CS10R-1-5-O1</v>
      </c>
      <c r="C64" s="8" t="s">
        <v>8375</v>
      </c>
      <c r="D64" s="8" t="s">
        <v>8371</v>
      </c>
      <c r="E64" s="8">
        <v>1</v>
      </c>
      <c r="F64" s="8" t="s">
        <v>590</v>
      </c>
    </row>
    <row r="65" ht="15" spans="1:6">
      <c r="A65" s="8">
        <v>64</v>
      </c>
      <c r="B65" s="8" t="str">
        <f t="shared" si="0"/>
        <v>CS10R-1-5-O2</v>
      </c>
      <c r="C65" s="8" t="s">
        <v>8375</v>
      </c>
      <c r="D65" s="8" t="s">
        <v>8371</v>
      </c>
      <c r="E65" s="8">
        <v>2</v>
      </c>
      <c r="F65" s="8" t="s">
        <v>592</v>
      </c>
    </row>
    <row r="66" ht="15" spans="1:6">
      <c r="A66" s="8">
        <v>65</v>
      </c>
      <c r="B66" s="8" t="str">
        <f t="shared" ref="B66:B129" si="1">C66&amp;"-"&amp;D66&amp;E66</f>
        <v>CS10R-1-5-O3</v>
      </c>
      <c r="C66" s="8" t="s">
        <v>8375</v>
      </c>
      <c r="D66" s="8" t="s">
        <v>8371</v>
      </c>
      <c r="E66" s="8">
        <v>3</v>
      </c>
      <c r="F66" s="8" t="s">
        <v>593</v>
      </c>
    </row>
    <row r="67" ht="15" spans="1:6">
      <c r="A67" s="8">
        <v>66</v>
      </c>
      <c r="B67" s="8" t="str">
        <f t="shared" si="1"/>
        <v>CS10R-1-5-O4</v>
      </c>
      <c r="C67" s="8" t="s">
        <v>8375</v>
      </c>
      <c r="D67" s="8" t="s">
        <v>8371</v>
      </c>
      <c r="E67" s="8">
        <v>4</v>
      </c>
      <c r="F67" s="8" t="s">
        <v>594</v>
      </c>
    </row>
    <row r="68" ht="15" spans="1:6">
      <c r="A68" s="8">
        <v>67</v>
      </c>
      <c r="B68" s="8" t="str">
        <f t="shared" si="1"/>
        <v>CS10R-1-5-O5</v>
      </c>
      <c r="C68" s="8" t="s">
        <v>8375</v>
      </c>
      <c r="D68" s="8" t="s">
        <v>8371</v>
      </c>
      <c r="E68" s="8">
        <v>5</v>
      </c>
      <c r="F68" s="8" t="s">
        <v>600</v>
      </c>
    </row>
    <row r="69" ht="15" spans="1:6">
      <c r="A69" s="8">
        <v>68</v>
      </c>
      <c r="B69" s="8" t="str">
        <f t="shared" si="1"/>
        <v>CS10R-1-5-O6</v>
      </c>
      <c r="C69" s="8" t="s">
        <v>8375</v>
      </c>
      <c r="D69" s="8" t="s">
        <v>8371</v>
      </c>
      <c r="E69" s="8">
        <v>6</v>
      </c>
      <c r="F69" s="8" t="s">
        <v>602</v>
      </c>
    </row>
    <row r="70" ht="15" spans="1:6">
      <c r="A70" s="8">
        <v>69</v>
      </c>
      <c r="B70" s="8" t="str">
        <f t="shared" si="1"/>
        <v>CS10R-1-5-O7</v>
      </c>
      <c r="C70" s="8" t="s">
        <v>8375</v>
      </c>
      <c r="D70" s="8" t="s">
        <v>8371</v>
      </c>
      <c r="E70" s="8">
        <v>7</v>
      </c>
      <c r="F70" s="8" t="s">
        <v>603</v>
      </c>
    </row>
    <row r="71" ht="15" spans="1:6">
      <c r="A71" s="8">
        <v>70</v>
      </c>
      <c r="B71" s="8" t="str">
        <f t="shared" si="1"/>
        <v>CS10R-1-5-O8</v>
      </c>
      <c r="C71" s="8" t="s">
        <v>8375</v>
      </c>
      <c r="D71" s="8" t="s">
        <v>8371</v>
      </c>
      <c r="E71" s="8">
        <v>8</v>
      </c>
      <c r="F71" s="8" t="s">
        <v>604</v>
      </c>
    </row>
    <row r="72" ht="15" spans="1:6">
      <c r="A72" s="8">
        <v>71</v>
      </c>
      <c r="B72" s="8" t="str">
        <f t="shared" si="1"/>
        <v>CS10R-1-6-I1</v>
      </c>
      <c r="C72" s="8" t="s">
        <v>8376</v>
      </c>
      <c r="D72" s="8" t="s">
        <v>212</v>
      </c>
      <c r="E72" s="8">
        <v>1</v>
      </c>
      <c r="F72" s="8" t="s">
        <v>519</v>
      </c>
    </row>
    <row r="73" ht="15" spans="1:6">
      <c r="A73" s="8">
        <v>72</v>
      </c>
      <c r="B73" s="8" t="str">
        <f t="shared" si="1"/>
        <v>CS10R-1-6-I2</v>
      </c>
      <c r="C73" s="8" t="s">
        <v>8376</v>
      </c>
      <c r="D73" s="8" t="s">
        <v>212</v>
      </c>
      <c r="E73" s="8">
        <v>2</v>
      </c>
      <c r="F73" s="8" t="s">
        <v>522</v>
      </c>
    </row>
    <row r="74" ht="15" spans="1:6">
      <c r="A74" s="8">
        <v>73</v>
      </c>
      <c r="B74" s="8" t="str">
        <f t="shared" si="1"/>
        <v>CS10R-1-6-I3</v>
      </c>
      <c r="C74" s="8" t="s">
        <v>8376</v>
      </c>
      <c r="D74" s="8" t="s">
        <v>212</v>
      </c>
      <c r="E74" s="8">
        <v>3</v>
      </c>
      <c r="F74" s="8" t="s">
        <v>524</v>
      </c>
    </row>
    <row r="75" ht="15" spans="1:6">
      <c r="A75" s="8">
        <v>74</v>
      </c>
      <c r="B75" s="8" t="str">
        <f t="shared" si="1"/>
        <v>CS10R-1-6-I4</v>
      </c>
      <c r="C75" s="8" t="s">
        <v>8376</v>
      </c>
      <c r="D75" s="8" t="s">
        <v>212</v>
      </c>
      <c r="E75" s="8">
        <v>4</v>
      </c>
      <c r="F75" s="8" t="s">
        <v>526</v>
      </c>
    </row>
    <row r="76" ht="15" spans="1:6">
      <c r="A76" s="8">
        <v>75</v>
      </c>
      <c r="B76" s="8" t="str">
        <f t="shared" si="1"/>
        <v>CS10R-1-6-I5</v>
      </c>
      <c r="C76" s="8" t="s">
        <v>8376</v>
      </c>
      <c r="D76" s="8" t="s">
        <v>212</v>
      </c>
      <c r="E76" s="8">
        <v>5</v>
      </c>
      <c r="F76" s="8" t="s">
        <v>544</v>
      </c>
    </row>
    <row r="77" ht="15" spans="1:6">
      <c r="A77" s="8">
        <v>76</v>
      </c>
      <c r="B77" s="8" t="str">
        <f t="shared" si="1"/>
        <v>CS10R-1-6-I6</v>
      </c>
      <c r="C77" s="8" t="s">
        <v>8376</v>
      </c>
      <c r="D77" s="8" t="s">
        <v>212</v>
      </c>
      <c r="E77" s="8">
        <v>6</v>
      </c>
      <c r="F77" s="8" t="s">
        <v>547</v>
      </c>
    </row>
    <row r="78" ht="15" spans="1:6">
      <c r="A78" s="8">
        <v>77</v>
      </c>
      <c r="B78" s="8" t="str">
        <f t="shared" si="1"/>
        <v>CS10R-1-6-I7</v>
      </c>
      <c r="C78" s="8" t="s">
        <v>8376</v>
      </c>
      <c r="D78" s="8" t="s">
        <v>212</v>
      </c>
      <c r="E78" s="8">
        <v>7</v>
      </c>
      <c r="F78" s="8" t="s">
        <v>549</v>
      </c>
    </row>
    <row r="79" ht="15" spans="1:6">
      <c r="A79" s="8">
        <v>78</v>
      </c>
      <c r="B79" s="8" t="str">
        <f t="shared" si="1"/>
        <v>CS10R-1-6-I8</v>
      </c>
      <c r="C79" s="8" t="s">
        <v>8376</v>
      </c>
      <c r="D79" s="8" t="s">
        <v>212</v>
      </c>
      <c r="E79" s="8">
        <v>8</v>
      </c>
      <c r="F79" s="8" t="s">
        <v>542</v>
      </c>
    </row>
    <row r="80" ht="15" spans="1:6">
      <c r="A80" s="8">
        <v>79</v>
      </c>
      <c r="B80" s="8" t="str">
        <f t="shared" si="1"/>
        <v>CS10R-1-6-O1</v>
      </c>
      <c r="C80" s="8" t="s">
        <v>8376</v>
      </c>
      <c r="D80" s="8" t="s">
        <v>8371</v>
      </c>
      <c r="E80" s="8">
        <v>1</v>
      </c>
      <c r="F80" s="8" t="s">
        <v>595</v>
      </c>
    </row>
    <row r="81" ht="15" spans="1:6">
      <c r="A81" s="8">
        <v>80</v>
      </c>
      <c r="B81" s="8" t="str">
        <f t="shared" si="1"/>
        <v>CS10R-1-6-O2</v>
      </c>
      <c r="C81" s="8" t="s">
        <v>8376</v>
      </c>
      <c r="D81" s="8" t="s">
        <v>8371</v>
      </c>
      <c r="E81" s="8">
        <v>2</v>
      </c>
      <c r="F81" s="8" t="s">
        <v>597</v>
      </c>
    </row>
    <row r="82" ht="15" spans="1:6">
      <c r="A82" s="8">
        <v>81</v>
      </c>
      <c r="B82" s="8" t="str">
        <f t="shared" si="1"/>
        <v>CS10R-1-6-O3</v>
      </c>
      <c r="C82" s="8" t="s">
        <v>8376</v>
      </c>
      <c r="D82" s="8" t="s">
        <v>8371</v>
      </c>
      <c r="E82" s="8">
        <v>3</v>
      </c>
      <c r="F82" s="8" t="s">
        <v>598</v>
      </c>
    </row>
    <row r="83" ht="15" spans="1:6">
      <c r="A83" s="8">
        <v>82</v>
      </c>
      <c r="B83" s="8" t="str">
        <f t="shared" si="1"/>
        <v>CS10R-1-6-O4</v>
      </c>
      <c r="C83" s="8" t="s">
        <v>8376</v>
      </c>
      <c r="D83" s="8" t="s">
        <v>8371</v>
      </c>
      <c r="E83" s="8">
        <v>4</v>
      </c>
      <c r="F83" s="8" t="s">
        <v>599</v>
      </c>
    </row>
    <row r="84" ht="15" spans="1:6">
      <c r="A84" s="8">
        <v>83</v>
      </c>
      <c r="B84" s="8" t="str">
        <f t="shared" si="1"/>
        <v>CS10R-1-6-O5</v>
      </c>
      <c r="C84" s="8" t="s">
        <v>8376</v>
      </c>
      <c r="D84" s="8" t="s">
        <v>8371</v>
      </c>
      <c r="E84" s="8">
        <v>5</v>
      </c>
      <c r="F84" s="8" t="s">
        <v>609</v>
      </c>
    </row>
    <row r="85" ht="15" spans="1:6">
      <c r="A85" s="8">
        <v>84</v>
      </c>
      <c r="B85" s="8" t="str">
        <f t="shared" si="1"/>
        <v>CS10R-1-6-O6</v>
      </c>
      <c r="C85" s="8" t="s">
        <v>8376</v>
      </c>
      <c r="D85" s="8" t="s">
        <v>8371</v>
      </c>
      <c r="E85" s="8">
        <v>6</v>
      </c>
      <c r="F85" s="8" t="s">
        <v>611</v>
      </c>
    </row>
    <row r="86" ht="15" spans="1:6">
      <c r="A86" s="8">
        <v>85</v>
      </c>
      <c r="B86" s="8" t="str">
        <f t="shared" si="1"/>
        <v>CS10R-1-6-O7</v>
      </c>
      <c r="C86" s="8" t="s">
        <v>8376</v>
      </c>
      <c r="D86" s="8" t="s">
        <v>8371</v>
      </c>
      <c r="E86" s="8">
        <v>7</v>
      </c>
      <c r="F86" s="8" t="s">
        <v>612</v>
      </c>
    </row>
    <row r="87" ht="15" spans="1:6">
      <c r="A87" s="8">
        <v>86</v>
      </c>
      <c r="B87" s="8" t="str">
        <f t="shared" si="1"/>
        <v>CS10R-1-6-O8</v>
      </c>
      <c r="C87" s="8" t="s">
        <v>8376</v>
      </c>
      <c r="D87" s="8" t="s">
        <v>8371</v>
      </c>
      <c r="E87" s="8">
        <v>8</v>
      </c>
      <c r="F87" s="8" t="s">
        <v>608</v>
      </c>
    </row>
    <row r="88" ht="15" spans="1:6">
      <c r="A88" s="8">
        <v>87</v>
      </c>
      <c r="B88" s="8" t="str">
        <f t="shared" si="1"/>
        <v>CS10R-1-7-I1</v>
      </c>
      <c r="C88" s="8" t="s">
        <v>8377</v>
      </c>
      <c r="D88" s="8" t="s">
        <v>212</v>
      </c>
      <c r="E88" s="8">
        <v>1</v>
      </c>
      <c r="F88" s="8" t="s">
        <v>483</v>
      </c>
    </row>
    <row r="89" ht="15" spans="1:6">
      <c r="A89" s="8">
        <v>88</v>
      </c>
      <c r="B89" s="8" t="str">
        <f t="shared" si="1"/>
        <v>CS10R-1-7-I2</v>
      </c>
      <c r="C89" s="8" t="s">
        <v>8377</v>
      </c>
      <c r="D89" s="8" t="s">
        <v>212</v>
      </c>
      <c r="E89" s="8">
        <v>2</v>
      </c>
      <c r="F89" s="8" t="s">
        <v>486</v>
      </c>
    </row>
    <row r="90" ht="15" spans="1:6">
      <c r="A90" s="8">
        <v>89</v>
      </c>
      <c r="B90" s="8" t="str">
        <f t="shared" si="1"/>
        <v>CS10R-1-7-I3</v>
      </c>
      <c r="C90" s="8" t="s">
        <v>8377</v>
      </c>
      <c r="D90" s="8" t="s">
        <v>212</v>
      </c>
      <c r="E90" s="8">
        <v>3</v>
      </c>
      <c r="F90" s="8" t="s">
        <v>488</v>
      </c>
    </row>
    <row r="91" ht="15" spans="1:6">
      <c r="A91" s="8">
        <v>90</v>
      </c>
      <c r="B91" s="8" t="str">
        <f t="shared" si="1"/>
        <v>CS10R-1-7-I4</v>
      </c>
      <c r="C91" s="8" t="s">
        <v>8377</v>
      </c>
      <c r="D91" s="8" t="s">
        <v>212</v>
      </c>
      <c r="E91" s="8">
        <v>4</v>
      </c>
      <c r="F91" s="8" t="s">
        <v>490</v>
      </c>
    </row>
    <row r="92" ht="15" spans="1:6">
      <c r="A92" s="8">
        <v>91</v>
      </c>
      <c r="B92" s="8" t="str">
        <f t="shared" si="1"/>
        <v>CS10R-1-7-I5</v>
      </c>
      <c r="C92" s="8" t="s">
        <v>8377</v>
      </c>
      <c r="D92" s="8" t="s">
        <v>212</v>
      </c>
      <c r="E92" s="8">
        <v>5</v>
      </c>
      <c r="F92" s="8" t="s">
        <v>501</v>
      </c>
    </row>
    <row r="93" ht="15" spans="1:6">
      <c r="A93" s="8">
        <v>92</v>
      </c>
      <c r="B93" s="8" t="str">
        <f t="shared" si="1"/>
        <v>CS10R-1-7-I6</v>
      </c>
      <c r="C93" s="8" t="s">
        <v>8377</v>
      </c>
      <c r="D93" s="8" t="s">
        <v>212</v>
      </c>
      <c r="E93" s="8">
        <v>6</v>
      </c>
      <c r="F93" s="8" t="s">
        <v>504</v>
      </c>
    </row>
    <row r="94" ht="15" spans="1:6">
      <c r="A94" s="8">
        <v>93</v>
      </c>
      <c r="B94" s="8" t="str">
        <f t="shared" si="1"/>
        <v>CS10R-1-7-I7</v>
      </c>
      <c r="C94" s="8" t="s">
        <v>8377</v>
      </c>
      <c r="D94" s="8" t="s">
        <v>212</v>
      </c>
      <c r="E94" s="8">
        <v>7</v>
      </c>
      <c r="F94" s="8" t="s">
        <v>506</v>
      </c>
    </row>
    <row r="95" ht="15" spans="1:6">
      <c r="A95" s="8">
        <v>94</v>
      </c>
      <c r="B95" s="8" t="str">
        <f t="shared" si="1"/>
        <v>CS10R-1-7-I8</v>
      </c>
      <c r="C95" s="8" t="s">
        <v>8377</v>
      </c>
      <c r="D95" s="8" t="s">
        <v>212</v>
      </c>
      <c r="E95" s="8">
        <v>8</v>
      </c>
      <c r="F95" s="8" t="s">
        <v>508</v>
      </c>
    </row>
    <row r="96" ht="15" spans="1:6">
      <c r="A96" s="8">
        <v>95</v>
      </c>
      <c r="B96" s="8" t="str">
        <f t="shared" si="1"/>
        <v>CS10R-1-7-O1</v>
      </c>
      <c r="C96" s="8" t="s">
        <v>8377</v>
      </c>
      <c r="D96" s="8" t="s">
        <v>8371</v>
      </c>
      <c r="E96" s="8">
        <v>1</v>
      </c>
      <c r="F96" s="8" t="s">
        <v>575</v>
      </c>
    </row>
    <row r="97" ht="15" spans="1:6">
      <c r="A97" s="8">
        <v>96</v>
      </c>
      <c r="B97" s="8" t="str">
        <f t="shared" si="1"/>
        <v>CS10R-1-7-O2</v>
      </c>
      <c r="C97" s="8" t="s">
        <v>8377</v>
      </c>
      <c r="D97" s="8" t="s">
        <v>8371</v>
      </c>
      <c r="E97" s="8">
        <v>2</v>
      </c>
      <c r="F97" s="8" t="s">
        <v>577</v>
      </c>
    </row>
    <row r="98" ht="15" spans="1:6">
      <c r="A98" s="8">
        <v>97</v>
      </c>
      <c r="B98" s="8" t="str">
        <f t="shared" si="1"/>
        <v>CS10R-1-7-O3</v>
      </c>
      <c r="C98" s="8" t="s">
        <v>8377</v>
      </c>
      <c r="D98" s="8" t="s">
        <v>8371</v>
      </c>
      <c r="E98" s="8">
        <v>3</v>
      </c>
      <c r="F98" s="8" t="s">
        <v>578</v>
      </c>
    </row>
    <row r="99" ht="15" spans="1:6">
      <c r="A99" s="8">
        <v>98</v>
      </c>
      <c r="B99" s="8" t="str">
        <f t="shared" si="1"/>
        <v>CS10R-1-7-O4</v>
      </c>
      <c r="C99" s="8" t="s">
        <v>8377</v>
      </c>
      <c r="D99" s="8" t="s">
        <v>8371</v>
      </c>
      <c r="E99" s="8">
        <v>4</v>
      </c>
      <c r="F99" s="8" t="s">
        <v>579</v>
      </c>
    </row>
    <row r="100" ht="15" spans="1:6">
      <c r="A100" s="8">
        <v>99</v>
      </c>
      <c r="B100" s="8" t="str">
        <f t="shared" si="1"/>
        <v>CS10R-1-7-O5</v>
      </c>
      <c r="C100" s="8" t="s">
        <v>8377</v>
      </c>
      <c r="D100" s="8" t="s">
        <v>8371</v>
      </c>
      <c r="E100" s="8">
        <v>5</v>
      </c>
      <c r="F100" s="8" t="s">
        <v>585</v>
      </c>
    </row>
    <row r="101" ht="15" spans="1:6">
      <c r="A101" s="8">
        <v>100</v>
      </c>
      <c r="B101" s="8" t="str">
        <f t="shared" si="1"/>
        <v>CS10R-1-7-O6</v>
      </c>
      <c r="C101" s="8" t="s">
        <v>8377</v>
      </c>
      <c r="D101" s="8" t="s">
        <v>8371</v>
      </c>
      <c r="E101" s="8">
        <v>6</v>
      </c>
      <c r="F101" s="8" t="s">
        <v>587</v>
      </c>
    </row>
    <row r="102" ht="15" spans="1:6">
      <c r="A102" s="8">
        <v>101</v>
      </c>
      <c r="B102" s="8" t="str">
        <f t="shared" si="1"/>
        <v>CS10R-1-7-O7</v>
      </c>
      <c r="C102" s="8" t="s">
        <v>8377</v>
      </c>
      <c r="D102" s="8" t="s">
        <v>8371</v>
      </c>
      <c r="E102" s="8">
        <v>7</v>
      </c>
      <c r="F102" s="8" t="s">
        <v>588</v>
      </c>
    </row>
    <row r="103" ht="15" spans="1:6">
      <c r="A103" s="8">
        <v>102</v>
      </c>
      <c r="B103" s="8" t="str">
        <f t="shared" si="1"/>
        <v>CS10R-1-7-O8</v>
      </c>
      <c r="C103" s="8" t="s">
        <v>8377</v>
      </c>
      <c r="D103" s="8" t="s">
        <v>8371</v>
      </c>
      <c r="E103" s="8">
        <v>8</v>
      </c>
      <c r="F103" s="8" t="s">
        <v>589</v>
      </c>
    </row>
    <row r="104" ht="15" spans="1:6">
      <c r="A104" s="8">
        <v>103</v>
      </c>
      <c r="B104" s="8" t="str">
        <f t="shared" si="1"/>
        <v>CS6D-1-1-I1</v>
      </c>
      <c r="C104" s="8" t="s">
        <v>8378</v>
      </c>
      <c r="D104" s="8" t="s">
        <v>212</v>
      </c>
      <c r="E104" s="8">
        <v>1</v>
      </c>
      <c r="F104" s="8" t="s">
        <v>438</v>
      </c>
    </row>
    <row r="105" ht="15" spans="1:6">
      <c r="A105" s="8">
        <v>104</v>
      </c>
      <c r="B105" s="8" t="str">
        <f t="shared" si="1"/>
        <v>CS6D-1-1-I2</v>
      </c>
      <c r="C105" s="8" t="s">
        <v>8378</v>
      </c>
      <c r="D105" s="8" t="s">
        <v>212</v>
      </c>
      <c r="E105" s="8">
        <v>2</v>
      </c>
      <c r="F105" s="8" t="s">
        <v>441</v>
      </c>
    </row>
    <row r="106" ht="15" spans="1:6">
      <c r="A106" s="8">
        <v>105</v>
      </c>
      <c r="B106" s="8" t="str">
        <f t="shared" si="1"/>
        <v>CS6D-1-1-I3</v>
      </c>
      <c r="C106" s="8" t="s">
        <v>8378</v>
      </c>
      <c r="D106" s="8" t="s">
        <v>212</v>
      </c>
      <c r="E106" s="8">
        <v>3</v>
      </c>
      <c r="F106" s="8" t="s">
        <v>443</v>
      </c>
    </row>
    <row r="107" ht="15" spans="1:6">
      <c r="A107" s="8">
        <v>106</v>
      </c>
      <c r="B107" s="8" t="str">
        <f t="shared" si="1"/>
        <v>CS6D-1-1-I4</v>
      </c>
      <c r="C107" s="8" t="s">
        <v>8378</v>
      </c>
      <c r="D107" s="8" t="s">
        <v>212</v>
      </c>
      <c r="E107" s="8">
        <v>4</v>
      </c>
      <c r="F107" s="8" t="s">
        <v>445</v>
      </c>
    </row>
    <row r="108" ht="15" spans="1:6">
      <c r="A108" s="8">
        <v>107</v>
      </c>
      <c r="B108" s="8" t="str">
        <f t="shared" si="1"/>
        <v>CS6D-1-1-I5</v>
      </c>
      <c r="C108" s="8" t="s">
        <v>8378</v>
      </c>
      <c r="D108" s="8" t="s">
        <v>212</v>
      </c>
      <c r="E108" s="8">
        <v>5</v>
      </c>
      <c r="F108" s="8" t="s">
        <v>447</v>
      </c>
    </row>
    <row r="109" ht="15" spans="1:6">
      <c r="A109" s="8">
        <v>108</v>
      </c>
      <c r="B109" s="8" t="str">
        <f t="shared" si="1"/>
        <v>CS6D-1-1-I6</v>
      </c>
      <c r="C109" s="8" t="s">
        <v>8378</v>
      </c>
      <c r="D109" s="8" t="s">
        <v>212</v>
      </c>
      <c r="E109" s="8">
        <v>6</v>
      </c>
      <c r="F109" s="8" t="s">
        <v>449</v>
      </c>
    </row>
    <row r="110" ht="15" spans="1:6">
      <c r="A110" s="8">
        <v>109</v>
      </c>
      <c r="B110" s="8" t="str">
        <f t="shared" si="1"/>
        <v>CS6D-1-1-I7</v>
      </c>
      <c r="C110" s="8" t="s">
        <v>8378</v>
      </c>
      <c r="D110" s="8" t="s">
        <v>212</v>
      </c>
      <c r="E110" s="8">
        <v>7</v>
      </c>
      <c r="F110" s="8" t="s">
        <v>451</v>
      </c>
    </row>
    <row r="111" ht="15" spans="1:6">
      <c r="A111" s="8">
        <v>110</v>
      </c>
      <c r="B111" s="8" t="str">
        <f t="shared" si="1"/>
        <v>CS6D-1-1-I8</v>
      </c>
      <c r="C111" s="8" t="s">
        <v>8378</v>
      </c>
      <c r="D111" s="8" t="s">
        <v>212</v>
      </c>
      <c r="E111" s="8">
        <v>8</v>
      </c>
      <c r="F111" s="8" t="s">
        <v>453</v>
      </c>
    </row>
    <row r="112" ht="15" spans="1:6">
      <c r="A112" s="8">
        <v>111</v>
      </c>
      <c r="B112" s="8" t="str">
        <f t="shared" si="1"/>
        <v>CS6D-1-1-I9</v>
      </c>
      <c r="C112" s="8" t="s">
        <v>8378</v>
      </c>
      <c r="D112" s="8" t="s">
        <v>212</v>
      </c>
      <c r="E112" s="8">
        <v>9</v>
      </c>
      <c r="F112" s="8" t="s">
        <v>455</v>
      </c>
    </row>
    <row r="113" ht="15" spans="1:6">
      <c r="A113" s="8">
        <v>112</v>
      </c>
      <c r="B113" s="8" t="str">
        <f t="shared" si="1"/>
        <v>CS6D-1-1-I10</v>
      </c>
      <c r="C113" s="8" t="s">
        <v>8378</v>
      </c>
      <c r="D113" s="8" t="s">
        <v>212</v>
      </c>
      <c r="E113" s="8">
        <v>10</v>
      </c>
      <c r="F113" s="8" t="s">
        <v>1112</v>
      </c>
    </row>
    <row r="114" ht="15" spans="1:6">
      <c r="A114" s="8">
        <v>113</v>
      </c>
      <c r="B114" s="8" t="str">
        <f t="shared" si="1"/>
        <v>CS6D-1-1-I11</v>
      </c>
      <c r="C114" s="8" t="s">
        <v>8378</v>
      </c>
      <c r="D114" s="8" t="s">
        <v>212</v>
      </c>
      <c r="E114" s="8">
        <v>11</v>
      </c>
      <c r="F114" s="8" t="s">
        <v>457</v>
      </c>
    </row>
    <row r="115" ht="15" spans="1:6">
      <c r="A115" s="8">
        <v>114</v>
      </c>
      <c r="B115" s="8" t="str">
        <f t="shared" si="1"/>
        <v>CS6D-1-1-I12</v>
      </c>
      <c r="C115" s="8" t="s">
        <v>8378</v>
      </c>
      <c r="D115" s="8" t="s">
        <v>212</v>
      </c>
      <c r="E115" s="8">
        <v>12</v>
      </c>
      <c r="F115" s="8" t="s">
        <v>460</v>
      </c>
    </row>
    <row r="116" ht="15" spans="1:6">
      <c r="A116" s="8">
        <v>115</v>
      </c>
      <c r="B116" s="8" t="str">
        <f t="shared" si="1"/>
        <v>CS6D-1-1-I13</v>
      </c>
      <c r="C116" s="8" t="s">
        <v>8378</v>
      </c>
      <c r="D116" s="8" t="s">
        <v>212</v>
      </c>
      <c r="E116" s="8">
        <v>13</v>
      </c>
      <c r="F116" s="8" t="s">
        <v>466</v>
      </c>
    </row>
    <row r="117" ht="15" spans="1:6">
      <c r="A117" s="8">
        <v>116</v>
      </c>
      <c r="B117" s="8" t="str">
        <f t="shared" si="1"/>
        <v>CS6D-1-1-I14</v>
      </c>
      <c r="C117" s="8" t="s">
        <v>8378</v>
      </c>
      <c r="D117" s="8" t="s">
        <v>212</v>
      </c>
      <c r="E117" s="8">
        <v>14</v>
      </c>
      <c r="F117" s="8" t="s">
        <v>469</v>
      </c>
    </row>
    <row r="118" ht="15" spans="1:6">
      <c r="A118" s="8">
        <v>117</v>
      </c>
      <c r="B118" s="8" t="str">
        <f t="shared" si="1"/>
        <v>CS6D-1-1-I15</v>
      </c>
      <c r="C118" s="8" t="s">
        <v>8378</v>
      </c>
      <c r="D118" s="8" t="s">
        <v>212</v>
      </c>
      <c r="E118" s="8">
        <v>15</v>
      </c>
      <c r="F118" s="8" t="s">
        <v>471</v>
      </c>
    </row>
    <row r="119" ht="15" spans="1:6">
      <c r="A119" s="8">
        <v>118</v>
      </c>
      <c r="B119" s="8" t="str">
        <f t="shared" si="1"/>
        <v>CS6D-1-1-I16</v>
      </c>
      <c r="C119" s="8" t="s">
        <v>8378</v>
      </c>
      <c r="D119" s="8" t="s">
        <v>212</v>
      </c>
      <c r="E119" s="8">
        <v>16</v>
      </c>
      <c r="F119" s="8" t="s">
        <v>473</v>
      </c>
    </row>
    <row r="120" ht="15" spans="1:6">
      <c r="A120" s="8">
        <v>119</v>
      </c>
      <c r="B120" s="8" t="str">
        <f t="shared" si="1"/>
        <v>CS6D-1-1-I17</v>
      </c>
      <c r="C120" s="8" t="s">
        <v>8378</v>
      </c>
      <c r="D120" s="8" t="s">
        <v>212</v>
      </c>
      <c r="E120" s="8">
        <v>17</v>
      </c>
      <c r="F120" s="8" t="s">
        <v>475</v>
      </c>
    </row>
    <row r="121" ht="15" spans="1:6">
      <c r="A121" s="8">
        <v>120</v>
      </c>
      <c r="B121" s="8" t="str">
        <f t="shared" si="1"/>
        <v>CS6D-1-1-I18</v>
      </c>
      <c r="C121" s="8" t="s">
        <v>8378</v>
      </c>
      <c r="D121" s="8" t="s">
        <v>212</v>
      </c>
      <c r="E121" s="8">
        <v>18</v>
      </c>
      <c r="F121" s="8" t="s">
        <v>477</v>
      </c>
    </row>
    <row r="122" ht="15" spans="1:6">
      <c r="A122" s="8">
        <v>121</v>
      </c>
      <c r="B122" s="8" t="str">
        <f t="shared" si="1"/>
        <v>CS6D-1-1-I19</v>
      </c>
      <c r="C122" s="8" t="s">
        <v>8378</v>
      </c>
      <c r="D122" s="8" t="s">
        <v>212</v>
      </c>
      <c r="E122" s="8">
        <v>19</v>
      </c>
      <c r="F122" s="8" t="s">
        <v>479</v>
      </c>
    </row>
    <row r="123" ht="15" spans="1:6">
      <c r="A123" s="8">
        <v>122</v>
      </c>
      <c r="B123" s="8" t="str">
        <f t="shared" si="1"/>
        <v>CS6D-1-1-I20</v>
      </c>
      <c r="C123" s="8" t="s">
        <v>8378</v>
      </c>
      <c r="D123" s="8" t="s">
        <v>212</v>
      </c>
      <c r="E123" s="8">
        <v>20</v>
      </c>
      <c r="F123" s="8" t="s">
        <v>481</v>
      </c>
    </row>
    <row r="124" ht="15" spans="1:6">
      <c r="A124" s="8">
        <v>123</v>
      </c>
      <c r="B124" s="8" t="str">
        <f t="shared" si="1"/>
        <v>CS6D-1-1-I21</v>
      </c>
      <c r="C124" s="8" t="s">
        <v>8378</v>
      </c>
      <c r="D124" s="8" t="s">
        <v>212</v>
      </c>
      <c r="E124" s="8">
        <v>21</v>
      </c>
      <c r="F124" s="8" t="s">
        <v>1118</v>
      </c>
    </row>
    <row r="125" ht="15" spans="1:6">
      <c r="A125" s="8">
        <v>124</v>
      </c>
      <c r="B125" s="8" t="str">
        <f t="shared" si="1"/>
        <v>CS6D-1-1-I22</v>
      </c>
      <c r="C125" s="8" t="s">
        <v>8378</v>
      </c>
      <c r="D125" s="8" t="s">
        <v>212</v>
      </c>
      <c r="E125" s="8">
        <v>22</v>
      </c>
      <c r="F125" s="8" t="s">
        <v>1120</v>
      </c>
    </row>
    <row r="126" ht="15" spans="1:6">
      <c r="A126" s="8">
        <v>125</v>
      </c>
      <c r="B126" s="8" t="str">
        <f t="shared" si="1"/>
        <v>CS6D-1-1-I23</v>
      </c>
      <c r="C126" s="8" t="s">
        <v>8378</v>
      </c>
      <c r="D126" s="8" t="s">
        <v>212</v>
      </c>
      <c r="E126" s="8">
        <v>23</v>
      </c>
      <c r="F126" s="8" t="s">
        <v>483</v>
      </c>
    </row>
    <row r="127" ht="15" spans="1:6">
      <c r="A127" s="8">
        <v>126</v>
      </c>
      <c r="B127" s="8" t="str">
        <f t="shared" si="1"/>
        <v>CS6D-1-1-I24</v>
      </c>
      <c r="C127" s="8" t="s">
        <v>8378</v>
      </c>
      <c r="D127" s="8" t="s">
        <v>212</v>
      </c>
      <c r="E127" s="8">
        <v>24</v>
      </c>
      <c r="F127" s="8" t="s">
        <v>486</v>
      </c>
    </row>
    <row r="128" ht="15" spans="1:6">
      <c r="A128" s="8">
        <v>127</v>
      </c>
      <c r="B128" s="8" t="str">
        <f t="shared" si="1"/>
        <v>CS6D-1-1-I25</v>
      </c>
      <c r="C128" s="8" t="s">
        <v>8378</v>
      </c>
      <c r="D128" s="8" t="s">
        <v>212</v>
      </c>
      <c r="E128" s="8">
        <v>25</v>
      </c>
      <c r="F128" s="8" t="s">
        <v>488</v>
      </c>
    </row>
    <row r="129" ht="15" spans="1:6">
      <c r="A129" s="8">
        <v>128</v>
      </c>
      <c r="B129" s="8" t="str">
        <f t="shared" si="1"/>
        <v>CS6D-1-1-I26</v>
      </c>
      <c r="C129" s="8" t="s">
        <v>8378</v>
      </c>
      <c r="D129" s="8" t="s">
        <v>212</v>
      </c>
      <c r="E129" s="8">
        <v>26</v>
      </c>
      <c r="F129" s="8" t="s">
        <v>665</v>
      </c>
    </row>
    <row r="130" ht="15" spans="1:6">
      <c r="A130" s="8">
        <v>129</v>
      </c>
      <c r="B130" s="8" t="str">
        <f t="shared" ref="B130:B193" si="2">C130&amp;"-"&amp;D130&amp;E130</f>
        <v>CS6D-1-1-I27</v>
      </c>
      <c r="C130" s="8" t="s">
        <v>8378</v>
      </c>
      <c r="D130" s="8" t="s">
        <v>212</v>
      </c>
      <c r="E130" s="8">
        <v>27</v>
      </c>
      <c r="F130" s="8" t="s">
        <v>668</v>
      </c>
    </row>
    <row r="131" ht="15" spans="1:6">
      <c r="A131" s="8">
        <v>130</v>
      </c>
      <c r="B131" s="8" t="str">
        <f t="shared" si="2"/>
        <v>CS6D-1-1-I28</v>
      </c>
      <c r="C131" s="8" t="s">
        <v>8378</v>
      </c>
      <c r="D131" s="8" t="s">
        <v>212</v>
      </c>
      <c r="E131" s="8">
        <v>28</v>
      </c>
      <c r="F131" s="8" t="s">
        <v>670</v>
      </c>
    </row>
    <row r="132" ht="15" spans="1:6">
      <c r="A132" s="8">
        <v>131</v>
      </c>
      <c r="B132" s="8" t="str">
        <f t="shared" si="2"/>
        <v>CS6D-1-1-I29</v>
      </c>
      <c r="C132" s="8" t="s">
        <v>8378</v>
      </c>
      <c r="D132" s="8" t="s">
        <v>212</v>
      </c>
      <c r="E132" s="8">
        <v>29</v>
      </c>
      <c r="F132" s="8" t="s">
        <v>672</v>
      </c>
    </row>
    <row r="133" ht="15" spans="1:6">
      <c r="A133" s="8">
        <v>132</v>
      </c>
      <c r="B133" s="8" t="str">
        <f t="shared" si="2"/>
        <v>CS6D-1-1-I30</v>
      </c>
      <c r="C133" s="8" t="s">
        <v>8378</v>
      </c>
      <c r="D133" s="8" t="s">
        <v>212</v>
      </c>
      <c r="E133" s="8">
        <v>30</v>
      </c>
      <c r="F133" s="8" t="s">
        <v>674</v>
      </c>
    </row>
    <row r="134" ht="15" spans="1:6">
      <c r="A134" s="8">
        <v>133</v>
      </c>
      <c r="B134" s="8" t="str">
        <f t="shared" si="2"/>
        <v>CS6D-1-1-I31</v>
      </c>
      <c r="C134" s="8" t="s">
        <v>8378</v>
      </c>
      <c r="D134" s="8" t="s">
        <v>212</v>
      </c>
      <c r="E134" s="8">
        <v>31</v>
      </c>
      <c r="F134" s="8" t="s">
        <v>676</v>
      </c>
    </row>
    <row r="135" ht="15" spans="1:6">
      <c r="A135" s="8">
        <v>134</v>
      </c>
      <c r="B135" s="8" t="str">
        <f t="shared" si="2"/>
        <v>CS6D-1-1-I32</v>
      </c>
      <c r="C135" s="8" t="s">
        <v>8378</v>
      </c>
      <c r="D135" s="8" t="s">
        <v>212</v>
      </c>
      <c r="E135" s="8">
        <v>32</v>
      </c>
      <c r="F135" s="8" t="s">
        <v>678</v>
      </c>
    </row>
    <row r="136" ht="15" spans="1:6">
      <c r="A136" s="8">
        <v>135</v>
      </c>
      <c r="B136" s="8" t="str">
        <f t="shared" si="2"/>
        <v>CS6D-1-1-I33</v>
      </c>
      <c r="C136" s="8" t="s">
        <v>8378</v>
      </c>
      <c r="D136" s="8" t="s">
        <v>212</v>
      </c>
      <c r="E136" s="8">
        <v>33</v>
      </c>
      <c r="F136" s="8" t="s">
        <v>680</v>
      </c>
    </row>
    <row r="137" ht="15" spans="1:6">
      <c r="A137" s="8">
        <v>136</v>
      </c>
      <c r="B137" s="8" t="str">
        <f t="shared" si="2"/>
        <v>CS6D-1-1-I34</v>
      </c>
      <c r="C137" s="8" t="s">
        <v>8378</v>
      </c>
      <c r="D137" s="8" t="s">
        <v>212</v>
      </c>
      <c r="E137" s="8">
        <v>34</v>
      </c>
      <c r="F137" s="8" t="s">
        <v>682</v>
      </c>
    </row>
    <row r="138" ht="15" spans="1:6">
      <c r="A138" s="8">
        <v>137</v>
      </c>
      <c r="B138" s="8" t="str">
        <f t="shared" si="2"/>
        <v>CS6D-1-1-I35</v>
      </c>
      <c r="C138" s="8" t="s">
        <v>8378</v>
      </c>
      <c r="D138" s="8" t="s">
        <v>212</v>
      </c>
      <c r="E138" s="8">
        <v>35</v>
      </c>
      <c r="F138" s="8" t="s">
        <v>684</v>
      </c>
    </row>
    <row r="139" ht="15" spans="1:6">
      <c r="A139" s="8">
        <v>138</v>
      </c>
      <c r="B139" s="8" t="str">
        <f t="shared" si="2"/>
        <v>CS6D-1-1-I36</v>
      </c>
      <c r="C139" s="8" t="s">
        <v>8378</v>
      </c>
      <c r="D139" s="8" t="s">
        <v>212</v>
      </c>
      <c r="E139" s="8">
        <v>36</v>
      </c>
      <c r="F139" s="8" t="s">
        <v>686</v>
      </c>
    </row>
    <row r="140" ht="15" spans="1:6">
      <c r="A140" s="8">
        <v>139</v>
      </c>
      <c r="B140" s="8" t="str">
        <f t="shared" si="2"/>
        <v>CS6D-1-1-I37</v>
      </c>
      <c r="C140" s="8" t="s">
        <v>8378</v>
      </c>
      <c r="D140" s="8" t="s">
        <v>212</v>
      </c>
      <c r="E140" s="8">
        <v>37</v>
      </c>
      <c r="F140" s="8" t="s">
        <v>1115</v>
      </c>
    </row>
    <row r="141" ht="15" spans="1:6">
      <c r="A141" s="8">
        <v>140</v>
      </c>
      <c r="B141" s="8" t="str">
        <f t="shared" si="2"/>
        <v>CS6D-1-1-I38</v>
      </c>
      <c r="C141" s="8" t="s">
        <v>8378</v>
      </c>
      <c r="D141" s="8" t="s">
        <v>212</v>
      </c>
      <c r="E141" s="8">
        <v>38</v>
      </c>
      <c r="F141" s="8" t="s">
        <v>688</v>
      </c>
    </row>
    <row r="142" ht="15" spans="1:6">
      <c r="A142" s="8">
        <v>141</v>
      </c>
      <c r="B142" s="8" t="str">
        <f t="shared" si="2"/>
        <v>CS6D-1-1-I39</v>
      </c>
      <c r="C142" s="8" t="s">
        <v>8378</v>
      </c>
      <c r="D142" s="8" t="s">
        <v>212</v>
      </c>
      <c r="E142" s="8">
        <v>39</v>
      </c>
      <c r="F142" s="8" t="s">
        <v>691</v>
      </c>
    </row>
    <row r="143" ht="15" spans="1:6">
      <c r="A143" s="8">
        <v>142</v>
      </c>
      <c r="B143" s="8" t="str">
        <f t="shared" si="2"/>
        <v>CS6D-1-1-I40</v>
      </c>
      <c r="C143" s="8" t="s">
        <v>8378</v>
      </c>
      <c r="D143" s="8" t="s">
        <v>212</v>
      </c>
      <c r="E143" s="8">
        <v>40</v>
      </c>
      <c r="F143" s="8" t="s">
        <v>693</v>
      </c>
    </row>
    <row r="144" ht="15" spans="1:6">
      <c r="A144" s="8">
        <v>143</v>
      </c>
      <c r="B144" s="8" t="str">
        <f t="shared" si="2"/>
        <v>CS6D-1-1-I41</v>
      </c>
      <c r="C144" s="8" t="s">
        <v>8378</v>
      </c>
      <c r="D144" s="8" t="s">
        <v>212</v>
      </c>
      <c r="E144" s="8">
        <v>41</v>
      </c>
      <c r="F144" s="8" t="s">
        <v>695</v>
      </c>
    </row>
    <row r="145" ht="15" spans="1:6">
      <c r="A145" s="8">
        <v>144</v>
      </c>
      <c r="B145" s="8" t="str">
        <f t="shared" si="2"/>
        <v>CS6D-1-1-I42</v>
      </c>
      <c r="C145" s="8" t="s">
        <v>8378</v>
      </c>
      <c r="D145" s="8" t="s">
        <v>212</v>
      </c>
      <c r="E145" s="8">
        <v>42</v>
      </c>
      <c r="F145" s="8" t="s">
        <v>697</v>
      </c>
    </row>
    <row r="146" ht="15" spans="1:6">
      <c r="A146" s="8">
        <v>145</v>
      </c>
      <c r="B146" s="8" t="str">
        <f t="shared" si="2"/>
        <v>CS6D-1-1-I43</v>
      </c>
      <c r="C146" s="8" t="s">
        <v>8378</v>
      </c>
      <c r="D146" s="8" t="s">
        <v>212</v>
      </c>
      <c r="E146" s="8">
        <v>43</v>
      </c>
      <c r="F146" s="8" t="s">
        <v>699</v>
      </c>
    </row>
    <row r="147" ht="15" spans="1:6">
      <c r="A147" s="8">
        <v>146</v>
      </c>
      <c r="B147" s="8" t="str">
        <f t="shared" si="2"/>
        <v>CS6D-1-1-I44</v>
      </c>
      <c r="C147" s="8" t="s">
        <v>8378</v>
      </c>
      <c r="D147" s="8" t="s">
        <v>212</v>
      </c>
      <c r="E147" s="8">
        <v>44</v>
      </c>
      <c r="F147" s="8" t="s">
        <v>702</v>
      </c>
    </row>
    <row r="148" ht="15" spans="1:6">
      <c r="A148" s="8">
        <v>147</v>
      </c>
      <c r="B148" s="8" t="str">
        <f t="shared" si="2"/>
        <v>CS6D-1-1-I45</v>
      </c>
      <c r="C148" s="8" t="s">
        <v>8378</v>
      </c>
      <c r="D148" s="8" t="s">
        <v>212</v>
      </c>
      <c r="E148" s="8">
        <v>45</v>
      </c>
      <c r="F148" s="8" t="s">
        <v>705</v>
      </c>
    </row>
    <row r="149" ht="15" spans="1:6">
      <c r="A149" s="8">
        <v>148</v>
      </c>
      <c r="B149" s="8" t="str">
        <f t="shared" si="2"/>
        <v>CS6D-1-1-I46</v>
      </c>
      <c r="C149" s="8" t="s">
        <v>8378</v>
      </c>
      <c r="D149" s="8" t="s">
        <v>212</v>
      </c>
      <c r="E149" s="8">
        <v>46</v>
      </c>
      <c r="F149" s="8" t="s">
        <v>708</v>
      </c>
    </row>
    <row r="150" ht="15" spans="1:6">
      <c r="A150" s="8">
        <v>149</v>
      </c>
      <c r="B150" s="8" t="str">
        <f t="shared" si="2"/>
        <v>CS6D-1-1-I47</v>
      </c>
      <c r="C150" s="8" t="s">
        <v>8378</v>
      </c>
      <c r="D150" s="8" t="s">
        <v>212</v>
      </c>
      <c r="E150" s="8">
        <v>47</v>
      </c>
      <c r="F150" s="8" t="s">
        <v>711</v>
      </c>
    </row>
    <row r="151" ht="15" spans="1:6">
      <c r="A151" s="8">
        <v>150</v>
      </c>
      <c r="B151" s="8" t="str">
        <f t="shared" si="2"/>
        <v>CS6D-1-1-I48</v>
      </c>
      <c r="C151" s="8" t="s">
        <v>8378</v>
      </c>
      <c r="D151" s="8" t="s">
        <v>212</v>
      </c>
      <c r="E151" s="8">
        <v>48</v>
      </c>
      <c r="F151" s="8" t="s">
        <v>714</v>
      </c>
    </row>
    <row r="152" ht="15" spans="1:6">
      <c r="A152" s="8">
        <v>151</v>
      </c>
      <c r="B152" s="8" t="str">
        <f t="shared" si="2"/>
        <v>CS6D-1-1-I49</v>
      </c>
      <c r="C152" s="8" t="s">
        <v>8378</v>
      </c>
      <c r="D152" s="8" t="s">
        <v>212</v>
      </c>
      <c r="E152" s="8">
        <v>49</v>
      </c>
      <c r="F152" s="8" t="s">
        <v>717</v>
      </c>
    </row>
    <row r="153" ht="15" spans="1:6">
      <c r="A153" s="8">
        <v>152</v>
      </c>
      <c r="B153" s="8" t="str">
        <f t="shared" si="2"/>
        <v>CS6D-1-1-I50</v>
      </c>
      <c r="C153" s="8" t="s">
        <v>8378</v>
      </c>
      <c r="D153" s="8" t="s">
        <v>212</v>
      </c>
      <c r="E153" s="8">
        <v>50</v>
      </c>
      <c r="F153" s="8" t="s">
        <v>721</v>
      </c>
    </row>
    <row r="154" ht="15" spans="1:6">
      <c r="A154" s="8">
        <v>153</v>
      </c>
      <c r="B154" s="8" t="str">
        <f t="shared" si="2"/>
        <v>CS6D-1-1-I51</v>
      </c>
      <c r="C154" s="8" t="s">
        <v>8378</v>
      </c>
      <c r="D154" s="8" t="s">
        <v>212</v>
      </c>
      <c r="E154" s="8">
        <v>51</v>
      </c>
      <c r="F154" s="8" t="s">
        <v>1205</v>
      </c>
    </row>
    <row r="155" ht="15" spans="1:6">
      <c r="A155" s="8">
        <v>154</v>
      </c>
      <c r="B155" s="8" t="str">
        <f t="shared" si="2"/>
        <v>CS6D-1-1-I52</v>
      </c>
      <c r="C155" s="8" t="s">
        <v>8378</v>
      </c>
      <c r="D155" s="8" t="s">
        <v>212</v>
      </c>
      <c r="E155" s="8">
        <v>52</v>
      </c>
      <c r="F155" s="8" t="s">
        <v>1209</v>
      </c>
    </row>
    <row r="156" ht="15" spans="1:6">
      <c r="A156" s="8">
        <v>155</v>
      </c>
      <c r="B156" s="8" t="str">
        <f t="shared" si="2"/>
        <v>CS6D-1-1-I53</v>
      </c>
      <c r="C156" s="8" t="s">
        <v>8378</v>
      </c>
      <c r="D156" s="8" t="s">
        <v>212</v>
      </c>
      <c r="E156" s="8">
        <v>53</v>
      </c>
      <c r="F156" s="8" t="s">
        <v>1212</v>
      </c>
    </row>
    <row r="157" ht="15" spans="1:6">
      <c r="A157" s="8">
        <v>156</v>
      </c>
      <c r="B157" s="8" t="str">
        <f t="shared" si="2"/>
        <v>CS6D-1-1-I54</v>
      </c>
      <c r="C157" s="8" t="s">
        <v>8378</v>
      </c>
      <c r="D157" s="8" t="s">
        <v>212</v>
      </c>
      <c r="E157" s="8">
        <v>54</v>
      </c>
      <c r="F157" s="8" t="s">
        <v>1123</v>
      </c>
    </row>
    <row r="158" ht="15" spans="1:6">
      <c r="A158" s="8">
        <v>157</v>
      </c>
      <c r="B158" s="8" t="str">
        <f t="shared" si="2"/>
        <v>CS6D-1-1-I55</v>
      </c>
      <c r="C158" s="8" t="s">
        <v>8378</v>
      </c>
      <c r="D158" s="8" t="s">
        <v>212</v>
      </c>
      <c r="E158" s="8">
        <v>55</v>
      </c>
      <c r="F158" s="8" t="s">
        <v>1127</v>
      </c>
    </row>
    <row r="159" ht="15" spans="1:6">
      <c r="A159" s="8">
        <v>158</v>
      </c>
      <c r="B159" s="8" t="str">
        <f t="shared" si="2"/>
        <v>CS6D-1-1-I56</v>
      </c>
      <c r="C159" s="8" t="s">
        <v>8378</v>
      </c>
      <c r="D159" s="8" t="s">
        <v>212</v>
      </c>
      <c r="E159" s="8">
        <v>56</v>
      </c>
      <c r="F159" s="8" t="s">
        <v>1130</v>
      </c>
    </row>
    <row r="160" ht="15" spans="1:6">
      <c r="A160" s="8">
        <v>159</v>
      </c>
      <c r="B160" s="8" t="str">
        <f t="shared" si="2"/>
        <v>CS6D-1-1-I57</v>
      </c>
      <c r="C160" s="8" t="s">
        <v>8378</v>
      </c>
      <c r="D160" s="8" t="s">
        <v>212</v>
      </c>
      <c r="E160" s="8">
        <v>57</v>
      </c>
      <c r="F160" s="8" t="s">
        <v>1133</v>
      </c>
    </row>
    <row r="161" ht="15" spans="1:6">
      <c r="A161" s="8">
        <v>160</v>
      </c>
      <c r="B161" s="8" t="str">
        <f t="shared" si="2"/>
        <v>CS6D-1-1-I58</v>
      </c>
      <c r="C161" s="8" t="s">
        <v>8378</v>
      </c>
      <c r="D161" s="8" t="s">
        <v>212</v>
      </c>
      <c r="E161" s="8">
        <v>58</v>
      </c>
      <c r="F161" s="8" t="s">
        <v>1217</v>
      </c>
    </row>
    <row r="162" ht="15" spans="1:6">
      <c r="A162" s="8">
        <v>161</v>
      </c>
      <c r="B162" s="8" t="str">
        <f t="shared" si="2"/>
        <v>CS6D-1-1-I59</v>
      </c>
      <c r="C162" s="8" t="s">
        <v>8378</v>
      </c>
      <c r="D162" s="8" t="s">
        <v>212</v>
      </c>
      <c r="E162" s="8">
        <v>59</v>
      </c>
      <c r="F162" s="8" t="s">
        <v>1221</v>
      </c>
    </row>
    <row r="163" ht="15" spans="1:6">
      <c r="A163" s="8">
        <v>162</v>
      </c>
      <c r="B163" s="8" t="str">
        <f t="shared" si="2"/>
        <v>CS6D-1-1-I60</v>
      </c>
      <c r="C163" s="8" t="s">
        <v>8378</v>
      </c>
      <c r="D163" s="8" t="s">
        <v>212</v>
      </c>
      <c r="E163" s="8">
        <v>60</v>
      </c>
      <c r="F163" s="8" t="s">
        <v>1224</v>
      </c>
    </row>
    <row r="164" ht="15" spans="1:6">
      <c r="A164" s="8">
        <v>163</v>
      </c>
      <c r="B164" s="8" t="str">
        <f t="shared" si="2"/>
        <v>CS6D-1-1-I61</v>
      </c>
      <c r="C164" s="8" t="s">
        <v>8378</v>
      </c>
      <c r="D164" s="8" t="s">
        <v>212</v>
      </c>
      <c r="E164" s="8">
        <v>61</v>
      </c>
      <c r="F164" s="8" t="s">
        <v>1139</v>
      </c>
    </row>
    <row r="165" ht="15" spans="1:6">
      <c r="A165" s="8">
        <v>164</v>
      </c>
      <c r="B165" s="8" t="str">
        <f t="shared" si="2"/>
        <v>CS6D-1-1-I62</v>
      </c>
      <c r="C165" s="8" t="s">
        <v>8378</v>
      </c>
      <c r="D165" s="8" t="s">
        <v>212</v>
      </c>
      <c r="E165" s="8">
        <v>62</v>
      </c>
      <c r="F165" s="8" t="s">
        <v>1143</v>
      </c>
    </row>
    <row r="166" ht="15" spans="1:6">
      <c r="A166" s="8">
        <v>165</v>
      </c>
      <c r="B166" s="8" t="str">
        <f t="shared" si="2"/>
        <v>CS6D-1-1-I63</v>
      </c>
      <c r="C166" s="8" t="s">
        <v>8378</v>
      </c>
      <c r="D166" s="8" t="s">
        <v>212</v>
      </c>
      <c r="E166" s="8">
        <v>63</v>
      </c>
      <c r="F166" s="8" t="s">
        <v>1145</v>
      </c>
    </row>
    <row r="167" ht="15" spans="1:6">
      <c r="A167" s="8">
        <v>166</v>
      </c>
      <c r="B167" s="8" t="str">
        <f t="shared" si="2"/>
        <v>CS6D-1-1-O1</v>
      </c>
      <c r="C167" s="8" t="s">
        <v>8378</v>
      </c>
      <c r="D167" s="8" t="s">
        <v>8371</v>
      </c>
      <c r="E167" s="8">
        <v>1</v>
      </c>
      <c r="F167" s="8" t="s">
        <v>1151</v>
      </c>
    </row>
    <row r="168" ht="15" spans="1:6">
      <c r="A168" s="8">
        <v>167</v>
      </c>
      <c r="B168" s="8" t="str">
        <f t="shared" si="2"/>
        <v>CS6D-1-1-O2</v>
      </c>
      <c r="C168" s="8" t="s">
        <v>8378</v>
      </c>
      <c r="D168" s="8" t="s">
        <v>8371</v>
      </c>
      <c r="E168" s="8">
        <v>2</v>
      </c>
      <c r="F168" s="8" t="s">
        <v>1154</v>
      </c>
    </row>
    <row r="169" ht="15" spans="1:6">
      <c r="A169" s="8">
        <v>168</v>
      </c>
      <c r="B169" s="8" t="str">
        <f t="shared" si="2"/>
        <v>CS6D-1-1-O3</v>
      </c>
      <c r="C169" s="8" t="s">
        <v>8378</v>
      </c>
      <c r="D169" s="8" t="s">
        <v>8371</v>
      </c>
      <c r="E169" s="8">
        <v>3</v>
      </c>
      <c r="F169" s="8" t="s">
        <v>1156</v>
      </c>
    </row>
    <row r="170" ht="15" spans="1:6">
      <c r="A170" s="8">
        <v>169</v>
      </c>
      <c r="B170" s="8" t="str">
        <f t="shared" si="2"/>
        <v>CS6D-1-1-O4</v>
      </c>
      <c r="C170" s="8" t="s">
        <v>8378</v>
      </c>
      <c r="D170" s="8" t="s">
        <v>8371</v>
      </c>
      <c r="E170" s="8">
        <v>4</v>
      </c>
      <c r="F170" s="8" t="s">
        <v>1158</v>
      </c>
    </row>
    <row r="171" ht="15" spans="1:6">
      <c r="A171" s="8">
        <v>170</v>
      </c>
      <c r="B171" s="8" t="str">
        <f t="shared" si="2"/>
        <v>CS6D-1-1-O5</v>
      </c>
      <c r="C171" s="8" t="s">
        <v>8378</v>
      </c>
      <c r="D171" s="8" t="s">
        <v>8371</v>
      </c>
      <c r="E171" s="8">
        <v>5</v>
      </c>
      <c r="F171" s="8" t="s">
        <v>1160</v>
      </c>
    </row>
    <row r="172" ht="15" spans="1:6">
      <c r="A172" s="8">
        <v>171</v>
      </c>
      <c r="B172" s="8" t="str">
        <f t="shared" si="2"/>
        <v>CS6D-1-1-O6</v>
      </c>
      <c r="C172" s="8" t="s">
        <v>8378</v>
      </c>
      <c r="D172" s="8" t="s">
        <v>8371</v>
      </c>
      <c r="E172" s="8">
        <v>6</v>
      </c>
      <c r="F172" s="8" t="s">
        <v>1162</v>
      </c>
    </row>
    <row r="173" ht="15" spans="1:6">
      <c r="A173" s="8">
        <v>172</v>
      </c>
      <c r="B173" s="8" t="str">
        <f t="shared" si="2"/>
        <v>CS6D-1-1-O7</v>
      </c>
      <c r="C173" s="8" t="s">
        <v>8378</v>
      </c>
      <c r="D173" s="8" t="s">
        <v>8371</v>
      </c>
      <c r="E173" s="8">
        <v>7</v>
      </c>
      <c r="F173" s="8" t="s">
        <v>1164</v>
      </c>
    </row>
    <row r="174" ht="15" spans="1:6">
      <c r="A174" s="8">
        <v>173</v>
      </c>
      <c r="B174" s="8" t="str">
        <f t="shared" si="2"/>
        <v>CS6D-1-1-O8</v>
      </c>
      <c r="C174" s="8" t="s">
        <v>8378</v>
      </c>
      <c r="D174" s="8" t="s">
        <v>8371</v>
      </c>
      <c r="E174" s="8">
        <v>8</v>
      </c>
      <c r="F174" s="8" t="s">
        <v>1166</v>
      </c>
    </row>
    <row r="175" ht="15" spans="1:6">
      <c r="A175" s="8">
        <v>174</v>
      </c>
      <c r="B175" s="8" t="str">
        <f t="shared" si="2"/>
        <v>CS6D-1-1-O9</v>
      </c>
      <c r="C175" s="8" t="s">
        <v>8378</v>
      </c>
      <c r="D175" s="8" t="s">
        <v>8371</v>
      </c>
      <c r="E175" s="8">
        <v>9</v>
      </c>
      <c r="F175" s="8" t="s">
        <v>1168</v>
      </c>
    </row>
    <row r="176" ht="15" spans="1:6">
      <c r="A176" s="8">
        <v>175</v>
      </c>
      <c r="B176" s="8" t="str">
        <f t="shared" si="2"/>
        <v>CS6D-1-1-O10</v>
      </c>
      <c r="C176" s="8" t="s">
        <v>8378</v>
      </c>
      <c r="D176" s="8" t="s">
        <v>8371</v>
      </c>
      <c r="E176" s="8">
        <v>10</v>
      </c>
      <c r="F176" s="8" t="s">
        <v>1170</v>
      </c>
    </row>
    <row r="177" ht="15" spans="1:6">
      <c r="A177" s="8">
        <v>176</v>
      </c>
      <c r="B177" s="8" t="str">
        <f t="shared" si="2"/>
        <v>CS6D-1-1-O11</v>
      </c>
      <c r="C177" s="8" t="s">
        <v>8378</v>
      </c>
      <c r="D177" s="8" t="s">
        <v>8371</v>
      </c>
      <c r="E177" s="8">
        <v>11</v>
      </c>
      <c r="F177" s="8" t="s">
        <v>1172</v>
      </c>
    </row>
    <row r="178" ht="15" spans="1:6">
      <c r="A178" s="8">
        <v>177</v>
      </c>
      <c r="B178" s="8" t="str">
        <f t="shared" si="2"/>
        <v>CS6D-1-1-O12</v>
      </c>
      <c r="C178" s="8" t="s">
        <v>8378</v>
      </c>
      <c r="D178" s="8" t="s">
        <v>8371</v>
      </c>
      <c r="E178" s="8">
        <v>12</v>
      </c>
      <c r="F178" s="8" t="s">
        <v>1174</v>
      </c>
    </row>
    <row r="179" ht="15" spans="1:6">
      <c r="A179" s="8">
        <v>178</v>
      </c>
      <c r="B179" s="8" t="str">
        <f t="shared" si="2"/>
        <v>CS6D-1-1-O13</v>
      </c>
      <c r="C179" s="8" t="s">
        <v>8378</v>
      </c>
      <c r="D179" s="8" t="s">
        <v>8371</v>
      </c>
      <c r="E179" s="8">
        <v>13</v>
      </c>
      <c r="F179" s="8" t="s">
        <v>1176</v>
      </c>
    </row>
    <row r="180" ht="15" spans="1:6">
      <c r="A180" s="8">
        <v>179</v>
      </c>
      <c r="B180" s="8" t="str">
        <f t="shared" si="2"/>
        <v>CS6D-1-1-O14</v>
      </c>
      <c r="C180" s="8" t="s">
        <v>8378</v>
      </c>
      <c r="D180" s="8" t="s">
        <v>8371</v>
      </c>
      <c r="E180" s="8">
        <v>14</v>
      </c>
      <c r="F180" s="8" t="s">
        <v>1179</v>
      </c>
    </row>
    <row r="181" ht="15" spans="1:6">
      <c r="A181" s="8">
        <v>180</v>
      </c>
      <c r="B181" s="8" t="str">
        <f t="shared" si="2"/>
        <v>CS6D-1-1-O15</v>
      </c>
      <c r="C181" s="8" t="s">
        <v>8378</v>
      </c>
      <c r="D181" s="8" t="s">
        <v>8371</v>
      </c>
      <c r="E181" s="8">
        <v>15</v>
      </c>
      <c r="F181" s="8" t="s">
        <v>1181</v>
      </c>
    </row>
    <row r="182" ht="15" spans="1:6">
      <c r="A182" s="8">
        <v>181</v>
      </c>
      <c r="B182" s="8" t="str">
        <f t="shared" si="2"/>
        <v>CS6D-1-1-O16</v>
      </c>
      <c r="C182" s="8" t="s">
        <v>8378</v>
      </c>
      <c r="D182" s="8" t="s">
        <v>8371</v>
      </c>
      <c r="E182" s="8">
        <v>16</v>
      </c>
      <c r="F182" s="8" t="s">
        <v>1183</v>
      </c>
    </row>
    <row r="183" ht="15" spans="1:6">
      <c r="A183" s="8">
        <v>182</v>
      </c>
      <c r="B183" s="8" t="str">
        <f t="shared" si="2"/>
        <v>CS6D-1-1-O17</v>
      </c>
      <c r="C183" s="8" t="s">
        <v>8378</v>
      </c>
      <c r="D183" s="8" t="s">
        <v>8371</v>
      </c>
      <c r="E183" s="8">
        <v>17</v>
      </c>
      <c r="F183" s="8" t="s">
        <v>1185</v>
      </c>
    </row>
    <row r="184" ht="15" spans="1:6">
      <c r="A184" s="8">
        <v>183</v>
      </c>
      <c r="B184" s="8" t="str">
        <f t="shared" si="2"/>
        <v>CS6D-1-1-O18</v>
      </c>
      <c r="C184" s="8" t="s">
        <v>8378</v>
      </c>
      <c r="D184" s="8" t="s">
        <v>8371</v>
      </c>
      <c r="E184" s="8">
        <v>18</v>
      </c>
      <c r="F184" s="8" t="s">
        <v>1187</v>
      </c>
    </row>
    <row r="185" ht="15" spans="1:6">
      <c r="A185" s="8">
        <v>184</v>
      </c>
      <c r="B185" s="8" t="str">
        <f t="shared" si="2"/>
        <v>CS6D-1-1-O19</v>
      </c>
      <c r="C185" s="8" t="s">
        <v>8378</v>
      </c>
      <c r="D185" s="8" t="s">
        <v>8371</v>
      </c>
      <c r="E185" s="8">
        <v>19</v>
      </c>
      <c r="F185" s="8" t="s">
        <v>1189</v>
      </c>
    </row>
    <row r="186" ht="15" spans="1:6">
      <c r="A186" s="8">
        <v>185</v>
      </c>
      <c r="B186" s="8" t="str">
        <f t="shared" si="2"/>
        <v>CS6D-1-1-O20</v>
      </c>
      <c r="C186" s="8" t="s">
        <v>8378</v>
      </c>
      <c r="D186" s="8" t="s">
        <v>8371</v>
      </c>
      <c r="E186" s="8">
        <v>20</v>
      </c>
      <c r="F186" s="8" t="s">
        <v>1191</v>
      </c>
    </row>
    <row r="187" ht="15" spans="1:6">
      <c r="A187" s="8">
        <v>186</v>
      </c>
      <c r="B187" s="8" t="str">
        <f t="shared" si="2"/>
        <v>CS6D-1-1-O21</v>
      </c>
      <c r="C187" s="8" t="s">
        <v>8378</v>
      </c>
      <c r="D187" s="8" t="s">
        <v>8371</v>
      </c>
      <c r="E187" s="8">
        <v>21</v>
      </c>
      <c r="F187" s="8" t="s">
        <v>1193</v>
      </c>
    </row>
    <row r="188" ht="15" spans="1:6">
      <c r="A188" s="8">
        <v>187</v>
      </c>
      <c r="B188" s="8" t="str">
        <f t="shared" si="2"/>
        <v>CS6D-1-1-O22</v>
      </c>
      <c r="C188" s="8" t="s">
        <v>8378</v>
      </c>
      <c r="D188" s="8" t="s">
        <v>8371</v>
      </c>
      <c r="E188" s="8">
        <v>22</v>
      </c>
      <c r="F188" s="8" t="s">
        <v>1195</v>
      </c>
    </row>
    <row r="189" ht="15" spans="1:6">
      <c r="A189" s="8">
        <v>188</v>
      </c>
      <c r="B189" s="8" t="str">
        <f t="shared" si="2"/>
        <v>CS6D-1-1-O23</v>
      </c>
      <c r="C189" s="8" t="s">
        <v>8378</v>
      </c>
      <c r="D189" s="8" t="s">
        <v>8371</v>
      </c>
      <c r="E189" s="8">
        <v>23</v>
      </c>
      <c r="F189" s="8" t="s">
        <v>1197</v>
      </c>
    </row>
    <row r="190" ht="15" spans="1:6">
      <c r="A190" s="8">
        <v>189</v>
      </c>
      <c r="B190" s="8" t="str">
        <f t="shared" si="2"/>
        <v>CS6D-1-1-O24</v>
      </c>
      <c r="C190" s="8" t="s">
        <v>8378</v>
      </c>
      <c r="D190" s="8" t="s">
        <v>8371</v>
      </c>
      <c r="E190" s="8">
        <v>24</v>
      </c>
      <c r="F190" s="8" t="s">
        <v>1199</v>
      </c>
    </row>
    <row r="191" ht="15" spans="1:6">
      <c r="A191" s="8">
        <v>190</v>
      </c>
      <c r="B191" s="8" t="str">
        <f t="shared" si="2"/>
        <v>CS6D-1-1-O25</v>
      </c>
      <c r="C191" s="8" t="s">
        <v>8378</v>
      </c>
      <c r="D191" s="8" t="s">
        <v>8371</v>
      </c>
      <c r="E191" s="8">
        <v>25</v>
      </c>
      <c r="F191" s="8" t="s">
        <v>1201</v>
      </c>
    </row>
    <row r="192" ht="15" spans="1:6">
      <c r="A192" s="8">
        <v>191</v>
      </c>
      <c r="B192" s="8" t="str">
        <f t="shared" si="2"/>
        <v>CS6D-1-2-I1</v>
      </c>
      <c r="C192" s="8" t="s">
        <v>8379</v>
      </c>
      <c r="D192" s="8" t="s">
        <v>212</v>
      </c>
      <c r="E192" s="8">
        <v>1</v>
      </c>
      <c r="F192" s="8" t="s">
        <v>1227</v>
      </c>
    </row>
    <row r="193" ht="15" spans="1:6">
      <c r="A193" s="8">
        <v>192</v>
      </c>
      <c r="B193" s="8" t="str">
        <f t="shared" si="2"/>
        <v>CS6D-1-2-I2</v>
      </c>
      <c r="C193" s="8" t="s">
        <v>8379</v>
      </c>
      <c r="D193" s="8" t="s">
        <v>212</v>
      </c>
      <c r="E193" s="8">
        <v>2</v>
      </c>
      <c r="F193" s="8" t="s">
        <v>1230</v>
      </c>
    </row>
    <row r="194" ht="15" spans="1:6">
      <c r="A194" s="8">
        <v>193</v>
      </c>
      <c r="B194" s="8" t="str">
        <f t="shared" ref="B194:B257" si="3">C194&amp;"-"&amp;D194&amp;E194</f>
        <v>CS6D-1-2-I3</v>
      </c>
      <c r="C194" s="8" t="s">
        <v>8379</v>
      </c>
      <c r="D194" s="8" t="s">
        <v>212</v>
      </c>
      <c r="E194" s="8">
        <v>3</v>
      </c>
      <c r="F194" s="8" t="s">
        <v>1232</v>
      </c>
    </row>
    <row r="195" ht="15" spans="1:6">
      <c r="A195" s="8">
        <v>194</v>
      </c>
      <c r="B195" s="8" t="str">
        <f t="shared" si="3"/>
        <v>CS6D-1-2-I4</v>
      </c>
      <c r="C195" s="8" t="s">
        <v>8379</v>
      </c>
      <c r="D195" s="8" t="s">
        <v>212</v>
      </c>
      <c r="E195" s="8">
        <v>4</v>
      </c>
      <c r="F195" s="8" t="s">
        <v>1234</v>
      </c>
    </row>
    <row r="196" ht="15" spans="1:6">
      <c r="A196" s="8">
        <v>195</v>
      </c>
      <c r="B196" s="8" t="str">
        <f t="shared" si="3"/>
        <v>CS6D-1-2-I5</v>
      </c>
      <c r="C196" s="8" t="s">
        <v>8379</v>
      </c>
      <c r="D196" s="8" t="s">
        <v>212</v>
      </c>
      <c r="E196" s="8">
        <v>5</v>
      </c>
      <c r="F196" s="8" t="s">
        <v>1236</v>
      </c>
    </row>
    <row r="197" ht="15" spans="1:6">
      <c r="A197" s="8">
        <v>196</v>
      </c>
      <c r="B197" s="8" t="str">
        <f t="shared" si="3"/>
        <v>CS6D-1-2-I6</v>
      </c>
      <c r="C197" s="8" t="s">
        <v>8379</v>
      </c>
      <c r="D197" s="8" t="s">
        <v>212</v>
      </c>
      <c r="E197" s="8">
        <v>6</v>
      </c>
      <c r="F197" s="8" t="s">
        <v>1238</v>
      </c>
    </row>
    <row r="198" ht="15" spans="1:6">
      <c r="A198" s="8">
        <v>197</v>
      </c>
      <c r="B198" s="8" t="str">
        <f t="shared" si="3"/>
        <v>CS6D-1-2-I7</v>
      </c>
      <c r="C198" s="8" t="s">
        <v>8379</v>
      </c>
      <c r="D198" s="8" t="s">
        <v>212</v>
      </c>
      <c r="E198" s="8">
        <v>7</v>
      </c>
      <c r="F198" s="8" t="s">
        <v>1240</v>
      </c>
    </row>
    <row r="199" ht="15" spans="1:6">
      <c r="A199" s="8">
        <v>198</v>
      </c>
      <c r="B199" s="8" t="str">
        <f t="shared" si="3"/>
        <v>CS6D-1-2-I8</v>
      </c>
      <c r="C199" s="8" t="s">
        <v>8379</v>
      </c>
      <c r="D199" s="8" t="s">
        <v>212</v>
      </c>
      <c r="E199" s="8">
        <v>8</v>
      </c>
      <c r="F199" s="8" t="s">
        <v>1242</v>
      </c>
    </row>
    <row r="200" ht="15" spans="1:6">
      <c r="A200" s="8">
        <v>199</v>
      </c>
      <c r="B200" s="8" t="str">
        <f t="shared" si="3"/>
        <v>CS6D-1-2-I9</v>
      </c>
      <c r="C200" s="8" t="s">
        <v>8379</v>
      </c>
      <c r="D200" s="8" t="s">
        <v>212</v>
      </c>
      <c r="E200" s="8">
        <v>9</v>
      </c>
      <c r="F200" s="8" t="s">
        <v>1244</v>
      </c>
    </row>
    <row r="201" ht="15" spans="1:6">
      <c r="A201" s="8">
        <v>200</v>
      </c>
      <c r="B201" s="8" t="str">
        <f t="shared" si="3"/>
        <v>CS6D-1-2-I10</v>
      </c>
      <c r="C201" s="8" t="s">
        <v>8379</v>
      </c>
      <c r="D201" s="8" t="s">
        <v>212</v>
      </c>
      <c r="E201" s="8">
        <v>10</v>
      </c>
      <c r="F201" s="8" t="s">
        <v>1246</v>
      </c>
    </row>
    <row r="202" ht="15" spans="1:6">
      <c r="A202" s="8">
        <v>201</v>
      </c>
      <c r="B202" s="8" t="str">
        <f t="shared" si="3"/>
        <v>CS6D-1-2-I11</v>
      </c>
      <c r="C202" s="8" t="s">
        <v>8379</v>
      </c>
      <c r="D202" s="8" t="s">
        <v>212</v>
      </c>
      <c r="E202" s="8">
        <v>11</v>
      </c>
      <c r="F202" s="8" t="s">
        <v>1248</v>
      </c>
    </row>
    <row r="203" ht="15" spans="1:6">
      <c r="A203" s="8">
        <v>202</v>
      </c>
      <c r="B203" s="8" t="str">
        <f t="shared" si="3"/>
        <v>CS6D-1-2-I12</v>
      </c>
      <c r="C203" s="8" t="s">
        <v>8379</v>
      </c>
      <c r="D203" s="8" t="s">
        <v>212</v>
      </c>
      <c r="E203" s="8">
        <v>12</v>
      </c>
      <c r="F203" s="8" t="s">
        <v>1250</v>
      </c>
    </row>
    <row r="204" ht="15" spans="1:6">
      <c r="A204" s="8">
        <v>203</v>
      </c>
      <c r="B204" s="8" t="str">
        <f t="shared" si="3"/>
        <v>CS6D-1-2-I13</v>
      </c>
      <c r="C204" s="8" t="s">
        <v>8379</v>
      </c>
      <c r="D204" s="8" t="s">
        <v>212</v>
      </c>
      <c r="E204" s="8">
        <v>13</v>
      </c>
      <c r="F204" s="8" t="s">
        <v>1252</v>
      </c>
    </row>
    <row r="205" ht="15" spans="1:6">
      <c r="A205" s="8">
        <v>204</v>
      </c>
      <c r="B205" s="8" t="str">
        <f t="shared" si="3"/>
        <v>CS6D-1-2-I14</v>
      </c>
      <c r="C205" s="8" t="s">
        <v>8379</v>
      </c>
      <c r="D205" s="8" t="s">
        <v>212</v>
      </c>
      <c r="E205" s="8">
        <v>14</v>
      </c>
      <c r="F205" s="8" t="s">
        <v>1255</v>
      </c>
    </row>
    <row r="206" ht="15" spans="1:6">
      <c r="A206" s="8">
        <v>205</v>
      </c>
      <c r="B206" s="8" t="str">
        <f t="shared" si="3"/>
        <v>CS6D-1-2-I15</v>
      </c>
      <c r="C206" s="8" t="s">
        <v>8379</v>
      </c>
      <c r="D206" s="8" t="s">
        <v>212</v>
      </c>
      <c r="E206" s="8">
        <v>15</v>
      </c>
      <c r="F206" s="8" t="s">
        <v>1257</v>
      </c>
    </row>
    <row r="207" ht="15" spans="1:6">
      <c r="A207" s="8">
        <v>206</v>
      </c>
      <c r="B207" s="8" t="str">
        <f t="shared" si="3"/>
        <v>CS6D-1-2-I16</v>
      </c>
      <c r="C207" s="8" t="s">
        <v>8379</v>
      </c>
      <c r="D207" s="8" t="s">
        <v>212</v>
      </c>
      <c r="E207" s="8">
        <v>16</v>
      </c>
      <c r="F207" s="8" t="s">
        <v>1259</v>
      </c>
    </row>
    <row r="208" ht="15" spans="1:6">
      <c r="A208" s="8">
        <v>207</v>
      </c>
      <c r="B208" s="8" t="str">
        <f t="shared" si="3"/>
        <v>CS6D-1-2-I17</v>
      </c>
      <c r="C208" s="8" t="s">
        <v>8379</v>
      </c>
      <c r="D208" s="8" t="s">
        <v>212</v>
      </c>
      <c r="E208" s="8">
        <v>17</v>
      </c>
      <c r="F208" s="8" t="s">
        <v>1261</v>
      </c>
    </row>
    <row r="209" ht="15" spans="1:6">
      <c r="A209" s="8">
        <v>208</v>
      </c>
      <c r="B209" s="8" t="str">
        <f t="shared" si="3"/>
        <v>CS6D-1-2-I18</v>
      </c>
      <c r="C209" s="8" t="s">
        <v>8379</v>
      </c>
      <c r="D209" s="8" t="s">
        <v>212</v>
      </c>
      <c r="E209" s="8">
        <v>18</v>
      </c>
      <c r="F209" s="8" t="s">
        <v>1263</v>
      </c>
    </row>
    <row r="210" ht="15" spans="1:6">
      <c r="A210" s="8">
        <v>209</v>
      </c>
      <c r="B210" s="8" t="str">
        <f t="shared" si="3"/>
        <v>CS6D-1-2-I19</v>
      </c>
      <c r="C210" s="8" t="s">
        <v>8379</v>
      </c>
      <c r="D210" s="8" t="s">
        <v>212</v>
      </c>
      <c r="E210" s="8">
        <v>19</v>
      </c>
      <c r="F210" s="8" t="s">
        <v>1265</v>
      </c>
    </row>
    <row r="211" ht="15" spans="1:6">
      <c r="A211" s="8">
        <v>210</v>
      </c>
      <c r="B211" s="8" t="str">
        <f t="shared" si="3"/>
        <v>CS6D-1-2-I20</v>
      </c>
      <c r="C211" s="8" t="s">
        <v>8379</v>
      </c>
      <c r="D211" s="8" t="s">
        <v>212</v>
      </c>
      <c r="E211" s="8">
        <v>20</v>
      </c>
      <c r="F211" s="8" t="s">
        <v>1267</v>
      </c>
    </row>
    <row r="212" ht="15" spans="1:6">
      <c r="A212" s="8">
        <v>211</v>
      </c>
      <c r="B212" s="8" t="str">
        <f t="shared" si="3"/>
        <v>CS6D-1-2-I21</v>
      </c>
      <c r="C212" s="8" t="s">
        <v>8379</v>
      </c>
      <c r="D212" s="8" t="s">
        <v>212</v>
      </c>
      <c r="E212" s="8">
        <v>21</v>
      </c>
      <c r="F212" s="8" t="s">
        <v>1269</v>
      </c>
    </row>
    <row r="213" ht="15" spans="1:6">
      <c r="A213" s="8">
        <v>212</v>
      </c>
      <c r="B213" s="8" t="str">
        <f t="shared" si="3"/>
        <v>CS6D-1-2-I22</v>
      </c>
      <c r="C213" s="8" t="s">
        <v>8379</v>
      </c>
      <c r="D213" s="8" t="s">
        <v>212</v>
      </c>
      <c r="E213" s="8">
        <v>22</v>
      </c>
      <c r="F213" s="8" t="s">
        <v>1271</v>
      </c>
    </row>
    <row r="214" ht="15" spans="1:6">
      <c r="A214" s="8">
        <v>213</v>
      </c>
      <c r="B214" s="8" t="str">
        <f t="shared" si="3"/>
        <v>CS6D-1-2-I23</v>
      </c>
      <c r="C214" s="8" t="s">
        <v>8379</v>
      </c>
      <c r="D214" s="8" t="s">
        <v>212</v>
      </c>
      <c r="E214" s="8">
        <v>23</v>
      </c>
      <c r="F214" s="8" t="s">
        <v>1273</v>
      </c>
    </row>
    <row r="215" ht="15" spans="1:6">
      <c r="A215" s="8">
        <v>214</v>
      </c>
      <c r="B215" s="8" t="str">
        <f t="shared" si="3"/>
        <v>CS6D-1-2-I24</v>
      </c>
      <c r="C215" s="8" t="s">
        <v>8379</v>
      </c>
      <c r="D215" s="8" t="s">
        <v>212</v>
      </c>
      <c r="E215" s="8">
        <v>24</v>
      </c>
      <c r="F215" s="8" t="s">
        <v>1275</v>
      </c>
    </row>
    <row r="216" ht="15" spans="1:6">
      <c r="A216" s="8">
        <v>215</v>
      </c>
      <c r="B216" s="8" t="str">
        <f t="shared" si="3"/>
        <v>CS6D-1-2-I25</v>
      </c>
      <c r="C216" s="8" t="s">
        <v>8379</v>
      </c>
      <c r="D216" s="8" t="s">
        <v>212</v>
      </c>
      <c r="E216" s="8">
        <v>25</v>
      </c>
      <c r="F216" s="8" t="s">
        <v>1277</v>
      </c>
    </row>
    <row r="217" ht="15" spans="1:6">
      <c r="A217" s="8">
        <v>216</v>
      </c>
      <c r="B217" s="8" t="str">
        <f t="shared" si="3"/>
        <v>CS6D-1-2-I26</v>
      </c>
      <c r="C217" s="8" t="s">
        <v>8379</v>
      </c>
      <c r="D217" s="8" t="s">
        <v>212</v>
      </c>
      <c r="E217" s="8">
        <v>26</v>
      </c>
      <c r="F217" s="8" t="s">
        <v>1279</v>
      </c>
    </row>
    <row r="218" ht="15" spans="1:6">
      <c r="A218" s="8">
        <v>217</v>
      </c>
      <c r="B218" s="8" t="str">
        <f t="shared" si="3"/>
        <v>CS6D-1-2-I27</v>
      </c>
      <c r="C218" s="8" t="s">
        <v>8379</v>
      </c>
      <c r="D218" s="8" t="s">
        <v>212</v>
      </c>
      <c r="E218" s="8">
        <v>27</v>
      </c>
      <c r="F218" s="8" t="s">
        <v>1282</v>
      </c>
    </row>
    <row r="219" ht="15" spans="1:6">
      <c r="A219" s="8">
        <v>218</v>
      </c>
      <c r="B219" s="8" t="str">
        <f t="shared" si="3"/>
        <v>CS6D-1-2-I28</v>
      </c>
      <c r="C219" s="8" t="s">
        <v>8379</v>
      </c>
      <c r="D219" s="8" t="s">
        <v>212</v>
      </c>
      <c r="E219" s="8">
        <v>28</v>
      </c>
      <c r="F219" s="8" t="s">
        <v>1284</v>
      </c>
    </row>
    <row r="220" ht="15" spans="1:6">
      <c r="A220" s="8">
        <v>219</v>
      </c>
      <c r="B220" s="8" t="str">
        <f t="shared" si="3"/>
        <v>CS6D-1-2-I29</v>
      </c>
      <c r="C220" s="8" t="s">
        <v>8379</v>
      </c>
      <c r="D220" s="8" t="s">
        <v>212</v>
      </c>
      <c r="E220" s="8">
        <v>29</v>
      </c>
      <c r="F220" s="8" t="s">
        <v>1286</v>
      </c>
    </row>
    <row r="221" ht="15" spans="1:6">
      <c r="A221" s="8">
        <v>220</v>
      </c>
      <c r="B221" s="8" t="str">
        <f t="shared" si="3"/>
        <v>CS6D-1-2-I30</v>
      </c>
      <c r="C221" s="8" t="s">
        <v>8379</v>
      </c>
      <c r="D221" s="8" t="s">
        <v>212</v>
      </c>
      <c r="E221" s="8">
        <v>30</v>
      </c>
      <c r="F221" s="8" t="s">
        <v>1288</v>
      </c>
    </row>
    <row r="222" ht="15" spans="1:6">
      <c r="A222" s="8">
        <v>221</v>
      </c>
      <c r="B222" s="8" t="str">
        <f t="shared" si="3"/>
        <v>CS6D-1-2-I31</v>
      </c>
      <c r="C222" s="8" t="s">
        <v>8379</v>
      </c>
      <c r="D222" s="8" t="s">
        <v>212</v>
      </c>
      <c r="E222" s="8">
        <v>31</v>
      </c>
      <c r="F222" s="8" t="s">
        <v>1290</v>
      </c>
    </row>
    <row r="223" ht="15" spans="1:6">
      <c r="A223" s="8">
        <v>222</v>
      </c>
      <c r="B223" s="8" t="str">
        <f t="shared" si="3"/>
        <v>CS6D-1-2-O1</v>
      </c>
      <c r="C223" s="8" t="s">
        <v>8379</v>
      </c>
      <c r="D223" s="8" t="s">
        <v>8371</v>
      </c>
      <c r="E223" s="8">
        <v>1</v>
      </c>
      <c r="F223" s="8" t="s">
        <v>1294</v>
      </c>
    </row>
    <row r="224" ht="15" spans="1:6">
      <c r="A224" s="8">
        <v>223</v>
      </c>
      <c r="B224" s="8" t="str">
        <f t="shared" si="3"/>
        <v>CS6D-1-2-O2</v>
      </c>
      <c r="C224" s="8" t="s">
        <v>8379</v>
      </c>
      <c r="D224" s="8" t="s">
        <v>8371</v>
      </c>
      <c r="E224" s="8">
        <v>2</v>
      </c>
      <c r="F224" s="8" t="s">
        <v>1296</v>
      </c>
    </row>
    <row r="225" ht="15" spans="1:6">
      <c r="A225" s="8">
        <v>224</v>
      </c>
      <c r="B225" s="8" t="str">
        <f t="shared" si="3"/>
        <v>CS6D-1-2-O3</v>
      </c>
      <c r="C225" s="8" t="s">
        <v>8379</v>
      </c>
      <c r="D225" s="8" t="s">
        <v>8371</v>
      </c>
      <c r="E225" s="8">
        <v>3</v>
      </c>
      <c r="F225" s="8" t="s">
        <v>1297</v>
      </c>
    </row>
    <row r="226" ht="15" spans="1:6">
      <c r="A226" s="8">
        <v>225</v>
      </c>
      <c r="B226" s="8" t="str">
        <f t="shared" si="3"/>
        <v>CS6D-1-2-O4</v>
      </c>
      <c r="C226" s="8" t="s">
        <v>8379</v>
      </c>
      <c r="D226" s="8" t="s">
        <v>8371</v>
      </c>
      <c r="E226" s="8">
        <v>4</v>
      </c>
      <c r="F226" s="8" t="s">
        <v>1298</v>
      </c>
    </row>
    <row r="227" ht="15" spans="1:6">
      <c r="A227" s="8">
        <v>226</v>
      </c>
      <c r="B227" s="8" t="str">
        <f t="shared" si="3"/>
        <v>CS6D-1-2-O5</v>
      </c>
      <c r="C227" s="8" t="s">
        <v>8379</v>
      </c>
      <c r="D227" s="8" t="s">
        <v>8371</v>
      </c>
      <c r="E227" s="8">
        <v>5</v>
      </c>
      <c r="F227" s="8" t="s">
        <v>1299</v>
      </c>
    </row>
    <row r="228" ht="15" spans="1:6">
      <c r="A228" s="8">
        <v>227</v>
      </c>
      <c r="B228" s="8" t="str">
        <f t="shared" si="3"/>
        <v>CS6D-1-2-O6</v>
      </c>
      <c r="C228" s="8" t="s">
        <v>8379</v>
      </c>
      <c r="D228" s="8" t="s">
        <v>8371</v>
      </c>
      <c r="E228" s="8">
        <v>6</v>
      </c>
      <c r="F228" s="8" t="s">
        <v>1300</v>
      </c>
    </row>
    <row r="229" ht="15" spans="1:6">
      <c r="A229" s="8">
        <v>228</v>
      </c>
      <c r="B229" s="8" t="str">
        <f t="shared" si="3"/>
        <v>CS6D-1-2-O7</v>
      </c>
      <c r="C229" s="8" t="s">
        <v>8379</v>
      </c>
      <c r="D229" s="8" t="s">
        <v>8371</v>
      </c>
      <c r="E229" s="8">
        <v>7</v>
      </c>
      <c r="F229" s="8" t="s">
        <v>1301</v>
      </c>
    </row>
    <row r="230" ht="15" spans="1:6">
      <c r="A230" s="8">
        <v>229</v>
      </c>
      <c r="B230" s="8" t="str">
        <f t="shared" si="3"/>
        <v>CS6D-1-2-O8</v>
      </c>
      <c r="C230" s="8" t="s">
        <v>8379</v>
      </c>
      <c r="D230" s="8" t="s">
        <v>8371</v>
      </c>
      <c r="E230" s="8">
        <v>8</v>
      </c>
      <c r="F230" s="8" t="s">
        <v>1302</v>
      </c>
    </row>
    <row r="231" ht="15" spans="1:6">
      <c r="A231" s="8">
        <v>230</v>
      </c>
      <c r="B231" s="8" t="str">
        <f t="shared" si="3"/>
        <v>CS6D-1-2-O9</v>
      </c>
      <c r="C231" s="8" t="s">
        <v>8379</v>
      </c>
      <c r="D231" s="8" t="s">
        <v>8371</v>
      </c>
      <c r="E231" s="8">
        <v>9</v>
      </c>
      <c r="F231" s="8" t="s">
        <v>1303</v>
      </c>
    </row>
    <row r="232" ht="15" spans="1:6">
      <c r="A232" s="8">
        <v>231</v>
      </c>
      <c r="B232" s="8" t="str">
        <f t="shared" si="3"/>
        <v>CS6D-1-2-O10</v>
      </c>
      <c r="C232" s="8" t="s">
        <v>8379</v>
      </c>
      <c r="D232" s="8" t="s">
        <v>8371</v>
      </c>
      <c r="E232" s="8">
        <v>10</v>
      </c>
      <c r="F232" s="8" t="s">
        <v>1304</v>
      </c>
    </row>
    <row r="233" ht="15" spans="1:6">
      <c r="A233" s="8">
        <v>232</v>
      </c>
      <c r="B233" s="8" t="str">
        <f t="shared" si="3"/>
        <v>CS6D-1-2-O11</v>
      </c>
      <c r="C233" s="8" t="s">
        <v>8379</v>
      </c>
      <c r="D233" s="8" t="s">
        <v>8371</v>
      </c>
      <c r="E233" s="8">
        <v>11</v>
      </c>
      <c r="F233" s="8" t="s">
        <v>1305</v>
      </c>
    </row>
    <row r="234" ht="15" spans="1:6">
      <c r="A234" s="8">
        <v>233</v>
      </c>
      <c r="B234" s="8" t="str">
        <f t="shared" si="3"/>
        <v>CS6D-1-2-O12</v>
      </c>
      <c r="C234" s="8" t="s">
        <v>8379</v>
      </c>
      <c r="D234" s="8" t="s">
        <v>8371</v>
      </c>
      <c r="E234" s="8">
        <v>12</v>
      </c>
      <c r="F234" s="8" t="s">
        <v>1306</v>
      </c>
    </row>
    <row r="235" ht="15" spans="1:6">
      <c r="A235" s="8">
        <v>234</v>
      </c>
      <c r="B235" s="8" t="str">
        <f t="shared" si="3"/>
        <v>CS6D-1-2-O13</v>
      </c>
      <c r="C235" s="8" t="s">
        <v>8379</v>
      </c>
      <c r="D235" s="8" t="s">
        <v>8371</v>
      </c>
      <c r="E235" s="8">
        <v>13</v>
      </c>
      <c r="F235" s="8" t="s">
        <v>1307</v>
      </c>
    </row>
    <row r="236" ht="15" spans="1:6">
      <c r="A236" s="8">
        <v>235</v>
      </c>
      <c r="B236" s="8" t="str">
        <f t="shared" si="3"/>
        <v>CS6D-1-2-O14</v>
      </c>
      <c r="C236" s="8" t="s">
        <v>8379</v>
      </c>
      <c r="D236" s="8" t="s">
        <v>8371</v>
      </c>
      <c r="E236" s="8">
        <v>14</v>
      </c>
      <c r="F236" s="8" t="s">
        <v>1309</v>
      </c>
    </row>
    <row r="237" ht="15" spans="1:6">
      <c r="A237" s="8">
        <v>236</v>
      </c>
      <c r="B237" s="8" t="str">
        <f t="shared" si="3"/>
        <v>CS6D-1-2-O15</v>
      </c>
      <c r="C237" s="8" t="s">
        <v>8379</v>
      </c>
      <c r="D237" s="8" t="s">
        <v>8371</v>
      </c>
      <c r="E237" s="8">
        <v>15</v>
      </c>
      <c r="F237" s="8" t="s">
        <v>1310</v>
      </c>
    </row>
    <row r="238" ht="15" spans="1:6">
      <c r="A238" s="8">
        <v>237</v>
      </c>
      <c r="B238" s="8" t="str">
        <f t="shared" si="3"/>
        <v>CS6D-1-2-O16</v>
      </c>
      <c r="C238" s="8" t="s">
        <v>8379</v>
      </c>
      <c r="D238" s="8" t="s">
        <v>8371</v>
      </c>
      <c r="E238" s="8">
        <v>16</v>
      </c>
      <c r="F238" s="8" t="s">
        <v>1311</v>
      </c>
    </row>
    <row r="239" ht="15" spans="1:6">
      <c r="A239" s="8">
        <v>238</v>
      </c>
      <c r="B239" s="8" t="str">
        <f t="shared" si="3"/>
        <v>CS6D-1-2-O17</v>
      </c>
      <c r="C239" s="8" t="s">
        <v>8379</v>
      </c>
      <c r="D239" s="8" t="s">
        <v>8371</v>
      </c>
      <c r="E239" s="8">
        <v>17</v>
      </c>
      <c r="F239" s="8" t="s">
        <v>1312</v>
      </c>
    </row>
    <row r="240" ht="15" spans="1:6">
      <c r="A240" s="8">
        <v>239</v>
      </c>
      <c r="B240" s="8" t="str">
        <f t="shared" si="3"/>
        <v>CS6D-1-2-O18</v>
      </c>
      <c r="C240" s="8" t="s">
        <v>8379</v>
      </c>
      <c r="D240" s="8" t="s">
        <v>8371</v>
      </c>
      <c r="E240" s="8">
        <v>18</v>
      </c>
      <c r="F240" s="8" t="s">
        <v>1313</v>
      </c>
    </row>
    <row r="241" ht="15" spans="1:6">
      <c r="A241" s="8">
        <v>240</v>
      </c>
      <c r="B241" s="8" t="str">
        <f t="shared" si="3"/>
        <v>CS6D-1-2-O19</v>
      </c>
      <c r="C241" s="8" t="s">
        <v>8379</v>
      </c>
      <c r="D241" s="8" t="s">
        <v>8371</v>
      </c>
      <c r="E241" s="8">
        <v>19</v>
      </c>
      <c r="F241" s="8" t="s">
        <v>1314</v>
      </c>
    </row>
    <row r="242" ht="15" spans="1:6">
      <c r="A242" s="8">
        <v>241</v>
      </c>
      <c r="B242" s="8" t="str">
        <f t="shared" si="3"/>
        <v>CS6D-1-2-O20</v>
      </c>
      <c r="C242" s="8" t="s">
        <v>8379</v>
      </c>
      <c r="D242" s="8" t="s">
        <v>8371</v>
      </c>
      <c r="E242" s="8">
        <v>20</v>
      </c>
      <c r="F242" s="8" t="s">
        <v>1315</v>
      </c>
    </row>
    <row r="243" ht="15" spans="1:6">
      <c r="A243" s="8">
        <v>242</v>
      </c>
      <c r="B243" s="8" t="str">
        <f t="shared" si="3"/>
        <v>CS6D-1-2-O21</v>
      </c>
      <c r="C243" s="8" t="s">
        <v>8379</v>
      </c>
      <c r="D243" s="8" t="s">
        <v>8371</v>
      </c>
      <c r="E243" s="8">
        <v>21</v>
      </c>
      <c r="F243" s="8" t="s">
        <v>1316</v>
      </c>
    </row>
    <row r="244" ht="15" spans="1:6">
      <c r="A244" s="8">
        <v>243</v>
      </c>
      <c r="B244" s="8" t="str">
        <f t="shared" si="3"/>
        <v>CS6D-1-2-O22</v>
      </c>
      <c r="C244" s="8" t="s">
        <v>8379</v>
      </c>
      <c r="D244" s="8" t="s">
        <v>8371</v>
      </c>
      <c r="E244" s="8">
        <v>22</v>
      </c>
      <c r="F244" s="8" t="s">
        <v>1317</v>
      </c>
    </row>
    <row r="245" ht="15" spans="1:6">
      <c r="A245" s="8">
        <v>244</v>
      </c>
      <c r="B245" s="8" t="str">
        <f t="shared" si="3"/>
        <v>CS6D-1-2-O23</v>
      </c>
      <c r="C245" s="8" t="s">
        <v>8379</v>
      </c>
      <c r="D245" s="8" t="s">
        <v>8371</v>
      </c>
      <c r="E245" s="8">
        <v>23</v>
      </c>
      <c r="F245" s="8" t="s">
        <v>1318</v>
      </c>
    </row>
    <row r="246" ht="15" spans="1:6">
      <c r="A246" s="8">
        <v>245</v>
      </c>
      <c r="B246" s="8" t="str">
        <f t="shared" si="3"/>
        <v>CS6D-1-2-O24</v>
      </c>
      <c r="C246" s="8" t="s">
        <v>8379</v>
      </c>
      <c r="D246" s="8" t="s">
        <v>8371</v>
      </c>
      <c r="E246" s="8">
        <v>24</v>
      </c>
      <c r="F246" s="8" t="s">
        <v>1319</v>
      </c>
    </row>
    <row r="247" ht="15" spans="1:6">
      <c r="A247" s="8">
        <v>246</v>
      </c>
      <c r="B247" s="8" t="str">
        <f t="shared" si="3"/>
        <v>CS6D-1-2-O25</v>
      </c>
      <c r="C247" s="8" t="s">
        <v>8379</v>
      </c>
      <c r="D247" s="8" t="s">
        <v>8371</v>
      </c>
      <c r="E247" s="8">
        <v>25</v>
      </c>
      <c r="F247" s="8" t="s">
        <v>1320</v>
      </c>
    </row>
    <row r="248" ht="15" spans="1:6">
      <c r="A248" s="8">
        <v>247</v>
      </c>
      <c r="B248" s="8" t="str">
        <f t="shared" si="3"/>
        <v>CS6D-1-2-O26</v>
      </c>
      <c r="C248" s="8" t="s">
        <v>8379</v>
      </c>
      <c r="D248" s="8" t="s">
        <v>8371</v>
      </c>
      <c r="E248" s="8">
        <v>26</v>
      </c>
      <c r="F248" s="8" t="s">
        <v>1321</v>
      </c>
    </row>
    <row r="249" ht="15" spans="1:6">
      <c r="A249" s="8">
        <v>248</v>
      </c>
      <c r="B249" s="8" t="str">
        <f t="shared" si="3"/>
        <v>CS6D-1-2-O27</v>
      </c>
      <c r="C249" s="8" t="s">
        <v>8379</v>
      </c>
      <c r="D249" s="8" t="s">
        <v>8371</v>
      </c>
      <c r="E249" s="8">
        <v>27</v>
      </c>
      <c r="F249" s="8" t="s">
        <v>1323</v>
      </c>
    </row>
    <row r="250" ht="15" spans="1:6">
      <c r="A250" s="8">
        <v>249</v>
      </c>
      <c r="B250" s="8" t="str">
        <f t="shared" si="3"/>
        <v>CS6D-1-2-O28</v>
      </c>
      <c r="C250" s="8" t="s">
        <v>8379</v>
      </c>
      <c r="D250" s="8" t="s">
        <v>8371</v>
      </c>
      <c r="E250" s="8">
        <v>28</v>
      </c>
      <c r="F250" s="8" t="s">
        <v>1324</v>
      </c>
    </row>
    <row r="251" ht="15" spans="1:6">
      <c r="A251" s="8">
        <v>250</v>
      </c>
      <c r="B251" s="8" t="str">
        <f t="shared" si="3"/>
        <v>CS6D-1-2-O29</v>
      </c>
      <c r="C251" s="8" t="s">
        <v>8379</v>
      </c>
      <c r="D251" s="8" t="s">
        <v>8371</v>
      </c>
      <c r="E251" s="8">
        <v>29</v>
      </c>
      <c r="F251" s="8" t="s">
        <v>1325</v>
      </c>
    </row>
    <row r="252" ht="15" spans="1:6">
      <c r="A252" s="8">
        <v>251</v>
      </c>
      <c r="B252" s="8" t="str">
        <f t="shared" si="3"/>
        <v>CS6D-1-2-O30</v>
      </c>
      <c r="C252" s="8" t="s">
        <v>8379</v>
      </c>
      <c r="D252" s="8" t="s">
        <v>8371</v>
      </c>
      <c r="E252" s="8">
        <v>30</v>
      </c>
      <c r="F252" s="8" t="s">
        <v>1326</v>
      </c>
    </row>
    <row r="253" ht="15" spans="1:6">
      <c r="A253" s="8">
        <v>252</v>
      </c>
      <c r="B253" s="8" t="str">
        <f t="shared" si="3"/>
        <v>CS6D-1-2-O31</v>
      </c>
      <c r="C253" s="8" t="s">
        <v>8379</v>
      </c>
      <c r="D253" s="8" t="s">
        <v>8371</v>
      </c>
      <c r="E253" s="8">
        <v>31</v>
      </c>
      <c r="F253" s="8" t="s">
        <v>1327</v>
      </c>
    </row>
    <row r="254" ht="15" spans="1:6">
      <c r="A254" s="8">
        <v>253</v>
      </c>
      <c r="B254" s="8" t="str">
        <f t="shared" si="3"/>
        <v>CS6E-1-1-I1</v>
      </c>
      <c r="C254" s="8" t="s">
        <v>8380</v>
      </c>
      <c r="D254" s="10" t="s">
        <v>212</v>
      </c>
      <c r="E254" s="8">
        <v>1</v>
      </c>
      <c r="F254" s="177" t="s">
        <v>4269</v>
      </c>
    </row>
    <row r="255" ht="15" spans="1:6">
      <c r="A255" s="8">
        <v>254</v>
      </c>
      <c r="B255" s="8" t="str">
        <f t="shared" si="3"/>
        <v>CS6E-1-1-I2</v>
      </c>
      <c r="C255" s="8" t="s">
        <v>8380</v>
      </c>
      <c r="D255" s="10" t="s">
        <v>212</v>
      </c>
      <c r="E255" s="8">
        <v>2</v>
      </c>
      <c r="F255" s="177" t="s">
        <v>4271</v>
      </c>
    </row>
    <row r="256" ht="15" spans="1:6">
      <c r="A256" s="8">
        <v>255</v>
      </c>
      <c r="B256" s="8" t="str">
        <f t="shared" si="3"/>
        <v>CS6E-1-1-I3</v>
      </c>
      <c r="C256" s="8" t="s">
        <v>8380</v>
      </c>
      <c r="D256" s="10" t="s">
        <v>212</v>
      </c>
      <c r="E256" s="8">
        <v>3</v>
      </c>
      <c r="F256" s="177" t="s">
        <v>4743</v>
      </c>
    </row>
    <row r="257" ht="15" spans="1:6">
      <c r="A257" s="8">
        <v>256</v>
      </c>
      <c r="B257" s="8" t="str">
        <f t="shared" si="3"/>
        <v>CS6E-1-1-I4</v>
      </c>
      <c r="C257" s="8" t="s">
        <v>8380</v>
      </c>
      <c r="D257" s="10" t="s">
        <v>212</v>
      </c>
      <c r="E257" s="8">
        <v>4</v>
      </c>
      <c r="F257" s="177" t="s">
        <v>4273</v>
      </c>
    </row>
    <row r="258" ht="15" spans="1:6">
      <c r="A258" s="8">
        <v>257</v>
      </c>
      <c r="B258" s="8" t="str">
        <f t="shared" ref="B258:B321" si="4">C258&amp;"-"&amp;D258&amp;E258</f>
        <v>CS6E-1-1-I5</v>
      </c>
      <c r="C258" s="8" t="s">
        <v>8380</v>
      </c>
      <c r="D258" s="10" t="s">
        <v>212</v>
      </c>
      <c r="E258" s="8">
        <v>5</v>
      </c>
      <c r="F258" s="177" t="s">
        <v>4745</v>
      </c>
    </row>
    <row r="259" ht="15" spans="1:6">
      <c r="A259" s="8">
        <v>258</v>
      </c>
      <c r="B259" s="8" t="str">
        <f t="shared" si="4"/>
        <v>CS6E-1-1-I6</v>
      </c>
      <c r="C259" s="8" t="s">
        <v>8380</v>
      </c>
      <c r="D259" s="10" t="s">
        <v>212</v>
      </c>
      <c r="E259" s="8">
        <v>6</v>
      </c>
      <c r="F259" s="177" t="s">
        <v>4747</v>
      </c>
    </row>
    <row r="260" ht="15" spans="1:6">
      <c r="A260" s="8">
        <v>259</v>
      </c>
      <c r="B260" s="8" t="str">
        <f t="shared" si="4"/>
        <v>CS6E-1-1-I7</v>
      </c>
      <c r="C260" s="8" t="s">
        <v>8380</v>
      </c>
      <c r="D260" s="10" t="s">
        <v>212</v>
      </c>
      <c r="E260" s="8">
        <v>7</v>
      </c>
      <c r="F260" s="177" t="s">
        <v>4749</v>
      </c>
    </row>
    <row r="261" ht="15" spans="1:6">
      <c r="A261" s="8">
        <v>260</v>
      </c>
      <c r="B261" s="8" t="str">
        <f t="shared" si="4"/>
        <v>CS6E-1-1-I8</v>
      </c>
      <c r="C261" s="8" t="s">
        <v>8380</v>
      </c>
      <c r="D261" s="10" t="s">
        <v>212</v>
      </c>
      <c r="E261" s="8">
        <v>8</v>
      </c>
      <c r="F261" s="177" t="s">
        <v>4751</v>
      </c>
    </row>
    <row r="262" ht="15" spans="1:6">
      <c r="A262" s="8">
        <v>261</v>
      </c>
      <c r="B262" s="8" t="str">
        <f t="shared" si="4"/>
        <v>CS6E-1-1-I9</v>
      </c>
      <c r="C262" s="8" t="s">
        <v>8380</v>
      </c>
      <c r="D262" s="10" t="s">
        <v>212</v>
      </c>
      <c r="E262" s="8">
        <v>9</v>
      </c>
      <c r="F262" s="177" t="s">
        <v>4753</v>
      </c>
    </row>
    <row r="263" ht="15" spans="1:6">
      <c r="A263" s="8">
        <v>262</v>
      </c>
      <c r="B263" s="8" t="str">
        <f t="shared" si="4"/>
        <v>CS6E-1-1-I10</v>
      </c>
      <c r="C263" s="8" t="s">
        <v>8380</v>
      </c>
      <c r="D263" s="10" t="s">
        <v>212</v>
      </c>
      <c r="E263" s="8">
        <v>10</v>
      </c>
      <c r="F263" s="177" t="s">
        <v>4755</v>
      </c>
    </row>
    <row r="264" ht="15" spans="1:6">
      <c r="A264" s="8">
        <v>263</v>
      </c>
      <c r="B264" s="8" t="str">
        <f t="shared" si="4"/>
        <v>CS6E-1-1-I11</v>
      </c>
      <c r="C264" s="8" t="s">
        <v>8380</v>
      </c>
      <c r="D264" s="10" t="s">
        <v>212</v>
      </c>
      <c r="E264" s="8">
        <v>11</v>
      </c>
      <c r="F264" s="177" t="s">
        <v>4277</v>
      </c>
    </row>
    <row r="265" ht="15" spans="1:6">
      <c r="A265" s="8">
        <v>264</v>
      </c>
      <c r="B265" s="8" t="str">
        <f t="shared" si="4"/>
        <v>CS6E-1-1-I12</v>
      </c>
      <c r="C265" s="8" t="s">
        <v>8380</v>
      </c>
      <c r="D265" s="10" t="s">
        <v>212</v>
      </c>
      <c r="E265" s="8">
        <v>12</v>
      </c>
      <c r="F265" s="177" t="s">
        <v>4279</v>
      </c>
    </row>
    <row r="266" ht="15" spans="1:6">
      <c r="A266" s="8">
        <v>265</v>
      </c>
      <c r="B266" s="8" t="str">
        <f t="shared" si="4"/>
        <v>CS6E-1-1-I13</v>
      </c>
      <c r="C266" s="8" t="s">
        <v>8380</v>
      </c>
      <c r="D266" s="10" t="s">
        <v>212</v>
      </c>
      <c r="E266" s="8">
        <v>13</v>
      </c>
      <c r="F266" s="177" t="s">
        <v>4757</v>
      </c>
    </row>
    <row r="267" ht="15" spans="1:6">
      <c r="A267" s="8">
        <v>266</v>
      </c>
      <c r="B267" s="8" t="str">
        <f t="shared" si="4"/>
        <v>CS6E-1-1-O1</v>
      </c>
      <c r="C267" s="8" t="s">
        <v>8380</v>
      </c>
      <c r="D267" s="10" t="s">
        <v>8371</v>
      </c>
      <c r="E267" s="8">
        <v>1</v>
      </c>
      <c r="F267" s="177" t="s">
        <v>6364</v>
      </c>
    </row>
    <row r="268" ht="15" spans="1:6">
      <c r="A268" s="8">
        <v>267</v>
      </c>
      <c r="B268" s="8" t="str">
        <f t="shared" si="4"/>
        <v>CS6E-1-1-O2</v>
      </c>
      <c r="C268" s="8" t="s">
        <v>8380</v>
      </c>
      <c r="D268" s="10" t="s">
        <v>8371</v>
      </c>
      <c r="E268" s="8">
        <v>2</v>
      </c>
      <c r="F268" s="177" t="s">
        <v>6367</v>
      </c>
    </row>
    <row r="269" ht="15" spans="1:6">
      <c r="A269" s="8">
        <v>268</v>
      </c>
      <c r="B269" s="8" t="str">
        <f t="shared" si="4"/>
        <v>CS6E-1-1-O3</v>
      </c>
      <c r="C269" s="8" t="s">
        <v>8380</v>
      </c>
      <c r="D269" s="10" t="s">
        <v>8371</v>
      </c>
      <c r="E269" s="8">
        <v>3</v>
      </c>
      <c r="F269" s="177" t="s">
        <v>6370</v>
      </c>
    </row>
    <row r="270" ht="15" spans="1:6">
      <c r="A270" s="8">
        <v>269</v>
      </c>
      <c r="B270" s="8" t="str">
        <f t="shared" si="4"/>
        <v>CS6E-1-1-O4</v>
      </c>
      <c r="C270" s="8" t="s">
        <v>8380</v>
      </c>
      <c r="D270" s="10" t="s">
        <v>8371</v>
      </c>
      <c r="E270" s="8">
        <v>4</v>
      </c>
      <c r="F270" s="177" t="s">
        <v>6373</v>
      </c>
    </row>
    <row r="271" ht="15" spans="1:6">
      <c r="A271" s="8">
        <v>270</v>
      </c>
      <c r="B271" s="8" t="str">
        <f t="shared" si="4"/>
        <v>CS6E-1-1-O5</v>
      </c>
      <c r="C271" s="8" t="s">
        <v>8380</v>
      </c>
      <c r="D271" s="10" t="s">
        <v>8371</v>
      </c>
      <c r="E271" s="8">
        <v>5</v>
      </c>
      <c r="F271" s="177" t="s">
        <v>6376</v>
      </c>
    </row>
    <row r="272" ht="15" spans="1:6">
      <c r="A272" s="8">
        <v>271</v>
      </c>
      <c r="B272" s="8" t="str">
        <f t="shared" si="4"/>
        <v>CS6E-1-1-O6</v>
      </c>
      <c r="C272" s="8" t="s">
        <v>8380</v>
      </c>
      <c r="D272" s="10" t="s">
        <v>8371</v>
      </c>
      <c r="E272" s="8">
        <v>6</v>
      </c>
      <c r="F272" s="177" t="s">
        <v>6379</v>
      </c>
    </row>
    <row r="273" ht="15" spans="1:6">
      <c r="A273" s="8">
        <v>272</v>
      </c>
      <c r="B273" s="8" t="str">
        <f t="shared" si="4"/>
        <v>CS6E-1-1-O7</v>
      </c>
      <c r="C273" s="8" t="s">
        <v>8380</v>
      </c>
      <c r="D273" s="10" t="s">
        <v>8371</v>
      </c>
      <c r="E273" s="8">
        <v>7</v>
      </c>
      <c r="F273" s="177" t="s">
        <v>6382</v>
      </c>
    </row>
    <row r="274" ht="15" spans="1:6">
      <c r="A274" s="8">
        <v>273</v>
      </c>
      <c r="B274" s="8" t="str">
        <f t="shared" si="4"/>
        <v>CS6E-1-1-O8</v>
      </c>
      <c r="C274" s="8" t="s">
        <v>8380</v>
      </c>
      <c r="D274" s="10" t="s">
        <v>8371</v>
      </c>
      <c r="E274" s="8">
        <v>8</v>
      </c>
      <c r="F274" s="177" t="s">
        <v>6493</v>
      </c>
    </row>
    <row r="275" ht="15" spans="1:6">
      <c r="A275" s="8">
        <v>274</v>
      </c>
      <c r="B275" s="8" t="str">
        <f t="shared" si="4"/>
        <v>CS6E-1-1-O9</v>
      </c>
      <c r="C275" s="8" t="s">
        <v>8380</v>
      </c>
      <c r="D275" s="10" t="s">
        <v>8371</v>
      </c>
      <c r="E275" s="8">
        <v>9</v>
      </c>
      <c r="F275" s="177" t="s">
        <v>6496</v>
      </c>
    </row>
    <row r="276" ht="15" spans="1:6">
      <c r="A276" s="8">
        <v>275</v>
      </c>
      <c r="B276" s="8" t="str">
        <f t="shared" si="4"/>
        <v>CS6E-1-1-O10</v>
      </c>
      <c r="C276" s="8" t="s">
        <v>8380</v>
      </c>
      <c r="D276" s="10" t="s">
        <v>8371</v>
      </c>
      <c r="E276" s="8">
        <v>10</v>
      </c>
      <c r="F276" s="177" t="s">
        <v>6499</v>
      </c>
    </row>
    <row r="277" ht="15" spans="1:6">
      <c r="A277" s="8">
        <v>276</v>
      </c>
      <c r="B277" s="8" t="str">
        <f t="shared" si="4"/>
        <v>CS6E-1-1-O11</v>
      </c>
      <c r="C277" s="8" t="s">
        <v>8380</v>
      </c>
      <c r="D277" s="10" t="s">
        <v>8371</v>
      </c>
      <c r="E277" s="8">
        <v>11</v>
      </c>
      <c r="F277" s="177" t="s">
        <v>6502</v>
      </c>
    </row>
    <row r="278" ht="15" spans="1:6">
      <c r="A278" s="8">
        <v>277</v>
      </c>
      <c r="B278" s="8" t="str">
        <f t="shared" si="4"/>
        <v>CS6E-1-1-O12</v>
      </c>
      <c r="C278" s="8" t="s">
        <v>8380</v>
      </c>
      <c r="D278" s="10" t="s">
        <v>8371</v>
      </c>
      <c r="E278" s="8">
        <v>12</v>
      </c>
      <c r="F278" s="177" t="s">
        <v>6505</v>
      </c>
    </row>
    <row r="279" ht="15" spans="1:6">
      <c r="A279" s="8">
        <v>278</v>
      </c>
      <c r="B279" s="8" t="str">
        <f t="shared" si="4"/>
        <v>CS6E-1-1-O13</v>
      </c>
      <c r="C279" s="8" t="s">
        <v>8380</v>
      </c>
      <c r="D279" s="10" t="s">
        <v>8371</v>
      </c>
      <c r="E279" s="8">
        <v>13</v>
      </c>
      <c r="F279" s="177" t="s">
        <v>6508</v>
      </c>
    </row>
    <row r="280" ht="15" spans="1:6">
      <c r="A280" s="8">
        <v>279</v>
      </c>
      <c r="B280" s="8" t="str">
        <f t="shared" si="4"/>
        <v>CS6E-1-2-I1</v>
      </c>
      <c r="C280" s="8" t="s">
        <v>8381</v>
      </c>
      <c r="D280" s="10" t="s">
        <v>212</v>
      </c>
      <c r="E280" s="8">
        <v>1</v>
      </c>
      <c r="F280" s="177" t="s">
        <v>3969</v>
      </c>
    </row>
    <row r="281" ht="15" spans="1:6">
      <c r="A281" s="8">
        <v>280</v>
      </c>
      <c r="B281" s="8" t="str">
        <f t="shared" si="4"/>
        <v>CS6E-1-2-I2</v>
      </c>
      <c r="C281" s="8" t="s">
        <v>8381</v>
      </c>
      <c r="D281" s="10" t="s">
        <v>212</v>
      </c>
      <c r="E281" s="8">
        <v>2</v>
      </c>
      <c r="F281" s="177" t="s">
        <v>3972</v>
      </c>
    </row>
    <row r="282" ht="15" spans="1:6">
      <c r="A282" s="8">
        <v>281</v>
      </c>
      <c r="B282" s="8" t="str">
        <f t="shared" si="4"/>
        <v>CS6E-1-2-I3</v>
      </c>
      <c r="C282" s="8" t="s">
        <v>8381</v>
      </c>
      <c r="D282" s="10" t="s">
        <v>212</v>
      </c>
      <c r="E282" s="8">
        <v>3</v>
      </c>
      <c r="F282" s="177" t="s">
        <v>3975</v>
      </c>
    </row>
    <row r="283" ht="15" spans="1:6">
      <c r="A283" s="8">
        <v>282</v>
      </c>
      <c r="B283" s="8" t="str">
        <f t="shared" si="4"/>
        <v>CS6E-1-2-I4</v>
      </c>
      <c r="C283" s="8" t="s">
        <v>8381</v>
      </c>
      <c r="D283" s="10" t="s">
        <v>212</v>
      </c>
      <c r="E283" s="8">
        <v>4</v>
      </c>
      <c r="F283" s="177" t="s">
        <v>3978</v>
      </c>
    </row>
    <row r="284" ht="15" spans="1:6">
      <c r="A284" s="8">
        <v>283</v>
      </c>
      <c r="B284" s="8" t="str">
        <f t="shared" si="4"/>
        <v>CS6E-1-2-I5</v>
      </c>
      <c r="C284" s="8" t="s">
        <v>8381</v>
      </c>
      <c r="D284" s="10" t="s">
        <v>212</v>
      </c>
      <c r="E284" s="8">
        <v>5</v>
      </c>
      <c r="F284" s="177" t="s">
        <v>3981</v>
      </c>
    </row>
    <row r="285" ht="15" spans="1:6">
      <c r="A285" s="8">
        <v>284</v>
      </c>
      <c r="B285" s="8" t="str">
        <f t="shared" si="4"/>
        <v>CS6E-1-2-I6</v>
      </c>
      <c r="C285" s="8" t="s">
        <v>8381</v>
      </c>
      <c r="D285" s="10" t="s">
        <v>212</v>
      </c>
      <c r="E285" s="8">
        <v>6</v>
      </c>
      <c r="F285" s="177" t="s">
        <v>3984</v>
      </c>
    </row>
    <row r="286" ht="15" spans="1:6">
      <c r="A286" s="8">
        <v>285</v>
      </c>
      <c r="B286" s="8" t="str">
        <f t="shared" si="4"/>
        <v>CS6E-1-2-I7</v>
      </c>
      <c r="C286" s="8" t="s">
        <v>8381</v>
      </c>
      <c r="D286" s="10" t="s">
        <v>212</v>
      </c>
      <c r="E286" s="8">
        <v>7</v>
      </c>
      <c r="F286" s="177" t="s">
        <v>3987</v>
      </c>
    </row>
    <row r="287" ht="15" spans="1:6">
      <c r="A287" s="8">
        <v>286</v>
      </c>
      <c r="B287" s="8" t="str">
        <f t="shared" si="4"/>
        <v>CS6E-1-2-I8</v>
      </c>
      <c r="C287" s="8" t="s">
        <v>8381</v>
      </c>
      <c r="D287" s="10" t="s">
        <v>212</v>
      </c>
      <c r="E287" s="8">
        <v>8</v>
      </c>
      <c r="F287" s="177" t="s">
        <v>4098</v>
      </c>
    </row>
    <row r="288" ht="15" spans="1:6">
      <c r="A288" s="8">
        <v>287</v>
      </c>
      <c r="B288" s="8" t="str">
        <f t="shared" si="4"/>
        <v>CS6E-1-2-I9</v>
      </c>
      <c r="C288" s="8" t="s">
        <v>8381</v>
      </c>
      <c r="D288" s="10" t="s">
        <v>212</v>
      </c>
      <c r="E288" s="8">
        <v>9</v>
      </c>
      <c r="F288" s="177" t="s">
        <v>4101</v>
      </c>
    </row>
    <row r="289" ht="15" spans="1:6">
      <c r="A289" s="8">
        <v>288</v>
      </c>
      <c r="B289" s="8" t="str">
        <f t="shared" si="4"/>
        <v>CS6E-1-2-I10</v>
      </c>
      <c r="C289" s="8" t="s">
        <v>8381</v>
      </c>
      <c r="D289" s="10" t="s">
        <v>212</v>
      </c>
      <c r="E289" s="8">
        <v>10</v>
      </c>
      <c r="F289" s="177" t="s">
        <v>4104</v>
      </c>
    </row>
    <row r="290" ht="15" spans="1:6">
      <c r="A290" s="8">
        <v>289</v>
      </c>
      <c r="B290" s="8" t="str">
        <f t="shared" si="4"/>
        <v>CS6E-1-2-I11</v>
      </c>
      <c r="C290" s="8" t="s">
        <v>8381</v>
      </c>
      <c r="D290" s="10" t="s">
        <v>212</v>
      </c>
      <c r="E290" s="8">
        <v>11</v>
      </c>
      <c r="F290" s="177" t="s">
        <v>4107</v>
      </c>
    </row>
    <row r="291" ht="15" spans="1:6">
      <c r="A291" s="8">
        <v>290</v>
      </c>
      <c r="B291" s="8" t="str">
        <f t="shared" si="4"/>
        <v>CS6E-1-2-I12</v>
      </c>
      <c r="C291" s="8" t="s">
        <v>8381</v>
      </c>
      <c r="D291" s="10" t="s">
        <v>212</v>
      </c>
      <c r="E291" s="8">
        <v>12</v>
      </c>
      <c r="F291" s="177" t="s">
        <v>4110</v>
      </c>
    </row>
    <row r="292" ht="15" spans="1:6">
      <c r="A292" s="8">
        <v>291</v>
      </c>
      <c r="B292" s="8" t="str">
        <f t="shared" si="4"/>
        <v>CS6E-1-2-I13</v>
      </c>
      <c r="C292" s="8" t="s">
        <v>8381</v>
      </c>
      <c r="D292" s="10" t="s">
        <v>212</v>
      </c>
      <c r="E292" s="8">
        <v>13</v>
      </c>
      <c r="F292" s="177" t="s">
        <v>4113</v>
      </c>
    </row>
    <row r="293" ht="15" spans="1:6">
      <c r="A293" s="8">
        <v>292</v>
      </c>
      <c r="B293" s="8" t="str">
        <f t="shared" si="4"/>
        <v>CS6E-1-2-O1</v>
      </c>
      <c r="C293" s="8" t="s">
        <v>8381</v>
      </c>
      <c r="D293" s="10" t="s">
        <v>8371</v>
      </c>
      <c r="E293" s="8">
        <v>1</v>
      </c>
      <c r="F293" s="177" t="s">
        <v>6664</v>
      </c>
    </row>
    <row r="294" ht="15" spans="1:6">
      <c r="A294" s="8">
        <v>293</v>
      </c>
      <c r="B294" s="8" t="str">
        <f t="shared" si="4"/>
        <v>CS6E-1-2-O2</v>
      </c>
      <c r="C294" s="8" t="s">
        <v>8381</v>
      </c>
      <c r="D294" s="10" t="s">
        <v>8371</v>
      </c>
      <c r="E294" s="8">
        <v>2</v>
      </c>
      <c r="F294" s="177" t="s">
        <v>6666</v>
      </c>
    </row>
    <row r="295" ht="15" spans="1:6">
      <c r="A295" s="8">
        <v>294</v>
      </c>
      <c r="B295" s="8" t="str">
        <f t="shared" si="4"/>
        <v>CS6E-1-2-O3</v>
      </c>
      <c r="C295" s="8" t="s">
        <v>8381</v>
      </c>
      <c r="D295" s="10" t="s">
        <v>8371</v>
      </c>
      <c r="E295" s="8">
        <v>3</v>
      </c>
      <c r="F295" s="177" t="s">
        <v>7138</v>
      </c>
    </row>
    <row r="296" ht="15" spans="1:6">
      <c r="A296" s="8">
        <v>295</v>
      </c>
      <c r="B296" s="8" t="str">
        <f t="shared" si="4"/>
        <v>CS6E-1-2-O4</v>
      </c>
      <c r="C296" s="8" t="s">
        <v>8381</v>
      </c>
      <c r="D296" s="10" t="s">
        <v>8371</v>
      </c>
      <c r="E296" s="8">
        <v>4</v>
      </c>
      <c r="F296" s="177" t="s">
        <v>6668</v>
      </c>
    </row>
    <row r="297" ht="15" spans="1:6">
      <c r="A297" s="8">
        <v>296</v>
      </c>
      <c r="B297" s="8" t="str">
        <f t="shared" si="4"/>
        <v>CS6E-1-2-O5</v>
      </c>
      <c r="C297" s="8" t="s">
        <v>8381</v>
      </c>
      <c r="D297" s="10" t="s">
        <v>8371</v>
      </c>
      <c r="E297" s="8">
        <v>5</v>
      </c>
      <c r="F297" s="177" t="s">
        <v>7140</v>
      </c>
    </row>
    <row r="298" ht="15" spans="1:6">
      <c r="A298" s="8">
        <v>297</v>
      </c>
      <c r="B298" s="8" t="str">
        <f t="shared" si="4"/>
        <v>CS6E-1-2-O6</v>
      </c>
      <c r="C298" s="8" t="s">
        <v>8381</v>
      </c>
      <c r="D298" s="10" t="s">
        <v>8371</v>
      </c>
      <c r="E298" s="8">
        <v>6</v>
      </c>
      <c r="F298" s="177" t="s">
        <v>7142</v>
      </c>
    </row>
    <row r="299" ht="15" spans="1:6">
      <c r="A299" s="8">
        <v>298</v>
      </c>
      <c r="B299" s="8" t="str">
        <f t="shared" si="4"/>
        <v>CS6E-1-2-O7</v>
      </c>
      <c r="C299" s="8" t="s">
        <v>8381</v>
      </c>
      <c r="D299" s="10" t="s">
        <v>8371</v>
      </c>
      <c r="E299" s="8">
        <v>7</v>
      </c>
      <c r="F299" s="177" t="s">
        <v>7144</v>
      </c>
    </row>
    <row r="300" ht="15" spans="1:6">
      <c r="A300" s="8">
        <v>299</v>
      </c>
      <c r="B300" s="8" t="str">
        <f t="shared" si="4"/>
        <v>CS6E-1-2-O8</v>
      </c>
      <c r="C300" s="8" t="s">
        <v>8381</v>
      </c>
      <c r="D300" s="10" t="s">
        <v>8371</v>
      </c>
      <c r="E300" s="8">
        <v>8</v>
      </c>
      <c r="F300" s="177" t="s">
        <v>7146</v>
      </c>
    </row>
    <row r="301" ht="15" spans="1:6">
      <c r="A301" s="8">
        <v>300</v>
      </c>
      <c r="B301" s="8" t="str">
        <f t="shared" si="4"/>
        <v>CS6E-1-2-O9</v>
      </c>
      <c r="C301" s="8" t="s">
        <v>8381</v>
      </c>
      <c r="D301" s="10" t="s">
        <v>8371</v>
      </c>
      <c r="E301" s="8">
        <v>9</v>
      </c>
      <c r="F301" s="177" t="s">
        <v>7148</v>
      </c>
    </row>
    <row r="302" ht="15" spans="1:6">
      <c r="A302" s="8">
        <v>301</v>
      </c>
      <c r="B302" s="8" t="str">
        <f t="shared" si="4"/>
        <v>CS6E-1-2-O10</v>
      </c>
      <c r="C302" s="8" t="s">
        <v>8381</v>
      </c>
      <c r="D302" s="10" t="s">
        <v>8371</v>
      </c>
      <c r="E302" s="8">
        <v>10</v>
      </c>
      <c r="F302" s="177" t="s">
        <v>7150</v>
      </c>
    </row>
    <row r="303" ht="15" spans="1:6">
      <c r="A303" s="8">
        <v>302</v>
      </c>
      <c r="B303" s="8" t="str">
        <f t="shared" si="4"/>
        <v>CS6E-1-2-O11</v>
      </c>
      <c r="C303" s="8" t="s">
        <v>8381</v>
      </c>
      <c r="D303" s="10" t="s">
        <v>8371</v>
      </c>
      <c r="E303" s="8">
        <v>11</v>
      </c>
      <c r="F303" s="177" t="s">
        <v>6672</v>
      </c>
    </row>
    <row r="304" ht="15" spans="1:6">
      <c r="A304" s="8">
        <v>303</v>
      </c>
      <c r="B304" s="8" t="str">
        <f t="shared" si="4"/>
        <v>CS6E-1-2-O12</v>
      </c>
      <c r="C304" s="8" t="s">
        <v>8381</v>
      </c>
      <c r="D304" s="10" t="s">
        <v>8371</v>
      </c>
      <c r="E304" s="8">
        <v>12</v>
      </c>
      <c r="F304" s="177" t="s">
        <v>6674</v>
      </c>
    </row>
    <row r="305" ht="15" spans="1:6">
      <c r="A305" s="8">
        <v>304</v>
      </c>
      <c r="B305" s="8" t="str">
        <f t="shared" si="4"/>
        <v>CS6E-1-2-O13</v>
      </c>
      <c r="C305" s="8" t="s">
        <v>8381</v>
      </c>
      <c r="D305" s="10" t="s">
        <v>8371</v>
      </c>
      <c r="E305" s="8">
        <v>13</v>
      </c>
      <c r="F305" s="177" t="s">
        <v>7152</v>
      </c>
    </row>
    <row r="306" ht="15" spans="1:6">
      <c r="A306" s="8">
        <v>305</v>
      </c>
      <c r="B306" s="8" t="str">
        <f t="shared" si="4"/>
        <v>CS6E-1-3-I1</v>
      </c>
      <c r="C306" s="10" t="s">
        <v>8382</v>
      </c>
      <c r="D306" s="10" t="s">
        <v>212</v>
      </c>
      <c r="E306" s="8">
        <v>1</v>
      </c>
      <c r="F306" s="177" t="s">
        <v>4260</v>
      </c>
    </row>
    <row r="307" ht="15" spans="1:6">
      <c r="A307" s="8">
        <v>306</v>
      </c>
      <c r="B307" s="8" t="str">
        <f t="shared" si="4"/>
        <v>CS6E-1-3-I2</v>
      </c>
      <c r="C307" s="10" t="s">
        <v>8382</v>
      </c>
      <c r="D307" s="10" t="s">
        <v>212</v>
      </c>
      <c r="E307" s="8">
        <v>2</v>
      </c>
      <c r="F307" s="177" t="s">
        <v>4263</v>
      </c>
    </row>
    <row r="308" ht="15" spans="1:6">
      <c r="A308" s="8">
        <v>307</v>
      </c>
      <c r="B308" s="8" t="str">
        <f t="shared" si="4"/>
        <v>CS6E-1-3-I3</v>
      </c>
      <c r="C308" s="10" t="s">
        <v>8382</v>
      </c>
      <c r="D308" s="10" t="s">
        <v>212</v>
      </c>
      <c r="E308" s="8">
        <v>3</v>
      </c>
      <c r="F308" s="177" t="s">
        <v>4265</v>
      </c>
    </row>
    <row r="309" ht="15" spans="1:6">
      <c r="A309" s="8">
        <v>308</v>
      </c>
      <c r="B309" s="8" t="str">
        <f t="shared" si="4"/>
        <v>CS6E-1-3-I4</v>
      </c>
      <c r="C309" s="10" t="s">
        <v>8382</v>
      </c>
      <c r="D309" s="10" t="s">
        <v>212</v>
      </c>
      <c r="E309" s="8">
        <v>4</v>
      </c>
      <c r="F309" s="177" t="s">
        <v>4734</v>
      </c>
    </row>
    <row r="310" ht="15" spans="1:6">
      <c r="A310" s="8">
        <v>309</v>
      </c>
      <c r="B310" s="8" t="str">
        <f t="shared" si="4"/>
        <v>CS6E-1-3-I5</v>
      </c>
      <c r="C310" s="10" t="s">
        <v>8382</v>
      </c>
      <c r="D310" s="10" t="s">
        <v>212</v>
      </c>
      <c r="E310" s="8">
        <v>5</v>
      </c>
      <c r="F310" s="177" t="s">
        <v>4737</v>
      </c>
    </row>
    <row r="311" ht="15" spans="1:6">
      <c r="A311" s="8">
        <v>310</v>
      </c>
      <c r="B311" s="8" t="str">
        <f t="shared" si="4"/>
        <v>CS6E-1-3-I6</v>
      </c>
      <c r="C311" s="10" t="s">
        <v>8382</v>
      </c>
      <c r="D311" s="10" t="s">
        <v>212</v>
      </c>
      <c r="E311" s="8">
        <v>6</v>
      </c>
      <c r="F311" s="177" t="s">
        <v>4267</v>
      </c>
    </row>
    <row r="312" ht="15" spans="1:6">
      <c r="A312" s="8">
        <v>311</v>
      </c>
      <c r="B312" s="8" t="str">
        <f t="shared" si="4"/>
        <v>CS6E-1-3-I7</v>
      </c>
      <c r="C312" s="10" t="s">
        <v>8382</v>
      </c>
      <c r="D312" s="10" t="s">
        <v>212</v>
      </c>
      <c r="E312" s="8">
        <v>7</v>
      </c>
      <c r="F312" s="177" t="s">
        <v>4739</v>
      </c>
    </row>
    <row r="313" ht="15" spans="1:6">
      <c r="A313" s="8">
        <v>312</v>
      </c>
      <c r="B313" s="8" t="str">
        <f t="shared" si="4"/>
        <v>CS6E-1-3-I8</v>
      </c>
      <c r="C313" s="10" t="s">
        <v>8382</v>
      </c>
      <c r="D313" s="10" t="s">
        <v>212</v>
      </c>
      <c r="E313" s="8">
        <v>8</v>
      </c>
      <c r="F313" s="177" t="s">
        <v>4741</v>
      </c>
    </row>
    <row r="314" ht="15" spans="1:6">
      <c r="A314" s="8">
        <v>313</v>
      </c>
      <c r="B314" s="8" t="str">
        <f t="shared" si="4"/>
        <v>CS6E-1-3-I9</v>
      </c>
      <c r="C314" s="10" t="s">
        <v>8382</v>
      </c>
      <c r="D314" s="10" t="s">
        <v>212</v>
      </c>
      <c r="E314" s="8">
        <v>9</v>
      </c>
      <c r="F314" s="177" t="s">
        <v>4275</v>
      </c>
    </row>
    <row r="315" ht="15" spans="1:6">
      <c r="A315" s="8">
        <v>314</v>
      </c>
      <c r="B315" s="8" t="str">
        <f t="shared" si="4"/>
        <v>CS6E-1-3-I10</v>
      </c>
      <c r="C315" s="10" t="s">
        <v>8382</v>
      </c>
      <c r="D315" s="10" t="s">
        <v>212</v>
      </c>
      <c r="E315" s="8">
        <v>10</v>
      </c>
      <c r="F315" s="177" t="s">
        <v>4281</v>
      </c>
    </row>
    <row r="316" ht="15" spans="1:6">
      <c r="A316" s="8">
        <v>315</v>
      </c>
      <c r="B316" s="8" t="str">
        <f t="shared" si="4"/>
        <v>CS6E-1-3-I11</v>
      </c>
      <c r="C316" s="10" t="s">
        <v>8382</v>
      </c>
      <c r="D316" s="10" t="s">
        <v>212</v>
      </c>
      <c r="E316" s="8">
        <v>11</v>
      </c>
      <c r="F316" s="177" t="s">
        <v>4283</v>
      </c>
    </row>
    <row r="317" ht="15" spans="1:6">
      <c r="A317" s="8">
        <v>316</v>
      </c>
      <c r="B317" s="8" t="str">
        <f t="shared" si="4"/>
        <v>CS6E-1-3-O1</v>
      </c>
      <c r="C317" s="10" t="s">
        <v>8382</v>
      </c>
      <c r="D317" s="10" t="s">
        <v>8371</v>
      </c>
      <c r="E317" s="8">
        <v>1</v>
      </c>
      <c r="F317" s="177" t="s">
        <v>5444</v>
      </c>
    </row>
    <row r="318" ht="15" spans="1:6">
      <c r="A318" s="8">
        <v>317</v>
      </c>
      <c r="B318" s="8" t="str">
        <f t="shared" si="4"/>
        <v>CS6E-1-3-O2</v>
      </c>
      <c r="C318" s="10" t="s">
        <v>8382</v>
      </c>
      <c r="D318" s="10" t="s">
        <v>8371</v>
      </c>
      <c r="E318" s="8">
        <v>2</v>
      </c>
      <c r="F318" s="177" t="s">
        <v>5496</v>
      </c>
    </row>
    <row r="319" ht="15" spans="1:6">
      <c r="A319" s="8">
        <v>318</v>
      </c>
      <c r="B319" s="8" t="str">
        <f t="shared" si="4"/>
        <v>CS6E-1-3-O3</v>
      </c>
      <c r="C319" s="10" t="s">
        <v>8382</v>
      </c>
      <c r="D319" s="10" t="s">
        <v>8371</v>
      </c>
      <c r="E319" s="8">
        <v>3</v>
      </c>
      <c r="F319" s="177" t="s">
        <v>5548</v>
      </c>
    </row>
    <row r="320" ht="15" spans="1:6">
      <c r="A320" s="8">
        <v>319</v>
      </c>
      <c r="B320" s="8" t="str">
        <f t="shared" si="4"/>
        <v>CS6E-1-3-O4</v>
      </c>
      <c r="C320" s="10" t="s">
        <v>8382</v>
      </c>
      <c r="D320" s="10" t="s">
        <v>8371</v>
      </c>
      <c r="E320" s="8">
        <v>4</v>
      </c>
      <c r="F320" s="177" t="s">
        <v>5608</v>
      </c>
    </row>
    <row r="321" ht="15" spans="1:6">
      <c r="A321" s="8">
        <v>320</v>
      </c>
      <c r="B321" s="8" t="str">
        <f t="shared" si="4"/>
        <v>CS6E-1-3-O5</v>
      </c>
      <c r="C321" s="10" t="s">
        <v>8382</v>
      </c>
      <c r="D321" s="10" t="s">
        <v>8371</v>
      </c>
      <c r="E321" s="8">
        <v>5</v>
      </c>
      <c r="F321" s="177" t="s">
        <v>5660</v>
      </c>
    </row>
    <row r="322" ht="15" spans="1:6">
      <c r="A322" s="8">
        <v>321</v>
      </c>
      <c r="B322" s="8" t="str">
        <f t="shared" ref="B322:B385" si="5">C322&amp;"-"&amp;D322&amp;E322</f>
        <v>CS6E-1-3-O6</v>
      </c>
      <c r="C322" s="10" t="s">
        <v>8382</v>
      </c>
      <c r="D322" s="10" t="s">
        <v>8371</v>
      </c>
      <c r="E322" s="8">
        <v>6</v>
      </c>
      <c r="F322" s="177" t="s">
        <v>6024</v>
      </c>
    </row>
    <row r="323" ht="15" spans="1:6">
      <c r="A323" s="8">
        <v>322</v>
      </c>
      <c r="B323" s="8" t="str">
        <f t="shared" si="5"/>
        <v>CS6E-1-3-O7</v>
      </c>
      <c r="C323" s="10" t="s">
        <v>8382</v>
      </c>
      <c r="D323" s="10" t="s">
        <v>8371</v>
      </c>
      <c r="E323" s="8">
        <v>7</v>
      </c>
      <c r="F323" s="177" t="s">
        <v>6084</v>
      </c>
    </row>
    <row r="324" ht="15" spans="1:6">
      <c r="A324" s="8">
        <v>323</v>
      </c>
      <c r="B324" s="8" t="str">
        <f t="shared" si="5"/>
        <v>CS6E-1-3-O8</v>
      </c>
      <c r="C324" s="10" t="s">
        <v>8382</v>
      </c>
      <c r="D324" s="10" t="s">
        <v>8371</v>
      </c>
      <c r="E324" s="8">
        <v>8</v>
      </c>
      <c r="F324" s="177" t="s">
        <v>6288</v>
      </c>
    </row>
    <row r="325" ht="15" spans="1:6">
      <c r="A325" s="8">
        <v>324</v>
      </c>
      <c r="B325" s="8" t="str">
        <f t="shared" si="5"/>
        <v>CS6E-1-3-O9</v>
      </c>
      <c r="C325" s="10" t="s">
        <v>8382</v>
      </c>
      <c r="D325" s="10" t="s">
        <v>8371</v>
      </c>
      <c r="E325" s="8">
        <v>9</v>
      </c>
      <c r="F325" s="177" t="s">
        <v>6385</v>
      </c>
    </row>
    <row r="326" ht="15" spans="1:6">
      <c r="A326" s="8">
        <v>325</v>
      </c>
      <c r="B326" s="8" t="str">
        <f t="shared" si="5"/>
        <v>CS6E-1-3-O10</v>
      </c>
      <c r="C326" s="10" t="s">
        <v>8382</v>
      </c>
      <c r="D326" s="10" t="s">
        <v>8371</v>
      </c>
      <c r="E326" s="8">
        <v>10</v>
      </c>
      <c r="F326" s="177" t="s">
        <v>6511</v>
      </c>
    </row>
    <row r="327" ht="15" spans="1:6">
      <c r="A327" s="8">
        <v>326</v>
      </c>
      <c r="B327" s="8" t="str">
        <f t="shared" si="5"/>
        <v>CS6E-1-3-O11</v>
      </c>
      <c r="C327" s="10" t="s">
        <v>8382</v>
      </c>
      <c r="D327" s="10" t="s">
        <v>8371</v>
      </c>
      <c r="E327" s="8">
        <v>11</v>
      </c>
      <c r="F327" s="177" t="s">
        <v>6571</v>
      </c>
    </row>
    <row r="328" ht="15" spans="1:6">
      <c r="A328" s="8">
        <v>327</v>
      </c>
      <c r="B328" s="8" t="str">
        <f t="shared" si="5"/>
        <v>CS6E-1-4-I1</v>
      </c>
      <c r="C328" s="10" t="s">
        <v>8383</v>
      </c>
      <c r="D328" s="10" t="s">
        <v>212</v>
      </c>
      <c r="E328" s="8">
        <v>1</v>
      </c>
      <c r="F328" s="177" t="s">
        <v>3049</v>
      </c>
    </row>
    <row r="329" ht="15" spans="1:6">
      <c r="A329" s="8">
        <v>328</v>
      </c>
      <c r="B329" s="8" t="str">
        <f t="shared" si="5"/>
        <v>CS6E-1-4-I2</v>
      </c>
      <c r="C329" s="10" t="s">
        <v>8383</v>
      </c>
      <c r="D329" s="10" t="s">
        <v>212</v>
      </c>
      <c r="E329" s="8">
        <v>2</v>
      </c>
      <c r="F329" s="177" t="s">
        <v>3101</v>
      </c>
    </row>
    <row r="330" ht="15" spans="1:6">
      <c r="A330" s="8">
        <v>329</v>
      </c>
      <c r="B330" s="8" t="str">
        <f t="shared" si="5"/>
        <v>CS6E-1-4-I3</v>
      </c>
      <c r="C330" s="10" t="s">
        <v>8383</v>
      </c>
      <c r="D330" s="10" t="s">
        <v>212</v>
      </c>
      <c r="E330" s="8">
        <v>3</v>
      </c>
      <c r="F330" s="177" t="s">
        <v>3153</v>
      </c>
    </row>
    <row r="331" ht="15" spans="1:6">
      <c r="A331" s="8">
        <v>330</v>
      </c>
      <c r="B331" s="8" t="str">
        <f t="shared" si="5"/>
        <v>CS6E-1-4-I4</v>
      </c>
      <c r="C331" s="10" t="s">
        <v>8383</v>
      </c>
      <c r="D331" s="10" t="s">
        <v>212</v>
      </c>
      <c r="E331" s="8">
        <v>4</v>
      </c>
      <c r="F331" s="177" t="s">
        <v>3213</v>
      </c>
    </row>
    <row r="332" ht="15" spans="1:6">
      <c r="A332" s="8">
        <v>331</v>
      </c>
      <c r="B332" s="8" t="str">
        <f t="shared" si="5"/>
        <v>CS6E-1-4-I5</v>
      </c>
      <c r="C332" s="10" t="s">
        <v>8383</v>
      </c>
      <c r="D332" s="10" t="s">
        <v>212</v>
      </c>
      <c r="E332" s="8">
        <v>5</v>
      </c>
      <c r="F332" s="177" t="s">
        <v>3265</v>
      </c>
    </row>
    <row r="333" ht="15" spans="1:6">
      <c r="A333" s="8">
        <v>332</v>
      </c>
      <c r="B333" s="8" t="str">
        <f t="shared" si="5"/>
        <v>CS6E-1-4-I6</v>
      </c>
      <c r="C333" s="10" t="s">
        <v>8383</v>
      </c>
      <c r="D333" s="10" t="s">
        <v>212</v>
      </c>
      <c r="E333" s="8">
        <v>6</v>
      </c>
      <c r="F333" s="177" t="s">
        <v>3629</v>
      </c>
    </row>
    <row r="334" ht="15" spans="1:6">
      <c r="A334" s="8">
        <v>333</v>
      </c>
      <c r="B334" s="8" t="str">
        <f t="shared" si="5"/>
        <v>CS6E-1-4-I7</v>
      </c>
      <c r="C334" s="10" t="s">
        <v>8383</v>
      </c>
      <c r="D334" s="10" t="s">
        <v>212</v>
      </c>
      <c r="E334" s="8">
        <v>7</v>
      </c>
      <c r="F334" s="177" t="s">
        <v>3689</v>
      </c>
    </row>
    <row r="335" ht="15" spans="1:6">
      <c r="A335" s="8">
        <v>334</v>
      </c>
      <c r="B335" s="8" t="str">
        <f t="shared" si="5"/>
        <v>CS6E-1-4-I8</v>
      </c>
      <c r="C335" s="10" t="s">
        <v>8383</v>
      </c>
      <c r="D335" s="10" t="s">
        <v>212</v>
      </c>
      <c r="E335" s="8">
        <v>8</v>
      </c>
      <c r="F335" s="177" t="s">
        <v>3893</v>
      </c>
    </row>
    <row r="336" ht="15" spans="1:6">
      <c r="A336" s="8">
        <v>335</v>
      </c>
      <c r="B336" s="8" t="str">
        <f t="shared" si="5"/>
        <v>CS6E-1-4-I9</v>
      </c>
      <c r="C336" s="10" t="s">
        <v>8383</v>
      </c>
      <c r="D336" s="10" t="s">
        <v>212</v>
      </c>
      <c r="E336" s="8">
        <v>9</v>
      </c>
      <c r="F336" s="177" t="s">
        <v>3990</v>
      </c>
    </row>
    <row r="337" ht="15" spans="1:6">
      <c r="A337" s="8">
        <v>336</v>
      </c>
      <c r="B337" s="8" t="str">
        <f t="shared" si="5"/>
        <v>CS6E-1-4-I10</v>
      </c>
      <c r="C337" s="10" t="s">
        <v>8383</v>
      </c>
      <c r="D337" s="10" t="s">
        <v>212</v>
      </c>
      <c r="E337" s="8">
        <v>10</v>
      </c>
      <c r="F337" s="177" t="s">
        <v>4116</v>
      </c>
    </row>
    <row r="338" ht="15" spans="1:6">
      <c r="A338" s="8">
        <v>337</v>
      </c>
      <c r="B338" s="8" t="str">
        <f t="shared" si="5"/>
        <v>CS6E-1-4-I11</v>
      </c>
      <c r="C338" s="10" t="s">
        <v>8383</v>
      </c>
      <c r="D338" s="10" t="s">
        <v>212</v>
      </c>
      <c r="E338" s="8">
        <v>11</v>
      </c>
      <c r="F338" s="177" t="s">
        <v>4176</v>
      </c>
    </row>
    <row r="339" ht="15" spans="1:6">
      <c r="A339" s="8">
        <v>338</v>
      </c>
      <c r="B339" s="8" t="str">
        <f t="shared" si="5"/>
        <v>CS6E-1-4-O1</v>
      </c>
      <c r="C339" s="10" t="s">
        <v>8383</v>
      </c>
      <c r="D339" s="10" t="s">
        <v>8371</v>
      </c>
      <c r="E339" s="8">
        <v>1</v>
      </c>
      <c r="F339" s="177" t="s">
        <v>6655</v>
      </c>
    </row>
    <row r="340" ht="15" spans="1:6">
      <c r="A340" s="8">
        <v>339</v>
      </c>
      <c r="B340" s="8" t="str">
        <f t="shared" si="5"/>
        <v>CS6E-1-4-O2</v>
      </c>
      <c r="C340" s="10" t="s">
        <v>8383</v>
      </c>
      <c r="D340" s="10" t="s">
        <v>8371</v>
      </c>
      <c r="E340" s="8">
        <v>2</v>
      </c>
      <c r="F340" s="177" t="s">
        <v>6658</v>
      </c>
    </row>
    <row r="341" ht="15" spans="1:6">
      <c r="A341" s="8">
        <v>340</v>
      </c>
      <c r="B341" s="8" t="str">
        <f t="shared" si="5"/>
        <v>CS6E-1-4-O3</v>
      </c>
      <c r="C341" s="10" t="s">
        <v>8383</v>
      </c>
      <c r="D341" s="10" t="s">
        <v>8371</v>
      </c>
      <c r="E341" s="8">
        <v>3</v>
      </c>
      <c r="F341" s="177" t="s">
        <v>6660</v>
      </c>
    </row>
    <row r="342" ht="15" spans="1:6">
      <c r="A342" s="8">
        <v>341</v>
      </c>
      <c r="B342" s="8" t="str">
        <f t="shared" si="5"/>
        <v>CS6E-1-4-O4</v>
      </c>
      <c r="C342" s="10" t="s">
        <v>8383</v>
      </c>
      <c r="D342" s="10" t="s">
        <v>8371</v>
      </c>
      <c r="E342" s="8">
        <v>4</v>
      </c>
      <c r="F342" s="177" t="s">
        <v>7129</v>
      </c>
    </row>
    <row r="343" ht="15" spans="1:6">
      <c r="A343" s="8">
        <v>342</v>
      </c>
      <c r="B343" s="8" t="str">
        <f t="shared" si="5"/>
        <v>CS6E-1-4-O5</v>
      </c>
      <c r="C343" s="10" t="s">
        <v>8383</v>
      </c>
      <c r="D343" s="10" t="s">
        <v>8371</v>
      </c>
      <c r="E343" s="8">
        <v>5</v>
      </c>
      <c r="F343" s="177" t="s">
        <v>7132</v>
      </c>
    </row>
    <row r="344" ht="15" spans="1:6">
      <c r="A344" s="8">
        <v>343</v>
      </c>
      <c r="B344" s="8" t="str">
        <f t="shared" si="5"/>
        <v>CS6E-1-4-O6</v>
      </c>
      <c r="C344" s="10" t="s">
        <v>8383</v>
      </c>
      <c r="D344" s="10" t="s">
        <v>8371</v>
      </c>
      <c r="E344" s="8">
        <v>6</v>
      </c>
      <c r="F344" s="177" t="s">
        <v>6662</v>
      </c>
    </row>
    <row r="345" ht="15" spans="1:6">
      <c r="A345" s="8">
        <v>344</v>
      </c>
      <c r="B345" s="8" t="str">
        <f t="shared" si="5"/>
        <v>CS6E-1-4-O7</v>
      </c>
      <c r="C345" s="10" t="s">
        <v>8383</v>
      </c>
      <c r="D345" s="10" t="s">
        <v>8371</v>
      </c>
      <c r="E345" s="8">
        <v>7</v>
      </c>
      <c r="F345" s="177" t="s">
        <v>7134</v>
      </c>
    </row>
    <row r="346" ht="15" spans="1:6">
      <c r="A346" s="8">
        <v>345</v>
      </c>
      <c r="B346" s="8" t="str">
        <f t="shared" si="5"/>
        <v>CS6E-1-4-O8</v>
      </c>
      <c r="C346" s="10" t="s">
        <v>8383</v>
      </c>
      <c r="D346" s="10" t="s">
        <v>8371</v>
      </c>
      <c r="E346" s="8">
        <v>8</v>
      </c>
      <c r="F346" s="177" t="s">
        <v>7136</v>
      </c>
    </row>
    <row r="347" ht="15" spans="1:6">
      <c r="A347" s="8">
        <v>346</v>
      </c>
      <c r="B347" s="8" t="str">
        <f t="shared" si="5"/>
        <v>CS6E-1-4-O9</v>
      </c>
      <c r="C347" s="10" t="s">
        <v>8383</v>
      </c>
      <c r="D347" s="10" t="s">
        <v>8371</v>
      </c>
      <c r="E347" s="8">
        <v>9</v>
      </c>
      <c r="F347" s="177" t="s">
        <v>6670</v>
      </c>
    </row>
    <row r="348" ht="15" spans="1:6">
      <c r="A348" s="8">
        <v>347</v>
      </c>
      <c r="B348" s="8" t="str">
        <f t="shared" si="5"/>
        <v>CS6E-1-4-O10</v>
      </c>
      <c r="C348" s="10" t="s">
        <v>8383</v>
      </c>
      <c r="D348" s="10" t="s">
        <v>8371</v>
      </c>
      <c r="E348" s="8">
        <v>10</v>
      </c>
      <c r="F348" s="177" t="s">
        <v>6676</v>
      </c>
    </row>
    <row r="349" ht="15" spans="1:6">
      <c r="A349" s="8">
        <v>348</v>
      </c>
      <c r="B349" s="8" t="str">
        <f t="shared" si="5"/>
        <v>CS6E-1-4-O11</v>
      </c>
      <c r="C349" s="10" t="s">
        <v>8383</v>
      </c>
      <c r="D349" s="10" t="s">
        <v>8371</v>
      </c>
      <c r="E349" s="8">
        <v>11</v>
      </c>
      <c r="F349" s="177" t="s">
        <v>6678</v>
      </c>
    </row>
    <row r="350" ht="15" spans="1:6">
      <c r="A350" s="8">
        <v>349</v>
      </c>
      <c r="B350" s="8" t="str">
        <f t="shared" si="5"/>
        <v>CS6E-1-5-I1</v>
      </c>
      <c r="C350" s="10" t="s">
        <v>8384</v>
      </c>
      <c r="D350" s="10" t="s">
        <v>212</v>
      </c>
      <c r="E350" s="8">
        <v>1</v>
      </c>
      <c r="F350" s="177" t="s">
        <v>438</v>
      </c>
    </row>
    <row r="351" ht="15" spans="1:6">
      <c r="A351" s="8">
        <v>350</v>
      </c>
      <c r="B351" s="8" t="str">
        <f t="shared" si="5"/>
        <v>CS6E-1-5-I2</v>
      </c>
      <c r="C351" s="10" t="s">
        <v>8384</v>
      </c>
      <c r="D351" s="10" t="s">
        <v>212</v>
      </c>
      <c r="E351" s="8">
        <v>2</v>
      </c>
      <c r="F351" s="177" t="s">
        <v>441</v>
      </c>
    </row>
    <row r="352" ht="15" spans="1:6">
      <c r="A352" s="8">
        <v>351</v>
      </c>
      <c r="B352" s="8" t="str">
        <f t="shared" si="5"/>
        <v>CS6E-1-5-I3</v>
      </c>
      <c r="C352" s="10" t="s">
        <v>8384</v>
      </c>
      <c r="D352" s="10" t="s">
        <v>212</v>
      </c>
      <c r="E352" s="8">
        <v>3</v>
      </c>
      <c r="F352" s="177" t="s">
        <v>443</v>
      </c>
    </row>
    <row r="353" ht="15" spans="1:6">
      <c r="A353" s="8">
        <v>352</v>
      </c>
      <c r="B353" s="8" t="str">
        <f t="shared" si="5"/>
        <v>CS6E-1-5-I4</v>
      </c>
      <c r="C353" s="10" t="s">
        <v>8384</v>
      </c>
      <c r="D353" s="10" t="s">
        <v>212</v>
      </c>
      <c r="E353" s="8">
        <v>4</v>
      </c>
      <c r="F353" s="177" t="s">
        <v>445</v>
      </c>
    </row>
    <row r="354" ht="15" spans="1:6">
      <c r="A354" s="8">
        <v>353</v>
      </c>
      <c r="B354" s="8" t="str">
        <f t="shared" si="5"/>
        <v>CS6E-1-5-I5</v>
      </c>
      <c r="C354" s="10" t="s">
        <v>8384</v>
      </c>
      <c r="D354" s="10" t="s">
        <v>212</v>
      </c>
      <c r="E354" s="8">
        <v>5</v>
      </c>
      <c r="F354" s="177" t="s">
        <v>447</v>
      </c>
    </row>
    <row r="355" ht="15" spans="1:6">
      <c r="A355" s="8">
        <v>354</v>
      </c>
      <c r="B355" s="8" t="str">
        <f t="shared" si="5"/>
        <v>CS6E-1-5-I6</v>
      </c>
      <c r="C355" s="10" t="s">
        <v>8384</v>
      </c>
      <c r="D355" s="10" t="s">
        <v>212</v>
      </c>
      <c r="E355" s="8">
        <v>6</v>
      </c>
      <c r="F355" s="177" t="s">
        <v>449</v>
      </c>
    </row>
    <row r="356" ht="15" spans="1:6">
      <c r="A356" s="8">
        <v>355</v>
      </c>
      <c r="B356" s="8" t="str">
        <f t="shared" si="5"/>
        <v>CS6E-1-5-I7</v>
      </c>
      <c r="C356" s="10" t="s">
        <v>8384</v>
      </c>
      <c r="D356" s="10" t="s">
        <v>212</v>
      </c>
      <c r="E356" s="8">
        <v>7</v>
      </c>
      <c r="F356" s="177" t="s">
        <v>451</v>
      </c>
    </row>
    <row r="357" ht="15" spans="1:6">
      <c r="A357" s="8">
        <v>356</v>
      </c>
      <c r="B357" s="8" t="str">
        <f t="shared" si="5"/>
        <v>CS6E-1-5-I8</v>
      </c>
      <c r="C357" s="10" t="s">
        <v>8384</v>
      </c>
      <c r="D357" s="10" t="s">
        <v>212</v>
      </c>
      <c r="E357" s="8">
        <v>8</v>
      </c>
      <c r="F357" s="177" t="s">
        <v>453</v>
      </c>
    </row>
    <row r="358" ht="15" spans="1:6">
      <c r="A358" s="8">
        <v>357</v>
      </c>
      <c r="B358" s="8" t="str">
        <f t="shared" si="5"/>
        <v>CS6E-1-5-I9</v>
      </c>
      <c r="C358" s="10" t="s">
        <v>8384</v>
      </c>
      <c r="D358" s="10" t="s">
        <v>212</v>
      </c>
      <c r="E358" s="8">
        <v>9</v>
      </c>
      <c r="F358" s="177" t="s">
        <v>455</v>
      </c>
    </row>
    <row r="359" ht="15" spans="1:6">
      <c r="A359" s="8">
        <v>358</v>
      </c>
      <c r="B359" s="8" t="str">
        <f t="shared" si="5"/>
        <v>CS6E-1-5-I10</v>
      </c>
      <c r="C359" s="10" t="s">
        <v>8384</v>
      </c>
      <c r="D359" s="10" t="s">
        <v>212</v>
      </c>
      <c r="E359" s="8">
        <v>10</v>
      </c>
      <c r="F359" s="177" t="s">
        <v>1112</v>
      </c>
    </row>
    <row r="360" ht="15" spans="1:6">
      <c r="A360" s="8">
        <v>359</v>
      </c>
      <c r="B360" s="8" t="str">
        <f t="shared" si="5"/>
        <v>CS6E-1-5-I11</v>
      </c>
      <c r="C360" s="10" t="s">
        <v>8384</v>
      </c>
      <c r="D360" s="10" t="s">
        <v>212</v>
      </c>
      <c r="E360" s="8">
        <v>11</v>
      </c>
      <c r="F360" s="177" t="s">
        <v>457</v>
      </c>
    </row>
    <row r="361" ht="15" spans="1:6">
      <c r="A361" s="8">
        <v>360</v>
      </c>
      <c r="B361" s="8" t="str">
        <f t="shared" si="5"/>
        <v>CS6E-1-5-I12</v>
      </c>
      <c r="C361" s="10" t="s">
        <v>8384</v>
      </c>
      <c r="D361" s="10" t="s">
        <v>212</v>
      </c>
      <c r="E361" s="8">
        <v>12</v>
      </c>
      <c r="F361" s="177" t="s">
        <v>460</v>
      </c>
    </row>
    <row r="362" ht="15" spans="1:6">
      <c r="A362" s="8">
        <v>361</v>
      </c>
      <c r="B362" s="8" t="str">
        <f t="shared" si="5"/>
        <v>CS6E-1-5-I13</v>
      </c>
      <c r="C362" s="10" t="s">
        <v>8384</v>
      </c>
      <c r="D362" s="10" t="s">
        <v>212</v>
      </c>
      <c r="E362" s="8">
        <v>13</v>
      </c>
      <c r="F362" s="177" t="s">
        <v>466</v>
      </c>
    </row>
    <row r="363" ht="15" spans="1:6">
      <c r="A363" s="8">
        <v>362</v>
      </c>
      <c r="B363" s="8" t="str">
        <f t="shared" si="5"/>
        <v>CS6E-1-5-I14</v>
      </c>
      <c r="C363" s="10" t="s">
        <v>8384</v>
      </c>
      <c r="D363" s="10" t="s">
        <v>212</v>
      </c>
      <c r="E363" s="8">
        <v>14</v>
      </c>
      <c r="F363" s="177" t="s">
        <v>469</v>
      </c>
    </row>
    <row r="364" ht="15" spans="1:6">
      <c r="A364" s="8">
        <v>363</v>
      </c>
      <c r="B364" s="8" t="str">
        <f t="shared" si="5"/>
        <v>CS6E-1-5-I15</v>
      </c>
      <c r="C364" s="10" t="s">
        <v>8384</v>
      </c>
      <c r="D364" s="10" t="s">
        <v>212</v>
      </c>
      <c r="E364" s="8">
        <v>15</v>
      </c>
      <c r="F364" s="177" t="s">
        <v>471</v>
      </c>
    </row>
    <row r="365" ht="15" spans="1:6">
      <c r="A365" s="8">
        <v>364</v>
      </c>
      <c r="B365" s="8" t="str">
        <f t="shared" si="5"/>
        <v>CS6E-1-5-I16</v>
      </c>
      <c r="C365" s="10" t="s">
        <v>8384</v>
      </c>
      <c r="D365" s="10" t="s">
        <v>212</v>
      </c>
      <c r="E365" s="8">
        <v>16</v>
      </c>
      <c r="F365" s="177" t="s">
        <v>473</v>
      </c>
    </row>
    <row r="366" ht="15" spans="1:6">
      <c r="A366" s="8">
        <v>365</v>
      </c>
      <c r="B366" s="8" t="str">
        <f t="shared" si="5"/>
        <v>CS6E-1-5-I17</v>
      </c>
      <c r="C366" s="10" t="s">
        <v>8384</v>
      </c>
      <c r="D366" s="10" t="s">
        <v>212</v>
      </c>
      <c r="E366" s="8">
        <v>17</v>
      </c>
      <c r="F366" s="177" t="s">
        <v>475</v>
      </c>
    </row>
    <row r="367" ht="15" spans="1:6">
      <c r="A367" s="8">
        <v>366</v>
      </c>
      <c r="B367" s="8" t="str">
        <f t="shared" si="5"/>
        <v>CS6E-1-5-I18</v>
      </c>
      <c r="C367" s="10" t="s">
        <v>8384</v>
      </c>
      <c r="D367" s="10" t="s">
        <v>212</v>
      </c>
      <c r="E367" s="8">
        <v>18</v>
      </c>
      <c r="F367" s="177" t="s">
        <v>477</v>
      </c>
    </row>
    <row r="368" ht="15" spans="1:6">
      <c r="A368" s="8">
        <v>367</v>
      </c>
      <c r="B368" s="8" t="str">
        <f t="shared" si="5"/>
        <v>CS6E-1-5-I19</v>
      </c>
      <c r="C368" s="10" t="s">
        <v>8384</v>
      </c>
      <c r="D368" s="10" t="s">
        <v>212</v>
      </c>
      <c r="E368" s="8">
        <v>19</v>
      </c>
      <c r="F368" s="177" t="s">
        <v>479</v>
      </c>
    </row>
    <row r="369" ht="15" spans="1:6">
      <c r="A369" s="8">
        <v>368</v>
      </c>
      <c r="B369" s="8" t="str">
        <f t="shared" si="5"/>
        <v>CS6E-1-5-I20</v>
      </c>
      <c r="C369" s="10" t="s">
        <v>8384</v>
      </c>
      <c r="D369" s="10" t="s">
        <v>212</v>
      </c>
      <c r="E369" s="8">
        <v>20</v>
      </c>
      <c r="F369" s="177" t="s">
        <v>481</v>
      </c>
    </row>
    <row r="370" ht="15" spans="1:6">
      <c r="A370" s="8">
        <v>369</v>
      </c>
      <c r="B370" s="8" t="str">
        <f t="shared" si="5"/>
        <v>CS6E-1-5-I21</v>
      </c>
      <c r="C370" s="10" t="s">
        <v>8384</v>
      </c>
      <c r="D370" s="10" t="s">
        <v>212</v>
      </c>
      <c r="E370" s="8">
        <v>21</v>
      </c>
      <c r="F370" s="177" t="s">
        <v>1118</v>
      </c>
    </row>
    <row r="371" ht="15" spans="1:6">
      <c r="A371" s="8">
        <v>370</v>
      </c>
      <c r="B371" s="8" t="str">
        <f t="shared" si="5"/>
        <v>CS6E-1-5-I22</v>
      </c>
      <c r="C371" s="10" t="s">
        <v>8384</v>
      </c>
      <c r="D371" s="10" t="s">
        <v>212</v>
      </c>
      <c r="E371" s="8">
        <v>22</v>
      </c>
      <c r="F371" s="177" t="s">
        <v>1120</v>
      </c>
    </row>
    <row r="372" ht="15" spans="1:6">
      <c r="A372" s="8">
        <v>371</v>
      </c>
      <c r="B372" s="8" t="str">
        <f t="shared" si="5"/>
        <v>CS6E-1-5-I23</v>
      </c>
      <c r="C372" s="10" t="s">
        <v>8384</v>
      </c>
      <c r="D372" s="10" t="s">
        <v>212</v>
      </c>
      <c r="E372" s="8">
        <v>23</v>
      </c>
      <c r="F372" s="177" t="s">
        <v>483</v>
      </c>
    </row>
    <row r="373" ht="15" spans="1:6">
      <c r="A373" s="8">
        <v>372</v>
      </c>
      <c r="B373" s="8" t="str">
        <f t="shared" si="5"/>
        <v>CS6E-1-5-I24</v>
      </c>
      <c r="C373" s="10" t="s">
        <v>8384</v>
      </c>
      <c r="D373" s="10" t="s">
        <v>212</v>
      </c>
      <c r="E373" s="8">
        <v>24</v>
      </c>
      <c r="F373" s="177" t="s">
        <v>665</v>
      </c>
    </row>
    <row r="374" ht="15" spans="1:6">
      <c r="A374" s="8">
        <v>373</v>
      </c>
      <c r="B374" s="8" t="str">
        <f t="shared" si="5"/>
        <v>CS6E-1-5-I25</v>
      </c>
      <c r="C374" s="10" t="s">
        <v>8384</v>
      </c>
      <c r="D374" s="10" t="s">
        <v>212</v>
      </c>
      <c r="E374" s="8">
        <v>25</v>
      </c>
      <c r="F374" s="177" t="s">
        <v>668</v>
      </c>
    </row>
    <row r="375" ht="15" spans="1:6">
      <c r="A375" s="8">
        <v>374</v>
      </c>
      <c r="B375" s="8" t="str">
        <f t="shared" si="5"/>
        <v>CS6E-1-5-I26</v>
      </c>
      <c r="C375" s="10" t="s">
        <v>8384</v>
      </c>
      <c r="D375" s="10" t="s">
        <v>212</v>
      </c>
      <c r="E375" s="8">
        <v>26</v>
      </c>
      <c r="F375" s="177" t="s">
        <v>670</v>
      </c>
    </row>
    <row r="376" ht="15" spans="1:6">
      <c r="A376" s="8">
        <v>375</v>
      </c>
      <c r="B376" s="8" t="str">
        <f t="shared" si="5"/>
        <v>CS6E-1-5-I27</v>
      </c>
      <c r="C376" s="10" t="s">
        <v>8384</v>
      </c>
      <c r="D376" s="10" t="s">
        <v>212</v>
      </c>
      <c r="E376" s="8">
        <v>27</v>
      </c>
      <c r="F376" s="177" t="s">
        <v>672</v>
      </c>
    </row>
    <row r="377" ht="15" spans="1:6">
      <c r="A377" s="8">
        <v>376</v>
      </c>
      <c r="B377" s="8" t="str">
        <f t="shared" si="5"/>
        <v>CS6E-1-5-I28</v>
      </c>
      <c r="C377" s="10" t="s">
        <v>8384</v>
      </c>
      <c r="D377" s="10" t="s">
        <v>212</v>
      </c>
      <c r="E377" s="8">
        <v>28</v>
      </c>
      <c r="F377" s="177" t="s">
        <v>674</v>
      </c>
    </row>
    <row r="378" ht="15" spans="1:6">
      <c r="A378" s="8">
        <v>377</v>
      </c>
      <c r="B378" s="8" t="str">
        <f t="shared" si="5"/>
        <v>CS6E-1-5-I29</v>
      </c>
      <c r="C378" s="10" t="s">
        <v>8384</v>
      </c>
      <c r="D378" s="10" t="s">
        <v>212</v>
      </c>
      <c r="E378" s="8">
        <v>29</v>
      </c>
      <c r="F378" s="177" t="s">
        <v>676</v>
      </c>
    </row>
    <row r="379" ht="15" spans="1:6">
      <c r="A379" s="8">
        <v>378</v>
      </c>
      <c r="B379" s="8" t="str">
        <f t="shared" si="5"/>
        <v>CS6E-1-5-I30</v>
      </c>
      <c r="C379" s="10" t="s">
        <v>8384</v>
      </c>
      <c r="D379" s="10" t="s">
        <v>212</v>
      </c>
      <c r="E379" s="8">
        <v>30</v>
      </c>
      <c r="F379" s="177" t="s">
        <v>678</v>
      </c>
    </row>
    <row r="380" ht="15" spans="1:6">
      <c r="A380" s="8">
        <v>379</v>
      </c>
      <c r="B380" s="8" t="str">
        <f t="shared" si="5"/>
        <v>CS6E-1-5-I31</v>
      </c>
      <c r="C380" s="10" t="s">
        <v>8384</v>
      </c>
      <c r="D380" s="10" t="s">
        <v>212</v>
      </c>
      <c r="E380" s="8">
        <v>31</v>
      </c>
      <c r="F380" s="177" t="s">
        <v>680</v>
      </c>
    </row>
    <row r="381" ht="15" spans="1:6">
      <c r="A381" s="8">
        <v>380</v>
      </c>
      <c r="B381" s="8" t="str">
        <f t="shared" si="5"/>
        <v>CS6E-1-5-I32</v>
      </c>
      <c r="C381" s="10" t="s">
        <v>8384</v>
      </c>
      <c r="D381" s="10" t="s">
        <v>212</v>
      </c>
      <c r="E381" s="8">
        <v>32</v>
      </c>
      <c r="F381" s="177" t="s">
        <v>682</v>
      </c>
    </row>
    <row r="382" ht="15" spans="1:6">
      <c r="A382" s="8">
        <v>381</v>
      </c>
      <c r="B382" s="8" t="str">
        <f t="shared" si="5"/>
        <v>CS6E-1-5-I33</v>
      </c>
      <c r="C382" s="10" t="s">
        <v>8384</v>
      </c>
      <c r="D382" s="10" t="s">
        <v>212</v>
      </c>
      <c r="E382" s="8">
        <v>33</v>
      </c>
      <c r="F382" s="177" t="s">
        <v>684</v>
      </c>
    </row>
    <row r="383" ht="15" spans="1:6">
      <c r="A383" s="8">
        <v>382</v>
      </c>
      <c r="B383" s="8" t="str">
        <f t="shared" si="5"/>
        <v>CS6E-1-5-I34</v>
      </c>
      <c r="C383" s="10" t="s">
        <v>8384</v>
      </c>
      <c r="D383" s="10" t="s">
        <v>212</v>
      </c>
      <c r="E383" s="8">
        <v>34</v>
      </c>
      <c r="F383" s="177" t="s">
        <v>686</v>
      </c>
    </row>
    <row r="384" ht="15" spans="1:6">
      <c r="A384" s="8">
        <v>383</v>
      </c>
      <c r="B384" s="8" t="str">
        <f t="shared" si="5"/>
        <v>CS6E-1-5-I35</v>
      </c>
      <c r="C384" s="10" t="s">
        <v>8384</v>
      </c>
      <c r="D384" s="10" t="s">
        <v>212</v>
      </c>
      <c r="E384" s="8">
        <v>35</v>
      </c>
      <c r="F384" s="177" t="s">
        <v>1115</v>
      </c>
    </row>
    <row r="385" ht="15" spans="1:6">
      <c r="A385" s="8">
        <v>384</v>
      </c>
      <c r="B385" s="8" t="str">
        <f t="shared" si="5"/>
        <v>CS6E-1-5-I36</v>
      </c>
      <c r="C385" s="10" t="s">
        <v>8384</v>
      </c>
      <c r="D385" s="10" t="s">
        <v>212</v>
      </c>
      <c r="E385" s="8">
        <v>36</v>
      </c>
      <c r="F385" s="177" t="s">
        <v>688</v>
      </c>
    </row>
    <row r="386" ht="15" spans="1:6">
      <c r="A386" s="8">
        <v>385</v>
      </c>
      <c r="B386" s="8" t="str">
        <f t="shared" ref="B386:B449" si="6">C386&amp;"-"&amp;D386&amp;E386</f>
        <v>CS6E-1-5-I37</v>
      </c>
      <c r="C386" s="10" t="s">
        <v>8384</v>
      </c>
      <c r="D386" s="10" t="s">
        <v>212</v>
      </c>
      <c r="E386" s="8">
        <v>37</v>
      </c>
      <c r="F386" s="177" t="s">
        <v>691</v>
      </c>
    </row>
    <row r="387" ht="15" spans="1:6">
      <c r="A387" s="8">
        <v>386</v>
      </c>
      <c r="B387" s="8" t="str">
        <f t="shared" si="6"/>
        <v>CS6E-1-5-I38</v>
      </c>
      <c r="C387" s="10" t="s">
        <v>8384</v>
      </c>
      <c r="D387" s="10" t="s">
        <v>212</v>
      </c>
      <c r="E387" s="8">
        <v>38</v>
      </c>
      <c r="F387" s="177" t="s">
        <v>693</v>
      </c>
    </row>
    <row r="388" ht="15" spans="1:6">
      <c r="A388" s="8">
        <v>387</v>
      </c>
      <c r="B388" s="8" t="str">
        <f t="shared" si="6"/>
        <v>CS6E-1-5-I39</v>
      </c>
      <c r="C388" s="10" t="s">
        <v>8384</v>
      </c>
      <c r="D388" s="10" t="s">
        <v>212</v>
      </c>
      <c r="E388" s="8">
        <v>39</v>
      </c>
      <c r="F388" s="177" t="s">
        <v>695</v>
      </c>
    </row>
    <row r="389" ht="15" spans="1:6">
      <c r="A389" s="8">
        <v>388</v>
      </c>
      <c r="B389" s="8" t="str">
        <f t="shared" si="6"/>
        <v>CS6E-1-5-I40</v>
      </c>
      <c r="C389" s="10" t="s">
        <v>8384</v>
      </c>
      <c r="D389" s="10" t="s">
        <v>212</v>
      </c>
      <c r="E389" s="8">
        <v>40</v>
      </c>
      <c r="F389" s="177" t="s">
        <v>697</v>
      </c>
    </row>
    <row r="390" ht="15" spans="1:6">
      <c r="A390" s="8">
        <v>389</v>
      </c>
      <c r="B390" s="8" t="str">
        <f t="shared" si="6"/>
        <v>CS6E-1-5-I41</v>
      </c>
      <c r="C390" s="10" t="s">
        <v>8384</v>
      </c>
      <c r="D390" s="10" t="s">
        <v>212</v>
      </c>
      <c r="E390" s="8">
        <v>41</v>
      </c>
      <c r="F390" s="177" t="s">
        <v>699</v>
      </c>
    </row>
    <row r="391" ht="15" spans="1:6">
      <c r="A391" s="8">
        <v>390</v>
      </c>
      <c r="B391" s="8" t="str">
        <f t="shared" si="6"/>
        <v>CS6E-1-5-I42</v>
      </c>
      <c r="C391" s="10" t="s">
        <v>8384</v>
      </c>
      <c r="D391" s="10" t="s">
        <v>212</v>
      </c>
      <c r="E391" s="8">
        <v>42</v>
      </c>
      <c r="F391" s="177" t="s">
        <v>702</v>
      </c>
    </row>
    <row r="392" ht="15" spans="1:6">
      <c r="A392" s="8">
        <v>391</v>
      </c>
      <c r="B392" s="8" t="str">
        <f t="shared" si="6"/>
        <v>CS6E-1-5-I43</v>
      </c>
      <c r="C392" s="10" t="s">
        <v>8384</v>
      </c>
      <c r="D392" s="10" t="s">
        <v>212</v>
      </c>
      <c r="E392" s="8">
        <v>43</v>
      </c>
      <c r="F392" s="177" t="s">
        <v>705</v>
      </c>
    </row>
    <row r="393" ht="15" spans="1:6">
      <c r="A393" s="8">
        <v>392</v>
      </c>
      <c r="B393" s="8" t="str">
        <f t="shared" si="6"/>
        <v>CS6E-1-5-I44</v>
      </c>
      <c r="C393" s="10" t="s">
        <v>8384</v>
      </c>
      <c r="D393" s="10" t="s">
        <v>212</v>
      </c>
      <c r="E393" s="8">
        <v>44</v>
      </c>
      <c r="F393" s="177" t="s">
        <v>708</v>
      </c>
    </row>
    <row r="394" ht="15" spans="1:6">
      <c r="A394" s="8">
        <v>393</v>
      </c>
      <c r="B394" s="8" t="str">
        <f t="shared" si="6"/>
        <v>CS6E-1-5-I45</v>
      </c>
      <c r="C394" s="10" t="s">
        <v>8384</v>
      </c>
      <c r="D394" s="10" t="s">
        <v>212</v>
      </c>
      <c r="E394" s="8">
        <v>45</v>
      </c>
      <c r="F394" s="177" t="s">
        <v>711</v>
      </c>
    </row>
    <row r="395" ht="15" spans="1:6">
      <c r="A395" s="8">
        <v>394</v>
      </c>
      <c r="B395" s="8" t="str">
        <f t="shared" si="6"/>
        <v>CS6E-1-5-I46</v>
      </c>
      <c r="C395" s="10" t="s">
        <v>8384</v>
      </c>
      <c r="D395" s="10" t="s">
        <v>212</v>
      </c>
      <c r="E395" s="8">
        <v>46</v>
      </c>
      <c r="F395" s="177" t="s">
        <v>714</v>
      </c>
    </row>
    <row r="396" ht="15" spans="1:6">
      <c r="A396" s="8">
        <v>395</v>
      </c>
      <c r="B396" s="8" t="str">
        <f t="shared" si="6"/>
        <v>CS6E-1-5-O1</v>
      </c>
      <c r="C396" s="10" t="s">
        <v>8384</v>
      </c>
      <c r="D396" s="10" t="s">
        <v>8371</v>
      </c>
      <c r="E396" s="8">
        <v>1</v>
      </c>
      <c r="F396" s="8" t="s">
        <v>1151</v>
      </c>
    </row>
    <row r="397" ht="15" spans="1:6">
      <c r="A397" s="8">
        <v>396</v>
      </c>
      <c r="B397" s="8" t="str">
        <f t="shared" si="6"/>
        <v>CS6E-1-5-O2</v>
      </c>
      <c r="C397" s="10" t="s">
        <v>8384</v>
      </c>
      <c r="D397" s="10" t="s">
        <v>8371</v>
      </c>
      <c r="E397" s="8">
        <v>2</v>
      </c>
      <c r="F397" s="8" t="s">
        <v>1154</v>
      </c>
    </row>
    <row r="398" ht="15" spans="1:6">
      <c r="A398" s="8">
        <v>397</v>
      </c>
      <c r="B398" s="8" t="str">
        <f t="shared" si="6"/>
        <v>CS6E-1-5-O3</v>
      </c>
      <c r="C398" s="10" t="s">
        <v>8384</v>
      </c>
      <c r="D398" s="10" t="s">
        <v>8371</v>
      </c>
      <c r="E398" s="8">
        <v>3</v>
      </c>
      <c r="F398" s="8" t="s">
        <v>1156</v>
      </c>
    </row>
    <row r="399" ht="15" spans="1:6">
      <c r="A399" s="8">
        <v>398</v>
      </c>
      <c r="B399" s="8" t="str">
        <f t="shared" si="6"/>
        <v>CS6E-1-5-O4</v>
      </c>
      <c r="C399" s="10" t="s">
        <v>8384</v>
      </c>
      <c r="D399" s="10" t="s">
        <v>8371</v>
      </c>
      <c r="E399" s="8">
        <v>4</v>
      </c>
      <c r="F399" s="8" t="s">
        <v>1158</v>
      </c>
    </row>
    <row r="400" ht="15" spans="1:6">
      <c r="A400" s="8">
        <v>399</v>
      </c>
      <c r="B400" s="8" t="str">
        <f t="shared" si="6"/>
        <v>CS6E-1-5-O5</v>
      </c>
      <c r="C400" s="10" t="s">
        <v>8384</v>
      </c>
      <c r="D400" s="10" t="s">
        <v>8371</v>
      </c>
      <c r="E400" s="8">
        <v>5</v>
      </c>
      <c r="F400" s="8" t="s">
        <v>1160</v>
      </c>
    </row>
    <row r="401" ht="15" spans="1:6">
      <c r="A401" s="8">
        <v>400</v>
      </c>
      <c r="B401" s="8" t="str">
        <f t="shared" si="6"/>
        <v>CS6E-1-5-O6</v>
      </c>
      <c r="C401" s="10" t="s">
        <v>8384</v>
      </c>
      <c r="D401" s="10" t="s">
        <v>8371</v>
      </c>
      <c r="E401" s="8">
        <v>6</v>
      </c>
      <c r="F401" s="8" t="s">
        <v>1162</v>
      </c>
    </row>
    <row r="402" ht="15" spans="1:6">
      <c r="A402" s="8">
        <v>401</v>
      </c>
      <c r="B402" s="8" t="str">
        <f t="shared" si="6"/>
        <v>CS6E-1-5-O7</v>
      </c>
      <c r="C402" s="10" t="s">
        <v>8384</v>
      </c>
      <c r="D402" s="10" t="s">
        <v>8371</v>
      </c>
      <c r="E402" s="8">
        <v>7</v>
      </c>
      <c r="F402" s="8" t="s">
        <v>1164</v>
      </c>
    </row>
    <row r="403" ht="15" spans="1:6">
      <c r="A403" s="8">
        <v>402</v>
      </c>
      <c r="B403" s="8" t="str">
        <f t="shared" si="6"/>
        <v>CS6E-1-5-O8</v>
      </c>
      <c r="C403" s="10" t="s">
        <v>8384</v>
      </c>
      <c r="D403" s="10" t="s">
        <v>8371</v>
      </c>
      <c r="E403" s="8">
        <v>8</v>
      </c>
      <c r="F403" s="8" t="s">
        <v>1166</v>
      </c>
    </row>
    <row r="404" ht="15" spans="1:6">
      <c r="A404" s="8">
        <v>403</v>
      </c>
      <c r="B404" s="8" t="str">
        <f t="shared" si="6"/>
        <v>CS6E-1-5-O9</v>
      </c>
      <c r="C404" s="10" t="s">
        <v>8384</v>
      </c>
      <c r="D404" s="10" t="s">
        <v>8371</v>
      </c>
      <c r="E404" s="8">
        <v>9</v>
      </c>
      <c r="F404" s="8" t="s">
        <v>1168</v>
      </c>
    </row>
    <row r="405" ht="15" spans="1:6">
      <c r="A405" s="8">
        <v>404</v>
      </c>
      <c r="B405" s="8" t="str">
        <f t="shared" si="6"/>
        <v>CS6E-1-5-O10</v>
      </c>
      <c r="C405" s="10" t="s">
        <v>8384</v>
      </c>
      <c r="D405" s="10" t="s">
        <v>8371</v>
      </c>
      <c r="E405" s="8">
        <v>10</v>
      </c>
      <c r="F405" s="8" t="s">
        <v>1170</v>
      </c>
    </row>
    <row r="406" ht="15" spans="1:6">
      <c r="A406" s="8">
        <v>405</v>
      </c>
      <c r="B406" s="8" t="str">
        <f t="shared" si="6"/>
        <v>CS6E-1-5-O11</v>
      </c>
      <c r="C406" s="10" t="s">
        <v>8384</v>
      </c>
      <c r="D406" s="10" t="s">
        <v>8371</v>
      </c>
      <c r="E406" s="8">
        <v>11</v>
      </c>
      <c r="F406" s="8" t="s">
        <v>1172</v>
      </c>
    </row>
    <row r="407" ht="15" spans="1:6">
      <c r="A407" s="8">
        <v>406</v>
      </c>
      <c r="B407" s="8" t="str">
        <f t="shared" si="6"/>
        <v>CS6E-1-5-O12</v>
      </c>
      <c r="C407" s="10" t="s">
        <v>8384</v>
      </c>
      <c r="D407" s="10" t="s">
        <v>8371</v>
      </c>
      <c r="E407" s="8">
        <v>12</v>
      </c>
      <c r="F407" s="8" t="s">
        <v>1174</v>
      </c>
    </row>
    <row r="408" ht="15" spans="1:6">
      <c r="A408" s="8">
        <v>407</v>
      </c>
      <c r="B408" s="8" t="str">
        <f t="shared" si="6"/>
        <v>CS6E-1-5-O13</v>
      </c>
      <c r="C408" s="10" t="s">
        <v>8384</v>
      </c>
      <c r="D408" s="10" t="s">
        <v>8371</v>
      </c>
      <c r="E408" s="8">
        <v>13</v>
      </c>
      <c r="F408" s="8" t="s">
        <v>1176</v>
      </c>
    </row>
    <row r="409" ht="15" spans="1:6">
      <c r="A409" s="8">
        <v>408</v>
      </c>
      <c r="B409" s="8" t="str">
        <f t="shared" si="6"/>
        <v>CS6E-1-5-O14</v>
      </c>
      <c r="C409" s="10" t="s">
        <v>8384</v>
      </c>
      <c r="D409" s="10" t="s">
        <v>8371</v>
      </c>
      <c r="E409" s="8">
        <v>14</v>
      </c>
      <c r="F409" s="8" t="s">
        <v>1179</v>
      </c>
    </row>
    <row r="410" ht="15" spans="1:6">
      <c r="A410" s="8">
        <v>409</v>
      </c>
      <c r="B410" s="8" t="str">
        <f t="shared" si="6"/>
        <v>CS6E-1-5-O15</v>
      </c>
      <c r="C410" s="10" t="s">
        <v>8384</v>
      </c>
      <c r="D410" s="10" t="s">
        <v>8371</v>
      </c>
      <c r="E410" s="8">
        <v>15</v>
      </c>
      <c r="F410" s="8" t="s">
        <v>1181</v>
      </c>
    </row>
    <row r="411" ht="15" spans="1:6">
      <c r="A411" s="8">
        <v>410</v>
      </c>
      <c r="B411" s="8" t="str">
        <f t="shared" si="6"/>
        <v>CS6E-1-5-O16</v>
      </c>
      <c r="C411" s="10" t="s">
        <v>8384</v>
      </c>
      <c r="D411" s="10" t="s">
        <v>8371</v>
      </c>
      <c r="E411" s="8">
        <v>16</v>
      </c>
      <c r="F411" s="8" t="s">
        <v>1183</v>
      </c>
    </row>
    <row r="412" ht="15" spans="1:6">
      <c r="A412" s="8">
        <v>411</v>
      </c>
      <c r="B412" s="8" t="str">
        <f t="shared" si="6"/>
        <v>CS6E-1-5-O17</v>
      </c>
      <c r="C412" s="10" t="s">
        <v>8384</v>
      </c>
      <c r="D412" s="10" t="s">
        <v>8371</v>
      </c>
      <c r="E412" s="8">
        <v>17</v>
      </c>
      <c r="F412" s="8" t="s">
        <v>1185</v>
      </c>
    </row>
    <row r="413" ht="15" spans="1:6">
      <c r="A413" s="8">
        <v>412</v>
      </c>
      <c r="B413" s="8" t="str">
        <f t="shared" si="6"/>
        <v>CS6E-1-5-O18</v>
      </c>
      <c r="C413" s="10" t="s">
        <v>8384</v>
      </c>
      <c r="D413" s="10" t="s">
        <v>8371</v>
      </c>
      <c r="E413" s="8">
        <v>18</v>
      </c>
      <c r="F413" s="8" t="s">
        <v>1187</v>
      </c>
    </row>
    <row r="414" ht="15" spans="1:6">
      <c r="A414" s="8">
        <v>413</v>
      </c>
      <c r="B414" s="8" t="str">
        <f t="shared" si="6"/>
        <v>CS6E-1-5-O19</v>
      </c>
      <c r="C414" s="10" t="s">
        <v>8384</v>
      </c>
      <c r="D414" s="10" t="s">
        <v>8371</v>
      </c>
      <c r="E414" s="8">
        <v>19</v>
      </c>
      <c r="F414" s="8" t="s">
        <v>1189</v>
      </c>
    </row>
    <row r="415" ht="15" spans="1:6">
      <c r="A415" s="8">
        <v>414</v>
      </c>
      <c r="B415" s="8" t="str">
        <f t="shared" si="6"/>
        <v>CS6E-1-5-O20</v>
      </c>
      <c r="C415" s="10" t="s">
        <v>8384</v>
      </c>
      <c r="D415" s="10" t="s">
        <v>8371</v>
      </c>
      <c r="E415" s="8">
        <v>20</v>
      </c>
      <c r="F415" s="8" t="s">
        <v>1191</v>
      </c>
    </row>
    <row r="416" ht="15" spans="1:6">
      <c r="A416" s="8">
        <v>415</v>
      </c>
      <c r="B416" s="8" t="str">
        <f t="shared" si="6"/>
        <v>CS6E-1-5-O21</v>
      </c>
      <c r="C416" s="10" t="s">
        <v>8384</v>
      </c>
      <c r="D416" s="10" t="s">
        <v>8371</v>
      </c>
      <c r="E416" s="8">
        <v>21</v>
      </c>
      <c r="F416" s="8" t="s">
        <v>1193</v>
      </c>
    </row>
    <row r="417" ht="15" spans="1:6">
      <c r="A417" s="8">
        <v>416</v>
      </c>
      <c r="B417" s="8" t="str">
        <f t="shared" si="6"/>
        <v>CS6E-1-5-O22</v>
      </c>
      <c r="C417" s="10" t="s">
        <v>8384</v>
      </c>
      <c r="D417" s="10" t="s">
        <v>8371</v>
      </c>
      <c r="E417" s="8">
        <v>22</v>
      </c>
      <c r="F417" s="8" t="s">
        <v>1195</v>
      </c>
    </row>
    <row r="418" ht="15" spans="1:6">
      <c r="A418" s="8">
        <v>417</v>
      </c>
      <c r="B418" s="8" t="str">
        <f t="shared" si="6"/>
        <v>CS6E-1-5-O23</v>
      </c>
      <c r="C418" s="10" t="s">
        <v>8384</v>
      </c>
      <c r="D418" s="10" t="s">
        <v>8371</v>
      </c>
      <c r="E418" s="8">
        <v>23</v>
      </c>
      <c r="F418" s="8" t="s">
        <v>1197</v>
      </c>
    </row>
    <row r="419" ht="15" spans="1:6">
      <c r="A419" s="8">
        <v>418</v>
      </c>
      <c r="B419" s="8" t="str">
        <f t="shared" si="6"/>
        <v>CS6E-2-1-I1</v>
      </c>
      <c r="C419" s="10" t="s">
        <v>8385</v>
      </c>
      <c r="D419" s="10" t="s">
        <v>212</v>
      </c>
      <c r="E419" s="8">
        <v>1</v>
      </c>
      <c r="F419" s="177" t="s">
        <v>3052</v>
      </c>
    </row>
    <row r="420" ht="15" spans="1:6">
      <c r="A420" s="8">
        <v>419</v>
      </c>
      <c r="B420" s="8" t="str">
        <f t="shared" si="6"/>
        <v>CS6E-2-1-I2</v>
      </c>
      <c r="C420" s="10" t="s">
        <v>8385</v>
      </c>
      <c r="D420" s="10" t="s">
        <v>212</v>
      </c>
      <c r="E420" s="8">
        <v>2</v>
      </c>
      <c r="F420" s="177" t="s">
        <v>3055</v>
      </c>
    </row>
    <row r="421" ht="15" spans="1:6">
      <c r="A421" s="8">
        <v>420</v>
      </c>
      <c r="B421" s="8" t="str">
        <f t="shared" si="6"/>
        <v>CS6E-2-1-I3</v>
      </c>
      <c r="C421" s="10" t="s">
        <v>8385</v>
      </c>
      <c r="D421" s="10" t="s">
        <v>212</v>
      </c>
      <c r="E421" s="8">
        <v>3</v>
      </c>
      <c r="F421" s="177" t="s">
        <v>3057</v>
      </c>
    </row>
    <row r="422" ht="15" spans="1:6">
      <c r="A422" s="8">
        <v>421</v>
      </c>
      <c r="B422" s="8" t="str">
        <f t="shared" si="6"/>
        <v>CS6E-2-1-I4</v>
      </c>
      <c r="C422" s="10" t="s">
        <v>8385</v>
      </c>
      <c r="D422" s="10" t="s">
        <v>212</v>
      </c>
      <c r="E422" s="8">
        <v>4</v>
      </c>
      <c r="F422" s="177" t="s">
        <v>3059</v>
      </c>
    </row>
    <row r="423" ht="15" spans="1:6">
      <c r="A423" s="8">
        <v>422</v>
      </c>
      <c r="B423" s="8" t="str">
        <f t="shared" si="6"/>
        <v>CS6E-2-1-I5</v>
      </c>
      <c r="C423" s="10" t="s">
        <v>8385</v>
      </c>
      <c r="D423" s="10" t="s">
        <v>212</v>
      </c>
      <c r="E423" s="8">
        <v>5</v>
      </c>
      <c r="F423" s="177" t="s">
        <v>3061</v>
      </c>
    </row>
    <row r="424" ht="15" spans="1:6">
      <c r="A424" s="8">
        <v>423</v>
      </c>
      <c r="B424" s="8" t="str">
        <f t="shared" si="6"/>
        <v>CS6E-2-1-I6</v>
      </c>
      <c r="C424" s="10" t="s">
        <v>8385</v>
      </c>
      <c r="D424" s="10" t="s">
        <v>212</v>
      </c>
      <c r="E424" s="8">
        <v>6</v>
      </c>
      <c r="F424" s="177" t="s">
        <v>3063</v>
      </c>
    </row>
    <row r="425" ht="15" spans="1:6">
      <c r="A425" s="8">
        <v>424</v>
      </c>
      <c r="B425" s="8" t="str">
        <f t="shared" si="6"/>
        <v>CS6E-2-1-I7</v>
      </c>
      <c r="C425" s="10" t="s">
        <v>8385</v>
      </c>
      <c r="D425" s="10" t="s">
        <v>212</v>
      </c>
      <c r="E425" s="8">
        <v>7</v>
      </c>
      <c r="F425" s="177" t="s">
        <v>3065</v>
      </c>
    </row>
    <row r="426" ht="15" spans="1:6">
      <c r="A426" s="8">
        <v>425</v>
      </c>
      <c r="B426" s="8" t="str">
        <f t="shared" si="6"/>
        <v>CS6E-2-1-I8</v>
      </c>
      <c r="C426" s="10" t="s">
        <v>8385</v>
      </c>
      <c r="D426" s="10" t="s">
        <v>212</v>
      </c>
      <c r="E426" s="8">
        <v>8</v>
      </c>
      <c r="F426" s="177" t="s">
        <v>3067</v>
      </c>
    </row>
    <row r="427" ht="15" spans="1:6">
      <c r="A427" s="8">
        <v>426</v>
      </c>
      <c r="B427" s="8" t="str">
        <f t="shared" si="6"/>
        <v>CS6E-2-1-I9</v>
      </c>
      <c r="C427" s="10" t="s">
        <v>8385</v>
      </c>
      <c r="D427" s="10" t="s">
        <v>212</v>
      </c>
      <c r="E427" s="8">
        <v>9</v>
      </c>
      <c r="F427" s="177" t="s">
        <v>3069</v>
      </c>
    </row>
    <row r="428" ht="15" spans="1:6">
      <c r="A428" s="8">
        <v>427</v>
      </c>
      <c r="B428" s="8" t="str">
        <f t="shared" si="6"/>
        <v>CS6E-2-1-I10</v>
      </c>
      <c r="C428" s="10" t="s">
        <v>8385</v>
      </c>
      <c r="D428" s="10" t="s">
        <v>212</v>
      </c>
      <c r="E428" s="8">
        <v>10</v>
      </c>
      <c r="F428" s="177" t="s">
        <v>3071</v>
      </c>
    </row>
    <row r="429" ht="15" spans="1:6">
      <c r="A429" s="8">
        <v>428</v>
      </c>
      <c r="B429" s="8" t="str">
        <f t="shared" si="6"/>
        <v>CS6E-2-1-I11</v>
      </c>
      <c r="C429" s="10" t="s">
        <v>8385</v>
      </c>
      <c r="D429" s="10" t="s">
        <v>212</v>
      </c>
      <c r="E429" s="8">
        <v>11</v>
      </c>
      <c r="F429" s="177" t="s">
        <v>3073</v>
      </c>
    </row>
    <row r="430" ht="15" spans="1:6">
      <c r="A430" s="8">
        <v>429</v>
      </c>
      <c r="B430" s="8" t="str">
        <f t="shared" si="6"/>
        <v>CS6E-2-1-I12</v>
      </c>
      <c r="C430" s="10" t="s">
        <v>8385</v>
      </c>
      <c r="D430" s="10" t="s">
        <v>212</v>
      </c>
      <c r="E430" s="8">
        <v>12</v>
      </c>
      <c r="F430" s="177" t="s">
        <v>3075</v>
      </c>
    </row>
    <row r="431" ht="15" spans="1:6">
      <c r="A431" s="8">
        <v>430</v>
      </c>
      <c r="B431" s="8" t="str">
        <f t="shared" si="6"/>
        <v>CS6E-2-1-I13</v>
      </c>
      <c r="C431" s="10" t="s">
        <v>8385</v>
      </c>
      <c r="D431" s="10" t="s">
        <v>212</v>
      </c>
      <c r="E431" s="8">
        <v>13</v>
      </c>
      <c r="F431" s="177" t="s">
        <v>3077</v>
      </c>
    </row>
    <row r="432" ht="15" spans="1:6">
      <c r="A432" s="8">
        <v>431</v>
      </c>
      <c r="B432" s="8" t="str">
        <f t="shared" si="6"/>
        <v>CS6E-2-1-I14</v>
      </c>
      <c r="C432" s="10" t="s">
        <v>8385</v>
      </c>
      <c r="D432" s="10" t="s">
        <v>212</v>
      </c>
      <c r="E432" s="8">
        <v>14</v>
      </c>
      <c r="F432" s="177" t="s">
        <v>3079</v>
      </c>
    </row>
    <row r="433" ht="15" spans="1:6">
      <c r="A433" s="8">
        <v>432</v>
      </c>
      <c r="B433" s="8" t="str">
        <f t="shared" si="6"/>
        <v>CS6E-2-1-I15</v>
      </c>
      <c r="C433" s="10" t="s">
        <v>8385</v>
      </c>
      <c r="D433" s="10" t="s">
        <v>212</v>
      </c>
      <c r="E433" s="8">
        <v>15</v>
      </c>
      <c r="F433" s="177" t="s">
        <v>3081</v>
      </c>
    </row>
    <row r="434" ht="15" spans="1:6">
      <c r="A434" s="8">
        <v>433</v>
      </c>
      <c r="B434" s="8" t="str">
        <f t="shared" si="6"/>
        <v>CS6E-2-1-I16</v>
      </c>
      <c r="C434" s="10" t="s">
        <v>8385</v>
      </c>
      <c r="D434" s="10" t="s">
        <v>212</v>
      </c>
      <c r="E434" s="8">
        <v>16</v>
      </c>
      <c r="F434" s="177" t="s">
        <v>3083</v>
      </c>
    </row>
    <row r="435" ht="15" spans="1:6">
      <c r="A435" s="8">
        <v>434</v>
      </c>
      <c r="B435" s="8" t="str">
        <f t="shared" si="6"/>
        <v>CS6E-2-1-I17</v>
      </c>
      <c r="C435" s="10" t="s">
        <v>8385</v>
      </c>
      <c r="D435" s="10" t="s">
        <v>212</v>
      </c>
      <c r="E435" s="8">
        <v>17</v>
      </c>
      <c r="F435" s="177" t="s">
        <v>3085</v>
      </c>
    </row>
    <row r="436" ht="15" spans="1:6">
      <c r="A436" s="8">
        <v>435</v>
      </c>
      <c r="B436" s="8" t="str">
        <f t="shared" si="6"/>
        <v>CS6E-2-1-I18</v>
      </c>
      <c r="C436" s="10" t="s">
        <v>8385</v>
      </c>
      <c r="D436" s="10" t="s">
        <v>212</v>
      </c>
      <c r="E436" s="8">
        <v>18</v>
      </c>
      <c r="F436" s="177" t="s">
        <v>3087</v>
      </c>
    </row>
    <row r="437" ht="15" spans="1:6">
      <c r="A437" s="8">
        <v>436</v>
      </c>
      <c r="B437" s="8" t="str">
        <f t="shared" si="6"/>
        <v>CS6E-2-1-I19</v>
      </c>
      <c r="C437" s="10" t="s">
        <v>8385</v>
      </c>
      <c r="D437" s="10" t="s">
        <v>212</v>
      </c>
      <c r="E437" s="8">
        <v>19</v>
      </c>
      <c r="F437" s="177" t="s">
        <v>3089</v>
      </c>
    </row>
    <row r="438" ht="15" spans="1:6">
      <c r="A438" s="8">
        <v>437</v>
      </c>
      <c r="B438" s="8" t="str">
        <f t="shared" si="6"/>
        <v>CS6E-2-1-I20</v>
      </c>
      <c r="C438" s="10" t="s">
        <v>8385</v>
      </c>
      <c r="D438" s="10" t="s">
        <v>212</v>
      </c>
      <c r="E438" s="8">
        <v>20</v>
      </c>
      <c r="F438" s="177" t="s">
        <v>3091</v>
      </c>
    </row>
    <row r="439" ht="15" spans="1:6">
      <c r="A439" s="8">
        <v>438</v>
      </c>
      <c r="B439" s="8" t="str">
        <f t="shared" si="6"/>
        <v>CS6E-2-1-I21</v>
      </c>
      <c r="C439" s="10" t="s">
        <v>8385</v>
      </c>
      <c r="D439" s="10" t="s">
        <v>212</v>
      </c>
      <c r="E439" s="8">
        <v>21</v>
      </c>
      <c r="F439" s="177" t="s">
        <v>3093</v>
      </c>
    </row>
    <row r="440" ht="15" spans="1:6">
      <c r="A440" s="8">
        <v>439</v>
      </c>
      <c r="B440" s="8" t="str">
        <f t="shared" si="6"/>
        <v>CS6E-2-1-I22</v>
      </c>
      <c r="C440" s="10" t="s">
        <v>8385</v>
      </c>
      <c r="D440" s="10" t="s">
        <v>212</v>
      </c>
      <c r="E440" s="8">
        <v>22</v>
      </c>
      <c r="F440" s="177" t="s">
        <v>3095</v>
      </c>
    </row>
    <row r="441" ht="15" spans="1:6">
      <c r="A441" s="8">
        <v>440</v>
      </c>
      <c r="B441" s="8" t="str">
        <f t="shared" si="6"/>
        <v>CS6E-2-1-I23</v>
      </c>
      <c r="C441" s="10" t="s">
        <v>8385</v>
      </c>
      <c r="D441" s="10" t="s">
        <v>212</v>
      </c>
      <c r="E441" s="8">
        <v>23</v>
      </c>
      <c r="F441" s="177" t="s">
        <v>3097</v>
      </c>
    </row>
    <row r="442" ht="15" spans="1:6">
      <c r="A442" s="8">
        <v>441</v>
      </c>
      <c r="B442" s="8" t="str">
        <f t="shared" si="6"/>
        <v>CS6E-2-1-I24</v>
      </c>
      <c r="C442" s="10" t="s">
        <v>8385</v>
      </c>
      <c r="D442" s="10" t="s">
        <v>212</v>
      </c>
      <c r="E442" s="8">
        <v>24</v>
      </c>
      <c r="F442" s="177" t="s">
        <v>3099</v>
      </c>
    </row>
    <row r="443" ht="15" spans="1:6">
      <c r="A443" s="8">
        <v>442</v>
      </c>
      <c r="B443" s="8" t="str">
        <f t="shared" si="6"/>
        <v>CS6E-2-1-I25</v>
      </c>
      <c r="C443" s="10" t="s">
        <v>8385</v>
      </c>
      <c r="D443" s="10" t="s">
        <v>212</v>
      </c>
      <c r="E443" s="8">
        <v>25</v>
      </c>
      <c r="F443" s="177" t="s">
        <v>3104</v>
      </c>
    </row>
    <row r="444" ht="15" spans="1:6">
      <c r="A444" s="8">
        <v>443</v>
      </c>
      <c r="B444" s="8" t="str">
        <f t="shared" si="6"/>
        <v>CS6E-2-1-I26</v>
      </c>
      <c r="C444" s="10" t="s">
        <v>8385</v>
      </c>
      <c r="D444" s="10" t="s">
        <v>212</v>
      </c>
      <c r="E444" s="8">
        <v>26</v>
      </c>
      <c r="F444" s="177" t="s">
        <v>3107</v>
      </c>
    </row>
    <row r="445" ht="15" spans="1:6">
      <c r="A445" s="8">
        <v>444</v>
      </c>
      <c r="B445" s="8" t="str">
        <f t="shared" si="6"/>
        <v>CS6E-2-1-I27</v>
      </c>
      <c r="C445" s="10" t="s">
        <v>8385</v>
      </c>
      <c r="D445" s="10" t="s">
        <v>212</v>
      </c>
      <c r="E445" s="8">
        <v>27</v>
      </c>
      <c r="F445" s="177" t="s">
        <v>3109</v>
      </c>
    </row>
    <row r="446" ht="15" spans="1:6">
      <c r="A446" s="8">
        <v>445</v>
      </c>
      <c r="B446" s="8" t="str">
        <f t="shared" si="6"/>
        <v>CS6E-2-1-I28</v>
      </c>
      <c r="C446" s="10" t="s">
        <v>8385</v>
      </c>
      <c r="D446" s="10" t="s">
        <v>212</v>
      </c>
      <c r="E446" s="8">
        <v>28</v>
      </c>
      <c r="F446" s="177" t="s">
        <v>3111</v>
      </c>
    </row>
    <row r="447" ht="15" spans="1:6">
      <c r="A447" s="8">
        <v>446</v>
      </c>
      <c r="B447" s="8" t="str">
        <f t="shared" si="6"/>
        <v>CS6E-2-1-I29</v>
      </c>
      <c r="C447" s="10" t="s">
        <v>8385</v>
      </c>
      <c r="D447" s="10" t="s">
        <v>212</v>
      </c>
      <c r="E447" s="8">
        <v>29</v>
      </c>
      <c r="F447" s="177" t="s">
        <v>3113</v>
      </c>
    </row>
    <row r="448" ht="15" spans="1:6">
      <c r="A448" s="8">
        <v>447</v>
      </c>
      <c r="B448" s="8" t="str">
        <f t="shared" si="6"/>
        <v>CS6E-2-1-I30</v>
      </c>
      <c r="C448" s="10" t="s">
        <v>8385</v>
      </c>
      <c r="D448" s="10" t="s">
        <v>212</v>
      </c>
      <c r="E448" s="8">
        <v>30</v>
      </c>
      <c r="F448" s="177" t="s">
        <v>3115</v>
      </c>
    </row>
    <row r="449" ht="15" spans="1:6">
      <c r="A449" s="8">
        <v>448</v>
      </c>
      <c r="B449" s="8" t="str">
        <f t="shared" si="6"/>
        <v>CS6E-2-1-I31</v>
      </c>
      <c r="C449" s="10" t="s">
        <v>8385</v>
      </c>
      <c r="D449" s="10" t="s">
        <v>212</v>
      </c>
      <c r="E449" s="8">
        <v>31</v>
      </c>
      <c r="F449" s="177" t="s">
        <v>3117</v>
      </c>
    </row>
    <row r="450" ht="15" spans="1:6">
      <c r="A450" s="8">
        <v>449</v>
      </c>
      <c r="B450" s="8" t="str">
        <f t="shared" ref="B450:B513" si="7">C450&amp;"-"&amp;D450&amp;E450</f>
        <v>CS6E-2-1-I32</v>
      </c>
      <c r="C450" s="10" t="s">
        <v>8385</v>
      </c>
      <c r="D450" s="10" t="s">
        <v>212</v>
      </c>
      <c r="E450" s="8">
        <v>32</v>
      </c>
      <c r="F450" s="177" t="s">
        <v>3119</v>
      </c>
    </row>
    <row r="451" ht="15" spans="1:6">
      <c r="A451" s="8">
        <v>450</v>
      </c>
      <c r="B451" s="8" t="str">
        <f t="shared" si="7"/>
        <v>CS6E-2-1-I33</v>
      </c>
      <c r="C451" s="10" t="s">
        <v>8385</v>
      </c>
      <c r="D451" s="10" t="s">
        <v>212</v>
      </c>
      <c r="E451" s="8">
        <v>33</v>
      </c>
      <c r="F451" s="177" t="s">
        <v>3121</v>
      </c>
    </row>
    <row r="452" ht="15" spans="1:6">
      <c r="A452" s="8">
        <v>451</v>
      </c>
      <c r="B452" s="8" t="str">
        <f t="shared" si="7"/>
        <v>CS6E-2-1-I34</v>
      </c>
      <c r="C452" s="10" t="s">
        <v>8385</v>
      </c>
      <c r="D452" s="10" t="s">
        <v>212</v>
      </c>
      <c r="E452" s="8">
        <v>34</v>
      </c>
      <c r="F452" s="177" t="s">
        <v>3123</v>
      </c>
    </row>
    <row r="453" ht="15" spans="1:6">
      <c r="A453" s="8">
        <v>452</v>
      </c>
      <c r="B453" s="8" t="str">
        <f t="shared" si="7"/>
        <v>CS6E-2-1-I35</v>
      </c>
      <c r="C453" s="10" t="s">
        <v>8385</v>
      </c>
      <c r="D453" s="10" t="s">
        <v>212</v>
      </c>
      <c r="E453" s="8">
        <v>35</v>
      </c>
      <c r="F453" s="177" t="s">
        <v>3125</v>
      </c>
    </row>
    <row r="454" ht="15" spans="1:6">
      <c r="A454" s="8">
        <v>453</v>
      </c>
      <c r="B454" s="8" t="str">
        <f t="shared" si="7"/>
        <v>CS6E-2-1-I36</v>
      </c>
      <c r="C454" s="10" t="s">
        <v>8385</v>
      </c>
      <c r="D454" s="10" t="s">
        <v>212</v>
      </c>
      <c r="E454" s="8">
        <v>36</v>
      </c>
      <c r="F454" s="177" t="s">
        <v>3127</v>
      </c>
    </row>
    <row r="455" ht="15" spans="1:6">
      <c r="A455" s="8">
        <v>454</v>
      </c>
      <c r="B455" s="8" t="str">
        <f t="shared" si="7"/>
        <v>CS6E-2-1-I37</v>
      </c>
      <c r="C455" s="10" t="s">
        <v>8385</v>
      </c>
      <c r="D455" s="10" t="s">
        <v>212</v>
      </c>
      <c r="E455" s="8">
        <v>37</v>
      </c>
      <c r="F455" s="177" t="s">
        <v>3129</v>
      </c>
    </row>
    <row r="456" ht="15" spans="1:6">
      <c r="A456" s="8">
        <v>455</v>
      </c>
      <c r="B456" s="8" t="str">
        <f t="shared" si="7"/>
        <v>CS6E-2-1-I38</v>
      </c>
      <c r="C456" s="10" t="s">
        <v>8385</v>
      </c>
      <c r="D456" s="10" t="s">
        <v>212</v>
      </c>
      <c r="E456" s="8">
        <v>38</v>
      </c>
      <c r="F456" s="177" t="s">
        <v>3131</v>
      </c>
    </row>
    <row r="457" ht="15" spans="1:6">
      <c r="A457" s="8">
        <v>456</v>
      </c>
      <c r="B457" s="8" t="str">
        <f t="shared" si="7"/>
        <v>CS6E-2-1-I39</v>
      </c>
      <c r="C457" s="10" t="s">
        <v>8385</v>
      </c>
      <c r="D457" s="10" t="s">
        <v>212</v>
      </c>
      <c r="E457" s="8">
        <v>39</v>
      </c>
      <c r="F457" s="177" t="s">
        <v>3133</v>
      </c>
    </row>
    <row r="458" ht="15" spans="1:6">
      <c r="A458" s="8">
        <v>457</v>
      </c>
      <c r="B458" s="8" t="str">
        <f t="shared" si="7"/>
        <v>CS6E-2-1-I40</v>
      </c>
      <c r="C458" s="10" t="s">
        <v>8385</v>
      </c>
      <c r="D458" s="10" t="s">
        <v>212</v>
      </c>
      <c r="E458" s="8">
        <v>40</v>
      </c>
      <c r="F458" s="177" t="s">
        <v>3135</v>
      </c>
    </row>
    <row r="459" ht="15" spans="1:6">
      <c r="A459" s="8">
        <v>458</v>
      </c>
      <c r="B459" s="8" t="str">
        <f t="shared" si="7"/>
        <v>CS6E-2-1-I41</v>
      </c>
      <c r="C459" s="10" t="s">
        <v>8385</v>
      </c>
      <c r="D459" s="10" t="s">
        <v>212</v>
      </c>
      <c r="E459" s="8">
        <v>41</v>
      </c>
      <c r="F459" s="177" t="s">
        <v>3137</v>
      </c>
    </row>
    <row r="460" ht="15" spans="1:6">
      <c r="A460" s="8">
        <v>459</v>
      </c>
      <c r="B460" s="8" t="str">
        <f t="shared" si="7"/>
        <v>CS6E-2-1-I42</v>
      </c>
      <c r="C460" s="10" t="s">
        <v>8385</v>
      </c>
      <c r="D460" s="10" t="s">
        <v>212</v>
      </c>
      <c r="E460" s="8">
        <v>42</v>
      </c>
      <c r="F460" s="177" t="s">
        <v>3139</v>
      </c>
    </row>
    <row r="461" ht="15" spans="1:6">
      <c r="A461" s="8">
        <v>460</v>
      </c>
      <c r="B461" s="8" t="str">
        <f t="shared" si="7"/>
        <v>CS6E-2-1-I43</v>
      </c>
      <c r="C461" s="10" t="s">
        <v>8385</v>
      </c>
      <c r="D461" s="10" t="s">
        <v>212</v>
      </c>
      <c r="E461" s="8">
        <v>43</v>
      </c>
      <c r="F461" s="177" t="s">
        <v>3141</v>
      </c>
    </row>
    <row r="462" ht="15" spans="1:6">
      <c r="A462" s="8">
        <v>461</v>
      </c>
      <c r="B462" s="8" t="str">
        <f t="shared" si="7"/>
        <v>CS6E-2-1-I44</v>
      </c>
      <c r="C462" s="10" t="s">
        <v>8385</v>
      </c>
      <c r="D462" s="10" t="s">
        <v>212</v>
      </c>
      <c r="E462" s="8">
        <v>44</v>
      </c>
      <c r="F462" s="177" t="s">
        <v>3143</v>
      </c>
    </row>
    <row r="463" ht="15" spans="1:6">
      <c r="A463" s="8">
        <v>462</v>
      </c>
      <c r="B463" s="8" t="str">
        <f t="shared" si="7"/>
        <v>CS6E-2-1-I45</v>
      </c>
      <c r="C463" s="10" t="s">
        <v>8385</v>
      </c>
      <c r="D463" s="10" t="s">
        <v>212</v>
      </c>
      <c r="E463" s="8">
        <v>45</v>
      </c>
      <c r="F463" s="177" t="s">
        <v>3145</v>
      </c>
    </row>
    <row r="464" ht="15" spans="1:6">
      <c r="A464" s="8">
        <v>463</v>
      </c>
      <c r="B464" s="8" t="str">
        <f t="shared" si="7"/>
        <v>CS6E-2-1-I46</v>
      </c>
      <c r="C464" s="10" t="s">
        <v>8385</v>
      </c>
      <c r="D464" s="10" t="s">
        <v>212</v>
      </c>
      <c r="E464" s="8">
        <v>46</v>
      </c>
      <c r="F464" s="177" t="s">
        <v>3147</v>
      </c>
    </row>
    <row r="465" ht="15" spans="1:6">
      <c r="A465" s="8">
        <v>464</v>
      </c>
      <c r="B465" s="8" t="str">
        <f t="shared" si="7"/>
        <v>CS6E-2-1-I47</v>
      </c>
      <c r="C465" s="10" t="s">
        <v>8385</v>
      </c>
      <c r="D465" s="10" t="s">
        <v>212</v>
      </c>
      <c r="E465" s="8">
        <v>47</v>
      </c>
      <c r="F465" s="177" t="s">
        <v>3149</v>
      </c>
    </row>
    <row r="466" ht="15" spans="1:6">
      <c r="A466" s="8">
        <v>465</v>
      </c>
      <c r="B466" s="8" t="str">
        <f t="shared" si="7"/>
        <v>CS6E-2-1-I48</v>
      </c>
      <c r="C466" s="10" t="s">
        <v>8385</v>
      </c>
      <c r="D466" s="10" t="s">
        <v>212</v>
      </c>
      <c r="E466" s="8">
        <v>48</v>
      </c>
      <c r="F466" s="177" t="s">
        <v>3151</v>
      </c>
    </row>
    <row r="467" ht="15" spans="1:6">
      <c r="A467" s="8">
        <v>466</v>
      </c>
      <c r="B467" s="8" t="str">
        <f t="shared" si="7"/>
        <v>CS6E-2-1-I49</v>
      </c>
      <c r="C467" s="10" t="s">
        <v>8385</v>
      </c>
      <c r="D467" s="10" t="s">
        <v>212</v>
      </c>
      <c r="E467" s="8">
        <v>49</v>
      </c>
      <c r="F467" s="177" t="s">
        <v>3156</v>
      </c>
    </row>
    <row r="468" ht="15" spans="1:6">
      <c r="A468" s="8">
        <v>467</v>
      </c>
      <c r="B468" s="8" t="str">
        <f t="shared" si="7"/>
        <v>CS6E-2-1-I50</v>
      </c>
      <c r="C468" s="10" t="s">
        <v>8385</v>
      </c>
      <c r="D468" s="10" t="s">
        <v>212</v>
      </c>
      <c r="E468" s="8">
        <v>50</v>
      </c>
      <c r="F468" s="177" t="s">
        <v>3159</v>
      </c>
    </row>
    <row r="469" ht="15" spans="1:6">
      <c r="A469" s="8">
        <v>468</v>
      </c>
      <c r="B469" s="8" t="str">
        <f t="shared" si="7"/>
        <v>CS6E-2-1-I51</v>
      </c>
      <c r="C469" s="10" t="s">
        <v>8385</v>
      </c>
      <c r="D469" s="10" t="s">
        <v>212</v>
      </c>
      <c r="E469" s="8">
        <v>51</v>
      </c>
      <c r="F469" s="177" t="s">
        <v>3161</v>
      </c>
    </row>
    <row r="470" ht="15" spans="1:6">
      <c r="A470" s="8">
        <v>469</v>
      </c>
      <c r="B470" s="8" t="str">
        <f t="shared" si="7"/>
        <v>CS6E-2-1-I52</v>
      </c>
      <c r="C470" s="10" t="s">
        <v>8385</v>
      </c>
      <c r="D470" s="10" t="s">
        <v>212</v>
      </c>
      <c r="E470" s="8">
        <v>52</v>
      </c>
      <c r="F470" s="177" t="s">
        <v>3163</v>
      </c>
    </row>
    <row r="471" ht="15" spans="1:6">
      <c r="A471" s="8">
        <v>470</v>
      </c>
      <c r="B471" s="8" t="str">
        <f t="shared" si="7"/>
        <v>CS6E-2-1-I53</v>
      </c>
      <c r="C471" s="10" t="s">
        <v>8385</v>
      </c>
      <c r="D471" s="10" t="s">
        <v>212</v>
      </c>
      <c r="E471" s="8">
        <v>53</v>
      </c>
      <c r="F471" s="177" t="s">
        <v>3165</v>
      </c>
    </row>
    <row r="472" ht="15" spans="1:6">
      <c r="A472" s="8">
        <v>471</v>
      </c>
      <c r="B472" s="8" t="str">
        <f t="shared" si="7"/>
        <v>CS6E-2-1-I54</v>
      </c>
      <c r="C472" s="10" t="s">
        <v>8385</v>
      </c>
      <c r="D472" s="10" t="s">
        <v>212</v>
      </c>
      <c r="E472" s="8">
        <v>54</v>
      </c>
      <c r="F472" s="177" t="s">
        <v>3167</v>
      </c>
    </row>
    <row r="473" ht="15" spans="1:6">
      <c r="A473" s="8">
        <v>472</v>
      </c>
      <c r="B473" s="8" t="str">
        <f t="shared" si="7"/>
        <v>CS6E-2-1-I55</v>
      </c>
      <c r="C473" s="10" t="s">
        <v>8385</v>
      </c>
      <c r="D473" s="10" t="s">
        <v>212</v>
      </c>
      <c r="E473" s="8">
        <v>55</v>
      </c>
      <c r="F473" s="177" t="s">
        <v>3169</v>
      </c>
    </row>
    <row r="474" ht="15" spans="1:6">
      <c r="A474" s="8">
        <v>473</v>
      </c>
      <c r="B474" s="8" t="str">
        <f t="shared" si="7"/>
        <v>CS6E-2-1-I56</v>
      </c>
      <c r="C474" s="10" t="s">
        <v>8385</v>
      </c>
      <c r="D474" s="10" t="s">
        <v>212</v>
      </c>
      <c r="E474" s="8">
        <v>56</v>
      </c>
      <c r="F474" s="177" t="s">
        <v>3171</v>
      </c>
    </row>
    <row r="475" ht="15" spans="1:6">
      <c r="A475" s="8">
        <v>474</v>
      </c>
      <c r="B475" s="8" t="str">
        <f t="shared" si="7"/>
        <v>CS6E-2-1-I57</v>
      </c>
      <c r="C475" s="10" t="s">
        <v>8385</v>
      </c>
      <c r="D475" s="10" t="s">
        <v>212</v>
      </c>
      <c r="E475" s="8">
        <v>57</v>
      </c>
      <c r="F475" s="177" t="s">
        <v>3173</v>
      </c>
    </row>
    <row r="476" ht="15" spans="1:6">
      <c r="A476" s="8">
        <v>475</v>
      </c>
      <c r="B476" s="8" t="str">
        <f t="shared" si="7"/>
        <v>CS6E-2-1-I58</v>
      </c>
      <c r="C476" s="10" t="s">
        <v>8385</v>
      </c>
      <c r="D476" s="10" t="s">
        <v>212</v>
      </c>
      <c r="E476" s="8">
        <v>58</v>
      </c>
      <c r="F476" s="177" t="s">
        <v>3175</v>
      </c>
    </row>
    <row r="477" ht="15" spans="1:6">
      <c r="A477" s="8">
        <v>476</v>
      </c>
      <c r="B477" s="8" t="str">
        <f t="shared" si="7"/>
        <v>CS6E-2-1-I59</v>
      </c>
      <c r="C477" s="10" t="s">
        <v>8385</v>
      </c>
      <c r="D477" s="10" t="s">
        <v>212</v>
      </c>
      <c r="E477" s="8">
        <v>59</v>
      </c>
      <c r="F477" s="177" t="s">
        <v>3177</v>
      </c>
    </row>
    <row r="478" ht="15" spans="1:6">
      <c r="A478" s="8">
        <v>477</v>
      </c>
      <c r="B478" s="8" t="str">
        <f t="shared" si="7"/>
        <v>CS6E-2-1-I60</v>
      </c>
      <c r="C478" s="10" t="s">
        <v>8385</v>
      </c>
      <c r="D478" s="10" t="s">
        <v>212</v>
      </c>
      <c r="E478" s="8">
        <v>60</v>
      </c>
      <c r="F478" s="177" t="s">
        <v>3179</v>
      </c>
    </row>
    <row r="479" ht="15" spans="1:6">
      <c r="A479" s="8">
        <v>478</v>
      </c>
      <c r="B479" s="8" t="str">
        <f t="shared" si="7"/>
        <v>CS6E-2-1-I61</v>
      </c>
      <c r="C479" s="10" t="s">
        <v>8385</v>
      </c>
      <c r="D479" s="10" t="s">
        <v>212</v>
      </c>
      <c r="E479" s="8">
        <v>61</v>
      </c>
      <c r="F479" s="177" t="s">
        <v>3181</v>
      </c>
    </row>
    <row r="480" ht="15" spans="1:6">
      <c r="A480" s="8">
        <v>479</v>
      </c>
      <c r="B480" s="8" t="str">
        <f t="shared" si="7"/>
        <v>CS6E-2-1-I62</v>
      </c>
      <c r="C480" s="10" t="s">
        <v>8385</v>
      </c>
      <c r="D480" s="10" t="s">
        <v>212</v>
      </c>
      <c r="E480" s="8">
        <v>62</v>
      </c>
      <c r="F480" s="177" t="s">
        <v>3183</v>
      </c>
    </row>
    <row r="481" ht="15" spans="1:6">
      <c r="A481" s="8">
        <v>480</v>
      </c>
      <c r="B481" s="8" t="str">
        <f t="shared" si="7"/>
        <v>CS6E-2-1-I63</v>
      </c>
      <c r="C481" s="10" t="s">
        <v>8385</v>
      </c>
      <c r="D481" s="10" t="s">
        <v>212</v>
      </c>
      <c r="E481" s="8">
        <v>63</v>
      </c>
      <c r="F481" s="177" t="s">
        <v>3185</v>
      </c>
    </row>
    <row r="482" ht="15" spans="1:6">
      <c r="A482" s="8">
        <v>481</v>
      </c>
      <c r="B482" s="8" t="str">
        <f t="shared" si="7"/>
        <v>CS6E-2-1-I64</v>
      </c>
      <c r="C482" s="10" t="s">
        <v>8385</v>
      </c>
      <c r="D482" s="10" t="s">
        <v>212</v>
      </c>
      <c r="E482" s="8">
        <v>64</v>
      </c>
      <c r="F482" s="177" t="s">
        <v>3187</v>
      </c>
    </row>
    <row r="483" ht="15" spans="1:6">
      <c r="A483" s="8">
        <v>482</v>
      </c>
      <c r="B483" s="8" t="str">
        <f t="shared" si="7"/>
        <v>CS6E-2-1-I65</v>
      </c>
      <c r="C483" s="10" t="s">
        <v>8385</v>
      </c>
      <c r="D483" s="10" t="s">
        <v>212</v>
      </c>
      <c r="E483" s="8">
        <v>65</v>
      </c>
      <c r="F483" s="177" t="s">
        <v>3189</v>
      </c>
    </row>
    <row r="484" ht="15" spans="1:6">
      <c r="A484" s="8">
        <v>483</v>
      </c>
      <c r="B484" s="8" t="str">
        <f t="shared" si="7"/>
        <v>CS6E-2-1-I66</v>
      </c>
      <c r="C484" s="10" t="s">
        <v>8385</v>
      </c>
      <c r="D484" s="10" t="s">
        <v>212</v>
      </c>
      <c r="E484" s="8">
        <v>66</v>
      </c>
      <c r="F484" s="177" t="s">
        <v>3191</v>
      </c>
    </row>
    <row r="485" ht="15" spans="1:6">
      <c r="A485" s="8">
        <v>484</v>
      </c>
      <c r="B485" s="8" t="str">
        <f t="shared" si="7"/>
        <v>CS6E-2-1-I67</v>
      </c>
      <c r="C485" s="10" t="s">
        <v>8385</v>
      </c>
      <c r="D485" s="10" t="s">
        <v>212</v>
      </c>
      <c r="E485" s="8">
        <v>67</v>
      </c>
      <c r="F485" s="177" t="s">
        <v>3193</v>
      </c>
    </row>
    <row r="486" ht="15" spans="1:6">
      <c r="A486" s="8">
        <v>485</v>
      </c>
      <c r="B486" s="8" t="str">
        <f t="shared" si="7"/>
        <v>CS6E-2-1-I68</v>
      </c>
      <c r="C486" s="10" t="s">
        <v>8385</v>
      </c>
      <c r="D486" s="10" t="s">
        <v>212</v>
      </c>
      <c r="E486" s="8">
        <v>68</v>
      </c>
      <c r="F486" s="177" t="s">
        <v>3195</v>
      </c>
    </row>
    <row r="487" ht="15" spans="1:6">
      <c r="A487" s="8">
        <v>486</v>
      </c>
      <c r="B487" s="8" t="str">
        <f t="shared" si="7"/>
        <v>CS6E-2-1-I69</v>
      </c>
      <c r="C487" s="10" t="s">
        <v>8385</v>
      </c>
      <c r="D487" s="10" t="s">
        <v>212</v>
      </c>
      <c r="E487" s="8">
        <v>69</v>
      </c>
      <c r="F487" s="177" t="s">
        <v>3197</v>
      </c>
    </row>
    <row r="488" ht="15" spans="1:6">
      <c r="A488" s="8">
        <v>487</v>
      </c>
      <c r="B488" s="8" t="str">
        <f t="shared" si="7"/>
        <v>CS6E-2-1-I70</v>
      </c>
      <c r="C488" s="10" t="s">
        <v>8385</v>
      </c>
      <c r="D488" s="10" t="s">
        <v>212</v>
      </c>
      <c r="E488" s="8">
        <v>70</v>
      </c>
      <c r="F488" s="177" t="s">
        <v>3199</v>
      </c>
    </row>
    <row r="489" ht="15" spans="1:6">
      <c r="A489" s="8">
        <v>488</v>
      </c>
      <c r="B489" s="8" t="str">
        <f t="shared" si="7"/>
        <v>CS6E-2-1-I71</v>
      </c>
      <c r="C489" s="10" t="s">
        <v>8385</v>
      </c>
      <c r="D489" s="10" t="s">
        <v>212</v>
      </c>
      <c r="E489" s="8">
        <v>71</v>
      </c>
      <c r="F489" s="177" t="s">
        <v>3201</v>
      </c>
    </row>
    <row r="490" ht="15" spans="1:6">
      <c r="A490" s="8">
        <v>489</v>
      </c>
      <c r="B490" s="8" t="str">
        <f t="shared" si="7"/>
        <v>CS6E-2-1-I72</v>
      </c>
      <c r="C490" s="10" t="s">
        <v>8385</v>
      </c>
      <c r="D490" s="10" t="s">
        <v>212</v>
      </c>
      <c r="E490" s="8">
        <v>72</v>
      </c>
      <c r="F490" s="177" t="s">
        <v>3203</v>
      </c>
    </row>
    <row r="491" ht="15" spans="1:6">
      <c r="A491" s="8">
        <v>490</v>
      </c>
      <c r="B491" s="8" t="str">
        <f t="shared" si="7"/>
        <v>CS6E-2-1-I73</v>
      </c>
      <c r="C491" s="10" t="s">
        <v>8385</v>
      </c>
      <c r="D491" s="10" t="s">
        <v>212</v>
      </c>
      <c r="E491" s="8">
        <v>73</v>
      </c>
      <c r="F491" s="177" t="s">
        <v>3205</v>
      </c>
    </row>
    <row r="492" ht="15" spans="1:6">
      <c r="A492" s="8">
        <v>491</v>
      </c>
      <c r="B492" s="8" t="str">
        <f t="shared" si="7"/>
        <v>CS6E-2-1-I74</v>
      </c>
      <c r="C492" s="10" t="s">
        <v>8385</v>
      </c>
      <c r="D492" s="10" t="s">
        <v>212</v>
      </c>
      <c r="E492" s="8">
        <v>74</v>
      </c>
      <c r="F492" s="177" t="s">
        <v>3207</v>
      </c>
    </row>
    <row r="493" ht="15" spans="1:6">
      <c r="A493" s="8">
        <v>492</v>
      </c>
      <c r="B493" s="8" t="str">
        <f t="shared" si="7"/>
        <v>CS6E-2-1-I75</v>
      </c>
      <c r="C493" s="10" t="s">
        <v>8385</v>
      </c>
      <c r="D493" s="10" t="s">
        <v>212</v>
      </c>
      <c r="E493" s="8">
        <v>75</v>
      </c>
      <c r="F493" s="177" t="s">
        <v>3209</v>
      </c>
    </row>
    <row r="494" ht="15" spans="1:6">
      <c r="A494" s="8">
        <v>493</v>
      </c>
      <c r="B494" s="8" t="str">
        <f t="shared" si="7"/>
        <v>CS6E-2-1-I76</v>
      </c>
      <c r="C494" s="10" t="s">
        <v>8385</v>
      </c>
      <c r="D494" s="10" t="s">
        <v>212</v>
      </c>
      <c r="E494" s="8">
        <v>76</v>
      </c>
      <c r="F494" s="177" t="s">
        <v>3211</v>
      </c>
    </row>
    <row r="495" ht="15" spans="1:6">
      <c r="A495" s="8">
        <v>494</v>
      </c>
      <c r="B495" s="8" t="str">
        <f t="shared" si="7"/>
        <v>CS6E-2-1-I77</v>
      </c>
      <c r="C495" s="10" t="s">
        <v>8385</v>
      </c>
      <c r="D495" s="10" t="s">
        <v>212</v>
      </c>
      <c r="E495" s="8">
        <v>77</v>
      </c>
      <c r="F495" s="177" t="s">
        <v>3216</v>
      </c>
    </row>
    <row r="496" ht="15" spans="1:6">
      <c r="A496" s="8">
        <v>495</v>
      </c>
      <c r="B496" s="8" t="str">
        <f t="shared" si="7"/>
        <v>CS6E-2-1-I78</v>
      </c>
      <c r="C496" s="10" t="s">
        <v>8385</v>
      </c>
      <c r="D496" s="10" t="s">
        <v>212</v>
      </c>
      <c r="E496" s="8">
        <v>78</v>
      </c>
      <c r="F496" s="177" t="s">
        <v>3219</v>
      </c>
    </row>
    <row r="497" ht="15" spans="1:6">
      <c r="A497" s="8">
        <v>496</v>
      </c>
      <c r="B497" s="8" t="str">
        <f t="shared" si="7"/>
        <v>CS6E-2-1-I79</v>
      </c>
      <c r="C497" s="10" t="s">
        <v>8385</v>
      </c>
      <c r="D497" s="10" t="s">
        <v>212</v>
      </c>
      <c r="E497" s="8">
        <v>79</v>
      </c>
      <c r="F497" s="177" t="s">
        <v>3221</v>
      </c>
    </row>
    <row r="498" ht="15" spans="1:6">
      <c r="A498" s="8">
        <v>497</v>
      </c>
      <c r="B498" s="8" t="str">
        <f t="shared" si="7"/>
        <v>CS6E-2-1-I80</v>
      </c>
      <c r="C498" s="10" t="s">
        <v>8385</v>
      </c>
      <c r="D498" s="10" t="s">
        <v>212</v>
      </c>
      <c r="E498" s="8">
        <v>80</v>
      </c>
      <c r="F498" s="177" t="s">
        <v>3223</v>
      </c>
    </row>
    <row r="499" ht="15" spans="1:6">
      <c r="A499" s="8">
        <v>498</v>
      </c>
      <c r="B499" s="8" t="str">
        <f t="shared" si="7"/>
        <v>CS6E-2-1-I81</v>
      </c>
      <c r="C499" s="10" t="s">
        <v>8385</v>
      </c>
      <c r="D499" s="10" t="s">
        <v>212</v>
      </c>
      <c r="E499" s="8">
        <v>81</v>
      </c>
      <c r="F499" s="177" t="s">
        <v>3225</v>
      </c>
    </row>
    <row r="500" ht="15" spans="1:6">
      <c r="A500" s="8">
        <v>499</v>
      </c>
      <c r="B500" s="8" t="str">
        <f t="shared" si="7"/>
        <v>CS6E-2-1-I82</v>
      </c>
      <c r="C500" s="10" t="s">
        <v>8385</v>
      </c>
      <c r="D500" s="10" t="s">
        <v>212</v>
      </c>
      <c r="E500" s="8">
        <v>82</v>
      </c>
      <c r="F500" s="177" t="s">
        <v>3227</v>
      </c>
    </row>
    <row r="501" ht="15" spans="1:6">
      <c r="A501" s="8">
        <v>500</v>
      </c>
      <c r="B501" s="8" t="str">
        <f t="shared" si="7"/>
        <v>CS6E-2-1-I83</v>
      </c>
      <c r="C501" s="10" t="s">
        <v>8385</v>
      </c>
      <c r="D501" s="10" t="s">
        <v>212</v>
      </c>
      <c r="E501" s="8">
        <v>83</v>
      </c>
      <c r="F501" s="177" t="s">
        <v>3229</v>
      </c>
    </row>
    <row r="502" ht="15" spans="1:6">
      <c r="A502" s="8">
        <v>501</v>
      </c>
      <c r="B502" s="8" t="str">
        <f t="shared" si="7"/>
        <v>CS6E-2-1-I84</v>
      </c>
      <c r="C502" s="10" t="s">
        <v>8385</v>
      </c>
      <c r="D502" s="10" t="s">
        <v>212</v>
      </c>
      <c r="E502" s="8">
        <v>84</v>
      </c>
      <c r="F502" s="177" t="s">
        <v>3231</v>
      </c>
    </row>
    <row r="503" ht="15" spans="1:6">
      <c r="A503" s="8">
        <v>502</v>
      </c>
      <c r="B503" s="8" t="str">
        <f t="shared" si="7"/>
        <v>CS6E-2-1-I85</v>
      </c>
      <c r="C503" s="10" t="s">
        <v>8385</v>
      </c>
      <c r="D503" s="10" t="s">
        <v>212</v>
      </c>
      <c r="E503" s="8">
        <v>85</v>
      </c>
      <c r="F503" s="177" t="s">
        <v>3233</v>
      </c>
    </row>
    <row r="504" ht="15" spans="1:6">
      <c r="A504" s="8">
        <v>503</v>
      </c>
      <c r="B504" s="8" t="str">
        <f t="shared" si="7"/>
        <v>CS6E-2-1-I86</v>
      </c>
      <c r="C504" s="10" t="s">
        <v>8385</v>
      </c>
      <c r="D504" s="10" t="s">
        <v>212</v>
      </c>
      <c r="E504" s="8">
        <v>86</v>
      </c>
      <c r="F504" s="177" t="s">
        <v>3235</v>
      </c>
    </row>
    <row r="505" ht="15" spans="1:6">
      <c r="A505" s="8">
        <v>504</v>
      </c>
      <c r="B505" s="8" t="str">
        <f t="shared" si="7"/>
        <v>CS6E-2-1-I87</v>
      </c>
      <c r="C505" s="10" t="s">
        <v>8385</v>
      </c>
      <c r="D505" s="10" t="s">
        <v>212</v>
      </c>
      <c r="E505" s="8">
        <v>87</v>
      </c>
      <c r="F505" s="177" t="s">
        <v>3237</v>
      </c>
    </row>
    <row r="506" ht="15" spans="1:6">
      <c r="A506" s="8">
        <v>505</v>
      </c>
      <c r="B506" s="8" t="str">
        <f t="shared" si="7"/>
        <v>CS6E-2-1-I88</v>
      </c>
      <c r="C506" s="10" t="s">
        <v>8385</v>
      </c>
      <c r="D506" s="10" t="s">
        <v>212</v>
      </c>
      <c r="E506" s="8">
        <v>88</v>
      </c>
      <c r="F506" s="177" t="s">
        <v>3239</v>
      </c>
    </row>
    <row r="507" ht="15" spans="1:6">
      <c r="A507" s="8">
        <v>506</v>
      </c>
      <c r="B507" s="8" t="str">
        <f t="shared" si="7"/>
        <v>CS6E-2-1-I89</v>
      </c>
      <c r="C507" s="10" t="s">
        <v>8385</v>
      </c>
      <c r="D507" s="10" t="s">
        <v>212</v>
      </c>
      <c r="E507" s="8">
        <v>89</v>
      </c>
      <c r="F507" s="177" t="s">
        <v>3241</v>
      </c>
    </row>
    <row r="508" ht="15" spans="1:6">
      <c r="A508" s="8">
        <v>507</v>
      </c>
      <c r="B508" s="8" t="str">
        <f t="shared" si="7"/>
        <v>CS6E-2-1-I90</v>
      </c>
      <c r="C508" s="10" t="s">
        <v>8385</v>
      </c>
      <c r="D508" s="10" t="s">
        <v>212</v>
      </c>
      <c r="E508" s="8">
        <v>90</v>
      </c>
      <c r="F508" s="177" t="s">
        <v>3243</v>
      </c>
    </row>
    <row r="509" ht="15" spans="1:6">
      <c r="A509" s="8">
        <v>508</v>
      </c>
      <c r="B509" s="8" t="str">
        <f t="shared" si="7"/>
        <v>CS6E-2-1-I91</v>
      </c>
      <c r="C509" s="10" t="s">
        <v>8385</v>
      </c>
      <c r="D509" s="10" t="s">
        <v>212</v>
      </c>
      <c r="E509" s="8">
        <v>91</v>
      </c>
      <c r="F509" s="177" t="s">
        <v>3245</v>
      </c>
    </row>
    <row r="510" ht="15" spans="1:6">
      <c r="A510" s="8">
        <v>509</v>
      </c>
      <c r="B510" s="8" t="str">
        <f t="shared" si="7"/>
        <v>CS6E-2-1-I92</v>
      </c>
      <c r="C510" s="10" t="s">
        <v>8385</v>
      </c>
      <c r="D510" s="10" t="s">
        <v>212</v>
      </c>
      <c r="E510" s="8">
        <v>92</v>
      </c>
      <c r="F510" s="177" t="s">
        <v>3247</v>
      </c>
    </row>
    <row r="511" ht="15" spans="1:6">
      <c r="A511" s="8">
        <v>510</v>
      </c>
      <c r="B511" s="8" t="str">
        <f t="shared" si="7"/>
        <v>CS6E-2-1-I93</v>
      </c>
      <c r="C511" s="10" t="s">
        <v>8385</v>
      </c>
      <c r="D511" s="10" t="s">
        <v>212</v>
      </c>
      <c r="E511" s="8">
        <v>93</v>
      </c>
      <c r="F511" s="177" t="s">
        <v>3249</v>
      </c>
    </row>
    <row r="512" ht="15" spans="1:6">
      <c r="A512" s="8">
        <v>511</v>
      </c>
      <c r="B512" s="8" t="str">
        <f t="shared" si="7"/>
        <v>CS6E-2-1-I94</v>
      </c>
      <c r="C512" s="10" t="s">
        <v>8385</v>
      </c>
      <c r="D512" s="10" t="s">
        <v>212</v>
      </c>
      <c r="E512" s="8">
        <v>94</v>
      </c>
      <c r="F512" s="177" t="s">
        <v>3251</v>
      </c>
    </row>
    <row r="513" ht="15" spans="1:6">
      <c r="A513" s="8">
        <v>512</v>
      </c>
      <c r="B513" s="8" t="str">
        <f t="shared" si="7"/>
        <v>CS6E-2-1-I95</v>
      </c>
      <c r="C513" s="10" t="s">
        <v>8385</v>
      </c>
      <c r="D513" s="10" t="s">
        <v>212</v>
      </c>
      <c r="E513" s="8">
        <v>95</v>
      </c>
      <c r="F513" s="177" t="s">
        <v>3253</v>
      </c>
    </row>
    <row r="514" ht="15" spans="1:6">
      <c r="A514" s="8">
        <v>513</v>
      </c>
      <c r="B514" s="8" t="str">
        <f t="shared" ref="B514:B577" si="8">C514&amp;"-"&amp;D514&amp;E514</f>
        <v>CS6E-2-1-I96</v>
      </c>
      <c r="C514" s="10" t="s">
        <v>8385</v>
      </c>
      <c r="D514" s="10" t="s">
        <v>212</v>
      </c>
      <c r="E514" s="8">
        <v>96</v>
      </c>
      <c r="F514" s="177" t="s">
        <v>3255</v>
      </c>
    </row>
    <row r="515" ht="15" spans="1:6">
      <c r="A515" s="8">
        <v>514</v>
      </c>
      <c r="B515" s="8" t="str">
        <f t="shared" si="8"/>
        <v>CS6E-2-1-I97</v>
      </c>
      <c r="C515" s="10" t="s">
        <v>8385</v>
      </c>
      <c r="D515" s="10" t="s">
        <v>212</v>
      </c>
      <c r="E515" s="8">
        <v>97</v>
      </c>
      <c r="F515" s="177" t="s">
        <v>3257</v>
      </c>
    </row>
    <row r="516" ht="15" spans="1:6">
      <c r="A516" s="8">
        <v>515</v>
      </c>
      <c r="B516" s="8" t="str">
        <f t="shared" si="8"/>
        <v>CS6E-2-1-I98</v>
      </c>
      <c r="C516" s="10" t="s">
        <v>8385</v>
      </c>
      <c r="D516" s="10" t="s">
        <v>212</v>
      </c>
      <c r="E516" s="8">
        <v>98</v>
      </c>
      <c r="F516" s="177" t="s">
        <v>3259</v>
      </c>
    </row>
    <row r="517" ht="15" spans="1:6">
      <c r="A517" s="8">
        <v>516</v>
      </c>
      <c r="B517" s="8" t="str">
        <f t="shared" si="8"/>
        <v>CS6E-2-1-I99</v>
      </c>
      <c r="C517" s="10" t="s">
        <v>8385</v>
      </c>
      <c r="D517" s="10" t="s">
        <v>212</v>
      </c>
      <c r="E517" s="8">
        <v>99</v>
      </c>
      <c r="F517" s="177" t="s">
        <v>3261</v>
      </c>
    </row>
    <row r="518" ht="15" spans="1:6">
      <c r="A518" s="8">
        <v>517</v>
      </c>
      <c r="B518" s="8" t="str">
        <f t="shared" si="8"/>
        <v>CS6E-2-1-I100</v>
      </c>
      <c r="C518" s="10" t="s">
        <v>8385</v>
      </c>
      <c r="D518" s="10" t="s">
        <v>212</v>
      </c>
      <c r="E518" s="8">
        <v>100</v>
      </c>
      <c r="F518" s="177" t="s">
        <v>3263</v>
      </c>
    </row>
    <row r="519" ht="15" spans="1:6">
      <c r="A519" s="8">
        <v>518</v>
      </c>
      <c r="B519" s="8" t="str">
        <f t="shared" si="8"/>
        <v>CS6E-2-1-I101</v>
      </c>
      <c r="C519" s="10" t="s">
        <v>8385</v>
      </c>
      <c r="D519" s="10" t="s">
        <v>212</v>
      </c>
      <c r="E519" s="8">
        <v>101</v>
      </c>
      <c r="F519" s="177" t="s">
        <v>3268</v>
      </c>
    </row>
    <row r="520" ht="15" spans="1:6">
      <c r="A520" s="8">
        <v>519</v>
      </c>
      <c r="B520" s="8" t="str">
        <f t="shared" si="8"/>
        <v>CS6E-2-1-I102</v>
      </c>
      <c r="C520" s="10" t="s">
        <v>8385</v>
      </c>
      <c r="D520" s="10" t="s">
        <v>212</v>
      </c>
      <c r="E520" s="8">
        <v>102</v>
      </c>
      <c r="F520" s="177" t="s">
        <v>3271</v>
      </c>
    </row>
    <row r="521" ht="15" spans="1:6">
      <c r="A521" s="8">
        <v>520</v>
      </c>
      <c r="B521" s="8" t="str">
        <f t="shared" si="8"/>
        <v>CS6E-2-1-I103</v>
      </c>
      <c r="C521" s="10" t="s">
        <v>8385</v>
      </c>
      <c r="D521" s="10" t="s">
        <v>212</v>
      </c>
      <c r="E521" s="8">
        <v>103</v>
      </c>
      <c r="F521" s="177" t="s">
        <v>3273</v>
      </c>
    </row>
    <row r="522" ht="15" spans="1:6">
      <c r="A522" s="8">
        <v>521</v>
      </c>
      <c r="B522" s="8" t="str">
        <f t="shared" si="8"/>
        <v>CS6E-2-1-I104</v>
      </c>
      <c r="C522" s="10" t="s">
        <v>8385</v>
      </c>
      <c r="D522" s="10" t="s">
        <v>212</v>
      </c>
      <c r="E522" s="8">
        <v>104</v>
      </c>
      <c r="F522" s="177" t="s">
        <v>3275</v>
      </c>
    </row>
    <row r="523" ht="15" spans="1:6">
      <c r="A523" s="8">
        <v>522</v>
      </c>
      <c r="B523" s="8" t="str">
        <f t="shared" si="8"/>
        <v>CS6E-2-1-I105</v>
      </c>
      <c r="C523" s="10" t="s">
        <v>8385</v>
      </c>
      <c r="D523" s="10" t="s">
        <v>212</v>
      </c>
      <c r="E523" s="8">
        <v>105</v>
      </c>
      <c r="F523" s="177" t="s">
        <v>3277</v>
      </c>
    </row>
    <row r="524" ht="15" spans="1:6">
      <c r="A524" s="8">
        <v>523</v>
      </c>
      <c r="B524" s="8" t="str">
        <f t="shared" si="8"/>
        <v>CS6E-2-1-I106</v>
      </c>
      <c r="C524" s="10" t="s">
        <v>8385</v>
      </c>
      <c r="D524" s="10" t="s">
        <v>212</v>
      </c>
      <c r="E524" s="8">
        <v>106</v>
      </c>
      <c r="F524" s="177" t="s">
        <v>3279</v>
      </c>
    </row>
    <row r="525" ht="15" spans="1:6">
      <c r="A525" s="8">
        <v>524</v>
      </c>
      <c r="B525" s="8" t="str">
        <f t="shared" si="8"/>
        <v>CS6E-2-1-I107</v>
      </c>
      <c r="C525" s="10" t="s">
        <v>8385</v>
      </c>
      <c r="D525" s="10" t="s">
        <v>212</v>
      </c>
      <c r="E525" s="8">
        <v>107</v>
      </c>
      <c r="F525" s="177" t="s">
        <v>3281</v>
      </c>
    </row>
    <row r="526" ht="15" spans="1:6">
      <c r="A526" s="8">
        <v>525</v>
      </c>
      <c r="B526" s="8" t="str">
        <f t="shared" si="8"/>
        <v>CS6E-2-1-I108</v>
      </c>
      <c r="C526" s="10" t="s">
        <v>8385</v>
      </c>
      <c r="D526" s="10" t="s">
        <v>212</v>
      </c>
      <c r="E526" s="8">
        <v>108</v>
      </c>
      <c r="F526" s="177" t="s">
        <v>3283</v>
      </c>
    </row>
    <row r="527" ht="15" spans="1:6">
      <c r="A527" s="8">
        <v>526</v>
      </c>
      <c r="B527" s="8" t="str">
        <f t="shared" si="8"/>
        <v>CS6E-2-1-I109</v>
      </c>
      <c r="C527" s="10" t="s">
        <v>8385</v>
      </c>
      <c r="D527" s="10" t="s">
        <v>212</v>
      </c>
      <c r="E527" s="8">
        <v>109</v>
      </c>
      <c r="F527" s="177" t="s">
        <v>3285</v>
      </c>
    </row>
    <row r="528" ht="15" spans="1:6">
      <c r="A528" s="8">
        <v>527</v>
      </c>
      <c r="B528" s="8" t="str">
        <f t="shared" si="8"/>
        <v>CS6E-2-1-I110</v>
      </c>
      <c r="C528" s="10" t="s">
        <v>8385</v>
      </c>
      <c r="D528" s="10" t="s">
        <v>212</v>
      </c>
      <c r="E528" s="8">
        <v>110</v>
      </c>
      <c r="F528" s="177" t="s">
        <v>3287</v>
      </c>
    </row>
    <row r="529" ht="15" spans="1:6">
      <c r="A529" s="8">
        <v>528</v>
      </c>
      <c r="B529" s="8" t="str">
        <f t="shared" si="8"/>
        <v>CS6E-2-1-I111</v>
      </c>
      <c r="C529" s="10" t="s">
        <v>8385</v>
      </c>
      <c r="D529" s="10" t="s">
        <v>212</v>
      </c>
      <c r="E529" s="8">
        <v>111</v>
      </c>
      <c r="F529" s="177" t="s">
        <v>3289</v>
      </c>
    </row>
    <row r="530" ht="15" spans="1:6">
      <c r="A530" s="8">
        <v>529</v>
      </c>
      <c r="B530" s="8" t="str">
        <f t="shared" si="8"/>
        <v>CS6E-2-1-I112</v>
      </c>
      <c r="C530" s="10" t="s">
        <v>8385</v>
      </c>
      <c r="D530" s="10" t="s">
        <v>212</v>
      </c>
      <c r="E530" s="8">
        <v>112</v>
      </c>
      <c r="F530" s="177" t="s">
        <v>3291</v>
      </c>
    </row>
    <row r="531" ht="15" spans="1:6">
      <c r="A531" s="8">
        <v>530</v>
      </c>
      <c r="B531" s="8" t="str">
        <f t="shared" si="8"/>
        <v>CS6E-2-1-I113</v>
      </c>
      <c r="C531" s="10" t="s">
        <v>8385</v>
      </c>
      <c r="D531" s="10" t="s">
        <v>212</v>
      </c>
      <c r="E531" s="8">
        <v>113</v>
      </c>
      <c r="F531" s="177" t="s">
        <v>3293</v>
      </c>
    </row>
    <row r="532" ht="15" spans="1:6">
      <c r="A532" s="8">
        <v>531</v>
      </c>
      <c r="B532" s="8" t="str">
        <f t="shared" si="8"/>
        <v>CS6E-2-1-I114</v>
      </c>
      <c r="C532" s="10" t="s">
        <v>8385</v>
      </c>
      <c r="D532" s="10" t="s">
        <v>212</v>
      </c>
      <c r="E532" s="8">
        <v>114</v>
      </c>
      <c r="F532" s="177" t="s">
        <v>3295</v>
      </c>
    </row>
    <row r="533" ht="15" spans="1:6">
      <c r="A533" s="8">
        <v>532</v>
      </c>
      <c r="B533" s="8" t="str">
        <f t="shared" si="8"/>
        <v>CS6E-2-1-I115</v>
      </c>
      <c r="C533" s="10" t="s">
        <v>8385</v>
      </c>
      <c r="D533" s="10" t="s">
        <v>212</v>
      </c>
      <c r="E533" s="8">
        <v>115</v>
      </c>
      <c r="F533" s="177" t="s">
        <v>3297</v>
      </c>
    </row>
    <row r="534" ht="15" spans="1:6">
      <c r="A534" s="8">
        <v>533</v>
      </c>
      <c r="B534" s="8" t="str">
        <f t="shared" si="8"/>
        <v>CS6E-2-1-I116</v>
      </c>
      <c r="C534" s="10" t="s">
        <v>8385</v>
      </c>
      <c r="D534" s="10" t="s">
        <v>212</v>
      </c>
      <c r="E534" s="8">
        <v>116</v>
      </c>
      <c r="F534" s="177" t="s">
        <v>3299</v>
      </c>
    </row>
    <row r="535" ht="15" spans="1:6">
      <c r="A535" s="8">
        <v>534</v>
      </c>
      <c r="B535" s="8" t="str">
        <f t="shared" si="8"/>
        <v>CS6E-2-1-I117</v>
      </c>
      <c r="C535" s="10" t="s">
        <v>8385</v>
      </c>
      <c r="D535" s="10" t="s">
        <v>212</v>
      </c>
      <c r="E535" s="8">
        <v>117</v>
      </c>
      <c r="F535" s="177" t="s">
        <v>3301</v>
      </c>
    </row>
    <row r="536" ht="15" spans="1:6">
      <c r="A536" s="8">
        <v>535</v>
      </c>
      <c r="B536" s="8" t="str">
        <f t="shared" si="8"/>
        <v>CS6E-2-1-I118</v>
      </c>
      <c r="C536" s="10" t="s">
        <v>8385</v>
      </c>
      <c r="D536" s="10" t="s">
        <v>212</v>
      </c>
      <c r="E536" s="8">
        <v>118</v>
      </c>
      <c r="F536" s="177" t="s">
        <v>3303</v>
      </c>
    </row>
    <row r="537" ht="15" spans="1:6">
      <c r="A537" s="8">
        <v>536</v>
      </c>
      <c r="B537" s="8" t="str">
        <f t="shared" si="8"/>
        <v>CS6E-2-1-I119</v>
      </c>
      <c r="C537" s="10" t="s">
        <v>8385</v>
      </c>
      <c r="D537" s="10" t="s">
        <v>212</v>
      </c>
      <c r="E537" s="8">
        <v>119</v>
      </c>
      <c r="F537" s="177" t="s">
        <v>3305</v>
      </c>
    </row>
    <row r="538" ht="15" spans="1:6">
      <c r="A538" s="8">
        <v>537</v>
      </c>
      <c r="B538" s="8" t="str">
        <f t="shared" si="8"/>
        <v>CS6E-2-1-I120</v>
      </c>
      <c r="C538" s="10" t="s">
        <v>8385</v>
      </c>
      <c r="D538" s="10" t="s">
        <v>212</v>
      </c>
      <c r="E538" s="8">
        <v>120</v>
      </c>
      <c r="F538" s="177" t="s">
        <v>3307</v>
      </c>
    </row>
    <row r="539" ht="15" spans="1:6">
      <c r="A539" s="8">
        <v>538</v>
      </c>
      <c r="B539" s="8" t="str">
        <f t="shared" si="8"/>
        <v>CS6E-2-1-I121</v>
      </c>
      <c r="C539" s="10" t="s">
        <v>8385</v>
      </c>
      <c r="D539" s="10" t="s">
        <v>212</v>
      </c>
      <c r="E539" s="8">
        <v>121</v>
      </c>
      <c r="F539" s="177" t="s">
        <v>3309</v>
      </c>
    </row>
    <row r="540" ht="15" spans="1:6">
      <c r="A540" s="8">
        <v>539</v>
      </c>
      <c r="B540" s="8" t="str">
        <f t="shared" si="8"/>
        <v>CS6E-2-1-I122</v>
      </c>
      <c r="C540" s="10" t="s">
        <v>8385</v>
      </c>
      <c r="D540" s="10" t="s">
        <v>212</v>
      </c>
      <c r="E540" s="8">
        <v>122</v>
      </c>
      <c r="F540" s="177" t="s">
        <v>3311</v>
      </c>
    </row>
    <row r="541" ht="15" spans="1:6">
      <c r="A541" s="8">
        <v>540</v>
      </c>
      <c r="B541" s="8" t="str">
        <f t="shared" si="8"/>
        <v>CS6E-2-1-I123</v>
      </c>
      <c r="C541" s="10" t="s">
        <v>8385</v>
      </c>
      <c r="D541" s="10" t="s">
        <v>212</v>
      </c>
      <c r="E541" s="8">
        <v>123</v>
      </c>
      <c r="F541" s="177" t="s">
        <v>3313</v>
      </c>
    </row>
    <row r="542" ht="15" spans="1:6">
      <c r="A542" s="8">
        <v>541</v>
      </c>
      <c r="B542" s="8" t="str">
        <f t="shared" si="8"/>
        <v>CS6E-2-1-I124</v>
      </c>
      <c r="C542" s="10" t="s">
        <v>8385</v>
      </c>
      <c r="D542" s="10" t="s">
        <v>212</v>
      </c>
      <c r="E542" s="8">
        <v>124</v>
      </c>
      <c r="F542" s="177" t="s">
        <v>3315</v>
      </c>
    </row>
    <row r="543" ht="15" spans="1:6">
      <c r="A543" s="8">
        <v>542</v>
      </c>
      <c r="B543" s="8" t="str">
        <f t="shared" si="8"/>
        <v>CS6E-2-1-I125</v>
      </c>
      <c r="C543" s="10" t="s">
        <v>8385</v>
      </c>
      <c r="D543" s="10" t="s">
        <v>212</v>
      </c>
      <c r="E543" s="8">
        <v>125</v>
      </c>
      <c r="F543" s="177" t="s">
        <v>3317</v>
      </c>
    </row>
    <row r="544" ht="15" spans="1:6">
      <c r="A544" s="8">
        <v>543</v>
      </c>
      <c r="B544" s="8" t="str">
        <f t="shared" si="8"/>
        <v>CS6E-2-1-I126</v>
      </c>
      <c r="C544" s="10" t="s">
        <v>8385</v>
      </c>
      <c r="D544" s="10" t="s">
        <v>212</v>
      </c>
      <c r="E544" s="8">
        <v>126</v>
      </c>
      <c r="F544" s="177" t="s">
        <v>3319</v>
      </c>
    </row>
    <row r="545" ht="15" spans="1:6">
      <c r="A545" s="8">
        <v>544</v>
      </c>
      <c r="B545" s="8" t="str">
        <f t="shared" si="8"/>
        <v>CS6E-2-1-I127</v>
      </c>
      <c r="C545" s="10" t="s">
        <v>8385</v>
      </c>
      <c r="D545" s="10" t="s">
        <v>212</v>
      </c>
      <c r="E545" s="8">
        <v>127</v>
      </c>
      <c r="F545" s="177" t="s">
        <v>3321</v>
      </c>
    </row>
    <row r="546" ht="15" spans="1:6">
      <c r="A546" s="8">
        <v>545</v>
      </c>
      <c r="B546" s="8" t="str">
        <f t="shared" si="8"/>
        <v>CS6E-2-1-I128</v>
      </c>
      <c r="C546" s="10" t="s">
        <v>8385</v>
      </c>
      <c r="D546" s="10" t="s">
        <v>212</v>
      </c>
      <c r="E546" s="8">
        <v>128</v>
      </c>
      <c r="F546" s="177" t="s">
        <v>3323</v>
      </c>
    </row>
    <row r="547" ht="15" spans="1:6">
      <c r="A547" s="8">
        <v>546</v>
      </c>
      <c r="B547" s="8" t="str">
        <f t="shared" si="8"/>
        <v>CS6E-2-1-I129</v>
      </c>
      <c r="C547" s="10" t="s">
        <v>8385</v>
      </c>
      <c r="D547" s="10" t="s">
        <v>212</v>
      </c>
      <c r="E547" s="8">
        <v>129</v>
      </c>
      <c r="F547" s="177" t="s">
        <v>3325</v>
      </c>
    </row>
    <row r="548" ht="15" spans="1:6">
      <c r="A548" s="8">
        <v>547</v>
      </c>
      <c r="B548" s="8" t="str">
        <f t="shared" si="8"/>
        <v>CS6E-2-1-I130</v>
      </c>
      <c r="C548" s="10" t="s">
        <v>8385</v>
      </c>
      <c r="D548" s="10" t="s">
        <v>212</v>
      </c>
      <c r="E548" s="8">
        <v>130</v>
      </c>
      <c r="F548" s="177" t="s">
        <v>3327</v>
      </c>
    </row>
    <row r="549" ht="15" spans="1:6">
      <c r="A549" s="8">
        <v>548</v>
      </c>
      <c r="B549" s="8" t="str">
        <f t="shared" si="8"/>
        <v>CS6E-2-1-I131</v>
      </c>
      <c r="C549" s="10" t="s">
        <v>8385</v>
      </c>
      <c r="D549" s="10" t="s">
        <v>212</v>
      </c>
      <c r="E549" s="8">
        <v>131</v>
      </c>
      <c r="F549" s="177" t="s">
        <v>3329</v>
      </c>
    </row>
    <row r="550" ht="15" spans="1:6">
      <c r="A550" s="8">
        <v>549</v>
      </c>
      <c r="B550" s="8" t="str">
        <f t="shared" si="8"/>
        <v>CS6E-2-1-I132</v>
      </c>
      <c r="C550" s="10" t="s">
        <v>8385</v>
      </c>
      <c r="D550" s="10" t="s">
        <v>212</v>
      </c>
      <c r="E550" s="8">
        <v>132</v>
      </c>
      <c r="F550" s="177" t="s">
        <v>3331</v>
      </c>
    </row>
    <row r="551" ht="15" spans="1:6">
      <c r="A551" s="8">
        <v>550</v>
      </c>
      <c r="B551" s="8" t="str">
        <f t="shared" si="8"/>
        <v>CS6E-2-1-I133</v>
      </c>
      <c r="C551" s="10" t="s">
        <v>8385</v>
      </c>
      <c r="D551" s="10" t="s">
        <v>212</v>
      </c>
      <c r="E551" s="8">
        <v>133</v>
      </c>
      <c r="F551" s="177" t="s">
        <v>3333</v>
      </c>
    </row>
    <row r="552" ht="15" spans="1:6">
      <c r="A552" s="8">
        <v>551</v>
      </c>
      <c r="B552" s="8" t="str">
        <f t="shared" si="8"/>
        <v>CS6E-2-1-I134</v>
      </c>
      <c r="C552" s="10" t="s">
        <v>8385</v>
      </c>
      <c r="D552" s="10" t="s">
        <v>212</v>
      </c>
      <c r="E552" s="8">
        <v>134</v>
      </c>
      <c r="F552" s="177" t="s">
        <v>3335</v>
      </c>
    </row>
    <row r="553" ht="15" spans="1:6">
      <c r="A553" s="8">
        <v>552</v>
      </c>
      <c r="B553" s="8" t="str">
        <f t="shared" si="8"/>
        <v>CS6E-2-1-I135</v>
      </c>
      <c r="C553" s="10" t="s">
        <v>8385</v>
      </c>
      <c r="D553" s="10" t="s">
        <v>212</v>
      </c>
      <c r="E553" s="8">
        <v>135</v>
      </c>
      <c r="F553" s="177" t="s">
        <v>3337</v>
      </c>
    </row>
    <row r="554" ht="15" spans="1:6">
      <c r="A554" s="8">
        <v>553</v>
      </c>
      <c r="B554" s="8" t="str">
        <f t="shared" si="8"/>
        <v>CS6E-2-1-I136</v>
      </c>
      <c r="C554" s="10" t="s">
        <v>8385</v>
      </c>
      <c r="D554" s="10" t="s">
        <v>212</v>
      </c>
      <c r="E554" s="8">
        <v>136</v>
      </c>
      <c r="F554" s="177" t="s">
        <v>3339</v>
      </c>
    </row>
    <row r="555" ht="15" spans="1:6">
      <c r="A555" s="8">
        <v>554</v>
      </c>
      <c r="B555" s="8" t="str">
        <f t="shared" si="8"/>
        <v>CS6E-2-1-I137</v>
      </c>
      <c r="C555" s="10" t="s">
        <v>8385</v>
      </c>
      <c r="D555" s="10" t="s">
        <v>212</v>
      </c>
      <c r="E555" s="8">
        <v>137</v>
      </c>
      <c r="F555" s="177" t="s">
        <v>3341</v>
      </c>
    </row>
    <row r="556" ht="15" spans="1:6">
      <c r="A556" s="8">
        <v>555</v>
      </c>
      <c r="B556" s="8" t="str">
        <f t="shared" si="8"/>
        <v>CS6E-2-1-I138</v>
      </c>
      <c r="C556" s="10" t="s">
        <v>8385</v>
      </c>
      <c r="D556" s="10" t="s">
        <v>212</v>
      </c>
      <c r="E556" s="8">
        <v>138</v>
      </c>
      <c r="F556" s="177" t="s">
        <v>3343</v>
      </c>
    </row>
    <row r="557" ht="15" spans="1:6">
      <c r="A557" s="8">
        <v>556</v>
      </c>
      <c r="B557" s="8" t="str">
        <f t="shared" si="8"/>
        <v>CS6E-2-1-I139</v>
      </c>
      <c r="C557" s="10" t="s">
        <v>8385</v>
      </c>
      <c r="D557" s="10" t="s">
        <v>212</v>
      </c>
      <c r="E557" s="8">
        <v>139</v>
      </c>
      <c r="F557" s="177" t="s">
        <v>3345</v>
      </c>
    </row>
    <row r="558" ht="15" spans="1:6">
      <c r="A558" s="8">
        <v>557</v>
      </c>
      <c r="B558" s="8" t="str">
        <f t="shared" si="8"/>
        <v>CS6E-2-1-I140</v>
      </c>
      <c r="C558" s="10" t="s">
        <v>8385</v>
      </c>
      <c r="D558" s="10" t="s">
        <v>212</v>
      </c>
      <c r="E558" s="8">
        <v>140</v>
      </c>
      <c r="F558" s="177" t="s">
        <v>3347</v>
      </c>
    </row>
    <row r="559" ht="15" spans="1:6">
      <c r="A559" s="8">
        <v>558</v>
      </c>
      <c r="B559" s="8" t="str">
        <f t="shared" si="8"/>
        <v>CS6E-2-1-I141</v>
      </c>
      <c r="C559" s="10" t="s">
        <v>8385</v>
      </c>
      <c r="D559" s="10" t="s">
        <v>212</v>
      </c>
      <c r="E559" s="8">
        <v>141</v>
      </c>
      <c r="F559" s="177" t="s">
        <v>3349</v>
      </c>
    </row>
    <row r="560" ht="15" spans="1:6">
      <c r="A560" s="8">
        <v>559</v>
      </c>
      <c r="B560" s="8" t="str">
        <f t="shared" si="8"/>
        <v>CS6E-2-1-I142</v>
      </c>
      <c r="C560" s="10" t="s">
        <v>8385</v>
      </c>
      <c r="D560" s="10" t="s">
        <v>212</v>
      </c>
      <c r="E560" s="8">
        <v>142</v>
      </c>
      <c r="F560" s="177" t="s">
        <v>3351</v>
      </c>
    </row>
    <row r="561" ht="15" spans="1:6">
      <c r="A561" s="8">
        <v>560</v>
      </c>
      <c r="B561" s="8" t="str">
        <f t="shared" si="8"/>
        <v>CS6E-2-1-I143</v>
      </c>
      <c r="C561" s="10" t="s">
        <v>8385</v>
      </c>
      <c r="D561" s="10" t="s">
        <v>212</v>
      </c>
      <c r="E561" s="8">
        <v>143</v>
      </c>
      <c r="F561" s="177" t="s">
        <v>3353</v>
      </c>
    </row>
    <row r="562" ht="15" spans="1:6">
      <c r="A562" s="8">
        <v>561</v>
      </c>
      <c r="B562" s="8" t="str">
        <f t="shared" si="8"/>
        <v>CS6E-2-1-I144</v>
      </c>
      <c r="C562" s="10" t="s">
        <v>8385</v>
      </c>
      <c r="D562" s="10" t="s">
        <v>212</v>
      </c>
      <c r="E562" s="8">
        <v>144</v>
      </c>
      <c r="F562" s="177" t="s">
        <v>3355</v>
      </c>
    </row>
    <row r="563" ht="15" spans="1:6">
      <c r="A563" s="8">
        <v>562</v>
      </c>
      <c r="B563" s="8" t="str">
        <f t="shared" si="8"/>
        <v>CS6E-2-1-I145</v>
      </c>
      <c r="C563" s="10" t="s">
        <v>8385</v>
      </c>
      <c r="D563" s="10" t="s">
        <v>212</v>
      </c>
      <c r="E563" s="8">
        <v>145</v>
      </c>
      <c r="F563" s="177" t="s">
        <v>3357</v>
      </c>
    </row>
    <row r="564" ht="15" spans="1:6">
      <c r="A564" s="8">
        <v>563</v>
      </c>
      <c r="B564" s="8" t="str">
        <f t="shared" si="8"/>
        <v>CS6E-2-1-I146</v>
      </c>
      <c r="C564" s="10" t="s">
        <v>8385</v>
      </c>
      <c r="D564" s="10" t="s">
        <v>212</v>
      </c>
      <c r="E564" s="8">
        <v>146</v>
      </c>
      <c r="F564" s="177" t="s">
        <v>3359</v>
      </c>
    </row>
    <row r="565" ht="15" spans="1:6">
      <c r="A565" s="8">
        <v>564</v>
      </c>
      <c r="B565" s="8" t="str">
        <f t="shared" si="8"/>
        <v>CS6E-2-1-I147</v>
      </c>
      <c r="C565" s="10" t="s">
        <v>8385</v>
      </c>
      <c r="D565" s="10" t="s">
        <v>212</v>
      </c>
      <c r="E565" s="8">
        <v>147</v>
      </c>
      <c r="F565" s="177" t="s">
        <v>3361</v>
      </c>
    </row>
    <row r="566" ht="15" spans="1:6">
      <c r="A566" s="8">
        <v>565</v>
      </c>
      <c r="B566" s="8" t="str">
        <f t="shared" si="8"/>
        <v>CS6E-2-1-I148</v>
      </c>
      <c r="C566" s="10" t="s">
        <v>8385</v>
      </c>
      <c r="D566" s="10" t="s">
        <v>212</v>
      </c>
      <c r="E566" s="8">
        <v>148</v>
      </c>
      <c r="F566" s="177" t="s">
        <v>3363</v>
      </c>
    </row>
    <row r="567" ht="15" spans="1:6">
      <c r="A567" s="8">
        <v>566</v>
      </c>
      <c r="B567" s="8" t="str">
        <f t="shared" si="8"/>
        <v>CS6E-2-1-I149</v>
      </c>
      <c r="C567" s="10" t="s">
        <v>8385</v>
      </c>
      <c r="D567" s="10" t="s">
        <v>212</v>
      </c>
      <c r="E567" s="8">
        <v>149</v>
      </c>
      <c r="F567" s="177" t="s">
        <v>3365</v>
      </c>
    </row>
    <row r="568" ht="15" spans="1:6">
      <c r="A568" s="8">
        <v>567</v>
      </c>
      <c r="B568" s="8" t="str">
        <f t="shared" si="8"/>
        <v>CS6E-2-1-I150</v>
      </c>
      <c r="C568" s="10" t="s">
        <v>8385</v>
      </c>
      <c r="D568" s="10" t="s">
        <v>212</v>
      </c>
      <c r="E568" s="8">
        <v>150</v>
      </c>
      <c r="F568" s="177" t="s">
        <v>3367</v>
      </c>
    </row>
    <row r="569" ht="15" spans="1:6">
      <c r="A569" s="8">
        <v>568</v>
      </c>
      <c r="B569" s="8" t="str">
        <f t="shared" si="8"/>
        <v>CS6E-2-1-I151</v>
      </c>
      <c r="C569" s="10" t="s">
        <v>8385</v>
      </c>
      <c r="D569" s="10" t="s">
        <v>212</v>
      </c>
      <c r="E569" s="8">
        <v>151</v>
      </c>
      <c r="F569" s="177" t="s">
        <v>3369</v>
      </c>
    </row>
    <row r="570" ht="15" spans="1:6">
      <c r="A570" s="8">
        <v>569</v>
      </c>
      <c r="B570" s="8" t="str">
        <f t="shared" si="8"/>
        <v>CS6E-2-1-I152</v>
      </c>
      <c r="C570" s="10" t="s">
        <v>8385</v>
      </c>
      <c r="D570" s="10" t="s">
        <v>212</v>
      </c>
      <c r="E570" s="8">
        <v>152</v>
      </c>
      <c r="F570" s="177" t="s">
        <v>3371</v>
      </c>
    </row>
    <row r="571" ht="15" spans="1:6">
      <c r="A571" s="8">
        <v>570</v>
      </c>
      <c r="B571" s="8" t="str">
        <f t="shared" si="8"/>
        <v>CS6E-2-1-I153</v>
      </c>
      <c r="C571" s="10" t="s">
        <v>8385</v>
      </c>
      <c r="D571" s="10" t="s">
        <v>212</v>
      </c>
      <c r="E571" s="8">
        <v>153</v>
      </c>
      <c r="F571" s="177" t="s">
        <v>3373</v>
      </c>
    </row>
    <row r="572" ht="15" spans="1:6">
      <c r="A572" s="8">
        <v>571</v>
      </c>
      <c r="B572" s="8" t="str">
        <f t="shared" si="8"/>
        <v>CS6E-2-1-I154</v>
      </c>
      <c r="C572" s="10" t="s">
        <v>8385</v>
      </c>
      <c r="D572" s="10" t="s">
        <v>212</v>
      </c>
      <c r="E572" s="8">
        <v>154</v>
      </c>
      <c r="F572" s="177" t="s">
        <v>3375</v>
      </c>
    </row>
    <row r="573" ht="15" spans="1:6">
      <c r="A573" s="8">
        <v>572</v>
      </c>
      <c r="B573" s="8" t="str">
        <f t="shared" si="8"/>
        <v>CS6E-2-1-I155</v>
      </c>
      <c r="C573" s="10" t="s">
        <v>8385</v>
      </c>
      <c r="D573" s="10" t="s">
        <v>212</v>
      </c>
      <c r="E573" s="8">
        <v>155</v>
      </c>
      <c r="F573" s="177" t="s">
        <v>3377</v>
      </c>
    </row>
    <row r="574" ht="15" spans="1:6">
      <c r="A574" s="8">
        <v>573</v>
      </c>
      <c r="B574" s="8" t="str">
        <f t="shared" si="8"/>
        <v>CS6E-2-1-I156</v>
      </c>
      <c r="C574" s="10" t="s">
        <v>8385</v>
      </c>
      <c r="D574" s="10" t="s">
        <v>212</v>
      </c>
      <c r="E574" s="8">
        <v>156</v>
      </c>
      <c r="F574" s="177" t="s">
        <v>3379</v>
      </c>
    </row>
    <row r="575" ht="15" spans="1:6">
      <c r="A575" s="8">
        <v>574</v>
      </c>
      <c r="B575" s="8" t="str">
        <f t="shared" si="8"/>
        <v>CS6E-2-1-I157</v>
      </c>
      <c r="C575" s="10" t="s">
        <v>8385</v>
      </c>
      <c r="D575" s="10" t="s">
        <v>212</v>
      </c>
      <c r="E575" s="8">
        <v>157</v>
      </c>
      <c r="F575" s="177" t="s">
        <v>3381</v>
      </c>
    </row>
    <row r="576" ht="15" spans="1:6">
      <c r="A576" s="8">
        <v>575</v>
      </c>
      <c r="B576" s="8" t="str">
        <f t="shared" si="8"/>
        <v>CS6E-2-1-I158</v>
      </c>
      <c r="C576" s="10" t="s">
        <v>8385</v>
      </c>
      <c r="D576" s="10" t="s">
        <v>212</v>
      </c>
      <c r="E576" s="8">
        <v>158</v>
      </c>
      <c r="F576" s="177" t="s">
        <v>3383</v>
      </c>
    </row>
    <row r="577" ht="15" spans="1:6">
      <c r="A577" s="8">
        <v>576</v>
      </c>
      <c r="B577" s="8" t="str">
        <f t="shared" si="8"/>
        <v>CS6E-2-1-I159</v>
      </c>
      <c r="C577" s="10" t="s">
        <v>8385</v>
      </c>
      <c r="D577" s="10" t="s">
        <v>212</v>
      </c>
      <c r="E577" s="8">
        <v>159</v>
      </c>
      <c r="F577" s="177" t="s">
        <v>3385</v>
      </c>
    </row>
    <row r="578" ht="15" spans="1:6">
      <c r="A578" s="8">
        <v>577</v>
      </c>
      <c r="B578" s="8" t="str">
        <f t="shared" ref="B578:B641" si="9">C578&amp;"-"&amp;D578&amp;E578</f>
        <v>CS6E-2-1-I160</v>
      </c>
      <c r="C578" s="10" t="s">
        <v>8385</v>
      </c>
      <c r="D578" s="10" t="s">
        <v>212</v>
      </c>
      <c r="E578" s="8">
        <v>160</v>
      </c>
      <c r="F578" s="177" t="s">
        <v>3387</v>
      </c>
    </row>
    <row r="579" ht="15" spans="1:6">
      <c r="A579" s="8">
        <v>578</v>
      </c>
      <c r="B579" s="8" t="str">
        <f t="shared" si="9"/>
        <v>CS6E-2-1-I161</v>
      </c>
      <c r="C579" s="10" t="s">
        <v>8385</v>
      </c>
      <c r="D579" s="10" t="s">
        <v>212</v>
      </c>
      <c r="E579" s="8">
        <v>161</v>
      </c>
      <c r="F579" s="177" t="s">
        <v>3389</v>
      </c>
    </row>
    <row r="580" ht="15" spans="1:6">
      <c r="A580" s="8">
        <v>579</v>
      </c>
      <c r="B580" s="8" t="str">
        <f t="shared" si="9"/>
        <v>CS6E-2-1-I162</v>
      </c>
      <c r="C580" s="10" t="s">
        <v>8385</v>
      </c>
      <c r="D580" s="10" t="s">
        <v>212</v>
      </c>
      <c r="E580" s="8">
        <v>162</v>
      </c>
      <c r="F580" s="177" t="s">
        <v>3391</v>
      </c>
    </row>
    <row r="581" ht="15" spans="1:6">
      <c r="A581" s="8">
        <v>580</v>
      </c>
      <c r="B581" s="8" t="str">
        <f t="shared" si="9"/>
        <v>CS6E-2-1-I163</v>
      </c>
      <c r="C581" s="10" t="s">
        <v>8385</v>
      </c>
      <c r="D581" s="10" t="s">
        <v>212</v>
      </c>
      <c r="E581" s="8">
        <v>163</v>
      </c>
      <c r="F581" s="177" t="s">
        <v>3393</v>
      </c>
    </row>
    <row r="582" ht="15" spans="1:6">
      <c r="A582" s="8">
        <v>581</v>
      </c>
      <c r="B582" s="8" t="str">
        <f t="shared" si="9"/>
        <v>CS6E-2-1-I164</v>
      </c>
      <c r="C582" s="10" t="s">
        <v>8385</v>
      </c>
      <c r="D582" s="10" t="s">
        <v>212</v>
      </c>
      <c r="E582" s="8">
        <v>164</v>
      </c>
      <c r="F582" s="177" t="s">
        <v>3395</v>
      </c>
    </row>
    <row r="583" ht="15" spans="1:6">
      <c r="A583" s="8">
        <v>582</v>
      </c>
      <c r="B583" s="8" t="str">
        <f t="shared" si="9"/>
        <v>CS6E-2-1-I165</v>
      </c>
      <c r="C583" s="10" t="s">
        <v>8385</v>
      </c>
      <c r="D583" s="10" t="s">
        <v>212</v>
      </c>
      <c r="E583" s="8">
        <v>165</v>
      </c>
      <c r="F583" s="177" t="s">
        <v>3397</v>
      </c>
    </row>
    <row r="584" ht="15" spans="1:6">
      <c r="A584" s="8">
        <v>583</v>
      </c>
      <c r="B584" s="8" t="str">
        <f t="shared" si="9"/>
        <v>CS6E-2-1-I166</v>
      </c>
      <c r="C584" s="10" t="s">
        <v>8385</v>
      </c>
      <c r="D584" s="10" t="s">
        <v>212</v>
      </c>
      <c r="E584" s="8">
        <v>166</v>
      </c>
      <c r="F584" s="177" t="s">
        <v>3399</v>
      </c>
    </row>
    <row r="585" ht="15" spans="1:6">
      <c r="A585" s="8">
        <v>584</v>
      </c>
      <c r="B585" s="8" t="str">
        <f t="shared" si="9"/>
        <v>CS6E-2-1-I167</v>
      </c>
      <c r="C585" s="10" t="s">
        <v>8385</v>
      </c>
      <c r="D585" s="10" t="s">
        <v>212</v>
      </c>
      <c r="E585" s="8">
        <v>167</v>
      </c>
      <c r="F585" s="177" t="s">
        <v>3401</v>
      </c>
    </row>
    <row r="586" ht="15" spans="1:6">
      <c r="A586" s="8">
        <v>585</v>
      </c>
      <c r="B586" s="8" t="str">
        <f t="shared" si="9"/>
        <v>CS6E-2-1-I168</v>
      </c>
      <c r="C586" s="10" t="s">
        <v>8385</v>
      </c>
      <c r="D586" s="10" t="s">
        <v>212</v>
      </c>
      <c r="E586" s="8">
        <v>168</v>
      </c>
      <c r="F586" s="177" t="s">
        <v>3403</v>
      </c>
    </row>
    <row r="587" ht="15" spans="1:6">
      <c r="A587" s="8">
        <v>586</v>
      </c>
      <c r="B587" s="8" t="str">
        <f t="shared" si="9"/>
        <v>CS6E-2-1-I169</v>
      </c>
      <c r="C587" s="10" t="s">
        <v>8385</v>
      </c>
      <c r="D587" s="10" t="s">
        <v>212</v>
      </c>
      <c r="E587" s="8">
        <v>169</v>
      </c>
      <c r="F587" s="177" t="s">
        <v>3405</v>
      </c>
    </row>
    <row r="588" ht="15" spans="1:6">
      <c r="A588" s="8">
        <v>587</v>
      </c>
      <c r="B588" s="8" t="str">
        <f t="shared" si="9"/>
        <v>CS6E-2-1-I170</v>
      </c>
      <c r="C588" s="10" t="s">
        <v>8385</v>
      </c>
      <c r="D588" s="10" t="s">
        <v>212</v>
      </c>
      <c r="E588" s="8">
        <v>170</v>
      </c>
      <c r="F588" s="177" t="s">
        <v>3407</v>
      </c>
    </row>
    <row r="589" ht="15" spans="1:6">
      <c r="A589" s="8">
        <v>588</v>
      </c>
      <c r="B589" s="8" t="str">
        <f t="shared" si="9"/>
        <v>CS6E-2-1-I171</v>
      </c>
      <c r="C589" s="10" t="s">
        <v>8385</v>
      </c>
      <c r="D589" s="10" t="s">
        <v>212</v>
      </c>
      <c r="E589" s="8">
        <v>171</v>
      </c>
      <c r="F589" s="177" t="s">
        <v>3409</v>
      </c>
    </row>
    <row r="590" ht="15" spans="1:6">
      <c r="A590" s="8">
        <v>589</v>
      </c>
      <c r="B590" s="8" t="str">
        <f t="shared" si="9"/>
        <v>CS6E-2-1-I172</v>
      </c>
      <c r="C590" s="10" t="s">
        <v>8385</v>
      </c>
      <c r="D590" s="10" t="s">
        <v>212</v>
      </c>
      <c r="E590" s="8">
        <v>172</v>
      </c>
      <c r="F590" s="177" t="s">
        <v>3411</v>
      </c>
    </row>
    <row r="591" ht="15" spans="1:6">
      <c r="A591" s="8">
        <v>590</v>
      </c>
      <c r="B591" s="8" t="str">
        <f t="shared" si="9"/>
        <v>CS6E-2-1-I173</v>
      </c>
      <c r="C591" s="10" t="s">
        <v>8385</v>
      </c>
      <c r="D591" s="10" t="s">
        <v>212</v>
      </c>
      <c r="E591" s="8">
        <v>173</v>
      </c>
      <c r="F591" s="177" t="s">
        <v>3413</v>
      </c>
    </row>
    <row r="592" ht="15" spans="1:6">
      <c r="A592" s="8">
        <v>591</v>
      </c>
      <c r="B592" s="8" t="str">
        <f t="shared" si="9"/>
        <v>CS6E-2-1-I174</v>
      </c>
      <c r="C592" s="10" t="s">
        <v>8385</v>
      </c>
      <c r="D592" s="10" t="s">
        <v>212</v>
      </c>
      <c r="E592" s="8">
        <v>174</v>
      </c>
      <c r="F592" s="177" t="s">
        <v>3415</v>
      </c>
    </row>
    <row r="593" ht="15" spans="1:6">
      <c r="A593" s="8">
        <v>592</v>
      </c>
      <c r="B593" s="8" t="str">
        <f t="shared" si="9"/>
        <v>CS6E-2-1-I175</v>
      </c>
      <c r="C593" s="10" t="s">
        <v>8385</v>
      </c>
      <c r="D593" s="10" t="s">
        <v>212</v>
      </c>
      <c r="E593" s="8">
        <v>175</v>
      </c>
      <c r="F593" s="177" t="s">
        <v>3417</v>
      </c>
    </row>
    <row r="594" ht="15" spans="1:6">
      <c r="A594" s="8">
        <v>593</v>
      </c>
      <c r="B594" s="8" t="str">
        <f t="shared" si="9"/>
        <v>CS6E-2-1-I176</v>
      </c>
      <c r="C594" s="10" t="s">
        <v>8385</v>
      </c>
      <c r="D594" s="10" t="s">
        <v>212</v>
      </c>
      <c r="E594" s="8">
        <v>176</v>
      </c>
      <c r="F594" s="177" t="s">
        <v>3419</v>
      </c>
    </row>
    <row r="595" ht="15" spans="1:6">
      <c r="A595" s="8">
        <v>594</v>
      </c>
      <c r="B595" s="8" t="str">
        <f t="shared" si="9"/>
        <v>CS6E-2-1-I177</v>
      </c>
      <c r="C595" s="10" t="s">
        <v>8385</v>
      </c>
      <c r="D595" s="10" t="s">
        <v>212</v>
      </c>
      <c r="E595" s="8">
        <v>177</v>
      </c>
      <c r="F595" s="177" t="s">
        <v>3421</v>
      </c>
    </row>
    <row r="596" ht="15" spans="1:6">
      <c r="A596" s="8">
        <v>595</v>
      </c>
      <c r="B596" s="8" t="str">
        <f t="shared" si="9"/>
        <v>CS6E-2-1-I178</v>
      </c>
      <c r="C596" s="10" t="s">
        <v>8385</v>
      </c>
      <c r="D596" s="10" t="s">
        <v>212</v>
      </c>
      <c r="E596" s="8">
        <v>178</v>
      </c>
      <c r="F596" s="177" t="s">
        <v>3423</v>
      </c>
    </row>
    <row r="597" ht="15" spans="1:6">
      <c r="A597" s="8">
        <v>596</v>
      </c>
      <c r="B597" s="8" t="str">
        <f t="shared" si="9"/>
        <v>CS6E-2-1-I179</v>
      </c>
      <c r="C597" s="10" t="s">
        <v>8385</v>
      </c>
      <c r="D597" s="10" t="s">
        <v>212</v>
      </c>
      <c r="E597" s="8">
        <v>179</v>
      </c>
      <c r="F597" s="177" t="s">
        <v>3425</v>
      </c>
    </row>
    <row r="598" ht="15" spans="1:6">
      <c r="A598" s="8">
        <v>597</v>
      </c>
      <c r="B598" s="8" t="str">
        <f t="shared" si="9"/>
        <v>CS6E-2-1-I180</v>
      </c>
      <c r="C598" s="10" t="s">
        <v>8385</v>
      </c>
      <c r="D598" s="10" t="s">
        <v>212</v>
      </c>
      <c r="E598" s="8">
        <v>180</v>
      </c>
      <c r="F598" s="177" t="s">
        <v>3427</v>
      </c>
    </row>
    <row r="599" ht="15" spans="1:6">
      <c r="A599" s="8">
        <v>598</v>
      </c>
      <c r="B599" s="8" t="str">
        <f t="shared" si="9"/>
        <v>CS6E-2-1-I181</v>
      </c>
      <c r="C599" s="10" t="s">
        <v>8385</v>
      </c>
      <c r="D599" s="10" t="s">
        <v>212</v>
      </c>
      <c r="E599" s="8">
        <v>181</v>
      </c>
      <c r="F599" s="177" t="s">
        <v>3429</v>
      </c>
    </row>
    <row r="600" ht="15" spans="1:6">
      <c r="A600" s="8">
        <v>599</v>
      </c>
      <c r="B600" s="8" t="str">
        <f t="shared" si="9"/>
        <v>CS6E-2-1-I182</v>
      </c>
      <c r="C600" s="10" t="s">
        <v>8385</v>
      </c>
      <c r="D600" s="10" t="s">
        <v>212</v>
      </c>
      <c r="E600" s="8">
        <v>182</v>
      </c>
      <c r="F600" s="177" t="s">
        <v>3431</v>
      </c>
    </row>
    <row r="601" ht="15" spans="1:6">
      <c r="A601" s="8">
        <v>600</v>
      </c>
      <c r="B601" s="8" t="str">
        <f t="shared" si="9"/>
        <v>CS6E-2-1-I183</v>
      </c>
      <c r="C601" s="10" t="s">
        <v>8385</v>
      </c>
      <c r="D601" s="10" t="s">
        <v>212</v>
      </c>
      <c r="E601" s="8">
        <v>183</v>
      </c>
      <c r="F601" s="177" t="s">
        <v>3433</v>
      </c>
    </row>
    <row r="602" ht="15" spans="1:6">
      <c r="A602" s="8">
        <v>601</v>
      </c>
      <c r="B602" s="8" t="str">
        <f t="shared" si="9"/>
        <v>CS6E-2-1-I184</v>
      </c>
      <c r="C602" s="10" t="s">
        <v>8385</v>
      </c>
      <c r="D602" s="10" t="s">
        <v>212</v>
      </c>
      <c r="E602" s="8">
        <v>184</v>
      </c>
      <c r="F602" s="177" t="s">
        <v>3435</v>
      </c>
    </row>
    <row r="603" ht="15" spans="1:6">
      <c r="A603" s="8">
        <v>602</v>
      </c>
      <c r="B603" s="8" t="str">
        <f t="shared" si="9"/>
        <v>CS6E-2-1-I185</v>
      </c>
      <c r="C603" s="10" t="s">
        <v>8385</v>
      </c>
      <c r="D603" s="10" t="s">
        <v>212</v>
      </c>
      <c r="E603" s="8">
        <v>185</v>
      </c>
      <c r="F603" s="177" t="s">
        <v>3437</v>
      </c>
    </row>
    <row r="604" ht="15" spans="1:6">
      <c r="A604" s="8">
        <v>603</v>
      </c>
      <c r="B604" s="8" t="str">
        <f t="shared" si="9"/>
        <v>CS6E-2-1-I186</v>
      </c>
      <c r="C604" s="10" t="s">
        <v>8385</v>
      </c>
      <c r="D604" s="10" t="s">
        <v>212</v>
      </c>
      <c r="E604" s="8">
        <v>186</v>
      </c>
      <c r="F604" s="177" t="s">
        <v>3439</v>
      </c>
    </row>
    <row r="605" ht="15" spans="1:6">
      <c r="A605" s="8">
        <v>604</v>
      </c>
      <c r="B605" s="8" t="str">
        <f t="shared" si="9"/>
        <v>CS6E-2-1-I187</v>
      </c>
      <c r="C605" s="10" t="s">
        <v>8385</v>
      </c>
      <c r="D605" s="10" t="s">
        <v>212</v>
      </c>
      <c r="E605" s="8">
        <v>187</v>
      </c>
      <c r="F605" s="177" t="s">
        <v>3441</v>
      </c>
    </row>
    <row r="606" ht="15" spans="1:6">
      <c r="A606" s="8">
        <v>605</v>
      </c>
      <c r="B606" s="8" t="str">
        <f t="shared" si="9"/>
        <v>CS6E-2-1-I188</v>
      </c>
      <c r="C606" s="10" t="s">
        <v>8385</v>
      </c>
      <c r="D606" s="10" t="s">
        <v>212</v>
      </c>
      <c r="E606" s="8">
        <v>188</v>
      </c>
      <c r="F606" s="177" t="s">
        <v>3443</v>
      </c>
    </row>
    <row r="607" ht="15" spans="1:6">
      <c r="A607" s="8">
        <v>606</v>
      </c>
      <c r="B607" s="8" t="str">
        <f t="shared" si="9"/>
        <v>CS6E-2-1-I189</v>
      </c>
      <c r="C607" s="10" t="s">
        <v>8385</v>
      </c>
      <c r="D607" s="10" t="s">
        <v>212</v>
      </c>
      <c r="E607" s="8">
        <v>189</v>
      </c>
      <c r="F607" s="177" t="s">
        <v>3445</v>
      </c>
    </row>
    <row r="608" ht="15" spans="1:6">
      <c r="A608" s="8">
        <v>607</v>
      </c>
      <c r="B608" s="8" t="str">
        <f t="shared" si="9"/>
        <v>CS6E-2-1-I190</v>
      </c>
      <c r="C608" s="10" t="s">
        <v>8385</v>
      </c>
      <c r="D608" s="10" t="s">
        <v>212</v>
      </c>
      <c r="E608" s="8">
        <v>190</v>
      </c>
      <c r="F608" s="177" t="s">
        <v>3447</v>
      </c>
    </row>
    <row r="609" ht="15" spans="1:6">
      <c r="A609" s="8">
        <v>608</v>
      </c>
      <c r="B609" s="8" t="str">
        <f t="shared" si="9"/>
        <v>CS6E-2-1-I191</v>
      </c>
      <c r="C609" s="10" t="s">
        <v>8385</v>
      </c>
      <c r="D609" s="10" t="s">
        <v>212</v>
      </c>
      <c r="E609" s="8">
        <v>191</v>
      </c>
      <c r="F609" s="177" t="s">
        <v>3449</v>
      </c>
    </row>
    <row r="610" ht="15" spans="1:6">
      <c r="A610" s="8">
        <v>609</v>
      </c>
      <c r="B610" s="8" t="str">
        <f t="shared" si="9"/>
        <v>CS6E-2-1-I192</v>
      </c>
      <c r="C610" s="10" t="s">
        <v>8385</v>
      </c>
      <c r="D610" s="10" t="s">
        <v>212</v>
      </c>
      <c r="E610" s="8">
        <v>192</v>
      </c>
      <c r="F610" s="177" t="s">
        <v>3451</v>
      </c>
    </row>
    <row r="611" ht="15" spans="1:6">
      <c r="A611" s="8">
        <v>610</v>
      </c>
      <c r="B611" s="8" t="str">
        <f t="shared" si="9"/>
        <v>CS6E-2-1-I193</v>
      </c>
      <c r="C611" s="10" t="s">
        <v>8385</v>
      </c>
      <c r="D611" s="10" t="s">
        <v>212</v>
      </c>
      <c r="E611" s="8">
        <v>193</v>
      </c>
      <c r="F611" s="177" t="s">
        <v>3453</v>
      </c>
    </row>
    <row r="612" ht="15" spans="1:6">
      <c r="A612" s="8">
        <v>611</v>
      </c>
      <c r="B612" s="8" t="str">
        <f t="shared" si="9"/>
        <v>CS6E-2-1-I194</v>
      </c>
      <c r="C612" s="10" t="s">
        <v>8385</v>
      </c>
      <c r="D612" s="10" t="s">
        <v>212</v>
      </c>
      <c r="E612" s="8">
        <v>194</v>
      </c>
      <c r="F612" s="177" t="s">
        <v>3455</v>
      </c>
    </row>
    <row r="613" ht="15" spans="1:6">
      <c r="A613" s="8">
        <v>612</v>
      </c>
      <c r="B613" s="8" t="str">
        <f t="shared" si="9"/>
        <v>CS6E-2-1-I195</v>
      </c>
      <c r="C613" s="10" t="s">
        <v>8385</v>
      </c>
      <c r="D613" s="10" t="s">
        <v>212</v>
      </c>
      <c r="E613" s="8">
        <v>195</v>
      </c>
      <c r="F613" s="177" t="s">
        <v>3457</v>
      </c>
    </row>
    <row r="614" ht="15" spans="1:6">
      <c r="A614" s="8">
        <v>613</v>
      </c>
      <c r="B614" s="8" t="str">
        <f t="shared" si="9"/>
        <v>CS6E-2-1-I196</v>
      </c>
      <c r="C614" s="10" t="s">
        <v>8385</v>
      </c>
      <c r="D614" s="10" t="s">
        <v>212</v>
      </c>
      <c r="E614" s="8">
        <v>196</v>
      </c>
      <c r="F614" s="177" t="s">
        <v>3459</v>
      </c>
    </row>
    <row r="615" ht="15" spans="1:6">
      <c r="A615" s="8">
        <v>614</v>
      </c>
      <c r="B615" s="8" t="str">
        <f t="shared" si="9"/>
        <v>CS6E-2-1-I197</v>
      </c>
      <c r="C615" s="10" t="s">
        <v>8385</v>
      </c>
      <c r="D615" s="10" t="s">
        <v>212</v>
      </c>
      <c r="E615" s="8">
        <v>197</v>
      </c>
      <c r="F615" s="177" t="s">
        <v>3461</v>
      </c>
    </row>
    <row r="616" ht="15" spans="1:6">
      <c r="A616" s="8">
        <v>615</v>
      </c>
      <c r="B616" s="8" t="str">
        <f t="shared" si="9"/>
        <v>CS6E-2-1-I198</v>
      </c>
      <c r="C616" s="10" t="s">
        <v>8385</v>
      </c>
      <c r="D616" s="10" t="s">
        <v>212</v>
      </c>
      <c r="E616" s="8">
        <v>198</v>
      </c>
      <c r="F616" s="177" t="s">
        <v>3463</v>
      </c>
    </row>
    <row r="617" ht="15" spans="1:6">
      <c r="A617" s="8">
        <v>616</v>
      </c>
      <c r="B617" s="8" t="str">
        <f t="shared" si="9"/>
        <v>CS6E-2-1-I199</v>
      </c>
      <c r="C617" s="10" t="s">
        <v>8385</v>
      </c>
      <c r="D617" s="10" t="s">
        <v>212</v>
      </c>
      <c r="E617" s="8">
        <v>199</v>
      </c>
      <c r="F617" s="177" t="s">
        <v>3465</v>
      </c>
    </row>
    <row r="618" ht="15" spans="1:6">
      <c r="A618" s="8">
        <v>617</v>
      </c>
      <c r="B618" s="8" t="str">
        <f t="shared" si="9"/>
        <v>CS6E-2-1-I200</v>
      </c>
      <c r="C618" s="10" t="s">
        <v>8385</v>
      </c>
      <c r="D618" s="10" t="s">
        <v>212</v>
      </c>
      <c r="E618" s="8">
        <v>200</v>
      </c>
      <c r="F618" s="177" t="s">
        <v>3467</v>
      </c>
    </row>
    <row r="619" ht="15" spans="1:6">
      <c r="A619" s="8">
        <v>618</v>
      </c>
      <c r="B619" s="8" t="str">
        <f t="shared" si="9"/>
        <v>CS6E-2-1-I201</v>
      </c>
      <c r="C619" s="10" t="s">
        <v>8385</v>
      </c>
      <c r="D619" s="10" t="s">
        <v>212</v>
      </c>
      <c r="E619" s="8">
        <v>201</v>
      </c>
      <c r="F619" s="177" t="s">
        <v>3469</v>
      </c>
    </row>
    <row r="620" ht="15" spans="1:6">
      <c r="A620" s="8">
        <v>619</v>
      </c>
      <c r="B620" s="8" t="str">
        <f t="shared" si="9"/>
        <v>CS6E-2-1-I202</v>
      </c>
      <c r="C620" s="10" t="s">
        <v>8385</v>
      </c>
      <c r="D620" s="10" t="s">
        <v>212</v>
      </c>
      <c r="E620" s="8">
        <v>202</v>
      </c>
      <c r="F620" s="177" t="s">
        <v>3471</v>
      </c>
    </row>
    <row r="621" ht="15" spans="1:6">
      <c r="A621" s="8">
        <v>620</v>
      </c>
      <c r="B621" s="8" t="str">
        <f t="shared" si="9"/>
        <v>CS6E-2-1-I203</v>
      </c>
      <c r="C621" s="10" t="s">
        <v>8385</v>
      </c>
      <c r="D621" s="10" t="s">
        <v>212</v>
      </c>
      <c r="E621" s="8">
        <v>203</v>
      </c>
      <c r="F621" s="177" t="s">
        <v>3473</v>
      </c>
    </row>
    <row r="622" ht="15" spans="1:6">
      <c r="A622" s="8">
        <v>621</v>
      </c>
      <c r="B622" s="8" t="str">
        <f t="shared" si="9"/>
        <v>CS6E-2-1-I204</v>
      </c>
      <c r="C622" s="10" t="s">
        <v>8385</v>
      </c>
      <c r="D622" s="10" t="s">
        <v>212</v>
      </c>
      <c r="E622" s="8">
        <v>204</v>
      </c>
      <c r="F622" s="177" t="s">
        <v>3475</v>
      </c>
    </row>
    <row r="623" ht="15" spans="1:6">
      <c r="A623" s="8">
        <v>622</v>
      </c>
      <c r="B623" s="8" t="str">
        <f t="shared" si="9"/>
        <v>CS6E-2-1-I205</v>
      </c>
      <c r="C623" s="10" t="s">
        <v>8385</v>
      </c>
      <c r="D623" s="10" t="s">
        <v>212</v>
      </c>
      <c r="E623" s="8">
        <v>205</v>
      </c>
      <c r="F623" s="177" t="s">
        <v>3477</v>
      </c>
    </row>
    <row r="624" ht="15" spans="1:6">
      <c r="A624" s="8">
        <v>623</v>
      </c>
      <c r="B624" s="8" t="str">
        <f t="shared" si="9"/>
        <v>CS6E-2-1-I206</v>
      </c>
      <c r="C624" s="10" t="s">
        <v>8385</v>
      </c>
      <c r="D624" s="10" t="s">
        <v>212</v>
      </c>
      <c r="E624" s="8">
        <v>206</v>
      </c>
      <c r="F624" s="177" t="s">
        <v>3479</v>
      </c>
    </row>
    <row r="625" ht="15" spans="1:6">
      <c r="A625" s="8">
        <v>624</v>
      </c>
      <c r="B625" s="8" t="str">
        <f t="shared" si="9"/>
        <v>CS6E-2-1-I207</v>
      </c>
      <c r="C625" s="10" t="s">
        <v>8385</v>
      </c>
      <c r="D625" s="10" t="s">
        <v>212</v>
      </c>
      <c r="E625" s="8">
        <v>207</v>
      </c>
      <c r="F625" s="177" t="s">
        <v>3481</v>
      </c>
    </row>
    <row r="626" ht="15" spans="1:6">
      <c r="A626" s="8">
        <v>625</v>
      </c>
      <c r="B626" s="8" t="str">
        <f t="shared" si="9"/>
        <v>CS6E-2-1-I208</v>
      </c>
      <c r="C626" s="10" t="s">
        <v>8385</v>
      </c>
      <c r="D626" s="10" t="s">
        <v>212</v>
      </c>
      <c r="E626" s="8">
        <v>208</v>
      </c>
      <c r="F626" s="177" t="s">
        <v>3483</v>
      </c>
    </row>
    <row r="627" ht="15" spans="1:6">
      <c r="A627" s="8">
        <v>626</v>
      </c>
      <c r="B627" s="8" t="str">
        <f t="shared" si="9"/>
        <v>CS6E-2-1-I209</v>
      </c>
      <c r="C627" s="10" t="s">
        <v>8385</v>
      </c>
      <c r="D627" s="10" t="s">
        <v>212</v>
      </c>
      <c r="E627" s="8">
        <v>209</v>
      </c>
      <c r="F627" s="177" t="s">
        <v>3485</v>
      </c>
    </row>
    <row r="628" ht="15" spans="1:6">
      <c r="A628" s="8">
        <v>627</v>
      </c>
      <c r="B628" s="8" t="str">
        <f t="shared" si="9"/>
        <v>CS6E-2-1-I210</v>
      </c>
      <c r="C628" s="10" t="s">
        <v>8385</v>
      </c>
      <c r="D628" s="10" t="s">
        <v>212</v>
      </c>
      <c r="E628" s="8">
        <v>210</v>
      </c>
      <c r="F628" s="177" t="s">
        <v>3487</v>
      </c>
    </row>
    <row r="629" ht="15" spans="1:6">
      <c r="A629" s="8">
        <v>628</v>
      </c>
      <c r="B629" s="8" t="str">
        <f t="shared" si="9"/>
        <v>CS6E-2-1-I211</v>
      </c>
      <c r="C629" s="10" t="s">
        <v>8385</v>
      </c>
      <c r="D629" s="10" t="s">
        <v>212</v>
      </c>
      <c r="E629" s="8">
        <v>211</v>
      </c>
      <c r="F629" s="177" t="s">
        <v>3489</v>
      </c>
    </row>
    <row r="630" ht="15" spans="1:6">
      <c r="A630" s="8">
        <v>629</v>
      </c>
      <c r="B630" s="8" t="str">
        <f t="shared" si="9"/>
        <v>CS6E-2-1-I212</v>
      </c>
      <c r="C630" s="10" t="s">
        <v>8385</v>
      </c>
      <c r="D630" s="10" t="s">
        <v>212</v>
      </c>
      <c r="E630" s="8">
        <v>212</v>
      </c>
      <c r="F630" s="177" t="s">
        <v>3491</v>
      </c>
    </row>
    <row r="631" ht="15" spans="1:6">
      <c r="A631" s="8">
        <v>630</v>
      </c>
      <c r="B631" s="8" t="str">
        <f t="shared" si="9"/>
        <v>CS6E-2-1-I213</v>
      </c>
      <c r="C631" s="10" t="s">
        <v>8385</v>
      </c>
      <c r="D631" s="10" t="s">
        <v>212</v>
      </c>
      <c r="E631" s="8">
        <v>213</v>
      </c>
      <c r="F631" s="177" t="s">
        <v>3493</v>
      </c>
    </row>
    <row r="632" ht="15" spans="1:6">
      <c r="A632" s="8">
        <v>631</v>
      </c>
      <c r="B632" s="8" t="str">
        <f t="shared" si="9"/>
        <v>CS6E-2-1-I214</v>
      </c>
      <c r="C632" s="10" t="s">
        <v>8385</v>
      </c>
      <c r="D632" s="10" t="s">
        <v>212</v>
      </c>
      <c r="E632" s="8">
        <v>214</v>
      </c>
      <c r="F632" s="177" t="s">
        <v>3495</v>
      </c>
    </row>
    <row r="633" ht="15" spans="1:6">
      <c r="A633" s="8">
        <v>632</v>
      </c>
      <c r="B633" s="8" t="str">
        <f t="shared" si="9"/>
        <v>CS6E-2-1-I215</v>
      </c>
      <c r="C633" s="10" t="s">
        <v>8385</v>
      </c>
      <c r="D633" s="10" t="s">
        <v>212</v>
      </c>
      <c r="E633" s="8">
        <v>215</v>
      </c>
      <c r="F633" s="177" t="s">
        <v>3497</v>
      </c>
    </row>
    <row r="634" ht="15" spans="1:6">
      <c r="A634" s="8">
        <v>633</v>
      </c>
      <c r="B634" s="8" t="str">
        <f t="shared" si="9"/>
        <v>CS6E-2-1-I216</v>
      </c>
      <c r="C634" s="10" t="s">
        <v>8385</v>
      </c>
      <c r="D634" s="10" t="s">
        <v>212</v>
      </c>
      <c r="E634" s="8">
        <v>216</v>
      </c>
      <c r="F634" s="177" t="s">
        <v>3499</v>
      </c>
    </row>
    <row r="635" ht="15" spans="1:6">
      <c r="A635" s="8">
        <v>634</v>
      </c>
      <c r="B635" s="8" t="str">
        <f t="shared" si="9"/>
        <v>CS6E-2-1-I217</v>
      </c>
      <c r="C635" s="10" t="s">
        <v>8385</v>
      </c>
      <c r="D635" s="10" t="s">
        <v>212</v>
      </c>
      <c r="E635" s="8">
        <v>217</v>
      </c>
      <c r="F635" s="177" t="s">
        <v>3501</v>
      </c>
    </row>
    <row r="636" ht="15" spans="1:6">
      <c r="A636" s="8">
        <v>635</v>
      </c>
      <c r="B636" s="8" t="str">
        <f t="shared" si="9"/>
        <v>CS6E-2-1-I218</v>
      </c>
      <c r="C636" s="10" t="s">
        <v>8385</v>
      </c>
      <c r="D636" s="10" t="s">
        <v>212</v>
      </c>
      <c r="E636" s="8">
        <v>218</v>
      </c>
      <c r="F636" s="177" t="s">
        <v>3503</v>
      </c>
    </row>
    <row r="637" ht="15" spans="1:6">
      <c r="A637" s="8">
        <v>636</v>
      </c>
      <c r="B637" s="8" t="str">
        <f t="shared" si="9"/>
        <v>CS6E-2-1-I219</v>
      </c>
      <c r="C637" s="10" t="s">
        <v>8385</v>
      </c>
      <c r="D637" s="10" t="s">
        <v>212</v>
      </c>
      <c r="E637" s="8">
        <v>219</v>
      </c>
      <c r="F637" s="177" t="s">
        <v>3505</v>
      </c>
    </row>
    <row r="638" ht="15" spans="1:6">
      <c r="A638" s="8">
        <v>637</v>
      </c>
      <c r="B638" s="8" t="str">
        <f t="shared" si="9"/>
        <v>CS6E-2-1-I220</v>
      </c>
      <c r="C638" s="10" t="s">
        <v>8385</v>
      </c>
      <c r="D638" s="10" t="s">
        <v>212</v>
      </c>
      <c r="E638" s="8">
        <v>220</v>
      </c>
      <c r="F638" s="177" t="s">
        <v>3507</v>
      </c>
    </row>
    <row r="639" ht="15" spans="1:6">
      <c r="A639" s="8">
        <v>638</v>
      </c>
      <c r="B639" s="8" t="str">
        <f t="shared" si="9"/>
        <v>CS6E-2-1-I221</v>
      </c>
      <c r="C639" s="10" t="s">
        <v>8385</v>
      </c>
      <c r="D639" s="10" t="s">
        <v>212</v>
      </c>
      <c r="E639" s="8">
        <v>221</v>
      </c>
      <c r="F639" s="177" t="s">
        <v>3509</v>
      </c>
    </row>
    <row r="640" ht="15" spans="1:6">
      <c r="A640" s="8">
        <v>639</v>
      </c>
      <c r="B640" s="8" t="str">
        <f t="shared" si="9"/>
        <v>CS6E-2-1-I222</v>
      </c>
      <c r="C640" s="10" t="s">
        <v>8385</v>
      </c>
      <c r="D640" s="10" t="s">
        <v>212</v>
      </c>
      <c r="E640" s="8">
        <v>222</v>
      </c>
      <c r="F640" s="177" t="s">
        <v>3511</v>
      </c>
    </row>
    <row r="641" ht="15" spans="1:6">
      <c r="A641" s="8">
        <v>640</v>
      </c>
      <c r="B641" s="8" t="str">
        <f t="shared" si="9"/>
        <v>CS6E-2-1-I223</v>
      </c>
      <c r="C641" s="10" t="s">
        <v>8385</v>
      </c>
      <c r="D641" s="10" t="s">
        <v>212</v>
      </c>
      <c r="E641" s="8">
        <v>223</v>
      </c>
      <c r="F641" s="177" t="s">
        <v>3513</v>
      </c>
    </row>
    <row r="642" ht="15" spans="1:6">
      <c r="A642" s="8">
        <v>641</v>
      </c>
      <c r="B642" s="8" t="str">
        <f t="shared" ref="B642:B705" si="10">C642&amp;"-"&amp;D642&amp;E642</f>
        <v>CS6E-2-1-I224</v>
      </c>
      <c r="C642" s="10" t="s">
        <v>8385</v>
      </c>
      <c r="D642" s="10" t="s">
        <v>212</v>
      </c>
      <c r="E642" s="8">
        <v>224</v>
      </c>
      <c r="F642" s="177" t="s">
        <v>3515</v>
      </c>
    </row>
    <row r="643" ht="15" spans="1:6">
      <c r="A643" s="8">
        <v>642</v>
      </c>
      <c r="B643" s="8" t="str">
        <f t="shared" si="10"/>
        <v>CS6E-2-1-I225</v>
      </c>
      <c r="C643" s="10" t="s">
        <v>8385</v>
      </c>
      <c r="D643" s="10" t="s">
        <v>212</v>
      </c>
      <c r="E643" s="8">
        <v>225</v>
      </c>
      <c r="F643" s="177" t="s">
        <v>3517</v>
      </c>
    </row>
    <row r="644" ht="15" spans="1:6">
      <c r="A644" s="8">
        <v>643</v>
      </c>
      <c r="B644" s="8" t="str">
        <f t="shared" si="10"/>
        <v>CS6E-2-1-I226</v>
      </c>
      <c r="C644" s="10" t="s">
        <v>8385</v>
      </c>
      <c r="D644" s="10" t="s">
        <v>212</v>
      </c>
      <c r="E644" s="8">
        <v>226</v>
      </c>
      <c r="F644" s="177" t="s">
        <v>3519</v>
      </c>
    </row>
    <row r="645" ht="15" spans="1:6">
      <c r="A645" s="8">
        <v>644</v>
      </c>
      <c r="B645" s="8" t="str">
        <f t="shared" si="10"/>
        <v>CS6E-2-1-I227</v>
      </c>
      <c r="C645" s="10" t="s">
        <v>8385</v>
      </c>
      <c r="D645" s="10" t="s">
        <v>212</v>
      </c>
      <c r="E645" s="8">
        <v>227</v>
      </c>
      <c r="F645" s="177" t="s">
        <v>3521</v>
      </c>
    </row>
    <row r="646" ht="15" spans="1:6">
      <c r="A646" s="8">
        <v>645</v>
      </c>
      <c r="B646" s="8" t="str">
        <f t="shared" si="10"/>
        <v>CS6E-2-1-I228</v>
      </c>
      <c r="C646" s="10" t="s">
        <v>8385</v>
      </c>
      <c r="D646" s="10" t="s">
        <v>212</v>
      </c>
      <c r="E646" s="8">
        <v>228</v>
      </c>
      <c r="F646" s="177" t="s">
        <v>3523</v>
      </c>
    </row>
    <row r="647" ht="15" spans="1:6">
      <c r="A647" s="8">
        <v>646</v>
      </c>
      <c r="B647" s="8" t="str">
        <f t="shared" si="10"/>
        <v>CS6E-2-1-I229</v>
      </c>
      <c r="C647" s="10" t="s">
        <v>8385</v>
      </c>
      <c r="D647" s="10" t="s">
        <v>212</v>
      </c>
      <c r="E647" s="8">
        <v>229</v>
      </c>
      <c r="F647" s="177" t="s">
        <v>3525</v>
      </c>
    </row>
    <row r="648" ht="15" spans="1:6">
      <c r="A648" s="8">
        <v>647</v>
      </c>
      <c r="B648" s="8" t="str">
        <f t="shared" si="10"/>
        <v>CS6E-2-1-I230</v>
      </c>
      <c r="C648" s="10" t="s">
        <v>8385</v>
      </c>
      <c r="D648" s="10" t="s">
        <v>212</v>
      </c>
      <c r="E648" s="8">
        <v>230</v>
      </c>
      <c r="F648" s="177" t="s">
        <v>3527</v>
      </c>
    </row>
    <row r="649" ht="15" spans="1:6">
      <c r="A649" s="8">
        <v>648</v>
      </c>
      <c r="B649" s="8" t="str">
        <f t="shared" si="10"/>
        <v>CS6E-2-1-I231</v>
      </c>
      <c r="C649" s="10" t="s">
        <v>8385</v>
      </c>
      <c r="D649" s="10" t="s">
        <v>212</v>
      </c>
      <c r="E649" s="8">
        <v>231</v>
      </c>
      <c r="F649" s="177" t="s">
        <v>3529</v>
      </c>
    </row>
    <row r="650" ht="15" spans="1:6">
      <c r="A650" s="8">
        <v>649</v>
      </c>
      <c r="B650" s="8" t="str">
        <f t="shared" si="10"/>
        <v>CS6E-2-1-I232</v>
      </c>
      <c r="C650" s="10" t="s">
        <v>8385</v>
      </c>
      <c r="D650" s="10" t="s">
        <v>212</v>
      </c>
      <c r="E650" s="8">
        <v>232</v>
      </c>
      <c r="F650" s="177" t="s">
        <v>3531</v>
      </c>
    </row>
    <row r="651" ht="15" spans="1:6">
      <c r="A651" s="8">
        <v>650</v>
      </c>
      <c r="B651" s="8" t="str">
        <f t="shared" si="10"/>
        <v>CS6E-2-1-I233</v>
      </c>
      <c r="C651" s="10" t="s">
        <v>8385</v>
      </c>
      <c r="D651" s="10" t="s">
        <v>212</v>
      </c>
      <c r="E651" s="8">
        <v>233</v>
      </c>
      <c r="F651" s="177" t="s">
        <v>3533</v>
      </c>
    </row>
    <row r="652" ht="15" spans="1:6">
      <c r="A652" s="8">
        <v>651</v>
      </c>
      <c r="B652" s="8" t="str">
        <f t="shared" si="10"/>
        <v>CS6E-2-1-I234</v>
      </c>
      <c r="C652" s="10" t="s">
        <v>8385</v>
      </c>
      <c r="D652" s="10" t="s">
        <v>212</v>
      </c>
      <c r="E652" s="8">
        <v>234</v>
      </c>
      <c r="F652" s="177" t="s">
        <v>3535</v>
      </c>
    </row>
    <row r="653" ht="15" spans="1:6">
      <c r="A653" s="8">
        <v>652</v>
      </c>
      <c r="B653" s="8" t="str">
        <f t="shared" si="10"/>
        <v>CS6E-2-1-I235</v>
      </c>
      <c r="C653" s="10" t="s">
        <v>8385</v>
      </c>
      <c r="D653" s="10" t="s">
        <v>212</v>
      </c>
      <c r="E653" s="8">
        <v>235</v>
      </c>
      <c r="F653" s="177" t="s">
        <v>3537</v>
      </c>
    </row>
    <row r="654" ht="15" spans="1:6">
      <c r="A654" s="8">
        <v>653</v>
      </c>
      <c r="B654" s="8" t="str">
        <f t="shared" si="10"/>
        <v>CS6E-2-1-I236</v>
      </c>
      <c r="C654" s="10" t="s">
        <v>8385</v>
      </c>
      <c r="D654" s="10" t="s">
        <v>212</v>
      </c>
      <c r="E654" s="8">
        <v>236</v>
      </c>
      <c r="F654" s="177" t="s">
        <v>3539</v>
      </c>
    </row>
    <row r="655" ht="15" spans="1:6">
      <c r="A655" s="8">
        <v>654</v>
      </c>
      <c r="B655" s="8" t="str">
        <f t="shared" si="10"/>
        <v>CS6E-2-1-I237</v>
      </c>
      <c r="C655" s="10" t="s">
        <v>8385</v>
      </c>
      <c r="D655" s="10" t="s">
        <v>212</v>
      </c>
      <c r="E655" s="8">
        <v>237</v>
      </c>
      <c r="F655" s="177" t="s">
        <v>3541</v>
      </c>
    </row>
    <row r="656" ht="15" spans="1:6">
      <c r="A656" s="8">
        <v>655</v>
      </c>
      <c r="B656" s="8" t="str">
        <f t="shared" si="10"/>
        <v>CS6E-2-1-I238</v>
      </c>
      <c r="C656" s="10" t="s">
        <v>8385</v>
      </c>
      <c r="D656" s="10" t="s">
        <v>212</v>
      </c>
      <c r="E656" s="8">
        <v>238</v>
      </c>
      <c r="F656" s="177" t="s">
        <v>3543</v>
      </c>
    </row>
    <row r="657" ht="15" spans="1:6">
      <c r="A657" s="8">
        <v>656</v>
      </c>
      <c r="B657" s="8" t="str">
        <f t="shared" si="10"/>
        <v>CS6E-2-1-I239</v>
      </c>
      <c r="C657" s="10" t="s">
        <v>8385</v>
      </c>
      <c r="D657" s="10" t="s">
        <v>212</v>
      </c>
      <c r="E657" s="8">
        <v>239</v>
      </c>
      <c r="F657" s="177" t="s">
        <v>3545</v>
      </c>
    </row>
    <row r="658" ht="15" spans="1:6">
      <c r="A658" s="8">
        <v>657</v>
      </c>
      <c r="B658" s="8" t="str">
        <f t="shared" si="10"/>
        <v>CS6E-2-1-I240</v>
      </c>
      <c r="C658" s="10" t="s">
        <v>8385</v>
      </c>
      <c r="D658" s="10" t="s">
        <v>212</v>
      </c>
      <c r="E658" s="8">
        <v>240</v>
      </c>
      <c r="F658" s="177" t="s">
        <v>3547</v>
      </c>
    </row>
    <row r="659" ht="15" spans="1:6">
      <c r="A659" s="8">
        <v>658</v>
      </c>
      <c r="B659" s="8" t="str">
        <f t="shared" si="10"/>
        <v>CS6E-2-1-I241</v>
      </c>
      <c r="C659" s="10" t="s">
        <v>8385</v>
      </c>
      <c r="D659" s="10" t="s">
        <v>212</v>
      </c>
      <c r="E659" s="8">
        <v>241</v>
      </c>
      <c r="F659" s="177" t="s">
        <v>3549</v>
      </c>
    </row>
    <row r="660" ht="15" spans="1:6">
      <c r="A660" s="8">
        <v>659</v>
      </c>
      <c r="B660" s="8" t="str">
        <f t="shared" si="10"/>
        <v>CS6E-2-1-I242</v>
      </c>
      <c r="C660" s="10" t="s">
        <v>8385</v>
      </c>
      <c r="D660" s="10" t="s">
        <v>212</v>
      </c>
      <c r="E660" s="8">
        <v>242</v>
      </c>
      <c r="F660" s="177" t="s">
        <v>3551</v>
      </c>
    </row>
    <row r="661" ht="15" spans="1:6">
      <c r="A661" s="8">
        <v>660</v>
      </c>
      <c r="B661" s="8" t="str">
        <f t="shared" si="10"/>
        <v>CS6E-2-1-I243</v>
      </c>
      <c r="C661" s="10" t="s">
        <v>8385</v>
      </c>
      <c r="D661" s="10" t="s">
        <v>212</v>
      </c>
      <c r="E661" s="8">
        <v>243</v>
      </c>
      <c r="F661" s="177" t="s">
        <v>3553</v>
      </c>
    </row>
    <row r="662" ht="15" spans="1:6">
      <c r="A662" s="8">
        <v>661</v>
      </c>
      <c r="B662" s="8" t="str">
        <f t="shared" si="10"/>
        <v>CS6E-2-1-I244</v>
      </c>
      <c r="C662" s="10" t="s">
        <v>8385</v>
      </c>
      <c r="D662" s="10" t="s">
        <v>212</v>
      </c>
      <c r="E662" s="8">
        <v>244</v>
      </c>
      <c r="F662" s="177" t="s">
        <v>3555</v>
      </c>
    </row>
    <row r="663" ht="15" spans="1:6">
      <c r="A663" s="8">
        <v>662</v>
      </c>
      <c r="B663" s="8" t="str">
        <f t="shared" si="10"/>
        <v>CS6E-2-1-I245</v>
      </c>
      <c r="C663" s="10" t="s">
        <v>8385</v>
      </c>
      <c r="D663" s="10" t="s">
        <v>212</v>
      </c>
      <c r="E663" s="8">
        <v>245</v>
      </c>
      <c r="F663" s="177" t="s">
        <v>3557</v>
      </c>
    </row>
    <row r="664" ht="15" spans="1:6">
      <c r="A664" s="8">
        <v>663</v>
      </c>
      <c r="B664" s="8" t="str">
        <f t="shared" si="10"/>
        <v>CS6E-2-1-I246</v>
      </c>
      <c r="C664" s="10" t="s">
        <v>8385</v>
      </c>
      <c r="D664" s="10" t="s">
        <v>212</v>
      </c>
      <c r="E664" s="8">
        <v>246</v>
      </c>
      <c r="F664" s="177" t="s">
        <v>3559</v>
      </c>
    </row>
    <row r="665" ht="15" spans="1:6">
      <c r="A665" s="8">
        <v>664</v>
      </c>
      <c r="B665" s="8" t="str">
        <f t="shared" si="10"/>
        <v>CS6E-2-1-I247</v>
      </c>
      <c r="C665" s="10" t="s">
        <v>8385</v>
      </c>
      <c r="D665" s="10" t="s">
        <v>212</v>
      </c>
      <c r="E665" s="8">
        <v>247</v>
      </c>
      <c r="F665" s="177" t="s">
        <v>3561</v>
      </c>
    </row>
    <row r="666" ht="15" spans="1:6">
      <c r="A666" s="8">
        <v>665</v>
      </c>
      <c r="B666" s="8" t="str">
        <f t="shared" si="10"/>
        <v>CS6E-2-1-I248</v>
      </c>
      <c r="C666" s="10" t="s">
        <v>8385</v>
      </c>
      <c r="D666" s="10" t="s">
        <v>212</v>
      </c>
      <c r="E666" s="8">
        <v>248</v>
      </c>
      <c r="F666" s="177" t="s">
        <v>3563</v>
      </c>
    </row>
    <row r="667" ht="15" spans="1:6">
      <c r="A667" s="8">
        <v>666</v>
      </c>
      <c r="B667" s="8" t="str">
        <f t="shared" si="10"/>
        <v>CS6E-2-1-I249</v>
      </c>
      <c r="C667" s="10" t="s">
        <v>8385</v>
      </c>
      <c r="D667" s="10" t="s">
        <v>212</v>
      </c>
      <c r="E667" s="8">
        <v>249</v>
      </c>
      <c r="F667" s="177" t="s">
        <v>3565</v>
      </c>
    </row>
    <row r="668" ht="15" spans="1:6">
      <c r="A668" s="8">
        <v>667</v>
      </c>
      <c r="B668" s="8" t="str">
        <f t="shared" si="10"/>
        <v>CS6E-2-1-I250</v>
      </c>
      <c r="C668" s="10" t="s">
        <v>8385</v>
      </c>
      <c r="D668" s="10" t="s">
        <v>212</v>
      </c>
      <c r="E668" s="8">
        <v>250</v>
      </c>
      <c r="F668" s="177" t="s">
        <v>3567</v>
      </c>
    </row>
    <row r="669" ht="15" spans="1:6">
      <c r="A669" s="8">
        <v>668</v>
      </c>
      <c r="B669" s="8" t="str">
        <f t="shared" si="10"/>
        <v>CS6E-2-1-I251</v>
      </c>
      <c r="C669" s="10" t="s">
        <v>8385</v>
      </c>
      <c r="D669" s="10" t="s">
        <v>212</v>
      </c>
      <c r="E669" s="8">
        <v>251</v>
      </c>
      <c r="F669" s="177" t="s">
        <v>3569</v>
      </c>
    </row>
    <row r="670" ht="15" spans="1:6">
      <c r="A670" s="8">
        <v>669</v>
      </c>
      <c r="B670" s="8" t="str">
        <f t="shared" si="10"/>
        <v>CS6E-2-1-I252</v>
      </c>
      <c r="C670" s="10" t="s">
        <v>8385</v>
      </c>
      <c r="D670" s="10" t="s">
        <v>212</v>
      </c>
      <c r="E670" s="8">
        <v>252</v>
      </c>
      <c r="F670" s="177" t="s">
        <v>3571</v>
      </c>
    </row>
    <row r="671" ht="15" spans="1:6">
      <c r="A671" s="8">
        <v>670</v>
      </c>
      <c r="B671" s="8" t="str">
        <f t="shared" si="10"/>
        <v>CS6E-2-1-I253</v>
      </c>
      <c r="C671" s="10" t="s">
        <v>8385</v>
      </c>
      <c r="D671" s="10" t="s">
        <v>212</v>
      </c>
      <c r="E671" s="8">
        <v>253</v>
      </c>
      <c r="F671" s="177" t="s">
        <v>3573</v>
      </c>
    </row>
    <row r="672" ht="15" spans="1:6">
      <c r="A672" s="8">
        <v>671</v>
      </c>
      <c r="B672" s="8" t="str">
        <f t="shared" si="10"/>
        <v>CS6E-2-1-I254</v>
      </c>
      <c r="C672" s="10" t="s">
        <v>8385</v>
      </c>
      <c r="D672" s="10" t="s">
        <v>212</v>
      </c>
      <c r="E672" s="8">
        <v>254</v>
      </c>
      <c r="F672" s="177" t="s">
        <v>3575</v>
      </c>
    </row>
    <row r="673" ht="15" spans="1:6">
      <c r="A673" s="8">
        <v>672</v>
      </c>
      <c r="B673" s="8" t="str">
        <f t="shared" si="10"/>
        <v>CS6E-2-1-I255</v>
      </c>
      <c r="C673" s="10" t="s">
        <v>8385</v>
      </c>
      <c r="D673" s="10" t="s">
        <v>212</v>
      </c>
      <c r="E673" s="8">
        <v>255</v>
      </c>
      <c r="F673" s="177" t="s">
        <v>3577</v>
      </c>
    </row>
    <row r="674" ht="15" spans="1:6">
      <c r="A674" s="8">
        <v>673</v>
      </c>
      <c r="B674" s="8" t="str">
        <f t="shared" si="10"/>
        <v>CS6E-2-1-I256</v>
      </c>
      <c r="C674" s="10" t="s">
        <v>8385</v>
      </c>
      <c r="D674" s="10" t="s">
        <v>212</v>
      </c>
      <c r="E674" s="8">
        <v>256</v>
      </c>
      <c r="F674" s="177" t="s">
        <v>3579</v>
      </c>
    </row>
    <row r="675" ht="15" spans="1:6">
      <c r="A675" s="8">
        <v>674</v>
      </c>
      <c r="B675" s="8" t="str">
        <f t="shared" si="10"/>
        <v>CS6E-2-1-I257</v>
      </c>
      <c r="C675" s="10" t="s">
        <v>8385</v>
      </c>
      <c r="D675" s="10" t="s">
        <v>212</v>
      </c>
      <c r="E675" s="8">
        <v>257</v>
      </c>
      <c r="F675" s="177" t="s">
        <v>3581</v>
      </c>
    </row>
    <row r="676" ht="15" spans="1:6">
      <c r="A676" s="8">
        <v>675</v>
      </c>
      <c r="B676" s="8" t="str">
        <f t="shared" si="10"/>
        <v>CS6E-2-1-I258</v>
      </c>
      <c r="C676" s="10" t="s">
        <v>8385</v>
      </c>
      <c r="D676" s="10" t="s">
        <v>212</v>
      </c>
      <c r="E676" s="8">
        <v>258</v>
      </c>
      <c r="F676" s="177" t="s">
        <v>3583</v>
      </c>
    </row>
    <row r="677" ht="15" spans="1:6">
      <c r="A677" s="8">
        <v>676</v>
      </c>
      <c r="B677" s="8" t="str">
        <f t="shared" si="10"/>
        <v>CS6E-2-1-I259</v>
      </c>
      <c r="C677" s="10" t="s">
        <v>8385</v>
      </c>
      <c r="D677" s="10" t="s">
        <v>212</v>
      </c>
      <c r="E677" s="8">
        <v>259</v>
      </c>
      <c r="F677" s="177" t="s">
        <v>3585</v>
      </c>
    </row>
    <row r="678" ht="15" spans="1:6">
      <c r="A678" s="8">
        <v>677</v>
      </c>
      <c r="B678" s="8" t="str">
        <f t="shared" si="10"/>
        <v>CS6E-2-1-I260</v>
      </c>
      <c r="C678" s="10" t="s">
        <v>8385</v>
      </c>
      <c r="D678" s="10" t="s">
        <v>212</v>
      </c>
      <c r="E678" s="8">
        <v>260</v>
      </c>
      <c r="F678" s="177" t="s">
        <v>3587</v>
      </c>
    </row>
    <row r="679" ht="15" spans="1:6">
      <c r="A679" s="8">
        <v>678</v>
      </c>
      <c r="B679" s="8" t="str">
        <f t="shared" si="10"/>
        <v>CS6E-2-1-I261</v>
      </c>
      <c r="C679" s="10" t="s">
        <v>8385</v>
      </c>
      <c r="D679" s="10" t="s">
        <v>212</v>
      </c>
      <c r="E679" s="8">
        <v>261</v>
      </c>
      <c r="F679" s="177" t="s">
        <v>3589</v>
      </c>
    </row>
    <row r="680" ht="15" spans="1:6">
      <c r="A680" s="8">
        <v>679</v>
      </c>
      <c r="B680" s="8" t="str">
        <f t="shared" si="10"/>
        <v>CS6E-2-1-I262</v>
      </c>
      <c r="C680" s="10" t="s">
        <v>8385</v>
      </c>
      <c r="D680" s="10" t="s">
        <v>212</v>
      </c>
      <c r="E680" s="8">
        <v>262</v>
      </c>
      <c r="F680" s="177" t="s">
        <v>3591</v>
      </c>
    </row>
    <row r="681" ht="15" spans="1:6">
      <c r="A681" s="8">
        <v>680</v>
      </c>
      <c r="B681" s="8" t="str">
        <f t="shared" si="10"/>
        <v>CS6E-2-1-I263</v>
      </c>
      <c r="C681" s="10" t="s">
        <v>8385</v>
      </c>
      <c r="D681" s="10" t="s">
        <v>212</v>
      </c>
      <c r="E681" s="8">
        <v>263</v>
      </c>
      <c r="F681" s="177" t="s">
        <v>3593</v>
      </c>
    </row>
    <row r="682" ht="15" spans="1:6">
      <c r="A682" s="8">
        <v>681</v>
      </c>
      <c r="B682" s="8" t="str">
        <f t="shared" si="10"/>
        <v>CS6E-2-1-I264</v>
      </c>
      <c r="C682" s="10" t="s">
        <v>8385</v>
      </c>
      <c r="D682" s="10" t="s">
        <v>212</v>
      </c>
      <c r="E682" s="8">
        <v>264</v>
      </c>
      <c r="F682" s="177" t="s">
        <v>3595</v>
      </c>
    </row>
    <row r="683" ht="15" spans="1:6">
      <c r="A683" s="8">
        <v>682</v>
      </c>
      <c r="B683" s="8" t="str">
        <f t="shared" si="10"/>
        <v>CS6E-2-1-I265</v>
      </c>
      <c r="C683" s="10" t="s">
        <v>8385</v>
      </c>
      <c r="D683" s="10" t="s">
        <v>212</v>
      </c>
      <c r="E683" s="8">
        <v>265</v>
      </c>
      <c r="F683" s="177" t="s">
        <v>3597</v>
      </c>
    </row>
    <row r="684" ht="15" spans="1:6">
      <c r="A684" s="8">
        <v>683</v>
      </c>
      <c r="B684" s="8" t="str">
        <f t="shared" si="10"/>
        <v>CS6E-2-1-I266</v>
      </c>
      <c r="C684" s="10" t="s">
        <v>8385</v>
      </c>
      <c r="D684" s="10" t="s">
        <v>212</v>
      </c>
      <c r="E684" s="8">
        <v>266</v>
      </c>
      <c r="F684" s="177" t="s">
        <v>3599</v>
      </c>
    </row>
    <row r="685" ht="15" spans="1:6">
      <c r="A685" s="8">
        <v>684</v>
      </c>
      <c r="B685" s="8" t="str">
        <f t="shared" si="10"/>
        <v>CS6E-2-1-I267</v>
      </c>
      <c r="C685" s="10" t="s">
        <v>8385</v>
      </c>
      <c r="D685" s="10" t="s">
        <v>212</v>
      </c>
      <c r="E685" s="8">
        <v>267</v>
      </c>
      <c r="F685" s="177" t="s">
        <v>3601</v>
      </c>
    </row>
    <row r="686" ht="15" spans="1:6">
      <c r="A686" s="8">
        <v>685</v>
      </c>
      <c r="B686" s="8" t="str">
        <f t="shared" si="10"/>
        <v>CS6E-2-1-I268</v>
      </c>
      <c r="C686" s="10" t="s">
        <v>8385</v>
      </c>
      <c r="D686" s="10" t="s">
        <v>212</v>
      </c>
      <c r="E686" s="8">
        <v>268</v>
      </c>
      <c r="F686" s="177" t="s">
        <v>3603</v>
      </c>
    </row>
    <row r="687" ht="15" spans="1:6">
      <c r="A687" s="8">
        <v>686</v>
      </c>
      <c r="B687" s="8" t="str">
        <f t="shared" si="10"/>
        <v>CS6E-2-1-I269</v>
      </c>
      <c r="C687" s="10" t="s">
        <v>8385</v>
      </c>
      <c r="D687" s="10" t="s">
        <v>212</v>
      </c>
      <c r="E687" s="8">
        <v>269</v>
      </c>
      <c r="F687" s="177" t="s">
        <v>3605</v>
      </c>
    </row>
    <row r="688" ht="15" spans="1:6">
      <c r="A688" s="8">
        <v>687</v>
      </c>
      <c r="B688" s="8" t="str">
        <f t="shared" si="10"/>
        <v>CS6E-2-1-I270</v>
      </c>
      <c r="C688" s="10" t="s">
        <v>8385</v>
      </c>
      <c r="D688" s="10" t="s">
        <v>212</v>
      </c>
      <c r="E688" s="8">
        <v>270</v>
      </c>
      <c r="F688" s="177" t="s">
        <v>3607</v>
      </c>
    </row>
    <row r="689" ht="15" spans="1:6">
      <c r="A689" s="8">
        <v>688</v>
      </c>
      <c r="B689" s="8" t="str">
        <f t="shared" si="10"/>
        <v>CS6E-2-1-I271</v>
      </c>
      <c r="C689" s="10" t="s">
        <v>8385</v>
      </c>
      <c r="D689" s="10" t="s">
        <v>212</v>
      </c>
      <c r="E689" s="8">
        <v>271</v>
      </c>
      <c r="F689" s="177" t="s">
        <v>3609</v>
      </c>
    </row>
    <row r="690" ht="15" spans="1:6">
      <c r="A690" s="8">
        <v>689</v>
      </c>
      <c r="B690" s="8" t="str">
        <f t="shared" si="10"/>
        <v>CS6E-2-1-I272</v>
      </c>
      <c r="C690" s="10" t="s">
        <v>8385</v>
      </c>
      <c r="D690" s="10" t="s">
        <v>212</v>
      </c>
      <c r="E690" s="8">
        <v>272</v>
      </c>
      <c r="F690" s="177" t="s">
        <v>3611</v>
      </c>
    </row>
    <row r="691" ht="15" spans="1:6">
      <c r="A691" s="8">
        <v>690</v>
      </c>
      <c r="B691" s="8" t="str">
        <f t="shared" si="10"/>
        <v>CS6E-2-1-I273</v>
      </c>
      <c r="C691" s="10" t="s">
        <v>8385</v>
      </c>
      <c r="D691" s="10" t="s">
        <v>212</v>
      </c>
      <c r="E691" s="8">
        <v>273</v>
      </c>
      <c r="F691" s="177" t="s">
        <v>3613</v>
      </c>
    </row>
    <row r="692" ht="15" spans="1:6">
      <c r="A692" s="8">
        <v>691</v>
      </c>
      <c r="B692" s="8" t="str">
        <f t="shared" si="10"/>
        <v>CS6E-2-1-I274</v>
      </c>
      <c r="C692" s="10" t="s">
        <v>8385</v>
      </c>
      <c r="D692" s="10" t="s">
        <v>212</v>
      </c>
      <c r="E692" s="8">
        <v>274</v>
      </c>
      <c r="F692" s="177" t="s">
        <v>3615</v>
      </c>
    </row>
    <row r="693" ht="15" spans="1:6">
      <c r="A693" s="8">
        <v>692</v>
      </c>
      <c r="B693" s="8" t="str">
        <f t="shared" si="10"/>
        <v>CS6E-2-1-I275</v>
      </c>
      <c r="C693" s="10" t="s">
        <v>8385</v>
      </c>
      <c r="D693" s="10" t="s">
        <v>212</v>
      </c>
      <c r="E693" s="8">
        <v>275</v>
      </c>
      <c r="F693" s="177" t="s">
        <v>3617</v>
      </c>
    </row>
    <row r="694" ht="15" spans="1:6">
      <c r="A694" s="8">
        <v>693</v>
      </c>
      <c r="B694" s="8" t="str">
        <f t="shared" si="10"/>
        <v>CS6E-2-1-I276</v>
      </c>
      <c r="C694" s="10" t="s">
        <v>8385</v>
      </c>
      <c r="D694" s="10" t="s">
        <v>212</v>
      </c>
      <c r="E694" s="8">
        <v>276</v>
      </c>
      <c r="F694" s="177" t="s">
        <v>3619</v>
      </c>
    </row>
    <row r="695" ht="15" spans="1:6">
      <c r="A695" s="8">
        <v>694</v>
      </c>
      <c r="B695" s="8" t="str">
        <f t="shared" si="10"/>
        <v>CS6E-2-1-I277</v>
      </c>
      <c r="C695" s="10" t="s">
        <v>8385</v>
      </c>
      <c r="D695" s="10" t="s">
        <v>212</v>
      </c>
      <c r="E695" s="8">
        <v>277</v>
      </c>
      <c r="F695" s="177" t="s">
        <v>3621</v>
      </c>
    </row>
    <row r="696" ht="15" spans="1:6">
      <c r="A696" s="8">
        <v>695</v>
      </c>
      <c r="B696" s="8" t="str">
        <f t="shared" si="10"/>
        <v>CS6E-2-1-I278</v>
      </c>
      <c r="C696" s="10" t="s">
        <v>8385</v>
      </c>
      <c r="D696" s="10" t="s">
        <v>212</v>
      </c>
      <c r="E696" s="8">
        <v>278</v>
      </c>
      <c r="F696" s="177" t="s">
        <v>3623</v>
      </c>
    </row>
    <row r="697" ht="15" spans="1:6">
      <c r="A697" s="8">
        <v>696</v>
      </c>
      <c r="B697" s="8" t="str">
        <f t="shared" si="10"/>
        <v>CS6E-2-1-I279</v>
      </c>
      <c r="C697" s="10" t="s">
        <v>8385</v>
      </c>
      <c r="D697" s="10" t="s">
        <v>212</v>
      </c>
      <c r="E697" s="8">
        <v>279</v>
      </c>
      <c r="F697" s="177" t="s">
        <v>3625</v>
      </c>
    </row>
    <row r="698" ht="15" spans="1:6">
      <c r="A698" s="8">
        <v>697</v>
      </c>
      <c r="B698" s="8" t="str">
        <f t="shared" si="10"/>
        <v>CS6E-2-1-I280</v>
      </c>
      <c r="C698" s="10" t="s">
        <v>8385</v>
      </c>
      <c r="D698" s="10" t="s">
        <v>212</v>
      </c>
      <c r="E698" s="8">
        <v>280</v>
      </c>
      <c r="F698" s="177" t="s">
        <v>3627</v>
      </c>
    </row>
    <row r="699" ht="15" spans="1:6">
      <c r="A699" s="8">
        <v>698</v>
      </c>
      <c r="B699" s="8" t="str">
        <f t="shared" si="10"/>
        <v>CS6E-2-1-I281</v>
      </c>
      <c r="C699" s="10" t="s">
        <v>8385</v>
      </c>
      <c r="D699" s="10" t="s">
        <v>212</v>
      </c>
      <c r="E699" s="8">
        <v>281</v>
      </c>
      <c r="F699" s="177" t="s">
        <v>3632</v>
      </c>
    </row>
    <row r="700" ht="15" spans="1:6">
      <c r="A700" s="8">
        <v>699</v>
      </c>
      <c r="B700" s="8" t="str">
        <f t="shared" si="10"/>
        <v>CS6E-2-1-I282</v>
      </c>
      <c r="C700" s="10" t="s">
        <v>8385</v>
      </c>
      <c r="D700" s="10" t="s">
        <v>212</v>
      </c>
      <c r="E700" s="8">
        <v>282</v>
      </c>
      <c r="F700" s="177" t="s">
        <v>3635</v>
      </c>
    </row>
    <row r="701" ht="15" spans="1:6">
      <c r="A701" s="8">
        <v>700</v>
      </c>
      <c r="B701" s="8" t="str">
        <f t="shared" si="10"/>
        <v>CS6E-2-1-I283</v>
      </c>
      <c r="C701" s="10" t="s">
        <v>8385</v>
      </c>
      <c r="D701" s="10" t="s">
        <v>212</v>
      </c>
      <c r="E701" s="8">
        <v>283</v>
      </c>
      <c r="F701" s="177" t="s">
        <v>3637</v>
      </c>
    </row>
    <row r="702" ht="15" spans="1:6">
      <c r="A702" s="8">
        <v>701</v>
      </c>
      <c r="B702" s="8" t="str">
        <f t="shared" si="10"/>
        <v>CS6E-2-1-I284</v>
      </c>
      <c r="C702" s="10" t="s">
        <v>8385</v>
      </c>
      <c r="D702" s="10" t="s">
        <v>212</v>
      </c>
      <c r="E702" s="8">
        <v>284</v>
      </c>
      <c r="F702" s="177" t="s">
        <v>3639</v>
      </c>
    </row>
    <row r="703" ht="15" spans="1:6">
      <c r="A703" s="8">
        <v>702</v>
      </c>
      <c r="B703" s="8" t="str">
        <f t="shared" si="10"/>
        <v>CS6E-2-1-I285</v>
      </c>
      <c r="C703" s="10" t="s">
        <v>8385</v>
      </c>
      <c r="D703" s="10" t="s">
        <v>212</v>
      </c>
      <c r="E703" s="8">
        <v>285</v>
      </c>
      <c r="F703" s="177" t="s">
        <v>3641</v>
      </c>
    </row>
    <row r="704" ht="15" spans="1:6">
      <c r="A704" s="8">
        <v>703</v>
      </c>
      <c r="B704" s="8" t="str">
        <f t="shared" si="10"/>
        <v>CS6E-2-1-I286</v>
      </c>
      <c r="C704" s="10" t="s">
        <v>8385</v>
      </c>
      <c r="D704" s="10" t="s">
        <v>212</v>
      </c>
      <c r="E704" s="8">
        <v>286</v>
      </c>
      <c r="F704" s="177" t="s">
        <v>3643</v>
      </c>
    </row>
    <row r="705" ht="15" spans="1:6">
      <c r="A705" s="8">
        <v>704</v>
      </c>
      <c r="B705" s="8" t="str">
        <f t="shared" si="10"/>
        <v>CS6E-2-1-I287</v>
      </c>
      <c r="C705" s="10" t="s">
        <v>8385</v>
      </c>
      <c r="D705" s="10" t="s">
        <v>212</v>
      </c>
      <c r="E705" s="8">
        <v>287</v>
      </c>
      <c r="F705" s="177" t="s">
        <v>3645</v>
      </c>
    </row>
    <row r="706" ht="15" spans="1:6">
      <c r="A706" s="8">
        <v>705</v>
      </c>
      <c r="B706" s="8" t="str">
        <f t="shared" ref="B706:B769" si="11">C706&amp;"-"&amp;D706&amp;E706</f>
        <v>CS6E-2-1-I288</v>
      </c>
      <c r="C706" s="10" t="s">
        <v>8385</v>
      </c>
      <c r="D706" s="10" t="s">
        <v>212</v>
      </c>
      <c r="E706" s="8">
        <v>288</v>
      </c>
      <c r="F706" s="177" t="s">
        <v>3647</v>
      </c>
    </row>
    <row r="707" ht="15" spans="1:6">
      <c r="A707" s="8">
        <v>706</v>
      </c>
      <c r="B707" s="8" t="str">
        <f t="shared" si="11"/>
        <v>CS6E-2-1-I289</v>
      </c>
      <c r="C707" s="10" t="s">
        <v>8385</v>
      </c>
      <c r="D707" s="10" t="s">
        <v>212</v>
      </c>
      <c r="E707" s="8">
        <v>289</v>
      </c>
      <c r="F707" s="177" t="s">
        <v>3649</v>
      </c>
    </row>
    <row r="708" ht="15" spans="1:6">
      <c r="A708" s="8">
        <v>707</v>
      </c>
      <c r="B708" s="8" t="str">
        <f t="shared" si="11"/>
        <v>CS6E-2-1-I290</v>
      </c>
      <c r="C708" s="10" t="s">
        <v>8385</v>
      </c>
      <c r="D708" s="10" t="s">
        <v>212</v>
      </c>
      <c r="E708" s="8">
        <v>290</v>
      </c>
      <c r="F708" s="177" t="s">
        <v>3651</v>
      </c>
    </row>
    <row r="709" ht="15" spans="1:6">
      <c r="A709" s="8">
        <v>708</v>
      </c>
      <c r="B709" s="8" t="str">
        <f t="shared" si="11"/>
        <v>CS6E-2-1-I291</v>
      </c>
      <c r="C709" s="10" t="s">
        <v>8385</v>
      </c>
      <c r="D709" s="10" t="s">
        <v>212</v>
      </c>
      <c r="E709" s="8">
        <v>291</v>
      </c>
      <c r="F709" s="177" t="s">
        <v>3653</v>
      </c>
    </row>
    <row r="710" ht="15" spans="1:6">
      <c r="A710" s="8">
        <v>709</v>
      </c>
      <c r="B710" s="8" t="str">
        <f t="shared" si="11"/>
        <v>CS6E-2-1-I292</v>
      </c>
      <c r="C710" s="10" t="s">
        <v>8385</v>
      </c>
      <c r="D710" s="10" t="s">
        <v>212</v>
      </c>
      <c r="E710" s="8">
        <v>292</v>
      </c>
      <c r="F710" s="177" t="s">
        <v>3655</v>
      </c>
    </row>
    <row r="711" ht="15" spans="1:6">
      <c r="A711" s="8">
        <v>710</v>
      </c>
      <c r="B711" s="8" t="str">
        <f t="shared" si="11"/>
        <v>CS6E-2-1-I293</v>
      </c>
      <c r="C711" s="10" t="s">
        <v>8385</v>
      </c>
      <c r="D711" s="10" t="s">
        <v>212</v>
      </c>
      <c r="E711" s="8">
        <v>293</v>
      </c>
      <c r="F711" s="177" t="s">
        <v>3657</v>
      </c>
    </row>
    <row r="712" ht="15" spans="1:6">
      <c r="A712" s="8">
        <v>711</v>
      </c>
      <c r="B712" s="8" t="str">
        <f t="shared" si="11"/>
        <v>CS6E-2-1-I294</v>
      </c>
      <c r="C712" s="10" t="s">
        <v>8385</v>
      </c>
      <c r="D712" s="10" t="s">
        <v>212</v>
      </c>
      <c r="E712" s="8">
        <v>294</v>
      </c>
      <c r="F712" s="177" t="s">
        <v>3659</v>
      </c>
    </row>
    <row r="713" ht="15" spans="1:6">
      <c r="A713" s="8">
        <v>712</v>
      </c>
      <c r="B713" s="8" t="str">
        <f t="shared" si="11"/>
        <v>CS6E-2-1-I295</v>
      </c>
      <c r="C713" s="10" t="s">
        <v>8385</v>
      </c>
      <c r="D713" s="10" t="s">
        <v>212</v>
      </c>
      <c r="E713" s="8">
        <v>295</v>
      </c>
      <c r="F713" s="177" t="s">
        <v>3661</v>
      </c>
    </row>
    <row r="714" ht="15" spans="1:6">
      <c r="A714" s="8">
        <v>713</v>
      </c>
      <c r="B714" s="8" t="str">
        <f t="shared" si="11"/>
        <v>CS6E-2-1-I296</v>
      </c>
      <c r="C714" s="10" t="s">
        <v>8385</v>
      </c>
      <c r="D714" s="10" t="s">
        <v>212</v>
      </c>
      <c r="E714" s="8">
        <v>296</v>
      </c>
      <c r="F714" s="177" t="s">
        <v>3663</v>
      </c>
    </row>
    <row r="715" ht="15" spans="1:6">
      <c r="A715" s="8">
        <v>714</v>
      </c>
      <c r="B715" s="8" t="str">
        <f t="shared" si="11"/>
        <v>CS6E-2-1-I297</v>
      </c>
      <c r="C715" s="10" t="s">
        <v>8385</v>
      </c>
      <c r="D715" s="10" t="s">
        <v>212</v>
      </c>
      <c r="E715" s="8">
        <v>297</v>
      </c>
      <c r="F715" s="177" t="s">
        <v>3665</v>
      </c>
    </row>
    <row r="716" ht="15" spans="1:6">
      <c r="A716" s="8">
        <v>715</v>
      </c>
      <c r="B716" s="8" t="str">
        <f t="shared" si="11"/>
        <v>CS6E-2-1-I298</v>
      </c>
      <c r="C716" s="10" t="s">
        <v>8385</v>
      </c>
      <c r="D716" s="10" t="s">
        <v>212</v>
      </c>
      <c r="E716" s="8">
        <v>298</v>
      </c>
      <c r="F716" s="177" t="s">
        <v>3667</v>
      </c>
    </row>
    <row r="717" ht="15" spans="1:6">
      <c r="A717" s="8">
        <v>716</v>
      </c>
      <c r="B717" s="8" t="str">
        <f t="shared" si="11"/>
        <v>CS6E-2-1-I299</v>
      </c>
      <c r="C717" s="10" t="s">
        <v>8385</v>
      </c>
      <c r="D717" s="10" t="s">
        <v>212</v>
      </c>
      <c r="E717" s="8">
        <v>299</v>
      </c>
      <c r="F717" s="177" t="s">
        <v>3669</v>
      </c>
    </row>
    <row r="718" ht="15" spans="1:6">
      <c r="A718" s="8">
        <v>717</v>
      </c>
      <c r="B718" s="8" t="str">
        <f t="shared" si="11"/>
        <v>CS6E-2-1-I300</v>
      </c>
      <c r="C718" s="10" t="s">
        <v>8385</v>
      </c>
      <c r="D718" s="10" t="s">
        <v>212</v>
      </c>
      <c r="E718" s="8">
        <v>300</v>
      </c>
      <c r="F718" s="177" t="s">
        <v>3671</v>
      </c>
    </row>
    <row r="719" ht="15" spans="1:6">
      <c r="A719" s="8">
        <v>718</v>
      </c>
      <c r="B719" s="8" t="str">
        <f t="shared" si="11"/>
        <v>CS6E-2-1-I301</v>
      </c>
      <c r="C719" s="10" t="s">
        <v>8385</v>
      </c>
      <c r="D719" s="10" t="s">
        <v>212</v>
      </c>
      <c r="E719" s="8">
        <v>301</v>
      </c>
      <c r="F719" s="177" t="s">
        <v>3673</v>
      </c>
    </row>
    <row r="720" ht="15" spans="1:6">
      <c r="A720" s="8">
        <v>719</v>
      </c>
      <c r="B720" s="8" t="str">
        <f t="shared" si="11"/>
        <v>CS6E-2-1-I302</v>
      </c>
      <c r="C720" s="10" t="s">
        <v>8385</v>
      </c>
      <c r="D720" s="10" t="s">
        <v>212</v>
      </c>
      <c r="E720" s="8">
        <v>302</v>
      </c>
      <c r="F720" s="177" t="s">
        <v>3675</v>
      </c>
    </row>
    <row r="721" ht="15" spans="1:6">
      <c r="A721" s="8">
        <v>720</v>
      </c>
      <c r="B721" s="8" t="str">
        <f t="shared" si="11"/>
        <v>CS6E-2-1-I303</v>
      </c>
      <c r="C721" s="10" t="s">
        <v>8385</v>
      </c>
      <c r="D721" s="10" t="s">
        <v>212</v>
      </c>
      <c r="E721" s="8">
        <v>303</v>
      </c>
      <c r="F721" s="177" t="s">
        <v>3677</v>
      </c>
    </row>
    <row r="722" ht="15" spans="1:6">
      <c r="A722" s="8">
        <v>721</v>
      </c>
      <c r="B722" s="8" t="str">
        <f t="shared" si="11"/>
        <v>CS6E-2-1-I304</v>
      </c>
      <c r="C722" s="10" t="s">
        <v>8385</v>
      </c>
      <c r="D722" s="10" t="s">
        <v>212</v>
      </c>
      <c r="E722" s="8">
        <v>304</v>
      </c>
      <c r="F722" s="177" t="s">
        <v>3679</v>
      </c>
    </row>
    <row r="723" ht="15" spans="1:6">
      <c r="A723" s="8">
        <v>722</v>
      </c>
      <c r="B723" s="8" t="str">
        <f t="shared" si="11"/>
        <v>CS6E-2-1-I305</v>
      </c>
      <c r="C723" s="10" t="s">
        <v>8385</v>
      </c>
      <c r="D723" s="10" t="s">
        <v>212</v>
      </c>
      <c r="E723" s="8">
        <v>305</v>
      </c>
      <c r="F723" s="177" t="s">
        <v>3681</v>
      </c>
    </row>
    <row r="724" ht="15" spans="1:6">
      <c r="A724" s="8">
        <v>723</v>
      </c>
      <c r="B724" s="8" t="str">
        <f t="shared" si="11"/>
        <v>CS6E-2-1-I306</v>
      </c>
      <c r="C724" s="10" t="s">
        <v>8385</v>
      </c>
      <c r="D724" s="10" t="s">
        <v>212</v>
      </c>
      <c r="E724" s="8">
        <v>306</v>
      </c>
      <c r="F724" s="177" t="s">
        <v>3683</v>
      </c>
    </row>
    <row r="725" ht="15" spans="1:6">
      <c r="A725" s="8">
        <v>724</v>
      </c>
      <c r="B725" s="8" t="str">
        <f t="shared" si="11"/>
        <v>CS6E-2-1-I307</v>
      </c>
      <c r="C725" s="10" t="s">
        <v>8385</v>
      </c>
      <c r="D725" s="10" t="s">
        <v>212</v>
      </c>
      <c r="E725" s="8">
        <v>307</v>
      </c>
      <c r="F725" s="177" t="s">
        <v>3685</v>
      </c>
    </row>
    <row r="726" ht="15" spans="1:6">
      <c r="A726" s="8">
        <v>725</v>
      </c>
      <c r="B726" s="8" t="str">
        <f t="shared" si="11"/>
        <v>CS6E-2-1-I308</v>
      </c>
      <c r="C726" s="10" t="s">
        <v>8385</v>
      </c>
      <c r="D726" s="10" t="s">
        <v>212</v>
      </c>
      <c r="E726" s="8">
        <v>308</v>
      </c>
      <c r="F726" s="177" t="s">
        <v>3687</v>
      </c>
    </row>
    <row r="727" ht="15" spans="1:6">
      <c r="A727" s="8">
        <v>726</v>
      </c>
      <c r="B727" s="8" t="str">
        <f t="shared" si="11"/>
        <v>CS6E-2-1-I309</v>
      </c>
      <c r="C727" s="10" t="s">
        <v>8385</v>
      </c>
      <c r="D727" s="10" t="s">
        <v>212</v>
      </c>
      <c r="E727" s="8">
        <v>309</v>
      </c>
      <c r="F727" s="177" t="s">
        <v>3692</v>
      </c>
    </row>
    <row r="728" ht="15" spans="1:6">
      <c r="A728" s="8">
        <v>727</v>
      </c>
      <c r="B728" s="8" t="str">
        <f t="shared" si="11"/>
        <v>CS6E-2-1-I310</v>
      </c>
      <c r="C728" s="10" t="s">
        <v>8385</v>
      </c>
      <c r="D728" s="10" t="s">
        <v>212</v>
      </c>
      <c r="E728" s="8">
        <v>310</v>
      </c>
      <c r="F728" s="177" t="s">
        <v>3695</v>
      </c>
    </row>
    <row r="729" ht="15" spans="1:6">
      <c r="A729" s="8">
        <v>728</v>
      </c>
      <c r="B729" s="8" t="str">
        <f t="shared" si="11"/>
        <v>CS6E-2-1-I311</v>
      </c>
      <c r="C729" s="10" t="s">
        <v>8385</v>
      </c>
      <c r="D729" s="10" t="s">
        <v>212</v>
      </c>
      <c r="E729" s="8">
        <v>311</v>
      </c>
      <c r="F729" s="177" t="s">
        <v>3697</v>
      </c>
    </row>
    <row r="730" ht="15" spans="1:6">
      <c r="A730" s="8">
        <v>729</v>
      </c>
      <c r="B730" s="8" t="str">
        <f t="shared" si="11"/>
        <v>CS6E-2-1-I312</v>
      </c>
      <c r="C730" s="10" t="s">
        <v>8385</v>
      </c>
      <c r="D730" s="10" t="s">
        <v>212</v>
      </c>
      <c r="E730" s="8">
        <v>312</v>
      </c>
      <c r="F730" s="177" t="s">
        <v>3699</v>
      </c>
    </row>
    <row r="731" ht="15" spans="1:6">
      <c r="A731" s="8">
        <v>730</v>
      </c>
      <c r="B731" s="8" t="str">
        <f t="shared" si="11"/>
        <v>CS6E-2-1-I313</v>
      </c>
      <c r="C731" s="10" t="s">
        <v>8385</v>
      </c>
      <c r="D731" s="10" t="s">
        <v>212</v>
      </c>
      <c r="E731" s="8">
        <v>313</v>
      </c>
      <c r="F731" s="177" t="s">
        <v>3701</v>
      </c>
    </row>
    <row r="732" ht="15" spans="1:6">
      <c r="A732" s="8">
        <v>731</v>
      </c>
      <c r="B732" s="8" t="str">
        <f t="shared" si="11"/>
        <v>CS6E-2-1-I314</v>
      </c>
      <c r="C732" s="10" t="s">
        <v>8385</v>
      </c>
      <c r="D732" s="10" t="s">
        <v>212</v>
      </c>
      <c r="E732" s="8">
        <v>314</v>
      </c>
      <c r="F732" s="177" t="s">
        <v>3703</v>
      </c>
    </row>
    <row r="733" ht="15" spans="1:6">
      <c r="A733" s="8">
        <v>732</v>
      </c>
      <c r="B733" s="8" t="str">
        <f t="shared" si="11"/>
        <v>CS6E-2-1-I315</v>
      </c>
      <c r="C733" s="10" t="s">
        <v>8385</v>
      </c>
      <c r="D733" s="10" t="s">
        <v>212</v>
      </c>
      <c r="E733" s="8">
        <v>315</v>
      </c>
      <c r="F733" s="177" t="s">
        <v>3705</v>
      </c>
    </row>
    <row r="734" ht="15" spans="1:6">
      <c r="A734" s="8">
        <v>733</v>
      </c>
      <c r="B734" s="8" t="str">
        <f t="shared" si="11"/>
        <v>CS6E-2-1-I316</v>
      </c>
      <c r="C734" s="10" t="s">
        <v>8385</v>
      </c>
      <c r="D734" s="10" t="s">
        <v>212</v>
      </c>
      <c r="E734" s="8">
        <v>316</v>
      </c>
      <c r="F734" s="177" t="s">
        <v>3707</v>
      </c>
    </row>
    <row r="735" ht="15" spans="1:6">
      <c r="A735" s="8">
        <v>734</v>
      </c>
      <c r="B735" s="8" t="str">
        <f t="shared" si="11"/>
        <v>CS6E-2-1-I317</v>
      </c>
      <c r="C735" s="10" t="s">
        <v>8385</v>
      </c>
      <c r="D735" s="10" t="s">
        <v>212</v>
      </c>
      <c r="E735" s="8">
        <v>317</v>
      </c>
      <c r="F735" s="177" t="s">
        <v>3709</v>
      </c>
    </row>
    <row r="736" ht="15" spans="1:6">
      <c r="A736" s="8">
        <v>735</v>
      </c>
      <c r="B736" s="8" t="str">
        <f t="shared" si="11"/>
        <v>CS6E-2-1-I318</v>
      </c>
      <c r="C736" s="10" t="s">
        <v>8385</v>
      </c>
      <c r="D736" s="10" t="s">
        <v>212</v>
      </c>
      <c r="E736" s="8">
        <v>318</v>
      </c>
      <c r="F736" s="177" t="s">
        <v>3711</v>
      </c>
    </row>
    <row r="737" ht="15" spans="1:6">
      <c r="A737" s="8">
        <v>736</v>
      </c>
      <c r="B737" s="8" t="str">
        <f t="shared" si="11"/>
        <v>CS6E-2-1-I319</v>
      </c>
      <c r="C737" s="10" t="s">
        <v>8385</v>
      </c>
      <c r="D737" s="10" t="s">
        <v>212</v>
      </c>
      <c r="E737" s="8">
        <v>319</v>
      </c>
      <c r="F737" s="177" t="s">
        <v>3713</v>
      </c>
    </row>
    <row r="738" ht="15" spans="1:6">
      <c r="A738" s="8">
        <v>737</v>
      </c>
      <c r="B738" s="8" t="str">
        <f t="shared" si="11"/>
        <v>CS6E-2-1-I320</v>
      </c>
      <c r="C738" s="10" t="s">
        <v>8385</v>
      </c>
      <c r="D738" s="10" t="s">
        <v>212</v>
      </c>
      <c r="E738" s="8">
        <v>320</v>
      </c>
      <c r="F738" s="177" t="s">
        <v>3715</v>
      </c>
    </row>
    <row r="739" ht="15" spans="1:6">
      <c r="A739" s="8">
        <v>738</v>
      </c>
      <c r="B739" s="8" t="str">
        <f t="shared" si="11"/>
        <v>CS6E-2-1-I321</v>
      </c>
      <c r="C739" s="10" t="s">
        <v>8385</v>
      </c>
      <c r="D739" s="10" t="s">
        <v>212</v>
      </c>
      <c r="E739" s="8">
        <v>321</v>
      </c>
      <c r="F739" s="177" t="s">
        <v>3717</v>
      </c>
    </row>
    <row r="740" ht="15" spans="1:6">
      <c r="A740" s="8">
        <v>739</v>
      </c>
      <c r="B740" s="8" t="str">
        <f t="shared" si="11"/>
        <v>CS6E-2-1-I322</v>
      </c>
      <c r="C740" s="10" t="s">
        <v>8385</v>
      </c>
      <c r="D740" s="10" t="s">
        <v>212</v>
      </c>
      <c r="E740" s="8">
        <v>322</v>
      </c>
      <c r="F740" s="177" t="s">
        <v>3719</v>
      </c>
    </row>
    <row r="741" ht="15" spans="1:6">
      <c r="A741" s="8">
        <v>740</v>
      </c>
      <c r="B741" s="8" t="str">
        <f t="shared" si="11"/>
        <v>CS6E-2-1-I323</v>
      </c>
      <c r="C741" s="10" t="s">
        <v>8385</v>
      </c>
      <c r="D741" s="10" t="s">
        <v>212</v>
      </c>
      <c r="E741" s="8">
        <v>323</v>
      </c>
      <c r="F741" s="177" t="s">
        <v>3721</v>
      </c>
    </row>
    <row r="742" ht="15" spans="1:6">
      <c r="A742" s="8">
        <v>741</v>
      </c>
      <c r="B742" s="8" t="str">
        <f t="shared" si="11"/>
        <v>CS6E-2-1-I324</v>
      </c>
      <c r="C742" s="10" t="s">
        <v>8385</v>
      </c>
      <c r="D742" s="10" t="s">
        <v>212</v>
      </c>
      <c r="E742" s="8">
        <v>324</v>
      </c>
      <c r="F742" s="177" t="s">
        <v>3723</v>
      </c>
    </row>
    <row r="743" ht="15" spans="1:6">
      <c r="A743" s="8">
        <v>742</v>
      </c>
      <c r="B743" s="8" t="str">
        <f t="shared" si="11"/>
        <v>CS6E-2-1-I325</v>
      </c>
      <c r="C743" s="10" t="s">
        <v>8385</v>
      </c>
      <c r="D743" s="10" t="s">
        <v>212</v>
      </c>
      <c r="E743" s="8">
        <v>325</v>
      </c>
      <c r="F743" s="177" t="s">
        <v>3725</v>
      </c>
    </row>
    <row r="744" ht="15" spans="1:6">
      <c r="A744" s="8">
        <v>743</v>
      </c>
      <c r="B744" s="8" t="str">
        <f t="shared" si="11"/>
        <v>CS6E-2-1-I326</v>
      </c>
      <c r="C744" s="10" t="s">
        <v>8385</v>
      </c>
      <c r="D744" s="10" t="s">
        <v>212</v>
      </c>
      <c r="E744" s="8">
        <v>326</v>
      </c>
      <c r="F744" s="177" t="s">
        <v>3727</v>
      </c>
    </row>
    <row r="745" ht="15" spans="1:6">
      <c r="A745" s="8">
        <v>744</v>
      </c>
      <c r="B745" s="8" t="str">
        <f t="shared" si="11"/>
        <v>CS6E-2-1-I327</v>
      </c>
      <c r="C745" s="10" t="s">
        <v>8385</v>
      </c>
      <c r="D745" s="10" t="s">
        <v>212</v>
      </c>
      <c r="E745" s="8">
        <v>327</v>
      </c>
      <c r="F745" s="177" t="s">
        <v>3729</v>
      </c>
    </row>
    <row r="746" ht="15" spans="1:6">
      <c r="A746" s="8">
        <v>745</v>
      </c>
      <c r="B746" s="8" t="str">
        <f t="shared" si="11"/>
        <v>CS6E-2-1-I328</v>
      </c>
      <c r="C746" s="10" t="s">
        <v>8385</v>
      </c>
      <c r="D746" s="10" t="s">
        <v>212</v>
      </c>
      <c r="E746" s="8">
        <v>328</v>
      </c>
      <c r="F746" s="177" t="s">
        <v>3731</v>
      </c>
    </row>
    <row r="747" ht="15" spans="1:6">
      <c r="A747" s="8">
        <v>746</v>
      </c>
      <c r="B747" s="8" t="str">
        <f t="shared" si="11"/>
        <v>CS6E-2-1-I329</v>
      </c>
      <c r="C747" s="10" t="s">
        <v>8385</v>
      </c>
      <c r="D747" s="10" t="s">
        <v>212</v>
      </c>
      <c r="E747" s="8">
        <v>329</v>
      </c>
      <c r="F747" s="177" t="s">
        <v>3733</v>
      </c>
    </row>
    <row r="748" ht="15" spans="1:6">
      <c r="A748" s="8">
        <v>747</v>
      </c>
      <c r="B748" s="8" t="str">
        <f t="shared" si="11"/>
        <v>CS6E-2-1-I330</v>
      </c>
      <c r="C748" s="10" t="s">
        <v>8385</v>
      </c>
      <c r="D748" s="10" t="s">
        <v>212</v>
      </c>
      <c r="E748" s="8">
        <v>330</v>
      </c>
      <c r="F748" s="177" t="s">
        <v>3735</v>
      </c>
    </row>
    <row r="749" ht="15" spans="1:6">
      <c r="A749" s="8">
        <v>748</v>
      </c>
      <c r="B749" s="8" t="str">
        <f t="shared" si="11"/>
        <v>CS6E-2-1-I331</v>
      </c>
      <c r="C749" s="10" t="s">
        <v>8385</v>
      </c>
      <c r="D749" s="10" t="s">
        <v>212</v>
      </c>
      <c r="E749" s="8">
        <v>331</v>
      </c>
      <c r="F749" s="177" t="s">
        <v>3737</v>
      </c>
    </row>
    <row r="750" ht="15" spans="1:6">
      <c r="A750" s="8">
        <v>749</v>
      </c>
      <c r="B750" s="8" t="str">
        <f t="shared" si="11"/>
        <v>CS6E-2-1-I332</v>
      </c>
      <c r="C750" s="10" t="s">
        <v>8385</v>
      </c>
      <c r="D750" s="10" t="s">
        <v>212</v>
      </c>
      <c r="E750" s="8">
        <v>332</v>
      </c>
      <c r="F750" s="177" t="s">
        <v>3739</v>
      </c>
    </row>
    <row r="751" ht="15" spans="1:6">
      <c r="A751" s="8">
        <v>750</v>
      </c>
      <c r="B751" s="8" t="str">
        <f t="shared" si="11"/>
        <v>CS6E-2-1-I333</v>
      </c>
      <c r="C751" s="10" t="s">
        <v>8385</v>
      </c>
      <c r="D751" s="10" t="s">
        <v>212</v>
      </c>
      <c r="E751" s="8">
        <v>333</v>
      </c>
      <c r="F751" s="177" t="s">
        <v>3741</v>
      </c>
    </row>
    <row r="752" ht="15" spans="1:6">
      <c r="A752" s="8">
        <v>751</v>
      </c>
      <c r="B752" s="8" t="str">
        <f t="shared" si="11"/>
        <v>CS6E-2-1-I334</v>
      </c>
      <c r="C752" s="10" t="s">
        <v>8385</v>
      </c>
      <c r="D752" s="10" t="s">
        <v>212</v>
      </c>
      <c r="E752" s="8">
        <v>334</v>
      </c>
      <c r="F752" s="177" t="s">
        <v>3743</v>
      </c>
    </row>
    <row r="753" ht="15" spans="1:6">
      <c r="A753" s="8">
        <v>752</v>
      </c>
      <c r="B753" s="8" t="str">
        <f t="shared" si="11"/>
        <v>CS6E-2-1-I335</v>
      </c>
      <c r="C753" s="10" t="s">
        <v>8385</v>
      </c>
      <c r="D753" s="10" t="s">
        <v>212</v>
      </c>
      <c r="E753" s="8">
        <v>335</v>
      </c>
      <c r="F753" s="177" t="s">
        <v>3745</v>
      </c>
    </row>
    <row r="754" ht="15" spans="1:6">
      <c r="A754" s="8">
        <v>753</v>
      </c>
      <c r="B754" s="8" t="str">
        <f t="shared" si="11"/>
        <v>CS6E-2-1-I336</v>
      </c>
      <c r="C754" s="10" t="s">
        <v>8385</v>
      </c>
      <c r="D754" s="10" t="s">
        <v>212</v>
      </c>
      <c r="E754" s="8">
        <v>336</v>
      </c>
      <c r="F754" s="177" t="s">
        <v>3747</v>
      </c>
    </row>
    <row r="755" ht="15" spans="1:6">
      <c r="A755" s="8">
        <v>754</v>
      </c>
      <c r="B755" s="8" t="str">
        <f t="shared" si="11"/>
        <v>CS6E-2-1-I337</v>
      </c>
      <c r="C755" s="10" t="s">
        <v>8385</v>
      </c>
      <c r="D755" s="10" t="s">
        <v>212</v>
      </c>
      <c r="E755" s="8">
        <v>337</v>
      </c>
      <c r="F755" s="177" t="s">
        <v>3749</v>
      </c>
    </row>
    <row r="756" ht="15" spans="1:6">
      <c r="A756" s="8">
        <v>755</v>
      </c>
      <c r="B756" s="8" t="str">
        <f t="shared" si="11"/>
        <v>CS6E-2-1-I338</v>
      </c>
      <c r="C756" s="10" t="s">
        <v>8385</v>
      </c>
      <c r="D756" s="10" t="s">
        <v>212</v>
      </c>
      <c r="E756" s="8">
        <v>338</v>
      </c>
      <c r="F756" s="177" t="s">
        <v>3751</v>
      </c>
    </row>
    <row r="757" ht="15" spans="1:6">
      <c r="A757" s="8">
        <v>756</v>
      </c>
      <c r="B757" s="8" t="str">
        <f t="shared" si="11"/>
        <v>CS6E-2-1-I339</v>
      </c>
      <c r="C757" s="10" t="s">
        <v>8385</v>
      </c>
      <c r="D757" s="10" t="s">
        <v>212</v>
      </c>
      <c r="E757" s="8">
        <v>339</v>
      </c>
      <c r="F757" s="177" t="s">
        <v>3753</v>
      </c>
    </row>
    <row r="758" ht="15" spans="1:6">
      <c r="A758" s="8">
        <v>757</v>
      </c>
      <c r="B758" s="8" t="str">
        <f t="shared" si="11"/>
        <v>CS6E-2-1-I340</v>
      </c>
      <c r="C758" s="10" t="s">
        <v>8385</v>
      </c>
      <c r="D758" s="10" t="s">
        <v>212</v>
      </c>
      <c r="E758" s="8">
        <v>340</v>
      </c>
      <c r="F758" s="177" t="s">
        <v>3755</v>
      </c>
    </row>
    <row r="759" ht="15" spans="1:6">
      <c r="A759" s="8">
        <v>758</v>
      </c>
      <c r="B759" s="8" t="str">
        <f t="shared" si="11"/>
        <v>CS6E-2-1-I341</v>
      </c>
      <c r="C759" s="10" t="s">
        <v>8385</v>
      </c>
      <c r="D759" s="10" t="s">
        <v>212</v>
      </c>
      <c r="E759" s="8">
        <v>341</v>
      </c>
      <c r="F759" s="177" t="s">
        <v>3757</v>
      </c>
    </row>
    <row r="760" ht="15" spans="1:6">
      <c r="A760" s="8">
        <v>759</v>
      </c>
      <c r="B760" s="8" t="str">
        <f t="shared" si="11"/>
        <v>CS6E-2-1-I342</v>
      </c>
      <c r="C760" s="10" t="s">
        <v>8385</v>
      </c>
      <c r="D760" s="10" t="s">
        <v>212</v>
      </c>
      <c r="E760" s="8">
        <v>342</v>
      </c>
      <c r="F760" s="177" t="s">
        <v>3759</v>
      </c>
    </row>
    <row r="761" ht="15" spans="1:6">
      <c r="A761" s="8">
        <v>760</v>
      </c>
      <c r="B761" s="8" t="str">
        <f t="shared" si="11"/>
        <v>CS6E-2-1-I343</v>
      </c>
      <c r="C761" s="10" t="s">
        <v>8385</v>
      </c>
      <c r="D761" s="10" t="s">
        <v>212</v>
      </c>
      <c r="E761" s="8">
        <v>343</v>
      </c>
      <c r="F761" s="177" t="s">
        <v>3761</v>
      </c>
    </row>
    <row r="762" ht="15" spans="1:6">
      <c r="A762" s="8">
        <v>761</v>
      </c>
      <c r="B762" s="8" t="str">
        <f t="shared" si="11"/>
        <v>CS6E-2-1-I344</v>
      </c>
      <c r="C762" s="10" t="s">
        <v>8385</v>
      </c>
      <c r="D762" s="10" t="s">
        <v>212</v>
      </c>
      <c r="E762" s="8">
        <v>344</v>
      </c>
      <c r="F762" s="177" t="s">
        <v>3763</v>
      </c>
    </row>
    <row r="763" ht="15" spans="1:6">
      <c r="A763" s="8">
        <v>762</v>
      </c>
      <c r="B763" s="8" t="str">
        <f t="shared" si="11"/>
        <v>CS6E-2-1-I345</v>
      </c>
      <c r="C763" s="10" t="s">
        <v>8385</v>
      </c>
      <c r="D763" s="10" t="s">
        <v>212</v>
      </c>
      <c r="E763" s="8">
        <v>345</v>
      </c>
      <c r="F763" s="177" t="s">
        <v>3765</v>
      </c>
    </row>
    <row r="764" ht="15" spans="1:6">
      <c r="A764" s="8">
        <v>763</v>
      </c>
      <c r="B764" s="8" t="str">
        <f t="shared" si="11"/>
        <v>CS6E-2-1-I346</v>
      </c>
      <c r="C764" s="10" t="s">
        <v>8385</v>
      </c>
      <c r="D764" s="10" t="s">
        <v>212</v>
      </c>
      <c r="E764" s="8">
        <v>346</v>
      </c>
      <c r="F764" s="177" t="s">
        <v>3767</v>
      </c>
    </row>
    <row r="765" ht="15" spans="1:6">
      <c r="A765" s="8">
        <v>764</v>
      </c>
      <c r="B765" s="8" t="str">
        <f t="shared" si="11"/>
        <v>CS6E-2-1-I347</v>
      </c>
      <c r="C765" s="10" t="s">
        <v>8385</v>
      </c>
      <c r="D765" s="10" t="s">
        <v>212</v>
      </c>
      <c r="E765" s="8">
        <v>347</v>
      </c>
      <c r="F765" s="177" t="s">
        <v>3769</v>
      </c>
    </row>
    <row r="766" ht="15" spans="1:6">
      <c r="A766" s="8">
        <v>765</v>
      </c>
      <c r="B766" s="8" t="str">
        <f t="shared" si="11"/>
        <v>CS6E-2-1-I348</v>
      </c>
      <c r="C766" s="10" t="s">
        <v>8385</v>
      </c>
      <c r="D766" s="10" t="s">
        <v>212</v>
      </c>
      <c r="E766" s="8">
        <v>348</v>
      </c>
      <c r="F766" s="177" t="s">
        <v>3771</v>
      </c>
    </row>
    <row r="767" ht="15" spans="1:6">
      <c r="A767" s="8">
        <v>766</v>
      </c>
      <c r="B767" s="8" t="str">
        <f t="shared" si="11"/>
        <v>CS6E-2-1-I349</v>
      </c>
      <c r="C767" s="10" t="s">
        <v>8385</v>
      </c>
      <c r="D767" s="10" t="s">
        <v>212</v>
      </c>
      <c r="E767" s="8">
        <v>349</v>
      </c>
      <c r="F767" s="177" t="s">
        <v>3773</v>
      </c>
    </row>
    <row r="768" ht="15" spans="1:6">
      <c r="A768" s="8">
        <v>767</v>
      </c>
      <c r="B768" s="8" t="str">
        <f t="shared" si="11"/>
        <v>CS6E-2-1-I350</v>
      </c>
      <c r="C768" s="10" t="s">
        <v>8385</v>
      </c>
      <c r="D768" s="10" t="s">
        <v>212</v>
      </c>
      <c r="E768" s="8">
        <v>350</v>
      </c>
      <c r="F768" s="177" t="s">
        <v>3775</v>
      </c>
    </row>
    <row r="769" ht="15" spans="1:6">
      <c r="A769" s="8">
        <v>768</v>
      </c>
      <c r="B769" s="8" t="str">
        <f t="shared" si="11"/>
        <v>CS6E-2-1-I351</v>
      </c>
      <c r="C769" s="10" t="s">
        <v>8385</v>
      </c>
      <c r="D769" s="10" t="s">
        <v>212</v>
      </c>
      <c r="E769" s="8">
        <v>351</v>
      </c>
      <c r="F769" s="177" t="s">
        <v>3777</v>
      </c>
    </row>
    <row r="770" ht="15" spans="1:6">
      <c r="A770" s="8">
        <v>769</v>
      </c>
      <c r="B770" s="8" t="str">
        <f t="shared" ref="B770:B833" si="12">C770&amp;"-"&amp;D770&amp;E770</f>
        <v>CS6E-2-1-I352</v>
      </c>
      <c r="C770" s="10" t="s">
        <v>8385</v>
      </c>
      <c r="D770" s="10" t="s">
        <v>212</v>
      </c>
      <c r="E770" s="8">
        <v>352</v>
      </c>
      <c r="F770" s="177" t="s">
        <v>3779</v>
      </c>
    </row>
    <row r="771" ht="15" spans="1:6">
      <c r="A771" s="8">
        <v>770</v>
      </c>
      <c r="B771" s="8" t="str">
        <f t="shared" si="12"/>
        <v>CS6E-2-1-I353</v>
      </c>
      <c r="C771" s="10" t="s">
        <v>8385</v>
      </c>
      <c r="D771" s="10" t="s">
        <v>212</v>
      </c>
      <c r="E771" s="8">
        <v>353</v>
      </c>
      <c r="F771" s="177" t="s">
        <v>3781</v>
      </c>
    </row>
    <row r="772" ht="15" spans="1:6">
      <c r="A772" s="8">
        <v>771</v>
      </c>
      <c r="B772" s="8" t="str">
        <f t="shared" si="12"/>
        <v>CS6E-2-1-I354</v>
      </c>
      <c r="C772" s="10" t="s">
        <v>8385</v>
      </c>
      <c r="D772" s="10" t="s">
        <v>212</v>
      </c>
      <c r="E772" s="8">
        <v>354</v>
      </c>
      <c r="F772" s="177" t="s">
        <v>3783</v>
      </c>
    </row>
    <row r="773" ht="15" spans="1:6">
      <c r="A773" s="8">
        <v>772</v>
      </c>
      <c r="B773" s="8" t="str">
        <f t="shared" si="12"/>
        <v>CS6E-2-1-I355</v>
      </c>
      <c r="C773" s="10" t="s">
        <v>8385</v>
      </c>
      <c r="D773" s="10" t="s">
        <v>212</v>
      </c>
      <c r="E773" s="8">
        <v>355</v>
      </c>
      <c r="F773" s="177" t="s">
        <v>3785</v>
      </c>
    </row>
    <row r="774" ht="15" spans="1:6">
      <c r="A774" s="8">
        <v>773</v>
      </c>
      <c r="B774" s="8" t="str">
        <f t="shared" si="12"/>
        <v>CS6E-2-1-I356</v>
      </c>
      <c r="C774" s="10" t="s">
        <v>8385</v>
      </c>
      <c r="D774" s="10" t="s">
        <v>212</v>
      </c>
      <c r="E774" s="8">
        <v>356</v>
      </c>
      <c r="F774" s="177" t="s">
        <v>3787</v>
      </c>
    </row>
    <row r="775" ht="15" spans="1:6">
      <c r="A775" s="8">
        <v>774</v>
      </c>
      <c r="B775" s="8" t="str">
        <f t="shared" si="12"/>
        <v>CS6E-2-1-I357</v>
      </c>
      <c r="C775" s="10" t="s">
        <v>8385</v>
      </c>
      <c r="D775" s="10" t="s">
        <v>212</v>
      </c>
      <c r="E775" s="8">
        <v>357</v>
      </c>
      <c r="F775" s="177" t="s">
        <v>3789</v>
      </c>
    </row>
    <row r="776" ht="15" spans="1:6">
      <c r="A776" s="8">
        <v>775</v>
      </c>
      <c r="B776" s="8" t="str">
        <f t="shared" si="12"/>
        <v>CS6E-2-1-I358</v>
      </c>
      <c r="C776" s="10" t="s">
        <v>8385</v>
      </c>
      <c r="D776" s="10" t="s">
        <v>212</v>
      </c>
      <c r="E776" s="8">
        <v>358</v>
      </c>
      <c r="F776" s="177" t="s">
        <v>3791</v>
      </c>
    </row>
    <row r="777" ht="15" spans="1:6">
      <c r="A777" s="8">
        <v>776</v>
      </c>
      <c r="B777" s="8" t="str">
        <f t="shared" si="12"/>
        <v>CS6E-2-1-I359</v>
      </c>
      <c r="C777" s="10" t="s">
        <v>8385</v>
      </c>
      <c r="D777" s="10" t="s">
        <v>212</v>
      </c>
      <c r="E777" s="8">
        <v>359</v>
      </c>
      <c r="F777" s="177" t="s">
        <v>3793</v>
      </c>
    </row>
    <row r="778" ht="15" spans="1:6">
      <c r="A778" s="8">
        <v>777</v>
      </c>
      <c r="B778" s="8" t="str">
        <f t="shared" si="12"/>
        <v>CS6E-2-1-I360</v>
      </c>
      <c r="C778" s="10" t="s">
        <v>8385</v>
      </c>
      <c r="D778" s="10" t="s">
        <v>212</v>
      </c>
      <c r="E778" s="8">
        <v>360</v>
      </c>
      <c r="F778" s="177" t="s">
        <v>3795</v>
      </c>
    </row>
    <row r="779" ht="15" spans="1:6">
      <c r="A779" s="8">
        <v>778</v>
      </c>
      <c r="B779" s="8" t="str">
        <f t="shared" si="12"/>
        <v>CS6E-2-1-I361</v>
      </c>
      <c r="C779" s="10" t="s">
        <v>8385</v>
      </c>
      <c r="D779" s="10" t="s">
        <v>212</v>
      </c>
      <c r="E779" s="8">
        <v>361</v>
      </c>
      <c r="F779" s="177" t="s">
        <v>3797</v>
      </c>
    </row>
    <row r="780" ht="15" spans="1:6">
      <c r="A780" s="8">
        <v>779</v>
      </c>
      <c r="B780" s="8" t="str">
        <f t="shared" si="12"/>
        <v>CS6E-2-1-I362</v>
      </c>
      <c r="C780" s="10" t="s">
        <v>8385</v>
      </c>
      <c r="D780" s="10" t="s">
        <v>212</v>
      </c>
      <c r="E780" s="8">
        <v>362</v>
      </c>
      <c r="F780" s="177" t="s">
        <v>3799</v>
      </c>
    </row>
    <row r="781" ht="15" spans="1:6">
      <c r="A781" s="8">
        <v>780</v>
      </c>
      <c r="B781" s="8" t="str">
        <f t="shared" si="12"/>
        <v>CS6E-2-1-I363</v>
      </c>
      <c r="C781" s="10" t="s">
        <v>8385</v>
      </c>
      <c r="D781" s="10" t="s">
        <v>212</v>
      </c>
      <c r="E781" s="8">
        <v>363</v>
      </c>
      <c r="F781" s="177" t="s">
        <v>3801</v>
      </c>
    </row>
    <row r="782" ht="15" spans="1:6">
      <c r="A782" s="8">
        <v>781</v>
      </c>
      <c r="B782" s="8" t="str">
        <f t="shared" si="12"/>
        <v>CS6E-2-1-I364</v>
      </c>
      <c r="C782" s="10" t="s">
        <v>8385</v>
      </c>
      <c r="D782" s="10" t="s">
        <v>212</v>
      </c>
      <c r="E782" s="8">
        <v>364</v>
      </c>
      <c r="F782" s="177" t="s">
        <v>3803</v>
      </c>
    </row>
    <row r="783" ht="15" spans="1:6">
      <c r="A783" s="8">
        <v>782</v>
      </c>
      <c r="B783" s="8" t="str">
        <f t="shared" si="12"/>
        <v>CS6E-2-1-I365</v>
      </c>
      <c r="C783" s="10" t="s">
        <v>8385</v>
      </c>
      <c r="D783" s="10" t="s">
        <v>212</v>
      </c>
      <c r="E783" s="8">
        <v>365</v>
      </c>
      <c r="F783" s="177" t="s">
        <v>3805</v>
      </c>
    </row>
    <row r="784" ht="15" spans="1:6">
      <c r="A784" s="8">
        <v>783</v>
      </c>
      <c r="B784" s="8" t="str">
        <f t="shared" si="12"/>
        <v>CS6E-2-1-I366</v>
      </c>
      <c r="C784" s="10" t="s">
        <v>8385</v>
      </c>
      <c r="D784" s="10" t="s">
        <v>212</v>
      </c>
      <c r="E784" s="8">
        <v>366</v>
      </c>
      <c r="F784" s="177" t="s">
        <v>3807</v>
      </c>
    </row>
    <row r="785" ht="15" spans="1:6">
      <c r="A785" s="8">
        <v>784</v>
      </c>
      <c r="B785" s="8" t="str">
        <f t="shared" si="12"/>
        <v>CS6E-2-1-I367</v>
      </c>
      <c r="C785" s="10" t="s">
        <v>8385</v>
      </c>
      <c r="D785" s="10" t="s">
        <v>212</v>
      </c>
      <c r="E785" s="8">
        <v>367</v>
      </c>
      <c r="F785" s="177" t="s">
        <v>3809</v>
      </c>
    </row>
    <row r="786" ht="15" spans="1:6">
      <c r="A786" s="8">
        <v>785</v>
      </c>
      <c r="B786" s="8" t="str">
        <f t="shared" si="12"/>
        <v>CS6E-2-1-I368</v>
      </c>
      <c r="C786" s="10" t="s">
        <v>8385</v>
      </c>
      <c r="D786" s="10" t="s">
        <v>212</v>
      </c>
      <c r="E786" s="8">
        <v>368</v>
      </c>
      <c r="F786" s="177" t="s">
        <v>3811</v>
      </c>
    </row>
    <row r="787" ht="15" spans="1:6">
      <c r="A787" s="8">
        <v>786</v>
      </c>
      <c r="B787" s="8" t="str">
        <f t="shared" si="12"/>
        <v>CS6E-2-1-I369</v>
      </c>
      <c r="C787" s="10" t="s">
        <v>8385</v>
      </c>
      <c r="D787" s="10" t="s">
        <v>212</v>
      </c>
      <c r="E787" s="8">
        <v>369</v>
      </c>
      <c r="F787" s="177" t="s">
        <v>3813</v>
      </c>
    </row>
    <row r="788" ht="15" spans="1:6">
      <c r="A788" s="8">
        <v>787</v>
      </c>
      <c r="B788" s="8" t="str">
        <f t="shared" si="12"/>
        <v>CS6E-2-1-I370</v>
      </c>
      <c r="C788" s="10" t="s">
        <v>8385</v>
      </c>
      <c r="D788" s="10" t="s">
        <v>212</v>
      </c>
      <c r="E788" s="8">
        <v>370</v>
      </c>
      <c r="F788" s="177" t="s">
        <v>3815</v>
      </c>
    </row>
    <row r="789" ht="15" spans="1:6">
      <c r="A789" s="8">
        <v>788</v>
      </c>
      <c r="B789" s="8" t="str">
        <f t="shared" si="12"/>
        <v>CS6E-2-1-I371</v>
      </c>
      <c r="C789" s="10" t="s">
        <v>8385</v>
      </c>
      <c r="D789" s="10" t="s">
        <v>212</v>
      </c>
      <c r="E789" s="8">
        <v>371</v>
      </c>
      <c r="F789" s="177" t="s">
        <v>3817</v>
      </c>
    </row>
    <row r="790" ht="15" spans="1:6">
      <c r="A790" s="8">
        <v>789</v>
      </c>
      <c r="B790" s="8" t="str">
        <f t="shared" si="12"/>
        <v>CS6E-2-1-I372</v>
      </c>
      <c r="C790" s="10" t="s">
        <v>8385</v>
      </c>
      <c r="D790" s="10" t="s">
        <v>212</v>
      </c>
      <c r="E790" s="8">
        <v>372</v>
      </c>
      <c r="F790" s="177" t="s">
        <v>3819</v>
      </c>
    </row>
    <row r="791" ht="15" spans="1:6">
      <c r="A791" s="8">
        <v>790</v>
      </c>
      <c r="B791" s="8" t="str">
        <f t="shared" si="12"/>
        <v>CS6E-2-1-I373</v>
      </c>
      <c r="C791" s="10" t="s">
        <v>8385</v>
      </c>
      <c r="D791" s="10" t="s">
        <v>212</v>
      </c>
      <c r="E791" s="8">
        <v>373</v>
      </c>
      <c r="F791" s="177" t="s">
        <v>3821</v>
      </c>
    </row>
    <row r="792" ht="15" spans="1:6">
      <c r="A792" s="8">
        <v>791</v>
      </c>
      <c r="B792" s="8" t="str">
        <f t="shared" si="12"/>
        <v>CS6E-2-1-I374</v>
      </c>
      <c r="C792" s="10" t="s">
        <v>8385</v>
      </c>
      <c r="D792" s="10" t="s">
        <v>212</v>
      </c>
      <c r="E792" s="8">
        <v>374</v>
      </c>
      <c r="F792" s="177" t="s">
        <v>3823</v>
      </c>
    </row>
    <row r="793" ht="15" spans="1:6">
      <c r="A793" s="8">
        <v>792</v>
      </c>
      <c r="B793" s="8" t="str">
        <f t="shared" si="12"/>
        <v>CS6E-2-1-I375</v>
      </c>
      <c r="C793" s="10" t="s">
        <v>8385</v>
      </c>
      <c r="D793" s="10" t="s">
        <v>212</v>
      </c>
      <c r="E793" s="8">
        <v>375</v>
      </c>
      <c r="F793" s="177" t="s">
        <v>3825</v>
      </c>
    </row>
    <row r="794" ht="15" spans="1:6">
      <c r="A794" s="8">
        <v>793</v>
      </c>
      <c r="B794" s="8" t="str">
        <f t="shared" si="12"/>
        <v>CS6E-2-1-I376</v>
      </c>
      <c r="C794" s="10" t="s">
        <v>8385</v>
      </c>
      <c r="D794" s="10" t="s">
        <v>212</v>
      </c>
      <c r="E794" s="8">
        <v>376</v>
      </c>
      <c r="F794" s="177" t="s">
        <v>3827</v>
      </c>
    </row>
    <row r="795" ht="15" spans="1:6">
      <c r="A795" s="8">
        <v>794</v>
      </c>
      <c r="B795" s="8" t="str">
        <f t="shared" si="12"/>
        <v>CS6E-2-1-I377</v>
      </c>
      <c r="C795" s="10" t="s">
        <v>8385</v>
      </c>
      <c r="D795" s="10" t="s">
        <v>212</v>
      </c>
      <c r="E795" s="8">
        <v>377</v>
      </c>
      <c r="F795" s="177" t="s">
        <v>3829</v>
      </c>
    </row>
    <row r="796" ht="15" spans="1:6">
      <c r="A796" s="8">
        <v>795</v>
      </c>
      <c r="B796" s="8" t="str">
        <f t="shared" si="12"/>
        <v>CS6E-2-1-I378</v>
      </c>
      <c r="C796" s="10" t="s">
        <v>8385</v>
      </c>
      <c r="D796" s="10" t="s">
        <v>212</v>
      </c>
      <c r="E796" s="8">
        <v>378</v>
      </c>
      <c r="F796" s="177" t="s">
        <v>3831</v>
      </c>
    </row>
    <row r="797" ht="15" spans="1:6">
      <c r="A797" s="8">
        <v>796</v>
      </c>
      <c r="B797" s="8" t="str">
        <f t="shared" si="12"/>
        <v>CS6E-2-1-I379</v>
      </c>
      <c r="C797" s="10" t="s">
        <v>8385</v>
      </c>
      <c r="D797" s="10" t="s">
        <v>212</v>
      </c>
      <c r="E797" s="8">
        <v>379</v>
      </c>
      <c r="F797" s="177" t="s">
        <v>3833</v>
      </c>
    </row>
    <row r="798" ht="15" spans="1:6">
      <c r="A798" s="8">
        <v>797</v>
      </c>
      <c r="B798" s="8" t="str">
        <f t="shared" si="12"/>
        <v>CS6E-2-1-I380</v>
      </c>
      <c r="C798" s="10" t="s">
        <v>8385</v>
      </c>
      <c r="D798" s="10" t="s">
        <v>212</v>
      </c>
      <c r="E798" s="8">
        <v>380</v>
      </c>
      <c r="F798" s="177" t="s">
        <v>3835</v>
      </c>
    </row>
    <row r="799" ht="15" spans="1:6">
      <c r="A799" s="8">
        <v>798</v>
      </c>
      <c r="B799" s="8" t="str">
        <f t="shared" si="12"/>
        <v>CS6E-2-1-I381</v>
      </c>
      <c r="C799" s="10" t="s">
        <v>8385</v>
      </c>
      <c r="D799" s="10" t="s">
        <v>212</v>
      </c>
      <c r="E799" s="8">
        <v>381</v>
      </c>
      <c r="F799" s="177" t="s">
        <v>3837</v>
      </c>
    </row>
    <row r="800" ht="15" spans="1:6">
      <c r="A800" s="8">
        <v>799</v>
      </c>
      <c r="B800" s="8" t="str">
        <f t="shared" si="12"/>
        <v>CS6E-2-1-I382</v>
      </c>
      <c r="C800" s="10" t="s">
        <v>8385</v>
      </c>
      <c r="D800" s="10" t="s">
        <v>212</v>
      </c>
      <c r="E800" s="8">
        <v>382</v>
      </c>
      <c r="F800" s="177" t="s">
        <v>3839</v>
      </c>
    </row>
    <row r="801" ht="15" spans="1:6">
      <c r="A801" s="8">
        <v>800</v>
      </c>
      <c r="B801" s="8" t="str">
        <f t="shared" si="12"/>
        <v>CS6E-2-1-I383</v>
      </c>
      <c r="C801" s="10" t="s">
        <v>8385</v>
      </c>
      <c r="D801" s="10" t="s">
        <v>212</v>
      </c>
      <c r="E801" s="8">
        <v>383</v>
      </c>
      <c r="F801" s="177" t="s">
        <v>3841</v>
      </c>
    </row>
    <row r="802" ht="15" spans="1:6">
      <c r="A802" s="8">
        <v>801</v>
      </c>
      <c r="B802" s="8" t="str">
        <f t="shared" si="12"/>
        <v>CS6E-2-1-I384</v>
      </c>
      <c r="C802" s="10" t="s">
        <v>8385</v>
      </c>
      <c r="D802" s="10" t="s">
        <v>212</v>
      </c>
      <c r="E802" s="8">
        <v>384</v>
      </c>
      <c r="F802" s="177" t="s">
        <v>3843</v>
      </c>
    </row>
    <row r="803" ht="15" spans="1:6">
      <c r="A803" s="8">
        <v>802</v>
      </c>
      <c r="B803" s="8" t="str">
        <f t="shared" si="12"/>
        <v>CS6E-2-1-I385</v>
      </c>
      <c r="C803" s="10" t="s">
        <v>8385</v>
      </c>
      <c r="D803" s="10" t="s">
        <v>212</v>
      </c>
      <c r="E803" s="8">
        <v>385</v>
      </c>
      <c r="F803" s="177" t="s">
        <v>3845</v>
      </c>
    </row>
    <row r="804" ht="15" spans="1:6">
      <c r="A804" s="8">
        <v>803</v>
      </c>
      <c r="B804" s="8" t="str">
        <f t="shared" si="12"/>
        <v>CS6E-2-1-I386</v>
      </c>
      <c r="C804" s="10" t="s">
        <v>8385</v>
      </c>
      <c r="D804" s="10" t="s">
        <v>212</v>
      </c>
      <c r="E804" s="8">
        <v>386</v>
      </c>
      <c r="F804" s="177" t="s">
        <v>3847</v>
      </c>
    </row>
    <row r="805" ht="15" spans="1:6">
      <c r="A805" s="8">
        <v>804</v>
      </c>
      <c r="B805" s="8" t="str">
        <f t="shared" si="12"/>
        <v>CS6E-2-1-I387</v>
      </c>
      <c r="C805" s="10" t="s">
        <v>8385</v>
      </c>
      <c r="D805" s="10" t="s">
        <v>212</v>
      </c>
      <c r="E805" s="8">
        <v>387</v>
      </c>
      <c r="F805" s="177" t="s">
        <v>3849</v>
      </c>
    </row>
    <row r="806" ht="15" spans="1:6">
      <c r="A806" s="8">
        <v>805</v>
      </c>
      <c r="B806" s="8" t="str">
        <f t="shared" si="12"/>
        <v>CS6E-2-1-I388</v>
      </c>
      <c r="C806" s="10" t="s">
        <v>8385</v>
      </c>
      <c r="D806" s="10" t="s">
        <v>212</v>
      </c>
      <c r="E806" s="8">
        <v>388</v>
      </c>
      <c r="F806" s="177" t="s">
        <v>3851</v>
      </c>
    </row>
    <row r="807" ht="15" spans="1:6">
      <c r="A807" s="8">
        <v>806</v>
      </c>
      <c r="B807" s="8" t="str">
        <f t="shared" si="12"/>
        <v>CS6E-2-1-I389</v>
      </c>
      <c r="C807" s="10" t="s">
        <v>8385</v>
      </c>
      <c r="D807" s="10" t="s">
        <v>212</v>
      </c>
      <c r="E807" s="8">
        <v>389</v>
      </c>
      <c r="F807" s="177" t="s">
        <v>3853</v>
      </c>
    </row>
    <row r="808" ht="15" spans="1:6">
      <c r="A808" s="8">
        <v>807</v>
      </c>
      <c r="B808" s="8" t="str">
        <f t="shared" si="12"/>
        <v>CS6E-2-1-I390</v>
      </c>
      <c r="C808" s="10" t="s">
        <v>8385</v>
      </c>
      <c r="D808" s="10" t="s">
        <v>212</v>
      </c>
      <c r="E808" s="8">
        <v>390</v>
      </c>
      <c r="F808" s="177" t="s">
        <v>3855</v>
      </c>
    </row>
    <row r="809" ht="15" spans="1:6">
      <c r="A809" s="8">
        <v>808</v>
      </c>
      <c r="B809" s="8" t="str">
        <f t="shared" si="12"/>
        <v>CS6E-2-1-I391</v>
      </c>
      <c r="C809" s="10" t="s">
        <v>8385</v>
      </c>
      <c r="D809" s="10" t="s">
        <v>212</v>
      </c>
      <c r="E809" s="8">
        <v>391</v>
      </c>
      <c r="F809" s="177" t="s">
        <v>3857</v>
      </c>
    </row>
    <row r="810" ht="15" spans="1:6">
      <c r="A810" s="8">
        <v>809</v>
      </c>
      <c r="B810" s="8" t="str">
        <f t="shared" si="12"/>
        <v>CS6E-2-1-I392</v>
      </c>
      <c r="C810" s="10" t="s">
        <v>8385</v>
      </c>
      <c r="D810" s="10" t="s">
        <v>212</v>
      </c>
      <c r="E810" s="8">
        <v>392</v>
      </c>
      <c r="F810" s="177" t="s">
        <v>3859</v>
      </c>
    </row>
    <row r="811" ht="15" spans="1:6">
      <c r="A811" s="8">
        <v>810</v>
      </c>
      <c r="B811" s="8" t="str">
        <f t="shared" si="12"/>
        <v>CS6E-2-1-I393</v>
      </c>
      <c r="C811" s="10" t="s">
        <v>8385</v>
      </c>
      <c r="D811" s="10" t="s">
        <v>212</v>
      </c>
      <c r="E811" s="8">
        <v>393</v>
      </c>
      <c r="F811" s="177" t="s">
        <v>3861</v>
      </c>
    </row>
    <row r="812" ht="15" spans="1:6">
      <c r="A812" s="8">
        <v>811</v>
      </c>
      <c r="B812" s="8" t="str">
        <f t="shared" si="12"/>
        <v>CS6E-2-1-I394</v>
      </c>
      <c r="C812" s="10" t="s">
        <v>8385</v>
      </c>
      <c r="D812" s="10" t="s">
        <v>212</v>
      </c>
      <c r="E812" s="8">
        <v>394</v>
      </c>
      <c r="F812" s="177" t="s">
        <v>3863</v>
      </c>
    </row>
    <row r="813" ht="15" spans="1:6">
      <c r="A813" s="8">
        <v>812</v>
      </c>
      <c r="B813" s="8" t="str">
        <f t="shared" si="12"/>
        <v>CS6E-2-1-I395</v>
      </c>
      <c r="C813" s="10" t="s">
        <v>8385</v>
      </c>
      <c r="D813" s="10" t="s">
        <v>212</v>
      </c>
      <c r="E813" s="8">
        <v>395</v>
      </c>
      <c r="F813" s="177" t="s">
        <v>3865</v>
      </c>
    </row>
    <row r="814" ht="15" spans="1:6">
      <c r="A814" s="8">
        <v>813</v>
      </c>
      <c r="B814" s="8" t="str">
        <f t="shared" si="12"/>
        <v>CS6E-2-1-I396</v>
      </c>
      <c r="C814" s="10" t="s">
        <v>8385</v>
      </c>
      <c r="D814" s="10" t="s">
        <v>212</v>
      </c>
      <c r="E814" s="8">
        <v>396</v>
      </c>
      <c r="F814" s="177" t="s">
        <v>3867</v>
      </c>
    </row>
    <row r="815" ht="15" spans="1:6">
      <c r="A815" s="8">
        <v>814</v>
      </c>
      <c r="B815" s="8" t="str">
        <f t="shared" si="12"/>
        <v>CS6E-2-1-I397</v>
      </c>
      <c r="C815" s="10" t="s">
        <v>8385</v>
      </c>
      <c r="D815" s="10" t="s">
        <v>212</v>
      </c>
      <c r="E815" s="8">
        <v>397</v>
      </c>
      <c r="F815" s="177" t="s">
        <v>3869</v>
      </c>
    </row>
    <row r="816" ht="15" spans="1:6">
      <c r="A816" s="8">
        <v>815</v>
      </c>
      <c r="B816" s="8" t="str">
        <f t="shared" si="12"/>
        <v>CS6E-2-1-I398</v>
      </c>
      <c r="C816" s="10" t="s">
        <v>8385</v>
      </c>
      <c r="D816" s="10" t="s">
        <v>212</v>
      </c>
      <c r="E816" s="8">
        <v>398</v>
      </c>
      <c r="F816" s="177" t="s">
        <v>3871</v>
      </c>
    </row>
    <row r="817" ht="15" spans="1:6">
      <c r="A817" s="8">
        <v>816</v>
      </c>
      <c r="B817" s="8" t="str">
        <f t="shared" si="12"/>
        <v>CS6E-2-1-I399</v>
      </c>
      <c r="C817" s="10" t="s">
        <v>8385</v>
      </c>
      <c r="D817" s="10" t="s">
        <v>212</v>
      </c>
      <c r="E817" s="8">
        <v>399</v>
      </c>
      <c r="F817" s="177" t="s">
        <v>3873</v>
      </c>
    </row>
    <row r="818" ht="15" spans="1:6">
      <c r="A818" s="8">
        <v>817</v>
      </c>
      <c r="B818" s="8" t="str">
        <f t="shared" si="12"/>
        <v>CS6E-2-1-I400</v>
      </c>
      <c r="C818" s="10" t="s">
        <v>8385</v>
      </c>
      <c r="D818" s="10" t="s">
        <v>212</v>
      </c>
      <c r="E818" s="8">
        <v>400</v>
      </c>
      <c r="F818" s="177" t="s">
        <v>3875</v>
      </c>
    </row>
    <row r="819" ht="15" spans="1:6">
      <c r="A819" s="8">
        <v>818</v>
      </c>
      <c r="B819" s="8" t="str">
        <f t="shared" si="12"/>
        <v>CS6E-2-1-I401</v>
      </c>
      <c r="C819" s="10" t="s">
        <v>8385</v>
      </c>
      <c r="D819" s="10" t="s">
        <v>212</v>
      </c>
      <c r="E819" s="8">
        <v>401</v>
      </c>
      <c r="F819" s="177" t="s">
        <v>3877</v>
      </c>
    </row>
    <row r="820" ht="15" spans="1:6">
      <c r="A820" s="8">
        <v>819</v>
      </c>
      <c r="B820" s="8" t="str">
        <f t="shared" si="12"/>
        <v>CS6E-2-1-I402</v>
      </c>
      <c r="C820" s="10" t="s">
        <v>8385</v>
      </c>
      <c r="D820" s="10" t="s">
        <v>212</v>
      </c>
      <c r="E820" s="8">
        <v>402</v>
      </c>
      <c r="F820" s="177" t="s">
        <v>3879</v>
      </c>
    </row>
    <row r="821" ht="15" spans="1:6">
      <c r="A821" s="8">
        <v>820</v>
      </c>
      <c r="B821" s="8" t="str">
        <f t="shared" si="12"/>
        <v>CS6E-2-1-I403</v>
      </c>
      <c r="C821" s="10" t="s">
        <v>8385</v>
      </c>
      <c r="D821" s="10" t="s">
        <v>212</v>
      </c>
      <c r="E821" s="8">
        <v>403</v>
      </c>
      <c r="F821" s="177" t="s">
        <v>3881</v>
      </c>
    </row>
    <row r="822" ht="15" spans="1:6">
      <c r="A822" s="8">
        <v>821</v>
      </c>
      <c r="B822" s="8" t="str">
        <f t="shared" si="12"/>
        <v>CS6E-2-1-I404</v>
      </c>
      <c r="C822" s="10" t="s">
        <v>8385</v>
      </c>
      <c r="D822" s="10" t="s">
        <v>212</v>
      </c>
      <c r="E822" s="8">
        <v>404</v>
      </c>
      <c r="F822" s="177" t="s">
        <v>3883</v>
      </c>
    </row>
    <row r="823" ht="15" spans="1:6">
      <c r="A823" s="8">
        <v>822</v>
      </c>
      <c r="B823" s="8" t="str">
        <f t="shared" si="12"/>
        <v>CS6E-2-1-I405</v>
      </c>
      <c r="C823" s="10" t="s">
        <v>8385</v>
      </c>
      <c r="D823" s="10" t="s">
        <v>212</v>
      </c>
      <c r="E823" s="8">
        <v>405</v>
      </c>
      <c r="F823" s="177" t="s">
        <v>3885</v>
      </c>
    </row>
    <row r="824" ht="15" spans="1:6">
      <c r="A824" s="8">
        <v>823</v>
      </c>
      <c r="B824" s="8" t="str">
        <f t="shared" si="12"/>
        <v>CS6E-2-1-I406</v>
      </c>
      <c r="C824" s="10" t="s">
        <v>8385</v>
      </c>
      <c r="D824" s="10" t="s">
        <v>212</v>
      </c>
      <c r="E824" s="8">
        <v>406</v>
      </c>
      <c r="F824" s="177" t="s">
        <v>3887</v>
      </c>
    </row>
    <row r="825" ht="15" spans="1:6">
      <c r="A825" s="8">
        <v>824</v>
      </c>
      <c r="B825" s="8" t="str">
        <f t="shared" si="12"/>
        <v>CS6E-2-1-I407</v>
      </c>
      <c r="C825" s="10" t="s">
        <v>8385</v>
      </c>
      <c r="D825" s="10" t="s">
        <v>212</v>
      </c>
      <c r="E825" s="8">
        <v>407</v>
      </c>
      <c r="F825" s="177" t="s">
        <v>3889</v>
      </c>
    </row>
    <row r="826" ht="15" spans="1:6">
      <c r="A826" s="8">
        <v>825</v>
      </c>
      <c r="B826" s="8" t="str">
        <f t="shared" si="12"/>
        <v>CS6E-2-1-I408</v>
      </c>
      <c r="C826" s="10" t="s">
        <v>8385</v>
      </c>
      <c r="D826" s="10" t="s">
        <v>212</v>
      </c>
      <c r="E826" s="8">
        <v>408</v>
      </c>
      <c r="F826" s="177" t="s">
        <v>3891</v>
      </c>
    </row>
    <row r="827" ht="15" spans="1:6">
      <c r="A827" s="8">
        <v>826</v>
      </c>
      <c r="B827" s="8" t="str">
        <f t="shared" si="12"/>
        <v>CS6E-2-1-I409</v>
      </c>
      <c r="C827" s="10" t="s">
        <v>8385</v>
      </c>
      <c r="D827" s="10" t="s">
        <v>212</v>
      </c>
      <c r="E827" s="8">
        <v>409</v>
      </c>
      <c r="F827" s="177" t="s">
        <v>3896</v>
      </c>
    </row>
    <row r="828" ht="15" spans="1:6">
      <c r="A828" s="8">
        <v>827</v>
      </c>
      <c r="B828" s="8" t="str">
        <f t="shared" si="12"/>
        <v>CS6E-2-1-I410</v>
      </c>
      <c r="C828" s="10" t="s">
        <v>8385</v>
      </c>
      <c r="D828" s="10" t="s">
        <v>212</v>
      </c>
      <c r="E828" s="8">
        <v>410</v>
      </c>
      <c r="F828" s="177" t="s">
        <v>3899</v>
      </c>
    </row>
    <row r="829" ht="15" spans="1:6">
      <c r="A829" s="8">
        <v>828</v>
      </c>
      <c r="B829" s="8" t="str">
        <f t="shared" si="12"/>
        <v>CS6E-2-1-I411</v>
      </c>
      <c r="C829" s="10" t="s">
        <v>8385</v>
      </c>
      <c r="D829" s="10" t="s">
        <v>212</v>
      </c>
      <c r="E829" s="8">
        <v>411</v>
      </c>
      <c r="F829" s="177" t="s">
        <v>3901</v>
      </c>
    </row>
    <row r="830" ht="15" spans="1:6">
      <c r="A830" s="8">
        <v>829</v>
      </c>
      <c r="B830" s="8" t="str">
        <f t="shared" si="12"/>
        <v>CS6E-2-1-I412</v>
      </c>
      <c r="C830" s="10" t="s">
        <v>8385</v>
      </c>
      <c r="D830" s="10" t="s">
        <v>212</v>
      </c>
      <c r="E830" s="8">
        <v>412</v>
      </c>
      <c r="F830" s="177" t="s">
        <v>3903</v>
      </c>
    </row>
    <row r="831" ht="15" spans="1:6">
      <c r="A831" s="8">
        <v>830</v>
      </c>
      <c r="B831" s="8" t="str">
        <f t="shared" si="12"/>
        <v>CS6E-2-1-I413</v>
      </c>
      <c r="C831" s="10" t="s">
        <v>8385</v>
      </c>
      <c r="D831" s="10" t="s">
        <v>212</v>
      </c>
      <c r="E831" s="8">
        <v>413</v>
      </c>
      <c r="F831" s="177" t="s">
        <v>3905</v>
      </c>
    </row>
    <row r="832" ht="15" spans="1:6">
      <c r="A832" s="8">
        <v>831</v>
      </c>
      <c r="B832" s="8" t="str">
        <f t="shared" si="12"/>
        <v>CS6E-2-1-I414</v>
      </c>
      <c r="C832" s="10" t="s">
        <v>8385</v>
      </c>
      <c r="D832" s="10" t="s">
        <v>212</v>
      </c>
      <c r="E832" s="8">
        <v>414</v>
      </c>
      <c r="F832" s="177" t="s">
        <v>3907</v>
      </c>
    </row>
    <row r="833" ht="15" spans="1:6">
      <c r="A833" s="8">
        <v>832</v>
      </c>
      <c r="B833" s="8" t="str">
        <f t="shared" si="12"/>
        <v>CS6E-2-1-I415</v>
      </c>
      <c r="C833" s="10" t="s">
        <v>8385</v>
      </c>
      <c r="D833" s="10" t="s">
        <v>212</v>
      </c>
      <c r="E833" s="8">
        <v>415</v>
      </c>
      <c r="F833" s="177" t="s">
        <v>3909</v>
      </c>
    </row>
    <row r="834" ht="15" spans="1:6">
      <c r="A834" s="8">
        <v>833</v>
      </c>
      <c r="B834" s="8" t="str">
        <f t="shared" ref="B834:B897" si="13">C834&amp;"-"&amp;D834&amp;E834</f>
        <v>CS6E-2-1-I416</v>
      </c>
      <c r="C834" s="10" t="s">
        <v>8385</v>
      </c>
      <c r="D834" s="10" t="s">
        <v>212</v>
      </c>
      <c r="E834" s="8">
        <v>416</v>
      </c>
      <c r="F834" s="177" t="s">
        <v>3911</v>
      </c>
    </row>
    <row r="835" ht="15" spans="1:6">
      <c r="A835" s="8">
        <v>834</v>
      </c>
      <c r="B835" s="8" t="str">
        <f t="shared" si="13"/>
        <v>CS6E-2-1-I417</v>
      </c>
      <c r="C835" s="10" t="s">
        <v>8385</v>
      </c>
      <c r="D835" s="10" t="s">
        <v>212</v>
      </c>
      <c r="E835" s="8">
        <v>417</v>
      </c>
      <c r="F835" s="177" t="s">
        <v>3913</v>
      </c>
    </row>
    <row r="836" ht="15" spans="1:6">
      <c r="A836" s="8">
        <v>835</v>
      </c>
      <c r="B836" s="8" t="str">
        <f t="shared" si="13"/>
        <v>CS6E-2-1-I418</v>
      </c>
      <c r="C836" s="10" t="s">
        <v>8385</v>
      </c>
      <c r="D836" s="10" t="s">
        <v>212</v>
      </c>
      <c r="E836" s="8">
        <v>418</v>
      </c>
      <c r="F836" s="177" t="s">
        <v>3915</v>
      </c>
    </row>
    <row r="837" ht="15" spans="1:6">
      <c r="A837" s="8">
        <v>836</v>
      </c>
      <c r="B837" s="8" t="str">
        <f t="shared" si="13"/>
        <v>CS6E-2-1-I419</v>
      </c>
      <c r="C837" s="10" t="s">
        <v>8385</v>
      </c>
      <c r="D837" s="10" t="s">
        <v>212</v>
      </c>
      <c r="E837" s="8">
        <v>419</v>
      </c>
      <c r="F837" s="177" t="s">
        <v>3917</v>
      </c>
    </row>
    <row r="838" ht="15" spans="1:6">
      <c r="A838" s="8">
        <v>837</v>
      </c>
      <c r="B838" s="8" t="str">
        <f t="shared" si="13"/>
        <v>CS6E-2-1-I420</v>
      </c>
      <c r="C838" s="10" t="s">
        <v>8385</v>
      </c>
      <c r="D838" s="10" t="s">
        <v>212</v>
      </c>
      <c r="E838" s="8">
        <v>420</v>
      </c>
      <c r="F838" s="177" t="s">
        <v>3919</v>
      </c>
    </row>
    <row r="839" ht="15" spans="1:6">
      <c r="A839" s="8">
        <v>838</v>
      </c>
      <c r="B839" s="8" t="str">
        <f t="shared" si="13"/>
        <v>CS6E-2-1-I421</v>
      </c>
      <c r="C839" s="10" t="s">
        <v>8385</v>
      </c>
      <c r="D839" s="10" t="s">
        <v>212</v>
      </c>
      <c r="E839" s="8">
        <v>421</v>
      </c>
      <c r="F839" s="177" t="s">
        <v>3921</v>
      </c>
    </row>
    <row r="840" ht="15" spans="1:6">
      <c r="A840" s="8">
        <v>839</v>
      </c>
      <c r="B840" s="8" t="str">
        <f t="shared" si="13"/>
        <v>CS6E-2-1-I422</v>
      </c>
      <c r="C840" s="10" t="s">
        <v>8385</v>
      </c>
      <c r="D840" s="10" t="s">
        <v>212</v>
      </c>
      <c r="E840" s="8">
        <v>422</v>
      </c>
      <c r="F840" s="177" t="s">
        <v>3923</v>
      </c>
    </row>
    <row r="841" ht="15" spans="1:6">
      <c r="A841" s="8">
        <v>840</v>
      </c>
      <c r="B841" s="8" t="str">
        <f t="shared" si="13"/>
        <v>CS6E-2-1-I423</v>
      </c>
      <c r="C841" s="10" t="s">
        <v>8385</v>
      </c>
      <c r="D841" s="10" t="s">
        <v>212</v>
      </c>
      <c r="E841" s="8">
        <v>423</v>
      </c>
      <c r="F841" s="177" t="s">
        <v>3925</v>
      </c>
    </row>
    <row r="842" ht="15" spans="1:6">
      <c r="A842" s="8">
        <v>841</v>
      </c>
      <c r="B842" s="8" t="str">
        <f t="shared" si="13"/>
        <v>CS6E-2-1-I424</v>
      </c>
      <c r="C842" s="10" t="s">
        <v>8385</v>
      </c>
      <c r="D842" s="10" t="s">
        <v>212</v>
      </c>
      <c r="E842" s="8">
        <v>424</v>
      </c>
      <c r="F842" s="177" t="s">
        <v>3927</v>
      </c>
    </row>
    <row r="843" ht="15" spans="1:6">
      <c r="A843" s="8">
        <v>842</v>
      </c>
      <c r="B843" s="8" t="str">
        <f t="shared" si="13"/>
        <v>CS6E-2-1-I425</v>
      </c>
      <c r="C843" s="10" t="s">
        <v>8385</v>
      </c>
      <c r="D843" s="10" t="s">
        <v>212</v>
      </c>
      <c r="E843" s="8">
        <v>425</v>
      </c>
      <c r="F843" s="177" t="s">
        <v>3929</v>
      </c>
    </row>
    <row r="844" ht="15" spans="1:6">
      <c r="A844" s="8">
        <v>843</v>
      </c>
      <c r="B844" s="8" t="str">
        <f t="shared" si="13"/>
        <v>CS6E-2-1-I426</v>
      </c>
      <c r="C844" s="10" t="s">
        <v>8385</v>
      </c>
      <c r="D844" s="10" t="s">
        <v>212</v>
      </c>
      <c r="E844" s="8">
        <v>426</v>
      </c>
      <c r="F844" s="177" t="s">
        <v>3931</v>
      </c>
    </row>
    <row r="845" ht="15" spans="1:6">
      <c r="A845" s="8">
        <v>844</v>
      </c>
      <c r="B845" s="8" t="str">
        <f t="shared" si="13"/>
        <v>CS6E-2-1-I427</v>
      </c>
      <c r="C845" s="10" t="s">
        <v>8385</v>
      </c>
      <c r="D845" s="10" t="s">
        <v>212</v>
      </c>
      <c r="E845" s="8">
        <v>427</v>
      </c>
      <c r="F845" s="177" t="s">
        <v>3933</v>
      </c>
    </row>
    <row r="846" ht="15" spans="1:6">
      <c r="A846" s="8">
        <v>845</v>
      </c>
      <c r="B846" s="8" t="str">
        <f t="shared" si="13"/>
        <v>CS6E-2-1-I428</v>
      </c>
      <c r="C846" s="10" t="s">
        <v>8385</v>
      </c>
      <c r="D846" s="10" t="s">
        <v>212</v>
      </c>
      <c r="E846" s="8">
        <v>428</v>
      </c>
      <c r="F846" s="177" t="s">
        <v>3935</v>
      </c>
    </row>
    <row r="847" ht="15" spans="1:6">
      <c r="A847" s="8">
        <v>846</v>
      </c>
      <c r="B847" s="8" t="str">
        <f t="shared" si="13"/>
        <v>CS6E-2-1-I429</v>
      </c>
      <c r="C847" s="10" t="s">
        <v>8385</v>
      </c>
      <c r="D847" s="10" t="s">
        <v>212</v>
      </c>
      <c r="E847" s="8">
        <v>429</v>
      </c>
      <c r="F847" s="177" t="s">
        <v>3937</v>
      </c>
    </row>
    <row r="848" ht="15" spans="1:6">
      <c r="A848" s="8">
        <v>847</v>
      </c>
      <c r="B848" s="8" t="str">
        <f t="shared" si="13"/>
        <v>CS6E-2-1-I430</v>
      </c>
      <c r="C848" s="10" t="s">
        <v>8385</v>
      </c>
      <c r="D848" s="10" t="s">
        <v>212</v>
      </c>
      <c r="E848" s="8">
        <v>430</v>
      </c>
      <c r="F848" s="177" t="s">
        <v>3939</v>
      </c>
    </row>
    <row r="849" ht="15" spans="1:6">
      <c r="A849" s="8">
        <v>848</v>
      </c>
      <c r="B849" s="8" t="str">
        <f t="shared" si="13"/>
        <v>CS6E-2-1-I431</v>
      </c>
      <c r="C849" s="10" t="s">
        <v>8385</v>
      </c>
      <c r="D849" s="10" t="s">
        <v>212</v>
      </c>
      <c r="E849" s="8">
        <v>431</v>
      </c>
      <c r="F849" s="177" t="s">
        <v>3941</v>
      </c>
    </row>
    <row r="850" ht="15" spans="1:6">
      <c r="A850" s="8">
        <v>849</v>
      </c>
      <c r="B850" s="8" t="str">
        <f t="shared" si="13"/>
        <v>CS6E-2-1-I432</v>
      </c>
      <c r="C850" s="10" t="s">
        <v>8385</v>
      </c>
      <c r="D850" s="10" t="s">
        <v>212</v>
      </c>
      <c r="E850" s="8">
        <v>432</v>
      </c>
      <c r="F850" s="177" t="s">
        <v>3943</v>
      </c>
    </row>
    <row r="851" ht="15" spans="1:6">
      <c r="A851" s="8">
        <v>850</v>
      </c>
      <c r="B851" s="8" t="str">
        <f t="shared" si="13"/>
        <v>CS6E-2-1-I433</v>
      </c>
      <c r="C851" s="10" t="s">
        <v>8385</v>
      </c>
      <c r="D851" s="10" t="s">
        <v>212</v>
      </c>
      <c r="E851" s="8">
        <v>433</v>
      </c>
      <c r="F851" s="177" t="s">
        <v>3945</v>
      </c>
    </row>
    <row r="852" ht="15" spans="1:6">
      <c r="A852" s="8">
        <v>851</v>
      </c>
      <c r="B852" s="8" t="str">
        <f t="shared" si="13"/>
        <v>CS6E-2-1-I434</v>
      </c>
      <c r="C852" s="10" t="s">
        <v>8385</v>
      </c>
      <c r="D852" s="10" t="s">
        <v>212</v>
      </c>
      <c r="E852" s="8">
        <v>434</v>
      </c>
      <c r="F852" s="177" t="s">
        <v>3947</v>
      </c>
    </row>
    <row r="853" ht="15" spans="1:6">
      <c r="A853" s="8">
        <v>852</v>
      </c>
      <c r="B853" s="8" t="str">
        <f t="shared" si="13"/>
        <v>CS6E-2-1-I435</v>
      </c>
      <c r="C853" s="10" t="s">
        <v>8385</v>
      </c>
      <c r="D853" s="10" t="s">
        <v>212</v>
      </c>
      <c r="E853" s="8">
        <v>435</v>
      </c>
      <c r="F853" s="177" t="s">
        <v>3949</v>
      </c>
    </row>
    <row r="854" ht="15" spans="1:6">
      <c r="A854" s="8">
        <v>853</v>
      </c>
      <c r="B854" s="8" t="str">
        <f t="shared" si="13"/>
        <v>CS6E-2-1-I436</v>
      </c>
      <c r="C854" s="10" t="s">
        <v>8385</v>
      </c>
      <c r="D854" s="10" t="s">
        <v>212</v>
      </c>
      <c r="E854" s="8">
        <v>436</v>
      </c>
      <c r="F854" s="177" t="s">
        <v>3951</v>
      </c>
    </row>
    <row r="855" ht="15" spans="1:6">
      <c r="A855" s="8">
        <v>854</v>
      </c>
      <c r="B855" s="8" t="str">
        <f t="shared" si="13"/>
        <v>CS6E-2-1-I437</v>
      </c>
      <c r="C855" s="10" t="s">
        <v>8385</v>
      </c>
      <c r="D855" s="10" t="s">
        <v>212</v>
      </c>
      <c r="E855" s="8">
        <v>437</v>
      </c>
      <c r="F855" s="177" t="s">
        <v>3953</v>
      </c>
    </row>
    <row r="856" ht="15" spans="1:6">
      <c r="A856" s="8">
        <v>855</v>
      </c>
      <c r="B856" s="8" t="str">
        <f t="shared" si="13"/>
        <v>CS6E-2-1-I438</v>
      </c>
      <c r="C856" s="10" t="s">
        <v>8385</v>
      </c>
      <c r="D856" s="10" t="s">
        <v>212</v>
      </c>
      <c r="E856" s="8">
        <v>438</v>
      </c>
      <c r="F856" s="177" t="s">
        <v>3955</v>
      </c>
    </row>
    <row r="857" ht="15" spans="1:6">
      <c r="A857" s="8">
        <v>856</v>
      </c>
      <c r="B857" s="8" t="str">
        <f t="shared" si="13"/>
        <v>CS6E-2-1-I439</v>
      </c>
      <c r="C857" s="10" t="s">
        <v>8385</v>
      </c>
      <c r="D857" s="10" t="s">
        <v>212</v>
      </c>
      <c r="E857" s="8">
        <v>439</v>
      </c>
      <c r="F857" s="177" t="s">
        <v>3957</v>
      </c>
    </row>
    <row r="858" ht="15" spans="1:6">
      <c r="A858" s="8">
        <v>857</v>
      </c>
      <c r="B858" s="8" t="str">
        <f t="shared" si="13"/>
        <v>CS6E-2-1-I440</v>
      </c>
      <c r="C858" s="10" t="s">
        <v>8385</v>
      </c>
      <c r="D858" s="10" t="s">
        <v>212</v>
      </c>
      <c r="E858" s="8">
        <v>440</v>
      </c>
      <c r="F858" s="177" t="s">
        <v>3959</v>
      </c>
    </row>
    <row r="859" ht="15" spans="1:6">
      <c r="A859" s="8">
        <v>858</v>
      </c>
      <c r="B859" s="8" t="str">
        <f t="shared" si="13"/>
        <v>CS6E-2-1-I441</v>
      </c>
      <c r="C859" s="10" t="s">
        <v>8385</v>
      </c>
      <c r="D859" s="10" t="s">
        <v>212</v>
      </c>
      <c r="E859" s="8">
        <v>441</v>
      </c>
      <c r="F859" s="177" t="s">
        <v>3961</v>
      </c>
    </row>
    <row r="860" ht="15" spans="1:6">
      <c r="A860" s="8">
        <v>859</v>
      </c>
      <c r="B860" s="8" t="str">
        <f t="shared" si="13"/>
        <v>CS6E-2-1-I442</v>
      </c>
      <c r="C860" s="10" t="s">
        <v>8385</v>
      </c>
      <c r="D860" s="10" t="s">
        <v>212</v>
      </c>
      <c r="E860" s="8">
        <v>442</v>
      </c>
      <c r="F860" s="177" t="s">
        <v>3963</v>
      </c>
    </row>
    <row r="861" ht="15" spans="1:6">
      <c r="A861" s="8">
        <v>860</v>
      </c>
      <c r="B861" s="8" t="str">
        <f t="shared" si="13"/>
        <v>CS6E-2-1-I443</v>
      </c>
      <c r="C861" s="10" t="s">
        <v>8385</v>
      </c>
      <c r="D861" s="10" t="s">
        <v>212</v>
      </c>
      <c r="E861" s="8">
        <v>443</v>
      </c>
      <c r="F861" s="177" t="s">
        <v>3965</v>
      </c>
    </row>
    <row r="862" ht="15" spans="1:6">
      <c r="A862" s="8">
        <v>861</v>
      </c>
      <c r="B862" s="8" t="str">
        <f t="shared" si="13"/>
        <v>CS6E-2-1-I444</v>
      </c>
      <c r="C862" s="10" t="s">
        <v>8385</v>
      </c>
      <c r="D862" s="10" t="s">
        <v>212</v>
      </c>
      <c r="E862" s="8">
        <v>444</v>
      </c>
      <c r="F862" s="177" t="s">
        <v>3967</v>
      </c>
    </row>
    <row r="863" ht="15" spans="1:6">
      <c r="A863" s="8">
        <v>862</v>
      </c>
      <c r="B863" s="8" t="str">
        <f t="shared" si="13"/>
        <v>CS6E-2-1-I445</v>
      </c>
      <c r="C863" s="10" t="s">
        <v>8385</v>
      </c>
      <c r="D863" s="10" t="s">
        <v>212</v>
      </c>
      <c r="E863" s="8">
        <v>445</v>
      </c>
      <c r="F863" s="177" t="s">
        <v>3993</v>
      </c>
    </row>
    <row r="864" ht="15" spans="1:6">
      <c r="A864" s="8">
        <v>863</v>
      </c>
      <c r="B864" s="8" t="str">
        <f t="shared" si="13"/>
        <v>CS6E-2-1-I446</v>
      </c>
      <c r="C864" s="10" t="s">
        <v>8385</v>
      </c>
      <c r="D864" s="10" t="s">
        <v>212</v>
      </c>
      <c r="E864" s="8">
        <v>446</v>
      </c>
      <c r="F864" s="177" t="s">
        <v>3996</v>
      </c>
    </row>
    <row r="865" ht="15" spans="1:6">
      <c r="A865" s="8">
        <v>864</v>
      </c>
      <c r="B865" s="8" t="str">
        <f t="shared" si="13"/>
        <v>CS6E-2-1-I447</v>
      </c>
      <c r="C865" s="10" t="s">
        <v>8385</v>
      </c>
      <c r="D865" s="10" t="s">
        <v>212</v>
      </c>
      <c r="E865" s="8">
        <v>447</v>
      </c>
      <c r="F865" s="177" t="s">
        <v>3998</v>
      </c>
    </row>
    <row r="866" ht="15" spans="1:6">
      <c r="A866" s="8">
        <v>865</v>
      </c>
      <c r="B866" s="8" t="str">
        <f t="shared" si="13"/>
        <v>CS6E-2-1-I448</v>
      </c>
      <c r="C866" s="10" t="s">
        <v>8385</v>
      </c>
      <c r="D866" s="10" t="s">
        <v>212</v>
      </c>
      <c r="E866" s="8">
        <v>448</v>
      </c>
      <c r="F866" s="177" t="s">
        <v>4000</v>
      </c>
    </row>
    <row r="867" ht="15" spans="1:6">
      <c r="A867" s="8">
        <v>866</v>
      </c>
      <c r="B867" s="8" t="str">
        <f t="shared" si="13"/>
        <v>CS6E-2-1-I449</v>
      </c>
      <c r="C867" s="10" t="s">
        <v>8385</v>
      </c>
      <c r="D867" s="10" t="s">
        <v>212</v>
      </c>
      <c r="E867" s="8">
        <v>449</v>
      </c>
      <c r="F867" s="177" t="s">
        <v>4002</v>
      </c>
    </row>
    <row r="868" ht="15" spans="1:6">
      <c r="A868" s="8">
        <v>867</v>
      </c>
      <c r="B868" s="8" t="str">
        <f t="shared" si="13"/>
        <v>CS6E-2-1-I450</v>
      </c>
      <c r="C868" s="10" t="s">
        <v>8385</v>
      </c>
      <c r="D868" s="10" t="s">
        <v>212</v>
      </c>
      <c r="E868" s="8">
        <v>450</v>
      </c>
      <c r="F868" s="177" t="s">
        <v>4004</v>
      </c>
    </row>
    <row r="869" ht="15" spans="1:6">
      <c r="A869" s="8">
        <v>868</v>
      </c>
      <c r="B869" s="8" t="str">
        <f t="shared" si="13"/>
        <v>CS6E-2-1-I451</v>
      </c>
      <c r="C869" s="10" t="s">
        <v>8385</v>
      </c>
      <c r="D869" s="10" t="s">
        <v>212</v>
      </c>
      <c r="E869" s="8">
        <v>451</v>
      </c>
      <c r="F869" s="177" t="s">
        <v>4006</v>
      </c>
    </row>
    <row r="870" ht="15" spans="1:6">
      <c r="A870" s="8">
        <v>869</v>
      </c>
      <c r="B870" s="8" t="str">
        <f t="shared" si="13"/>
        <v>CS6E-2-1-I452</v>
      </c>
      <c r="C870" s="10" t="s">
        <v>8385</v>
      </c>
      <c r="D870" s="10" t="s">
        <v>212</v>
      </c>
      <c r="E870" s="8">
        <v>452</v>
      </c>
      <c r="F870" s="177" t="s">
        <v>4008</v>
      </c>
    </row>
    <row r="871" ht="15" spans="1:6">
      <c r="A871" s="8">
        <v>870</v>
      </c>
      <c r="B871" s="8" t="str">
        <f t="shared" si="13"/>
        <v>CS6E-2-1-I453</v>
      </c>
      <c r="C871" s="10" t="s">
        <v>8385</v>
      </c>
      <c r="D871" s="10" t="s">
        <v>212</v>
      </c>
      <c r="E871" s="8">
        <v>453</v>
      </c>
      <c r="F871" s="177" t="s">
        <v>4010</v>
      </c>
    </row>
    <row r="872" ht="15" spans="1:6">
      <c r="A872" s="8">
        <v>871</v>
      </c>
      <c r="B872" s="8" t="str">
        <f t="shared" si="13"/>
        <v>CS6E-2-1-I454</v>
      </c>
      <c r="C872" s="10" t="s">
        <v>8385</v>
      </c>
      <c r="D872" s="10" t="s">
        <v>212</v>
      </c>
      <c r="E872" s="8">
        <v>454</v>
      </c>
      <c r="F872" s="177" t="s">
        <v>4012</v>
      </c>
    </row>
    <row r="873" ht="15" spans="1:6">
      <c r="A873" s="8">
        <v>872</v>
      </c>
      <c r="B873" s="8" t="str">
        <f t="shared" si="13"/>
        <v>CS6E-2-1-I455</v>
      </c>
      <c r="C873" s="10" t="s">
        <v>8385</v>
      </c>
      <c r="D873" s="10" t="s">
        <v>212</v>
      </c>
      <c r="E873" s="8">
        <v>455</v>
      </c>
      <c r="F873" s="177" t="s">
        <v>4014</v>
      </c>
    </row>
    <row r="874" ht="15" spans="1:6">
      <c r="A874" s="8">
        <v>873</v>
      </c>
      <c r="B874" s="8" t="str">
        <f t="shared" si="13"/>
        <v>CS6E-2-1-I456</v>
      </c>
      <c r="C874" s="10" t="s">
        <v>8385</v>
      </c>
      <c r="D874" s="10" t="s">
        <v>212</v>
      </c>
      <c r="E874" s="8">
        <v>456</v>
      </c>
      <c r="F874" s="177" t="s">
        <v>4016</v>
      </c>
    </row>
    <row r="875" ht="15" spans="1:6">
      <c r="A875" s="8">
        <v>874</v>
      </c>
      <c r="B875" s="8" t="str">
        <f t="shared" si="13"/>
        <v>CS6E-2-1-I457</v>
      </c>
      <c r="C875" s="10" t="s">
        <v>8385</v>
      </c>
      <c r="D875" s="10" t="s">
        <v>212</v>
      </c>
      <c r="E875" s="8">
        <v>457</v>
      </c>
      <c r="F875" s="177" t="s">
        <v>4018</v>
      </c>
    </row>
    <row r="876" ht="15" spans="1:6">
      <c r="A876" s="8">
        <v>875</v>
      </c>
      <c r="B876" s="8" t="str">
        <f t="shared" si="13"/>
        <v>CS6E-2-1-I458</v>
      </c>
      <c r="C876" s="10" t="s">
        <v>8385</v>
      </c>
      <c r="D876" s="10" t="s">
        <v>212</v>
      </c>
      <c r="E876" s="8">
        <v>458</v>
      </c>
      <c r="F876" s="177" t="s">
        <v>4020</v>
      </c>
    </row>
    <row r="877" ht="15" spans="1:6">
      <c r="A877" s="8">
        <v>876</v>
      </c>
      <c r="B877" s="8" t="str">
        <f t="shared" si="13"/>
        <v>CS6E-2-1-I459</v>
      </c>
      <c r="C877" s="10" t="s">
        <v>8385</v>
      </c>
      <c r="D877" s="10" t="s">
        <v>212</v>
      </c>
      <c r="E877" s="8">
        <v>459</v>
      </c>
      <c r="F877" s="177" t="s">
        <v>4022</v>
      </c>
    </row>
    <row r="878" ht="15" spans="1:6">
      <c r="A878" s="8">
        <v>877</v>
      </c>
      <c r="B878" s="8" t="str">
        <f t="shared" si="13"/>
        <v>CS6E-2-1-I460</v>
      </c>
      <c r="C878" s="10" t="s">
        <v>8385</v>
      </c>
      <c r="D878" s="10" t="s">
        <v>212</v>
      </c>
      <c r="E878" s="8">
        <v>460</v>
      </c>
      <c r="F878" s="177" t="s">
        <v>4024</v>
      </c>
    </row>
    <row r="879" ht="15" spans="1:6">
      <c r="A879" s="8">
        <v>878</v>
      </c>
      <c r="B879" s="8" t="str">
        <f t="shared" si="13"/>
        <v>CS6E-2-1-I461</v>
      </c>
      <c r="C879" s="10" t="s">
        <v>8385</v>
      </c>
      <c r="D879" s="10" t="s">
        <v>212</v>
      </c>
      <c r="E879" s="8">
        <v>461</v>
      </c>
      <c r="F879" s="177" t="s">
        <v>4026</v>
      </c>
    </row>
    <row r="880" ht="15" spans="1:6">
      <c r="A880" s="8">
        <v>879</v>
      </c>
      <c r="B880" s="8" t="str">
        <f t="shared" si="13"/>
        <v>CS6E-2-1-I462</v>
      </c>
      <c r="C880" s="10" t="s">
        <v>8385</v>
      </c>
      <c r="D880" s="10" t="s">
        <v>212</v>
      </c>
      <c r="E880" s="8">
        <v>462</v>
      </c>
      <c r="F880" s="177" t="s">
        <v>4028</v>
      </c>
    </row>
    <row r="881" ht="15" spans="1:6">
      <c r="A881" s="8">
        <v>880</v>
      </c>
      <c r="B881" s="8" t="str">
        <f t="shared" si="13"/>
        <v>CS6E-2-1-I463</v>
      </c>
      <c r="C881" s="10" t="s">
        <v>8385</v>
      </c>
      <c r="D881" s="10" t="s">
        <v>212</v>
      </c>
      <c r="E881" s="8">
        <v>463</v>
      </c>
      <c r="F881" s="177" t="s">
        <v>4030</v>
      </c>
    </row>
    <row r="882" ht="15" spans="1:6">
      <c r="A882" s="8">
        <v>881</v>
      </c>
      <c r="B882" s="8" t="str">
        <f t="shared" si="13"/>
        <v>CS6E-2-1-I464</v>
      </c>
      <c r="C882" s="10" t="s">
        <v>8385</v>
      </c>
      <c r="D882" s="10" t="s">
        <v>212</v>
      </c>
      <c r="E882" s="8">
        <v>464</v>
      </c>
      <c r="F882" s="177" t="s">
        <v>4032</v>
      </c>
    </row>
    <row r="883" ht="15" spans="1:6">
      <c r="A883" s="8">
        <v>882</v>
      </c>
      <c r="B883" s="8" t="str">
        <f t="shared" si="13"/>
        <v>CS6E-2-1-I465</v>
      </c>
      <c r="C883" s="10" t="s">
        <v>8385</v>
      </c>
      <c r="D883" s="10" t="s">
        <v>212</v>
      </c>
      <c r="E883" s="8">
        <v>465</v>
      </c>
      <c r="F883" s="177" t="s">
        <v>4034</v>
      </c>
    </row>
    <row r="884" ht="15" spans="1:6">
      <c r="A884" s="8">
        <v>883</v>
      </c>
      <c r="B884" s="8" t="str">
        <f t="shared" si="13"/>
        <v>CS6E-2-1-I466</v>
      </c>
      <c r="C884" s="10" t="s">
        <v>8385</v>
      </c>
      <c r="D884" s="10" t="s">
        <v>212</v>
      </c>
      <c r="E884" s="8">
        <v>466</v>
      </c>
      <c r="F884" s="177" t="s">
        <v>4036</v>
      </c>
    </row>
    <row r="885" ht="15" spans="1:6">
      <c r="A885" s="8">
        <v>884</v>
      </c>
      <c r="B885" s="8" t="str">
        <f t="shared" si="13"/>
        <v>CS6E-2-1-I467</v>
      </c>
      <c r="C885" s="10" t="s">
        <v>8385</v>
      </c>
      <c r="D885" s="10" t="s">
        <v>212</v>
      </c>
      <c r="E885" s="8">
        <v>467</v>
      </c>
      <c r="F885" s="177" t="s">
        <v>4038</v>
      </c>
    </row>
    <row r="886" ht="15" spans="1:6">
      <c r="A886" s="8">
        <v>885</v>
      </c>
      <c r="B886" s="8" t="str">
        <f t="shared" si="13"/>
        <v>CS6E-2-1-I468</v>
      </c>
      <c r="C886" s="10" t="s">
        <v>8385</v>
      </c>
      <c r="D886" s="10" t="s">
        <v>212</v>
      </c>
      <c r="E886" s="8">
        <v>468</v>
      </c>
      <c r="F886" s="177" t="s">
        <v>4040</v>
      </c>
    </row>
    <row r="887" ht="15" spans="1:6">
      <c r="A887" s="8">
        <v>886</v>
      </c>
      <c r="B887" s="8" t="str">
        <f t="shared" si="13"/>
        <v>CS6E-2-1-I469</v>
      </c>
      <c r="C887" s="10" t="s">
        <v>8385</v>
      </c>
      <c r="D887" s="10" t="s">
        <v>212</v>
      </c>
      <c r="E887" s="8">
        <v>469</v>
      </c>
      <c r="F887" s="177" t="s">
        <v>4042</v>
      </c>
    </row>
    <row r="888" ht="15" spans="1:6">
      <c r="A888" s="8">
        <v>887</v>
      </c>
      <c r="B888" s="8" t="str">
        <f t="shared" si="13"/>
        <v>CS6E-2-1-I470</v>
      </c>
      <c r="C888" s="10" t="s">
        <v>8385</v>
      </c>
      <c r="D888" s="10" t="s">
        <v>212</v>
      </c>
      <c r="E888" s="8">
        <v>470</v>
      </c>
      <c r="F888" s="177" t="s">
        <v>4044</v>
      </c>
    </row>
    <row r="889" ht="15" spans="1:6">
      <c r="A889" s="8">
        <v>888</v>
      </c>
      <c r="B889" s="8" t="str">
        <f t="shared" si="13"/>
        <v>CS6E-2-1-I471</v>
      </c>
      <c r="C889" s="10" t="s">
        <v>8385</v>
      </c>
      <c r="D889" s="10" t="s">
        <v>212</v>
      </c>
      <c r="E889" s="8">
        <v>471</v>
      </c>
      <c r="F889" s="177" t="s">
        <v>4046</v>
      </c>
    </row>
    <row r="890" ht="15" spans="1:6">
      <c r="A890" s="8">
        <v>889</v>
      </c>
      <c r="B890" s="8" t="str">
        <f t="shared" si="13"/>
        <v>CS6E-2-1-I472</v>
      </c>
      <c r="C890" s="10" t="s">
        <v>8385</v>
      </c>
      <c r="D890" s="10" t="s">
        <v>212</v>
      </c>
      <c r="E890" s="8">
        <v>472</v>
      </c>
      <c r="F890" s="177" t="s">
        <v>4048</v>
      </c>
    </row>
    <row r="891" ht="15" spans="1:6">
      <c r="A891" s="8">
        <v>890</v>
      </c>
      <c r="B891" s="8" t="str">
        <f t="shared" si="13"/>
        <v>CS6E-2-1-I473</v>
      </c>
      <c r="C891" s="10" t="s">
        <v>8385</v>
      </c>
      <c r="D891" s="10" t="s">
        <v>212</v>
      </c>
      <c r="E891" s="8">
        <v>473</v>
      </c>
      <c r="F891" s="177" t="s">
        <v>4050</v>
      </c>
    </row>
    <row r="892" ht="15" spans="1:6">
      <c r="A892" s="8">
        <v>891</v>
      </c>
      <c r="B892" s="8" t="str">
        <f t="shared" si="13"/>
        <v>CS6E-2-1-I474</v>
      </c>
      <c r="C892" s="10" t="s">
        <v>8385</v>
      </c>
      <c r="D892" s="10" t="s">
        <v>212</v>
      </c>
      <c r="E892" s="8">
        <v>474</v>
      </c>
      <c r="F892" s="177" t="s">
        <v>4052</v>
      </c>
    </row>
    <row r="893" ht="15" spans="1:6">
      <c r="A893" s="8">
        <v>892</v>
      </c>
      <c r="B893" s="8" t="str">
        <f t="shared" si="13"/>
        <v>CS6E-2-1-I475</v>
      </c>
      <c r="C893" s="10" t="s">
        <v>8385</v>
      </c>
      <c r="D893" s="10" t="s">
        <v>212</v>
      </c>
      <c r="E893" s="8">
        <v>475</v>
      </c>
      <c r="F893" s="177" t="s">
        <v>4054</v>
      </c>
    </row>
    <row r="894" ht="15" spans="1:6">
      <c r="A894" s="8">
        <v>893</v>
      </c>
      <c r="B894" s="8" t="str">
        <f t="shared" si="13"/>
        <v>CS6E-2-1-I476</v>
      </c>
      <c r="C894" s="10" t="s">
        <v>8385</v>
      </c>
      <c r="D894" s="10" t="s">
        <v>212</v>
      </c>
      <c r="E894" s="8">
        <v>476</v>
      </c>
      <c r="F894" s="177" t="s">
        <v>4056</v>
      </c>
    </row>
    <row r="895" ht="15" spans="1:6">
      <c r="A895" s="8">
        <v>894</v>
      </c>
      <c r="B895" s="8" t="str">
        <f t="shared" si="13"/>
        <v>CS6E-2-1-I477</v>
      </c>
      <c r="C895" s="10" t="s">
        <v>8385</v>
      </c>
      <c r="D895" s="10" t="s">
        <v>212</v>
      </c>
      <c r="E895" s="8">
        <v>477</v>
      </c>
      <c r="F895" s="177" t="s">
        <v>4058</v>
      </c>
    </row>
    <row r="896" ht="15" spans="1:6">
      <c r="A896" s="8">
        <v>895</v>
      </c>
      <c r="B896" s="8" t="str">
        <f t="shared" si="13"/>
        <v>CS6E-2-1-I478</v>
      </c>
      <c r="C896" s="10" t="s">
        <v>8385</v>
      </c>
      <c r="D896" s="10" t="s">
        <v>212</v>
      </c>
      <c r="E896" s="8">
        <v>478</v>
      </c>
      <c r="F896" s="177" t="s">
        <v>4060</v>
      </c>
    </row>
    <row r="897" ht="15" spans="1:6">
      <c r="A897" s="8">
        <v>896</v>
      </c>
      <c r="B897" s="8" t="str">
        <f t="shared" si="13"/>
        <v>CS6E-2-1-I479</v>
      </c>
      <c r="C897" s="10" t="s">
        <v>8385</v>
      </c>
      <c r="D897" s="10" t="s">
        <v>212</v>
      </c>
      <c r="E897" s="8">
        <v>479</v>
      </c>
      <c r="F897" s="177" t="s">
        <v>4062</v>
      </c>
    </row>
    <row r="898" ht="15" spans="1:6">
      <c r="A898" s="8">
        <v>897</v>
      </c>
      <c r="B898" s="8" t="str">
        <f t="shared" ref="B898:B961" si="14">C898&amp;"-"&amp;D898&amp;E898</f>
        <v>CS6E-2-1-I480</v>
      </c>
      <c r="C898" s="10" t="s">
        <v>8385</v>
      </c>
      <c r="D898" s="10" t="s">
        <v>212</v>
      </c>
      <c r="E898" s="8">
        <v>480</v>
      </c>
      <c r="F898" s="177" t="s">
        <v>4064</v>
      </c>
    </row>
    <row r="899" ht="15" spans="1:6">
      <c r="A899" s="8">
        <v>898</v>
      </c>
      <c r="B899" s="8" t="str">
        <f t="shared" si="14"/>
        <v>CS6E-2-1-I481</v>
      </c>
      <c r="C899" s="10" t="s">
        <v>8385</v>
      </c>
      <c r="D899" s="10" t="s">
        <v>212</v>
      </c>
      <c r="E899" s="8">
        <v>481</v>
      </c>
      <c r="F899" s="177" t="s">
        <v>4066</v>
      </c>
    </row>
    <row r="900" ht="15" spans="1:6">
      <c r="A900" s="8">
        <v>899</v>
      </c>
      <c r="B900" s="8" t="str">
        <f t="shared" si="14"/>
        <v>CS6E-2-1-I482</v>
      </c>
      <c r="C900" s="10" t="s">
        <v>8385</v>
      </c>
      <c r="D900" s="10" t="s">
        <v>212</v>
      </c>
      <c r="E900" s="8">
        <v>482</v>
      </c>
      <c r="F900" s="177" t="s">
        <v>4068</v>
      </c>
    </row>
    <row r="901" ht="15" spans="1:6">
      <c r="A901" s="8">
        <v>900</v>
      </c>
      <c r="B901" s="8" t="str">
        <f t="shared" si="14"/>
        <v>CS6E-2-1-I483</v>
      </c>
      <c r="C901" s="10" t="s">
        <v>8385</v>
      </c>
      <c r="D901" s="10" t="s">
        <v>212</v>
      </c>
      <c r="E901" s="8">
        <v>483</v>
      </c>
      <c r="F901" s="177" t="s">
        <v>4070</v>
      </c>
    </row>
    <row r="902" ht="15" spans="1:6">
      <c r="A902" s="8">
        <v>901</v>
      </c>
      <c r="B902" s="8" t="str">
        <f t="shared" si="14"/>
        <v>CS6E-2-1-I484</v>
      </c>
      <c r="C902" s="10" t="s">
        <v>8385</v>
      </c>
      <c r="D902" s="10" t="s">
        <v>212</v>
      </c>
      <c r="E902" s="8">
        <v>484</v>
      </c>
      <c r="F902" s="177" t="s">
        <v>4072</v>
      </c>
    </row>
    <row r="903" ht="15" spans="1:6">
      <c r="A903" s="8">
        <v>902</v>
      </c>
      <c r="B903" s="8" t="str">
        <f t="shared" si="14"/>
        <v>CS6E-2-1-I485</v>
      </c>
      <c r="C903" s="10" t="s">
        <v>8385</v>
      </c>
      <c r="D903" s="10" t="s">
        <v>212</v>
      </c>
      <c r="E903" s="8">
        <v>485</v>
      </c>
      <c r="F903" s="177" t="s">
        <v>4074</v>
      </c>
    </row>
    <row r="904" ht="15" spans="1:6">
      <c r="A904" s="8">
        <v>903</v>
      </c>
      <c r="B904" s="8" t="str">
        <f t="shared" si="14"/>
        <v>CS6E-2-1-I486</v>
      </c>
      <c r="C904" s="10" t="s">
        <v>8385</v>
      </c>
      <c r="D904" s="10" t="s">
        <v>212</v>
      </c>
      <c r="E904" s="8">
        <v>486</v>
      </c>
      <c r="F904" s="177" t="s">
        <v>4076</v>
      </c>
    </row>
    <row r="905" ht="15" spans="1:6">
      <c r="A905" s="8">
        <v>904</v>
      </c>
      <c r="B905" s="8" t="str">
        <f t="shared" si="14"/>
        <v>CS6E-2-1-I487</v>
      </c>
      <c r="C905" s="10" t="s">
        <v>8385</v>
      </c>
      <c r="D905" s="10" t="s">
        <v>212</v>
      </c>
      <c r="E905" s="8">
        <v>487</v>
      </c>
      <c r="F905" s="177" t="s">
        <v>4078</v>
      </c>
    </row>
    <row r="906" ht="15" spans="1:6">
      <c r="A906" s="8">
        <v>905</v>
      </c>
      <c r="B906" s="8" t="str">
        <f t="shared" si="14"/>
        <v>CS6E-2-1-I488</v>
      </c>
      <c r="C906" s="10" t="s">
        <v>8385</v>
      </c>
      <c r="D906" s="10" t="s">
        <v>212</v>
      </c>
      <c r="E906" s="8">
        <v>488</v>
      </c>
      <c r="F906" s="177" t="s">
        <v>4080</v>
      </c>
    </row>
    <row r="907" ht="15" spans="1:6">
      <c r="A907" s="8">
        <v>906</v>
      </c>
      <c r="B907" s="8" t="str">
        <f t="shared" si="14"/>
        <v>CS6E-2-1-I489</v>
      </c>
      <c r="C907" s="10" t="s">
        <v>8385</v>
      </c>
      <c r="D907" s="10" t="s">
        <v>212</v>
      </c>
      <c r="E907" s="8">
        <v>489</v>
      </c>
      <c r="F907" s="177" t="s">
        <v>4082</v>
      </c>
    </row>
    <row r="908" ht="15" spans="1:6">
      <c r="A908" s="8">
        <v>907</v>
      </c>
      <c r="B908" s="8" t="str">
        <f t="shared" si="14"/>
        <v>CS6E-2-1-I490</v>
      </c>
      <c r="C908" s="10" t="s">
        <v>8385</v>
      </c>
      <c r="D908" s="10" t="s">
        <v>212</v>
      </c>
      <c r="E908" s="8">
        <v>490</v>
      </c>
      <c r="F908" s="177" t="s">
        <v>4084</v>
      </c>
    </row>
    <row r="909" ht="15" spans="1:6">
      <c r="A909" s="8">
        <v>908</v>
      </c>
      <c r="B909" s="8" t="str">
        <f t="shared" si="14"/>
        <v>CS6E-2-1-I491</v>
      </c>
      <c r="C909" s="10" t="s">
        <v>8385</v>
      </c>
      <c r="D909" s="10" t="s">
        <v>212</v>
      </c>
      <c r="E909" s="8">
        <v>491</v>
      </c>
      <c r="F909" s="177" t="s">
        <v>4086</v>
      </c>
    </row>
    <row r="910" ht="15" spans="1:6">
      <c r="A910" s="8">
        <v>909</v>
      </c>
      <c r="B910" s="8" t="str">
        <f t="shared" si="14"/>
        <v>CS6E-2-1-I492</v>
      </c>
      <c r="C910" s="10" t="s">
        <v>8385</v>
      </c>
      <c r="D910" s="10" t="s">
        <v>212</v>
      </c>
      <c r="E910" s="8">
        <v>492</v>
      </c>
      <c r="F910" s="177" t="s">
        <v>4088</v>
      </c>
    </row>
    <row r="911" ht="15" spans="1:6">
      <c r="A911" s="8">
        <v>910</v>
      </c>
      <c r="B911" s="8" t="str">
        <f t="shared" si="14"/>
        <v>CS6E-2-1-I493</v>
      </c>
      <c r="C911" s="10" t="s">
        <v>8385</v>
      </c>
      <c r="D911" s="10" t="s">
        <v>212</v>
      </c>
      <c r="E911" s="8">
        <v>493</v>
      </c>
      <c r="F911" s="177" t="s">
        <v>4090</v>
      </c>
    </row>
    <row r="912" ht="15" spans="1:6">
      <c r="A912" s="8">
        <v>911</v>
      </c>
      <c r="B912" s="8" t="str">
        <f t="shared" si="14"/>
        <v>CS6E-2-1-I494</v>
      </c>
      <c r="C912" s="10" t="s">
        <v>8385</v>
      </c>
      <c r="D912" s="10" t="s">
        <v>212</v>
      </c>
      <c r="E912" s="8">
        <v>494</v>
      </c>
      <c r="F912" s="177" t="s">
        <v>4092</v>
      </c>
    </row>
    <row r="913" ht="15" spans="1:6">
      <c r="A913" s="8">
        <v>912</v>
      </c>
      <c r="B913" s="8" t="str">
        <f t="shared" si="14"/>
        <v>CS6E-2-1-I495</v>
      </c>
      <c r="C913" s="10" t="s">
        <v>8385</v>
      </c>
      <c r="D913" s="10" t="s">
        <v>212</v>
      </c>
      <c r="E913" s="8">
        <v>495</v>
      </c>
      <c r="F913" s="177" t="s">
        <v>4094</v>
      </c>
    </row>
    <row r="914" ht="15" spans="1:6">
      <c r="A914" s="8">
        <v>913</v>
      </c>
      <c r="B914" s="8" t="str">
        <f t="shared" si="14"/>
        <v>CS6E-2-1-I496</v>
      </c>
      <c r="C914" s="10" t="s">
        <v>8385</v>
      </c>
      <c r="D914" s="10" t="s">
        <v>212</v>
      </c>
      <c r="E914" s="8">
        <v>496</v>
      </c>
      <c r="F914" s="177" t="s">
        <v>4096</v>
      </c>
    </row>
    <row r="915" ht="15" spans="1:6">
      <c r="A915" s="8">
        <v>914</v>
      </c>
      <c r="B915" s="8" t="str">
        <f t="shared" si="14"/>
        <v>CS6E-2-1-I497</v>
      </c>
      <c r="C915" s="10" t="s">
        <v>8385</v>
      </c>
      <c r="D915" s="10" t="s">
        <v>212</v>
      </c>
      <c r="E915" s="8">
        <v>497</v>
      </c>
      <c r="F915" s="177" t="s">
        <v>4119</v>
      </c>
    </row>
    <row r="916" ht="15" spans="1:6">
      <c r="A916" s="8">
        <v>915</v>
      </c>
      <c r="B916" s="8" t="str">
        <f t="shared" si="14"/>
        <v>CS6E-2-1-I498</v>
      </c>
      <c r="C916" s="10" t="s">
        <v>8385</v>
      </c>
      <c r="D916" s="10" t="s">
        <v>212</v>
      </c>
      <c r="E916" s="8">
        <v>498</v>
      </c>
      <c r="F916" s="177" t="s">
        <v>4122</v>
      </c>
    </row>
    <row r="917" ht="15" spans="1:6">
      <c r="A917" s="8">
        <v>916</v>
      </c>
      <c r="B917" s="8" t="str">
        <f t="shared" si="14"/>
        <v>CS6E-2-1-I499</v>
      </c>
      <c r="C917" s="10" t="s">
        <v>8385</v>
      </c>
      <c r="D917" s="10" t="s">
        <v>212</v>
      </c>
      <c r="E917" s="8">
        <v>499</v>
      </c>
      <c r="F917" s="177" t="s">
        <v>4124</v>
      </c>
    </row>
    <row r="918" ht="15" spans="1:6">
      <c r="A918" s="8">
        <v>917</v>
      </c>
      <c r="B918" s="8" t="str">
        <f t="shared" si="14"/>
        <v>CS6E-2-1-I500</v>
      </c>
      <c r="C918" s="10" t="s">
        <v>8385</v>
      </c>
      <c r="D918" s="10" t="s">
        <v>212</v>
      </c>
      <c r="E918" s="8">
        <v>500</v>
      </c>
      <c r="F918" s="177" t="s">
        <v>4126</v>
      </c>
    </row>
    <row r="919" ht="15" spans="1:6">
      <c r="A919" s="8">
        <v>918</v>
      </c>
      <c r="B919" s="8" t="str">
        <f t="shared" si="14"/>
        <v>CS6E-2-1-I501</v>
      </c>
      <c r="C919" s="10" t="s">
        <v>8385</v>
      </c>
      <c r="D919" s="10" t="s">
        <v>212</v>
      </c>
      <c r="E919" s="8">
        <v>501</v>
      </c>
      <c r="F919" s="177" t="s">
        <v>4128</v>
      </c>
    </row>
    <row r="920" ht="15" spans="1:6">
      <c r="A920" s="8">
        <v>919</v>
      </c>
      <c r="B920" s="8" t="str">
        <f t="shared" si="14"/>
        <v>CS6E-2-1-I502</v>
      </c>
      <c r="C920" s="10" t="s">
        <v>8385</v>
      </c>
      <c r="D920" s="10" t="s">
        <v>212</v>
      </c>
      <c r="E920" s="8">
        <v>502</v>
      </c>
      <c r="F920" s="177" t="s">
        <v>4130</v>
      </c>
    </row>
    <row r="921" ht="15" spans="1:6">
      <c r="A921" s="8">
        <v>920</v>
      </c>
      <c r="B921" s="8" t="str">
        <f t="shared" si="14"/>
        <v>CS6E-2-1-I503</v>
      </c>
      <c r="C921" s="10" t="s">
        <v>8385</v>
      </c>
      <c r="D921" s="10" t="s">
        <v>212</v>
      </c>
      <c r="E921" s="8">
        <v>503</v>
      </c>
      <c r="F921" s="177" t="s">
        <v>4132</v>
      </c>
    </row>
    <row r="922" ht="15" spans="1:6">
      <c r="A922" s="8">
        <v>921</v>
      </c>
      <c r="B922" s="8" t="str">
        <f t="shared" si="14"/>
        <v>CS6E-2-1-I504</v>
      </c>
      <c r="C922" s="10" t="s">
        <v>8385</v>
      </c>
      <c r="D922" s="10" t="s">
        <v>212</v>
      </c>
      <c r="E922" s="8">
        <v>504</v>
      </c>
      <c r="F922" s="177" t="s">
        <v>4134</v>
      </c>
    </row>
    <row r="923" ht="15" spans="1:6">
      <c r="A923" s="8">
        <v>922</v>
      </c>
      <c r="B923" s="8" t="str">
        <f t="shared" si="14"/>
        <v>CS6E-2-1-I505</v>
      </c>
      <c r="C923" s="10" t="s">
        <v>8385</v>
      </c>
      <c r="D923" s="10" t="s">
        <v>212</v>
      </c>
      <c r="E923" s="8">
        <v>505</v>
      </c>
      <c r="F923" s="177" t="s">
        <v>4136</v>
      </c>
    </row>
    <row r="924" ht="15" spans="1:6">
      <c r="A924" s="8">
        <v>923</v>
      </c>
      <c r="B924" s="8" t="str">
        <f t="shared" si="14"/>
        <v>CS6E-2-1-I506</v>
      </c>
      <c r="C924" s="10" t="s">
        <v>8385</v>
      </c>
      <c r="D924" s="10" t="s">
        <v>212</v>
      </c>
      <c r="E924" s="8">
        <v>506</v>
      </c>
      <c r="F924" s="177" t="s">
        <v>4138</v>
      </c>
    </row>
    <row r="925" ht="15" spans="1:6">
      <c r="A925" s="8">
        <v>924</v>
      </c>
      <c r="B925" s="8" t="str">
        <f t="shared" si="14"/>
        <v>CS6E-2-1-I507</v>
      </c>
      <c r="C925" s="10" t="s">
        <v>8385</v>
      </c>
      <c r="D925" s="10" t="s">
        <v>212</v>
      </c>
      <c r="E925" s="8">
        <v>507</v>
      </c>
      <c r="F925" s="177" t="s">
        <v>4140</v>
      </c>
    </row>
    <row r="926" ht="15" spans="1:6">
      <c r="A926" s="8">
        <v>925</v>
      </c>
      <c r="B926" s="8" t="str">
        <f t="shared" si="14"/>
        <v>CS6E-2-1-I508</v>
      </c>
      <c r="C926" s="10" t="s">
        <v>8385</v>
      </c>
      <c r="D926" s="10" t="s">
        <v>212</v>
      </c>
      <c r="E926" s="8">
        <v>508</v>
      </c>
      <c r="F926" s="177" t="s">
        <v>4142</v>
      </c>
    </row>
    <row r="927" ht="15" spans="1:6">
      <c r="A927" s="8">
        <v>926</v>
      </c>
      <c r="B927" s="8" t="str">
        <f t="shared" si="14"/>
        <v>CS6E-2-1-I509</v>
      </c>
      <c r="C927" s="10" t="s">
        <v>8385</v>
      </c>
      <c r="D927" s="10" t="s">
        <v>212</v>
      </c>
      <c r="E927" s="8">
        <v>509</v>
      </c>
      <c r="F927" s="177" t="s">
        <v>4144</v>
      </c>
    </row>
    <row r="928" ht="15" spans="1:6">
      <c r="A928" s="8">
        <v>927</v>
      </c>
      <c r="B928" s="8" t="str">
        <f t="shared" si="14"/>
        <v>CS6E-2-1-I510</v>
      </c>
      <c r="C928" s="10" t="s">
        <v>8385</v>
      </c>
      <c r="D928" s="10" t="s">
        <v>212</v>
      </c>
      <c r="E928" s="8">
        <v>510</v>
      </c>
      <c r="F928" s="177" t="s">
        <v>4146</v>
      </c>
    </row>
    <row r="929" ht="15" spans="1:6">
      <c r="A929" s="8">
        <v>928</v>
      </c>
      <c r="B929" s="8" t="str">
        <f t="shared" si="14"/>
        <v>CS6E-2-1-I511</v>
      </c>
      <c r="C929" s="10" t="s">
        <v>8385</v>
      </c>
      <c r="D929" s="10" t="s">
        <v>212</v>
      </c>
      <c r="E929" s="8">
        <v>511</v>
      </c>
      <c r="F929" s="177" t="s">
        <v>4148</v>
      </c>
    </row>
    <row r="930" ht="15" spans="1:6">
      <c r="A930" s="8">
        <v>929</v>
      </c>
      <c r="B930" s="8" t="str">
        <f t="shared" si="14"/>
        <v>CS6E-2-1-I512</v>
      </c>
      <c r="C930" s="10" t="s">
        <v>8385</v>
      </c>
      <c r="D930" s="10" t="s">
        <v>212</v>
      </c>
      <c r="E930" s="8">
        <v>512</v>
      </c>
      <c r="F930" s="177" t="s">
        <v>4150</v>
      </c>
    </row>
    <row r="931" ht="15" spans="1:6">
      <c r="A931" s="8">
        <v>930</v>
      </c>
      <c r="B931" s="8" t="str">
        <f t="shared" si="14"/>
        <v>CS6E-2-1-I513</v>
      </c>
      <c r="C931" s="10" t="s">
        <v>8385</v>
      </c>
      <c r="D931" s="10" t="s">
        <v>212</v>
      </c>
      <c r="E931" s="8">
        <v>513</v>
      </c>
      <c r="F931" s="177" t="s">
        <v>4152</v>
      </c>
    </row>
    <row r="932" ht="15" spans="1:6">
      <c r="A932" s="8">
        <v>931</v>
      </c>
      <c r="B932" s="8" t="str">
        <f t="shared" si="14"/>
        <v>CS6E-2-1-I514</v>
      </c>
      <c r="C932" s="10" t="s">
        <v>8385</v>
      </c>
      <c r="D932" s="10" t="s">
        <v>212</v>
      </c>
      <c r="E932" s="8">
        <v>514</v>
      </c>
      <c r="F932" s="177" t="s">
        <v>4154</v>
      </c>
    </row>
    <row r="933" ht="15" spans="1:6">
      <c r="A933" s="8">
        <v>932</v>
      </c>
      <c r="B933" s="8" t="str">
        <f t="shared" si="14"/>
        <v>CS6E-2-1-I515</v>
      </c>
      <c r="C933" s="10" t="s">
        <v>8385</v>
      </c>
      <c r="D933" s="10" t="s">
        <v>212</v>
      </c>
      <c r="E933" s="8">
        <v>515</v>
      </c>
      <c r="F933" s="177" t="s">
        <v>4156</v>
      </c>
    </row>
    <row r="934" ht="15" spans="1:6">
      <c r="A934" s="8">
        <v>933</v>
      </c>
      <c r="B934" s="8" t="str">
        <f t="shared" si="14"/>
        <v>CS6E-2-1-I516</v>
      </c>
      <c r="C934" s="10" t="s">
        <v>8385</v>
      </c>
      <c r="D934" s="10" t="s">
        <v>212</v>
      </c>
      <c r="E934" s="8">
        <v>516</v>
      </c>
      <c r="F934" s="177" t="s">
        <v>4158</v>
      </c>
    </row>
    <row r="935" ht="15" spans="1:6">
      <c r="A935" s="8">
        <v>934</v>
      </c>
      <c r="B935" s="8" t="str">
        <f t="shared" si="14"/>
        <v>CS6E-2-1-I517</v>
      </c>
      <c r="C935" s="10" t="s">
        <v>8385</v>
      </c>
      <c r="D935" s="10" t="s">
        <v>212</v>
      </c>
      <c r="E935" s="8">
        <v>517</v>
      </c>
      <c r="F935" s="177" t="s">
        <v>4160</v>
      </c>
    </row>
    <row r="936" ht="15" spans="1:6">
      <c r="A936" s="8">
        <v>935</v>
      </c>
      <c r="B936" s="8" t="str">
        <f t="shared" si="14"/>
        <v>CS6E-2-1-I518</v>
      </c>
      <c r="C936" s="10" t="s">
        <v>8385</v>
      </c>
      <c r="D936" s="10" t="s">
        <v>212</v>
      </c>
      <c r="E936" s="8">
        <v>518</v>
      </c>
      <c r="F936" s="177" t="s">
        <v>4162</v>
      </c>
    </row>
    <row r="937" ht="15" spans="1:6">
      <c r="A937" s="8">
        <v>936</v>
      </c>
      <c r="B937" s="8" t="str">
        <f t="shared" si="14"/>
        <v>CS6E-2-1-I519</v>
      </c>
      <c r="C937" s="10" t="s">
        <v>8385</v>
      </c>
      <c r="D937" s="10" t="s">
        <v>212</v>
      </c>
      <c r="E937" s="8">
        <v>519</v>
      </c>
      <c r="F937" s="177" t="s">
        <v>4164</v>
      </c>
    </row>
    <row r="938" ht="15" spans="1:6">
      <c r="A938" s="8">
        <v>937</v>
      </c>
      <c r="B938" s="8" t="str">
        <f t="shared" si="14"/>
        <v>CS6E-2-1-I520</v>
      </c>
      <c r="C938" s="10" t="s">
        <v>8385</v>
      </c>
      <c r="D938" s="10" t="s">
        <v>212</v>
      </c>
      <c r="E938" s="8">
        <v>520</v>
      </c>
      <c r="F938" s="177" t="s">
        <v>4166</v>
      </c>
    </row>
    <row r="939" ht="15" spans="1:6">
      <c r="A939" s="8">
        <v>938</v>
      </c>
      <c r="B939" s="8" t="str">
        <f t="shared" si="14"/>
        <v>CS6E-2-1-I521</v>
      </c>
      <c r="C939" s="10" t="s">
        <v>8385</v>
      </c>
      <c r="D939" s="10" t="s">
        <v>212</v>
      </c>
      <c r="E939" s="8">
        <v>521</v>
      </c>
      <c r="F939" s="177" t="s">
        <v>4168</v>
      </c>
    </row>
    <row r="940" ht="15" spans="1:6">
      <c r="A940" s="8">
        <v>939</v>
      </c>
      <c r="B940" s="8" t="str">
        <f t="shared" si="14"/>
        <v>CS6E-2-1-I522</v>
      </c>
      <c r="C940" s="10" t="s">
        <v>8385</v>
      </c>
      <c r="D940" s="10" t="s">
        <v>212</v>
      </c>
      <c r="E940" s="8">
        <v>522</v>
      </c>
      <c r="F940" s="177" t="s">
        <v>4170</v>
      </c>
    </row>
    <row r="941" ht="15" spans="1:6">
      <c r="A941" s="8">
        <v>940</v>
      </c>
      <c r="B941" s="8" t="str">
        <f t="shared" si="14"/>
        <v>CS6E-2-1-I523</v>
      </c>
      <c r="C941" s="10" t="s">
        <v>8385</v>
      </c>
      <c r="D941" s="10" t="s">
        <v>212</v>
      </c>
      <c r="E941" s="8">
        <v>523</v>
      </c>
      <c r="F941" s="177" t="s">
        <v>4172</v>
      </c>
    </row>
    <row r="942" ht="15" spans="1:6">
      <c r="A942" s="8">
        <v>941</v>
      </c>
      <c r="B942" s="8" t="str">
        <f t="shared" si="14"/>
        <v>CS6E-2-1-I524</v>
      </c>
      <c r="C942" s="10" t="s">
        <v>8385</v>
      </c>
      <c r="D942" s="10" t="s">
        <v>212</v>
      </c>
      <c r="E942" s="8">
        <v>524</v>
      </c>
      <c r="F942" s="177" t="s">
        <v>4174</v>
      </c>
    </row>
    <row r="943" ht="15" spans="1:6">
      <c r="A943" s="8">
        <v>942</v>
      </c>
      <c r="B943" s="8" t="str">
        <f t="shared" si="14"/>
        <v>CS6E-2-1-I525</v>
      </c>
      <c r="C943" s="10" t="s">
        <v>8385</v>
      </c>
      <c r="D943" s="10" t="s">
        <v>212</v>
      </c>
      <c r="E943" s="8">
        <v>525</v>
      </c>
      <c r="F943" s="177" t="s">
        <v>4179</v>
      </c>
    </row>
    <row r="944" ht="15" spans="1:6">
      <c r="A944" s="8">
        <v>943</v>
      </c>
      <c r="B944" s="8" t="str">
        <f t="shared" si="14"/>
        <v>CS6E-2-1-I526</v>
      </c>
      <c r="C944" s="10" t="s">
        <v>8385</v>
      </c>
      <c r="D944" s="10" t="s">
        <v>212</v>
      </c>
      <c r="E944" s="8">
        <v>526</v>
      </c>
      <c r="F944" s="177" t="s">
        <v>4182</v>
      </c>
    </row>
    <row r="945" ht="15" spans="1:6">
      <c r="A945" s="8">
        <v>944</v>
      </c>
      <c r="B945" s="8" t="str">
        <f t="shared" si="14"/>
        <v>CS6E-2-1-I527</v>
      </c>
      <c r="C945" s="10" t="s">
        <v>8385</v>
      </c>
      <c r="D945" s="10" t="s">
        <v>212</v>
      </c>
      <c r="E945" s="8">
        <v>527</v>
      </c>
      <c r="F945" s="177" t="s">
        <v>4184</v>
      </c>
    </row>
    <row r="946" ht="15" spans="1:6">
      <c r="A946" s="8">
        <v>945</v>
      </c>
      <c r="B946" s="8" t="str">
        <f t="shared" si="14"/>
        <v>CS6E-2-1-I528</v>
      </c>
      <c r="C946" s="10" t="s">
        <v>8385</v>
      </c>
      <c r="D946" s="10" t="s">
        <v>212</v>
      </c>
      <c r="E946" s="8">
        <v>528</v>
      </c>
      <c r="F946" s="177" t="s">
        <v>4186</v>
      </c>
    </row>
    <row r="947" ht="15" spans="1:6">
      <c r="A947" s="8">
        <v>946</v>
      </c>
      <c r="B947" s="8" t="str">
        <f t="shared" si="14"/>
        <v>CS6E-2-1-I529</v>
      </c>
      <c r="C947" s="10" t="s">
        <v>8385</v>
      </c>
      <c r="D947" s="10" t="s">
        <v>212</v>
      </c>
      <c r="E947" s="8">
        <v>529</v>
      </c>
      <c r="F947" s="177" t="s">
        <v>4188</v>
      </c>
    </row>
    <row r="948" ht="15" spans="1:6">
      <c r="A948" s="8">
        <v>947</v>
      </c>
      <c r="B948" s="8" t="str">
        <f t="shared" si="14"/>
        <v>CS6E-2-1-I530</v>
      </c>
      <c r="C948" s="10" t="s">
        <v>8385</v>
      </c>
      <c r="D948" s="10" t="s">
        <v>212</v>
      </c>
      <c r="E948" s="8">
        <v>530</v>
      </c>
      <c r="F948" s="177" t="s">
        <v>4190</v>
      </c>
    </row>
    <row r="949" ht="15" spans="1:6">
      <c r="A949" s="8">
        <v>948</v>
      </c>
      <c r="B949" s="8" t="str">
        <f t="shared" si="14"/>
        <v>CS6E-2-1-I531</v>
      </c>
      <c r="C949" s="10" t="s">
        <v>8385</v>
      </c>
      <c r="D949" s="10" t="s">
        <v>212</v>
      </c>
      <c r="E949" s="8">
        <v>531</v>
      </c>
      <c r="F949" s="177" t="s">
        <v>4192</v>
      </c>
    </row>
    <row r="950" ht="15" spans="1:6">
      <c r="A950" s="8">
        <v>949</v>
      </c>
      <c r="B950" s="8" t="str">
        <f t="shared" si="14"/>
        <v>CS6E-2-1-I532</v>
      </c>
      <c r="C950" s="10" t="s">
        <v>8385</v>
      </c>
      <c r="D950" s="10" t="s">
        <v>212</v>
      </c>
      <c r="E950" s="8">
        <v>532</v>
      </c>
      <c r="F950" s="177" t="s">
        <v>4194</v>
      </c>
    </row>
    <row r="951" ht="15" spans="1:6">
      <c r="A951" s="8">
        <v>950</v>
      </c>
      <c r="B951" s="8" t="str">
        <f t="shared" si="14"/>
        <v>CS6E-2-1-I533</v>
      </c>
      <c r="C951" s="10" t="s">
        <v>8385</v>
      </c>
      <c r="D951" s="10" t="s">
        <v>212</v>
      </c>
      <c r="E951" s="8">
        <v>533</v>
      </c>
      <c r="F951" s="177" t="s">
        <v>4196</v>
      </c>
    </row>
    <row r="952" ht="15" spans="1:6">
      <c r="A952" s="8">
        <v>951</v>
      </c>
      <c r="B952" s="8" t="str">
        <f t="shared" si="14"/>
        <v>CS6E-2-1-I534</v>
      </c>
      <c r="C952" s="10" t="s">
        <v>8385</v>
      </c>
      <c r="D952" s="10" t="s">
        <v>212</v>
      </c>
      <c r="E952" s="8">
        <v>534</v>
      </c>
      <c r="F952" s="177" t="s">
        <v>4198</v>
      </c>
    </row>
    <row r="953" ht="15" spans="1:6">
      <c r="A953" s="8">
        <v>952</v>
      </c>
      <c r="B953" s="8" t="str">
        <f t="shared" si="14"/>
        <v>CS6E-2-1-I535</v>
      </c>
      <c r="C953" s="10" t="s">
        <v>8385</v>
      </c>
      <c r="D953" s="10" t="s">
        <v>212</v>
      </c>
      <c r="E953" s="8">
        <v>535</v>
      </c>
      <c r="F953" s="177" t="s">
        <v>4200</v>
      </c>
    </row>
    <row r="954" ht="15" spans="1:6">
      <c r="A954" s="8">
        <v>953</v>
      </c>
      <c r="B954" s="8" t="str">
        <f t="shared" si="14"/>
        <v>CS6E-2-1-I536</v>
      </c>
      <c r="C954" s="10" t="s">
        <v>8385</v>
      </c>
      <c r="D954" s="10" t="s">
        <v>212</v>
      </c>
      <c r="E954" s="8">
        <v>536</v>
      </c>
      <c r="F954" s="177" t="s">
        <v>4202</v>
      </c>
    </row>
    <row r="955" ht="15" spans="1:6">
      <c r="A955" s="8">
        <v>954</v>
      </c>
      <c r="B955" s="8" t="str">
        <f t="shared" si="14"/>
        <v>CS6E-2-1-I537</v>
      </c>
      <c r="C955" s="10" t="s">
        <v>8385</v>
      </c>
      <c r="D955" s="10" t="s">
        <v>212</v>
      </c>
      <c r="E955" s="8">
        <v>537</v>
      </c>
      <c r="F955" s="177" t="s">
        <v>4204</v>
      </c>
    </row>
    <row r="956" ht="15" spans="1:6">
      <c r="A956" s="8">
        <v>955</v>
      </c>
      <c r="B956" s="8" t="str">
        <f t="shared" si="14"/>
        <v>CS6E-2-1-I538</v>
      </c>
      <c r="C956" s="10" t="s">
        <v>8385</v>
      </c>
      <c r="D956" s="10" t="s">
        <v>212</v>
      </c>
      <c r="E956" s="8">
        <v>538</v>
      </c>
      <c r="F956" s="177" t="s">
        <v>4206</v>
      </c>
    </row>
    <row r="957" ht="15" spans="1:6">
      <c r="A957" s="8">
        <v>956</v>
      </c>
      <c r="B957" s="8" t="str">
        <f t="shared" si="14"/>
        <v>CS6E-2-1-I539</v>
      </c>
      <c r="C957" s="10" t="s">
        <v>8385</v>
      </c>
      <c r="D957" s="10" t="s">
        <v>212</v>
      </c>
      <c r="E957" s="8">
        <v>539</v>
      </c>
      <c r="F957" s="177" t="s">
        <v>4208</v>
      </c>
    </row>
    <row r="958" ht="15" spans="1:6">
      <c r="A958" s="8">
        <v>957</v>
      </c>
      <c r="B958" s="8" t="str">
        <f t="shared" si="14"/>
        <v>CS6E-2-1-I540</v>
      </c>
      <c r="C958" s="10" t="s">
        <v>8385</v>
      </c>
      <c r="D958" s="10" t="s">
        <v>212</v>
      </c>
      <c r="E958" s="8">
        <v>540</v>
      </c>
      <c r="F958" s="177" t="s">
        <v>4210</v>
      </c>
    </row>
    <row r="959" ht="15" spans="1:6">
      <c r="A959" s="8">
        <v>958</v>
      </c>
      <c r="B959" s="8" t="str">
        <f t="shared" si="14"/>
        <v>CS6E-2-1-I541</v>
      </c>
      <c r="C959" s="10" t="s">
        <v>8385</v>
      </c>
      <c r="D959" s="10" t="s">
        <v>212</v>
      </c>
      <c r="E959" s="8">
        <v>541</v>
      </c>
      <c r="F959" s="177" t="s">
        <v>4212</v>
      </c>
    </row>
    <row r="960" ht="15" spans="1:6">
      <c r="A960" s="8">
        <v>959</v>
      </c>
      <c r="B960" s="8" t="str">
        <f t="shared" si="14"/>
        <v>CS6E-2-1-I542</v>
      </c>
      <c r="C960" s="10" t="s">
        <v>8385</v>
      </c>
      <c r="D960" s="10" t="s">
        <v>212</v>
      </c>
      <c r="E960" s="8">
        <v>542</v>
      </c>
      <c r="F960" s="177" t="s">
        <v>4214</v>
      </c>
    </row>
    <row r="961" ht="15" spans="1:6">
      <c r="A961" s="8">
        <v>960</v>
      </c>
      <c r="B961" s="8" t="str">
        <f t="shared" si="14"/>
        <v>CS6E-2-1-I543</v>
      </c>
      <c r="C961" s="10" t="s">
        <v>8385</v>
      </c>
      <c r="D961" s="10" t="s">
        <v>212</v>
      </c>
      <c r="E961" s="8">
        <v>543</v>
      </c>
      <c r="F961" s="177" t="s">
        <v>4216</v>
      </c>
    </row>
    <row r="962" ht="15" spans="1:6">
      <c r="A962" s="8">
        <v>961</v>
      </c>
      <c r="B962" s="8" t="str">
        <f t="shared" ref="B962:B1025" si="15">C962&amp;"-"&amp;D962&amp;E962</f>
        <v>CS6E-2-1-I544</v>
      </c>
      <c r="C962" s="10" t="s">
        <v>8385</v>
      </c>
      <c r="D962" s="10" t="s">
        <v>212</v>
      </c>
      <c r="E962" s="8">
        <v>544</v>
      </c>
      <c r="F962" s="177" t="s">
        <v>4218</v>
      </c>
    </row>
    <row r="963" ht="15" spans="1:6">
      <c r="A963" s="8">
        <v>962</v>
      </c>
      <c r="B963" s="8" t="str">
        <f t="shared" si="15"/>
        <v>CS6E-2-1-I545</v>
      </c>
      <c r="C963" s="10" t="s">
        <v>8385</v>
      </c>
      <c r="D963" s="10" t="s">
        <v>212</v>
      </c>
      <c r="E963" s="8">
        <v>545</v>
      </c>
      <c r="F963" s="177" t="s">
        <v>4220</v>
      </c>
    </row>
    <row r="964" ht="15" spans="1:6">
      <c r="A964" s="8">
        <v>963</v>
      </c>
      <c r="B964" s="8" t="str">
        <f t="shared" si="15"/>
        <v>CS6E-2-1-I546</v>
      </c>
      <c r="C964" s="10" t="s">
        <v>8385</v>
      </c>
      <c r="D964" s="10" t="s">
        <v>212</v>
      </c>
      <c r="E964" s="8">
        <v>546</v>
      </c>
      <c r="F964" s="177" t="s">
        <v>4222</v>
      </c>
    </row>
    <row r="965" ht="15" spans="1:6">
      <c r="A965" s="8">
        <v>964</v>
      </c>
      <c r="B965" s="8" t="str">
        <f t="shared" si="15"/>
        <v>CS6E-2-1-I547</v>
      </c>
      <c r="C965" s="10" t="s">
        <v>8385</v>
      </c>
      <c r="D965" s="10" t="s">
        <v>212</v>
      </c>
      <c r="E965" s="8">
        <v>547</v>
      </c>
      <c r="F965" s="177" t="s">
        <v>4224</v>
      </c>
    </row>
    <row r="966" ht="15" spans="1:6">
      <c r="A966" s="8">
        <v>965</v>
      </c>
      <c r="B966" s="8" t="str">
        <f t="shared" si="15"/>
        <v>CS6E-2-1-I548</v>
      </c>
      <c r="C966" s="10" t="s">
        <v>8385</v>
      </c>
      <c r="D966" s="10" t="s">
        <v>212</v>
      </c>
      <c r="E966" s="8">
        <v>548</v>
      </c>
      <c r="F966" s="177" t="s">
        <v>4226</v>
      </c>
    </row>
    <row r="967" ht="15" spans="1:6">
      <c r="A967" s="8">
        <v>966</v>
      </c>
      <c r="B967" s="8" t="str">
        <f t="shared" si="15"/>
        <v>CS6E-2-1-I549</v>
      </c>
      <c r="C967" s="10" t="s">
        <v>8385</v>
      </c>
      <c r="D967" s="10" t="s">
        <v>212</v>
      </c>
      <c r="E967" s="8">
        <v>549</v>
      </c>
      <c r="F967" s="177" t="s">
        <v>4228</v>
      </c>
    </row>
    <row r="968" ht="15" spans="1:6">
      <c r="A968" s="8">
        <v>967</v>
      </c>
      <c r="B968" s="8" t="str">
        <f t="shared" si="15"/>
        <v>CS6E-2-1-I550</v>
      </c>
      <c r="C968" s="10" t="s">
        <v>8385</v>
      </c>
      <c r="D968" s="10" t="s">
        <v>212</v>
      </c>
      <c r="E968" s="8">
        <v>550</v>
      </c>
      <c r="F968" s="177" t="s">
        <v>4230</v>
      </c>
    </row>
    <row r="969" ht="15" spans="1:6">
      <c r="A969" s="8">
        <v>968</v>
      </c>
      <c r="B969" s="8" t="str">
        <f t="shared" si="15"/>
        <v>CS6E-2-1-I551</v>
      </c>
      <c r="C969" s="10" t="s">
        <v>8385</v>
      </c>
      <c r="D969" s="10" t="s">
        <v>212</v>
      </c>
      <c r="E969" s="8">
        <v>551</v>
      </c>
      <c r="F969" s="177" t="s">
        <v>4232</v>
      </c>
    </row>
    <row r="970" ht="15" spans="1:6">
      <c r="A970" s="8">
        <v>969</v>
      </c>
      <c r="B970" s="8" t="str">
        <f t="shared" si="15"/>
        <v>CS6E-2-1-I552</v>
      </c>
      <c r="C970" s="10" t="s">
        <v>8385</v>
      </c>
      <c r="D970" s="10" t="s">
        <v>212</v>
      </c>
      <c r="E970" s="8">
        <v>552</v>
      </c>
      <c r="F970" s="177" t="s">
        <v>4234</v>
      </c>
    </row>
    <row r="971" ht="15" spans="1:6">
      <c r="A971" s="8">
        <v>970</v>
      </c>
      <c r="B971" s="8" t="str">
        <f t="shared" si="15"/>
        <v>CS6E-2-1-I553</v>
      </c>
      <c r="C971" s="10" t="s">
        <v>8385</v>
      </c>
      <c r="D971" s="10" t="s">
        <v>212</v>
      </c>
      <c r="E971" s="8">
        <v>553</v>
      </c>
      <c r="F971" s="177" t="s">
        <v>4236</v>
      </c>
    </row>
    <row r="972" ht="15" spans="1:6">
      <c r="A972" s="8">
        <v>971</v>
      </c>
      <c r="B972" s="8" t="str">
        <f t="shared" si="15"/>
        <v>CS6E-2-1-I554</v>
      </c>
      <c r="C972" s="10" t="s">
        <v>8385</v>
      </c>
      <c r="D972" s="10" t="s">
        <v>212</v>
      </c>
      <c r="E972" s="8">
        <v>554</v>
      </c>
      <c r="F972" s="177" t="s">
        <v>4238</v>
      </c>
    </row>
    <row r="973" ht="15" spans="1:6">
      <c r="A973" s="8">
        <v>972</v>
      </c>
      <c r="B973" s="8" t="str">
        <f t="shared" si="15"/>
        <v>CS6E-2-1-I555</v>
      </c>
      <c r="C973" s="10" t="s">
        <v>8385</v>
      </c>
      <c r="D973" s="10" t="s">
        <v>212</v>
      </c>
      <c r="E973" s="8">
        <v>555</v>
      </c>
      <c r="F973" s="177" t="s">
        <v>4240</v>
      </c>
    </row>
    <row r="974" ht="15" spans="1:6">
      <c r="A974" s="8">
        <v>973</v>
      </c>
      <c r="B974" s="8" t="str">
        <f t="shared" si="15"/>
        <v>CS6E-2-1-I556</v>
      </c>
      <c r="C974" s="10" t="s">
        <v>8385</v>
      </c>
      <c r="D974" s="10" t="s">
        <v>212</v>
      </c>
      <c r="E974" s="8">
        <v>556</v>
      </c>
      <c r="F974" s="177" t="s">
        <v>4242</v>
      </c>
    </row>
    <row r="975" ht="15" spans="1:6">
      <c r="A975" s="8">
        <v>974</v>
      </c>
      <c r="B975" s="8" t="str">
        <f t="shared" si="15"/>
        <v>CS6E-2-1-I557</v>
      </c>
      <c r="C975" s="10" t="s">
        <v>8385</v>
      </c>
      <c r="D975" s="10" t="s">
        <v>212</v>
      </c>
      <c r="E975" s="8">
        <v>557</v>
      </c>
      <c r="F975" s="177" t="s">
        <v>4244</v>
      </c>
    </row>
    <row r="976" ht="15" spans="1:6">
      <c r="A976" s="8">
        <v>975</v>
      </c>
      <c r="B976" s="8" t="str">
        <f t="shared" si="15"/>
        <v>CS6E-2-1-I558</v>
      </c>
      <c r="C976" s="10" t="s">
        <v>8385</v>
      </c>
      <c r="D976" s="10" t="s">
        <v>212</v>
      </c>
      <c r="E976" s="8">
        <v>558</v>
      </c>
      <c r="F976" s="177" t="s">
        <v>4246</v>
      </c>
    </row>
    <row r="977" ht="15" spans="1:6">
      <c r="A977" s="8">
        <v>976</v>
      </c>
      <c r="B977" s="8" t="str">
        <f t="shared" si="15"/>
        <v>CS6E-2-1-I559</v>
      </c>
      <c r="C977" s="10" t="s">
        <v>8385</v>
      </c>
      <c r="D977" s="10" t="s">
        <v>212</v>
      </c>
      <c r="E977" s="8">
        <v>559</v>
      </c>
      <c r="F977" s="177" t="s">
        <v>4248</v>
      </c>
    </row>
    <row r="978" ht="15" spans="1:6">
      <c r="A978" s="8">
        <v>977</v>
      </c>
      <c r="B978" s="8" t="str">
        <f t="shared" si="15"/>
        <v>CS6E-2-1-I560</v>
      </c>
      <c r="C978" s="10" t="s">
        <v>8385</v>
      </c>
      <c r="D978" s="10" t="s">
        <v>212</v>
      </c>
      <c r="E978" s="8">
        <v>560</v>
      </c>
      <c r="F978" s="177" t="s">
        <v>4250</v>
      </c>
    </row>
    <row r="979" ht="15" spans="1:6">
      <c r="A979" s="8">
        <v>978</v>
      </c>
      <c r="B979" s="8" t="str">
        <f t="shared" si="15"/>
        <v>CS6E-2-1-I561</v>
      </c>
      <c r="C979" s="10" t="s">
        <v>8385</v>
      </c>
      <c r="D979" s="10" t="s">
        <v>212</v>
      </c>
      <c r="E979" s="8">
        <v>561</v>
      </c>
      <c r="F979" s="177" t="s">
        <v>4252</v>
      </c>
    </row>
    <row r="980" ht="15" spans="1:6">
      <c r="A980" s="8">
        <v>979</v>
      </c>
      <c r="B980" s="8" t="str">
        <f t="shared" si="15"/>
        <v>CS6E-2-1-I562</v>
      </c>
      <c r="C980" s="10" t="s">
        <v>8385</v>
      </c>
      <c r="D980" s="10" t="s">
        <v>212</v>
      </c>
      <c r="E980" s="8">
        <v>562</v>
      </c>
      <c r="F980" s="177" t="s">
        <v>4254</v>
      </c>
    </row>
    <row r="981" ht="15" spans="1:6">
      <c r="A981" s="8">
        <v>980</v>
      </c>
      <c r="B981" s="8" t="str">
        <f t="shared" si="15"/>
        <v>CS6E-2-1-I563</v>
      </c>
      <c r="C981" s="10" t="s">
        <v>8385</v>
      </c>
      <c r="D981" s="10" t="s">
        <v>212</v>
      </c>
      <c r="E981" s="8">
        <v>563</v>
      </c>
      <c r="F981" s="177" t="s">
        <v>4256</v>
      </c>
    </row>
    <row r="982" ht="15" spans="1:6">
      <c r="A982" s="8">
        <v>981</v>
      </c>
      <c r="B982" s="8" t="str">
        <f t="shared" si="15"/>
        <v>CS6E-2-1-I564</v>
      </c>
      <c r="C982" s="10" t="s">
        <v>8385</v>
      </c>
      <c r="D982" s="10" t="s">
        <v>212</v>
      </c>
      <c r="E982" s="8">
        <v>564</v>
      </c>
      <c r="F982" s="177" t="s">
        <v>4258</v>
      </c>
    </row>
    <row r="983" ht="15" spans="1:6">
      <c r="A983" s="8">
        <v>982</v>
      </c>
      <c r="B983" s="8" t="str">
        <f t="shared" si="15"/>
        <v>CS6E-2-1-I565</v>
      </c>
      <c r="C983" s="10" t="s">
        <v>8385</v>
      </c>
      <c r="D983" s="10" t="s">
        <v>212</v>
      </c>
      <c r="E983" s="8">
        <v>565</v>
      </c>
      <c r="F983" s="177" t="s">
        <v>4285</v>
      </c>
    </row>
    <row r="984" ht="15" spans="1:6">
      <c r="A984" s="8">
        <v>983</v>
      </c>
      <c r="B984" s="8" t="str">
        <f t="shared" si="15"/>
        <v>CS6E-2-1-I566</v>
      </c>
      <c r="C984" s="10" t="s">
        <v>8385</v>
      </c>
      <c r="D984" s="10" t="s">
        <v>212</v>
      </c>
      <c r="E984" s="8">
        <v>566</v>
      </c>
      <c r="F984" s="177" t="s">
        <v>4288</v>
      </c>
    </row>
    <row r="985" ht="15" spans="1:6">
      <c r="A985" s="8">
        <v>984</v>
      </c>
      <c r="B985" s="8" t="str">
        <f t="shared" si="15"/>
        <v>CS6E-2-1-I567</v>
      </c>
      <c r="C985" s="10" t="s">
        <v>8385</v>
      </c>
      <c r="D985" s="10" t="s">
        <v>212</v>
      </c>
      <c r="E985" s="8">
        <v>567</v>
      </c>
      <c r="F985" s="177" t="s">
        <v>4290</v>
      </c>
    </row>
    <row r="986" ht="15" spans="1:6">
      <c r="A986" s="8">
        <v>985</v>
      </c>
      <c r="B986" s="8" t="str">
        <f t="shared" si="15"/>
        <v>CS6E-2-1-I568</v>
      </c>
      <c r="C986" s="10" t="s">
        <v>8385</v>
      </c>
      <c r="D986" s="10" t="s">
        <v>212</v>
      </c>
      <c r="E986" s="8">
        <v>568</v>
      </c>
      <c r="F986" s="177" t="s">
        <v>4292</v>
      </c>
    </row>
    <row r="987" ht="15" spans="1:6">
      <c r="A987" s="8">
        <v>986</v>
      </c>
      <c r="B987" s="8" t="str">
        <f t="shared" si="15"/>
        <v>CS6E-2-1-I569</v>
      </c>
      <c r="C987" s="10" t="s">
        <v>8385</v>
      </c>
      <c r="D987" s="10" t="s">
        <v>212</v>
      </c>
      <c r="E987" s="8">
        <v>569</v>
      </c>
      <c r="F987" s="177" t="s">
        <v>4294</v>
      </c>
    </row>
    <row r="988" ht="15" spans="1:6">
      <c r="A988" s="8">
        <v>987</v>
      </c>
      <c r="B988" s="8" t="str">
        <f t="shared" si="15"/>
        <v>CS6E-2-1-I570</v>
      </c>
      <c r="C988" s="10" t="s">
        <v>8385</v>
      </c>
      <c r="D988" s="10" t="s">
        <v>212</v>
      </c>
      <c r="E988" s="8">
        <v>570</v>
      </c>
      <c r="F988" s="177" t="s">
        <v>4296</v>
      </c>
    </row>
    <row r="989" ht="15" spans="1:6">
      <c r="A989" s="8">
        <v>988</v>
      </c>
      <c r="B989" s="8" t="str">
        <f t="shared" si="15"/>
        <v>CS6E-2-1-I571</v>
      </c>
      <c r="C989" s="10" t="s">
        <v>8385</v>
      </c>
      <c r="D989" s="10" t="s">
        <v>212</v>
      </c>
      <c r="E989" s="8">
        <v>571</v>
      </c>
      <c r="F989" s="177" t="s">
        <v>4298</v>
      </c>
    </row>
    <row r="990" ht="15" spans="1:6">
      <c r="A990" s="8">
        <v>989</v>
      </c>
      <c r="B990" s="8" t="str">
        <f t="shared" si="15"/>
        <v>CS6E-2-1-I572</v>
      </c>
      <c r="C990" s="10" t="s">
        <v>8385</v>
      </c>
      <c r="D990" s="10" t="s">
        <v>212</v>
      </c>
      <c r="E990" s="8">
        <v>572</v>
      </c>
      <c r="F990" s="177" t="s">
        <v>4300</v>
      </c>
    </row>
    <row r="991" ht="15" spans="1:6">
      <c r="A991" s="8">
        <v>990</v>
      </c>
      <c r="B991" s="8" t="str">
        <f t="shared" si="15"/>
        <v>CS6E-2-1-I573</v>
      </c>
      <c r="C991" s="10" t="s">
        <v>8385</v>
      </c>
      <c r="D991" s="10" t="s">
        <v>212</v>
      </c>
      <c r="E991" s="8">
        <v>573</v>
      </c>
      <c r="F991" s="177" t="s">
        <v>4302</v>
      </c>
    </row>
    <row r="992" ht="15" spans="1:6">
      <c r="A992" s="8">
        <v>991</v>
      </c>
      <c r="B992" s="8" t="str">
        <f t="shared" si="15"/>
        <v>CS6E-2-1-I574</v>
      </c>
      <c r="C992" s="10" t="s">
        <v>8385</v>
      </c>
      <c r="D992" s="10" t="s">
        <v>212</v>
      </c>
      <c r="E992" s="8">
        <v>574</v>
      </c>
      <c r="F992" s="177" t="s">
        <v>4304</v>
      </c>
    </row>
    <row r="993" ht="15" spans="1:6">
      <c r="A993" s="8">
        <v>992</v>
      </c>
      <c r="B993" s="8" t="str">
        <f t="shared" si="15"/>
        <v>CS6E-2-1-I575</v>
      </c>
      <c r="C993" s="10" t="s">
        <v>8385</v>
      </c>
      <c r="D993" s="10" t="s">
        <v>212</v>
      </c>
      <c r="E993" s="8">
        <v>575</v>
      </c>
      <c r="F993" s="177" t="s">
        <v>4306</v>
      </c>
    </row>
    <row r="994" ht="15" spans="1:6">
      <c r="A994" s="8">
        <v>993</v>
      </c>
      <c r="B994" s="8" t="str">
        <f t="shared" si="15"/>
        <v>CS6E-2-1-I576</v>
      </c>
      <c r="C994" s="10" t="s">
        <v>8385</v>
      </c>
      <c r="D994" s="10" t="s">
        <v>212</v>
      </c>
      <c r="E994" s="8">
        <v>576</v>
      </c>
      <c r="F994" s="177" t="s">
        <v>4308</v>
      </c>
    </row>
    <row r="995" ht="15" spans="1:6">
      <c r="A995" s="8">
        <v>994</v>
      </c>
      <c r="B995" s="8" t="str">
        <f t="shared" si="15"/>
        <v>CS6E-2-1-I577</v>
      </c>
      <c r="C995" s="10" t="s">
        <v>8385</v>
      </c>
      <c r="D995" s="10" t="s">
        <v>212</v>
      </c>
      <c r="E995" s="8">
        <v>577</v>
      </c>
      <c r="F995" s="177" t="s">
        <v>4310</v>
      </c>
    </row>
    <row r="996" ht="15" spans="1:6">
      <c r="A996" s="8">
        <v>995</v>
      </c>
      <c r="B996" s="8" t="str">
        <f t="shared" si="15"/>
        <v>CS6E-2-1-I578</v>
      </c>
      <c r="C996" s="10" t="s">
        <v>8385</v>
      </c>
      <c r="D996" s="10" t="s">
        <v>212</v>
      </c>
      <c r="E996" s="8">
        <v>578</v>
      </c>
      <c r="F996" s="177" t="s">
        <v>4312</v>
      </c>
    </row>
    <row r="997" ht="15" spans="1:6">
      <c r="A997" s="8">
        <v>996</v>
      </c>
      <c r="B997" s="8" t="str">
        <f t="shared" si="15"/>
        <v>CS6E-2-1-I579</v>
      </c>
      <c r="C997" s="10" t="s">
        <v>8385</v>
      </c>
      <c r="D997" s="10" t="s">
        <v>212</v>
      </c>
      <c r="E997" s="8">
        <v>579</v>
      </c>
      <c r="F997" s="177" t="s">
        <v>4314</v>
      </c>
    </row>
    <row r="998" ht="15" spans="1:6">
      <c r="A998" s="8">
        <v>997</v>
      </c>
      <c r="B998" s="8" t="str">
        <f t="shared" si="15"/>
        <v>CS6E-2-1-I580</v>
      </c>
      <c r="C998" s="10" t="s">
        <v>8385</v>
      </c>
      <c r="D998" s="10" t="s">
        <v>212</v>
      </c>
      <c r="E998" s="8">
        <v>580</v>
      </c>
      <c r="F998" s="177" t="s">
        <v>4316</v>
      </c>
    </row>
    <row r="999" ht="15" spans="1:6">
      <c r="A999" s="8">
        <v>998</v>
      </c>
      <c r="B999" s="8" t="str">
        <f t="shared" si="15"/>
        <v>CS6E-2-1-I581</v>
      </c>
      <c r="C999" s="10" t="s">
        <v>8385</v>
      </c>
      <c r="D999" s="10" t="s">
        <v>212</v>
      </c>
      <c r="E999" s="8">
        <v>581</v>
      </c>
      <c r="F999" s="177" t="s">
        <v>4318</v>
      </c>
    </row>
    <row r="1000" ht="15" spans="1:6">
      <c r="A1000" s="8">
        <v>999</v>
      </c>
      <c r="B1000" s="8" t="str">
        <f t="shared" si="15"/>
        <v>CS6E-2-1-I582</v>
      </c>
      <c r="C1000" s="10" t="s">
        <v>8385</v>
      </c>
      <c r="D1000" s="10" t="s">
        <v>212</v>
      </c>
      <c r="E1000" s="8">
        <v>582</v>
      </c>
      <c r="F1000" s="177" t="s">
        <v>4320</v>
      </c>
    </row>
    <row r="1001" ht="15" spans="1:6">
      <c r="A1001" s="8">
        <v>1000</v>
      </c>
      <c r="B1001" s="8" t="str">
        <f t="shared" si="15"/>
        <v>CS6E-2-1-I583</v>
      </c>
      <c r="C1001" s="10" t="s">
        <v>8385</v>
      </c>
      <c r="D1001" s="10" t="s">
        <v>212</v>
      </c>
      <c r="E1001" s="8">
        <v>583</v>
      </c>
      <c r="F1001" s="177" t="s">
        <v>4322</v>
      </c>
    </row>
    <row r="1002" ht="15" spans="1:6">
      <c r="A1002" s="8">
        <v>1001</v>
      </c>
      <c r="B1002" s="8" t="str">
        <f t="shared" si="15"/>
        <v>CS6E-2-1-I584</v>
      </c>
      <c r="C1002" s="10" t="s">
        <v>8385</v>
      </c>
      <c r="D1002" s="10" t="s">
        <v>212</v>
      </c>
      <c r="E1002" s="8">
        <v>584</v>
      </c>
      <c r="F1002" s="177" t="s">
        <v>4324</v>
      </c>
    </row>
    <row r="1003" ht="15" spans="1:6">
      <c r="A1003" s="8">
        <v>1002</v>
      </c>
      <c r="B1003" s="8" t="str">
        <f t="shared" si="15"/>
        <v>CS6E-2-1-I585</v>
      </c>
      <c r="C1003" s="10" t="s">
        <v>8385</v>
      </c>
      <c r="D1003" s="10" t="s">
        <v>212</v>
      </c>
      <c r="E1003" s="8">
        <v>585</v>
      </c>
      <c r="F1003" s="177" t="s">
        <v>4326</v>
      </c>
    </row>
    <row r="1004" ht="15" spans="1:6">
      <c r="A1004" s="8">
        <v>1003</v>
      </c>
      <c r="B1004" s="8" t="str">
        <f t="shared" si="15"/>
        <v>CS6E-2-1-I586</v>
      </c>
      <c r="C1004" s="10" t="s">
        <v>8385</v>
      </c>
      <c r="D1004" s="10" t="s">
        <v>212</v>
      </c>
      <c r="E1004" s="8">
        <v>586</v>
      </c>
      <c r="F1004" s="177" t="s">
        <v>4328</v>
      </c>
    </row>
    <row r="1005" ht="15" spans="1:6">
      <c r="A1005" s="8">
        <v>1004</v>
      </c>
      <c r="B1005" s="8" t="str">
        <f t="shared" si="15"/>
        <v>CS6E-2-1-I587</v>
      </c>
      <c r="C1005" s="10" t="s">
        <v>8385</v>
      </c>
      <c r="D1005" s="10" t="s">
        <v>212</v>
      </c>
      <c r="E1005" s="8">
        <v>587</v>
      </c>
      <c r="F1005" s="177" t="s">
        <v>4330</v>
      </c>
    </row>
    <row r="1006" ht="15" spans="1:6">
      <c r="A1006" s="8">
        <v>1005</v>
      </c>
      <c r="B1006" s="8" t="str">
        <f t="shared" si="15"/>
        <v>CS6E-2-1-I588</v>
      </c>
      <c r="C1006" s="10" t="s">
        <v>8385</v>
      </c>
      <c r="D1006" s="10" t="s">
        <v>212</v>
      </c>
      <c r="E1006" s="8">
        <v>588</v>
      </c>
      <c r="F1006" s="177" t="s">
        <v>4332</v>
      </c>
    </row>
    <row r="1007" ht="15" spans="1:6">
      <c r="A1007" s="8">
        <v>1006</v>
      </c>
      <c r="B1007" s="8" t="str">
        <f t="shared" si="15"/>
        <v>CS6E-2-1-I589</v>
      </c>
      <c r="C1007" s="10" t="s">
        <v>8385</v>
      </c>
      <c r="D1007" s="10" t="s">
        <v>212</v>
      </c>
      <c r="E1007" s="8">
        <v>589</v>
      </c>
      <c r="F1007" s="177" t="s">
        <v>4334</v>
      </c>
    </row>
    <row r="1008" ht="15" spans="1:6">
      <c r="A1008" s="8">
        <v>1007</v>
      </c>
      <c r="B1008" s="8" t="str">
        <f t="shared" si="15"/>
        <v>CS6E-2-1-I590</v>
      </c>
      <c r="C1008" s="10" t="s">
        <v>8385</v>
      </c>
      <c r="D1008" s="10" t="s">
        <v>212</v>
      </c>
      <c r="E1008" s="8">
        <v>590</v>
      </c>
      <c r="F1008" s="177" t="s">
        <v>4336</v>
      </c>
    </row>
    <row r="1009" ht="15" spans="1:6">
      <c r="A1009" s="8">
        <v>1008</v>
      </c>
      <c r="B1009" s="8" t="str">
        <f t="shared" si="15"/>
        <v>CS6E-2-1-I591</v>
      </c>
      <c r="C1009" s="10" t="s">
        <v>8385</v>
      </c>
      <c r="D1009" s="10" t="s">
        <v>212</v>
      </c>
      <c r="E1009" s="8">
        <v>591</v>
      </c>
      <c r="F1009" s="177" t="s">
        <v>4338</v>
      </c>
    </row>
    <row r="1010" ht="15" spans="1:6">
      <c r="A1010" s="8">
        <v>1009</v>
      </c>
      <c r="B1010" s="8" t="str">
        <f t="shared" si="15"/>
        <v>CS6E-2-1-I592</v>
      </c>
      <c r="C1010" s="10" t="s">
        <v>8385</v>
      </c>
      <c r="D1010" s="10" t="s">
        <v>212</v>
      </c>
      <c r="E1010" s="8">
        <v>592</v>
      </c>
      <c r="F1010" s="177" t="s">
        <v>4340</v>
      </c>
    </row>
    <row r="1011" ht="15" spans="1:6">
      <c r="A1011" s="8">
        <v>1010</v>
      </c>
      <c r="B1011" s="8" t="str">
        <f t="shared" si="15"/>
        <v>CS6E-2-1-I593</v>
      </c>
      <c r="C1011" s="10" t="s">
        <v>8385</v>
      </c>
      <c r="D1011" s="10" t="s">
        <v>212</v>
      </c>
      <c r="E1011" s="8">
        <v>593</v>
      </c>
      <c r="F1011" s="177" t="s">
        <v>4342</v>
      </c>
    </row>
    <row r="1012" ht="15" spans="1:6">
      <c r="A1012" s="8">
        <v>1011</v>
      </c>
      <c r="B1012" s="8" t="str">
        <f t="shared" si="15"/>
        <v>CS6E-2-1-I594</v>
      </c>
      <c r="C1012" s="10" t="s">
        <v>8385</v>
      </c>
      <c r="D1012" s="10" t="s">
        <v>212</v>
      </c>
      <c r="E1012" s="8">
        <v>594</v>
      </c>
      <c r="F1012" s="177" t="s">
        <v>4344</v>
      </c>
    </row>
    <row r="1013" ht="15" spans="1:6">
      <c r="A1013" s="8">
        <v>1012</v>
      </c>
      <c r="B1013" s="8" t="str">
        <f t="shared" si="15"/>
        <v>CS6E-2-1-I595</v>
      </c>
      <c r="C1013" s="10" t="s">
        <v>8385</v>
      </c>
      <c r="D1013" s="10" t="s">
        <v>212</v>
      </c>
      <c r="E1013" s="8">
        <v>595</v>
      </c>
      <c r="F1013" s="177" t="s">
        <v>4346</v>
      </c>
    </row>
    <row r="1014" ht="15" spans="1:6">
      <c r="A1014" s="8">
        <v>1013</v>
      </c>
      <c r="B1014" s="8" t="str">
        <f t="shared" si="15"/>
        <v>CS6E-2-1-I596</v>
      </c>
      <c r="C1014" s="10" t="s">
        <v>8385</v>
      </c>
      <c r="D1014" s="10" t="s">
        <v>212</v>
      </c>
      <c r="E1014" s="8">
        <v>596</v>
      </c>
      <c r="F1014" s="177" t="s">
        <v>4348</v>
      </c>
    </row>
    <row r="1015" ht="15" spans="1:6">
      <c r="A1015" s="8">
        <v>1014</v>
      </c>
      <c r="B1015" s="8" t="str">
        <f t="shared" si="15"/>
        <v>CS6E-2-1-I597</v>
      </c>
      <c r="C1015" s="10" t="s">
        <v>8385</v>
      </c>
      <c r="D1015" s="10" t="s">
        <v>212</v>
      </c>
      <c r="E1015" s="8">
        <v>597</v>
      </c>
      <c r="F1015" s="177" t="s">
        <v>4350</v>
      </c>
    </row>
    <row r="1016" ht="15" spans="1:6">
      <c r="A1016" s="8">
        <v>1015</v>
      </c>
      <c r="B1016" s="8" t="str">
        <f t="shared" si="15"/>
        <v>CS6E-2-1-I598</v>
      </c>
      <c r="C1016" s="10" t="s">
        <v>8385</v>
      </c>
      <c r="D1016" s="10" t="s">
        <v>212</v>
      </c>
      <c r="E1016" s="8">
        <v>598</v>
      </c>
      <c r="F1016" s="177" t="s">
        <v>4352</v>
      </c>
    </row>
    <row r="1017" ht="15" spans="1:6">
      <c r="A1017" s="8">
        <v>1016</v>
      </c>
      <c r="B1017" s="8" t="str">
        <f t="shared" si="15"/>
        <v>CS6E-2-1-I599</v>
      </c>
      <c r="C1017" s="10" t="s">
        <v>8385</v>
      </c>
      <c r="D1017" s="10" t="s">
        <v>212</v>
      </c>
      <c r="E1017" s="8">
        <v>599</v>
      </c>
      <c r="F1017" s="177" t="s">
        <v>4354</v>
      </c>
    </row>
    <row r="1018" ht="15" spans="1:6">
      <c r="A1018" s="8">
        <v>1017</v>
      </c>
      <c r="B1018" s="8" t="str">
        <f t="shared" si="15"/>
        <v>CS6E-2-1-I600</v>
      </c>
      <c r="C1018" s="10" t="s">
        <v>8385</v>
      </c>
      <c r="D1018" s="10" t="s">
        <v>212</v>
      </c>
      <c r="E1018" s="8">
        <v>600</v>
      </c>
      <c r="F1018" s="177" t="s">
        <v>4356</v>
      </c>
    </row>
    <row r="1019" ht="15" spans="1:6">
      <c r="A1019" s="8">
        <v>1018</v>
      </c>
      <c r="B1019" s="8" t="str">
        <f t="shared" si="15"/>
        <v>CS6E-2-1-I601</v>
      </c>
      <c r="C1019" s="10" t="s">
        <v>8385</v>
      </c>
      <c r="D1019" s="10" t="s">
        <v>212</v>
      </c>
      <c r="E1019" s="8">
        <v>601</v>
      </c>
      <c r="F1019" s="177" t="s">
        <v>4358</v>
      </c>
    </row>
    <row r="1020" ht="15" spans="1:6">
      <c r="A1020" s="8">
        <v>1019</v>
      </c>
      <c r="B1020" s="8" t="str">
        <f t="shared" si="15"/>
        <v>CS6E-2-1-I602</v>
      </c>
      <c r="C1020" s="10" t="s">
        <v>8385</v>
      </c>
      <c r="D1020" s="10" t="s">
        <v>212</v>
      </c>
      <c r="E1020" s="8">
        <v>602</v>
      </c>
      <c r="F1020" s="177" t="s">
        <v>4360</v>
      </c>
    </row>
    <row r="1021" ht="15" spans="1:6">
      <c r="A1021" s="8">
        <v>1020</v>
      </c>
      <c r="B1021" s="8" t="str">
        <f t="shared" si="15"/>
        <v>CS6E-2-1-I603</v>
      </c>
      <c r="C1021" s="10" t="s">
        <v>8385</v>
      </c>
      <c r="D1021" s="10" t="s">
        <v>212</v>
      </c>
      <c r="E1021" s="8">
        <v>603</v>
      </c>
      <c r="F1021" s="177" t="s">
        <v>4362</v>
      </c>
    </row>
    <row r="1022" ht="15" spans="1:6">
      <c r="A1022" s="8">
        <v>1021</v>
      </c>
      <c r="B1022" s="8" t="str">
        <f t="shared" si="15"/>
        <v>CS6E-2-1-I604</v>
      </c>
      <c r="C1022" s="10" t="s">
        <v>8385</v>
      </c>
      <c r="D1022" s="10" t="s">
        <v>212</v>
      </c>
      <c r="E1022" s="8">
        <v>604</v>
      </c>
      <c r="F1022" s="177" t="s">
        <v>4364</v>
      </c>
    </row>
    <row r="1023" ht="15" spans="1:6">
      <c r="A1023" s="8">
        <v>1022</v>
      </c>
      <c r="B1023" s="8" t="str">
        <f t="shared" si="15"/>
        <v>CS6E-2-1-I605</v>
      </c>
      <c r="C1023" s="10" t="s">
        <v>8385</v>
      </c>
      <c r="D1023" s="10" t="s">
        <v>212</v>
      </c>
      <c r="E1023" s="8">
        <v>605</v>
      </c>
      <c r="F1023" s="177" t="s">
        <v>4366</v>
      </c>
    </row>
    <row r="1024" ht="15" spans="1:6">
      <c r="A1024" s="8">
        <v>1023</v>
      </c>
      <c r="B1024" s="8" t="str">
        <f t="shared" si="15"/>
        <v>CS6E-2-1-I606</v>
      </c>
      <c r="C1024" s="10" t="s">
        <v>8385</v>
      </c>
      <c r="D1024" s="10" t="s">
        <v>212</v>
      </c>
      <c r="E1024" s="8">
        <v>606</v>
      </c>
      <c r="F1024" s="177" t="s">
        <v>4368</v>
      </c>
    </row>
    <row r="1025" ht="15" spans="1:6">
      <c r="A1025" s="8">
        <v>1024</v>
      </c>
      <c r="B1025" s="8" t="str">
        <f t="shared" si="15"/>
        <v>CS6E-2-1-I607</v>
      </c>
      <c r="C1025" s="10" t="s">
        <v>8385</v>
      </c>
      <c r="D1025" s="10" t="s">
        <v>212</v>
      </c>
      <c r="E1025" s="8">
        <v>607</v>
      </c>
      <c r="F1025" s="177" t="s">
        <v>4370</v>
      </c>
    </row>
    <row r="1026" ht="15" spans="1:6">
      <c r="A1026" s="8">
        <v>1025</v>
      </c>
      <c r="B1026" s="8" t="str">
        <f t="shared" ref="B1026:B1089" si="16">C1026&amp;"-"&amp;D1026&amp;E1026</f>
        <v>CS6E-2-1-I608</v>
      </c>
      <c r="C1026" s="10" t="s">
        <v>8385</v>
      </c>
      <c r="D1026" s="10" t="s">
        <v>212</v>
      </c>
      <c r="E1026" s="8">
        <v>608</v>
      </c>
      <c r="F1026" s="177" t="s">
        <v>4372</v>
      </c>
    </row>
    <row r="1027" ht="15" spans="1:6">
      <c r="A1027" s="8">
        <v>1026</v>
      </c>
      <c r="B1027" s="8" t="str">
        <f t="shared" si="16"/>
        <v>CS6E-2-1-I609</v>
      </c>
      <c r="C1027" s="10" t="s">
        <v>8385</v>
      </c>
      <c r="D1027" s="10" t="s">
        <v>212</v>
      </c>
      <c r="E1027" s="8">
        <v>609</v>
      </c>
      <c r="F1027" s="177" t="s">
        <v>4374</v>
      </c>
    </row>
    <row r="1028" ht="15" spans="1:6">
      <c r="A1028" s="8">
        <v>1027</v>
      </c>
      <c r="B1028" s="8" t="str">
        <f t="shared" si="16"/>
        <v>CS6E-2-1-I610</v>
      </c>
      <c r="C1028" s="10" t="s">
        <v>8385</v>
      </c>
      <c r="D1028" s="10" t="s">
        <v>212</v>
      </c>
      <c r="E1028" s="8">
        <v>610</v>
      </c>
      <c r="F1028" s="177" t="s">
        <v>4376</v>
      </c>
    </row>
    <row r="1029" ht="15" spans="1:6">
      <c r="A1029" s="8">
        <v>1028</v>
      </c>
      <c r="B1029" s="8" t="str">
        <f t="shared" si="16"/>
        <v>CS6E-2-1-I611</v>
      </c>
      <c r="C1029" s="10" t="s">
        <v>8385</v>
      </c>
      <c r="D1029" s="10" t="s">
        <v>212</v>
      </c>
      <c r="E1029" s="8">
        <v>611</v>
      </c>
      <c r="F1029" s="177" t="s">
        <v>4378</v>
      </c>
    </row>
    <row r="1030" ht="15" spans="1:6">
      <c r="A1030" s="8">
        <v>1029</v>
      </c>
      <c r="B1030" s="8" t="str">
        <f t="shared" si="16"/>
        <v>CS6E-2-1-I612</v>
      </c>
      <c r="C1030" s="10" t="s">
        <v>8385</v>
      </c>
      <c r="D1030" s="10" t="s">
        <v>212</v>
      </c>
      <c r="E1030" s="8">
        <v>612</v>
      </c>
      <c r="F1030" s="177" t="s">
        <v>4380</v>
      </c>
    </row>
    <row r="1031" ht="15" spans="1:6">
      <c r="A1031" s="8">
        <v>1030</v>
      </c>
      <c r="B1031" s="8" t="str">
        <f t="shared" si="16"/>
        <v>CS6E-2-1-I613</v>
      </c>
      <c r="C1031" s="10" t="s">
        <v>8385</v>
      </c>
      <c r="D1031" s="10" t="s">
        <v>212</v>
      </c>
      <c r="E1031" s="8">
        <v>613</v>
      </c>
      <c r="F1031" s="177" t="s">
        <v>4382</v>
      </c>
    </row>
    <row r="1032" ht="15" spans="1:6">
      <c r="A1032" s="8">
        <v>1031</v>
      </c>
      <c r="B1032" s="8" t="str">
        <f t="shared" si="16"/>
        <v>CS6E-2-1-I614</v>
      </c>
      <c r="C1032" s="10" t="s">
        <v>8385</v>
      </c>
      <c r="D1032" s="10" t="s">
        <v>212</v>
      </c>
      <c r="E1032" s="8">
        <v>614</v>
      </c>
      <c r="F1032" s="177" t="s">
        <v>4384</v>
      </c>
    </row>
    <row r="1033" ht="15" spans="1:6">
      <c r="A1033" s="8">
        <v>1032</v>
      </c>
      <c r="B1033" s="8" t="str">
        <f t="shared" si="16"/>
        <v>CS6E-2-1-I615</v>
      </c>
      <c r="C1033" s="10" t="s">
        <v>8385</v>
      </c>
      <c r="D1033" s="10" t="s">
        <v>212</v>
      </c>
      <c r="E1033" s="8">
        <v>615</v>
      </c>
      <c r="F1033" s="177" t="s">
        <v>4386</v>
      </c>
    </row>
    <row r="1034" ht="15" spans="1:6">
      <c r="A1034" s="8">
        <v>1033</v>
      </c>
      <c r="B1034" s="8" t="str">
        <f t="shared" si="16"/>
        <v>CS6E-2-1-I616</v>
      </c>
      <c r="C1034" s="10" t="s">
        <v>8385</v>
      </c>
      <c r="D1034" s="10" t="s">
        <v>212</v>
      </c>
      <c r="E1034" s="8">
        <v>616</v>
      </c>
      <c r="F1034" s="177" t="s">
        <v>4388</v>
      </c>
    </row>
    <row r="1035" ht="15" spans="1:6">
      <c r="A1035" s="8">
        <v>1034</v>
      </c>
      <c r="B1035" s="8" t="str">
        <f t="shared" si="16"/>
        <v>CS6E-2-1-I617</v>
      </c>
      <c r="C1035" s="10" t="s">
        <v>8385</v>
      </c>
      <c r="D1035" s="10" t="s">
        <v>212</v>
      </c>
      <c r="E1035" s="8">
        <v>617</v>
      </c>
      <c r="F1035" s="177" t="s">
        <v>4390</v>
      </c>
    </row>
    <row r="1036" ht="15" spans="1:6">
      <c r="A1036" s="8">
        <v>1035</v>
      </c>
      <c r="B1036" s="8" t="str">
        <f t="shared" si="16"/>
        <v>CS6E-2-1-I618</v>
      </c>
      <c r="C1036" s="10" t="s">
        <v>8385</v>
      </c>
      <c r="D1036" s="10" t="s">
        <v>212</v>
      </c>
      <c r="E1036" s="8">
        <v>618</v>
      </c>
      <c r="F1036" s="177" t="s">
        <v>4392</v>
      </c>
    </row>
    <row r="1037" ht="15" spans="1:6">
      <c r="A1037" s="8">
        <v>1036</v>
      </c>
      <c r="B1037" s="8" t="str">
        <f t="shared" si="16"/>
        <v>CS6E-2-1-I619</v>
      </c>
      <c r="C1037" s="10" t="s">
        <v>8385</v>
      </c>
      <c r="D1037" s="10" t="s">
        <v>212</v>
      </c>
      <c r="E1037" s="8">
        <v>619</v>
      </c>
      <c r="F1037" s="177" t="s">
        <v>4394</v>
      </c>
    </row>
    <row r="1038" ht="15" spans="1:6">
      <c r="A1038" s="8">
        <v>1037</v>
      </c>
      <c r="B1038" s="8" t="str">
        <f t="shared" si="16"/>
        <v>CS6E-2-1-I620</v>
      </c>
      <c r="C1038" s="10" t="s">
        <v>8385</v>
      </c>
      <c r="D1038" s="10" t="s">
        <v>212</v>
      </c>
      <c r="E1038" s="8">
        <v>620</v>
      </c>
      <c r="F1038" s="177" t="s">
        <v>4396</v>
      </c>
    </row>
    <row r="1039" ht="15" spans="1:6">
      <c r="A1039" s="8">
        <v>1038</v>
      </c>
      <c r="B1039" s="8" t="str">
        <f t="shared" si="16"/>
        <v>CS6E-2-1-I621</v>
      </c>
      <c r="C1039" s="10" t="s">
        <v>8385</v>
      </c>
      <c r="D1039" s="10" t="s">
        <v>212</v>
      </c>
      <c r="E1039" s="8">
        <v>621</v>
      </c>
      <c r="F1039" s="177" t="s">
        <v>4398</v>
      </c>
    </row>
    <row r="1040" ht="15" spans="1:6">
      <c r="A1040" s="8">
        <v>1039</v>
      </c>
      <c r="B1040" s="8" t="str">
        <f t="shared" si="16"/>
        <v>CS6E-2-1-I622</v>
      </c>
      <c r="C1040" s="10" t="s">
        <v>8385</v>
      </c>
      <c r="D1040" s="10" t="s">
        <v>212</v>
      </c>
      <c r="E1040" s="8">
        <v>622</v>
      </c>
      <c r="F1040" s="177" t="s">
        <v>4400</v>
      </c>
    </row>
    <row r="1041" ht="15" spans="1:6">
      <c r="A1041" s="8">
        <v>1040</v>
      </c>
      <c r="B1041" s="8" t="str">
        <f t="shared" si="16"/>
        <v>CS6E-2-1-I623</v>
      </c>
      <c r="C1041" s="10" t="s">
        <v>8385</v>
      </c>
      <c r="D1041" s="10" t="s">
        <v>212</v>
      </c>
      <c r="E1041" s="8">
        <v>623</v>
      </c>
      <c r="F1041" s="177" t="s">
        <v>4402</v>
      </c>
    </row>
    <row r="1042" ht="15" spans="1:6">
      <c r="A1042" s="8">
        <v>1041</v>
      </c>
      <c r="B1042" s="8" t="str">
        <f t="shared" si="16"/>
        <v>CS6E-2-1-I624</v>
      </c>
      <c r="C1042" s="10" t="s">
        <v>8385</v>
      </c>
      <c r="D1042" s="10" t="s">
        <v>212</v>
      </c>
      <c r="E1042" s="8">
        <v>624</v>
      </c>
      <c r="F1042" s="177" t="s">
        <v>4404</v>
      </c>
    </row>
    <row r="1043" ht="15" spans="1:6">
      <c r="A1043" s="8">
        <v>1042</v>
      </c>
      <c r="B1043" s="8" t="str">
        <f t="shared" si="16"/>
        <v>CS6E-2-1-I625</v>
      </c>
      <c r="C1043" s="10" t="s">
        <v>8385</v>
      </c>
      <c r="D1043" s="10" t="s">
        <v>212</v>
      </c>
      <c r="E1043" s="8">
        <v>625</v>
      </c>
      <c r="F1043" s="177" t="s">
        <v>4406</v>
      </c>
    </row>
    <row r="1044" ht="15" spans="1:6">
      <c r="A1044" s="8">
        <v>1043</v>
      </c>
      <c r="B1044" s="8" t="str">
        <f t="shared" si="16"/>
        <v>CS6E-2-1-I626</v>
      </c>
      <c r="C1044" s="10" t="s">
        <v>8385</v>
      </c>
      <c r="D1044" s="10" t="s">
        <v>212</v>
      </c>
      <c r="E1044" s="8">
        <v>626</v>
      </c>
      <c r="F1044" s="177" t="s">
        <v>4408</v>
      </c>
    </row>
    <row r="1045" ht="15" spans="1:6">
      <c r="A1045" s="8">
        <v>1044</v>
      </c>
      <c r="B1045" s="8" t="str">
        <f t="shared" si="16"/>
        <v>CS6E-2-1-I627</v>
      </c>
      <c r="C1045" s="10" t="s">
        <v>8385</v>
      </c>
      <c r="D1045" s="10" t="s">
        <v>212</v>
      </c>
      <c r="E1045" s="8">
        <v>627</v>
      </c>
      <c r="F1045" s="177" t="s">
        <v>4410</v>
      </c>
    </row>
    <row r="1046" ht="15" spans="1:6">
      <c r="A1046" s="8">
        <v>1045</v>
      </c>
      <c r="B1046" s="8" t="str">
        <f t="shared" si="16"/>
        <v>CS6E-2-1-I628</v>
      </c>
      <c r="C1046" s="10" t="s">
        <v>8385</v>
      </c>
      <c r="D1046" s="10" t="s">
        <v>212</v>
      </c>
      <c r="E1046" s="8">
        <v>628</v>
      </c>
      <c r="F1046" s="177" t="s">
        <v>4412</v>
      </c>
    </row>
    <row r="1047" ht="15" spans="1:6">
      <c r="A1047" s="8">
        <v>1046</v>
      </c>
      <c r="B1047" s="8" t="str">
        <f t="shared" si="16"/>
        <v>CS6E-2-1-I629</v>
      </c>
      <c r="C1047" s="10" t="s">
        <v>8385</v>
      </c>
      <c r="D1047" s="10" t="s">
        <v>212</v>
      </c>
      <c r="E1047" s="8">
        <v>629</v>
      </c>
      <c r="F1047" s="177" t="s">
        <v>4414</v>
      </c>
    </row>
    <row r="1048" ht="15" spans="1:6">
      <c r="A1048" s="8">
        <v>1047</v>
      </c>
      <c r="B1048" s="8" t="str">
        <f t="shared" si="16"/>
        <v>CS6E-2-1-I630</v>
      </c>
      <c r="C1048" s="10" t="s">
        <v>8385</v>
      </c>
      <c r="D1048" s="10" t="s">
        <v>212</v>
      </c>
      <c r="E1048" s="8">
        <v>630</v>
      </c>
      <c r="F1048" s="177" t="s">
        <v>4416</v>
      </c>
    </row>
    <row r="1049" ht="15" spans="1:6">
      <c r="A1049" s="8">
        <v>1048</v>
      </c>
      <c r="B1049" s="8" t="str">
        <f t="shared" si="16"/>
        <v>CS6E-2-1-I631</v>
      </c>
      <c r="C1049" s="10" t="s">
        <v>8385</v>
      </c>
      <c r="D1049" s="10" t="s">
        <v>212</v>
      </c>
      <c r="E1049" s="8">
        <v>631</v>
      </c>
      <c r="F1049" s="177" t="s">
        <v>4418</v>
      </c>
    </row>
    <row r="1050" ht="15" spans="1:6">
      <c r="A1050" s="8">
        <v>1049</v>
      </c>
      <c r="B1050" s="8" t="str">
        <f t="shared" si="16"/>
        <v>CS6E-2-1-I632</v>
      </c>
      <c r="C1050" s="10" t="s">
        <v>8385</v>
      </c>
      <c r="D1050" s="10" t="s">
        <v>212</v>
      </c>
      <c r="E1050" s="8">
        <v>632</v>
      </c>
      <c r="F1050" s="177" t="s">
        <v>4420</v>
      </c>
    </row>
    <row r="1051" ht="15" spans="1:6">
      <c r="A1051" s="8">
        <v>1050</v>
      </c>
      <c r="B1051" s="8" t="str">
        <f t="shared" si="16"/>
        <v>CS6E-2-1-I633</v>
      </c>
      <c r="C1051" s="10" t="s">
        <v>8385</v>
      </c>
      <c r="D1051" s="10" t="s">
        <v>212</v>
      </c>
      <c r="E1051" s="8">
        <v>633</v>
      </c>
      <c r="F1051" s="177" t="s">
        <v>4422</v>
      </c>
    </row>
    <row r="1052" ht="15" spans="1:6">
      <c r="A1052" s="8">
        <v>1051</v>
      </c>
      <c r="B1052" s="8" t="str">
        <f t="shared" si="16"/>
        <v>CS6E-2-1-I634</v>
      </c>
      <c r="C1052" s="10" t="s">
        <v>8385</v>
      </c>
      <c r="D1052" s="10" t="s">
        <v>212</v>
      </c>
      <c r="E1052" s="8">
        <v>634</v>
      </c>
      <c r="F1052" s="177" t="s">
        <v>4424</v>
      </c>
    </row>
    <row r="1053" ht="15" spans="1:6">
      <c r="A1053" s="8">
        <v>1052</v>
      </c>
      <c r="B1053" s="8" t="str">
        <f t="shared" si="16"/>
        <v>CS6E-2-1-I635</v>
      </c>
      <c r="C1053" s="10" t="s">
        <v>8385</v>
      </c>
      <c r="D1053" s="10" t="s">
        <v>212</v>
      </c>
      <c r="E1053" s="8">
        <v>635</v>
      </c>
      <c r="F1053" s="177" t="s">
        <v>4426</v>
      </c>
    </row>
    <row r="1054" ht="15" spans="1:6">
      <c r="A1054" s="8">
        <v>1053</v>
      </c>
      <c r="B1054" s="8" t="str">
        <f t="shared" si="16"/>
        <v>CS6E-2-1-I636</v>
      </c>
      <c r="C1054" s="10" t="s">
        <v>8385</v>
      </c>
      <c r="D1054" s="10" t="s">
        <v>212</v>
      </c>
      <c r="E1054" s="8">
        <v>636</v>
      </c>
      <c r="F1054" s="177" t="s">
        <v>4428</v>
      </c>
    </row>
    <row r="1055" ht="15" spans="1:6">
      <c r="A1055" s="8">
        <v>1054</v>
      </c>
      <c r="B1055" s="8" t="str">
        <f t="shared" si="16"/>
        <v>CS6E-2-1-I637</v>
      </c>
      <c r="C1055" s="10" t="s">
        <v>8385</v>
      </c>
      <c r="D1055" s="10" t="s">
        <v>212</v>
      </c>
      <c r="E1055" s="8">
        <v>637</v>
      </c>
      <c r="F1055" s="177" t="s">
        <v>4430</v>
      </c>
    </row>
    <row r="1056" ht="15" spans="1:6">
      <c r="A1056" s="8">
        <v>1055</v>
      </c>
      <c r="B1056" s="8" t="str">
        <f t="shared" si="16"/>
        <v>CS6E-2-1-I638</v>
      </c>
      <c r="C1056" s="10" t="s">
        <v>8385</v>
      </c>
      <c r="D1056" s="10" t="s">
        <v>212</v>
      </c>
      <c r="E1056" s="8">
        <v>638</v>
      </c>
      <c r="F1056" s="177" t="s">
        <v>4432</v>
      </c>
    </row>
    <row r="1057" ht="15" spans="1:6">
      <c r="A1057" s="8">
        <v>1056</v>
      </c>
      <c r="B1057" s="8" t="str">
        <f t="shared" si="16"/>
        <v>CS6E-2-1-I639</v>
      </c>
      <c r="C1057" s="10" t="s">
        <v>8385</v>
      </c>
      <c r="D1057" s="10" t="s">
        <v>212</v>
      </c>
      <c r="E1057" s="8">
        <v>639</v>
      </c>
      <c r="F1057" s="177" t="s">
        <v>4434</v>
      </c>
    </row>
    <row r="1058" ht="15" spans="1:6">
      <c r="A1058" s="8">
        <v>1057</v>
      </c>
      <c r="B1058" s="8" t="str">
        <f t="shared" si="16"/>
        <v>CS6E-2-1-I640</v>
      </c>
      <c r="C1058" s="10" t="s">
        <v>8385</v>
      </c>
      <c r="D1058" s="10" t="s">
        <v>212</v>
      </c>
      <c r="E1058" s="8">
        <v>640</v>
      </c>
      <c r="F1058" s="177" t="s">
        <v>4436</v>
      </c>
    </row>
    <row r="1059" ht="15" spans="1:6">
      <c r="A1059" s="8">
        <v>1058</v>
      </c>
      <c r="B1059" s="8" t="str">
        <f t="shared" si="16"/>
        <v>CS6E-2-1-I641</v>
      </c>
      <c r="C1059" s="10" t="s">
        <v>8385</v>
      </c>
      <c r="D1059" s="10" t="s">
        <v>212</v>
      </c>
      <c r="E1059" s="8">
        <v>641</v>
      </c>
      <c r="F1059" s="177" t="s">
        <v>4438</v>
      </c>
    </row>
    <row r="1060" ht="15" spans="1:6">
      <c r="A1060" s="8">
        <v>1059</v>
      </c>
      <c r="B1060" s="8" t="str">
        <f t="shared" si="16"/>
        <v>CS6E-2-1-I642</v>
      </c>
      <c r="C1060" s="10" t="s">
        <v>8385</v>
      </c>
      <c r="D1060" s="10" t="s">
        <v>212</v>
      </c>
      <c r="E1060" s="8">
        <v>642</v>
      </c>
      <c r="F1060" s="177" t="s">
        <v>4440</v>
      </c>
    </row>
    <row r="1061" ht="15" spans="1:6">
      <c r="A1061" s="8">
        <v>1060</v>
      </c>
      <c r="B1061" s="8" t="str">
        <f t="shared" si="16"/>
        <v>CS6E-2-1-I643</v>
      </c>
      <c r="C1061" s="10" t="s">
        <v>8385</v>
      </c>
      <c r="D1061" s="10" t="s">
        <v>212</v>
      </c>
      <c r="E1061" s="8">
        <v>643</v>
      </c>
      <c r="F1061" s="177" t="s">
        <v>4442</v>
      </c>
    </row>
    <row r="1062" ht="15" spans="1:6">
      <c r="A1062" s="8">
        <v>1061</v>
      </c>
      <c r="B1062" s="8" t="str">
        <f t="shared" si="16"/>
        <v>CS6E-2-1-I644</v>
      </c>
      <c r="C1062" s="10" t="s">
        <v>8385</v>
      </c>
      <c r="D1062" s="10" t="s">
        <v>212</v>
      </c>
      <c r="E1062" s="8">
        <v>644</v>
      </c>
      <c r="F1062" s="177" t="s">
        <v>4444</v>
      </c>
    </row>
    <row r="1063" ht="15" spans="1:6">
      <c r="A1063" s="8">
        <v>1062</v>
      </c>
      <c r="B1063" s="8" t="str">
        <f t="shared" si="16"/>
        <v>CS6E-2-1-I645</v>
      </c>
      <c r="C1063" s="10" t="s">
        <v>8385</v>
      </c>
      <c r="D1063" s="10" t="s">
        <v>212</v>
      </c>
      <c r="E1063" s="8">
        <v>645</v>
      </c>
      <c r="F1063" s="177" t="s">
        <v>4446</v>
      </c>
    </row>
    <row r="1064" ht="15" spans="1:6">
      <c r="A1064" s="8">
        <v>1063</v>
      </c>
      <c r="B1064" s="8" t="str">
        <f t="shared" si="16"/>
        <v>CS6E-2-1-I646</v>
      </c>
      <c r="C1064" s="10" t="s">
        <v>8385</v>
      </c>
      <c r="D1064" s="10" t="s">
        <v>212</v>
      </c>
      <c r="E1064" s="8">
        <v>646</v>
      </c>
      <c r="F1064" s="177" t="s">
        <v>4448</v>
      </c>
    </row>
    <row r="1065" ht="15" spans="1:6">
      <c r="A1065" s="8">
        <v>1064</v>
      </c>
      <c r="B1065" s="8" t="str">
        <f t="shared" si="16"/>
        <v>CS6E-2-1-I647</v>
      </c>
      <c r="C1065" s="10" t="s">
        <v>8385</v>
      </c>
      <c r="D1065" s="10" t="s">
        <v>212</v>
      </c>
      <c r="E1065" s="8">
        <v>647</v>
      </c>
      <c r="F1065" s="177" t="s">
        <v>4450</v>
      </c>
    </row>
    <row r="1066" ht="15" spans="1:6">
      <c r="A1066" s="8">
        <v>1065</v>
      </c>
      <c r="B1066" s="8" t="str">
        <f t="shared" si="16"/>
        <v>CS6E-2-1-I648</v>
      </c>
      <c r="C1066" s="10" t="s">
        <v>8385</v>
      </c>
      <c r="D1066" s="10" t="s">
        <v>212</v>
      </c>
      <c r="E1066" s="8">
        <v>648</v>
      </c>
      <c r="F1066" s="177" t="s">
        <v>4452</v>
      </c>
    </row>
    <row r="1067" ht="15" spans="1:6">
      <c r="A1067" s="8">
        <v>1066</v>
      </c>
      <c r="B1067" s="8" t="str">
        <f t="shared" si="16"/>
        <v>CS6E-2-1-I649</v>
      </c>
      <c r="C1067" s="10" t="s">
        <v>8385</v>
      </c>
      <c r="D1067" s="10" t="s">
        <v>212</v>
      </c>
      <c r="E1067" s="8">
        <v>649</v>
      </c>
      <c r="F1067" s="177" t="s">
        <v>4454</v>
      </c>
    </row>
    <row r="1068" ht="15" spans="1:6">
      <c r="A1068" s="8">
        <v>1067</v>
      </c>
      <c r="B1068" s="8" t="str">
        <f t="shared" si="16"/>
        <v>CS6E-2-1-I650</v>
      </c>
      <c r="C1068" s="10" t="s">
        <v>8385</v>
      </c>
      <c r="D1068" s="10" t="s">
        <v>212</v>
      </c>
      <c r="E1068" s="8">
        <v>650</v>
      </c>
      <c r="F1068" s="177" t="s">
        <v>4456</v>
      </c>
    </row>
    <row r="1069" ht="15" spans="1:6">
      <c r="A1069" s="8">
        <v>1068</v>
      </c>
      <c r="B1069" s="8" t="str">
        <f t="shared" si="16"/>
        <v>CS6E-2-1-I651</v>
      </c>
      <c r="C1069" s="10" t="s">
        <v>8385</v>
      </c>
      <c r="D1069" s="10" t="s">
        <v>212</v>
      </c>
      <c r="E1069" s="8">
        <v>651</v>
      </c>
      <c r="F1069" s="177" t="s">
        <v>4458</v>
      </c>
    </row>
    <row r="1070" ht="15" spans="1:6">
      <c r="A1070" s="8">
        <v>1069</v>
      </c>
      <c r="B1070" s="8" t="str">
        <f t="shared" si="16"/>
        <v>CS6E-2-1-I652</v>
      </c>
      <c r="C1070" s="10" t="s">
        <v>8385</v>
      </c>
      <c r="D1070" s="10" t="s">
        <v>212</v>
      </c>
      <c r="E1070" s="8">
        <v>652</v>
      </c>
      <c r="F1070" s="177" t="s">
        <v>4460</v>
      </c>
    </row>
    <row r="1071" ht="15" spans="1:6">
      <c r="A1071" s="8">
        <v>1070</v>
      </c>
      <c r="B1071" s="8" t="str">
        <f t="shared" si="16"/>
        <v>CS6E-2-1-I653</v>
      </c>
      <c r="C1071" s="10" t="s">
        <v>8385</v>
      </c>
      <c r="D1071" s="10" t="s">
        <v>212</v>
      </c>
      <c r="E1071" s="8">
        <v>653</v>
      </c>
      <c r="F1071" s="177" t="s">
        <v>4462</v>
      </c>
    </row>
    <row r="1072" ht="15" spans="1:6">
      <c r="A1072" s="8">
        <v>1071</v>
      </c>
      <c r="B1072" s="8" t="str">
        <f t="shared" si="16"/>
        <v>CS6E-2-1-I654</v>
      </c>
      <c r="C1072" s="10" t="s">
        <v>8385</v>
      </c>
      <c r="D1072" s="10" t="s">
        <v>212</v>
      </c>
      <c r="E1072" s="8">
        <v>654</v>
      </c>
      <c r="F1072" s="177" t="s">
        <v>4464</v>
      </c>
    </row>
    <row r="1073" ht="15" spans="1:6">
      <c r="A1073" s="8">
        <v>1072</v>
      </c>
      <c r="B1073" s="8" t="str">
        <f t="shared" si="16"/>
        <v>CS6E-2-1-I655</v>
      </c>
      <c r="C1073" s="10" t="s">
        <v>8385</v>
      </c>
      <c r="D1073" s="10" t="s">
        <v>212</v>
      </c>
      <c r="E1073" s="8">
        <v>655</v>
      </c>
      <c r="F1073" s="177" t="s">
        <v>4466</v>
      </c>
    </row>
    <row r="1074" ht="15" spans="1:6">
      <c r="A1074" s="8">
        <v>1073</v>
      </c>
      <c r="B1074" s="8" t="str">
        <f t="shared" si="16"/>
        <v>CS6E-2-1-I656</v>
      </c>
      <c r="C1074" s="10" t="s">
        <v>8385</v>
      </c>
      <c r="D1074" s="10" t="s">
        <v>212</v>
      </c>
      <c r="E1074" s="8">
        <v>656</v>
      </c>
      <c r="F1074" s="177" t="s">
        <v>4468</v>
      </c>
    </row>
    <row r="1075" ht="15" spans="1:6">
      <c r="A1075" s="8">
        <v>1074</v>
      </c>
      <c r="B1075" s="8" t="str">
        <f t="shared" si="16"/>
        <v>CS6E-2-1-I657</v>
      </c>
      <c r="C1075" s="10" t="s">
        <v>8385</v>
      </c>
      <c r="D1075" s="10" t="s">
        <v>212</v>
      </c>
      <c r="E1075" s="8">
        <v>657</v>
      </c>
      <c r="F1075" s="177" t="s">
        <v>4470</v>
      </c>
    </row>
    <row r="1076" ht="15" spans="1:6">
      <c r="A1076" s="8">
        <v>1075</v>
      </c>
      <c r="B1076" s="8" t="str">
        <f t="shared" si="16"/>
        <v>CS6E-2-1-I658</v>
      </c>
      <c r="C1076" s="10" t="s">
        <v>8385</v>
      </c>
      <c r="D1076" s="10" t="s">
        <v>212</v>
      </c>
      <c r="E1076" s="8">
        <v>658</v>
      </c>
      <c r="F1076" s="177" t="s">
        <v>4472</v>
      </c>
    </row>
    <row r="1077" ht="15" spans="1:6">
      <c r="A1077" s="8">
        <v>1076</v>
      </c>
      <c r="B1077" s="8" t="str">
        <f t="shared" si="16"/>
        <v>CS6E-2-1-I659</v>
      </c>
      <c r="C1077" s="10" t="s">
        <v>8385</v>
      </c>
      <c r="D1077" s="10" t="s">
        <v>212</v>
      </c>
      <c r="E1077" s="8">
        <v>659</v>
      </c>
      <c r="F1077" s="177" t="s">
        <v>4474</v>
      </c>
    </row>
    <row r="1078" ht="15" spans="1:6">
      <c r="A1078" s="8">
        <v>1077</v>
      </c>
      <c r="B1078" s="8" t="str">
        <f t="shared" si="16"/>
        <v>CS6E-2-1-I660</v>
      </c>
      <c r="C1078" s="10" t="s">
        <v>8385</v>
      </c>
      <c r="D1078" s="10" t="s">
        <v>212</v>
      </c>
      <c r="E1078" s="8">
        <v>660</v>
      </c>
      <c r="F1078" s="177" t="s">
        <v>4476</v>
      </c>
    </row>
    <row r="1079" ht="15" spans="1:6">
      <c r="A1079" s="8">
        <v>1078</v>
      </c>
      <c r="B1079" s="8" t="str">
        <f t="shared" si="16"/>
        <v>CS6E-2-1-I661</v>
      </c>
      <c r="C1079" s="10" t="s">
        <v>8385</v>
      </c>
      <c r="D1079" s="10" t="s">
        <v>212</v>
      </c>
      <c r="E1079" s="8">
        <v>661</v>
      </c>
      <c r="F1079" s="177" t="s">
        <v>4478</v>
      </c>
    </row>
    <row r="1080" ht="15" spans="1:6">
      <c r="A1080" s="8">
        <v>1079</v>
      </c>
      <c r="B1080" s="8" t="str">
        <f t="shared" si="16"/>
        <v>CS6E-2-1-I662</v>
      </c>
      <c r="C1080" s="10" t="s">
        <v>8385</v>
      </c>
      <c r="D1080" s="10" t="s">
        <v>212</v>
      </c>
      <c r="E1080" s="8">
        <v>662</v>
      </c>
      <c r="F1080" s="177" t="s">
        <v>4480</v>
      </c>
    </row>
    <row r="1081" ht="15" spans="1:6">
      <c r="A1081" s="8">
        <v>1080</v>
      </c>
      <c r="B1081" s="8" t="str">
        <f t="shared" si="16"/>
        <v>CS6E-2-1-I663</v>
      </c>
      <c r="C1081" s="10" t="s">
        <v>8385</v>
      </c>
      <c r="D1081" s="10" t="s">
        <v>212</v>
      </c>
      <c r="E1081" s="8">
        <v>663</v>
      </c>
      <c r="F1081" s="177" t="s">
        <v>4482</v>
      </c>
    </row>
    <row r="1082" ht="15" spans="1:6">
      <c r="A1082" s="8">
        <v>1081</v>
      </c>
      <c r="B1082" s="8" t="str">
        <f t="shared" si="16"/>
        <v>CS6E-2-1-I664</v>
      </c>
      <c r="C1082" s="10" t="s">
        <v>8385</v>
      </c>
      <c r="D1082" s="10" t="s">
        <v>212</v>
      </c>
      <c r="E1082" s="8">
        <v>664</v>
      </c>
      <c r="F1082" s="177" t="s">
        <v>4484</v>
      </c>
    </row>
    <row r="1083" ht="15" spans="1:6">
      <c r="A1083" s="8">
        <v>1082</v>
      </c>
      <c r="B1083" s="8" t="str">
        <f t="shared" si="16"/>
        <v>CS6E-2-1-I665</v>
      </c>
      <c r="C1083" s="10" t="s">
        <v>8385</v>
      </c>
      <c r="D1083" s="10" t="s">
        <v>212</v>
      </c>
      <c r="E1083" s="8">
        <v>665</v>
      </c>
      <c r="F1083" s="177" t="s">
        <v>4486</v>
      </c>
    </row>
    <row r="1084" ht="15" spans="1:6">
      <c r="A1084" s="8">
        <v>1083</v>
      </c>
      <c r="B1084" s="8" t="str">
        <f t="shared" si="16"/>
        <v>CS6E-2-1-I666</v>
      </c>
      <c r="C1084" s="10" t="s">
        <v>8385</v>
      </c>
      <c r="D1084" s="10" t="s">
        <v>212</v>
      </c>
      <c r="E1084" s="8">
        <v>666</v>
      </c>
      <c r="F1084" s="177" t="s">
        <v>4488</v>
      </c>
    </row>
    <row r="1085" ht="15" spans="1:6">
      <c r="A1085" s="8">
        <v>1084</v>
      </c>
      <c r="B1085" s="8" t="str">
        <f t="shared" si="16"/>
        <v>CS6E-2-1-I667</v>
      </c>
      <c r="C1085" s="10" t="s">
        <v>8385</v>
      </c>
      <c r="D1085" s="10" t="s">
        <v>212</v>
      </c>
      <c r="E1085" s="8">
        <v>667</v>
      </c>
      <c r="F1085" s="177" t="s">
        <v>4490</v>
      </c>
    </row>
    <row r="1086" ht="15" spans="1:6">
      <c r="A1086" s="8">
        <v>1085</v>
      </c>
      <c r="B1086" s="8" t="str">
        <f t="shared" si="16"/>
        <v>CS6E-2-1-I668</v>
      </c>
      <c r="C1086" s="10" t="s">
        <v>8385</v>
      </c>
      <c r="D1086" s="10" t="s">
        <v>212</v>
      </c>
      <c r="E1086" s="8">
        <v>668</v>
      </c>
      <c r="F1086" s="177" t="s">
        <v>4492</v>
      </c>
    </row>
    <row r="1087" ht="15" spans="1:6">
      <c r="A1087" s="8">
        <v>1086</v>
      </c>
      <c r="B1087" s="8" t="str">
        <f t="shared" si="16"/>
        <v>CS6E-2-1-I669</v>
      </c>
      <c r="C1087" s="10" t="s">
        <v>8385</v>
      </c>
      <c r="D1087" s="10" t="s">
        <v>212</v>
      </c>
      <c r="E1087" s="8">
        <v>669</v>
      </c>
      <c r="F1087" s="177" t="s">
        <v>4494</v>
      </c>
    </row>
    <row r="1088" ht="15" spans="1:6">
      <c r="A1088" s="8">
        <v>1087</v>
      </c>
      <c r="B1088" s="8" t="str">
        <f t="shared" si="16"/>
        <v>CS6E-2-1-I670</v>
      </c>
      <c r="C1088" s="10" t="s">
        <v>8385</v>
      </c>
      <c r="D1088" s="10" t="s">
        <v>212</v>
      </c>
      <c r="E1088" s="8">
        <v>670</v>
      </c>
      <c r="F1088" s="177" t="s">
        <v>4496</v>
      </c>
    </row>
    <row r="1089" ht="15" spans="1:6">
      <c r="A1089" s="8">
        <v>1088</v>
      </c>
      <c r="B1089" s="8" t="str">
        <f t="shared" si="16"/>
        <v>CS6E-2-1-I671</v>
      </c>
      <c r="C1089" s="10" t="s">
        <v>8385</v>
      </c>
      <c r="D1089" s="10" t="s">
        <v>212</v>
      </c>
      <c r="E1089" s="8">
        <v>671</v>
      </c>
      <c r="F1089" s="177" t="s">
        <v>4498</v>
      </c>
    </row>
    <row r="1090" ht="15" spans="1:6">
      <c r="A1090" s="8">
        <v>1089</v>
      </c>
      <c r="B1090" s="8" t="str">
        <f t="shared" ref="B1090:B1153" si="17">C1090&amp;"-"&amp;D1090&amp;E1090</f>
        <v>CS6E-2-1-I672</v>
      </c>
      <c r="C1090" s="10" t="s">
        <v>8385</v>
      </c>
      <c r="D1090" s="10" t="s">
        <v>212</v>
      </c>
      <c r="E1090" s="8">
        <v>672</v>
      </c>
      <c r="F1090" s="177" t="s">
        <v>4500</v>
      </c>
    </row>
    <row r="1091" ht="15" spans="1:6">
      <c r="A1091" s="8">
        <v>1090</v>
      </c>
      <c r="B1091" s="8" t="str">
        <f t="shared" si="17"/>
        <v>CS6E-2-1-I673</v>
      </c>
      <c r="C1091" s="10" t="s">
        <v>8385</v>
      </c>
      <c r="D1091" s="10" t="s">
        <v>212</v>
      </c>
      <c r="E1091" s="8">
        <v>673</v>
      </c>
      <c r="F1091" s="177" t="s">
        <v>4502</v>
      </c>
    </row>
    <row r="1092" ht="15" spans="1:6">
      <c r="A1092" s="8">
        <v>1091</v>
      </c>
      <c r="B1092" s="8" t="str">
        <f t="shared" si="17"/>
        <v>CS6E-2-1-I674</v>
      </c>
      <c r="C1092" s="10" t="s">
        <v>8385</v>
      </c>
      <c r="D1092" s="10" t="s">
        <v>212</v>
      </c>
      <c r="E1092" s="8">
        <v>674</v>
      </c>
      <c r="F1092" s="177" t="s">
        <v>4504</v>
      </c>
    </row>
    <row r="1093" ht="15" spans="1:6">
      <c r="A1093" s="8">
        <v>1092</v>
      </c>
      <c r="B1093" s="8" t="str">
        <f t="shared" si="17"/>
        <v>CS6E-2-1-I675</v>
      </c>
      <c r="C1093" s="10" t="s">
        <v>8385</v>
      </c>
      <c r="D1093" s="10" t="s">
        <v>212</v>
      </c>
      <c r="E1093" s="8">
        <v>675</v>
      </c>
      <c r="F1093" s="177" t="s">
        <v>4506</v>
      </c>
    </row>
    <row r="1094" ht="15" spans="1:6">
      <c r="A1094" s="8">
        <v>1093</v>
      </c>
      <c r="B1094" s="8" t="str">
        <f t="shared" si="17"/>
        <v>CS6E-2-1-I676</v>
      </c>
      <c r="C1094" s="10" t="s">
        <v>8385</v>
      </c>
      <c r="D1094" s="10" t="s">
        <v>212</v>
      </c>
      <c r="E1094" s="8">
        <v>676</v>
      </c>
      <c r="F1094" s="177" t="s">
        <v>4508</v>
      </c>
    </row>
    <row r="1095" ht="15" spans="1:6">
      <c r="A1095" s="8">
        <v>1094</v>
      </c>
      <c r="B1095" s="8" t="str">
        <f t="shared" si="17"/>
        <v>CS6E-2-1-I677</v>
      </c>
      <c r="C1095" s="10" t="s">
        <v>8385</v>
      </c>
      <c r="D1095" s="10" t="s">
        <v>212</v>
      </c>
      <c r="E1095" s="8">
        <v>677</v>
      </c>
      <c r="F1095" s="177" t="s">
        <v>4510</v>
      </c>
    </row>
    <row r="1096" ht="15" spans="1:6">
      <c r="A1096" s="8">
        <v>1095</v>
      </c>
      <c r="B1096" s="8" t="str">
        <f t="shared" si="17"/>
        <v>CS6E-2-1-I678</v>
      </c>
      <c r="C1096" s="10" t="s">
        <v>8385</v>
      </c>
      <c r="D1096" s="10" t="s">
        <v>212</v>
      </c>
      <c r="E1096" s="8">
        <v>678</v>
      </c>
      <c r="F1096" s="177" t="s">
        <v>4512</v>
      </c>
    </row>
    <row r="1097" ht="15" spans="1:6">
      <c r="A1097" s="8">
        <v>1096</v>
      </c>
      <c r="B1097" s="8" t="str">
        <f t="shared" si="17"/>
        <v>CS6E-2-1-I679</v>
      </c>
      <c r="C1097" s="10" t="s">
        <v>8385</v>
      </c>
      <c r="D1097" s="10" t="s">
        <v>212</v>
      </c>
      <c r="E1097" s="8">
        <v>679</v>
      </c>
      <c r="F1097" s="177" t="s">
        <v>4514</v>
      </c>
    </row>
    <row r="1098" ht="15" spans="1:6">
      <c r="A1098" s="8">
        <v>1097</v>
      </c>
      <c r="B1098" s="8" t="str">
        <f t="shared" si="17"/>
        <v>CS6E-2-1-I680</v>
      </c>
      <c r="C1098" s="10" t="s">
        <v>8385</v>
      </c>
      <c r="D1098" s="10" t="s">
        <v>212</v>
      </c>
      <c r="E1098" s="8">
        <v>680</v>
      </c>
      <c r="F1098" s="177" t="s">
        <v>4516</v>
      </c>
    </row>
    <row r="1099" ht="15" spans="1:6">
      <c r="A1099" s="8">
        <v>1098</v>
      </c>
      <c r="B1099" s="8" t="str">
        <f t="shared" si="17"/>
        <v>CS6E-2-1-I681</v>
      </c>
      <c r="C1099" s="10" t="s">
        <v>8385</v>
      </c>
      <c r="D1099" s="10" t="s">
        <v>212</v>
      </c>
      <c r="E1099" s="8">
        <v>681</v>
      </c>
      <c r="F1099" s="177" t="s">
        <v>4518</v>
      </c>
    </row>
    <row r="1100" ht="15" spans="1:6">
      <c r="A1100" s="8">
        <v>1099</v>
      </c>
      <c r="B1100" s="8" t="str">
        <f t="shared" si="17"/>
        <v>CS6E-2-1-I682</v>
      </c>
      <c r="C1100" s="10" t="s">
        <v>8385</v>
      </c>
      <c r="D1100" s="10" t="s">
        <v>212</v>
      </c>
      <c r="E1100" s="8">
        <v>682</v>
      </c>
      <c r="F1100" s="177" t="s">
        <v>4520</v>
      </c>
    </row>
    <row r="1101" ht="15" spans="1:6">
      <c r="A1101" s="8">
        <v>1100</v>
      </c>
      <c r="B1101" s="8" t="str">
        <f t="shared" si="17"/>
        <v>CS6E-2-1-I683</v>
      </c>
      <c r="C1101" s="10" t="s">
        <v>8385</v>
      </c>
      <c r="D1101" s="10" t="s">
        <v>212</v>
      </c>
      <c r="E1101" s="8">
        <v>683</v>
      </c>
      <c r="F1101" s="177" t="s">
        <v>4522</v>
      </c>
    </row>
    <row r="1102" ht="15" spans="1:6">
      <c r="A1102" s="8">
        <v>1101</v>
      </c>
      <c r="B1102" s="8" t="str">
        <f t="shared" si="17"/>
        <v>CS6E-2-1-I684</v>
      </c>
      <c r="C1102" s="10" t="s">
        <v>8385</v>
      </c>
      <c r="D1102" s="10" t="s">
        <v>212</v>
      </c>
      <c r="E1102" s="8">
        <v>684</v>
      </c>
      <c r="F1102" s="177" t="s">
        <v>4524</v>
      </c>
    </row>
    <row r="1103" ht="15" spans="1:6">
      <c r="A1103" s="8">
        <v>1102</v>
      </c>
      <c r="B1103" s="8" t="str">
        <f t="shared" si="17"/>
        <v>CS6E-2-1-I685</v>
      </c>
      <c r="C1103" s="10" t="s">
        <v>8385</v>
      </c>
      <c r="D1103" s="10" t="s">
        <v>212</v>
      </c>
      <c r="E1103" s="8">
        <v>685</v>
      </c>
      <c r="F1103" s="177" t="s">
        <v>4526</v>
      </c>
    </row>
    <row r="1104" ht="15" spans="1:6">
      <c r="A1104" s="8">
        <v>1103</v>
      </c>
      <c r="B1104" s="8" t="str">
        <f t="shared" si="17"/>
        <v>CS6E-2-1-I686</v>
      </c>
      <c r="C1104" s="10" t="s">
        <v>8385</v>
      </c>
      <c r="D1104" s="10" t="s">
        <v>212</v>
      </c>
      <c r="E1104" s="8">
        <v>686</v>
      </c>
      <c r="F1104" s="177" t="s">
        <v>4528</v>
      </c>
    </row>
    <row r="1105" ht="15" spans="1:6">
      <c r="A1105" s="8">
        <v>1104</v>
      </c>
      <c r="B1105" s="8" t="str">
        <f t="shared" si="17"/>
        <v>CS6E-2-1-I687</v>
      </c>
      <c r="C1105" s="10" t="s">
        <v>8385</v>
      </c>
      <c r="D1105" s="10" t="s">
        <v>212</v>
      </c>
      <c r="E1105" s="8">
        <v>687</v>
      </c>
      <c r="F1105" s="177" t="s">
        <v>4530</v>
      </c>
    </row>
    <row r="1106" ht="15" spans="1:6">
      <c r="A1106" s="8">
        <v>1105</v>
      </c>
      <c r="B1106" s="8" t="str">
        <f t="shared" si="17"/>
        <v>CS6E-2-1-I688</v>
      </c>
      <c r="C1106" s="10" t="s">
        <v>8385</v>
      </c>
      <c r="D1106" s="10" t="s">
        <v>212</v>
      </c>
      <c r="E1106" s="8">
        <v>688</v>
      </c>
      <c r="F1106" s="177" t="s">
        <v>4532</v>
      </c>
    </row>
    <row r="1107" ht="15" spans="1:6">
      <c r="A1107" s="8">
        <v>1106</v>
      </c>
      <c r="B1107" s="8" t="str">
        <f t="shared" si="17"/>
        <v>CS6E-2-1-I689</v>
      </c>
      <c r="C1107" s="10" t="s">
        <v>8385</v>
      </c>
      <c r="D1107" s="10" t="s">
        <v>212</v>
      </c>
      <c r="E1107" s="8">
        <v>689</v>
      </c>
      <c r="F1107" s="177" t="s">
        <v>4534</v>
      </c>
    </row>
    <row r="1108" ht="15" spans="1:6">
      <c r="A1108" s="8">
        <v>1107</v>
      </c>
      <c r="B1108" s="8" t="str">
        <f t="shared" si="17"/>
        <v>CS6E-2-1-I690</v>
      </c>
      <c r="C1108" s="10" t="s">
        <v>8385</v>
      </c>
      <c r="D1108" s="10" t="s">
        <v>212</v>
      </c>
      <c r="E1108" s="8">
        <v>690</v>
      </c>
      <c r="F1108" s="177" t="s">
        <v>4536</v>
      </c>
    </row>
    <row r="1109" ht="15" spans="1:6">
      <c r="A1109" s="8">
        <v>1108</v>
      </c>
      <c r="B1109" s="8" t="str">
        <f t="shared" si="17"/>
        <v>CS6E-2-1-I691</v>
      </c>
      <c r="C1109" s="10" t="s">
        <v>8385</v>
      </c>
      <c r="D1109" s="10" t="s">
        <v>212</v>
      </c>
      <c r="E1109" s="8">
        <v>691</v>
      </c>
      <c r="F1109" s="177" t="s">
        <v>4538</v>
      </c>
    </row>
    <row r="1110" ht="15" spans="1:6">
      <c r="A1110" s="8">
        <v>1109</v>
      </c>
      <c r="B1110" s="8" t="str">
        <f t="shared" si="17"/>
        <v>CS6E-2-1-I692</v>
      </c>
      <c r="C1110" s="10" t="s">
        <v>8385</v>
      </c>
      <c r="D1110" s="10" t="s">
        <v>212</v>
      </c>
      <c r="E1110" s="8">
        <v>692</v>
      </c>
      <c r="F1110" s="177" t="s">
        <v>4540</v>
      </c>
    </row>
    <row r="1111" ht="15" spans="1:6">
      <c r="A1111" s="8">
        <v>1110</v>
      </c>
      <c r="B1111" s="8" t="str">
        <f t="shared" si="17"/>
        <v>CS6E-2-1-I693</v>
      </c>
      <c r="C1111" s="10" t="s">
        <v>8385</v>
      </c>
      <c r="D1111" s="10" t="s">
        <v>212</v>
      </c>
      <c r="E1111" s="8">
        <v>693</v>
      </c>
      <c r="F1111" s="177" t="s">
        <v>4542</v>
      </c>
    </row>
    <row r="1112" ht="15" spans="1:6">
      <c r="A1112" s="8">
        <v>1111</v>
      </c>
      <c r="B1112" s="8" t="str">
        <f t="shared" si="17"/>
        <v>CS6E-2-1-I694</v>
      </c>
      <c r="C1112" s="10" t="s">
        <v>8385</v>
      </c>
      <c r="D1112" s="10" t="s">
        <v>212</v>
      </c>
      <c r="E1112" s="8">
        <v>694</v>
      </c>
      <c r="F1112" s="177" t="s">
        <v>4544</v>
      </c>
    </row>
    <row r="1113" ht="15" spans="1:6">
      <c r="A1113" s="8">
        <v>1112</v>
      </c>
      <c r="B1113" s="8" t="str">
        <f t="shared" si="17"/>
        <v>CS6E-2-1-I695</v>
      </c>
      <c r="C1113" s="10" t="s">
        <v>8385</v>
      </c>
      <c r="D1113" s="10" t="s">
        <v>212</v>
      </c>
      <c r="E1113" s="8">
        <v>695</v>
      </c>
      <c r="F1113" s="177" t="s">
        <v>4546</v>
      </c>
    </row>
    <row r="1114" ht="15" spans="1:6">
      <c r="A1114" s="8">
        <v>1113</v>
      </c>
      <c r="B1114" s="8" t="str">
        <f t="shared" si="17"/>
        <v>CS6E-2-1-I696</v>
      </c>
      <c r="C1114" s="10" t="s">
        <v>8385</v>
      </c>
      <c r="D1114" s="10" t="s">
        <v>212</v>
      </c>
      <c r="E1114" s="8">
        <v>696</v>
      </c>
      <c r="F1114" s="177" t="s">
        <v>4548</v>
      </c>
    </row>
    <row r="1115" ht="15" spans="1:6">
      <c r="A1115" s="8">
        <v>1114</v>
      </c>
      <c r="B1115" s="8" t="str">
        <f t="shared" si="17"/>
        <v>CS6E-2-1-I697</v>
      </c>
      <c r="C1115" s="10" t="s">
        <v>8385</v>
      </c>
      <c r="D1115" s="10" t="s">
        <v>212</v>
      </c>
      <c r="E1115" s="8">
        <v>697</v>
      </c>
      <c r="F1115" s="177" t="s">
        <v>4550</v>
      </c>
    </row>
    <row r="1116" ht="15" spans="1:6">
      <c r="A1116" s="8">
        <v>1115</v>
      </c>
      <c r="B1116" s="8" t="str">
        <f t="shared" si="17"/>
        <v>CS6E-2-1-I698</v>
      </c>
      <c r="C1116" s="10" t="s">
        <v>8385</v>
      </c>
      <c r="D1116" s="10" t="s">
        <v>212</v>
      </c>
      <c r="E1116" s="8">
        <v>698</v>
      </c>
      <c r="F1116" s="177" t="s">
        <v>4552</v>
      </c>
    </row>
    <row r="1117" ht="15" spans="1:6">
      <c r="A1117" s="8">
        <v>1116</v>
      </c>
      <c r="B1117" s="8" t="str">
        <f t="shared" si="17"/>
        <v>CS6E-2-1-I699</v>
      </c>
      <c r="C1117" s="10" t="s">
        <v>8385</v>
      </c>
      <c r="D1117" s="10" t="s">
        <v>212</v>
      </c>
      <c r="E1117" s="8">
        <v>699</v>
      </c>
      <c r="F1117" s="177" t="s">
        <v>4554</v>
      </c>
    </row>
    <row r="1118" ht="15" spans="1:6">
      <c r="A1118" s="8">
        <v>1117</v>
      </c>
      <c r="B1118" s="8" t="str">
        <f t="shared" si="17"/>
        <v>CS6E-2-1-I700</v>
      </c>
      <c r="C1118" s="10" t="s">
        <v>8385</v>
      </c>
      <c r="D1118" s="10" t="s">
        <v>212</v>
      </c>
      <c r="E1118" s="8">
        <v>700</v>
      </c>
      <c r="F1118" s="177" t="s">
        <v>4556</v>
      </c>
    </row>
    <row r="1119" ht="15" spans="1:6">
      <c r="A1119" s="8">
        <v>1118</v>
      </c>
      <c r="B1119" s="8" t="str">
        <f t="shared" si="17"/>
        <v>CS6E-2-1-I701</v>
      </c>
      <c r="C1119" s="10" t="s">
        <v>8385</v>
      </c>
      <c r="D1119" s="10" t="s">
        <v>212</v>
      </c>
      <c r="E1119" s="8">
        <v>701</v>
      </c>
      <c r="F1119" s="177" t="s">
        <v>4558</v>
      </c>
    </row>
    <row r="1120" ht="15" spans="1:6">
      <c r="A1120" s="8">
        <v>1119</v>
      </c>
      <c r="B1120" s="8" t="str">
        <f t="shared" si="17"/>
        <v>CS6E-2-1-I702</v>
      </c>
      <c r="C1120" s="10" t="s">
        <v>8385</v>
      </c>
      <c r="D1120" s="10" t="s">
        <v>212</v>
      </c>
      <c r="E1120" s="8">
        <v>702</v>
      </c>
      <c r="F1120" s="177" t="s">
        <v>4560</v>
      </c>
    </row>
    <row r="1121" ht="15" spans="1:6">
      <c r="A1121" s="8">
        <v>1120</v>
      </c>
      <c r="B1121" s="8" t="str">
        <f t="shared" si="17"/>
        <v>CS6E-2-1-I703</v>
      </c>
      <c r="C1121" s="10" t="s">
        <v>8385</v>
      </c>
      <c r="D1121" s="10" t="s">
        <v>212</v>
      </c>
      <c r="E1121" s="8">
        <v>703</v>
      </c>
      <c r="F1121" s="177" t="s">
        <v>4562</v>
      </c>
    </row>
    <row r="1122" ht="15" spans="1:6">
      <c r="A1122" s="8">
        <v>1121</v>
      </c>
      <c r="B1122" s="8" t="str">
        <f t="shared" si="17"/>
        <v>CS6E-2-1-I704</v>
      </c>
      <c r="C1122" s="10" t="s">
        <v>8385</v>
      </c>
      <c r="D1122" s="10" t="s">
        <v>212</v>
      </c>
      <c r="E1122" s="8">
        <v>704</v>
      </c>
      <c r="F1122" s="177" t="s">
        <v>4564</v>
      </c>
    </row>
    <row r="1123" ht="15" spans="1:6">
      <c r="A1123" s="8">
        <v>1122</v>
      </c>
      <c r="B1123" s="8" t="str">
        <f t="shared" si="17"/>
        <v>CS6E-2-1-I705</v>
      </c>
      <c r="C1123" s="10" t="s">
        <v>8385</v>
      </c>
      <c r="D1123" s="10" t="s">
        <v>212</v>
      </c>
      <c r="E1123" s="8">
        <v>705</v>
      </c>
      <c r="F1123" s="177" t="s">
        <v>4566</v>
      </c>
    </row>
    <row r="1124" ht="15" spans="1:6">
      <c r="A1124" s="8">
        <v>1123</v>
      </c>
      <c r="B1124" s="8" t="str">
        <f t="shared" si="17"/>
        <v>CS6E-2-1-I706</v>
      </c>
      <c r="C1124" s="10" t="s">
        <v>8385</v>
      </c>
      <c r="D1124" s="10" t="s">
        <v>212</v>
      </c>
      <c r="E1124" s="8">
        <v>706</v>
      </c>
      <c r="F1124" s="177" t="s">
        <v>4568</v>
      </c>
    </row>
    <row r="1125" ht="15" spans="1:6">
      <c r="A1125" s="8">
        <v>1124</v>
      </c>
      <c r="B1125" s="8" t="str">
        <f t="shared" si="17"/>
        <v>CS6E-2-1-I707</v>
      </c>
      <c r="C1125" s="10" t="s">
        <v>8385</v>
      </c>
      <c r="D1125" s="10" t="s">
        <v>212</v>
      </c>
      <c r="E1125" s="8">
        <v>707</v>
      </c>
      <c r="F1125" s="177" t="s">
        <v>4570</v>
      </c>
    </row>
    <row r="1126" ht="15" spans="1:6">
      <c r="A1126" s="8">
        <v>1125</v>
      </c>
      <c r="B1126" s="8" t="str">
        <f t="shared" si="17"/>
        <v>CS6E-2-1-I708</v>
      </c>
      <c r="C1126" s="10" t="s">
        <v>8385</v>
      </c>
      <c r="D1126" s="10" t="s">
        <v>212</v>
      </c>
      <c r="E1126" s="8">
        <v>708</v>
      </c>
      <c r="F1126" s="177" t="s">
        <v>4572</v>
      </c>
    </row>
    <row r="1127" ht="15" spans="1:6">
      <c r="A1127" s="8">
        <v>1126</v>
      </c>
      <c r="B1127" s="8" t="str">
        <f t="shared" si="17"/>
        <v>CS6E-2-1-I709</v>
      </c>
      <c r="C1127" s="10" t="s">
        <v>8385</v>
      </c>
      <c r="D1127" s="10" t="s">
        <v>212</v>
      </c>
      <c r="E1127" s="8">
        <v>709</v>
      </c>
      <c r="F1127" s="177" t="s">
        <v>4574</v>
      </c>
    </row>
    <row r="1128" ht="15" spans="1:6">
      <c r="A1128" s="8">
        <v>1127</v>
      </c>
      <c r="B1128" s="8" t="str">
        <f t="shared" si="17"/>
        <v>CS6E-2-1-I710</v>
      </c>
      <c r="C1128" s="10" t="s">
        <v>8385</v>
      </c>
      <c r="D1128" s="10" t="s">
        <v>212</v>
      </c>
      <c r="E1128" s="8">
        <v>710</v>
      </c>
      <c r="F1128" s="177" t="s">
        <v>4576</v>
      </c>
    </row>
    <row r="1129" ht="15" spans="1:6">
      <c r="A1129" s="8">
        <v>1128</v>
      </c>
      <c r="B1129" s="8" t="str">
        <f t="shared" si="17"/>
        <v>CS6E-2-1-I711</v>
      </c>
      <c r="C1129" s="10" t="s">
        <v>8385</v>
      </c>
      <c r="D1129" s="10" t="s">
        <v>212</v>
      </c>
      <c r="E1129" s="8">
        <v>711</v>
      </c>
      <c r="F1129" s="177" t="s">
        <v>4578</v>
      </c>
    </row>
    <row r="1130" ht="15" spans="1:6">
      <c r="A1130" s="8">
        <v>1129</v>
      </c>
      <c r="B1130" s="8" t="str">
        <f t="shared" si="17"/>
        <v>CS6E-2-1-I712</v>
      </c>
      <c r="C1130" s="10" t="s">
        <v>8385</v>
      </c>
      <c r="D1130" s="10" t="s">
        <v>212</v>
      </c>
      <c r="E1130" s="8">
        <v>712</v>
      </c>
      <c r="F1130" s="177" t="s">
        <v>4580</v>
      </c>
    </row>
    <row r="1131" ht="15" spans="1:6">
      <c r="A1131" s="8">
        <v>1130</v>
      </c>
      <c r="B1131" s="8" t="str">
        <f t="shared" si="17"/>
        <v>CS6E-2-1-I713</v>
      </c>
      <c r="C1131" s="10" t="s">
        <v>8385</v>
      </c>
      <c r="D1131" s="10" t="s">
        <v>212</v>
      </c>
      <c r="E1131" s="8">
        <v>713</v>
      </c>
      <c r="F1131" s="177" t="s">
        <v>4582</v>
      </c>
    </row>
    <row r="1132" ht="15" spans="1:6">
      <c r="A1132" s="8">
        <v>1131</v>
      </c>
      <c r="B1132" s="8" t="str">
        <f t="shared" si="17"/>
        <v>CS6E-2-1-I714</v>
      </c>
      <c r="C1132" s="10" t="s">
        <v>8385</v>
      </c>
      <c r="D1132" s="10" t="s">
        <v>212</v>
      </c>
      <c r="E1132" s="8">
        <v>714</v>
      </c>
      <c r="F1132" s="177" t="s">
        <v>4584</v>
      </c>
    </row>
    <row r="1133" ht="15" spans="1:6">
      <c r="A1133" s="8">
        <v>1132</v>
      </c>
      <c r="B1133" s="8" t="str">
        <f t="shared" si="17"/>
        <v>CS6E-2-1-I715</v>
      </c>
      <c r="C1133" s="10" t="s">
        <v>8385</v>
      </c>
      <c r="D1133" s="10" t="s">
        <v>212</v>
      </c>
      <c r="E1133" s="8">
        <v>715</v>
      </c>
      <c r="F1133" s="177" t="s">
        <v>4586</v>
      </c>
    </row>
    <row r="1134" ht="15" spans="1:6">
      <c r="A1134" s="8">
        <v>1133</v>
      </c>
      <c r="B1134" s="8" t="str">
        <f t="shared" si="17"/>
        <v>CS6E-2-1-I716</v>
      </c>
      <c r="C1134" s="10" t="s">
        <v>8385</v>
      </c>
      <c r="D1134" s="10" t="s">
        <v>212</v>
      </c>
      <c r="E1134" s="8">
        <v>716</v>
      </c>
      <c r="F1134" s="177" t="s">
        <v>4588</v>
      </c>
    </row>
    <row r="1135" ht="15" spans="1:6">
      <c r="A1135" s="8">
        <v>1134</v>
      </c>
      <c r="B1135" s="8" t="str">
        <f t="shared" si="17"/>
        <v>CS6E-2-1-I717</v>
      </c>
      <c r="C1135" s="10" t="s">
        <v>8385</v>
      </c>
      <c r="D1135" s="10" t="s">
        <v>212</v>
      </c>
      <c r="E1135" s="8">
        <v>717</v>
      </c>
      <c r="F1135" s="177" t="s">
        <v>4590</v>
      </c>
    </row>
    <row r="1136" ht="15" spans="1:6">
      <c r="A1136" s="8">
        <v>1135</v>
      </c>
      <c r="B1136" s="8" t="str">
        <f t="shared" si="17"/>
        <v>CS6E-2-1-I718</v>
      </c>
      <c r="C1136" s="10" t="s">
        <v>8385</v>
      </c>
      <c r="D1136" s="10" t="s">
        <v>212</v>
      </c>
      <c r="E1136" s="8">
        <v>718</v>
      </c>
      <c r="F1136" s="177" t="s">
        <v>4592</v>
      </c>
    </row>
    <row r="1137" ht="15" spans="1:6">
      <c r="A1137" s="8">
        <v>1136</v>
      </c>
      <c r="B1137" s="8" t="str">
        <f t="shared" si="17"/>
        <v>CS6E-2-1-I719</v>
      </c>
      <c r="C1137" s="10" t="s">
        <v>8385</v>
      </c>
      <c r="D1137" s="10" t="s">
        <v>212</v>
      </c>
      <c r="E1137" s="8">
        <v>719</v>
      </c>
      <c r="F1137" s="177" t="s">
        <v>4594</v>
      </c>
    </row>
    <row r="1138" ht="15" spans="1:6">
      <c r="A1138" s="8">
        <v>1137</v>
      </c>
      <c r="B1138" s="8" t="str">
        <f t="shared" si="17"/>
        <v>CS6E-2-1-I720</v>
      </c>
      <c r="C1138" s="10" t="s">
        <v>8385</v>
      </c>
      <c r="D1138" s="10" t="s">
        <v>212</v>
      </c>
      <c r="E1138" s="8">
        <v>720</v>
      </c>
      <c r="F1138" s="177" t="s">
        <v>4596</v>
      </c>
    </row>
    <row r="1139" ht="15" spans="1:6">
      <c r="A1139" s="8">
        <v>1138</v>
      </c>
      <c r="B1139" s="8" t="str">
        <f t="shared" si="17"/>
        <v>CS6E-2-1-I721</v>
      </c>
      <c r="C1139" s="10" t="s">
        <v>8385</v>
      </c>
      <c r="D1139" s="10" t="s">
        <v>212</v>
      </c>
      <c r="E1139" s="8">
        <v>721</v>
      </c>
      <c r="F1139" s="177" t="s">
        <v>4598</v>
      </c>
    </row>
    <row r="1140" ht="15" spans="1:6">
      <c r="A1140" s="8">
        <v>1139</v>
      </c>
      <c r="B1140" s="8" t="str">
        <f t="shared" si="17"/>
        <v>CS6E-2-1-I722</v>
      </c>
      <c r="C1140" s="10" t="s">
        <v>8385</v>
      </c>
      <c r="D1140" s="10" t="s">
        <v>212</v>
      </c>
      <c r="E1140" s="8">
        <v>722</v>
      </c>
      <c r="F1140" s="177" t="s">
        <v>4600</v>
      </c>
    </row>
    <row r="1141" ht="15" spans="1:6">
      <c r="A1141" s="8">
        <v>1140</v>
      </c>
      <c r="B1141" s="8" t="str">
        <f t="shared" si="17"/>
        <v>CS6E-2-1-I723</v>
      </c>
      <c r="C1141" s="10" t="s">
        <v>8385</v>
      </c>
      <c r="D1141" s="10" t="s">
        <v>212</v>
      </c>
      <c r="E1141" s="8">
        <v>723</v>
      </c>
      <c r="F1141" s="177" t="s">
        <v>4602</v>
      </c>
    </row>
    <row r="1142" ht="15" spans="1:6">
      <c r="A1142" s="8">
        <v>1141</v>
      </c>
      <c r="B1142" s="8" t="str">
        <f t="shared" si="17"/>
        <v>CS6E-2-1-I724</v>
      </c>
      <c r="C1142" s="10" t="s">
        <v>8385</v>
      </c>
      <c r="D1142" s="10" t="s">
        <v>212</v>
      </c>
      <c r="E1142" s="8">
        <v>724</v>
      </c>
      <c r="F1142" s="177" t="s">
        <v>4604</v>
      </c>
    </row>
    <row r="1143" ht="15" spans="1:6">
      <c r="A1143" s="8">
        <v>1142</v>
      </c>
      <c r="B1143" s="8" t="str">
        <f t="shared" si="17"/>
        <v>CS6E-2-1-I725</v>
      </c>
      <c r="C1143" s="10" t="s">
        <v>8385</v>
      </c>
      <c r="D1143" s="10" t="s">
        <v>212</v>
      </c>
      <c r="E1143" s="8">
        <v>725</v>
      </c>
      <c r="F1143" s="177" t="s">
        <v>4606</v>
      </c>
    </row>
    <row r="1144" ht="15" spans="1:6">
      <c r="A1144" s="8">
        <v>1143</v>
      </c>
      <c r="B1144" s="8" t="str">
        <f t="shared" si="17"/>
        <v>CS6E-2-1-I726</v>
      </c>
      <c r="C1144" s="10" t="s">
        <v>8385</v>
      </c>
      <c r="D1144" s="10" t="s">
        <v>212</v>
      </c>
      <c r="E1144" s="8">
        <v>726</v>
      </c>
      <c r="F1144" s="177" t="s">
        <v>4608</v>
      </c>
    </row>
    <row r="1145" ht="15" spans="1:6">
      <c r="A1145" s="8">
        <v>1144</v>
      </c>
      <c r="B1145" s="8" t="str">
        <f t="shared" si="17"/>
        <v>CS6E-2-1-I727</v>
      </c>
      <c r="C1145" s="10" t="s">
        <v>8385</v>
      </c>
      <c r="D1145" s="10" t="s">
        <v>212</v>
      </c>
      <c r="E1145" s="8">
        <v>727</v>
      </c>
      <c r="F1145" s="177" t="s">
        <v>4610</v>
      </c>
    </row>
    <row r="1146" ht="15" spans="1:6">
      <c r="A1146" s="8">
        <v>1145</v>
      </c>
      <c r="B1146" s="8" t="str">
        <f t="shared" si="17"/>
        <v>CS6E-2-1-I728</v>
      </c>
      <c r="C1146" s="10" t="s">
        <v>8385</v>
      </c>
      <c r="D1146" s="10" t="s">
        <v>212</v>
      </c>
      <c r="E1146" s="8">
        <v>728</v>
      </c>
      <c r="F1146" s="177" t="s">
        <v>4612</v>
      </c>
    </row>
    <row r="1147" ht="15" spans="1:6">
      <c r="A1147" s="8">
        <v>1146</v>
      </c>
      <c r="B1147" s="8" t="str">
        <f t="shared" si="17"/>
        <v>CS6E-2-1-I729</v>
      </c>
      <c r="C1147" s="10" t="s">
        <v>8385</v>
      </c>
      <c r="D1147" s="10" t="s">
        <v>212</v>
      </c>
      <c r="E1147" s="8">
        <v>729</v>
      </c>
      <c r="F1147" s="177" t="s">
        <v>4614</v>
      </c>
    </row>
    <row r="1148" ht="15" spans="1:6">
      <c r="A1148" s="8">
        <v>1147</v>
      </c>
      <c r="B1148" s="8" t="str">
        <f t="shared" si="17"/>
        <v>CS6E-2-1-I730</v>
      </c>
      <c r="C1148" s="10" t="s">
        <v>8385</v>
      </c>
      <c r="D1148" s="10" t="s">
        <v>212</v>
      </c>
      <c r="E1148" s="8">
        <v>730</v>
      </c>
      <c r="F1148" s="177" t="s">
        <v>4616</v>
      </c>
    </row>
    <row r="1149" ht="15" spans="1:6">
      <c r="A1149" s="8">
        <v>1148</v>
      </c>
      <c r="B1149" s="8" t="str">
        <f t="shared" si="17"/>
        <v>CS6E-2-1-I731</v>
      </c>
      <c r="C1149" s="10" t="s">
        <v>8385</v>
      </c>
      <c r="D1149" s="10" t="s">
        <v>212</v>
      </c>
      <c r="E1149" s="8">
        <v>731</v>
      </c>
      <c r="F1149" s="177" t="s">
        <v>4618</v>
      </c>
    </row>
    <row r="1150" ht="15" spans="1:6">
      <c r="A1150" s="8">
        <v>1149</v>
      </c>
      <c r="B1150" s="8" t="str">
        <f t="shared" si="17"/>
        <v>CS6E-2-1-I732</v>
      </c>
      <c r="C1150" s="10" t="s">
        <v>8385</v>
      </c>
      <c r="D1150" s="10" t="s">
        <v>212</v>
      </c>
      <c r="E1150" s="8">
        <v>732</v>
      </c>
      <c r="F1150" s="177" t="s">
        <v>4620</v>
      </c>
    </row>
    <row r="1151" ht="15" spans="1:6">
      <c r="A1151" s="8">
        <v>1150</v>
      </c>
      <c r="B1151" s="8" t="str">
        <f t="shared" si="17"/>
        <v>CS6E-2-1-I733</v>
      </c>
      <c r="C1151" s="10" t="s">
        <v>8385</v>
      </c>
      <c r="D1151" s="10" t="s">
        <v>212</v>
      </c>
      <c r="E1151" s="8">
        <v>733</v>
      </c>
      <c r="F1151" s="177" t="s">
        <v>4622</v>
      </c>
    </row>
    <row r="1152" ht="15" spans="1:6">
      <c r="A1152" s="8">
        <v>1151</v>
      </c>
      <c r="B1152" s="8" t="str">
        <f t="shared" si="17"/>
        <v>CS6E-2-1-I734</v>
      </c>
      <c r="C1152" s="10" t="s">
        <v>8385</v>
      </c>
      <c r="D1152" s="10" t="s">
        <v>212</v>
      </c>
      <c r="E1152" s="8">
        <v>734</v>
      </c>
      <c r="F1152" s="177" t="s">
        <v>4624</v>
      </c>
    </row>
    <row r="1153" ht="15" spans="1:6">
      <c r="A1153" s="8">
        <v>1152</v>
      </c>
      <c r="B1153" s="8" t="str">
        <f t="shared" si="17"/>
        <v>CS6E-2-1-I735</v>
      </c>
      <c r="C1153" s="10" t="s">
        <v>8385</v>
      </c>
      <c r="D1153" s="10" t="s">
        <v>212</v>
      </c>
      <c r="E1153" s="8">
        <v>735</v>
      </c>
      <c r="F1153" s="177" t="s">
        <v>4626</v>
      </c>
    </row>
    <row r="1154" ht="15" spans="1:6">
      <c r="A1154" s="8">
        <v>1153</v>
      </c>
      <c r="B1154" s="8" t="str">
        <f t="shared" ref="B1154:B1217" si="18">C1154&amp;"-"&amp;D1154&amp;E1154</f>
        <v>CS6E-2-1-I736</v>
      </c>
      <c r="C1154" s="10" t="s">
        <v>8385</v>
      </c>
      <c r="D1154" s="10" t="s">
        <v>212</v>
      </c>
      <c r="E1154" s="8">
        <v>736</v>
      </c>
      <c r="F1154" s="177" t="s">
        <v>4628</v>
      </c>
    </row>
    <row r="1155" ht="15" spans="1:6">
      <c r="A1155" s="8">
        <v>1154</v>
      </c>
      <c r="B1155" s="8" t="str">
        <f t="shared" si="18"/>
        <v>CS6E-2-1-I737</v>
      </c>
      <c r="C1155" s="10" t="s">
        <v>8385</v>
      </c>
      <c r="D1155" s="10" t="s">
        <v>212</v>
      </c>
      <c r="E1155" s="8">
        <v>737</v>
      </c>
      <c r="F1155" s="177" t="s">
        <v>4630</v>
      </c>
    </row>
    <row r="1156" ht="15" spans="1:6">
      <c r="A1156" s="8">
        <v>1155</v>
      </c>
      <c r="B1156" s="8" t="str">
        <f t="shared" si="18"/>
        <v>CS6E-2-1-I738</v>
      </c>
      <c r="C1156" s="10" t="s">
        <v>8385</v>
      </c>
      <c r="D1156" s="10" t="s">
        <v>212</v>
      </c>
      <c r="E1156" s="8">
        <v>738</v>
      </c>
      <c r="F1156" s="177" t="s">
        <v>4632</v>
      </c>
    </row>
    <row r="1157" ht="15" spans="1:6">
      <c r="A1157" s="8">
        <v>1156</v>
      </c>
      <c r="B1157" s="8" t="str">
        <f t="shared" si="18"/>
        <v>CS6E-2-1-I739</v>
      </c>
      <c r="C1157" s="10" t="s">
        <v>8385</v>
      </c>
      <c r="D1157" s="10" t="s">
        <v>212</v>
      </c>
      <c r="E1157" s="8">
        <v>739</v>
      </c>
      <c r="F1157" s="177" t="s">
        <v>4634</v>
      </c>
    </row>
    <row r="1158" ht="15" spans="1:6">
      <c r="A1158" s="8">
        <v>1157</v>
      </c>
      <c r="B1158" s="8" t="str">
        <f t="shared" si="18"/>
        <v>CS6E-2-1-I740</v>
      </c>
      <c r="C1158" s="10" t="s">
        <v>8385</v>
      </c>
      <c r="D1158" s="10" t="s">
        <v>212</v>
      </c>
      <c r="E1158" s="8">
        <v>740</v>
      </c>
      <c r="F1158" s="177" t="s">
        <v>4636</v>
      </c>
    </row>
    <row r="1159" ht="15" spans="1:6">
      <c r="A1159" s="8">
        <v>1158</v>
      </c>
      <c r="B1159" s="8" t="str">
        <f t="shared" si="18"/>
        <v>CS6E-2-1-I741</v>
      </c>
      <c r="C1159" s="10" t="s">
        <v>8385</v>
      </c>
      <c r="D1159" s="10" t="s">
        <v>212</v>
      </c>
      <c r="E1159" s="8">
        <v>741</v>
      </c>
      <c r="F1159" s="177" t="s">
        <v>4638</v>
      </c>
    </row>
    <row r="1160" ht="15" spans="1:6">
      <c r="A1160" s="8">
        <v>1159</v>
      </c>
      <c r="B1160" s="8" t="str">
        <f t="shared" si="18"/>
        <v>CS6E-2-1-I742</v>
      </c>
      <c r="C1160" s="10" t="s">
        <v>8385</v>
      </c>
      <c r="D1160" s="10" t="s">
        <v>212</v>
      </c>
      <c r="E1160" s="8">
        <v>742</v>
      </c>
      <c r="F1160" s="177" t="s">
        <v>4640</v>
      </c>
    </row>
    <row r="1161" ht="15" spans="1:6">
      <c r="A1161" s="8">
        <v>1160</v>
      </c>
      <c r="B1161" s="8" t="str">
        <f t="shared" si="18"/>
        <v>CS6E-2-1-I743</v>
      </c>
      <c r="C1161" s="10" t="s">
        <v>8385</v>
      </c>
      <c r="D1161" s="10" t="s">
        <v>212</v>
      </c>
      <c r="E1161" s="8">
        <v>743</v>
      </c>
      <c r="F1161" s="177" t="s">
        <v>4642</v>
      </c>
    </row>
    <row r="1162" ht="15" spans="1:6">
      <c r="A1162" s="8">
        <v>1161</v>
      </c>
      <c r="B1162" s="8" t="str">
        <f t="shared" si="18"/>
        <v>CS6E-2-1-I744</v>
      </c>
      <c r="C1162" s="10" t="s">
        <v>8385</v>
      </c>
      <c r="D1162" s="10" t="s">
        <v>212</v>
      </c>
      <c r="E1162" s="8">
        <v>744</v>
      </c>
      <c r="F1162" s="177" t="s">
        <v>4644</v>
      </c>
    </row>
    <row r="1163" ht="15" spans="1:6">
      <c r="A1163" s="8">
        <v>1162</v>
      </c>
      <c r="B1163" s="8" t="str">
        <f t="shared" si="18"/>
        <v>CS6E-2-1-I745</v>
      </c>
      <c r="C1163" s="10" t="s">
        <v>8385</v>
      </c>
      <c r="D1163" s="10" t="s">
        <v>212</v>
      </c>
      <c r="E1163" s="8">
        <v>745</v>
      </c>
      <c r="F1163" s="177" t="s">
        <v>4646</v>
      </c>
    </row>
    <row r="1164" ht="15" spans="1:6">
      <c r="A1164" s="8">
        <v>1163</v>
      </c>
      <c r="B1164" s="8" t="str">
        <f t="shared" si="18"/>
        <v>CS6E-2-1-I746</v>
      </c>
      <c r="C1164" s="10" t="s">
        <v>8385</v>
      </c>
      <c r="D1164" s="10" t="s">
        <v>212</v>
      </c>
      <c r="E1164" s="8">
        <v>746</v>
      </c>
      <c r="F1164" s="177" t="s">
        <v>4648</v>
      </c>
    </row>
    <row r="1165" ht="15" spans="1:6">
      <c r="A1165" s="8">
        <v>1164</v>
      </c>
      <c r="B1165" s="8" t="str">
        <f t="shared" si="18"/>
        <v>CS6E-2-1-I747</v>
      </c>
      <c r="C1165" s="10" t="s">
        <v>8385</v>
      </c>
      <c r="D1165" s="10" t="s">
        <v>212</v>
      </c>
      <c r="E1165" s="8">
        <v>747</v>
      </c>
      <c r="F1165" s="177" t="s">
        <v>4650</v>
      </c>
    </row>
    <row r="1166" ht="15" spans="1:6">
      <c r="A1166" s="8">
        <v>1165</v>
      </c>
      <c r="B1166" s="8" t="str">
        <f t="shared" si="18"/>
        <v>CS6E-2-1-I748</v>
      </c>
      <c r="C1166" s="10" t="s">
        <v>8385</v>
      </c>
      <c r="D1166" s="10" t="s">
        <v>212</v>
      </c>
      <c r="E1166" s="8">
        <v>748</v>
      </c>
      <c r="F1166" s="177" t="s">
        <v>4652</v>
      </c>
    </row>
    <row r="1167" ht="15" spans="1:6">
      <c r="A1167" s="8">
        <v>1166</v>
      </c>
      <c r="B1167" s="8" t="str">
        <f t="shared" si="18"/>
        <v>CS6E-2-1-I749</v>
      </c>
      <c r="C1167" s="10" t="s">
        <v>8385</v>
      </c>
      <c r="D1167" s="10" t="s">
        <v>212</v>
      </c>
      <c r="E1167" s="8">
        <v>749</v>
      </c>
      <c r="F1167" s="177" t="s">
        <v>4654</v>
      </c>
    </row>
    <row r="1168" ht="15" spans="1:6">
      <c r="A1168" s="8">
        <v>1167</v>
      </c>
      <c r="B1168" s="8" t="str">
        <f t="shared" si="18"/>
        <v>CS6E-2-1-I750</v>
      </c>
      <c r="C1168" s="10" t="s">
        <v>8385</v>
      </c>
      <c r="D1168" s="10" t="s">
        <v>212</v>
      </c>
      <c r="E1168" s="8">
        <v>750</v>
      </c>
      <c r="F1168" s="177" t="s">
        <v>4656</v>
      </c>
    </row>
    <row r="1169" ht="15" spans="1:6">
      <c r="A1169" s="8">
        <v>1168</v>
      </c>
      <c r="B1169" s="8" t="str">
        <f t="shared" si="18"/>
        <v>CS6E-2-1-I751</v>
      </c>
      <c r="C1169" s="10" t="s">
        <v>8385</v>
      </c>
      <c r="D1169" s="10" t="s">
        <v>212</v>
      </c>
      <c r="E1169" s="8">
        <v>751</v>
      </c>
      <c r="F1169" s="177" t="s">
        <v>4658</v>
      </c>
    </row>
    <row r="1170" ht="15" spans="1:6">
      <c r="A1170" s="8">
        <v>1169</v>
      </c>
      <c r="B1170" s="8" t="str">
        <f t="shared" si="18"/>
        <v>CS6E-2-1-I752</v>
      </c>
      <c r="C1170" s="10" t="s">
        <v>8385</v>
      </c>
      <c r="D1170" s="10" t="s">
        <v>212</v>
      </c>
      <c r="E1170" s="8">
        <v>752</v>
      </c>
      <c r="F1170" s="177" t="s">
        <v>4660</v>
      </c>
    </row>
    <row r="1171" ht="15" spans="1:6">
      <c r="A1171" s="8">
        <v>1170</v>
      </c>
      <c r="B1171" s="8" t="str">
        <f t="shared" si="18"/>
        <v>CS6E-2-1-I753</v>
      </c>
      <c r="C1171" s="10" t="s">
        <v>8385</v>
      </c>
      <c r="D1171" s="10" t="s">
        <v>212</v>
      </c>
      <c r="E1171" s="8">
        <v>753</v>
      </c>
      <c r="F1171" s="177" t="s">
        <v>4662</v>
      </c>
    </row>
    <row r="1172" ht="15" spans="1:6">
      <c r="A1172" s="8">
        <v>1171</v>
      </c>
      <c r="B1172" s="8" t="str">
        <f t="shared" si="18"/>
        <v>CS6E-2-1-I754</v>
      </c>
      <c r="C1172" s="10" t="s">
        <v>8385</v>
      </c>
      <c r="D1172" s="10" t="s">
        <v>212</v>
      </c>
      <c r="E1172" s="8">
        <v>754</v>
      </c>
      <c r="F1172" s="177" t="s">
        <v>4664</v>
      </c>
    </row>
    <row r="1173" ht="15" spans="1:6">
      <c r="A1173" s="8">
        <v>1172</v>
      </c>
      <c r="B1173" s="8" t="str">
        <f t="shared" si="18"/>
        <v>CS6E-2-1-I755</v>
      </c>
      <c r="C1173" s="10" t="s">
        <v>8385</v>
      </c>
      <c r="D1173" s="10" t="s">
        <v>212</v>
      </c>
      <c r="E1173" s="8">
        <v>755</v>
      </c>
      <c r="F1173" s="177" t="s">
        <v>4666</v>
      </c>
    </row>
    <row r="1174" ht="15" spans="1:6">
      <c r="A1174" s="8">
        <v>1173</v>
      </c>
      <c r="B1174" s="8" t="str">
        <f t="shared" si="18"/>
        <v>CS6E-2-1-I756</v>
      </c>
      <c r="C1174" s="10" t="s">
        <v>8385</v>
      </c>
      <c r="D1174" s="10" t="s">
        <v>212</v>
      </c>
      <c r="E1174" s="8">
        <v>756</v>
      </c>
      <c r="F1174" s="177" t="s">
        <v>4668</v>
      </c>
    </row>
    <row r="1175" ht="15" spans="1:6">
      <c r="A1175" s="8">
        <v>1174</v>
      </c>
      <c r="B1175" s="8" t="str">
        <f t="shared" si="18"/>
        <v>CS6E-2-1-I757</v>
      </c>
      <c r="C1175" s="10" t="s">
        <v>8385</v>
      </c>
      <c r="D1175" s="10" t="s">
        <v>212</v>
      </c>
      <c r="E1175" s="8">
        <v>757</v>
      </c>
      <c r="F1175" s="177" t="s">
        <v>4670</v>
      </c>
    </row>
    <row r="1176" ht="15" spans="1:6">
      <c r="A1176" s="8">
        <v>1175</v>
      </c>
      <c r="B1176" s="8" t="str">
        <f t="shared" si="18"/>
        <v>CS6E-2-1-I758</v>
      </c>
      <c r="C1176" s="10" t="s">
        <v>8385</v>
      </c>
      <c r="D1176" s="10" t="s">
        <v>212</v>
      </c>
      <c r="E1176" s="8">
        <v>758</v>
      </c>
      <c r="F1176" s="177" t="s">
        <v>4672</v>
      </c>
    </row>
    <row r="1177" ht="15" spans="1:6">
      <c r="A1177" s="8">
        <v>1176</v>
      </c>
      <c r="B1177" s="8" t="str">
        <f t="shared" si="18"/>
        <v>CS6E-2-1-I759</v>
      </c>
      <c r="C1177" s="10" t="s">
        <v>8385</v>
      </c>
      <c r="D1177" s="10" t="s">
        <v>212</v>
      </c>
      <c r="E1177" s="8">
        <v>759</v>
      </c>
      <c r="F1177" s="177" t="s">
        <v>4674</v>
      </c>
    </row>
    <row r="1178" ht="15" spans="1:6">
      <c r="A1178" s="8">
        <v>1177</v>
      </c>
      <c r="B1178" s="8" t="str">
        <f t="shared" si="18"/>
        <v>CS6E-2-1-I760</v>
      </c>
      <c r="C1178" s="10" t="s">
        <v>8385</v>
      </c>
      <c r="D1178" s="10" t="s">
        <v>212</v>
      </c>
      <c r="E1178" s="8">
        <v>760</v>
      </c>
      <c r="F1178" s="177" t="s">
        <v>4676</v>
      </c>
    </row>
    <row r="1179" ht="15" spans="1:6">
      <c r="A1179" s="8">
        <v>1178</v>
      </c>
      <c r="B1179" s="8" t="str">
        <f t="shared" si="18"/>
        <v>CS6E-2-1-I761</v>
      </c>
      <c r="C1179" s="10" t="s">
        <v>8385</v>
      </c>
      <c r="D1179" s="10" t="s">
        <v>212</v>
      </c>
      <c r="E1179" s="8">
        <v>761</v>
      </c>
      <c r="F1179" s="177" t="s">
        <v>4678</v>
      </c>
    </row>
    <row r="1180" ht="15" spans="1:6">
      <c r="A1180" s="8">
        <v>1179</v>
      </c>
      <c r="B1180" s="8" t="str">
        <f t="shared" si="18"/>
        <v>CS6E-2-1-I762</v>
      </c>
      <c r="C1180" s="10" t="s">
        <v>8385</v>
      </c>
      <c r="D1180" s="10" t="s">
        <v>212</v>
      </c>
      <c r="E1180" s="8">
        <v>762</v>
      </c>
      <c r="F1180" s="177" t="s">
        <v>4680</v>
      </c>
    </row>
    <row r="1181" ht="15" spans="1:6">
      <c r="A1181" s="8">
        <v>1180</v>
      </c>
      <c r="B1181" s="8" t="str">
        <f t="shared" si="18"/>
        <v>CS6E-2-1-I763</v>
      </c>
      <c r="C1181" s="10" t="s">
        <v>8385</v>
      </c>
      <c r="D1181" s="10" t="s">
        <v>212</v>
      </c>
      <c r="E1181" s="8">
        <v>763</v>
      </c>
      <c r="F1181" s="177" t="s">
        <v>4682</v>
      </c>
    </row>
    <row r="1182" ht="15" spans="1:6">
      <c r="A1182" s="8">
        <v>1181</v>
      </c>
      <c r="B1182" s="8" t="str">
        <f t="shared" si="18"/>
        <v>CS6E-2-1-I764</v>
      </c>
      <c r="C1182" s="10" t="s">
        <v>8385</v>
      </c>
      <c r="D1182" s="10" t="s">
        <v>212</v>
      </c>
      <c r="E1182" s="8">
        <v>764</v>
      </c>
      <c r="F1182" s="177" t="s">
        <v>4684</v>
      </c>
    </row>
    <row r="1183" ht="15" spans="1:6">
      <c r="A1183" s="8">
        <v>1182</v>
      </c>
      <c r="B1183" s="8" t="str">
        <f t="shared" si="18"/>
        <v>CS6E-2-1-I765</v>
      </c>
      <c r="C1183" s="10" t="s">
        <v>8385</v>
      </c>
      <c r="D1183" s="10" t="s">
        <v>212</v>
      </c>
      <c r="E1183" s="8">
        <v>765</v>
      </c>
      <c r="F1183" s="177" t="s">
        <v>4686</v>
      </c>
    </row>
    <row r="1184" ht="15" spans="1:6">
      <c r="A1184" s="8">
        <v>1183</v>
      </c>
      <c r="B1184" s="8" t="str">
        <f t="shared" si="18"/>
        <v>CS6E-2-1-I766</v>
      </c>
      <c r="C1184" s="10" t="s">
        <v>8385</v>
      </c>
      <c r="D1184" s="10" t="s">
        <v>212</v>
      </c>
      <c r="E1184" s="8">
        <v>766</v>
      </c>
      <c r="F1184" s="177" t="s">
        <v>4688</v>
      </c>
    </row>
    <row r="1185" ht="15" spans="1:6">
      <c r="A1185" s="8">
        <v>1184</v>
      </c>
      <c r="B1185" s="8" t="str">
        <f t="shared" si="18"/>
        <v>CS6E-2-1-I767</v>
      </c>
      <c r="C1185" s="10" t="s">
        <v>8385</v>
      </c>
      <c r="D1185" s="10" t="s">
        <v>212</v>
      </c>
      <c r="E1185" s="8">
        <v>767</v>
      </c>
      <c r="F1185" s="177" t="s">
        <v>4690</v>
      </c>
    </row>
    <row r="1186" ht="15" spans="1:6">
      <c r="A1186" s="8">
        <v>1185</v>
      </c>
      <c r="B1186" s="8" t="str">
        <f t="shared" si="18"/>
        <v>CS6E-2-1-I768</v>
      </c>
      <c r="C1186" s="10" t="s">
        <v>8385</v>
      </c>
      <c r="D1186" s="10" t="s">
        <v>212</v>
      </c>
      <c r="E1186" s="8">
        <v>768</v>
      </c>
      <c r="F1186" s="177" t="s">
        <v>4692</v>
      </c>
    </row>
    <row r="1187" ht="15" spans="1:6">
      <c r="A1187" s="8">
        <v>1186</v>
      </c>
      <c r="B1187" s="8" t="str">
        <f t="shared" si="18"/>
        <v>CS6E-2-1-I769</v>
      </c>
      <c r="C1187" s="10" t="s">
        <v>8385</v>
      </c>
      <c r="D1187" s="10" t="s">
        <v>212</v>
      </c>
      <c r="E1187" s="8">
        <v>769</v>
      </c>
      <c r="F1187" s="177" t="s">
        <v>4694</v>
      </c>
    </row>
    <row r="1188" ht="15" spans="1:6">
      <c r="A1188" s="8">
        <v>1187</v>
      </c>
      <c r="B1188" s="8" t="str">
        <f t="shared" si="18"/>
        <v>CS6E-2-1-I770</v>
      </c>
      <c r="C1188" s="10" t="s">
        <v>8385</v>
      </c>
      <c r="D1188" s="10" t="s">
        <v>212</v>
      </c>
      <c r="E1188" s="8">
        <v>770</v>
      </c>
      <c r="F1188" s="177" t="s">
        <v>4696</v>
      </c>
    </row>
    <row r="1189" ht="15" spans="1:6">
      <c r="A1189" s="8">
        <v>1188</v>
      </c>
      <c r="B1189" s="8" t="str">
        <f t="shared" si="18"/>
        <v>CS6E-2-1-I771</v>
      </c>
      <c r="C1189" s="10" t="s">
        <v>8385</v>
      </c>
      <c r="D1189" s="10" t="s">
        <v>212</v>
      </c>
      <c r="E1189" s="8">
        <v>771</v>
      </c>
      <c r="F1189" s="177" t="s">
        <v>4698</v>
      </c>
    </row>
    <row r="1190" ht="15" spans="1:6">
      <c r="A1190" s="8">
        <v>1189</v>
      </c>
      <c r="B1190" s="8" t="str">
        <f t="shared" si="18"/>
        <v>CS6E-2-1-I772</v>
      </c>
      <c r="C1190" s="10" t="s">
        <v>8385</v>
      </c>
      <c r="D1190" s="10" t="s">
        <v>212</v>
      </c>
      <c r="E1190" s="8">
        <v>772</v>
      </c>
      <c r="F1190" s="177" t="s">
        <v>4700</v>
      </c>
    </row>
    <row r="1191" ht="15" spans="1:6">
      <c r="A1191" s="8">
        <v>1190</v>
      </c>
      <c r="B1191" s="8" t="str">
        <f t="shared" si="18"/>
        <v>CS6E-2-1-I773</v>
      </c>
      <c r="C1191" s="10" t="s">
        <v>8385</v>
      </c>
      <c r="D1191" s="10" t="s">
        <v>212</v>
      </c>
      <c r="E1191" s="8">
        <v>773</v>
      </c>
      <c r="F1191" s="177" t="s">
        <v>4702</v>
      </c>
    </row>
    <row r="1192" ht="15" spans="1:6">
      <c r="A1192" s="8">
        <v>1191</v>
      </c>
      <c r="B1192" s="8" t="str">
        <f t="shared" si="18"/>
        <v>CS6E-2-1-I774</v>
      </c>
      <c r="C1192" s="10" t="s">
        <v>8385</v>
      </c>
      <c r="D1192" s="10" t="s">
        <v>212</v>
      </c>
      <c r="E1192" s="8">
        <v>774</v>
      </c>
      <c r="F1192" s="177" t="s">
        <v>4704</v>
      </c>
    </row>
    <row r="1193" ht="15" spans="1:6">
      <c r="A1193" s="8">
        <v>1192</v>
      </c>
      <c r="B1193" s="8" t="str">
        <f t="shared" si="18"/>
        <v>CS6E-2-1-I775</v>
      </c>
      <c r="C1193" s="10" t="s">
        <v>8385</v>
      </c>
      <c r="D1193" s="10" t="s">
        <v>212</v>
      </c>
      <c r="E1193" s="8">
        <v>775</v>
      </c>
      <c r="F1193" s="177" t="s">
        <v>4706</v>
      </c>
    </row>
    <row r="1194" ht="15" spans="1:6">
      <c r="A1194" s="8">
        <v>1193</v>
      </c>
      <c r="B1194" s="8" t="str">
        <f t="shared" si="18"/>
        <v>CS6E-2-1-I776</v>
      </c>
      <c r="C1194" s="10" t="s">
        <v>8385</v>
      </c>
      <c r="D1194" s="10" t="s">
        <v>212</v>
      </c>
      <c r="E1194" s="8">
        <v>776</v>
      </c>
      <c r="F1194" s="177" t="s">
        <v>4708</v>
      </c>
    </row>
    <row r="1195" ht="15" spans="1:6">
      <c r="A1195" s="8">
        <v>1194</v>
      </c>
      <c r="B1195" s="8" t="str">
        <f t="shared" si="18"/>
        <v>CS6E-2-1-I777</v>
      </c>
      <c r="C1195" s="10" t="s">
        <v>8385</v>
      </c>
      <c r="D1195" s="10" t="s">
        <v>212</v>
      </c>
      <c r="E1195" s="8">
        <v>777</v>
      </c>
      <c r="F1195" s="177" t="s">
        <v>4710</v>
      </c>
    </row>
    <row r="1196" ht="15" spans="1:6">
      <c r="A1196" s="8">
        <v>1195</v>
      </c>
      <c r="B1196" s="8" t="str">
        <f t="shared" si="18"/>
        <v>CS6E-2-1-I778</v>
      </c>
      <c r="C1196" s="10" t="s">
        <v>8385</v>
      </c>
      <c r="D1196" s="10" t="s">
        <v>212</v>
      </c>
      <c r="E1196" s="8">
        <v>778</v>
      </c>
      <c r="F1196" s="177" t="s">
        <v>4712</v>
      </c>
    </row>
    <row r="1197" ht="15" spans="1:6">
      <c r="A1197" s="8">
        <v>1196</v>
      </c>
      <c r="B1197" s="8" t="str">
        <f t="shared" si="18"/>
        <v>CS6E-2-1-I779</v>
      </c>
      <c r="C1197" s="10" t="s">
        <v>8385</v>
      </c>
      <c r="D1197" s="10" t="s">
        <v>212</v>
      </c>
      <c r="E1197" s="8">
        <v>779</v>
      </c>
      <c r="F1197" s="177" t="s">
        <v>4714</v>
      </c>
    </row>
    <row r="1198" ht="15" spans="1:6">
      <c r="A1198" s="8">
        <v>1197</v>
      </c>
      <c r="B1198" s="8" t="str">
        <f t="shared" si="18"/>
        <v>CS6E-2-1-I780</v>
      </c>
      <c r="C1198" s="10" t="s">
        <v>8385</v>
      </c>
      <c r="D1198" s="10" t="s">
        <v>212</v>
      </c>
      <c r="E1198" s="8">
        <v>780</v>
      </c>
      <c r="F1198" s="177" t="s">
        <v>4716</v>
      </c>
    </row>
    <row r="1199" ht="15" spans="1:6">
      <c r="A1199" s="8">
        <v>1198</v>
      </c>
      <c r="B1199" s="8" t="str">
        <f t="shared" si="18"/>
        <v>CS6E-2-1-I781</v>
      </c>
      <c r="C1199" s="10" t="s">
        <v>8385</v>
      </c>
      <c r="D1199" s="10" t="s">
        <v>212</v>
      </c>
      <c r="E1199" s="8">
        <v>781</v>
      </c>
      <c r="F1199" s="177" t="s">
        <v>4718</v>
      </c>
    </row>
    <row r="1200" ht="15" spans="1:6">
      <c r="A1200" s="8">
        <v>1199</v>
      </c>
      <c r="B1200" s="8" t="str">
        <f t="shared" si="18"/>
        <v>CS6E-2-1-I782</v>
      </c>
      <c r="C1200" s="10" t="s">
        <v>8385</v>
      </c>
      <c r="D1200" s="10" t="s">
        <v>212</v>
      </c>
      <c r="E1200" s="8">
        <v>782</v>
      </c>
      <c r="F1200" s="177" t="s">
        <v>4720</v>
      </c>
    </row>
    <row r="1201" ht="15" spans="1:6">
      <c r="A1201" s="8">
        <v>1200</v>
      </c>
      <c r="B1201" s="8" t="str">
        <f t="shared" si="18"/>
        <v>CS6E-2-1-I783</v>
      </c>
      <c r="C1201" s="10" t="s">
        <v>8385</v>
      </c>
      <c r="D1201" s="10" t="s">
        <v>212</v>
      </c>
      <c r="E1201" s="8">
        <v>783</v>
      </c>
      <c r="F1201" s="177" t="s">
        <v>4722</v>
      </c>
    </row>
    <row r="1202" ht="15" spans="1:6">
      <c r="A1202" s="8">
        <v>1201</v>
      </c>
      <c r="B1202" s="8" t="str">
        <f t="shared" si="18"/>
        <v>CS6E-2-1-I784</v>
      </c>
      <c r="C1202" s="10" t="s">
        <v>8385</v>
      </c>
      <c r="D1202" s="10" t="s">
        <v>212</v>
      </c>
      <c r="E1202" s="8">
        <v>784</v>
      </c>
      <c r="F1202" s="177" t="s">
        <v>4724</v>
      </c>
    </row>
    <row r="1203" ht="15" spans="1:6">
      <c r="A1203" s="8">
        <v>1202</v>
      </c>
      <c r="B1203" s="8" t="str">
        <f t="shared" si="18"/>
        <v>CS6E-2-1-I785</v>
      </c>
      <c r="C1203" s="10" t="s">
        <v>8385</v>
      </c>
      <c r="D1203" s="10" t="s">
        <v>212</v>
      </c>
      <c r="E1203" s="8">
        <v>785</v>
      </c>
      <c r="F1203" s="177" t="s">
        <v>4726</v>
      </c>
    </row>
    <row r="1204" ht="15" spans="1:6">
      <c r="A1204" s="8">
        <v>1203</v>
      </c>
      <c r="B1204" s="8" t="str">
        <f t="shared" si="18"/>
        <v>CS6E-2-1-I786</v>
      </c>
      <c r="C1204" s="10" t="s">
        <v>8385</v>
      </c>
      <c r="D1204" s="10" t="s">
        <v>212</v>
      </c>
      <c r="E1204" s="8">
        <v>786</v>
      </c>
      <c r="F1204" s="177" t="s">
        <v>4728</v>
      </c>
    </row>
    <row r="1205" ht="15" spans="1:6">
      <c r="A1205" s="8">
        <v>1204</v>
      </c>
      <c r="B1205" s="8" t="str">
        <f t="shared" si="18"/>
        <v>CS6E-2-1-I787</v>
      </c>
      <c r="C1205" s="10" t="s">
        <v>8385</v>
      </c>
      <c r="D1205" s="10" t="s">
        <v>212</v>
      </c>
      <c r="E1205" s="8">
        <v>787</v>
      </c>
      <c r="F1205" s="177" t="s">
        <v>4730</v>
      </c>
    </row>
    <row r="1206" ht="15" spans="1:6">
      <c r="A1206" s="8">
        <v>1205</v>
      </c>
      <c r="B1206" s="8" t="str">
        <f t="shared" si="18"/>
        <v>CS6E-2-1-I788</v>
      </c>
      <c r="C1206" s="10" t="s">
        <v>8385</v>
      </c>
      <c r="D1206" s="10" t="s">
        <v>212</v>
      </c>
      <c r="E1206" s="8">
        <v>788</v>
      </c>
      <c r="F1206" s="177" t="s">
        <v>4732</v>
      </c>
    </row>
    <row r="1207" ht="15" spans="1:6">
      <c r="A1207" s="8">
        <v>1206</v>
      </c>
      <c r="B1207" s="8" t="str">
        <f t="shared" si="18"/>
        <v>CS6E-2-1-I789</v>
      </c>
      <c r="C1207" s="10" t="s">
        <v>8385</v>
      </c>
      <c r="D1207" s="10" t="s">
        <v>212</v>
      </c>
      <c r="E1207" s="8">
        <v>789</v>
      </c>
      <c r="F1207" s="177" t="s">
        <v>4759</v>
      </c>
    </row>
    <row r="1208" ht="15" spans="1:6">
      <c r="A1208" s="8">
        <v>1207</v>
      </c>
      <c r="B1208" s="8" t="str">
        <f t="shared" si="18"/>
        <v>CS6E-2-1-I790</v>
      </c>
      <c r="C1208" s="10" t="s">
        <v>8385</v>
      </c>
      <c r="D1208" s="10" t="s">
        <v>212</v>
      </c>
      <c r="E1208" s="8">
        <v>790</v>
      </c>
      <c r="F1208" s="177" t="s">
        <v>4762</v>
      </c>
    </row>
    <row r="1209" ht="15" spans="1:6">
      <c r="A1209" s="8">
        <v>1208</v>
      </c>
      <c r="B1209" s="8" t="str">
        <f t="shared" si="18"/>
        <v>CS6E-2-1-I791</v>
      </c>
      <c r="C1209" s="10" t="s">
        <v>8385</v>
      </c>
      <c r="D1209" s="10" t="s">
        <v>212</v>
      </c>
      <c r="E1209" s="8">
        <v>791</v>
      </c>
      <c r="F1209" s="177" t="s">
        <v>4764</v>
      </c>
    </row>
    <row r="1210" ht="15" spans="1:6">
      <c r="A1210" s="8">
        <v>1209</v>
      </c>
      <c r="B1210" s="8" t="str">
        <f t="shared" si="18"/>
        <v>CS6E-2-1-I792</v>
      </c>
      <c r="C1210" s="10" t="s">
        <v>8385</v>
      </c>
      <c r="D1210" s="10" t="s">
        <v>212</v>
      </c>
      <c r="E1210" s="8">
        <v>792</v>
      </c>
      <c r="F1210" s="177" t="s">
        <v>4766</v>
      </c>
    </row>
    <row r="1211" ht="15" spans="1:6">
      <c r="A1211" s="8">
        <v>1210</v>
      </c>
      <c r="B1211" s="8" t="str">
        <f t="shared" si="18"/>
        <v>CS6E-2-1-I793</v>
      </c>
      <c r="C1211" s="10" t="s">
        <v>8385</v>
      </c>
      <c r="D1211" s="10" t="s">
        <v>212</v>
      </c>
      <c r="E1211" s="8">
        <v>793</v>
      </c>
      <c r="F1211" s="177" t="s">
        <v>4768</v>
      </c>
    </row>
    <row r="1212" ht="15" spans="1:6">
      <c r="A1212" s="8">
        <v>1211</v>
      </c>
      <c r="B1212" s="8" t="str">
        <f t="shared" si="18"/>
        <v>CS6E-2-1-I794</v>
      </c>
      <c r="C1212" s="10" t="s">
        <v>8385</v>
      </c>
      <c r="D1212" s="10" t="s">
        <v>212</v>
      </c>
      <c r="E1212" s="8">
        <v>794</v>
      </c>
      <c r="F1212" s="177" t="s">
        <v>4770</v>
      </c>
    </row>
    <row r="1213" ht="15" spans="1:6">
      <c r="A1213" s="8">
        <v>1212</v>
      </c>
      <c r="B1213" s="8" t="str">
        <f t="shared" si="18"/>
        <v>CS6E-2-1-I795</v>
      </c>
      <c r="C1213" s="10" t="s">
        <v>8385</v>
      </c>
      <c r="D1213" s="10" t="s">
        <v>212</v>
      </c>
      <c r="E1213" s="8">
        <v>795</v>
      </c>
      <c r="F1213" s="177" t="s">
        <v>4772</v>
      </c>
    </row>
    <row r="1214" ht="15" spans="1:6">
      <c r="A1214" s="8">
        <v>1213</v>
      </c>
      <c r="B1214" s="8" t="str">
        <f t="shared" si="18"/>
        <v>CS6E-2-1-I796</v>
      </c>
      <c r="C1214" s="10" t="s">
        <v>8385</v>
      </c>
      <c r="D1214" s="10" t="s">
        <v>212</v>
      </c>
      <c r="E1214" s="8">
        <v>796</v>
      </c>
      <c r="F1214" s="177" t="s">
        <v>4774</v>
      </c>
    </row>
    <row r="1215" ht="15" spans="1:6">
      <c r="A1215" s="8">
        <v>1214</v>
      </c>
      <c r="B1215" s="8" t="str">
        <f t="shared" si="18"/>
        <v>CS6E-2-1-I797</v>
      </c>
      <c r="C1215" s="10" t="s">
        <v>8385</v>
      </c>
      <c r="D1215" s="10" t="s">
        <v>212</v>
      </c>
      <c r="E1215" s="8">
        <v>797</v>
      </c>
      <c r="F1215" s="177" t="s">
        <v>4776</v>
      </c>
    </row>
    <row r="1216" ht="15" spans="1:6">
      <c r="A1216" s="8">
        <v>1215</v>
      </c>
      <c r="B1216" s="8" t="str">
        <f t="shared" si="18"/>
        <v>CS6E-2-1-I798</v>
      </c>
      <c r="C1216" s="10" t="s">
        <v>8385</v>
      </c>
      <c r="D1216" s="10" t="s">
        <v>212</v>
      </c>
      <c r="E1216" s="8">
        <v>798</v>
      </c>
      <c r="F1216" s="177" t="s">
        <v>4778</v>
      </c>
    </row>
    <row r="1217" ht="15" spans="1:6">
      <c r="A1217" s="8">
        <v>1216</v>
      </c>
      <c r="B1217" s="8" t="str">
        <f t="shared" si="18"/>
        <v>CS6E-2-1-I799</v>
      </c>
      <c r="C1217" s="10" t="s">
        <v>8385</v>
      </c>
      <c r="D1217" s="10" t="s">
        <v>212</v>
      </c>
      <c r="E1217" s="8">
        <v>799</v>
      </c>
      <c r="F1217" s="177" t="s">
        <v>4780</v>
      </c>
    </row>
    <row r="1218" ht="15" spans="1:6">
      <c r="A1218" s="8">
        <v>1217</v>
      </c>
      <c r="B1218" s="8" t="str">
        <f t="shared" ref="B1218:B1281" si="19">C1218&amp;"-"&amp;D1218&amp;E1218</f>
        <v>CS6E-2-1-I800</v>
      </c>
      <c r="C1218" s="10" t="s">
        <v>8385</v>
      </c>
      <c r="D1218" s="10" t="s">
        <v>212</v>
      </c>
      <c r="E1218" s="8">
        <v>800</v>
      </c>
      <c r="F1218" s="177" t="s">
        <v>4782</v>
      </c>
    </row>
    <row r="1219" ht="15" spans="1:6">
      <c r="A1219" s="8">
        <v>1218</v>
      </c>
      <c r="B1219" s="8" t="str">
        <f t="shared" si="19"/>
        <v>CS6E-2-1-I801</v>
      </c>
      <c r="C1219" s="10" t="s">
        <v>8385</v>
      </c>
      <c r="D1219" s="10" t="s">
        <v>212</v>
      </c>
      <c r="E1219" s="8">
        <v>801</v>
      </c>
      <c r="F1219" s="177" t="s">
        <v>4784</v>
      </c>
    </row>
    <row r="1220" ht="15" spans="1:6">
      <c r="A1220" s="8">
        <v>1219</v>
      </c>
      <c r="B1220" s="8" t="str">
        <f t="shared" si="19"/>
        <v>CS6E-2-1-I802</v>
      </c>
      <c r="C1220" s="10" t="s">
        <v>8385</v>
      </c>
      <c r="D1220" s="10" t="s">
        <v>212</v>
      </c>
      <c r="E1220" s="8">
        <v>802</v>
      </c>
      <c r="F1220" s="177" t="s">
        <v>4786</v>
      </c>
    </row>
    <row r="1221" ht="15" spans="1:6">
      <c r="A1221" s="8">
        <v>1220</v>
      </c>
      <c r="B1221" s="8" t="str">
        <f t="shared" si="19"/>
        <v>CS6E-2-1-I803</v>
      </c>
      <c r="C1221" s="10" t="s">
        <v>8385</v>
      </c>
      <c r="D1221" s="10" t="s">
        <v>212</v>
      </c>
      <c r="E1221" s="8">
        <v>803</v>
      </c>
      <c r="F1221" s="177" t="s">
        <v>4788</v>
      </c>
    </row>
    <row r="1222" ht="15" spans="1:6">
      <c r="A1222" s="8">
        <v>1221</v>
      </c>
      <c r="B1222" s="8" t="str">
        <f t="shared" si="19"/>
        <v>CS6E-2-1-I804</v>
      </c>
      <c r="C1222" s="10" t="s">
        <v>8385</v>
      </c>
      <c r="D1222" s="10" t="s">
        <v>212</v>
      </c>
      <c r="E1222" s="8">
        <v>804</v>
      </c>
      <c r="F1222" s="177" t="s">
        <v>4790</v>
      </c>
    </row>
    <row r="1223" ht="15" spans="1:6">
      <c r="A1223" s="8">
        <v>1222</v>
      </c>
      <c r="B1223" s="8" t="str">
        <f t="shared" si="19"/>
        <v>CS6E-2-1-I805</v>
      </c>
      <c r="C1223" s="10" t="s">
        <v>8385</v>
      </c>
      <c r="D1223" s="10" t="s">
        <v>212</v>
      </c>
      <c r="E1223" s="8">
        <v>805</v>
      </c>
      <c r="F1223" s="177" t="s">
        <v>4792</v>
      </c>
    </row>
    <row r="1224" ht="15" spans="1:6">
      <c r="A1224" s="8">
        <v>1223</v>
      </c>
      <c r="B1224" s="8" t="str">
        <f t="shared" si="19"/>
        <v>CS6E-2-1-I806</v>
      </c>
      <c r="C1224" s="10" t="s">
        <v>8385</v>
      </c>
      <c r="D1224" s="10" t="s">
        <v>212</v>
      </c>
      <c r="E1224" s="8">
        <v>806</v>
      </c>
      <c r="F1224" s="177" t="s">
        <v>4794</v>
      </c>
    </row>
    <row r="1225" ht="15" spans="1:6">
      <c r="A1225" s="8">
        <v>1224</v>
      </c>
      <c r="B1225" s="8" t="str">
        <f t="shared" si="19"/>
        <v>CS6E-2-1-I807</v>
      </c>
      <c r="C1225" s="10" t="s">
        <v>8385</v>
      </c>
      <c r="D1225" s="10" t="s">
        <v>212</v>
      </c>
      <c r="E1225" s="8">
        <v>807</v>
      </c>
      <c r="F1225" s="177" t="s">
        <v>4796</v>
      </c>
    </row>
    <row r="1226" ht="15" spans="1:6">
      <c r="A1226" s="8">
        <v>1225</v>
      </c>
      <c r="B1226" s="8" t="str">
        <f t="shared" si="19"/>
        <v>CS6E-2-1-I808</v>
      </c>
      <c r="C1226" s="10" t="s">
        <v>8385</v>
      </c>
      <c r="D1226" s="10" t="s">
        <v>212</v>
      </c>
      <c r="E1226" s="8">
        <v>808</v>
      </c>
      <c r="F1226" s="177" t="s">
        <v>4798</v>
      </c>
    </row>
    <row r="1227" ht="15" spans="1:6">
      <c r="A1227" s="8">
        <v>1226</v>
      </c>
      <c r="B1227" s="8" t="str">
        <f t="shared" si="19"/>
        <v>CS6E-2-1-I809</v>
      </c>
      <c r="C1227" s="10" t="s">
        <v>8385</v>
      </c>
      <c r="D1227" s="10" t="s">
        <v>212</v>
      </c>
      <c r="E1227" s="8">
        <v>809</v>
      </c>
      <c r="F1227" s="177" t="s">
        <v>4800</v>
      </c>
    </row>
    <row r="1228" ht="15" spans="1:6">
      <c r="A1228" s="8">
        <v>1227</v>
      </c>
      <c r="B1228" s="8" t="str">
        <f t="shared" si="19"/>
        <v>CS6E-2-1-I810</v>
      </c>
      <c r="C1228" s="10" t="s">
        <v>8385</v>
      </c>
      <c r="D1228" s="10" t="s">
        <v>212</v>
      </c>
      <c r="E1228" s="8">
        <v>810</v>
      </c>
      <c r="F1228" s="177" t="s">
        <v>4802</v>
      </c>
    </row>
    <row r="1229" ht="15" spans="1:6">
      <c r="A1229" s="8">
        <v>1228</v>
      </c>
      <c r="B1229" s="8" t="str">
        <f t="shared" si="19"/>
        <v>CS6E-2-1-I811</v>
      </c>
      <c r="C1229" s="10" t="s">
        <v>8385</v>
      </c>
      <c r="D1229" s="10" t="s">
        <v>212</v>
      </c>
      <c r="E1229" s="8">
        <v>811</v>
      </c>
      <c r="F1229" s="177" t="s">
        <v>4804</v>
      </c>
    </row>
    <row r="1230" ht="15" spans="1:6">
      <c r="A1230" s="8">
        <v>1229</v>
      </c>
      <c r="B1230" s="8" t="str">
        <f t="shared" si="19"/>
        <v>CS6E-2-1-I812</v>
      </c>
      <c r="C1230" s="10" t="s">
        <v>8385</v>
      </c>
      <c r="D1230" s="10" t="s">
        <v>212</v>
      </c>
      <c r="E1230" s="8">
        <v>812</v>
      </c>
      <c r="F1230" s="177" t="s">
        <v>4806</v>
      </c>
    </row>
    <row r="1231" ht="15" spans="1:6">
      <c r="A1231" s="8">
        <v>1230</v>
      </c>
      <c r="B1231" s="8" t="str">
        <f t="shared" si="19"/>
        <v>CS6E-2-1-I813</v>
      </c>
      <c r="C1231" s="10" t="s">
        <v>8385</v>
      </c>
      <c r="D1231" s="10" t="s">
        <v>212</v>
      </c>
      <c r="E1231" s="8">
        <v>813</v>
      </c>
      <c r="F1231" s="177" t="s">
        <v>4808</v>
      </c>
    </row>
    <row r="1232" ht="15" spans="1:6">
      <c r="A1232" s="8">
        <v>1231</v>
      </c>
      <c r="B1232" s="8" t="str">
        <f t="shared" si="19"/>
        <v>CS6E-2-1-I814</v>
      </c>
      <c r="C1232" s="10" t="s">
        <v>8385</v>
      </c>
      <c r="D1232" s="10" t="s">
        <v>212</v>
      </c>
      <c r="E1232" s="8">
        <v>814</v>
      </c>
      <c r="F1232" s="177" t="s">
        <v>4810</v>
      </c>
    </row>
    <row r="1233" ht="15" spans="1:6">
      <c r="A1233" s="8">
        <v>1232</v>
      </c>
      <c r="B1233" s="8" t="str">
        <f t="shared" si="19"/>
        <v>CS6E-2-1-I815</v>
      </c>
      <c r="C1233" s="10" t="s">
        <v>8385</v>
      </c>
      <c r="D1233" s="10" t="s">
        <v>212</v>
      </c>
      <c r="E1233" s="8">
        <v>815</v>
      </c>
      <c r="F1233" s="177" t="s">
        <v>4812</v>
      </c>
    </row>
    <row r="1234" ht="15" spans="1:6">
      <c r="A1234" s="8">
        <v>1233</v>
      </c>
      <c r="B1234" s="8" t="str">
        <f t="shared" si="19"/>
        <v>CS6E-2-1-I816</v>
      </c>
      <c r="C1234" s="10" t="s">
        <v>8385</v>
      </c>
      <c r="D1234" s="10" t="s">
        <v>212</v>
      </c>
      <c r="E1234" s="8">
        <v>816</v>
      </c>
      <c r="F1234" s="177" t="s">
        <v>4814</v>
      </c>
    </row>
    <row r="1235" ht="15" spans="1:6">
      <c r="A1235" s="8">
        <v>1234</v>
      </c>
      <c r="B1235" s="8" t="str">
        <f t="shared" si="19"/>
        <v>CS6E-2-1-I817</v>
      </c>
      <c r="C1235" s="10" t="s">
        <v>8385</v>
      </c>
      <c r="D1235" s="10" t="s">
        <v>212</v>
      </c>
      <c r="E1235" s="8">
        <v>817</v>
      </c>
      <c r="F1235" s="177" t="s">
        <v>4816</v>
      </c>
    </row>
    <row r="1236" ht="15" spans="1:6">
      <c r="A1236" s="8">
        <v>1235</v>
      </c>
      <c r="B1236" s="8" t="str">
        <f t="shared" si="19"/>
        <v>CS6E-2-1-I818</v>
      </c>
      <c r="C1236" s="10" t="s">
        <v>8385</v>
      </c>
      <c r="D1236" s="10" t="s">
        <v>212</v>
      </c>
      <c r="E1236" s="8">
        <v>818</v>
      </c>
      <c r="F1236" s="177" t="s">
        <v>4818</v>
      </c>
    </row>
    <row r="1237" ht="15" spans="1:6">
      <c r="A1237" s="8">
        <v>1236</v>
      </c>
      <c r="B1237" s="8" t="str">
        <f t="shared" si="19"/>
        <v>CS6E-2-1-I819</v>
      </c>
      <c r="C1237" s="10" t="s">
        <v>8385</v>
      </c>
      <c r="D1237" s="10" t="s">
        <v>212</v>
      </c>
      <c r="E1237" s="8">
        <v>819</v>
      </c>
      <c r="F1237" s="177" t="s">
        <v>4820</v>
      </c>
    </row>
    <row r="1238" ht="15" spans="1:6">
      <c r="A1238" s="8">
        <v>1237</v>
      </c>
      <c r="B1238" s="8" t="str">
        <f t="shared" si="19"/>
        <v>CS6E-2-1-I820</v>
      </c>
      <c r="C1238" s="10" t="s">
        <v>8385</v>
      </c>
      <c r="D1238" s="10" t="s">
        <v>212</v>
      </c>
      <c r="E1238" s="8">
        <v>820</v>
      </c>
      <c r="F1238" s="177" t="s">
        <v>4822</v>
      </c>
    </row>
    <row r="1239" ht="15" spans="1:6">
      <c r="A1239" s="8">
        <v>1238</v>
      </c>
      <c r="B1239" s="8" t="str">
        <f t="shared" si="19"/>
        <v>CS6E-2-1-I821</v>
      </c>
      <c r="C1239" s="10" t="s">
        <v>8385</v>
      </c>
      <c r="D1239" s="10" t="s">
        <v>212</v>
      </c>
      <c r="E1239" s="8">
        <v>821</v>
      </c>
      <c r="F1239" s="177" t="s">
        <v>4824</v>
      </c>
    </row>
    <row r="1240" ht="15" spans="1:6">
      <c r="A1240" s="8">
        <v>1239</v>
      </c>
      <c r="B1240" s="8" t="str">
        <f t="shared" si="19"/>
        <v>CS6E-2-1-I822</v>
      </c>
      <c r="C1240" s="10" t="s">
        <v>8385</v>
      </c>
      <c r="D1240" s="10" t="s">
        <v>212</v>
      </c>
      <c r="E1240" s="8">
        <v>822</v>
      </c>
      <c r="F1240" s="177" t="s">
        <v>4826</v>
      </c>
    </row>
    <row r="1241" ht="15" spans="1:6">
      <c r="A1241" s="8">
        <v>1240</v>
      </c>
      <c r="B1241" s="8" t="str">
        <f t="shared" si="19"/>
        <v>CS6E-2-1-I823</v>
      </c>
      <c r="C1241" s="10" t="s">
        <v>8385</v>
      </c>
      <c r="D1241" s="10" t="s">
        <v>212</v>
      </c>
      <c r="E1241" s="8">
        <v>823</v>
      </c>
      <c r="F1241" s="177" t="s">
        <v>4828</v>
      </c>
    </row>
    <row r="1242" ht="15" spans="1:6">
      <c r="A1242" s="8">
        <v>1241</v>
      </c>
      <c r="B1242" s="8" t="str">
        <f t="shared" si="19"/>
        <v>CS6E-2-1-I824</v>
      </c>
      <c r="C1242" s="10" t="s">
        <v>8385</v>
      </c>
      <c r="D1242" s="10" t="s">
        <v>212</v>
      </c>
      <c r="E1242" s="8">
        <v>824</v>
      </c>
      <c r="F1242" s="177" t="s">
        <v>4830</v>
      </c>
    </row>
    <row r="1243" ht="15" spans="1:6">
      <c r="A1243" s="8">
        <v>1242</v>
      </c>
      <c r="B1243" s="8" t="str">
        <f t="shared" si="19"/>
        <v>CS6E-2-1-I825</v>
      </c>
      <c r="C1243" s="10" t="s">
        <v>8385</v>
      </c>
      <c r="D1243" s="10" t="s">
        <v>212</v>
      </c>
      <c r="E1243" s="8">
        <v>825</v>
      </c>
      <c r="F1243" s="177" t="s">
        <v>4832</v>
      </c>
    </row>
    <row r="1244" ht="15" spans="1:6">
      <c r="A1244" s="8">
        <v>1243</v>
      </c>
      <c r="B1244" s="8" t="str">
        <f t="shared" si="19"/>
        <v>CS6E-2-1-I826</v>
      </c>
      <c r="C1244" s="10" t="s">
        <v>8385</v>
      </c>
      <c r="D1244" s="10" t="s">
        <v>212</v>
      </c>
      <c r="E1244" s="8">
        <v>826</v>
      </c>
      <c r="F1244" s="177" t="s">
        <v>4834</v>
      </c>
    </row>
    <row r="1245" ht="15" spans="1:6">
      <c r="A1245" s="8">
        <v>1244</v>
      </c>
      <c r="B1245" s="8" t="str">
        <f t="shared" si="19"/>
        <v>CS6E-2-1-I827</v>
      </c>
      <c r="C1245" s="10" t="s">
        <v>8385</v>
      </c>
      <c r="D1245" s="10" t="s">
        <v>212</v>
      </c>
      <c r="E1245" s="8">
        <v>827</v>
      </c>
      <c r="F1245" s="177" t="s">
        <v>4836</v>
      </c>
    </row>
    <row r="1246" ht="15" spans="1:6">
      <c r="A1246" s="8">
        <v>1245</v>
      </c>
      <c r="B1246" s="8" t="str">
        <f t="shared" si="19"/>
        <v>CS6E-2-1-I828</v>
      </c>
      <c r="C1246" s="10" t="s">
        <v>8385</v>
      </c>
      <c r="D1246" s="10" t="s">
        <v>212</v>
      </c>
      <c r="E1246" s="8">
        <v>828</v>
      </c>
      <c r="F1246" s="177" t="s">
        <v>4838</v>
      </c>
    </row>
    <row r="1247" ht="15" spans="1:6">
      <c r="A1247" s="8">
        <v>1246</v>
      </c>
      <c r="B1247" s="8" t="str">
        <f t="shared" si="19"/>
        <v>CS6E-2-1-I829</v>
      </c>
      <c r="C1247" s="10" t="s">
        <v>8385</v>
      </c>
      <c r="D1247" s="10" t="s">
        <v>212</v>
      </c>
      <c r="E1247" s="8">
        <v>829</v>
      </c>
      <c r="F1247" s="177" t="s">
        <v>4840</v>
      </c>
    </row>
    <row r="1248" ht="15" spans="1:6">
      <c r="A1248" s="8">
        <v>1247</v>
      </c>
      <c r="B1248" s="8" t="str">
        <f t="shared" si="19"/>
        <v>CS6E-2-1-I830</v>
      </c>
      <c r="C1248" s="10" t="s">
        <v>8385</v>
      </c>
      <c r="D1248" s="10" t="s">
        <v>212</v>
      </c>
      <c r="E1248" s="8">
        <v>830</v>
      </c>
      <c r="F1248" s="177" t="s">
        <v>4842</v>
      </c>
    </row>
    <row r="1249" ht="15" spans="1:6">
      <c r="A1249" s="8">
        <v>1248</v>
      </c>
      <c r="B1249" s="8" t="str">
        <f t="shared" si="19"/>
        <v>CS6E-2-1-I831</v>
      </c>
      <c r="C1249" s="10" t="s">
        <v>8385</v>
      </c>
      <c r="D1249" s="10" t="s">
        <v>212</v>
      </c>
      <c r="E1249" s="8">
        <v>831</v>
      </c>
      <c r="F1249" s="177" t="s">
        <v>4844</v>
      </c>
    </row>
    <row r="1250" ht="15" spans="1:6">
      <c r="A1250" s="8">
        <v>1249</v>
      </c>
      <c r="B1250" s="8" t="str">
        <f t="shared" si="19"/>
        <v>CS6E-2-1-I832</v>
      </c>
      <c r="C1250" s="10" t="s">
        <v>8385</v>
      </c>
      <c r="D1250" s="10" t="s">
        <v>212</v>
      </c>
      <c r="E1250" s="8">
        <v>832</v>
      </c>
      <c r="F1250" s="177" t="s">
        <v>4846</v>
      </c>
    </row>
    <row r="1251" ht="15" spans="1:6">
      <c r="A1251" s="8">
        <v>1250</v>
      </c>
      <c r="B1251" s="8" t="str">
        <f t="shared" si="19"/>
        <v>CS6E-2-1-I833</v>
      </c>
      <c r="C1251" s="10" t="s">
        <v>8385</v>
      </c>
      <c r="D1251" s="10" t="s">
        <v>212</v>
      </c>
      <c r="E1251" s="8">
        <v>833</v>
      </c>
      <c r="F1251" s="177" t="s">
        <v>4848</v>
      </c>
    </row>
    <row r="1252" ht="15" spans="1:6">
      <c r="A1252" s="8">
        <v>1251</v>
      </c>
      <c r="B1252" s="8" t="str">
        <f t="shared" si="19"/>
        <v>CS6E-2-1-I834</v>
      </c>
      <c r="C1252" s="10" t="s">
        <v>8385</v>
      </c>
      <c r="D1252" s="10" t="s">
        <v>212</v>
      </c>
      <c r="E1252" s="8">
        <v>834</v>
      </c>
      <c r="F1252" s="177" t="s">
        <v>4850</v>
      </c>
    </row>
    <row r="1253" ht="15" spans="1:6">
      <c r="A1253" s="8">
        <v>1252</v>
      </c>
      <c r="B1253" s="8" t="str">
        <f t="shared" si="19"/>
        <v>CS6E-2-1-I835</v>
      </c>
      <c r="C1253" s="10" t="s">
        <v>8385</v>
      </c>
      <c r="D1253" s="10" t="s">
        <v>212</v>
      </c>
      <c r="E1253" s="8">
        <v>835</v>
      </c>
      <c r="F1253" s="177" t="s">
        <v>4852</v>
      </c>
    </row>
    <row r="1254" ht="15" spans="1:6">
      <c r="A1254" s="8">
        <v>1253</v>
      </c>
      <c r="B1254" s="8" t="str">
        <f t="shared" si="19"/>
        <v>CS6E-2-1-I836</v>
      </c>
      <c r="C1254" s="10" t="s">
        <v>8385</v>
      </c>
      <c r="D1254" s="10" t="s">
        <v>212</v>
      </c>
      <c r="E1254" s="8">
        <v>836</v>
      </c>
      <c r="F1254" s="177" t="s">
        <v>4854</v>
      </c>
    </row>
    <row r="1255" ht="15" spans="1:6">
      <c r="A1255" s="8">
        <v>1254</v>
      </c>
      <c r="B1255" s="8" t="str">
        <f t="shared" si="19"/>
        <v>CS6E-2-1-I837</v>
      </c>
      <c r="C1255" s="10" t="s">
        <v>8385</v>
      </c>
      <c r="D1255" s="10" t="s">
        <v>212</v>
      </c>
      <c r="E1255" s="8">
        <v>837</v>
      </c>
      <c r="F1255" s="177" t="s">
        <v>4856</v>
      </c>
    </row>
    <row r="1256" ht="15" spans="1:6">
      <c r="A1256" s="8">
        <v>1255</v>
      </c>
      <c r="B1256" s="8" t="str">
        <f t="shared" si="19"/>
        <v>CS6E-2-1-I838</v>
      </c>
      <c r="C1256" s="10" t="s">
        <v>8385</v>
      </c>
      <c r="D1256" s="10" t="s">
        <v>212</v>
      </c>
      <c r="E1256" s="8">
        <v>838</v>
      </c>
      <c r="F1256" s="177" t="s">
        <v>4858</v>
      </c>
    </row>
    <row r="1257" ht="15" spans="1:6">
      <c r="A1257" s="8">
        <v>1256</v>
      </c>
      <c r="B1257" s="8" t="str">
        <f t="shared" si="19"/>
        <v>CS6E-2-1-I839</v>
      </c>
      <c r="C1257" s="10" t="s">
        <v>8385</v>
      </c>
      <c r="D1257" s="10" t="s">
        <v>212</v>
      </c>
      <c r="E1257" s="8">
        <v>839</v>
      </c>
      <c r="F1257" s="177" t="s">
        <v>4860</v>
      </c>
    </row>
    <row r="1258" ht="15" spans="1:6">
      <c r="A1258" s="8">
        <v>1257</v>
      </c>
      <c r="B1258" s="8" t="str">
        <f t="shared" si="19"/>
        <v>CS6E-2-1-I840</v>
      </c>
      <c r="C1258" s="10" t="s">
        <v>8385</v>
      </c>
      <c r="D1258" s="10" t="s">
        <v>212</v>
      </c>
      <c r="E1258" s="8">
        <v>840</v>
      </c>
      <c r="F1258" s="177" t="s">
        <v>4862</v>
      </c>
    </row>
    <row r="1259" ht="15" spans="1:6">
      <c r="A1259" s="8">
        <v>1258</v>
      </c>
      <c r="B1259" s="8" t="str">
        <f t="shared" si="19"/>
        <v>CS6E-2-1-I841</v>
      </c>
      <c r="C1259" s="10" t="s">
        <v>8385</v>
      </c>
      <c r="D1259" s="10" t="s">
        <v>212</v>
      </c>
      <c r="E1259" s="8">
        <v>841</v>
      </c>
      <c r="F1259" s="177" t="s">
        <v>4864</v>
      </c>
    </row>
    <row r="1260" ht="15" spans="1:6">
      <c r="A1260" s="8">
        <v>1259</v>
      </c>
      <c r="B1260" s="8" t="str">
        <f t="shared" si="19"/>
        <v>CS6E-2-1-I842</v>
      </c>
      <c r="C1260" s="10" t="s">
        <v>8385</v>
      </c>
      <c r="D1260" s="10" t="s">
        <v>212</v>
      </c>
      <c r="E1260" s="8">
        <v>842</v>
      </c>
      <c r="F1260" s="177" t="s">
        <v>4866</v>
      </c>
    </row>
    <row r="1261" ht="15" spans="1:6">
      <c r="A1261" s="8">
        <v>1260</v>
      </c>
      <c r="B1261" s="8" t="str">
        <f t="shared" si="19"/>
        <v>CS6E-2-1-I843</v>
      </c>
      <c r="C1261" s="10" t="s">
        <v>8385</v>
      </c>
      <c r="D1261" s="10" t="s">
        <v>212</v>
      </c>
      <c r="E1261" s="8">
        <v>843</v>
      </c>
      <c r="F1261" s="177" t="s">
        <v>4868</v>
      </c>
    </row>
    <row r="1262" ht="15" spans="1:6">
      <c r="A1262" s="8">
        <v>1261</v>
      </c>
      <c r="B1262" s="8" t="str">
        <f t="shared" si="19"/>
        <v>CS6E-2-1-I844</v>
      </c>
      <c r="C1262" s="10" t="s">
        <v>8385</v>
      </c>
      <c r="D1262" s="10" t="s">
        <v>212</v>
      </c>
      <c r="E1262" s="8">
        <v>844</v>
      </c>
      <c r="F1262" s="177" t="s">
        <v>4870</v>
      </c>
    </row>
    <row r="1263" ht="15" spans="1:6">
      <c r="A1263" s="8">
        <v>1262</v>
      </c>
      <c r="B1263" s="8" t="str">
        <f t="shared" si="19"/>
        <v>CS6E-2-1-I845</v>
      </c>
      <c r="C1263" s="10" t="s">
        <v>8385</v>
      </c>
      <c r="D1263" s="10" t="s">
        <v>212</v>
      </c>
      <c r="E1263" s="8">
        <v>845</v>
      </c>
      <c r="F1263" s="177" t="s">
        <v>4872</v>
      </c>
    </row>
    <row r="1264" ht="15" spans="1:6">
      <c r="A1264" s="8">
        <v>1263</v>
      </c>
      <c r="B1264" s="8" t="str">
        <f t="shared" si="19"/>
        <v>CS6E-2-1-I846</v>
      </c>
      <c r="C1264" s="10" t="s">
        <v>8385</v>
      </c>
      <c r="D1264" s="10" t="s">
        <v>212</v>
      </c>
      <c r="E1264" s="8">
        <v>846</v>
      </c>
      <c r="F1264" s="177" t="s">
        <v>4874</v>
      </c>
    </row>
    <row r="1265" ht="15" spans="1:6">
      <c r="A1265" s="8">
        <v>1264</v>
      </c>
      <c r="B1265" s="8" t="str">
        <f t="shared" si="19"/>
        <v>CS6E-2-1-I847</v>
      </c>
      <c r="C1265" s="10" t="s">
        <v>8385</v>
      </c>
      <c r="D1265" s="10" t="s">
        <v>212</v>
      </c>
      <c r="E1265" s="8">
        <v>847</v>
      </c>
      <c r="F1265" s="177" t="s">
        <v>4876</v>
      </c>
    </row>
    <row r="1266" ht="15" spans="1:6">
      <c r="A1266" s="8">
        <v>1265</v>
      </c>
      <c r="B1266" s="8" t="str">
        <f t="shared" si="19"/>
        <v>CS6E-2-1-I848</v>
      </c>
      <c r="C1266" s="10" t="s">
        <v>8385</v>
      </c>
      <c r="D1266" s="10" t="s">
        <v>212</v>
      </c>
      <c r="E1266" s="8">
        <v>848</v>
      </c>
      <c r="F1266" s="177" t="s">
        <v>4878</v>
      </c>
    </row>
    <row r="1267" ht="15" spans="1:6">
      <c r="A1267" s="8">
        <v>1266</v>
      </c>
      <c r="B1267" s="8" t="str">
        <f t="shared" si="19"/>
        <v>CS6E-2-1-I849</v>
      </c>
      <c r="C1267" s="10" t="s">
        <v>8385</v>
      </c>
      <c r="D1267" s="10" t="s">
        <v>212</v>
      </c>
      <c r="E1267" s="8">
        <v>849</v>
      </c>
      <c r="F1267" s="177" t="s">
        <v>4880</v>
      </c>
    </row>
    <row r="1268" ht="15" spans="1:6">
      <c r="A1268" s="8">
        <v>1267</v>
      </c>
      <c r="B1268" s="8" t="str">
        <f t="shared" si="19"/>
        <v>CS6E-2-1-I850</v>
      </c>
      <c r="C1268" s="10" t="s">
        <v>8385</v>
      </c>
      <c r="D1268" s="10" t="s">
        <v>212</v>
      </c>
      <c r="E1268" s="8">
        <v>850</v>
      </c>
      <c r="F1268" s="177" t="s">
        <v>4882</v>
      </c>
    </row>
    <row r="1269" ht="15" spans="1:6">
      <c r="A1269" s="8">
        <v>1268</v>
      </c>
      <c r="B1269" s="8" t="str">
        <f t="shared" si="19"/>
        <v>CS6E-2-1-I851</v>
      </c>
      <c r="C1269" s="10" t="s">
        <v>8385</v>
      </c>
      <c r="D1269" s="10" t="s">
        <v>212</v>
      </c>
      <c r="E1269" s="8">
        <v>851</v>
      </c>
      <c r="F1269" s="177" t="s">
        <v>4884</v>
      </c>
    </row>
    <row r="1270" ht="15" spans="1:6">
      <c r="A1270" s="8">
        <v>1269</v>
      </c>
      <c r="B1270" s="8" t="str">
        <f t="shared" si="19"/>
        <v>CS6E-2-1-I852</v>
      </c>
      <c r="C1270" s="10" t="s">
        <v>8385</v>
      </c>
      <c r="D1270" s="10" t="s">
        <v>212</v>
      </c>
      <c r="E1270" s="8">
        <v>852</v>
      </c>
      <c r="F1270" s="177" t="s">
        <v>4886</v>
      </c>
    </row>
    <row r="1271" ht="15" spans="1:6">
      <c r="A1271" s="8">
        <v>1270</v>
      </c>
      <c r="B1271" s="8" t="str">
        <f t="shared" si="19"/>
        <v>CS6E-2-1-I853</v>
      </c>
      <c r="C1271" s="10" t="s">
        <v>8385</v>
      </c>
      <c r="D1271" s="10" t="s">
        <v>212</v>
      </c>
      <c r="E1271" s="8">
        <v>853</v>
      </c>
      <c r="F1271" s="177" t="s">
        <v>4888</v>
      </c>
    </row>
    <row r="1272" ht="15" spans="1:6">
      <c r="A1272" s="8">
        <v>1271</v>
      </c>
      <c r="B1272" s="8" t="str">
        <f t="shared" si="19"/>
        <v>CS6E-2-1-I854</v>
      </c>
      <c r="C1272" s="10" t="s">
        <v>8385</v>
      </c>
      <c r="D1272" s="10" t="s">
        <v>212</v>
      </c>
      <c r="E1272" s="8">
        <v>854</v>
      </c>
      <c r="F1272" s="177" t="s">
        <v>4890</v>
      </c>
    </row>
    <row r="1273" ht="15" spans="1:6">
      <c r="A1273" s="8">
        <v>1272</v>
      </c>
      <c r="B1273" s="8" t="str">
        <f t="shared" si="19"/>
        <v>CS6E-2-1-I855</v>
      </c>
      <c r="C1273" s="10" t="s">
        <v>8385</v>
      </c>
      <c r="D1273" s="10" t="s">
        <v>212</v>
      </c>
      <c r="E1273" s="8">
        <v>855</v>
      </c>
      <c r="F1273" s="177" t="s">
        <v>4892</v>
      </c>
    </row>
    <row r="1274" ht="15" spans="1:6">
      <c r="A1274" s="8">
        <v>1273</v>
      </c>
      <c r="B1274" s="8" t="str">
        <f t="shared" si="19"/>
        <v>CS6E-2-1-I856</v>
      </c>
      <c r="C1274" s="10" t="s">
        <v>8385</v>
      </c>
      <c r="D1274" s="10" t="s">
        <v>212</v>
      </c>
      <c r="E1274" s="8">
        <v>856</v>
      </c>
      <c r="F1274" s="177" t="s">
        <v>4894</v>
      </c>
    </row>
    <row r="1275" ht="15" spans="1:6">
      <c r="A1275" s="8">
        <v>1274</v>
      </c>
      <c r="B1275" s="8" t="str">
        <f t="shared" si="19"/>
        <v>CS6E-2-1-I857</v>
      </c>
      <c r="C1275" s="10" t="s">
        <v>8385</v>
      </c>
      <c r="D1275" s="10" t="s">
        <v>212</v>
      </c>
      <c r="E1275" s="8">
        <v>857</v>
      </c>
      <c r="F1275" s="177" t="s">
        <v>4896</v>
      </c>
    </row>
    <row r="1276" ht="15" spans="1:6">
      <c r="A1276" s="8">
        <v>1275</v>
      </c>
      <c r="B1276" s="8" t="str">
        <f t="shared" si="19"/>
        <v>CS6E-2-1-I858</v>
      </c>
      <c r="C1276" s="10" t="s">
        <v>8385</v>
      </c>
      <c r="D1276" s="10" t="s">
        <v>212</v>
      </c>
      <c r="E1276" s="8">
        <v>858</v>
      </c>
      <c r="F1276" s="177" t="s">
        <v>4898</v>
      </c>
    </row>
    <row r="1277" ht="15" spans="1:6">
      <c r="A1277" s="8">
        <v>1276</v>
      </c>
      <c r="B1277" s="8" t="str">
        <f t="shared" si="19"/>
        <v>CS6E-2-1-I859</v>
      </c>
      <c r="C1277" s="10" t="s">
        <v>8385</v>
      </c>
      <c r="D1277" s="10" t="s">
        <v>212</v>
      </c>
      <c r="E1277" s="8">
        <v>859</v>
      </c>
      <c r="F1277" s="177" t="s">
        <v>4900</v>
      </c>
    </row>
    <row r="1278" ht="15" spans="1:6">
      <c r="A1278" s="8">
        <v>1277</v>
      </c>
      <c r="B1278" s="8" t="str">
        <f t="shared" si="19"/>
        <v>CS6E-2-1-I860</v>
      </c>
      <c r="C1278" s="10" t="s">
        <v>8385</v>
      </c>
      <c r="D1278" s="10" t="s">
        <v>212</v>
      </c>
      <c r="E1278" s="8">
        <v>860</v>
      </c>
      <c r="F1278" s="177" t="s">
        <v>4902</v>
      </c>
    </row>
    <row r="1279" ht="15" spans="1:6">
      <c r="A1279" s="8">
        <v>1278</v>
      </c>
      <c r="B1279" s="8" t="str">
        <f t="shared" si="19"/>
        <v>CS6E-2-1-I861</v>
      </c>
      <c r="C1279" s="10" t="s">
        <v>8385</v>
      </c>
      <c r="D1279" s="10" t="s">
        <v>212</v>
      </c>
      <c r="E1279" s="8">
        <v>861</v>
      </c>
      <c r="F1279" s="177" t="s">
        <v>4904</v>
      </c>
    </row>
    <row r="1280" ht="15" spans="1:6">
      <c r="A1280" s="8">
        <v>1279</v>
      </c>
      <c r="B1280" s="8" t="str">
        <f t="shared" si="19"/>
        <v>CS6E-2-1-I862</v>
      </c>
      <c r="C1280" s="10" t="s">
        <v>8385</v>
      </c>
      <c r="D1280" s="10" t="s">
        <v>212</v>
      </c>
      <c r="E1280" s="8">
        <v>862</v>
      </c>
      <c r="F1280" s="177" t="s">
        <v>4906</v>
      </c>
    </row>
    <row r="1281" ht="15" spans="1:6">
      <c r="A1281" s="8">
        <v>1280</v>
      </c>
      <c r="B1281" s="8" t="str">
        <f t="shared" si="19"/>
        <v>CS6E-2-1-I863</v>
      </c>
      <c r="C1281" s="10" t="s">
        <v>8385</v>
      </c>
      <c r="D1281" s="10" t="s">
        <v>212</v>
      </c>
      <c r="E1281" s="8">
        <v>863</v>
      </c>
      <c r="F1281" s="177" t="s">
        <v>4908</v>
      </c>
    </row>
    <row r="1282" ht="15" spans="1:6">
      <c r="A1282" s="8">
        <v>1281</v>
      </c>
      <c r="B1282" s="8" t="str">
        <f t="shared" ref="B1282:B1345" si="20">C1282&amp;"-"&amp;D1282&amp;E1282</f>
        <v>CS6E-2-1-I864</v>
      </c>
      <c r="C1282" s="10" t="s">
        <v>8385</v>
      </c>
      <c r="D1282" s="10" t="s">
        <v>212</v>
      </c>
      <c r="E1282" s="8">
        <v>864</v>
      </c>
      <c r="F1282" s="177" t="s">
        <v>4910</v>
      </c>
    </row>
    <row r="1283" ht="15" spans="1:6">
      <c r="A1283" s="8">
        <v>1282</v>
      </c>
      <c r="B1283" s="8" t="str">
        <f t="shared" si="20"/>
        <v>CS6E-2-1-I865</v>
      </c>
      <c r="C1283" s="10" t="s">
        <v>8385</v>
      </c>
      <c r="D1283" s="10" t="s">
        <v>212</v>
      </c>
      <c r="E1283" s="8">
        <v>865</v>
      </c>
      <c r="F1283" s="177" t="s">
        <v>4912</v>
      </c>
    </row>
    <row r="1284" ht="15" spans="1:6">
      <c r="A1284" s="8">
        <v>1283</v>
      </c>
      <c r="B1284" s="8" t="str">
        <f t="shared" si="20"/>
        <v>CS6E-2-1-I866</v>
      </c>
      <c r="C1284" s="10" t="s">
        <v>8385</v>
      </c>
      <c r="D1284" s="10" t="s">
        <v>212</v>
      </c>
      <c r="E1284" s="8">
        <v>866</v>
      </c>
      <c r="F1284" s="177" t="s">
        <v>4914</v>
      </c>
    </row>
    <row r="1285" ht="15" spans="1:6">
      <c r="A1285" s="8">
        <v>1284</v>
      </c>
      <c r="B1285" s="8" t="str">
        <f t="shared" si="20"/>
        <v>CS6E-2-1-I867</v>
      </c>
      <c r="C1285" s="10" t="s">
        <v>8385</v>
      </c>
      <c r="D1285" s="10" t="s">
        <v>212</v>
      </c>
      <c r="E1285" s="8">
        <v>867</v>
      </c>
      <c r="F1285" s="177" t="s">
        <v>4916</v>
      </c>
    </row>
    <row r="1286" ht="15" spans="1:6">
      <c r="A1286" s="8">
        <v>1285</v>
      </c>
      <c r="B1286" s="8" t="str">
        <f t="shared" si="20"/>
        <v>CS6E-2-1-I868</v>
      </c>
      <c r="C1286" s="10" t="s">
        <v>8385</v>
      </c>
      <c r="D1286" s="10" t="s">
        <v>212</v>
      </c>
      <c r="E1286" s="8">
        <v>868</v>
      </c>
      <c r="F1286" s="177" t="s">
        <v>4918</v>
      </c>
    </row>
    <row r="1287" ht="15" spans="1:6">
      <c r="A1287" s="8">
        <v>1286</v>
      </c>
      <c r="B1287" s="8" t="str">
        <f t="shared" si="20"/>
        <v>CS6E-2-1-I869</v>
      </c>
      <c r="C1287" s="10" t="s">
        <v>8385</v>
      </c>
      <c r="D1287" s="10" t="s">
        <v>212</v>
      </c>
      <c r="E1287" s="8">
        <v>869</v>
      </c>
      <c r="F1287" s="177" t="s">
        <v>4920</v>
      </c>
    </row>
    <row r="1288" ht="15" spans="1:6">
      <c r="A1288" s="8">
        <v>1287</v>
      </c>
      <c r="B1288" s="8" t="str">
        <f t="shared" si="20"/>
        <v>CS6E-2-1-I870</v>
      </c>
      <c r="C1288" s="10" t="s">
        <v>8385</v>
      </c>
      <c r="D1288" s="10" t="s">
        <v>212</v>
      </c>
      <c r="E1288" s="8">
        <v>870</v>
      </c>
      <c r="F1288" s="177" t="s">
        <v>4922</v>
      </c>
    </row>
    <row r="1289" ht="15" spans="1:6">
      <c r="A1289" s="8">
        <v>1288</v>
      </c>
      <c r="B1289" s="8" t="str">
        <f t="shared" si="20"/>
        <v>CS6E-2-1-I871</v>
      </c>
      <c r="C1289" s="10" t="s">
        <v>8385</v>
      </c>
      <c r="D1289" s="10" t="s">
        <v>212</v>
      </c>
      <c r="E1289" s="8">
        <v>871</v>
      </c>
      <c r="F1289" s="177" t="s">
        <v>4924</v>
      </c>
    </row>
    <row r="1290" ht="15" spans="1:6">
      <c r="A1290" s="8">
        <v>1289</v>
      </c>
      <c r="B1290" s="8" t="str">
        <f t="shared" si="20"/>
        <v>CS6E-2-1-I872</v>
      </c>
      <c r="C1290" s="10" t="s">
        <v>8385</v>
      </c>
      <c r="D1290" s="10" t="s">
        <v>212</v>
      </c>
      <c r="E1290" s="8">
        <v>872</v>
      </c>
      <c r="F1290" s="177" t="s">
        <v>4926</v>
      </c>
    </row>
    <row r="1291" ht="15" spans="1:6">
      <c r="A1291" s="8">
        <v>1290</v>
      </c>
      <c r="B1291" s="8" t="str">
        <f t="shared" si="20"/>
        <v>CS6E-2-1-I873</v>
      </c>
      <c r="C1291" s="10" t="s">
        <v>8385</v>
      </c>
      <c r="D1291" s="10" t="s">
        <v>212</v>
      </c>
      <c r="E1291" s="8">
        <v>873</v>
      </c>
      <c r="F1291" s="177" t="s">
        <v>4928</v>
      </c>
    </row>
    <row r="1292" ht="15" spans="1:6">
      <c r="A1292" s="8">
        <v>1291</v>
      </c>
      <c r="B1292" s="8" t="str">
        <f t="shared" si="20"/>
        <v>CS6E-2-1-I874</v>
      </c>
      <c r="C1292" s="10" t="s">
        <v>8385</v>
      </c>
      <c r="D1292" s="10" t="s">
        <v>212</v>
      </c>
      <c r="E1292" s="8">
        <v>874</v>
      </c>
      <c r="F1292" s="177" t="s">
        <v>4930</v>
      </c>
    </row>
    <row r="1293" ht="15" spans="1:6">
      <c r="A1293" s="8">
        <v>1292</v>
      </c>
      <c r="B1293" s="8" t="str">
        <f t="shared" si="20"/>
        <v>CS6E-2-1-I875</v>
      </c>
      <c r="C1293" s="10" t="s">
        <v>8385</v>
      </c>
      <c r="D1293" s="10" t="s">
        <v>212</v>
      </c>
      <c r="E1293" s="8">
        <v>875</v>
      </c>
      <c r="F1293" s="177" t="s">
        <v>4932</v>
      </c>
    </row>
    <row r="1294" ht="15" spans="1:6">
      <c r="A1294" s="8">
        <v>1293</v>
      </c>
      <c r="B1294" s="8" t="str">
        <f t="shared" si="20"/>
        <v>CS6E-2-1-I876</v>
      </c>
      <c r="C1294" s="10" t="s">
        <v>8385</v>
      </c>
      <c r="D1294" s="10" t="s">
        <v>212</v>
      </c>
      <c r="E1294" s="8">
        <v>876</v>
      </c>
      <c r="F1294" s="177" t="s">
        <v>4934</v>
      </c>
    </row>
    <row r="1295" ht="15" spans="1:6">
      <c r="A1295" s="8">
        <v>1294</v>
      </c>
      <c r="B1295" s="8" t="str">
        <f t="shared" si="20"/>
        <v>CS6E-2-1-I877</v>
      </c>
      <c r="C1295" s="10" t="s">
        <v>8385</v>
      </c>
      <c r="D1295" s="10" t="s">
        <v>212</v>
      </c>
      <c r="E1295" s="8">
        <v>877</v>
      </c>
      <c r="F1295" s="177" t="s">
        <v>4936</v>
      </c>
    </row>
    <row r="1296" ht="15" spans="1:6">
      <c r="A1296" s="8">
        <v>1295</v>
      </c>
      <c r="B1296" s="8" t="str">
        <f t="shared" si="20"/>
        <v>CS6E-2-1-I878</v>
      </c>
      <c r="C1296" s="10" t="s">
        <v>8385</v>
      </c>
      <c r="D1296" s="10" t="s">
        <v>212</v>
      </c>
      <c r="E1296" s="8">
        <v>878</v>
      </c>
      <c r="F1296" s="177" t="s">
        <v>4938</v>
      </c>
    </row>
    <row r="1297" ht="15" spans="1:6">
      <c r="A1297" s="8">
        <v>1296</v>
      </c>
      <c r="B1297" s="8" t="str">
        <f t="shared" si="20"/>
        <v>CS6E-2-1-I879</v>
      </c>
      <c r="C1297" s="10" t="s">
        <v>8385</v>
      </c>
      <c r="D1297" s="10" t="s">
        <v>212</v>
      </c>
      <c r="E1297" s="8">
        <v>879</v>
      </c>
      <c r="F1297" s="177" t="s">
        <v>4940</v>
      </c>
    </row>
    <row r="1298" ht="15" spans="1:6">
      <c r="A1298" s="8">
        <v>1297</v>
      </c>
      <c r="B1298" s="8" t="str">
        <f t="shared" si="20"/>
        <v>CS6E-2-1-I880</v>
      </c>
      <c r="C1298" s="10" t="s">
        <v>8385</v>
      </c>
      <c r="D1298" s="10" t="s">
        <v>212</v>
      </c>
      <c r="E1298" s="8">
        <v>880</v>
      </c>
      <c r="F1298" s="177" t="s">
        <v>4942</v>
      </c>
    </row>
    <row r="1299" ht="15" spans="1:6">
      <c r="A1299" s="8">
        <v>1298</v>
      </c>
      <c r="B1299" s="8" t="str">
        <f t="shared" si="20"/>
        <v>CS6E-2-1-I881</v>
      </c>
      <c r="C1299" s="10" t="s">
        <v>8385</v>
      </c>
      <c r="D1299" s="10" t="s">
        <v>212</v>
      </c>
      <c r="E1299" s="8">
        <v>881</v>
      </c>
      <c r="F1299" s="177" t="s">
        <v>4944</v>
      </c>
    </row>
    <row r="1300" ht="15" spans="1:6">
      <c r="A1300" s="8">
        <v>1299</v>
      </c>
      <c r="B1300" s="8" t="str">
        <f t="shared" si="20"/>
        <v>CS6E-2-1-I882</v>
      </c>
      <c r="C1300" s="10" t="s">
        <v>8385</v>
      </c>
      <c r="D1300" s="10" t="s">
        <v>212</v>
      </c>
      <c r="E1300" s="8">
        <v>882</v>
      </c>
      <c r="F1300" s="177" t="s">
        <v>4946</v>
      </c>
    </row>
    <row r="1301" ht="15" spans="1:6">
      <c r="A1301" s="8">
        <v>1300</v>
      </c>
      <c r="B1301" s="8" t="str">
        <f t="shared" si="20"/>
        <v>CS6E-2-1-I883</v>
      </c>
      <c r="C1301" s="10" t="s">
        <v>8385</v>
      </c>
      <c r="D1301" s="10" t="s">
        <v>212</v>
      </c>
      <c r="E1301" s="8">
        <v>883</v>
      </c>
      <c r="F1301" s="177" t="s">
        <v>4948</v>
      </c>
    </row>
    <row r="1302" ht="15" spans="1:6">
      <c r="A1302" s="8">
        <v>1301</v>
      </c>
      <c r="B1302" s="8" t="str">
        <f t="shared" si="20"/>
        <v>CS6E-2-1-I884</v>
      </c>
      <c r="C1302" s="10" t="s">
        <v>8385</v>
      </c>
      <c r="D1302" s="10" t="s">
        <v>212</v>
      </c>
      <c r="E1302" s="8">
        <v>884</v>
      </c>
      <c r="F1302" s="177" t="s">
        <v>4950</v>
      </c>
    </row>
    <row r="1303" ht="15" spans="1:6">
      <c r="A1303" s="8">
        <v>1302</v>
      </c>
      <c r="B1303" s="8" t="str">
        <f t="shared" si="20"/>
        <v>CS6E-2-1-I885</v>
      </c>
      <c r="C1303" s="10" t="s">
        <v>8385</v>
      </c>
      <c r="D1303" s="10" t="s">
        <v>212</v>
      </c>
      <c r="E1303" s="8">
        <v>885</v>
      </c>
      <c r="F1303" s="177" t="s">
        <v>4952</v>
      </c>
    </row>
    <row r="1304" ht="15" spans="1:6">
      <c r="A1304" s="8">
        <v>1303</v>
      </c>
      <c r="B1304" s="8" t="str">
        <f t="shared" si="20"/>
        <v>CS6E-2-1-I886</v>
      </c>
      <c r="C1304" s="10" t="s">
        <v>8385</v>
      </c>
      <c r="D1304" s="10" t="s">
        <v>212</v>
      </c>
      <c r="E1304" s="8">
        <v>886</v>
      </c>
      <c r="F1304" s="177" t="s">
        <v>4954</v>
      </c>
    </row>
    <row r="1305" ht="15" spans="1:6">
      <c r="A1305" s="8">
        <v>1304</v>
      </c>
      <c r="B1305" s="8" t="str">
        <f t="shared" si="20"/>
        <v>CS6E-2-1-I887</v>
      </c>
      <c r="C1305" s="10" t="s">
        <v>8385</v>
      </c>
      <c r="D1305" s="10" t="s">
        <v>212</v>
      </c>
      <c r="E1305" s="8">
        <v>887</v>
      </c>
      <c r="F1305" s="177" t="s">
        <v>4956</v>
      </c>
    </row>
    <row r="1306" ht="15" spans="1:6">
      <c r="A1306" s="8">
        <v>1305</v>
      </c>
      <c r="B1306" s="8" t="str">
        <f t="shared" si="20"/>
        <v>CS6E-2-1-I888</v>
      </c>
      <c r="C1306" s="10" t="s">
        <v>8385</v>
      </c>
      <c r="D1306" s="10" t="s">
        <v>212</v>
      </c>
      <c r="E1306" s="8">
        <v>888</v>
      </c>
      <c r="F1306" s="177" t="s">
        <v>4958</v>
      </c>
    </row>
    <row r="1307" ht="15" spans="1:6">
      <c r="A1307" s="8">
        <v>1306</v>
      </c>
      <c r="B1307" s="8" t="str">
        <f t="shared" si="20"/>
        <v>CS6E-2-1-I889</v>
      </c>
      <c r="C1307" s="10" t="s">
        <v>8385</v>
      </c>
      <c r="D1307" s="10" t="s">
        <v>212</v>
      </c>
      <c r="E1307" s="8">
        <v>889</v>
      </c>
      <c r="F1307" s="177" t="s">
        <v>4960</v>
      </c>
    </row>
    <row r="1308" ht="15" spans="1:6">
      <c r="A1308" s="8">
        <v>1307</v>
      </c>
      <c r="B1308" s="8" t="str">
        <f t="shared" si="20"/>
        <v>CS6E-2-1-I890</v>
      </c>
      <c r="C1308" s="10" t="s">
        <v>8385</v>
      </c>
      <c r="D1308" s="10" t="s">
        <v>212</v>
      </c>
      <c r="E1308" s="8">
        <v>890</v>
      </c>
      <c r="F1308" s="177" t="s">
        <v>4962</v>
      </c>
    </row>
    <row r="1309" ht="15" spans="1:6">
      <c r="A1309" s="8">
        <v>1308</v>
      </c>
      <c r="B1309" s="8" t="str">
        <f t="shared" si="20"/>
        <v>CS6E-2-1-I891</v>
      </c>
      <c r="C1309" s="10" t="s">
        <v>8385</v>
      </c>
      <c r="D1309" s="10" t="s">
        <v>212</v>
      </c>
      <c r="E1309" s="8">
        <v>891</v>
      </c>
      <c r="F1309" s="177" t="s">
        <v>4964</v>
      </c>
    </row>
    <row r="1310" ht="15" spans="1:6">
      <c r="A1310" s="8">
        <v>1309</v>
      </c>
      <c r="B1310" s="8" t="str">
        <f t="shared" si="20"/>
        <v>CS6E-2-1-I892</v>
      </c>
      <c r="C1310" s="10" t="s">
        <v>8385</v>
      </c>
      <c r="D1310" s="10" t="s">
        <v>212</v>
      </c>
      <c r="E1310" s="8">
        <v>892</v>
      </c>
      <c r="F1310" s="177" t="s">
        <v>4966</v>
      </c>
    </row>
    <row r="1311" ht="15" spans="1:6">
      <c r="A1311" s="8">
        <v>1310</v>
      </c>
      <c r="B1311" s="8" t="str">
        <f t="shared" si="20"/>
        <v>CS6E-2-1-I893</v>
      </c>
      <c r="C1311" s="10" t="s">
        <v>8385</v>
      </c>
      <c r="D1311" s="10" t="s">
        <v>212</v>
      </c>
      <c r="E1311" s="8">
        <v>893</v>
      </c>
      <c r="F1311" s="177" t="s">
        <v>4968</v>
      </c>
    </row>
    <row r="1312" ht="15" spans="1:6">
      <c r="A1312" s="8">
        <v>1311</v>
      </c>
      <c r="B1312" s="8" t="str">
        <f t="shared" si="20"/>
        <v>CS6E-2-1-I894</v>
      </c>
      <c r="C1312" s="10" t="s">
        <v>8385</v>
      </c>
      <c r="D1312" s="10" t="s">
        <v>212</v>
      </c>
      <c r="E1312" s="8">
        <v>894</v>
      </c>
      <c r="F1312" s="177" t="s">
        <v>4970</v>
      </c>
    </row>
    <row r="1313" ht="15" spans="1:6">
      <c r="A1313" s="8">
        <v>1312</v>
      </c>
      <c r="B1313" s="8" t="str">
        <f t="shared" si="20"/>
        <v>CS6E-2-1-I895</v>
      </c>
      <c r="C1313" s="10" t="s">
        <v>8385</v>
      </c>
      <c r="D1313" s="10" t="s">
        <v>212</v>
      </c>
      <c r="E1313" s="8">
        <v>895</v>
      </c>
      <c r="F1313" s="177" t="s">
        <v>4972</v>
      </c>
    </row>
    <row r="1314" ht="15" spans="1:6">
      <c r="A1314" s="8">
        <v>1313</v>
      </c>
      <c r="B1314" s="8" t="str">
        <f t="shared" si="20"/>
        <v>CS6E-2-1-I896</v>
      </c>
      <c r="C1314" s="10" t="s">
        <v>8385</v>
      </c>
      <c r="D1314" s="10" t="s">
        <v>212</v>
      </c>
      <c r="E1314" s="8">
        <v>896</v>
      </c>
      <c r="F1314" s="177" t="s">
        <v>4974</v>
      </c>
    </row>
    <row r="1315" ht="15" spans="1:6">
      <c r="A1315" s="8">
        <v>1314</v>
      </c>
      <c r="B1315" s="8" t="str">
        <f t="shared" si="20"/>
        <v>CS6E-2-1-I897</v>
      </c>
      <c r="C1315" s="10" t="s">
        <v>8385</v>
      </c>
      <c r="D1315" s="10" t="s">
        <v>212</v>
      </c>
      <c r="E1315" s="8">
        <v>897</v>
      </c>
      <c r="F1315" s="177" t="s">
        <v>4976</v>
      </c>
    </row>
    <row r="1316" ht="15" spans="1:6">
      <c r="A1316" s="8">
        <v>1315</v>
      </c>
      <c r="B1316" s="8" t="str">
        <f t="shared" si="20"/>
        <v>CS6E-2-1-I898</v>
      </c>
      <c r="C1316" s="10" t="s">
        <v>8385</v>
      </c>
      <c r="D1316" s="10" t="s">
        <v>212</v>
      </c>
      <c r="E1316" s="8">
        <v>898</v>
      </c>
      <c r="F1316" s="177" t="s">
        <v>4978</v>
      </c>
    </row>
    <row r="1317" ht="15" spans="1:6">
      <c r="A1317" s="8">
        <v>1316</v>
      </c>
      <c r="B1317" s="8" t="str">
        <f t="shared" si="20"/>
        <v>CS6E-2-1-I899</v>
      </c>
      <c r="C1317" s="10" t="s">
        <v>8385</v>
      </c>
      <c r="D1317" s="10" t="s">
        <v>212</v>
      </c>
      <c r="E1317" s="8">
        <v>899</v>
      </c>
      <c r="F1317" s="177" t="s">
        <v>4980</v>
      </c>
    </row>
    <row r="1318" ht="15" spans="1:6">
      <c r="A1318" s="8">
        <v>1317</v>
      </c>
      <c r="B1318" s="8" t="str">
        <f t="shared" si="20"/>
        <v>CS6E-2-1-I900</v>
      </c>
      <c r="C1318" s="10" t="s">
        <v>8385</v>
      </c>
      <c r="D1318" s="10" t="s">
        <v>212</v>
      </c>
      <c r="E1318" s="8">
        <v>900</v>
      </c>
      <c r="F1318" s="177" t="s">
        <v>4982</v>
      </c>
    </row>
    <row r="1319" ht="15" spans="1:6">
      <c r="A1319" s="8">
        <v>1318</v>
      </c>
      <c r="B1319" s="8" t="str">
        <f t="shared" si="20"/>
        <v>CS6E-2-1-I901</v>
      </c>
      <c r="C1319" s="10" t="s">
        <v>8385</v>
      </c>
      <c r="D1319" s="10" t="s">
        <v>212</v>
      </c>
      <c r="E1319" s="8">
        <v>901</v>
      </c>
      <c r="F1319" s="177" t="s">
        <v>4984</v>
      </c>
    </row>
    <row r="1320" ht="15" spans="1:6">
      <c r="A1320" s="8">
        <v>1319</v>
      </c>
      <c r="B1320" s="8" t="str">
        <f t="shared" si="20"/>
        <v>CS6E-2-1-I902</v>
      </c>
      <c r="C1320" s="10" t="s">
        <v>8385</v>
      </c>
      <c r="D1320" s="10" t="s">
        <v>212</v>
      </c>
      <c r="E1320" s="8">
        <v>902</v>
      </c>
      <c r="F1320" s="177" t="s">
        <v>4986</v>
      </c>
    </row>
    <row r="1321" ht="15" spans="1:6">
      <c r="A1321" s="8">
        <v>1320</v>
      </c>
      <c r="B1321" s="8" t="str">
        <f t="shared" si="20"/>
        <v>CS6E-2-1-I903</v>
      </c>
      <c r="C1321" s="10" t="s">
        <v>8385</v>
      </c>
      <c r="D1321" s="10" t="s">
        <v>212</v>
      </c>
      <c r="E1321" s="8">
        <v>903</v>
      </c>
      <c r="F1321" s="177" t="s">
        <v>4988</v>
      </c>
    </row>
    <row r="1322" ht="15" spans="1:6">
      <c r="A1322" s="8">
        <v>1321</v>
      </c>
      <c r="B1322" s="8" t="str">
        <f t="shared" si="20"/>
        <v>CS6E-2-1-I904</v>
      </c>
      <c r="C1322" s="10" t="s">
        <v>8385</v>
      </c>
      <c r="D1322" s="10" t="s">
        <v>212</v>
      </c>
      <c r="E1322" s="8">
        <v>904</v>
      </c>
      <c r="F1322" s="177" t="s">
        <v>4990</v>
      </c>
    </row>
    <row r="1323" ht="15" spans="1:6">
      <c r="A1323" s="8">
        <v>1322</v>
      </c>
      <c r="B1323" s="8" t="str">
        <f t="shared" si="20"/>
        <v>CS6E-2-1-I905</v>
      </c>
      <c r="C1323" s="10" t="s">
        <v>8385</v>
      </c>
      <c r="D1323" s="10" t="s">
        <v>212</v>
      </c>
      <c r="E1323" s="8">
        <v>905</v>
      </c>
      <c r="F1323" s="177" t="s">
        <v>4992</v>
      </c>
    </row>
    <row r="1324" ht="15" spans="1:6">
      <c r="A1324" s="8">
        <v>1323</v>
      </c>
      <c r="B1324" s="8" t="str">
        <f t="shared" si="20"/>
        <v>CS6E-2-1-I906</v>
      </c>
      <c r="C1324" s="10" t="s">
        <v>8385</v>
      </c>
      <c r="D1324" s="10" t="s">
        <v>212</v>
      </c>
      <c r="E1324" s="8">
        <v>906</v>
      </c>
      <c r="F1324" s="177" t="s">
        <v>4994</v>
      </c>
    </row>
    <row r="1325" ht="15" spans="1:6">
      <c r="A1325" s="8">
        <v>1324</v>
      </c>
      <c r="B1325" s="8" t="str">
        <f t="shared" si="20"/>
        <v>CS6E-2-1-I907</v>
      </c>
      <c r="C1325" s="10" t="s">
        <v>8385</v>
      </c>
      <c r="D1325" s="10" t="s">
        <v>212</v>
      </c>
      <c r="E1325" s="8">
        <v>907</v>
      </c>
      <c r="F1325" s="177" t="s">
        <v>4996</v>
      </c>
    </row>
    <row r="1326" ht="15" spans="1:6">
      <c r="A1326" s="8">
        <v>1325</v>
      </c>
      <c r="B1326" s="8" t="str">
        <f t="shared" si="20"/>
        <v>CS6E-2-1-I908</v>
      </c>
      <c r="C1326" s="10" t="s">
        <v>8385</v>
      </c>
      <c r="D1326" s="10" t="s">
        <v>212</v>
      </c>
      <c r="E1326" s="8">
        <v>908</v>
      </c>
      <c r="F1326" s="177" t="s">
        <v>4998</v>
      </c>
    </row>
    <row r="1327" ht="15" spans="1:6">
      <c r="A1327" s="8">
        <v>1326</v>
      </c>
      <c r="B1327" s="8" t="str">
        <f t="shared" si="20"/>
        <v>CS6E-2-1-I909</v>
      </c>
      <c r="C1327" s="10" t="s">
        <v>8385</v>
      </c>
      <c r="D1327" s="10" t="s">
        <v>212</v>
      </c>
      <c r="E1327" s="8">
        <v>909</v>
      </c>
      <c r="F1327" s="177" t="s">
        <v>5000</v>
      </c>
    </row>
    <row r="1328" ht="15" spans="1:6">
      <c r="A1328" s="8">
        <v>1327</v>
      </c>
      <c r="B1328" s="8" t="str">
        <f t="shared" si="20"/>
        <v>CS6E-2-1-I910</v>
      </c>
      <c r="C1328" s="10" t="s">
        <v>8385</v>
      </c>
      <c r="D1328" s="10" t="s">
        <v>212</v>
      </c>
      <c r="E1328" s="8">
        <v>910</v>
      </c>
      <c r="F1328" s="177" t="s">
        <v>5002</v>
      </c>
    </row>
    <row r="1329" ht="15" spans="1:6">
      <c r="A1329" s="8">
        <v>1328</v>
      </c>
      <c r="B1329" s="8" t="str">
        <f t="shared" si="20"/>
        <v>CS6E-2-1-I911</v>
      </c>
      <c r="C1329" s="10" t="s">
        <v>8385</v>
      </c>
      <c r="D1329" s="10" t="s">
        <v>212</v>
      </c>
      <c r="E1329" s="8">
        <v>911</v>
      </c>
      <c r="F1329" s="177" t="s">
        <v>5004</v>
      </c>
    </row>
    <row r="1330" ht="15" spans="1:6">
      <c r="A1330" s="8">
        <v>1329</v>
      </c>
      <c r="B1330" s="8" t="str">
        <f t="shared" si="20"/>
        <v>CS6E-2-1-I912</v>
      </c>
      <c r="C1330" s="10" t="s">
        <v>8385</v>
      </c>
      <c r="D1330" s="10" t="s">
        <v>212</v>
      </c>
      <c r="E1330" s="8">
        <v>912</v>
      </c>
      <c r="F1330" s="177" t="s">
        <v>5006</v>
      </c>
    </row>
    <row r="1331" ht="15" spans="1:6">
      <c r="A1331" s="8">
        <v>1330</v>
      </c>
      <c r="B1331" s="8" t="str">
        <f t="shared" si="20"/>
        <v>CS6E-2-1-I913</v>
      </c>
      <c r="C1331" s="10" t="s">
        <v>8385</v>
      </c>
      <c r="D1331" s="10" t="s">
        <v>212</v>
      </c>
      <c r="E1331" s="8">
        <v>913</v>
      </c>
      <c r="F1331" s="177" t="s">
        <v>5008</v>
      </c>
    </row>
    <row r="1332" ht="15" spans="1:6">
      <c r="A1332" s="8">
        <v>1331</v>
      </c>
      <c r="B1332" s="8" t="str">
        <f t="shared" si="20"/>
        <v>CS6E-2-1-I914</v>
      </c>
      <c r="C1332" s="10" t="s">
        <v>8385</v>
      </c>
      <c r="D1332" s="10" t="s">
        <v>212</v>
      </c>
      <c r="E1332" s="8">
        <v>914</v>
      </c>
      <c r="F1332" s="177" t="s">
        <v>5010</v>
      </c>
    </row>
    <row r="1333" ht="15" spans="1:6">
      <c r="A1333" s="8">
        <v>1332</v>
      </c>
      <c r="B1333" s="8" t="str">
        <f t="shared" si="20"/>
        <v>CS6E-2-1-I915</v>
      </c>
      <c r="C1333" s="10" t="s">
        <v>8385</v>
      </c>
      <c r="D1333" s="10" t="s">
        <v>212</v>
      </c>
      <c r="E1333" s="8">
        <v>915</v>
      </c>
      <c r="F1333" s="177" t="s">
        <v>5012</v>
      </c>
    </row>
    <row r="1334" ht="15" spans="1:6">
      <c r="A1334" s="8">
        <v>1333</v>
      </c>
      <c r="B1334" s="8" t="str">
        <f t="shared" si="20"/>
        <v>CS6E-2-1-I916</v>
      </c>
      <c r="C1334" s="10" t="s">
        <v>8385</v>
      </c>
      <c r="D1334" s="10" t="s">
        <v>212</v>
      </c>
      <c r="E1334" s="8">
        <v>916</v>
      </c>
      <c r="F1334" s="177" t="s">
        <v>5014</v>
      </c>
    </row>
    <row r="1335" ht="15" spans="1:6">
      <c r="A1335" s="8">
        <v>1334</v>
      </c>
      <c r="B1335" s="8" t="str">
        <f t="shared" si="20"/>
        <v>CS6E-2-1-I917</v>
      </c>
      <c r="C1335" s="10" t="s">
        <v>8385</v>
      </c>
      <c r="D1335" s="10" t="s">
        <v>212</v>
      </c>
      <c r="E1335" s="8">
        <v>917</v>
      </c>
      <c r="F1335" s="177" t="s">
        <v>5016</v>
      </c>
    </row>
    <row r="1336" ht="15" spans="1:6">
      <c r="A1336" s="8">
        <v>1335</v>
      </c>
      <c r="B1336" s="8" t="str">
        <f t="shared" si="20"/>
        <v>CS6E-2-1-I918</v>
      </c>
      <c r="C1336" s="10" t="s">
        <v>8385</v>
      </c>
      <c r="D1336" s="10" t="s">
        <v>212</v>
      </c>
      <c r="E1336" s="8">
        <v>918</v>
      </c>
      <c r="F1336" s="177" t="s">
        <v>5018</v>
      </c>
    </row>
    <row r="1337" ht="15" spans="1:6">
      <c r="A1337" s="8">
        <v>1336</v>
      </c>
      <c r="B1337" s="8" t="str">
        <f t="shared" si="20"/>
        <v>CS6E-2-1-I919</v>
      </c>
      <c r="C1337" s="10" t="s">
        <v>8385</v>
      </c>
      <c r="D1337" s="10" t="s">
        <v>212</v>
      </c>
      <c r="E1337" s="8">
        <v>919</v>
      </c>
      <c r="F1337" s="177" t="s">
        <v>5020</v>
      </c>
    </row>
    <row r="1338" ht="15" spans="1:6">
      <c r="A1338" s="8">
        <v>1337</v>
      </c>
      <c r="B1338" s="8" t="str">
        <f t="shared" si="20"/>
        <v>CS6E-2-1-I920</v>
      </c>
      <c r="C1338" s="10" t="s">
        <v>8385</v>
      </c>
      <c r="D1338" s="10" t="s">
        <v>212</v>
      </c>
      <c r="E1338" s="8">
        <v>920</v>
      </c>
      <c r="F1338" s="177" t="s">
        <v>5022</v>
      </c>
    </row>
    <row r="1339" ht="15" spans="1:6">
      <c r="A1339" s="8">
        <v>1338</v>
      </c>
      <c r="B1339" s="8" t="str">
        <f t="shared" si="20"/>
        <v>CS6E-2-1-I921</v>
      </c>
      <c r="C1339" s="10" t="s">
        <v>8385</v>
      </c>
      <c r="D1339" s="10" t="s">
        <v>212</v>
      </c>
      <c r="E1339" s="8">
        <v>921</v>
      </c>
      <c r="F1339" s="177" t="s">
        <v>5024</v>
      </c>
    </row>
    <row r="1340" ht="15" spans="1:6">
      <c r="A1340" s="8">
        <v>1339</v>
      </c>
      <c r="B1340" s="8" t="str">
        <f t="shared" si="20"/>
        <v>CS6E-2-1-I922</v>
      </c>
      <c r="C1340" s="10" t="s">
        <v>8385</v>
      </c>
      <c r="D1340" s="10" t="s">
        <v>212</v>
      </c>
      <c r="E1340" s="8">
        <v>922</v>
      </c>
      <c r="F1340" s="177" t="s">
        <v>5026</v>
      </c>
    </row>
    <row r="1341" ht="15" spans="1:6">
      <c r="A1341" s="8">
        <v>1340</v>
      </c>
      <c r="B1341" s="8" t="str">
        <f t="shared" si="20"/>
        <v>CS6E-2-1-I923</v>
      </c>
      <c r="C1341" s="10" t="s">
        <v>8385</v>
      </c>
      <c r="D1341" s="10" t="s">
        <v>212</v>
      </c>
      <c r="E1341" s="8">
        <v>923</v>
      </c>
      <c r="F1341" s="177" t="s">
        <v>5028</v>
      </c>
    </row>
    <row r="1342" ht="15" spans="1:6">
      <c r="A1342" s="8">
        <v>1341</v>
      </c>
      <c r="B1342" s="8" t="str">
        <f t="shared" si="20"/>
        <v>CS6E-2-1-I924</v>
      </c>
      <c r="C1342" s="10" t="s">
        <v>8385</v>
      </c>
      <c r="D1342" s="10" t="s">
        <v>212</v>
      </c>
      <c r="E1342" s="8">
        <v>924</v>
      </c>
      <c r="F1342" s="177" t="s">
        <v>5030</v>
      </c>
    </row>
    <row r="1343" ht="15" spans="1:6">
      <c r="A1343" s="8">
        <v>1342</v>
      </c>
      <c r="B1343" s="8" t="str">
        <f t="shared" si="20"/>
        <v>CS6E-2-1-I925</v>
      </c>
      <c r="C1343" s="10" t="s">
        <v>8385</v>
      </c>
      <c r="D1343" s="10" t="s">
        <v>212</v>
      </c>
      <c r="E1343" s="8">
        <v>925</v>
      </c>
      <c r="F1343" s="177" t="s">
        <v>5032</v>
      </c>
    </row>
    <row r="1344" ht="15" spans="1:6">
      <c r="A1344" s="8">
        <v>1343</v>
      </c>
      <c r="B1344" s="8" t="str">
        <f t="shared" si="20"/>
        <v>CS6E-2-1-I926</v>
      </c>
      <c r="C1344" s="10" t="s">
        <v>8385</v>
      </c>
      <c r="D1344" s="10" t="s">
        <v>212</v>
      </c>
      <c r="E1344" s="8">
        <v>926</v>
      </c>
      <c r="F1344" s="177" t="s">
        <v>5034</v>
      </c>
    </row>
    <row r="1345" ht="15" spans="1:6">
      <c r="A1345" s="8">
        <v>1344</v>
      </c>
      <c r="B1345" s="8" t="str">
        <f t="shared" si="20"/>
        <v>CS6E-2-1-I927</v>
      </c>
      <c r="C1345" s="10" t="s">
        <v>8385</v>
      </c>
      <c r="D1345" s="10" t="s">
        <v>212</v>
      </c>
      <c r="E1345" s="8">
        <v>927</v>
      </c>
      <c r="F1345" s="177" t="s">
        <v>5036</v>
      </c>
    </row>
    <row r="1346" ht="15" spans="1:6">
      <c r="A1346" s="8">
        <v>1345</v>
      </c>
      <c r="B1346" s="8" t="str">
        <f t="shared" ref="B1346:B1409" si="21">C1346&amp;"-"&amp;D1346&amp;E1346</f>
        <v>CS6E-2-1-I928</v>
      </c>
      <c r="C1346" s="10" t="s">
        <v>8385</v>
      </c>
      <c r="D1346" s="10" t="s">
        <v>212</v>
      </c>
      <c r="E1346" s="8">
        <v>928</v>
      </c>
      <c r="F1346" s="177" t="s">
        <v>5038</v>
      </c>
    </row>
    <row r="1347" ht="15" spans="1:6">
      <c r="A1347" s="8">
        <v>1346</v>
      </c>
      <c r="B1347" s="8" t="str">
        <f t="shared" si="21"/>
        <v>CS6E-2-1-I929</v>
      </c>
      <c r="C1347" s="10" t="s">
        <v>8385</v>
      </c>
      <c r="D1347" s="10" t="s">
        <v>212</v>
      </c>
      <c r="E1347" s="8">
        <v>929</v>
      </c>
      <c r="F1347" s="177" t="s">
        <v>5040</v>
      </c>
    </row>
    <row r="1348" ht="15" spans="1:6">
      <c r="A1348" s="8">
        <v>1347</v>
      </c>
      <c r="B1348" s="8" t="str">
        <f t="shared" si="21"/>
        <v>CS6E-2-1-I930</v>
      </c>
      <c r="C1348" s="10" t="s">
        <v>8385</v>
      </c>
      <c r="D1348" s="10" t="s">
        <v>212</v>
      </c>
      <c r="E1348" s="8">
        <v>930</v>
      </c>
      <c r="F1348" s="177" t="s">
        <v>5042</v>
      </c>
    </row>
    <row r="1349" ht="15" spans="1:6">
      <c r="A1349" s="8">
        <v>1348</v>
      </c>
      <c r="B1349" s="8" t="str">
        <f t="shared" si="21"/>
        <v>CS6E-2-1-I931</v>
      </c>
      <c r="C1349" s="10" t="s">
        <v>8385</v>
      </c>
      <c r="D1349" s="10" t="s">
        <v>212</v>
      </c>
      <c r="E1349" s="8">
        <v>931</v>
      </c>
      <c r="F1349" s="177" t="s">
        <v>5044</v>
      </c>
    </row>
    <row r="1350" ht="15" spans="1:6">
      <c r="A1350" s="8">
        <v>1349</v>
      </c>
      <c r="B1350" s="8" t="str">
        <f t="shared" si="21"/>
        <v>CS6E-2-1-I932</v>
      </c>
      <c r="C1350" s="10" t="s">
        <v>8385</v>
      </c>
      <c r="D1350" s="10" t="s">
        <v>212</v>
      </c>
      <c r="E1350" s="8">
        <v>932</v>
      </c>
      <c r="F1350" s="177" t="s">
        <v>5046</v>
      </c>
    </row>
    <row r="1351" ht="15" spans="1:6">
      <c r="A1351" s="8">
        <v>1350</v>
      </c>
      <c r="B1351" s="8" t="str">
        <f t="shared" si="21"/>
        <v>CS6E-2-1-I933</v>
      </c>
      <c r="C1351" s="10" t="s">
        <v>8385</v>
      </c>
      <c r="D1351" s="10" t="s">
        <v>212</v>
      </c>
      <c r="E1351" s="8">
        <v>933</v>
      </c>
      <c r="F1351" s="177" t="s">
        <v>5048</v>
      </c>
    </row>
    <row r="1352" ht="15" spans="1:6">
      <c r="A1352" s="8">
        <v>1351</v>
      </c>
      <c r="B1352" s="8" t="str">
        <f t="shared" si="21"/>
        <v>CS6E-2-1-I934</v>
      </c>
      <c r="C1352" s="10" t="s">
        <v>8385</v>
      </c>
      <c r="D1352" s="10" t="s">
        <v>212</v>
      </c>
      <c r="E1352" s="8">
        <v>934</v>
      </c>
      <c r="F1352" s="177" t="s">
        <v>5050</v>
      </c>
    </row>
    <row r="1353" ht="15" spans="1:6">
      <c r="A1353" s="8">
        <v>1352</v>
      </c>
      <c r="B1353" s="8" t="str">
        <f t="shared" si="21"/>
        <v>CS6E-2-1-I935</v>
      </c>
      <c r="C1353" s="10" t="s">
        <v>8385</v>
      </c>
      <c r="D1353" s="10" t="s">
        <v>212</v>
      </c>
      <c r="E1353" s="8">
        <v>935</v>
      </c>
      <c r="F1353" s="177" t="s">
        <v>5052</v>
      </c>
    </row>
    <row r="1354" ht="15" spans="1:6">
      <c r="A1354" s="8">
        <v>1353</v>
      </c>
      <c r="B1354" s="8" t="str">
        <f t="shared" si="21"/>
        <v>CS6E-2-1-I936</v>
      </c>
      <c r="C1354" s="10" t="s">
        <v>8385</v>
      </c>
      <c r="D1354" s="10" t="s">
        <v>212</v>
      </c>
      <c r="E1354" s="8">
        <v>936</v>
      </c>
      <c r="F1354" s="177" t="s">
        <v>5054</v>
      </c>
    </row>
    <row r="1355" ht="15" spans="1:6">
      <c r="A1355" s="8">
        <v>1354</v>
      </c>
      <c r="B1355" s="8" t="str">
        <f t="shared" si="21"/>
        <v>CS6E-2-1-I937</v>
      </c>
      <c r="C1355" s="10" t="s">
        <v>8385</v>
      </c>
      <c r="D1355" s="10" t="s">
        <v>212</v>
      </c>
      <c r="E1355" s="8">
        <v>937</v>
      </c>
      <c r="F1355" s="177" t="s">
        <v>5056</v>
      </c>
    </row>
    <row r="1356" ht="15" spans="1:6">
      <c r="A1356" s="8">
        <v>1355</v>
      </c>
      <c r="B1356" s="8" t="str">
        <f t="shared" si="21"/>
        <v>CS6E-2-1-I938</v>
      </c>
      <c r="C1356" s="10" t="s">
        <v>8385</v>
      </c>
      <c r="D1356" s="10" t="s">
        <v>212</v>
      </c>
      <c r="E1356" s="8">
        <v>938</v>
      </c>
      <c r="F1356" s="177" t="s">
        <v>5058</v>
      </c>
    </row>
    <row r="1357" ht="15" spans="1:6">
      <c r="A1357" s="8">
        <v>1356</v>
      </c>
      <c r="B1357" s="8" t="str">
        <f t="shared" si="21"/>
        <v>CS6E-2-1-I939</v>
      </c>
      <c r="C1357" s="10" t="s">
        <v>8385</v>
      </c>
      <c r="D1357" s="10" t="s">
        <v>212</v>
      </c>
      <c r="E1357" s="8">
        <v>939</v>
      </c>
      <c r="F1357" s="177" t="s">
        <v>5060</v>
      </c>
    </row>
    <row r="1358" ht="15" spans="1:6">
      <c r="A1358" s="8">
        <v>1357</v>
      </c>
      <c r="B1358" s="8" t="str">
        <f t="shared" si="21"/>
        <v>CS6E-2-1-I940</v>
      </c>
      <c r="C1358" s="10" t="s">
        <v>8385</v>
      </c>
      <c r="D1358" s="10" t="s">
        <v>212</v>
      </c>
      <c r="E1358" s="8">
        <v>940</v>
      </c>
      <c r="F1358" s="177" t="s">
        <v>5062</v>
      </c>
    </row>
    <row r="1359" ht="15" spans="1:6">
      <c r="A1359" s="8">
        <v>1358</v>
      </c>
      <c r="B1359" s="8" t="str">
        <f t="shared" si="21"/>
        <v>CS6E-2-1-I941</v>
      </c>
      <c r="C1359" s="10" t="s">
        <v>8385</v>
      </c>
      <c r="D1359" s="10" t="s">
        <v>212</v>
      </c>
      <c r="E1359" s="8">
        <v>941</v>
      </c>
      <c r="F1359" s="177" t="s">
        <v>5064</v>
      </c>
    </row>
    <row r="1360" ht="15" spans="1:6">
      <c r="A1360" s="8">
        <v>1359</v>
      </c>
      <c r="B1360" s="8" t="str">
        <f t="shared" si="21"/>
        <v>CS6E-2-1-I942</v>
      </c>
      <c r="C1360" s="10" t="s">
        <v>8385</v>
      </c>
      <c r="D1360" s="10" t="s">
        <v>212</v>
      </c>
      <c r="E1360" s="8">
        <v>942</v>
      </c>
      <c r="F1360" s="177" t="s">
        <v>5066</v>
      </c>
    </row>
    <row r="1361" ht="15" spans="1:6">
      <c r="A1361" s="8">
        <v>1360</v>
      </c>
      <c r="B1361" s="8" t="str">
        <f t="shared" si="21"/>
        <v>CS6E-2-1-I943</v>
      </c>
      <c r="C1361" s="10" t="s">
        <v>8385</v>
      </c>
      <c r="D1361" s="10" t="s">
        <v>212</v>
      </c>
      <c r="E1361" s="8">
        <v>943</v>
      </c>
      <c r="F1361" s="177" t="s">
        <v>5068</v>
      </c>
    </row>
    <row r="1362" ht="15" spans="1:6">
      <c r="A1362" s="8">
        <v>1361</v>
      </c>
      <c r="B1362" s="8" t="str">
        <f t="shared" si="21"/>
        <v>CS6E-2-1-I944</v>
      </c>
      <c r="C1362" s="10" t="s">
        <v>8385</v>
      </c>
      <c r="D1362" s="10" t="s">
        <v>212</v>
      </c>
      <c r="E1362" s="8">
        <v>944</v>
      </c>
      <c r="F1362" s="177" t="s">
        <v>5070</v>
      </c>
    </row>
    <row r="1363" ht="15" spans="1:6">
      <c r="A1363" s="8">
        <v>1362</v>
      </c>
      <c r="B1363" s="8" t="str">
        <f t="shared" si="21"/>
        <v>CS6E-2-1-I945</v>
      </c>
      <c r="C1363" s="10" t="s">
        <v>8385</v>
      </c>
      <c r="D1363" s="10" t="s">
        <v>212</v>
      </c>
      <c r="E1363" s="8">
        <v>945</v>
      </c>
      <c r="F1363" s="177" t="s">
        <v>5072</v>
      </c>
    </row>
    <row r="1364" ht="15" spans="1:6">
      <c r="A1364" s="8">
        <v>1363</v>
      </c>
      <c r="B1364" s="8" t="str">
        <f t="shared" si="21"/>
        <v>CS6E-2-1-I946</v>
      </c>
      <c r="C1364" s="10" t="s">
        <v>8385</v>
      </c>
      <c r="D1364" s="10" t="s">
        <v>212</v>
      </c>
      <c r="E1364" s="8">
        <v>946</v>
      </c>
      <c r="F1364" s="177" t="s">
        <v>5074</v>
      </c>
    </row>
    <row r="1365" ht="15" spans="1:6">
      <c r="A1365" s="8">
        <v>1364</v>
      </c>
      <c r="B1365" s="8" t="str">
        <f t="shared" si="21"/>
        <v>CS6E-2-1-I947</v>
      </c>
      <c r="C1365" s="10" t="s">
        <v>8385</v>
      </c>
      <c r="D1365" s="10" t="s">
        <v>212</v>
      </c>
      <c r="E1365" s="8">
        <v>947</v>
      </c>
      <c r="F1365" s="177" t="s">
        <v>5076</v>
      </c>
    </row>
    <row r="1366" ht="15" spans="1:6">
      <c r="A1366" s="8">
        <v>1365</v>
      </c>
      <c r="B1366" s="8" t="str">
        <f t="shared" si="21"/>
        <v>CS6E-2-1-I948</v>
      </c>
      <c r="C1366" s="10" t="s">
        <v>8385</v>
      </c>
      <c r="D1366" s="10" t="s">
        <v>212</v>
      </c>
      <c r="E1366" s="8">
        <v>948</v>
      </c>
      <c r="F1366" s="177" t="s">
        <v>5078</v>
      </c>
    </row>
    <row r="1367" ht="15" spans="1:6">
      <c r="A1367" s="8">
        <v>1366</v>
      </c>
      <c r="B1367" s="8" t="str">
        <f t="shared" si="21"/>
        <v>CS6E-2-1-I949</v>
      </c>
      <c r="C1367" s="10" t="s">
        <v>8385</v>
      </c>
      <c r="D1367" s="10" t="s">
        <v>212</v>
      </c>
      <c r="E1367" s="8">
        <v>949</v>
      </c>
      <c r="F1367" s="177" t="s">
        <v>5080</v>
      </c>
    </row>
    <row r="1368" ht="15" spans="1:6">
      <c r="A1368" s="8">
        <v>1367</v>
      </c>
      <c r="B1368" s="8" t="str">
        <f t="shared" si="21"/>
        <v>CS6E-2-1-I950</v>
      </c>
      <c r="C1368" s="10" t="s">
        <v>8385</v>
      </c>
      <c r="D1368" s="10" t="s">
        <v>212</v>
      </c>
      <c r="E1368" s="8">
        <v>950</v>
      </c>
      <c r="F1368" s="177" t="s">
        <v>5082</v>
      </c>
    </row>
    <row r="1369" ht="15" spans="1:6">
      <c r="A1369" s="8">
        <v>1368</v>
      </c>
      <c r="B1369" s="8" t="str">
        <f t="shared" si="21"/>
        <v>CS6E-2-1-I951</v>
      </c>
      <c r="C1369" s="10" t="s">
        <v>8385</v>
      </c>
      <c r="D1369" s="10" t="s">
        <v>212</v>
      </c>
      <c r="E1369" s="8">
        <v>951</v>
      </c>
      <c r="F1369" s="177" t="s">
        <v>5084</v>
      </c>
    </row>
    <row r="1370" ht="15" spans="1:6">
      <c r="A1370" s="8">
        <v>1369</v>
      </c>
      <c r="B1370" s="8" t="str">
        <f t="shared" si="21"/>
        <v>CS6E-2-1-I952</v>
      </c>
      <c r="C1370" s="10" t="s">
        <v>8385</v>
      </c>
      <c r="D1370" s="10" t="s">
        <v>212</v>
      </c>
      <c r="E1370" s="8">
        <v>952</v>
      </c>
      <c r="F1370" s="177" t="s">
        <v>5086</v>
      </c>
    </row>
    <row r="1371" ht="15" spans="1:6">
      <c r="A1371" s="8">
        <v>1370</v>
      </c>
      <c r="B1371" s="8" t="str">
        <f t="shared" si="21"/>
        <v>CS6E-2-1-I953</v>
      </c>
      <c r="C1371" s="10" t="s">
        <v>8385</v>
      </c>
      <c r="D1371" s="10" t="s">
        <v>212</v>
      </c>
      <c r="E1371" s="8">
        <v>953</v>
      </c>
      <c r="F1371" s="177" t="s">
        <v>5088</v>
      </c>
    </row>
    <row r="1372" ht="15" spans="1:6">
      <c r="A1372" s="8">
        <v>1371</v>
      </c>
      <c r="B1372" s="8" t="str">
        <f t="shared" si="21"/>
        <v>CS6E-2-1-I954</v>
      </c>
      <c r="C1372" s="10" t="s">
        <v>8385</v>
      </c>
      <c r="D1372" s="10" t="s">
        <v>212</v>
      </c>
      <c r="E1372" s="8">
        <v>954</v>
      </c>
      <c r="F1372" s="177" t="s">
        <v>5090</v>
      </c>
    </row>
    <row r="1373" ht="15" spans="1:6">
      <c r="A1373" s="8">
        <v>1372</v>
      </c>
      <c r="B1373" s="8" t="str">
        <f t="shared" si="21"/>
        <v>CS6E-2-1-I955</v>
      </c>
      <c r="C1373" s="10" t="s">
        <v>8385</v>
      </c>
      <c r="D1373" s="10" t="s">
        <v>212</v>
      </c>
      <c r="E1373" s="8">
        <v>955</v>
      </c>
      <c r="F1373" s="177" t="s">
        <v>5092</v>
      </c>
    </row>
    <row r="1374" ht="15" spans="1:6">
      <c r="A1374" s="8">
        <v>1373</v>
      </c>
      <c r="B1374" s="8" t="str">
        <f t="shared" si="21"/>
        <v>CS6E-2-1-I956</v>
      </c>
      <c r="C1374" s="10" t="s">
        <v>8385</v>
      </c>
      <c r="D1374" s="10" t="s">
        <v>212</v>
      </c>
      <c r="E1374" s="8">
        <v>956</v>
      </c>
      <c r="F1374" s="177" t="s">
        <v>5094</v>
      </c>
    </row>
    <row r="1375" ht="15" spans="1:6">
      <c r="A1375" s="8">
        <v>1374</v>
      </c>
      <c r="B1375" s="8" t="str">
        <f t="shared" si="21"/>
        <v>CS6E-2-1-I957</v>
      </c>
      <c r="C1375" s="10" t="s">
        <v>8385</v>
      </c>
      <c r="D1375" s="10" t="s">
        <v>212</v>
      </c>
      <c r="E1375" s="8">
        <v>957</v>
      </c>
      <c r="F1375" s="177" t="s">
        <v>5096</v>
      </c>
    </row>
    <row r="1376" ht="15" spans="1:6">
      <c r="A1376" s="8">
        <v>1375</v>
      </c>
      <c r="B1376" s="8" t="str">
        <f t="shared" si="21"/>
        <v>CS6E-2-1-I958</v>
      </c>
      <c r="C1376" s="10" t="s">
        <v>8385</v>
      </c>
      <c r="D1376" s="10" t="s">
        <v>212</v>
      </c>
      <c r="E1376" s="8">
        <v>958</v>
      </c>
      <c r="F1376" s="177" t="s">
        <v>5098</v>
      </c>
    </row>
    <row r="1377" ht="15" spans="1:6">
      <c r="A1377" s="8">
        <v>1376</v>
      </c>
      <c r="B1377" s="8" t="str">
        <f t="shared" si="21"/>
        <v>CS6E-2-1-I959</v>
      </c>
      <c r="C1377" s="10" t="s">
        <v>8385</v>
      </c>
      <c r="D1377" s="10" t="s">
        <v>212</v>
      </c>
      <c r="E1377" s="8">
        <v>959</v>
      </c>
      <c r="F1377" s="177" t="s">
        <v>5100</v>
      </c>
    </row>
    <row r="1378" ht="15" spans="1:6">
      <c r="A1378" s="8">
        <v>1377</v>
      </c>
      <c r="B1378" s="8" t="str">
        <f t="shared" si="21"/>
        <v>CS6E-2-1-I960</v>
      </c>
      <c r="C1378" s="10" t="s">
        <v>8385</v>
      </c>
      <c r="D1378" s="10" t="s">
        <v>212</v>
      </c>
      <c r="E1378" s="8">
        <v>960</v>
      </c>
      <c r="F1378" s="177" t="s">
        <v>5102</v>
      </c>
    </row>
    <row r="1379" ht="15" spans="1:6">
      <c r="A1379" s="8">
        <v>1378</v>
      </c>
      <c r="B1379" s="8" t="str">
        <f t="shared" si="21"/>
        <v>CS6E-2-1-I961</v>
      </c>
      <c r="C1379" s="10" t="s">
        <v>8385</v>
      </c>
      <c r="D1379" s="10" t="s">
        <v>212</v>
      </c>
      <c r="E1379" s="8">
        <v>961</v>
      </c>
      <c r="F1379" s="177" t="s">
        <v>5104</v>
      </c>
    </row>
    <row r="1380" ht="15" spans="1:6">
      <c r="A1380" s="8">
        <v>1379</v>
      </c>
      <c r="B1380" s="8" t="str">
        <f t="shared" si="21"/>
        <v>CS6E-2-1-I962</v>
      </c>
      <c r="C1380" s="10" t="s">
        <v>8385</v>
      </c>
      <c r="D1380" s="10" t="s">
        <v>212</v>
      </c>
      <c r="E1380" s="8">
        <v>962</v>
      </c>
      <c r="F1380" s="177" t="s">
        <v>5106</v>
      </c>
    </row>
    <row r="1381" ht="15" spans="1:6">
      <c r="A1381" s="8">
        <v>1380</v>
      </c>
      <c r="B1381" s="8" t="str">
        <f t="shared" si="21"/>
        <v>CS6E-2-1-I963</v>
      </c>
      <c r="C1381" s="10" t="s">
        <v>8385</v>
      </c>
      <c r="D1381" s="10" t="s">
        <v>212</v>
      </c>
      <c r="E1381" s="8">
        <v>963</v>
      </c>
      <c r="F1381" s="177" t="s">
        <v>5108</v>
      </c>
    </row>
    <row r="1382" ht="15" spans="1:6">
      <c r="A1382" s="8">
        <v>1381</v>
      </c>
      <c r="B1382" s="8" t="str">
        <f t="shared" si="21"/>
        <v>CS6E-2-1-I964</v>
      </c>
      <c r="C1382" s="10" t="s">
        <v>8385</v>
      </c>
      <c r="D1382" s="10" t="s">
        <v>212</v>
      </c>
      <c r="E1382" s="8">
        <v>964</v>
      </c>
      <c r="F1382" s="177" t="s">
        <v>5110</v>
      </c>
    </row>
    <row r="1383" ht="15" spans="1:6">
      <c r="A1383" s="8">
        <v>1382</v>
      </c>
      <c r="B1383" s="8" t="str">
        <f t="shared" si="21"/>
        <v>CS6E-2-1-I965</v>
      </c>
      <c r="C1383" s="10" t="s">
        <v>8385</v>
      </c>
      <c r="D1383" s="10" t="s">
        <v>212</v>
      </c>
      <c r="E1383" s="8">
        <v>965</v>
      </c>
      <c r="F1383" s="177" t="s">
        <v>5112</v>
      </c>
    </row>
    <row r="1384" ht="15" spans="1:6">
      <c r="A1384" s="8">
        <v>1383</v>
      </c>
      <c r="B1384" s="8" t="str">
        <f t="shared" si="21"/>
        <v>CS6E-2-1-I966</v>
      </c>
      <c r="C1384" s="10" t="s">
        <v>8385</v>
      </c>
      <c r="D1384" s="10" t="s">
        <v>212</v>
      </c>
      <c r="E1384" s="8">
        <v>966</v>
      </c>
      <c r="F1384" s="177" t="s">
        <v>5114</v>
      </c>
    </row>
    <row r="1385" ht="15" spans="1:6">
      <c r="A1385" s="8">
        <v>1384</v>
      </c>
      <c r="B1385" s="8" t="str">
        <f t="shared" si="21"/>
        <v>CS6E-2-1-I967</v>
      </c>
      <c r="C1385" s="10" t="s">
        <v>8385</v>
      </c>
      <c r="D1385" s="10" t="s">
        <v>212</v>
      </c>
      <c r="E1385" s="8">
        <v>967</v>
      </c>
      <c r="F1385" s="177" t="s">
        <v>5116</v>
      </c>
    </row>
    <row r="1386" ht="15" spans="1:6">
      <c r="A1386" s="8">
        <v>1385</v>
      </c>
      <c r="B1386" s="8" t="str">
        <f t="shared" si="21"/>
        <v>CS6E-2-1-I968</v>
      </c>
      <c r="C1386" s="10" t="s">
        <v>8385</v>
      </c>
      <c r="D1386" s="10" t="s">
        <v>212</v>
      </c>
      <c r="E1386" s="8">
        <v>968</v>
      </c>
      <c r="F1386" s="177" t="s">
        <v>5118</v>
      </c>
    </row>
    <row r="1387" ht="15" spans="1:6">
      <c r="A1387" s="8">
        <v>1386</v>
      </c>
      <c r="B1387" s="8" t="str">
        <f t="shared" si="21"/>
        <v>CS6E-2-1-I969</v>
      </c>
      <c r="C1387" s="10" t="s">
        <v>8385</v>
      </c>
      <c r="D1387" s="10" t="s">
        <v>212</v>
      </c>
      <c r="E1387" s="8">
        <v>969</v>
      </c>
      <c r="F1387" s="177" t="s">
        <v>5120</v>
      </c>
    </row>
    <row r="1388" ht="15" spans="1:6">
      <c r="A1388" s="8">
        <v>1387</v>
      </c>
      <c r="B1388" s="8" t="str">
        <f t="shared" si="21"/>
        <v>CS6E-2-1-I970</v>
      </c>
      <c r="C1388" s="10" t="s">
        <v>8385</v>
      </c>
      <c r="D1388" s="10" t="s">
        <v>212</v>
      </c>
      <c r="E1388" s="8">
        <v>970</v>
      </c>
      <c r="F1388" s="177" t="s">
        <v>5122</v>
      </c>
    </row>
    <row r="1389" ht="15" spans="1:6">
      <c r="A1389" s="8">
        <v>1388</v>
      </c>
      <c r="B1389" s="8" t="str">
        <f t="shared" si="21"/>
        <v>CS6E-2-1-I971</v>
      </c>
      <c r="C1389" s="10" t="s">
        <v>8385</v>
      </c>
      <c r="D1389" s="10" t="s">
        <v>212</v>
      </c>
      <c r="E1389" s="8">
        <v>971</v>
      </c>
      <c r="F1389" s="177" t="s">
        <v>5124</v>
      </c>
    </row>
    <row r="1390" ht="15" spans="1:6">
      <c r="A1390" s="8">
        <v>1389</v>
      </c>
      <c r="B1390" s="8" t="str">
        <f t="shared" si="21"/>
        <v>CS6E-2-1-I972</v>
      </c>
      <c r="C1390" s="10" t="s">
        <v>8385</v>
      </c>
      <c r="D1390" s="10" t="s">
        <v>212</v>
      </c>
      <c r="E1390" s="8">
        <v>972</v>
      </c>
      <c r="F1390" s="177" t="s">
        <v>5126</v>
      </c>
    </row>
    <row r="1391" ht="15" spans="1:6">
      <c r="A1391" s="8">
        <v>1390</v>
      </c>
      <c r="B1391" s="8" t="str">
        <f t="shared" si="21"/>
        <v>CS6E-2-1-I973</v>
      </c>
      <c r="C1391" s="10" t="s">
        <v>8385</v>
      </c>
      <c r="D1391" s="10" t="s">
        <v>212</v>
      </c>
      <c r="E1391" s="8">
        <v>973</v>
      </c>
      <c r="F1391" s="177" t="s">
        <v>5128</v>
      </c>
    </row>
    <row r="1392" ht="15" spans="1:6">
      <c r="A1392" s="8">
        <v>1391</v>
      </c>
      <c r="B1392" s="8" t="str">
        <f t="shared" si="21"/>
        <v>CS6E-2-1-I974</v>
      </c>
      <c r="C1392" s="10" t="s">
        <v>8385</v>
      </c>
      <c r="D1392" s="10" t="s">
        <v>212</v>
      </c>
      <c r="E1392" s="8">
        <v>974</v>
      </c>
      <c r="F1392" s="177" t="s">
        <v>5130</v>
      </c>
    </row>
    <row r="1393" ht="15" spans="1:6">
      <c r="A1393" s="8">
        <v>1392</v>
      </c>
      <c r="B1393" s="8" t="str">
        <f t="shared" si="21"/>
        <v>CS6E-2-1-I975</v>
      </c>
      <c r="C1393" s="10" t="s">
        <v>8385</v>
      </c>
      <c r="D1393" s="10" t="s">
        <v>212</v>
      </c>
      <c r="E1393" s="8">
        <v>975</v>
      </c>
      <c r="F1393" s="177" t="s">
        <v>5132</v>
      </c>
    </row>
    <row r="1394" ht="15" spans="1:6">
      <c r="A1394" s="8">
        <v>1393</v>
      </c>
      <c r="B1394" s="8" t="str">
        <f t="shared" si="21"/>
        <v>CS6E-2-1-I976</v>
      </c>
      <c r="C1394" s="10" t="s">
        <v>8385</v>
      </c>
      <c r="D1394" s="10" t="s">
        <v>212</v>
      </c>
      <c r="E1394" s="8">
        <v>976</v>
      </c>
      <c r="F1394" s="177" t="s">
        <v>5134</v>
      </c>
    </row>
    <row r="1395" ht="15" spans="1:6">
      <c r="A1395" s="8">
        <v>1394</v>
      </c>
      <c r="B1395" s="8" t="str">
        <f t="shared" si="21"/>
        <v>CS6E-2-1-I977</v>
      </c>
      <c r="C1395" s="10" t="s">
        <v>8385</v>
      </c>
      <c r="D1395" s="10" t="s">
        <v>212</v>
      </c>
      <c r="E1395" s="8">
        <v>977</v>
      </c>
      <c r="F1395" s="177" t="s">
        <v>5136</v>
      </c>
    </row>
    <row r="1396" ht="15" spans="1:6">
      <c r="A1396" s="8">
        <v>1395</v>
      </c>
      <c r="B1396" s="8" t="str">
        <f t="shared" si="21"/>
        <v>CS6E-2-1-I978</v>
      </c>
      <c r="C1396" s="10" t="s">
        <v>8385</v>
      </c>
      <c r="D1396" s="10" t="s">
        <v>212</v>
      </c>
      <c r="E1396" s="8">
        <v>978</v>
      </c>
      <c r="F1396" s="177" t="s">
        <v>5138</v>
      </c>
    </row>
    <row r="1397" ht="15" spans="1:6">
      <c r="A1397" s="8">
        <v>1396</v>
      </c>
      <c r="B1397" s="8" t="str">
        <f t="shared" si="21"/>
        <v>CS6E-2-1-I979</v>
      </c>
      <c r="C1397" s="10" t="s">
        <v>8385</v>
      </c>
      <c r="D1397" s="10" t="s">
        <v>212</v>
      </c>
      <c r="E1397" s="8">
        <v>979</v>
      </c>
      <c r="F1397" s="177" t="s">
        <v>5140</v>
      </c>
    </row>
    <row r="1398" ht="15" spans="1:6">
      <c r="A1398" s="8">
        <v>1397</v>
      </c>
      <c r="B1398" s="8" t="str">
        <f t="shared" si="21"/>
        <v>CS6E-2-1-I980</v>
      </c>
      <c r="C1398" s="10" t="s">
        <v>8385</v>
      </c>
      <c r="D1398" s="10" t="s">
        <v>212</v>
      </c>
      <c r="E1398" s="8">
        <v>980</v>
      </c>
      <c r="F1398" s="177" t="s">
        <v>5142</v>
      </c>
    </row>
    <row r="1399" ht="15" spans="1:6">
      <c r="A1399" s="8">
        <v>1398</v>
      </c>
      <c r="B1399" s="8" t="str">
        <f t="shared" si="21"/>
        <v>CS6E-2-1-I981</v>
      </c>
      <c r="C1399" s="10" t="s">
        <v>8385</v>
      </c>
      <c r="D1399" s="10" t="s">
        <v>212</v>
      </c>
      <c r="E1399" s="8">
        <v>981</v>
      </c>
      <c r="F1399" s="177" t="s">
        <v>5144</v>
      </c>
    </row>
    <row r="1400" ht="15" spans="1:6">
      <c r="A1400" s="8">
        <v>1399</v>
      </c>
      <c r="B1400" s="8" t="str">
        <f t="shared" si="21"/>
        <v>CS6E-2-1-I982</v>
      </c>
      <c r="C1400" s="10" t="s">
        <v>8385</v>
      </c>
      <c r="D1400" s="10" t="s">
        <v>212</v>
      </c>
      <c r="E1400" s="8">
        <v>982</v>
      </c>
      <c r="F1400" s="177" t="s">
        <v>5146</v>
      </c>
    </row>
    <row r="1401" ht="15" spans="1:6">
      <c r="A1401" s="8">
        <v>1400</v>
      </c>
      <c r="B1401" s="8" t="str">
        <f t="shared" si="21"/>
        <v>CS6E-2-1-I983</v>
      </c>
      <c r="C1401" s="10" t="s">
        <v>8385</v>
      </c>
      <c r="D1401" s="10" t="s">
        <v>212</v>
      </c>
      <c r="E1401" s="8">
        <v>983</v>
      </c>
      <c r="F1401" s="177" t="s">
        <v>5148</v>
      </c>
    </row>
    <row r="1402" ht="15" spans="1:6">
      <c r="A1402" s="8">
        <v>1401</v>
      </c>
      <c r="B1402" s="8" t="str">
        <f t="shared" si="21"/>
        <v>CS6E-2-1-I984</v>
      </c>
      <c r="C1402" s="10" t="s">
        <v>8385</v>
      </c>
      <c r="D1402" s="10" t="s">
        <v>212</v>
      </c>
      <c r="E1402" s="8">
        <v>984</v>
      </c>
      <c r="F1402" s="177" t="s">
        <v>5150</v>
      </c>
    </row>
    <row r="1403" ht="15" spans="1:6">
      <c r="A1403" s="8">
        <v>1402</v>
      </c>
      <c r="B1403" s="8" t="str">
        <f t="shared" si="21"/>
        <v>CS6E-2-1-I985</v>
      </c>
      <c r="C1403" s="10" t="s">
        <v>8385</v>
      </c>
      <c r="D1403" s="10" t="s">
        <v>212</v>
      </c>
      <c r="E1403" s="8">
        <v>985</v>
      </c>
      <c r="F1403" s="177" t="s">
        <v>5152</v>
      </c>
    </row>
    <row r="1404" ht="15" spans="1:6">
      <c r="A1404" s="8">
        <v>1403</v>
      </c>
      <c r="B1404" s="8" t="str">
        <f t="shared" si="21"/>
        <v>CS6E-2-1-I986</v>
      </c>
      <c r="C1404" s="10" t="s">
        <v>8385</v>
      </c>
      <c r="D1404" s="10" t="s">
        <v>212</v>
      </c>
      <c r="E1404" s="8">
        <v>986</v>
      </c>
      <c r="F1404" s="177" t="s">
        <v>5154</v>
      </c>
    </row>
    <row r="1405" ht="15" spans="1:6">
      <c r="A1405" s="8">
        <v>1404</v>
      </c>
      <c r="B1405" s="8" t="str">
        <f t="shared" si="21"/>
        <v>CS6E-2-1-I987</v>
      </c>
      <c r="C1405" s="10" t="s">
        <v>8385</v>
      </c>
      <c r="D1405" s="10" t="s">
        <v>212</v>
      </c>
      <c r="E1405" s="8">
        <v>987</v>
      </c>
      <c r="F1405" s="177" t="s">
        <v>5156</v>
      </c>
    </row>
    <row r="1406" ht="15" spans="1:6">
      <c r="A1406" s="8">
        <v>1405</v>
      </c>
      <c r="B1406" s="8" t="str">
        <f t="shared" si="21"/>
        <v>CS6E-2-1-I988</v>
      </c>
      <c r="C1406" s="10" t="s">
        <v>8385</v>
      </c>
      <c r="D1406" s="10" t="s">
        <v>212</v>
      </c>
      <c r="E1406" s="8">
        <v>988</v>
      </c>
      <c r="F1406" s="177" t="s">
        <v>5158</v>
      </c>
    </row>
    <row r="1407" ht="15" spans="1:6">
      <c r="A1407" s="8">
        <v>1406</v>
      </c>
      <c r="B1407" s="8" t="str">
        <f t="shared" si="21"/>
        <v>CS6E-2-1-I989</v>
      </c>
      <c r="C1407" s="10" t="s">
        <v>8385</v>
      </c>
      <c r="D1407" s="10" t="s">
        <v>212</v>
      </c>
      <c r="E1407" s="8">
        <v>989</v>
      </c>
      <c r="F1407" s="177" t="s">
        <v>5160</v>
      </c>
    </row>
    <row r="1408" ht="15" spans="1:6">
      <c r="A1408" s="8">
        <v>1407</v>
      </c>
      <c r="B1408" s="8" t="str">
        <f t="shared" si="21"/>
        <v>CS6E-2-1-I990</v>
      </c>
      <c r="C1408" s="10" t="s">
        <v>8385</v>
      </c>
      <c r="D1408" s="10" t="s">
        <v>212</v>
      </c>
      <c r="E1408" s="8">
        <v>990</v>
      </c>
      <c r="F1408" s="177" t="s">
        <v>5162</v>
      </c>
    </row>
    <row r="1409" ht="15" spans="1:6">
      <c r="A1409" s="8">
        <v>1408</v>
      </c>
      <c r="B1409" s="8" t="str">
        <f t="shared" si="21"/>
        <v>CS6E-2-1-I991</v>
      </c>
      <c r="C1409" s="10" t="s">
        <v>8385</v>
      </c>
      <c r="D1409" s="10" t="s">
        <v>212</v>
      </c>
      <c r="E1409" s="8">
        <v>991</v>
      </c>
      <c r="F1409" s="177" t="s">
        <v>5164</v>
      </c>
    </row>
    <row r="1410" ht="15" spans="1:6">
      <c r="A1410" s="8">
        <v>1409</v>
      </c>
      <c r="B1410" s="8" t="str">
        <f t="shared" ref="B1410:B1473" si="22">C1410&amp;"-"&amp;D1410&amp;E1410</f>
        <v>CS6E-2-1-I992</v>
      </c>
      <c r="C1410" s="10" t="s">
        <v>8385</v>
      </c>
      <c r="D1410" s="10" t="s">
        <v>212</v>
      </c>
      <c r="E1410" s="8">
        <v>992</v>
      </c>
      <c r="F1410" s="177" t="s">
        <v>5166</v>
      </c>
    </row>
    <row r="1411" ht="15" spans="1:6">
      <c r="A1411" s="8">
        <v>1410</v>
      </c>
      <c r="B1411" s="8" t="str">
        <f t="shared" si="22"/>
        <v>CS6E-2-1-I993</v>
      </c>
      <c r="C1411" s="10" t="s">
        <v>8385</v>
      </c>
      <c r="D1411" s="10" t="s">
        <v>212</v>
      </c>
      <c r="E1411" s="8">
        <v>993</v>
      </c>
      <c r="F1411" s="177" t="s">
        <v>5168</v>
      </c>
    </row>
    <row r="1412" ht="15" spans="1:6">
      <c r="A1412" s="8">
        <v>1411</v>
      </c>
      <c r="B1412" s="8" t="str">
        <f t="shared" si="22"/>
        <v>CS6E-2-1-I994</v>
      </c>
      <c r="C1412" s="10" t="s">
        <v>8385</v>
      </c>
      <c r="D1412" s="10" t="s">
        <v>212</v>
      </c>
      <c r="E1412" s="8">
        <v>994</v>
      </c>
      <c r="F1412" s="177" t="s">
        <v>5170</v>
      </c>
    </row>
    <row r="1413" ht="15" spans="1:6">
      <c r="A1413" s="8">
        <v>1412</v>
      </c>
      <c r="B1413" s="8" t="str">
        <f t="shared" si="22"/>
        <v>CS6E-2-1-I995</v>
      </c>
      <c r="C1413" s="10" t="s">
        <v>8385</v>
      </c>
      <c r="D1413" s="10" t="s">
        <v>212</v>
      </c>
      <c r="E1413" s="8">
        <v>995</v>
      </c>
      <c r="F1413" s="177" t="s">
        <v>5172</v>
      </c>
    </row>
    <row r="1414" ht="15" spans="1:6">
      <c r="A1414" s="8">
        <v>1413</v>
      </c>
      <c r="B1414" s="8" t="str">
        <f t="shared" si="22"/>
        <v>CS6E-2-1-I996</v>
      </c>
      <c r="C1414" s="10" t="s">
        <v>8385</v>
      </c>
      <c r="D1414" s="10" t="s">
        <v>212</v>
      </c>
      <c r="E1414" s="8">
        <v>996</v>
      </c>
      <c r="F1414" s="177" t="s">
        <v>5174</v>
      </c>
    </row>
    <row r="1415" ht="15" spans="1:6">
      <c r="A1415" s="8">
        <v>1414</v>
      </c>
      <c r="B1415" s="8" t="str">
        <f t="shared" si="22"/>
        <v>CS6E-2-1-I997</v>
      </c>
      <c r="C1415" s="10" t="s">
        <v>8385</v>
      </c>
      <c r="D1415" s="10" t="s">
        <v>212</v>
      </c>
      <c r="E1415" s="8">
        <v>997</v>
      </c>
      <c r="F1415" s="177" t="s">
        <v>5176</v>
      </c>
    </row>
    <row r="1416" ht="15" spans="1:6">
      <c r="A1416" s="8">
        <v>1415</v>
      </c>
      <c r="B1416" s="8" t="str">
        <f t="shared" si="22"/>
        <v>CS6E-2-1-I998</v>
      </c>
      <c r="C1416" s="10" t="s">
        <v>8385</v>
      </c>
      <c r="D1416" s="10" t="s">
        <v>212</v>
      </c>
      <c r="E1416" s="8">
        <v>998</v>
      </c>
      <c r="F1416" s="177" t="s">
        <v>5178</v>
      </c>
    </row>
    <row r="1417" ht="15" spans="1:6">
      <c r="A1417" s="8">
        <v>1416</v>
      </c>
      <c r="B1417" s="8" t="str">
        <f t="shared" si="22"/>
        <v>CS6E-2-1-I999</v>
      </c>
      <c r="C1417" s="10" t="s">
        <v>8385</v>
      </c>
      <c r="D1417" s="10" t="s">
        <v>212</v>
      </c>
      <c r="E1417" s="8">
        <v>999</v>
      </c>
      <c r="F1417" s="177" t="s">
        <v>5180</v>
      </c>
    </row>
    <row r="1418" ht="15" spans="1:6">
      <c r="A1418" s="8">
        <v>1417</v>
      </c>
      <c r="B1418" s="8" t="str">
        <f t="shared" si="22"/>
        <v>CS6E-2-1-I1000</v>
      </c>
      <c r="C1418" s="10" t="s">
        <v>8385</v>
      </c>
      <c r="D1418" s="10" t="s">
        <v>212</v>
      </c>
      <c r="E1418" s="8">
        <v>1000</v>
      </c>
      <c r="F1418" s="177" t="s">
        <v>5182</v>
      </c>
    </row>
    <row r="1419" ht="15" spans="1:6">
      <c r="A1419" s="8">
        <v>1418</v>
      </c>
      <c r="B1419" s="8" t="str">
        <f t="shared" si="22"/>
        <v>CS6E-2-1-I1001</v>
      </c>
      <c r="C1419" s="10" t="s">
        <v>8385</v>
      </c>
      <c r="D1419" s="10" t="s">
        <v>212</v>
      </c>
      <c r="E1419" s="8">
        <v>1001</v>
      </c>
      <c r="F1419" s="177" t="s">
        <v>5184</v>
      </c>
    </row>
    <row r="1420" ht="15" spans="1:6">
      <c r="A1420" s="8">
        <v>1419</v>
      </c>
      <c r="B1420" s="8" t="str">
        <f t="shared" si="22"/>
        <v>CS6E-2-1-I1002</v>
      </c>
      <c r="C1420" s="10" t="s">
        <v>8385</v>
      </c>
      <c r="D1420" s="10" t="s">
        <v>212</v>
      </c>
      <c r="E1420" s="8">
        <v>1002</v>
      </c>
      <c r="F1420" s="177" t="s">
        <v>5186</v>
      </c>
    </row>
    <row r="1421" ht="15" spans="1:6">
      <c r="A1421" s="8">
        <v>1420</v>
      </c>
      <c r="B1421" s="8" t="str">
        <f t="shared" si="22"/>
        <v>CS6E-2-1-I1003</v>
      </c>
      <c r="C1421" s="10" t="s">
        <v>8385</v>
      </c>
      <c r="D1421" s="10" t="s">
        <v>212</v>
      </c>
      <c r="E1421" s="8">
        <v>1003</v>
      </c>
      <c r="F1421" s="177" t="s">
        <v>5188</v>
      </c>
    </row>
    <row r="1422" ht="15" spans="1:6">
      <c r="A1422" s="8">
        <v>1421</v>
      </c>
      <c r="B1422" s="8" t="str">
        <f t="shared" si="22"/>
        <v>CS6E-2-1-I1004</v>
      </c>
      <c r="C1422" s="10" t="s">
        <v>8385</v>
      </c>
      <c r="D1422" s="10" t="s">
        <v>212</v>
      </c>
      <c r="E1422" s="8">
        <v>1004</v>
      </c>
      <c r="F1422" s="177" t="s">
        <v>5190</v>
      </c>
    </row>
    <row r="1423" ht="15" spans="1:6">
      <c r="A1423" s="8">
        <v>1422</v>
      </c>
      <c r="B1423" s="8" t="str">
        <f t="shared" si="22"/>
        <v>CS6E-2-1-I1005</v>
      </c>
      <c r="C1423" s="10" t="s">
        <v>8385</v>
      </c>
      <c r="D1423" s="10" t="s">
        <v>212</v>
      </c>
      <c r="E1423" s="8">
        <v>1005</v>
      </c>
      <c r="F1423" s="177" t="s">
        <v>5192</v>
      </c>
    </row>
    <row r="1424" ht="15" spans="1:6">
      <c r="A1424" s="8">
        <v>1423</v>
      </c>
      <c r="B1424" s="8" t="str">
        <f t="shared" si="22"/>
        <v>CS6E-2-1-I1006</v>
      </c>
      <c r="C1424" s="10" t="s">
        <v>8385</v>
      </c>
      <c r="D1424" s="10" t="s">
        <v>212</v>
      </c>
      <c r="E1424" s="8">
        <v>1006</v>
      </c>
      <c r="F1424" s="177" t="s">
        <v>5194</v>
      </c>
    </row>
    <row r="1425" ht="15" spans="1:6">
      <c r="A1425" s="8">
        <v>1424</v>
      </c>
      <c r="B1425" s="8" t="str">
        <f t="shared" si="22"/>
        <v>CS6E-2-1-I1007</v>
      </c>
      <c r="C1425" s="10" t="s">
        <v>8385</v>
      </c>
      <c r="D1425" s="10" t="s">
        <v>212</v>
      </c>
      <c r="E1425" s="8">
        <v>1007</v>
      </c>
      <c r="F1425" s="177" t="s">
        <v>5196</v>
      </c>
    </row>
    <row r="1426" ht="15" spans="1:6">
      <c r="A1426" s="8">
        <v>1425</v>
      </c>
      <c r="B1426" s="8" t="str">
        <f t="shared" si="22"/>
        <v>CS6E-2-1-I1008</v>
      </c>
      <c r="C1426" s="10" t="s">
        <v>8385</v>
      </c>
      <c r="D1426" s="10" t="s">
        <v>212</v>
      </c>
      <c r="E1426" s="8">
        <v>1008</v>
      </c>
      <c r="F1426" s="177" t="s">
        <v>5198</v>
      </c>
    </row>
    <row r="1427" ht="15" spans="1:6">
      <c r="A1427" s="8">
        <v>1426</v>
      </c>
      <c r="B1427" s="8" t="str">
        <f t="shared" si="22"/>
        <v>CS6E-2-1-I1009</v>
      </c>
      <c r="C1427" s="10" t="s">
        <v>8385</v>
      </c>
      <c r="D1427" s="10" t="s">
        <v>212</v>
      </c>
      <c r="E1427" s="8">
        <v>1009</v>
      </c>
      <c r="F1427" s="177" t="s">
        <v>5200</v>
      </c>
    </row>
    <row r="1428" ht="15" spans="1:6">
      <c r="A1428" s="8">
        <v>1427</v>
      </c>
      <c r="B1428" s="8" t="str">
        <f t="shared" si="22"/>
        <v>CS6E-2-1-I1010</v>
      </c>
      <c r="C1428" s="10" t="s">
        <v>8385</v>
      </c>
      <c r="D1428" s="10" t="s">
        <v>212</v>
      </c>
      <c r="E1428" s="8">
        <v>1010</v>
      </c>
      <c r="F1428" s="177" t="s">
        <v>5202</v>
      </c>
    </row>
    <row r="1429" ht="15" spans="1:6">
      <c r="A1429" s="8">
        <v>1428</v>
      </c>
      <c r="B1429" s="8" t="str">
        <f t="shared" si="22"/>
        <v>CS6E-2-1-I1011</v>
      </c>
      <c r="C1429" s="10" t="s">
        <v>8385</v>
      </c>
      <c r="D1429" s="10" t="s">
        <v>212</v>
      </c>
      <c r="E1429" s="8">
        <v>1011</v>
      </c>
      <c r="F1429" s="177" t="s">
        <v>5204</v>
      </c>
    </row>
    <row r="1430" ht="15" spans="1:6">
      <c r="A1430" s="8">
        <v>1429</v>
      </c>
      <c r="B1430" s="8" t="str">
        <f t="shared" si="22"/>
        <v>CS6E-2-1-I1012</v>
      </c>
      <c r="C1430" s="10" t="s">
        <v>8385</v>
      </c>
      <c r="D1430" s="10" t="s">
        <v>212</v>
      </c>
      <c r="E1430" s="8">
        <v>1012</v>
      </c>
      <c r="F1430" s="177" t="s">
        <v>5206</v>
      </c>
    </row>
    <row r="1431" ht="15" spans="1:6">
      <c r="A1431" s="8">
        <v>1430</v>
      </c>
      <c r="B1431" s="8" t="str">
        <f t="shared" si="22"/>
        <v>CS6E-2-1-I1013</v>
      </c>
      <c r="C1431" s="10" t="s">
        <v>8385</v>
      </c>
      <c r="D1431" s="10" t="s">
        <v>212</v>
      </c>
      <c r="E1431" s="8">
        <v>1013</v>
      </c>
      <c r="F1431" s="177" t="s">
        <v>5208</v>
      </c>
    </row>
    <row r="1432" ht="15" spans="1:6">
      <c r="A1432" s="8">
        <v>1431</v>
      </c>
      <c r="B1432" s="8" t="str">
        <f t="shared" si="22"/>
        <v>CS6E-2-1-I1014</v>
      </c>
      <c r="C1432" s="10" t="s">
        <v>8385</v>
      </c>
      <c r="D1432" s="10" t="s">
        <v>212</v>
      </c>
      <c r="E1432" s="8">
        <v>1014</v>
      </c>
      <c r="F1432" s="177" t="s">
        <v>5210</v>
      </c>
    </row>
    <row r="1433" ht="15" spans="1:6">
      <c r="A1433" s="8">
        <v>1432</v>
      </c>
      <c r="B1433" s="8" t="str">
        <f t="shared" si="22"/>
        <v>CS6E-2-1-I1015</v>
      </c>
      <c r="C1433" s="10" t="s">
        <v>8385</v>
      </c>
      <c r="D1433" s="10" t="s">
        <v>212</v>
      </c>
      <c r="E1433" s="8">
        <v>1015</v>
      </c>
      <c r="F1433" s="177" t="s">
        <v>5212</v>
      </c>
    </row>
    <row r="1434" ht="15" spans="1:6">
      <c r="A1434" s="8">
        <v>1433</v>
      </c>
      <c r="B1434" s="8" t="str">
        <f t="shared" si="22"/>
        <v>CS6E-2-1-I1016</v>
      </c>
      <c r="C1434" s="10" t="s">
        <v>8385</v>
      </c>
      <c r="D1434" s="10" t="s">
        <v>212</v>
      </c>
      <c r="E1434" s="8">
        <v>1016</v>
      </c>
      <c r="F1434" s="177" t="s">
        <v>5214</v>
      </c>
    </row>
    <row r="1435" ht="15" spans="1:6">
      <c r="A1435" s="8">
        <v>1434</v>
      </c>
      <c r="B1435" s="8" t="str">
        <f t="shared" si="22"/>
        <v>CS6E-2-1-I1017</v>
      </c>
      <c r="C1435" s="10" t="s">
        <v>8385</v>
      </c>
      <c r="D1435" s="10" t="s">
        <v>212</v>
      </c>
      <c r="E1435" s="8">
        <v>1017</v>
      </c>
      <c r="F1435" s="177" t="s">
        <v>5216</v>
      </c>
    </row>
    <row r="1436" ht="15" spans="1:6">
      <c r="A1436" s="8">
        <v>1435</v>
      </c>
      <c r="B1436" s="8" t="str">
        <f t="shared" si="22"/>
        <v>CS6E-2-1-I1018</v>
      </c>
      <c r="C1436" s="10" t="s">
        <v>8385</v>
      </c>
      <c r="D1436" s="10" t="s">
        <v>212</v>
      </c>
      <c r="E1436" s="8">
        <v>1018</v>
      </c>
      <c r="F1436" s="177" t="s">
        <v>5218</v>
      </c>
    </row>
    <row r="1437" ht="15" spans="1:6">
      <c r="A1437" s="8">
        <v>1436</v>
      </c>
      <c r="B1437" s="8" t="str">
        <f t="shared" si="22"/>
        <v>CS6E-2-1-I1019</v>
      </c>
      <c r="C1437" s="10" t="s">
        <v>8385</v>
      </c>
      <c r="D1437" s="10" t="s">
        <v>212</v>
      </c>
      <c r="E1437" s="8">
        <v>1019</v>
      </c>
      <c r="F1437" s="177" t="s">
        <v>5220</v>
      </c>
    </row>
    <row r="1438" ht="15" spans="1:6">
      <c r="A1438" s="8">
        <v>1437</v>
      </c>
      <c r="B1438" s="8" t="str">
        <f t="shared" si="22"/>
        <v>CS6E-2-1-I1020</v>
      </c>
      <c r="C1438" s="10" t="s">
        <v>8385</v>
      </c>
      <c r="D1438" s="10" t="s">
        <v>212</v>
      </c>
      <c r="E1438" s="8">
        <v>1020</v>
      </c>
      <c r="F1438" s="177" t="s">
        <v>5222</v>
      </c>
    </row>
    <row r="1439" ht="15" spans="1:6">
      <c r="A1439" s="8">
        <v>1438</v>
      </c>
      <c r="B1439" s="8" t="str">
        <f t="shared" si="22"/>
        <v>CS6E-2-1-I1021</v>
      </c>
      <c r="C1439" s="10" t="s">
        <v>8385</v>
      </c>
      <c r="D1439" s="10" t="s">
        <v>212</v>
      </c>
      <c r="E1439" s="8">
        <v>1021</v>
      </c>
      <c r="F1439" s="177" t="s">
        <v>5224</v>
      </c>
    </row>
    <row r="1440" ht="15" spans="1:6">
      <c r="A1440" s="8">
        <v>1439</v>
      </c>
      <c r="B1440" s="8" t="str">
        <f t="shared" si="22"/>
        <v>CS6E-2-1-I1022</v>
      </c>
      <c r="C1440" s="10" t="s">
        <v>8385</v>
      </c>
      <c r="D1440" s="10" t="s">
        <v>212</v>
      </c>
      <c r="E1440" s="8">
        <v>1022</v>
      </c>
      <c r="F1440" s="177" t="s">
        <v>5226</v>
      </c>
    </row>
    <row r="1441" ht="15" spans="1:6">
      <c r="A1441" s="8">
        <v>1440</v>
      </c>
      <c r="B1441" s="8" t="str">
        <f t="shared" si="22"/>
        <v>CS6E-2-1-I1023</v>
      </c>
      <c r="C1441" s="10" t="s">
        <v>8385</v>
      </c>
      <c r="D1441" s="10" t="s">
        <v>212</v>
      </c>
      <c r="E1441" s="8">
        <v>1023</v>
      </c>
      <c r="F1441" s="177" t="s">
        <v>5228</v>
      </c>
    </row>
    <row r="1442" ht="15" spans="1:6">
      <c r="A1442" s="8">
        <v>1441</v>
      </c>
      <c r="B1442" s="8" t="str">
        <f t="shared" si="22"/>
        <v>CS6E-2-1-I1024</v>
      </c>
      <c r="C1442" s="10" t="s">
        <v>8385</v>
      </c>
      <c r="D1442" s="10" t="s">
        <v>212</v>
      </c>
      <c r="E1442" s="8">
        <v>1024</v>
      </c>
      <c r="F1442" s="177" t="s">
        <v>5230</v>
      </c>
    </row>
    <row r="1443" ht="15" spans="1:6">
      <c r="A1443" s="8">
        <v>1442</v>
      </c>
      <c r="B1443" s="8" t="str">
        <f t="shared" si="22"/>
        <v>CS6E-2-1-I1025</v>
      </c>
      <c r="C1443" s="10" t="s">
        <v>8385</v>
      </c>
      <c r="D1443" s="10" t="s">
        <v>212</v>
      </c>
      <c r="E1443" s="8">
        <v>1025</v>
      </c>
      <c r="F1443" s="177" t="s">
        <v>5232</v>
      </c>
    </row>
    <row r="1444" ht="15" spans="1:6">
      <c r="A1444" s="8">
        <v>1443</v>
      </c>
      <c r="B1444" s="8" t="str">
        <f t="shared" si="22"/>
        <v>CS6E-2-1-I1026</v>
      </c>
      <c r="C1444" s="10" t="s">
        <v>8385</v>
      </c>
      <c r="D1444" s="10" t="s">
        <v>212</v>
      </c>
      <c r="E1444" s="8">
        <v>1026</v>
      </c>
      <c r="F1444" s="177" t="s">
        <v>5234</v>
      </c>
    </row>
    <row r="1445" ht="15" spans="1:6">
      <c r="A1445" s="8">
        <v>1444</v>
      </c>
      <c r="B1445" s="8" t="str">
        <f t="shared" si="22"/>
        <v>CS6E-2-1-I1027</v>
      </c>
      <c r="C1445" s="10" t="s">
        <v>8385</v>
      </c>
      <c r="D1445" s="10" t="s">
        <v>212</v>
      </c>
      <c r="E1445" s="8">
        <v>1027</v>
      </c>
      <c r="F1445" s="177" t="s">
        <v>5236</v>
      </c>
    </row>
    <row r="1446" ht="15" spans="1:6">
      <c r="A1446" s="8">
        <v>1445</v>
      </c>
      <c r="B1446" s="8" t="str">
        <f t="shared" si="22"/>
        <v>CS6E-2-1-I1028</v>
      </c>
      <c r="C1446" s="10" t="s">
        <v>8385</v>
      </c>
      <c r="D1446" s="10" t="s">
        <v>212</v>
      </c>
      <c r="E1446" s="8">
        <v>1028</v>
      </c>
      <c r="F1446" s="177" t="s">
        <v>5238</v>
      </c>
    </row>
    <row r="1447" ht="15" spans="1:6">
      <c r="A1447" s="8">
        <v>1446</v>
      </c>
      <c r="B1447" s="8" t="str">
        <f t="shared" si="22"/>
        <v>CS6E-2-1-I1029</v>
      </c>
      <c r="C1447" s="10" t="s">
        <v>8385</v>
      </c>
      <c r="D1447" s="10" t="s">
        <v>212</v>
      </c>
      <c r="E1447" s="8">
        <v>1029</v>
      </c>
      <c r="F1447" s="177" t="s">
        <v>5240</v>
      </c>
    </row>
    <row r="1448" ht="15" spans="1:6">
      <c r="A1448" s="8">
        <v>1447</v>
      </c>
      <c r="B1448" s="8" t="str">
        <f t="shared" si="22"/>
        <v>CS6E-2-1-I1030</v>
      </c>
      <c r="C1448" s="10" t="s">
        <v>8385</v>
      </c>
      <c r="D1448" s="10" t="s">
        <v>212</v>
      </c>
      <c r="E1448" s="8">
        <v>1030</v>
      </c>
      <c r="F1448" s="177" t="s">
        <v>5242</v>
      </c>
    </row>
    <row r="1449" ht="15" spans="1:6">
      <c r="A1449" s="8">
        <v>1448</v>
      </c>
      <c r="B1449" s="8" t="str">
        <f t="shared" si="22"/>
        <v>CS6E-2-1-I1031</v>
      </c>
      <c r="C1449" s="10" t="s">
        <v>8385</v>
      </c>
      <c r="D1449" s="10" t="s">
        <v>212</v>
      </c>
      <c r="E1449" s="8">
        <v>1031</v>
      </c>
      <c r="F1449" s="177" t="s">
        <v>5244</v>
      </c>
    </row>
    <row r="1450" ht="15" spans="1:6">
      <c r="A1450" s="8">
        <v>1449</v>
      </c>
      <c r="B1450" s="8" t="str">
        <f t="shared" si="22"/>
        <v>CS6E-2-1-I1032</v>
      </c>
      <c r="C1450" s="10" t="s">
        <v>8385</v>
      </c>
      <c r="D1450" s="10" t="s">
        <v>212</v>
      </c>
      <c r="E1450" s="8">
        <v>1032</v>
      </c>
      <c r="F1450" s="177" t="s">
        <v>5246</v>
      </c>
    </row>
    <row r="1451" ht="15" spans="1:6">
      <c r="A1451" s="8">
        <v>1450</v>
      </c>
      <c r="B1451" s="8" t="str">
        <f t="shared" si="22"/>
        <v>CS6E-2-1-I1033</v>
      </c>
      <c r="C1451" s="10" t="s">
        <v>8385</v>
      </c>
      <c r="D1451" s="10" t="s">
        <v>212</v>
      </c>
      <c r="E1451" s="8">
        <v>1033</v>
      </c>
      <c r="F1451" s="177" t="s">
        <v>5248</v>
      </c>
    </row>
    <row r="1452" ht="15" spans="1:6">
      <c r="A1452" s="8">
        <v>1451</v>
      </c>
      <c r="B1452" s="8" t="str">
        <f t="shared" si="22"/>
        <v>CS6E-2-1-I1034</v>
      </c>
      <c r="C1452" s="10" t="s">
        <v>8385</v>
      </c>
      <c r="D1452" s="10" t="s">
        <v>212</v>
      </c>
      <c r="E1452" s="8">
        <v>1034</v>
      </c>
      <c r="F1452" s="177" t="s">
        <v>5250</v>
      </c>
    </row>
    <row r="1453" ht="15" spans="1:6">
      <c r="A1453" s="8">
        <v>1452</v>
      </c>
      <c r="B1453" s="8" t="str">
        <f t="shared" si="22"/>
        <v>CS6E-2-1-I1035</v>
      </c>
      <c r="C1453" s="10" t="s">
        <v>8385</v>
      </c>
      <c r="D1453" s="10" t="s">
        <v>212</v>
      </c>
      <c r="E1453" s="8">
        <v>1035</v>
      </c>
      <c r="F1453" s="177" t="s">
        <v>5252</v>
      </c>
    </row>
    <row r="1454" ht="15" spans="1:6">
      <c r="A1454" s="8">
        <v>1453</v>
      </c>
      <c r="B1454" s="8" t="str">
        <f t="shared" si="22"/>
        <v>CS6E-2-1-I1036</v>
      </c>
      <c r="C1454" s="10" t="s">
        <v>8385</v>
      </c>
      <c r="D1454" s="10" t="s">
        <v>212</v>
      </c>
      <c r="E1454" s="8">
        <v>1036</v>
      </c>
      <c r="F1454" s="177" t="s">
        <v>5254</v>
      </c>
    </row>
    <row r="1455" ht="15" spans="1:6">
      <c r="A1455" s="8">
        <v>1454</v>
      </c>
      <c r="B1455" s="8" t="str">
        <f t="shared" si="22"/>
        <v>CS6E-2-1-I1037</v>
      </c>
      <c r="C1455" s="10" t="s">
        <v>8385</v>
      </c>
      <c r="D1455" s="10" t="s">
        <v>212</v>
      </c>
      <c r="E1455" s="8">
        <v>1037</v>
      </c>
      <c r="F1455" s="177" t="s">
        <v>5256</v>
      </c>
    </row>
    <row r="1456" ht="15" spans="1:6">
      <c r="A1456" s="8">
        <v>1455</v>
      </c>
      <c r="B1456" s="8" t="str">
        <f t="shared" si="22"/>
        <v>CS6E-2-1-I1038</v>
      </c>
      <c r="C1456" s="10" t="s">
        <v>8385</v>
      </c>
      <c r="D1456" s="10" t="s">
        <v>212</v>
      </c>
      <c r="E1456" s="8">
        <v>1038</v>
      </c>
      <c r="F1456" s="177" t="s">
        <v>5258</v>
      </c>
    </row>
    <row r="1457" ht="15" spans="1:6">
      <c r="A1457" s="8">
        <v>1456</v>
      </c>
      <c r="B1457" s="8" t="str">
        <f t="shared" si="22"/>
        <v>CS6E-2-1-I1039</v>
      </c>
      <c r="C1457" s="10" t="s">
        <v>8385</v>
      </c>
      <c r="D1457" s="10" t="s">
        <v>212</v>
      </c>
      <c r="E1457" s="8">
        <v>1039</v>
      </c>
      <c r="F1457" s="177" t="s">
        <v>5260</v>
      </c>
    </row>
    <row r="1458" ht="15" spans="1:6">
      <c r="A1458" s="8">
        <v>1457</v>
      </c>
      <c r="B1458" s="8" t="str">
        <f t="shared" si="22"/>
        <v>CS6E-2-1-I1040</v>
      </c>
      <c r="C1458" s="10" t="s">
        <v>8385</v>
      </c>
      <c r="D1458" s="10" t="s">
        <v>212</v>
      </c>
      <c r="E1458" s="8">
        <v>1040</v>
      </c>
      <c r="F1458" s="177" t="s">
        <v>5262</v>
      </c>
    </row>
    <row r="1459" ht="15" spans="1:6">
      <c r="A1459" s="8">
        <v>1458</v>
      </c>
      <c r="B1459" s="8" t="str">
        <f t="shared" si="22"/>
        <v>CS6E-2-1-I1041</v>
      </c>
      <c r="C1459" s="10" t="s">
        <v>8385</v>
      </c>
      <c r="D1459" s="10" t="s">
        <v>212</v>
      </c>
      <c r="E1459" s="8">
        <v>1041</v>
      </c>
      <c r="F1459" s="177" t="s">
        <v>5264</v>
      </c>
    </row>
    <row r="1460" ht="15" spans="1:6">
      <c r="A1460" s="8">
        <v>1459</v>
      </c>
      <c r="B1460" s="8" t="str">
        <f t="shared" si="22"/>
        <v>CS6E-2-1-I1042</v>
      </c>
      <c r="C1460" s="10" t="s">
        <v>8385</v>
      </c>
      <c r="D1460" s="10" t="s">
        <v>212</v>
      </c>
      <c r="E1460" s="8">
        <v>1042</v>
      </c>
      <c r="F1460" s="177" t="s">
        <v>5266</v>
      </c>
    </row>
    <row r="1461" ht="15" spans="1:6">
      <c r="A1461" s="8">
        <v>1460</v>
      </c>
      <c r="B1461" s="8" t="str">
        <f t="shared" si="22"/>
        <v>CS6E-2-1-I1043</v>
      </c>
      <c r="C1461" s="10" t="s">
        <v>8385</v>
      </c>
      <c r="D1461" s="10" t="s">
        <v>212</v>
      </c>
      <c r="E1461" s="8">
        <v>1043</v>
      </c>
      <c r="F1461" s="177" t="s">
        <v>5268</v>
      </c>
    </row>
    <row r="1462" ht="15" spans="1:6">
      <c r="A1462" s="8">
        <v>1461</v>
      </c>
      <c r="B1462" s="8" t="str">
        <f t="shared" si="22"/>
        <v>CS6E-2-1-I1044</v>
      </c>
      <c r="C1462" s="10" t="s">
        <v>8385</v>
      </c>
      <c r="D1462" s="10" t="s">
        <v>212</v>
      </c>
      <c r="E1462" s="8">
        <v>1044</v>
      </c>
      <c r="F1462" s="177" t="s">
        <v>5270</v>
      </c>
    </row>
    <row r="1463" ht="15" spans="1:6">
      <c r="A1463" s="8">
        <v>1462</v>
      </c>
      <c r="B1463" s="8" t="str">
        <f t="shared" si="22"/>
        <v>CS6E-2-1-I1045</v>
      </c>
      <c r="C1463" s="10" t="s">
        <v>8385</v>
      </c>
      <c r="D1463" s="10" t="s">
        <v>212</v>
      </c>
      <c r="E1463" s="8">
        <v>1045</v>
      </c>
      <c r="F1463" s="177" t="s">
        <v>5272</v>
      </c>
    </row>
    <row r="1464" ht="15" spans="1:6">
      <c r="A1464" s="8">
        <v>1463</v>
      </c>
      <c r="B1464" s="8" t="str">
        <f t="shared" si="22"/>
        <v>CS6E-2-1-I1046</v>
      </c>
      <c r="C1464" s="10" t="s">
        <v>8385</v>
      </c>
      <c r="D1464" s="10" t="s">
        <v>212</v>
      </c>
      <c r="E1464" s="8">
        <v>1046</v>
      </c>
      <c r="F1464" s="177" t="s">
        <v>5274</v>
      </c>
    </row>
    <row r="1465" ht="15" spans="1:6">
      <c r="A1465" s="8">
        <v>1464</v>
      </c>
      <c r="B1465" s="8" t="str">
        <f t="shared" si="22"/>
        <v>CS6E-2-1-I1047</v>
      </c>
      <c r="C1465" s="10" t="s">
        <v>8385</v>
      </c>
      <c r="D1465" s="10" t="s">
        <v>212</v>
      </c>
      <c r="E1465" s="8">
        <v>1047</v>
      </c>
      <c r="F1465" s="177" t="s">
        <v>5276</v>
      </c>
    </row>
    <row r="1466" ht="15" spans="1:6">
      <c r="A1466" s="8">
        <v>1465</v>
      </c>
      <c r="B1466" s="8" t="str">
        <f t="shared" si="22"/>
        <v>CS6E-2-1-I1048</v>
      </c>
      <c r="C1466" s="10" t="s">
        <v>8385</v>
      </c>
      <c r="D1466" s="10" t="s">
        <v>212</v>
      </c>
      <c r="E1466" s="8">
        <v>1048</v>
      </c>
      <c r="F1466" s="177" t="s">
        <v>5278</v>
      </c>
    </row>
    <row r="1467" ht="15" spans="1:6">
      <c r="A1467" s="8">
        <v>1466</v>
      </c>
      <c r="B1467" s="8" t="str">
        <f t="shared" si="22"/>
        <v>CS6E-2-1-I1049</v>
      </c>
      <c r="C1467" s="10" t="s">
        <v>8385</v>
      </c>
      <c r="D1467" s="10" t="s">
        <v>212</v>
      </c>
      <c r="E1467" s="8">
        <v>1049</v>
      </c>
      <c r="F1467" s="177" t="s">
        <v>5280</v>
      </c>
    </row>
    <row r="1468" ht="15" spans="1:6">
      <c r="A1468" s="8">
        <v>1467</v>
      </c>
      <c r="B1468" s="8" t="str">
        <f t="shared" si="22"/>
        <v>CS6E-2-1-I1050</v>
      </c>
      <c r="C1468" s="10" t="s">
        <v>8385</v>
      </c>
      <c r="D1468" s="10" t="s">
        <v>212</v>
      </c>
      <c r="E1468" s="8">
        <v>1050</v>
      </c>
      <c r="F1468" s="177" t="s">
        <v>5282</v>
      </c>
    </row>
    <row r="1469" ht="15" spans="1:6">
      <c r="A1469" s="8">
        <v>1468</v>
      </c>
      <c r="B1469" s="8" t="str">
        <f t="shared" si="22"/>
        <v>CS6E-2-1-I1051</v>
      </c>
      <c r="C1469" s="10" t="s">
        <v>8385</v>
      </c>
      <c r="D1469" s="10" t="s">
        <v>212</v>
      </c>
      <c r="E1469" s="8">
        <v>1051</v>
      </c>
      <c r="F1469" s="177" t="s">
        <v>5284</v>
      </c>
    </row>
    <row r="1470" ht="15" spans="1:6">
      <c r="A1470" s="8">
        <v>1469</v>
      </c>
      <c r="B1470" s="8" t="str">
        <f t="shared" si="22"/>
        <v>CS6E-2-1-I1052</v>
      </c>
      <c r="C1470" s="10" t="s">
        <v>8385</v>
      </c>
      <c r="D1470" s="10" t="s">
        <v>212</v>
      </c>
      <c r="E1470" s="8">
        <v>1052</v>
      </c>
      <c r="F1470" s="177" t="s">
        <v>5286</v>
      </c>
    </row>
    <row r="1471" ht="15" spans="1:6">
      <c r="A1471" s="8">
        <v>1470</v>
      </c>
      <c r="B1471" s="8" t="str">
        <f t="shared" si="22"/>
        <v>CS6E-2-1-I1053</v>
      </c>
      <c r="C1471" s="10" t="s">
        <v>8385</v>
      </c>
      <c r="D1471" s="10" t="s">
        <v>212</v>
      </c>
      <c r="E1471" s="8">
        <v>1053</v>
      </c>
      <c r="F1471" s="177" t="s">
        <v>5288</v>
      </c>
    </row>
    <row r="1472" ht="15" spans="1:6">
      <c r="A1472" s="8">
        <v>1471</v>
      </c>
      <c r="B1472" s="8" t="str">
        <f t="shared" si="22"/>
        <v>CS6E-2-1-I1054</v>
      </c>
      <c r="C1472" s="10" t="s">
        <v>8385</v>
      </c>
      <c r="D1472" s="10" t="s">
        <v>212</v>
      </c>
      <c r="E1472" s="8">
        <v>1054</v>
      </c>
      <c r="F1472" s="177" t="s">
        <v>5290</v>
      </c>
    </row>
    <row r="1473" ht="15" spans="1:6">
      <c r="A1473" s="8">
        <v>1472</v>
      </c>
      <c r="B1473" s="8" t="str">
        <f t="shared" si="22"/>
        <v>CS6E-2-1-I1055</v>
      </c>
      <c r="C1473" s="10" t="s">
        <v>8385</v>
      </c>
      <c r="D1473" s="10" t="s">
        <v>212</v>
      </c>
      <c r="E1473" s="8">
        <v>1055</v>
      </c>
      <c r="F1473" s="177" t="s">
        <v>5292</v>
      </c>
    </row>
    <row r="1474" ht="15" spans="1:6">
      <c r="A1474" s="8">
        <v>1473</v>
      </c>
      <c r="B1474" s="8" t="str">
        <f t="shared" ref="B1474:B1537" si="23">C1474&amp;"-"&amp;D1474&amp;E1474</f>
        <v>CS6E-2-1-I1056</v>
      </c>
      <c r="C1474" s="10" t="s">
        <v>8385</v>
      </c>
      <c r="D1474" s="10" t="s">
        <v>212</v>
      </c>
      <c r="E1474" s="8">
        <v>1056</v>
      </c>
      <c r="F1474" s="177" t="s">
        <v>5294</v>
      </c>
    </row>
    <row r="1475" ht="15" spans="1:6">
      <c r="A1475" s="8">
        <v>1474</v>
      </c>
      <c r="B1475" s="8" t="str">
        <f t="shared" si="23"/>
        <v>CS6E-2-1-I1057</v>
      </c>
      <c r="C1475" s="10" t="s">
        <v>8385</v>
      </c>
      <c r="D1475" s="10" t="s">
        <v>212</v>
      </c>
      <c r="E1475" s="8">
        <v>1057</v>
      </c>
      <c r="F1475" s="177" t="s">
        <v>5296</v>
      </c>
    </row>
    <row r="1476" ht="15" spans="1:6">
      <c r="A1476" s="8">
        <v>1475</v>
      </c>
      <c r="B1476" s="8" t="str">
        <f t="shared" si="23"/>
        <v>CS6E-2-1-I1058</v>
      </c>
      <c r="C1476" s="10" t="s">
        <v>8385</v>
      </c>
      <c r="D1476" s="10" t="s">
        <v>212</v>
      </c>
      <c r="E1476" s="8">
        <v>1058</v>
      </c>
      <c r="F1476" s="177" t="s">
        <v>5298</v>
      </c>
    </row>
    <row r="1477" ht="15" spans="1:6">
      <c r="A1477" s="8">
        <v>1476</v>
      </c>
      <c r="B1477" s="8" t="str">
        <f t="shared" si="23"/>
        <v>CS6E-2-1-I1059</v>
      </c>
      <c r="C1477" s="10" t="s">
        <v>8385</v>
      </c>
      <c r="D1477" s="10" t="s">
        <v>212</v>
      </c>
      <c r="E1477" s="8">
        <v>1059</v>
      </c>
      <c r="F1477" s="177" t="s">
        <v>5300</v>
      </c>
    </row>
    <row r="1478" ht="15" spans="1:6">
      <c r="A1478" s="8">
        <v>1477</v>
      </c>
      <c r="B1478" s="8" t="str">
        <f t="shared" si="23"/>
        <v>CS6E-2-1-I1060</v>
      </c>
      <c r="C1478" s="10" t="s">
        <v>8385</v>
      </c>
      <c r="D1478" s="10" t="s">
        <v>212</v>
      </c>
      <c r="E1478" s="8">
        <v>1060</v>
      </c>
      <c r="F1478" s="177" t="s">
        <v>5302</v>
      </c>
    </row>
    <row r="1479" ht="15" spans="1:6">
      <c r="A1479" s="8">
        <v>1478</v>
      </c>
      <c r="B1479" s="8" t="str">
        <f t="shared" si="23"/>
        <v>CS6E-2-1-I1061</v>
      </c>
      <c r="C1479" s="10" t="s">
        <v>8385</v>
      </c>
      <c r="D1479" s="10" t="s">
        <v>212</v>
      </c>
      <c r="E1479" s="8">
        <v>1061</v>
      </c>
      <c r="F1479" s="177" t="s">
        <v>5304</v>
      </c>
    </row>
    <row r="1480" ht="15" spans="1:6">
      <c r="A1480" s="8">
        <v>1479</v>
      </c>
      <c r="B1480" s="8" t="str">
        <f t="shared" si="23"/>
        <v>CS6E-2-1-I1062</v>
      </c>
      <c r="C1480" s="10" t="s">
        <v>8385</v>
      </c>
      <c r="D1480" s="10" t="s">
        <v>212</v>
      </c>
      <c r="E1480" s="8">
        <v>1062</v>
      </c>
      <c r="F1480" s="177" t="s">
        <v>5306</v>
      </c>
    </row>
    <row r="1481" ht="15" spans="1:6">
      <c r="A1481" s="8">
        <v>1480</v>
      </c>
      <c r="B1481" s="8" t="str">
        <f t="shared" si="23"/>
        <v>CS6E-2-1-I1063</v>
      </c>
      <c r="C1481" s="10" t="s">
        <v>8385</v>
      </c>
      <c r="D1481" s="10" t="s">
        <v>212</v>
      </c>
      <c r="E1481" s="8">
        <v>1063</v>
      </c>
      <c r="F1481" s="177" t="s">
        <v>5308</v>
      </c>
    </row>
    <row r="1482" ht="15" spans="1:6">
      <c r="A1482" s="8">
        <v>1481</v>
      </c>
      <c r="B1482" s="8" t="str">
        <f t="shared" si="23"/>
        <v>CS6E-2-1-I1064</v>
      </c>
      <c r="C1482" s="10" t="s">
        <v>8385</v>
      </c>
      <c r="D1482" s="10" t="s">
        <v>212</v>
      </c>
      <c r="E1482" s="8">
        <v>1064</v>
      </c>
      <c r="F1482" s="177" t="s">
        <v>5310</v>
      </c>
    </row>
    <row r="1483" ht="15" spans="1:6">
      <c r="A1483" s="8">
        <v>1482</v>
      </c>
      <c r="B1483" s="8" t="str">
        <f t="shared" si="23"/>
        <v>CS6E-2-1-I1065</v>
      </c>
      <c r="C1483" s="10" t="s">
        <v>8385</v>
      </c>
      <c r="D1483" s="10" t="s">
        <v>212</v>
      </c>
      <c r="E1483" s="8">
        <v>1065</v>
      </c>
      <c r="F1483" s="177" t="s">
        <v>5312</v>
      </c>
    </row>
    <row r="1484" ht="15" spans="1:6">
      <c r="A1484" s="8">
        <v>1483</v>
      </c>
      <c r="B1484" s="8" t="str">
        <f t="shared" si="23"/>
        <v>CS6E-2-1-I1066</v>
      </c>
      <c r="C1484" s="10" t="s">
        <v>8385</v>
      </c>
      <c r="D1484" s="10" t="s">
        <v>212</v>
      </c>
      <c r="E1484" s="8">
        <v>1066</v>
      </c>
      <c r="F1484" s="177" t="s">
        <v>5314</v>
      </c>
    </row>
    <row r="1485" ht="15" spans="1:6">
      <c r="A1485" s="8">
        <v>1484</v>
      </c>
      <c r="B1485" s="8" t="str">
        <f t="shared" si="23"/>
        <v>CS6E-2-1-I1067</v>
      </c>
      <c r="C1485" s="10" t="s">
        <v>8385</v>
      </c>
      <c r="D1485" s="10" t="s">
        <v>212</v>
      </c>
      <c r="E1485" s="8">
        <v>1067</v>
      </c>
      <c r="F1485" s="177" t="s">
        <v>5316</v>
      </c>
    </row>
    <row r="1486" ht="15" spans="1:6">
      <c r="A1486" s="8">
        <v>1485</v>
      </c>
      <c r="B1486" s="8" t="str">
        <f t="shared" si="23"/>
        <v>CS6E-2-1-I1068</v>
      </c>
      <c r="C1486" s="10" t="s">
        <v>8385</v>
      </c>
      <c r="D1486" s="10" t="s">
        <v>212</v>
      </c>
      <c r="E1486" s="8">
        <v>1068</v>
      </c>
      <c r="F1486" s="177" t="s">
        <v>5318</v>
      </c>
    </row>
    <row r="1487" ht="15" spans="1:6">
      <c r="A1487" s="8">
        <v>1486</v>
      </c>
      <c r="B1487" s="8" t="str">
        <f t="shared" si="23"/>
        <v>CS6E-2-1-I1069</v>
      </c>
      <c r="C1487" s="10" t="s">
        <v>8385</v>
      </c>
      <c r="D1487" s="10" t="s">
        <v>212</v>
      </c>
      <c r="E1487" s="8">
        <v>1069</v>
      </c>
      <c r="F1487" s="177" t="s">
        <v>5320</v>
      </c>
    </row>
    <row r="1488" ht="15" spans="1:6">
      <c r="A1488" s="8">
        <v>1487</v>
      </c>
      <c r="B1488" s="8" t="str">
        <f t="shared" si="23"/>
        <v>CS6E-2-1-I1070</v>
      </c>
      <c r="C1488" s="10" t="s">
        <v>8385</v>
      </c>
      <c r="D1488" s="10" t="s">
        <v>212</v>
      </c>
      <c r="E1488" s="8">
        <v>1070</v>
      </c>
      <c r="F1488" s="177" t="s">
        <v>5322</v>
      </c>
    </row>
    <row r="1489" ht="15" spans="1:6">
      <c r="A1489" s="8">
        <v>1488</v>
      </c>
      <c r="B1489" s="8" t="str">
        <f t="shared" si="23"/>
        <v>CS6E-2-1-I1071</v>
      </c>
      <c r="C1489" s="10" t="s">
        <v>8385</v>
      </c>
      <c r="D1489" s="10" t="s">
        <v>212</v>
      </c>
      <c r="E1489" s="8">
        <v>1071</v>
      </c>
      <c r="F1489" s="177" t="s">
        <v>5324</v>
      </c>
    </row>
    <row r="1490" ht="15" spans="1:6">
      <c r="A1490" s="8">
        <v>1489</v>
      </c>
      <c r="B1490" s="8" t="str">
        <f t="shared" si="23"/>
        <v>CS6E-2-1-I1072</v>
      </c>
      <c r="C1490" s="10" t="s">
        <v>8385</v>
      </c>
      <c r="D1490" s="10" t="s">
        <v>212</v>
      </c>
      <c r="E1490" s="8">
        <v>1072</v>
      </c>
      <c r="F1490" s="177" t="s">
        <v>5326</v>
      </c>
    </row>
    <row r="1491" ht="15" spans="1:6">
      <c r="A1491" s="8">
        <v>1490</v>
      </c>
      <c r="B1491" s="8" t="str">
        <f t="shared" si="23"/>
        <v>CS6E-2-1-I1073</v>
      </c>
      <c r="C1491" s="10" t="s">
        <v>8385</v>
      </c>
      <c r="D1491" s="10" t="s">
        <v>212</v>
      </c>
      <c r="E1491" s="8">
        <v>1073</v>
      </c>
      <c r="F1491" s="177" t="s">
        <v>5328</v>
      </c>
    </row>
    <row r="1492" ht="15" spans="1:6">
      <c r="A1492" s="8">
        <v>1491</v>
      </c>
      <c r="B1492" s="8" t="str">
        <f t="shared" si="23"/>
        <v>CS6E-2-1-I1074</v>
      </c>
      <c r="C1492" s="10" t="s">
        <v>8385</v>
      </c>
      <c r="D1492" s="10" t="s">
        <v>212</v>
      </c>
      <c r="E1492" s="8">
        <v>1074</v>
      </c>
      <c r="F1492" s="177" t="s">
        <v>5330</v>
      </c>
    </row>
    <row r="1493" ht="15" spans="1:6">
      <c r="A1493" s="8">
        <v>1492</v>
      </c>
      <c r="B1493" s="8" t="str">
        <f t="shared" si="23"/>
        <v>CS6E-2-1-I1075</v>
      </c>
      <c r="C1493" s="10" t="s">
        <v>8385</v>
      </c>
      <c r="D1493" s="10" t="s">
        <v>212</v>
      </c>
      <c r="E1493" s="8">
        <v>1075</v>
      </c>
      <c r="F1493" s="177" t="s">
        <v>5332</v>
      </c>
    </row>
    <row r="1494" ht="15" spans="1:6">
      <c r="A1494" s="8">
        <v>1493</v>
      </c>
      <c r="B1494" s="8" t="str">
        <f t="shared" si="23"/>
        <v>CS6E-2-1-I1076</v>
      </c>
      <c r="C1494" s="10" t="s">
        <v>8385</v>
      </c>
      <c r="D1494" s="10" t="s">
        <v>212</v>
      </c>
      <c r="E1494" s="8">
        <v>1076</v>
      </c>
      <c r="F1494" s="177" t="s">
        <v>5334</v>
      </c>
    </row>
    <row r="1495" ht="15" spans="1:6">
      <c r="A1495" s="8">
        <v>1494</v>
      </c>
      <c r="B1495" s="8" t="str">
        <f t="shared" si="23"/>
        <v>CS6E-2-1-I1077</v>
      </c>
      <c r="C1495" s="10" t="s">
        <v>8385</v>
      </c>
      <c r="D1495" s="10" t="s">
        <v>212</v>
      </c>
      <c r="E1495" s="8">
        <v>1077</v>
      </c>
      <c r="F1495" s="177" t="s">
        <v>5336</v>
      </c>
    </row>
    <row r="1496" ht="15" spans="1:6">
      <c r="A1496" s="8">
        <v>1495</v>
      </c>
      <c r="B1496" s="8" t="str">
        <f t="shared" si="23"/>
        <v>CS6E-2-1-I1078</v>
      </c>
      <c r="C1496" s="10" t="s">
        <v>8385</v>
      </c>
      <c r="D1496" s="10" t="s">
        <v>212</v>
      </c>
      <c r="E1496" s="8">
        <v>1078</v>
      </c>
      <c r="F1496" s="177" t="s">
        <v>5338</v>
      </c>
    </row>
    <row r="1497" ht="15" spans="1:6">
      <c r="A1497" s="8">
        <v>1496</v>
      </c>
      <c r="B1497" s="8" t="str">
        <f t="shared" si="23"/>
        <v>CS6E-2-1-I1079</v>
      </c>
      <c r="C1497" s="10" t="s">
        <v>8385</v>
      </c>
      <c r="D1497" s="10" t="s">
        <v>212</v>
      </c>
      <c r="E1497" s="8">
        <v>1079</v>
      </c>
      <c r="F1497" s="177" t="s">
        <v>5340</v>
      </c>
    </row>
    <row r="1498" ht="15" spans="1:6">
      <c r="A1498" s="8">
        <v>1497</v>
      </c>
      <c r="B1498" s="8" t="str">
        <f t="shared" si="23"/>
        <v>CS6E-2-1-I1080</v>
      </c>
      <c r="C1498" s="10" t="s">
        <v>8385</v>
      </c>
      <c r="D1498" s="10" t="s">
        <v>212</v>
      </c>
      <c r="E1498" s="8">
        <v>1080</v>
      </c>
      <c r="F1498" s="177" t="s">
        <v>5342</v>
      </c>
    </row>
    <row r="1499" ht="15" spans="1:6">
      <c r="A1499" s="8">
        <v>1498</v>
      </c>
      <c r="B1499" s="8" t="str">
        <f t="shared" si="23"/>
        <v>CS6E-2-1-I1081</v>
      </c>
      <c r="C1499" s="10" t="s">
        <v>8385</v>
      </c>
      <c r="D1499" s="10" t="s">
        <v>212</v>
      </c>
      <c r="E1499" s="8">
        <v>1081</v>
      </c>
      <c r="F1499" s="177" t="s">
        <v>5344</v>
      </c>
    </row>
    <row r="1500" ht="15" spans="1:6">
      <c r="A1500" s="8">
        <v>1499</v>
      </c>
      <c r="B1500" s="8" t="str">
        <f t="shared" si="23"/>
        <v>CS6E-2-1-I1082</v>
      </c>
      <c r="C1500" s="10" t="s">
        <v>8385</v>
      </c>
      <c r="D1500" s="10" t="s">
        <v>212</v>
      </c>
      <c r="E1500" s="8">
        <v>1082</v>
      </c>
      <c r="F1500" s="177" t="s">
        <v>5346</v>
      </c>
    </row>
    <row r="1501" ht="15" spans="1:6">
      <c r="A1501" s="8">
        <v>1500</v>
      </c>
      <c r="B1501" s="8" t="str">
        <f t="shared" si="23"/>
        <v>CS6E-2-1-I1083</v>
      </c>
      <c r="C1501" s="10" t="s">
        <v>8385</v>
      </c>
      <c r="D1501" s="10" t="s">
        <v>212</v>
      </c>
      <c r="E1501" s="8">
        <v>1083</v>
      </c>
      <c r="F1501" s="177" t="s">
        <v>5348</v>
      </c>
    </row>
    <row r="1502" ht="15" spans="1:6">
      <c r="A1502" s="8">
        <v>1501</v>
      </c>
      <c r="B1502" s="8" t="str">
        <f t="shared" si="23"/>
        <v>CS6E-2-1-I1084</v>
      </c>
      <c r="C1502" s="10" t="s">
        <v>8385</v>
      </c>
      <c r="D1502" s="10" t="s">
        <v>212</v>
      </c>
      <c r="E1502" s="8">
        <v>1084</v>
      </c>
      <c r="F1502" s="177" t="s">
        <v>5350</v>
      </c>
    </row>
    <row r="1503" ht="15" spans="1:6">
      <c r="A1503" s="8">
        <v>1502</v>
      </c>
      <c r="B1503" s="8" t="str">
        <f t="shared" si="23"/>
        <v>CS6E-2-1-I1085</v>
      </c>
      <c r="C1503" s="10" t="s">
        <v>8385</v>
      </c>
      <c r="D1503" s="10" t="s">
        <v>212</v>
      </c>
      <c r="E1503" s="8">
        <v>1085</v>
      </c>
      <c r="F1503" s="177" t="s">
        <v>5352</v>
      </c>
    </row>
    <row r="1504" ht="15" spans="1:6">
      <c r="A1504" s="8">
        <v>1503</v>
      </c>
      <c r="B1504" s="8" t="str">
        <f t="shared" si="23"/>
        <v>CS6E-2-1-I1086</v>
      </c>
      <c r="C1504" s="10" t="s">
        <v>8385</v>
      </c>
      <c r="D1504" s="10" t="s">
        <v>212</v>
      </c>
      <c r="E1504" s="8">
        <v>1086</v>
      </c>
      <c r="F1504" s="177" t="s">
        <v>5354</v>
      </c>
    </row>
    <row r="1505" ht="15" spans="1:6">
      <c r="A1505" s="8">
        <v>1504</v>
      </c>
      <c r="B1505" s="8" t="str">
        <f t="shared" si="23"/>
        <v>CS6E-2-1-I1087</v>
      </c>
      <c r="C1505" s="10" t="s">
        <v>8385</v>
      </c>
      <c r="D1505" s="10" t="s">
        <v>212</v>
      </c>
      <c r="E1505" s="8">
        <v>1087</v>
      </c>
      <c r="F1505" s="177" t="s">
        <v>5356</v>
      </c>
    </row>
    <row r="1506" ht="15" spans="1:6">
      <c r="A1506" s="8">
        <v>1505</v>
      </c>
      <c r="B1506" s="8" t="str">
        <f t="shared" si="23"/>
        <v>CS6E-2-1-I1088</v>
      </c>
      <c r="C1506" s="10" t="s">
        <v>8385</v>
      </c>
      <c r="D1506" s="10" t="s">
        <v>212</v>
      </c>
      <c r="E1506" s="8">
        <v>1088</v>
      </c>
      <c r="F1506" s="177" t="s">
        <v>5358</v>
      </c>
    </row>
    <row r="1507" ht="15" spans="1:6">
      <c r="A1507" s="8">
        <v>1506</v>
      </c>
      <c r="B1507" s="8" t="str">
        <f t="shared" si="23"/>
        <v>CS6E-2-1-I1089</v>
      </c>
      <c r="C1507" s="10" t="s">
        <v>8385</v>
      </c>
      <c r="D1507" s="10" t="s">
        <v>212</v>
      </c>
      <c r="E1507" s="8">
        <v>1089</v>
      </c>
      <c r="F1507" s="177" t="s">
        <v>5360</v>
      </c>
    </row>
    <row r="1508" ht="15" spans="1:6">
      <c r="A1508" s="8">
        <v>1507</v>
      </c>
      <c r="B1508" s="8" t="str">
        <f t="shared" si="23"/>
        <v>CS6E-2-1-I1090</v>
      </c>
      <c r="C1508" s="10" t="s">
        <v>8385</v>
      </c>
      <c r="D1508" s="10" t="s">
        <v>212</v>
      </c>
      <c r="E1508" s="8">
        <v>1090</v>
      </c>
      <c r="F1508" s="177" t="s">
        <v>5362</v>
      </c>
    </row>
    <row r="1509" ht="15" spans="1:6">
      <c r="A1509" s="8">
        <v>1508</v>
      </c>
      <c r="B1509" s="8" t="str">
        <f t="shared" si="23"/>
        <v>CS6E-2-1-I1091</v>
      </c>
      <c r="C1509" s="10" t="s">
        <v>8385</v>
      </c>
      <c r="D1509" s="10" t="s">
        <v>212</v>
      </c>
      <c r="E1509" s="8">
        <v>1091</v>
      </c>
      <c r="F1509" s="177" t="s">
        <v>5364</v>
      </c>
    </row>
    <row r="1510" ht="15" spans="1:6">
      <c r="A1510" s="8">
        <v>1509</v>
      </c>
      <c r="B1510" s="8" t="str">
        <f t="shared" si="23"/>
        <v>CS6E-2-1-I1092</v>
      </c>
      <c r="C1510" s="10" t="s">
        <v>8385</v>
      </c>
      <c r="D1510" s="10" t="s">
        <v>212</v>
      </c>
      <c r="E1510" s="8">
        <v>1092</v>
      </c>
      <c r="F1510" s="177" t="s">
        <v>5366</v>
      </c>
    </row>
    <row r="1511" ht="15" spans="1:6">
      <c r="A1511" s="8">
        <v>1510</v>
      </c>
      <c r="B1511" s="8" t="str">
        <f t="shared" si="23"/>
        <v>CS6E-2-1-I1093</v>
      </c>
      <c r="C1511" s="10" t="s">
        <v>8385</v>
      </c>
      <c r="D1511" s="10" t="s">
        <v>212</v>
      </c>
      <c r="E1511" s="8">
        <v>1093</v>
      </c>
      <c r="F1511" s="177" t="s">
        <v>5368</v>
      </c>
    </row>
    <row r="1512" ht="15" spans="1:6">
      <c r="A1512" s="8">
        <v>1511</v>
      </c>
      <c r="B1512" s="8" t="str">
        <f t="shared" si="23"/>
        <v>CS6E-2-1-I1094</v>
      </c>
      <c r="C1512" s="10" t="s">
        <v>8385</v>
      </c>
      <c r="D1512" s="10" t="s">
        <v>212</v>
      </c>
      <c r="E1512" s="8">
        <v>1094</v>
      </c>
      <c r="F1512" s="177" t="s">
        <v>5370</v>
      </c>
    </row>
    <row r="1513" ht="15" spans="1:6">
      <c r="A1513" s="8">
        <v>1512</v>
      </c>
      <c r="B1513" s="8" t="str">
        <f t="shared" si="23"/>
        <v>CS6E-2-1-I1095</v>
      </c>
      <c r="C1513" s="10" t="s">
        <v>8385</v>
      </c>
      <c r="D1513" s="10" t="s">
        <v>212</v>
      </c>
      <c r="E1513" s="8">
        <v>1095</v>
      </c>
      <c r="F1513" s="177" t="s">
        <v>5372</v>
      </c>
    </row>
    <row r="1514" ht="15" spans="1:6">
      <c r="A1514" s="8">
        <v>1513</v>
      </c>
      <c r="B1514" s="8" t="str">
        <f t="shared" si="23"/>
        <v>CS6E-2-1-I1096</v>
      </c>
      <c r="C1514" s="10" t="s">
        <v>8385</v>
      </c>
      <c r="D1514" s="10" t="s">
        <v>212</v>
      </c>
      <c r="E1514" s="8">
        <v>1096</v>
      </c>
      <c r="F1514" s="177" t="s">
        <v>5374</v>
      </c>
    </row>
    <row r="1515" ht="15" spans="1:6">
      <c r="A1515" s="8">
        <v>1514</v>
      </c>
      <c r="B1515" s="8" t="str">
        <f t="shared" si="23"/>
        <v>CS6E-2-1-I1097</v>
      </c>
      <c r="C1515" s="10" t="s">
        <v>8385</v>
      </c>
      <c r="D1515" s="10" t="s">
        <v>212</v>
      </c>
      <c r="E1515" s="8">
        <v>1097</v>
      </c>
      <c r="F1515" s="177" t="s">
        <v>5376</v>
      </c>
    </row>
    <row r="1516" ht="15" spans="1:6">
      <c r="A1516" s="8">
        <v>1515</v>
      </c>
      <c r="B1516" s="8" t="str">
        <f t="shared" si="23"/>
        <v>CS6E-2-1-I1098</v>
      </c>
      <c r="C1516" s="10" t="s">
        <v>8385</v>
      </c>
      <c r="D1516" s="10" t="s">
        <v>212</v>
      </c>
      <c r="E1516" s="8">
        <v>1098</v>
      </c>
      <c r="F1516" s="177" t="s">
        <v>5378</v>
      </c>
    </row>
    <row r="1517" ht="15" spans="1:6">
      <c r="A1517" s="8">
        <v>1516</v>
      </c>
      <c r="B1517" s="8" t="str">
        <f t="shared" si="23"/>
        <v>CS6E-2-1-I1099</v>
      </c>
      <c r="C1517" s="10" t="s">
        <v>8385</v>
      </c>
      <c r="D1517" s="10" t="s">
        <v>212</v>
      </c>
      <c r="E1517" s="8">
        <v>1099</v>
      </c>
      <c r="F1517" s="177" t="s">
        <v>5380</v>
      </c>
    </row>
    <row r="1518" ht="15" spans="1:6">
      <c r="A1518" s="8">
        <v>1517</v>
      </c>
      <c r="B1518" s="8" t="str">
        <f t="shared" si="23"/>
        <v>CS6E-2-1-I1100</v>
      </c>
      <c r="C1518" s="10" t="s">
        <v>8385</v>
      </c>
      <c r="D1518" s="10" t="s">
        <v>212</v>
      </c>
      <c r="E1518" s="8">
        <v>1100</v>
      </c>
      <c r="F1518" s="177" t="s">
        <v>5382</v>
      </c>
    </row>
    <row r="1519" ht="15" spans="1:6">
      <c r="A1519" s="8">
        <v>1518</v>
      </c>
      <c r="B1519" s="8" t="str">
        <f t="shared" si="23"/>
        <v>CS6E-2-1-I1101</v>
      </c>
      <c r="C1519" s="10" t="s">
        <v>8385</v>
      </c>
      <c r="D1519" s="10" t="s">
        <v>212</v>
      </c>
      <c r="E1519" s="8">
        <v>1101</v>
      </c>
      <c r="F1519" s="177" t="s">
        <v>5384</v>
      </c>
    </row>
    <row r="1520" ht="15" spans="1:6">
      <c r="A1520" s="8">
        <v>1519</v>
      </c>
      <c r="B1520" s="8" t="str">
        <f t="shared" si="23"/>
        <v>CS6E-2-1-I1102</v>
      </c>
      <c r="C1520" s="10" t="s">
        <v>8385</v>
      </c>
      <c r="D1520" s="10" t="s">
        <v>212</v>
      </c>
      <c r="E1520" s="8">
        <v>1102</v>
      </c>
      <c r="F1520" s="177" t="s">
        <v>5386</v>
      </c>
    </row>
    <row r="1521" ht="15" spans="1:6">
      <c r="A1521" s="8">
        <v>1520</v>
      </c>
      <c r="B1521" s="8" t="str">
        <f t="shared" si="23"/>
        <v>CS6E-2-1-I1103</v>
      </c>
      <c r="C1521" s="10" t="s">
        <v>8385</v>
      </c>
      <c r="D1521" s="10" t="s">
        <v>212</v>
      </c>
      <c r="E1521" s="8">
        <v>1103</v>
      </c>
      <c r="F1521" s="177" t="s">
        <v>5388</v>
      </c>
    </row>
    <row r="1522" ht="15" spans="1:6">
      <c r="A1522" s="8">
        <v>1521</v>
      </c>
      <c r="B1522" s="8" t="str">
        <f t="shared" si="23"/>
        <v>CS6E-2-1-I1104</v>
      </c>
      <c r="C1522" s="10" t="s">
        <v>8385</v>
      </c>
      <c r="D1522" s="10" t="s">
        <v>212</v>
      </c>
      <c r="E1522" s="8">
        <v>1104</v>
      </c>
      <c r="F1522" s="177" t="s">
        <v>5390</v>
      </c>
    </row>
    <row r="1523" ht="15" spans="1:6">
      <c r="A1523" s="8">
        <v>1522</v>
      </c>
      <c r="B1523" s="8" t="str">
        <f t="shared" si="23"/>
        <v>CS6E-2-1-I1105</v>
      </c>
      <c r="C1523" s="10" t="s">
        <v>8385</v>
      </c>
      <c r="D1523" s="10" t="s">
        <v>212</v>
      </c>
      <c r="E1523" s="8">
        <v>1105</v>
      </c>
      <c r="F1523" s="177" t="s">
        <v>5392</v>
      </c>
    </row>
    <row r="1524" ht="15" spans="1:6">
      <c r="A1524" s="8">
        <v>1523</v>
      </c>
      <c r="B1524" s="8" t="str">
        <f t="shared" si="23"/>
        <v>CS6E-2-1-I1106</v>
      </c>
      <c r="C1524" s="10" t="s">
        <v>8385</v>
      </c>
      <c r="D1524" s="10" t="s">
        <v>212</v>
      </c>
      <c r="E1524" s="8">
        <v>1106</v>
      </c>
      <c r="F1524" s="177" t="s">
        <v>5394</v>
      </c>
    </row>
    <row r="1525" ht="15" spans="1:6">
      <c r="A1525" s="8">
        <v>1524</v>
      </c>
      <c r="B1525" s="8" t="str">
        <f t="shared" si="23"/>
        <v>CS6E-2-1-I1107</v>
      </c>
      <c r="C1525" s="10" t="s">
        <v>8385</v>
      </c>
      <c r="D1525" s="10" t="s">
        <v>212</v>
      </c>
      <c r="E1525" s="8">
        <v>1107</v>
      </c>
      <c r="F1525" s="177" t="s">
        <v>5396</v>
      </c>
    </row>
    <row r="1526" ht="15" spans="1:6">
      <c r="A1526" s="8">
        <v>1525</v>
      </c>
      <c r="B1526" s="8" t="str">
        <f t="shared" si="23"/>
        <v>CS6E-2-1-I1108</v>
      </c>
      <c r="C1526" s="10" t="s">
        <v>8385</v>
      </c>
      <c r="D1526" s="10" t="s">
        <v>212</v>
      </c>
      <c r="E1526" s="8">
        <v>1108</v>
      </c>
      <c r="F1526" s="177" t="s">
        <v>5398</v>
      </c>
    </row>
    <row r="1527" ht="15" spans="1:6">
      <c r="A1527" s="8">
        <v>1526</v>
      </c>
      <c r="B1527" s="8" t="str">
        <f t="shared" si="23"/>
        <v>CS6E-2-1-I1109</v>
      </c>
      <c r="C1527" s="10" t="s">
        <v>8385</v>
      </c>
      <c r="D1527" s="10" t="s">
        <v>212</v>
      </c>
      <c r="E1527" s="8">
        <v>1109</v>
      </c>
      <c r="F1527" s="177" t="s">
        <v>5400</v>
      </c>
    </row>
    <row r="1528" ht="15" spans="1:6">
      <c r="A1528" s="8">
        <v>1527</v>
      </c>
      <c r="B1528" s="8" t="str">
        <f t="shared" si="23"/>
        <v>CS6E-2-1-I1110</v>
      </c>
      <c r="C1528" s="10" t="s">
        <v>8385</v>
      </c>
      <c r="D1528" s="10" t="s">
        <v>212</v>
      </c>
      <c r="E1528" s="8">
        <v>1110</v>
      </c>
      <c r="F1528" s="177" t="s">
        <v>5402</v>
      </c>
    </row>
    <row r="1529" ht="15" spans="1:6">
      <c r="A1529" s="8">
        <v>1528</v>
      </c>
      <c r="B1529" s="8" t="str">
        <f t="shared" si="23"/>
        <v>CS6E-2-1-I1111</v>
      </c>
      <c r="C1529" s="10" t="s">
        <v>8385</v>
      </c>
      <c r="D1529" s="10" t="s">
        <v>212</v>
      </c>
      <c r="E1529" s="8">
        <v>1111</v>
      </c>
      <c r="F1529" s="177" t="s">
        <v>5404</v>
      </c>
    </row>
    <row r="1530" ht="15" spans="1:6">
      <c r="A1530" s="8">
        <v>1529</v>
      </c>
      <c r="B1530" s="8" t="str">
        <f t="shared" si="23"/>
        <v>CS6E-2-1-I1112</v>
      </c>
      <c r="C1530" s="10" t="s">
        <v>8385</v>
      </c>
      <c r="D1530" s="10" t="s">
        <v>212</v>
      </c>
      <c r="E1530" s="8">
        <v>1112</v>
      </c>
      <c r="F1530" s="177" t="s">
        <v>5406</v>
      </c>
    </row>
    <row r="1531" ht="15" spans="1:6">
      <c r="A1531" s="8">
        <v>1530</v>
      </c>
      <c r="B1531" s="8" t="str">
        <f t="shared" si="23"/>
        <v>CS6E-2-1-I1113</v>
      </c>
      <c r="C1531" s="10" t="s">
        <v>8385</v>
      </c>
      <c r="D1531" s="10" t="s">
        <v>212</v>
      </c>
      <c r="E1531" s="8">
        <v>1113</v>
      </c>
      <c r="F1531" s="177" t="s">
        <v>5408</v>
      </c>
    </row>
    <row r="1532" ht="15" spans="1:6">
      <c r="A1532" s="8">
        <v>1531</v>
      </c>
      <c r="B1532" s="8" t="str">
        <f t="shared" si="23"/>
        <v>CS6E-2-1-I1114</v>
      </c>
      <c r="C1532" s="10" t="s">
        <v>8385</v>
      </c>
      <c r="D1532" s="10" t="s">
        <v>212</v>
      </c>
      <c r="E1532" s="8">
        <v>1114</v>
      </c>
      <c r="F1532" s="177" t="s">
        <v>5410</v>
      </c>
    </row>
    <row r="1533" ht="15" spans="1:6">
      <c r="A1533" s="8">
        <v>1532</v>
      </c>
      <c r="B1533" s="8" t="str">
        <f t="shared" si="23"/>
        <v>CS6E-2-1-I1115</v>
      </c>
      <c r="C1533" s="10" t="s">
        <v>8385</v>
      </c>
      <c r="D1533" s="10" t="s">
        <v>212</v>
      </c>
      <c r="E1533" s="8">
        <v>1115</v>
      </c>
      <c r="F1533" s="177" t="s">
        <v>5412</v>
      </c>
    </row>
    <row r="1534" ht="15" spans="1:6">
      <c r="A1534" s="8">
        <v>1533</v>
      </c>
      <c r="B1534" s="8" t="str">
        <f t="shared" si="23"/>
        <v>CS6E-2-1-I1116</v>
      </c>
      <c r="C1534" s="10" t="s">
        <v>8385</v>
      </c>
      <c r="D1534" s="10" t="s">
        <v>212</v>
      </c>
      <c r="E1534" s="8">
        <v>1116</v>
      </c>
      <c r="F1534" s="177" t="s">
        <v>5414</v>
      </c>
    </row>
    <row r="1535" ht="15" spans="1:6">
      <c r="A1535" s="8">
        <v>1534</v>
      </c>
      <c r="B1535" s="8" t="str">
        <f t="shared" si="23"/>
        <v>CS6E-2-1-I1117</v>
      </c>
      <c r="C1535" s="10" t="s">
        <v>8385</v>
      </c>
      <c r="D1535" s="10" t="s">
        <v>212</v>
      </c>
      <c r="E1535" s="8">
        <v>1117</v>
      </c>
      <c r="F1535" s="177" t="s">
        <v>5416</v>
      </c>
    </row>
    <row r="1536" ht="15" spans="1:6">
      <c r="A1536" s="8">
        <v>1535</v>
      </c>
      <c r="B1536" s="8" t="str">
        <f t="shared" si="23"/>
        <v>CS6E-2-1-I1118</v>
      </c>
      <c r="C1536" s="10" t="s">
        <v>8385</v>
      </c>
      <c r="D1536" s="10" t="s">
        <v>212</v>
      </c>
      <c r="E1536" s="8">
        <v>1118</v>
      </c>
      <c r="F1536" s="177" t="s">
        <v>5418</v>
      </c>
    </row>
    <row r="1537" ht="15" spans="1:6">
      <c r="A1537" s="8">
        <v>1536</v>
      </c>
      <c r="B1537" s="8" t="str">
        <f t="shared" si="23"/>
        <v>CS6E-2-1-I1119</v>
      </c>
      <c r="C1537" s="10" t="s">
        <v>8385</v>
      </c>
      <c r="D1537" s="10" t="s">
        <v>212</v>
      </c>
      <c r="E1537" s="8">
        <v>1119</v>
      </c>
      <c r="F1537" s="177" t="s">
        <v>5420</v>
      </c>
    </row>
    <row r="1538" ht="15" spans="1:6">
      <c r="A1538" s="8">
        <v>1537</v>
      </c>
      <c r="B1538" s="8" t="str">
        <f t="shared" ref="B1538:B1601" si="24">C1538&amp;"-"&amp;D1538&amp;E1538</f>
        <v>CS6E-2-1-I1120</v>
      </c>
      <c r="C1538" s="10" t="s">
        <v>8385</v>
      </c>
      <c r="D1538" s="10" t="s">
        <v>212</v>
      </c>
      <c r="E1538" s="8">
        <v>1120</v>
      </c>
      <c r="F1538" s="177" t="s">
        <v>5422</v>
      </c>
    </row>
    <row r="1539" ht="15" spans="1:6">
      <c r="A1539" s="8">
        <v>1538</v>
      </c>
      <c r="B1539" s="8" t="str">
        <f t="shared" si="24"/>
        <v>CS6E-2-1-I1121</v>
      </c>
      <c r="C1539" s="10" t="s">
        <v>8385</v>
      </c>
      <c r="D1539" s="10" t="s">
        <v>212</v>
      </c>
      <c r="E1539" s="8">
        <v>1121</v>
      </c>
      <c r="F1539" s="177" t="s">
        <v>5424</v>
      </c>
    </row>
    <row r="1540" ht="15" spans="1:6">
      <c r="A1540" s="8">
        <v>1539</v>
      </c>
      <c r="B1540" s="8" t="str">
        <f t="shared" si="24"/>
        <v>CS6E-2-1-I1122</v>
      </c>
      <c r="C1540" s="10" t="s">
        <v>8385</v>
      </c>
      <c r="D1540" s="10" t="s">
        <v>212</v>
      </c>
      <c r="E1540" s="8">
        <v>1122</v>
      </c>
      <c r="F1540" s="177" t="s">
        <v>5426</v>
      </c>
    </row>
    <row r="1541" ht="15" spans="1:6">
      <c r="A1541" s="8">
        <v>1540</v>
      </c>
      <c r="B1541" s="8" t="str">
        <f t="shared" si="24"/>
        <v>CS6E-2-1-I1123</v>
      </c>
      <c r="C1541" s="10" t="s">
        <v>8385</v>
      </c>
      <c r="D1541" s="10" t="s">
        <v>212</v>
      </c>
      <c r="E1541" s="8">
        <v>1123</v>
      </c>
      <c r="F1541" s="177" t="s">
        <v>5428</v>
      </c>
    </row>
    <row r="1542" ht="15" spans="1:6">
      <c r="A1542" s="8">
        <v>1541</v>
      </c>
      <c r="B1542" s="8" t="str">
        <f t="shared" si="24"/>
        <v>CS6E-2-1-I1124</v>
      </c>
      <c r="C1542" s="10" t="s">
        <v>8385</v>
      </c>
      <c r="D1542" s="10" t="s">
        <v>212</v>
      </c>
      <c r="E1542" s="8">
        <v>1124</v>
      </c>
      <c r="F1542" s="177" t="s">
        <v>5430</v>
      </c>
    </row>
    <row r="1543" ht="15" spans="1:6">
      <c r="A1543" s="8">
        <v>1542</v>
      </c>
      <c r="B1543" s="8" t="str">
        <f t="shared" si="24"/>
        <v>CS6E-2-1-I1125</v>
      </c>
      <c r="C1543" s="10" t="s">
        <v>8385</v>
      </c>
      <c r="D1543" s="10" t="s">
        <v>212</v>
      </c>
      <c r="E1543" s="8">
        <v>1125</v>
      </c>
      <c r="F1543" s="177" t="s">
        <v>5432</v>
      </c>
    </row>
    <row r="1544" ht="15" spans="1:6">
      <c r="A1544" s="8">
        <v>1543</v>
      </c>
      <c r="B1544" s="8" t="str">
        <f t="shared" si="24"/>
        <v>CS6E-2-1-I1126</v>
      </c>
      <c r="C1544" s="10" t="s">
        <v>8385</v>
      </c>
      <c r="D1544" s="10" t="s">
        <v>212</v>
      </c>
      <c r="E1544" s="8">
        <v>1126</v>
      </c>
      <c r="F1544" s="177" t="s">
        <v>5434</v>
      </c>
    </row>
    <row r="1545" ht="15" spans="1:6">
      <c r="A1545" s="8">
        <v>1544</v>
      </c>
      <c r="B1545" s="8" t="str">
        <f t="shared" si="24"/>
        <v>CS6E-2-1-I1127</v>
      </c>
      <c r="C1545" s="10" t="s">
        <v>8385</v>
      </c>
      <c r="D1545" s="10" t="s">
        <v>212</v>
      </c>
      <c r="E1545" s="8">
        <v>1127</v>
      </c>
      <c r="F1545" s="177" t="s">
        <v>5436</v>
      </c>
    </row>
    <row r="1546" ht="15" spans="1:6">
      <c r="A1546" s="8">
        <v>1545</v>
      </c>
      <c r="B1546" s="8" t="str">
        <f t="shared" si="24"/>
        <v>CS6E-2-1-I1128</v>
      </c>
      <c r="C1546" s="10" t="s">
        <v>8385</v>
      </c>
      <c r="D1546" s="10" t="s">
        <v>212</v>
      </c>
      <c r="E1546" s="8">
        <v>1128</v>
      </c>
      <c r="F1546" s="177" t="s">
        <v>5438</v>
      </c>
    </row>
    <row r="1547" ht="15" spans="1:6">
      <c r="A1547" s="8">
        <v>1546</v>
      </c>
      <c r="B1547" s="8" t="str">
        <f t="shared" si="24"/>
        <v>CS6E-2-1-O1</v>
      </c>
      <c r="C1547" s="10" t="s">
        <v>8385</v>
      </c>
      <c r="D1547" s="10" t="s">
        <v>8371</v>
      </c>
      <c r="E1547" s="8">
        <v>1</v>
      </c>
      <c r="F1547" s="177" t="s">
        <v>5447</v>
      </c>
    </row>
    <row r="1548" ht="15" spans="1:6">
      <c r="A1548" s="8">
        <v>1547</v>
      </c>
      <c r="B1548" s="8" t="str">
        <f t="shared" si="24"/>
        <v>CS6E-2-1-O2</v>
      </c>
      <c r="C1548" s="10" t="s">
        <v>8385</v>
      </c>
      <c r="D1548" s="10" t="s">
        <v>8371</v>
      </c>
      <c r="E1548" s="8">
        <v>2</v>
      </c>
      <c r="F1548" s="177" t="s">
        <v>5450</v>
      </c>
    </row>
    <row r="1549" ht="15" spans="1:6">
      <c r="A1549" s="8">
        <v>1548</v>
      </c>
      <c r="B1549" s="8" t="str">
        <f t="shared" si="24"/>
        <v>CS6E-2-1-O3</v>
      </c>
      <c r="C1549" s="10" t="s">
        <v>8385</v>
      </c>
      <c r="D1549" s="10" t="s">
        <v>8371</v>
      </c>
      <c r="E1549" s="8">
        <v>3</v>
      </c>
      <c r="F1549" s="177" t="s">
        <v>5452</v>
      </c>
    </row>
    <row r="1550" ht="15" spans="1:6">
      <c r="A1550" s="8">
        <v>1549</v>
      </c>
      <c r="B1550" s="8" t="str">
        <f t="shared" si="24"/>
        <v>CS6E-2-1-O4</v>
      </c>
      <c r="C1550" s="10" t="s">
        <v>8385</v>
      </c>
      <c r="D1550" s="10" t="s">
        <v>8371</v>
      </c>
      <c r="E1550" s="8">
        <v>4</v>
      </c>
      <c r="F1550" s="177" t="s">
        <v>5454</v>
      </c>
    </row>
    <row r="1551" ht="15" spans="1:6">
      <c r="A1551" s="8">
        <v>1550</v>
      </c>
      <c r="B1551" s="8" t="str">
        <f t="shared" si="24"/>
        <v>CS6E-2-1-O5</v>
      </c>
      <c r="C1551" s="10" t="s">
        <v>8385</v>
      </c>
      <c r="D1551" s="10" t="s">
        <v>8371</v>
      </c>
      <c r="E1551" s="8">
        <v>5</v>
      </c>
      <c r="F1551" s="177" t="s">
        <v>5456</v>
      </c>
    </row>
    <row r="1552" ht="15" spans="1:6">
      <c r="A1552" s="8">
        <v>1551</v>
      </c>
      <c r="B1552" s="8" t="str">
        <f t="shared" si="24"/>
        <v>CS6E-2-1-O6</v>
      </c>
      <c r="C1552" s="10" t="s">
        <v>8385</v>
      </c>
      <c r="D1552" s="10" t="s">
        <v>8371</v>
      </c>
      <c r="E1552" s="8">
        <v>6</v>
      </c>
      <c r="F1552" s="177" t="s">
        <v>5458</v>
      </c>
    </row>
    <row r="1553" ht="15" spans="1:6">
      <c r="A1553" s="8">
        <v>1552</v>
      </c>
      <c r="B1553" s="8" t="str">
        <f t="shared" si="24"/>
        <v>CS6E-2-1-O7</v>
      </c>
      <c r="C1553" s="10" t="s">
        <v>8385</v>
      </c>
      <c r="D1553" s="10" t="s">
        <v>8371</v>
      </c>
      <c r="E1553" s="8">
        <v>7</v>
      </c>
      <c r="F1553" s="177" t="s">
        <v>5460</v>
      </c>
    </row>
    <row r="1554" ht="15" spans="1:6">
      <c r="A1554" s="8">
        <v>1553</v>
      </c>
      <c r="B1554" s="8" t="str">
        <f t="shared" si="24"/>
        <v>CS6E-2-1-O8</v>
      </c>
      <c r="C1554" s="10" t="s">
        <v>8385</v>
      </c>
      <c r="D1554" s="10" t="s">
        <v>8371</v>
      </c>
      <c r="E1554" s="8">
        <v>8</v>
      </c>
      <c r="F1554" s="177" t="s">
        <v>5462</v>
      </c>
    </row>
    <row r="1555" ht="15" spans="1:6">
      <c r="A1555" s="8">
        <v>1554</v>
      </c>
      <c r="B1555" s="8" t="str">
        <f t="shared" si="24"/>
        <v>CS6E-2-1-O9</v>
      </c>
      <c r="C1555" s="10" t="s">
        <v>8385</v>
      </c>
      <c r="D1555" s="10" t="s">
        <v>8371</v>
      </c>
      <c r="E1555" s="8">
        <v>9</v>
      </c>
      <c r="F1555" s="177" t="s">
        <v>5464</v>
      </c>
    </row>
    <row r="1556" ht="15" spans="1:6">
      <c r="A1556" s="8">
        <v>1555</v>
      </c>
      <c r="B1556" s="8" t="str">
        <f t="shared" si="24"/>
        <v>CS6E-2-1-O10</v>
      </c>
      <c r="C1556" s="10" t="s">
        <v>8385</v>
      </c>
      <c r="D1556" s="10" t="s">
        <v>8371</v>
      </c>
      <c r="E1556" s="8">
        <v>10</v>
      </c>
      <c r="F1556" s="177" t="s">
        <v>5466</v>
      </c>
    </row>
    <row r="1557" ht="15" spans="1:6">
      <c r="A1557" s="8">
        <v>1556</v>
      </c>
      <c r="B1557" s="8" t="str">
        <f t="shared" si="24"/>
        <v>CS6E-2-1-O11</v>
      </c>
      <c r="C1557" s="10" t="s">
        <v>8385</v>
      </c>
      <c r="D1557" s="10" t="s">
        <v>8371</v>
      </c>
      <c r="E1557" s="8">
        <v>11</v>
      </c>
      <c r="F1557" s="177" t="s">
        <v>5468</v>
      </c>
    </row>
    <row r="1558" ht="15" spans="1:6">
      <c r="A1558" s="8">
        <v>1557</v>
      </c>
      <c r="B1558" s="8" t="str">
        <f t="shared" si="24"/>
        <v>CS6E-2-1-O12</v>
      </c>
      <c r="C1558" s="10" t="s">
        <v>8385</v>
      </c>
      <c r="D1558" s="10" t="s">
        <v>8371</v>
      </c>
      <c r="E1558" s="8">
        <v>12</v>
      </c>
      <c r="F1558" s="177" t="s">
        <v>5470</v>
      </c>
    </row>
    <row r="1559" ht="15" spans="1:6">
      <c r="A1559" s="8">
        <v>1558</v>
      </c>
      <c r="B1559" s="8" t="str">
        <f t="shared" si="24"/>
        <v>CS6E-2-1-O13</v>
      </c>
      <c r="C1559" s="10" t="s">
        <v>8385</v>
      </c>
      <c r="D1559" s="10" t="s">
        <v>8371</v>
      </c>
      <c r="E1559" s="8">
        <v>13</v>
      </c>
      <c r="F1559" s="177" t="s">
        <v>5472</v>
      </c>
    </row>
    <row r="1560" ht="15" spans="1:6">
      <c r="A1560" s="8">
        <v>1559</v>
      </c>
      <c r="B1560" s="8" t="str">
        <f t="shared" si="24"/>
        <v>CS6E-2-1-O14</v>
      </c>
      <c r="C1560" s="10" t="s">
        <v>8385</v>
      </c>
      <c r="D1560" s="10" t="s">
        <v>8371</v>
      </c>
      <c r="E1560" s="8">
        <v>14</v>
      </c>
      <c r="F1560" s="177" t="s">
        <v>5474</v>
      </c>
    </row>
    <row r="1561" ht="15" spans="1:6">
      <c r="A1561" s="8">
        <v>1560</v>
      </c>
      <c r="B1561" s="8" t="str">
        <f t="shared" si="24"/>
        <v>CS6E-2-1-O15</v>
      </c>
      <c r="C1561" s="10" t="s">
        <v>8385</v>
      </c>
      <c r="D1561" s="10" t="s">
        <v>8371</v>
      </c>
      <c r="E1561" s="8">
        <v>15</v>
      </c>
      <c r="F1561" s="177" t="s">
        <v>5476</v>
      </c>
    </row>
    <row r="1562" ht="15" spans="1:6">
      <c r="A1562" s="8">
        <v>1561</v>
      </c>
      <c r="B1562" s="8" t="str">
        <f t="shared" si="24"/>
        <v>CS6E-2-1-O16</v>
      </c>
      <c r="C1562" s="10" t="s">
        <v>8385</v>
      </c>
      <c r="D1562" s="10" t="s">
        <v>8371</v>
      </c>
      <c r="E1562" s="8">
        <v>16</v>
      </c>
      <c r="F1562" s="177" t="s">
        <v>5478</v>
      </c>
    </row>
    <row r="1563" ht="15" spans="1:6">
      <c r="A1563" s="8">
        <v>1562</v>
      </c>
      <c r="B1563" s="8" t="str">
        <f t="shared" si="24"/>
        <v>CS6E-2-1-O17</v>
      </c>
      <c r="C1563" s="10" t="s">
        <v>8385</v>
      </c>
      <c r="D1563" s="10" t="s">
        <v>8371</v>
      </c>
      <c r="E1563" s="8">
        <v>17</v>
      </c>
      <c r="F1563" s="177" t="s">
        <v>5480</v>
      </c>
    </row>
    <row r="1564" ht="15" spans="1:6">
      <c r="A1564" s="8">
        <v>1563</v>
      </c>
      <c r="B1564" s="8" t="str">
        <f t="shared" si="24"/>
        <v>CS6E-2-1-O18</v>
      </c>
      <c r="C1564" s="10" t="s">
        <v>8385</v>
      </c>
      <c r="D1564" s="10" t="s">
        <v>8371</v>
      </c>
      <c r="E1564" s="8">
        <v>18</v>
      </c>
      <c r="F1564" s="177" t="s">
        <v>5482</v>
      </c>
    </row>
    <row r="1565" ht="15" spans="1:6">
      <c r="A1565" s="8">
        <v>1564</v>
      </c>
      <c r="B1565" s="8" t="str">
        <f t="shared" si="24"/>
        <v>CS6E-2-1-O19</v>
      </c>
      <c r="C1565" s="10" t="s">
        <v>8385</v>
      </c>
      <c r="D1565" s="10" t="s">
        <v>8371</v>
      </c>
      <c r="E1565" s="8">
        <v>19</v>
      </c>
      <c r="F1565" s="177" t="s">
        <v>5484</v>
      </c>
    </row>
    <row r="1566" ht="15" spans="1:6">
      <c r="A1566" s="8">
        <v>1565</v>
      </c>
      <c r="B1566" s="8" t="str">
        <f t="shared" si="24"/>
        <v>CS6E-2-1-O20</v>
      </c>
      <c r="C1566" s="10" t="s">
        <v>8385</v>
      </c>
      <c r="D1566" s="10" t="s">
        <v>8371</v>
      </c>
      <c r="E1566" s="8">
        <v>20</v>
      </c>
      <c r="F1566" s="177" t="s">
        <v>5486</v>
      </c>
    </row>
    <row r="1567" ht="15" spans="1:6">
      <c r="A1567" s="8">
        <v>1566</v>
      </c>
      <c r="B1567" s="8" t="str">
        <f t="shared" si="24"/>
        <v>CS6E-2-1-O21</v>
      </c>
      <c r="C1567" s="10" t="s">
        <v>8385</v>
      </c>
      <c r="D1567" s="10" t="s">
        <v>8371</v>
      </c>
      <c r="E1567" s="8">
        <v>21</v>
      </c>
      <c r="F1567" s="177" t="s">
        <v>5488</v>
      </c>
    </row>
    <row r="1568" ht="15" spans="1:6">
      <c r="A1568" s="8">
        <v>1567</v>
      </c>
      <c r="B1568" s="8" t="str">
        <f t="shared" si="24"/>
        <v>CS6E-2-1-O22</v>
      </c>
      <c r="C1568" s="10" t="s">
        <v>8385</v>
      </c>
      <c r="D1568" s="10" t="s">
        <v>8371</v>
      </c>
      <c r="E1568" s="8">
        <v>22</v>
      </c>
      <c r="F1568" s="177" t="s">
        <v>5490</v>
      </c>
    </row>
    <row r="1569" ht="15" spans="1:6">
      <c r="A1569" s="8">
        <v>1568</v>
      </c>
      <c r="B1569" s="8" t="str">
        <f t="shared" si="24"/>
        <v>CS6E-2-1-O23</v>
      </c>
      <c r="C1569" s="10" t="s">
        <v>8385</v>
      </c>
      <c r="D1569" s="10" t="s">
        <v>8371</v>
      </c>
      <c r="E1569" s="8">
        <v>23</v>
      </c>
      <c r="F1569" s="177" t="s">
        <v>5492</v>
      </c>
    </row>
    <row r="1570" ht="15" spans="1:6">
      <c r="A1570" s="8">
        <v>1569</v>
      </c>
      <c r="B1570" s="8" t="str">
        <f t="shared" si="24"/>
        <v>CS6E-2-1-O24</v>
      </c>
      <c r="C1570" s="10" t="s">
        <v>8385</v>
      </c>
      <c r="D1570" s="10" t="s">
        <v>8371</v>
      </c>
      <c r="E1570" s="8">
        <v>24</v>
      </c>
      <c r="F1570" s="177" t="s">
        <v>5494</v>
      </c>
    </row>
    <row r="1571" ht="15" spans="1:6">
      <c r="A1571" s="8">
        <v>1570</v>
      </c>
      <c r="B1571" s="8" t="str">
        <f t="shared" si="24"/>
        <v>CS6E-2-1-O25</v>
      </c>
      <c r="C1571" s="10" t="s">
        <v>8385</v>
      </c>
      <c r="D1571" s="10" t="s">
        <v>8371</v>
      </c>
      <c r="E1571" s="8">
        <v>25</v>
      </c>
      <c r="F1571" s="177" t="s">
        <v>5499</v>
      </c>
    </row>
    <row r="1572" ht="15" spans="1:6">
      <c r="A1572" s="8">
        <v>1571</v>
      </c>
      <c r="B1572" s="8" t="str">
        <f t="shared" si="24"/>
        <v>CS6E-2-1-O26</v>
      </c>
      <c r="C1572" s="10" t="s">
        <v>8385</v>
      </c>
      <c r="D1572" s="10" t="s">
        <v>8371</v>
      </c>
      <c r="E1572" s="8">
        <v>26</v>
      </c>
      <c r="F1572" s="177" t="s">
        <v>5502</v>
      </c>
    </row>
    <row r="1573" ht="15" spans="1:6">
      <c r="A1573" s="8">
        <v>1572</v>
      </c>
      <c r="B1573" s="8" t="str">
        <f t="shared" si="24"/>
        <v>CS6E-2-1-O27</v>
      </c>
      <c r="C1573" s="10" t="s">
        <v>8385</v>
      </c>
      <c r="D1573" s="10" t="s">
        <v>8371</v>
      </c>
      <c r="E1573" s="8">
        <v>27</v>
      </c>
      <c r="F1573" s="177" t="s">
        <v>5504</v>
      </c>
    </row>
    <row r="1574" ht="15" spans="1:6">
      <c r="A1574" s="8">
        <v>1573</v>
      </c>
      <c r="B1574" s="8" t="str">
        <f t="shared" si="24"/>
        <v>CS6E-2-1-O28</v>
      </c>
      <c r="C1574" s="10" t="s">
        <v>8385</v>
      </c>
      <c r="D1574" s="10" t="s">
        <v>8371</v>
      </c>
      <c r="E1574" s="8">
        <v>28</v>
      </c>
      <c r="F1574" s="177" t="s">
        <v>5506</v>
      </c>
    </row>
    <row r="1575" ht="15" spans="1:6">
      <c r="A1575" s="8">
        <v>1574</v>
      </c>
      <c r="B1575" s="8" t="str">
        <f t="shared" si="24"/>
        <v>CS6E-2-1-O29</v>
      </c>
      <c r="C1575" s="10" t="s">
        <v>8385</v>
      </c>
      <c r="D1575" s="10" t="s">
        <v>8371</v>
      </c>
      <c r="E1575" s="8">
        <v>29</v>
      </c>
      <c r="F1575" s="177" t="s">
        <v>5508</v>
      </c>
    </row>
    <row r="1576" ht="15" spans="1:6">
      <c r="A1576" s="8">
        <v>1575</v>
      </c>
      <c r="B1576" s="8" t="str">
        <f t="shared" si="24"/>
        <v>CS6E-2-1-O30</v>
      </c>
      <c r="C1576" s="10" t="s">
        <v>8385</v>
      </c>
      <c r="D1576" s="10" t="s">
        <v>8371</v>
      </c>
      <c r="E1576" s="8">
        <v>30</v>
      </c>
      <c r="F1576" s="177" t="s">
        <v>5510</v>
      </c>
    </row>
    <row r="1577" ht="15" spans="1:6">
      <c r="A1577" s="8">
        <v>1576</v>
      </c>
      <c r="B1577" s="8" t="str">
        <f t="shared" si="24"/>
        <v>CS6E-2-1-O31</v>
      </c>
      <c r="C1577" s="10" t="s">
        <v>8385</v>
      </c>
      <c r="D1577" s="10" t="s">
        <v>8371</v>
      </c>
      <c r="E1577" s="8">
        <v>31</v>
      </c>
      <c r="F1577" s="177" t="s">
        <v>5512</v>
      </c>
    </row>
    <row r="1578" ht="15" spans="1:6">
      <c r="A1578" s="8">
        <v>1577</v>
      </c>
      <c r="B1578" s="8" t="str">
        <f t="shared" si="24"/>
        <v>CS6E-2-1-O32</v>
      </c>
      <c r="C1578" s="10" t="s">
        <v>8385</v>
      </c>
      <c r="D1578" s="10" t="s">
        <v>8371</v>
      </c>
      <c r="E1578" s="8">
        <v>32</v>
      </c>
      <c r="F1578" s="177" t="s">
        <v>5514</v>
      </c>
    </row>
    <row r="1579" ht="15" spans="1:6">
      <c r="A1579" s="8">
        <v>1578</v>
      </c>
      <c r="B1579" s="8" t="str">
        <f t="shared" si="24"/>
        <v>CS6E-2-1-O33</v>
      </c>
      <c r="C1579" s="10" t="s">
        <v>8385</v>
      </c>
      <c r="D1579" s="10" t="s">
        <v>8371</v>
      </c>
      <c r="E1579" s="8">
        <v>33</v>
      </c>
      <c r="F1579" s="177" t="s">
        <v>5516</v>
      </c>
    </row>
    <row r="1580" ht="15" spans="1:6">
      <c r="A1580" s="8">
        <v>1579</v>
      </c>
      <c r="B1580" s="8" t="str">
        <f t="shared" si="24"/>
        <v>CS6E-2-1-O34</v>
      </c>
      <c r="C1580" s="10" t="s">
        <v>8385</v>
      </c>
      <c r="D1580" s="10" t="s">
        <v>8371</v>
      </c>
      <c r="E1580" s="8">
        <v>34</v>
      </c>
      <c r="F1580" s="177" t="s">
        <v>5518</v>
      </c>
    </row>
    <row r="1581" ht="15" spans="1:6">
      <c r="A1581" s="8">
        <v>1580</v>
      </c>
      <c r="B1581" s="8" t="str">
        <f t="shared" si="24"/>
        <v>CS6E-2-1-O35</v>
      </c>
      <c r="C1581" s="10" t="s">
        <v>8385</v>
      </c>
      <c r="D1581" s="10" t="s">
        <v>8371</v>
      </c>
      <c r="E1581" s="8">
        <v>35</v>
      </c>
      <c r="F1581" s="177" t="s">
        <v>5520</v>
      </c>
    </row>
    <row r="1582" ht="15" spans="1:6">
      <c r="A1582" s="8">
        <v>1581</v>
      </c>
      <c r="B1582" s="8" t="str">
        <f t="shared" si="24"/>
        <v>CS6E-2-1-O36</v>
      </c>
      <c r="C1582" s="10" t="s">
        <v>8385</v>
      </c>
      <c r="D1582" s="10" t="s">
        <v>8371</v>
      </c>
      <c r="E1582" s="8">
        <v>36</v>
      </c>
      <c r="F1582" s="177" t="s">
        <v>5522</v>
      </c>
    </row>
    <row r="1583" ht="15" spans="1:6">
      <c r="A1583" s="8">
        <v>1582</v>
      </c>
      <c r="B1583" s="8" t="str">
        <f t="shared" si="24"/>
        <v>CS6E-2-1-O37</v>
      </c>
      <c r="C1583" s="10" t="s">
        <v>8385</v>
      </c>
      <c r="D1583" s="10" t="s">
        <v>8371</v>
      </c>
      <c r="E1583" s="8">
        <v>37</v>
      </c>
      <c r="F1583" s="177" t="s">
        <v>5524</v>
      </c>
    </row>
    <row r="1584" ht="15" spans="1:6">
      <c r="A1584" s="8">
        <v>1583</v>
      </c>
      <c r="B1584" s="8" t="str">
        <f t="shared" si="24"/>
        <v>CS6E-2-1-O38</v>
      </c>
      <c r="C1584" s="10" t="s">
        <v>8385</v>
      </c>
      <c r="D1584" s="10" t="s">
        <v>8371</v>
      </c>
      <c r="E1584" s="8">
        <v>38</v>
      </c>
      <c r="F1584" s="177" t="s">
        <v>5526</v>
      </c>
    </row>
    <row r="1585" ht="15" spans="1:6">
      <c r="A1585" s="8">
        <v>1584</v>
      </c>
      <c r="B1585" s="8" t="str">
        <f t="shared" si="24"/>
        <v>CS6E-2-1-O39</v>
      </c>
      <c r="C1585" s="10" t="s">
        <v>8385</v>
      </c>
      <c r="D1585" s="10" t="s">
        <v>8371</v>
      </c>
      <c r="E1585" s="8">
        <v>39</v>
      </c>
      <c r="F1585" s="177" t="s">
        <v>5528</v>
      </c>
    </row>
    <row r="1586" ht="15" spans="1:6">
      <c r="A1586" s="8">
        <v>1585</v>
      </c>
      <c r="B1586" s="8" t="str">
        <f t="shared" si="24"/>
        <v>CS6E-2-1-O40</v>
      </c>
      <c r="C1586" s="10" t="s">
        <v>8385</v>
      </c>
      <c r="D1586" s="10" t="s">
        <v>8371</v>
      </c>
      <c r="E1586" s="8">
        <v>40</v>
      </c>
      <c r="F1586" s="177" t="s">
        <v>5530</v>
      </c>
    </row>
    <row r="1587" ht="15" spans="1:6">
      <c r="A1587" s="8">
        <v>1586</v>
      </c>
      <c r="B1587" s="8" t="str">
        <f t="shared" si="24"/>
        <v>CS6E-2-1-O41</v>
      </c>
      <c r="C1587" s="10" t="s">
        <v>8385</v>
      </c>
      <c r="D1587" s="10" t="s">
        <v>8371</v>
      </c>
      <c r="E1587" s="8">
        <v>41</v>
      </c>
      <c r="F1587" s="177" t="s">
        <v>5532</v>
      </c>
    </row>
    <row r="1588" ht="15" spans="1:6">
      <c r="A1588" s="8">
        <v>1587</v>
      </c>
      <c r="B1588" s="8" t="str">
        <f t="shared" si="24"/>
        <v>CS6E-2-1-O42</v>
      </c>
      <c r="C1588" s="10" t="s">
        <v>8385</v>
      </c>
      <c r="D1588" s="10" t="s">
        <v>8371</v>
      </c>
      <c r="E1588" s="8">
        <v>42</v>
      </c>
      <c r="F1588" s="177" t="s">
        <v>5534</v>
      </c>
    </row>
    <row r="1589" ht="15" spans="1:6">
      <c r="A1589" s="8">
        <v>1588</v>
      </c>
      <c r="B1589" s="8" t="str">
        <f t="shared" si="24"/>
        <v>CS6E-2-1-O43</v>
      </c>
      <c r="C1589" s="10" t="s">
        <v>8385</v>
      </c>
      <c r="D1589" s="10" t="s">
        <v>8371</v>
      </c>
      <c r="E1589" s="8">
        <v>43</v>
      </c>
      <c r="F1589" s="177" t="s">
        <v>5536</v>
      </c>
    </row>
    <row r="1590" ht="15" spans="1:6">
      <c r="A1590" s="8">
        <v>1589</v>
      </c>
      <c r="B1590" s="8" t="str">
        <f t="shared" si="24"/>
        <v>CS6E-2-1-O44</v>
      </c>
      <c r="C1590" s="10" t="s">
        <v>8385</v>
      </c>
      <c r="D1590" s="10" t="s">
        <v>8371</v>
      </c>
      <c r="E1590" s="8">
        <v>44</v>
      </c>
      <c r="F1590" s="177" t="s">
        <v>5538</v>
      </c>
    </row>
    <row r="1591" ht="15" spans="1:6">
      <c r="A1591" s="8">
        <v>1590</v>
      </c>
      <c r="B1591" s="8" t="str">
        <f t="shared" si="24"/>
        <v>CS6E-2-1-O45</v>
      </c>
      <c r="C1591" s="10" t="s">
        <v>8385</v>
      </c>
      <c r="D1591" s="10" t="s">
        <v>8371</v>
      </c>
      <c r="E1591" s="8">
        <v>45</v>
      </c>
      <c r="F1591" s="177" t="s">
        <v>5540</v>
      </c>
    </row>
    <row r="1592" ht="15" spans="1:6">
      <c r="A1592" s="8">
        <v>1591</v>
      </c>
      <c r="B1592" s="8" t="str">
        <f t="shared" si="24"/>
        <v>CS6E-2-1-O46</v>
      </c>
      <c r="C1592" s="10" t="s">
        <v>8385</v>
      </c>
      <c r="D1592" s="10" t="s">
        <v>8371</v>
      </c>
      <c r="E1592" s="8">
        <v>46</v>
      </c>
      <c r="F1592" s="177" t="s">
        <v>5542</v>
      </c>
    </row>
    <row r="1593" ht="15" spans="1:6">
      <c r="A1593" s="8">
        <v>1592</v>
      </c>
      <c r="B1593" s="8" t="str">
        <f t="shared" si="24"/>
        <v>CS6E-2-1-O47</v>
      </c>
      <c r="C1593" s="10" t="s">
        <v>8385</v>
      </c>
      <c r="D1593" s="10" t="s">
        <v>8371</v>
      </c>
      <c r="E1593" s="8">
        <v>47</v>
      </c>
      <c r="F1593" s="177" t="s">
        <v>5544</v>
      </c>
    </row>
    <row r="1594" ht="15" spans="1:6">
      <c r="A1594" s="8">
        <v>1593</v>
      </c>
      <c r="B1594" s="8" t="str">
        <f t="shared" si="24"/>
        <v>CS6E-2-1-O48</v>
      </c>
      <c r="C1594" s="10" t="s">
        <v>8385</v>
      </c>
      <c r="D1594" s="10" t="s">
        <v>8371</v>
      </c>
      <c r="E1594" s="8">
        <v>48</v>
      </c>
      <c r="F1594" s="177" t="s">
        <v>5546</v>
      </c>
    </row>
    <row r="1595" ht="15" spans="1:6">
      <c r="A1595" s="8">
        <v>1594</v>
      </c>
      <c r="B1595" s="8" t="str">
        <f t="shared" si="24"/>
        <v>CS6E-2-1-O49</v>
      </c>
      <c r="C1595" s="10" t="s">
        <v>8385</v>
      </c>
      <c r="D1595" s="10" t="s">
        <v>8371</v>
      </c>
      <c r="E1595" s="8">
        <v>49</v>
      </c>
      <c r="F1595" s="177" t="s">
        <v>5551</v>
      </c>
    </row>
    <row r="1596" ht="15" spans="1:6">
      <c r="A1596" s="8">
        <v>1595</v>
      </c>
      <c r="B1596" s="8" t="str">
        <f t="shared" si="24"/>
        <v>CS6E-2-1-O50</v>
      </c>
      <c r="C1596" s="10" t="s">
        <v>8385</v>
      </c>
      <c r="D1596" s="10" t="s">
        <v>8371</v>
      </c>
      <c r="E1596" s="8">
        <v>50</v>
      </c>
      <c r="F1596" s="177" t="s">
        <v>5554</v>
      </c>
    </row>
    <row r="1597" ht="15" spans="1:6">
      <c r="A1597" s="8">
        <v>1596</v>
      </c>
      <c r="B1597" s="8" t="str">
        <f t="shared" si="24"/>
        <v>CS6E-2-1-O51</v>
      </c>
      <c r="C1597" s="10" t="s">
        <v>8385</v>
      </c>
      <c r="D1597" s="10" t="s">
        <v>8371</v>
      </c>
      <c r="E1597" s="8">
        <v>51</v>
      </c>
      <c r="F1597" s="177" t="s">
        <v>5556</v>
      </c>
    </row>
    <row r="1598" ht="15" spans="1:6">
      <c r="A1598" s="8">
        <v>1597</v>
      </c>
      <c r="B1598" s="8" t="str">
        <f t="shared" si="24"/>
        <v>CS6E-2-1-O52</v>
      </c>
      <c r="C1598" s="10" t="s">
        <v>8385</v>
      </c>
      <c r="D1598" s="10" t="s">
        <v>8371</v>
      </c>
      <c r="E1598" s="8">
        <v>52</v>
      </c>
      <c r="F1598" s="177" t="s">
        <v>5558</v>
      </c>
    </row>
    <row r="1599" ht="15" spans="1:6">
      <c r="A1599" s="8">
        <v>1598</v>
      </c>
      <c r="B1599" s="8" t="str">
        <f t="shared" si="24"/>
        <v>CS6E-2-1-O53</v>
      </c>
      <c r="C1599" s="10" t="s">
        <v>8385</v>
      </c>
      <c r="D1599" s="10" t="s">
        <v>8371</v>
      </c>
      <c r="E1599" s="8">
        <v>53</v>
      </c>
      <c r="F1599" s="177" t="s">
        <v>5560</v>
      </c>
    </row>
    <row r="1600" ht="15" spans="1:6">
      <c r="A1600" s="8">
        <v>1599</v>
      </c>
      <c r="B1600" s="8" t="str">
        <f t="shared" si="24"/>
        <v>CS6E-2-1-O54</v>
      </c>
      <c r="C1600" s="10" t="s">
        <v>8385</v>
      </c>
      <c r="D1600" s="10" t="s">
        <v>8371</v>
      </c>
      <c r="E1600" s="8">
        <v>54</v>
      </c>
      <c r="F1600" s="177" t="s">
        <v>5562</v>
      </c>
    </row>
    <row r="1601" ht="15" spans="1:6">
      <c r="A1601" s="8">
        <v>1600</v>
      </c>
      <c r="B1601" s="8" t="str">
        <f t="shared" si="24"/>
        <v>CS6E-2-1-O55</v>
      </c>
      <c r="C1601" s="10" t="s">
        <v>8385</v>
      </c>
      <c r="D1601" s="10" t="s">
        <v>8371</v>
      </c>
      <c r="E1601" s="8">
        <v>55</v>
      </c>
      <c r="F1601" s="177" t="s">
        <v>5564</v>
      </c>
    </row>
    <row r="1602" ht="15" spans="1:6">
      <c r="A1602" s="8">
        <v>1601</v>
      </c>
      <c r="B1602" s="8" t="str">
        <f t="shared" ref="B1602:B1665" si="25">C1602&amp;"-"&amp;D1602&amp;E1602</f>
        <v>CS6E-2-1-O56</v>
      </c>
      <c r="C1602" s="10" t="s">
        <v>8385</v>
      </c>
      <c r="D1602" s="10" t="s">
        <v>8371</v>
      </c>
      <c r="E1602" s="8">
        <v>56</v>
      </c>
      <c r="F1602" s="177" t="s">
        <v>5566</v>
      </c>
    </row>
    <row r="1603" ht="15" spans="1:6">
      <c r="A1603" s="8">
        <v>1602</v>
      </c>
      <c r="B1603" s="8" t="str">
        <f t="shared" si="25"/>
        <v>CS6E-2-1-O57</v>
      </c>
      <c r="C1603" s="10" t="s">
        <v>8385</v>
      </c>
      <c r="D1603" s="10" t="s">
        <v>8371</v>
      </c>
      <c r="E1603" s="8">
        <v>57</v>
      </c>
      <c r="F1603" s="177" t="s">
        <v>5568</v>
      </c>
    </row>
    <row r="1604" ht="15" spans="1:6">
      <c r="A1604" s="8">
        <v>1603</v>
      </c>
      <c r="B1604" s="8" t="str">
        <f t="shared" si="25"/>
        <v>CS6E-2-1-O58</v>
      </c>
      <c r="C1604" s="10" t="s">
        <v>8385</v>
      </c>
      <c r="D1604" s="10" t="s">
        <v>8371</v>
      </c>
      <c r="E1604" s="8">
        <v>58</v>
      </c>
      <c r="F1604" s="177" t="s">
        <v>5570</v>
      </c>
    </row>
    <row r="1605" ht="15" spans="1:6">
      <c r="A1605" s="8">
        <v>1604</v>
      </c>
      <c r="B1605" s="8" t="str">
        <f t="shared" si="25"/>
        <v>CS6E-2-1-O59</v>
      </c>
      <c r="C1605" s="10" t="s">
        <v>8385</v>
      </c>
      <c r="D1605" s="10" t="s">
        <v>8371</v>
      </c>
      <c r="E1605" s="8">
        <v>59</v>
      </c>
      <c r="F1605" s="177" t="s">
        <v>5572</v>
      </c>
    </row>
    <row r="1606" ht="15" spans="1:6">
      <c r="A1606" s="8">
        <v>1605</v>
      </c>
      <c r="B1606" s="8" t="str">
        <f t="shared" si="25"/>
        <v>CS6E-2-1-O60</v>
      </c>
      <c r="C1606" s="10" t="s">
        <v>8385</v>
      </c>
      <c r="D1606" s="10" t="s">
        <v>8371</v>
      </c>
      <c r="E1606" s="8">
        <v>60</v>
      </c>
      <c r="F1606" s="177" t="s">
        <v>5574</v>
      </c>
    </row>
    <row r="1607" ht="15" spans="1:6">
      <c r="A1607" s="8">
        <v>1606</v>
      </c>
      <c r="B1607" s="8" t="str">
        <f t="shared" si="25"/>
        <v>CS6E-2-1-O61</v>
      </c>
      <c r="C1607" s="10" t="s">
        <v>8385</v>
      </c>
      <c r="D1607" s="10" t="s">
        <v>8371</v>
      </c>
      <c r="E1607" s="8">
        <v>61</v>
      </c>
      <c r="F1607" s="177" t="s">
        <v>5576</v>
      </c>
    </row>
    <row r="1608" ht="15" spans="1:6">
      <c r="A1608" s="8">
        <v>1607</v>
      </c>
      <c r="B1608" s="8" t="str">
        <f t="shared" si="25"/>
        <v>CS6E-2-1-O62</v>
      </c>
      <c r="C1608" s="10" t="s">
        <v>8385</v>
      </c>
      <c r="D1608" s="10" t="s">
        <v>8371</v>
      </c>
      <c r="E1608" s="8">
        <v>62</v>
      </c>
      <c r="F1608" s="177" t="s">
        <v>5578</v>
      </c>
    </row>
    <row r="1609" ht="15" spans="1:6">
      <c r="A1609" s="8">
        <v>1608</v>
      </c>
      <c r="B1609" s="8" t="str">
        <f t="shared" si="25"/>
        <v>CS6E-2-1-O63</v>
      </c>
      <c r="C1609" s="10" t="s">
        <v>8385</v>
      </c>
      <c r="D1609" s="10" t="s">
        <v>8371</v>
      </c>
      <c r="E1609" s="8">
        <v>63</v>
      </c>
      <c r="F1609" s="177" t="s">
        <v>5580</v>
      </c>
    </row>
    <row r="1610" ht="15" spans="1:6">
      <c r="A1610" s="8">
        <v>1609</v>
      </c>
      <c r="B1610" s="8" t="str">
        <f t="shared" si="25"/>
        <v>CS6E-2-1-O64</v>
      </c>
      <c r="C1610" s="10" t="s">
        <v>8385</v>
      </c>
      <c r="D1610" s="10" t="s">
        <v>8371</v>
      </c>
      <c r="E1610" s="8">
        <v>64</v>
      </c>
      <c r="F1610" s="177" t="s">
        <v>5582</v>
      </c>
    </row>
    <row r="1611" ht="15" spans="1:6">
      <c r="A1611" s="8">
        <v>1610</v>
      </c>
      <c r="B1611" s="8" t="str">
        <f t="shared" si="25"/>
        <v>CS6E-2-1-O65</v>
      </c>
      <c r="C1611" s="10" t="s">
        <v>8385</v>
      </c>
      <c r="D1611" s="10" t="s">
        <v>8371</v>
      </c>
      <c r="E1611" s="8">
        <v>65</v>
      </c>
      <c r="F1611" s="177" t="s">
        <v>5584</v>
      </c>
    </row>
    <row r="1612" ht="15" spans="1:6">
      <c r="A1612" s="8">
        <v>1611</v>
      </c>
      <c r="B1612" s="8" t="str">
        <f t="shared" si="25"/>
        <v>CS6E-2-1-O66</v>
      </c>
      <c r="C1612" s="10" t="s">
        <v>8385</v>
      </c>
      <c r="D1612" s="10" t="s">
        <v>8371</v>
      </c>
      <c r="E1612" s="8">
        <v>66</v>
      </c>
      <c r="F1612" s="177" t="s">
        <v>5586</v>
      </c>
    </row>
    <row r="1613" ht="15" spans="1:6">
      <c r="A1613" s="8">
        <v>1612</v>
      </c>
      <c r="B1613" s="8" t="str">
        <f t="shared" si="25"/>
        <v>CS6E-2-1-O67</v>
      </c>
      <c r="C1613" s="10" t="s">
        <v>8385</v>
      </c>
      <c r="D1613" s="10" t="s">
        <v>8371</v>
      </c>
      <c r="E1613" s="8">
        <v>67</v>
      </c>
      <c r="F1613" s="177" t="s">
        <v>5588</v>
      </c>
    </row>
    <row r="1614" ht="15" spans="1:6">
      <c r="A1614" s="8">
        <v>1613</v>
      </c>
      <c r="B1614" s="8" t="str">
        <f t="shared" si="25"/>
        <v>CS6E-2-1-O68</v>
      </c>
      <c r="C1614" s="10" t="s">
        <v>8385</v>
      </c>
      <c r="D1614" s="10" t="s">
        <v>8371</v>
      </c>
      <c r="E1614" s="8">
        <v>68</v>
      </c>
      <c r="F1614" s="177" t="s">
        <v>5590</v>
      </c>
    </row>
    <row r="1615" ht="15" spans="1:6">
      <c r="A1615" s="8">
        <v>1614</v>
      </c>
      <c r="B1615" s="8" t="str">
        <f t="shared" si="25"/>
        <v>CS6E-2-1-O69</v>
      </c>
      <c r="C1615" s="10" t="s">
        <v>8385</v>
      </c>
      <c r="D1615" s="10" t="s">
        <v>8371</v>
      </c>
      <c r="E1615" s="8">
        <v>69</v>
      </c>
      <c r="F1615" s="177" t="s">
        <v>5592</v>
      </c>
    </row>
    <row r="1616" ht="15" spans="1:6">
      <c r="A1616" s="8">
        <v>1615</v>
      </c>
      <c r="B1616" s="8" t="str">
        <f t="shared" si="25"/>
        <v>CS6E-2-1-O70</v>
      </c>
      <c r="C1616" s="10" t="s">
        <v>8385</v>
      </c>
      <c r="D1616" s="10" t="s">
        <v>8371</v>
      </c>
      <c r="E1616" s="8">
        <v>70</v>
      </c>
      <c r="F1616" s="177" t="s">
        <v>5594</v>
      </c>
    </row>
    <row r="1617" ht="15" spans="1:6">
      <c r="A1617" s="8">
        <v>1616</v>
      </c>
      <c r="B1617" s="8" t="str">
        <f t="shared" si="25"/>
        <v>CS6E-2-1-O71</v>
      </c>
      <c r="C1617" s="10" t="s">
        <v>8385</v>
      </c>
      <c r="D1617" s="10" t="s">
        <v>8371</v>
      </c>
      <c r="E1617" s="8">
        <v>71</v>
      </c>
      <c r="F1617" s="177" t="s">
        <v>5596</v>
      </c>
    </row>
    <row r="1618" ht="15" spans="1:6">
      <c r="A1618" s="8">
        <v>1617</v>
      </c>
      <c r="B1618" s="8" t="str">
        <f t="shared" si="25"/>
        <v>CS6E-2-1-O72</v>
      </c>
      <c r="C1618" s="10" t="s">
        <v>8385</v>
      </c>
      <c r="D1618" s="10" t="s">
        <v>8371</v>
      </c>
      <c r="E1618" s="8">
        <v>72</v>
      </c>
      <c r="F1618" s="177" t="s">
        <v>5598</v>
      </c>
    </row>
    <row r="1619" ht="15" spans="1:6">
      <c r="A1619" s="8">
        <v>1618</v>
      </c>
      <c r="B1619" s="8" t="str">
        <f t="shared" si="25"/>
        <v>CS6E-2-1-O73</v>
      </c>
      <c r="C1619" s="10" t="s">
        <v>8385</v>
      </c>
      <c r="D1619" s="10" t="s">
        <v>8371</v>
      </c>
      <c r="E1619" s="8">
        <v>73</v>
      </c>
      <c r="F1619" s="177" t="s">
        <v>5600</v>
      </c>
    </row>
    <row r="1620" ht="15" spans="1:6">
      <c r="A1620" s="8">
        <v>1619</v>
      </c>
      <c r="B1620" s="8" t="str">
        <f t="shared" si="25"/>
        <v>CS6E-2-1-O74</v>
      </c>
      <c r="C1620" s="10" t="s">
        <v>8385</v>
      </c>
      <c r="D1620" s="10" t="s">
        <v>8371</v>
      </c>
      <c r="E1620" s="8">
        <v>74</v>
      </c>
      <c r="F1620" s="177" t="s">
        <v>5602</v>
      </c>
    </row>
    <row r="1621" ht="15" spans="1:6">
      <c r="A1621" s="8">
        <v>1620</v>
      </c>
      <c r="B1621" s="8" t="str">
        <f t="shared" si="25"/>
        <v>CS6E-2-1-O75</v>
      </c>
      <c r="C1621" s="10" t="s">
        <v>8385</v>
      </c>
      <c r="D1621" s="10" t="s">
        <v>8371</v>
      </c>
      <c r="E1621" s="8">
        <v>75</v>
      </c>
      <c r="F1621" s="177" t="s">
        <v>5604</v>
      </c>
    </row>
    <row r="1622" ht="15" spans="1:6">
      <c r="A1622" s="8">
        <v>1621</v>
      </c>
      <c r="B1622" s="8" t="str">
        <f t="shared" si="25"/>
        <v>CS6E-2-1-O76</v>
      </c>
      <c r="C1622" s="10" t="s">
        <v>8385</v>
      </c>
      <c r="D1622" s="10" t="s">
        <v>8371</v>
      </c>
      <c r="E1622" s="8">
        <v>76</v>
      </c>
      <c r="F1622" s="177" t="s">
        <v>5606</v>
      </c>
    </row>
    <row r="1623" ht="15" spans="1:6">
      <c r="A1623" s="8">
        <v>1622</v>
      </c>
      <c r="B1623" s="8" t="str">
        <f t="shared" si="25"/>
        <v>CS6E-2-1-O77</v>
      </c>
      <c r="C1623" s="10" t="s">
        <v>8385</v>
      </c>
      <c r="D1623" s="10" t="s">
        <v>8371</v>
      </c>
      <c r="E1623" s="8">
        <v>77</v>
      </c>
      <c r="F1623" s="177" t="s">
        <v>5611</v>
      </c>
    </row>
    <row r="1624" ht="15" spans="1:6">
      <c r="A1624" s="8">
        <v>1623</v>
      </c>
      <c r="B1624" s="8" t="str">
        <f t="shared" si="25"/>
        <v>CS6E-2-1-O78</v>
      </c>
      <c r="C1624" s="10" t="s">
        <v>8385</v>
      </c>
      <c r="D1624" s="10" t="s">
        <v>8371</v>
      </c>
      <c r="E1624" s="8">
        <v>78</v>
      </c>
      <c r="F1624" s="177" t="s">
        <v>5614</v>
      </c>
    </row>
    <row r="1625" ht="15" spans="1:6">
      <c r="A1625" s="8">
        <v>1624</v>
      </c>
      <c r="B1625" s="8" t="str">
        <f t="shared" si="25"/>
        <v>CS6E-2-1-O79</v>
      </c>
      <c r="C1625" s="10" t="s">
        <v>8385</v>
      </c>
      <c r="D1625" s="10" t="s">
        <v>8371</v>
      </c>
      <c r="E1625" s="8">
        <v>79</v>
      </c>
      <c r="F1625" s="177" t="s">
        <v>5616</v>
      </c>
    </row>
    <row r="1626" ht="15" spans="1:6">
      <c r="A1626" s="8">
        <v>1625</v>
      </c>
      <c r="B1626" s="8" t="str">
        <f t="shared" si="25"/>
        <v>CS6E-2-1-O80</v>
      </c>
      <c r="C1626" s="10" t="s">
        <v>8385</v>
      </c>
      <c r="D1626" s="10" t="s">
        <v>8371</v>
      </c>
      <c r="E1626" s="8">
        <v>80</v>
      </c>
      <c r="F1626" s="177" t="s">
        <v>5618</v>
      </c>
    </row>
    <row r="1627" ht="15" spans="1:6">
      <c r="A1627" s="8">
        <v>1626</v>
      </c>
      <c r="B1627" s="8" t="str">
        <f t="shared" si="25"/>
        <v>CS6E-2-1-O81</v>
      </c>
      <c r="C1627" s="10" t="s">
        <v>8385</v>
      </c>
      <c r="D1627" s="10" t="s">
        <v>8371</v>
      </c>
      <c r="E1627" s="8">
        <v>81</v>
      </c>
      <c r="F1627" s="177" t="s">
        <v>5620</v>
      </c>
    </row>
    <row r="1628" ht="15" spans="1:6">
      <c r="A1628" s="8">
        <v>1627</v>
      </c>
      <c r="B1628" s="8" t="str">
        <f t="shared" si="25"/>
        <v>CS6E-2-1-O82</v>
      </c>
      <c r="C1628" s="10" t="s">
        <v>8385</v>
      </c>
      <c r="D1628" s="10" t="s">
        <v>8371</v>
      </c>
      <c r="E1628" s="8">
        <v>82</v>
      </c>
      <c r="F1628" s="177" t="s">
        <v>5622</v>
      </c>
    </row>
    <row r="1629" ht="15" spans="1:6">
      <c r="A1629" s="8">
        <v>1628</v>
      </c>
      <c r="B1629" s="8" t="str">
        <f t="shared" si="25"/>
        <v>CS6E-2-1-O83</v>
      </c>
      <c r="C1629" s="10" t="s">
        <v>8385</v>
      </c>
      <c r="D1629" s="10" t="s">
        <v>8371</v>
      </c>
      <c r="E1629" s="8">
        <v>83</v>
      </c>
      <c r="F1629" s="177" t="s">
        <v>5624</v>
      </c>
    </row>
    <row r="1630" ht="15" spans="1:6">
      <c r="A1630" s="8">
        <v>1629</v>
      </c>
      <c r="B1630" s="8" t="str">
        <f t="shared" si="25"/>
        <v>CS6E-2-1-O84</v>
      </c>
      <c r="C1630" s="10" t="s">
        <v>8385</v>
      </c>
      <c r="D1630" s="10" t="s">
        <v>8371</v>
      </c>
      <c r="E1630" s="8">
        <v>84</v>
      </c>
      <c r="F1630" s="177" t="s">
        <v>5626</v>
      </c>
    </row>
    <row r="1631" ht="15" spans="1:6">
      <c r="A1631" s="8">
        <v>1630</v>
      </c>
      <c r="B1631" s="8" t="str">
        <f t="shared" si="25"/>
        <v>CS6E-2-1-O85</v>
      </c>
      <c r="C1631" s="10" t="s">
        <v>8385</v>
      </c>
      <c r="D1631" s="10" t="s">
        <v>8371</v>
      </c>
      <c r="E1631" s="8">
        <v>85</v>
      </c>
      <c r="F1631" s="177" t="s">
        <v>5628</v>
      </c>
    </row>
    <row r="1632" ht="15" spans="1:6">
      <c r="A1632" s="8">
        <v>1631</v>
      </c>
      <c r="B1632" s="8" t="str">
        <f t="shared" si="25"/>
        <v>CS6E-2-1-O86</v>
      </c>
      <c r="C1632" s="10" t="s">
        <v>8385</v>
      </c>
      <c r="D1632" s="10" t="s">
        <v>8371</v>
      </c>
      <c r="E1632" s="8">
        <v>86</v>
      </c>
      <c r="F1632" s="177" t="s">
        <v>5630</v>
      </c>
    </row>
    <row r="1633" ht="15" spans="1:6">
      <c r="A1633" s="8">
        <v>1632</v>
      </c>
      <c r="B1633" s="8" t="str">
        <f t="shared" si="25"/>
        <v>CS6E-2-1-O87</v>
      </c>
      <c r="C1633" s="10" t="s">
        <v>8385</v>
      </c>
      <c r="D1633" s="10" t="s">
        <v>8371</v>
      </c>
      <c r="E1633" s="8">
        <v>87</v>
      </c>
      <c r="F1633" s="177" t="s">
        <v>5632</v>
      </c>
    </row>
    <row r="1634" ht="15" spans="1:6">
      <c r="A1634" s="8">
        <v>1633</v>
      </c>
      <c r="B1634" s="8" t="str">
        <f t="shared" si="25"/>
        <v>CS6E-2-1-O88</v>
      </c>
      <c r="C1634" s="10" t="s">
        <v>8385</v>
      </c>
      <c r="D1634" s="10" t="s">
        <v>8371</v>
      </c>
      <c r="E1634" s="8">
        <v>88</v>
      </c>
      <c r="F1634" s="177" t="s">
        <v>5634</v>
      </c>
    </row>
    <row r="1635" ht="15" spans="1:6">
      <c r="A1635" s="8">
        <v>1634</v>
      </c>
      <c r="B1635" s="8" t="str">
        <f t="shared" si="25"/>
        <v>CS6E-2-1-O89</v>
      </c>
      <c r="C1635" s="10" t="s">
        <v>8385</v>
      </c>
      <c r="D1635" s="10" t="s">
        <v>8371</v>
      </c>
      <c r="E1635" s="8">
        <v>89</v>
      </c>
      <c r="F1635" s="177" t="s">
        <v>5636</v>
      </c>
    </row>
    <row r="1636" ht="15" spans="1:6">
      <c r="A1636" s="8">
        <v>1635</v>
      </c>
      <c r="B1636" s="8" t="str">
        <f t="shared" si="25"/>
        <v>CS6E-2-1-O90</v>
      </c>
      <c r="C1636" s="10" t="s">
        <v>8385</v>
      </c>
      <c r="D1636" s="10" t="s">
        <v>8371</v>
      </c>
      <c r="E1636" s="8">
        <v>90</v>
      </c>
      <c r="F1636" s="177" t="s">
        <v>5638</v>
      </c>
    </row>
    <row r="1637" ht="15" spans="1:6">
      <c r="A1637" s="8">
        <v>1636</v>
      </c>
      <c r="B1637" s="8" t="str">
        <f t="shared" si="25"/>
        <v>CS6E-2-1-O91</v>
      </c>
      <c r="C1637" s="10" t="s">
        <v>8385</v>
      </c>
      <c r="D1637" s="10" t="s">
        <v>8371</v>
      </c>
      <c r="E1637" s="8">
        <v>91</v>
      </c>
      <c r="F1637" s="177" t="s">
        <v>5640</v>
      </c>
    </row>
    <row r="1638" ht="15" spans="1:6">
      <c r="A1638" s="8">
        <v>1637</v>
      </c>
      <c r="B1638" s="8" t="str">
        <f t="shared" si="25"/>
        <v>CS6E-2-1-O92</v>
      </c>
      <c r="C1638" s="10" t="s">
        <v>8385</v>
      </c>
      <c r="D1638" s="10" t="s">
        <v>8371</v>
      </c>
      <c r="E1638" s="8">
        <v>92</v>
      </c>
      <c r="F1638" s="177" t="s">
        <v>5642</v>
      </c>
    </row>
    <row r="1639" ht="15" spans="1:6">
      <c r="A1639" s="8">
        <v>1638</v>
      </c>
      <c r="B1639" s="8" t="str">
        <f t="shared" si="25"/>
        <v>CS6E-2-1-O93</v>
      </c>
      <c r="C1639" s="10" t="s">
        <v>8385</v>
      </c>
      <c r="D1639" s="10" t="s">
        <v>8371</v>
      </c>
      <c r="E1639" s="8">
        <v>93</v>
      </c>
      <c r="F1639" s="177" t="s">
        <v>5644</v>
      </c>
    </row>
    <row r="1640" ht="15" spans="1:6">
      <c r="A1640" s="8">
        <v>1639</v>
      </c>
      <c r="B1640" s="8" t="str">
        <f t="shared" si="25"/>
        <v>CS6E-2-1-O94</v>
      </c>
      <c r="C1640" s="10" t="s">
        <v>8385</v>
      </c>
      <c r="D1640" s="10" t="s">
        <v>8371</v>
      </c>
      <c r="E1640" s="8">
        <v>94</v>
      </c>
      <c r="F1640" s="177" t="s">
        <v>5646</v>
      </c>
    </row>
    <row r="1641" ht="15" spans="1:6">
      <c r="A1641" s="8">
        <v>1640</v>
      </c>
      <c r="B1641" s="8" t="str">
        <f t="shared" si="25"/>
        <v>CS6E-2-1-O95</v>
      </c>
      <c r="C1641" s="10" t="s">
        <v>8385</v>
      </c>
      <c r="D1641" s="10" t="s">
        <v>8371</v>
      </c>
      <c r="E1641" s="8">
        <v>95</v>
      </c>
      <c r="F1641" s="177" t="s">
        <v>5648</v>
      </c>
    </row>
    <row r="1642" ht="15" spans="1:6">
      <c r="A1642" s="8">
        <v>1641</v>
      </c>
      <c r="B1642" s="8" t="str">
        <f t="shared" si="25"/>
        <v>CS6E-2-1-O96</v>
      </c>
      <c r="C1642" s="10" t="s">
        <v>8385</v>
      </c>
      <c r="D1642" s="10" t="s">
        <v>8371</v>
      </c>
      <c r="E1642" s="8">
        <v>96</v>
      </c>
      <c r="F1642" s="177" t="s">
        <v>5650</v>
      </c>
    </row>
    <row r="1643" ht="15" spans="1:6">
      <c r="A1643" s="8">
        <v>1642</v>
      </c>
      <c r="B1643" s="8" t="str">
        <f t="shared" si="25"/>
        <v>CS6E-2-1-O97</v>
      </c>
      <c r="C1643" s="10" t="s">
        <v>8385</v>
      </c>
      <c r="D1643" s="10" t="s">
        <v>8371</v>
      </c>
      <c r="E1643" s="8">
        <v>97</v>
      </c>
      <c r="F1643" s="177" t="s">
        <v>5652</v>
      </c>
    </row>
    <row r="1644" ht="15" spans="1:6">
      <c r="A1644" s="8">
        <v>1643</v>
      </c>
      <c r="B1644" s="8" t="str">
        <f t="shared" si="25"/>
        <v>CS6E-2-1-O98</v>
      </c>
      <c r="C1644" s="10" t="s">
        <v>8385</v>
      </c>
      <c r="D1644" s="10" t="s">
        <v>8371</v>
      </c>
      <c r="E1644" s="8">
        <v>98</v>
      </c>
      <c r="F1644" s="177" t="s">
        <v>5654</v>
      </c>
    </row>
    <row r="1645" ht="15" spans="1:6">
      <c r="A1645" s="8">
        <v>1644</v>
      </c>
      <c r="B1645" s="8" t="str">
        <f t="shared" si="25"/>
        <v>CS6E-2-1-O99</v>
      </c>
      <c r="C1645" s="10" t="s">
        <v>8385</v>
      </c>
      <c r="D1645" s="10" t="s">
        <v>8371</v>
      </c>
      <c r="E1645" s="8">
        <v>99</v>
      </c>
      <c r="F1645" s="177" t="s">
        <v>5656</v>
      </c>
    </row>
    <row r="1646" ht="15" spans="1:6">
      <c r="A1646" s="8">
        <v>1645</v>
      </c>
      <c r="B1646" s="8" t="str">
        <f t="shared" si="25"/>
        <v>CS6E-2-1-O100</v>
      </c>
      <c r="C1646" s="10" t="s">
        <v>8385</v>
      </c>
      <c r="D1646" s="10" t="s">
        <v>8371</v>
      </c>
      <c r="E1646" s="8">
        <v>100</v>
      </c>
      <c r="F1646" s="177" t="s">
        <v>5658</v>
      </c>
    </row>
    <row r="1647" ht="15" spans="1:6">
      <c r="A1647" s="8">
        <v>1646</v>
      </c>
      <c r="B1647" s="8" t="str">
        <f t="shared" si="25"/>
        <v>CS6E-2-1-O101</v>
      </c>
      <c r="C1647" s="10" t="s">
        <v>8385</v>
      </c>
      <c r="D1647" s="10" t="s">
        <v>8371</v>
      </c>
      <c r="E1647" s="8">
        <v>101</v>
      </c>
      <c r="F1647" s="177" t="s">
        <v>5663</v>
      </c>
    </row>
    <row r="1648" ht="15" spans="1:6">
      <c r="A1648" s="8">
        <v>1647</v>
      </c>
      <c r="B1648" s="8" t="str">
        <f t="shared" si="25"/>
        <v>CS6E-2-1-O102</v>
      </c>
      <c r="C1648" s="10" t="s">
        <v>8385</v>
      </c>
      <c r="D1648" s="10" t="s">
        <v>8371</v>
      </c>
      <c r="E1648" s="8">
        <v>102</v>
      </c>
      <c r="F1648" s="177" t="s">
        <v>5666</v>
      </c>
    </row>
    <row r="1649" ht="15" spans="1:6">
      <c r="A1649" s="8">
        <v>1648</v>
      </c>
      <c r="B1649" s="8" t="str">
        <f t="shared" si="25"/>
        <v>CS6E-2-1-O103</v>
      </c>
      <c r="C1649" s="10" t="s">
        <v>8385</v>
      </c>
      <c r="D1649" s="10" t="s">
        <v>8371</v>
      </c>
      <c r="E1649" s="8">
        <v>103</v>
      </c>
      <c r="F1649" s="177" t="s">
        <v>5668</v>
      </c>
    </row>
    <row r="1650" ht="15" spans="1:6">
      <c r="A1650" s="8">
        <v>1649</v>
      </c>
      <c r="B1650" s="8" t="str">
        <f t="shared" si="25"/>
        <v>CS6E-2-1-O104</v>
      </c>
      <c r="C1650" s="10" t="s">
        <v>8385</v>
      </c>
      <c r="D1650" s="10" t="s">
        <v>8371</v>
      </c>
      <c r="E1650" s="8">
        <v>104</v>
      </c>
      <c r="F1650" s="177" t="s">
        <v>5670</v>
      </c>
    </row>
    <row r="1651" ht="15" spans="1:6">
      <c r="A1651" s="8">
        <v>1650</v>
      </c>
      <c r="B1651" s="8" t="str">
        <f t="shared" si="25"/>
        <v>CS6E-2-1-O105</v>
      </c>
      <c r="C1651" s="10" t="s">
        <v>8385</v>
      </c>
      <c r="D1651" s="10" t="s">
        <v>8371</v>
      </c>
      <c r="E1651" s="8">
        <v>105</v>
      </c>
      <c r="F1651" s="177" t="s">
        <v>5672</v>
      </c>
    </row>
    <row r="1652" ht="15" spans="1:6">
      <c r="A1652" s="8">
        <v>1651</v>
      </c>
      <c r="B1652" s="8" t="str">
        <f t="shared" si="25"/>
        <v>CS6E-2-1-O106</v>
      </c>
      <c r="C1652" s="10" t="s">
        <v>8385</v>
      </c>
      <c r="D1652" s="10" t="s">
        <v>8371</v>
      </c>
      <c r="E1652" s="8">
        <v>106</v>
      </c>
      <c r="F1652" s="177" t="s">
        <v>5674</v>
      </c>
    </row>
    <row r="1653" ht="15" spans="1:6">
      <c r="A1653" s="8">
        <v>1652</v>
      </c>
      <c r="B1653" s="8" t="str">
        <f t="shared" si="25"/>
        <v>CS6E-2-1-O107</v>
      </c>
      <c r="C1653" s="10" t="s">
        <v>8385</v>
      </c>
      <c r="D1653" s="10" t="s">
        <v>8371</v>
      </c>
      <c r="E1653" s="8">
        <v>107</v>
      </c>
      <c r="F1653" s="177" t="s">
        <v>5676</v>
      </c>
    </row>
    <row r="1654" ht="15" spans="1:6">
      <c r="A1654" s="8">
        <v>1653</v>
      </c>
      <c r="B1654" s="8" t="str">
        <f t="shared" si="25"/>
        <v>CS6E-2-1-O108</v>
      </c>
      <c r="C1654" s="10" t="s">
        <v>8385</v>
      </c>
      <c r="D1654" s="10" t="s">
        <v>8371</v>
      </c>
      <c r="E1654" s="8">
        <v>108</v>
      </c>
      <c r="F1654" s="177" t="s">
        <v>5678</v>
      </c>
    </row>
    <row r="1655" ht="15" spans="1:6">
      <c r="A1655" s="8">
        <v>1654</v>
      </c>
      <c r="B1655" s="8" t="str">
        <f t="shared" si="25"/>
        <v>CS6E-2-1-O109</v>
      </c>
      <c r="C1655" s="10" t="s">
        <v>8385</v>
      </c>
      <c r="D1655" s="10" t="s">
        <v>8371</v>
      </c>
      <c r="E1655" s="8">
        <v>109</v>
      </c>
      <c r="F1655" s="177" t="s">
        <v>5680</v>
      </c>
    </row>
    <row r="1656" ht="15" spans="1:6">
      <c r="A1656" s="8">
        <v>1655</v>
      </c>
      <c r="B1656" s="8" t="str">
        <f t="shared" si="25"/>
        <v>CS6E-2-1-O110</v>
      </c>
      <c r="C1656" s="10" t="s">
        <v>8385</v>
      </c>
      <c r="D1656" s="10" t="s">
        <v>8371</v>
      </c>
      <c r="E1656" s="8">
        <v>110</v>
      </c>
      <c r="F1656" s="177" t="s">
        <v>5682</v>
      </c>
    </row>
    <row r="1657" ht="15" spans="1:6">
      <c r="A1657" s="8">
        <v>1656</v>
      </c>
      <c r="B1657" s="8" t="str">
        <f t="shared" si="25"/>
        <v>CS6E-2-1-O111</v>
      </c>
      <c r="C1657" s="10" t="s">
        <v>8385</v>
      </c>
      <c r="D1657" s="10" t="s">
        <v>8371</v>
      </c>
      <c r="E1657" s="8">
        <v>111</v>
      </c>
      <c r="F1657" s="177" t="s">
        <v>5684</v>
      </c>
    </row>
    <row r="1658" ht="15" spans="1:6">
      <c r="A1658" s="8">
        <v>1657</v>
      </c>
      <c r="B1658" s="8" t="str">
        <f t="shared" si="25"/>
        <v>CS6E-2-1-O112</v>
      </c>
      <c r="C1658" s="10" t="s">
        <v>8385</v>
      </c>
      <c r="D1658" s="10" t="s">
        <v>8371</v>
      </c>
      <c r="E1658" s="8">
        <v>112</v>
      </c>
      <c r="F1658" s="177" t="s">
        <v>5686</v>
      </c>
    </row>
    <row r="1659" ht="15" spans="1:6">
      <c r="A1659" s="8">
        <v>1658</v>
      </c>
      <c r="B1659" s="8" t="str">
        <f t="shared" si="25"/>
        <v>CS6E-2-1-O113</v>
      </c>
      <c r="C1659" s="10" t="s">
        <v>8385</v>
      </c>
      <c r="D1659" s="10" t="s">
        <v>8371</v>
      </c>
      <c r="E1659" s="8">
        <v>113</v>
      </c>
      <c r="F1659" s="177" t="s">
        <v>5688</v>
      </c>
    </row>
    <row r="1660" ht="15" spans="1:6">
      <c r="A1660" s="8">
        <v>1659</v>
      </c>
      <c r="B1660" s="8" t="str">
        <f t="shared" si="25"/>
        <v>CS6E-2-1-O114</v>
      </c>
      <c r="C1660" s="10" t="s">
        <v>8385</v>
      </c>
      <c r="D1660" s="10" t="s">
        <v>8371</v>
      </c>
      <c r="E1660" s="8">
        <v>114</v>
      </c>
      <c r="F1660" s="177" t="s">
        <v>5690</v>
      </c>
    </row>
    <row r="1661" ht="15" spans="1:6">
      <c r="A1661" s="8">
        <v>1660</v>
      </c>
      <c r="B1661" s="8" t="str">
        <f t="shared" si="25"/>
        <v>CS6E-2-1-O115</v>
      </c>
      <c r="C1661" s="10" t="s">
        <v>8385</v>
      </c>
      <c r="D1661" s="10" t="s">
        <v>8371</v>
      </c>
      <c r="E1661" s="8">
        <v>115</v>
      </c>
      <c r="F1661" s="177" t="s">
        <v>5692</v>
      </c>
    </row>
    <row r="1662" ht="15" spans="1:6">
      <c r="A1662" s="8">
        <v>1661</v>
      </c>
      <c r="B1662" s="8" t="str">
        <f t="shared" si="25"/>
        <v>CS6E-2-1-O116</v>
      </c>
      <c r="C1662" s="10" t="s">
        <v>8385</v>
      </c>
      <c r="D1662" s="10" t="s">
        <v>8371</v>
      </c>
      <c r="E1662" s="8">
        <v>116</v>
      </c>
      <c r="F1662" s="177" t="s">
        <v>5694</v>
      </c>
    </row>
    <row r="1663" ht="15" spans="1:6">
      <c r="A1663" s="8">
        <v>1662</v>
      </c>
      <c r="B1663" s="8" t="str">
        <f t="shared" si="25"/>
        <v>CS6E-2-1-O117</v>
      </c>
      <c r="C1663" s="10" t="s">
        <v>8385</v>
      </c>
      <c r="D1663" s="10" t="s">
        <v>8371</v>
      </c>
      <c r="E1663" s="8">
        <v>117</v>
      </c>
      <c r="F1663" s="177" t="s">
        <v>5696</v>
      </c>
    </row>
    <row r="1664" ht="15" spans="1:6">
      <c r="A1664" s="8">
        <v>1663</v>
      </c>
      <c r="B1664" s="8" t="str">
        <f t="shared" si="25"/>
        <v>CS6E-2-1-O118</v>
      </c>
      <c r="C1664" s="10" t="s">
        <v>8385</v>
      </c>
      <c r="D1664" s="10" t="s">
        <v>8371</v>
      </c>
      <c r="E1664" s="8">
        <v>118</v>
      </c>
      <c r="F1664" s="177" t="s">
        <v>5698</v>
      </c>
    </row>
    <row r="1665" ht="15" spans="1:6">
      <c r="A1665" s="8">
        <v>1664</v>
      </c>
      <c r="B1665" s="8" t="str">
        <f t="shared" si="25"/>
        <v>CS6E-2-1-O119</v>
      </c>
      <c r="C1665" s="10" t="s">
        <v>8385</v>
      </c>
      <c r="D1665" s="10" t="s">
        <v>8371</v>
      </c>
      <c r="E1665" s="8">
        <v>119</v>
      </c>
      <c r="F1665" s="177" t="s">
        <v>5700</v>
      </c>
    </row>
    <row r="1666" ht="15" spans="1:6">
      <c r="A1666" s="8">
        <v>1665</v>
      </c>
      <c r="B1666" s="8" t="str">
        <f t="shared" ref="B1666:B1729" si="26">C1666&amp;"-"&amp;D1666&amp;E1666</f>
        <v>CS6E-2-1-O120</v>
      </c>
      <c r="C1666" s="10" t="s">
        <v>8385</v>
      </c>
      <c r="D1666" s="10" t="s">
        <v>8371</v>
      </c>
      <c r="E1666" s="8">
        <v>120</v>
      </c>
      <c r="F1666" s="177" t="s">
        <v>5702</v>
      </c>
    </row>
    <row r="1667" ht="15" spans="1:6">
      <c r="A1667" s="8">
        <v>1666</v>
      </c>
      <c r="B1667" s="8" t="str">
        <f t="shared" si="26"/>
        <v>CS6E-2-1-O121</v>
      </c>
      <c r="C1667" s="10" t="s">
        <v>8385</v>
      </c>
      <c r="D1667" s="10" t="s">
        <v>8371</v>
      </c>
      <c r="E1667" s="8">
        <v>121</v>
      </c>
      <c r="F1667" s="177" t="s">
        <v>5704</v>
      </c>
    </row>
    <row r="1668" ht="15" spans="1:6">
      <c r="A1668" s="8">
        <v>1667</v>
      </c>
      <c r="B1668" s="8" t="str">
        <f t="shared" si="26"/>
        <v>CS6E-2-1-O122</v>
      </c>
      <c r="C1668" s="10" t="s">
        <v>8385</v>
      </c>
      <c r="D1668" s="10" t="s">
        <v>8371</v>
      </c>
      <c r="E1668" s="8">
        <v>122</v>
      </c>
      <c r="F1668" s="177" t="s">
        <v>5706</v>
      </c>
    </row>
    <row r="1669" ht="15" spans="1:6">
      <c r="A1669" s="8">
        <v>1668</v>
      </c>
      <c r="B1669" s="8" t="str">
        <f t="shared" si="26"/>
        <v>CS6E-2-1-O123</v>
      </c>
      <c r="C1669" s="10" t="s">
        <v>8385</v>
      </c>
      <c r="D1669" s="10" t="s">
        <v>8371</v>
      </c>
      <c r="E1669" s="8">
        <v>123</v>
      </c>
      <c r="F1669" s="177" t="s">
        <v>5708</v>
      </c>
    </row>
    <row r="1670" ht="15" spans="1:6">
      <c r="A1670" s="8">
        <v>1669</v>
      </c>
      <c r="B1670" s="8" t="str">
        <f t="shared" si="26"/>
        <v>CS6E-2-1-O124</v>
      </c>
      <c r="C1670" s="10" t="s">
        <v>8385</v>
      </c>
      <c r="D1670" s="10" t="s">
        <v>8371</v>
      </c>
      <c r="E1670" s="8">
        <v>124</v>
      </c>
      <c r="F1670" s="177" t="s">
        <v>5710</v>
      </c>
    </row>
    <row r="1671" ht="15" spans="1:6">
      <c r="A1671" s="8">
        <v>1670</v>
      </c>
      <c r="B1671" s="8" t="str">
        <f t="shared" si="26"/>
        <v>CS6E-2-1-O125</v>
      </c>
      <c r="C1671" s="10" t="s">
        <v>8385</v>
      </c>
      <c r="D1671" s="10" t="s">
        <v>8371</v>
      </c>
      <c r="E1671" s="8">
        <v>125</v>
      </c>
      <c r="F1671" s="177" t="s">
        <v>5712</v>
      </c>
    </row>
    <row r="1672" ht="15" spans="1:6">
      <c r="A1672" s="8">
        <v>1671</v>
      </c>
      <c r="B1672" s="8" t="str">
        <f t="shared" si="26"/>
        <v>CS6E-2-1-O126</v>
      </c>
      <c r="C1672" s="10" t="s">
        <v>8385</v>
      </c>
      <c r="D1672" s="10" t="s">
        <v>8371</v>
      </c>
      <c r="E1672" s="8">
        <v>126</v>
      </c>
      <c r="F1672" s="177" t="s">
        <v>5714</v>
      </c>
    </row>
    <row r="1673" ht="15" spans="1:6">
      <c r="A1673" s="8">
        <v>1672</v>
      </c>
      <c r="B1673" s="8" t="str">
        <f t="shared" si="26"/>
        <v>CS6E-2-1-O127</v>
      </c>
      <c r="C1673" s="10" t="s">
        <v>8385</v>
      </c>
      <c r="D1673" s="10" t="s">
        <v>8371</v>
      </c>
      <c r="E1673" s="8">
        <v>127</v>
      </c>
      <c r="F1673" s="177" t="s">
        <v>5716</v>
      </c>
    </row>
    <row r="1674" ht="15" spans="1:6">
      <c r="A1674" s="8">
        <v>1673</v>
      </c>
      <c r="B1674" s="8" t="str">
        <f t="shared" si="26"/>
        <v>CS6E-2-1-O128</v>
      </c>
      <c r="C1674" s="10" t="s">
        <v>8385</v>
      </c>
      <c r="D1674" s="10" t="s">
        <v>8371</v>
      </c>
      <c r="E1674" s="8">
        <v>128</v>
      </c>
      <c r="F1674" s="177" t="s">
        <v>5718</v>
      </c>
    </row>
    <row r="1675" ht="15" spans="1:6">
      <c r="A1675" s="8">
        <v>1674</v>
      </c>
      <c r="B1675" s="8" t="str">
        <f t="shared" si="26"/>
        <v>CS6E-2-1-O129</v>
      </c>
      <c r="C1675" s="10" t="s">
        <v>8385</v>
      </c>
      <c r="D1675" s="10" t="s">
        <v>8371</v>
      </c>
      <c r="E1675" s="8">
        <v>129</v>
      </c>
      <c r="F1675" s="177" t="s">
        <v>5720</v>
      </c>
    </row>
    <row r="1676" ht="15" spans="1:6">
      <c r="A1676" s="8">
        <v>1675</v>
      </c>
      <c r="B1676" s="8" t="str">
        <f t="shared" si="26"/>
        <v>CS6E-2-1-O130</v>
      </c>
      <c r="C1676" s="10" t="s">
        <v>8385</v>
      </c>
      <c r="D1676" s="10" t="s">
        <v>8371</v>
      </c>
      <c r="E1676" s="8">
        <v>130</v>
      </c>
      <c r="F1676" s="177" t="s">
        <v>5722</v>
      </c>
    </row>
    <row r="1677" ht="15" spans="1:6">
      <c r="A1677" s="8">
        <v>1676</v>
      </c>
      <c r="B1677" s="8" t="str">
        <f t="shared" si="26"/>
        <v>CS6E-2-1-O131</v>
      </c>
      <c r="C1677" s="10" t="s">
        <v>8385</v>
      </c>
      <c r="D1677" s="10" t="s">
        <v>8371</v>
      </c>
      <c r="E1677" s="8">
        <v>131</v>
      </c>
      <c r="F1677" s="177" t="s">
        <v>5724</v>
      </c>
    </row>
    <row r="1678" ht="15" spans="1:6">
      <c r="A1678" s="8">
        <v>1677</v>
      </c>
      <c r="B1678" s="8" t="str">
        <f t="shared" si="26"/>
        <v>CS6E-2-1-O132</v>
      </c>
      <c r="C1678" s="10" t="s">
        <v>8385</v>
      </c>
      <c r="D1678" s="10" t="s">
        <v>8371</v>
      </c>
      <c r="E1678" s="8">
        <v>132</v>
      </c>
      <c r="F1678" s="177" t="s">
        <v>5726</v>
      </c>
    </row>
    <row r="1679" ht="15" spans="1:6">
      <c r="A1679" s="8">
        <v>1678</v>
      </c>
      <c r="B1679" s="8" t="str">
        <f t="shared" si="26"/>
        <v>CS6E-2-1-O133</v>
      </c>
      <c r="C1679" s="10" t="s">
        <v>8385</v>
      </c>
      <c r="D1679" s="10" t="s">
        <v>8371</v>
      </c>
      <c r="E1679" s="8">
        <v>133</v>
      </c>
      <c r="F1679" s="177" t="s">
        <v>5728</v>
      </c>
    </row>
    <row r="1680" ht="15" spans="1:6">
      <c r="A1680" s="8">
        <v>1679</v>
      </c>
      <c r="B1680" s="8" t="str">
        <f t="shared" si="26"/>
        <v>CS6E-2-1-O134</v>
      </c>
      <c r="C1680" s="10" t="s">
        <v>8385</v>
      </c>
      <c r="D1680" s="10" t="s">
        <v>8371</v>
      </c>
      <c r="E1680" s="8">
        <v>134</v>
      </c>
      <c r="F1680" s="177" t="s">
        <v>5730</v>
      </c>
    </row>
    <row r="1681" ht="15" spans="1:6">
      <c r="A1681" s="8">
        <v>1680</v>
      </c>
      <c r="B1681" s="8" t="str">
        <f t="shared" si="26"/>
        <v>CS6E-2-1-O135</v>
      </c>
      <c r="C1681" s="10" t="s">
        <v>8385</v>
      </c>
      <c r="D1681" s="10" t="s">
        <v>8371</v>
      </c>
      <c r="E1681" s="8">
        <v>135</v>
      </c>
      <c r="F1681" s="177" t="s">
        <v>5732</v>
      </c>
    </row>
    <row r="1682" ht="15" spans="1:6">
      <c r="A1682" s="8">
        <v>1681</v>
      </c>
      <c r="B1682" s="8" t="str">
        <f t="shared" si="26"/>
        <v>CS6E-2-1-O136</v>
      </c>
      <c r="C1682" s="10" t="s">
        <v>8385</v>
      </c>
      <c r="D1682" s="10" t="s">
        <v>8371</v>
      </c>
      <c r="E1682" s="8">
        <v>136</v>
      </c>
      <c r="F1682" s="177" t="s">
        <v>5734</v>
      </c>
    </row>
    <row r="1683" ht="15" spans="1:6">
      <c r="A1683" s="8">
        <v>1682</v>
      </c>
      <c r="B1683" s="8" t="str">
        <f t="shared" si="26"/>
        <v>CS6E-2-1-O137</v>
      </c>
      <c r="C1683" s="10" t="s">
        <v>8385</v>
      </c>
      <c r="D1683" s="10" t="s">
        <v>8371</v>
      </c>
      <c r="E1683" s="8">
        <v>137</v>
      </c>
      <c r="F1683" s="177" t="s">
        <v>5736</v>
      </c>
    </row>
    <row r="1684" ht="15" spans="1:6">
      <c r="A1684" s="8">
        <v>1683</v>
      </c>
      <c r="B1684" s="8" t="str">
        <f t="shared" si="26"/>
        <v>CS6E-2-1-O138</v>
      </c>
      <c r="C1684" s="10" t="s">
        <v>8385</v>
      </c>
      <c r="D1684" s="10" t="s">
        <v>8371</v>
      </c>
      <c r="E1684" s="8">
        <v>138</v>
      </c>
      <c r="F1684" s="177" t="s">
        <v>5738</v>
      </c>
    </row>
    <row r="1685" ht="15" spans="1:6">
      <c r="A1685" s="8">
        <v>1684</v>
      </c>
      <c r="B1685" s="8" t="str">
        <f t="shared" si="26"/>
        <v>CS6E-2-1-O139</v>
      </c>
      <c r="C1685" s="10" t="s">
        <v>8385</v>
      </c>
      <c r="D1685" s="10" t="s">
        <v>8371</v>
      </c>
      <c r="E1685" s="8">
        <v>139</v>
      </c>
      <c r="F1685" s="177" t="s">
        <v>5740</v>
      </c>
    </row>
    <row r="1686" ht="15" spans="1:6">
      <c r="A1686" s="8">
        <v>1685</v>
      </c>
      <c r="B1686" s="8" t="str">
        <f t="shared" si="26"/>
        <v>CS6E-2-1-O140</v>
      </c>
      <c r="C1686" s="10" t="s">
        <v>8385</v>
      </c>
      <c r="D1686" s="10" t="s">
        <v>8371</v>
      </c>
      <c r="E1686" s="8">
        <v>140</v>
      </c>
      <c r="F1686" s="177" t="s">
        <v>5742</v>
      </c>
    </row>
    <row r="1687" ht="15" spans="1:6">
      <c r="A1687" s="8">
        <v>1686</v>
      </c>
      <c r="B1687" s="8" t="str">
        <f t="shared" si="26"/>
        <v>CS6E-2-1-O141</v>
      </c>
      <c r="C1687" s="10" t="s">
        <v>8385</v>
      </c>
      <c r="D1687" s="10" t="s">
        <v>8371</v>
      </c>
      <c r="E1687" s="8">
        <v>141</v>
      </c>
      <c r="F1687" s="177" t="s">
        <v>5744</v>
      </c>
    </row>
    <row r="1688" ht="15" spans="1:6">
      <c r="A1688" s="8">
        <v>1687</v>
      </c>
      <c r="B1688" s="8" t="str">
        <f t="shared" si="26"/>
        <v>CS6E-2-1-O142</v>
      </c>
      <c r="C1688" s="10" t="s">
        <v>8385</v>
      </c>
      <c r="D1688" s="10" t="s">
        <v>8371</v>
      </c>
      <c r="E1688" s="8">
        <v>142</v>
      </c>
      <c r="F1688" s="177" t="s">
        <v>5746</v>
      </c>
    </row>
    <row r="1689" ht="15" spans="1:6">
      <c r="A1689" s="8">
        <v>1688</v>
      </c>
      <c r="B1689" s="8" t="str">
        <f t="shared" si="26"/>
        <v>CS6E-2-1-O143</v>
      </c>
      <c r="C1689" s="10" t="s">
        <v>8385</v>
      </c>
      <c r="D1689" s="10" t="s">
        <v>8371</v>
      </c>
      <c r="E1689" s="8">
        <v>143</v>
      </c>
      <c r="F1689" s="177" t="s">
        <v>5748</v>
      </c>
    </row>
    <row r="1690" ht="15" spans="1:6">
      <c r="A1690" s="8">
        <v>1689</v>
      </c>
      <c r="B1690" s="8" t="str">
        <f t="shared" si="26"/>
        <v>CS6E-2-1-O144</v>
      </c>
      <c r="C1690" s="10" t="s">
        <v>8385</v>
      </c>
      <c r="D1690" s="10" t="s">
        <v>8371</v>
      </c>
      <c r="E1690" s="8">
        <v>144</v>
      </c>
      <c r="F1690" s="177" t="s">
        <v>5750</v>
      </c>
    </row>
    <row r="1691" ht="15" spans="1:6">
      <c r="A1691" s="8">
        <v>1690</v>
      </c>
      <c r="B1691" s="8" t="str">
        <f t="shared" si="26"/>
        <v>CS6E-2-1-O145</v>
      </c>
      <c r="C1691" s="10" t="s">
        <v>8385</v>
      </c>
      <c r="D1691" s="10" t="s">
        <v>8371</v>
      </c>
      <c r="E1691" s="8">
        <v>145</v>
      </c>
      <c r="F1691" s="177" t="s">
        <v>5752</v>
      </c>
    </row>
    <row r="1692" ht="15" spans="1:6">
      <c r="A1692" s="8">
        <v>1691</v>
      </c>
      <c r="B1692" s="8" t="str">
        <f t="shared" si="26"/>
        <v>CS6E-2-1-O146</v>
      </c>
      <c r="C1692" s="10" t="s">
        <v>8385</v>
      </c>
      <c r="D1692" s="10" t="s">
        <v>8371</v>
      </c>
      <c r="E1692" s="8">
        <v>146</v>
      </c>
      <c r="F1692" s="177" t="s">
        <v>5754</v>
      </c>
    </row>
    <row r="1693" ht="15" spans="1:6">
      <c r="A1693" s="8">
        <v>1692</v>
      </c>
      <c r="B1693" s="8" t="str">
        <f t="shared" si="26"/>
        <v>CS6E-2-1-O147</v>
      </c>
      <c r="C1693" s="10" t="s">
        <v>8385</v>
      </c>
      <c r="D1693" s="10" t="s">
        <v>8371</v>
      </c>
      <c r="E1693" s="8">
        <v>147</v>
      </c>
      <c r="F1693" s="177" t="s">
        <v>5756</v>
      </c>
    </row>
    <row r="1694" ht="15" spans="1:6">
      <c r="A1694" s="8">
        <v>1693</v>
      </c>
      <c r="B1694" s="8" t="str">
        <f t="shared" si="26"/>
        <v>CS6E-2-1-O148</v>
      </c>
      <c r="C1694" s="10" t="s">
        <v>8385</v>
      </c>
      <c r="D1694" s="10" t="s">
        <v>8371</v>
      </c>
      <c r="E1694" s="8">
        <v>148</v>
      </c>
      <c r="F1694" s="177" t="s">
        <v>5758</v>
      </c>
    </row>
    <row r="1695" ht="15" spans="1:6">
      <c r="A1695" s="8">
        <v>1694</v>
      </c>
      <c r="B1695" s="8" t="str">
        <f t="shared" si="26"/>
        <v>CS6E-2-1-O149</v>
      </c>
      <c r="C1695" s="10" t="s">
        <v>8385</v>
      </c>
      <c r="D1695" s="10" t="s">
        <v>8371</v>
      </c>
      <c r="E1695" s="8">
        <v>149</v>
      </c>
      <c r="F1695" s="177" t="s">
        <v>5760</v>
      </c>
    </row>
    <row r="1696" ht="15" spans="1:6">
      <c r="A1696" s="8">
        <v>1695</v>
      </c>
      <c r="B1696" s="8" t="str">
        <f t="shared" si="26"/>
        <v>CS6E-2-1-O150</v>
      </c>
      <c r="C1696" s="10" t="s">
        <v>8385</v>
      </c>
      <c r="D1696" s="10" t="s">
        <v>8371</v>
      </c>
      <c r="E1696" s="8">
        <v>150</v>
      </c>
      <c r="F1696" s="177" t="s">
        <v>5762</v>
      </c>
    </row>
    <row r="1697" ht="15" spans="1:6">
      <c r="A1697" s="8">
        <v>1696</v>
      </c>
      <c r="B1697" s="8" t="str">
        <f t="shared" si="26"/>
        <v>CS6E-2-1-O151</v>
      </c>
      <c r="C1697" s="10" t="s">
        <v>8385</v>
      </c>
      <c r="D1697" s="10" t="s">
        <v>8371</v>
      </c>
      <c r="E1697" s="8">
        <v>151</v>
      </c>
      <c r="F1697" s="177" t="s">
        <v>5764</v>
      </c>
    </row>
    <row r="1698" ht="15" spans="1:6">
      <c r="A1698" s="8">
        <v>1697</v>
      </c>
      <c r="B1698" s="8" t="str">
        <f t="shared" si="26"/>
        <v>CS6E-2-1-O152</v>
      </c>
      <c r="C1698" s="10" t="s">
        <v>8385</v>
      </c>
      <c r="D1698" s="10" t="s">
        <v>8371</v>
      </c>
      <c r="E1698" s="8">
        <v>152</v>
      </c>
      <c r="F1698" s="177" t="s">
        <v>5766</v>
      </c>
    </row>
    <row r="1699" ht="15" spans="1:6">
      <c r="A1699" s="8">
        <v>1698</v>
      </c>
      <c r="B1699" s="8" t="str">
        <f t="shared" si="26"/>
        <v>CS6E-2-1-O153</v>
      </c>
      <c r="C1699" s="10" t="s">
        <v>8385</v>
      </c>
      <c r="D1699" s="10" t="s">
        <v>8371</v>
      </c>
      <c r="E1699" s="8">
        <v>153</v>
      </c>
      <c r="F1699" s="177" t="s">
        <v>5768</v>
      </c>
    </row>
    <row r="1700" ht="15" spans="1:6">
      <c r="A1700" s="8">
        <v>1699</v>
      </c>
      <c r="B1700" s="8" t="str">
        <f t="shared" si="26"/>
        <v>CS6E-2-1-O154</v>
      </c>
      <c r="C1700" s="10" t="s">
        <v>8385</v>
      </c>
      <c r="D1700" s="10" t="s">
        <v>8371</v>
      </c>
      <c r="E1700" s="8">
        <v>154</v>
      </c>
      <c r="F1700" s="177" t="s">
        <v>5770</v>
      </c>
    </row>
    <row r="1701" ht="15" spans="1:6">
      <c r="A1701" s="8">
        <v>1700</v>
      </c>
      <c r="B1701" s="8" t="str">
        <f t="shared" si="26"/>
        <v>CS6E-2-1-O155</v>
      </c>
      <c r="C1701" s="10" t="s">
        <v>8385</v>
      </c>
      <c r="D1701" s="10" t="s">
        <v>8371</v>
      </c>
      <c r="E1701" s="8">
        <v>155</v>
      </c>
      <c r="F1701" s="177" t="s">
        <v>5772</v>
      </c>
    </row>
    <row r="1702" ht="15" spans="1:6">
      <c r="A1702" s="8">
        <v>1701</v>
      </c>
      <c r="B1702" s="8" t="str">
        <f t="shared" si="26"/>
        <v>CS6E-2-1-O156</v>
      </c>
      <c r="C1702" s="10" t="s">
        <v>8385</v>
      </c>
      <c r="D1702" s="10" t="s">
        <v>8371</v>
      </c>
      <c r="E1702" s="8">
        <v>156</v>
      </c>
      <c r="F1702" s="177" t="s">
        <v>5774</v>
      </c>
    </row>
    <row r="1703" ht="15" spans="1:6">
      <c r="A1703" s="8">
        <v>1702</v>
      </c>
      <c r="B1703" s="8" t="str">
        <f t="shared" si="26"/>
        <v>CS6E-2-1-O157</v>
      </c>
      <c r="C1703" s="10" t="s">
        <v>8385</v>
      </c>
      <c r="D1703" s="10" t="s">
        <v>8371</v>
      </c>
      <c r="E1703" s="8">
        <v>157</v>
      </c>
      <c r="F1703" s="177" t="s">
        <v>5776</v>
      </c>
    </row>
    <row r="1704" ht="15" spans="1:6">
      <c r="A1704" s="8">
        <v>1703</v>
      </c>
      <c r="B1704" s="8" t="str">
        <f t="shared" si="26"/>
        <v>CS6E-2-1-O158</v>
      </c>
      <c r="C1704" s="10" t="s">
        <v>8385</v>
      </c>
      <c r="D1704" s="10" t="s">
        <v>8371</v>
      </c>
      <c r="E1704" s="8">
        <v>158</v>
      </c>
      <c r="F1704" s="177" t="s">
        <v>5778</v>
      </c>
    </row>
    <row r="1705" ht="15" spans="1:6">
      <c r="A1705" s="8">
        <v>1704</v>
      </c>
      <c r="B1705" s="8" t="str">
        <f t="shared" si="26"/>
        <v>CS6E-2-1-O159</v>
      </c>
      <c r="C1705" s="10" t="s">
        <v>8385</v>
      </c>
      <c r="D1705" s="10" t="s">
        <v>8371</v>
      </c>
      <c r="E1705" s="8">
        <v>159</v>
      </c>
      <c r="F1705" s="177" t="s">
        <v>5780</v>
      </c>
    </row>
    <row r="1706" ht="15" spans="1:6">
      <c r="A1706" s="8">
        <v>1705</v>
      </c>
      <c r="B1706" s="8" t="str">
        <f t="shared" si="26"/>
        <v>CS6E-2-1-O160</v>
      </c>
      <c r="C1706" s="10" t="s">
        <v>8385</v>
      </c>
      <c r="D1706" s="10" t="s">
        <v>8371</v>
      </c>
      <c r="E1706" s="8">
        <v>160</v>
      </c>
      <c r="F1706" s="177" t="s">
        <v>5782</v>
      </c>
    </row>
    <row r="1707" ht="15" spans="1:6">
      <c r="A1707" s="8">
        <v>1706</v>
      </c>
      <c r="B1707" s="8" t="str">
        <f t="shared" si="26"/>
        <v>CS6E-2-1-O161</v>
      </c>
      <c r="C1707" s="10" t="s">
        <v>8385</v>
      </c>
      <c r="D1707" s="10" t="s">
        <v>8371</v>
      </c>
      <c r="E1707" s="8">
        <v>161</v>
      </c>
      <c r="F1707" s="177" t="s">
        <v>5784</v>
      </c>
    </row>
    <row r="1708" ht="15" spans="1:6">
      <c r="A1708" s="8">
        <v>1707</v>
      </c>
      <c r="B1708" s="8" t="str">
        <f t="shared" si="26"/>
        <v>CS6E-2-1-O162</v>
      </c>
      <c r="C1708" s="10" t="s">
        <v>8385</v>
      </c>
      <c r="D1708" s="10" t="s">
        <v>8371</v>
      </c>
      <c r="E1708" s="8">
        <v>162</v>
      </c>
      <c r="F1708" s="177" t="s">
        <v>5786</v>
      </c>
    </row>
    <row r="1709" ht="15" spans="1:6">
      <c r="A1709" s="8">
        <v>1708</v>
      </c>
      <c r="B1709" s="8" t="str">
        <f t="shared" si="26"/>
        <v>CS6E-2-1-O163</v>
      </c>
      <c r="C1709" s="10" t="s">
        <v>8385</v>
      </c>
      <c r="D1709" s="10" t="s">
        <v>8371</v>
      </c>
      <c r="E1709" s="8">
        <v>163</v>
      </c>
      <c r="F1709" s="177" t="s">
        <v>5788</v>
      </c>
    </row>
    <row r="1710" ht="15" spans="1:6">
      <c r="A1710" s="8">
        <v>1709</v>
      </c>
      <c r="B1710" s="8" t="str">
        <f t="shared" si="26"/>
        <v>CS6E-2-1-O164</v>
      </c>
      <c r="C1710" s="10" t="s">
        <v>8385</v>
      </c>
      <c r="D1710" s="10" t="s">
        <v>8371</v>
      </c>
      <c r="E1710" s="8">
        <v>164</v>
      </c>
      <c r="F1710" s="177" t="s">
        <v>5790</v>
      </c>
    </row>
    <row r="1711" ht="15" spans="1:6">
      <c r="A1711" s="8">
        <v>1710</v>
      </c>
      <c r="B1711" s="8" t="str">
        <f t="shared" si="26"/>
        <v>CS6E-2-1-O165</v>
      </c>
      <c r="C1711" s="10" t="s">
        <v>8385</v>
      </c>
      <c r="D1711" s="10" t="s">
        <v>8371</v>
      </c>
      <c r="E1711" s="8">
        <v>165</v>
      </c>
      <c r="F1711" s="177" t="s">
        <v>5792</v>
      </c>
    </row>
    <row r="1712" ht="15" spans="1:6">
      <c r="A1712" s="8">
        <v>1711</v>
      </c>
      <c r="B1712" s="8" t="str">
        <f t="shared" si="26"/>
        <v>CS6E-2-1-O166</v>
      </c>
      <c r="C1712" s="10" t="s">
        <v>8385</v>
      </c>
      <c r="D1712" s="10" t="s">
        <v>8371</v>
      </c>
      <c r="E1712" s="8">
        <v>166</v>
      </c>
      <c r="F1712" s="177" t="s">
        <v>5794</v>
      </c>
    </row>
    <row r="1713" ht="15" spans="1:6">
      <c r="A1713" s="8">
        <v>1712</v>
      </c>
      <c r="B1713" s="8" t="str">
        <f t="shared" si="26"/>
        <v>CS6E-2-1-O167</v>
      </c>
      <c r="C1713" s="10" t="s">
        <v>8385</v>
      </c>
      <c r="D1713" s="10" t="s">
        <v>8371</v>
      </c>
      <c r="E1713" s="8">
        <v>167</v>
      </c>
      <c r="F1713" s="177" t="s">
        <v>5796</v>
      </c>
    </row>
    <row r="1714" ht="15" spans="1:6">
      <c r="A1714" s="8">
        <v>1713</v>
      </c>
      <c r="B1714" s="8" t="str">
        <f t="shared" si="26"/>
        <v>CS6E-2-1-O168</v>
      </c>
      <c r="C1714" s="10" t="s">
        <v>8385</v>
      </c>
      <c r="D1714" s="10" t="s">
        <v>8371</v>
      </c>
      <c r="E1714" s="8">
        <v>168</v>
      </c>
      <c r="F1714" s="177" t="s">
        <v>5798</v>
      </c>
    </row>
    <row r="1715" ht="15" spans="1:6">
      <c r="A1715" s="8">
        <v>1714</v>
      </c>
      <c r="B1715" s="8" t="str">
        <f t="shared" si="26"/>
        <v>CS6E-2-1-O169</v>
      </c>
      <c r="C1715" s="10" t="s">
        <v>8385</v>
      </c>
      <c r="D1715" s="10" t="s">
        <v>8371</v>
      </c>
      <c r="E1715" s="8">
        <v>169</v>
      </c>
      <c r="F1715" s="177" t="s">
        <v>5800</v>
      </c>
    </row>
    <row r="1716" ht="15" spans="1:6">
      <c r="A1716" s="8">
        <v>1715</v>
      </c>
      <c r="B1716" s="8" t="str">
        <f t="shared" si="26"/>
        <v>CS6E-2-1-O170</v>
      </c>
      <c r="C1716" s="10" t="s">
        <v>8385</v>
      </c>
      <c r="D1716" s="10" t="s">
        <v>8371</v>
      </c>
      <c r="E1716" s="8">
        <v>170</v>
      </c>
      <c r="F1716" s="177" t="s">
        <v>5802</v>
      </c>
    </row>
    <row r="1717" ht="15" spans="1:6">
      <c r="A1717" s="8">
        <v>1716</v>
      </c>
      <c r="B1717" s="8" t="str">
        <f t="shared" si="26"/>
        <v>CS6E-2-1-O171</v>
      </c>
      <c r="C1717" s="10" t="s">
        <v>8385</v>
      </c>
      <c r="D1717" s="10" t="s">
        <v>8371</v>
      </c>
      <c r="E1717" s="8">
        <v>171</v>
      </c>
      <c r="F1717" s="177" t="s">
        <v>5804</v>
      </c>
    </row>
    <row r="1718" ht="15" spans="1:6">
      <c r="A1718" s="8">
        <v>1717</v>
      </c>
      <c r="B1718" s="8" t="str">
        <f t="shared" si="26"/>
        <v>CS6E-2-1-O172</v>
      </c>
      <c r="C1718" s="10" t="s">
        <v>8385</v>
      </c>
      <c r="D1718" s="10" t="s">
        <v>8371</v>
      </c>
      <c r="E1718" s="8">
        <v>172</v>
      </c>
      <c r="F1718" s="177" t="s">
        <v>5806</v>
      </c>
    </row>
    <row r="1719" ht="15" spans="1:6">
      <c r="A1719" s="8">
        <v>1718</v>
      </c>
      <c r="B1719" s="8" t="str">
        <f t="shared" si="26"/>
        <v>CS6E-2-1-O173</v>
      </c>
      <c r="C1719" s="10" t="s">
        <v>8385</v>
      </c>
      <c r="D1719" s="10" t="s">
        <v>8371</v>
      </c>
      <c r="E1719" s="8">
        <v>173</v>
      </c>
      <c r="F1719" s="177" t="s">
        <v>5808</v>
      </c>
    </row>
    <row r="1720" ht="15" spans="1:6">
      <c r="A1720" s="8">
        <v>1719</v>
      </c>
      <c r="B1720" s="8" t="str">
        <f t="shared" si="26"/>
        <v>CS6E-2-1-O174</v>
      </c>
      <c r="C1720" s="10" t="s">
        <v>8385</v>
      </c>
      <c r="D1720" s="10" t="s">
        <v>8371</v>
      </c>
      <c r="E1720" s="8">
        <v>174</v>
      </c>
      <c r="F1720" s="177" t="s">
        <v>5810</v>
      </c>
    </row>
    <row r="1721" ht="15" spans="1:6">
      <c r="A1721" s="8">
        <v>1720</v>
      </c>
      <c r="B1721" s="8" t="str">
        <f t="shared" si="26"/>
        <v>CS6E-2-1-O175</v>
      </c>
      <c r="C1721" s="10" t="s">
        <v>8385</v>
      </c>
      <c r="D1721" s="10" t="s">
        <v>8371</v>
      </c>
      <c r="E1721" s="8">
        <v>175</v>
      </c>
      <c r="F1721" s="177" t="s">
        <v>5812</v>
      </c>
    </row>
    <row r="1722" ht="15" spans="1:6">
      <c r="A1722" s="8">
        <v>1721</v>
      </c>
      <c r="B1722" s="8" t="str">
        <f t="shared" si="26"/>
        <v>CS6E-2-1-O176</v>
      </c>
      <c r="C1722" s="10" t="s">
        <v>8385</v>
      </c>
      <c r="D1722" s="10" t="s">
        <v>8371</v>
      </c>
      <c r="E1722" s="8">
        <v>176</v>
      </c>
      <c r="F1722" s="177" t="s">
        <v>5814</v>
      </c>
    </row>
    <row r="1723" ht="15" spans="1:6">
      <c r="A1723" s="8">
        <v>1722</v>
      </c>
      <c r="B1723" s="8" t="str">
        <f t="shared" si="26"/>
        <v>CS6E-2-1-O177</v>
      </c>
      <c r="C1723" s="10" t="s">
        <v>8385</v>
      </c>
      <c r="D1723" s="10" t="s">
        <v>8371</v>
      </c>
      <c r="E1723" s="8">
        <v>177</v>
      </c>
      <c r="F1723" s="177" t="s">
        <v>5816</v>
      </c>
    </row>
    <row r="1724" ht="15" spans="1:6">
      <c r="A1724" s="8">
        <v>1723</v>
      </c>
      <c r="B1724" s="8" t="str">
        <f t="shared" si="26"/>
        <v>CS6E-2-1-O178</v>
      </c>
      <c r="C1724" s="10" t="s">
        <v>8385</v>
      </c>
      <c r="D1724" s="10" t="s">
        <v>8371</v>
      </c>
      <c r="E1724" s="8">
        <v>178</v>
      </c>
      <c r="F1724" s="177" t="s">
        <v>5818</v>
      </c>
    </row>
    <row r="1725" ht="15" spans="1:6">
      <c r="A1725" s="8">
        <v>1724</v>
      </c>
      <c r="B1725" s="8" t="str">
        <f t="shared" si="26"/>
        <v>CS6E-2-1-O179</v>
      </c>
      <c r="C1725" s="10" t="s">
        <v>8385</v>
      </c>
      <c r="D1725" s="10" t="s">
        <v>8371</v>
      </c>
      <c r="E1725" s="8">
        <v>179</v>
      </c>
      <c r="F1725" s="177" t="s">
        <v>5820</v>
      </c>
    </row>
    <row r="1726" ht="15" spans="1:6">
      <c r="A1726" s="8">
        <v>1725</v>
      </c>
      <c r="B1726" s="8" t="str">
        <f t="shared" si="26"/>
        <v>CS6E-2-1-O180</v>
      </c>
      <c r="C1726" s="10" t="s">
        <v>8385</v>
      </c>
      <c r="D1726" s="10" t="s">
        <v>8371</v>
      </c>
      <c r="E1726" s="8">
        <v>180</v>
      </c>
      <c r="F1726" s="177" t="s">
        <v>5822</v>
      </c>
    </row>
    <row r="1727" ht="15" spans="1:6">
      <c r="A1727" s="8">
        <v>1726</v>
      </c>
      <c r="B1727" s="8" t="str">
        <f t="shared" si="26"/>
        <v>CS6E-2-1-O181</v>
      </c>
      <c r="C1727" s="10" t="s">
        <v>8385</v>
      </c>
      <c r="D1727" s="10" t="s">
        <v>8371</v>
      </c>
      <c r="E1727" s="8">
        <v>181</v>
      </c>
      <c r="F1727" s="177" t="s">
        <v>5824</v>
      </c>
    </row>
    <row r="1728" ht="15" spans="1:6">
      <c r="A1728" s="8">
        <v>1727</v>
      </c>
      <c r="B1728" s="8" t="str">
        <f t="shared" si="26"/>
        <v>CS6E-2-1-O182</v>
      </c>
      <c r="C1728" s="10" t="s">
        <v>8385</v>
      </c>
      <c r="D1728" s="10" t="s">
        <v>8371</v>
      </c>
      <c r="E1728" s="8">
        <v>182</v>
      </c>
      <c r="F1728" s="177" t="s">
        <v>5826</v>
      </c>
    </row>
    <row r="1729" ht="15" spans="1:6">
      <c r="A1729" s="8">
        <v>1728</v>
      </c>
      <c r="B1729" s="8" t="str">
        <f t="shared" si="26"/>
        <v>CS6E-2-1-O183</v>
      </c>
      <c r="C1729" s="10" t="s">
        <v>8385</v>
      </c>
      <c r="D1729" s="10" t="s">
        <v>8371</v>
      </c>
      <c r="E1729" s="8">
        <v>183</v>
      </c>
      <c r="F1729" s="177" t="s">
        <v>5828</v>
      </c>
    </row>
    <row r="1730" ht="15" spans="1:6">
      <c r="A1730" s="8">
        <v>1729</v>
      </c>
      <c r="B1730" s="8" t="str">
        <f t="shared" ref="B1730:B1793" si="27">C1730&amp;"-"&amp;D1730&amp;E1730</f>
        <v>CS6E-2-1-O184</v>
      </c>
      <c r="C1730" s="10" t="s">
        <v>8385</v>
      </c>
      <c r="D1730" s="10" t="s">
        <v>8371</v>
      </c>
      <c r="E1730" s="8">
        <v>184</v>
      </c>
      <c r="F1730" s="177" t="s">
        <v>5830</v>
      </c>
    </row>
    <row r="1731" ht="15" spans="1:6">
      <c r="A1731" s="8">
        <v>1730</v>
      </c>
      <c r="B1731" s="8" t="str">
        <f t="shared" si="27"/>
        <v>CS6E-2-1-O185</v>
      </c>
      <c r="C1731" s="10" t="s">
        <v>8385</v>
      </c>
      <c r="D1731" s="10" t="s">
        <v>8371</v>
      </c>
      <c r="E1731" s="8">
        <v>185</v>
      </c>
      <c r="F1731" s="177" t="s">
        <v>5832</v>
      </c>
    </row>
    <row r="1732" ht="15" spans="1:6">
      <c r="A1732" s="8">
        <v>1731</v>
      </c>
      <c r="B1732" s="8" t="str">
        <f t="shared" si="27"/>
        <v>CS6E-2-1-O186</v>
      </c>
      <c r="C1732" s="10" t="s">
        <v>8385</v>
      </c>
      <c r="D1732" s="10" t="s">
        <v>8371</v>
      </c>
      <c r="E1732" s="8">
        <v>186</v>
      </c>
      <c r="F1732" s="177" t="s">
        <v>5834</v>
      </c>
    </row>
    <row r="1733" ht="15" spans="1:6">
      <c r="A1733" s="8">
        <v>1732</v>
      </c>
      <c r="B1733" s="8" t="str">
        <f t="shared" si="27"/>
        <v>CS6E-2-1-O187</v>
      </c>
      <c r="C1733" s="10" t="s">
        <v>8385</v>
      </c>
      <c r="D1733" s="10" t="s">
        <v>8371</v>
      </c>
      <c r="E1733" s="8">
        <v>187</v>
      </c>
      <c r="F1733" s="177" t="s">
        <v>5836</v>
      </c>
    </row>
    <row r="1734" ht="15" spans="1:6">
      <c r="A1734" s="8">
        <v>1733</v>
      </c>
      <c r="B1734" s="8" t="str">
        <f t="shared" si="27"/>
        <v>CS6E-2-1-O188</v>
      </c>
      <c r="C1734" s="10" t="s">
        <v>8385</v>
      </c>
      <c r="D1734" s="10" t="s">
        <v>8371</v>
      </c>
      <c r="E1734" s="8">
        <v>188</v>
      </c>
      <c r="F1734" s="177" t="s">
        <v>5838</v>
      </c>
    </row>
    <row r="1735" ht="15" spans="1:6">
      <c r="A1735" s="8">
        <v>1734</v>
      </c>
      <c r="B1735" s="8" t="str">
        <f t="shared" si="27"/>
        <v>CS6E-2-1-O189</v>
      </c>
      <c r="C1735" s="10" t="s">
        <v>8385</v>
      </c>
      <c r="D1735" s="10" t="s">
        <v>8371</v>
      </c>
      <c r="E1735" s="8">
        <v>189</v>
      </c>
      <c r="F1735" s="177" t="s">
        <v>5840</v>
      </c>
    </row>
    <row r="1736" ht="15" spans="1:6">
      <c r="A1736" s="8">
        <v>1735</v>
      </c>
      <c r="B1736" s="8" t="str">
        <f t="shared" si="27"/>
        <v>CS6E-2-1-O190</v>
      </c>
      <c r="C1736" s="10" t="s">
        <v>8385</v>
      </c>
      <c r="D1736" s="10" t="s">
        <v>8371</v>
      </c>
      <c r="E1736" s="8">
        <v>190</v>
      </c>
      <c r="F1736" s="177" t="s">
        <v>5842</v>
      </c>
    </row>
    <row r="1737" ht="15" spans="1:6">
      <c r="A1737" s="8">
        <v>1736</v>
      </c>
      <c r="B1737" s="8" t="str">
        <f t="shared" si="27"/>
        <v>CS6E-2-1-O191</v>
      </c>
      <c r="C1737" s="10" t="s">
        <v>8385</v>
      </c>
      <c r="D1737" s="10" t="s">
        <v>8371</v>
      </c>
      <c r="E1737" s="8">
        <v>191</v>
      </c>
      <c r="F1737" s="177" t="s">
        <v>5844</v>
      </c>
    </row>
    <row r="1738" ht="15" spans="1:6">
      <c r="A1738" s="8">
        <v>1737</v>
      </c>
      <c r="B1738" s="8" t="str">
        <f t="shared" si="27"/>
        <v>CS6E-2-1-O192</v>
      </c>
      <c r="C1738" s="10" t="s">
        <v>8385</v>
      </c>
      <c r="D1738" s="10" t="s">
        <v>8371</v>
      </c>
      <c r="E1738" s="8">
        <v>192</v>
      </c>
      <c r="F1738" s="177" t="s">
        <v>5846</v>
      </c>
    </row>
    <row r="1739" ht="15" spans="1:6">
      <c r="A1739" s="8">
        <v>1738</v>
      </c>
      <c r="B1739" s="8" t="str">
        <f t="shared" si="27"/>
        <v>CS6E-2-1-O193</v>
      </c>
      <c r="C1739" s="10" t="s">
        <v>8385</v>
      </c>
      <c r="D1739" s="10" t="s">
        <v>8371</v>
      </c>
      <c r="E1739" s="8">
        <v>193</v>
      </c>
      <c r="F1739" s="177" t="s">
        <v>5848</v>
      </c>
    </row>
    <row r="1740" ht="15" spans="1:6">
      <c r="A1740" s="8">
        <v>1739</v>
      </c>
      <c r="B1740" s="8" t="str">
        <f t="shared" si="27"/>
        <v>CS6E-2-1-O194</v>
      </c>
      <c r="C1740" s="10" t="s">
        <v>8385</v>
      </c>
      <c r="D1740" s="10" t="s">
        <v>8371</v>
      </c>
      <c r="E1740" s="8">
        <v>194</v>
      </c>
      <c r="F1740" s="177" t="s">
        <v>5850</v>
      </c>
    </row>
    <row r="1741" ht="15" spans="1:6">
      <c r="A1741" s="8">
        <v>1740</v>
      </c>
      <c r="B1741" s="8" t="str">
        <f t="shared" si="27"/>
        <v>CS6E-2-1-O195</v>
      </c>
      <c r="C1741" s="10" t="s">
        <v>8385</v>
      </c>
      <c r="D1741" s="10" t="s">
        <v>8371</v>
      </c>
      <c r="E1741" s="8">
        <v>195</v>
      </c>
      <c r="F1741" s="177" t="s">
        <v>5852</v>
      </c>
    </row>
    <row r="1742" ht="15" spans="1:6">
      <c r="A1742" s="8">
        <v>1741</v>
      </c>
      <c r="B1742" s="8" t="str">
        <f t="shared" si="27"/>
        <v>CS6E-2-1-O196</v>
      </c>
      <c r="C1742" s="10" t="s">
        <v>8385</v>
      </c>
      <c r="D1742" s="10" t="s">
        <v>8371</v>
      </c>
      <c r="E1742" s="8">
        <v>196</v>
      </c>
      <c r="F1742" s="177" t="s">
        <v>5854</v>
      </c>
    </row>
    <row r="1743" ht="15" spans="1:6">
      <c r="A1743" s="8">
        <v>1742</v>
      </c>
      <c r="B1743" s="8" t="str">
        <f t="shared" si="27"/>
        <v>CS6E-2-1-O197</v>
      </c>
      <c r="C1743" s="10" t="s">
        <v>8385</v>
      </c>
      <c r="D1743" s="10" t="s">
        <v>8371</v>
      </c>
      <c r="E1743" s="8">
        <v>197</v>
      </c>
      <c r="F1743" s="177" t="s">
        <v>5856</v>
      </c>
    </row>
    <row r="1744" ht="15" spans="1:6">
      <c r="A1744" s="8">
        <v>1743</v>
      </c>
      <c r="B1744" s="8" t="str">
        <f t="shared" si="27"/>
        <v>CS6E-2-1-O198</v>
      </c>
      <c r="C1744" s="10" t="s">
        <v>8385</v>
      </c>
      <c r="D1744" s="10" t="s">
        <v>8371</v>
      </c>
      <c r="E1744" s="8">
        <v>198</v>
      </c>
      <c r="F1744" s="177" t="s">
        <v>5858</v>
      </c>
    </row>
    <row r="1745" ht="15" spans="1:6">
      <c r="A1745" s="8">
        <v>1744</v>
      </c>
      <c r="B1745" s="8" t="str">
        <f t="shared" si="27"/>
        <v>CS6E-2-1-O199</v>
      </c>
      <c r="C1745" s="10" t="s">
        <v>8385</v>
      </c>
      <c r="D1745" s="10" t="s">
        <v>8371</v>
      </c>
      <c r="E1745" s="8">
        <v>199</v>
      </c>
      <c r="F1745" s="177" t="s">
        <v>5860</v>
      </c>
    </row>
    <row r="1746" ht="15" spans="1:6">
      <c r="A1746" s="8">
        <v>1745</v>
      </c>
      <c r="B1746" s="8" t="str">
        <f t="shared" si="27"/>
        <v>CS6E-2-1-O200</v>
      </c>
      <c r="C1746" s="10" t="s">
        <v>8385</v>
      </c>
      <c r="D1746" s="10" t="s">
        <v>8371</v>
      </c>
      <c r="E1746" s="8">
        <v>200</v>
      </c>
      <c r="F1746" s="177" t="s">
        <v>5862</v>
      </c>
    </row>
    <row r="1747" ht="15" spans="1:6">
      <c r="A1747" s="8">
        <v>1746</v>
      </c>
      <c r="B1747" s="8" t="str">
        <f t="shared" si="27"/>
        <v>CS6E-2-1-O201</v>
      </c>
      <c r="C1747" s="10" t="s">
        <v>8385</v>
      </c>
      <c r="D1747" s="10" t="s">
        <v>8371</v>
      </c>
      <c r="E1747" s="8">
        <v>201</v>
      </c>
      <c r="F1747" s="177" t="s">
        <v>5864</v>
      </c>
    </row>
    <row r="1748" ht="15" spans="1:6">
      <c r="A1748" s="8">
        <v>1747</v>
      </c>
      <c r="B1748" s="8" t="str">
        <f t="shared" si="27"/>
        <v>CS6E-2-1-O202</v>
      </c>
      <c r="C1748" s="10" t="s">
        <v>8385</v>
      </c>
      <c r="D1748" s="10" t="s">
        <v>8371</v>
      </c>
      <c r="E1748" s="8">
        <v>202</v>
      </c>
      <c r="F1748" s="177" t="s">
        <v>5866</v>
      </c>
    </row>
    <row r="1749" ht="15" spans="1:6">
      <c r="A1749" s="8">
        <v>1748</v>
      </c>
      <c r="B1749" s="8" t="str">
        <f t="shared" si="27"/>
        <v>CS6E-2-1-O203</v>
      </c>
      <c r="C1749" s="10" t="s">
        <v>8385</v>
      </c>
      <c r="D1749" s="10" t="s">
        <v>8371</v>
      </c>
      <c r="E1749" s="8">
        <v>203</v>
      </c>
      <c r="F1749" s="177" t="s">
        <v>5868</v>
      </c>
    </row>
    <row r="1750" ht="15" spans="1:6">
      <c r="A1750" s="8">
        <v>1749</v>
      </c>
      <c r="B1750" s="8" t="str">
        <f t="shared" si="27"/>
        <v>CS6E-2-1-O204</v>
      </c>
      <c r="C1750" s="10" t="s">
        <v>8385</v>
      </c>
      <c r="D1750" s="10" t="s">
        <v>8371</v>
      </c>
      <c r="E1750" s="8">
        <v>204</v>
      </c>
      <c r="F1750" s="177" t="s">
        <v>5870</v>
      </c>
    </row>
    <row r="1751" ht="15" spans="1:6">
      <c r="A1751" s="8">
        <v>1750</v>
      </c>
      <c r="B1751" s="8" t="str">
        <f t="shared" si="27"/>
        <v>CS6E-2-1-O205</v>
      </c>
      <c r="C1751" s="10" t="s">
        <v>8385</v>
      </c>
      <c r="D1751" s="10" t="s">
        <v>8371</v>
      </c>
      <c r="E1751" s="8">
        <v>205</v>
      </c>
      <c r="F1751" s="177" t="s">
        <v>5872</v>
      </c>
    </row>
    <row r="1752" ht="15" spans="1:6">
      <c r="A1752" s="8">
        <v>1751</v>
      </c>
      <c r="B1752" s="8" t="str">
        <f t="shared" si="27"/>
        <v>CS6E-2-1-O206</v>
      </c>
      <c r="C1752" s="10" t="s">
        <v>8385</v>
      </c>
      <c r="D1752" s="10" t="s">
        <v>8371</v>
      </c>
      <c r="E1752" s="8">
        <v>206</v>
      </c>
      <c r="F1752" s="177" t="s">
        <v>5874</v>
      </c>
    </row>
    <row r="1753" ht="15" spans="1:6">
      <c r="A1753" s="8">
        <v>1752</v>
      </c>
      <c r="B1753" s="8" t="str">
        <f t="shared" si="27"/>
        <v>CS6E-2-1-O207</v>
      </c>
      <c r="C1753" s="10" t="s">
        <v>8385</v>
      </c>
      <c r="D1753" s="10" t="s">
        <v>8371</v>
      </c>
      <c r="E1753" s="8">
        <v>207</v>
      </c>
      <c r="F1753" s="177" t="s">
        <v>5876</v>
      </c>
    </row>
    <row r="1754" ht="15" spans="1:6">
      <c r="A1754" s="8">
        <v>1753</v>
      </c>
      <c r="B1754" s="8" t="str">
        <f t="shared" si="27"/>
        <v>CS6E-2-1-O208</v>
      </c>
      <c r="C1754" s="10" t="s">
        <v>8385</v>
      </c>
      <c r="D1754" s="10" t="s">
        <v>8371</v>
      </c>
      <c r="E1754" s="8">
        <v>208</v>
      </c>
      <c r="F1754" s="177" t="s">
        <v>5878</v>
      </c>
    </row>
    <row r="1755" ht="15" spans="1:6">
      <c r="A1755" s="8">
        <v>1754</v>
      </c>
      <c r="B1755" s="8" t="str">
        <f t="shared" si="27"/>
        <v>CS6E-2-1-O209</v>
      </c>
      <c r="C1755" s="10" t="s">
        <v>8385</v>
      </c>
      <c r="D1755" s="10" t="s">
        <v>8371</v>
      </c>
      <c r="E1755" s="8">
        <v>209</v>
      </c>
      <c r="F1755" s="177" t="s">
        <v>5880</v>
      </c>
    </row>
    <row r="1756" ht="15" spans="1:6">
      <c r="A1756" s="8">
        <v>1755</v>
      </c>
      <c r="B1756" s="8" t="str">
        <f t="shared" si="27"/>
        <v>CS6E-2-1-O210</v>
      </c>
      <c r="C1756" s="10" t="s">
        <v>8385</v>
      </c>
      <c r="D1756" s="10" t="s">
        <v>8371</v>
      </c>
      <c r="E1756" s="8">
        <v>210</v>
      </c>
      <c r="F1756" s="177" t="s">
        <v>5882</v>
      </c>
    </row>
    <row r="1757" ht="15" spans="1:6">
      <c r="A1757" s="8">
        <v>1756</v>
      </c>
      <c r="B1757" s="8" t="str">
        <f t="shared" si="27"/>
        <v>CS6E-2-1-O211</v>
      </c>
      <c r="C1757" s="10" t="s">
        <v>8385</v>
      </c>
      <c r="D1757" s="10" t="s">
        <v>8371</v>
      </c>
      <c r="E1757" s="8">
        <v>211</v>
      </c>
      <c r="F1757" s="177" t="s">
        <v>5884</v>
      </c>
    </row>
    <row r="1758" ht="15" spans="1:6">
      <c r="A1758" s="8">
        <v>1757</v>
      </c>
      <c r="B1758" s="8" t="str">
        <f t="shared" si="27"/>
        <v>CS6E-2-1-O212</v>
      </c>
      <c r="C1758" s="10" t="s">
        <v>8385</v>
      </c>
      <c r="D1758" s="10" t="s">
        <v>8371</v>
      </c>
      <c r="E1758" s="8">
        <v>212</v>
      </c>
      <c r="F1758" s="177" t="s">
        <v>5886</v>
      </c>
    </row>
    <row r="1759" ht="15" spans="1:6">
      <c r="A1759" s="8">
        <v>1758</v>
      </c>
      <c r="B1759" s="8" t="str">
        <f t="shared" si="27"/>
        <v>CS6E-2-1-O213</v>
      </c>
      <c r="C1759" s="10" t="s">
        <v>8385</v>
      </c>
      <c r="D1759" s="10" t="s">
        <v>8371</v>
      </c>
      <c r="E1759" s="8">
        <v>213</v>
      </c>
      <c r="F1759" s="177" t="s">
        <v>5888</v>
      </c>
    </row>
    <row r="1760" ht="15" spans="1:6">
      <c r="A1760" s="8">
        <v>1759</v>
      </c>
      <c r="B1760" s="8" t="str">
        <f t="shared" si="27"/>
        <v>CS6E-2-1-O214</v>
      </c>
      <c r="C1760" s="10" t="s">
        <v>8385</v>
      </c>
      <c r="D1760" s="10" t="s">
        <v>8371</v>
      </c>
      <c r="E1760" s="8">
        <v>214</v>
      </c>
      <c r="F1760" s="177" t="s">
        <v>5890</v>
      </c>
    </row>
    <row r="1761" ht="15" spans="1:6">
      <c r="A1761" s="8">
        <v>1760</v>
      </c>
      <c r="B1761" s="8" t="str">
        <f t="shared" si="27"/>
        <v>CS6E-2-1-O215</v>
      </c>
      <c r="C1761" s="10" t="s">
        <v>8385</v>
      </c>
      <c r="D1761" s="10" t="s">
        <v>8371</v>
      </c>
      <c r="E1761" s="8">
        <v>215</v>
      </c>
      <c r="F1761" s="177" t="s">
        <v>5892</v>
      </c>
    </row>
    <row r="1762" ht="15" spans="1:6">
      <c r="A1762" s="8">
        <v>1761</v>
      </c>
      <c r="B1762" s="8" t="str">
        <f t="shared" si="27"/>
        <v>CS6E-2-1-O216</v>
      </c>
      <c r="C1762" s="10" t="s">
        <v>8385</v>
      </c>
      <c r="D1762" s="10" t="s">
        <v>8371</v>
      </c>
      <c r="E1762" s="8">
        <v>216</v>
      </c>
      <c r="F1762" s="177" t="s">
        <v>5894</v>
      </c>
    </row>
    <row r="1763" ht="15" spans="1:6">
      <c r="A1763" s="8">
        <v>1762</v>
      </c>
      <c r="B1763" s="8" t="str">
        <f t="shared" si="27"/>
        <v>CS6E-2-1-O217</v>
      </c>
      <c r="C1763" s="10" t="s">
        <v>8385</v>
      </c>
      <c r="D1763" s="10" t="s">
        <v>8371</v>
      </c>
      <c r="E1763" s="8">
        <v>217</v>
      </c>
      <c r="F1763" s="177" t="s">
        <v>5896</v>
      </c>
    </row>
    <row r="1764" ht="15" spans="1:6">
      <c r="A1764" s="8">
        <v>1763</v>
      </c>
      <c r="B1764" s="8" t="str">
        <f t="shared" si="27"/>
        <v>CS6E-2-1-O218</v>
      </c>
      <c r="C1764" s="10" t="s">
        <v>8385</v>
      </c>
      <c r="D1764" s="10" t="s">
        <v>8371</v>
      </c>
      <c r="E1764" s="8">
        <v>218</v>
      </c>
      <c r="F1764" s="177" t="s">
        <v>5898</v>
      </c>
    </row>
    <row r="1765" ht="15" spans="1:6">
      <c r="A1765" s="8">
        <v>1764</v>
      </c>
      <c r="B1765" s="8" t="str">
        <f t="shared" si="27"/>
        <v>CS6E-2-1-O219</v>
      </c>
      <c r="C1765" s="10" t="s">
        <v>8385</v>
      </c>
      <c r="D1765" s="10" t="s">
        <v>8371</v>
      </c>
      <c r="E1765" s="8">
        <v>219</v>
      </c>
      <c r="F1765" s="177" t="s">
        <v>5900</v>
      </c>
    </row>
    <row r="1766" ht="15" spans="1:6">
      <c r="A1766" s="8">
        <v>1765</v>
      </c>
      <c r="B1766" s="8" t="str">
        <f t="shared" si="27"/>
        <v>CS6E-2-1-O220</v>
      </c>
      <c r="C1766" s="10" t="s">
        <v>8385</v>
      </c>
      <c r="D1766" s="10" t="s">
        <v>8371</v>
      </c>
      <c r="E1766" s="8">
        <v>220</v>
      </c>
      <c r="F1766" s="177" t="s">
        <v>5902</v>
      </c>
    </row>
    <row r="1767" ht="15" spans="1:6">
      <c r="A1767" s="8">
        <v>1766</v>
      </c>
      <c r="B1767" s="8" t="str">
        <f t="shared" si="27"/>
        <v>CS6E-2-1-O221</v>
      </c>
      <c r="C1767" s="10" t="s">
        <v>8385</v>
      </c>
      <c r="D1767" s="10" t="s">
        <v>8371</v>
      </c>
      <c r="E1767" s="8">
        <v>221</v>
      </c>
      <c r="F1767" s="177" t="s">
        <v>5904</v>
      </c>
    </row>
    <row r="1768" ht="15" spans="1:6">
      <c r="A1768" s="8">
        <v>1767</v>
      </c>
      <c r="B1768" s="8" t="str">
        <f t="shared" si="27"/>
        <v>CS6E-2-1-O222</v>
      </c>
      <c r="C1768" s="10" t="s">
        <v>8385</v>
      </c>
      <c r="D1768" s="10" t="s">
        <v>8371</v>
      </c>
      <c r="E1768" s="8">
        <v>222</v>
      </c>
      <c r="F1768" s="177" t="s">
        <v>5906</v>
      </c>
    </row>
    <row r="1769" ht="15" spans="1:6">
      <c r="A1769" s="8">
        <v>1768</v>
      </c>
      <c r="B1769" s="8" t="str">
        <f t="shared" si="27"/>
        <v>CS6E-2-1-O223</v>
      </c>
      <c r="C1769" s="10" t="s">
        <v>8385</v>
      </c>
      <c r="D1769" s="10" t="s">
        <v>8371</v>
      </c>
      <c r="E1769" s="8">
        <v>223</v>
      </c>
      <c r="F1769" s="177" t="s">
        <v>5908</v>
      </c>
    </row>
    <row r="1770" ht="15" spans="1:6">
      <c r="A1770" s="8">
        <v>1769</v>
      </c>
      <c r="B1770" s="8" t="str">
        <f t="shared" si="27"/>
        <v>CS6E-2-1-O224</v>
      </c>
      <c r="C1770" s="10" t="s">
        <v>8385</v>
      </c>
      <c r="D1770" s="10" t="s">
        <v>8371</v>
      </c>
      <c r="E1770" s="8">
        <v>224</v>
      </c>
      <c r="F1770" s="177" t="s">
        <v>5910</v>
      </c>
    </row>
    <row r="1771" ht="15" spans="1:6">
      <c r="A1771" s="8">
        <v>1770</v>
      </c>
      <c r="B1771" s="8" t="str">
        <f t="shared" si="27"/>
        <v>CS6E-2-1-O225</v>
      </c>
      <c r="C1771" s="10" t="s">
        <v>8385</v>
      </c>
      <c r="D1771" s="10" t="s">
        <v>8371</v>
      </c>
      <c r="E1771" s="8">
        <v>225</v>
      </c>
      <c r="F1771" s="177" t="s">
        <v>5912</v>
      </c>
    </row>
    <row r="1772" ht="15" spans="1:6">
      <c r="A1772" s="8">
        <v>1771</v>
      </c>
      <c r="B1772" s="8" t="str">
        <f t="shared" si="27"/>
        <v>CS6E-2-1-O226</v>
      </c>
      <c r="C1772" s="10" t="s">
        <v>8385</v>
      </c>
      <c r="D1772" s="10" t="s">
        <v>8371</v>
      </c>
      <c r="E1772" s="8">
        <v>226</v>
      </c>
      <c r="F1772" s="177" t="s">
        <v>5914</v>
      </c>
    </row>
    <row r="1773" ht="15" spans="1:6">
      <c r="A1773" s="8">
        <v>1772</v>
      </c>
      <c r="B1773" s="8" t="str">
        <f t="shared" si="27"/>
        <v>CS6E-2-1-O227</v>
      </c>
      <c r="C1773" s="10" t="s">
        <v>8385</v>
      </c>
      <c r="D1773" s="10" t="s">
        <v>8371</v>
      </c>
      <c r="E1773" s="8">
        <v>227</v>
      </c>
      <c r="F1773" s="177" t="s">
        <v>5916</v>
      </c>
    </row>
    <row r="1774" ht="15" spans="1:6">
      <c r="A1774" s="8">
        <v>1773</v>
      </c>
      <c r="B1774" s="8" t="str">
        <f t="shared" si="27"/>
        <v>CS6E-2-1-O228</v>
      </c>
      <c r="C1774" s="10" t="s">
        <v>8385</v>
      </c>
      <c r="D1774" s="10" t="s">
        <v>8371</v>
      </c>
      <c r="E1774" s="8">
        <v>228</v>
      </c>
      <c r="F1774" s="177" t="s">
        <v>5918</v>
      </c>
    </row>
    <row r="1775" ht="15" spans="1:6">
      <c r="A1775" s="8">
        <v>1774</v>
      </c>
      <c r="B1775" s="8" t="str">
        <f t="shared" si="27"/>
        <v>CS6E-2-1-O229</v>
      </c>
      <c r="C1775" s="10" t="s">
        <v>8385</v>
      </c>
      <c r="D1775" s="10" t="s">
        <v>8371</v>
      </c>
      <c r="E1775" s="8">
        <v>229</v>
      </c>
      <c r="F1775" s="177" t="s">
        <v>5920</v>
      </c>
    </row>
    <row r="1776" ht="15" spans="1:6">
      <c r="A1776" s="8">
        <v>1775</v>
      </c>
      <c r="B1776" s="8" t="str">
        <f t="shared" si="27"/>
        <v>CS6E-2-1-O230</v>
      </c>
      <c r="C1776" s="10" t="s">
        <v>8385</v>
      </c>
      <c r="D1776" s="10" t="s">
        <v>8371</v>
      </c>
      <c r="E1776" s="8">
        <v>230</v>
      </c>
      <c r="F1776" s="177" t="s">
        <v>5922</v>
      </c>
    </row>
    <row r="1777" ht="15" spans="1:6">
      <c r="A1777" s="8">
        <v>1776</v>
      </c>
      <c r="B1777" s="8" t="str">
        <f t="shared" si="27"/>
        <v>CS6E-2-1-O231</v>
      </c>
      <c r="C1777" s="10" t="s">
        <v>8385</v>
      </c>
      <c r="D1777" s="10" t="s">
        <v>8371</v>
      </c>
      <c r="E1777" s="8">
        <v>231</v>
      </c>
      <c r="F1777" s="177" t="s">
        <v>5924</v>
      </c>
    </row>
    <row r="1778" ht="15" spans="1:6">
      <c r="A1778" s="8">
        <v>1777</v>
      </c>
      <c r="B1778" s="8" t="str">
        <f t="shared" si="27"/>
        <v>CS6E-2-1-O232</v>
      </c>
      <c r="C1778" s="10" t="s">
        <v>8385</v>
      </c>
      <c r="D1778" s="10" t="s">
        <v>8371</v>
      </c>
      <c r="E1778" s="8">
        <v>232</v>
      </c>
      <c r="F1778" s="177" t="s">
        <v>5926</v>
      </c>
    </row>
    <row r="1779" ht="15" spans="1:6">
      <c r="A1779" s="8">
        <v>1778</v>
      </c>
      <c r="B1779" s="8" t="str">
        <f t="shared" si="27"/>
        <v>CS6E-2-1-O233</v>
      </c>
      <c r="C1779" s="10" t="s">
        <v>8385</v>
      </c>
      <c r="D1779" s="10" t="s">
        <v>8371</v>
      </c>
      <c r="E1779" s="8">
        <v>233</v>
      </c>
      <c r="F1779" s="177" t="s">
        <v>5928</v>
      </c>
    </row>
    <row r="1780" ht="15" spans="1:6">
      <c r="A1780" s="8">
        <v>1779</v>
      </c>
      <c r="B1780" s="8" t="str">
        <f t="shared" si="27"/>
        <v>CS6E-2-1-O234</v>
      </c>
      <c r="C1780" s="10" t="s">
        <v>8385</v>
      </c>
      <c r="D1780" s="10" t="s">
        <v>8371</v>
      </c>
      <c r="E1780" s="8">
        <v>234</v>
      </c>
      <c r="F1780" s="177" t="s">
        <v>5930</v>
      </c>
    </row>
    <row r="1781" ht="15" spans="1:6">
      <c r="A1781" s="8">
        <v>1780</v>
      </c>
      <c r="B1781" s="8" t="str">
        <f t="shared" si="27"/>
        <v>CS6E-2-1-O235</v>
      </c>
      <c r="C1781" s="10" t="s">
        <v>8385</v>
      </c>
      <c r="D1781" s="10" t="s">
        <v>8371</v>
      </c>
      <c r="E1781" s="8">
        <v>235</v>
      </c>
      <c r="F1781" s="177" t="s">
        <v>5932</v>
      </c>
    </row>
    <row r="1782" ht="15" spans="1:6">
      <c r="A1782" s="8">
        <v>1781</v>
      </c>
      <c r="B1782" s="8" t="str">
        <f t="shared" si="27"/>
        <v>CS6E-2-1-O236</v>
      </c>
      <c r="C1782" s="10" t="s">
        <v>8385</v>
      </c>
      <c r="D1782" s="10" t="s">
        <v>8371</v>
      </c>
      <c r="E1782" s="8">
        <v>236</v>
      </c>
      <c r="F1782" s="177" t="s">
        <v>5934</v>
      </c>
    </row>
    <row r="1783" ht="15" spans="1:6">
      <c r="A1783" s="8">
        <v>1782</v>
      </c>
      <c r="B1783" s="8" t="str">
        <f t="shared" si="27"/>
        <v>CS6E-2-1-O237</v>
      </c>
      <c r="C1783" s="10" t="s">
        <v>8385</v>
      </c>
      <c r="D1783" s="10" t="s">
        <v>8371</v>
      </c>
      <c r="E1783" s="8">
        <v>237</v>
      </c>
      <c r="F1783" s="177" t="s">
        <v>5936</v>
      </c>
    </row>
    <row r="1784" ht="15" spans="1:6">
      <c r="A1784" s="8">
        <v>1783</v>
      </c>
      <c r="B1784" s="8" t="str">
        <f t="shared" si="27"/>
        <v>CS6E-2-1-O238</v>
      </c>
      <c r="C1784" s="10" t="s">
        <v>8385</v>
      </c>
      <c r="D1784" s="10" t="s">
        <v>8371</v>
      </c>
      <c r="E1784" s="8">
        <v>238</v>
      </c>
      <c r="F1784" s="177" t="s">
        <v>5938</v>
      </c>
    </row>
    <row r="1785" ht="15" spans="1:6">
      <c r="A1785" s="8">
        <v>1784</v>
      </c>
      <c r="B1785" s="8" t="str">
        <f t="shared" si="27"/>
        <v>CS6E-2-1-O239</v>
      </c>
      <c r="C1785" s="10" t="s">
        <v>8385</v>
      </c>
      <c r="D1785" s="10" t="s">
        <v>8371</v>
      </c>
      <c r="E1785" s="8">
        <v>239</v>
      </c>
      <c r="F1785" s="177" t="s">
        <v>5940</v>
      </c>
    </row>
    <row r="1786" ht="15" spans="1:6">
      <c r="A1786" s="8">
        <v>1785</v>
      </c>
      <c r="B1786" s="8" t="str">
        <f t="shared" si="27"/>
        <v>CS6E-2-1-O240</v>
      </c>
      <c r="C1786" s="10" t="s">
        <v>8385</v>
      </c>
      <c r="D1786" s="10" t="s">
        <v>8371</v>
      </c>
      <c r="E1786" s="8">
        <v>240</v>
      </c>
      <c r="F1786" s="177" t="s">
        <v>5942</v>
      </c>
    </row>
    <row r="1787" ht="15" spans="1:6">
      <c r="A1787" s="8">
        <v>1786</v>
      </c>
      <c r="B1787" s="8" t="str">
        <f t="shared" si="27"/>
        <v>CS6E-2-1-O241</v>
      </c>
      <c r="C1787" s="10" t="s">
        <v>8385</v>
      </c>
      <c r="D1787" s="10" t="s">
        <v>8371</v>
      </c>
      <c r="E1787" s="8">
        <v>241</v>
      </c>
      <c r="F1787" s="177" t="s">
        <v>5944</v>
      </c>
    </row>
    <row r="1788" ht="15" spans="1:6">
      <c r="A1788" s="8">
        <v>1787</v>
      </c>
      <c r="B1788" s="8" t="str">
        <f t="shared" si="27"/>
        <v>CS6E-2-1-O242</v>
      </c>
      <c r="C1788" s="10" t="s">
        <v>8385</v>
      </c>
      <c r="D1788" s="10" t="s">
        <v>8371</v>
      </c>
      <c r="E1788" s="8">
        <v>242</v>
      </c>
      <c r="F1788" s="177" t="s">
        <v>5946</v>
      </c>
    </row>
    <row r="1789" ht="15" spans="1:6">
      <c r="A1789" s="8">
        <v>1788</v>
      </c>
      <c r="B1789" s="8" t="str">
        <f t="shared" si="27"/>
        <v>CS6E-2-1-O243</v>
      </c>
      <c r="C1789" s="10" t="s">
        <v>8385</v>
      </c>
      <c r="D1789" s="10" t="s">
        <v>8371</v>
      </c>
      <c r="E1789" s="8">
        <v>243</v>
      </c>
      <c r="F1789" s="177" t="s">
        <v>5948</v>
      </c>
    </row>
    <row r="1790" ht="15" spans="1:6">
      <c r="A1790" s="8">
        <v>1789</v>
      </c>
      <c r="B1790" s="8" t="str">
        <f t="shared" si="27"/>
        <v>CS6E-2-1-O244</v>
      </c>
      <c r="C1790" s="10" t="s">
        <v>8385</v>
      </c>
      <c r="D1790" s="10" t="s">
        <v>8371</v>
      </c>
      <c r="E1790" s="8">
        <v>244</v>
      </c>
      <c r="F1790" s="177" t="s">
        <v>5950</v>
      </c>
    </row>
    <row r="1791" ht="15" spans="1:6">
      <c r="A1791" s="8">
        <v>1790</v>
      </c>
      <c r="B1791" s="8" t="str">
        <f t="shared" si="27"/>
        <v>CS6E-2-1-O245</v>
      </c>
      <c r="C1791" s="10" t="s">
        <v>8385</v>
      </c>
      <c r="D1791" s="10" t="s">
        <v>8371</v>
      </c>
      <c r="E1791" s="8">
        <v>245</v>
      </c>
      <c r="F1791" s="177" t="s">
        <v>5952</v>
      </c>
    </row>
    <row r="1792" ht="15" spans="1:6">
      <c r="A1792" s="8">
        <v>1791</v>
      </c>
      <c r="B1792" s="8" t="str">
        <f t="shared" si="27"/>
        <v>CS6E-2-1-O246</v>
      </c>
      <c r="C1792" s="10" t="s">
        <v>8385</v>
      </c>
      <c r="D1792" s="10" t="s">
        <v>8371</v>
      </c>
      <c r="E1792" s="8">
        <v>246</v>
      </c>
      <c r="F1792" s="177" t="s">
        <v>5954</v>
      </c>
    </row>
    <row r="1793" ht="15" spans="1:6">
      <c r="A1793" s="8">
        <v>1792</v>
      </c>
      <c r="B1793" s="8" t="str">
        <f t="shared" si="27"/>
        <v>CS6E-2-1-O247</v>
      </c>
      <c r="C1793" s="10" t="s">
        <v>8385</v>
      </c>
      <c r="D1793" s="10" t="s">
        <v>8371</v>
      </c>
      <c r="E1793" s="8">
        <v>247</v>
      </c>
      <c r="F1793" s="177" t="s">
        <v>5956</v>
      </c>
    </row>
    <row r="1794" ht="15" spans="1:6">
      <c r="A1794" s="8">
        <v>1793</v>
      </c>
      <c r="B1794" s="8" t="str">
        <f t="shared" ref="B1794:B1857" si="28">C1794&amp;"-"&amp;D1794&amp;E1794</f>
        <v>CS6E-2-1-O248</v>
      </c>
      <c r="C1794" s="10" t="s">
        <v>8385</v>
      </c>
      <c r="D1794" s="10" t="s">
        <v>8371</v>
      </c>
      <c r="E1794" s="8">
        <v>248</v>
      </c>
      <c r="F1794" s="177" t="s">
        <v>5958</v>
      </c>
    </row>
    <row r="1795" ht="15" spans="1:6">
      <c r="A1795" s="8">
        <v>1794</v>
      </c>
      <c r="B1795" s="8" t="str">
        <f t="shared" si="28"/>
        <v>CS6E-2-1-O249</v>
      </c>
      <c r="C1795" s="10" t="s">
        <v>8385</v>
      </c>
      <c r="D1795" s="10" t="s">
        <v>8371</v>
      </c>
      <c r="E1795" s="8">
        <v>249</v>
      </c>
      <c r="F1795" s="177" t="s">
        <v>5960</v>
      </c>
    </row>
    <row r="1796" ht="15" spans="1:6">
      <c r="A1796" s="8">
        <v>1795</v>
      </c>
      <c r="B1796" s="8" t="str">
        <f t="shared" si="28"/>
        <v>CS6E-2-1-O250</v>
      </c>
      <c r="C1796" s="10" t="s">
        <v>8385</v>
      </c>
      <c r="D1796" s="10" t="s">
        <v>8371</v>
      </c>
      <c r="E1796" s="8">
        <v>250</v>
      </c>
      <c r="F1796" s="177" t="s">
        <v>5962</v>
      </c>
    </row>
    <row r="1797" ht="15" spans="1:6">
      <c r="A1797" s="8">
        <v>1796</v>
      </c>
      <c r="B1797" s="8" t="str">
        <f t="shared" si="28"/>
        <v>CS6E-2-1-O251</v>
      </c>
      <c r="C1797" s="10" t="s">
        <v>8385</v>
      </c>
      <c r="D1797" s="10" t="s">
        <v>8371</v>
      </c>
      <c r="E1797" s="8">
        <v>251</v>
      </c>
      <c r="F1797" s="177" t="s">
        <v>5964</v>
      </c>
    </row>
    <row r="1798" ht="15" spans="1:6">
      <c r="A1798" s="8">
        <v>1797</v>
      </c>
      <c r="B1798" s="8" t="str">
        <f t="shared" si="28"/>
        <v>CS6E-2-1-O252</v>
      </c>
      <c r="C1798" s="10" t="s">
        <v>8385</v>
      </c>
      <c r="D1798" s="10" t="s">
        <v>8371</v>
      </c>
      <c r="E1798" s="8">
        <v>252</v>
      </c>
      <c r="F1798" s="177" t="s">
        <v>5966</v>
      </c>
    </row>
    <row r="1799" ht="15" spans="1:6">
      <c r="A1799" s="8">
        <v>1798</v>
      </c>
      <c r="B1799" s="8" t="str">
        <f t="shared" si="28"/>
        <v>CS6E-2-1-O253</v>
      </c>
      <c r="C1799" s="10" t="s">
        <v>8385</v>
      </c>
      <c r="D1799" s="10" t="s">
        <v>8371</v>
      </c>
      <c r="E1799" s="8">
        <v>253</v>
      </c>
      <c r="F1799" s="177" t="s">
        <v>5968</v>
      </c>
    </row>
    <row r="1800" ht="15" spans="1:6">
      <c r="A1800" s="8">
        <v>1799</v>
      </c>
      <c r="B1800" s="8" t="str">
        <f t="shared" si="28"/>
        <v>CS6E-2-1-O254</v>
      </c>
      <c r="C1800" s="10" t="s">
        <v>8385</v>
      </c>
      <c r="D1800" s="10" t="s">
        <v>8371</v>
      </c>
      <c r="E1800" s="8">
        <v>254</v>
      </c>
      <c r="F1800" s="177" t="s">
        <v>5970</v>
      </c>
    </row>
    <row r="1801" ht="15" spans="1:6">
      <c r="A1801" s="8">
        <v>1800</v>
      </c>
      <c r="B1801" s="8" t="str">
        <f t="shared" si="28"/>
        <v>CS6E-2-1-O255</v>
      </c>
      <c r="C1801" s="10" t="s">
        <v>8385</v>
      </c>
      <c r="D1801" s="10" t="s">
        <v>8371</v>
      </c>
      <c r="E1801" s="8">
        <v>255</v>
      </c>
      <c r="F1801" s="177" t="s">
        <v>5972</v>
      </c>
    </row>
    <row r="1802" ht="15" spans="1:6">
      <c r="A1802" s="8">
        <v>1801</v>
      </c>
      <c r="B1802" s="8" t="str">
        <f t="shared" si="28"/>
        <v>CS6E-2-1-O256</v>
      </c>
      <c r="C1802" s="10" t="s">
        <v>8385</v>
      </c>
      <c r="D1802" s="10" t="s">
        <v>8371</v>
      </c>
      <c r="E1802" s="8">
        <v>256</v>
      </c>
      <c r="F1802" s="177" t="s">
        <v>5974</v>
      </c>
    </row>
    <row r="1803" ht="15" spans="1:6">
      <c r="A1803" s="8">
        <v>1802</v>
      </c>
      <c r="B1803" s="8" t="str">
        <f t="shared" si="28"/>
        <v>CS6E-2-1-O257</v>
      </c>
      <c r="C1803" s="10" t="s">
        <v>8385</v>
      </c>
      <c r="D1803" s="10" t="s">
        <v>8371</v>
      </c>
      <c r="E1803" s="8">
        <v>257</v>
      </c>
      <c r="F1803" s="177" t="s">
        <v>5976</v>
      </c>
    </row>
    <row r="1804" ht="15" spans="1:6">
      <c r="A1804" s="8">
        <v>1803</v>
      </c>
      <c r="B1804" s="8" t="str">
        <f t="shared" si="28"/>
        <v>CS6E-2-1-O258</v>
      </c>
      <c r="C1804" s="10" t="s">
        <v>8385</v>
      </c>
      <c r="D1804" s="10" t="s">
        <v>8371</v>
      </c>
      <c r="E1804" s="8">
        <v>258</v>
      </c>
      <c r="F1804" s="177" t="s">
        <v>5978</v>
      </c>
    </row>
    <row r="1805" ht="15" spans="1:6">
      <c r="A1805" s="8">
        <v>1804</v>
      </c>
      <c r="B1805" s="8" t="str">
        <f t="shared" si="28"/>
        <v>CS6E-2-1-O259</v>
      </c>
      <c r="C1805" s="10" t="s">
        <v>8385</v>
      </c>
      <c r="D1805" s="10" t="s">
        <v>8371</v>
      </c>
      <c r="E1805" s="8">
        <v>259</v>
      </c>
      <c r="F1805" s="177" t="s">
        <v>5980</v>
      </c>
    </row>
    <row r="1806" ht="15" spans="1:6">
      <c r="A1806" s="8">
        <v>1805</v>
      </c>
      <c r="B1806" s="8" t="str">
        <f t="shared" si="28"/>
        <v>CS6E-2-1-O260</v>
      </c>
      <c r="C1806" s="10" t="s">
        <v>8385</v>
      </c>
      <c r="D1806" s="10" t="s">
        <v>8371</v>
      </c>
      <c r="E1806" s="8">
        <v>260</v>
      </c>
      <c r="F1806" s="177" t="s">
        <v>5982</v>
      </c>
    </row>
    <row r="1807" ht="15" spans="1:6">
      <c r="A1807" s="8">
        <v>1806</v>
      </c>
      <c r="B1807" s="8" t="str">
        <f t="shared" si="28"/>
        <v>CS6E-2-1-O261</v>
      </c>
      <c r="C1807" s="10" t="s">
        <v>8385</v>
      </c>
      <c r="D1807" s="10" t="s">
        <v>8371</v>
      </c>
      <c r="E1807" s="8">
        <v>261</v>
      </c>
      <c r="F1807" s="177" t="s">
        <v>5984</v>
      </c>
    </row>
    <row r="1808" ht="15" spans="1:6">
      <c r="A1808" s="8">
        <v>1807</v>
      </c>
      <c r="B1808" s="8" t="str">
        <f t="shared" si="28"/>
        <v>CS6E-2-1-O262</v>
      </c>
      <c r="C1808" s="10" t="s">
        <v>8385</v>
      </c>
      <c r="D1808" s="10" t="s">
        <v>8371</v>
      </c>
      <c r="E1808" s="8">
        <v>262</v>
      </c>
      <c r="F1808" s="177" t="s">
        <v>5986</v>
      </c>
    </row>
    <row r="1809" ht="15" spans="1:6">
      <c r="A1809" s="8">
        <v>1808</v>
      </c>
      <c r="B1809" s="8" t="str">
        <f t="shared" si="28"/>
        <v>CS6E-2-1-O263</v>
      </c>
      <c r="C1809" s="10" t="s">
        <v>8385</v>
      </c>
      <c r="D1809" s="10" t="s">
        <v>8371</v>
      </c>
      <c r="E1809" s="8">
        <v>263</v>
      </c>
      <c r="F1809" s="177" t="s">
        <v>5988</v>
      </c>
    </row>
    <row r="1810" ht="15" spans="1:6">
      <c r="A1810" s="8">
        <v>1809</v>
      </c>
      <c r="B1810" s="8" t="str">
        <f t="shared" si="28"/>
        <v>CS6E-2-1-O264</v>
      </c>
      <c r="C1810" s="10" t="s">
        <v>8385</v>
      </c>
      <c r="D1810" s="10" t="s">
        <v>8371</v>
      </c>
      <c r="E1810" s="8">
        <v>264</v>
      </c>
      <c r="F1810" s="177" t="s">
        <v>5990</v>
      </c>
    </row>
    <row r="1811" ht="15" spans="1:6">
      <c r="A1811" s="8">
        <v>1810</v>
      </c>
      <c r="B1811" s="8" t="str">
        <f t="shared" si="28"/>
        <v>CS6E-2-1-O265</v>
      </c>
      <c r="C1811" s="10" t="s">
        <v>8385</v>
      </c>
      <c r="D1811" s="10" t="s">
        <v>8371</v>
      </c>
      <c r="E1811" s="8">
        <v>265</v>
      </c>
      <c r="F1811" s="177" t="s">
        <v>5992</v>
      </c>
    </row>
    <row r="1812" ht="15" spans="1:6">
      <c r="A1812" s="8">
        <v>1811</v>
      </c>
      <c r="B1812" s="8" t="str">
        <f t="shared" si="28"/>
        <v>CS6E-2-1-O266</v>
      </c>
      <c r="C1812" s="10" t="s">
        <v>8385</v>
      </c>
      <c r="D1812" s="10" t="s">
        <v>8371</v>
      </c>
      <c r="E1812" s="8">
        <v>266</v>
      </c>
      <c r="F1812" s="177" t="s">
        <v>5994</v>
      </c>
    </row>
    <row r="1813" ht="15" spans="1:6">
      <c r="A1813" s="8">
        <v>1812</v>
      </c>
      <c r="B1813" s="8" t="str">
        <f t="shared" si="28"/>
        <v>CS6E-2-1-O267</v>
      </c>
      <c r="C1813" s="10" t="s">
        <v>8385</v>
      </c>
      <c r="D1813" s="10" t="s">
        <v>8371</v>
      </c>
      <c r="E1813" s="8">
        <v>267</v>
      </c>
      <c r="F1813" s="177" t="s">
        <v>5996</v>
      </c>
    </row>
    <row r="1814" ht="15" spans="1:6">
      <c r="A1814" s="8">
        <v>1813</v>
      </c>
      <c r="B1814" s="8" t="str">
        <f t="shared" si="28"/>
        <v>CS6E-2-1-O268</v>
      </c>
      <c r="C1814" s="10" t="s">
        <v>8385</v>
      </c>
      <c r="D1814" s="10" t="s">
        <v>8371</v>
      </c>
      <c r="E1814" s="8">
        <v>268</v>
      </c>
      <c r="F1814" s="177" t="s">
        <v>5998</v>
      </c>
    </row>
    <row r="1815" ht="15" spans="1:6">
      <c r="A1815" s="8">
        <v>1814</v>
      </c>
      <c r="B1815" s="8" t="str">
        <f t="shared" si="28"/>
        <v>CS6E-2-1-O269</v>
      </c>
      <c r="C1815" s="10" t="s">
        <v>8385</v>
      </c>
      <c r="D1815" s="10" t="s">
        <v>8371</v>
      </c>
      <c r="E1815" s="8">
        <v>269</v>
      </c>
      <c r="F1815" s="177" t="s">
        <v>6000</v>
      </c>
    </row>
    <row r="1816" ht="15" spans="1:6">
      <c r="A1816" s="8">
        <v>1815</v>
      </c>
      <c r="B1816" s="8" t="str">
        <f t="shared" si="28"/>
        <v>CS6E-2-1-O270</v>
      </c>
      <c r="C1816" s="10" t="s">
        <v>8385</v>
      </c>
      <c r="D1816" s="10" t="s">
        <v>8371</v>
      </c>
      <c r="E1816" s="8">
        <v>270</v>
      </c>
      <c r="F1816" s="177" t="s">
        <v>6002</v>
      </c>
    </row>
    <row r="1817" ht="15" spans="1:6">
      <c r="A1817" s="8">
        <v>1816</v>
      </c>
      <c r="B1817" s="8" t="str">
        <f t="shared" si="28"/>
        <v>CS6E-2-1-O271</v>
      </c>
      <c r="C1817" s="10" t="s">
        <v>8385</v>
      </c>
      <c r="D1817" s="10" t="s">
        <v>8371</v>
      </c>
      <c r="E1817" s="8">
        <v>271</v>
      </c>
      <c r="F1817" s="177" t="s">
        <v>6004</v>
      </c>
    </row>
    <row r="1818" ht="15" spans="1:6">
      <c r="A1818" s="8">
        <v>1817</v>
      </c>
      <c r="B1818" s="8" t="str">
        <f t="shared" si="28"/>
        <v>CS6E-2-1-O272</v>
      </c>
      <c r="C1818" s="10" t="s">
        <v>8385</v>
      </c>
      <c r="D1818" s="10" t="s">
        <v>8371</v>
      </c>
      <c r="E1818" s="8">
        <v>272</v>
      </c>
      <c r="F1818" s="177" t="s">
        <v>6006</v>
      </c>
    </row>
    <row r="1819" ht="15" spans="1:6">
      <c r="A1819" s="8">
        <v>1818</v>
      </c>
      <c r="B1819" s="8" t="str">
        <f t="shared" si="28"/>
        <v>CS6E-2-1-O273</v>
      </c>
      <c r="C1819" s="10" t="s">
        <v>8385</v>
      </c>
      <c r="D1819" s="10" t="s">
        <v>8371</v>
      </c>
      <c r="E1819" s="8">
        <v>273</v>
      </c>
      <c r="F1819" s="177" t="s">
        <v>6008</v>
      </c>
    </row>
    <row r="1820" ht="15" spans="1:6">
      <c r="A1820" s="8">
        <v>1819</v>
      </c>
      <c r="B1820" s="8" t="str">
        <f t="shared" si="28"/>
        <v>CS6E-2-1-O274</v>
      </c>
      <c r="C1820" s="10" t="s">
        <v>8385</v>
      </c>
      <c r="D1820" s="10" t="s">
        <v>8371</v>
      </c>
      <c r="E1820" s="8">
        <v>274</v>
      </c>
      <c r="F1820" s="177" t="s">
        <v>6010</v>
      </c>
    </row>
    <row r="1821" ht="15" spans="1:6">
      <c r="A1821" s="8">
        <v>1820</v>
      </c>
      <c r="B1821" s="8" t="str">
        <f t="shared" si="28"/>
        <v>CS6E-2-1-O275</v>
      </c>
      <c r="C1821" s="10" t="s">
        <v>8385</v>
      </c>
      <c r="D1821" s="10" t="s">
        <v>8371</v>
      </c>
      <c r="E1821" s="8">
        <v>275</v>
      </c>
      <c r="F1821" s="177" t="s">
        <v>6012</v>
      </c>
    </row>
    <row r="1822" ht="15" spans="1:6">
      <c r="A1822" s="8">
        <v>1821</v>
      </c>
      <c r="B1822" s="8" t="str">
        <f t="shared" si="28"/>
        <v>CS6E-2-1-O276</v>
      </c>
      <c r="C1822" s="10" t="s">
        <v>8385</v>
      </c>
      <c r="D1822" s="10" t="s">
        <v>8371</v>
      </c>
      <c r="E1822" s="8">
        <v>276</v>
      </c>
      <c r="F1822" s="177" t="s">
        <v>6014</v>
      </c>
    </row>
    <row r="1823" ht="15" spans="1:6">
      <c r="A1823" s="8">
        <v>1822</v>
      </c>
      <c r="B1823" s="8" t="str">
        <f t="shared" si="28"/>
        <v>CS6E-2-1-O277</v>
      </c>
      <c r="C1823" s="10" t="s">
        <v>8385</v>
      </c>
      <c r="D1823" s="10" t="s">
        <v>8371</v>
      </c>
      <c r="E1823" s="8">
        <v>277</v>
      </c>
      <c r="F1823" s="177" t="s">
        <v>6016</v>
      </c>
    </row>
    <row r="1824" ht="15" spans="1:6">
      <c r="A1824" s="8">
        <v>1823</v>
      </c>
      <c r="B1824" s="8" t="str">
        <f t="shared" si="28"/>
        <v>CS6E-2-1-O278</v>
      </c>
      <c r="C1824" s="10" t="s">
        <v>8385</v>
      </c>
      <c r="D1824" s="10" t="s">
        <v>8371</v>
      </c>
      <c r="E1824" s="8">
        <v>278</v>
      </c>
      <c r="F1824" s="177" t="s">
        <v>6018</v>
      </c>
    </row>
    <row r="1825" ht="15" spans="1:6">
      <c r="A1825" s="8">
        <v>1824</v>
      </c>
      <c r="B1825" s="8" t="str">
        <f t="shared" si="28"/>
        <v>CS6E-2-1-O279</v>
      </c>
      <c r="C1825" s="10" t="s">
        <v>8385</v>
      </c>
      <c r="D1825" s="10" t="s">
        <v>8371</v>
      </c>
      <c r="E1825" s="8">
        <v>279</v>
      </c>
      <c r="F1825" s="177" t="s">
        <v>6020</v>
      </c>
    </row>
    <row r="1826" ht="15" spans="1:6">
      <c r="A1826" s="8">
        <v>1825</v>
      </c>
      <c r="B1826" s="8" t="str">
        <f t="shared" si="28"/>
        <v>CS6E-2-1-O280</v>
      </c>
      <c r="C1826" s="10" t="s">
        <v>8385</v>
      </c>
      <c r="D1826" s="10" t="s">
        <v>8371</v>
      </c>
      <c r="E1826" s="8">
        <v>280</v>
      </c>
      <c r="F1826" s="177" t="s">
        <v>6022</v>
      </c>
    </row>
    <row r="1827" ht="15" spans="1:6">
      <c r="A1827" s="8">
        <v>1826</v>
      </c>
      <c r="B1827" s="8" t="str">
        <f t="shared" si="28"/>
        <v>CS6E-2-1-O281</v>
      </c>
      <c r="C1827" s="10" t="s">
        <v>8385</v>
      </c>
      <c r="D1827" s="10" t="s">
        <v>8371</v>
      </c>
      <c r="E1827" s="8">
        <v>281</v>
      </c>
      <c r="F1827" s="177" t="s">
        <v>6027</v>
      </c>
    </row>
    <row r="1828" ht="15" spans="1:6">
      <c r="A1828" s="8">
        <v>1827</v>
      </c>
      <c r="B1828" s="8" t="str">
        <f t="shared" si="28"/>
        <v>CS6E-2-1-O282</v>
      </c>
      <c r="C1828" s="10" t="s">
        <v>8385</v>
      </c>
      <c r="D1828" s="10" t="s">
        <v>8371</v>
      </c>
      <c r="E1828" s="8">
        <v>282</v>
      </c>
      <c r="F1828" s="177" t="s">
        <v>6030</v>
      </c>
    </row>
    <row r="1829" ht="15" spans="1:6">
      <c r="A1829" s="8">
        <v>1828</v>
      </c>
      <c r="B1829" s="8" t="str">
        <f t="shared" si="28"/>
        <v>CS6E-2-1-O283</v>
      </c>
      <c r="C1829" s="10" t="s">
        <v>8385</v>
      </c>
      <c r="D1829" s="10" t="s">
        <v>8371</v>
      </c>
      <c r="E1829" s="8">
        <v>283</v>
      </c>
      <c r="F1829" s="177" t="s">
        <v>6032</v>
      </c>
    </row>
    <row r="1830" ht="15" spans="1:6">
      <c r="A1830" s="8">
        <v>1829</v>
      </c>
      <c r="B1830" s="8" t="str">
        <f t="shared" si="28"/>
        <v>CS6E-2-1-O284</v>
      </c>
      <c r="C1830" s="10" t="s">
        <v>8385</v>
      </c>
      <c r="D1830" s="10" t="s">
        <v>8371</v>
      </c>
      <c r="E1830" s="8">
        <v>284</v>
      </c>
      <c r="F1830" s="177" t="s">
        <v>6034</v>
      </c>
    </row>
    <row r="1831" ht="15" spans="1:6">
      <c r="A1831" s="8">
        <v>1830</v>
      </c>
      <c r="B1831" s="8" t="str">
        <f t="shared" si="28"/>
        <v>CS6E-2-1-O285</v>
      </c>
      <c r="C1831" s="10" t="s">
        <v>8385</v>
      </c>
      <c r="D1831" s="10" t="s">
        <v>8371</v>
      </c>
      <c r="E1831" s="8">
        <v>285</v>
      </c>
      <c r="F1831" s="177" t="s">
        <v>6036</v>
      </c>
    </row>
    <row r="1832" ht="15" spans="1:6">
      <c r="A1832" s="8">
        <v>1831</v>
      </c>
      <c r="B1832" s="8" t="str">
        <f t="shared" si="28"/>
        <v>CS6E-2-1-O286</v>
      </c>
      <c r="C1832" s="10" t="s">
        <v>8385</v>
      </c>
      <c r="D1832" s="10" t="s">
        <v>8371</v>
      </c>
      <c r="E1832" s="8">
        <v>286</v>
      </c>
      <c r="F1832" s="177" t="s">
        <v>6038</v>
      </c>
    </row>
    <row r="1833" ht="15" spans="1:6">
      <c r="A1833" s="8">
        <v>1832</v>
      </c>
      <c r="B1833" s="8" t="str">
        <f t="shared" si="28"/>
        <v>CS6E-2-1-O287</v>
      </c>
      <c r="C1833" s="10" t="s">
        <v>8385</v>
      </c>
      <c r="D1833" s="10" t="s">
        <v>8371</v>
      </c>
      <c r="E1833" s="8">
        <v>287</v>
      </c>
      <c r="F1833" s="177" t="s">
        <v>6040</v>
      </c>
    </row>
    <row r="1834" ht="15" spans="1:6">
      <c r="A1834" s="8">
        <v>1833</v>
      </c>
      <c r="B1834" s="8" t="str">
        <f t="shared" si="28"/>
        <v>CS6E-2-1-O288</v>
      </c>
      <c r="C1834" s="10" t="s">
        <v>8385</v>
      </c>
      <c r="D1834" s="10" t="s">
        <v>8371</v>
      </c>
      <c r="E1834" s="8">
        <v>288</v>
      </c>
      <c r="F1834" s="177" t="s">
        <v>6042</v>
      </c>
    </row>
    <row r="1835" ht="15" spans="1:6">
      <c r="A1835" s="8">
        <v>1834</v>
      </c>
      <c r="B1835" s="8" t="str">
        <f t="shared" si="28"/>
        <v>CS6E-2-1-O289</v>
      </c>
      <c r="C1835" s="10" t="s">
        <v>8385</v>
      </c>
      <c r="D1835" s="10" t="s">
        <v>8371</v>
      </c>
      <c r="E1835" s="8">
        <v>289</v>
      </c>
      <c r="F1835" s="177" t="s">
        <v>6044</v>
      </c>
    </row>
    <row r="1836" ht="15" spans="1:6">
      <c r="A1836" s="8">
        <v>1835</v>
      </c>
      <c r="B1836" s="8" t="str">
        <f t="shared" si="28"/>
        <v>CS6E-2-1-O290</v>
      </c>
      <c r="C1836" s="10" t="s">
        <v>8385</v>
      </c>
      <c r="D1836" s="10" t="s">
        <v>8371</v>
      </c>
      <c r="E1836" s="8">
        <v>290</v>
      </c>
      <c r="F1836" s="177" t="s">
        <v>6046</v>
      </c>
    </row>
    <row r="1837" ht="15" spans="1:6">
      <c r="A1837" s="8">
        <v>1836</v>
      </c>
      <c r="B1837" s="8" t="str">
        <f t="shared" si="28"/>
        <v>CS6E-2-1-O291</v>
      </c>
      <c r="C1837" s="10" t="s">
        <v>8385</v>
      </c>
      <c r="D1837" s="10" t="s">
        <v>8371</v>
      </c>
      <c r="E1837" s="8">
        <v>291</v>
      </c>
      <c r="F1837" s="177" t="s">
        <v>6048</v>
      </c>
    </row>
    <row r="1838" ht="15" spans="1:6">
      <c r="A1838" s="8">
        <v>1837</v>
      </c>
      <c r="B1838" s="8" t="str">
        <f t="shared" si="28"/>
        <v>CS6E-2-1-O292</v>
      </c>
      <c r="C1838" s="10" t="s">
        <v>8385</v>
      </c>
      <c r="D1838" s="10" t="s">
        <v>8371</v>
      </c>
      <c r="E1838" s="8">
        <v>292</v>
      </c>
      <c r="F1838" s="177" t="s">
        <v>6050</v>
      </c>
    </row>
    <row r="1839" ht="15" spans="1:6">
      <c r="A1839" s="8">
        <v>1838</v>
      </c>
      <c r="B1839" s="8" t="str">
        <f t="shared" si="28"/>
        <v>CS6E-2-1-O293</v>
      </c>
      <c r="C1839" s="10" t="s">
        <v>8385</v>
      </c>
      <c r="D1839" s="10" t="s">
        <v>8371</v>
      </c>
      <c r="E1839" s="8">
        <v>293</v>
      </c>
      <c r="F1839" s="177" t="s">
        <v>6052</v>
      </c>
    </row>
    <row r="1840" ht="15" spans="1:6">
      <c r="A1840" s="8">
        <v>1839</v>
      </c>
      <c r="B1840" s="8" t="str">
        <f t="shared" si="28"/>
        <v>CS6E-2-1-O294</v>
      </c>
      <c r="C1840" s="10" t="s">
        <v>8385</v>
      </c>
      <c r="D1840" s="10" t="s">
        <v>8371</v>
      </c>
      <c r="E1840" s="8">
        <v>294</v>
      </c>
      <c r="F1840" s="177" t="s">
        <v>6054</v>
      </c>
    </row>
    <row r="1841" ht="15" spans="1:6">
      <c r="A1841" s="8">
        <v>1840</v>
      </c>
      <c r="B1841" s="8" t="str">
        <f t="shared" si="28"/>
        <v>CS6E-2-1-O295</v>
      </c>
      <c r="C1841" s="10" t="s">
        <v>8385</v>
      </c>
      <c r="D1841" s="10" t="s">
        <v>8371</v>
      </c>
      <c r="E1841" s="8">
        <v>295</v>
      </c>
      <c r="F1841" s="177" t="s">
        <v>6056</v>
      </c>
    </row>
    <row r="1842" ht="15" spans="1:6">
      <c r="A1842" s="8">
        <v>1841</v>
      </c>
      <c r="B1842" s="8" t="str">
        <f t="shared" si="28"/>
        <v>CS6E-2-1-O296</v>
      </c>
      <c r="C1842" s="10" t="s">
        <v>8385</v>
      </c>
      <c r="D1842" s="10" t="s">
        <v>8371</v>
      </c>
      <c r="E1842" s="8">
        <v>296</v>
      </c>
      <c r="F1842" s="177" t="s">
        <v>6058</v>
      </c>
    </row>
    <row r="1843" ht="15" spans="1:6">
      <c r="A1843" s="8">
        <v>1842</v>
      </c>
      <c r="B1843" s="8" t="str">
        <f t="shared" si="28"/>
        <v>CS6E-2-1-O297</v>
      </c>
      <c r="C1843" s="10" t="s">
        <v>8385</v>
      </c>
      <c r="D1843" s="10" t="s">
        <v>8371</v>
      </c>
      <c r="E1843" s="8">
        <v>297</v>
      </c>
      <c r="F1843" s="177" t="s">
        <v>6060</v>
      </c>
    </row>
    <row r="1844" ht="15" spans="1:6">
      <c r="A1844" s="8">
        <v>1843</v>
      </c>
      <c r="B1844" s="8" t="str">
        <f t="shared" si="28"/>
        <v>CS6E-2-1-O298</v>
      </c>
      <c r="C1844" s="10" t="s">
        <v>8385</v>
      </c>
      <c r="D1844" s="10" t="s">
        <v>8371</v>
      </c>
      <c r="E1844" s="8">
        <v>298</v>
      </c>
      <c r="F1844" s="177" t="s">
        <v>6062</v>
      </c>
    </row>
    <row r="1845" ht="15" spans="1:6">
      <c r="A1845" s="8">
        <v>1844</v>
      </c>
      <c r="B1845" s="8" t="str">
        <f t="shared" si="28"/>
        <v>CS6E-2-1-O299</v>
      </c>
      <c r="C1845" s="10" t="s">
        <v>8385</v>
      </c>
      <c r="D1845" s="10" t="s">
        <v>8371</v>
      </c>
      <c r="E1845" s="8">
        <v>299</v>
      </c>
      <c r="F1845" s="177" t="s">
        <v>6064</v>
      </c>
    </row>
    <row r="1846" ht="15" spans="1:6">
      <c r="A1846" s="8">
        <v>1845</v>
      </c>
      <c r="B1846" s="8" t="str">
        <f t="shared" si="28"/>
        <v>CS6E-2-1-O300</v>
      </c>
      <c r="C1846" s="10" t="s">
        <v>8385</v>
      </c>
      <c r="D1846" s="10" t="s">
        <v>8371</v>
      </c>
      <c r="E1846" s="8">
        <v>300</v>
      </c>
      <c r="F1846" s="177" t="s">
        <v>6066</v>
      </c>
    </row>
    <row r="1847" ht="15" spans="1:6">
      <c r="A1847" s="8">
        <v>1846</v>
      </c>
      <c r="B1847" s="8" t="str">
        <f t="shared" si="28"/>
        <v>CS6E-2-1-O301</v>
      </c>
      <c r="C1847" s="10" t="s">
        <v>8385</v>
      </c>
      <c r="D1847" s="10" t="s">
        <v>8371</v>
      </c>
      <c r="E1847" s="8">
        <v>301</v>
      </c>
      <c r="F1847" s="177" t="s">
        <v>6068</v>
      </c>
    </row>
    <row r="1848" ht="15" spans="1:6">
      <c r="A1848" s="8">
        <v>1847</v>
      </c>
      <c r="B1848" s="8" t="str">
        <f t="shared" si="28"/>
        <v>CS6E-2-1-O302</v>
      </c>
      <c r="C1848" s="10" t="s">
        <v>8385</v>
      </c>
      <c r="D1848" s="10" t="s">
        <v>8371</v>
      </c>
      <c r="E1848" s="8">
        <v>302</v>
      </c>
      <c r="F1848" s="177" t="s">
        <v>6070</v>
      </c>
    </row>
    <row r="1849" ht="15" spans="1:6">
      <c r="A1849" s="8">
        <v>1848</v>
      </c>
      <c r="B1849" s="8" t="str">
        <f t="shared" si="28"/>
        <v>CS6E-2-1-O303</v>
      </c>
      <c r="C1849" s="10" t="s">
        <v>8385</v>
      </c>
      <c r="D1849" s="10" t="s">
        <v>8371</v>
      </c>
      <c r="E1849" s="8">
        <v>303</v>
      </c>
      <c r="F1849" s="177" t="s">
        <v>6072</v>
      </c>
    </row>
    <row r="1850" ht="15" spans="1:6">
      <c r="A1850" s="8">
        <v>1849</v>
      </c>
      <c r="B1850" s="8" t="str">
        <f t="shared" si="28"/>
        <v>CS6E-2-1-O304</v>
      </c>
      <c r="C1850" s="10" t="s">
        <v>8385</v>
      </c>
      <c r="D1850" s="10" t="s">
        <v>8371</v>
      </c>
      <c r="E1850" s="8">
        <v>304</v>
      </c>
      <c r="F1850" s="177" t="s">
        <v>6074</v>
      </c>
    </row>
    <row r="1851" ht="15" spans="1:6">
      <c r="A1851" s="8">
        <v>1850</v>
      </c>
      <c r="B1851" s="8" t="str">
        <f t="shared" si="28"/>
        <v>CS6E-2-1-O305</v>
      </c>
      <c r="C1851" s="10" t="s">
        <v>8385</v>
      </c>
      <c r="D1851" s="10" t="s">
        <v>8371</v>
      </c>
      <c r="E1851" s="8">
        <v>305</v>
      </c>
      <c r="F1851" s="177" t="s">
        <v>6076</v>
      </c>
    </row>
    <row r="1852" ht="15" spans="1:6">
      <c r="A1852" s="8">
        <v>1851</v>
      </c>
      <c r="B1852" s="8" t="str">
        <f t="shared" si="28"/>
        <v>CS6E-2-1-O306</v>
      </c>
      <c r="C1852" s="10" t="s">
        <v>8385</v>
      </c>
      <c r="D1852" s="10" t="s">
        <v>8371</v>
      </c>
      <c r="E1852" s="8">
        <v>306</v>
      </c>
      <c r="F1852" s="177" t="s">
        <v>6078</v>
      </c>
    </row>
    <row r="1853" ht="15" spans="1:6">
      <c r="A1853" s="8">
        <v>1852</v>
      </c>
      <c r="B1853" s="8" t="str">
        <f t="shared" si="28"/>
        <v>CS6E-2-1-O307</v>
      </c>
      <c r="C1853" s="10" t="s">
        <v>8385</v>
      </c>
      <c r="D1853" s="10" t="s">
        <v>8371</v>
      </c>
      <c r="E1853" s="8">
        <v>307</v>
      </c>
      <c r="F1853" s="177" t="s">
        <v>6080</v>
      </c>
    </row>
    <row r="1854" ht="15" spans="1:6">
      <c r="A1854" s="8">
        <v>1853</v>
      </c>
      <c r="B1854" s="8" t="str">
        <f t="shared" si="28"/>
        <v>CS6E-2-1-O308</v>
      </c>
      <c r="C1854" s="10" t="s">
        <v>8385</v>
      </c>
      <c r="D1854" s="10" t="s">
        <v>8371</v>
      </c>
      <c r="E1854" s="8">
        <v>308</v>
      </c>
      <c r="F1854" s="177" t="s">
        <v>6082</v>
      </c>
    </row>
    <row r="1855" ht="15" spans="1:6">
      <c r="A1855" s="8">
        <v>1854</v>
      </c>
      <c r="B1855" s="8" t="str">
        <f t="shared" si="28"/>
        <v>CS6E-2-1-O309</v>
      </c>
      <c r="C1855" s="10" t="s">
        <v>8385</v>
      </c>
      <c r="D1855" s="10" t="s">
        <v>8371</v>
      </c>
      <c r="E1855" s="8">
        <v>309</v>
      </c>
      <c r="F1855" s="177" t="s">
        <v>6087</v>
      </c>
    </row>
    <row r="1856" ht="15" spans="1:6">
      <c r="A1856" s="8">
        <v>1855</v>
      </c>
      <c r="B1856" s="8" t="str">
        <f t="shared" si="28"/>
        <v>CS6E-2-1-O310</v>
      </c>
      <c r="C1856" s="10" t="s">
        <v>8385</v>
      </c>
      <c r="D1856" s="10" t="s">
        <v>8371</v>
      </c>
      <c r="E1856" s="8">
        <v>310</v>
      </c>
      <c r="F1856" s="177" t="s">
        <v>6090</v>
      </c>
    </row>
    <row r="1857" ht="15" spans="1:6">
      <c r="A1857" s="8">
        <v>1856</v>
      </c>
      <c r="B1857" s="8" t="str">
        <f t="shared" si="28"/>
        <v>CS6E-2-1-O311</v>
      </c>
      <c r="C1857" s="10" t="s">
        <v>8385</v>
      </c>
      <c r="D1857" s="10" t="s">
        <v>8371</v>
      </c>
      <c r="E1857" s="8">
        <v>311</v>
      </c>
      <c r="F1857" s="177" t="s">
        <v>6092</v>
      </c>
    </row>
    <row r="1858" ht="15" spans="1:6">
      <c r="A1858" s="8">
        <v>1857</v>
      </c>
      <c r="B1858" s="8" t="str">
        <f t="shared" ref="B1858:B1921" si="29">C1858&amp;"-"&amp;D1858&amp;E1858</f>
        <v>CS6E-2-1-O312</v>
      </c>
      <c r="C1858" s="10" t="s">
        <v>8385</v>
      </c>
      <c r="D1858" s="10" t="s">
        <v>8371</v>
      </c>
      <c r="E1858" s="8">
        <v>312</v>
      </c>
      <c r="F1858" s="177" t="s">
        <v>6094</v>
      </c>
    </row>
    <row r="1859" ht="15" spans="1:6">
      <c r="A1859" s="8">
        <v>1858</v>
      </c>
      <c r="B1859" s="8" t="str">
        <f t="shared" si="29"/>
        <v>CS6E-2-1-O313</v>
      </c>
      <c r="C1859" s="10" t="s">
        <v>8385</v>
      </c>
      <c r="D1859" s="10" t="s">
        <v>8371</v>
      </c>
      <c r="E1859" s="8">
        <v>313</v>
      </c>
      <c r="F1859" s="177" t="s">
        <v>6096</v>
      </c>
    </row>
    <row r="1860" ht="15" spans="1:6">
      <c r="A1860" s="8">
        <v>1859</v>
      </c>
      <c r="B1860" s="8" t="str">
        <f t="shared" si="29"/>
        <v>CS6E-2-1-O314</v>
      </c>
      <c r="C1860" s="10" t="s">
        <v>8385</v>
      </c>
      <c r="D1860" s="10" t="s">
        <v>8371</v>
      </c>
      <c r="E1860" s="8">
        <v>314</v>
      </c>
      <c r="F1860" s="177" t="s">
        <v>6098</v>
      </c>
    </row>
    <row r="1861" ht="15" spans="1:6">
      <c r="A1861" s="8">
        <v>1860</v>
      </c>
      <c r="B1861" s="8" t="str">
        <f t="shared" si="29"/>
        <v>CS6E-2-1-O315</v>
      </c>
      <c r="C1861" s="10" t="s">
        <v>8385</v>
      </c>
      <c r="D1861" s="10" t="s">
        <v>8371</v>
      </c>
      <c r="E1861" s="8">
        <v>315</v>
      </c>
      <c r="F1861" s="177" t="s">
        <v>6100</v>
      </c>
    </row>
    <row r="1862" ht="15" spans="1:6">
      <c r="A1862" s="8">
        <v>1861</v>
      </c>
      <c r="B1862" s="8" t="str">
        <f t="shared" si="29"/>
        <v>CS6E-2-1-O316</v>
      </c>
      <c r="C1862" s="10" t="s">
        <v>8385</v>
      </c>
      <c r="D1862" s="10" t="s">
        <v>8371</v>
      </c>
      <c r="E1862" s="8">
        <v>316</v>
      </c>
      <c r="F1862" s="177" t="s">
        <v>6102</v>
      </c>
    </row>
    <row r="1863" ht="15" spans="1:6">
      <c r="A1863" s="8">
        <v>1862</v>
      </c>
      <c r="B1863" s="8" t="str">
        <f t="shared" si="29"/>
        <v>CS6E-2-1-O317</v>
      </c>
      <c r="C1863" s="10" t="s">
        <v>8385</v>
      </c>
      <c r="D1863" s="10" t="s">
        <v>8371</v>
      </c>
      <c r="E1863" s="8">
        <v>317</v>
      </c>
      <c r="F1863" s="177" t="s">
        <v>6104</v>
      </c>
    </row>
    <row r="1864" ht="15" spans="1:6">
      <c r="A1864" s="8">
        <v>1863</v>
      </c>
      <c r="B1864" s="8" t="str">
        <f t="shared" si="29"/>
        <v>CS6E-2-1-O318</v>
      </c>
      <c r="C1864" s="10" t="s">
        <v>8385</v>
      </c>
      <c r="D1864" s="10" t="s">
        <v>8371</v>
      </c>
      <c r="E1864" s="8">
        <v>318</v>
      </c>
      <c r="F1864" s="177" t="s">
        <v>6106</v>
      </c>
    </row>
    <row r="1865" ht="15" spans="1:6">
      <c r="A1865" s="8">
        <v>1864</v>
      </c>
      <c r="B1865" s="8" t="str">
        <f t="shared" si="29"/>
        <v>CS6E-2-1-O319</v>
      </c>
      <c r="C1865" s="10" t="s">
        <v>8385</v>
      </c>
      <c r="D1865" s="10" t="s">
        <v>8371</v>
      </c>
      <c r="E1865" s="8">
        <v>319</v>
      </c>
      <c r="F1865" s="177" t="s">
        <v>6108</v>
      </c>
    </row>
    <row r="1866" ht="15" spans="1:6">
      <c r="A1866" s="8">
        <v>1865</v>
      </c>
      <c r="B1866" s="8" t="str">
        <f t="shared" si="29"/>
        <v>CS6E-2-1-O320</v>
      </c>
      <c r="C1866" s="10" t="s">
        <v>8385</v>
      </c>
      <c r="D1866" s="10" t="s">
        <v>8371</v>
      </c>
      <c r="E1866" s="8">
        <v>320</v>
      </c>
      <c r="F1866" s="177" t="s">
        <v>6110</v>
      </c>
    </row>
    <row r="1867" ht="15" spans="1:6">
      <c r="A1867" s="8">
        <v>1866</v>
      </c>
      <c r="B1867" s="8" t="str">
        <f t="shared" si="29"/>
        <v>CS6E-2-1-O321</v>
      </c>
      <c r="C1867" s="10" t="s">
        <v>8385</v>
      </c>
      <c r="D1867" s="10" t="s">
        <v>8371</v>
      </c>
      <c r="E1867" s="8">
        <v>321</v>
      </c>
      <c r="F1867" s="177" t="s">
        <v>6112</v>
      </c>
    </row>
    <row r="1868" ht="15" spans="1:6">
      <c r="A1868" s="8">
        <v>1867</v>
      </c>
      <c r="B1868" s="8" t="str">
        <f t="shared" si="29"/>
        <v>CS6E-2-1-O322</v>
      </c>
      <c r="C1868" s="10" t="s">
        <v>8385</v>
      </c>
      <c r="D1868" s="10" t="s">
        <v>8371</v>
      </c>
      <c r="E1868" s="8">
        <v>322</v>
      </c>
      <c r="F1868" s="177" t="s">
        <v>6114</v>
      </c>
    </row>
    <row r="1869" ht="15" spans="1:6">
      <c r="A1869" s="8">
        <v>1868</v>
      </c>
      <c r="B1869" s="8" t="str">
        <f t="shared" si="29"/>
        <v>CS6E-2-1-O323</v>
      </c>
      <c r="C1869" s="10" t="s">
        <v>8385</v>
      </c>
      <c r="D1869" s="10" t="s">
        <v>8371</v>
      </c>
      <c r="E1869" s="8">
        <v>323</v>
      </c>
      <c r="F1869" s="177" t="s">
        <v>6116</v>
      </c>
    </row>
    <row r="1870" ht="15" spans="1:6">
      <c r="A1870" s="8">
        <v>1869</v>
      </c>
      <c r="B1870" s="8" t="str">
        <f t="shared" si="29"/>
        <v>CS6E-2-1-O324</v>
      </c>
      <c r="C1870" s="10" t="s">
        <v>8385</v>
      </c>
      <c r="D1870" s="10" t="s">
        <v>8371</v>
      </c>
      <c r="E1870" s="8">
        <v>324</v>
      </c>
      <c r="F1870" s="177" t="s">
        <v>6118</v>
      </c>
    </row>
    <row r="1871" ht="15" spans="1:6">
      <c r="A1871" s="8">
        <v>1870</v>
      </c>
      <c r="B1871" s="8" t="str">
        <f t="shared" si="29"/>
        <v>CS6E-2-1-O325</v>
      </c>
      <c r="C1871" s="10" t="s">
        <v>8385</v>
      </c>
      <c r="D1871" s="10" t="s">
        <v>8371</v>
      </c>
      <c r="E1871" s="8">
        <v>325</v>
      </c>
      <c r="F1871" s="177" t="s">
        <v>6120</v>
      </c>
    </row>
    <row r="1872" ht="15" spans="1:6">
      <c r="A1872" s="8">
        <v>1871</v>
      </c>
      <c r="B1872" s="8" t="str">
        <f t="shared" si="29"/>
        <v>CS6E-2-1-O326</v>
      </c>
      <c r="C1872" s="10" t="s">
        <v>8385</v>
      </c>
      <c r="D1872" s="10" t="s">
        <v>8371</v>
      </c>
      <c r="E1872" s="8">
        <v>326</v>
      </c>
      <c r="F1872" s="177" t="s">
        <v>6122</v>
      </c>
    </row>
    <row r="1873" ht="15" spans="1:6">
      <c r="A1873" s="8">
        <v>1872</v>
      </c>
      <c r="B1873" s="8" t="str">
        <f t="shared" si="29"/>
        <v>CS6E-2-1-O327</v>
      </c>
      <c r="C1873" s="10" t="s">
        <v>8385</v>
      </c>
      <c r="D1873" s="10" t="s">
        <v>8371</v>
      </c>
      <c r="E1873" s="8">
        <v>327</v>
      </c>
      <c r="F1873" s="177" t="s">
        <v>6124</v>
      </c>
    </row>
    <row r="1874" ht="15" spans="1:6">
      <c r="A1874" s="8">
        <v>1873</v>
      </c>
      <c r="B1874" s="8" t="str">
        <f t="shared" si="29"/>
        <v>CS6E-2-1-O328</v>
      </c>
      <c r="C1874" s="10" t="s">
        <v>8385</v>
      </c>
      <c r="D1874" s="10" t="s">
        <v>8371</v>
      </c>
      <c r="E1874" s="8">
        <v>328</v>
      </c>
      <c r="F1874" s="177" t="s">
        <v>6126</v>
      </c>
    </row>
    <row r="1875" ht="15" spans="1:6">
      <c r="A1875" s="8">
        <v>1874</v>
      </c>
      <c r="B1875" s="8" t="str">
        <f t="shared" si="29"/>
        <v>CS6E-2-1-O329</v>
      </c>
      <c r="C1875" s="10" t="s">
        <v>8385</v>
      </c>
      <c r="D1875" s="10" t="s">
        <v>8371</v>
      </c>
      <c r="E1875" s="8">
        <v>329</v>
      </c>
      <c r="F1875" s="177" t="s">
        <v>6128</v>
      </c>
    </row>
    <row r="1876" ht="15" spans="1:6">
      <c r="A1876" s="8">
        <v>1875</v>
      </c>
      <c r="B1876" s="8" t="str">
        <f t="shared" si="29"/>
        <v>CS6E-2-1-O330</v>
      </c>
      <c r="C1876" s="10" t="s">
        <v>8385</v>
      </c>
      <c r="D1876" s="10" t="s">
        <v>8371</v>
      </c>
      <c r="E1876" s="8">
        <v>330</v>
      </c>
      <c r="F1876" s="177" t="s">
        <v>6130</v>
      </c>
    </row>
    <row r="1877" ht="15" spans="1:6">
      <c r="A1877" s="8">
        <v>1876</v>
      </c>
      <c r="B1877" s="8" t="str">
        <f t="shared" si="29"/>
        <v>CS6E-2-1-O331</v>
      </c>
      <c r="C1877" s="10" t="s">
        <v>8385</v>
      </c>
      <c r="D1877" s="10" t="s">
        <v>8371</v>
      </c>
      <c r="E1877" s="8">
        <v>331</v>
      </c>
      <c r="F1877" s="177" t="s">
        <v>6132</v>
      </c>
    </row>
    <row r="1878" ht="15" spans="1:6">
      <c r="A1878" s="8">
        <v>1877</v>
      </c>
      <c r="B1878" s="8" t="str">
        <f t="shared" si="29"/>
        <v>CS6E-2-1-O332</v>
      </c>
      <c r="C1878" s="10" t="s">
        <v>8385</v>
      </c>
      <c r="D1878" s="10" t="s">
        <v>8371</v>
      </c>
      <c r="E1878" s="8">
        <v>332</v>
      </c>
      <c r="F1878" s="177" t="s">
        <v>6134</v>
      </c>
    </row>
    <row r="1879" ht="15" spans="1:6">
      <c r="A1879" s="8">
        <v>1878</v>
      </c>
      <c r="B1879" s="8" t="str">
        <f t="shared" si="29"/>
        <v>CS6E-2-1-O333</v>
      </c>
      <c r="C1879" s="10" t="s">
        <v>8385</v>
      </c>
      <c r="D1879" s="10" t="s">
        <v>8371</v>
      </c>
      <c r="E1879" s="8">
        <v>333</v>
      </c>
      <c r="F1879" s="177" t="s">
        <v>6136</v>
      </c>
    </row>
    <row r="1880" ht="15" spans="1:6">
      <c r="A1880" s="8">
        <v>1879</v>
      </c>
      <c r="B1880" s="8" t="str">
        <f t="shared" si="29"/>
        <v>CS6E-2-1-O334</v>
      </c>
      <c r="C1880" s="10" t="s">
        <v>8385</v>
      </c>
      <c r="D1880" s="10" t="s">
        <v>8371</v>
      </c>
      <c r="E1880" s="8">
        <v>334</v>
      </c>
      <c r="F1880" s="177" t="s">
        <v>6138</v>
      </c>
    </row>
    <row r="1881" ht="15" spans="1:6">
      <c r="A1881" s="8">
        <v>1880</v>
      </c>
      <c r="B1881" s="8" t="str">
        <f t="shared" si="29"/>
        <v>CS6E-2-1-O335</v>
      </c>
      <c r="C1881" s="10" t="s">
        <v>8385</v>
      </c>
      <c r="D1881" s="10" t="s">
        <v>8371</v>
      </c>
      <c r="E1881" s="8">
        <v>335</v>
      </c>
      <c r="F1881" s="177" t="s">
        <v>6140</v>
      </c>
    </row>
    <row r="1882" ht="15" spans="1:6">
      <c r="A1882" s="8">
        <v>1881</v>
      </c>
      <c r="B1882" s="8" t="str">
        <f t="shared" si="29"/>
        <v>CS6E-2-1-O336</v>
      </c>
      <c r="C1882" s="10" t="s">
        <v>8385</v>
      </c>
      <c r="D1882" s="10" t="s">
        <v>8371</v>
      </c>
      <c r="E1882" s="8">
        <v>336</v>
      </c>
      <c r="F1882" s="177" t="s">
        <v>6142</v>
      </c>
    </row>
    <row r="1883" ht="15" spans="1:6">
      <c r="A1883" s="8">
        <v>1882</v>
      </c>
      <c r="B1883" s="8" t="str">
        <f t="shared" si="29"/>
        <v>CS6E-2-1-O337</v>
      </c>
      <c r="C1883" s="10" t="s">
        <v>8385</v>
      </c>
      <c r="D1883" s="10" t="s">
        <v>8371</v>
      </c>
      <c r="E1883" s="8">
        <v>337</v>
      </c>
      <c r="F1883" s="177" t="s">
        <v>6144</v>
      </c>
    </row>
    <row r="1884" ht="15" spans="1:6">
      <c r="A1884" s="8">
        <v>1883</v>
      </c>
      <c r="B1884" s="8" t="str">
        <f t="shared" si="29"/>
        <v>CS6E-2-1-O338</v>
      </c>
      <c r="C1884" s="10" t="s">
        <v>8385</v>
      </c>
      <c r="D1884" s="10" t="s">
        <v>8371</v>
      </c>
      <c r="E1884" s="8">
        <v>338</v>
      </c>
      <c r="F1884" s="177" t="s">
        <v>6146</v>
      </c>
    </row>
    <row r="1885" ht="15" spans="1:6">
      <c r="A1885" s="8">
        <v>1884</v>
      </c>
      <c r="B1885" s="8" t="str">
        <f t="shared" si="29"/>
        <v>CS6E-2-1-O339</v>
      </c>
      <c r="C1885" s="10" t="s">
        <v>8385</v>
      </c>
      <c r="D1885" s="10" t="s">
        <v>8371</v>
      </c>
      <c r="E1885" s="8">
        <v>339</v>
      </c>
      <c r="F1885" s="177" t="s">
        <v>6148</v>
      </c>
    </row>
    <row r="1886" ht="15" spans="1:6">
      <c r="A1886" s="8">
        <v>1885</v>
      </c>
      <c r="B1886" s="8" t="str">
        <f t="shared" si="29"/>
        <v>CS6E-2-1-O340</v>
      </c>
      <c r="C1886" s="10" t="s">
        <v>8385</v>
      </c>
      <c r="D1886" s="10" t="s">
        <v>8371</v>
      </c>
      <c r="E1886" s="8">
        <v>340</v>
      </c>
      <c r="F1886" s="177" t="s">
        <v>6150</v>
      </c>
    </row>
    <row r="1887" ht="15" spans="1:6">
      <c r="A1887" s="8">
        <v>1886</v>
      </c>
      <c r="B1887" s="8" t="str">
        <f t="shared" si="29"/>
        <v>CS6E-2-1-O341</v>
      </c>
      <c r="C1887" s="10" t="s">
        <v>8385</v>
      </c>
      <c r="D1887" s="10" t="s">
        <v>8371</v>
      </c>
      <c r="E1887" s="8">
        <v>341</v>
      </c>
      <c r="F1887" s="177" t="s">
        <v>6152</v>
      </c>
    </row>
    <row r="1888" ht="15" spans="1:6">
      <c r="A1888" s="8">
        <v>1887</v>
      </c>
      <c r="B1888" s="8" t="str">
        <f t="shared" si="29"/>
        <v>CS6E-2-1-O342</v>
      </c>
      <c r="C1888" s="10" t="s">
        <v>8385</v>
      </c>
      <c r="D1888" s="10" t="s">
        <v>8371</v>
      </c>
      <c r="E1888" s="8">
        <v>342</v>
      </c>
      <c r="F1888" s="177" t="s">
        <v>6154</v>
      </c>
    </row>
    <row r="1889" ht="15" spans="1:6">
      <c r="A1889" s="8">
        <v>1888</v>
      </c>
      <c r="B1889" s="8" t="str">
        <f t="shared" si="29"/>
        <v>CS6E-2-1-O343</v>
      </c>
      <c r="C1889" s="10" t="s">
        <v>8385</v>
      </c>
      <c r="D1889" s="10" t="s">
        <v>8371</v>
      </c>
      <c r="E1889" s="8">
        <v>343</v>
      </c>
      <c r="F1889" s="177" t="s">
        <v>6156</v>
      </c>
    </row>
    <row r="1890" ht="15" spans="1:6">
      <c r="A1890" s="8">
        <v>1889</v>
      </c>
      <c r="B1890" s="8" t="str">
        <f t="shared" si="29"/>
        <v>CS6E-2-1-O344</v>
      </c>
      <c r="C1890" s="10" t="s">
        <v>8385</v>
      </c>
      <c r="D1890" s="10" t="s">
        <v>8371</v>
      </c>
      <c r="E1890" s="8">
        <v>344</v>
      </c>
      <c r="F1890" s="177" t="s">
        <v>6158</v>
      </c>
    </row>
    <row r="1891" ht="15" spans="1:6">
      <c r="A1891" s="8">
        <v>1890</v>
      </c>
      <c r="B1891" s="8" t="str">
        <f t="shared" si="29"/>
        <v>CS6E-2-1-O345</v>
      </c>
      <c r="C1891" s="10" t="s">
        <v>8385</v>
      </c>
      <c r="D1891" s="10" t="s">
        <v>8371</v>
      </c>
      <c r="E1891" s="8">
        <v>345</v>
      </c>
      <c r="F1891" s="177" t="s">
        <v>6160</v>
      </c>
    </row>
    <row r="1892" ht="15" spans="1:6">
      <c r="A1892" s="8">
        <v>1891</v>
      </c>
      <c r="B1892" s="8" t="str">
        <f t="shared" si="29"/>
        <v>CS6E-2-1-O346</v>
      </c>
      <c r="C1892" s="10" t="s">
        <v>8385</v>
      </c>
      <c r="D1892" s="10" t="s">
        <v>8371</v>
      </c>
      <c r="E1892" s="8">
        <v>346</v>
      </c>
      <c r="F1892" s="177" t="s">
        <v>6162</v>
      </c>
    </row>
    <row r="1893" ht="15" spans="1:6">
      <c r="A1893" s="8">
        <v>1892</v>
      </c>
      <c r="B1893" s="8" t="str">
        <f t="shared" si="29"/>
        <v>CS6E-2-1-O347</v>
      </c>
      <c r="C1893" s="10" t="s">
        <v>8385</v>
      </c>
      <c r="D1893" s="10" t="s">
        <v>8371</v>
      </c>
      <c r="E1893" s="8">
        <v>347</v>
      </c>
      <c r="F1893" s="177" t="s">
        <v>6164</v>
      </c>
    </row>
    <row r="1894" ht="15" spans="1:6">
      <c r="A1894" s="8">
        <v>1893</v>
      </c>
      <c r="B1894" s="8" t="str">
        <f t="shared" si="29"/>
        <v>CS6E-2-1-O348</v>
      </c>
      <c r="C1894" s="10" t="s">
        <v>8385</v>
      </c>
      <c r="D1894" s="10" t="s">
        <v>8371</v>
      </c>
      <c r="E1894" s="8">
        <v>348</v>
      </c>
      <c r="F1894" s="177" t="s">
        <v>6166</v>
      </c>
    </row>
    <row r="1895" ht="15" spans="1:6">
      <c r="A1895" s="8">
        <v>1894</v>
      </c>
      <c r="B1895" s="8" t="str">
        <f t="shared" si="29"/>
        <v>CS6E-2-1-O349</v>
      </c>
      <c r="C1895" s="10" t="s">
        <v>8385</v>
      </c>
      <c r="D1895" s="10" t="s">
        <v>8371</v>
      </c>
      <c r="E1895" s="8">
        <v>349</v>
      </c>
      <c r="F1895" s="177" t="s">
        <v>6168</v>
      </c>
    </row>
    <row r="1896" ht="15" spans="1:6">
      <c r="A1896" s="8">
        <v>1895</v>
      </c>
      <c r="B1896" s="8" t="str">
        <f t="shared" si="29"/>
        <v>CS6E-2-1-O350</v>
      </c>
      <c r="C1896" s="10" t="s">
        <v>8385</v>
      </c>
      <c r="D1896" s="10" t="s">
        <v>8371</v>
      </c>
      <c r="E1896" s="8">
        <v>350</v>
      </c>
      <c r="F1896" s="177" t="s">
        <v>6170</v>
      </c>
    </row>
    <row r="1897" ht="15" spans="1:6">
      <c r="A1897" s="8">
        <v>1896</v>
      </c>
      <c r="B1897" s="8" t="str">
        <f t="shared" si="29"/>
        <v>CS6E-2-1-O351</v>
      </c>
      <c r="C1897" s="10" t="s">
        <v>8385</v>
      </c>
      <c r="D1897" s="10" t="s">
        <v>8371</v>
      </c>
      <c r="E1897" s="8">
        <v>351</v>
      </c>
      <c r="F1897" s="177" t="s">
        <v>6172</v>
      </c>
    </row>
    <row r="1898" ht="15" spans="1:6">
      <c r="A1898" s="8">
        <v>1897</v>
      </c>
      <c r="B1898" s="8" t="str">
        <f t="shared" si="29"/>
        <v>CS6E-2-1-O352</v>
      </c>
      <c r="C1898" s="10" t="s">
        <v>8385</v>
      </c>
      <c r="D1898" s="10" t="s">
        <v>8371</v>
      </c>
      <c r="E1898" s="8">
        <v>352</v>
      </c>
      <c r="F1898" s="177" t="s">
        <v>6174</v>
      </c>
    </row>
    <row r="1899" ht="15" spans="1:6">
      <c r="A1899" s="8">
        <v>1898</v>
      </c>
      <c r="B1899" s="8" t="str">
        <f t="shared" si="29"/>
        <v>CS6E-2-1-O353</v>
      </c>
      <c r="C1899" s="10" t="s">
        <v>8385</v>
      </c>
      <c r="D1899" s="10" t="s">
        <v>8371</v>
      </c>
      <c r="E1899" s="8">
        <v>353</v>
      </c>
      <c r="F1899" s="177" t="s">
        <v>6176</v>
      </c>
    </row>
    <row r="1900" ht="15" spans="1:6">
      <c r="A1900" s="8">
        <v>1899</v>
      </c>
      <c r="B1900" s="8" t="str">
        <f t="shared" si="29"/>
        <v>CS6E-2-1-O354</v>
      </c>
      <c r="C1900" s="10" t="s">
        <v>8385</v>
      </c>
      <c r="D1900" s="10" t="s">
        <v>8371</v>
      </c>
      <c r="E1900" s="8">
        <v>354</v>
      </c>
      <c r="F1900" s="177" t="s">
        <v>6178</v>
      </c>
    </row>
    <row r="1901" ht="15" spans="1:6">
      <c r="A1901" s="8">
        <v>1900</v>
      </c>
      <c r="B1901" s="8" t="str">
        <f t="shared" si="29"/>
        <v>CS6E-2-1-O355</v>
      </c>
      <c r="C1901" s="10" t="s">
        <v>8385</v>
      </c>
      <c r="D1901" s="10" t="s">
        <v>8371</v>
      </c>
      <c r="E1901" s="8">
        <v>355</v>
      </c>
      <c r="F1901" s="177" t="s">
        <v>6180</v>
      </c>
    </row>
    <row r="1902" ht="15" spans="1:6">
      <c r="A1902" s="8">
        <v>1901</v>
      </c>
      <c r="B1902" s="8" t="str">
        <f t="shared" si="29"/>
        <v>CS6E-2-1-O356</v>
      </c>
      <c r="C1902" s="10" t="s">
        <v>8385</v>
      </c>
      <c r="D1902" s="10" t="s">
        <v>8371</v>
      </c>
      <c r="E1902" s="8">
        <v>356</v>
      </c>
      <c r="F1902" s="177" t="s">
        <v>6182</v>
      </c>
    </row>
    <row r="1903" ht="15" spans="1:6">
      <c r="A1903" s="8">
        <v>1902</v>
      </c>
      <c r="B1903" s="8" t="str">
        <f t="shared" si="29"/>
        <v>CS6E-2-1-O357</v>
      </c>
      <c r="C1903" s="10" t="s">
        <v>8385</v>
      </c>
      <c r="D1903" s="10" t="s">
        <v>8371</v>
      </c>
      <c r="E1903" s="8">
        <v>357</v>
      </c>
      <c r="F1903" s="177" t="s">
        <v>6184</v>
      </c>
    </row>
    <row r="1904" ht="15" spans="1:6">
      <c r="A1904" s="8">
        <v>1903</v>
      </c>
      <c r="B1904" s="8" t="str">
        <f t="shared" si="29"/>
        <v>CS6E-2-1-O358</v>
      </c>
      <c r="C1904" s="10" t="s">
        <v>8385</v>
      </c>
      <c r="D1904" s="10" t="s">
        <v>8371</v>
      </c>
      <c r="E1904" s="8">
        <v>358</v>
      </c>
      <c r="F1904" s="177" t="s">
        <v>6186</v>
      </c>
    </row>
    <row r="1905" ht="15" spans="1:6">
      <c r="A1905" s="8">
        <v>1904</v>
      </c>
      <c r="B1905" s="8" t="str">
        <f t="shared" si="29"/>
        <v>CS6E-2-1-O359</v>
      </c>
      <c r="C1905" s="10" t="s">
        <v>8385</v>
      </c>
      <c r="D1905" s="10" t="s">
        <v>8371</v>
      </c>
      <c r="E1905" s="8">
        <v>359</v>
      </c>
      <c r="F1905" s="177" t="s">
        <v>6188</v>
      </c>
    </row>
    <row r="1906" ht="15" spans="1:6">
      <c r="A1906" s="8">
        <v>1905</v>
      </c>
      <c r="B1906" s="8" t="str">
        <f t="shared" si="29"/>
        <v>CS6E-2-1-O360</v>
      </c>
      <c r="C1906" s="10" t="s">
        <v>8385</v>
      </c>
      <c r="D1906" s="10" t="s">
        <v>8371</v>
      </c>
      <c r="E1906" s="8">
        <v>360</v>
      </c>
      <c r="F1906" s="177" t="s">
        <v>6190</v>
      </c>
    </row>
    <row r="1907" ht="15" spans="1:6">
      <c r="A1907" s="8">
        <v>1906</v>
      </c>
      <c r="B1907" s="8" t="str">
        <f t="shared" si="29"/>
        <v>CS6E-2-1-O361</v>
      </c>
      <c r="C1907" s="10" t="s">
        <v>8385</v>
      </c>
      <c r="D1907" s="10" t="s">
        <v>8371</v>
      </c>
      <c r="E1907" s="8">
        <v>361</v>
      </c>
      <c r="F1907" s="177" t="s">
        <v>6192</v>
      </c>
    </row>
    <row r="1908" ht="15" spans="1:6">
      <c r="A1908" s="8">
        <v>1907</v>
      </c>
      <c r="B1908" s="8" t="str">
        <f t="shared" si="29"/>
        <v>CS6E-2-1-O362</v>
      </c>
      <c r="C1908" s="10" t="s">
        <v>8385</v>
      </c>
      <c r="D1908" s="10" t="s">
        <v>8371</v>
      </c>
      <c r="E1908" s="8">
        <v>362</v>
      </c>
      <c r="F1908" s="177" t="s">
        <v>6194</v>
      </c>
    </row>
    <row r="1909" ht="15" spans="1:6">
      <c r="A1909" s="8">
        <v>1908</v>
      </c>
      <c r="B1909" s="8" t="str">
        <f t="shared" si="29"/>
        <v>CS6E-2-1-O363</v>
      </c>
      <c r="C1909" s="10" t="s">
        <v>8385</v>
      </c>
      <c r="D1909" s="10" t="s">
        <v>8371</v>
      </c>
      <c r="E1909" s="8">
        <v>363</v>
      </c>
      <c r="F1909" s="177" t="s">
        <v>6196</v>
      </c>
    </row>
    <row r="1910" ht="15" spans="1:6">
      <c r="A1910" s="8">
        <v>1909</v>
      </c>
      <c r="B1910" s="8" t="str">
        <f t="shared" si="29"/>
        <v>CS6E-2-1-O364</v>
      </c>
      <c r="C1910" s="10" t="s">
        <v>8385</v>
      </c>
      <c r="D1910" s="10" t="s">
        <v>8371</v>
      </c>
      <c r="E1910" s="8">
        <v>364</v>
      </c>
      <c r="F1910" s="177" t="s">
        <v>6198</v>
      </c>
    </row>
    <row r="1911" ht="15" spans="1:6">
      <c r="A1911" s="8">
        <v>1910</v>
      </c>
      <c r="B1911" s="8" t="str">
        <f t="shared" si="29"/>
        <v>CS6E-2-1-O365</v>
      </c>
      <c r="C1911" s="10" t="s">
        <v>8385</v>
      </c>
      <c r="D1911" s="10" t="s">
        <v>8371</v>
      </c>
      <c r="E1911" s="8">
        <v>365</v>
      </c>
      <c r="F1911" s="177" t="s">
        <v>6200</v>
      </c>
    </row>
    <row r="1912" ht="15" spans="1:6">
      <c r="A1912" s="8">
        <v>1911</v>
      </c>
      <c r="B1912" s="8" t="str">
        <f t="shared" si="29"/>
        <v>CS6E-2-1-O366</v>
      </c>
      <c r="C1912" s="10" t="s">
        <v>8385</v>
      </c>
      <c r="D1912" s="10" t="s">
        <v>8371</v>
      </c>
      <c r="E1912" s="8">
        <v>366</v>
      </c>
      <c r="F1912" s="177" t="s">
        <v>6202</v>
      </c>
    </row>
    <row r="1913" ht="15" spans="1:6">
      <c r="A1913" s="8">
        <v>1912</v>
      </c>
      <c r="B1913" s="8" t="str">
        <f t="shared" si="29"/>
        <v>CS6E-2-1-O367</v>
      </c>
      <c r="C1913" s="10" t="s">
        <v>8385</v>
      </c>
      <c r="D1913" s="10" t="s">
        <v>8371</v>
      </c>
      <c r="E1913" s="8">
        <v>367</v>
      </c>
      <c r="F1913" s="177" t="s">
        <v>6204</v>
      </c>
    </row>
    <row r="1914" ht="15" spans="1:6">
      <c r="A1914" s="8">
        <v>1913</v>
      </c>
      <c r="B1914" s="8" t="str">
        <f t="shared" si="29"/>
        <v>CS6E-2-1-O368</v>
      </c>
      <c r="C1914" s="10" t="s">
        <v>8385</v>
      </c>
      <c r="D1914" s="10" t="s">
        <v>8371</v>
      </c>
      <c r="E1914" s="8">
        <v>368</v>
      </c>
      <c r="F1914" s="177" t="s">
        <v>6206</v>
      </c>
    </row>
    <row r="1915" ht="15" spans="1:6">
      <c r="A1915" s="8">
        <v>1914</v>
      </c>
      <c r="B1915" s="8" t="str">
        <f t="shared" si="29"/>
        <v>CS6E-2-1-O369</v>
      </c>
      <c r="C1915" s="10" t="s">
        <v>8385</v>
      </c>
      <c r="D1915" s="10" t="s">
        <v>8371</v>
      </c>
      <c r="E1915" s="8">
        <v>369</v>
      </c>
      <c r="F1915" s="177" t="s">
        <v>6208</v>
      </c>
    </row>
    <row r="1916" ht="15" spans="1:6">
      <c r="A1916" s="8">
        <v>1915</v>
      </c>
      <c r="B1916" s="8" t="str">
        <f t="shared" si="29"/>
        <v>CS6E-2-1-O370</v>
      </c>
      <c r="C1916" s="10" t="s">
        <v>8385</v>
      </c>
      <c r="D1916" s="10" t="s">
        <v>8371</v>
      </c>
      <c r="E1916" s="8">
        <v>370</v>
      </c>
      <c r="F1916" s="177" t="s">
        <v>6210</v>
      </c>
    </row>
    <row r="1917" ht="15" spans="1:6">
      <c r="A1917" s="8">
        <v>1916</v>
      </c>
      <c r="B1917" s="8" t="str">
        <f t="shared" si="29"/>
        <v>CS6E-2-1-O371</v>
      </c>
      <c r="C1917" s="10" t="s">
        <v>8385</v>
      </c>
      <c r="D1917" s="10" t="s">
        <v>8371</v>
      </c>
      <c r="E1917" s="8">
        <v>371</v>
      </c>
      <c r="F1917" s="177" t="s">
        <v>6212</v>
      </c>
    </row>
    <row r="1918" ht="15" spans="1:6">
      <c r="A1918" s="8">
        <v>1917</v>
      </c>
      <c r="B1918" s="8" t="str">
        <f t="shared" si="29"/>
        <v>CS6E-2-1-O372</v>
      </c>
      <c r="C1918" s="10" t="s">
        <v>8385</v>
      </c>
      <c r="D1918" s="10" t="s">
        <v>8371</v>
      </c>
      <c r="E1918" s="8">
        <v>372</v>
      </c>
      <c r="F1918" s="177" t="s">
        <v>6214</v>
      </c>
    </row>
    <row r="1919" ht="15" spans="1:6">
      <c r="A1919" s="8">
        <v>1918</v>
      </c>
      <c r="B1919" s="8" t="str">
        <f t="shared" si="29"/>
        <v>CS6E-2-1-O373</v>
      </c>
      <c r="C1919" s="10" t="s">
        <v>8385</v>
      </c>
      <c r="D1919" s="10" t="s">
        <v>8371</v>
      </c>
      <c r="E1919" s="8">
        <v>373</v>
      </c>
      <c r="F1919" s="177" t="s">
        <v>6216</v>
      </c>
    </row>
    <row r="1920" ht="15" spans="1:6">
      <c r="A1920" s="8">
        <v>1919</v>
      </c>
      <c r="B1920" s="8" t="str">
        <f t="shared" si="29"/>
        <v>CS6E-2-1-O374</v>
      </c>
      <c r="C1920" s="10" t="s">
        <v>8385</v>
      </c>
      <c r="D1920" s="10" t="s">
        <v>8371</v>
      </c>
      <c r="E1920" s="8">
        <v>374</v>
      </c>
      <c r="F1920" s="177" t="s">
        <v>6218</v>
      </c>
    </row>
    <row r="1921" ht="15" spans="1:6">
      <c r="A1921" s="8">
        <v>1920</v>
      </c>
      <c r="B1921" s="8" t="str">
        <f t="shared" si="29"/>
        <v>CS6E-2-1-O375</v>
      </c>
      <c r="C1921" s="10" t="s">
        <v>8385</v>
      </c>
      <c r="D1921" s="10" t="s">
        <v>8371</v>
      </c>
      <c r="E1921" s="8">
        <v>375</v>
      </c>
      <c r="F1921" s="177" t="s">
        <v>6220</v>
      </c>
    </row>
    <row r="1922" ht="15" spans="1:6">
      <c r="A1922" s="8">
        <v>1921</v>
      </c>
      <c r="B1922" s="8" t="str">
        <f t="shared" ref="B1922:B1985" si="30">C1922&amp;"-"&amp;D1922&amp;E1922</f>
        <v>CS6E-2-1-O376</v>
      </c>
      <c r="C1922" s="10" t="s">
        <v>8385</v>
      </c>
      <c r="D1922" s="10" t="s">
        <v>8371</v>
      </c>
      <c r="E1922" s="8">
        <v>376</v>
      </c>
      <c r="F1922" s="177" t="s">
        <v>6222</v>
      </c>
    </row>
    <row r="1923" ht="15" spans="1:6">
      <c r="A1923" s="8">
        <v>1922</v>
      </c>
      <c r="B1923" s="8" t="str">
        <f t="shared" si="30"/>
        <v>CS6E-2-1-O377</v>
      </c>
      <c r="C1923" s="10" t="s">
        <v>8385</v>
      </c>
      <c r="D1923" s="10" t="s">
        <v>8371</v>
      </c>
      <c r="E1923" s="8">
        <v>377</v>
      </c>
      <c r="F1923" s="177" t="s">
        <v>6224</v>
      </c>
    </row>
    <row r="1924" ht="15" spans="1:6">
      <c r="A1924" s="8">
        <v>1923</v>
      </c>
      <c r="B1924" s="8" t="str">
        <f t="shared" si="30"/>
        <v>CS6E-2-1-O378</v>
      </c>
      <c r="C1924" s="10" t="s">
        <v>8385</v>
      </c>
      <c r="D1924" s="10" t="s">
        <v>8371</v>
      </c>
      <c r="E1924" s="8">
        <v>378</v>
      </c>
      <c r="F1924" s="177" t="s">
        <v>6226</v>
      </c>
    </row>
    <row r="1925" ht="15" spans="1:6">
      <c r="A1925" s="8">
        <v>1924</v>
      </c>
      <c r="B1925" s="8" t="str">
        <f t="shared" si="30"/>
        <v>CS6E-2-1-O379</v>
      </c>
      <c r="C1925" s="10" t="s">
        <v>8385</v>
      </c>
      <c r="D1925" s="10" t="s">
        <v>8371</v>
      </c>
      <c r="E1925" s="8">
        <v>379</v>
      </c>
      <c r="F1925" s="177" t="s">
        <v>6228</v>
      </c>
    </row>
    <row r="1926" ht="15" spans="1:6">
      <c r="A1926" s="8">
        <v>1925</v>
      </c>
      <c r="B1926" s="8" t="str">
        <f t="shared" si="30"/>
        <v>CS6E-2-1-O380</v>
      </c>
      <c r="C1926" s="10" t="s">
        <v>8385</v>
      </c>
      <c r="D1926" s="10" t="s">
        <v>8371</v>
      </c>
      <c r="E1926" s="8">
        <v>380</v>
      </c>
      <c r="F1926" s="177" t="s">
        <v>6230</v>
      </c>
    </row>
    <row r="1927" ht="15" spans="1:6">
      <c r="A1927" s="8">
        <v>1926</v>
      </c>
      <c r="B1927" s="8" t="str">
        <f t="shared" si="30"/>
        <v>CS6E-2-1-O381</v>
      </c>
      <c r="C1927" s="10" t="s">
        <v>8385</v>
      </c>
      <c r="D1927" s="10" t="s">
        <v>8371</v>
      </c>
      <c r="E1927" s="8">
        <v>381</v>
      </c>
      <c r="F1927" s="177" t="s">
        <v>6232</v>
      </c>
    </row>
    <row r="1928" ht="15" spans="1:6">
      <c r="A1928" s="8">
        <v>1927</v>
      </c>
      <c r="B1928" s="8" t="str">
        <f t="shared" si="30"/>
        <v>CS6E-2-1-O382</v>
      </c>
      <c r="C1928" s="10" t="s">
        <v>8385</v>
      </c>
      <c r="D1928" s="10" t="s">
        <v>8371</v>
      </c>
      <c r="E1928" s="8">
        <v>382</v>
      </c>
      <c r="F1928" s="177" t="s">
        <v>6234</v>
      </c>
    </row>
    <row r="1929" ht="15" spans="1:6">
      <c r="A1929" s="8">
        <v>1928</v>
      </c>
      <c r="B1929" s="8" t="str">
        <f t="shared" si="30"/>
        <v>CS6E-2-1-O383</v>
      </c>
      <c r="C1929" s="10" t="s">
        <v>8385</v>
      </c>
      <c r="D1929" s="10" t="s">
        <v>8371</v>
      </c>
      <c r="E1929" s="8">
        <v>383</v>
      </c>
      <c r="F1929" s="177" t="s">
        <v>6236</v>
      </c>
    </row>
    <row r="1930" ht="15" spans="1:6">
      <c r="A1930" s="8">
        <v>1929</v>
      </c>
      <c r="B1930" s="8" t="str">
        <f t="shared" si="30"/>
        <v>CS6E-2-1-O384</v>
      </c>
      <c r="C1930" s="10" t="s">
        <v>8385</v>
      </c>
      <c r="D1930" s="10" t="s">
        <v>8371</v>
      </c>
      <c r="E1930" s="8">
        <v>384</v>
      </c>
      <c r="F1930" s="177" t="s">
        <v>6238</v>
      </c>
    </row>
    <row r="1931" ht="15" spans="1:6">
      <c r="A1931" s="8">
        <v>1930</v>
      </c>
      <c r="B1931" s="8" t="str">
        <f t="shared" si="30"/>
        <v>CS6E-2-1-O385</v>
      </c>
      <c r="C1931" s="10" t="s">
        <v>8385</v>
      </c>
      <c r="D1931" s="10" t="s">
        <v>8371</v>
      </c>
      <c r="E1931" s="8">
        <v>385</v>
      </c>
      <c r="F1931" s="177" t="s">
        <v>6240</v>
      </c>
    </row>
    <row r="1932" ht="15" spans="1:6">
      <c r="A1932" s="8">
        <v>1931</v>
      </c>
      <c r="B1932" s="8" t="str">
        <f t="shared" si="30"/>
        <v>CS6E-2-1-O386</v>
      </c>
      <c r="C1932" s="10" t="s">
        <v>8385</v>
      </c>
      <c r="D1932" s="10" t="s">
        <v>8371</v>
      </c>
      <c r="E1932" s="8">
        <v>386</v>
      </c>
      <c r="F1932" s="177" t="s">
        <v>6242</v>
      </c>
    </row>
    <row r="1933" ht="15" spans="1:6">
      <c r="A1933" s="8">
        <v>1932</v>
      </c>
      <c r="B1933" s="8" t="str">
        <f t="shared" si="30"/>
        <v>CS6E-2-1-O387</v>
      </c>
      <c r="C1933" s="10" t="s">
        <v>8385</v>
      </c>
      <c r="D1933" s="10" t="s">
        <v>8371</v>
      </c>
      <c r="E1933" s="8">
        <v>387</v>
      </c>
      <c r="F1933" s="177" t="s">
        <v>6244</v>
      </c>
    </row>
    <row r="1934" ht="15" spans="1:6">
      <c r="A1934" s="8">
        <v>1933</v>
      </c>
      <c r="B1934" s="8" t="str">
        <f t="shared" si="30"/>
        <v>CS6E-2-1-O388</v>
      </c>
      <c r="C1934" s="10" t="s">
        <v>8385</v>
      </c>
      <c r="D1934" s="10" t="s">
        <v>8371</v>
      </c>
      <c r="E1934" s="8">
        <v>388</v>
      </c>
      <c r="F1934" s="177" t="s">
        <v>6246</v>
      </c>
    </row>
    <row r="1935" ht="15" spans="1:6">
      <c r="A1935" s="8">
        <v>1934</v>
      </c>
      <c r="B1935" s="8" t="str">
        <f t="shared" si="30"/>
        <v>CS6E-2-1-O389</v>
      </c>
      <c r="C1935" s="10" t="s">
        <v>8385</v>
      </c>
      <c r="D1935" s="10" t="s">
        <v>8371</v>
      </c>
      <c r="E1935" s="8">
        <v>389</v>
      </c>
      <c r="F1935" s="177" t="s">
        <v>6248</v>
      </c>
    </row>
    <row r="1936" ht="15" spans="1:6">
      <c r="A1936" s="8">
        <v>1935</v>
      </c>
      <c r="B1936" s="8" t="str">
        <f t="shared" si="30"/>
        <v>CS6E-2-1-O390</v>
      </c>
      <c r="C1936" s="10" t="s">
        <v>8385</v>
      </c>
      <c r="D1936" s="10" t="s">
        <v>8371</v>
      </c>
      <c r="E1936" s="8">
        <v>390</v>
      </c>
      <c r="F1936" s="177" t="s">
        <v>6250</v>
      </c>
    </row>
    <row r="1937" ht="15" spans="1:6">
      <c r="A1937" s="8">
        <v>1936</v>
      </c>
      <c r="B1937" s="8" t="str">
        <f t="shared" si="30"/>
        <v>CS6E-2-1-O391</v>
      </c>
      <c r="C1937" s="10" t="s">
        <v>8385</v>
      </c>
      <c r="D1937" s="10" t="s">
        <v>8371</v>
      </c>
      <c r="E1937" s="8">
        <v>391</v>
      </c>
      <c r="F1937" s="177" t="s">
        <v>6252</v>
      </c>
    </row>
    <row r="1938" ht="15" spans="1:6">
      <c r="A1938" s="8">
        <v>1937</v>
      </c>
      <c r="B1938" s="8" t="str">
        <f t="shared" si="30"/>
        <v>CS6E-2-1-O392</v>
      </c>
      <c r="C1938" s="10" t="s">
        <v>8385</v>
      </c>
      <c r="D1938" s="10" t="s">
        <v>8371</v>
      </c>
      <c r="E1938" s="8">
        <v>392</v>
      </c>
      <c r="F1938" s="177" t="s">
        <v>6254</v>
      </c>
    </row>
    <row r="1939" ht="15" spans="1:6">
      <c r="A1939" s="8">
        <v>1938</v>
      </c>
      <c r="B1939" s="8" t="str">
        <f t="shared" si="30"/>
        <v>CS6E-2-1-O393</v>
      </c>
      <c r="C1939" s="10" t="s">
        <v>8385</v>
      </c>
      <c r="D1939" s="10" t="s">
        <v>8371</v>
      </c>
      <c r="E1939" s="8">
        <v>393</v>
      </c>
      <c r="F1939" s="177" t="s">
        <v>6256</v>
      </c>
    </row>
    <row r="1940" ht="15" spans="1:6">
      <c r="A1940" s="8">
        <v>1939</v>
      </c>
      <c r="B1940" s="8" t="str">
        <f t="shared" si="30"/>
        <v>CS6E-2-1-O394</v>
      </c>
      <c r="C1940" s="10" t="s">
        <v>8385</v>
      </c>
      <c r="D1940" s="10" t="s">
        <v>8371</v>
      </c>
      <c r="E1940" s="8">
        <v>394</v>
      </c>
      <c r="F1940" s="177" t="s">
        <v>6258</v>
      </c>
    </row>
    <row r="1941" ht="15" spans="1:6">
      <c r="A1941" s="8">
        <v>1940</v>
      </c>
      <c r="B1941" s="8" t="str">
        <f t="shared" si="30"/>
        <v>CS6E-2-1-O395</v>
      </c>
      <c r="C1941" s="10" t="s">
        <v>8385</v>
      </c>
      <c r="D1941" s="10" t="s">
        <v>8371</v>
      </c>
      <c r="E1941" s="8">
        <v>395</v>
      </c>
      <c r="F1941" s="177" t="s">
        <v>6260</v>
      </c>
    </row>
    <row r="1942" ht="15" spans="1:6">
      <c r="A1942" s="8">
        <v>1941</v>
      </c>
      <c r="B1942" s="8" t="str">
        <f t="shared" si="30"/>
        <v>CS6E-2-1-O396</v>
      </c>
      <c r="C1942" s="10" t="s">
        <v>8385</v>
      </c>
      <c r="D1942" s="10" t="s">
        <v>8371</v>
      </c>
      <c r="E1942" s="8">
        <v>396</v>
      </c>
      <c r="F1942" s="177" t="s">
        <v>6262</v>
      </c>
    </row>
    <row r="1943" ht="15" spans="1:6">
      <c r="A1943" s="8">
        <v>1942</v>
      </c>
      <c r="B1943" s="8" t="str">
        <f t="shared" si="30"/>
        <v>CS6E-2-1-O397</v>
      </c>
      <c r="C1943" s="10" t="s">
        <v>8385</v>
      </c>
      <c r="D1943" s="10" t="s">
        <v>8371</v>
      </c>
      <c r="E1943" s="8">
        <v>397</v>
      </c>
      <c r="F1943" s="177" t="s">
        <v>6264</v>
      </c>
    </row>
    <row r="1944" ht="15" spans="1:6">
      <c r="A1944" s="8">
        <v>1943</v>
      </c>
      <c r="B1944" s="8" t="str">
        <f t="shared" si="30"/>
        <v>CS6E-2-1-O398</v>
      </c>
      <c r="C1944" s="10" t="s">
        <v>8385</v>
      </c>
      <c r="D1944" s="10" t="s">
        <v>8371</v>
      </c>
      <c r="E1944" s="8">
        <v>398</v>
      </c>
      <c r="F1944" s="177" t="s">
        <v>6266</v>
      </c>
    </row>
    <row r="1945" ht="15" spans="1:6">
      <c r="A1945" s="8">
        <v>1944</v>
      </c>
      <c r="B1945" s="8" t="str">
        <f t="shared" si="30"/>
        <v>CS6E-2-1-O399</v>
      </c>
      <c r="C1945" s="10" t="s">
        <v>8385</v>
      </c>
      <c r="D1945" s="10" t="s">
        <v>8371</v>
      </c>
      <c r="E1945" s="8">
        <v>399</v>
      </c>
      <c r="F1945" s="177" t="s">
        <v>6268</v>
      </c>
    </row>
    <row r="1946" ht="15" spans="1:6">
      <c r="A1946" s="8">
        <v>1945</v>
      </c>
      <c r="B1946" s="8" t="str">
        <f t="shared" si="30"/>
        <v>CS6E-2-1-O400</v>
      </c>
      <c r="C1946" s="10" t="s">
        <v>8385</v>
      </c>
      <c r="D1946" s="10" t="s">
        <v>8371</v>
      </c>
      <c r="E1946" s="8">
        <v>400</v>
      </c>
      <c r="F1946" s="177" t="s">
        <v>6270</v>
      </c>
    </row>
    <row r="1947" ht="15" spans="1:6">
      <c r="A1947" s="8">
        <v>1946</v>
      </c>
      <c r="B1947" s="8" t="str">
        <f t="shared" si="30"/>
        <v>CS6E-2-1-O401</v>
      </c>
      <c r="C1947" s="10" t="s">
        <v>8385</v>
      </c>
      <c r="D1947" s="10" t="s">
        <v>8371</v>
      </c>
      <c r="E1947" s="8">
        <v>401</v>
      </c>
      <c r="F1947" s="177" t="s">
        <v>6272</v>
      </c>
    </row>
    <row r="1948" ht="15" spans="1:6">
      <c r="A1948" s="8">
        <v>1947</v>
      </c>
      <c r="B1948" s="8" t="str">
        <f t="shared" si="30"/>
        <v>CS6E-2-1-O402</v>
      </c>
      <c r="C1948" s="10" t="s">
        <v>8385</v>
      </c>
      <c r="D1948" s="10" t="s">
        <v>8371</v>
      </c>
      <c r="E1948" s="8">
        <v>402</v>
      </c>
      <c r="F1948" s="177" t="s">
        <v>6274</v>
      </c>
    </row>
    <row r="1949" ht="15" spans="1:6">
      <c r="A1949" s="8">
        <v>1948</v>
      </c>
      <c r="B1949" s="8" t="str">
        <f t="shared" si="30"/>
        <v>CS6E-2-1-O403</v>
      </c>
      <c r="C1949" s="10" t="s">
        <v>8385</v>
      </c>
      <c r="D1949" s="10" t="s">
        <v>8371</v>
      </c>
      <c r="E1949" s="8">
        <v>403</v>
      </c>
      <c r="F1949" s="177" t="s">
        <v>6276</v>
      </c>
    </row>
    <row r="1950" ht="15" spans="1:6">
      <c r="A1950" s="8">
        <v>1949</v>
      </c>
      <c r="B1950" s="8" t="str">
        <f t="shared" si="30"/>
        <v>CS6E-2-1-O404</v>
      </c>
      <c r="C1950" s="10" t="s">
        <v>8385</v>
      </c>
      <c r="D1950" s="10" t="s">
        <v>8371</v>
      </c>
      <c r="E1950" s="8">
        <v>404</v>
      </c>
      <c r="F1950" s="177" t="s">
        <v>6278</v>
      </c>
    </row>
    <row r="1951" ht="15" spans="1:6">
      <c r="A1951" s="8">
        <v>1950</v>
      </c>
      <c r="B1951" s="8" t="str">
        <f t="shared" si="30"/>
        <v>CS6E-2-1-O405</v>
      </c>
      <c r="C1951" s="10" t="s">
        <v>8385</v>
      </c>
      <c r="D1951" s="10" t="s">
        <v>8371</v>
      </c>
      <c r="E1951" s="8">
        <v>405</v>
      </c>
      <c r="F1951" s="177" t="s">
        <v>6280</v>
      </c>
    </row>
    <row r="1952" ht="15" spans="1:6">
      <c r="A1952" s="8">
        <v>1951</v>
      </c>
      <c r="B1952" s="8" t="str">
        <f t="shared" si="30"/>
        <v>CS6E-2-1-O406</v>
      </c>
      <c r="C1952" s="10" t="s">
        <v>8385</v>
      </c>
      <c r="D1952" s="10" t="s">
        <v>8371</v>
      </c>
      <c r="E1952" s="8">
        <v>406</v>
      </c>
      <c r="F1952" s="177" t="s">
        <v>6282</v>
      </c>
    </row>
    <row r="1953" ht="15" spans="1:6">
      <c r="A1953" s="8">
        <v>1952</v>
      </c>
      <c r="B1953" s="8" t="str">
        <f t="shared" si="30"/>
        <v>CS6E-2-1-O407</v>
      </c>
      <c r="C1953" s="10" t="s">
        <v>8385</v>
      </c>
      <c r="D1953" s="10" t="s">
        <v>8371</v>
      </c>
      <c r="E1953" s="8">
        <v>407</v>
      </c>
      <c r="F1953" s="177" t="s">
        <v>6284</v>
      </c>
    </row>
    <row r="1954" ht="15" spans="1:6">
      <c r="A1954" s="8">
        <v>1953</v>
      </c>
      <c r="B1954" s="8" t="str">
        <f t="shared" si="30"/>
        <v>CS6E-2-1-O408</v>
      </c>
      <c r="C1954" s="10" t="s">
        <v>8385</v>
      </c>
      <c r="D1954" s="10" t="s">
        <v>8371</v>
      </c>
      <c r="E1954" s="8">
        <v>408</v>
      </c>
      <c r="F1954" s="177" t="s">
        <v>6286</v>
      </c>
    </row>
    <row r="1955" ht="15" spans="1:6">
      <c r="A1955" s="8">
        <v>1954</v>
      </c>
      <c r="B1955" s="8" t="str">
        <f t="shared" si="30"/>
        <v>CS6E-2-1-O409</v>
      </c>
      <c r="C1955" s="10" t="s">
        <v>8385</v>
      </c>
      <c r="D1955" s="10" t="s">
        <v>8371</v>
      </c>
      <c r="E1955" s="8">
        <v>409</v>
      </c>
      <c r="F1955" s="177" t="s">
        <v>6291</v>
      </c>
    </row>
    <row r="1956" ht="15" spans="1:6">
      <c r="A1956" s="8">
        <v>1955</v>
      </c>
      <c r="B1956" s="8" t="str">
        <f t="shared" si="30"/>
        <v>CS6E-2-1-O410</v>
      </c>
      <c r="C1956" s="10" t="s">
        <v>8385</v>
      </c>
      <c r="D1956" s="10" t="s">
        <v>8371</v>
      </c>
      <c r="E1956" s="8">
        <v>410</v>
      </c>
      <c r="F1956" s="177" t="s">
        <v>6294</v>
      </c>
    </row>
    <row r="1957" ht="15" spans="1:6">
      <c r="A1957" s="8">
        <v>1956</v>
      </c>
      <c r="B1957" s="8" t="str">
        <f t="shared" si="30"/>
        <v>CS6E-2-1-O411</v>
      </c>
      <c r="C1957" s="10" t="s">
        <v>8385</v>
      </c>
      <c r="D1957" s="10" t="s">
        <v>8371</v>
      </c>
      <c r="E1957" s="8">
        <v>411</v>
      </c>
      <c r="F1957" s="177" t="s">
        <v>6296</v>
      </c>
    </row>
    <row r="1958" ht="15" spans="1:6">
      <c r="A1958" s="8">
        <v>1957</v>
      </c>
      <c r="B1958" s="8" t="str">
        <f t="shared" si="30"/>
        <v>CS6E-2-1-O412</v>
      </c>
      <c r="C1958" s="10" t="s">
        <v>8385</v>
      </c>
      <c r="D1958" s="10" t="s">
        <v>8371</v>
      </c>
      <c r="E1958" s="8">
        <v>412</v>
      </c>
      <c r="F1958" s="177" t="s">
        <v>6298</v>
      </c>
    </row>
    <row r="1959" ht="15" spans="1:6">
      <c r="A1959" s="8">
        <v>1958</v>
      </c>
      <c r="B1959" s="8" t="str">
        <f t="shared" si="30"/>
        <v>CS6E-2-1-O413</v>
      </c>
      <c r="C1959" s="10" t="s">
        <v>8385</v>
      </c>
      <c r="D1959" s="10" t="s">
        <v>8371</v>
      </c>
      <c r="E1959" s="8">
        <v>413</v>
      </c>
      <c r="F1959" s="177" t="s">
        <v>6300</v>
      </c>
    </row>
    <row r="1960" ht="15" spans="1:6">
      <c r="A1960" s="8">
        <v>1959</v>
      </c>
      <c r="B1960" s="8" t="str">
        <f t="shared" si="30"/>
        <v>CS6E-2-1-O414</v>
      </c>
      <c r="C1960" s="10" t="s">
        <v>8385</v>
      </c>
      <c r="D1960" s="10" t="s">
        <v>8371</v>
      </c>
      <c r="E1960" s="8">
        <v>414</v>
      </c>
      <c r="F1960" s="177" t="s">
        <v>6302</v>
      </c>
    </row>
    <row r="1961" ht="15" spans="1:6">
      <c r="A1961" s="8">
        <v>1960</v>
      </c>
      <c r="B1961" s="8" t="str">
        <f t="shared" si="30"/>
        <v>CS6E-2-1-O415</v>
      </c>
      <c r="C1961" s="10" t="s">
        <v>8385</v>
      </c>
      <c r="D1961" s="10" t="s">
        <v>8371</v>
      </c>
      <c r="E1961" s="8">
        <v>415</v>
      </c>
      <c r="F1961" s="177" t="s">
        <v>6304</v>
      </c>
    </row>
    <row r="1962" ht="15" spans="1:6">
      <c r="A1962" s="8">
        <v>1961</v>
      </c>
      <c r="B1962" s="8" t="str">
        <f t="shared" si="30"/>
        <v>CS6E-2-1-O416</v>
      </c>
      <c r="C1962" s="10" t="s">
        <v>8385</v>
      </c>
      <c r="D1962" s="10" t="s">
        <v>8371</v>
      </c>
      <c r="E1962" s="8">
        <v>416</v>
      </c>
      <c r="F1962" s="177" t="s">
        <v>6306</v>
      </c>
    </row>
    <row r="1963" ht="15" spans="1:6">
      <c r="A1963" s="8">
        <v>1962</v>
      </c>
      <c r="B1963" s="8" t="str">
        <f t="shared" si="30"/>
        <v>CS6E-2-1-O417</v>
      </c>
      <c r="C1963" s="10" t="s">
        <v>8385</v>
      </c>
      <c r="D1963" s="10" t="s">
        <v>8371</v>
      </c>
      <c r="E1963" s="8">
        <v>417</v>
      </c>
      <c r="F1963" s="177" t="s">
        <v>6308</v>
      </c>
    </row>
    <row r="1964" ht="15" spans="1:6">
      <c r="A1964" s="8">
        <v>1963</v>
      </c>
      <c r="B1964" s="8" t="str">
        <f t="shared" si="30"/>
        <v>CS6E-2-1-O418</v>
      </c>
      <c r="C1964" s="10" t="s">
        <v>8385</v>
      </c>
      <c r="D1964" s="10" t="s">
        <v>8371</v>
      </c>
      <c r="E1964" s="8">
        <v>418</v>
      </c>
      <c r="F1964" s="177" t="s">
        <v>6310</v>
      </c>
    </row>
    <row r="1965" ht="15" spans="1:6">
      <c r="A1965" s="8">
        <v>1964</v>
      </c>
      <c r="B1965" s="8" t="str">
        <f t="shared" si="30"/>
        <v>CS6E-2-1-O419</v>
      </c>
      <c r="C1965" s="10" t="s">
        <v>8385</v>
      </c>
      <c r="D1965" s="10" t="s">
        <v>8371</v>
      </c>
      <c r="E1965" s="8">
        <v>419</v>
      </c>
      <c r="F1965" s="177" t="s">
        <v>6312</v>
      </c>
    </row>
    <row r="1966" ht="15" spans="1:6">
      <c r="A1966" s="8">
        <v>1965</v>
      </c>
      <c r="B1966" s="8" t="str">
        <f t="shared" si="30"/>
        <v>CS6E-2-1-O420</v>
      </c>
      <c r="C1966" s="10" t="s">
        <v>8385</v>
      </c>
      <c r="D1966" s="10" t="s">
        <v>8371</v>
      </c>
      <c r="E1966" s="8">
        <v>420</v>
      </c>
      <c r="F1966" s="177" t="s">
        <v>6314</v>
      </c>
    </row>
    <row r="1967" ht="15" spans="1:6">
      <c r="A1967" s="8">
        <v>1966</v>
      </c>
      <c r="B1967" s="8" t="str">
        <f t="shared" si="30"/>
        <v>CS6E-2-1-O421</v>
      </c>
      <c r="C1967" s="10" t="s">
        <v>8385</v>
      </c>
      <c r="D1967" s="10" t="s">
        <v>8371</v>
      </c>
      <c r="E1967" s="8">
        <v>421</v>
      </c>
      <c r="F1967" s="177" t="s">
        <v>6316</v>
      </c>
    </row>
    <row r="1968" ht="15" spans="1:6">
      <c r="A1968" s="8">
        <v>1967</v>
      </c>
      <c r="B1968" s="8" t="str">
        <f t="shared" si="30"/>
        <v>CS6E-2-1-O422</v>
      </c>
      <c r="C1968" s="10" t="s">
        <v>8385</v>
      </c>
      <c r="D1968" s="10" t="s">
        <v>8371</v>
      </c>
      <c r="E1968" s="8">
        <v>422</v>
      </c>
      <c r="F1968" s="177" t="s">
        <v>6318</v>
      </c>
    </row>
    <row r="1969" ht="15" spans="1:6">
      <c r="A1969" s="8">
        <v>1968</v>
      </c>
      <c r="B1969" s="8" t="str">
        <f t="shared" si="30"/>
        <v>CS6E-2-1-O423</v>
      </c>
      <c r="C1969" s="10" t="s">
        <v>8385</v>
      </c>
      <c r="D1969" s="10" t="s">
        <v>8371</v>
      </c>
      <c r="E1969" s="8">
        <v>423</v>
      </c>
      <c r="F1969" s="177" t="s">
        <v>6320</v>
      </c>
    </row>
    <row r="1970" ht="15" spans="1:6">
      <c r="A1970" s="8">
        <v>1969</v>
      </c>
      <c r="B1970" s="8" t="str">
        <f t="shared" si="30"/>
        <v>CS6E-2-1-O424</v>
      </c>
      <c r="C1970" s="10" t="s">
        <v>8385</v>
      </c>
      <c r="D1970" s="10" t="s">
        <v>8371</v>
      </c>
      <c r="E1970" s="8">
        <v>424</v>
      </c>
      <c r="F1970" s="177" t="s">
        <v>6322</v>
      </c>
    </row>
    <row r="1971" ht="15" spans="1:6">
      <c r="A1971" s="8">
        <v>1970</v>
      </c>
      <c r="B1971" s="8" t="str">
        <f t="shared" si="30"/>
        <v>CS6E-2-1-O425</v>
      </c>
      <c r="C1971" s="10" t="s">
        <v>8385</v>
      </c>
      <c r="D1971" s="10" t="s">
        <v>8371</v>
      </c>
      <c r="E1971" s="8">
        <v>425</v>
      </c>
      <c r="F1971" s="177" t="s">
        <v>6324</v>
      </c>
    </row>
    <row r="1972" ht="15" spans="1:6">
      <c r="A1972" s="8">
        <v>1971</v>
      </c>
      <c r="B1972" s="8" t="str">
        <f t="shared" si="30"/>
        <v>CS6E-2-1-O426</v>
      </c>
      <c r="C1972" s="10" t="s">
        <v>8385</v>
      </c>
      <c r="D1972" s="10" t="s">
        <v>8371</v>
      </c>
      <c r="E1972" s="8">
        <v>426</v>
      </c>
      <c r="F1972" s="177" t="s">
        <v>6326</v>
      </c>
    </row>
    <row r="1973" ht="15" spans="1:6">
      <c r="A1973" s="8">
        <v>1972</v>
      </c>
      <c r="B1973" s="8" t="str">
        <f t="shared" si="30"/>
        <v>CS6E-2-1-O427</v>
      </c>
      <c r="C1973" s="10" t="s">
        <v>8385</v>
      </c>
      <c r="D1973" s="10" t="s">
        <v>8371</v>
      </c>
      <c r="E1973" s="8">
        <v>427</v>
      </c>
      <c r="F1973" s="177" t="s">
        <v>6328</v>
      </c>
    </row>
    <row r="1974" ht="15" spans="1:6">
      <c r="A1974" s="8">
        <v>1973</v>
      </c>
      <c r="B1974" s="8" t="str">
        <f t="shared" si="30"/>
        <v>CS6E-2-1-O428</v>
      </c>
      <c r="C1974" s="10" t="s">
        <v>8385</v>
      </c>
      <c r="D1974" s="10" t="s">
        <v>8371</v>
      </c>
      <c r="E1974" s="8">
        <v>428</v>
      </c>
      <c r="F1974" s="177" t="s">
        <v>6330</v>
      </c>
    </row>
    <row r="1975" ht="15" spans="1:6">
      <c r="A1975" s="8">
        <v>1974</v>
      </c>
      <c r="B1975" s="8" t="str">
        <f t="shared" si="30"/>
        <v>CS6E-2-1-O429</v>
      </c>
      <c r="C1975" s="10" t="s">
        <v>8385</v>
      </c>
      <c r="D1975" s="10" t="s">
        <v>8371</v>
      </c>
      <c r="E1975" s="8">
        <v>429</v>
      </c>
      <c r="F1975" s="177" t="s">
        <v>6332</v>
      </c>
    </row>
    <row r="1976" ht="15" spans="1:6">
      <c r="A1976" s="8">
        <v>1975</v>
      </c>
      <c r="B1976" s="8" t="str">
        <f t="shared" si="30"/>
        <v>CS6E-2-1-O430</v>
      </c>
      <c r="C1976" s="10" t="s">
        <v>8385</v>
      </c>
      <c r="D1976" s="10" t="s">
        <v>8371</v>
      </c>
      <c r="E1976" s="8">
        <v>430</v>
      </c>
      <c r="F1976" s="177" t="s">
        <v>6334</v>
      </c>
    </row>
    <row r="1977" ht="15" spans="1:6">
      <c r="A1977" s="8">
        <v>1976</v>
      </c>
      <c r="B1977" s="8" t="str">
        <f t="shared" si="30"/>
        <v>CS6E-2-1-O431</v>
      </c>
      <c r="C1977" s="10" t="s">
        <v>8385</v>
      </c>
      <c r="D1977" s="10" t="s">
        <v>8371</v>
      </c>
      <c r="E1977" s="8">
        <v>431</v>
      </c>
      <c r="F1977" s="177" t="s">
        <v>6336</v>
      </c>
    </row>
    <row r="1978" ht="15" spans="1:6">
      <c r="A1978" s="8">
        <v>1977</v>
      </c>
      <c r="B1978" s="8" t="str">
        <f t="shared" si="30"/>
        <v>CS6E-2-1-O432</v>
      </c>
      <c r="C1978" s="10" t="s">
        <v>8385</v>
      </c>
      <c r="D1978" s="10" t="s">
        <v>8371</v>
      </c>
      <c r="E1978" s="8">
        <v>432</v>
      </c>
      <c r="F1978" s="177" t="s">
        <v>6338</v>
      </c>
    </row>
    <row r="1979" ht="15" spans="1:6">
      <c r="A1979" s="8">
        <v>1978</v>
      </c>
      <c r="B1979" s="8" t="str">
        <f t="shared" si="30"/>
        <v>CS6E-2-1-O433</v>
      </c>
      <c r="C1979" s="10" t="s">
        <v>8385</v>
      </c>
      <c r="D1979" s="10" t="s">
        <v>8371</v>
      </c>
      <c r="E1979" s="8">
        <v>433</v>
      </c>
      <c r="F1979" s="177" t="s">
        <v>6340</v>
      </c>
    </row>
    <row r="1980" ht="15" spans="1:6">
      <c r="A1980" s="8">
        <v>1979</v>
      </c>
      <c r="B1980" s="8" t="str">
        <f t="shared" si="30"/>
        <v>CS6E-2-1-O434</v>
      </c>
      <c r="C1980" s="10" t="s">
        <v>8385</v>
      </c>
      <c r="D1980" s="10" t="s">
        <v>8371</v>
      </c>
      <c r="E1980" s="8">
        <v>434</v>
      </c>
      <c r="F1980" s="177" t="s">
        <v>6342</v>
      </c>
    </row>
    <row r="1981" ht="15" spans="1:6">
      <c r="A1981" s="8">
        <v>1980</v>
      </c>
      <c r="B1981" s="8" t="str">
        <f t="shared" si="30"/>
        <v>CS6E-2-1-O435</v>
      </c>
      <c r="C1981" s="10" t="s">
        <v>8385</v>
      </c>
      <c r="D1981" s="10" t="s">
        <v>8371</v>
      </c>
      <c r="E1981" s="8">
        <v>435</v>
      </c>
      <c r="F1981" s="177" t="s">
        <v>6344</v>
      </c>
    </row>
    <row r="1982" ht="15" spans="1:6">
      <c r="A1982" s="8">
        <v>1981</v>
      </c>
      <c r="B1982" s="8" t="str">
        <f t="shared" si="30"/>
        <v>CS6E-2-1-O436</v>
      </c>
      <c r="C1982" s="10" t="s">
        <v>8385</v>
      </c>
      <c r="D1982" s="10" t="s">
        <v>8371</v>
      </c>
      <c r="E1982" s="8">
        <v>436</v>
      </c>
      <c r="F1982" s="177" t="s">
        <v>6346</v>
      </c>
    </row>
    <row r="1983" ht="15" spans="1:6">
      <c r="A1983" s="8">
        <v>1982</v>
      </c>
      <c r="B1983" s="8" t="str">
        <f t="shared" si="30"/>
        <v>CS6E-2-1-O437</v>
      </c>
      <c r="C1983" s="10" t="s">
        <v>8385</v>
      </c>
      <c r="D1983" s="10" t="s">
        <v>8371</v>
      </c>
      <c r="E1983" s="8">
        <v>437</v>
      </c>
      <c r="F1983" s="177" t="s">
        <v>6348</v>
      </c>
    </row>
    <row r="1984" ht="15" spans="1:6">
      <c r="A1984" s="8">
        <v>1983</v>
      </c>
      <c r="B1984" s="8" t="str">
        <f t="shared" si="30"/>
        <v>CS6E-2-1-O438</v>
      </c>
      <c r="C1984" s="10" t="s">
        <v>8385</v>
      </c>
      <c r="D1984" s="10" t="s">
        <v>8371</v>
      </c>
      <c r="E1984" s="8">
        <v>438</v>
      </c>
      <c r="F1984" s="177" t="s">
        <v>6350</v>
      </c>
    </row>
    <row r="1985" ht="15" spans="1:6">
      <c r="A1985" s="8">
        <v>1984</v>
      </c>
      <c r="B1985" s="8" t="str">
        <f t="shared" si="30"/>
        <v>CS6E-2-1-O439</v>
      </c>
      <c r="C1985" s="10" t="s">
        <v>8385</v>
      </c>
      <c r="D1985" s="10" t="s">
        <v>8371</v>
      </c>
      <c r="E1985" s="8">
        <v>439</v>
      </c>
      <c r="F1985" s="177" t="s">
        <v>6352</v>
      </c>
    </row>
    <row r="1986" ht="15" spans="1:6">
      <c r="A1986" s="8">
        <v>1985</v>
      </c>
      <c r="B1986" s="8" t="str">
        <f t="shared" ref="B1986:B2049" si="31">C1986&amp;"-"&amp;D1986&amp;E1986</f>
        <v>CS6E-2-1-O440</v>
      </c>
      <c r="C1986" s="10" t="s">
        <v>8385</v>
      </c>
      <c r="D1986" s="10" t="s">
        <v>8371</v>
      </c>
      <c r="E1986" s="8">
        <v>440</v>
      </c>
      <c r="F1986" s="177" t="s">
        <v>6354</v>
      </c>
    </row>
    <row r="1987" ht="15" spans="1:6">
      <c r="A1987" s="8">
        <v>1986</v>
      </c>
      <c r="B1987" s="8" t="str">
        <f t="shared" si="31"/>
        <v>CS6E-2-1-O441</v>
      </c>
      <c r="C1987" s="10" t="s">
        <v>8385</v>
      </c>
      <c r="D1987" s="10" t="s">
        <v>8371</v>
      </c>
      <c r="E1987" s="8">
        <v>441</v>
      </c>
      <c r="F1987" s="177" t="s">
        <v>6356</v>
      </c>
    </row>
    <row r="1988" ht="15" spans="1:6">
      <c r="A1988" s="8">
        <v>1987</v>
      </c>
      <c r="B1988" s="8" t="str">
        <f t="shared" si="31"/>
        <v>CS6E-2-1-O442</v>
      </c>
      <c r="C1988" s="10" t="s">
        <v>8385</v>
      </c>
      <c r="D1988" s="10" t="s">
        <v>8371</v>
      </c>
      <c r="E1988" s="8">
        <v>442</v>
      </c>
      <c r="F1988" s="177" t="s">
        <v>6358</v>
      </c>
    </row>
    <row r="1989" ht="15" spans="1:6">
      <c r="A1989" s="8">
        <v>1988</v>
      </c>
      <c r="B1989" s="8" t="str">
        <f t="shared" si="31"/>
        <v>CS6E-2-1-O443</v>
      </c>
      <c r="C1989" s="10" t="s">
        <v>8385</v>
      </c>
      <c r="D1989" s="10" t="s">
        <v>8371</v>
      </c>
      <c r="E1989" s="8">
        <v>443</v>
      </c>
      <c r="F1989" s="177" t="s">
        <v>6360</v>
      </c>
    </row>
    <row r="1990" ht="15" spans="1:6">
      <c r="A1990" s="8">
        <v>1989</v>
      </c>
      <c r="B1990" s="8" t="str">
        <f t="shared" si="31"/>
        <v>CS6E-2-1-O444</v>
      </c>
      <c r="C1990" s="10" t="s">
        <v>8385</v>
      </c>
      <c r="D1990" s="10" t="s">
        <v>8371</v>
      </c>
      <c r="E1990" s="8">
        <v>444</v>
      </c>
      <c r="F1990" s="177" t="s">
        <v>6362</v>
      </c>
    </row>
    <row r="1991" ht="15" spans="1:6">
      <c r="A1991" s="8">
        <v>1990</v>
      </c>
      <c r="B1991" s="8" t="str">
        <f t="shared" si="31"/>
        <v>CS6E-2-1-O445</v>
      </c>
      <c r="C1991" s="10" t="s">
        <v>8385</v>
      </c>
      <c r="D1991" s="10" t="s">
        <v>8371</v>
      </c>
      <c r="E1991" s="8">
        <v>445</v>
      </c>
      <c r="F1991" s="177" t="s">
        <v>6388</v>
      </c>
    </row>
    <row r="1992" ht="15" spans="1:6">
      <c r="A1992" s="8">
        <v>1991</v>
      </c>
      <c r="B1992" s="8" t="str">
        <f t="shared" si="31"/>
        <v>CS6E-2-1-O446</v>
      </c>
      <c r="C1992" s="10" t="s">
        <v>8385</v>
      </c>
      <c r="D1992" s="10" t="s">
        <v>8371</v>
      </c>
      <c r="E1992" s="8">
        <v>446</v>
      </c>
      <c r="F1992" s="177" t="s">
        <v>6391</v>
      </c>
    </row>
    <row r="1993" ht="15" spans="1:6">
      <c r="A1993" s="8">
        <v>1992</v>
      </c>
      <c r="B1993" s="8" t="str">
        <f t="shared" si="31"/>
        <v>CS6E-2-1-O447</v>
      </c>
      <c r="C1993" s="10" t="s">
        <v>8385</v>
      </c>
      <c r="D1993" s="10" t="s">
        <v>8371</v>
      </c>
      <c r="E1993" s="8">
        <v>447</v>
      </c>
      <c r="F1993" s="177" t="s">
        <v>6393</v>
      </c>
    </row>
    <row r="1994" ht="15" spans="1:6">
      <c r="A1994" s="8">
        <v>1993</v>
      </c>
      <c r="B1994" s="8" t="str">
        <f t="shared" si="31"/>
        <v>CS6E-2-1-O448</v>
      </c>
      <c r="C1994" s="10" t="s">
        <v>8385</v>
      </c>
      <c r="D1994" s="10" t="s">
        <v>8371</v>
      </c>
      <c r="E1994" s="8">
        <v>448</v>
      </c>
      <c r="F1994" s="177" t="s">
        <v>6395</v>
      </c>
    </row>
    <row r="1995" ht="15" spans="1:6">
      <c r="A1995" s="8">
        <v>1994</v>
      </c>
      <c r="B1995" s="8" t="str">
        <f t="shared" si="31"/>
        <v>CS6E-2-1-O449</v>
      </c>
      <c r="C1995" s="10" t="s">
        <v>8385</v>
      </c>
      <c r="D1995" s="10" t="s">
        <v>8371</v>
      </c>
      <c r="E1995" s="8">
        <v>449</v>
      </c>
      <c r="F1995" s="177" t="s">
        <v>6397</v>
      </c>
    </row>
    <row r="1996" ht="15" spans="1:6">
      <c r="A1996" s="8">
        <v>1995</v>
      </c>
      <c r="B1996" s="8" t="str">
        <f t="shared" si="31"/>
        <v>CS6E-2-1-O450</v>
      </c>
      <c r="C1996" s="10" t="s">
        <v>8385</v>
      </c>
      <c r="D1996" s="10" t="s">
        <v>8371</v>
      </c>
      <c r="E1996" s="8">
        <v>450</v>
      </c>
      <c r="F1996" s="177" t="s">
        <v>6399</v>
      </c>
    </row>
    <row r="1997" ht="15" spans="1:6">
      <c r="A1997" s="8">
        <v>1996</v>
      </c>
      <c r="B1997" s="8" t="str">
        <f t="shared" si="31"/>
        <v>CS6E-2-1-O451</v>
      </c>
      <c r="C1997" s="10" t="s">
        <v>8385</v>
      </c>
      <c r="D1997" s="10" t="s">
        <v>8371</v>
      </c>
      <c r="E1997" s="8">
        <v>451</v>
      </c>
      <c r="F1997" s="177" t="s">
        <v>6401</v>
      </c>
    </row>
    <row r="1998" ht="15" spans="1:6">
      <c r="A1998" s="8">
        <v>1997</v>
      </c>
      <c r="B1998" s="8" t="str">
        <f t="shared" si="31"/>
        <v>CS6E-2-1-O452</v>
      </c>
      <c r="C1998" s="10" t="s">
        <v>8385</v>
      </c>
      <c r="D1998" s="10" t="s">
        <v>8371</v>
      </c>
      <c r="E1998" s="8">
        <v>452</v>
      </c>
      <c r="F1998" s="177" t="s">
        <v>6403</v>
      </c>
    </row>
    <row r="1999" ht="15" spans="1:6">
      <c r="A1999" s="8">
        <v>1998</v>
      </c>
      <c r="B1999" s="8" t="str">
        <f t="shared" si="31"/>
        <v>CS6E-2-1-O453</v>
      </c>
      <c r="C1999" s="10" t="s">
        <v>8385</v>
      </c>
      <c r="D1999" s="10" t="s">
        <v>8371</v>
      </c>
      <c r="E1999" s="8">
        <v>453</v>
      </c>
      <c r="F1999" s="177" t="s">
        <v>6405</v>
      </c>
    </row>
    <row r="2000" ht="15" spans="1:6">
      <c r="A2000" s="8">
        <v>1999</v>
      </c>
      <c r="B2000" s="8" t="str">
        <f t="shared" si="31"/>
        <v>CS6E-2-1-O454</v>
      </c>
      <c r="C2000" s="10" t="s">
        <v>8385</v>
      </c>
      <c r="D2000" s="10" t="s">
        <v>8371</v>
      </c>
      <c r="E2000" s="8">
        <v>454</v>
      </c>
      <c r="F2000" s="177" t="s">
        <v>6407</v>
      </c>
    </row>
    <row r="2001" ht="15" spans="1:6">
      <c r="A2001" s="8">
        <v>2000</v>
      </c>
      <c r="B2001" s="8" t="str">
        <f t="shared" si="31"/>
        <v>CS6E-2-1-O455</v>
      </c>
      <c r="C2001" s="10" t="s">
        <v>8385</v>
      </c>
      <c r="D2001" s="10" t="s">
        <v>8371</v>
      </c>
      <c r="E2001" s="8">
        <v>455</v>
      </c>
      <c r="F2001" s="177" t="s">
        <v>6409</v>
      </c>
    </row>
    <row r="2002" ht="15" spans="1:6">
      <c r="A2002" s="8">
        <v>2001</v>
      </c>
      <c r="B2002" s="8" t="str">
        <f t="shared" si="31"/>
        <v>CS6E-2-1-O456</v>
      </c>
      <c r="C2002" s="10" t="s">
        <v>8385</v>
      </c>
      <c r="D2002" s="10" t="s">
        <v>8371</v>
      </c>
      <c r="E2002" s="8">
        <v>456</v>
      </c>
      <c r="F2002" s="177" t="s">
        <v>6411</v>
      </c>
    </row>
    <row r="2003" ht="15" spans="1:6">
      <c r="A2003" s="8">
        <v>2002</v>
      </c>
      <c r="B2003" s="8" t="str">
        <f t="shared" si="31"/>
        <v>CS6E-2-1-O457</v>
      </c>
      <c r="C2003" s="10" t="s">
        <v>8385</v>
      </c>
      <c r="D2003" s="10" t="s">
        <v>8371</v>
      </c>
      <c r="E2003" s="8">
        <v>457</v>
      </c>
      <c r="F2003" s="177" t="s">
        <v>6413</v>
      </c>
    </row>
    <row r="2004" ht="15" spans="1:6">
      <c r="A2004" s="8">
        <v>2003</v>
      </c>
      <c r="B2004" s="8" t="str">
        <f t="shared" si="31"/>
        <v>CS6E-2-1-O458</v>
      </c>
      <c r="C2004" s="10" t="s">
        <v>8385</v>
      </c>
      <c r="D2004" s="10" t="s">
        <v>8371</v>
      </c>
      <c r="E2004" s="8">
        <v>458</v>
      </c>
      <c r="F2004" s="177" t="s">
        <v>6415</v>
      </c>
    </row>
    <row r="2005" ht="15" spans="1:6">
      <c r="A2005" s="8">
        <v>2004</v>
      </c>
      <c r="B2005" s="8" t="str">
        <f t="shared" si="31"/>
        <v>CS6E-2-1-O459</v>
      </c>
      <c r="C2005" s="10" t="s">
        <v>8385</v>
      </c>
      <c r="D2005" s="10" t="s">
        <v>8371</v>
      </c>
      <c r="E2005" s="8">
        <v>459</v>
      </c>
      <c r="F2005" s="177" t="s">
        <v>6417</v>
      </c>
    </row>
    <row r="2006" ht="15" spans="1:6">
      <c r="A2006" s="8">
        <v>2005</v>
      </c>
      <c r="B2006" s="8" t="str">
        <f t="shared" si="31"/>
        <v>CS6E-2-1-O460</v>
      </c>
      <c r="C2006" s="10" t="s">
        <v>8385</v>
      </c>
      <c r="D2006" s="10" t="s">
        <v>8371</v>
      </c>
      <c r="E2006" s="8">
        <v>460</v>
      </c>
      <c r="F2006" s="177" t="s">
        <v>6419</v>
      </c>
    </row>
    <row r="2007" ht="15" spans="1:6">
      <c r="A2007" s="8">
        <v>2006</v>
      </c>
      <c r="B2007" s="8" t="str">
        <f t="shared" si="31"/>
        <v>CS6E-2-1-O461</v>
      </c>
      <c r="C2007" s="10" t="s">
        <v>8385</v>
      </c>
      <c r="D2007" s="10" t="s">
        <v>8371</v>
      </c>
      <c r="E2007" s="8">
        <v>461</v>
      </c>
      <c r="F2007" s="177" t="s">
        <v>6421</v>
      </c>
    </row>
    <row r="2008" ht="15" spans="1:6">
      <c r="A2008" s="8">
        <v>2007</v>
      </c>
      <c r="B2008" s="8" t="str">
        <f t="shared" si="31"/>
        <v>CS6E-2-1-O462</v>
      </c>
      <c r="C2008" s="10" t="s">
        <v>8385</v>
      </c>
      <c r="D2008" s="10" t="s">
        <v>8371</v>
      </c>
      <c r="E2008" s="8">
        <v>462</v>
      </c>
      <c r="F2008" s="177" t="s">
        <v>6423</v>
      </c>
    </row>
    <row r="2009" ht="15" spans="1:6">
      <c r="A2009" s="8">
        <v>2008</v>
      </c>
      <c r="B2009" s="8" t="str">
        <f t="shared" si="31"/>
        <v>CS6E-2-1-O463</v>
      </c>
      <c r="C2009" s="10" t="s">
        <v>8385</v>
      </c>
      <c r="D2009" s="10" t="s">
        <v>8371</v>
      </c>
      <c r="E2009" s="8">
        <v>463</v>
      </c>
      <c r="F2009" s="177" t="s">
        <v>6425</v>
      </c>
    </row>
    <row r="2010" ht="15" spans="1:6">
      <c r="A2010" s="8">
        <v>2009</v>
      </c>
      <c r="B2010" s="8" t="str">
        <f t="shared" si="31"/>
        <v>CS6E-2-1-O464</v>
      </c>
      <c r="C2010" s="10" t="s">
        <v>8385</v>
      </c>
      <c r="D2010" s="10" t="s">
        <v>8371</v>
      </c>
      <c r="E2010" s="8">
        <v>464</v>
      </c>
      <c r="F2010" s="177" t="s">
        <v>6427</v>
      </c>
    </row>
    <row r="2011" ht="15" spans="1:6">
      <c r="A2011" s="8">
        <v>2010</v>
      </c>
      <c r="B2011" s="8" t="str">
        <f t="shared" si="31"/>
        <v>CS6E-2-1-O465</v>
      </c>
      <c r="C2011" s="10" t="s">
        <v>8385</v>
      </c>
      <c r="D2011" s="10" t="s">
        <v>8371</v>
      </c>
      <c r="E2011" s="8">
        <v>465</v>
      </c>
      <c r="F2011" s="177" t="s">
        <v>6429</v>
      </c>
    </row>
    <row r="2012" ht="15" spans="1:6">
      <c r="A2012" s="8">
        <v>2011</v>
      </c>
      <c r="B2012" s="8" t="str">
        <f t="shared" si="31"/>
        <v>CS6E-2-1-O466</v>
      </c>
      <c r="C2012" s="10" t="s">
        <v>8385</v>
      </c>
      <c r="D2012" s="10" t="s">
        <v>8371</v>
      </c>
      <c r="E2012" s="8">
        <v>466</v>
      </c>
      <c r="F2012" s="177" t="s">
        <v>6431</v>
      </c>
    </row>
    <row r="2013" ht="15" spans="1:6">
      <c r="A2013" s="8">
        <v>2012</v>
      </c>
      <c r="B2013" s="8" t="str">
        <f t="shared" si="31"/>
        <v>CS6E-2-1-O467</v>
      </c>
      <c r="C2013" s="10" t="s">
        <v>8385</v>
      </c>
      <c r="D2013" s="10" t="s">
        <v>8371</v>
      </c>
      <c r="E2013" s="8">
        <v>467</v>
      </c>
      <c r="F2013" s="177" t="s">
        <v>6433</v>
      </c>
    </row>
    <row r="2014" ht="15" spans="1:6">
      <c r="A2014" s="8">
        <v>2013</v>
      </c>
      <c r="B2014" s="8" t="str">
        <f t="shared" si="31"/>
        <v>CS6E-2-1-O468</v>
      </c>
      <c r="C2014" s="10" t="s">
        <v>8385</v>
      </c>
      <c r="D2014" s="10" t="s">
        <v>8371</v>
      </c>
      <c r="E2014" s="8">
        <v>468</v>
      </c>
      <c r="F2014" s="177" t="s">
        <v>6435</v>
      </c>
    </row>
    <row r="2015" ht="15" spans="1:6">
      <c r="A2015" s="8">
        <v>2014</v>
      </c>
      <c r="B2015" s="8" t="str">
        <f t="shared" si="31"/>
        <v>CS6E-2-1-O469</v>
      </c>
      <c r="C2015" s="10" t="s">
        <v>8385</v>
      </c>
      <c r="D2015" s="10" t="s">
        <v>8371</v>
      </c>
      <c r="E2015" s="8">
        <v>469</v>
      </c>
      <c r="F2015" s="177" t="s">
        <v>6437</v>
      </c>
    </row>
    <row r="2016" ht="15" spans="1:6">
      <c r="A2016" s="8">
        <v>2015</v>
      </c>
      <c r="B2016" s="8" t="str">
        <f t="shared" si="31"/>
        <v>CS6E-2-1-O470</v>
      </c>
      <c r="C2016" s="10" t="s">
        <v>8385</v>
      </c>
      <c r="D2016" s="10" t="s">
        <v>8371</v>
      </c>
      <c r="E2016" s="8">
        <v>470</v>
      </c>
      <c r="F2016" s="177" t="s">
        <v>6439</v>
      </c>
    </row>
    <row r="2017" ht="15" spans="1:6">
      <c r="A2017" s="8">
        <v>2016</v>
      </c>
      <c r="B2017" s="8" t="str">
        <f t="shared" si="31"/>
        <v>CS6E-2-1-O471</v>
      </c>
      <c r="C2017" s="10" t="s">
        <v>8385</v>
      </c>
      <c r="D2017" s="10" t="s">
        <v>8371</v>
      </c>
      <c r="E2017" s="8">
        <v>471</v>
      </c>
      <c r="F2017" s="177" t="s">
        <v>6441</v>
      </c>
    </row>
    <row r="2018" ht="15" spans="1:6">
      <c r="A2018" s="8">
        <v>2017</v>
      </c>
      <c r="B2018" s="8" t="str">
        <f t="shared" si="31"/>
        <v>CS6E-2-1-O472</v>
      </c>
      <c r="C2018" s="10" t="s">
        <v>8385</v>
      </c>
      <c r="D2018" s="10" t="s">
        <v>8371</v>
      </c>
      <c r="E2018" s="8">
        <v>472</v>
      </c>
      <c r="F2018" s="177" t="s">
        <v>6443</v>
      </c>
    </row>
    <row r="2019" ht="15" spans="1:6">
      <c r="A2019" s="8">
        <v>2018</v>
      </c>
      <c r="B2019" s="8" t="str">
        <f t="shared" si="31"/>
        <v>CS6E-2-1-O473</v>
      </c>
      <c r="C2019" s="10" t="s">
        <v>8385</v>
      </c>
      <c r="D2019" s="10" t="s">
        <v>8371</v>
      </c>
      <c r="E2019" s="8">
        <v>473</v>
      </c>
      <c r="F2019" s="177" t="s">
        <v>6445</v>
      </c>
    </row>
    <row r="2020" ht="15" spans="1:6">
      <c r="A2020" s="8">
        <v>2019</v>
      </c>
      <c r="B2020" s="8" t="str">
        <f t="shared" si="31"/>
        <v>CS6E-2-1-O474</v>
      </c>
      <c r="C2020" s="10" t="s">
        <v>8385</v>
      </c>
      <c r="D2020" s="10" t="s">
        <v>8371</v>
      </c>
      <c r="E2020" s="8">
        <v>474</v>
      </c>
      <c r="F2020" s="177" t="s">
        <v>6447</v>
      </c>
    </row>
    <row r="2021" ht="15" spans="1:6">
      <c r="A2021" s="8">
        <v>2020</v>
      </c>
      <c r="B2021" s="8" t="str">
        <f t="shared" si="31"/>
        <v>CS6E-2-1-O475</v>
      </c>
      <c r="C2021" s="10" t="s">
        <v>8385</v>
      </c>
      <c r="D2021" s="10" t="s">
        <v>8371</v>
      </c>
      <c r="E2021" s="8">
        <v>475</v>
      </c>
      <c r="F2021" s="177" t="s">
        <v>6449</v>
      </c>
    </row>
    <row r="2022" ht="15" spans="1:6">
      <c r="A2022" s="8">
        <v>2021</v>
      </c>
      <c r="B2022" s="8" t="str">
        <f t="shared" si="31"/>
        <v>CS6E-2-1-O476</v>
      </c>
      <c r="C2022" s="10" t="s">
        <v>8385</v>
      </c>
      <c r="D2022" s="10" t="s">
        <v>8371</v>
      </c>
      <c r="E2022" s="8">
        <v>476</v>
      </c>
      <c r="F2022" s="177" t="s">
        <v>6451</v>
      </c>
    </row>
    <row r="2023" ht="15" spans="1:6">
      <c r="A2023" s="8">
        <v>2022</v>
      </c>
      <c r="B2023" s="8" t="str">
        <f t="shared" si="31"/>
        <v>CS6E-2-1-O477</v>
      </c>
      <c r="C2023" s="10" t="s">
        <v>8385</v>
      </c>
      <c r="D2023" s="10" t="s">
        <v>8371</v>
      </c>
      <c r="E2023" s="8">
        <v>477</v>
      </c>
      <c r="F2023" s="177" t="s">
        <v>6453</v>
      </c>
    </row>
    <row r="2024" ht="15" spans="1:6">
      <c r="A2024" s="8">
        <v>2023</v>
      </c>
      <c r="B2024" s="8" t="str">
        <f t="shared" si="31"/>
        <v>CS6E-2-1-O478</v>
      </c>
      <c r="C2024" s="10" t="s">
        <v>8385</v>
      </c>
      <c r="D2024" s="10" t="s">
        <v>8371</v>
      </c>
      <c r="E2024" s="8">
        <v>478</v>
      </c>
      <c r="F2024" s="177" t="s">
        <v>6455</v>
      </c>
    </row>
    <row r="2025" ht="15" spans="1:6">
      <c r="A2025" s="8">
        <v>2024</v>
      </c>
      <c r="B2025" s="8" t="str">
        <f t="shared" si="31"/>
        <v>CS6E-2-1-O479</v>
      </c>
      <c r="C2025" s="10" t="s">
        <v>8385</v>
      </c>
      <c r="D2025" s="10" t="s">
        <v>8371</v>
      </c>
      <c r="E2025" s="8">
        <v>479</v>
      </c>
      <c r="F2025" s="177" t="s">
        <v>6457</v>
      </c>
    </row>
    <row r="2026" ht="15" spans="1:6">
      <c r="A2026" s="8">
        <v>2025</v>
      </c>
      <c r="B2026" s="8" t="str">
        <f t="shared" si="31"/>
        <v>CS6E-2-1-O480</v>
      </c>
      <c r="C2026" s="10" t="s">
        <v>8385</v>
      </c>
      <c r="D2026" s="10" t="s">
        <v>8371</v>
      </c>
      <c r="E2026" s="8">
        <v>480</v>
      </c>
      <c r="F2026" s="177" t="s">
        <v>6459</v>
      </c>
    </row>
    <row r="2027" ht="15" spans="1:6">
      <c r="A2027" s="8">
        <v>2026</v>
      </c>
      <c r="B2027" s="8" t="str">
        <f t="shared" si="31"/>
        <v>CS6E-2-1-O481</v>
      </c>
      <c r="C2027" s="10" t="s">
        <v>8385</v>
      </c>
      <c r="D2027" s="10" t="s">
        <v>8371</v>
      </c>
      <c r="E2027" s="8">
        <v>481</v>
      </c>
      <c r="F2027" s="177" t="s">
        <v>6461</v>
      </c>
    </row>
    <row r="2028" ht="15" spans="1:6">
      <c r="A2028" s="8">
        <v>2027</v>
      </c>
      <c r="B2028" s="8" t="str">
        <f t="shared" si="31"/>
        <v>CS6E-2-1-O482</v>
      </c>
      <c r="C2028" s="10" t="s">
        <v>8385</v>
      </c>
      <c r="D2028" s="10" t="s">
        <v>8371</v>
      </c>
      <c r="E2028" s="8">
        <v>482</v>
      </c>
      <c r="F2028" s="177" t="s">
        <v>6463</v>
      </c>
    </row>
    <row r="2029" ht="15" spans="1:6">
      <c r="A2029" s="8">
        <v>2028</v>
      </c>
      <c r="B2029" s="8" t="str">
        <f t="shared" si="31"/>
        <v>CS6E-2-1-O483</v>
      </c>
      <c r="C2029" s="10" t="s">
        <v>8385</v>
      </c>
      <c r="D2029" s="10" t="s">
        <v>8371</v>
      </c>
      <c r="E2029" s="8">
        <v>483</v>
      </c>
      <c r="F2029" s="177" t="s">
        <v>6465</v>
      </c>
    </row>
    <row r="2030" ht="15" spans="1:6">
      <c r="A2030" s="8">
        <v>2029</v>
      </c>
      <c r="B2030" s="8" t="str">
        <f t="shared" si="31"/>
        <v>CS6E-2-1-O484</v>
      </c>
      <c r="C2030" s="10" t="s">
        <v>8385</v>
      </c>
      <c r="D2030" s="10" t="s">
        <v>8371</v>
      </c>
      <c r="E2030" s="8">
        <v>484</v>
      </c>
      <c r="F2030" s="177" t="s">
        <v>6467</v>
      </c>
    </row>
    <row r="2031" ht="15" spans="1:6">
      <c r="A2031" s="8">
        <v>2030</v>
      </c>
      <c r="B2031" s="8" t="str">
        <f t="shared" si="31"/>
        <v>CS6E-2-1-O485</v>
      </c>
      <c r="C2031" s="10" t="s">
        <v>8385</v>
      </c>
      <c r="D2031" s="10" t="s">
        <v>8371</v>
      </c>
      <c r="E2031" s="8">
        <v>485</v>
      </c>
      <c r="F2031" s="177" t="s">
        <v>6469</v>
      </c>
    </row>
    <row r="2032" ht="15" spans="1:6">
      <c r="A2032" s="8">
        <v>2031</v>
      </c>
      <c r="B2032" s="8" t="str">
        <f t="shared" si="31"/>
        <v>CS6E-2-1-O486</v>
      </c>
      <c r="C2032" s="10" t="s">
        <v>8385</v>
      </c>
      <c r="D2032" s="10" t="s">
        <v>8371</v>
      </c>
      <c r="E2032" s="8">
        <v>486</v>
      </c>
      <c r="F2032" s="177" t="s">
        <v>6471</v>
      </c>
    </row>
    <row r="2033" ht="15" spans="1:6">
      <c r="A2033" s="8">
        <v>2032</v>
      </c>
      <c r="B2033" s="8" t="str">
        <f t="shared" si="31"/>
        <v>CS6E-2-1-O487</v>
      </c>
      <c r="C2033" s="10" t="s">
        <v>8385</v>
      </c>
      <c r="D2033" s="10" t="s">
        <v>8371</v>
      </c>
      <c r="E2033" s="8">
        <v>487</v>
      </c>
      <c r="F2033" s="177" t="s">
        <v>6473</v>
      </c>
    </row>
    <row r="2034" ht="15" spans="1:6">
      <c r="A2034" s="8">
        <v>2033</v>
      </c>
      <c r="B2034" s="8" t="str">
        <f t="shared" si="31"/>
        <v>CS6E-2-1-O488</v>
      </c>
      <c r="C2034" s="10" t="s">
        <v>8385</v>
      </c>
      <c r="D2034" s="10" t="s">
        <v>8371</v>
      </c>
      <c r="E2034" s="8">
        <v>488</v>
      </c>
      <c r="F2034" s="177" t="s">
        <v>6475</v>
      </c>
    </row>
    <row r="2035" ht="15" spans="1:6">
      <c r="A2035" s="8">
        <v>2034</v>
      </c>
      <c r="B2035" s="8" t="str">
        <f t="shared" si="31"/>
        <v>CS6E-2-1-O489</v>
      </c>
      <c r="C2035" s="10" t="s">
        <v>8385</v>
      </c>
      <c r="D2035" s="10" t="s">
        <v>8371</v>
      </c>
      <c r="E2035" s="8">
        <v>489</v>
      </c>
      <c r="F2035" s="177" t="s">
        <v>6477</v>
      </c>
    </row>
    <row r="2036" ht="15" spans="1:6">
      <c r="A2036" s="8">
        <v>2035</v>
      </c>
      <c r="B2036" s="8" t="str">
        <f t="shared" si="31"/>
        <v>CS6E-2-1-O490</v>
      </c>
      <c r="C2036" s="10" t="s">
        <v>8385</v>
      </c>
      <c r="D2036" s="10" t="s">
        <v>8371</v>
      </c>
      <c r="E2036" s="8">
        <v>490</v>
      </c>
      <c r="F2036" s="177" t="s">
        <v>6479</v>
      </c>
    </row>
    <row r="2037" ht="15" spans="1:6">
      <c r="A2037" s="8">
        <v>2036</v>
      </c>
      <c r="B2037" s="8" t="str">
        <f t="shared" si="31"/>
        <v>CS6E-2-1-O491</v>
      </c>
      <c r="C2037" s="10" t="s">
        <v>8385</v>
      </c>
      <c r="D2037" s="10" t="s">
        <v>8371</v>
      </c>
      <c r="E2037" s="8">
        <v>491</v>
      </c>
      <c r="F2037" s="177" t="s">
        <v>6481</v>
      </c>
    </row>
    <row r="2038" ht="15" spans="1:6">
      <c r="A2038" s="8">
        <v>2037</v>
      </c>
      <c r="B2038" s="8" t="str">
        <f t="shared" si="31"/>
        <v>CS6E-2-1-O492</v>
      </c>
      <c r="C2038" s="10" t="s">
        <v>8385</v>
      </c>
      <c r="D2038" s="10" t="s">
        <v>8371</v>
      </c>
      <c r="E2038" s="8">
        <v>492</v>
      </c>
      <c r="F2038" s="177" t="s">
        <v>6483</v>
      </c>
    </row>
    <row r="2039" ht="15" spans="1:6">
      <c r="A2039" s="8">
        <v>2038</v>
      </c>
      <c r="B2039" s="8" t="str">
        <f t="shared" si="31"/>
        <v>CS6E-2-1-O493</v>
      </c>
      <c r="C2039" s="10" t="s">
        <v>8385</v>
      </c>
      <c r="D2039" s="10" t="s">
        <v>8371</v>
      </c>
      <c r="E2039" s="8">
        <v>493</v>
      </c>
      <c r="F2039" s="177" t="s">
        <v>6485</v>
      </c>
    </row>
    <row r="2040" ht="15" spans="1:6">
      <c r="A2040" s="8">
        <v>2039</v>
      </c>
      <c r="B2040" s="8" t="str">
        <f t="shared" si="31"/>
        <v>CS6E-2-1-O494</v>
      </c>
      <c r="C2040" s="10" t="s">
        <v>8385</v>
      </c>
      <c r="D2040" s="10" t="s">
        <v>8371</v>
      </c>
      <c r="E2040" s="8">
        <v>494</v>
      </c>
      <c r="F2040" s="177" t="s">
        <v>6487</v>
      </c>
    </row>
    <row r="2041" ht="15" spans="1:6">
      <c r="A2041" s="8">
        <v>2040</v>
      </c>
      <c r="B2041" s="8" t="str">
        <f t="shared" si="31"/>
        <v>CS6E-2-1-O495</v>
      </c>
      <c r="C2041" s="10" t="s">
        <v>8385</v>
      </c>
      <c r="D2041" s="10" t="s">
        <v>8371</v>
      </c>
      <c r="E2041" s="8">
        <v>495</v>
      </c>
      <c r="F2041" s="177" t="s">
        <v>6489</v>
      </c>
    </row>
    <row r="2042" ht="15" spans="1:6">
      <c r="A2042" s="8">
        <v>2041</v>
      </c>
      <c r="B2042" s="8" t="str">
        <f t="shared" si="31"/>
        <v>CS6E-2-1-O496</v>
      </c>
      <c r="C2042" s="10" t="s">
        <v>8385</v>
      </c>
      <c r="D2042" s="10" t="s">
        <v>8371</v>
      </c>
      <c r="E2042" s="8">
        <v>496</v>
      </c>
      <c r="F2042" s="177" t="s">
        <v>6491</v>
      </c>
    </row>
    <row r="2043" ht="15" spans="1:6">
      <c r="A2043" s="8">
        <v>2042</v>
      </c>
      <c r="B2043" s="8" t="str">
        <f t="shared" si="31"/>
        <v>CS6E-2-1-O497</v>
      </c>
      <c r="C2043" s="10" t="s">
        <v>8385</v>
      </c>
      <c r="D2043" s="10" t="s">
        <v>8371</v>
      </c>
      <c r="E2043" s="8">
        <v>497</v>
      </c>
      <c r="F2043" s="177" t="s">
        <v>6514</v>
      </c>
    </row>
    <row r="2044" ht="15" spans="1:6">
      <c r="A2044" s="8">
        <v>2043</v>
      </c>
      <c r="B2044" s="8" t="str">
        <f t="shared" si="31"/>
        <v>CS6E-2-1-O498</v>
      </c>
      <c r="C2044" s="10" t="s">
        <v>8385</v>
      </c>
      <c r="D2044" s="10" t="s">
        <v>8371</v>
      </c>
      <c r="E2044" s="8">
        <v>498</v>
      </c>
      <c r="F2044" s="177" t="s">
        <v>6517</v>
      </c>
    </row>
    <row r="2045" ht="15" spans="1:6">
      <c r="A2045" s="8">
        <v>2044</v>
      </c>
      <c r="B2045" s="8" t="str">
        <f t="shared" si="31"/>
        <v>CS6E-2-1-O499</v>
      </c>
      <c r="C2045" s="10" t="s">
        <v>8385</v>
      </c>
      <c r="D2045" s="10" t="s">
        <v>8371</v>
      </c>
      <c r="E2045" s="8">
        <v>499</v>
      </c>
      <c r="F2045" s="177" t="s">
        <v>6519</v>
      </c>
    </row>
    <row r="2046" ht="15" spans="1:6">
      <c r="A2046" s="8">
        <v>2045</v>
      </c>
      <c r="B2046" s="8" t="str">
        <f t="shared" si="31"/>
        <v>CS6E-2-1-O500</v>
      </c>
      <c r="C2046" s="10" t="s">
        <v>8385</v>
      </c>
      <c r="D2046" s="10" t="s">
        <v>8371</v>
      </c>
      <c r="E2046" s="8">
        <v>500</v>
      </c>
      <c r="F2046" s="177" t="s">
        <v>6521</v>
      </c>
    </row>
    <row r="2047" ht="15" spans="1:6">
      <c r="A2047" s="8">
        <v>2046</v>
      </c>
      <c r="B2047" s="8" t="str">
        <f t="shared" si="31"/>
        <v>CS6E-2-1-O501</v>
      </c>
      <c r="C2047" s="10" t="s">
        <v>8385</v>
      </c>
      <c r="D2047" s="10" t="s">
        <v>8371</v>
      </c>
      <c r="E2047" s="8">
        <v>501</v>
      </c>
      <c r="F2047" s="177" t="s">
        <v>6523</v>
      </c>
    </row>
    <row r="2048" ht="15" spans="1:6">
      <c r="A2048" s="8">
        <v>2047</v>
      </c>
      <c r="B2048" s="8" t="str">
        <f t="shared" si="31"/>
        <v>CS6E-2-1-O502</v>
      </c>
      <c r="C2048" s="10" t="s">
        <v>8385</v>
      </c>
      <c r="D2048" s="10" t="s">
        <v>8371</v>
      </c>
      <c r="E2048" s="8">
        <v>502</v>
      </c>
      <c r="F2048" s="177" t="s">
        <v>6525</v>
      </c>
    </row>
    <row r="2049" ht="15" spans="1:6">
      <c r="A2049" s="8">
        <v>2048</v>
      </c>
      <c r="B2049" s="8" t="str">
        <f t="shared" si="31"/>
        <v>CS6E-2-1-O503</v>
      </c>
      <c r="C2049" s="10" t="s">
        <v>8385</v>
      </c>
      <c r="D2049" s="10" t="s">
        <v>8371</v>
      </c>
      <c r="E2049" s="8">
        <v>503</v>
      </c>
      <c r="F2049" s="177" t="s">
        <v>6527</v>
      </c>
    </row>
    <row r="2050" ht="15" spans="1:6">
      <c r="A2050" s="8">
        <v>2049</v>
      </c>
      <c r="B2050" s="8" t="str">
        <f t="shared" ref="B2050:B2113" si="32">C2050&amp;"-"&amp;D2050&amp;E2050</f>
        <v>CS6E-2-1-O504</v>
      </c>
      <c r="C2050" s="10" t="s">
        <v>8385</v>
      </c>
      <c r="D2050" s="10" t="s">
        <v>8371</v>
      </c>
      <c r="E2050" s="8">
        <v>504</v>
      </c>
      <c r="F2050" s="177" t="s">
        <v>6529</v>
      </c>
    </row>
    <row r="2051" ht="15" spans="1:6">
      <c r="A2051" s="8">
        <v>2050</v>
      </c>
      <c r="B2051" s="8" t="str">
        <f t="shared" si="32"/>
        <v>CS6E-2-1-O505</v>
      </c>
      <c r="C2051" s="10" t="s">
        <v>8385</v>
      </c>
      <c r="D2051" s="10" t="s">
        <v>8371</v>
      </c>
      <c r="E2051" s="8">
        <v>505</v>
      </c>
      <c r="F2051" s="177" t="s">
        <v>6531</v>
      </c>
    </row>
    <row r="2052" ht="15" spans="1:6">
      <c r="A2052" s="8">
        <v>2051</v>
      </c>
      <c r="B2052" s="8" t="str">
        <f t="shared" si="32"/>
        <v>CS6E-2-1-O506</v>
      </c>
      <c r="C2052" s="10" t="s">
        <v>8385</v>
      </c>
      <c r="D2052" s="10" t="s">
        <v>8371</v>
      </c>
      <c r="E2052" s="8">
        <v>506</v>
      </c>
      <c r="F2052" s="177" t="s">
        <v>6533</v>
      </c>
    </row>
    <row r="2053" ht="15" spans="1:6">
      <c r="A2053" s="8">
        <v>2052</v>
      </c>
      <c r="B2053" s="8" t="str">
        <f t="shared" si="32"/>
        <v>CS6E-2-1-O507</v>
      </c>
      <c r="C2053" s="10" t="s">
        <v>8385</v>
      </c>
      <c r="D2053" s="10" t="s">
        <v>8371</v>
      </c>
      <c r="E2053" s="8">
        <v>507</v>
      </c>
      <c r="F2053" s="177" t="s">
        <v>6535</v>
      </c>
    </row>
    <row r="2054" ht="15" spans="1:6">
      <c r="A2054" s="8">
        <v>2053</v>
      </c>
      <c r="B2054" s="8" t="str">
        <f t="shared" si="32"/>
        <v>CS6E-2-1-O508</v>
      </c>
      <c r="C2054" s="10" t="s">
        <v>8385</v>
      </c>
      <c r="D2054" s="10" t="s">
        <v>8371</v>
      </c>
      <c r="E2054" s="8">
        <v>508</v>
      </c>
      <c r="F2054" s="177" t="s">
        <v>6537</v>
      </c>
    </row>
    <row r="2055" ht="15" spans="1:6">
      <c r="A2055" s="8">
        <v>2054</v>
      </c>
      <c r="B2055" s="8" t="str">
        <f t="shared" si="32"/>
        <v>CS6E-2-1-O509</v>
      </c>
      <c r="C2055" s="10" t="s">
        <v>8385</v>
      </c>
      <c r="D2055" s="10" t="s">
        <v>8371</v>
      </c>
      <c r="E2055" s="8">
        <v>509</v>
      </c>
      <c r="F2055" s="177" t="s">
        <v>6539</v>
      </c>
    </row>
    <row r="2056" ht="15" spans="1:6">
      <c r="A2056" s="8">
        <v>2055</v>
      </c>
      <c r="B2056" s="8" t="str">
        <f t="shared" si="32"/>
        <v>CS6E-2-1-O510</v>
      </c>
      <c r="C2056" s="10" t="s">
        <v>8385</v>
      </c>
      <c r="D2056" s="10" t="s">
        <v>8371</v>
      </c>
      <c r="E2056" s="8">
        <v>510</v>
      </c>
      <c r="F2056" s="177" t="s">
        <v>6541</v>
      </c>
    </row>
    <row r="2057" ht="15" spans="1:6">
      <c r="A2057" s="8">
        <v>2056</v>
      </c>
      <c r="B2057" s="8" t="str">
        <f t="shared" si="32"/>
        <v>CS6E-2-1-O511</v>
      </c>
      <c r="C2057" s="10" t="s">
        <v>8385</v>
      </c>
      <c r="D2057" s="10" t="s">
        <v>8371</v>
      </c>
      <c r="E2057" s="8">
        <v>511</v>
      </c>
      <c r="F2057" s="177" t="s">
        <v>6543</v>
      </c>
    </row>
    <row r="2058" ht="15" spans="1:6">
      <c r="A2058" s="8">
        <v>2057</v>
      </c>
      <c r="B2058" s="8" t="str">
        <f t="shared" si="32"/>
        <v>CS6E-2-1-O512</v>
      </c>
      <c r="C2058" s="10" t="s">
        <v>8385</v>
      </c>
      <c r="D2058" s="10" t="s">
        <v>8371</v>
      </c>
      <c r="E2058" s="8">
        <v>512</v>
      </c>
      <c r="F2058" s="177" t="s">
        <v>6545</v>
      </c>
    </row>
    <row r="2059" ht="15" spans="1:6">
      <c r="A2059" s="8">
        <v>2058</v>
      </c>
      <c r="B2059" s="8" t="str">
        <f t="shared" si="32"/>
        <v>CS6E-2-1-O513</v>
      </c>
      <c r="C2059" s="10" t="s">
        <v>8385</v>
      </c>
      <c r="D2059" s="10" t="s">
        <v>8371</v>
      </c>
      <c r="E2059" s="8">
        <v>513</v>
      </c>
      <c r="F2059" s="177" t="s">
        <v>6547</v>
      </c>
    </row>
    <row r="2060" ht="15" spans="1:6">
      <c r="A2060" s="8">
        <v>2059</v>
      </c>
      <c r="B2060" s="8" t="str">
        <f t="shared" si="32"/>
        <v>CS6E-2-1-O514</v>
      </c>
      <c r="C2060" s="10" t="s">
        <v>8385</v>
      </c>
      <c r="D2060" s="10" t="s">
        <v>8371</v>
      </c>
      <c r="E2060" s="8">
        <v>514</v>
      </c>
      <c r="F2060" s="177" t="s">
        <v>6549</v>
      </c>
    </row>
    <row r="2061" ht="15" spans="1:6">
      <c r="A2061" s="8">
        <v>2060</v>
      </c>
      <c r="B2061" s="8" t="str">
        <f t="shared" si="32"/>
        <v>CS6E-2-1-O515</v>
      </c>
      <c r="C2061" s="10" t="s">
        <v>8385</v>
      </c>
      <c r="D2061" s="10" t="s">
        <v>8371</v>
      </c>
      <c r="E2061" s="8">
        <v>515</v>
      </c>
      <c r="F2061" s="177" t="s">
        <v>6551</v>
      </c>
    </row>
    <row r="2062" ht="15" spans="1:6">
      <c r="A2062" s="8">
        <v>2061</v>
      </c>
      <c r="B2062" s="8" t="str">
        <f t="shared" si="32"/>
        <v>CS6E-2-1-O516</v>
      </c>
      <c r="C2062" s="10" t="s">
        <v>8385</v>
      </c>
      <c r="D2062" s="10" t="s">
        <v>8371</v>
      </c>
      <c r="E2062" s="8">
        <v>516</v>
      </c>
      <c r="F2062" s="177" t="s">
        <v>6553</v>
      </c>
    </row>
    <row r="2063" ht="15" spans="1:6">
      <c r="A2063" s="8">
        <v>2062</v>
      </c>
      <c r="B2063" s="8" t="str">
        <f t="shared" si="32"/>
        <v>CS6E-2-1-O517</v>
      </c>
      <c r="C2063" s="10" t="s">
        <v>8385</v>
      </c>
      <c r="D2063" s="10" t="s">
        <v>8371</v>
      </c>
      <c r="E2063" s="8">
        <v>517</v>
      </c>
      <c r="F2063" s="177" t="s">
        <v>6555</v>
      </c>
    </row>
    <row r="2064" ht="15" spans="1:6">
      <c r="A2064" s="8">
        <v>2063</v>
      </c>
      <c r="B2064" s="8" t="str">
        <f t="shared" si="32"/>
        <v>CS6E-2-1-O518</v>
      </c>
      <c r="C2064" s="10" t="s">
        <v>8385</v>
      </c>
      <c r="D2064" s="10" t="s">
        <v>8371</v>
      </c>
      <c r="E2064" s="8">
        <v>518</v>
      </c>
      <c r="F2064" s="177" t="s">
        <v>6557</v>
      </c>
    </row>
    <row r="2065" ht="15" spans="1:6">
      <c r="A2065" s="8">
        <v>2064</v>
      </c>
      <c r="B2065" s="8" t="str">
        <f t="shared" si="32"/>
        <v>CS6E-2-1-O519</v>
      </c>
      <c r="C2065" s="10" t="s">
        <v>8385</v>
      </c>
      <c r="D2065" s="10" t="s">
        <v>8371</v>
      </c>
      <c r="E2065" s="8">
        <v>519</v>
      </c>
      <c r="F2065" s="177" t="s">
        <v>6559</v>
      </c>
    </row>
    <row r="2066" ht="15" spans="1:6">
      <c r="A2066" s="8">
        <v>2065</v>
      </c>
      <c r="B2066" s="8" t="str">
        <f t="shared" si="32"/>
        <v>CS6E-2-1-O520</v>
      </c>
      <c r="C2066" s="10" t="s">
        <v>8385</v>
      </c>
      <c r="D2066" s="10" t="s">
        <v>8371</v>
      </c>
      <c r="E2066" s="8">
        <v>520</v>
      </c>
      <c r="F2066" s="177" t="s">
        <v>6561</v>
      </c>
    </row>
    <row r="2067" ht="15" spans="1:6">
      <c r="A2067" s="8">
        <v>2066</v>
      </c>
      <c r="B2067" s="8" t="str">
        <f t="shared" si="32"/>
        <v>CS6E-2-1-O521</v>
      </c>
      <c r="C2067" s="10" t="s">
        <v>8385</v>
      </c>
      <c r="D2067" s="10" t="s">
        <v>8371</v>
      </c>
      <c r="E2067" s="8">
        <v>521</v>
      </c>
      <c r="F2067" s="177" t="s">
        <v>6563</v>
      </c>
    </row>
    <row r="2068" ht="15" spans="1:6">
      <c r="A2068" s="8">
        <v>2067</v>
      </c>
      <c r="B2068" s="8" t="str">
        <f t="shared" si="32"/>
        <v>CS6E-2-1-O522</v>
      </c>
      <c r="C2068" s="10" t="s">
        <v>8385</v>
      </c>
      <c r="D2068" s="10" t="s">
        <v>8371</v>
      </c>
      <c r="E2068" s="8">
        <v>522</v>
      </c>
      <c r="F2068" s="177" t="s">
        <v>6565</v>
      </c>
    </row>
    <row r="2069" ht="15" spans="1:6">
      <c r="A2069" s="8">
        <v>2068</v>
      </c>
      <c r="B2069" s="8" t="str">
        <f t="shared" si="32"/>
        <v>CS6E-2-1-O523</v>
      </c>
      <c r="C2069" s="10" t="s">
        <v>8385</v>
      </c>
      <c r="D2069" s="10" t="s">
        <v>8371</v>
      </c>
      <c r="E2069" s="8">
        <v>523</v>
      </c>
      <c r="F2069" s="177" t="s">
        <v>6567</v>
      </c>
    </row>
    <row r="2070" ht="15" spans="1:6">
      <c r="A2070" s="8">
        <v>2069</v>
      </c>
      <c r="B2070" s="8" t="str">
        <f t="shared" si="32"/>
        <v>CS6E-2-1-O524</v>
      </c>
      <c r="C2070" s="10" t="s">
        <v>8385</v>
      </c>
      <c r="D2070" s="10" t="s">
        <v>8371</v>
      </c>
      <c r="E2070" s="8">
        <v>524</v>
      </c>
      <c r="F2070" s="177" t="s">
        <v>6569</v>
      </c>
    </row>
    <row r="2071" ht="15" spans="1:6">
      <c r="A2071" s="8">
        <v>2070</v>
      </c>
      <c r="B2071" s="8" t="str">
        <f t="shared" si="32"/>
        <v>CS6E-2-1-O525</v>
      </c>
      <c r="C2071" s="10" t="s">
        <v>8385</v>
      </c>
      <c r="D2071" s="10" t="s">
        <v>8371</v>
      </c>
      <c r="E2071" s="8">
        <v>525</v>
      </c>
      <c r="F2071" s="177" t="s">
        <v>6574</v>
      </c>
    </row>
    <row r="2072" ht="15" spans="1:6">
      <c r="A2072" s="8">
        <v>2071</v>
      </c>
      <c r="B2072" s="8" t="str">
        <f t="shared" si="32"/>
        <v>CS6E-2-1-O526</v>
      </c>
      <c r="C2072" s="10" t="s">
        <v>8385</v>
      </c>
      <c r="D2072" s="10" t="s">
        <v>8371</v>
      </c>
      <c r="E2072" s="8">
        <v>526</v>
      </c>
      <c r="F2072" s="177" t="s">
        <v>6577</v>
      </c>
    </row>
    <row r="2073" ht="15" spans="1:6">
      <c r="A2073" s="8">
        <v>2072</v>
      </c>
      <c r="B2073" s="8" t="str">
        <f t="shared" si="32"/>
        <v>CS6E-2-1-O527</v>
      </c>
      <c r="C2073" s="10" t="s">
        <v>8385</v>
      </c>
      <c r="D2073" s="10" t="s">
        <v>8371</v>
      </c>
      <c r="E2073" s="8">
        <v>527</v>
      </c>
      <c r="F2073" s="177" t="s">
        <v>6579</v>
      </c>
    </row>
    <row r="2074" ht="15" spans="1:6">
      <c r="A2074" s="8">
        <v>2073</v>
      </c>
      <c r="B2074" s="8" t="str">
        <f t="shared" si="32"/>
        <v>CS6E-2-1-O528</v>
      </c>
      <c r="C2074" s="10" t="s">
        <v>8385</v>
      </c>
      <c r="D2074" s="10" t="s">
        <v>8371</v>
      </c>
      <c r="E2074" s="8">
        <v>528</v>
      </c>
      <c r="F2074" s="177" t="s">
        <v>6581</v>
      </c>
    </row>
    <row r="2075" ht="15" spans="1:6">
      <c r="A2075" s="8">
        <v>2074</v>
      </c>
      <c r="B2075" s="8" t="str">
        <f t="shared" si="32"/>
        <v>CS6E-2-1-O529</v>
      </c>
      <c r="C2075" s="10" t="s">
        <v>8385</v>
      </c>
      <c r="D2075" s="10" t="s">
        <v>8371</v>
      </c>
      <c r="E2075" s="8">
        <v>529</v>
      </c>
      <c r="F2075" s="177" t="s">
        <v>6583</v>
      </c>
    </row>
    <row r="2076" ht="15" spans="1:6">
      <c r="A2076" s="8">
        <v>2075</v>
      </c>
      <c r="B2076" s="8" t="str">
        <f t="shared" si="32"/>
        <v>CS6E-2-1-O530</v>
      </c>
      <c r="C2076" s="10" t="s">
        <v>8385</v>
      </c>
      <c r="D2076" s="10" t="s">
        <v>8371</v>
      </c>
      <c r="E2076" s="8">
        <v>530</v>
      </c>
      <c r="F2076" s="177" t="s">
        <v>6585</v>
      </c>
    </row>
    <row r="2077" ht="15" spans="1:6">
      <c r="A2077" s="8">
        <v>2076</v>
      </c>
      <c r="B2077" s="8" t="str">
        <f t="shared" si="32"/>
        <v>CS6E-2-1-O531</v>
      </c>
      <c r="C2077" s="10" t="s">
        <v>8385</v>
      </c>
      <c r="D2077" s="10" t="s">
        <v>8371</v>
      </c>
      <c r="E2077" s="8">
        <v>531</v>
      </c>
      <c r="F2077" s="177" t="s">
        <v>6587</v>
      </c>
    </row>
    <row r="2078" ht="15" spans="1:6">
      <c r="A2078" s="8">
        <v>2077</v>
      </c>
      <c r="B2078" s="8" t="str">
        <f t="shared" si="32"/>
        <v>CS6E-2-1-O532</v>
      </c>
      <c r="C2078" s="10" t="s">
        <v>8385</v>
      </c>
      <c r="D2078" s="10" t="s">
        <v>8371</v>
      </c>
      <c r="E2078" s="8">
        <v>532</v>
      </c>
      <c r="F2078" s="177" t="s">
        <v>6589</v>
      </c>
    </row>
    <row r="2079" ht="15" spans="1:6">
      <c r="A2079" s="8">
        <v>2078</v>
      </c>
      <c r="B2079" s="8" t="str">
        <f t="shared" si="32"/>
        <v>CS6E-2-1-O533</v>
      </c>
      <c r="C2079" s="10" t="s">
        <v>8385</v>
      </c>
      <c r="D2079" s="10" t="s">
        <v>8371</v>
      </c>
      <c r="E2079" s="8">
        <v>533</v>
      </c>
      <c r="F2079" s="177" t="s">
        <v>6591</v>
      </c>
    </row>
    <row r="2080" ht="15" spans="1:6">
      <c r="A2080" s="8">
        <v>2079</v>
      </c>
      <c r="B2080" s="8" t="str">
        <f t="shared" si="32"/>
        <v>CS6E-2-1-O534</v>
      </c>
      <c r="C2080" s="10" t="s">
        <v>8385</v>
      </c>
      <c r="D2080" s="10" t="s">
        <v>8371</v>
      </c>
      <c r="E2080" s="8">
        <v>534</v>
      </c>
      <c r="F2080" s="177" t="s">
        <v>6593</v>
      </c>
    </row>
    <row r="2081" ht="15" spans="1:6">
      <c r="A2081" s="8">
        <v>2080</v>
      </c>
      <c r="B2081" s="8" t="str">
        <f t="shared" si="32"/>
        <v>CS6E-2-1-O535</v>
      </c>
      <c r="C2081" s="10" t="s">
        <v>8385</v>
      </c>
      <c r="D2081" s="10" t="s">
        <v>8371</v>
      </c>
      <c r="E2081" s="8">
        <v>535</v>
      </c>
      <c r="F2081" s="177" t="s">
        <v>6595</v>
      </c>
    </row>
    <row r="2082" ht="15" spans="1:6">
      <c r="A2082" s="8">
        <v>2081</v>
      </c>
      <c r="B2082" s="8" t="str">
        <f t="shared" si="32"/>
        <v>CS6E-2-1-O536</v>
      </c>
      <c r="C2082" s="10" t="s">
        <v>8385</v>
      </c>
      <c r="D2082" s="10" t="s">
        <v>8371</v>
      </c>
      <c r="E2082" s="8">
        <v>536</v>
      </c>
      <c r="F2082" s="177" t="s">
        <v>6597</v>
      </c>
    </row>
    <row r="2083" ht="15" spans="1:6">
      <c r="A2083" s="8">
        <v>2082</v>
      </c>
      <c r="B2083" s="8" t="str">
        <f t="shared" si="32"/>
        <v>CS6E-2-1-O537</v>
      </c>
      <c r="C2083" s="10" t="s">
        <v>8385</v>
      </c>
      <c r="D2083" s="10" t="s">
        <v>8371</v>
      </c>
      <c r="E2083" s="8">
        <v>537</v>
      </c>
      <c r="F2083" s="177" t="s">
        <v>6599</v>
      </c>
    </row>
    <row r="2084" ht="15" spans="1:6">
      <c r="A2084" s="8">
        <v>2083</v>
      </c>
      <c r="B2084" s="8" t="str">
        <f t="shared" si="32"/>
        <v>CS6E-2-1-O538</v>
      </c>
      <c r="C2084" s="10" t="s">
        <v>8385</v>
      </c>
      <c r="D2084" s="10" t="s">
        <v>8371</v>
      </c>
      <c r="E2084" s="8">
        <v>538</v>
      </c>
      <c r="F2084" s="177" t="s">
        <v>6601</v>
      </c>
    </row>
    <row r="2085" ht="15" spans="1:6">
      <c r="A2085" s="8">
        <v>2084</v>
      </c>
      <c r="B2085" s="8" t="str">
        <f t="shared" si="32"/>
        <v>CS6E-2-1-O539</v>
      </c>
      <c r="C2085" s="10" t="s">
        <v>8385</v>
      </c>
      <c r="D2085" s="10" t="s">
        <v>8371</v>
      </c>
      <c r="E2085" s="8">
        <v>539</v>
      </c>
      <c r="F2085" s="177" t="s">
        <v>6603</v>
      </c>
    </row>
    <row r="2086" ht="15" spans="1:6">
      <c r="A2086" s="8">
        <v>2085</v>
      </c>
      <c r="B2086" s="8" t="str">
        <f t="shared" si="32"/>
        <v>CS6E-2-1-O540</v>
      </c>
      <c r="C2086" s="10" t="s">
        <v>8385</v>
      </c>
      <c r="D2086" s="10" t="s">
        <v>8371</v>
      </c>
      <c r="E2086" s="8">
        <v>540</v>
      </c>
      <c r="F2086" s="177" t="s">
        <v>6605</v>
      </c>
    </row>
    <row r="2087" ht="15" spans="1:6">
      <c r="A2087" s="8">
        <v>2086</v>
      </c>
      <c r="B2087" s="8" t="str">
        <f t="shared" si="32"/>
        <v>CS6E-2-1-O541</v>
      </c>
      <c r="C2087" s="10" t="s">
        <v>8385</v>
      </c>
      <c r="D2087" s="10" t="s">
        <v>8371</v>
      </c>
      <c r="E2087" s="8">
        <v>541</v>
      </c>
      <c r="F2087" s="177" t="s">
        <v>6607</v>
      </c>
    </row>
    <row r="2088" ht="15" spans="1:6">
      <c r="A2088" s="8">
        <v>2087</v>
      </c>
      <c r="B2088" s="8" t="str">
        <f t="shared" si="32"/>
        <v>CS6E-2-1-O542</v>
      </c>
      <c r="C2088" s="10" t="s">
        <v>8385</v>
      </c>
      <c r="D2088" s="10" t="s">
        <v>8371</v>
      </c>
      <c r="E2088" s="8">
        <v>542</v>
      </c>
      <c r="F2088" s="177" t="s">
        <v>6609</v>
      </c>
    </row>
    <row r="2089" ht="15" spans="1:6">
      <c r="A2089" s="8">
        <v>2088</v>
      </c>
      <c r="B2089" s="8" t="str">
        <f t="shared" si="32"/>
        <v>CS6E-2-1-O543</v>
      </c>
      <c r="C2089" s="10" t="s">
        <v>8385</v>
      </c>
      <c r="D2089" s="10" t="s">
        <v>8371</v>
      </c>
      <c r="E2089" s="8">
        <v>543</v>
      </c>
      <c r="F2089" s="177" t="s">
        <v>6611</v>
      </c>
    </row>
    <row r="2090" ht="15" spans="1:6">
      <c r="A2090" s="8">
        <v>2089</v>
      </c>
      <c r="B2090" s="8" t="str">
        <f t="shared" si="32"/>
        <v>CS6E-2-1-O544</v>
      </c>
      <c r="C2090" s="10" t="s">
        <v>8385</v>
      </c>
      <c r="D2090" s="10" t="s">
        <v>8371</v>
      </c>
      <c r="E2090" s="8">
        <v>544</v>
      </c>
      <c r="F2090" s="177" t="s">
        <v>6613</v>
      </c>
    </row>
    <row r="2091" ht="15" spans="1:6">
      <c r="A2091" s="8">
        <v>2090</v>
      </c>
      <c r="B2091" s="8" t="str">
        <f t="shared" si="32"/>
        <v>CS6E-2-1-O545</v>
      </c>
      <c r="C2091" s="10" t="s">
        <v>8385</v>
      </c>
      <c r="D2091" s="10" t="s">
        <v>8371</v>
      </c>
      <c r="E2091" s="8">
        <v>545</v>
      </c>
      <c r="F2091" s="177" t="s">
        <v>6615</v>
      </c>
    </row>
    <row r="2092" ht="15" spans="1:6">
      <c r="A2092" s="8">
        <v>2091</v>
      </c>
      <c r="B2092" s="8" t="str">
        <f t="shared" si="32"/>
        <v>CS6E-2-1-O546</v>
      </c>
      <c r="C2092" s="10" t="s">
        <v>8385</v>
      </c>
      <c r="D2092" s="10" t="s">
        <v>8371</v>
      </c>
      <c r="E2092" s="8">
        <v>546</v>
      </c>
      <c r="F2092" s="177" t="s">
        <v>6617</v>
      </c>
    </row>
    <row r="2093" ht="15" spans="1:6">
      <c r="A2093" s="8">
        <v>2092</v>
      </c>
      <c r="B2093" s="8" t="str">
        <f t="shared" si="32"/>
        <v>CS6E-2-1-O547</v>
      </c>
      <c r="C2093" s="10" t="s">
        <v>8385</v>
      </c>
      <c r="D2093" s="10" t="s">
        <v>8371</v>
      </c>
      <c r="E2093" s="8">
        <v>547</v>
      </c>
      <c r="F2093" s="177" t="s">
        <v>6619</v>
      </c>
    </row>
    <row r="2094" ht="15" spans="1:6">
      <c r="A2094" s="8">
        <v>2093</v>
      </c>
      <c r="B2094" s="8" t="str">
        <f t="shared" si="32"/>
        <v>CS6E-2-1-O548</v>
      </c>
      <c r="C2094" s="10" t="s">
        <v>8385</v>
      </c>
      <c r="D2094" s="10" t="s">
        <v>8371</v>
      </c>
      <c r="E2094" s="8">
        <v>548</v>
      </c>
      <c r="F2094" s="177" t="s">
        <v>6621</v>
      </c>
    </row>
    <row r="2095" ht="15" spans="1:6">
      <c r="A2095" s="8">
        <v>2094</v>
      </c>
      <c r="B2095" s="8" t="str">
        <f t="shared" si="32"/>
        <v>CS6E-2-1-O549</v>
      </c>
      <c r="C2095" s="10" t="s">
        <v>8385</v>
      </c>
      <c r="D2095" s="10" t="s">
        <v>8371</v>
      </c>
      <c r="E2095" s="8">
        <v>549</v>
      </c>
      <c r="F2095" s="177" t="s">
        <v>6623</v>
      </c>
    </row>
    <row r="2096" ht="15" spans="1:6">
      <c r="A2096" s="8">
        <v>2095</v>
      </c>
      <c r="B2096" s="8" t="str">
        <f t="shared" si="32"/>
        <v>CS6E-2-1-O550</v>
      </c>
      <c r="C2096" s="10" t="s">
        <v>8385</v>
      </c>
      <c r="D2096" s="10" t="s">
        <v>8371</v>
      </c>
      <c r="E2096" s="8">
        <v>550</v>
      </c>
      <c r="F2096" s="177" t="s">
        <v>6625</v>
      </c>
    </row>
    <row r="2097" ht="15" spans="1:6">
      <c r="A2097" s="8">
        <v>2096</v>
      </c>
      <c r="B2097" s="8" t="str">
        <f t="shared" si="32"/>
        <v>CS6E-2-1-O551</v>
      </c>
      <c r="C2097" s="10" t="s">
        <v>8385</v>
      </c>
      <c r="D2097" s="10" t="s">
        <v>8371</v>
      </c>
      <c r="E2097" s="8">
        <v>551</v>
      </c>
      <c r="F2097" s="177" t="s">
        <v>6627</v>
      </c>
    </row>
    <row r="2098" ht="15" spans="1:6">
      <c r="A2098" s="8">
        <v>2097</v>
      </c>
      <c r="B2098" s="8" t="str">
        <f t="shared" si="32"/>
        <v>CS6E-2-1-O552</v>
      </c>
      <c r="C2098" s="10" t="s">
        <v>8385</v>
      </c>
      <c r="D2098" s="10" t="s">
        <v>8371</v>
      </c>
      <c r="E2098" s="8">
        <v>552</v>
      </c>
      <c r="F2098" s="177" t="s">
        <v>6629</v>
      </c>
    </row>
    <row r="2099" ht="15" spans="1:6">
      <c r="A2099" s="8">
        <v>2098</v>
      </c>
      <c r="B2099" s="8" t="str">
        <f t="shared" si="32"/>
        <v>CS6E-2-1-O553</v>
      </c>
      <c r="C2099" s="10" t="s">
        <v>8385</v>
      </c>
      <c r="D2099" s="10" t="s">
        <v>8371</v>
      </c>
      <c r="E2099" s="8">
        <v>553</v>
      </c>
      <c r="F2099" s="177" t="s">
        <v>6631</v>
      </c>
    </row>
    <row r="2100" ht="15" spans="1:6">
      <c r="A2100" s="8">
        <v>2099</v>
      </c>
      <c r="B2100" s="8" t="str">
        <f t="shared" si="32"/>
        <v>CS6E-2-1-O554</v>
      </c>
      <c r="C2100" s="10" t="s">
        <v>8385</v>
      </c>
      <c r="D2100" s="10" t="s">
        <v>8371</v>
      </c>
      <c r="E2100" s="8">
        <v>554</v>
      </c>
      <c r="F2100" s="177" t="s">
        <v>6633</v>
      </c>
    </row>
    <row r="2101" ht="15" spans="1:6">
      <c r="A2101" s="8">
        <v>2100</v>
      </c>
      <c r="B2101" s="8" t="str">
        <f t="shared" si="32"/>
        <v>CS6E-2-1-O555</v>
      </c>
      <c r="C2101" s="10" t="s">
        <v>8385</v>
      </c>
      <c r="D2101" s="10" t="s">
        <v>8371</v>
      </c>
      <c r="E2101" s="8">
        <v>555</v>
      </c>
      <c r="F2101" s="177" t="s">
        <v>6635</v>
      </c>
    </row>
    <row r="2102" ht="15" spans="1:6">
      <c r="A2102" s="8">
        <v>2101</v>
      </c>
      <c r="B2102" s="8" t="str">
        <f t="shared" si="32"/>
        <v>CS6E-2-1-O556</v>
      </c>
      <c r="C2102" s="10" t="s">
        <v>8385</v>
      </c>
      <c r="D2102" s="10" t="s">
        <v>8371</v>
      </c>
      <c r="E2102" s="8">
        <v>556</v>
      </c>
      <c r="F2102" s="177" t="s">
        <v>6637</v>
      </c>
    </row>
    <row r="2103" ht="15" spans="1:6">
      <c r="A2103" s="8">
        <v>2102</v>
      </c>
      <c r="B2103" s="8" t="str">
        <f t="shared" si="32"/>
        <v>CS6E-2-1-O557</v>
      </c>
      <c r="C2103" s="10" t="s">
        <v>8385</v>
      </c>
      <c r="D2103" s="10" t="s">
        <v>8371</v>
      </c>
      <c r="E2103" s="8">
        <v>557</v>
      </c>
      <c r="F2103" s="177" t="s">
        <v>6639</v>
      </c>
    </row>
    <row r="2104" ht="15" spans="1:6">
      <c r="A2104" s="8">
        <v>2103</v>
      </c>
      <c r="B2104" s="8" t="str">
        <f t="shared" si="32"/>
        <v>CS6E-2-1-O558</v>
      </c>
      <c r="C2104" s="10" t="s">
        <v>8385</v>
      </c>
      <c r="D2104" s="10" t="s">
        <v>8371</v>
      </c>
      <c r="E2104" s="8">
        <v>558</v>
      </c>
      <c r="F2104" s="177" t="s">
        <v>6641</v>
      </c>
    </row>
    <row r="2105" ht="15" spans="1:6">
      <c r="A2105" s="8">
        <v>2104</v>
      </c>
      <c r="B2105" s="8" t="str">
        <f t="shared" si="32"/>
        <v>CS6E-2-1-O559</v>
      </c>
      <c r="C2105" s="10" t="s">
        <v>8385</v>
      </c>
      <c r="D2105" s="10" t="s">
        <v>8371</v>
      </c>
      <c r="E2105" s="8">
        <v>559</v>
      </c>
      <c r="F2105" s="177" t="s">
        <v>6643</v>
      </c>
    </row>
    <row r="2106" ht="15" spans="1:6">
      <c r="A2106" s="8">
        <v>2105</v>
      </c>
      <c r="B2106" s="8" t="str">
        <f t="shared" si="32"/>
        <v>CS6E-2-1-O560</v>
      </c>
      <c r="C2106" s="10" t="s">
        <v>8385</v>
      </c>
      <c r="D2106" s="10" t="s">
        <v>8371</v>
      </c>
      <c r="E2106" s="8">
        <v>560</v>
      </c>
      <c r="F2106" s="177" t="s">
        <v>6645</v>
      </c>
    </row>
    <row r="2107" ht="15" spans="1:6">
      <c r="A2107" s="8">
        <v>2106</v>
      </c>
      <c r="B2107" s="8" t="str">
        <f t="shared" si="32"/>
        <v>CS6E-2-1-O561</v>
      </c>
      <c r="C2107" s="10" t="s">
        <v>8385</v>
      </c>
      <c r="D2107" s="10" t="s">
        <v>8371</v>
      </c>
      <c r="E2107" s="8">
        <v>561</v>
      </c>
      <c r="F2107" s="177" t="s">
        <v>6647</v>
      </c>
    </row>
    <row r="2108" ht="15" spans="1:6">
      <c r="A2108" s="8">
        <v>2107</v>
      </c>
      <c r="B2108" s="8" t="str">
        <f t="shared" si="32"/>
        <v>CS6E-2-1-O562</v>
      </c>
      <c r="C2108" s="10" t="s">
        <v>8385</v>
      </c>
      <c r="D2108" s="10" t="s">
        <v>8371</v>
      </c>
      <c r="E2108" s="8">
        <v>562</v>
      </c>
      <c r="F2108" s="177" t="s">
        <v>6649</v>
      </c>
    </row>
    <row r="2109" ht="15" spans="1:6">
      <c r="A2109" s="8">
        <v>2108</v>
      </c>
      <c r="B2109" s="8" t="str">
        <f t="shared" si="32"/>
        <v>CS6E-2-1-O563</v>
      </c>
      <c r="C2109" s="10" t="s">
        <v>8385</v>
      </c>
      <c r="D2109" s="10" t="s">
        <v>8371</v>
      </c>
      <c r="E2109" s="8">
        <v>563</v>
      </c>
      <c r="F2109" s="177" t="s">
        <v>6651</v>
      </c>
    </row>
    <row r="2110" ht="15" spans="1:6">
      <c r="A2110" s="8">
        <v>2109</v>
      </c>
      <c r="B2110" s="8" t="str">
        <f t="shared" si="32"/>
        <v>CS6E-2-1-O564</v>
      </c>
      <c r="C2110" s="10" t="s">
        <v>8385</v>
      </c>
      <c r="D2110" s="10" t="s">
        <v>8371</v>
      </c>
      <c r="E2110" s="8">
        <v>564</v>
      </c>
      <c r="F2110" s="177" t="s">
        <v>6653</v>
      </c>
    </row>
    <row r="2111" ht="15" spans="1:6">
      <c r="A2111" s="8">
        <v>2110</v>
      </c>
      <c r="B2111" s="8" t="str">
        <f t="shared" si="32"/>
        <v>CS15-1-1-I1</v>
      </c>
      <c r="C2111" s="10" t="s">
        <v>8386</v>
      </c>
      <c r="D2111" s="10" t="s">
        <v>212</v>
      </c>
      <c r="E2111" s="8">
        <v>1</v>
      </c>
      <c r="F2111" s="177" t="s">
        <v>946</v>
      </c>
    </row>
    <row r="2112" ht="15" spans="1:6">
      <c r="A2112" s="8">
        <v>2111</v>
      </c>
      <c r="B2112" s="8" t="str">
        <f t="shared" si="32"/>
        <v>CS15-1-1-I2</v>
      </c>
      <c r="C2112" s="10" t="s">
        <v>8386</v>
      </c>
      <c r="D2112" s="10" t="s">
        <v>212</v>
      </c>
      <c r="E2112" s="8">
        <v>2</v>
      </c>
      <c r="F2112" s="177" t="s">
        <v>949</v>
      </c>
    </row>
    <row r="2113" ht="15" spans="1:6">
      <c r="A2113" s="8">
        <v>2112</v>
      </c>
      <c r="B2113" s="8" t="str">
        <f t="shared" si="32"/>
        <v>CS15-1-1-I3</v>
      </c>
      <c r="C2113" s="10" t="s">
        <v>8386</v>
      </c>
      <c r="D2113" s="10" t="s">
        <v>212</v>
      </c>
      <c r="E2113" s="8">
        <v>3</v>
      </c>
      <c r="F2113" s="177" t="s">
        <v>951</v>
      </c>
    </row>
    <row r="2114" ht="15" spans="1:6">
      <c r="A2114" s="8">
        <v>2113</v>
      </c>
      <c r="B2114" s="8" t="str">
        <f t="shared" ref="B2114:B2126" si="33">C2114&amp;"-"&amp;D2114&amp;E2114</f>
        <v>CS15-1-1-I4</v>
      </c>
      <c r="C2114" s="10" t="s">
        <v>8386</v>
      </c>
      <c r="D2114" s="10" t="s">
        <v>212</v>
      </c>
      <c r="E2114" s="8">
        <v>4</v>
      </c>
      <c r="F2114" s="177" t="s">
        <v>953</v>
      </c>
    </row>
    <row r="2115" ht="15" spans="1:6">
      <c r="A2115" s="8">
        <v>2114</v>
      </c>
      <c r="B2115" s="8" t="str">
        <f t="shared" si="33"/>
        <v>CS15-1-1-I5</v>
      </c>
      <c r="C2115" s="10" t="s">
        <v>8386</v>
      </c>
      <c r="D2115" s="10" t="s">
        <v>212</v>
      </c>
      <c r="E2115" s="8">
        <v>5</v>
      </c>
      <c r="F2115" s="3" t="s">
        <v>973</v>
      </c>
    </row>
    <row r="2116" ht="15" spans="1:6">
      <c r="A2116" s="8">
        <v>2115</v>
      </c>
      <c r="B2116" s="8" t="str">
        <f t="shared" si="33"/>
        <v>CS15-1-1-I6</v>
      </c>
      <c r="C2116" s="10" t="s">
        <v>8386</v>
      </c>
      <c r="D2116" s="10" t="s">
        <v>212</v>
      </c>
      <c r="E2116" s="8">
        <v>6</v>
      </c>
      <c r="F2116" s="3" t="s">
        <v>976</v>
      </c>
    </row>
    <row r="2117" ht="15" spans="1:6">
      <c r="A2117" s="8">
        <v>2116</v>
      </c>
      <c r="B2117" s="8" t="str">
        <f t="shared" si="33"/>
        <v>CS15-1-1-I7</v>
      </c>
      <c r="C2117" s="10" t="s">
        <v>8386</v>
      </c>
      <c r="D2117" s="10" t="s">
        <v>212</v>
      </c>
      <c r="E2117" s="8">
        <v>7</v>
      </c>
      <c r="F2117" s="3" t="s">
        <v>978</v>
      </c>
    </row>
    <row r="2118" ht="15" spans="1:6">
      <c r="A2118" s="8">
        <v>2117</v>
      </c>
      <c r="B2118" s="8" t="str">
        <f t="shared" si="33"/>
        <v>CS15-1-1-I8</v>
      </c>
      <c r="C2118" s="10" t="s">
        <v>8386</v>
      </c>
      <c r="D2118" s="10" t="s">
        <v>212</v>
      </c>
      <c r="E2118" s="8">
        <v>8</v>
      </c>
      <c r="F2118" s="3" t="s">
        <v>980</v>
      </c>
    </row>
    <row r="2119" ht="15" spans="1:6">
      <c r="A2119" s="8">
        <v>2118</v>
      </c>
      <c r="B2119" s="8" t="str">
        <f t="shared" si="33"/>
        <v>CS15-1-1-O1</v>
      </c>
      <c r="C2119" s="10" t="s">
        <v>8386</v>
      </c>
      <c r="D2119" s="10" t="s">
        <v>8371</v>
      </c>
      <c r="E2119" s="8">
        <v>1</v>
      </c>
      <c r="F2119" s="177" t="s">
        <v>982</v>
      </c>
    </row>
    <row r="2120" ht="15" spans="1:6">
      <c r="A2120" s="8">
        <v>2119</v>
      </c>
      <c r="B2120" s="8" t="str">
        <f t="shared" si="33"/>
        <v>CS15-1-1-O2</v>
      </c>
      <c r="C2120" s="10" t="s">
        <v>8386</v>
      </c>
      <c r="D2120" s="10" t="s">
        <v>8371</v>
      </c>
      <c r="E2120" s="8">
        <v>2</v>
      </c>
      <c r="F2120" s="177" t="s">
        <v>985</v>
      </c>
    </row>
    <row r="2121" ht="15" spans="1:6">
      <c r="A2121" s="8">
        <v>2120</v>
      </c>
      <c r="B2121" s="8" t="str">
        <f t="shared" si="33"/>
        <v>CS15-1-1-O3</v>
      </c>
      <c r="C2121" s="10" t="s">
        <v>8386</v>
      </c>
      <c r="D2121" s="10" t="s">
        <v>8371</v>
      </c>
      <c r="E2121" s="8">
        <v>3</v>
      </c>
      <c r="F2121" s="177" t="s">
        <v>987</v>
      </c>
    </row>
    <row r="2122" ht="15" spans="1:6">
      <c r="A2122" s="8">
        <v>2121</v>
      </c>
      <c r="B2122" s="8" t="str">
        <f t="shared" si="33"/>
        <v>CS15-1-1-O4</v>
      </c>
      <c r="C2122" s="10" t="s">
        <v>8386</v>
      </c>
      <c r="D2122" s="10" t="s">
        <v>8371</v>
      </c>
      <c r="E2122" s="8">
        <v>4</v>
      </c>
      <c r="F2122" s="177" t="s">
        <v>989</v>
      </c>
    </row>
    <row r="2123" ht="15" spans="1:6">
      <c r="A2123" s="8">
        <v>2122</v>
      </c>
      <c r="B2123" s="8" t="str">
        <f t="shared" si="33"/>
        <v>CS15-1-1-O5</v>
      </c>
      <c r="C2123" s="10" t="s">
        <v>8386</v>
      </c>
      <c r="D2123" s="10" t="s">
        <v>8371</v>
      </c>
      <c r="E2123" s="8">
        <v>5</v>
      </c>
      <c r="F2123" s="3" t="s">
        <v>8228</v>
      </c>
    </row>
    <row r="2124" ht="15" spans="1:6">
      <c r="A2124" s="8">
        <v>2123</v>
      </c>
      <c r="B2124" s="8" t="str">
        <f t="shared" si="33"/>
        <v>CS15-1-1-O6</v>
      </c>
      <c r="C2124" s="10" t="s">
        <v>8386</v>
      </c>
      <c r="D2124" s="10" t="s">
        <v>8371</v>
      </c>
      <c r="E2124" s="8">
        <v>6</v>
      </c>
      <c r="F2124" s="3" t="s">
        <v>8230</v>
      </c>
    </row>
    <row r="2125" ht="15" spans="1:6">
      <c r="A2125" s="8">
        <v>2124</v>
      </c>
      <c r="B2125" s="8" t="str">
        <f t="shared" si="33"/>
        <v>CS15-1-1-O7</v>
      </c>
      <c r="C2125" s="10" t="s">
        <v>8386</v>
      </c>
      <c r="D2125" s="10" t="s">
        <v>8371</v>
      </c>
      <c r="E2125" s="8">
        <v>7</v>
      </c>
      <c r="F2125" s="3" t="s">
        <v>8231</v>
      </c>
    </row>
    <row r="2126" ht="15" spans="1:6">
      <c r="A2126" s="8">
        <v>2125</v>
      </c>
      <c r="B2126" s="8" t="str">
        <f t="shared" si="33"/>
        <v>CS15-1-1-O8</v>
      </c>
      <c r="C2126" s="10" t="s">
        <v>8386</v>
      </c>
      <c r="D2126" s="10" t="s">
        <v>8371</v>
      </c>
      <c r="E2126" s="8">
        <v>8</v>
      </c>
      <c r="F2126" s="3" t="s">
        <v>8232</v>
      </c>
    </row>
    <row r="2127" ht="15" spans="1:6">
      <c r="A2127" s="8">
        <v>2126</v>
      </c>
      <c r="B2127" s="8" t="str">
        <f t="shared" ref="B2127:B2183" si="34">C2127&amp;"-"&amp;D2127&amp;E2127</f>
        <v>CS15-1-2-I1</v>
      </c>
      <c r="C2127" s="10" t="s">
        <v>8387</v>
      </c>
      <c r="D2127" s="10" t="s">
        <v>212</v>
      </c>
      <c r="E2127" s="8">
        <v>1</v>
      </c>
      <c r="F2127" s="177" t="s">
        <v>956</v>
      </c>
    </row>
    <row r="2128" ht="15" spans="1:6">
      <c r="A2128" s="8">
        <v>2127</v>
      </c>
      <c r="B2128" s="8" t="str">
        <f t="shared" si="34"/>
        <v>CS15-1-2-I2</v>
      </c>
      <c r="C2128" s="10" t="s">
        <v>8387</v>
      </c>
      <c r="D2128" s="10" t="s">
        <v>212</v>
      </c>
      <c r="E2128" s="8">
        <v>2</v>
      </c>
      <c r="F2128" s="177" t="s">
        <v>959</v>
      </c>
    </row>
    <row r="2129" ht="15" spans="1:6">
      <c r="A2129" s="8">
        <v>2128</v>
      </c>
      <c r="B2129" s="8" t="str">
        <f t="shared" si="34"/>
        <v>CS15-1-2-I3</v>
      </c>
      <c r="C2129" s="10" t="s">
        <v>8387</v>
      </c>
      <c r="D2129" s="10" t="s">
        <v>212</v>
      </c>
      <c r="E2129" s="8">
        <v>3</v>
      </c>
      <c r="F2129" s="177" t="s">
        <v>963</v>
      </c>
    </row>
    <row r="2130" ht="15" spans="1:6">
      <c r="A2130" s="8">
        <v>2129</v>
      </c>
      <c r="B2130" s="8" t="str">
        <f t="shared" si="34"/>
        <v>CS15-1-2-I4</v>
      </c>
      <c r="C2130" s="10" t="s">
        <v>8387</v>
      </c>
      <c r="D2130" s="10" t="s">
        <v>212</v>
      </c>
      <c r="E2130" s="8">
        <v>4</v>
      </c>
      <c r="F2130" s="177" t="s">
        <v>966</v>
      </c>
    </row>
    <row r="2131" ht="15" spans="1:6">
      <c r="A2131" s="8">
        <v>2130</v>
      </c>
      <c r="B2131" s="8" t="str">
        <f t="shared" si="34"/>
        <v>CS15-1-2-I5</v>
      </c>
      <c r="C2131" s="10" t="s">
        <v>8387</v>
      </c>
      <c r="D2131" s="10" t="s">
        <v>212</v>
      </c>
      <c r="E2131" s="8">
        <v>5</v>
      </c>
      <c r="F2131" s="177" t="s">
        <v>969</v>
      </c>
    </row>
    <row r="2132" ht="15" spans="1:6">
      <c r="A2132" s="8">
        <v>2131</v>
      </c>
      <c r="B2132" s="8" t="str">
        <f t="shared" si="34"/>
        <v>CS15-1-2-I6</v>
      </c>
      <c r="C2132" s="10" t="s">
        <v>8387</v>
      </c>
      <c r="D2132" s="10" t="s">
        <v>212</v>
      </c>
      <c r="E2132" s="8">
        <v>6</v>
      </c>
      <c r="F2132" s="177" t="s">
        <v>971</v>
      </c>
    </row>
    <row r="2133" ht="15" spans="1:6">
      <c r="A2133" s="8">
        <v>2132</v>
      </c>
      <c r="B2133" s="8" t="str">
        <f t="shared" si="34"/>
        <v>CS15-1-2-O1</v>
      </c>
      <c r="C2133" s="10" t="s">
        <v>8387</v>
      </c>
      <c r="D2133" s="10" t="s">
        <v>8371</v>
      </c>
      <c r="E2133" s="8">
        <v>1</v>
      </c>
      <c r="F2133" s="177" t="s">
        <v>991</v>
      </c>
    </row>
    <row r="2134" ht="15" spans="1:6">
      <c r="A2134" s="8">
        <v>2133</v>
      </c>
      <c r="B2134" s="8" t="str">
        <f t="shared" si="34"/>
        <v>CS15-1-2-O2</v>
      </c>
      <c r="C2134" s="10" t="s">
        <v>8387</v>
      </c>
      <c r="D2134" s="10" t="s">
        <v>8371</v>
      </c>
      <c r="E2134" s="8">
        <v>2</v>
      </c>
      <c r="F2134" s="177" t="s">
        <v>993</v>
      </c>
    </row>
    <row r="2135" ht="15" spans="1:6">
      <c r="A2135" s="8">
        <v>2134</v>
      </c>
      <c r="B2135" s="8" t="str">
        <f t="shared" si="34"/>
        <v>CS15-1-2-O3</v>
      </c>
      <c r="C2135" s="10" t="s">
        <v>8387</v>
      </c>
      <c r="D2135" s="10" t="s">
        <v>8371</v>
      </c>
      <c r="E2135" s="8">
        <v>3</v>
      </c>
      <c r="F2135" s="177" t="s">
        <v>996</v>
      </c>
    </row>
    <row r="2136" ht="15" spans="1:6">
      <c r="A2136" s="8">
        <v>2135</v>
      </c>
      <c r="B2136" s="8" t="str">
        <f t="shared" si="34"/>
        <v>CS15-1-2-O4</v>
      </c>
      <c r="C2136" s="10" t="s">
        <v>8387</v>
      </c>
      <c r="D2136" s="10" t="s">
        <v>8371</v>
      </c>
      <c r="E2136" s="8">
        <v>4</v>
      </c>
      <c r="F2136" s="177" t="s">
        <v>998</v>
      </c>
    </row>
    <row r="2137" ht="15" spans="1:6">
      <c r="A2137" s="8">
        <v>2130</v>
      </c>
      <c r="B2137" s="8" t="str">
        <f t="shared" si="34"/>
        <v>CS15-1-2-O5</v>
      </c>
      <c r="C2137" s="10" t="s">
        <v>8387</v>
      </c>
      <c r="D2137" s="10" t="s">
        <v>8371</v>
      </c>
      <c r="E2137" s="8">
        <v>5</v>
      </c>
      <c r="F2137" s="177" t="s">
        <v>1001</v>
      </c>
    </row>
    <row r="2138" ht="15" spans="1:6">
      <c r="A2138" s="8">
        <v>2131</v>
      </c>
      <c r="B2138" s="8" t="str">
        <f t="shared" si="34"/>
        <v>CS15-1-2-O6</v>
      </c>
      <c r="C2138" s="10" t="s">
        <v>8387</v>
      </c>
      <c r="D2138" s="10" t="s">
        <v>8371</v>
      </c>
      <c r="E2138" s="8">
        <v>6</v>
      </c>
      <c r="F2138" s="177" t="s">
        <v>1003</v>
      </c>
    </row>
    <row r="2139" ht="15" spans="1:6">
      <c r="A2139" s="8">
        <v>2132</v>
      </c>
      <c r="B2139" s="8" t="str">
        <f t="shared" si="34"/>
        <v>CS9B-1-1-I1</v>
      </c>
      <c r="C2139" s="10" t="s">
        <v>8388</v>
      </c>
      <c r="D2139" s="10" t="s">
        <v>212</v>
      </c>
      <c r="E2139" s="8">
        <v>1</v>
      </c>
      <c r="F2139" s="177" t="s">
        <v>1339</v>
      </c>
    </row>
    <row r="2140" ht="15" spans="1:6">
      <c r="A2140" s="8">
        <v>2133</v>
      </c>
      <c r="B2140" s="8" t="str">
        <f t="shared" si="34"/>
        <v>CS9B-1-1-I2</v>
      </c>
      <c r="C2140" s="10" t="s">
        <v>8388</v>
      </c>
      <c r="D2140" s="10" t="s">
        <v>212</v>
      </c>
      <c r="E2140" s="8">
        <v>2</v>
      </c>
      <c r="F2140" s="177" t="s">
        <v>1342</v>
      </c>
    </row>
    <row r="2141" ht="15" spans="1:6">
      <c r="A2141" s="8">
        <v>2134</v>
      </c>
      <c r="B2141" s="8" t="str">
        <f t="shared" si="34"/>
        <v>CS9B-1-1-I3</v>
      </c>
      <c r="C2141" s="10" t="s">
        <v>8388</v>
      </c>
      <c r="D2141" s="10" t="s">
        <v>212</v>
      </c>
      <c r="E2141" s="8">
        <v>3</v>
      </c>
      <c r="F2141" s="177" t="s">
        <v>1344</v>
      </c>
    </row>
    <row r="2142" ht="15" spans="1:6">
      <c r="A2142" s="8">
        <v>2135</v>
      </c>
      <c r="B2142" s="8" t="str">
        <f t="shared" si="34"/>
        <v>CS9B-1-1-I4</v>
      </c>
      <c r="C2142" s="10" t="s">
        <v>8388</v>
      </c>
      <c r="D2142" s="10" t="s">
        <v>212</v>
      </c>
      <c r="E2142" s="8">
        <v>4</v>
      </c>
      <c r="F2142" s="177" t="s">
        <v>1346</v>
      </c>
    </row>
    <row r="2143" ht="15" spans="1:6">
      <c r="A2143" s="8">
        <v>2136</v>
      </c>
      <c r="B2143" s="8" t="str">
        <f t="shared" si="34"/>
        <v>CS9B-1-1-I5</v>
      </c>
      <c r="C2143" s="10" t="s">
        <v>8388</v>
      </c>
      <c r="D2143" s="10" t="s">
        <v>212</v>
      </c>
      <c r="E2143" s="8">
        <v>5</v>
      </c>
      <c r="F2143" s="177" t="s">
        <v>1348</v>
      </c>
    </row>
    <row r="2144" ht="15" spans="1:6">
      <c r="A2144" s="8">
        <v>2137</v>
      </c>
      <c r="B2144" s="8" t="str">
        <f t="shared" si="34"/>
        <v>CS9B-1-1-I6</v>
      </c>
      <c r="C2144" s="10" t="s">
        <v>8388</v>
      </c>
      <c r="D2144" s="10" t="s">
        <v>212</v>
      </c>
      <c r="E2144" s="8">
        <v>6</v>
      </c>
      <c r="F2144" s="177" t="s">
        <v>1350</v>
      </c>
    </row>
    <row r="2145" ht="15" spans="1:6">
      <c r="A2145" s="8">
        <v>2138</v>
      </c>
      <c r="B2145" s="8" t="str">
        <f t="shared" si="34"/>
        <v>CS9B-1-1-I7</v>
      </c>
      <c r="C2145" s="10" t="s">
        <v>8388</v>
      </c>
      <c r="D2145" s="10" t="s">
        <v>212</v>
      </c>
      <c r="E2145" s="8">
        <v>7</v>
      </c>
      <c r="F2145" s="177" t="s">
        <v>1352</v>
      </c>
    </row>
    <row r="2146" ht="15" spans="1:6">
      <c r="A2146" s="8">
        <v>2139</v>
      </c>
      <c r="B2146" s="8" t="str">
        <f t="shared" si="34"/>
        <v>CS9B-1-1-I8</v>
      </c>
      <c r="C2146" s="10" t="s">
        <v>8388</v>
      </c>
      <c r="D2146" s="10" t="s">
        <v>212</v>
      </c>
      <c r="E2146" s="8">
        <v>8</v>
      </c>
      <c r="F2146" s="177" t="s">
        <v>1354</v>
      </c>
    </row>
    <row r="2147" ht="15" spans="1:6">
      <c r="A2147" s="8">
        <v>2140</v>
      </c>
      <c r="B2147" s="8" t="str">
        <f t="shared" si="34"/>
        <v>CS9B-1-1-I9</v>
      </c>
      <c r="C2147" s="10" t="s">
        <v>8388</v>
      </c>
      <c r="D2147" s="10" t="s">
        <v>212</v>
      </c>
      <c r="E2147" s="8">
        <v>9</v>
      </c>
      <c r="F2147" s="177" t="s">
        <v>1362</v>
      </c>
    </row>
    <row r="2148" ht="15" spans="1:6">
      <c r="A2148" s="8">
        <v>2141</v>
      </c>
      <c r="B2148" s="8" t="str">
        <f t="shared" si="34"/>
        <v>CS9B-1-1-I10</v>
      </c>
      <c r="C2148" s="10" t="s">
        <v>8388</v>
      </c>
      <c r="D2148" s="10" t="s">
        <v>212</v>
      </c>
      <c r="E2148" s="8">
        <v>10</v>
      </c>
      <c r="F2148" s="177" t="s">
        <v>1364</v>
      </c>
    </row>
    <row r="2149" ht="15" spans="1:6">
      <c r="A2149" s="8">
        <v>2142</v>
      </c>
      <c r="B2149" s="8" t="str">
        <f t="shared" si="34"/>
        <v>CS9B-1-1-I11</v>
      </c>
      <c r="C2149" s="10" t="s">
        <v>8388</v>
      </c>
      <c r="D2149" s="10" t="s">
        <v>212</v>
      </c>
      <c r="E2149" s="8">
        <v>11</v>
      </c>
      <c r="F2149" s="177" t="s">
        <v>1377</v>
      </c>
    </row>
    <row r="2150" ht="15" spans="1:6">
      <c r="A2150" s="8">
        <v>2143</v>
      </c>
      <c r="B2150" s="8" t="str">
        <f t="shared" si="34"/>
        <v>CS9B-1-1-I12</v>
      </c>
      <c r="C2150" s="10" t="s">
        <v>8388</v>
      </c>
      <c r="D2150" s="10" t="s">
        <v>212</v>
      </c>
      <c r="E2150" s="8">
        <v>12</v>
      </c>
      <c r="F2150" s="177" t="s">
        <v>1379</v>
      </c>
    </row>
    <row r="2151" ht="15" spans="1:6">
      <c r="A2151" s="8">
        <v>2144</v>
      </c>
      <c r="B2151" s="8" t="str">
        <f t="shared" si="34"/>
        <v>CS9B-1-1-I13</v>
      </c>
      <c r="C2151" s="10" t="s">
        <v>8388</v>
      </c>
      <c r="D2151" s="10" t="s">
        <v>212</v>
      </c>
      <c r="E2151" s="8">
        <v>13</v>
      </c>
      <c r="F2151" s="177" t="s">
        <v>1381</v>
      </c>
    </row>
    <row r="2152" ht="15" spans="1:6">
      <c r="A2152" s="8">
        <v>2145</v>
      </c>
      <c r="B2152" s="8" t="str">
        <f t="shared" si="34"/>
        <v>CS9B-1-1-I14</v>
      </c>
      <c r="C2152" s="10" t="s">
        <v>8388</v>
      </c>
      <c r="D2152" s="10" t="s">
        <v>212</v>
      </c>
      <c r="E2152" s="8">
        <v>14</v>
      </c>
      <c r="F2152" s="177" t="s">
        <v>1383</v>
      </c>
    </row>
    <row r="2153" ht="15" spans="1:6">
      <c r="A2153" s="8">
        <v>2146</v>
      </c>
      <c r="B2153" s="8" t="str">
        <f t="shared" si="34"/>
        <v>CS9B-1-1-I15</v>
      </c>
      <c r="C2153" s="10" t="s">
        <v>8388</v>
      </c>
      <c r="D2153" s="10" t="s">
        <v>212</v>
      </c>
      <c r="E2153" s="8">
        <v>15</v>
      </c>
      <c r="F2153" s="177" t="s">
        <v>1385</v>
      </c>
    </row>
    <row r="2154" ht="15" spans="1:6">
      <c r="A2154" s="8">
        <v>2147</v>
      </c>
      <c r="B2154" s="8" t="str">
        <f t="shared" si="34"/>
        <v>CS9B-1-1-I16</v>
      </c>
      <c r="C2154" s="10" t="s">
        <v>8388</v>
      </c>
      <c r="D2154" s="10" t="s">
        <v>212</v>
      </c>
      <c r="E2154" s="8">
        <v>16</v>
      </c>
      <c r="F2154" s="177" t="s">
        <v>1387</v>
      </c>
    </row>
    <row r="2155" ht="15" spans="1:6">
      <c r="A2155" s="8">
        <v>2148</v>
      </c>
      <c r="B2155" s="8" t="str">
        <f t="shared" si="34"/>
        <v>CS9B-1-1-I17</v>
      </c>
      <c r="C2155" s="10" t="s">
        <v>8388</v>
      </c>
      <c r="D2155" s="10" t="s">
        <v>212</v>
      </c>
      <c r="E2155" s="8">
        <v>17</v>
      </c>
      <c r="F2155" s="177" t="s">
        <v>1389</v>
      </c>
    </row>
    <row r="2156" ht="15" spans="1:6">
      <c r="A2156" s="8">
        <v>2149</v>
      </c>
      <c r="B2156" s="8" t="str">
        <f t="shared" si="34"/>
        <v>CS9B-1-1-O1</v>
      </c>
      <c r="C2156" s="10" t="s">
        <v>8388</v>
      </c>
      <c r="D2156" s="10" t="s">
        <v>8371</v>
      </c>
      <c r="E2156" s="8">
        <v>1</v>
      </c>
      <c r="F2156" s="177" t="s">
        <v>551</v>
      </c>
    </row>
    <row r="2157" ht="15" spans="1:6">
      <c r="A2157" s="8">
        <v>2150</v>
      </c>
      <c r="B2157" s="8" t="str">
        <f t="shared" si="34"/>
        <v>CS9B-1-1-O2</v>
      </c>
      <c r="C2157" s="10" t="s">
        <v>8388</v>
      </c>
      <c r="D2157" s="10" t="s">
        <v>8371</v>
      </c>
      <c r="E2157" s="8">
        <v>2</v>
      </c>
      <c r="F2157" s="177" t="s">
        <v>553</v>
      </c>
    </row>
    <row r="2158" ht="15" spans="1:6">
      <c r="A2158" s="8">
        <v>2151</v>
      </c>
      <c r="B2158" s="8" t="str">
        <f t="shared" si="34"/>
        <v>CS9B-1-1-O3</v>
      </c>
      <c r="C2158" s="10" t="s">
        <v>8388</v>
      </c>
      <c r="D2158" s="10" t="s">
        <v>8371</v>
      </c>
      <c r="E2158" s="8">
        <v>3</v>
      </c>
      <c r="F2158" s="177" t="s">
        <v>554</v>
      </c>
    </row>
    <row r="2159" ht="15" spans="1:6">
      <c r="A2159" s="8">
        <v>2152</v>
      </c>
      <c r="B2159" s="8" t="str">
        <f t="shared" si="34"/>
        <v>CS9B-1-1-O4</v>
      </c>
      <c r="C2159" s="10" t="s">
        <v>8388</v>
      </c>
      <c r="D2159" s="10" t="s">
        <v>8371</v>
      </c>
      <c r="E2159" s="8">
        <v>4</v>
      </c>
      <c r="F2159" s="177" t="s">
        <v>555</v>
      </c>
    </row>
    <row r="2160" ht="15" spans="1:6">
      <c r="A2160" s="8">
        <v>2153</v>
      </c>
      <c r="B2160" s="8" t="str">
        <f t="shared" si="34"/>
        <v>CS9B-1-1-O5</v>
      </c>
      <c r="C2160" s="10" t="s">
        <v>8388</v>
      </c>
      <c r="D2160" s="10" t="s">
        <v>8371</v>
      </c>
      <c r="E2160" s="8">
        <v>5</v>
      </c>
      <c r="F2160" s="177" t="s">
        <v>556</v>
      </c>
    </row>
    <row r="2161" ht="15" spans="1:6">
      <c r="A2161" s="8">
        <v>2154</v>
      </c>
      <c r="B2161" s="8" t="str">
        <f t="shared" si="34"/>
        <v>CS9B-1-1-O6</v>
      </c>
      <c r="C2161" s="10" t="s">
        <v>8388</v>
      </c>
      <c r="D2161" s="10" t="s">
        <v>8371</v>
      </c>
      <c r="E2161" s="8">
        <v>6</v>
      </c>
      <c r="F2161" s="177" t="s">
        <v>557</v>
      </c>
    </row>
    <row r="2162" ht="15" spans="1:6">
      <c r="A2162" s="8">
        <v>2155</v>
      </c>
      <c r="B2162" s="8" t="str">
        <f t="shared" si="34"/>
        <v>CS9B-1-1-O7</v>
      </c>
      <c r="C2162" s="10" t="s">
        <v>8388</v>
      </c>
      <c r="D2162" s="10" t="s">
        <v>8371</v>
      </c>
      <c r="E2162" s="8">
        <v>7</v>
      </c>
      <c r="F2162" s="177" t="s">
        <v>558</v>
      </c>
    </row>
    <row r="2163" ht="15" spans="1:6">
      <c r="A2163" s="8">
        <v>2156</v>
      </c>
      <c r="B2163" s="8" t="str">
        <f t="shared" si="34"/>
        <v>CS9B-1-1-O8</v>
      </c>
      <c r="C2163" s="10" t="s">
        <v>8388</v>
      </c>
      <c r="D2163" s="10" t="s">
        <v>8371</v>
      </c>
      <c r="E2163" s="8">
        <v>8</v>
      </c>
      <c r="F2163" s="177" t="s">
        <v>559</v>
      </c>
    </row>
    <row r="2164" ht="15" spans="1:6">
      <c r="A2164" s="8">
        <v>2157</v>
      </c>
      <c r="B2164" s="8" t="str">
        <f t="shared" si="34"/>
        <v>CS9B-1-1-O9</v>
      </c>
      <c r="C2164" s="10" t="s">
        <v>8388</v>
      </c>
      <c r="D2164" s="10" t="s">
        <v>8371</v>
      </c>
      <c r="E2164" s="8">
        <v>9</v>
      </c>
      <c r="F2164" s="177" t="s">
        <v>563</v>
      </c>
    </row>
    <row r="2165" ht="15" spans="1:6">
      <c r="A2165" s="8">
        <v>2158</v>
      </c>
      <c r="B2165" s="8" t="str">
        <f t="shared" si="34"/>
        <v>CS9B-1-1-O10</v>
      </c>
      <c r="C2165" s="10" t="s">
        <v>8388</v>
      </c>
      <c r="D2165" s="10" t="s">
        <v>8371</v>
      </c>
      <c r="E2165" s="8">
        <v>10</v>
      </c>
      <c r="F2165" s="177" t="s">
        <v>566</v>
      </c>
    </row>
    <row r="2166" ht="15" spans="1:6">
      <c r="A2166" s="8">
        <v>2159</v>
      </c>
      <c r="B2166" s="8" t="str">
        <f t="shared" si="34"/>
        <v>CS9B-1-1-O11</v>
      </c>
      <c r="C2166" s="10" t="s">
        <v>8388</v>
      </c>
      <c r="D2166" s="10" t="s">
        <v>8371</v>
      </c>
      <c r="E2166" s="8">
        <v>11</v>
      </c>
      <c r="F2166" s="177" t="s">
        <v>573</v>
      </c>
    </row>
    <row r="2167" ht="15" spans="1:6">
      <c r="A2167" s="8">
        <v>2160</v>
      </c>
      <c r="B2167" s="8" t="str">
        <f t="shared" si="34"/>
        <v>CS9B-1-1-O12</v>
      </c>
      <c r="C2167" s="10" t="s">
        <v>8388</v>
      </c>
      <c r="D2167" s="10" t="s">
        <v>8371</v>
      </c>
      <c r="E2167" s="8">
        <v>12</v>
      </c>
      <c r="F2167" s="177" t="s">
        <v>574</v>
      </c>
    </row>
    <row r="2168" ht="15" spans="1:6">
      <c r="A2168" s="8">
        <v>2161</v>
      </c>
      <c r="B2168" s="8" t="str">
        <f t="shared" si="34"/>
        <v>CS9B-1-1-O13</v>
      </c>
      <c r="C2168" s="10" t="s">
        <v>8388</v>
      </c>
      <c r="D2168" s="10" t="s">
        <v>8371</v>
      </c>
      <c r="E2168" s="8">
        <v>13</v>
      </c>
      <c r="F2168" s="177" t="s">
        <v>1400</v>
      </c>
    </row>
    <row r="2169" ht="15" spans="1:6">
      <c r="A2169" s="8">
        <v>2162</v>
      </c>
      <c r="B2169" s="8" t="str">
        <f t="shared" si="34"/>
        <v>CS9B-1-1-O14</v>
      </c>
      <c r="C2169" s="10" t="s">
        <v>8388</v>
      </c>
      <c r="D2169" s="10" t="s">
        <v>8371</v>
      </c>
      <c r="E2169" s="8">
        <v>14</v>
      </c>
      <c r="F2169" s="177" t="s">
        <v>1401</v>
      </c>
    </row>
    <row r="2170" ht="15" spans="1:6">
      <c r="A2170" s="8">
        <v>2163</v>
      </c>
      <c r="B2170" s="8" t="str">
        <f t="shared" si="34"/>
        <v>CS9B-1-1-O15</v>
      </c>
      <c r="C2170" s="10" t="s">
        <v>8388</v>
      </c>
      <c r="D2170" s="10" t="s">
        <v>8371</v>
      </c>
      <c r="E2170" s="8">
        <v>15</v>
      </c>
      <c r="F2170" s="177" t="s">
        <v>575</v>
      </c>
    </row>
    <row r="2171" ht="15" spans="1:6">
      <c r="A2171" s="8">
        <v>2164</v>
      </c>
      <c r="B2171" s="8" t="str">
        <f t="shared" si="34"/>
        <v>CS9B-1-1-O16</v>
      </c>
      <c r="C2171" s="10" t="s">
        <v>8388</v>
      </c>
      <c r="D2171" s="10" t="s">
        <v>8371</v>
      </c>
      <c r="E2171" s="8">
        <v>16</v>
      </c>
      <c r="F2171" s="177" t="s">
        <v>577</v>
      </c>
    </row>
    <row r="2172" ht="15" spans="1:6">
      <c r="A2172" s="8">
        <v>2165</v>
      </c>
      <c r="B2172" s="8" t="str">
        <f t="shared" si="34"/>
        <v>CS9B-1-1-O17</v>
      </c>
      <c r="C2172" s="10" t="s">
        <v>8388</v>
      </c>
      <c r="D2172" s="10" t="s">
        <v>8371</v>
      </c>
      <c r="E2172" s="8">
        <v>17</v>
      </c>
      <c r="F2172" s="177" t="s">
        <v>578</v>
      </c>
    </row>
    <row r="2173" ht="15" spans="1:6">
      <c r="A2173" s="8">
        <v>2166</v>
      </c>
      <c r="B2173" s="8" t="str">
        <f t="shared" si="34"/>
        <v>CS9B-1-2-I1</v>
      </c>
      <c r="C2173" s="10" t="s">
        <v>8389</v>
      </c>
      <c r="D2173" s="10" t="s">
        <v>212</v>
      </c>
      <c r="E2173" s="8">
        <v>1</v>
      </c>
      <c r="F2173" s="177" t="s">
        <v>1369</v>
      </c>
    </row>
    <row r="2174" ht="15" spans="1:6">
      <c r="A2174" s="8">
        <v>2167</v>
      </c>
      <c r="B2174" s="8" t="str">
        <f t="shared" si="34"/>
        <v>CS9B-1-2-I2</v>
      </c>
      <c r="C2174" s="10" t="s">
        <v>8389</v>
      </c>
      <c r="D2174" s="10" t="s">
        <v>212</v>
      </c>
      <c r="E2174" s="8">
        <v>2</v>
      </c>
      <c r="F2174" s="177" t="s">
        <v>1371</v>
      </c>
    </row>
    <row r="2175" ht="15" spans="1:6">
      <c r="A2175" s="8">
        <v>2168</v>
      </c>
      <c r="B2175" s="8" t="str">
        <f t="shared" si="34"/>
        <v>CS9B-1-2-I3</v>
      </c>
      <c r="C2175" s="10" t="s">
        <v>8389</v>
      </c>
      <c r="D2175" s="10" t="s">
        <v>212</v>
      </c>
      <c r="E2175" s="8">
        <v>3</v>
      </c>
      <c r="F2175" s="177" t="s">
        <v>1373</v>
      </c>
    </row>
    <row r="2176" ht="15" spans="1:6">
      <c r="A2176" s="8">
        <v>2169</v>
      </c>
      <c r="B2176" s="8" t="str">
        <f t="shared" si="34"/>
        <v>CS9B-1-2-O1</v>
      </c>
      <c r="C2176" s="10" t="s">
        <v>8389</v>
      </c>
      <c r="D2176" s="10" t="s">
        <v>8371</v>
      </c>
      <c r="E2176" s="8">
        <v>1</v>
      </c>
      <c r="F2176" s="177" t="s">
        <v>583</v>
      </c>
    </row>
    <row r="2177" ht="15" spans="1:6">
      <c r="A2177" s="8">
        <v>2170</v>
      </c>
      <c r="B2177" s="8" t="str">
        <f t="shared" si="34"/>
        <v>CS9B-1-2-O2</v>
      </c>
      <c r="C2177" s="10" t="s">
        <v>8389</v>
      </c>
      <c r="D2177" s="10" t="s">
        <v>8371</v>
      </c>
      <c r="E2177" s="8">
        <v>2</v>
      </c>
      <c r="F2177" s="177" t="s">
        <v>584</v>
      </c>
    </row>
    <row r="2178" ht="15" spans="1:6">
      <c r="A2178" s="8">
        <v>2171</v>
      </c>
      <c r="B2178" s="8" t="str">
        <f t="shared" si="34"/>
        <v>CS9B-1-2-O3</v>
      </c>
      <c r="C2178" s="10" t="s">
        <v>8389</v>
      </c>
      <c r="D2178" s="10" t="s">
        <v>8371</v>
      </c>
      <c r="E2178" s="8">
        <v>3</v>
      </c>
      <c r="F2178" s="177" t="s">
        <v>748</v>
      </c>
    </row>
    <row r="2179" ht="15" spans="1:6">
      <c r="A2179" s="8">
        <v>2172</v>
      </c>
      <c r="B2179" s="8" t="str">
        <f t="shared" si="34"/>
        <v>CS9B-1-3-I1</v>
      </c>
      <c r="C2179" s="10" t="s">
        <v>8390</v>
      </c>
      <c r="D2179" s="10" t="s">
        <v>212</v>
      </c>
      <c r="E2179" s="8">
        <v>1</v>
      </c>
      <c r="F2179" s="177" t="s">
        <v>1358</v>
      </c>
    </row>
    <row r="2180" ht="15" spans="1:6">
      <c r="A2180" s="8">
        <v>2173</v>
      </c>
      <c r="B2180" s="8" t="str">
        <f t="shared" si="34"/>
        <v>CS9B-1-3-O1</v>
      </c>
      <c r="C2180" s="10" t="s">
        <v>8390</v>
      </c>
      <c r="D2180" s="10" t="s">
        <v>8371</v>
      </c>
      <c r="E2180" s="8">
        <v>1</v>
      </c>
      <c r="F2180" s="177" t="s">
        <v>1395</v>
      </c>
    </row>
    <row r="2181" ht="15" spans="1:6">
      <c r="A2181" s="8">
        <v>2174</v>
      </c>
      <c r="B2181" s="8" t="str">
        <f t="shared" si="34"/>
        <v>CS9B-1-4-I1</v>
      </c>
      <c r="C2181" s="10" t="s">
        <v>8391</v>
      </c>
      <c r="D2181" s="10" t="s">
        <v>212</v>
      </c>
      <c r="E2181" s="8">
        <v>1</v>
      </c>
      <c r="F2181" s="177" t="s">
        <v>1367</v>
      </c>
    </row>
    <row r="2182" ht="15" spans="1:6">
      <c r="A2182" s="8">
        <v>2175</v>
      </c>
      <c r="B2182" s="8" t="str">
        <f t="shared" si="34"/>
        <v>CS9B-1-4-I2</v>
      </c>
      <c r="C2182" s="10" t="s">
        <v>8391</v>
      </c>
      <c r="D2182" s="10" t="s">
        <v>212</v>
      </c>
      <c r="E2182" s="8">
        <v>2</v>
      </c>
      <c r="F2182" s="177" t="s">
        <v>1375</v>
      </c>
    </row>
    <row r="2183" ht="15" spans="1:6">
      <c r="A2183" s="8">
        <v>2176</v>
      </c>
      <c r="B2183" s="8" t="str">
        <f t="shared" si="34"/>
        <v>CS9B-1-4-O1</v>
      </c>
      <c r="C2183" s="10" t="s">
        <v>8391</v>
      </c>
      <c r="D2183" s="10" t="s">
        <v>8371</v>
      </c>
      <c r="E2183" s="8">
        <v>1</v>
      </c>
      <c r="F2183" s="177" t="s">
        <v>568</v>
      </c>
    </row>
    <row r="2184" ht="15" spans="1:6">
      <c r="A2184" s="8">
        <v>2177</v>
      </c>
      <c r="B2184" s="8" t="str">
        <f t="shared" ref="B2184:B2247" si="35">C2184&amp;"-"&amp;D2184&amp;E2184</f>
        <v>CS9B-1-4-O2</v>
      </c>
      <c r="C2184" s="10" t="s">
        <v>8391</v>
      </c>
      <c r="D2184" s="10" t="s">
        <v>8371</v>
      </c>
      <c r="E2184" s="8">
        <v>2</v>
      </c>
      <c r="F2184" s="177" t="s">
        <v>572</v>
      </c>
    </row>
    <row r="2185" ht="15" spans="1:6">
      <c r="A2185" s="8">
        <v>2178</v>
      </c>
      <c r="B2185" s="8" t="str">
        <f t="shared" si="35"/>
        <v>CS9B-1-4-O3</v>
      </c>
      <c r="C2185" s="10" t="s">
        <v>8391</v>
      </c>
      <c r="D2185" s="10" t="s">
        <v>8371</v>
      </c>
      <c r="E2185" s="8">
        <v>3</v>
      </c>
      <c r="F2185" s="177" t="s">
        <v>582</v>
      </c>
    </row>
    <row r="2186" ht="15" spans="1:6">
      <c r="A2186" s="8">
        <v>2179</v>
      </c>
      <c r="B2186" s="8" t="str">
        <f t="shared" si="35"/>
        <v>CS9B-1-4-O4</v>
      </c>
      <c r="C2186" s="10" t="s">
        <v>8391</v>
      </c>
      <c r="D2186" s="10" t="s">
        <v>8371</v>
      </c>
      <c r="E2186" s="8">
        <v>4</v>
      </c>
      <c r="F2186" s="177" t="s">
        <v>1403</v>
      </c>
    </row>
    <row r="2187" ht="15" spans="1:6">
      <c r="A2187" s="8">
        <v>2180</v>
      </c>
      <c r="B2187" s="8" t="str">
        <f t="shared" si="35"/>
        <v>CS9B-1-5-I1</v>
      </c>
      <c r="C2187" s="10" t="s">
        <v>8392</v>
      </c>
      <c r="D2187" s="10" t="s">
        <v>212</v>
      </c>
      <c r="E2187" s="8">
        <v>1</v>
      </c>
      <c r="F2187" s="177" t="s">
        <v>1356</v>
      </c>
    </row>
    <row r="2188" ht="15" spans="1:6">
      <c r="A2188" s="8">
        <v>2181</v>
      </c>
      <c r="B2188" s="8" t="str">
        <f t="shared" si="35"/>
        <v>CS9B-1-5-I2</v>
      </c>
      <c r="C2188" s="10" t="s">
        <v>8392</v>
      </c>
      <c r="D2188" s="10" t="s">
        <v>212</v>
      </c>
      <c r="E2188" s="8">
        <v>2</v>
      </c>
      <c r="F2188" s="177" t="s">
        <v>1360</v>
      </c>
    </row>
    <row r="2189" ht="15" spans="1:6">
      <c r="A2189" s="8">
        <v>2182</v>
      </c>
      <c r="B2189" s="8" t="str">
        <f t="shared" si="35"/>
        <v>CS9B-1-5-O1</v>
      </c>
      <c r="C2189" s="10" t="s">
        <v>8392</v>
      </c>
      <c r="D2189" s="10" t="s">
        <v>8371</v>
      </c>
      <c r="E2189" s="8">
        <v>1</v>
      </c>
      <c r="F2189" s="177" t="s">
        <v>560</v>
      </c>
    </row>
    <row r="2190" ht="15" spans="1:6">
      <c r="A2190" s="8">
        <v>2183</v>
      </c>
      <c r="B2190" s="8" t="str">
        <f t="shared" si="35"/>
        <v>CS9B-1-5-O2</v>
      </c>
      <c r="C2190" s="10" t="s">
        <v>8392</v>
      </c>
      <c r="D2190" s="10" t="s">
        <v>8371</v>
      </c>
      <c r="E2190" s="8">
        <v>2</v>
      </c>
      <c r="F2190" s="177" t="s">
        <v>561</v>
      </c>
    </row>
    <row r="2191" ht="15" spans="1:6">
      <c r="A2191" s="8">
        <v>2184</v>
      </c>
      <c r="B2191" s="8" t="str">
        <f t="shared" si="35"/>
        <v>CS9B-1-5-O3</v>
      </c>
      <c r="C2191" s="10" t="s">
        <v>8392</v>
      </c>
      <c r="D2191" s="10" t="s">
        <v>8371</v>
      </c>
      <c r="E2191" s="8">
        <v>3</v>
      </c>
      <c r="F2191" s="177" t="s">
        <v>1392</v>
      </c>
    </row>
    <row r="2192" ht="15" spans="1:6">
      <c r="A2192" s="8">
        <v>2185</v>
      </c>
      <c r="B2192" s="8" t="str">
        <f t="shared" si="35"/>
        <v>CS9B-1-5-O4</v>
      </c>
      <c r="C2192" s="10" t="s">
        <v>8392</v>
      </c>
      <c r="D2192" s="10" t="s">
        <v>8371</v>
      </c>
      <c r="E2192" s="8">
        <v>4</v>
      </c>
      <c r="F2192" s="177" t="s">
        <v>1397</v>
      </c>
    </row>
    <row r="2193" ht="15" spans="1:6">
      <c r="A2193" s="8">
        <v>2186</v>
      </c>
      <c r="B2193" s="8" t="str">
        <f t="shared" si="35"/>
        <v>CS9C-1-1-I1</v>
      </c>
      <c r="C2193" s="10" t="s">
        <v>8393</v>
      </c>
      <c r="D2193" s="10" t="s">
        <v>212</v>
      </c>
      <c r="E2193" s="8">
        <v>1</v>
      </c>
      <c r="F2193" s="177" t="s">
        <v>717</v>
      </c>
    </row>
    <row r="2194" ht="15" spans="1:6">
      <c r="A2194" s="8">
        <v>2187</v>
      </c>
      <c r="B2194" s="8" t="str">
        <f t="shared" si="35"/>
        <v>CS9C-1-1-I2</v>
      </c>
      <c r="C2194" s="10" t="s">
        <v>8393</v>
      </c>
      <c r="D2194" s="10" t="s">
        <v>212</v>
      </c>
      <c r="E2194" s="8">
        <v>2</v>
      </c>
      <c r="F2194" s="177" t="s">
        <v>688</v>
      </c>
    </row>
    <row r="2195" ht="15" spans="1:6">
      <c r="A2195" s="8">
        <v>2188</v>
      </c>
      <c r="B2195" s="8" t="str">
        <f t="shared" si="35"/>
        <v>CS9C-1-1-I3</v>
      </c>
      <c r="C2195" s="10" t="s">
        <v>8393</v>
      </c>
      <c r="D2195" s="10" t="s">
        <v>212</v>
      </c>
      <c r="E2195" s="8">
        <v>3</v>
      </c>
      <c r="F2195" s="177" t="s">
        <v>691</v>
      </c>
    </row>
    <row r="2196" ht="15" spans="1:6">
      <c r="A2196" s="8">
        <v>2189</v>
      </c>
      <c r="B2196" s="8" t="str">
        <f t="shared" si="35"/>
        <v>CS9C-1-1-I4</v>
      </c>
      <c r="C2196" s="10" t="s">
        <v>8393</v>
      </c>
      <c r="D2196" s="10" t="s">
        <v>212</v>
      </c>
      <c r="E2196" s="8">
        <v>4</v>
      </c>
      <c r="F2196" s="177" t="s">
        <v>693</v>
      </c>
    </row>
    <row r="2197" ht="15" spans="1:6">
      <c r="A2197" s="8">
        <v>2190</v>
      </c>
      <c r="B2197" s="8" t="str">
        <f t="shared" si="35"/>
        <v>CS9C-1-1-I5</v>
      </c>
      <c r="C2197" s="10" t="s">
        <v>8393</v>
      </c>
      <c r="D2197" s="10" t="s">
        <v>212</v>
      </c>
      <c r="E2197" s="8">
        <v>5</v>
      </c>
      <c r="F2197" s="177" t="s">
        <v>695</v>
      </c>
    </row>
    <row r="2198" ht="15" spans="1:6">
      <c r="A2198" s="8">
        <v>2191</v>
      </c>
      <c r="B2198" s="8" t="str">
        <f t="shared" si="35"/>
        <v>CS9C-1-1-I6</v>
      </c>
      <c r="C2198" s="10" t="s">
        <v>8393</v>
      </c>
      <c r="D2198" s="10" t="s">
        <v>212</v>
      </c>
      <c r="E2198" s="8">
        <v>6</v>
      </c>
      <c r="F2198" s="177" t="s">
        <v>697</v>
      </c>
    </row>
    <row r="2199" ht="15" spans="1:6">
      <c r="A2199" s="8">
        <v>2192</v>
      </c>
      <c r="B2199" s="8" t="str">
        <f t="shared" si="35"/>
        <v>CS9C-1-1-I7</v>
      </c>
      <c r="C2199" s="10" t="s">
        <v>8393</v>
      </c>
      <c r="D2199" s="10" t="s">
        <v>212</v>
      </c>
      <c r="E2199" s="8">
        <v>7</v>
      </c>
      <c r="F2199" s="177" t="s">
        <v>699</v>
      </c>
    </row>
    <row r="2200" ht="15" spans="1:6">
      <c r="A2200" s="8">
        <v>2193</v>
      </c>
      <c r="B2200" s="8" t="str">
        <f t="shared" si="35"/>
        <v>CS9C-1-1-I8</v>
      </c>
      <c r="C2200" s="10" t="s">
        <v>8393</v>
      </c>
      <c r="D2200" s="10" t="s">
        <v>212</v>
      </c>
      <c r="E2200" s="8">
        <v>8</v>
      </c>
      <c r="F2200" s="177" t="s">
        <v>702</v>
      </c>
    </row>
    <row r="2201" ht="15" spans="1:6">
      <c r="A2201" s="8">
        <v>2194</v>
      </c>
      <c r="B2201" s="8" t="str">
        <f t="shared" si="35"/>
        <v>CS9C-1-1-I9</v>
      </c>
      <c r="C2201" s="10" t="s">
        <v>8393</v>
      </c>
      <c r="D2201" s="10" t="s">
        <v>212</v>
      </c>
      <c r="E2201" s="8">
        <v>9</v>
      </c>
      <c r="F2201" s="177" t="s">
        <v>705</v>
      </c>
    </row>
    <row r="2202" ht="15" spans="1:6">
      <c r="A2202" s="8">
        <v>2195</v>
      </c>
      <c r="B2202" s="8" t="str">
        <f t="shared" si="35"/>
        <v>CS9C-1-1-I10</v>
      </c>
      <c r="C2202" s="10" t="s">
        <v>8393</v>
      </c>
      <c r="D2202" s="10" t="s">
        <v>212</v>
      </c>
      <c r="E2202" s="8">
        <v>10</v>
      </c>
      <c r="F2202" s="177" t="s">
        <v>708</v>
      </c>
    </row>
    <row r="2203" ht="15" spans="1:6">
      <c r="A2203" s="8">
        <v>2196</v>
      </c>
      <c r="B2203" s="8" t="str">
        <f t="shared" si="35"/>
        <v>CS9C-1-1-I11</v>
      </c>
      <c r="C2203" s="10" t="s">
        <v>8393</v>
      </c>
      <c r="D2203" s="10" t="s">
        <v>212</v>
      </c>
      <c r="E2203" s="8">
        <v>11</v>
      </c>
      <c r="F2203" s="177" t="s">
        <v>711</v>
      </c>
    </row>
    <row r="2204" ht="15" spans="1:6">
      <c r="A2204" s="8">
        <v>2197</v>
      </c>
      <c r="B2204" s="8" t="str">
        <f t="shared" si="35"/>
        <v>CS9C-1-1-I12</v>
      </c>
      <c r="C2204" s="10" t="s">
        <v>8393</v>
      </c>
      <c r="D2204" s="10" t="s">
        <v>212</v>
      </c>
      <c r="E2204" s="8">
        <v>12</v>
      </c>
      <c r="F2204" s="177" t="s">
        <v>714</v>
      </c>
    </row>
    <row r="2205" ht="15" spans="1:6">
      <c r="A2205" s="8">
        <v>2198</v>
      </c>
      <c r="B2205" s="8" t="str">
        <f t="shared" si="35"/>
        <v>CS9C-1-1-O1</v>
      </c>
      <c r="C2205" s="10" t="s">
        <v>8393</v>
      </c>
      <c r="D2205" s="10" t="s">
        <v>8371</v>
      </c>
      <c r="E2205" s="8">
        <v>1</v>
      </c>
      <c r="F2205" s="177" t="s">
        <v>577</v>
      </c>
    </row>
    <row r="2206" ht="15" spans="1:6">
      <c r="A2206" s="8">
        <v>2199</v>
      </c>
      <c r="B2206" s="8" t="str">
        <f t="shared" si="35"/>
        <v>CS9C-1-1-O2</v>
      </c>
      <c r="C2206" s="10" t="s">
        <v>8393</v>
      </c>
      <c r="D2206" s="10" t="s">
        <v>8371</v>
      </c>
      <c r="E2206" s="8">
        <v>2</v>
      </c>
      <c r="F2206" s="177" t="s">
        <v>566</v>
      </c>
    </row>
    <row r="2207" ht="15" spans="1:6">
      <c r="A2207" s="8">
        <v>2200</v>
      </c>
      <c r="B2207" s="8" t="str">
        <f t="shared" si="35"/>
        <v>CS9C-1-1-O3</v>
      </c>
      <c r="C2207" s="10" t="s">
        <v>8393</v>
      </c>
      <c r="D2207" s="10" t="s">
        <v>8371</v>
      </c>
      <c r="E2207" s="8">
        <v>3</v>
      </c>
      <c r="F2207" s="177" t="s">
        <v>568</v>
      </c>
    </row>
    <row r="2208" ht="15" spans="1:6">
      <c r="A2208" s="8">
        <v>2201</v>
      </c>
      <c r="B2208" s="8" t="str">
        <f t="shared" si="35"/>
        <v>CS9C-1-1-O4</v>
      </c>
      <c r="C2208" s="10" t="s">
        <v>8393</v>
      </c>
      <c r="D2208" s="10" t="s">
        <v>8371</v>
      </c>
      <c r="E2208" s="8">
        <v>4</v>
      </c>
      <c r="F2208" s="177" t="s">
        <v>569</v>
      </c>
    </row>
    <row r="2209" ht="15" spans="1:6">
      <c r="A2209" s="8">
        <v>2202</v>
      </c>
      <c r="B2209" s="8" t="str">
        <f t="shared" si="35"/>
        <v>CS9C-1-1-O5</v>
      </c>
      <c r="C2209" s="10" t="s">
        <v>8393</v>
      </c>
      <c r="D2209" s="10" t="s">
        <v>8371</v>
      </c>
      <c r="E2209" s="8">
        <v>5</v>
      </c>
      <c r="F2209" s="177" t="s">
        <v>570</v>
      </c>
    </row>
    <row r="2210" ht="15" spans="1:6">
      <c r="A2210" s="8">
        <v>2203</v>
      </c>
      <c r="B2210" s="8" t="str">
        <f t="shared" si="35"/>
        <v>CS9C-1-1-O6</v>
      </c>
      <c r="C2210" s="10" t="s">
        <v>8393</v>
      </c>
      <c r="D2210" s="10" t="s">
        <v>8371</v>
      </c>
      <c r="E2210" s="8">
        <v>6</v>
      </c>
      <c r="F2210" s="177" t="s">
        <v>571</v>
      </c>
    </row>
    <row r="2211" ht="15" spans="1:6">
      <c r="A2211" s="8">
        <v>2204</v>
      </c>
      <c r="B2211" s="8" t="str">
        <f t="shared" si="35"/>
        <v>CS9C-1-1-O7</v>
      </c>
      <c r="C2211" s="10" t="s">
        <v>8393</v>
      </c>
      <c r="D2211" s="10" t="s">
        <v>8371</v>
      </c>
      <c r="E2211" s="8">
        <v>7</v>
      </c>
      <c r="F2211" s="177" t="s">
        <v>572</v>
      </c>
    </row>
    <row r="2212" ht="15" spans="1:6">
      <c r="A2212" s="8">
        <v>2205</v>
      </c>
      <c r="B2212" s="8" t="str">
        <f t="shared" si="35"/>
        <v>CS9C-1-1-O8</v>
      </c>
      <c r="C2212" s="10" t="s">
        <v>8393</v>
      </c>
      <c r="D2212" s="10" t="s">
        <v>8371</v>
      </c>
      <c r="E2212" s="8">
        <v>8</v>
      </c>
      <c r="F2212" s="177" t="s">
        <v>573</v>
      </c>
    </row>
    <row r="2213" ht="15" spans="1:6">
      <c r="A2213" s="8">
        <v>2206</v>
      </c>
      <c r="B2213" s="8" t="str">
        <f t="shared" si="35"/>
        <v>CS9C-1-1-O9</v>
      </c>
      <c r="C2213" s="10" t="s">
        <v>8393</v>
      </c>
      <c r="D2213" s="10" t="s">
        <v>8371</v>
      </c>
      <c r="E2213" s="8">
        <v>9</v>
      </c>
      <c r="F2213" s="177" t="s">
        <v>574</v>
      </c>
    </row>
    <row r="2214" ht="15" spans="1:6">
      <c r="A2214" s="8">
        <v>2207</v>
      </c>
      <c r="B2214" s="8" t="str">
        <f t="shared" si="35"/>
        <v>CS9C-1-1-O10</v>
      </c>
      <c r="C2214" s="10" t="s">
        <v>8393</v>
      </c>
      <c r="D2214" s="10" t="s">
        <v>8371</v>
      </c>
      <c r="E2214" s="8">
        <v>10</v>
      </c>
      <c r="F2214" s="177" t="s">
        <v>1400</v>
      </c>
    </row>
    <row r="2215" ht="15" spans="1:6">
      <c r="A2215" s="8">
        <v>2208</v>
      </c>
      <c r="B2215" s="8" t="str">
        <f t="shared" si="35"/>
        <v>CS9C-1-1-O11</v>
      </c>
      <c r="C2215" s="10" t="s">
        <v>8393</v>
      </c>
      <c r="D2215" s="10" t="s">
        <v>8371</v>
      </c>
      <c r="E2215" s="8">
        <v>11</v>
      </c>
      <c r="F2215" s="177" t="s">
        <v>1401</v>
      </c>
    </row>
    <row r="2216" ht="15" spans="1:6">
      <c r="A2216" s="8">
        <v>2209</v>
      </c>
      <c r="B2216" s="8" t="str">
        <f t="shared" si="35"/>
        <v>CS9C-1-1-O12</v>
      </c>
      <c r="C2216" s="10" t="s">
        <v>8393</v>
      </c>
      <c r="D2216" s="10" t="s">
        <v>8371</v>
      </c>
      <c r="E2216" s="8">
        <v>12</v>
      </c>
      <c r="F2216" s="177" t="s">
        <v>575</v>
      </c>
    </row>
    <row r="2217" ht="15" spans="1:6">
      <c r="A2217" s="8">
        <v>2210</v>
      </c>
      <c r="B2217" s="8" t="str">
        <f t="shared" si="35"/>
        <v>CS9C-1-2-I1</v>
      </c>
      <c r="C2217" s="10" t="s">
        <v>8394</v>
      </c>
      <c r="D2217" s="10" t="s">
        <v>212</v>
      </c>
      <c r="E2217" s="8">
        <v>1</v>
      </c>
      <c r="F2217" s="177" t="s">
        <v>670</v>
      </c>
    </row>
    <row r="2218" ht="15" spans="1:6">
      <c r="A2218" s="8">
        <v>2211</v>
      </c>
      <c r="B2218" s="8" t="str">
        <f t="shared" si="35"/>
        <v>CS9C-1-2-I2</v>
      </c>
      <c r="C2218" s="10" t="s">
        <v>8394</v>
      </c>
      <c r="D2218" s="10" t="s">
        <v>212</v>
      </c>
      <c r="E2218" s="8">
        <v>2</v>
      </c>
      <c r="F2218" s="177" t="s">
        <v>672</v>
      </c>
    </row>
    <row r="2219" ht="15" spans="1:6">
      <c r="A2219" s="8">
        <v>2212</v>
      </c>
      <c r="B2219" s="8" t="str">
        <f t="shared" si="35"/>
        <v>CS9C-1-2-I3</v>
      </c>
      <c r="C2219" s="10" t="s">
        <v>8394</v>
      </c>
      <c r="D2219" s="10" t="s">
        <v>212</v>
      </c>
      <c r="E2219" s="8">
        <v>3</v>
      </c>
      <c r="F2219" s="177" t="s">
        <v>674</v>
      </c>
    </row>
    <row r="2220" ht="15" spans="1:6">
      <c r="A2220" s="8">
        <v>2213</v>
      </c>
      <c r="B2220" s="8" t="str">
        <f t="shared" si="35"/>
        <v>CS9C-1-2-I4</v>
      </c>
      <c r="C2220" s="10" t="s">
        <v>8394</v>
      </c>
      <c r="D2220" s="10" t="s">
        <v>212</v>
      </c>
      <c r="E2220" s="8">
        <v>4</v>
      </c>
      <c r="F2220" s="177" t="s">
        <v>676</v>
      </c>
    </row>
    <row r="2221" ht="15" spans="1:6">
      <c r="A2221" s="8">
        <v>2214</v>
      </c>
      <c r="B2221" s="8" t="str">
        <f t="shared" si="35"/>
        <v>CS9C-1-2-I5</v>
      </c>
      <c r="C2221" s="10" t="s">
        <v>8394</v>
      </c>
      <c r="D2221" s="10" t="s">
        <v>212</v>
      </c>
      <c r="E2221" s="8">
        <v>5</v>
      </c>
      <c r="F2221" s="177" t="s">
        <v>678</v>
      </c>
    </row>
    <row r="2222" ht="15" spans="1:6">
      <c r="A2222" s="8">
        <v>2215</v>
      </c>
      <c r="B2222" s="8" t="str">
        <f t="shared" si="35"/>
        <v>CS9C-1-2-I6</v>
      </c>
      <c r="C2222" s="10" t="s">
        <v>8394</v>
      </c>
      <c r="D2222" s="10" t="s">
        <v>212</v>
      </c>
      <c r="E2222" s="8">
        <v>6</v>
      </c>
      <c r="F2222" s="177" t="s">
        <v>686</v>
      </c>
    </row>
    <row r="2223" ht="15" spans="1:6">
      <c r="A2223" s="8">
        <v>2216</v>
      </c>
      <c r="B2223" s="8" t="str">
        <f t="shared" si="35"/>
        <v>CS9C-1-2-O1</v>
      </c>
      <c r="C2223" s="10" t="s">
        <v>8394</v>
      </c>
      <c r="D2223" s="10" t="s">
        <v>8371</v>
      </c>
      <c r="E2223" s="8">
        <v>1</v>
      </c>
      <c r="F2223" s="177" t="s">
        <v>554</v>
      </c>
    </row>
    <row r="2224" ht="15" spans="1:6">
      <c r="A2224" s="8">
        <v>2217</v>
      </c>
      <c r="B2224" s="8" t="str">
        <f t="shared" si="35"/>
        <v>CS9C-1-2-O2</v>
      </c>
      <c r="C2224" s="10" t="s">
        <v>8394</v>
      </c>
      <c r="D2224" s="10" t="s">
        <v>8371</v>
      </c>
      <c r="E2224" s="8">
        <v>2</v>
      </c>
      <c r="F2224" s="177" t="s">
        <v>555</v>
      </c>
    </row>
    <row r="2225" ht="15" spans="1:6">
      <c r="A2225" s="8">
        <v>2218</v>
      </c>
      <c r="B2225" s="8" t="str">
        <f t="shared" si="35"/>
        <v>CS9C-1-2-O3</v>
      </c>
      <c r="C2225" s="10" t="s">
        <v>8394</v>
      </c>
      <c r="D2225" s="10" t="s">
        <v>8371</v>
      </c>
      <c r="E2225" s="8">
        <v>3</v>
      </c>
      <c r="F2225" s="177" t="s">
        <v>556</v>
      </c>
    </row>
    <row r="2226" ht="15" spans="1:6">
      <c r="A2226" s="8">
        <v>2219</v>
      </c>
      <c r="B2226" s="8" t="str">
        <f t="shared" si="35"/>
        <v>CS9C-1-2-O4</v>
      </c>
      <c r="C2226" s="10" t="s">
        <v>8394</v>
      </c>
      <c r="D2226" s="10" t="s">
        <v>8371</v>
      </c>
      <c r="E2226" s="8">
        <v>4</v>
      </c>
      <c r="F2226" s="177" t="s">
        <v>557</v>
      </c>
    </row>
    <row r="2227" ht="15" spans="1:6">
      <c r="A2227" s="8">
        <v>2220</v>
      </c>
      <c r="B2227" s="8" t="str">
        <f t="shared" si="35"/>
        <v>CS9C-1-2-O5</v>
      </c>
      <c r="C2227" s="10" t="s">
        <v>8394</v>
      </c>
      <c r="D2227" s="10" t="s">
        <v>8371</v>
      </c>
      <c r="E2227" s="8">
        <v>5</v>
      </c>
      <c r="F2227" s="177" t="s">
        <v>558</v>
      </c>
    </row>
    <row r="2228" ht="15" spans="1:6">
      <c r="A2228" s="8">
        <v>2221</v>
      </c>
      <c r="B2228" s="8" t="str">
        <f t="shared" si="35"/>
        <v>CS9C-1-2-O6</v>
      </c>
      <c r="C2228" s="10" t="s">
        <v>8394</v>
      </c>
      <c r="D2228" s="10" t="s">
        <v>8371</v>
      </c>
      <c r="E2228" s="8">
        <v>6</v>
      </c>
      <c r="F2228" s="177" t="s">
        <v>561</v>
      </c>
    </row>
    <row r="2229" ht="15" spans="1:6">
      <c r="A2229" s="8">
        <v>2222</v>
      </c>
      <c r="B2229" s="8" t="str">
        <f t="shared" si="35"/>
        <v>CS9C-1-3-I1</v>
      </c>
      <c r="C2229" s="10" t="s">
        <v>8395</v>
      </c>
      <c r="D2229" s="10" t="s">
        <v>212</v>
      </c>
      <c r="E2229" s="8">
        <v>1</v>
      </c>
      <c r="F2229" s="177" t="s">
        <v>1115</v>
      </c>
    </row>
    <row r="2230" ht="15" spans="1:6">
      <c r="A2230" s="8">
        <v>2223</v>
      </c>
      <c r="B2230" s="8" t="str">
        <f t="shared" si="35"/>
        <v>CS9C-1-3-I2</v>
      </c>
      <c r="C2230" s="10" t="s">
        <v>8395</v>
      </c>
      <c r="D2230" s="10" t="s">
        <v>212</v>
      </c>
      <c r="E2230" s="8">
        <v>2</v>
      </c>
      <c r="F2230" s="177" t="s">
        <v>665</v>
      </c>
    </row>
    <row r="2231" ht="15" spans="1:6">
      <c r="A2231" s="8">
        <v>2224</v>
      </c>
      <c r="B2231" s="8" t="str">
        <f t="shared" si="35"/>
        <v>CS9C-1-3-I3</v>
      </c>
      <c r="C2231" s="10" t="s">
        <v>8395</v>
      </c>
      <c r="D2231" s="10" t="s">
        <v>212</v>
      </c>
      <c r="E2231" s="8">
        <v>3</v>
      </c>
      <c r="F2231" s="177" t="s">
        <v>668</v>
      </c>
    </row>
    <row r="2232" ht="15" spans="1:6">
      <c r="A2232" s="8">
        <v>2225</v>
      </c>
      <c r="B2232" s="8" t="str">
        <f t="shared" si="35"/>
        <v>CS9C-1-3-I4</v>
      </c>
      <c r="C2232" s="10" t="s">
        <v>8395</v>
      </c>
      <c r="D2232" s="10" t="s">
        <v>212</v>
      </c>
      <c r="E2232" s="8">
        <v>4</v>
      </c>
      <c r="F2232" s="177" t="s">
        <v>623</v>
      </c>
    </row>
    <row r="2233" ht="15" spans="1:6">
      <c r="A2233" s="8">
        <v>2226</v>
      </c>
      <c r="B2233" s="8" t="str">
        <f t="shared" si="35"/>
        <v>CS9C-1-3-I5</v>
      </c>
      <c r="C2233" s="10" t="s">
        <v>8395</v>
      </c>
      <c r="D2233" s="10" t="s">
        <v>212</v>
      </c>
      <c r="E2233" s="8">
        <v>5</v>
      </c>
      <c r="F2233" s="177" t="s">
        <v>1407</v>
      </c>
    </row>
    <row r="2234" ht="15" spans="1:6">
      <c r="A2234" s="8">
        <v>2227</v>
      </c>
      <c r="B2234" s="8" t="str">
        <f t="shared" si="35"/>
        <v>CS9C-1-3-I6</v>
      </c>
      <c r="C2234" s="10" t="s">
        <v>8395</v>
      </c>
      <c r="D2234" s="10" t="s">
        <v>212</v>
      </c>
      <c r="E2234" s="8">
        <v>6</v>
      </c>
      <c r="F2234" s="177" t="s">
        <v>1409</v>
      </c>
    </row>
    <row r="2235" ht="15" spans="1:6">
      <c r="A2235" s="8">
        <v>2228</v>
      </c>
      <c r="B2235" s="8" t="str">
        <f t="shared" si="35"/>
        <v>CS9C-1-3-O1</v>
      </c>
      <c r="C2235" s="10" t="s">
        <v>8395</v>
      </c>
      <c r="D2235" s="10" t="s">
        <v>8371</v>
      </c>
      <c r="E2235" s="8">
        <v>1</v>
      </c>
      <c r="F2235" s="177" t="s">
        <v>563</v>
      </c>
    </row>
    <row r="2236" ht="15" spans="1:6">
      <c r="A2236" s="8">
        <v>2229</v>
      </c>
      <c r="B2236" s="8" t="str">
        <f t="shared" si="35"/>
        <v>CS9C-1-3-O2</v>
      </c>
      <c r="C2236" s="10" t="s">
        <v>8395</v>
      </c>
      <c r="D2236" s="10" t="s">
        <v>8371</v>
      </c>
      <c r="E2236" s="8">
        <v>2</v>
      </c>
      <c r="F2236" s="177" t="s">
        <v>551</v>
      </c>
    </row>
    <row r="2237" ht="15" spans="1:6">
      <c r="A2237" s="8">
        <v>2230</v>
      </c>
      <c r="B2237" s="8" t="str">
        <f t="shared" si="35"/>
        <v>CS9C-1-3-O3</v>
      </c>
      <c r="C2237" s="10" t="s">
        <v>8395</v>
      </c>
      <c r="D2237" s="10" t="s">
        <v>8371</v>
      </c>
      <c r="E2237" s="8">
        <v>3</v>
      </c>
      <c r="F2237" s="177" t="s">
        <v>553</v>
      </c>
    </row>
    <row r="2238" ht="15" spans="1:6">
      <c r="A2238" s="8">
        <v>2231</v>
      </c>
      <c r="B2238" s="8" t="str">
        <f t="shared" si="35"/>
        <v>CS9C-1-3-O4</v>
      </c>
      <c r="C2238" s="10" t="s">
        <v>8395</v>
      </c>
      <c r="D2238" s="10" t="s">
        <v>8371</v>
      </c>
      <c r="E2238" s="8">
        <v>4</v>
      </c>
      <c r="F2238" s="177" t="s">
        <v>734</v>
      </c>
    </row>
    <row r="2239" ht="15" spans="1:6">
      <c r="A2239" s="8">
        <v>2232</v>
      </c>
      <c r="B2239" s="8" t="str">
        <f t="shared" si="35"/>
        <v>CS9C-1-3-O5</v>
      </c>
      <c r="C2239" s="10" t="s">
        <v>8395</v>
      </c>
      <c r="D2239" s="10" t="s">
        <v>8371</v>
      </c>
      <c r="E2239" s="8">
        <v>5</v>
      </c>
      <c r="F2239" s="177" t="s">
        <v>1470</v>
      </c>
    </row>
    <row r="2240" ht="15" spans="1:6">
      <c r="A2240" s="8">
        <v>2233</v>
      </c>
      <c r="B2240" s="8" t="str">
        <f t="shared" si="35"/>
        <v>CS9C-1-3-O6</v>
      </c>
      <c r="C2240" s="10" t="s">
        <v>8395</v>
      </c>
      <c r="D2240" s="10" t="s">
        <v>8371</v>
      </c>
      <c r="E2240" s="8">
        <v>6</v>
      </c>
      <c r="F2240" s="177" t="s">
        <v>1471</v>
      </c>
    </row>
    <row r="2241" ht="15" spans="1:6">
      <c r="A2241" s="8">
        <v>2234</v>
      </c>
      <c r="B2241" s="8" t="str">
        <f t="shared" si="35"/>
        <v>CS9C-1-4-I1</v>
      </c>
      <c r="C2241" s="10" t="s">
        <v>8396</v>
      </c>
      <c r="D2241" s="10" t="s">
        <v>212</v>
      </c>
      <c r="E2241" s="8">
        <v>1</v>
      </c>
      <c r="F2241" s="177" t="s">
        <v>680</v>
      </c>
    </row>
    <row r="2242" ht="15" spans="1:6">
      <c r="A2242" s="8">
        <v>2235</v>
      </c>
      <c r="B2242" s="8" t="str">
        <f t="shared" si="35"/>
        <v>CS9C-1-4-I2</v>
      </c>
      <c r="C2242" s="10" t="s">
        <v>8396</v>
      </c>
      <c r="D2242" s="10" t="s">
        <v>212</v>
      </c>
      <c r="E2242" s="8">
        <v>2</v>
      </c>
      <c r="F2242" s="177" t="s">
        <v>682</v>
      </c>
    </row>
    <row r="2243" ht="15" spans="1:6">
      <c r="A2243" s="8">
        <v>2236</v>
      </c>
      <c r="B2243" s="8" t="str">
        <f t="shared" si="35"/>
        <v>CS9C-1-4-I3</v>
      </c>
      <c r="C2243" s="10" t="s">
        <v>8396</v>
      </c>
      <c r="D2243" s="10" t="s">
        <v>212</v>
      </c>
      <c r="E2243" s="8">
        <v>3</v>
      </c>
      <c r="F2243" s="177" t="s">
        <v>684</v>
      </c>
    </row>
    <row r="2244" ht="15" spans="1:6">
      <c r="A2244" s="8">
        <v>2237</v>
      </c>
      <c r="B2244" s="8" t="str">
        <f t="shared" si="35"/>
        <v>CS9C-1-4-O1</v>
      </c>
      <c r="C2244" s="10" t="s">
        <v>8396</v>
      </c>
      <c r="D2244" s="10" t="s">
        <v>8371</v>
      </c>
      <c r="E2244" s="8">
        <v>1</v>
      </c>
      <c r="F2244" s="177" t="s">
        <v>559</v>
      </c>
    </row>
    <row r="2245" ht="15" spans="1:6">
      <c r="A2245" s="8">
        <v>2238</v>
      </c>
      <c r="B2245" s="8" t="str">
        <f t="shared" si="35"/>
        <v>CS9C-1-4-O2</v>
      </c>
      <c r="C2245" s="10" t="s">
        <v>8396</v>
      </c>
      <c r="D2245" s="10" t="s">
        <v>8371</v>
      </c>
      <c r="E2245" s="8">
        <v>2</v>
      </c>
      <c r="F2245" s="177" t="s">
        <v>560</v>
      </c>
    </row>
    <row r="2246" ht="15" spans="1:6">
      <c r="A2246" s="8">
        <v>2239</v>
      </c>
      <c r="B2246" s="8" t="str">
        <f t="shared" si="35"/>
        <v>CS9C-1-4-O3</v>
      </c>
      <c r="C2246" s="10" t="s">
        <v>8396</v>
      </c>
      <c r="D2246" s="10" t="s">
        <v>8371</v>
      </c>
      <c r="E2246" s="8">
        <v>3</v>
      </c>
      <c r="F2246" s="177" t="s">
        <v>1468</v>
      </c>
    </row>
    <row r="2247" ht="15" spans="1:6">
      <c r="A2247" s="8">
        <v>2240</v>
      </c>
      <c r="B2247" s="8" t="str">
        <f t="shared" si="35"/>
        <v>CS9C-1-4-O4</v>
      </c>
      <c r="C2247" s="10" t="s">
        <v>8396</v>
      </c>
      <c r="D2247" s="10" t="s">
        <v>8371</v>
      </c>
      <c r="E2247" s="8">
        <v>4</v>
      </c>
      <c r="F2247" s="177" t="s">
        <v>1472</v>
      </c>
    </row>
    <row r="2248" ht="15" spans="1:6">
      <c r="A2248" s="8">
        <v>2241</v>
      </c>
      <c r="B2248" s="8" t="str">
        <f t="shared" ref="B2248:B2311" si="36">C2248&amp;"-"&amp;D2248&amp;E2248</f>
        <v>CS9C-1-4-O5</v>
      </c>
      <c r="C2248" s="10" t="s">
        <v>8396</v>
      </c>
      <c r="D2248" s="10" t="s">
        <v>8371</v>
      </c>
      <c r="E2248" s="8">
        <v>5</v>
      </c>
      <c r="F2248" s="177" t="s">
        <v>1475</v>
      </c>
    </row>
    <row r="2249" ht="15" spans="1:6">
      <c r="A2249" s="8">
        <v>2242</v>
      </c>
      <c r="B2249" s="8" t="str">
        <f t="shared" si="36"/>
        <v>CS9C-1-4-O6</v>
      </c>
      <c r="C2249" s="10" t="s">
        <v>8396</v>
      </c>
      <c r="D2249" s="10" t="s">
        <v>8371</v>
      </c>
      <c r="E2249" s="8">
        <v>6</v>
      </c>
      <c r="F2249" s="177" t="s">
        <v>1477</v>
      </c>
    </row>
    <row r="2250" ht="15" spans="1:6">
      <c r="A2250" s="8">
        <v>2243</v>
      </c>
      <c r="B2250" s="8" t="str">
        <f t="shared" si="36"/>
        <v>CS9C-1-5-I1</v>
      </c>
      <c r="C2250" s="10" t="s">
        <v>8397</v>
      </c>
      <c r="D2250" s="10" t="s">
        <v>212</v>
      </c>
      <c r="E2250" s="8">
        <v>1</v>
      </c>
      <c r="F2250" s="177" t="s">
        <v>1463</v>
      </c>
    </row>
    <row r="2251" ht="15" spans="1:6">
      <c r="A2251" s="8">
        <v>2244</v>
      </c>
      <c r="B2251" s="8" t="str">
        <f t="shared" si="36"/>
        <v>CS9C-1-5-O1</v>
      </c>
      <c r="C2251" s="10" t="s">
        <v>8397</v>
      </c>
      <c r="D2251" s="10" t="s">
        <v>8371</v>
      </c>
      <c r="E2251" s="8">
        <v>1</v>
      </c>
      <c r="F2251" s="177" t="s">
        <v>1496</v>
      </c>
    </row>
    <row r="2252" ht="15" spans="1:6">
      <c r="A2252" s="8">
        <v>2245</v>
      </c>
      <c r="B2252" s="8" t="str">
        <f t="shared" si="36"/>
        <v>CS9C-1-6-I1</v>
      </c>
      <c r="C2252" s="10" t="s">
        <v>8398</v>
      </c>
      <c r="D2252" s="10" t="s">
        <v>212</v>
      </c>
      <c r="E2252" s="8">
        <v>1</v>
      </c>
      <c r="F2252" s="177" t="s">
        <v>1436</v>
      </c>
    </row>
    <row r="2253" ht="15" spans="1:6">
      <c r="A2253" s="8">
        <v>2246</v>
      </c>
      <c r="B2253" s="8" t="str">
        <f t="shared" si="36"/>
        <v>CS9C-1-6-I2</v>
      </c>
      <c r="C2253" s="10" t="s">
        <v>8398</v>
      </c>
      <c r="D2253" s="10" t="s">
        <v>212</v>
      </c>
      <c r="E2253" s="8">
        <v>2</v>
      </c>
      <c r="F2253" s="177" t="s">
        <v>1440</v>
      </c>
    </row>
    <row r="2254" ht="15" spans="1:6">
      <c r="A2254" s="8">
        <v>2247</v>
      </c>
      <c r="B2254" s="8" t="str">
        <f t="shared" si="36"/>
        <v>CS9C-1-6-I3</v>
      </c>
      <c r="C2254" s="10" t="s">
        <v>8398</v>
      </c>
      <c r="D2254" s="10" t="s">
        <v>212</v>
      </c>
      <c r="E2254" s="8">
        <v>3</v>
      </c>
      <c r="F2254" s="177" t="s">
        <v>1443</v>
      </c>
    </row>
    <row r="2255" ht="15" spans="1:6">
      <c r="A2255" s="8">
        <v>2248</v>
      </c>
      <c r="B2255" s="8" t="str">
        <f t="shared" si="36"/>
        <v>CS9C-1-6-I4</v>
      </c>
      <c r="C2255" s="10" t="s">
        <v>8398</v>
      </c>
      <c r="D2255" s="10" t="s">
        <v>212</v>
      </c>
      <c r="E2255" s="8">
        <v>4</v>
      </c>
      <c r="F2255" s="177" t="s">
        <v>1446</v>
      </c>
    </row>
    <row r="2256" ht="15" spans="1:6">
      <c r="A2256" s="8">
        <v>2249</v>
      </c>
      <c r="B2256" s="8" t="str">
        <f t="shared" si="36"/>
        <v>CS9C-1-6-I5</v>
      </c>
      <c r="C2256" s="10" t="s">
        <v>8398</v>
      </c>
      <c r="D2256" s="10" t="s">
        <v>212</v>
      </c>
      <c r="E2256" s="8">
        <v>5</v>
      </c>
      <c r="F2256" s="177" t="s">
        <v>1449</v>
      </c>
    </row>
    <row r="2257" ht="15" spans="1:6">
      <c r="A2257" s="8">
        <v>2250</v>
      </c>
      <c r="B2257" s="8" t="str">
        <f t="shared" si="36"/>
        <v>CS9C-1-6-I6</v>
      </c>
      <c r="C2257" s="10" t="s">
        <v>8398</v>
      </c>
      <c r="D2257" s="10" t="s">
        <v>212</v>
      </c>
      <c r="E2257" s="8">
        <v>6</v>
      </c>
      <c r="F2257" s="177" t="s">
        <v>1452</v>
      </c>
    </row>
    <row r="2258" ht="15" spans="1:6">
      <c r="A2258" s="8">
        <v>2251</v>
      </c>
      <c r="B2258" s="8" t="str">
        <f t="shared" si="36"/>
        <v>CS9C-1-6-I7</v>
      </c>
      <c r="C2258" s="10" t="s">
        <v>8398</v>
      </c>
      <c r="D2258" s="10" t="s">
        <v>212</v>
      </c>
      <c r="E2258" s="8">
        <v>7</v>
      </c>
      <c r="F2258" s="177" t="s">
        <v>1455</v>
      </c>
    </row>
    <row r="2259" ht="15" spans="1:6">
      <c r="A2259" s="8">
        <v>2252</v>
      </c>
      <c r="B2259" s="8" t="str">
        <f t="shared" si="36"/>
        <v>CS9C-1-6-I8</v>
      </c>
      <c r="C2259" s="10" t="s">
        <v>8398</v>
      </c>
      <c r="D2259" s="10" t="s">
        <v>212</v>
      </c>
      <c r="E2259" s="8">
        <v>8</v>
      </c>
      <c r="F2259" s="177" t="s">
        <v>1457</v>
      </c>
    </row>
    <row r="2260" ht="15" spans="1:6">
      <c r="A2260" s="8">
        <v>2253</v>
      </c>
      <c r="B2260" s="8" t="str">
        <f t="shared" si="36"/>
        <v>CS9C-1-6-I9</v>
      </c>
      <c r="C2260" s="10" t="s">
        <v>8398</v>
      </c>
      <c r="D2260" s="10" t="s">
        <v>212</v>
      </c>
      <c r="E2260" s="8">
        <v>9</v>
      </c>
      <c r="F2260" s="177" t="s">
        <v>1459</v>
      </c>
    </row>
    <row r="2261" ht="15" spans="1:6">
      <c r="A2261" s="8">
        <v>2254</v>
      </c>
      <c r="B2261" s="8" t="str">
        <f t="shared" si="36"/>
        <v>CS9C-1-6-I10</v>
      </c>
      <c r="C2261" s="10" t="s">
        <v>8398</v>
      </c>
      <c r="D2261" s="10" t="s">
        <v>212</v>
      </c>
      <c r="E2261" s="8">
        <v>10</v>
      </c>
      <c r="F2261" s="177" t="s">
        <v>1461</v>
      </c>
    </row>
    <row r="2262" ht="15" spans="1:6">
      <c r="A2262" s="8">
        <v>2255</v>
      </c>
      <c r="B2262" s="8" t="str">
        <f t="shared" si="36"/>
        <v>CS9C-1-6-O1</v>
      </c>
      <c r="C2262" s="10" t="s">
        <v>8398</v>
      </c>
      <c r="D2262" s="10" t="s">
        <v>8371</v>
      </c>
      <c r="E2262" s="8">
        <v>1</v>
      </c>
      <c r="F2262" s="177" t="s">
        <v>1486</v>
      </c>
    </row>
    <row r="2263" ht="15" spans="1:6">
      <c r="A2263" s="8">
        <v>2256</v>
      </c>
      <c r="B2263" s="8" t="str">
        <f t="shared" si="36"/>
        <v>CS9C-1-6-O2</v>
      </c>
      <c r="C2263" s="10" t="s">
        <v>8398</v>
      </c>
      <c r="D2263" s="10" t="s">
        <v>8371</v>
      </c>
      <c r="E2263" s="8">
        <v>2</v>
      </c>
      <c r="F2263" s="177" t="s">
        <v>1488</v>
      </c>
    </row>
    <row r="2264" ht="15" spans="1:6">
      <c r="A2264" s="8">
        <v>2257</v>
      </c>
      <c r="B2264" s="8" t="str">
        <f t="shared" si="36"/>
        <v>CS9C-1-6-O3</v>
      </c>
      <c r="C2264" s="10" t="s">
        <v>8398</v>
      </c>
      <c r="D2264" s="10" t="s">
        <v>8371</v>
      </c>
      <c r="E2264" s="8">
        <v>3</v>
      </c>
      <c r="F2264" s="177" t="s">
        <v>1489</v>
      </c>
    </row>
    <row r="2265" ht="15" spans="1:6">
      <c r="A2265" s="8">
        <v>2258</v>
      </c>
      <c r="B2265" s="8" t="str">
        <f t="shared" si="36"/>
        <v>CS9C-1-6-O4</v>
      </c>
      <c r="C2265" s="10" t="s">
        <v>8398</v>
      </c>
      <c r="D2265" s="10" t="s">
        <v>8371</v>
      </c>
      <c r="E2265" s="8">
        <v>4</v>
      </c>
      <c r="F2265" s="177" t="s">
        <v>1490</v>
      </c>
    </row>
    <row r="2266" ht="15" spans="1:6">
      <c r="A2266" s="8">
        <v>2259</v>
      </c>
      <c r="B2266" s="8" t="str">
        <f t="shared" si="36"/>
        <v>CS9C-1-6-O5</v>
      </c>
      <c r="C2266" s="10" t="s">
        <v>8398</v>
      </c>
      <c r="D2266" s="10" t="s">
        <v>8371</v>
      </c>
      <c r="E2266" s="8">
        <v>5</v>
      </c>
      <c r="F2266" s="177" t="s">
        <v>1491</v>
      </c>
    </row>
    <row r="2267" ht="15" spans="1:6">
      <c r="A2267" s="8">
        <v>2260</v>
      </c>
      <c r="B2267" s="8" t="str">
        <f t="shared" si="36"/>
        <v>CS9C-1-6-O6</v>
      </c>
      <c r="C2267" s="10" t="s">
        <v>8398</v>
      </c>
      <c r="D2267" s="10" t="s">
        <v>8371</v>
      </c>
      <c r="E2267" s="8">
        <v>6</v>
      </c>
      <c r="F2267" s="177" t="s">
        <v>1492</v>
      </c>
    </row>
    <row r="2268" ht="15" spans="1:6">
      <c r="A2268" s="8">
        <v>2261</v>
      </c>
      <c r="B2268" s="8" t="str">
        <f t="shared" si="36"/>
        <v>CS9C-1-6-O7</v>
      </c>
      <c r="C2268" s="10" t="s">
        <v>8398</v>
      </c>
      <c r="D2268" s="10" t="s">
        <v>8371</v>
      </c>
      <c r="E2268" s="8">
        <v>7</v>
      </c>
      <c r="F2268" s="177" t="s">
        <v>1494</v>
      </c>
    </row>
    <row r="2269" ht="15" spans="1:6">
      <c r="A2269" s="8">
        <v>2262</v>
      </c>
      <c r="B2269" s="8" t="str">
        <f t="shared" si="36"/>
        <v>CS9C-1-6-O8</v>
      </c>
      <c r="C2269" s="10" t="s">
        <v>8398</v>
      </c>
      <c r="D2269" s="10" t="s">
        <v>8371</v>
      </c>
      <c r="E2269" s="8">
        <v>8</v>
      </c>
      <c r="F2269" s="177" t="s">
        <v>1495</v>
      </c>
    </row>
    <row r="2270" ht="15" spans="1:6">
      <c r="A2270" s="8">
        <v>2263</v>
      </c>
      <c r="B2270" s="8" t="str">
        <f t="shared" si="36"/>
        <v>CS9C-1-7-I1</v>
      </c>
      <c r="C2270" s="10" t="s">
        <v>8399</v>
      </c>
      <c r="D2270" s="10" t="s">
        <v>212</v>
      </c>
      <c r="E2270" s="8">
        <v>1</v>
      </c>
      <c r="F2270" s="177" t="s">
        <v>1412</v>
      </c>
    </row>
    <row r="2271" ht="15" spans="1:6">
      <c r="A2271" s="8">
        <v>2264</v>
      </c>
      <c r="B2271" s="8" t="str">
        <f t="shared" si="36"/>
        <v>CS9C-1-7-I2</v>
      </c>
      <c r="C2271" s="10" t="s">
        <v>8399</v>
      </c>
      <c r="D2271" s="10" t="s">
        <v>212</v>
      </c>
      <c r="E2271" s="8">
        <v>2</v>
      </c>
      <c r="F2271" s="177" t="s">
        <v>1416</v>
      </c>
    </row>
    <row r="2272" ht="15" spans="1:6">
      <c r="A2272" s="8">
        <v>2265</v>
      </c>
      <c r="B2272" s="8" t="str">
        <f t="shared" si="36"/>
        <v>CS9C-1-7-I3</v>
      </c>
      <c r="C2272" s="10" t="s">
        <v>8399</v>
      </c>
      <c r="D2272" s="10" t="s">
        <v>212</v>
      </c>
      <c r="E2272" s="8">
        <v>3</v>
      </c>
      <c r="F2272" s="177" t="s">
        <v>1419</v>
      </c>
    </row>
    <row r="2273" ht="15" spans="1:6">
      <c r="A2273" s="8">
        <v>2266</v>
      </c>
      <c r="B2273" s="8" t="str">
        <f t="shared" si="36"/>
        <v>CS9C-1-7-I4</v>
      </c>
      <c r="C2273" s="10" t="s">
        <v>8399</v>
      </c>
      <c r="D2273" s="10" t="s">
        <v>212</v>
      </c>
      <c r="E2273" s="8">
        <v>4</v>
      </c>
      <c r="F2273" s="177" t="s">
        <v>1422</v>
      </c>
    </row>
    <row r="2274" ht="15" spans="1:6">
      <c r="A2274" s="8">
        <v>2267</v>
      </c>
      <c r="B2274" s="8" t="str">
        <f t="shared" si="36"/>
        <v>CS9C-1-7-I5</v>
      </c>
      <c r="C2274" s="10" t="s">
        <v>8399</v>
      </c>
      <c r="D2274" s="10" t="s">
        <v>212</v>
      </c>
      <c r="E2274" s="8">
        <v>5</v>
      </c>
      <c r="F2274" s="177" t="s">
        <v>1205</v>
      </c>
    </row>
    <row r="2275" ht="15" spans="1:6">
      <c r="A2275" s="8">
        <v>2268</v>
      </c>
      <c r="B2275" s="8" t="str">
        <f t="shared" si="36"/>
        <v>CS9C-1-7-I6</v>
      </c>
      <c r="C2275" s="10" t="s">
        <v>8399</v>
      </c>
      <c r="D2275" s="10" t="s">
        <v>212</v>
      </c>
      <c r="E2275" s="8">
        <v>6</v>
      </c>
      <c r="F2275" s="177" t="s">
        <v>1425</v>
      </c>
    </row>
    <row r="2276" ht="15" spans="1:6">
      <c r="A2276" s="8">
        <v>2269</v>
      </c>
      <c r="B2276" s="8" t="str">
        <f t="shared" si="36"/>
        <v>CS9C-1-7-I7</v>
      </c>
      <c r="C2276" s="10" t="s">
        <v>8399</v>
      </c>
      <c r="D2276" s="10" t="s">
        <v>212</v>
      </c>
      <c r="E2276" s="8">
        <v>7</v>
      </c>
      <c r="F2276" s="177" t="s">
        <v>1428</v>
      </c>
    </row>
    <row r="2277" ht="15" spans="1:6">
      <c r="A2277" s="8">
        <v>2270</v>
      </c>
      <c r="B2277" s="8" t="str">
        <f t="shared" si="36"/>
        <v>CS9C-1-7-I8</v>
      </c>
      <c r="C2277" s="10" t="s">
        <v>8399</v>
      </c>
      <c r="D2277" s="10" t="s">
        <v>212</v>
      </c>
      <c r="E2277" s="8">
        <v>8</v>
      </c>
      <c r="F2277" s="177" t="s">
        <v>1430</v>
      </c>
    </row>
    <row r="2278" ht="15" spans="1:6">
      <c r="A2278" s="8">
        <v>2271</v>
      </c>
      <c r="B2278" s="8" t="str">
        <f t="shared" si="36"/>
        <v>CS9C-1-7-I9</v>
      </c>
      <c r="C2278" s="10" t="s">
        <v>8399</v>
      </c>
      <c r="D2278" s="10" t="s">
        <v>212</v>
      </c>
      <c r="E2278" s="8">
        <v>9</v>
      </c>
      <c r="F2278" s="177" t="s">
        <v>1432</v>
      </c>
    </row>
    <row r="2279" ht="15" spans="1:6">
      <c r="A2279" s="8">
        <v>2272</v>
      </c>
      <c r="B2279" s="8" t="str">
        <f t="shared" si="36"/>
        <v>CS9C-1-7-I10</v>
      </c>
      <c r="C2279" s="10" t="s">
        <v>8399</v>
      </c>
      <c r="D2279" s="10" t="s">
        <v>212</v>
      </c>
      <c r="E2279" s="8">
        <v>10</v>
      </c>
      <c r="F2279" s="177" t="s">
        <v>1434</v>
      </c>
    </row>
    <row r="2280" ht="15" spans="1:6">
      <c r="A2280" s="8">
        <v>2273</v>
      </c>
      <c r="B2280" s="8" t="str">
        <f t="shared" si="36"/>
        <v>CS9C-1-7-O1</v>
      </c>
      <c r="C2280" s="10" t="s">
        <v>8399</v>
      </c>
      <c r="D2280" s="10" t="s">
        <v>8371</v>
      </c>
      <c r="E2280" s="8">
        <v>1</v>
      </c>
      <c r="F2280" s="177" t="s">
        <v>1480</v>
      </c>
    </row>
    <row r="2281" ht="15" spans="1:6">
      <c r="A2281" s="8">
        <v>2274</v>
      </c>
      <c r="B2281" s="8" t="str">
        <f t="shared" si="36"/>
        <v>CS9C-1-7-O2</v>
      </c>
      <c r="C2281" s="10" t="s">
        <v>8399</v>
      </c>
      <c r="D2281" s="10" t="s">
        <v>8371</v>
      </c>
      <c r="E2281" s="8">
        <v>2</v>
      </c>
      <c r="F2281" s="177" t="s">
        <v>1482</v>
      </c>
    </row>
    <row r="2282" ht="15" spans="1:6">
      <c r="A2282" s="8">
        <v>2275</v>
      </c>
      <c r="B2282" s="8" t="str">
        <f t="shared" si="36"/>
        <v>CS9C-1-7-O3</v>
      </c>
      <c r="C2282" s="10" t="s">
        <v>8399</v>
      </c>
      <c r="D2282" s="10" t="s">
        <v>8371</v>
      </c>
      <c r="E2282" s="8">
        <v>3</v>
      </c>
      <c r="F2282" s="177" t="s">
        <v>1483</v>
      </c>
    </row>
    <row r="2283" ht="15" spans="1:6">
      <c r="A2283" s="8">
        <v>2276</v>
      </c>
      <c r="B2283" s="8" t="str">
        <f t="shared" si="36"/>
        <v>CS9C-1-7-O4</v>
      </c>
      <c r="C2283" s="10" t="s">
        <v>8399</v>
      </c>
      <c r="D2283" s="10" t="s">
        <v>8371</v>
      </c>
      <c r="E2283" s="8">
        <v>4</v>
      </c>
      <c r="F2283" s="177" t="s">
        <v>1484</v>
      </c>
    </row>
    <row r="2284" ht="15" spans="1:6">
      <c r="A2284" s="8">
        <v>2277</v>
      </c>
      <c r="B2284" s="8" t="str">
        <f t="shared" si="36"/>
        <v>CS9C-1-7-O5</v>
      </c>
      <c r="C2284" s="10" t="s">
        <v>8399</v>
      </c>
      <c r="D2284" s="10" t="s">
        <v>8371</v>
      </c>
      <c r="E2284" s="8">
        <v>5</v>
      </c>
      <c r="F2284" s="177" t="s">
        <v>1485</v>
      </c>
    </row>
    <row r="2285" ht="15" spans="1:6">
      <c r="A2285" s="8">
        <v>2278</v>
      </c>
      <c r="B2285" s="8" t="str">
        <f t="shared" si="36"/>
        <v>CS19-1-5-I1</v>
      </c>
      <c r="C2285" s="10" t="s">
        <v>8400</v>
      </c>
      <c r="D2285" s="10" t="s">
        <v>212</v>
      </c>
      <c r="E2285" s="8">
        <v>1</v>
      </c>
      <c r="F2285" s="177" t="s">
        <v>1017</v>
      </c>
    </row>
    <row r="2286" ht="15" spans="1:6">
      <c r="A2286" s="8">
        <v>2279</v>
      </c>
      <c r="B2286" s="8" t="str">
        <f t="shared" si="36"/>
        <v>CS19-1-5-I2</v>
      </c>
      <c r="C2286" s="10" t="s">
        <v>8400</v>
      </c>
      <c r="D2286" s="10" t="s">
        <v>212</v>
      </c>
      <c r="E2286" s="8">
        <v>2</v>
      </c>
      <c r="F2286" s="177" t="s">
        <v>1020</v>
      </c>
    </row>
    <row r="2287" ht="15" spans="1:6">
      <c r="A2287" s="8">
        <v>2280</v>
      </c>
      <c r="B2287" s="8" t="str">
        <f t="shared" si="36"/>
        <v>CS19-1-5-I3</v>
      </c>
      <c r="C2287" s="10" t="s">
        <v>8400</v>
      </c>
      <c r="D2287" s="10" t="s">
        <v>212</v>
      </c>
      <c r="E2287" s="8">
        <v>3</v>
      </c>
      <c r="F2287" s="177" t="s">
        <v>1030</v>
      </c>
    </row>
    <row r="2288" ht="15" spans="1:6">
      <c r="A2288" s="8">
        <v>2281</v>
      </c>
      <c r="B2288" s="8" t="str">
        <f t="shared" si="36"/>
        <v>CS19-1-5-I4</v>
      </c>
      <c r="C2288" s="10" t="s">
        <v>8400</v>
      </c>
      <c r="D2288" s="10" t="s">
        <v>212</v>
      </c>
      <c r="E2288" s="8">
        <v>4</v>
      </c>
      <c r="F2288" s="177" t="s">
        <v>1023</v>
      </c>
    </row>
    <row r="2289" ht="15" spans="1:6">
      <c r="A2289" s="8">
        <v>2282</v>
      </c>
      <c r="B2289" s="8" t="str">
        <f t="shared" si="36"/>
        <v>CS19-1-5-I5</v>
      </c>
      <c r="C2289" s="10" t="s">
        <v>8400</v>
      </c>
      <c r="D2289" s="10" t="s">
        <v>212</v>
      </c>
      <c r="E2289" s="8">
        <v>5</v>
      </c>
      <c r="F2289" s="177" t="s">
        <v>1036</v>
      </c>
    </row>
    <row r="2290" ht="15" spans="1:6">
      <c r="A2290" s="8">
        <v>2283</v>
      </c>
      <c r="B2290" s="8" t="str">
        <f t="shared" si="36"/>
        <v>CS19-1-5-I6</v>
      </c>
      <c r="C2290" s="10" t="s">
        <v>8400</v>
      </c>
      <c r="D2290" s="10" t="s">
        <v>212</v>
      </c>
      <c r="E2290" s="8">
        <v>6</v>
      </c>
      <c r="F2290" s="177" t="s">
        <v>1045</v>
      </c>
    </row>
    <row r="2291" ht="15" spans="1:6">
      <c r="A2291" s="8">
        <v>2284</v>
      </c>
      <c r="B2291" s="8" t="str">
        <f t="shared" si="36"/>
        <v>CS19-1-5-I7</v>
      </c>
      <c r="C2291" s="10" t="s">
        <v>8400</v>
      </c>
      <c r="D2291" s="10" t="s">
        <v>212</v>
      </c>
      <c r="E2291" s="8">
        <v>7</v>
      </c>
      <c r="F2291" s="177" t="s">
        <v>1058</v>
      </c>
    </row>
    <row r="2292" ht="15" spans="1:6">
      <c r="A2292" s="8">
        <v>2285</v>
      </c>
      <c r="B2292" s="8" t="str">
        <f t="shared" si="36"/>
        <v>CS19-1-5-I8</v>
      </c>
      <c r="C2292" s="10" t="s">
        <v>8400</v>
      </c>
      <c r="D2292" s="10" t="s">
        <v>212</v>
      </c>
      <c r="E2292" s="8">
        <v>8</v>
      </c>
      <c r="F2292" s="177" t="s">
        <v>1048</v>
      </c>
    </row>
    <row r="2293" ht="15" spans="1:6">
      <c r="A2293" s="8">
        <v>2286</v>
      </c>
      <c r="B2293" s="8" t="str">
        <f t="shared" si="36"/>
        <v>CS19-1-5-I9</v>
      </c>
      <c r="C2293" s="10" t="s">
        <v>8400</v>
      </c>
      <c r="D2293" s="10" t="s">
        <v>212</v>
      </c>
      <c r="E2293" s="8">
        <v>9</v>
      </c>
      <c r="F2293" s="177" t="s">
        <v>1051</v>
      </c>
    </row>
    <row r="2294" ht="15" spans="1:6">
      <c r="A2294" s="8">
        <v>2287</v>
      </c>
      <c r="B2294" s="8" t="str">
        <f t="shared" si="36"/>
        <v>CS19-1-5-O1</v>
      </c>
      <c r="C2294" s="10" t="s">
        <v>8400</v>
      </c>
      <c r="D2294" s="10" t="s">
        <v>8371</v>
      </c>
      <c r="E2294" s="8">
        <v>1</v>
      </c>
      <c r="F2294" s="177" t="s">
        <v>1070</v>
      </c>
    </row>
    <row r="2295" ht="15" spans="1:6">
      <c r="A2295" s="8">
        <v>2288</v>
      </c>
      <c r="B2295" s="8" t="str">
        <f t="shared" si="36"/>
        <v>CS19-1-5-O2</v>
      </c>
      <c r="C2295" s="10" t="s">
        <v>8400</v>
      </c>
      <c r="D2295" s="10" t="s">
        <v>8371</v>
      </c>
      <c r="E2295" s="8">
        <v>2</v>
      </c>
      <c r="F2295" s="177" t="s">
        <v>1076</v>
      </c>
    </row>
    <row r="2296" ht="15" spans="1:6">
      <c r="A2296" s="8">
        <v>2289</v>
      </c>
      <c r="B2296" s="8" t="str">
        <f t="shared" si="36"/>
        <v>CS19-1-5-O3</v>
      </c>
      <c r="C2296" s="10" t="s">
        <v>8400</v>
      </c>
      <c r="D2296" s="10" t="s">
        <v>8371</v>
      </c>
      <c r="E2296" s="8">
        <v>3</v>
      </c>
      <c r="F2296" s="177" t="s">
        <v>1072</v>
      </c>
    </row>
    <row r="2297" ht="15" spans="1:6">
      <c r="A2297" s="8">
        <v>2290</v>
      </c>
      <c r="B2297" s="8" t="str">
        <f t="shared" si="36"/>
        <v>CS19-1-5-O4</v>
      </c>
      <c r="C2297" s="10" t="s">
        <v>8400</v>
      </c>
      <c r="D2297" s="10" t="s">
        <v>8371</v>
      </c>
      <c r="E2297" s="8">
        <v>4</v>
      </c>
      <c r="F2297" s="177" t="s">
        <v>1082</v>
      </c>
    </row>
    <row r="2298" ht="15" spans="1:6">
      <c r="A2298" s="8">
        <v>2291</v>
      </c>
      <c r="B2298" s="8" t="str">
        <f t="shared" si="36"/>
        <v>CS19-1-5-O5</v>
      </c>
      <c r="C2298" s="10" t="s">
        <v>8400</v>
      </c>
      <c r="D2298" s="10" t="s">
        <v>8371</v>
      </c>
      <c r="E2298" s="8">
        <v>5</v>
      </c>
      <c r="F2298" s="177" t="s">
        <v>1074</v>
      </c>
    </row>
    <row r="2299" ht="15" spans="1:6">
      <c r="A2299" s="8">
        <v>2292</v>
      </c>
      <c r="B2299" s="8" t="str">
        <f t="shared" si="36"/>
        <v>CS19-1-5-O6</v>
      </c>
      <c r="C2299" s="10" t="s">
        <v>8400</v>
      </c>
      <c r="D2299" s="10" t="s">
        <v>8371</v>
      </c>
      <c r="E2299" s="8">
        <v>6</v>
      </c>
      <c r="F2299" s="177" t="s">
        <v>1087</v>
      </c>
    </row>
    <row r="2300" ht="15" spans="1:6">
      <c r="A2300" s="8">
        <v>2293</v>
      </c>
      <c r="B2300" s="8" t="str">
        <f t="shared" si="36"/>
        <v>CS19-1-5-O7</v>
      </c>
      <c r="C2300" s="10" t="s">
        <v>8400</v>
      </c>
      <c r="D2300" s="10" t="s">
        <v>8371</v>
      </c>
      <c r="E2300" s="8">
        <v>7</v>
      </c>
      <c r="F2300" s="177" t="s">
        <v>1094</v>
      </c>
    </row>
    <row r="2301" ht="15" spans="1:6">
      <c r="A2301" s="8">
        <v>2294</v>
      </c>
      <c r="B2301" s="8" t="str">
        <f t="shared" si="36"/>
        <v>CS19-1-5-O8</v>
      </c>
      <c r="C2301" s="10" t="s">
        <v>8400</v>
      </c>
      <c r="D2301" s="10" t="s">
        <v>8371</v>
      </c>
      <c r="E2301" s="8">
        <v>8</v>
      </c>
      <c r="F2301" s="177" t="s">
        <v>1103</v>
      </c>
    </row>
    <row r="2302" ht="15" spans="1:6">
      <c r="A2302" s="8">
        <v>2295</v>
      </c>
      <c r="B2302" s="8" t="str">
        <f t="shared" si="36"/>
        <v>CS19-1-5-O9</v>
      </c>
      <c r="C2302" s="10" t="s">
        <v>8400</v>
      </c>
      <c r="D2302" s="10" t="s">
        <v>8371</v>
      </c>
      <c r="E2302" s="8">
        <v>9</v>
      </c>
      <c r="F2302" s="177" t="s">
        <v>1096</v>
      </c>
    </row>
    <row r="2303" ht="15" spans="1:6">
      <c r="A2303" s="8">
        <v>2296</v>
      </c>
      <c r="B2303" s="8" t="str">
        <f t="shared" si="36"/>
        <v>CS19-1-5-O10</v>
      </c>
      <c r="C2303" s="10" t="s">
        <v>8400</v>
      </c>
      <c r="D2303" s="10" t="s">
        <v>8371</v>
      </c>
      <c r="E2303" s="8">
        <v>10</v>
      </c>
      <c r="F2303" s="177" t="s">
        <v>1105</v>
      </c>
    </row>
    <row r="2304" ht="15" spans="1:6">
      <c r="A2304" s="8">
        <v>2297</v>
      </c>
      <c r="B2304" s="8" t="str">
        <f t="shared" si="36"/>
        <v>CS19-1-5-O11</v>
      </c>
      <c r="C2304" s="10" t="s">
        <v>8400</v>
      </c>
      <c r="D2304" s="10" t="s">
        <v>8371</v>
      </c>
      <c r="E2304" s="8">
        <v>11</v>
      </c>
      <c r="F2304" s="177" t="s">
        <v>1098</v>
      </c>
    </row>
    <row r="2305" ht="15" spans="1:6">
      <c r="A2305" s="8">
        <v>2298</v>
      </c>
      <c r="B2305" s="8" t="str">
        <f t="shared" si="36"/>
        <v>CS19-1-5-O12</v>
      </c>
      <c r="C2305" s="10" t="s">
        <v>8400</v>
      </c>
      <c r="D2305" s="10" t="s">
        <v>8371</v>
      </c>
      <c r="E2305" s="8">
        <v>12</v>
      </c>
      <c r="F2305" s="177" t="s">
        <v>1108</v>
      </c>
    </row>
    <row r="2306" ht="15" spans="1:6">
      <c r="A2306" s="8">
        <v>2299</v>
      </c>
      <c r="B2306" s="8" t="str">
        <f t="shared" si="36"/>
        <v>CS6C-1-1-I1</v>
      </c>
      <c r="C2306" s="10" t="s">
        <v>8401</v>
      </c>
      <c r="D2306" s="10" t="s">
        <v>212</v>
      </c>
      <c r="E2306" s="8">
        <v>1</v>
      </c>
      <c r="F2306" s="177" t="s">
        <v>438</v>
      </c>
    </row>
    <row r="2307" ht="15" spans="1:6">
      <c r="A2307" s="8">
        <v>2300</v>
      </c>
      <c r="B2307" s="8" t="str">
        <f t="shared" si="36"/>
        <v>CS6C-1-1-I2</v>
      </c>
      <c r="C2307" s="10" t="s">
        <v>8401</v>
      </c>
      <c r="D2307" s="10" t="s">
        <v>212</v>
      </c>
      <c r="E2307" s="8">
        <v>2</v>
      </c>
      <c r="F2307" s="177" t="s">
        <v>441</v>
      </c>
    </row>
    <row r="2308" ht="15" spans="1:6">
      <c r="A2308" s="8">
        <v>2301</v>
      </c>
      <c r="B2308" s="8" t="str">
        <f t="shared" si="36"/>
        <v>CS6C-1-1-I3</v>
      </c>
      <c r="C2308" s="10" t="s">
        <v>8401</v>
      </c>
      <c r="D2308" s="10" t="s">
        <v>212</v>
      </c>
      <c r="E2308" s="8">
        <v>3</v>
      </c>
      <c r="F2308" s="177" t="s">
        <v>443</v>
      </c>
    </row>
    <row r="2309" ht="15" spans="1:6">
      <c r="A2309" s="8">
        <v>2302</v>
      </c>
      <c r="B2309" s="8" t="str">
        <f t="shared" si="36"/>
        <v>CS6C-1-1-I4</v>
      </c>
      <c r="C2309" s="10" t="s">
        <v>8401</v>
      </c>
      <c r="D2309" s="10" t="s">
        <v>212</v>
      </c>
      <c r="E2309" s="8">
        <v>4</v>
      </c>
      <c r="F2309" s="177" t="s">
        <v>445</v>
      </c>
    </row>
    <row r="2310" ht="15" spans="1:6">
      <c r="A2310" s="8">
        <v>2303</v>
      </c>
      <c r="B2310" s="8" t="str">
        <f t="shared" si="36"/>
        <v>CS6C-1-1-I5</v>
      </c>
      <c r="C2310" s="10" t="s">
        <v>8401</v>
      </c>
      <c r="D2310" s="10" t="s">
        <v>212</v>
      </c>
      <c r="E2310" s="8">
        <v>5</v>
      </c>
      <c r="F2310" s="177" t="s">
        <v>447</v>
      </c>
    </row>
    <row r="2311" ht="15" spans="1:6">
      <c r="A2311" s="8">
        <v>2304</v>
      </c>
      <c r="B2311" s="8" t="str">
        <f t="shared" si="36"/>
        <v>CS6C-1-1-I6</v>
      </c>
      <c r="C2311" s="10" t="s">
        <v>8401</v>
      </c>
      <c r="D2311" s="10" t="s">
        <v>212</v>
      </c>
      <c r="E2311" s="8">
        <v>6</v>
      </c>
      <c r="F2311" s="177" t="s">
        <v>449</v>
      </c>
    </row>
    <row r="2312" ht="15" spans="1:6">
      <c r="A2312" s="8">
        <v>2305</v>
      </c>
      <c r="B2312" s="8" t="str">
        <f t="shared" ref="B2312:B2375" si="37">C2312&amp;"-"&amp;D2312&amp;E2312</f>
        <v>CS6C-1-1-I7</v>
      </c>
      <c r="C2312" s="10" t="s">
        <v>8401</v>
      </c>
      <c r="D2312" s="10" t="s">
        <v>212</v>
      </c>
      <c r="E2312" s="8">
        <v>7</v>
      </c>
      <c r="F2312" s="177" t="s">
        <v>451</v>
      </c>
    </row>
    <row r="2313" ht="15" spans="1:6">
      <c r="A2313" s="8">
        <v>2306</v>
      </c>
      <c r="B2313" s="8" t="str">
        <f t="shared" si="37"/>
        <v>CS6C-1-1-I8</v>
      </c>
      <c r="C2313" s="10" t="s">
        <v>8401</v>
      </c>
      <c r="D2313" s="10" t="s">
        <v>212</v>
      </c>
      <c r="E2313" s="8">
        <v>8</v>
      </c>
      <c r="F2313" s="177" t="s">
        <v>453</v>
      </c>
    </row>
    <row r="2314" ht="15" spans="1:6">
      <c r="A2314" s="8">
        <v>2307</v>
      </c>
      <c r="B2314" s="8" t="str">
        <f t="shared" si="37"/>
        <v>CS6C-1-1-I9</v>
      </c>
      <c r="C2314" s="10" t="s">
        <v>8401</v>
      </c>
      <c r="D2314" s="10" t="s">
        <v>212</v>
      </c>
      <c r="E2314" s="8">
        <v>9</v>
      </c>
      <c r="F2314" s="177" t="s">
        <v>455</v>
      </c>
    </row>
    <row r="2315" ht="15" spans="1:6">
      <c r="A2315" s="8">
        <v>2308</v>
      </c>
      <c r="B2315" s="8" t="str">
        <f t="shared" si="37"/>
        <v>CS6C-1-1-I10</v>
      </c>
      <c r="C2315" s="10" t="s">
        <v>8401</v>
      </c>
      <c r="D2315" s="10" t="s">
        <v>212</v>
      </c>
      <c r="E2315" s="8">
        <v>10</v>
      </c>
      <c r="F2315" s="177" t="s">
        <v>1112</v>
      </c>
    </row>
    <row r="2316" ht="15" spans="1:6">
      <c r="A2316" s="8">
        <v>2309</v>
      </c>
      <c r="B2316" s="8" t="str">
        <f t="shared" si="37"/>
        <v>CS6C-1-1-I11</v>
      </c>
      <c r="C2316" s="10" t="s">
        <v>8401</v>
      </c>
      <c r="D2316" s="10" t="s">
        <v>212</v>
      </c>
      <c r="E2316" s="8">
        <v>11</v>
      </c>
      <c r="F2316" s="177" t="s">
        <v>457</v>
      </c>
    </row>
    <row r="2317" ht="15" spans="1:6">
      <c r="A2317" s="8">
        <v>2310</v>
      </c>
      <c r="B2317" s="8" t="str">
        <f t="shared" si="37"/>
        <v>CS6C-1-1-I12</v>
      </c>
      <c r="C2317" s="10" t="s">
        <v>8401</v>
      </c>
      <c r="D2317" s="10" t="s">
        <v>212</v>
      </c>
      <c r="E2317" s="8">
        <v>12</v>
      </c>
      <c r="F2317" s="177" t="s">
        <v>460</v>
      </c>
    </row>
    <row r="2318" ht="15" spans="1:6">
      <c r="A2318" s="8">
        <v>2311</v>
      </c>
      <c r="B2318" s="8" t="str">
        <f t="shared" si="37"/>
        <v>CS6C-1-1-I13</v>
      </c>
      <c r="C2318" s="10" t="s">
        <v>8401</v>
      </c>
      <c r="D2318" s="10" t="s">
        <v>212</v>
      </c>
      <c r="E2318" s="8">
        <v>13</v>
      </c>
      <c r="F2318" s="177" t="s">
        <v>466</v>
      </c>
    </row>
    <row r="2319" ht="15" spans="1:6">
      <c r="A2319" s="8">
        <v>2312</v>
      </c>
      <c r="B2319" s="8" t="str">
        <f t="shared" si="37"/>
        <v>CS6C-1-1-I14</v>
      </c>
      <c r="C2319" s="10" t="s">
        <v>8401</v>
      </c>
      <c r="D2319" s="10" t="s">
        <v>212</v>
      </c>
      <c r="E2319" s="8">
        <v>14</v>
      </c>
      <c r="F2319" s="177" t="s">
        <v>469</v>
      </c>
    </row>
    <row r="2320" ht="15" spans="1:6">
      <c r="A2320" s="8">
        <v>2313</v>
      </c>
      <c r="B2320" s="8" t="str">
        <f t="shared" si="37"/>
        <v>CS6C-1-1-I15</v>
      </c>
      <c r="C2320" s="10" t="s">
        <v>8401</v>
      </c>
      <c r="D2320" s="10" t="s">
        <v>212</v>
      </c>
      <c r="E2320" s="8">
        <v>15</v>
      </c>
      <c r="F2320" s="177" t="s">
        <v>471</v>
      </c>
    </row>
    <row r="2321" ht="15" spans="1:6">
      <c r="A2321" s="8">
        <v>2314</v>
      </c>
      <c r="B2321" s="8" t="str">
        <f t="shared" si="37"/>
        <v>CS6C-1-1-I16</v>
      </c>
      <c r="C2321" s="10" t="s">
        <v>8401</v>
      </c>
      <c r="D2321" s="10" t="s">
        <v>212</v>
      </c>
      <c r="E2321" s="8">
        <v>16</v>
      </c>
      <c r="F2321" s="177" t="s">
        <v>473</v>
      </c>
    </row>
    <row r="2322" ht="15" spans="1:6">
      <c r="A2322" s="8">
        <v>2315</v>
      </c>
      <c r="B2322" s="8" t="str">
        <f t="shared" si="37"/>
        <v>CS6C-1-1-I17</v>
      </c>
      <c r="C2322" s="10" t="s">
        <v>8401</v>
      </c>
      <c r="D2322" s="10" t="s">
        <v>212</v>
      </c>
      <c r="E2322" s="8">
        <v>17</v>
      </c>
      <c r="F2322" s="177" t="s">
        <v>475</v>
      </c>
    </row>
    <row r="2323" ht="15" spans="1:6">
      <c r="A2323" s="8">
        <v>2316</v>
      </c>
      <c r="B2323" s="8" t="str">
        <f t="shared" si="37"/>
        <v>CS6C-1-1-I18</v>
      </c>
      <c r="C2323" s="10" t="s">
        <v>8401</v>
      </c>
      <c r="D2323" s="10" t="s">
        <v>212</v>
      </c>
      <c r="E2323" s="8">
        <v>18</v>
      </c>
      <c r="F2323" s="177" t="s">
        <v>477</v>
      </c>
    </row>
    <row r="2324" ht="15" spans="1:6">
      <c r="A2324" s="8">
        <v>2317</v>
      </c>
      <c r="B2324" s="8" t="str">
        <f t="shared" si="37"/>
        <v>CS6C-1-1-I19</v>
      </c>
      <c r="C2324" s="10" t="s">
        <v>8401</v>
      </c>
      <c r="D2324" s="10" t="s">
        <v>212</v>
      </c>
      <c r="E2324" s="8">
        <v>19</v>
      </c>
      <c r="F2324" s="177" t="s">
        <v>479</v>
      </c>
    </row>
    <row r="2325" ht="15" spans="1:6">
      <c r="A2325" s="8">
        <v>2318</v>
      </c>
      <c r="B2325" s="8" t="str">
        <f t="shared" si="37"/>
        <v>CS6C-1-1-I20</v>
      </c>
      <c r="C2325" s="10" t="s">
        <v>8401</v>
      </c>
      <c r="D2325" s="10" t="s">
        <v>212</v>
      </c>
      <c r="E2325" s="8">
        <v>20</v>
      </c>
      <c r="F2325" s="177" t="s">
        <v>481</v>
      </c>
    </row>
    <row r="2326" ht="15" spans="1:6">
      <c r="A2326" s="8">
        <v>2319</v>
      </c>
      <c r="B2326" s="8" t="str">
        <f t="shared" si="37"/>
        <v>CS6C-1-1-I21</v>
      </c>
      <c r="C2326" s="10" t="s">
        <v>8401</v>
      </c>
      <c r="D2326" s="10" t="s">
        <v>212</v>
      </c>
      <c r="E2326" s="8">
        <v>21</v>
      </c>
      <c r="F2326" s="177" t="s">
        <v>1118</v>
      </c>
    </row>
    <row r="2327" ht="15" spans="1:6">
      <c r="A2327" s="8">
        <v>2320</v>
      </c>
      <c r="B2327" s="8" t="str">
        <f t="shared" si="37"/>
        <v>CS6C-1-1-I22</v>
      </c>
      <c r="C2327" s="10" t="s">
        <v>8401</v>
      </c>
      <c r="D2327" s="10" t="s">
        <v>212</v>
      </c>
      <c r="E2327" s="8">
        <v>22</v>
      </c>
      <c r="F2327" s="177" t="s">
        <v>1120</v>
      </c>
    </row>
    <row r="2328" ht="15" spans="1:6">
      <c r="A2328" s="8">
        <v>2321</v>
      </c>
      <c r="B2328" s="8" t="str">
        <f t="shared" si="37"/>
        <v>CS6C-1-1-I23</v>
      </c>
      <c r="C2328" s="10" t="s">
        <v>8401</v>
      </c>
      <c r="D2328" s="10" t="s">
        <v>212</v>
      </c>
      <c r="E2328" s="8">
        <v>23</v>
      </c>
      <c r="F2328" s="177" t="s">
        <v>483</v>
      </c>
    </row>
    <row r="2329" ht="15" spans="1:6">
      <c r="A2329" s="8">
        <v>2322</v>
      </c>
      <c r="B2329" s="8" t="str">
        <f t="shared" si="37"/>
        <v>CS6C-1-1-I24</v>
      </c>
      <c r="C2329" s="10" t="s">
        <v>8401</v>
      </c>
      <c r="D2329" s="10" t="s">
        <v>212</v>
      </c>
      <c r="E2329" s="8">
        <v>24</v>
      </c>
      <c r="F2329" s="177" t="s">
        <v>486</v>
      </c>
    </row>
    <row r="2330" ht="15" spans="1:6">
      <c r="A2330" s="8">
        <v>2323</v>
      </c>
      <c r="B2330" s="8" t="str">
        <f t="shared" si="37"/>
        <v>CS6C-1-1-I25</v>
      </c>
      <c r="C2330" s="10" t="s">
        <v>8401</v>
      </c>
      <c r="D2330" s="10" t="s">
        <v>212</v>
      </c>
      <c r="E2330" s="8">
        <v>25</v>
      </c>
      <c r="F2330" s="177" t="s">
        <v>488</v>
      </c>
    </row>
    <row r="2331" ht="15" spans="1:6">
      <c r="A2331" s="8">
        <v>2324</v>
      </c>
      <c r="B2331" s="8" t="str">
        <f t="shared" si="37"/>
        <v>CS6C-1-1-I26</v>
      </c>
      <c r="C2331" s="10" t="s">
        <v>8401</v>
      </c>
      <c r="D2331" s="10" t="s">
        <v>212</v>
      </c>
      <c r="E2331" s="8">
        <v>26</v>
      </c>
      <c r="F2331" s="177" t="s">
        <v>665</v>
      </c>
    </row>
    <row r="2332" ht="15" spans="1:6">
      <c r="A2332" s="8">
        <v>2325</v>
      </c>
      <c r="B2332" s="8" t="str">
        <f t="shared" si="37"/>
        <v>CS6C-1-1-I27</v>
      </c>
      <c r="C2332" s="10" t="s">
        <v>8401</v>
      </c>
      <c r="D2332" s="10" t="s">
        <v>212</v>
      </c>
      <c r="E2332" s="8">
        <v>27</v>
      </c>
      <c r="F2332" s="177" t="s">
        <v>668</v>
      </c>
    </row>
    <row r="2333" ht="15" spans="1:6">
      <c r="A2333" s="8">
        <v>2326</v>
      </c>
      <c r="B2333" s="8" t="str">
        <f t="shared" si="37"/>
        <v>CS6C-1-1-I28</v>
      </c>
      <c r="C2333" s="10" t="s">
        <v>8401</v>
      </c>
      <c r="D2333" s="10" t="s">
        <v>212</v>
      </c>
      <c r="E2333" s="8">
        <v>28</v>
      </c>
      <c r="F2333" s="177" t="s">
        <v>670</v>
      </c>
    </row>
    <row r="2334" ht="15" spans="1:6">
      <c r="A2334" s="8">
        <v>2327</v>
      </c>
      <c r="B2334" s="8" t="str">
        <f t="shared" si="37"/>
        <v>CS6C-1-1-I29</v>
      </c>
      <c r="C2334" s="10" t="s">
        <v>8401</v>
      </c>
      <c r="D2334" s="10" t="s">
        <v>212</v>
      </c>
      <c r="E2334" s="8">
        <v>29</v>
      </c>
      <c r="F2334" s="177" t="s">
        <v>672</v>
      </c>
    </row>
    <row r="2335" ht="15" spans="1:6">
      <c r="A2335" s="8">
        <v>2328</v>
      </c>
      <c r="B2335" s="8" t="str">
        <f t="shared" si="37"/>
        <v>CS6C-1-1-I30</v>
      </c>
      <c r="C2335" s="10" t="s">
        <v>8401</v>
      </c>
      <c r="D2335" s="10" t="s">
        <v>212</v>
      </c>
      <c r="E2335" s="8">
        <v>30</v>
      </c>
      <c r="F2335" s="177" t="s">
        <v>674</v>
      </c>
    </row>
    <row r="2336" ht="15" spans="1:6">
      <c r="A2336" s="8">
        <v>2329</v>
      </c>
      <c r="B2336" s="8" t="str">
        <f t="shared" si="37"/>
        <v>CS6C-1-1-I31</v>
      </c>
      <c r="C2336" s="10" t="s">
        <v>8401</v>
      </c>
      <c r="D2336" s="10" t="s">
        <v>212</v>
      </c>
      <c r="E2336" s="8">
        <v>31</v>
      </c>
      <c r="F2336" s="177" t="s">
        <v>676</v>
      </c>
    </row>
    <row r="2337" ht="15" spans="1:6">
      <c r="A2337" s="8">
        <v>2330</v>
      </c>
      <c r="B2337" s="8" t="str">
        <f t="shared" si="37"/>
        <v>CS6C-1-1-I32</v>
      </c>
      <c r="C2337" s="10" t="s">
        <v>8401</v>
      </c>
      <c r="D2337" s="10" t="s">
        <v>212</v>
      </c>
      <c r="E2337" s="8">
        <v>32</v>
      </c>
      <c r="F2337" s="177" t="s">
        <v>678</v>
      </c>
    </row>
    <row r="2338" ht="15" spans="1:6">
      <c r="A2338" s="8">
        <v>2331</v>
      </c>
      <c r="B2338" s="8" t="str">
        <f t="shared" si="37"/>
        <v>CS6C-1-1-I33</v>
      </c>
      <c r="C2338" s="10" t="s">
        <v>8401</v>
      </c>
      <c r="D2338" s="10" t="s">
        <v>212</v>
      </c>
      <c r="E2338" s="8">
        <v>33</v>
      </c>
      <c r="F2338" s="177" t="s">
        <v>680</v>
      </c>
    </row>
    <row r="2339" ht="15" spans="1:6">
      <c r="A2339" s="8">
        <v>2332</v>
      </c>
      <c r="B2339" s="8" t="str">
        <f t="shared" si="37"/>
        <v>CS6C-1-1-I34</v>
      </c>
      <c r="C2339" s="10" t="s">
        <v>8401</v>
      </c>
      <c r="D2339" s="10" t="s">
        <v>212</v>
      </c>
      <c r="E2339" s="8">
        <v>34</v>
      </c>
      <c r="F2339" s="177" t="s">
        <v>682</v>
      </c>
    </row>
    <row r="2340" ht="15" spans="1:6">
      <c r="A2340" s="8">
        <v>2333</v>
      </c>
      <c r="B2340" s="8" t="str">
        <f t="shared" si="37"/>
        <v>CS6C-1-1-I35</v>
      </c>
      <c r="C2340" s="10" t="s">
        <v>8401</v>
      </c>
      <c r="D2340" s="10" t="s">
        <v>212</v>
      </c>
      <c r="E2340" s="8">
        <v>35</v>
      </c>
      <c r="F2340" s="177" t="s">
        <v>684</v>
      </c>
    </row>
    <row r="2341" ht="15" spans="1:6">
      <c r="A2341" s="8">
        <v>2334</v>
      </c>
      <c r="B2341" s="8" t="str">
        <f t="shared" si="37"/>
        <v>CS6C-1-1-I36</v>
      </c>
      <c r="C2341" s="10" t="s">
        <v>8401</v>
      </c>
      <c r="D2341" s="10" t="s">
        <v>212</v>
      </c>
      <c r="E2341" s="8">
        <v>36</v>
      </c>
      <c r="F2341" s="177" t="s">
        <v>686</v>
      </c>
    </row>
    <row r="2342" ht="15" spans="1:6">
      <c r="A2342" s="8">
        <v>2335</v>
      </c>
      <c r="B2342" s="8" t="str">
        <f t="shared" si="37"/>
        <v>CS6C-1-1-I37</v>
      </c>
      <c r="C2342" s="10" t="s">
        <v>8401</v>
      </c>
      <c r="D2342" s="10" t="s">
        <v>212</v>
      </c>
      <c r="E2342" s="8">
        <v>37</v>
      </c>
      <c r="F2342" s="177" t="s">
        <v>1115</v>
      </c>
    </row>
    <row r="2343" ht="15" spans="1:6">
      <c r="A2343" s="8">
        <v>2336</v>
      </c>
      <c r="B2343" s="8" t="str">
        <f t="shared" si="37"/>
        <v>CS6C-1-1-I38</v>
      </c>
      <c r="C2343" s="10" t="s">
        <v>8401</v>
      </c>
      <c r="D2343" s="10" t="s">
        <v>212</v>
      </c>
      <c r="E2343" s="8">
        <v>38</v>
      </c>
      <c r="F2343" s="177" t="s">
        <v>688</v>
      </c>
    </row>
    <row r="2344" ht="15" spans="1:6">
      <c r="A2344" s="8">
        <v>2337</v>
      </c>
      <c r="B2344" s="8" t="str">
        <f t="shared" si="37"/>
        <v>CS6C-1-1-I39</v>
      </c>
      <c r="C2344" s="10" t="s">
        <v>8401</v>
      </c>
      <c r="D2344" s="10" t="s">
        <v>212</v>
      </c>
      <c r="E2344" s="8">
        <v>39</v>
      </c>
      <c r="F2344" s="177" t="s">
        <v>691</v>
      </c>
    </row>
    <row r="2345" ht="15" spans="1:6">
      <c r="A2345" s="8">
        <v>2338</v>
      </c>
      <c r="B2345" s="8" t="str">
        <f t="shared" si="37"/>
        <v>CS6C-1-1-I40</v>
      </c>
      <c r="C2345" s="10" t="s">
        <v>8401</v>
      </c>
      <c r="D2345" s="10" t="s">
        <v>212</v>
      </c>
      <c r="E2345" s="8">
        <v>40</v>
      </c>
      <c r="F2345" s="177" t="s">
        <v>693</v>
      </c>
    </row>
    <row r="2346" ht="15" spans="1:6">
      <c r="A2346" s="8">
        <v>2339</v>
      </c>
      <c r="B2346" s="8" t="str">
        <f t="shared" si="37"/>
        <v>CS6C-1-1-I41</v>
      </c>
      <c r="C2346" s="10" t="s">
        <v>8401</v>
      </c>
      <c r="D2346" s="10" t="s">
        <v>212</v>
      </c>
      <c r="E2346" s="8">
        <v>41</v>
      </c>
      <c r="F2346" s="177" t="s">
        <v>695</v>
      </c>
    </row>
    <row r="2347" ht="15" spans="1:6">
      <c r="A2347" s="8">
        <v>2340</v>
      </c>
      <c r="B2347" s="8" t="str">
        <f t="shared" si="37"/>
        <v>CS6C-1-1-I42</v>
      </c>
      <c r="C2347" s="10" t="s">
        <v>8401</v>
      </c>
      <c r="D2347" s="10" t="s">
        <v>212</v>
      </c>
      <c r="E2347" s="8">
        <v>42</v>
      </c>
      <c r="F2347" s="177" t="s">
        <v>697</v>
      </c>
    </row>
    <row r="2348" ht="15" spans="1:6">
      <c r="A2348" s="8">
        <v>2341</v>
      </c>
      <c r="B2348" s="8" t="str">
        <f t="shared" si="37"/>
        <v>CS6C-1-1-I43</v>
      </c>
      <c r="C2348" s="10" t="s">
        <v>8401</v>
      </c>
      <c r="D2348" s="10" t="s">
        <v>212</v>
      </c>
      <c r="E2348" s="8">
        <v>43</v>
      </c>
      <c r="F2348" s="177" t="s">
        <v>699</v>
      </c>
    </row>
    <row r="2349" ht="15" spans="1:6">
      <c r="A2349" s="8">
        <v>2342</v>
      </c>
      <c r="B2349" s="8" t="str">
        <f t="shared" si="37"/>
        <v>CS6C-1-1-I44</v>
      </c>
      <c r="C2349" s="10" t="s">
        <v>8401</v>
      </c>
      <c r="D2349" s="10" t="s">
        <v>212</v>
      </c>
      <c r="E2349" s="8">
        <v>44</v>
      </c>
      <c r="F2349" s="177" t="s">
        <v>702</v>
      </c>
    </row>
    <row r="2350" ht="15" spans="1:6">
      <c r="A2350" s="8">
        <v>2343</v>
      </c>
      <c r="B2350" s="8" t="str">
        <f t="shared" si="37"/>
        <v>CS6C-1-1-I45</v>
      </c>
      <c r="C2350" s="10" t="s">
        <v>8401</v>
      </c>
      <c r="D2350" s="10" t="s">
        <v>212</v>
      </c>
      <c r="E2350" s="8">
        <v>45</v>
      </c>
      <c r="F2350" s="177" t="s">
        <v>705</v>
      </c>
    </row>
    <row r="2351" ht="15" spans="1:6">
      <c r="A2351" s="8">
        <v>2344</v>
      </c>
      <c r="B2351" s="8" t="str">
        <f t="shared" si="37"/>
        <v>CS6C-1-1-I46</v>
      </c>
      <c r="C2351" s="10" t="s">
        <v>8401</v>
      </c>
      <c r="D2351" s="10" t="s">
        <v>212</v>
      </c>
      <c r="E2351" s="8">
        <v>46</v>
      </c>
      <c r="F2351" s="177" t="s">
        <v>708</v>
      </c>
    </row>
    <row r="2352" ht="15" spans="1:6">
      <c r="A2352" s="8">
        <v>2345</v>
      </c>
      <c r="B2352" s="8" t="str">
        <f t="shared" si="37"/>
        <v>CS6C-1-1-I47</v>
      </c>
      <c r="C2352" s="10" t="s">
        <v>8401</v>
      </c>
      <c r="D2352" s="10" t="s">
        <v>212</v>
      </c>
      <c r="E2352" s="8">
        <v>47</v>
      </c>
      <c r="F2352" s="177" t="s">
        <v>711</v>
      </c>
    </row>
    <row r="2353" ht="15" spans="1:6">
      <c r="A2353" s="8">
        <v>2346</v>
      </c>
      <c r="B2353" s="8" t="str">
        <f t="shared" si="37"/>
        <v>CS6C-1-1-I48</v>
      </c>
      <c r="C2353" s="10" t="s">
        <v>8401</v>
      </c>
      <c r="D2353" s="10" t="s">
        <v>212</v>
      </c>
      <c r="E2353" s="8">
        <v>48</v>
      </c>
      <c r="F2353" s="177" t="s">
        <v>714</v>
      </c>
    </row>
    <row r="2354" ht="15" spans="1:6">
      <c r="A2354" s="8">
        <v>2347</v>
      </c>
      <c r="B2354" s="8" t="str">
        <f t="shared" si="37"/>
        <v>CS6C-1-1-I49</v>
      </c>
      <c r="C2354" s="10" t="s">
        <v>8401</v>
      </c>
      <c r="D2354" s="10" t="s">
        <v>212</v>
      </c>
      <c r="E2354" s="8">
        <v>49</v>
      </c>
      <c r="F2354" s="177" t="s">
        <v>717</v>
      </c>
    </row>
    <row r="2355" ht="15" spans="1:6">
      <c r="A2355" s="8">
        <v>2348</v>
      </c>
      <c r="B2355" s="8" t="str">
        <f t="shared" si="37"/>
        <v>CS6C-1-1-I50</v>
      </c>
      <c r="C2355" s="10" t="s">
        <v>8401</v>
      </c>
      <c r="D2355" s="10" t="s">
        <v>212</v>
      </c>
      <c r="E2355" s="8">
        <v>50</v>
      </c>
      <c r="F2355" s="177" t="s">
        <v>721</v>
      </c>
    </row>
    <row r="2356" ht="15" spans="1:6">
      <c r="A2356" s="8">
        <v>2349</v>
      </c>
      <c r="B2356" s="8" t="str">
        <f t="shared" si="37"/>
        <v>CS6C-1-1-O1</v>
      </c>
      <c r="C2356" s="10" t="s">
        <v>8401</v>
      </c>
      <c r="D2356" s="10" t="s">
        <v>8371</v>
      </c>
      <c r="E2356" s="8">
        <v>1</v>
      </c>
      <c r="F2356" s="177" t="s">
        <v>1151</v>
      </c>
    </row>
    <row r="2357" ht="15" spans="1:6">
      <c r="A2357" s="8">
        <v>2350</v>
      </c>
      <c r="B2357" s="8" t="str">
        <f t="shared" si="37"/>
        <v>CS6C-1-1-O2</v>
      </c>
      <c r="C2357" s="10" t="s">
        <v>8401</v>
      </c>
      <c r="D2357" s="10" t="s">
        <v>8371</v>
      </c>
      <c r="E2357" s="8">
        <v>2</v>
      </c>
      <c r="F2357" s="177" t="s">
        <v>1154</v>
      </c>
    </row>
    <row r="2358" ht="15" spans="1:6">
      <c r="A2358" s="8">
        <v>2351</v>
      </c>
      <c r="B2358" s="8" t="str">
        <f t="shared" si="37"/>
        <v>CS6C-1-1-O3</v>
      </c>
      <c r="C2358" s="10" t="s">
        <v>8401</v>
      </c>
      <c r="D2358" s="10" t="s">
        <v>8371</v>
      </c>
      <c r="E2358" s="8">
        <v>3</v>
      </c>
      <c r="F2358" s="177" t="s">
        <v>1156</v>
      </c>
    </row>
    <row r="2359" ht="15" spans="1:6">
      <c r="A2359" s="8">
        <v>2352</v>
      </c>
      <c r="B2359" s="8" t="str">
        <f t="shared" si="37"/>
        <v>CS6C-1-1-O4</v>
      </c>
      <c r="C2359" s="10" t="s">
        <v>8401</v>
      </c>
      <c r="D2359" s="10" t="s">
        <v>8371</v>
      </c>
      <c r="E2359" s="8">
        <v>4</v>
      </c>
      <c r="F2359" s="177" t="s">
        <v>1158</v>
      </c>
    </row>
    <row r="2360" ht="15" spans="1:6">
      <c r="A2360" s="8">
        <v>2353</v>
      </c>
      <c r="B2360" s="8" t="str">
        <f t="shared" si="37"/>
        <v>CS6C-1-1-O5</v>
      </c>
      <c r="C2360" s="10" t="s">
        <v>8401</v>
      </c>
      <c r="D2360" s="10" t="s">
        <v>8371</v>
      </c>
      <c r="E2360" s="8">
        <v>5</v>
      </c>
      <c r="F2360" s="177" t="s">
        <v>1160</v>
      </c>
    </row>
    <row r="2361" ht="15" spans="1:6">
      <c r="A2361" s="8">
        <v>2354</v>
      </c>
      <c r="B2361" s="8" t="str">
        <f t="shared" si="37"/>
        <v>CS6C-1-1-O6</v>
      </c>
      <c r="C2361" s="10" t="s">
        <v>8401</v>
      </c>
      <c r="D2361" s="10" t="s">
        <v>8371</v>
      </c>
      <c r="E2361" s="8">
        <v>6</v>
      </c>
      <c r="F2361" s="177" t="s">
        <v>1162</v>
      </c>
    </row>
    <row r="2362" ht="15" spans="1:6">
      <c r="A2362" s="8">
        <v>2355</v>
      </c>
      <c r="B2362" s="8" t="str">
        <f t="shared" si="37"/>
        <v>CS6C-1-1-O7</v>
      </c>
      <c r="C2362" s="10" t="s">
        <v>8401</v>
      </c>
      <c r="D2362" s="10" t="s">
        <v>8371</v>
      </c>
      <c r="E2362" s="8">
        <v>7</v>
      </c>
      <c r="F2362" s="177" t="s">
        <v>1164</v>
      </c>
    </row>
    <row r="2363" ht="15" spans="1:6">
      <c r="A2363" s="8">
        <v>2356</v>
      </c>
      <c r="B2363" s="8" t="str">
        <f t="shared" si="37"/>
        <v>CS6C-1-1-O8</v>
      </c>
      <c r="C2363" s="10" t="s">
        <v>8401</v>
      </c>
      <c r="D2363" s="10" t="s">
        <v>8371</v>
      </c>
      <c r="E2363" s="8">
        <v>8</v>
      </c>
      <c r="F2363" s="177" t="s">
        <v>1166</v>
      </c>
    </row>
    <row r="2364" ht="15" spans="1:6">
      <c r="A2364" s="8">
        <v>2357</v>
      </c>
      <c r="B2364" s="8" t="str">
        <f t="shared" si="37"/>
        <v>CS6C-1-1-O9</v>
      </c>
      <c r="C2364" s="10" t="s">
        <v>8401</v>
      </c>
      <c r="D2364" s="10" t="s">
        <v>8371</v>
      </c>
      <c r="E2364" s="8">
        <v>9</v>
      </c>
      <c r="F2364" s="177" t="s">
        <v>1168</v>
      </c>
    </row>
    <row r="2365" ht="15" spans="1:6">
      <c r="A2365" s="8">
        <v>2358</v>
      </c>
      <c r="B2365" s="8" t="str">
        <f t="shared" si="37"/>
        <v>CS6C-1-1-O10</v>
      </c>
      <c r="C2365" s="10" t="s">
        <v>8401</v>
      </c>
      <c r="D2365" s="10" t="s">
        <v>8371</v>
      </c>
      <c r="E2365" s="8">
        <v>10</v>
      </c>
      <c r="F2365" s="177" t="s">
        <v>1170</v>
      </c>
    </row>
    <row r="2366" ht="15" spans="1:6">
      <c r="A2366" s="8">
        <v>2359</v>
      </c>
      <c r="B2366" s="8" t="str">
        <f t="shared" si="37"/>
        <v>CS6C-1-1-O11</v>
      </c>
      <c r="C2366" s="10" t="s">
        <v>8401</v>
      </c>
      <c r="D2366" s="10" t="s">
        <v>8371</v>
      </c>
      <c r="E2366" s="8">
        <v>11</v>
      </c>
      <c r="F2366" s="177" t="s">
        <v>1172</v>
      </c>
    </row>
    <row r="2367" ht="15" spans="1:6">
      <c r="A2367" s="8">
        <v>2360</v>
      </c>
      <c r="B2367" s="8" t="str">
        <f t="shared" si="37"/>
        <v>CS6C-1-1-O12</v>
      </c>
      <c r="C2367" s="10" t="s">
        <v>8401</v>
      </c>
      <c r="D2367" s="10" t="s">
        <v>8371</v>
      </c>
      <c r="E2367" s="8">
        <v>12</v>
      </c>
      <c r="F2367" s="177" t="s">
        <v>1174</v>
      </c>
    </row>
    <row r="2368" ht="15" spans="1:6">
      <c r="A2368" s="8">
        <v>2361</v>
      </c>
      <c r="B2368" s="8" t="str">
        <f t="shared" si="37"/>
        <v>CS6C-1-1-O13</v>
      </c>
      <c r="C2368" s="10" t="s">
        <v>8401</v>
      </c>
      <c r="D2368" s="10" t="s">
        <v>8371</v>
      </c>
      <c r="E2368" s="8">
        <v>13</v>
      </c>
      <c r="F2368" s="177" t="s">
        <v>1176</v>
      </c>
    </row>
    <row r="2369" ht="15" spans="1:6">
      <c r="A2369" s="8">
        <v>2362</v>
      </c>
      <c r="B2369" s="8" t="str">
        <f t="shared" si="37"/>
        <v>CS6C-1-1-O14</v>
      </c>
      <c r="C2369" s="10" t="s">
        <v>8401</v>
      </c>
      <c r="D2369" s="10" t="s">
        <v>8371</v>
      </c>
      <c r="E2369" s="8">
        <v>14</v>
      </c>
      <c r="F2369" s="177" t="s">
        <v>1179</v>
      </c>
    </row>
    <row r="2370" ht="15" spans="1:6">
      <c r="A2370" s="8">
        <v>2363</v>
      </c>
      <c r="B2370" s="8" t="str">
        <f t="shared" si="37"/>
        <v>CS6C-1-1-O15</v>
      </c>
      <c r="C2370" s="10" t="s">
        <v>8401</v>
      </c>
      <c r="D2370" s="10" t="s">
        <v>8371</v>
      </c>
      <c r="E2370" s="8">
        <v>15</v>
      </c>
      <c r="F2370" s="177" t="s">
        <v>1181</v>
      </c>
    </row>
    <row r="2371" ht="15" spans="1:6">
      <c r="A2371" s="8">
        <v>2364</v>
      </c>
      <c r="B2371" s="8" t="str">
        <f t="shared" si="37"/>
        <v>CS6C-1-1-O16</v>
      </c>
      <c r="C2371" s="10" t="s">
        <v>8401</v>
      </c>
      <c r="D2371" s="10" t="s">
        <v>8371</v>
      </c>
      <c r="E2371" s="8">
        <v>16</v>
      </c>
      <c r="F2371" s="177" t="s">
        <v>1183</v>
      </c>
    </row>
    <row r="2372" ht="15" spans="1:6">
      <c r="A2372" s="8">
        <v>2365</v>
      </c>
      <c r="B2372" s="8" t="str">
        <f t="shared" si="37"/>
        <v>CS6C-1-1-O17</v>
      </c>
      <c r="C2372" s="10" t="s">
        <v>8401</v>
      </c>
      <c r="D2372" s="10" t="s">
        <v>8371</v>
      </c>
      <c r="E2372" s="8">
        <v>17</v>
      </c>
      <c r="F2372" s="177" t="s">
        <v>1185</v>
      </c>
    </row>
    <row r="2373" ht="15" spans="1:6">
      <c r="A2373" s="8">
        <v>2366</v>
      </c>
      <c r="B2373" s="8" t="str">
        <f t="shared" si="37"/>
        <v>CS6C-1-1-O18</v>
      </c>
      <c r="C2373" s="10" t="s">
        <v>8401</v>
      </c>
      <c r="D2373" s="10" t="s">
        <v>8371</v>
      </c>
      <c r="E2373" s="8">
        <v>18</v>
      </c>
      <c r="F2373" s="177" t="s">
        <v>1187</v>
      </c>
    </row>
    <row r="2374" ht="15" spans="1:6">
      <c r="A2374" s="8">
        <v>2367</v>
      </c>
      <c r="B2374" s="8" t="str">
        <f t="shared" si="37"/>
        <v>CS6C-1-1-O19</v>
      </c>
      <c r="C2374" s="10" t="s">
        <v>8401</v>
      </c>
      <c r="D2374" s="10" t="s">
        <v>8371</v>
      </c>
      <c r="E2374" s="8">
        <v>19</v>
      </c>
      <c r="F2374" s="177" t="s">
        <v>1189</v>
      </c>
    </row>
    <row r="2375" ht="15" spans="1:6">
      <c r="A2375" s="8">
        <v>2368</v>
      </c>
      <c r="B2375" s="8" t="str">
        <f t="shared" si="37"/>
        <v>CS6C-1-1-O20</v>
      </c>
      <c r="C2375" s="10" t="s">
        <v>8401</v>
      </c>
      <c r="D2375" s="10" t="s">
        <v>8371</v>
      </c>
      <c r="E2375" s="8">
        <v>20</v>
      </c>
      <c r="F2375" s="177" t="s">
        <v>1191</v>
      </c>
    </row>
    <row r="2376" ht="15" spans="1:6">
      <c r="A2376" s="8">
        <v>2369</v>
      </c>
      <c r="B2376" s="8" t="str">
        <f t="shared" ref="B2376:B2439" si="38">C2376&amp;"-"&amp;D2376&amp;E2376</f>
        <v>CS6C-1-1-O21</v>
      </c>
      <c r="C2376" s="10" t="s">
        <v>8401</v>
      </c>
      <c r="D2376" s="10" t="s">
        <v>8371</v>
      </c>
      <c r="E2376" s="8">
        <v>21</v>
      </c>
      <c r="F2376" s="177" t="s">
        <v>1193</v>
      </c>
    </row>
    <row r="2377" ht="15" spans="1:6">
      <c r="A2377" s="8">
        <v>2370</v>
      </c>
      <c r="B2377" s="8" t="str">
        <f t="shared" si="38"/>
        <v>CS6C-1-1-O22</v>
      </c>
      <c r="C2377" s="10" t="s">
        <v>8401</v>
      </c>
      <c r="D2377" s="10" t="s">
        <v>8371</v>
      </c>
      <c r="E2377" s="8">
        <v>22</v>
      </c>
      <c r="F2377" s="177" t="s">
        <v>1195</v>
      </c>
    </row>
    <row r="2378" ht="15" spans="1:6">
      <c r="A2378" s="8">
        <v>2371</v>
      </c>
      <c r="B2378" s="8" t="str">
        <f t="shared" si="38"/>
        <v>CS6C-1-1-O23</v>
      </c>
      <c r="C2378" s="10" t="s">
        <v>8401</v>
      </c>
      <c r="D2378" s="10" t="s">
        <v>8371</v>
      </c>
      <c r="E2378" s="8">
        <v>23</v>
      </c>
      <c r="F2378" s="177" t="s">
        <v>1197</v>
      </c>
    </row>
    <row r="2379" ht="15" spans="1:6">
      <c r="A2379" s="8">
        <v>2372</v>
      </c>
      <c r="B2379" s="8" t="str">
        <f t="shared" si="38"/>
        <v>CS6C-1-1-O24</v>
      </c>
      <c r="C2379" s="10" t="s">
        <v>8401</v>
      </c>
      <c r="D2379" s="10" t="s">
        <v>8371</v>
      </c>
      <c r="E2379" s="8">
        <v>24</v>
      </c>
      <c r="F2379" s="177" t="s">
        <v>1199</v>
      </c>
    </row>
    <row r="2380" ht="15" spans="1:6">
      <c r="A2380" s="8">
        <v>2373</v>
      </c>
      <c r="B2380" s="8" t="str">
        <f t="shared" si="38"/>
        <v>CS6C-1-1-O25</v>
      </c>
      <c r="C2380" s="10" t="s">
        <v>8401</v>
      </c>
      <c r="D2380" s="10" t="s">
        <v>8371</v>
      </c>
      <c r="E2380" s="8">
        <v>25</v>
      </c>
      <c r="F2380" s="177" t="s">
        <v>1201</v>
      </c>
    </row>
    <row r="2381" ht="15" spans="1:6">
      <c r="A2381" s="8">
        <v>2374</v>
      </c>
      <c r="B2381" s="8" t="str">
        <f t="shared" si="38"/>
        <v>CS11-1-1-I1</v>
      </c>
      <c r="C2381" s="10" t="s">
        <v>8402</v>
      </c>
      <c r="D2381" s="10" t="s">
        <v>212</v>
      </c>
      <c r="E2381" s="8">
        <v>1</v>
      </c>
      <c r="F2381" s="177" t="s">
        <v>665</v>
      </c>
    </row>
    <row r="2382" ht="15" spans="1:6">
      <c r="A2382" s="8">
        <v>2375</v>
      </c>
      <c r="B2382" s="8" t="str">
        <f t="shared" si="38"/>
        <v>CS11-1-1-I2</v>
      </c>
      <c r="C2382" s="10" t="s">
        <v>8402</v>
      </c>
      <c r="D2382" s="10" t="s">
        <v>212</v>
      </c>
      <c r="E2382" s="8">
        <v>2</v>
      </c>
      <c r="F2382" s="177" t="s">
        <v>668</v>
      </c>
    </row>
    <row r="2383" ht="15" spans="1:6">
      <c r="A2383" s="8">
        <v>2376</v>
      </c>
      <c r="B2383" s="8" t="str">
        <f t="shared" si="38"/>
        <v>CS11-1-1-I3</v>
      </c>
      <c r="C2383" s="10" t="s">
        <v>8402</v>
      </c>
      <c r="D2383" s="10" t="s">
        <v>212</v>
      </c>
      <c r="E2383" s="8">
        <v>3</v>
      </c>
      <c r="F2383" s="177" t="s">
        <v>670</v>
      </c>
    </row>
    <row r="2384" ht="15" spans="1:6">
      <c r="A2384" s="8">
        <v>2377</v>
      </c>
      <c r="B2384" s="8" t="str">
        <f t="shared" si="38"/>
        <v>CS11-1-1-I4</v>
      </c>
      <c r="C2384" s="10" t="s">
        <v>8402</v>
      </c>
      <c r="D2384" s="10" t="s">
        <v>212</v>
      </c>
      <c r="E2384" s="8">
        <v>4</v>
      </c>
      <c r="F2384" s="177" t="s">
        <v>672</v>
      </c>
    </row>
    <row r="2385" ht="15" spans="1:6">
      <c r="A2385" s="8">
        <v>2378</v>
      </c>
      <c r="B2385" s="8" t="str">
        <f t="shared" si="38"/>
        <v>CS11-1-1-I5</v>
      </c>
      <c r="C2385" s="10" t="s">
        <v>8402</v>
      </c>
      <c r="D2385" s="10" t="s">
        <v>212</v>
      </c>
      <c r="E2385" s="8">
        <v>5</v>
      </c>
      <c r="F2385" s="177" t="s">
        <v>674</v>
      </c>
    </row>
    <row r="2386" ht="15" spans="1:6">
      <c r="A2386" s="8">
        <v>2379</v>
      </c>
      <c r="B2386" s="8" t="str">
        <f t="shared" si="38"/>
        <v>CS11-1-1-I6</v>
      </c>
      <c r="C2386" s="10" t="s">
        <v>8402</v>
      </c>
      <c r="D2386" s="10" t="s">
        <v>212</v>
      </c>
      <c r="E2386" s="8">
        <v>6</v>
      </c>
      <c r="F2386" s="177" t="s">
        <v>676</v>
      </c>
    </row>
    <row r="2387" ht="15" spans="1:6">
      <c r="A2387" s="8">
        <v>2380</v>
      </c>
      <c r="B2387" s="8" t="str">
        <f t="shared" si="38"/>
        <v>CS11-1-1-I7</v>
      </c>
      <c r="C2387" s="10" t="s">
        <v>8402</v>
      </c>
      <c r="D2387" s="10" t="s">
        <v>212</v>
      </c>
      <c r="E2387" s="8">
        <v>7</v>
      </c>
      <c r="F2387" s="177" t="s">
        <v>678</v>
      </c>
    </row>
    <row r="2388" ht="15" spans="1:6">
      <c r="A2388" s="8">
        <v>2381</v>
      </c>
      <c r="B2388" s="8" t="str">
        <f t="shared" si="38"/>
        <v>CS11-1-1-I8</v>
      </c>
      <c r="C2388" s="10" t="s">
        <v>8402</v>
      </c>
      <c r="D2388" s="10" t="s">
        <v>212</v>
      </c>
      <c r="E2388" s="8">
        <v>8</v>
      </c>
      <c r="F2388" s="177" t="s">
        <v>680</v>
      </c>
    </row>
    <row r="2389" ht="15" spans="1:6">
      <c r="A2389" s="8">
        <v>2382</v>
      </c>
      <c r="B2389" s="8" t="str">
        <f t="shared" si="38"/>
        <v>CS11-1-1-I9</v>
      </c>
      <c r="C2389" s="10" t="s">
        <v>8402</v>
      </c>
      <c r="D2389" s="10" t="s">
        <v>212</v>
      </c>
      <c r="E2389" s="8">
        <v>9</v>
      </c>
      <c r="F2389" s="177" t="s">
        <v>682</v>
      </c>
    </row>
    <row r="2390" ht="15" spans="1:6">
      <c r="A2390" s="8">
        <v>2383</v>
      </c>
      <c r="B2390" s="8" t="str">
        <f t="shared" si="38"/>
        <v>CS11-1-1-I10</v>
      </c>
      <c r="C2390" s="10" t="s">
        <v>8402</v>
      </c>
      <c r="D2390" s="10" t="s">
        <v>212</v>
      </c>
      <c r="E2390" s="8">
        <v>10</v>
      </c>
      <c r="F2390" s="177" t="s">
        <v>684</v>
      </c>
    </row>
    <row r="2391" ht="15" spans="1:6">
      <c r="A2391" s="8">
        <v>2384</v>
      </c>
      <c r="B2391" s="8" t="str">
        <f t="shared" si="38"/>
        <v>CS11-1-1-I11</v>
      </c>
      <c r="C2391" s="10" t="s">
        <v>8402</v>
      </c>
      <c r="D2391" s="10" t="s">
        <v>212</v>
      </c>
      <c r="E2391" s="8">
        <v>11</v>
      </c>
      <c r="F2391" s="177" t="s">
        <v>686</v>
      </c>
    </row>
    <row r="2392" ht="15" spans="1:6">
      <c r="A2392" s="8">
        <v>2385</v>
      </c>
      <c r="B2392" s="8" t="str">
        <f t="shared" si="38"/>
        <v>CS11-1-1-I12</v>
      </c>
      <c r="C2392" s="10" t="s">
        <v>8402</v>
      </c>
      <c r="D2392" s="10" t="s">
        <v>212</v>
      </c>
      <c r="E2392" s="8">
        <v>12</v>
      </c>
      <c r="F2392" s="177" t="s">
        <v>688</v>
      </c>
    </row>
    <row r="2393" ht="15" spans="1:6">
      <c r="A2393" s="8">
        <v>2386</v>
      </c>
      <c r="B2393" s="8" t="str">
        <f t="shared" si="38"/>
        <v>CS11-1-1-I13</v>
      </c>
      <c r="C2393" s="10" t="s">
        <v>8402</v>
      </c>
      <c r="D2393" s="10" t="s">
        <v>212</v>
      </c>
      <c r="E2393" s="8">
        <v>13</v>
      </c>
      <c r="F2393" s="177" t="s">
        <v>691</v>
      </c>
    </row>
    <row r="2394" ht="15" spans="1:6">
      <c r="A2394" s="8">
        <v>2387</v>
      </c>
      <c r="B2394" s="8" t="str">
        <f t="shared" si="38"/>
        <v>CS11-1-1-I14</v>
      </c>
      <c r="C2394" s="10" t="s">
        <v>8402</v>
      </c>
      <c r="D2394" s="10" t="s">
        <v>212</v>
      </c>
      <c r="E2394" s="8">
        <v>14</v>
      </c>
      <c r="F2394" s="177" t="s">
        <v>693</v>
      </c>
    </row>
    <row r="2395" ht="15" spans="1:6">
      <c r="A2395" s="8">
        <v>2388</v>
      </c>
      <c r="B2395" s="8" t="str">
        <f t="shared" si="38"/>
        <v>CS11-1-1-I15</v>
      </c>
      <c r="C2395" s="10" t="s">
        <v>8402</v>
      </c>
      <c r="D2395" s="10" t="s">
        <v>212</v>
      </c>
      <c r="E2395" s="8">
        <v>15</v>
      </c>
      <c r="F2395" s="177" t="s">
        <v>695</v>
      </c>
    </row>
    <row r="2396" ht="15" spans="1:6">
      <c r="A2396" s="8">
        <v>2389</v>
      </c>
      <c r="B2396" s="8" t="str">
        <f t="shared" si="38"/>
        <v>CS11-1-1-I16</v>
      </c>
      <c r="C2396" s="10" t="s">
        <v>8402</v>
      </c>
      <c r="D2396" s="10" t="s">
        <v>212</v>
      </c>
      <c r="E2396" s="8">
        <v>16</v>
      </c>
      <c r="F2396" s="177" t="s">
        <v>697</v>
      </c>
    </row>
    <row r="2397" ht="15" spans="1:6">
      <c r="A2397" s="8">
        <v>2390</v>
      </c>
      <c r="B2397" s="8" t="str">
        <f t="shared" si="38"/>
        <v>CS11-1-1-I17</v>
      </c>
      <c r="C2397" s="10" t="s">
        <v>8402</v>
      </c>
      <c r="D2397" s="10" t="s">
        <v>212</v>
      </c>
      <c r="E2397" s="8">
        <v>17</v>
      </c>
      <c r="F2397" s="177" t="s">
        <v>699</v>
      </c>
    </row>
    <row r="2398" ht="15" spans="1:6">
      <c r="A2398" s="8">
        <v>2391</v>
      </c>
      <c r="B2398" s="8" t="str">
        <f t="shared" si="38"/>
        <v>CS11-1-1-I18</v>
      </c>
      <c r="C2398" s="10" t="s">
        <v>8402</v>
      </c>
      <c r="D2398" s="10" t="s">
        <v>212</v>
      </c>
      <c r="E2398" s="8">
        <v>18</v>
      </c>
      <c r="F2398" s="177" t="s">
        <v>702</v>
      </c>
    </row>
    <row r="2399" ht="15" spans="1:6">
      <c r="A2399" s="8">
        <v>2392</v>
      </c>
      <c r="B2399" s="8" t="str">
        <f t="shared" si="38"/>
        <v>CS11-1-1-I19</v>
      </c>
      <c r="C2399" s="10" t="s">
        <v>8402</v>
      </c>
      <c r="D2399" s="10" t="s">
        <v>212</v>
      </c>
      <c r="E2399" s="8">
        <v>19</v>
      </c>
      <c r="F2399" s="177" t="s">
        <v>705</v>
      </c>
    </row>
    <row r="2400" ht="15" spans="1:6">
      <c r="A2400" s="8">
        <v>2393</v>
      </c>
      <c r="B2400" s="8" t="str">
        <f t="shared" si="38"/>
        <v>CS11-1-1-I20</v>
      </c>
      <c r="C2400" s="10" t="s">
        <v>8402</v>
      </c>
      <c r="D2400" s="10" t="s">
        <v>212</v>
      </c>
      <c r="E2400" s="8">
        <v>20</v>
      </c>
      <c r="F2400" s="177" t="s">
        <v>708</v>
      </c>
    </row>
    <row r="2401" ht="15" spans="1:6">
      <c r="A2401" s="8">
        <v>2394</v>
      </c>
      <c r="B2401" s="8" t="str">
        <f t="shared" si="38"/>
        <v>CS11-1-1-I21</v>
      </c>
      <c r="C2401" s="10" t="s">
        <v>8402</v>
      </c>
      <c r="D2401" s="10" t="s">
        <v>212</v>
      </c>
      <c r="E2401" s="8">
        <v>21</v>
      </c>
      <c r="F2401" s="177" t="s">
        <v>711</v>
      </c>
    </row>
    <row r="2402" ht="15" spans="1:6">
      <c r="A2402" s="8">
        <v>2395</v>
      </c>
      <c r="B2402" s="8" t="str">
        <f t="shared" si="38"/>
        <v>CS11-1-1-I22</v>
      </c>
      <c r="C2402" s="10" t="s">
        <v>8402</v>
      </c>
      <c r="D2402" s="10" t="s">
        <v>212</v>
      </c>
      <c r="E2402" s="8">
        <v>22</v>
      </c>
      <c r="F2402" s="177" t="s">
        <v>714</v>
      </c>
    </row>
    <row r="2403" ht="15" spans="1:6">
      <c r="A2403" s="8">
        <v>2396</v>
      </c>
      <c r="B2403" s="8" t="str">
        <f t="shared" si="38"/>
        <v>CS11-1-1-I23</v>
      </c>
      <c r="C2403" s="10" t="s">
        <v>8402</v>
      </c>
      <c r="D2403" s="10" t="s">
        <v>212</v>
      </c>
      <c r="E2403" s="8">
        <v>23</v>
      </c>
      <c r="F2403" s="177" t="s">
        <v>717</v>
      </c>
    </row>
    <row r="2404" ht="15" spans="1:6">
      <c r="A2404" s="8">
        <v>2397</v>
      </c>
      <c r="B2404" s="8" t="str">
        <f t="shared" si="38"/>
        <v>CS11-1-1-I24</v>
      </c>
      <c r="C2404" s="10" t="s">
        <v>8402</v>
      </c>
      <c r="D2404" s="10" t="s">
        <v>212</v>
      </c>
      <c r="E2404" s="8">
        <v>24</v>
      </c>
      <c r="F2404" s="177" t="s">
        <v>721</v>
      </c>
    </row>
    <row r="2405" ht="15" spans="1:6">
      <c r="A2405" s="8">
        <v>2398</v>
      </c>
      <c r="B2405" s="8" t="str">
        <f t="shared" si="38"/>
        <v>CS11-1-1-I25</v>
      </c>
      <c r="C2405" s="10" t="s">
        <v>8402</v>
      </c>
      <c r="D2405" s="10" t="s">
        <v>212</v>
      </c>
      <c r="E2405" s="8">
        <v>25</v>
      </c>
      <c r="F2405" s="177" t="s">
        <v>724</v>
      </c>
    </row>
    <row r="2406" ht="15" spans="1:6">
      <c r="A2406" s="8">
        <v>2399</v>
      </c>
      <c r="B2406" s="8" t="str">
        <f t="shared" si="38"/>
        <v>CS11-1-1-I26</v>
      </c>
      <c r="C2406" s="10" t="s">
        <v>8402</v>
      </c>
      <c r="D2406" s="10" t="s">
        <v>212</v>
      </c>
      <c r="E2406" s="8">
        <v>26</v>
      </c>
      <c r="F2406" s="177" t="s">
        <v>727</v>
      </c>
    </row>
    <row r="2407" ht="15" spans="1:6">
      <c r="A2407" s="8">
        <v>2400</v>
      </c>
      <c r="B2407" s="8" t="str">
        <f t="shared" si="38"/>
        <v>CS11-1-1-O1</v>
      </c>
      <c r="C2407" s="10" t="s">
        <v>8402</v>
      </c>
      <c r="D2407" s="10" t="s">
        <v>8371</v>
      </c>
      <c r="E2407" s="8">
        <v>1</v>
      </c>
      <c r="F2407" s="177" t="s">
        <v>749</v>
      </c>
    </row>
    <row r="2408" ht="15" spans="1:6">
      <c r="A2408" s="8">
        <v>2401</v>
      </c>
      <c r="B2408" s="8" t="str">
        <f t="shared" si="38"/>
        <v>CS11-1-1-O2</v>
      </c>
      <c r="C2408" s="10" t="s">
        <v>8402</v>
      </c>
      <c r="D2408" s="10" t="s">
        <v>8371</v>
      </c>
      <c r="E2408" s="8">
        <v>2</v>
      </c>
      <c r="F2408" s="177" t="s">
        <v>751</v>
      </c>
    </row>
    <row r="2409" ht="15" spans="1:6">
      <c r="A2409" s="8">
        <v>2402</v>
      </c>
      <c r="B2409" s="8" t="str">
        <f t="shared" si="38"/>
        <v>CS11-1-1-O3</v>
      </c>
      <c r="C2409" s="10" t="s">
        <v>8402</v>
      </c>
      <c r="D2409" s="10" t="s">
        <v>8371</v>
      </c>
      <c r="E2409" s="8">
        <v>3</v>
      </c>
      <c r="F2409" s="177" t="s">
        <v>752</v>
      </c>
    </row>
    <row r="2410" ht="15" spans="1:6">
      <c r="A2410" s="8">
        <v>2403</v>
      </c>
      <c r="B2410" s="8" t="str">
        <f t="shared" si="38"/>
        <v>CS11-1-1-O4</v>
      </c>
      <c r="C2410" s="10" t="s">
        <v>8402</v>
      </c>
      <c r="D2410" s="10" t="s">
        <v>8371</v>
      </c>
      <c r="E2410" s="8">
        <v>4</v>
      </c>
      <c r="F2410" s="177" t="s">
        <v>753</v>
      </c>
    </row>
    <row r="2411" ht="15" spans="1:6">
      <c r="A2411" s="8">
        <v>2404</v>
      </c>
      <c r="B2411" s="8" t="str">
        <f t="shared" si="38"/>
        <v>CS11-1-1-O5</v>
      </c>
      <c r="C2411" s="10" t="s">
        <v>8402</v>
      </c>
      <c r="D2411" s="10" t="s">
        <v>8371</v>
      </c>
      <c r="E2411" s="8">
        <v>5</v>
      </c>
      <c r="F2411" s="177" t="s">
        <v>754</v>
      </c>
    </row>
    <row r="2412" ht="15" spans="1:6">
      <c r="A2412" s="8">
        <v>2405</v>
      </c>
      <c r="B2412" s="8" t="str">
        <f t="shared" si="38"/>
        <v>CS11-1-1-O6</v>
      </c>
      <c r="C2412" s="10" t="s">
        <v>8402</v>
      </c>
      <c r="D2412" s="10" t="s">
        <v>8371</v>
      </c>
      <c r="E2412" s="8">
        <v>6</v>
      </c>
      <c r="F2412" s="177" t="s">
        <v>755</v>
      </c>
    </row>
    <row r="2413" ht="15" spans="1:6">
      <c r="A2413" s="8">
        <v>2406</v>
      </c>
      <c r="B2413" s="8" t="str">
        <f t="shared" si="38"/>
        <v>CS11-1-1-O7</v>
      </c>
      <c r="C2413" s="10" t="s">
        <v>8402</v>
      </c>
      <c r="D2413" s="10" t="s">
        <v>8371</v>
      </c>
      <c r="E2413" s="8">
        <v>7</v>
      </c>
      <c r="F2413" s="177" t="s">
        <v>756</v>
      </c>
    </row>
    <row r="2414" ht="15" spans="1:6">
      <c r="A2414" s="8">
        <v>2407</v>
      </c>
      <c r="B2414" s="8" t="str">
        <f t="shared" si="38"/>
        <v>CS11-1-1-O8</v>
      </c>
      <c r="C2414" s="10" t="s">
        <v>8402</v>
      </c>
      <c r="D2414" s="10" t="s">
        <v>8371</v>
      </c>
      <c r="E2414" s="8">
        <v>8</v>
      </c>
      <c r="F2414" s="177" t="s">
        <v>757</v>
      </c>
    </row>
    <row r="2415" ht="15" spans="1:6">
      <c r="A2415" s="8">
        <v>2408</v>
      </c>
      <c r="B2415" s="8" t="str">
        <f t="shared" si="38"/>
        <v>CS11-1-1-O9</v>
      </c>
      <c r="C2415" s="10" t="s">
        <v>8402</v>
      </c>
      <c r="D2415" s="10" t="s">
        <v>8371</v>
      </c>
      <c r="E2415" s="8">
        <v>9</v>
      </c>
      <c r="F2415" s="177" t="s">
        <v>758</v>
      </c>
    </row>
    <row r="2416" ht="15" spans="1:6">
      <c r="A2416" s="8">
        <v>2409</v>
      </c>
      <c r="B2416" s="8" t="str">
        <f t="shared" si="38"/>
        <v>CS11-1-1-O10</v>
      </c>
      <c r="C2416" s="10" t="s">
        <v>8402</v>
      </c>
      <c r="D2416" s="10" t="s">
        <v>8371</v>
      </c>
      <c r="E2416" s="8">
        <v>10</v>
      </c>
      <c r="F2416" s="177" t="s">
        <v>759</v>
      </c>
    </row>
    <row r="2417" ht="15" spans="1:6">
      <c r="A2417" s="8">
        <v>2410</v>
      </c>
      <c r="B2417" s="8" t="str">
        <f t="shared" si="38"/>
        <v>CS11-1-1-O11</v>
      </c>
      <c r="C2417" s="10" t="s">
        <v>8402</v>
      </c>
      <c r="D2417" s="10" t="s">
        <v>8371</v>
      </c>
      <c r="E2417" s="8">
        <v>11</v>
      </c>
      <c r="F2417" s="177" t="s">
        <v>760</v>
      </c>
    </row>
    <row r="2418" ht="15" spans="1:6">
      <c r="A2418" s="8">
        <v>2411</v>
      </c>
      <c r="B2418" s="8" t="str">
        <f t="shared" si="38"/>
        <v>CS11-1-1-O12</v>
      </c>
      <c r="C2418" s="10" t="s">
        <v>8402</v>
      </c>
      <c r="D2418" s="10" t="s">
        <v>8371</v>
      </c>
      <c r="E2418" s="8">
        <v>12</v>
      </c>
      <c r="F2418" s="177" t="s">
        <v>761</v>
      </c>
    </row>
    <row r="2419" ht="15" spans="1:6">
      <c r="A2419" s="8">
        <v>2412</v>
      </c>
      <c r="B2419" s="8" t="str">
        <f t="shared" si="38"/>
        <v>CS11-1-1-O13</v>
      </c>
      <c r="C2419" s="10" t="s">
        <v>8402</v>
      </c>
      <c r="D2419" s="10" t="s">
        <v>8371</v>
      </c>
      <c r="E2419" s="8">
        <v>13</v>
      </c>
      <c r="F2419" s="177" t="s">
        <v>763</v>
      </c>
    </row>
    <row r="2420" ht="15" spans="1:6">
      <c r="A2420" s="8">
        <v>2413</v>
      </c>
      <c r="B2420" s="8" t="str">
        <f t="shared" si="38"/>
        <v>CS11-1-1-O14</v>
      </c>
      <c r="C2420" s="10" t="s">
        <v>8402</v>
      </c>
      <c r="D2420" s="10" t="s">
        <v>8371</v>
      </c>
      <c r="E2420" s="8">
        <v>14</v>
      </c>
      <c r="F2420" s="177" t="s">
        <v>764</v>
      </c>
    </row>
    <row r="2421" ht="15" spans="1:6">
      <c r="A2421" s="8">
        <v>2414</v>
      </c>
      <c r="B2421" s="8" t="str">
        <f t="shared" si="38"/>
        <v>CS11-1-1-O15</v>
      </c>
      <c r="C2421" s="10" t="s">
        <v>8402</v>
      </c>
      <c r="D2421" s="10" t="s">
        <v>8371</v>
      </c>
      <c r="E2421" s="8">
        <v>15</v>
      </c>
      <c r="F2421" s="177" t="s">
        <v>765</v>
      </c>
    </row>
    <row r="2422" ht="15" spans="1:6">
      <c r="A2422" s="8">
        <v>2415</v>
      </c>
      <c r="B2422" s="8" t="str">
        <f t="shared" si="38"/>
        <v>CS11-1-1-O16</v>
      </c>
      <c r="C2422" s="10" t="s">
        <v>8402</v>
      </c>
      <c r="D2422" s="10" t="s">
        <v>8371</v>
      </c>
      <c r="E2422" s="8">
        <v>16</v>
      </c>
      <c r="F2422" s="177" t="s">
        <v>766</v>
      </c>
    </row>
    <row r="2423" ht="15" spans="1:6">
      <c r="A2423" s="8">
        <v>2416</v>
      </c>
      <c r="B2423" s="8" t="str">
        <f t="shared" si="38"/>
        <v>CS11-1-1-O17</v>
      </c>
      <c r="C2423" s="10" t="s">
        <v>8402</v>
      </c>
      <c r="D2423" s="10" t="s">
        <v>8371</v>
      </c>
      <c r="E2423" s="8">
        <v>17</v>
      </c>
      <c r="F2423" s="177" t="s">
        <v>767</v>
      </c>
    </row>
    <row r="2424" ht="15" spans="1:6">
      <c r="A2424" s="8">
        <v>2417</v>
      </c>
      <c r="B2424" s="8" t="str">
        <f t="shared" si="38"/>
        <v>CS11-1-1-O18</v>
      </c>
      <c r="C2424" s="10" t="s">
        <v>8402</v>
      </c>
      <c r="D2424" s="10" t="s">
        <v>8371</v>
      </c>
      <c r="E2424" s="8">
        <v>18</v>
      </c>
      <c r="F2424" s="177" t="s">
        <v>768</v>
      </c>
    </row>
    <row r="2425" ht="15" spans="1:6">
      <c r="A2425" s="8">
        <v>2418</v>
      </c>
      <c r="B2425" s="8" t="str">
        <f t="shared" si="38"/>
        <v>CS11-1-1-O19</v>
      </c>
      <c r="C2425" s="10" t="s">
        <v>8402</v>
      </c>
      <c r="D2425" s="10" t="s">
        <v>8371</v>
      </c>
      <c r="E2425" s="8">
        <v>19</v>
      </c>
      <c r="F2425" s="177" t="s">
        <v>769</v>
      </c>
    </row>
    <row r="2426" ht="15" spans="1:6">
      <c r="A2426" s="8">
        <v>2419</v>
      </c>
      <c r="B2426" s="8" t="str">
        <f t="shared" si="38"/>
        <v>CS11-1-1-O20</v>
      </c>
      <c r="C2426" s="10" t="s">
        <v>8402</v>
      </c>
      <c r="D2426" s="10" t="s">
        <v>8371</v>
      </c>
      <c r="E2426" s="8">
        <v>20</v>
      </c>
      <c r="F2426" s="177" t="s">
        <v>770</v>
      </c>
    </row>
    <row r="2427" ht="15" spans="1:6">
      <c r="A2427" s="8">
        <v>2420</v>
      </c>
      <c r="B2427" s="8" t="str">
        <f t="shared" si="38"/>
        <v>CS11-1-1-O21</v>
      </c>
      <c r="C2427" s="10" t="s">
        <v>8402</v>
      </c>
      <c r="D2427" s="10" t="s">
        <v>8371</v>
      </c>
      <c r="E2427" s="8">
        <v>21</v>
      </c>
      <c r="F2427" s="177" t="s">
        <v>771</v>
      </c>
    </row>
    <row r="2428" ht="15" spans="1:6">
      <c r="A2428" s="8">
        <v>2421</v>
      </c>
      <c r="B2428" s="8" t="str">
        <f t="shared" si="38"/>
        <v>CS11-1-1-O22</v>
      </c>
      <c r="C2428" s="10" t="s">
        <v>8402</v>
      </c>
      <c r="D2428" s="10" t="s">
        <v>8371</v>
      </c>
      <c r="E2428" s="8">
        <v>22</v>
      </c>
      <c r="F2428" s="177" t="s">
        <v>772</v>
      </c>
    </row>
    <row r="2429" ht="15" spans="1:6">
      <c r="A2429" s="8">
        <v>2422</v>
      </c>
      <c r="B2429" s="8" t="str">
        <f t="shared" si="38"/>
        <v>CS11-1-1-O23</v>
      </c>
      <c r="C2429" s="10" t="s">
        <v>8402</v>
      </c>
      <c r="D2429" s="10" t="s">
        <v>8371</v>
      </c>
      <c r="E2429" s="8">
        <v>23</v>
      </c>
      <c r="F2429" s="177" t="s">
        <v>773</v>
      </c>
    </row>
    <row r="2430" ht="15" spans="1:6">
      <c r="A2430" s="8">
        <v>2423</v>
      </c>
      <c r="B2430" s="8" t="str">
        <f t="shared" si="38"/>
        <v>CS11-1-1-O24</v>
      </c>
      <c r="C2430" s="10" t="s">
        <v>8402</v>
      </c>
      <c r="D2430" s="10" t="s">
        <v>8371</v>
      </c>
      <c r="E2430" s="8">
        <v>24</v>
      </c>
      <c r="F2430" s="177" t="s">
        <v>775</v>
      </c>
    </row>
    <row r="2431" ht="15" spans="1:6">
      <c r="A2431" s="8">
        <v>2424</v>
      </c>
      <c r="B2431" s="8" t="str">
        <f t="shared" si="38"/>
        <v>CS11-1-1-O25</v>
      </c>
      <c r="C2431" s="10" t="s">
        <v>8402</v>
      </c>
      <c r="D2431" s="10" t="s">
        <v>8371</v>
      </c>
      <c r="E2431" s="8">
        <v>25</v>
      </c>
      <c r="F2431" s="177" t="s">
        <v>776</v>
      </c>
    </row>
    <row r="2432" ht="15" spans="1:6">
      <c r="A2432" s="8">
        <v>2425</v>
      </c>
      <c r="B2432" s="8" t="str">
        <f t="shared" si="38"/>
        <v>CS11-1-1-O26</v>
      </c>
      <c r="C2432" s="10" t="s">
        <v>8402</v>
      </c>
      <c r="D2432" s="10" t="s">
        <v>8371</v>
      </c>
      <c r="E2432" s="8">
        <v>26</v>
      </c>
      <c r="F2432" s="177" t="s">
        <v>777</v>
      </c>
    </row>
    <row r="2433" ht="15" spans="1:6">
      <c r="A2433" s="8">
        <v>2426</v>
      </c>
      <c r="B2433" s="8" t="str">
        <f t="shared" si="38"/>
        <v>CS11-1-2-I1</v>
      </c>
      <c r="C2433" s="10" t="s">
        <v>8403</v>
      </c>
      <c r="D2433" s="10" t="s">
        <v>212</v>
      </c>
      <c r="E2433" s="8">
        <v>1</v>
      </c>
      <c r="F2433" s="177" t="s">
        <v>642</v>
      </c>
    </row>
    <row r="2434" ht="15" spans="1:6">
      <c r="A2434" s="8">
        <v>2427</v>
      </c>
      <c r="B2434" s="8" t="str">
        <f t="shared" si="38"/>
        <v>CS11-1-2-I2</v>
      </c>
      <c r="C2434" s="10" t="s">
        <v>8403</v>
      </c>
      <c r="D2434" s="10" t="s">
        <v>212</v>
      </c>
      <c r="E2434" s="8">
        <v>2</v>
      </c>
      <c r="F2434" s="177" t="s">
        <v>510</v>
      </c>
    </row>
    <row r="2435" ht="15" spans="1:6">
      <c r="A2435" s="8">
        <v>2428</v>
      </c>
      <c r="B2435" s="8" t="str">
        <f t="shared" si="38"/>
        <v>CS11-1-2-I3</v>
      </c>
      <c r="C2435" s="10" t="s">
        <v>8403</v>
      </c>
      <c r="D2435" s="10" t="s">
        <v>212</v>
      </c>
      <c r="E2435" s="8">
        <v>3</v>
      </c>
      <c r="F2435" s="177" t="s">
        <v>513</v>
      </c>
    </row>
    <row r="2436" ht="15" spans="1:6">
      <c r="A2436" s="8">
        <v>2429</v>
      </c>
      <c r="B2436" s="8" t="str">
        <f t="shared" si="38"/>
        <v>CS11-1-2-I4</v>
      </c>
      <c r="C2436" s="10" t="s">
        <v>8403</v>
      </c>
      <c r="D2436" s="10" t="s">
        <v>212</v>
      </c>
      <c r="E2436" s="8">
        <v>4</v>
      </c>
      <c r="F2436" s="177" t="s">
        <v>515</v>
      </c>
    </row>
    <row r="2437" ht="15" spans="1:6">
      <c r="A2437" s="8">
        <v>2430</v>
      </c>
      <c r="B2437" s="8" t="str">
        <f t="shared" si="38"/>
        <v>CS11-1-2-I5</v>
      </c>
      <c r="C2437" s="10" t="s">
        <v>8403</v>
      </c>
      <c r="D2437" s="10" t="s">
        <v>212</v>
      </c>
      <c r="E2437" s="8">
        <v>5</v>
      </c>
      <c r="F2437" s="177" t="s">
        <v>517</v>
      </c>
    </row>
    <row r="2438" ht="15" spans="1:6">
      <c r="A2438" s="8">
        <v>2431</v>
      </c>
      <c r="B2438" s="8" t="str">
        <f t="shared" si="38"/>
        <v>CS11-1-2-O1</v>
      </c>
      <c r="C2438" s="10" t="s">
        <v>8403</v>
      </c>
      <c r="D2438" s="10" t="s">
        <v>8371</v>
      </c>
      <c r="E2438" s="8">
        <v>1</v>
      </c>
      <c r="F2438" s="177" t="s">
        <v>741</v>
      </c>
    </row>
    <row r="2439" ht="15" spans="1:6">
      <c r="A2439" s="8">
        <v>2432</v>
      </c>
      <c r="B2439" s="8" t="str">
        <f t="shared" si="38"/>
        <v>CS11-1-2-O2</v>
      </c>
      <c r="C2439" s="10" t="s">
        <v>8403</v>
      </c>
      <c r="D2439" s="10" t="s">
        <v>8371</v>
      </c>
      <c r="E2439" s="8">
        <v>2</v>
      </c>
      <c r="F2439" s="177" t="s">
        <v>590</v>
      </c>
    </row>
    <row r="2440" ht="15" spans="1:6">
      <c r="A2440" s="8">
        <v>2433</v>
      </c>
      <c r="B2440" s="8" t="str">
        <f t="shared" ref="B2440:B2503" si="39">C2440&amp;"-"&amp;D2440&amp;E2440</f>
        <v>CS11-1-2-O3</v>
      </c>
      <c r="C2440" s="10" t="s">
        <v>8403</v>
      </c>
      <c r="D2440" s="10" t="s">
        <v>8371</v>
      </c>
      <c r="E2440" s="8">
        <v>3</v>
      </c>
      <c r="F2440" s="177" t="s">
        <v>592</v>
      </c>
    </row>
    <row r="2441" ht="15" spans="1:6">
      <c r="A2441" s="8">
        <v>2434</v>
      </c>
      <c r="B2441" s="8" t="str">
        <f t="shared" si="39"/>
        <v>CS11-1-2-O4</v>
      </c>
      <c r="C2441" s="10" t="s">
        <v>8403</v>
      </c>
      <c r="D2441" s="10" t="s">
        <v>8371</v>
      </c>
      <c r="E2441" s="8">
        <v>4</v>
      </c>
      <c r="F2441" s="177" t="s">
        <v>593</v>
      </c>
    </row>
    <row r="2442" ht="15" spans="1:6">
      <c r="A2442" s="8">
        <v>2435</v>
      </c>
      <c r="B2442" s="8" t="str">
        <f t="shared" si="39"/>
        <v>CS11-1-2-O5</v>
      </c>
      <c r="C2442" s="10" t="s">
        <v>8403</v>
      </c>
      <c r="D2442" s="10" t="s">
        <v>8371</v>
      </c>
      <c r="E2442" s="8">
        <v>5</v>
      </c>
      <c r="F2442" s="177" t="s">
        <v>594</v>
      </c>
    </row>
    <row r="2443" ht="15" spans="1:6">
      <c r="A2443" s="8">
        <v>2436</v>
      </c>
      <c r="B2443" s="8" t="str">
        <f t="shared" si="39"/>
        <v>CS11-1-3-I1</v>
      </c>
      <c r="C2443" s="10" t="s">
        <v>8404</v>
      </c>
      <c r="D2443" s="10" t="s">
        <v>212</v>
      </c>
      <c r="E2443" s="8">
        <v>1</v>
      </c>
      <c r="F2443" s="177" t="s">
        <v>613</v>
      </c>
    </row>
    <row r="2444" ht="15" spans="1:6">
      <c r="A2444" s="8">
        <v>2437</v>
      </c>
      <c r="B2444" s="8" t="str">
        <f t="shared" si="39"/>
        <v>CS11-1-3-I2</v>
      </c>
      <c r="C2444" s="10" t="s">
        <v>8404</v>
      </c>
      <c r="D2444" s="10" t="s">
        <v>212</v>
      </c>
      <c r="E2444" s="8">
        <v>2</v>
      </c>
      <c r="F2444" s="177" t="s">
        <v>617</v>
      </c>
    </row>
    <row r="2445" ht="15" spans="1:6">
      <c r="A2445" s="8">
        <v>2438</v>
      </c>
      <c r="B2445" s="8" t="str">
        <f t="shared" si="39"/>
        <v>CS11-1-3-I3</v>
      </c>
      <c r="C2445" s="10" t="s">
        <v>8404</v>
      </c>
      <c r="D2445" s="10" t="s">
        <v>212</v>
      </c>
      <c r="E2445" s="8">
        <v>3</v>
      </c>
      <c r="F2445" s="177" t="s">
        <v>620</v>
      </c>
    </row>
    <row r="2446" ht="15" spans="1:6">
      <c r="A2446" s="8">
        <v>2439</v>
      </c>
      <c r="B2446" s="8" t="str">
        <f t="shared" si="39"/>
        <v>CS11-1-3-I4</v>
      </c>
      <c r="C2446" s="10" t="s">
        <v>8404</v>
      </c>
      <c r="D2446" s="10" t="s">
        <v>212</v>
      </c>
      <c r="E2446" s="8">
        <v>4</v>
      </c>
      <c r="F2446" s="177" t="s">
        <v>623</v>
      </c>
    </row>
    <row r="2447" ht="15" spans="1:6">
      <c r="A2447" s="8">
        <v>2440</v>
      </c>
      <c r="B2447" s="8" t="str">
        <f t="shared" si="39"/>
        <v>CS11-1-3-I5</v>
      </c>
      <c r="C2447" s="10" t="s">
        <v>8404</v>
      </c>
      <c r="D2447" s="10" t="s">
        <v>212</v>
      </c>
      <c r="E2447" s="8">
        <v>5</v>
      </c>
      <c r="F2447" s="177" t="s">
        <v>626</v>
      </c>
    </row>
    <row r="2448" ht="15" spans="1:6">
      <c r="A2448" s="8">
        <v>2441</v>
      </c>
      <c r="B2448" s="8" t="str">
        <f t="shared" si="39"/>
        <v>CS11-1-3-I6</v>
      </c>
      <c r="C2448" s="10" t="s">
        <v>8404</v>
      </c>
      <c r="D2448" s="10" t="s">
        <v>212</v>
      </c>
      <c r="E2448" s="8">
        <v>6</v>
      </c>
      <c r="F2448" s="177" t="s">
        <v>629</v>
      </c>
    </row>
    <row r="2449" ht="15" spans="1:6">
      <c r="A2449" s="8">
        <v>2442</v>
      </c>
      <c r="B2449" s="8" t="str">
        <f t="shared" si="39"/>
        <v>CS11-1-3-I7</v>
      </c>
      <c r="C2449" s="10" t="s">
        <v>8404</v>
      </c>
      <c r="D2449" s="10" t="s">
        <v>212</v>
      </c>
      <c r="E2449" s="8">
        <v>7</v>
      </c>
      <c r="F2449" s="177" t="s">
        <v>497</v>
      </c>
    </row>
    <row r="2450" ht="15" spans="1:6">
      <c r="A2450" s="8">
        <v>2443</v>
      </c>
      <c r="B2450" s="8" t="str">
        <f t="shared" si="39"/>
        <v>CS11-1-3-I8</v>
      </c>
      <c r="C2450" s="10" t="s">
        <v>8404</v>
      </c>
      <c r="D2450" s="10" t="s">
        <v>212</v>
      </c>
      <c r="E2450" s="8">
        <v>8</v>
      </c>
      <c r="F2450" s="177" t="s">
        <v>499</v>
      </c>
    </row>
    <row r="2451" ht="15" spans="1:6">
      <c r="A2451" s="8">
        <v>2444</v>
      </c>
      <c r="B2451" s="8" t="str">
        <f t="shared" si="39"/>
        <v>CS11-1-3-I9</v>
      </c>
      <c r="C2451" s="10" t="s">
        <v>8404</v>
      </c>
      <c r="D2451" s="10" t="s">
        <v>212</v>
      </c>
      <c r="E2451" s="8">
        <v>9</v>
      </c>
      <c r="F2451" s="177" t="s">
        <v>662</v>
      </c>
    </row>
    <row r="2452" ht="15" spans="1:6">
      <c r="A2452" s="8">
        <v>2445</v>
      </c>
      <c r="B2452" s="8" t="str">
        <f t="shared" si="39"/>
        <v>CS11-1-3-O1</v>
      </c>
      <c r="C2452" s="10" t="s">
        <v>8404</v>
      </c>
      <c r="D2452" s="10" t="s">
        <v>8371</v>
      </c>
      <c r="E2452" s="8">
        <v>1</v>
      </c>
      <c r="F2452" s="177" t="s">
        <v>730</v>
      </c>
    </row>
    <row r="2453" ht="15" spans="1:6">
      <c r="A2453" s="8">
        <v>2446</v>
      </c>
      <c r="B2453" s="8" t="str">
        <f t="shared" si="39"/>
        <v>CS11-1-3-O2</v>
      </c>
      <c r="C2453" s="10" t="s">
        <v>8404</v>
      </c>
      <c r="D2453" s="10" t="s">
        <v>8371</v>
      </c>
      <c r="E2453" s="8">
        <v>2</v>
      </c>
      <c r="F2453" s="177" t="s">
        <v>732</v>
      </c>
    </row>
    <row r="2454" ht="15" spans="1:6">
      <c r="A2454" s="8">
        <v>2447</v>
      </c>
      <c r="B2454" s="8" t="str">
        <f t="shared" si="39"/>
        <v>CS11-1-3-O3</v>
      </c>
      <c r="C2454" s="10" t="s">
        <v>8404</v>
      </c>
      <c r="D2454" s="10" t="s">
        <v>8371</v>
      </c>
      <c r="E2454" s="8">
        <v>3</v>
      </c>
      <c r="F2454" s="177" t="s">
        <v>733</v>
      </c>
    </row>
    <row r="2455" ht="15" spans="1:6">
      <c r="A2455" s="8">
        <v>2448</v>
      </c>
      <c r="B2455" s="8" t="str">
        <f t="shared" si="39"/>
        <v>CS11-1-3-O4</v>
      </c>
      <c r="C2455" s="10" t="s">
        <v>8404</v>
      </c>
      <c r="D2455" s="10" t="s">
        <v>8371</v>
      </c>
      <c r="E2455" s="8">
        <v>4</v>
      </c>
      <c r="F2455" s="177" t="s">
        <v>734</v>
      </c>
    </row>
    <row r="2456" ht="15" spans="1:6">
      <c r="A2456" s="8">
        <v>2449</v>
      </c>
      <c r="B2456" s="8" t="str">
        <f t="shared" si="39"/>
        <v>CS11-1-3-O5</v>
      </c>
      <c r="C2456" s="10" t="s">
        <v>8404</v>
      </c>
      <c r="D2456" s="10" t="s">
        <v>8371</v>
      </c>
      <c r="E2456" s="8">
        <v>5</v>
      </c>
      <c r="F2456" s="177" t="s">
        <v>735</v>
      </c>
    </row>
    <row r="2457" ht="15" spans="1:6">
      <c r="A2457" s="8">
        <v>2450</v>
      </c>
      <c r="B2457" s="8" t="str">
        <f t="shared" si="39"/>
        <v>CS11-1-3-O6</v>
      </c>
      <c r="C2457" s="10" t="s">
        <v>8404</v>
      </c>
      <c r="D2457" s="10" t="s">
        <v>8371</v>
      </c>
      <c r="E2457" s="8">
        <v>6</v>
      </c>
      <c r="F2457" s="177" t="s">
        <v>736</v>
      </c>
    </row>
    <row r="2458" ht="15" spans="1:6">
      <c r="A2458" s="8">
        <v>2451</v>
      </c>
      <c r="B2458" s="8" t="str">
        <f t="shared" si="39"/>
        <v>CS11-1-3-O7</v>
      </c>
      <c r="C2458" s="10" t="s">
        <v>8404</v>
      </c>
      <c r="D2458" s="10" t="s">
        <v>8371</v>
      </c>
      <c r="E2458" s="8">
        <v>7</v>
      </c>
      <c r="F2458" s="177" t="s">
        <v>583</v>
      </c>
    </row>
    <row r="2459" ht="15" spans="1:6">
      <c r="A2459" s="8">
        <v>2452</v>
      </c>
      <c r="B2459" s="8" t="str">
        <f t="shared" si="39"/>
        <v>CS11-1-3-O8</v>
      </c>
      <c r="C2459" s="10" t="s">
        <v>8404</v>
      </c>
      <c r="D2459" s="10" t="s">
        <v>8371</v>
      </c>
      <c r="E2459" s="8">
        <v>8</v>
      </c>
      <c r="F2459" s="177" t="s">
        <v>584</v>
      </c>
    </row>
    <row r="2460" ht="15" spans="1:6">
      <c r="A2460" s="8">
        <v>2453</v>
      </c>
      <c r="B2460" s="8" t="str">
        <f t="shared" si="39"/>
        <v>CS11-1-3-O9</v>
      </c>
      <c r="C2460" s="10" t="s">
        <v>8404</v>
      </c>
      <c r="D2460" s="10" t="s">
        <v>8371</v>
      </c>
      <c r="E2460" s="8">
        <v>9</v>
      </c>
      <c r="F2460" s="177" t="s">
        <v>748</v>
      </c>
    </row>
    <row r="2461" ht="15" spans="1:6">
      <c r="A2461" s="8">
        <v>2454</v>
      </c>
      <c r="B2461" s="8" t="str">
        <f t="shared" si="39"/>
        <v>CS11-1-4-I1</v>
      </c>
      <c r="C2461" s="10" t="s">
        <v>8405</v>
      </c>
      <c r="D2461" s="10" t="s">
        <v>212</v>
      </c>
      <c r="E2461" s="8">
        <v>1</v>
      </c>
      <c r="F2461" s="177" t="s">
        <v>492</v>
      </c>
    </row>
    <row r="2462" ht="15" spans="1:6">
      <c r="A2462" s="8">
        <v>2455</v>
      </c>
      <c r="B2462" s="8" t="str">
        <f t="shared" si="39"/>
        <v>CS11-1-4-I2</v>
      </c>
      <c r="C2462" s="10" t="s">
        <v>8405</v>
      </c>
      <c r="D2462" s="10" t="s">
        <v>212</v>
      </c>
      <c r="E2462" s="8">
        <v>2</v>
      </c>
      <c r="F2462" s="177" t="s">
        <v>495</v>
      </c>
    </row>
    <row r="2463" ht="15" spans="1:6">
      <c r="A2463" s="8">
        <v>2456</v>
      </c>
      <c r="B2463" s="8" t="str">
        <f t="shared" si="39"/>
        <v>CS11-1-4-I3</v>
      </c>
      <c r="C2463" s="10" t="s">
        <v>8405</v>
      </c>
      <c r="D2463" s="10" t="s">
        <v>212</v>
      </c>
      <c r="E2463" s="8">
        <v>3</v>
      </c>
      <c r="F2463" s="177" t="s">
        <v>537</v>
      </c>
    </row>
    <row r="2464" ht="15" spans="1:6">
      <c r="A2464" s="8">
        <v>2457</v>
      </c>
      <c r="B2464" s="8" t="str">
        <f t="shared" si="39"/>
        <v>CS11-1-4-I4</v>
      </c>
      <c r="C2464" s="10" t="s">
        <v>8405</v>
      </c>
      <c r="D2464" s="10" t="s">
        <v>212</v>
      </c>
      <c r="E2464" s="8">
        <v>4</v>
      </c>
      <c r="F2464" s="177" t="s">
        <v>540</v>
      </c>
    </row>
    <row r="2465" ht="15" spans="1:6">
      <c r="A2465" s="8">
        <v>2458</v>
      </c>
      <c r="B2465" s="8" t="str">
        <f t="shared" si="39"/>
        <v>CS11-1-4-O1</v>
      </c>
      <c r="C2465" s="10" t="s">
        <v>8405</v>
      </c>
      <c r="D2465" s="10" t="s">
        <v>8371</v>
      </c>
      <c r="E2465" s="8">
        <v>1</v>
      </c>
      <c r="F2465" s="177" t="s">
        <v>580</v>
      </c>
    </row>
    <row r="2466" ht="15" spans="1:6">
      <c r="A2466" s="8">
        <v>2459</v>
      </c>
      <c r="B2466" s="8" t="str">
        <f t="shared" si="39"/>
        <v>CS11-1-4-O2</v>
      </c>
      <c r="C2466" s="10" t="s">
        <v>8405</v>
      </c>
      <c r="D2466" s="10" t="s">
        <v>8371</v>
      </c>
      <c r="E2466" s="8">
        <v>2</v>
      </c>
      <c r="F2466" s="177" t="s">
        <v>582</v>
      </c>
    </row>
    <row r="2467" ht="15" spans="1:6">
      <c r="A2467" s="8">
        <v>2460</v>
      </c>
      <c r="B2467" s="8" t="str">
        <f t="shared" si="39"/>
        <v>CS11-1-4-O3</v>
      </c>
      <c r="C2467" s="10" t="s">
        <v>8405</v>
      </c>
      <c r="D2467" s="10" t="s">
        <v>8371</v>
      </c>
      <c r="E2467" s="8">
        <v>3</v>
      </c>
      <c r="F2467" s="177" t="s">
        <v>605</v>
      </c>
    </row>
    <row r="2468" ht="15" spans="1:6">
      <c r="A2468" s="8">
        <v>2461</v>
      </c>
      <c r="B2468" s="8" t="str">
        <f t="shared" si="39"/>
        <v>CS11-1-4-O4</v>
      </c>
      <c r="C2468" s="10" t="s">
        <v>8405</v>
      </c>
      <c r="D2468" s="10" t="s">
        <v>8371</v>
      </c>
      <c r="E2468" s="8">
        <v>4</v>
      </c>
      <c r="F2468" s="177" t="s">
        <v>607</v>
      </c>
    </row>
    <row r="2469" ht="15" spans="1:6">
      <c r="A2469" s="8">
        <v>2462</v>
      </c>
      <c r="B2469" s="8" t="str">
        <f t="shared" si="39"/>
        <v>CS11-1-5-I1</v>
      </c>
      <c r="C2469" s="10" t="s">
        <v>8406</v>
      </c>
      <c r="D2469" s="10" t="s">
        <v>212</v>
      </c>
      <c r="E2469" s="8">
        <v>1</v>
      </c>
      <c r="F2469" s="177" t="s">
        <v>632</v>
      </c>
    </row>
    <row r="2470" ht="15" spans="1:6">
      <c r="A2470" s="8">
        <v>2463</v>
      </c>
      <c r="B2470" s="8" t="str">
        <f t="shared" si="39"/>
        <v>CS11-1-5-I2</v>
      </c>
      <c r="C2470" s="10" t="s">
        <v>8406</v>
      </c>
      <c r="D2470" s="10" t="s">
        <v>212</v>
      </c>
      <c r="E2470" s="8">
        <v>2</v>
      </c>
      <c r="F2470" s="177" t="s">
        <v>636</v>
      </c>
    </row>
    <row r="2471" ht="15" spans="1:6">
      <c r="A2471" s="8">
        <v>2464</v>
      </c>
      <c r="B2471" s="8" t="str">
        <f t="shared" si="39"/>
        <v>CS11-1-5-I3</v>
      </c>
      <c r="C2471" s="10" t="s">
        <v>8406</v>
      </c>
      <c r="D2471" s="10" t="s">
        <v>212</v>
      </c>
      <c r="E2471" s="8">
        <v>3</v>
      </c>
      <c r="F2471" s="177" t="s">
        <v>639</v>
      </c>
    </row>
    <row r="2472" ht="15" spans="1:6">
      <c r="A2472" s="8">
        <v>2465</v>
      </c>
      <c r="B2472" s="8" t="str">
        <f t="shared" si="39"/>
        <v>CS11-1-5-I4</v>
      </c>
      <c r="C2472" s="10" t="s">
        <v>8406</v>
      </c>
      <c r="D2472" s="10" t="s">
        <v>212</v>
      </c>
      <c r="E2472" s="8">
        <v>4</v>
      </c>
      <c r="F2472" s="177" t="s">
        <v>649</v>
      </c>
    </row>
    <row r="2473" ht="15" spans="1:6">
      <c r="A2473" s="8">
        <v>2466</v>
      </c>
      <c r="B2473" s="8" t="str">
        <f t="shared" si="39"/>
        <v>CS11-1-5-I5</v>
      </c>
      <c r="C2473" s="10" t="s">
        <v>8406</v>
      </c>
      <c r="D2473" s="10" t="s">
        <v>212</v>
      </c>
      <c r="E2473" s="8">
        <v>5</v>
      </c>
      <c r="F2473" s="177" t="s">
        <v>652</v>
      </c>
    </row>
    <row r="2474" ht="15" spans="1:6">
      <c r="A2474" s="8">
        <v>2467</v>
      </c>
      <c r="B2474" s="8" t="str">
        <f t="shared" si="39"/>
        <v>CS11-1-5-I6</v>
      </c>
      <c r="C2474" s="10" t="s">
        <v>8406</v>
      </c>
      <c r="D2474" s="10" t="s">
        <v>212</v>
      </c>
      <c r="E2474" s="8">
        <v>6</v>
      </c>
      <c r="F2474" s="177" t="s">
        <v>654</v>
      </c>
    </row>
    <row r="2475" ht="15" spans="1:6">
      <c r="A2475" s="8">
        <v>2468</v>
      </c>
      <c r="B2475" s="8" t="str">
        <f t="shared" si="39"/>
        <v>CS11-1-5-O1</v>
      </c>
      <c r="C2475" s="10" t="s">
        <v>8406</v>
      </c>
      <c r="D2475" s="10" t="s">
        <v>8371</v>
      </c>
      <c r="E2475" s="8">
        <v>1</v>
      </c>
      <c r="F2475" s="177" t="s">
        <v>737</v>
      </c>
    </row>
    <row r="2476" ht="15" spans="1:6">
      <c r="A2476" s="8">
        <v>2469</v>
      </c>
      <c r="B2476" s="8" t="str">
        <f t="shared" si="39"/>
        <v>CS11-1-5-O2</v>
      </c>
      <c r="C2476" s="10" t="s">
        <v>8406</v>
      </c>
      <c r="D2476" s="10" t="s">
        <v>8371</v>
      </c>
      <c r="E2476" s="8">
        <v>2</v>
      </c>
      <c r="F2476" s="177" t="s">
        <v>739</v>
      </c>
    </row>
    <row r="2477" ht="15" spans="1:6">
      <c r="A2477" s="8">
        <v>2470</v>
      </c>
      <c r="B2477" s="8" t="str">
        <f t="shared" si="39"/>
        <v>CS11-1-5-O3</v>
      </c>
      <c r="C2477" s="10" t="s">
        <v>8406</v>
      </c>
      <c r="D2477" s="10" t="s">
        <v>8371</v>
      </c>
      <c r="E2477" s="8">
        <v>3</v>
      </c>
      <c r="F2477" s="177" t="s">
        <v>740</v>
      </c>
    </row>
    <row r="2478" ht="15" spans="1:6">
      <c r="A2478" s="8">
        <v>2471</v>
      </c>
      <c r="B2478" s="8" t="str">
        <f t="shared" si="39"/>
        <v>CS11-1-5-O4</v>
      </c>
      <c r="C2478" s="10" t="s">
        <v>8406</v>
      </c>
      <c r="D2478" s="10" t="s">
        <v>8371</v>
      </c>
      <c r="E2478" s="8">
        <v>4</v>
      </c>
      <c r="F2478" s="177" t="s">
        <v>742</v>
      </c>
    </row>
    <row r="2479" ht="15" spans="1:6">
      <c r="A2479" s="8">
        <v>2472</v>
      </c>
      <c r="B2479" s="8" t="str">
        <f t="shared" si="39"/>
        <v>CS11-1-5-O5</v>
      </c>
      <c r="C2479" s="10" t="s">
        <v>8406</v>
      </c>
      <c r="D2479" s="10" t="s">
        <v>8371</v>
      </c>
      <c r="E2479" s="8">
        <v>5</v>
      </c>
      <c r="F2479" s="177" t="s">
        <v>744</v>
      </c>
    </row>
    <row r="2480" ht="15" spans="1:6">
      <c r="A2480" s="8">
        <v>2473</v>
      </c>
      <c r="B2480" s="8" t="str">
        <f t="shared" si="39"/>
        <v>CS11-1-5-O6</v>
      </c>
      <c r="C2480" s="10" t="s">
        <v>8406</v>
      </c>
      <c r="D2480" s="10" t="s">
        <v>8371</v>
      </c>
      <c r="E2480" s="8">
        <v>6</v>
      </c>
      <c r="F2480" s="177" t="s">
        <v>745</v>
      </c>
    </row>
    <row r="2481" ht="15" spans="1:6">
      <c r="A2481" s="8">
        <v>2474</v>
      </c>
      <c r="B2481" s="8" t="str">
        <f t="shared" si="39"/>
        <v>CS12-1-1-I1</v>
      </c>
      <c r="C2481" s="10" t="s">
        <v>8407</v>
      </c>
      <c r="D2481" s="10" t="s">
        <v>212</v>
      </c>
      <c r="E2481" s="8">
        <v>1</v>
      </c>
      <c r="F2481" s="177" t="s">
        <v>778</v>
      </c>
    </row>
    <row r="2482" ht="15" spans="1:6">
      <c r="A2482" s="8">
        <v>2475</v>
      </c>
      <c r="B2482" s="8" t="str">
        <f t="shared" si="39"/>
        <v>CS12-1-1-I2</v>
      </c>
      <c r="C2482" s="10" t="s">
        <v>8407</v>
      </c>
      <c r="D2482" s="10" t="s">
        <v>212</v>
      </c>
      <c r="E2482" s="8">
        <v>2</v>
      </c>
      <c r="F2482" s="177" t="s">
        <v>781</v>
      </c>
    </row>
    <row r="2483" ht="15" spans="1:6">
      <c r="A2483" s="8">
        <v>2476</v>
      </c>
      <c r="B2483" s="8" t="str">
        <f t="shared" si="39"/>
        <v>CS12-1-1-I3</v>
      </c>
      <c r="C2483" s="10" t="s">
        <v>8407</v>
      </c>
      <c r="D2483" s="10" t="s">
        <v>212</v>
      </c>
      <c r="E2483" s="8">
        <v>3</v>
      </c>
      <c r="F2483" s="177" t="s">
        <v>783</v>
      </c>
    </row>
    <row r="2484" ht="15" spans="1:6">
      <c r="A2484" s="8">
        <v>2477</v>
      </c>
      <c r="B2484" s="8" t="str">
        <f t="shared" si="39"/>
        <v>CS12-1-1-I4</v>
      </c>
      <c r="C2484" s="10" t="s">
        <v>8407</v>
      </c>
      <c r="D2484" s="10" t="s">
        <v>212</v>
      </c>
      <c r="E2484" s="8">
        <v>4</v>
      </c>
      <c r="F2484" s="177" t="s">
        <v>785</v>
      </c>
    </row>
    <row r="2485" ht="15" spans="1:6">
      <c r="A2485" s="8">
        <v>2478</v>
      </c>
      <c r="B2485" s="8" t="str">
        <f t="shared" si="39"/>
        <v>CS12-1-1-I5</v>
      </c>
      <c r="C2485" s="10" t="s">
        <v>8407</v>
      </c>
      <c r="D2485" s="10" t="s">
        <v>212</v>
      </c>
      <c r="E2485" s="8">
        <v>5</v>
      </c>
      <c r="F2485" s="177" t="s">
        <v>787</v>
      </c>
    </row>
    <row r="2486" ht="15" spans="1:6">
      <c r="A2486" s="8">
        <v>2479</v>
      </c>
      <c r="B2486" s="8" t="str">
        <f t="shared" si="39"/>
        <v>CS12-1-1-I6</v>
      </c>
      <c r="C2486" s="10" t="s">
        <v>8407</v>
      </c>
      <c r="D2486" s="10" t="s">
        <v>212</v>
      </c>
      <c r="E2486" s="8">
        <v>6</v>
      </c>
      <c r="F2486" s="177" t="s">
        <v>789</v>
      </c>
    </row>
    <row r="2487" ht="15" spans="1:6">
      <c r="A2487" s="8">
        <v>2480</v>
      </c>
      <c r="B2487" s="8" t="str">
        <f t="shared" si="39"/>
        <v>CS12-1-1-I7</v>
      </c>
      <c r="C2487" s="10" t="s">
        <v>8407</v>
      </c>
      <c r="D2487" s="10" t="s">
        <v>212</v>
      </c>
      <c r="E2487" s="8">
        <v>7</v>
      </c>
      <c r="F2487" s="177" t="s">
        <v>613</v>
      </c>
    </row>
    <row r="2488" ht="15" spans="1:6">
      <c r="A2488" s="8">
        <v>2481</v>
      </c>
      <c r="B2488" s="8" t="str">
        <f t="shared" si="39"/>
        <v>CS12-1-1-I8</v>
      </c>
      <c r="C2488" s="10" t="s">
        <v>8407</v>
      </c>
      <c r="D2488" s="10" t="s">
        <v>212</v>
      </c>
      <c r="E2488" s="8">
        <v>8</v>
      </c>
      <c r="F2488" s="177" t="s">
        <v>617</v>
      </c>
    </row>
    <row r="2489" ht="15" spans="1:6">
      <c r="A2489" s="8">
        <v>2482</v>
      </c>
      <c r="B2489" s="8" t="str">
        <f t="shared" si="39"/>
        <v>CS12-1-1-I9</v>
      </c>
      <c r="C2489" s="10" t="s">
        <v>8407</v>
      </c>
      <c r="D2489" s="10" t="s">
        <v>212</v>
      </c>
      <c r="E2489" s="8">
        <v>9</v>
      </c>
      <c r="F2489" s="177" t="s">
        <v>620</v>
      </c>
    </row>
    <row r="2490" ht="15" spans="1:6">
      <c r="A2490" s="8">
        <v>2483</v>
      </c>
      <c r="B2490" s="8" t="str">
        <f t="shared" si="39"/>
        <v>CS12-1-1-I10</v>
      </c>
      <c r="C2490" s="10" t="s">
        <v>8407</v>
      </c>
      <c r="D2490" s="10" t="s">
        <v>212</v>
      </c>
      <c r="E2490" s="8">
        <v>10</v>
      </c>
      <c r="F2490" s="177" t="s">
        <v>623</v>
      </c>
    </row>
    <row r="2491" ht="15" spans="1:6">
      <c r="A2491" s="8">
        <v>2484</v>
      </c>
      <c r="B2491" s="8" t="str">
        <f t="shared" si="39"/>
        <v>CS12-1-1-I11</v>
      </c>
      <c r="C2491" s="10" t="s">
        <v>8407</v>
      </c>
      <c r="D2491" s="10" t="s">
        <v>212</v>
      </c>
      <c r="E2491" s="8">
        <v>11</v>
      </c>
      <c r="F2491" s="177" t="s">
        <v>626</v>
      </c>
    </row>
    <row r="2492" ht="15" spans="1:6">
      <c r="A2492" s="8">
        <v>2485</v>
      </c>
      <c r="B2492" s="8" t="str">
        <f t="shared" si="39"/>
        <v>CS12-1-1-I12</v>
      </c>
      <c r="C2492" s="10" t="s">
        <v>8407</v>
      </c>
      <c r="D2492" s="10" t="s">
        <v>212</v>
      </c>
      <c r="E2492" s="8">
        <v>12</v>
      </c>
      <c r="F2492" s="177" t="s">
        <v>629</v>
      </c>
    </row>
    <row r="2493" ht="15" spans="1:6">
      <c r="A2493" s="8">
        <v>2486</v>
      </c>
      <c r="B2493" s="8" t="str">
        <f t="shared" si="39"/>
        <v>CS12-1-1-I13</v>
      </c>
      <c r="C2493" s="10" t="s">
        <v>8407</v>
      </c>
      <c r="D2493" s="10" t="s">
        <v>212</v>
      </c>
      <c r="E2493" s="8">
        <v>13</v>
      </c>
      <c r="F2493" s="177" t="s">
        <v>542</v>
      </c>
    </row>
    <row r="2494" ht="15" spans="1:6">
      <c r="A2494" s="8">
        <v>2487</v>
      </c>
      <c r="B2494" s="8" t="str">
        <f t="shared" si="39"/>
        <v>CS12-1-1-I14</v>
      </c>
      <c r="C2494" s="10" t="s">
        <v>8407</v>
      </c>
      <c r="D2494" s="10" t="s">
        <v>212</v>
      </c>
      <c r="E2494" s="8">
        <v>14</v>
      </c>
      <c r="F2494" s="177" t="s">
        <v>792</v>
      </c>
    </row>
    <row r="2495" ht="15" spans="1:6">
      <c r="A2495" s="8">
        <v>2488</v>
      </c>
      <c r="B2495" s="8" t="str">
        <f t="shared" si="39"/>
        <v>CS12-1-1-I15</v>
      </c>
      <c r="C2495" s="10" t="s">
        <v>8407</v>
      </c>
      <c r="D2495" s="10" t="s">
        <v>212</v>
      </c>
      <c r="E2495" s="8">
        <v>15</v>
      </c>
      <c r="F2495" s="177" t="s">
        <v>794</v>
      </c>
    </row>
    <row r="2496" ht="15" spans="1:6">
      <c r="A2496" s="8">
        <v>2489</v>
      </c>
      <c r="B2496" s="8" t="str">
        <f t="shared" si="39"/>
        <v>CS12-1-1-I16</v>
      </c>
      <c r="C2496" s="10" t="s">
        <v>8407</v>
      </c>
      <c r="D2496" s="10" t="s">
        <v>212</v>
      </c>
      <c r="E2496" s="8">
        <v>16</v>
      </c>
      <c r="F2496" s="177" t="s">
        <v>796</v>
      </c>
    </row>
    <row r="2497" ht="15" spans="1:6">
      <c r="A2497" s="8">
        <v>2490</v>
      </c>
      <c r="B2497" s="8" t="str">
        <f t="shared" si="39"/>
        <v>CS12-1-1-I17</v>
      </c>
      <c r="C2497" s="10" t="s">
        <v>8407</v>
      </c>
      <c r="D2497" s="10" t="s">
        <v>212</v>
      </c>
      <c r="E2497" s="8">
        <v>17</v>
      </c>
      <c r="F2497" s="177" t="s">
        <v>798</v>
      </c>
    </row>
    <row r="2498" ht="15" spans="1:6">
      <c r="A2498" s="8">
        <v>2491</v>
      </c>
      <c r="B2498" s="8" t="str">
        <f t="shared" si="39"/>
        <v>CS12-1-1-I18</v>
      </c>
      <c r="C2498" s="10" t="s">
        <v>8407</v>
      </c>
      <c r="D2498" s="10" t="s">
        <v>212</v>
      </c>
      <c r="E2498" s="8">
        <v>18</v>
      </c>
      <c r="F2498" s="177" t="s">
        <v>800</v>
      </c>
    </row>
    <row r="2499" ht="15" spans="1:6">
      <c r="A2499" s="8">
        <v>2492</v>
      </c>
      <c r="B2499" s="8" t="str">
        <f t="shared" si="39"/>
        <v>CS12-1-1-I19</v>
      </c>
      <c r="C2499" s="10" t="s">
        <v>8407</v>
      </c>
      <c r="D2499" s="10" t="s">
        <v>212</v>
      </c>
      <c r="E2499" s="8">
        <v>19</v>
      </c>
      <c r="F2499" s="177" t="s">
        <v>802</v>
      </c>
    </row>
    <row r="2500" ht="15" spans="1:6">
      <c r="A2500" s="8">
        <v>2493</v>
      </c>
      <c r="B2500" s="8" t="str">
        <f t="shared" si="39"/>
        <v>CS12-1-1-I20</v>
      </c>
      <c r="C2500" s="10" t="s">
        <v>8407</v>
      </c>
      <c r="D2500" s="10" t="s">
        <v>212</v>
      </c>
      <c r="E2500" s="8">
        <v>20</v>
      </c>
      <c r="F2500" s="177" t="s">
        <v>804</v>
      </c>
    </row>
    <row r="2501" ht="15" spans="1:6">
      <c r="A2501" s="8">
        <v>2494</v>
      </c>
      <c r="B2501" s="8" t="str">
        <f t="shared" si="39"/>
        <v>CS12-1-1-I21</v>
      </c>
      <c r="C2501" s="10" t="s">
        <v>8407</v>
      </c>
      <c r="D2501" s="10" t="s">
        <v>212</v>
      </c>
      <c r="E2501" s="8">
        <v>21</v>
      </c>
      <c r="F2501" s="177" t="s">
        <v>501</v>
      </c>
    </row>
    <row r="2502" ht="15" spans="1:6">
      <c r="A2502" s="8">
        <v>2495</v>
      </c>
      <c r="B2502" s="8" t="str">
        <f t="shared" si="39"/>
        <v>CS12-1-1-I22</v>
      </c>
      <c r="C2502" s="10" t="s">
        <v>8407</v>
      </c>
      <c r="D2502" s="10" t="s">
        <v>212</v>
      </c>
      <c r="E2502" s="8">
        <v>22</v>
      </c>
      <c r="F2502" s="177" t="s">
        <v>504</v>
      </c>
    </row>
    <row r="2503" ht="15" spans="1:6">
      <c r="A2503" s="8">
        <v>2496</v>
      </c>
      <c r="B2503" s="8" t="str">
        <f t="shared" si="39"/>
        <v>CS12-1-1-I23</v>
      </c>
      <c r="C2503" s="10" t="s">
        <v>8407</v>
      </c>
      <c r="D2503" s="10" t="s">
        <v>212</v>
      </c>
      <c r="E2503" s="8">
        <v>23</v>
      </c>
      <c r="F2503" s="177" t="s">
        <v>506</v>
      </c>
    </row>
    <row r="2504" ht="15" spans="1:6">
      <c r="A2504" s="8">
        <v>2497</v>
      </c>
      <c r="B2504" s="8" t="str">
        <f t="shared" ref="B2504:B2567" si="40">C2504&amp;"-"&amp;D2504&amp;E2504</f>
        <v>CS12-1-1-I24</v>
      </c>
      <c r="C2504" s="10" t="s">
        <v>8407</v>
      </c>
      <c r="D2504" s="10" t="s">
        <v>212</v>
      </c>
      <c r="E2504" s="8">
        <v>24</v>
      </c>
      <c r="F2504" s="177" t="s">
        <v>508</v>
      </c>
    </row>
    <row r="2505" ht="15" spans="1:6">
      <c r="A2505" s="8">
        <v>2498</v>
      </c>
      <c r="B2505" s="8" t="str">
        <f t="shared" si="40"/>
        <v>CS12-1-1-O1</v>
      </c>
      <c r="C2505" s="10" t="s">
        <v>8407</v>
      </c>
      <c r="D2505" s="10" t="s">
        <v>8371</v>
      </c>
      <c r="E2505" s="8">
        <v>1</v>
      </c>
      <c r="F2505" s="177" t="s">
        <v>880</v>
      </c>
    </row>
    <row r="2506" ht="15" spans="1:6">
      <c r="A2506" s="8">
        <v>2499</v>
      </c>
      <c r="B2506" s="8" t="str">
        <f t="shared" si="40"/>
        <v>CS12-1-1-O2</v>
      </c>
      <c r="C2506" s="10" t="s">
        <v>8407</v>
      </c>
      <c r="D2506" s="10" t="s">
        <v>8371</v>
      </c>
      <c r="E2506" s="8">
        <v>2</v>
      </c>
      <c r="F2506" s="177" t="s">
        <v>882</v>
      </c>
    </row>
    <row r="2507" ht="15" spans="1:6">
      <c r="A2507" s="8">
        <v>2500</v>
      </c>
      <c r="B2507" s="8" t="str">
        <f t="shared" si="40"/>
        <v>CS12-1-1-O3</v>
      </c>
      <c r="C2507" s="10" t="s">
        <v>8407</v>
      </c>
      <c r="D2507" s="10" t="s">
        <v>8371</v>
      </c>
      <c r="E2507" s="8">
        <v>3</v>
      </c>
      <c r="F2507" s="177" t="s">
        <v>883</v>
      </c>
    </row>
    <row r="2508" ht="15" spans="1:6">
      <c r="A2508" s="8">
        <v>2501</v>
      </c>
      <c r="B2508" s="8" t="str">
        <f t="shared" si="40"/>
        <v>CS12-1-1-O4</v>
      </c>
      <c r="C2508" s="10" t="s">
        <v>8407</v>
      </c>
      <c r="D2508" s="10" t="s">
        <v>8371</v>
      </c>
      <c r="E2508" s="8">
        <v>4</v>
      </c>
      <c r="F2508" s="177" t="s">
        <v>884</v>
      </c>
    </row>
    <row r="2509" ht="15" spans="1:6">
      <c r="A2509" s="8">
        <v>2502</v>
      </c>
      <c r="B2509" s="8" t="str">
        <f t="shared" si="40"/>
        <v>CS12-1-1-O5</v>
      </c>
      <c r="C2509" s="10" t="s">
        <v>8407</v>
      </c>
      <c r="D2509" s="10" t="s">
        <v>8371</v>
      </c>
      <c r="E2509" s="8">
        <v>5</v>
      </c>
      <c r="F2509" s="177" t="s">
        <v>885</v>
      </c>
    </row>
    <row r="2510" ht="15" spans="1:6">
      <c r="A2510" s="8">
        <v>2503</v>
      </c>
      <c r="B2510" s="8" t="str">
        <f t="shared" si="40"/>
        <v>CS12-1-1-O6</v>
      </c>
      <c r="C2510" s="10" t="s">
        <v>8407</v>
      </c>
      <c r="D2510" s="10" t="s">
        <v>8371</v>
      </c>
      <c r="E2510" s="8">
        <v>6</v>
      </c>
      <c r="F2510" s="177" t="s">
        <v>886</v>
      </c>
    </row>
    <row r="2511" ht="15" spans="1:6">
      <c r="A2511" s="8">
        <v>2504</v>
      </c>
      <c r="B2511" s="8" t="str">
        <f t="shared" si="40"/>
        <v>CS12-1-1-O7</v>
      </c>
      <c r="C2511" s="10" t="s">
        <v>8407</v>
      </c>
      <c r="D2511" s="10" t="s">
        <v>8371</v>
      </c>
      <c r="E2511" s="8">
        <v>7</v>
      </c>
      <c r="F2511" s="177" t="s">
        <v>730</v>
      </c>
    </row>
    <row r="2512" ht="15" spans="1:6">
      <c r="A2512" s="8">
        <v>2505</v>
      </c>
      <c r="B2512" s="8" t="str">
        <f t="shared" si="40"/>
        <v>CS12-1-1-O8</v>
      </c>
      <c r="C2512" s="10" t="s">
        <v>8407</v>
      </c>
      <c r="D2512" s="10" t="s">
        <v>8371</v>
      </c>
      <c r="E2512" s="8">
        <v>8</v>
      </c>
      <c r="F2512" s="177" t="s">
        <v>732</v>
      </c>
    </row>
    <row r="2513" ht="15" spans="1:6">
      <c r="A2513" s="8">
        <v>2506</v>
      </c>
      <c r="B2513" s="8" t="str">
        <f t="shared" si="40"/>
        <v>CS12-1-1-O9</v>
      </c>
      <c r="C2513" s="10" t="s">
        <v>8407</v>
      </c>
      <c r="D2513" s="10" t="s">
        <v>8371</v>
      </c>
      <c r="E2513" s="8">
        <v>9</v>
      </c>
      <c r="F2513" s="177" t="s">
        <v>733</v>
      </c>
    </row>
    <row r="2514" ht="15" spans="1:6">
      <c r="A2514" s="8">
        <v>2507</v>
      </c>
      <c r="B2514" s="8" t="str">
        <f t="shared" si="40"/>
        <v>CS12-1-1-O10</v>
      </c>
      <c r="C2514" s="10" t="s">
        <v>8407</v>
      </c>
      <c r="D2514" s="10" t="s">
        <v>8371</v>
      </c>
      <c r="E2514" s="8">
        <v>10</v>
      </c>
      <c r="F2514" s="177" t="s">
        <v>734</v>
      </c>
    </row>
    <row r="2515" ht="15" spans="1:6">
      <c r="A2515" s="8">
        <v>2508</v>
      </c>
      <c r="B2515" s="8" t="str">
        <f t="shared" si="40"/>
        <v>CS12-1-1-O11</v>
      </c>
      <c r="C2515" s="10" t="s">
        <v>8407</v>
      </c>
      <c r="D2515" s="10" t="s">
        <v>8371</v>
      </c>
      <c r="E2515" s="8">
        <v>11</v>
      </c>
      <c r="F2515" s="177" t="s">
        <v>735</v>
      </c>
    </row>
    <row r="2516" ht="15" spans="1:6">
      <c r="A2516" s="8">
        <v>2509</v>
      </c>
      <c r="B2516" s="8" t="str">
        <f t="shared" si="40"/>
        <v>CS12-1-1-O12</v>
      </c>
      <c r="C2516" s="10" t="s">
        <v>8407</v>
      </c>
      <c r="D2516" s="10" t="s">
        <v>8371</v>
      </c>
      <c r="E2516" s="8">
        <v>12</v>
      </c>
      <c r="F2516" s="177" t="s">
        <v>736</v>
      </c>
    </row>
    <row r="2517" ht="15" spans="1:6">
      <c r="A2517" s="8">
        <v>2510</v>
      </c>
      <c r="B2517" s="8" t="str">
        <f t="shared" si="40"/>
        <v>CS12-1-1-O13</v>
      </c>
      <c r="C2517" s="10" t="s">
        <v>8407</v>
      </c>
      <c r="D2517" s="10" t="s">
        <v>8371</v>
      </c>
      <c r="E2517" s="8">
        <v>13</v>
      </c>
      <c r="F2517" s="177" t="s">
        <v>608</v>
      </c>
    </row>
    <row r="2518" ht="15" spans="1:6">
      <c r="A2518" s="8">
        <v>2511</v>
      </c>
      <c r="B2518" s="8" t="str">
        <f t="shared" si="40"/>
        <v>CS12-1-1-O14</v>
      </c>
      <c r="C2518" s="10" t="s">
        <v>8407</v>
      </c>
      <c r="D2518" s="10" t="s">
        <v>8371</v>
      </c>
      <c r="E2518" s="8">
        <v>14</v>
      </c>
      <c r="F2518" s="177" t="s">
        <v>888</v>
      </c>
    </row>
    <row r="2519" ht="15" spans="1:6">
      <c r="A2519" s="8">
        <v>2512</v>
      </c>
      <c r="B2519" s="8" t="str">
        <f t="shared" si="40"/>
        <v>CS12-1-1-O15</v>
      </c>
      <c r="C2519" s="10" t="s">
        <v>8407</v>
      </c>
      <c r="D2519" s="10" t="s">
        <v>8371</v>
      </c>
      <c r="E2519" s="8">
        <v>15</v>
      </c>
      <c r="F2519" s="177" t="s">
        <v>889</v>
      </c>
    </row>
    <row r="2520" ht="15" spans="1:6">
      <c r="A2520" s="8">
        <v>2513</v>
      </c>
      <c r="B2520" s="8" t="str">
        <f t="shared" si="40"/>
        <v>CS12-1-1-O16</v>
      </c>
      <c r="C2520" s="10" t="s">
        <v>8407</v>
      </c>
      <c r="D2520" s="10" t="s">
        <v>8371</v>
      </c>
      <c r="E2520" s="8">
        <v>16</v>
      </c>
      <c r="F2520" s="177" t="s">
        <v>890</v>
      </c>
    </row>
    <row r="2521" ht="15" spans="1:6">
      <c r="A2521" s="8">
        <v>2514</v>
      </c>
      <c r="B2521" s="8" t="str">
        <f t="shared" si="40"/>
        <v>CS12-1-1-O17</v>
      </c>
      <c r="C2521" s="10" t="s">
        <v>8407</v>
      </c>
      <c r="D2521" s="10" t="s">
        <v>8371</v>
      </c>
      <c r="E2521" s="8">
        <v>17</v>
      </c>
      <c r="F2521" s="177" t="s">
        <v>891</v>
      </c>
    </row>
    <row r="2522" ht="15" spans="1:6">
      <c r="A2522" s="8">
        <v>2515</v>
      </c>
      <c r="B2522" s="8" t="str">
        <f t="shared" si="40"/>
        <v>CS12-1-1-O18</v>
      </c>
      <c r="C2522" s="10" t="s">
        <v>8407</v>
      </c>
      <c r="D2522" s="10" t="s">
        <v>8371</v>
      </c>
      <c r="E2522" s="8">
        <v>18</v>
      </c>
      <c r="F2522" s="177" t="s">
        <v>892</v>
      </c>
    </row>
    <row r="2523" ht="15" spans="1:6">
      <c r="A2523" s="8">
        <v>2516</v>
      </c>
      <c r="B2523" s="8" t="str">
        <f t="shared" si="40"/>
        <v>CS12-1-1-O19</v>
      </c>
      <c r="C2523" s="10" t="s">
        <v>8407</v>
      </c>
      <c r="D2523" s="10" t="s">
        <v>8371</v>
      </c>
      <c r="E2523" s="8">
        <v>19</v>
      </c>
      <c r="F2523" s="177" t="s">
        <v>893</v>
      </c>
    </row>
    <row r="2524" ht="15" spans="1:6">
      <c r="A2524" s="8">
        <v>2517</v>
      </c>
      <c r="B2524" s="8" t="str">
        <f t="shared" si="40"/>
        <v>CS12-1-1-O20</v>
      </c>
      <c r="C2524" s="10" t="s">
        <v>8407</v>
      </c>
      <c r="D2524" s="10" t="s">
        <v>8371</v>
      </c>
      <c r="E2524" s="8">
        <v>20</v>
      </c>
      <c r="F2524" s="177" t="s">
        <v>894</v>
      </c>
    </row>
    <row r="2525" ht="15" spans="1:6">
      <c r="A2525" s="8">
        <v>2518</v>
      </c>
      <c r="B2525" s="8" t="str">
        <f t="shared" si="40"/>
        <v>CS12-1-1-O21</v>
      </c>
      <c r="C2525" s="10" t="s">
        <v>8407</v>
      </c>
      <c r="D2525" s="10" t="s">
        <v>8371</v>
      </c>
      <c r="E2525" s="8">
        <v>21</v>
      </c>
      <c r="F2525" s="177" t="s">
        <v>585</v>
      </c>
    </row>
    <row r="2526" ht="15" spans="1:6">
      <c r="A2526" s="8">
        <v>2519</v>
      </c>
      <c r="B2526" s="8" t="str">
        <f t="shared" si="40"/>
        <v>CS12-1-1-O22</v>
      </c>
      <c r="C2526" s="10" t="s">
        <v>8407</v>
      </c>
      <c r="D2526" s="10" t="s">
        <v>8371</v>
      </c>
      <c r="E2526" s="8">
        <v>22</v>
      </c>
      <c r="F2526" s="177" t="s">
        <v>587</v>
      </c>
    </row>
    <row r="2527" ht="15" spans="1:6">
      <c r="A2527" s="8">
        <v>2520</v>
      </c>
      <c r="B2527" s="8" t="str">
        <f t="shared" si="40"/>
        <v>CS12-1-1-O23</v>
      </c>
      <c r="C2527" s="10" t="s">
        <v>8407</v>
      </c>
      <c r="D2527" s="10" t="s">
        <v>8371</v>
      </c>
      <c r="E2527" s="8">
        <v>23</v>
      </c>
      <c r="F2527" s="177" t="s">
        <v>588</v>
      </c>
    </row>
    <row r="2528" ht="15" spans="1:6">
      <c r="A2528" s="8">
        <v>2521</v>
      </c>
      <c r="B2528" s="8" t="str">
        <f t="shared" si="40"/>
        <v>CS12-1-1-O24</v>
      </c>
      <c r="C2528" s="10" t="s">
        <v>8407</v>
      </c>
      <c r="D2528" s="10" t="s">
        <v>8371</v>
      </c>
      <c r="E2528" s="8">
        <v>24</v>
      </c>
      <c r="F2528" s="177" t="s">
        <v>589</v>
      </c>
    </row>
    <row r="2529" ht="15" spans="1:6">
      <c r="A2529" s="8">
        <v>2522</v>
      </c>
      <c r="B2529" s="8" t="str">
        <f t="shared" si="40"/>
        <v>CS12-1-2-I1</v>
      </c>
      <c r="C2529" s="10" t="s">
        <v>8408</v>
      </c>
      <c r="D2529" s="10" t="s">
        <v>212</v>
      </c>
      <c r="E2529" s="8">
        <v>1</v>
      </c>
      <c r="F2529" s="177" t="s">
        <v>806</v>
      </c>
    </row>
    <row r="2530" ht="15" spans="1:6">
      <c r="A2530" s="8">
        <v>2523</v>
      </c>
      <c r="B2530" s="8" t="str">
        <f t="shared" si="40"/>
        <v>CS12-1-2-I2</v>
      </c>
      <c r="C2530" s="10" t="s">
        <v>8408</v>
      </c>
      <c r="D2530" s="10" t="s">
        <v>212</v>
      </c>
      <c r="E2530" s="8">
        <v>2</v>
      </c>
      <c r="F2530" s="177" t="s">
        <v>810</v>
      </c>
    </row>
    <row r="2531" ht="15" spans="1:6">
      <c r="A2531" s="8">
        <v>2524</v>
      </c>
      <c r="B2531" s="8" t="str">
        <f t="shared" si="40"/>
        <v>CS12-1-2-I3</v>
      </c>
      <c r="C2531" s="10" t="s">
        <v>8408</v>
      </c>
      <c r="D2531" s="10" t="s">
        <v>212</v>
      </c>
      <c r="E2531" s="8">
        <v>3</v>
      </c>
      <c r="F2531" s="177" t="s">
        <v>813</v>
      </c>
    </row>
    <row r="2532" ht="15" spans="1:6">
      <c r="A2532" s="8">
        <v>2525</v>
      </c>
      <c r="B2532" s="8" t="str">
        <f t="shared" si="40"/>
        <v>CS12-1-2-I4</v>
      </c>
      <c r="C2532" s="10" t="s">
        <v>8408</v>
      </c>
      <c r="D2532" s="10" t="s">
        <v>212</v>
      </c>
      <c r="E2532" s="8">
        <v>4</v>
      </c>
      <c r="F2532" s="177" t="s">
        <v>816</v>
      </c>
    </row>
    <row r="2533" ht="15" spans="1:6">
      <c r="A2533" s="8">
        <v>2526</v>
      </c>
      <c r="B2533" s="8" t="str">
        <f t="shared" si="40"/>
        <v>CS12-1-2-O1</v>
      </c>
      <c r="C2533" s="10" t="s">
        <v>8408</v>
      </c>
      <c r="D2533" s="10" t="s">
        <v>8371</v>
      </c>
      <c r="E2533" s="8">
        <v>1</v>
      </c>
      <c r="F2533" s="177" t="s">
        <v>895</v>
      </c>
    </row>
    <row r="2534" ht="15" spans="1:6">
      <c r="A2534" s="8">
        <v>2527</v>
      </c>
      <c r="B2534" s="8" t="str">
        <f t="shared" si="40"/>
        <v>CS12-1-2-O2</v>
      </c>
      <c r="C2534" s="10" t="s">
        <v>8408</v>
      </c>
      <c r="D2534" s="10" t="s">
        <v>8371</v>
      </c>
      <c r="E2534" s="8">
        <v>2</v>
      </c>
      <c r="F2534" s="177" t="s">
        <v>898</v>
      </c>
    </row>
    <row r="2535" ht="15" spans="1:6">
      <c r="A2535" s="8">
        <v>2528</v>
      </c>
      <c r="B2535" s="8" t="str">
        <f t="shared" si="40"/>
        <v>CS12-1-2-O3</v>
      </c>
      <c r="C2535" s="10" t="s">
        <v>8408</v>
      </c>
      <c r="D2535" s="10" t="s">
        <v>8371</v>
      </c>
      <c r="E2535" s="8">
        <v>3</v>
      </c>
      <c r="F2535" s="177" t="s">
        <v>900</v>
      </c>
    </row>
    <row r="2536" ht="15" spans="1:6">
      <c r="A2536" s="8">
        <v>2529</v>
      </c>
      <c r="B2536" s="8" t="str">
        <f t="shared" si="40"/>
        <v>CS12-1-2-O4</v>
      </c>
      <c r="C2536" s="10" t="s">
        <v>8408</v>
      </c>
      <c r="D2536" s="10" t="s">
        <v>8371</v>
      </c>
      <c r="E2536" s="8">
        <v>4</v>
      </c>
      <c r="F2536" s="177" t="s">
        <v>902</v>
      </c>
    </row>
    <row r="2537" ht="15" spans="1:6">
      <c r="A2537" s="8">
        <v>2530</v>
      </c>
      <c r="B2537" s="8" t="str">
        <f t="shared" si="40"/>
        <v>CS12-1-3-I1</v>
      </c>
      <c r="C2537" s="10" t="s">
        <v>8409</v>
      </c>
      <c r="D2537" s="10" t="s">
        <v>212</v>
      </c>
      <c r="E2537" s="8">
        <v>1</v>
      </c>
      <c r="F2537" s="177" t="s">
        <v>819</v>
      </c>
    </row>
    <row r="2538" ht="15" spans="1:6">
      <c r="A2538" s="8">
        <v>2531</v>
      </c>
      <c r="B2538" s="8" t="str">
        <f t="shared" si="40"/>
        <v>CS12-1-3-I2</v>
      </c>
      <c r="C2538" s="10" t="s">
        <v>8409</v>
      </c>
      <c r="D2538" s="10" t="s">
        <v>212</v>
      </c>
      <c r="E2538" s="8">
        <v>2</v>
      </c>
      <c r="F2538" s="177" t="s">
        <v>823</v>
      </c>
    </row>
    <row r="2539" ht="15" spans="1:6">
      <c r="A2539" s="8">
        <v>2532</v>
      </c>
      <c r="B2539" s="8" t="str">
        <f t="shared" si="40"/>
        <v>CS12-1-3-I3</v>
      </c>
      <c r="C2539" s="10" t="s">
        <v>8409</v>
      </c>
      <c r="D2539" s="10" t="s">
        <v>212</v>
      </c>
      <c r="E2539" s="8">
        <v>3</v>
      </c>
      <c r="F2539" s="177" t="s">
        <v>826</v>
      </c>
    </row>
    <row r="2540" ht="15" spans="1:6">
      <c r="A2540" s="8">
        <v>2533</v>
      </c>
      <c r="B2540" s="8" t="str">
        <f t="shared" si="40"/>
        <v>CS12-1-3-I4</v>
      </c>
      <c r="C2540" s="10" t="s">
        <v>8409</v>
      </c>
      <c r="D2540" s="10" t="s">
        <v>212</v>
      </c>
      <c r="E2540" s="8">
        <v>4</v>
      </c>
      <c r="F2540" s="177" t="s">
        <v>829</v>
      </c>
    </row>
    <row r="2541" ht="15" spans="1:6">
      <c r="A2541" s="8">
        <v>2534</v>
      </c>
      <c r="B2541" s="8" t="str">
        <f t="shared" si="40"/>
        <v>CS12-1-3-I5</v>
      </c>
      <c r="C2541" s="10" t="s">
        <v>8409</v>
      </c>
      <c r="D2541" s="10" t="s">
        <v>212</v>
      </c>
      <c r="E2541" s="8">
        <v>5</v>
      </c>
      <c r="F2541" s="177" t="s">
        <v>832</v>
      </c>
    </row>
    <row r="2542" ht="15" spans="1:6">
      <c r="A2542" s="8">
        <v>2535</v>
      </c>
      <c r="B2542" s="8" t="str">
        <f t="shared" si="40"/>
        <v>CS12-1-3-I6</v>
      </c>
      <c r="C2542" s="10" t="s">
        <v>8409</v>
      </c>
      <c r="D2542" s="10" t="s">
        <v>212</v>
      </c>
      <c r="E2542" s="8">
        <v>6</v>
      </c>
      <c r="F2542" s="177" t="s">
        <v>835</v>
      </c>
    </row>
    <row r="2543" ht="15" spans="1:6">
      <c r="A2543" s="8">
        <v>2536</v>
      </c>
      <c r="B2543" s="8" t="str">
        <f t="shared" si="40"/>
        <v>CS12-1-3-I7</v>
      </c>
      <c r="C2543" s="10" t="s">
        <v>8409</v>
      </c>
      <c r="D2543" s="10" t="s">
        <v>212</v>
      </c>
      <c r="E2543" s="8">
        <v>7</v>
      </c>
      <c r="F2543" s="177" t="s">
        <v>838</v>
      </c>
    </row>
    <row r="2544" ht="15" spans="1:6">
      <c r="A2544" s="8">
        <v>2537</v>
      </c>
      <c r="B2544" s="8" t="str">
        <f t="shared" si="40"/>
        <v>CS12-1-3-I8</v>
      </c>
      <c r="C2544" s="10" t="s">
        <v>8409</v>
      </c>
      <c r="D2544" s="10" t="s">
        <v>212</v>
      </c>
      <c r="E2544" s="8">
        <v>8</v>
      </c>
      <c r="F2544" s="177" t="s">
        <v>841</v>
      </c>
    </row>
    <row r="2545" ht="15" spans="1:6">
      <c r="A2545" s="8">
        <v>2538</v>
      </c>
      <c r="B2545" s="8" t="str">
        <f t="shared" si="40"/>
        <v>CS12-1-3-I9</v>
      </c>
      <c r="C2545" s="10" t="s">
        <v>8409</v>
      </c>
      <c r="D2545" s="10" t="s">
        <v>212</v>
      </c>
      <c r="E2545" s="8">
        <v>9</v>
      </c>
      <c r="F2545" s="177" t="s">
        <v>851</v>
      </c>
    </row>
    <row r="2546" ht="15" spans="1:6">
      <c r="A2546" s="8">
        <v>2539</v>
      </c>
      <c r="B2546" s="8" t="str">
        <f t="shared" si="40"/>
        <v>CS12-1-3-I10</v>
      </c>
      <c r="C2546" s="10" t="s">
        <v>8409</v>
      </c>
      <c r="D2546" s="10" t="s">
        <v>212</v>
      </c>
      <c r="E2546" s="8">
        <v>10</v>
      </c>
      <c r="F2546" s="177" t="s">
        <v>855</v>
      </c>
    </row>
    <row r="2547" ht="15" spans="1:6">
      <c r="A2547" s="8">
        <v>2540</v>
      </c>
      <c r="B2547" s="8" t="str">
        <f t="shared" si="40"/>
        <v>CS12-1-3-I11</v>
      </c>
      <c r="C2547" s="10" t="s">
        <v>8409</v>
      </c>
      <c r="D2547" s="10" t="s">
        <v>212</v>
      </c>
      <c r="E2547" s="8">
        <v>11</v>
      </c>
      <c r="F2547" s="177" t="s">
        <v>858</v>
      </c>
    </row>
    <row r="2548" ht="15" spans="1:6">
      <c r="A2548" s="8">
        <v>2541</v>
      </c>
      <c r="B2548" s="8" t="str">
        <f t="shared" si="40"/>
        <v>CS12-1-3-I12</v>
      </c>
      <c r="C2548" s="10" t="s">
        <v>8409</v>
      </c>
      <c r="D2548" s="10" t="s">
        <v>212</v>
      </c>
      <c r="E2548" s="8">
        <v>12</v>
      </c>
      <c r="F2548" s="177" t="s">
        <v>861</v>
      </c>
    </row>
    <row r="2549" ht="15" spans="1:6">
      <c r="A2549" s="8">
        <v>2542</v>
      </c>
      <c r="B2549" s="8" t="str">
        <f t="shared" si="40"/>
        <v>CS12-1-3-I13</v>
      </c>
      <c r="C2549" s="10" t="s">
        <v>8409</v>
      </c>
      <c r="D2549" s="10" t="s">
        <v>212</v>
      </c>
      <c r="E2549" s="8">
        <v>13</v>
      </c>
      <c r="F2549" s="177" t="s">
        <v>864</v>
      </c>
    </row>
    <row r="2550" ht="15" spans="1:6">
      <c r="A2550" s="8">
        <v>2543</v>
      </c>
      <c r="B2550" s="8" t="str">
        <f t="shared" si="40"/>
        <v>CS12-1-3-O1</v>
      </c>
      <c r="C2550" s="10" t="s">
        <v>8409</v>
      </c>
      <c r="D2550" s="10" t="s">
        <v>8371</v>
      </c>
      <c r="E2550" s="8">
        <v>1</v>
      </c>
      <c r="F2550" s="177" t="s">
        <v>904</v>
      </c>
    </row>
    <row r="2551" ht="15" spans="1:6">
      <c r="A2551" s="8">
        <v>2544</v>
      </c>
      <c r="B2551" s="8" t="str">
        <f t="shared" si="40"/>
        <v>CS12-1-3-O2</v>
      </c>
      <c r="C2551" s="10" t="s">
        <v>8409</v>
      </c>
      <c r="D2551" s="10" t="s">
        <v>8371</v>
      </c>
      <c r="E2551" s="8">
        <v>2</v>
      </c>
      <c r="F2551" s="177" t="s">
        <v>907</v>
      </c>
    </row>
    <row r="2552" ht="15" spans="1:6">
      <c r="A2552" s="8">
        <v>2545</v>
      </c>
      <c r="B2552" s="8" t="str">
        <f t="shared" si="40"/>
        <v>CS12-1-3-O3</v>
      </c>
      <c r="C2552" s="10" t="s">
        <v>8409</v>
      </c>
      <c r="D2552" s="10" t="s">
        <v>8371</v>
      </c>
      <c r="E2552" s="8">
        <v>3</v>
      </c>
      <c r="F2552" s="177" t="s">
        <v>909</v>
      </c>
    </row>
    <row r="2553" ht="15" spans="1:6">
      <c r="A2553" s="8">
        <v>2546</v>
      </c>
      <c r="B2553" s="8" t="str">
        <f t="shared" si="40"/>
        <v>CS12-1-3-O4</v>
      </c>
      <c r="C2553" s="10" t="s">
        <v>8409</v>
      </c>
      <c r="D2553" s="10" t="s">
        <v>8371</v>
      </c>
      <c r="E2553" s="8">
        <v>4</v>
      </c>
      <c r="F2553" s="177" t="s">
        <v>911</v>
      </c>
    </row>
    <row r="2554" ht="15" spans="1:6">
      <c r="A2554" s="8">
        <v>2547</v>
      </c>
      <c r="B2554" s="8" t="str">
        <f t="shared" si="40"/>
        <v>CS12-1-3-O5</v>
      </c>
      <c r="C2554" s="10" t="s">
        <v>8409</v>
      </c>
      <c r="D2554" s="10" t="s">
        <v>8371</v>
      </c>
      <c r="E2554" s="8">
        <v>5</v>
      </c>
      <c r="F2554" s="177" t="s">
        <v>913</v>
      </c>
    </row>
    <row r="2555" ht="15" spans="1:6">
      <c r="A2555" s="8">
        <v>2548</v>
      </c>
      <c r="B2555" s="8" t="str">
        <f t="shared" si="40"/>
        <v>CS12-1-3-O6</v>
      </c>
      <c r="C2555" s="10" t="s">
        <v>8409</v>
      </c>
      <c r="D2555" s="10" t="s">
        <v>8371</v>
      </c>
      <c r="E2555" s="8">
        <v>6</v>
      </c>
      <c r="F2555" s="177" t="s">
        <v>915</v>
      </c>
    </row>
    <row r="2556" ht="15" spans="1:6">
      <c r="A2556" s="8">
        <v>2549</v>
      </c>
      <c r="B2556" s="8" t="str">
        <f t="shared" si="40"/>
        <v>CS12-1-3-O7</v>
      </c>
      <c r="C2556" s="10" t="s">
        <v>8409</v>
      </c>
      <c r="D2556" s="10" t="s">
        <v>8371</v>
      </c>
      <c r="E2556" s="8">
        <v>7</v>
      </c>
      <c r="F2556" s="177" t="s">
        <v>917</v>
      </c>
    </row>
    <row r="2557" ht="15" spans="1:6">
      <c r="A2557" s="8">
        <v>2550</v>
      </c>
      <c r="B2557" s="8" t="str">
        <f t="shared" si="40"/>
        <v>CS12-1-3-O8</v>
      </c>
      <c r="C2557" s="10" t="s">
        <v>8409</v>
      </c>
      <c r="D2557" s="10" t="s">
        <v>8371</v>
      </c>
      <c r="E2557" s="8">
        <v>8</v>
      </c>
      <c r="F2557" s="177" t="s">
        <v>919</v>
      </c>
    </row>
    <row r="2558" ht="15" spans="1:6">
      <c r="A2558" s="8">
        <v>2551</v>
      </c>
      <c r="B2558" s="8" t="str">
        <f t="shared" si="40"/>
        <v>CS12-1-3-O9</v>
      </c>
      <c r="C2558" s="10" t="s">
        <v>8409</v>
      </c>
      <c r="D2558" s="10" t="s">
        <v>8371</v>
      </c>
      <c r="E2558" s="8">
        <v>9</v>
      </c>
      <c r="F2558" s="177" t="s">
        <v>926</v>
      </c>
    </row>
    <row r="2559" ht="15" spans="1:6">
      <c r="A2559" s="8">
        <v>2552</v>
      </c>
      <c r="B2559" s="8" t="str">
        <f t="shared" si="40"/>
        <v>CS12-1-3-O10</v>
      </c>
      <c r="C2559" s="10" t="s">
        <v>8409</v>
      </c>
      <c r="D2559" s="10" t="s">
        <v>8371</v>
      </c>
      <c r="E2559" s="8">
        <v>10</v>
      </c>
      <c r="F2559" s="177" t="s">
        <v>929</v>
      </c>
    </row>
    <row r="2560" ht="15" spans="1:6">
      <c r="A2560" s="8">
        <v>2553</v>
      </c>
      <c r="B2560" s="8" t="str">
        <f t="shared" si="40"/>
        <v>CS12-1-3-O11</v>
      </c>
      <c r="C2560" s="10" t="s">
        <v>8409</v>
      </c>
      <c r="D2560" s="10" t="s">
        <v>8371</v>
      </c>
      <c r="E2560" s="8">
        <v>11</v>
      </c>
      <c r="F2560" s="177" t="s">
        <v>931</v>
      </c>
    </row>
    <row r="2561" ht="15" spans="1:6">
      <c r="A2561" s="8">
        <v>2554</v>
      </c>
      <c r="B2561" s="8" t="str">
        <f t="shared" si="40"/>
        <v>CS12-1-3-O12</v>
      </c>
      <c r="C2561" s="10" t="s">
        <v>8409</v>
      </c>
      <c r="D2561" s="10" t="s">
        <v>8371</v>
      </c>
      <c r="E2561" s="8">
        <v>12</v>
      </c>
      <c r="F2561" s="177" t="s">
        <v>933</v>
      </c>
    </row>
    <row r="2562" ht="15" spans="1:6">
      <c r="A2562" s="8">
        <v>2555</v>
      </c>
      <c r="B2562" s="8" t="str">
        <f t="shared" si="40"/>
        <v>CS12-1-3-O13</v>
      </c>
      <c r="C2562" s="10" t="s">
        <v>8409</v>
      </c>
      <c r="D2562" s="10" t="s">
        <v>8371</v>
      </c>
      <c r="E2562" s="8">
        <v>13</v>
      </c>
      <c r="F2562" s="177" t="s">
        <v>935</v>
      </c>
    </row>
    <row r="2563" ht="15" spans="1:6">
      <c r="A2563" s="8">
        <v>2556</v>
      </c>
      <c r="B2563" s="8" t="str">
        <f t="shared" si="40"/>
        <v>CS12-1-4-I1</v>
      </c>
      <c r="C2563" s="10" t="s">
        <v>8410</v>
      </c>
      <c r="D2563" s="10" t="s">
        <v>212</v>
      </c>
      <c r="E2563" s="8">
        <v>1</v>
      </c>
      <c r="F2563" s="177" t="s">
        <v>844</v>
      </c>
    </row>
    <row r="2564" ht="15" spans="1:6">
      <c r="A2564" s="8">
        <v>2557</v>
      </c>
      <c r="B2564" s="8" t="str">
        <f t="shared" si="40"/>
        <v>CS12-1-4-I2</v>
      </c>
      <c r="C2564" s="10" t="s">
        <v>8410</v>
      </c>
      <c r="D2564" s="10" t="s">
        <v>212</v>
      </c>
      <c r="E2564" s="8">
        <v>2</v>
      </c>
      <c r="F2564" s="177" t="s">
        <v>848</v>
      </c>
    </row>
    <row r="2565" ht="15" spans="1:6">
      <c r="A2565" s="8">
        <v>2558</v>
      </c>
      <c r="B2565" s="8" t="str">
        <f t="shared" si="40"/>
        <v>CS12-1-4-I3</v>
      </c>
      <c r="C2565" s="10" t="s">
        <v>8410</v>
      </c>
      <c r="D2565" s="10" t="s">
        <v>212</v>
      </c>
      <c r="E2565" s="8">
        <v>3</v>
      </c>
      <c r="F2565" s="177" t="s">
        <v>867</v>
      </c>
    </row>
    <row r="2566" ht="15" spans="1:6">
      <c r="A2566" s="8">
        <v>2559</v>
      </c>
      <c r="B2566" s="8" t="str">
        <f t="shared" si="40"/>
        <v>CS12-1-4-I4</v>
      </c>
      <c r="C2566" s="10" t="s">
        <v>8410</v>
      </c>
      <c r="D2566" s="10" t="s">
        <v>212</v>
      </c>
      <c r="E2566" s="8">
        <v>4</v>
      </c>
      <c r="F2566" s="177" t="s">
        <v>871</v>
      </c>
    </row>
    <row r="2567" ht="15" spans="1:6">
      <c r="A2567" s="8">
        <v>2560</v>
      </c>
      <c r="B2567" s="8" t="str">
        <f t="shared" si="40"/>
        <v>CS12-1-4-I5</v>
      </c>
      <c r="C2567" s="10" t="s">
        <v>8410</v>
      </c>
      <c r="D2567" s="10" t="s">
        <v>212</v>
      </c>
      <c r="E2567" s="8">
        <v>5</v>
      </c>
      <c r="F2567" s="177" t="s">
        <v>874</v>
      </c>
    </row>
    <row r="2568" ht="15" spans="1:6">
      <c r="A2568" s="8">
        <v>2561</v>
      </c>
      <c r="B2568" s="8" t="str">
        <f t="shared" ref="B2568:B2631" si="41">C2568&amp;"-"&amp;D2568&amp;E2568</f>
        <v>CS12-1-4-I6</v>
      </c>
      <c r="C2568" s="10" t="s">
        <v>8410</v>
      </c>
      <c r="D2568" s="10" t="s">
        <v>212</v>
      </c>
      <c r="E2568" s="8">
        <v>6</v>
      </c>
      <c r="F2568" s="177" t="s">
        <v>877</v>
      </c>
    </row>
    <row r="2569" ht="15" spans="1:6">
      <c r="A2569" s="8">
        <v>2562</v>
      </c>
      <c r="B2569" s="8" t="str">
        <f t="shared" si="41"/>
        <v>CS12-1-4-O1</v>
      </c>
      <c r="C2569" s="10" t="s">
        <v>8410</v>
      </c>
      <c r="D2569" s="10" t="s">
        <v>8371</v>
      </c>
      <c r="E2569" s="8">
        <v>1</v>
      </c>
      <c r="F2569" s="177" t="s">
        <v>921</v>
      </c>
    </row>
    <row r="2570" ht="15" spans="1:6">
      <c r="A2570" s="8">
        <v>2563</v>
      </c>
      <c r="B2570" s="8" t="str">
        <f t="shared" si="41"/>
        <v>CS12-1-4-O2</v>
      </c>
      <c r="C2570" s="10" t="s">
        <v>8410</v>
      </c>
      <c r="D2570" s="10" t="s">
        <v>8371</v>
      </c>
      <c r="E2570" s="8">
        <v>2</v>
      </c>
      <c r="F2570" s="177" t="s">
        <v>924</v>
      </c>
    </row>
    <row r="2571" ht="15" spans="1:6">
      <c r="A2571" s="8">
        <v>2564</v>
      </c>
      <c r="B2571" s="8" t="str">
        <f t="shared" si="41"/>
        <v>CS12-1-4-O3</v>
      </c>
      <c r="C2571" s="10" t="s">
        <v>8410</v>
      </c>
      <c r="D2571" s="10" t="s">
        <v>8371</v>
      </c>
      <c r="E2571" s="8">
        <v>3</v>
      </c>
      <c r="F2571" s="177" t="s">
        <v>937</v>
      </c>
    </row>
    <row r="2572" ht="15" spans="1:6">
      <c r="A2572" s="8">
        <v>2565</v>
      </c>
      <c r="B2572" s="8" t="str">
        <f t="shared" si="41"/>
        <v>CS12-1-4-O4</v>
      </c>
      <c r="C2572" s="10" t="s">
        <v>8410</v>
      </c>
      <c r="D2572" s="10" t="s">
        <v>8371</v>
      </c>
      <c r="E2572" s="8">
        <v>4</v>
      </c>
      <c r="F2572" s="177" t="s">
        <v>940</v>
      </c>
    </row>
    <row r="2573" ht="15" spans="1:6">
      <c r="A2573" s="8">
        <v>2566</v>
      </c>
      <c r="B2573" s="8" t="str">
        <f t="shared" si="41"/>
        <v>CS12-1-4-O5</v>
      </c>
      <c r="C2573" s="10" t="s">
        <v>8410</v>
      </c>
      <c r="D2573" s="10" t="s">
        <v>8371</v>
      </c>
      <c r="E2573" s="8">
        <v>5</v>
      </c>
      <c r="F2573" s="177" t="s">
        <v>942</v>
      </c>
    </row>
    <row r="2574" ht="15" spans="1:6">
      <c r="A2574" s="8">
        <v>2567</v>
      </c>
      <c r="B2574" s="8" t="str">
        <f t="shared" si="41"/>
        <v>CS12-1-4-O6</v>
      </c>
      <c r="C2574" s="10" t="s">
        <v>8410</v>
      </c>
      <c r="D2574" s="10" t="s">
        <v>8371</v>
      </c>
      <c r="E2574" s="8">
        <v>6</v>
      </c>
      <c r="F2574" s="177" t="s">
        <v>944</v>
      </c>
    </row>
    <row r="2575" ht="15" spans="1:6">
      <c r="A2575" s="8">
        <v>2568</v>
      </c>
      <c r="B2575" s="8" t="str">
        <f t="shared" si="41"/>
        <v>CS19-1-1-I1</v>
      </c>
      <c r="C2575" s="10" t="s">
        <v>8411</v>
      </c>
      <c r="D2575" s="10" t="s">
        <v>212</v>
      </c>
      <c r="E2575" s="8">
        <v>1</v>
      </c>
      <c r="F2575" s="177" t="s">
        <v>1005</v>
      </c>
    </row>
    <row r="2576" ht="15" spans="1:6">
      <c r="A2576" s="8">
        <v>2569</v>
      </c>
      <c r="B2576" s="8" t="str">
        <f t="shared" si="41"/>
        <v>CS19-1-1-I2</v>
      </c>
      <c r="C2576" s="10" t="s">
        <v>8411</v>
      </c>
      <c r="D2576" s="10" t="s">
        <v>212</v>
      </c>
      <c r="E2576" s="8">
        <v>2</v>
      </c>
      <c r="F2576" s="177" t="s">
        <v>1008</v>
      </c>
    </row>
    <row r="2577" ht="15" spans="1:6">
      <c r="A2577" s="8">
        <v>2570</v>
      </c>
      <c r="B2577" s="8" t="str">
        <f t="shared" si="41"/>
        <v>CS19-1-1-O1</v>
      </c>
      <c r="C2577" s="10" t="s">
        <v>8411</v>
      </c>
      <c r="D2577" s="10" t="s">
        <v>8371</v>
      </c>
      <c r="E2577" s="8">
        <v>1</v>
      </c>
      <c r="F2577" s="177" t="s">
        <v>1060</v>
      </c>
    </row>
    <row r="2578" ht="15" spans="1:6">
      <c r="A2578" s="8">
        <v>2571</v>
      </c>
      <c r="B2578" s="8" t="str">
        <f t="shared" si="41"/>
        <v>CS19-1-1-O2</v>
      </c>
      <c r="C2578" s="10" t="s">
        <v>8411</v>
      </c>
      <c r="D2578" s="10" t="s">
        <v>8371</v>
      </c>
      <c r="E2578" s="8">
        <v>2</v>
      </c>
      <c r="F2578" s="177" t="s">
        <v>1063</v>
      </c>
    </row>
    <row r="2579" ht="15" spans="1:6">
      <c r="A2579" s="8">
        <v>2572</v>
      </c>
      <c r="B2579" s="8" t="str">
        <f t="shared" si="41"/>
        <v>CS19-1-2-I1</v>
      </c>
      <c r="C2579" s="10" t="s">
        <v>8412</v>
      </c>
      <c r="D2579" s="10" t="s">
        <v>212</v>
      </c>
      <c r="E2579" s="8">
        <v>1</v>
      </c>
      <c r="F2579" s="177" t="s">
        <v>1010</v>
      </c>
    </row>
    <row r="2580" ht="15" spans="1:6">
      <c r="A2580" s="8">
        <v>2573</v>
      </c>
      <c r="B2580" s="8" t="str">
        <f t="shared" si="41"/>
        <v>CS19-1-2-I2</v>
      </c>
      <c r="C2580" s="10" t="s">
        <v>8412</v>
      </c>
      <c r="D2580" s="10" t="s">
        <v>212</v>
      </c>
      <c r="E2580" s="8">
        <v>2</v>
      </c>
      <c r="F2580" s="177" t="s">
        <v>1014</v>
      </c>
    </row>
    <row r="2581" ht="15" spans="1:6">
      <c r="A2581" s="8">
        <v>2574</v>
      </c>
      <c r="B2581" s="8" t="str">
        <f t="shared" si="41"/>
        <v>CS19-1-2-I3</v>
      </c>
      <c r="C2581" s="10" t="s">
        <v>8412</v>
      </c>
      <c r="D2581" s="10" t="s">
        <v>212</v>
      </c>
      <c r="E2581" s="8">
        <v>3</v>
      </c>
      <c r="F2581" s="177" t="s">
        <v>1026</v>
      </c>
    </row>
    <row r="2582" ht="15" spans="1:6">
      <c r="A2582" s="8">
        <v>2575</v>
      </c>
      <c r="B2582" s="8" t="str">
        <f t="shared" si="41"/>
        <v>CS19-1-2-I4</v>
      </c>
      <c r="C2582" s="10" t="s">
        <v>8412</v>
      </c>
      <c r="D2582" s="10" t="s">
        <v>212</v>
      </c>
      <c r="E2582" s="8">
        <v>4</v>
      </c>
      <c r="F2582" s="177" t="s">
        <v>1032</v>
      </c>
    </row>
    <row r="2583" ht="15" spans="1:6">
      <c r="A2583" s="8">
        <v>2576</v>
      </c>
      <c r="B2583" s="8" t="str">
        <f t="shared" si="41"/>
        <v>CS19-1-2-I5</v>
      </c>
      <c r="C2583" s="10" t="s">
        <v>8412</v>
      </c>
      <c r="D2583" s="10" t="s">
        <v>212</v>
      </c>
      <c r="E2583" s="8">
        <v>5</v>
      </c>
      <c r="F2583" s="177" t="s">
        <v>1038</v>
      </c>
    </row>
    <row r="2584" ht="15" spans="1:6">
      <c r="A2584" s="8">
        <v>2577</v>
      </c>
      <c r="B2584" s="8" t="str">
        <f t="shared" si="41"/>
        <v>CS19-1-2-I6</v>
      </c>
      <c r="C2584" s="10" t="s">
        <v>8412</v>
      </c>
      <c r="D2584" s="10" t="s">
        <v>212</v>
      </c>
      <c r="E2584" s="8">
        <v>6</v>
      </c>
      <c r="F2584" s="177" t="s">
        <v>1042</v>
      </c>
    </row>
    <row r="2585" ht="15" spans="1:6">
      <c r="A2585" s="8">
        <v>2578</v>
      </c>
      <c r="B2585" s="8" t="str">
        <f t="shared" si="41"/>
        <v>CS19-1-2-I7</v>
      </c>
      <c r="C2585" s="10" t="s">
        <v>8412</v>
      </c>
      <c r="D2585" s="10" t="s">
        <v>212</v>
      </c>
      <c r="E2585" s="8">
        <v>7</v>
      </c>
      <c r="F2585" s="177" t="s">
        <v>1054</v>
      </c>
    </row>
    <row r="2586" ht="15" spans="1:6">
      <c r="A2586" s="8">
        <v>2579</v>
      </c>
      <c r="B2586" s="8" t="str">
        <f t="shared" si="41"/>
        <v>CS19-1-2-O1</v>
      </c>
      <c r="C2586" s="10" t="s">
        <v>8412</v>
      </c>
      <c r="D2586" s="10" t="s">
        <v>8371</v>
      </c>
      <c r="E2586" s="8">
        <v>1</v>
      </c>
      <c r="F2586" s="177" t="s">
        <v>1079</v>
      </c>
    </row>
    <row r="2587" ht="15" spans="1:6">
      <c r="A2587" s="8">
        <v>2580</v>
      </c>
      <c r="B2587" s="8" t="str">
        <f t="shared" si="41"/>
        <v>CS19-1-2-O2</v>
      </c>
      <c r="C2587" s="10" t="s">
        <v>8412</v>
      </c>
      <c r="D2587" s="10" t="s">
        <v>8371</v>
      </c>
      <c r="E2587" s="8">
        <v>2</v>
      </c>
      <c r="F2587" s="177" t="s">
        <v>1084</v>
      </c>
    </row>
    <row r="2588" ht="15" spans="1:6">
      <c r="A2588" s="8">
        <v>2581</v>
      </c>
      <c r="B2588" s="8" t="str">
        <f t="shared" si="41"/>
        <v>CS19-1-2-O3</v>
      </c>
      <c r="C2588" s="10" t="s">
        <v>8412</v>
      </c>
      <c r="D2588" s="10" t="s">
        <v>8371</v>
      </c>
      <c r="E2588" s="8">
        <v>3</v>
      </c>
      <c r="F2588" s="177" t="s">
        <v>1065</v>
      </c>
    </row>
    <row r="2589" ht="15" spans="1:6">
      <c r="A2589" s="8">
        <v>2582</v>
      </c>
      <c r="B2589" s="8" t="str">
        <f t="shared" si="41"/>
        <v>CS19-1-2-O4</v>
      </c>
      <c r="C2589" s="10" t="s">
        <v>8412</v>
      </c>
      <c r="D2589" s="10" t="s">
        <v>8371</v>
      </c>
      <c r="E2589" s="8">
        <v>4</v>
      </c>
      <c r="F2589" s="177" t="s">
        <v>1068</v>
      </c>
    </row>
    <row r="2590" ht="15" spans="1:6">
      <c r="A2590" s="8">
        <v>2583</v>
      </c>
      <c r="B2590" s="8" t="str">
        <f t="shared" si="41"/>
        <v>CS19-1-2-O5</v>
      </c>
      <c r="C2590" s="10" t="s">
        <v>8412</v>
      </c>
      <c r="D2590" s="10" t="s">
        <v>8371</v>
      </c>
      <c r="E2590" s="8">
        <v>5</v>
      </c>
      <c r="F2590" s="177" t="s">
        <v>1100</v>
      </c>
    </row>
    <row r="2591" ht="15" spans="1:6">
      <c r="A2591" s="8">
        <v>2584</v>
      </c>
      <c r="B2591" s="8" t="str">
        <f t="shared" si="41"/>
        <v>CS19-1-2-O6</v>
      </c>
      <c r="C2591" s="10" t="s">
        <v>8412</v>
      </c>
      <c r="D2591" s="10" t="s">
        <v>8371</v>
      </c>
      <c r="E2591" s="8">
        <v>6</v>
      </c>
      <c r="F2591" s="177" t="s">
        <v>1089</v>
      </c>
    </row>
    <row r="2592" ht="15" spans="1:6">
      <c r="A2592" s="8">
        <v>2585</v>
      </c>
      <c r="B2592" s="8" t="str">
        <f t="shared" si="41"/>
        <v>CS19-1-2-O7</v>
      </c>
      <c r="C2592" s="10" t="s">
        <v>8412</v>
      </c>
      <c r="D2592" s="10" t="s">
        <v>8371</v>
      </c>
      <c r="E2592" s="8">
        <v>7</v>
      </c>
      <c r="F2592" s="177" t="s">
        <v>1092</v>
      </c>
    </row>
    <row r="2593" ht="15" spans="1:6">
      <c r="A2593" s="8">
        <v>2586</v>
      </c>
      <c r="B2593" s="8" t="str">
        <f t="shared" si="41"/>
        <v>CS19-1-3-I1</v>
      </c>
      <c r="C2593" s="10" t="s">
        <v>8413</v>
      </c>
      <c r="D2593" s="10" t="s">
        <v>212</v>
      </c>
      <c r="E2593" s="8">
        <v>1</v>
      </c>
      <c r="F2593" s="177" t="s">
        <v>1583</v>
      </c>
    </row>
    <row r="2594" ht="15" spans="1:6">
      <c r="A2594" s="8">
        <v>2587</v>
      </c>
      <c r="B2594" s="8" t="str">
        <f t="shared" si="41"/>
        <v>CS19-1-3-I2</v>
      </c>
      <c r="C2594" s="10" t="s">
        <v>8413</v>
      </c>
      <c r="D2594" s="10" t="s">
        <v>212</v>
      </c>
      <c r="E2594" s="8">
        <v>2</v>
      </c>
      <c r="F2594" s="177" t="s">
        <v>1586</v>
      </c>
    </row>
    <row r="2595" ht="15" spans="1:6">
      <c r="A2595" s="8">
        <v>2588</v>
      </c>
      <c r="B2595" s="8" t="str">
        <f t="shared" si="41"/>
        <v>CS19-1-3-I3</v>
      </c>
      <c r="C2595" s="10" t="s">
        <v>8413</v>
      </c>
      <c r="D2595" s="10" t="s">
        <v>212</v>
      </c>
      <c r="E2595" s="8">
        <v>3</v>
      </c>
      <c r="F2595" s="177" t="s">
        <v>1588</v>
      </c>
    </row>
    <row r="2596" ht="15" spans="1:6">
      <c r="A2596" s="8">
        <v>2589</v>
      </c>
      <c r="B2596" s="8" t="str">
        <f t="shared" si="41"/>
        <v>CS19-1-3-I4</v>
      </c>
      <c r="C2596" s="10" t="s">
        <v>8413</v>
      </c>
      <c r="D2596" s="10" t="s">
        <v>212</v>
      </c>
      <c r="E2596" s="8">
        <v>4</v>
      </c>
      <c r="F2596" s="177" t="s">
        <v>1590</v>
      </c>
    </row>
    <row r="2597" ht="15" spans="1:6">
      <c r="A2597" s="8">
        <v>2590</v>
      </c>
      <c r="B2597" s="8" t="str">
        <f t="shared" si="41"/>
        <v>CS19-1-3-I5</v>
      </c>
      <c r="C2597" s="10" t="s">
        <v>8413</v>
      </c>
      <c r="D2597" s="10" t="s">
        <v>212</v>
      </c>
      <c r="E2597" s="8">
        <v>5</v>
      </c>
      <c r="F2597" s="3" t="s">
        <v>1612</v>
      </c>
    </row>
    <row r="2598" ht="15" spans="1:6">
      <c r="A2598" s="8">
        <v>2591</v>
      </c>
      <c r="B2598" s="8" t="str">
        <f t="shared" si="41"/>
        <v>CS19-1-3-I6</v>
      </c>
      <c r="C2598" s="10" t="s">
        <v>8413</v>
      </c>
      <c r="D2598" s="10" t="s">
        <v>212</v>
      </c>
      <c r="E2598" s="8">
        <v>6</v>
      </c>
      <c r="F2598" s="3" t="s">
        <v>1615</v>
      </c>
    </row>
    <row r="2599" ht="15" spans="1:6">
      <c r="A2599" s="8">
        <v>2592</v>
      </c>
      <c r="B2599" s="8" t="str">
        <f t="shared" si="41"/>
        <v>CS19-1-3-I7</v>
      </c>
      <c r="C2599" s="10" t="s">
        <v>8413</v>
      </c>
      <c r="D2599" s="10" t="s">
        <v>212</v>
      </c>
      <c r="E2599" s="8">
        <v>7</v>
      </c>
      <c r="F2599" s="3" t="s">
        <v>1617</v>
      </c>
    </row>
    <row r="2600" ht="15" spans="1:6">
      <c r="A2600" s="8">
        <v>2593</v>
      </c>
      <c r="B2600" s="8" t="str">
        <f t="shared" si="41"/>
        <v>CS19-1-3-I8</v>
      </c>
      <c r="C2600" s="10" t="s">
        <v>8413</v>
      </c>
      <c r="D2600" s="10" t="s">
        <v>212</v>
      </c>
      <c r="E2600" s="8">
        <v>8</v>
      </c>
      <c r="F2600" s="177" t="s">
        <v>1592</v>
      </c>
    </row>
    <row r="2601" ht="15" spans="1:6">
      <c r="A2601" s="8">
        <v>2594</v>
      </c>
      <c r="B2601" s="8" t="str">
        <f t="shared" si="41"/>
        <v>CS19-1-3-I9</v>
      </c>
      <c r="C2601" s="10" t="s">
        <v>8413</v>
      </c>
      <c r="D2601" s="10" t="s">
        <v>212</v>
      </c>
      <c r="E2601" s="8">
        <v>9</v>
      </c>
      <c r="F2601" s="3" t="s">
        <v>1619</v>
      </c>
    </row>
    <row r="2602" ht="15" spans="1:6">
      <c r="A2602" s="8">
        <v>2595</v>
      </c>
      <c r="B2602" s="8" t="str">
        <f t="shared" si="41"/>
        <v>CS19-1-3-I10</v>
      </c>
      <c r="C2602" s="10" t="s">
        <v>8413</v>
      </c>
      <c r="D2602" s="10" t="s">
        <v>212</v>
      </c>
      <c r="E2602" s="8">
        <v>10</v>
      </c>
      <c r="F2602" s="177" t="s">
        <v>1594</v>
      </c>
    </row>
    <row r="2603" ht="15" spans="1:6">
      <c r="A2603" s="8">
        <v>2596</v>
      </c>
      <c r="B2603" s="8" t="str">
        <f t="shared" si="41"/>
        <v>CS19-1-3-I11</v>
      </c>
      <c r="C2603" s="10" t="s">
        <v>8413</v>
      </c>
      <c r="D2603" s="10" t="s">
        <v>212</v>
      </c>
      <c r="E2603" s="8">
        <v>11</v>
      </c>
      <c r="F2603" s="177" t="s">
        <v>1596</v>
      </c>
    </row>
    <row r="2604" ht="15" spans="1:6">
      <c r="A2604" s="8">
        <v>2597</v>
      </c>
      <c r="B2604" s="8" t="str">
        <f t="shared" si="41"/>
        <v>CS19-1-3-I12</v>
      </c>
      <c r="C2604" s="10" t="s">
        <v>8413</v>
      </c>
      <c r="D2604" s="10" t="s">
        <v>212</v>
      </c>
      <c r="E2604" s="8">
        <v>12</v>
      </c>
      <c r="F2604" s="3" t="s">
        <v>1621</v>
      </c>
    </row>
    <row r="2605" ht="15" spans="1:6">
      <c r="A2605" s="8">
        <v>2598</v>
      </c>
      <c r="B2605" s="8" t="str">
        <f t="shared" si="41"/>
        <v>CS19-1-3-I13</v>
      </c>
      <c r="C2605" s="10" t="s">
        <v>8413</v>
      </c>
      <c r="D2605" s="10" t="s">
        <v>212</v>
      </c>
      <c r="E2605" s="8">
        <v>13</v>
      </c>
      <c r="F2605" s="3" t="s">
        <v>1623</v>
      </c>
    </row>
    <row r="2606" ht="15" spans="1:6">
      <c r="A2606" s="8">
        <v>2599</v>
      </c>
      <c r="B2606" s="8" t="str">
        <f t="shared" si="41"/>
        <v>CS19-1-3-I14</v>
      </c>
      <c r="C2606" s="10" t="s">
        <v>8413</v>
      </c>
      <c r="D2606" s="10" t="s">
        <v>212</v>
      </c>
      <c r="E2606" s="8">
        <v>14</v>
      </c>
      <c r="F2606" s="3" t="s">
        <v>1625</v>
      </c>
    </row>
    <row r="2607" ht="15" spans="1:6">
      <c r="A2607" s="8">
        <v>2600</v>
      </c>
      <c r="B2607" s="8" t="str">
        <f t="shared" si="41"/>
        <v>CS19-1-3-I15</v>
      </c>
      <c r="C2607" s="10" t="s">
        <v>8413</v>
      </c>
      <c r="D2607" s="10" t="s">
        <v>212</v>
      </c>
      <c r="E2607" s="8">
        <v>15</v>
      </c>
      <c r="F2607" s="3" t="s">
        <v>1627</v>
      </c>
    </row>
    <row r="2608" ht="15" spans="1:6">
      <c r="A2608" s="8">
        <v>2601</v>
      </c>
      <c r="B2608" s="8" t="str">
        <f t="shared" si="41"/>
        <v>CS19-1-3-I16</v>
      </c>
      <c r="C2608" s="10" t="s">
        <v>8413</v>
      </c>
      <c r="D2608" s="10" t="s">
        <v>212</v>
      </c>
      <c r="E2608" s="8">
        <v>16</v>
      </c>
      <c r="F2608" s="177" t="s">
        <v>1598</v>
      </c>
    </row>
    <row r="2609" ht="15" spans="1:6">
      <c r="A2609" s="8">
        <v>2602</v>
      </c>
      <c r="B2609" s="8" t="str">
        <f t="shared" si="41"/>
        <v>CS19-1-3-I17</v>
      </c>
      <c r="C2609" s="10" t="s">
        <v>8413</v>
      </c>
      <c r="D2609" s="10" t="s">
        <v>212</v>
      </c>
      <c r="E2609" s="8">
        <v>17</v>
      </c>
      <c r="F2609" s="3" t="s">
        <v>1629</v>
      </c>
    </row>
    <row r="2610" ht="15" spans="1:6">
      <c r="A2610" s="8">
        <v>2603</v>
      </c>
      <c r="B2610" s="8" t="str">
        <f t="shared" si="41"/>
        <v>CS19-1-3-I18</v>
      </c>
      <c r="C2610" s="10" t="s">
        <v>8413</v>
      </c>
      <c r="D2610" s="10" t="s">
        <v>212</v>
      </c>
      <c r="E2610" s="8">
        <v>18</v>
      </c>
      <c r="F2610" s="177" t="s">
        <v>1600</v>
      </c>
    </row>
    <row r="2611" ht="15" spans="1:6">
      <c r="A2611" s="8">
        <v>2604</v>
      </c>
      <c r="B2611" s="8" t="str">
        <f t="shared" si="41"/>
        <v>CS19-1-3-I19</v>
      </c>
      <c r="C2611" s="10" t="s">
        <v>8413</v>
      </c>
      <c r="D2611" s="10" t="s">
        <v>212</v>
      </c>
      <c r="E2611" s="8">
        <v>19</v>
      </c>
      <c r="F2611" s="3" t="s">
        <v>1631</v>
      </c>
    </row>
    <row r="2612" ht="15" spans="1:6">
      <c r="A2612" s="8">
        <v>2605</v>
      </c>
      <c r="B2612" s="8" t="str">
        <f t="shared" si="41"/>
        <v>CS19-1-3-I20</v>
      </c>
      <c r="C2612" s="10" t="s">
        <v>8413</v>
      </c>
      <c r="D2612" s="10" t="s">
        <v>212</v>
      </c>
      <c r="E2612" s="8">
        <v>20</v>
      </c>
      <c r="F2612" s="177" t="s">
        <v>1602</v>
      </c>
    </row>
    <row r="2613" ht="15" spans="1:6">
      <c r="A2613" s="8">
        <v>2606</v>
      </c>
      <c r="B2613" s="8" t="str">
        <f t="shared" si="41"/>
        <v>CS19-1-3-I21</v>
      </c>
      <c r="C2613" s="10" t="s">
        <v>8413</v>
      </c>
      <c r="D2613" s="10" t="s">
        <v>212</v>
      </c>
      <c r="E2613" s="8">
        <v>21</v>
      </c>
      <c r="F2613" s="177" t="s">
        <v>1604</v>
      </c>
    </row>
    <row r="2614" ht="15" spans="1:6">
      <c r="A2614" s="8">
        <v>2607</v>
      </c>
      <c r="B2614" s="8" t="str">
        <f t="shared" si="41"/>
        <v>CS19-1-3-I22</v>
      </c>
      <c r="C2614" s="10" t="s">
        <v>8413</v>
      </c>
      <c r="D2614" s="10" t="s">
        <v>212</v>
      </c>
      <c r="E2614" s="8">
        <v>22</v>
      </c>
      <c r="F2614" s="3" t="s">
        <v>1633</v>
      </c>
    </row>
    <row r="2615" ht="15" spans="1:6">
      <c r="A2615" s="8">
        <v>2608</v>
      </c>
      <c r="B2615" s="8" t="str">
        <f t="shared" si="41"/>
        <v>CS19-1-3-I23</v>
      </c>
      <c r="C2615" s="10" t="s">
        <v>8413</v>
      </c>
      <c r="D2615" s="10" t="s">
        <v>212</v>
      </c>
      <c r="E2615" s="8">
        <v>23</v>
      </c>
      <c r="F2615" s="177" t="s">
        <v>1606</v>
      </c>
    </row>
    <row r="2616" ht="15" spans="1:6">
      <c r="A2616" s="8">
        <v>2609</v>
      </c>
      <c r="B2616" s="8" t="str">
        <f t="shared" si="41"/>
        <v>CS19-1-3-I24</v>
      </c>
      <c r="C2616" s="10" t="s">
        <v>8413</v>
      </c>
      <c r="D2616" s="10" t="s">
        <v>212</v>
      </c>
      <c r="E2616" s="8">
        <v>24</v>
      </c>
      <c r="F2616" s="3" t="s">
        <v>1635</v>
      </c>
    </row>
    <row r="2617" ht="15" spans="1:6">
      <c r="A2617" s="8">
        <v>2610</v>
      </c>
      <c r="B2617" s="8" t="str">
        <f t="shared" si="41"/>
        <v>CS19-1-3-I25</v>
      </c>
      <c r="C2617" s="10" t="s">
        <v>8413</v>
      </c>
      <c r="D2617" s="10" t="s">
        <v>212</v>
      </c>
      <c r="E2617" s="8">
        <v>25</v>
      </c>
      <c r="F2617" s="177" t="s">
        <v>1608</v>
      </c>
    </row>
    <row r="2618" ht="15" spans="1:6">
      <c r="A2618" s="8">
        <v>2611</v>
      </c>
      <c r="B2618" s="8" t="str">
        <f t="shared" si="41"/>
        <v>CS19-1-3-I26</v>
      </c>
      <c r="C2618" s="10" t="s">
        <v>8413</v>
      </c>
      <c r="D2618" s="10" t="s">
        <v>212</v>
      </c>
      <c r="E2618" s="8">
        <v>26</v>
      </c>
      <c r="F2618" s="3" t="s">
        <v>1637</v>
      </c>
    </row>
    <row r="2619" ht="15" spans="1:6">
      <c r="A2619" s="8">
        <v>2612</v>
      </c>
      <c r="B2619" s="8" t="str">
        <f t="shared" si="41"/>
        <v>CS19-1-3-I27</v>
      </c>
      <c r="C2619" s="10" t="s">
        <v>8413</v>
      </c>
      <c r="D2619" s="10" t="s">
        <v>212</v>
      </c>
      <c r="E2619" s="8">
        <v>27</v>
      </c>
      <c r="F2619" s="3" t="s">
        <v>1639</v>
      </c>
    </row>
    <row r="2620" ht="15" spans="1:6">
      <c r="A2620" s="8">
        <v>2613</v>
      </c>
      <c r="B2620" s="8" t="str">
        <f t="shared" si="41"/>
        <v>CS19-1-3-I28</v>
      </c>
      <c r="C2620" s="10" t="s">
        <v>8413</v>
      </c>
      <c r="D2620" s="10" t="s">
        <v>212</v>
      </c>
      <c r="E2620" s="8">
        <v>28</v>
      </c>
      <c r="F2620" s="177" t="s">
        <v>1610</v>
      </c>
    </row>
    <row r="2621" ht="15" spans="1:6">
      <c r="A2621" s="8">
        <v>2614</v>
      </c>
      <c r="B2621" s="8" t="str">
        <f t="shared" si="41"/>
        <v>CS19-1-3-O1</v>
      </c>
      <c r="C2621" s="10" t="s">
        <v>8413</v>
      </c>
      <c r="D2621" s="10" t="s">
        <v>8371</v>
      </c>
      <c r="E2621" s="8">
        <v>1</v>
      </c>
      <c r="F2621" s="177" t="s">
        <v>1641</v>
      </c>
    </row>
    <row r="2622" ht="15" spans="1:6">
      <c r="A2622" s="8">
        <v>2615</v>
      </c>
      <c r="B2622" s="8" t="str">
        <f t="shared" si="41"/>
        <v>CS19-1-3-O2</v>
      </c>
      <c r="C2622" s="10" t="s">
        <v>8413</v>
      </c>
      <c r="D2622" s="10" t="s">
        <v>8371</v>
      </c>
      <c r="E2622" s="8">
        <v>2</v>
      </c>
      <c r="F2622" s="177" t="s">
        <v>1644</v>
      </c>
    </row>
    <row r="2623" ht="15" spans="1:6">
      <c r="A2623" s="8">
        <v>2616</v>
      </c>
      <c r="B2623" s="8" t="str">
        <f t="shared" si="41"/>
        <v>CS19-1-3-O3</v>
      </c>
      <c r="C2623" s="10" t="s">
        <v>8413</v>
      </c>
      <c r="D2623" s="10" t="s">
        <v>8371</v>
      </c>
      <c r="E2623" s="8">
        <v>3</v>
      </c>
      <c r="F2623" s="177" t="s">
        <v>1647</v>
      </c>
    </row>
    <row r="2624" ht="15" spans="1:6">
      <c r="A2624" s="8">
        <v>2617</v>
      </c>
      <c r="B2624" s="8" t="str">
        <f t="shared" si="41"/>
        <v>CS19-1-3-O4</v>
      </c>
      <c r="C2624" s="10" t="s">
        <v>8413</v>
      </c>
      <c r="D2624" s="10" t="s">
        <v>8371</v>
      </c>
      <c r="E2624" s="8">
        <v>4</v>
      </c>
      <c r="F2624" s="177" t="s">
        <v>1650</v>
      </c>
    </row>
    <row r="2625" ht="15" spans="1:6">
      <c r="A2625" s="8">
        <v>2618</v>
      </c>
      <c r="B2625" s="8" t="str">
        <f t="shared" si="41"/>
        <v>CS19-1-3-O5</v>
      </c>
      <c r="C2625" s="10" t="s">
        <v>8413</v>
      </c>
      <c r="D2625" s="10" t="s">
        <v>8371</v>
      </c>
      <c r="E2625" s="8">
        <v>5</v>
      </c>
      <c r="F2625" s="177" t="s">
        <v>1653</v>
      </c>
    </row>
    <row r="2626" ht="15" spans="1:6">
      <c r="A2626" s="8">
        <v>2619</v>
      </c>
      <c r="B2626" s="8" t="str">
        <f t="shared" si="41"/>
        <v>CS19-1-3-O6</v>
      </c>
      <c r="C2626" s="10" t="s">
        <v>8413</v>
      </c>
      <c r="D2626" s="10" t="s">
        <v>8371</v>
      </c>
      <c r="E2626" s="8">
        <v>6</v>
      </c>
      <c r="F2626" s="177" t="s">
        <v>1656</v>
      </c>
    </row>
    <row r="2627" ht="15" spans="1:6">
      <c r="A2627" s="8">
        <v>2620</v>
      </c>
      <c r="B2627" s="8" t="str">
        <f t="shared" si="41"/>
        <v>CS19-1-3-O7</v>
      </c>
      <c r="C2627" s="10" t="s">
        <v>8413</v>
      </c>
      <c r="D2627" s="10" t="s">
        <v>8371</v>
      </c>
      <c r="E2627" s="8">
        <v>7</v>
      </c>
      <c r="F2627" s="177" t="s">
        <v>1659</v>
      </c>
    </row>
    <row r="2628" ht="15" spans="1:6">
      <c r="A2628" s="8">
        <v>2621</v>
      </c>
      <c r="B2628" s="8" t="str">
        <f t="shared" si="41"/>
        <v>CS19-1-3-O8</v>
      </c>
      <c r="C2628" s="10" t="s">
        <v>8413</v>
      </c>
      <c r="D2628" s="10" t="s">
        <v>8371</v>
      </c>
      <c r="E2628" s="8">
        <v>8</v>
      </c>
      <c r="F2628" s="177" t="s">
        <v>1662</v>
      </c>
    </row>
    <row r="2629" ht="15" spans="1:6">
      <c r="A2629" s="8">
        <v>2622</v>
      </c>
      <c r="B2629" s="8" t="str">
        <f t="shared" si="41"/>
        <v>CS19-1-3-O9</v>
      </c>
      <c r="C2629" s="10" t="s">
        <v>8413</v>
      </c>
      <c r="D2629" s="10" t="s">
        <v>8371</v>
      </c>
      <c r="E2629" s="8">
        <v>9</v>
      </c>
      <c r="F2629" s="177" t="s">
        <v>1665</v>
      </c>
    </row>
    <row r="2630" ht="15" spans="1:6">
      <c r="A2630" s="8">
        <v>2623</v>
      </c>
      <c r="B2630" s="8" t="str">
        <f t="shared" si="41"/>
        <v>CS19-1-3-O10</v>
      </c>
      <c r="C2630" s="10" t="s">
        <v>8413</v>
      </c>
      <c r="D2630" s="10" t="s">
        <v>8371</v>
      </c>
      <c r="E2630" s="8">
        <v>10</v>
      </c>
      <c r="F2630" s="177" t="s">
        <v>1668</v>
      </c>
    </row>
    <row r="2631" ht="15" spans="1:6">
      <c r="A2631" s="8">
        <v>2624</v>
      </c>
      <c r="B2631" s="8" t="str">
        <f t="shared" si="41"/>
        <v>CS19-1-3-O11</v>
      </c>
      <c r="C2631" s="10" t="s">
        <v>8413</v>
      </c>
      <c r="D2631" s="10" t="s">
        <v>8371</v>
      </c>
      <c r="E2631" s="8">
        <v>11</v>
      </c>
      <c r="F2631" s="177" t="s">
        <v>1670</v>
      </c>
    </row>
    <row r="2632" ht="15" spans="1:6">
      <c r="A2632" s="8">
        <v>2625</v>
      </c>
      <c r="B2632" s="8" t="str">
        <f t="shared" ref="B2632:B2695" si="42">C2632&amp;"-"&amp;D2632&amp;E2632</f>
        <v>CS19-1-3-O12</v>
      </c>
      <c r="C2632" s="10" t="s">
        <v>8413</v>
      </c>
      <c r="D2632" s="10" t="s">
        <v>8371</v>
      </c>
      <c r="E2632" s="8">
        <v>12</v>
      </c>
      <c r="F2632" s="177" t="s">
        <v>1672</v>
      </c>
    </row>
    <row r="2633" ht="15" spans="1:6">
      <c r="A2633" s="8">
        <v>2626</v>
      </c>
      <c r="B2633" s="8" t="str">
        <f t="shared" si="42"/>
        <v>CS19-1-3-O13</v>
      </c>
      <c r="C2633" s="10" t="s">
        <v>8413</v>
      </c>
      <c r="D2633" s="10" t="s">
        <v>8371</v>
      </c>
      <c r="E2633" s="8">
        <v>13</v>
      </c>
      <c r="F2633" s="177" t="s">
        <v>1675</v>
      </c>
    </row>
    <row r="2634" ht="15" spans="1:6">
      <c r="A2634" s="8">
        <v>2627</v>
      </c>
      <c r="B2634" s="8" t="str">
        <f t="shared" si="42"/>
        <v>CS19-1-3-O14</v>
      </c>
      <c r="C2634" s="10" t="s">
        <v>8413</v>
      </c>
      <c r="D2634" s="10" t="s">
        <v>8371</v>
      </c>
      <c r="E2634" s="8">
        <v>14</v>
      </c>
      <c r="F2634" s="177" t="s">
        <v>1677</v>
      </c>
    </row>
    <row r="2635" ht="15" spans="1:6">
      <c r="A2635" s="8">
        <v>2628</v>
      </c>
      <c r="B2635" s="8" t="str">
        <f t="shared" si="42"/>
        <v>CS19-1-3-O15</v>
      </c>
      <c r="C2635" s="10" t="s">
        <v>8413</v>
      </c>
      <c r="D2635" s="10" t="s">
        <v>8371</v>
      </c>
      <c r="E2635" s="8">
        <v>15</v>
      </c>
      <c r="F2635" s="177" t="s">
        <v>1680</v>
      </c>
    </row>
    <row r="2636" ht="15" spans="1:6">
      <c r="A2636" s="8">
        <v>2629</v>
      </c>
      <c r="B2636" s="8" t="str">
        <f t="shared" si="42"/>
        <v>CS19-1-3-O16</v>
      </c>
      <c r="C2636" s="10" t="s">
        <v>8413</v>
      </c>
      <c r="D2636" s="10" t="s">
        <v>8371</v>
      </c>
      <c r="E2636" s="8">
        <v>16</v>
      </c>
      <c r="F2636" s="177" t="s">
        <v>1682</v>
      </c>
    </row>
    <row r="2637" ht="15" spans="1:6">
      <c r="A2637" s="8">
        <v>2630</v>
      </c>
      <c r="B2637" s="8" t="str">
        <f t="shared" si="42"/>
        <v>CS19-1-3-O17</v>
      </c>
      <c r="C2637" s="10" t="s">
        <v>8413</v>
      </c>
      <c r="D2637" s="10" t="s">
        <v>8371</v>
      </c>
      <c r="E2637" s="8">
        <v>17</v>
      </c>
      <c r="F2637" s="177" t="s">
        <v>1685</v>
      </c>
    </row>
    <row r="2638" ht="15" spans="1:6">
      <c r="A2638" s="8">
        <v>2631</v>
      </c>
      <c r="B2638" s="8" t="str">
        <f t="shared" si="42"/>
        <v>CS19-1-3-O18</v>
      </c>
      <c r="C2638" s="10" t="s">
        <v>8413</v>
      </c>
      <c r="D2638" s="10" t="s">
        <v>8371</v>
      </c>
      <c r="E2638" s="8">
        <v>18</v>
      </c>
      <c r="F2638" s="177" t="s">
        <v>1687</v>
      </c>
    </row>
    <row r="2639" ht="15" spans="1:6">
      <c r="A2639" s="8">
        <v>2632</v>
      </c>
      <c r="B2639" s="8" t="str">
        <f t="shared" si="42"/>
        <v>CS19-1-3-O19</v>
      </c>
      <c r="C2639" s="10" t="s">
        <v>8413</v>
      </c>
      <c r="D2639" s="10" t="s">
        <v>8371</v>
      </c>
      <c r="E2639" s="8">
        <v>19</v>
      </c>
      <c r="F2639" s="177" t="s">
        <v>1689</v>
      </c>
    </row>
    <row r="2640" ht="15" spans="1:6">
      <c r="A2640" s="8">
        <v>2633</v>
      </c>
      <c r="B2640" s="8" t="str">
        <f t="shared" si="42"/>
        <v>CS19-1-3-O20</v>
      </c>
      <c r="C2640" s="10" t="s">
        <v>8413</v>
      </c>
      <c r="D2640" s="10" t="s">
        <v>8371</v>
      </c>
      <c r="E2640" s="8">
        <v>20</v>
      </c>
      <c r="F2640" s="177" t="s">
        <v>1691</v>
      </c>
    </row>
    <row r="2641" ht="15" spans="1:6">
      <c r="A2641" s="8">
        <v>2634</v>
      </c>
      <c r="B2641" s="8" t="str">
        <f t="shared" si="42"/>
        <v>CS19-1-3-O21</v>
      </c>
      <c r="C2641" s="10" t="s">
        <v>8413</v>
      </c>
      <c r="D2641" s="10" t="s">
        <v>8371</v>
      </c>
      <c r="E2641" s="8">
        <v>21</v>
      </c>
      <c r="F2641" s="177" t="s">
        <v>1693</v>
      </c>
    </row>
    <row r="2642" ht="15" spans="1:6">
      <c r="A2642" s="8">
        <v>2635</v>
      </c>
      <c r="B2642" s="8" t="str">
        <f t="shared" si="42"/>
        <v>CS19-1-3-O22</v>
      </c>
      <c r="C2642" s="10" t="s">
        <v>8413</v>
      </c>
      <c r="D2642" s="10" t="s">
        <v>8371</v>
      </c>
      <c r="E2642" s="8">
        <v>22</v>
      </c>
      <c r="F2642" s="177" t="s">
        <v>1695</v>
      </c>
    </row>
    <row r="2643" ht="15" spans="1:6">
      <c r="A2643" s="8">
        <v>2636</v>
      </c>
      <c r="B2643" s="8" t="str">
        <f t="shared" si="42"/>
        <v>CS19-1-3-O23</v>
      </c>
      <c r="C2643" s="10" t="s">
        <v>8413</v>
      </c>
      <c r="D2643" s="10" t="s">
        <v>8371</v>
      </c>
      <c r="E2643" s="8">
        <v>23</v>
      </c>
      <c r="F2643" s="177" t="s">
        <v>1697</v>
      </c>
    </row>
    <row r="2644" ht="15" spans="1:6">
      <c r="A2644" s="8">
        <v>2637</v>
      </c>
      <c r="B2644" s="8" t="str">
        <f t="shared" si="42"/>
        <v>CS19-1-3-O24</v>
      </c>
      <c r="C2644" s="10" t="s">
        <v>8413</v>
      </c>
      <c r="D2644" s="10" t="s">
        <v>8371</v>
      </c>
      <c r="E2644" s="8">
        <v>24</v>
      </c>
      <c r="F2644" s="177" t="s">
        <v>1700</v>
      </c>
    </row>
    <row r="2645" ht="15" spans="1:6">
      <c r="A2645" s="8">
        <v>2638</v>
      </c>
      <c r="B2645" s="8" t="str">
        <f t="shared" si="42"/>
        <v>CS19-1-3-O25</v>
      </c>
      <c r="C2645" s="10" t="s">
        <v>8413</v>
      </c>
      <c r="D2645" s="10" t="s">
        <v>8371</v>
      </c>
      <c r="E2645" s="8">
        <v>25</v>
      </c>
      <c r="F2645" s="177" t="s">
        <v>1703</v>
      </c>
    </row>
    <row r="2646" ht="15" spans="1:6">
      <c r="A2646" s="8">
        <v>2639</v>
      </c>
      <c r="B2646" s="8" t="str">
        <f t="shared" si="42"/>
        <v>CS19-1-3-O26</v>
      </c>
      <c r="C2646" s="10" t="s">
        <v>8413</v>
      </c>
      <c r="D2646" s="10" t="s">
        <v>8371</v>
      </c>
      <c r="E2646" s="8">
        <v>26</v>
      </c>
      <c r="F2646" s="177" t="s">
        <v>1706</v>
      </c>
    </row>
    <row r="2647" ht="15" spans="1:6">
      <c r="A2647" s="8">
        <v>2640</v>
      </c>
      <c r="B2647" s="8" t="str">
        <f t="shared" si="42"/>
        <v>CS19-1-3-O27</v>
      </c>
      <c r="C2647" s="10" t="s">
        <v>8413</v>
      </c>
      <c r="D2647" s="10" t="s">
        <v>8371</v>
      </c>
      <c r="E2647" s="8">
        <v>27</v>
      </c>
      <c r="F2647" s="177" t="s">
        <v>1709</v>
      </c>
    </row>
    <row r="2648" ht="15" spans="1:6">
      <c r="A2648" s="8">
        <v>2641</v>
      </c>
      <c r="B2648" s="8" t="str">
        <f t="shared" si="42"/>
        <v>CS19-1-3-O28</v>
      </c>
      <c r="C2648" s="10" t="s">
        <v>8413</v>
      </c>
      <c r="D2648" s="10" t="s">
        <v>8371</v>
      </c>
      <c r="E2648" s="8">
        <v>28</v>
      </c>
      <c r="F2648" s="177" t="s">
        <v>1712</v>
      </c>
    </row>
    <row r="2649" ht="15" spans="1:6">
      <c r="A2649" s="8">
        <v>2642</v>
      </c>
      <c r="B2649" s="8" t="str">
        <f t="shared" si="42"/>
        <v>CS19-1-4-I1</v>
      </c>
      <c r="C2649" s="10" t="s">
        <v>8414</v>
      </c>
      <c r="D2649" s="10" t="s">
        <v>212</v>
      </c>
      <c r="E2649" s="8">
        <v>1</v>
      </c>
      <c r="F2649" s="177" t="s">
        <v>1499</v>
      </c>
    </row>
    <row r="2650" ht="15" spans="1:6">
      <c r="A2650" s="8">
        <v>2643</v>
      </c>
      <c r="B2650" s="8" t="str">
        <f t="shared" si="42"/>
        <v>CS19-1-4-I2</v>
      </c>
      <c r="C2650" s="10" t="s">
        <v>8414</v>
      </c>
      <c r="D2650" s="10" t="s">
        <v>212</v>
      </c>
      <c r="E2650" s="8">
        <v>2</v>
      </c>
      <c r="F2650" s="177" t="s">
        <v>1502</v>
      </c>
    </row>
    <row r="2651" ht="15" spans="1:6">
      <c r="A2651" s="8">
        <v>2644</v>
      </c>
      <c r="B2651" s="8" t="str">
        <f t="shared" si="42"/>
        <v>CS19-1-4-I3</v>
      </c>
      <c r="C2651" s="10" t="s">
        <v>8414</v>
      </c>
      <c r="D2651" s="10" t="s">
        <v>212</v>
      </c>
      <c r="E2651" s="8">
        <v>3</v>
      </c>
      <c r="F2651" s="177" t="s">
        <v>1505</v>
      </c>
    </row>
    <row r="2652" ht="15" spans="1:6">
      <c r="A2652" s="8">
        <v>2645</v>
      </c>
      <c r="B2652" s="8" t="str">
        <f t="shared" si="42"/>
        <v>CS19-1-4-I4</v>
      </c>
      <c r="C2652" s="10" t="s">
        <v>8414</v>
      </c>
      <c r="D2652" s="10" t="s">
        <v>212</v>
      </c>
      <c r="E2652" s="8">
        <v>4</v>
      </c>
      <c r="F2652" s="177" t="s">
        <v>1508</v>
      </c>
    </row>
    <row r="2653" ht="15" spans="1:6">
      <c r="A2653" s="8">
        <v>2646</v>
      </c>
      <c r="B2653" s="8" t="str">
        <f t="shared" si="42"/>
        <v>CS19-1-4-I5</v>
      </c>
      <c r="C2653" s="10" t="s">
        <v>8414</v>
      </c>
      <c r="D2653" s="10" t="s">
        <v>212</v>
      </c>
      <c r="E2653" s="8">
        <v>5</v>
      </c>
      <c r="F2653" s="3" t="s">
        <v>1511</v>
      </c>
    </row>
    <row r="2654" ht="15" spans="1:6">
      <c r="A2654" s="8">
        <v>2647</v>
      </c>
      <c r="B2654" s="8" t="str">
        <f t="shared" si="42"/>
        <v>CS19-1-4-I6</v>
      </c>
      <c r="C2654" s="10" t="s">
        <v>8414</v>
      </c>
      <c r="D2654" s="10" t="s">
        <v>212</v>
      </c>
      <c r="E2654" s="8">
        <v>6</v>
      </c>
      <c r="F2654" s="177" t="s">
        <v>1514</v>
      </c>
    </row>
    <row r="2655" ht="15" spans="1:6">
      <c r="A2655" s="8">
        <v>2648</v>
      </c>
      <c r="B2655" s="8" t="str">
        <f t="shared" si="42"/>
        <v>CS19-1-4-I7</v>
      </c>
      <c r="C2655" s="10" t="s">
        <v>8414</v>
      </c>
      <c r="D2655" s="10" t="s">
        <v>212</v>
      </c>
      <c r="E2655" s="8">
        <v>7</v>
      </c>
      <c r="F2655" s="177" t="s">
        <v>1517</v>
      </c>
    </row>
    <row r="2656" ht="15" spans="1:6">
      <c r="A2656" s="8">
        <v>2649</v>
      </c>
      <c r="B2656" s="8" t="str">
        <f t="shared" si="42"/>
        <v>CS19-1-4-I8</v>
      </c>
      <c r="C2656" s="10" t="s">
        <v>8414</v>
      </c>
      <c r="D2656" s="10" t="s">
        <v>212</v>
      </c>
      <c r="E2656" s="8">
        <v>8</v>
      </c>
      <c r="F2656" s="177" t="s">
        <v>1520</v>
      </c>
    </row>
    <row r="2657" ht="15" spans="1:6">
      <c r="A2657" s="8">
        <v>2650</v>
      </c>
      <c r="B2657" s="8" t="str">
        <f t="shared" si="42"/>
        <v>CS19-1-4-I9</v>
      </c>
      <c r="C2657" s="10" t="s">
        <v>8414</v>
      </c>
      <c r="D2657" s="10" t="s">
        <v>212</v>
      </c>
      <c r="E2657" s="8">
        <v>9</v>
      </c>
      <c r="F2657" s="177" t="s">
        <v>1523</v>
      </c>
    </row>
    <row r="2658" ht="15" spans="1:6">
      <c r="A2658" s="8">
        <v>2651</v>
      </c>
      <c r="B2658" s="8" t="str">
        <f t="shared" si="42"/>
        <v>CS19-1-4-I10</v>
      </c>
      <c r="C2658" s="10" t="s">
        <v>8414</v>
      </c>
      <c r="D2658" s="10" t="s">
        <v>212</v>
      </c>
      <c r="E2658" s="8">
        <v>10</v>
      </c>
      <c r="F2658" s="177" t="s">
        <v>1526</v>
      </c>
    </row>
    <row r="2659" ht="15" spans="1:6">
      <c r="A2659" s="8">
        <v>2652</v>
      </c>
      <c r="B2659" s="8" t="str">
        <f t="shared" si="42"/>
        <v>CS19-1-4-I11</v>
      </c>
      <c r="C2659" s="10" t="s">
        <v>8414</v>
      </c>
      <c r="D2659" s="10" t="s">
        <v>212</v>
      </c>
      <c r="E2659" s="8">
        <v>11</v>
      </c>
      <c r="F2659" s="177" t="s">
        <v>1529</v>
      </c>
    </row>
    <row r="2660" ht="15" spans="1:6">
      <c r="A2660" s="8">
        <v>2653</v>
      </c>
      <c r="B2660" s="8" t="str">
        <f t="shared" si="42"/>
        <v>CS19-1-4-I12</v>
      </c>
      <c r="C2660" s="10" t="s">
        <v>8414</v>
      </c>
      <c r="D2660" s="10" t="s">
        <v>212</v>
      </c>
      <c r="E2660" s="8">
        <v>12</v>
      </c>
      <c r="F2660" s="177" t="s">
        <v>1532</v>
      </c>
    </row>
    <row r="2661" ht="15" spans="1:6">
      <c r="A2661" s="8">
        <v>2654</v>
      </c>
      <c r="B2661" s="8" t="str">
        <f t="shared" si="42"/>
        <v>CS19-1-4-I13</v>
      </c>
      <c r="C2661" s="10" t="s">
        <v>8414</v>
      </c>
      <c r="D2661" s="10" t="s">
        <v>212</v>
      </c>
      <c r="E2661" s="8">
        <v>13</v>
      </c>
      <c r="F2661" s="177" t="s">
        <v>1535</v>
      </c>
    </row>
    <row r="2662" ht="15" spans="1:6">
      <c r="A2662" s="8">
        <v>2655</v>
      </c>
      <c r="B2662" s="8" t="str">
        <f t="shared" si="42"/>
        <v>CS19-1-4-I14</v>
      </c>
      <c r="C2662" s="10" t="s">
        <v>8414</v>
      </c>
      <c r="D2662" s="10" t="s">
        <v>212</v>
      </c>
      <c r="E2662" s="8">
        <v>14</v>
      </c>
      <c r="F2662" s="177" t="s">
        <v>1538</v>
      </c>
    </row>
    <row r="2663" ht="15" spans="1:6">
      <c r="A2663" s="8">
        <v>2656</v>
      </c>
      <c r="B2663" s="8" t="str">
        <f t="shared" si="42"/>
        <v>CS19-1-4-I15</v>
      </c>
      <c r="C2663" s="10" t="s">
        <v>8414</v>
      </c>
      <c r="D2663" s="10" t="s">
        <v>212</v>
      </c>
      <c r="E2663" s="8">
        <v>15</v>
      </c>
      <c r="F2663" s="177" t="s">
        <v>1541</v>
      </c>
    </row>
    <row r="2664" ht="15" spans="1:6">
      <c r="A2664" s="8">
        <v>2657</v>
      </c>
      <c r="B2664" s="8" t="str">
        <f t="shared" si="42"/>
        <v>CS19-1-4-I16</v>
      </c>
      <c r="C2664" s="10" t="s">
        <v>8414</v>
      </c>
      <c r="D2664" s="10" t="s">
        <v>212</v>
      </c>
      <c r="E2664" s="8">
        <v>16</v>
      </c>
      <c r="F2664" s="177" t="s">
        <v>1544</v>
      </c>
    </row>
    <row r="2665" ht="15" spans="1:6">
      <c r="A2665" s="8">
        <v>2658</v>
      </c>
      <c r="B2665" s="8" t="str">
        <f t="shared" si="42"/>
        <v>CS19-1-4-I17</v>
      </c>
      <c r="C2665" s="10" t="s">
        <v>8414</v>
      </c>
      <c r="D2665" s="10" t="s">
        <v>212</v>
      </c>
      <c r="E2665" s="8">
        <v>17</v>
      </c>
      <c r="F2665" s="177" t="s">
        <v>1547</v>
      </c>
    </row>
    <row r="2666" ht="15" spans="1:6">
      <c r="A2666" s="8">
        <v>2659</v>
      </c>
      <c r="B2666" s="8" t="str">
        <f t="shared" si="42"/>
        <v>CS19-1-4-I18</v>
      </c>
      <c r="C2666" s="10" t="s">
        <v>8414</v>
      </c>
      <c r="D2666" s="10" t="s">
        <v>212</v>
      </c>
      <c r="E2666" s="8">
        <v>18</v>
      </c>
      <c r="F2666" s="177" t="s">
        <v>1550</v>
      </c>
    </row>
    <row r="2667" ht="15" spans="1:6">
      <c r="A2667" s="8">
        <v>2660</v>
      </c>
      <c r="B2667" s="8" t="str">
        <f t="shared" si="42"/>
        <v>CS19-1-4-I19</v>
      </c>
      <c r="C2667" s="10" t="s">
        <v>8414</v>
      </c>
      <c r="D2667" s="10" t="s">
        <v>212</v>
      </c>
      <c r="E2667" s="8">
        <v>19</v>
      </c>
      <c r="F2667" s="177" t="s">
        <v>1553</v>
      </c>
    </row>
    <row r="2668" ht="15" spans="1:6">
      <c r="A2668" s="8">
        <v>2661</v>
      </c>
      <c r="B2668" s="8" t="str">
        <f t="shared" si="42"/>
        <v>CS19-1-4-I20</v>
      </c>
      <c r="C2668" s="10" t="s">
        <v>8414</v>
      </c>
      <c r="D2668" s="10" t="s">
        <v>212</v>
      </c>
      <c r="E2668" s="8">
        <v>20</v>
      </c>
      <c r="F2668" s="177" t="s">
        <v>1556</v>
      </c>
    </row>
    <row r="2669" ht="15" spans="1:6">
      <c r="A2669" s="8">
        <v>2662</v>
      </c>
      <c r="B2669" s="8" t="str">
        <f t="shared" si="42"/>
        <v>CS19-1-4-I21</v>
      </c>
      <c r="C2669" s="10" t="s">
        <v>8414</v>
      </c>
      <c r="D2669" s="10" t="s">
        <v>212</v>
      </c>
      <c r="E2669" s="8">
        <v>21</v>
      </c>
      <c r="F2669" s="177" t="s">
        <v>1559</v>
      </c>
    </row>
    <row r="2670" ht="15" spans="1:6">
      <c r="A2670" s="8">
        <v>2663</v>
      </c>
      <c r="B2670" s="8" t="str">
        <f t="shared" si="42"/>
        <v>CS19-1-4-I22</v>
      </c>
      <c r="C2670" s="10" t="s">
        <v>8414</v>
      </c>
      <c r="D2670" s="10" t="s">
        <v>212</v>
      </c>
      <c r="E2670" s="8">
        <v>22</v>
      </c>
      <c r="F2670" s="177" t="s">
        <v>1562</v>
      </c>
    </row>
    <row r="2671" ht="15" spans="1:6">
      <c r="A2671" s="8">
        <v>2664</v>
      </c>
      <c r="B2671" s="8" t="str">
        <f t="shared" si="42"/>
        <v>CS19-1-4-I23</v>
      </c>
      <c r="C2671" s="10" t="s">
        <v>8414</v>
      </c>
      <c r="D2671" s="10" t="s">
        <v>212</v>
      </c>
      <c r="E2671" s="8">
        <v>23</v>
      </c>
      <c r="F2671" s="177" t="s">
        <v>1565</v>
      </c>
    </row>
    <row r="2672" ht="15" spans="1:6">
      <c r="A2672" s="8">
        <v>2665</v>
      </c>
      <c r="B2672" s="8" t="str">
        <f t="shared" si="42"/>
        <v>CS19-1-4-I24</v>
      </c>
      <c r="C2672" s="10" t="s">
        <v>8414</v>
      </c>
      <c r="D2672" s="10" t="s">
        <v>212</v>
      </c>
      <c r="E2672" s="8">
        <v>24</v>
      </c>
      <c r="F2672" s="177" t="s">
        <v>1568</v>
      </c>
    </row>
    <row r="2673" ht="15" spans="1:6">
      <c r="A2673" s="8">
        <v>2666</v>
      </c>
      <c r="B2673" s="8" t="str">
        <f t="shared" si="42"/>
        <v>CS19-1-4-I25</v>
      </c>
      <c r="C2673" s="10" t="s">
        <v>8414</v>
      </c>
      <c r="D2673" s="10" t="s">
        <v>212</v>
      </c>
      <c r="E2673" s="8">
        <v>25</v>
      </c>
      <c r="F2673" s="177" t="s">
        <v>1571</v>
      </c>
    </row>
    <row r="2674" ht="15" spans="1:6">
      <c r="A2674" s="8">
        <v>2667</v>
      </c>
      <c r="B2674" s="8" t="str">
        <f t="shared" si="42"/>
        <v>CS19-1-4-I26</v>
      </c>
      <c r="C2674" s="10" t="s">
        <v>8414</v>
      </c>
      <c r="D2674" s="10" t="s">
        <v>212</v>
      </c>
      <c r="E2674" s="8">
        <v>26</v>
      </c>
      <c r="F2674" s="177" t="s">
        <v>1574</v>
      </c>
    </row>
    <row r="2675" ht="15" spans="1:6">
      <c r="A2675" s="8">
        <v>2668</v>
      </c>
      <c r="B2675" s="8" t="str">
        <f t="shared" si="42"/>
        <v>CS19-1-4-I27</v>
      </c>
      <c r="C2675" s="10" t="s">
        <v>8414</v>
      </c>
      <c r="D2675" s="10" t="s">
        <v>212</v>
      </c>
      <c r="E2675" s="8">
        <v>27</v>
      </c>
      <c r="F2675" s="177" t="s">
        <v>1577</v>
      </c>
    </row>
    <row r="2676" ht="15" spans="1:6">
      <c r="A2676" s="8">
        <v>2669</v>
      </c>
      <c r="B2676" s="8" t="str">
        <f t="shared" si="42"/>
        <v>CS19-1-4-I28</v>
      </c>
      <c r="C2676" s="10" t="s">
        <v>8414</v>
      </c>
      <c r="D2676" s="10" t="s">
        <v>212</v>
      </c>
      <c r="E2676" s="8">
        <v>28</v>
      </c>
      <c r="F2676" s="177" t="s">
        <v>1580</v>
      </c>
    </row>
    <row r="2677" ht="15" spans="1:6">
      <c r="A2677" s="8">
        <v>2670</v>
      </c>
      <c r="B2677" s="8" t="str">
        <f t="shared" si="42"/>
        <v>CS19-1-4-O1</v>
      </c>
      <c r="C2677" s="10" t="s">
        <v>8414</v>
      </c>
      <c r="D2677" s="10" t="s">
        <v>8371</v>
      </c>
      <c r="E2677" s="8">
        <v>1</v>
      </c>
      <c r="F2677" s="177" t="s">
        <v>1739</v>
      </c>
    </row>
    <row r="2678" ht="15" spans="1:6">
      <c r="A2678" s="8">
        <v>2671</v>
      </c>
      <c r="B2678" s="8" t="str">
        <f t="shared" si="42"/>
        <v>CS19-1-4-O2</v>
      </c>
      <c r="C2678" s="10" t="s">
        <v>8414</v>
      </c>
      <c r="D2678" s="10" t="s">
        <v>8371</v>
      </c>
      <c r="E2678" s="8">
        <v>2</v>
      </c>
      <c r="F2678" s="177" t="s">
        <v>1742</v>
      </c>
    </row>
    <row r="2679" ht="15" spans="1:6">
      <c r="A2679" s="8">
        <v>2672</v>
      </c>
      <c r="B2679" s="8" t="str">
        <f t="shared" si="42"/>
        <v>CS19-1-4-O3</v>
      </c>
      <c r="C2679" s="10" t="s">
        <v>8414</v>
      </c>
      <c r="D2679" s="10" t="s">
        <v>8371</v>
      </c>
      <c r="E2679" s="8">
        <v>3</v>
      </c>
      <c r="F2679" s="177" t="s">
        <v>1744</v>
      </c>
    </row>
    <row r="2680" ht="15" spans="1:6">
      <c r="A2680" s="8">
        <v>2673</v>
      </c>
      <c r="B2680" s="8" t="str">
        <f t="shared" si="42"/>
        <v>CS19-1-4-O4</v>
      </c>
      <c r="C2680" s="10" t="s">
        <v>8414</v>
      </c>
      <c r="D2680" s="10" t="s">
        <v>8371</v>
      </c>
      <c r="E2680" s="8">
        <v>4</v>
      </c>
      <c r="F2680" s="177" t="s">
        <v>1746</v>
      </c>
    </row>
    <row r="2681" ht="15" spans="1:6">
      <c r="A2681" s="8">
        <v>2674</v>
      </c>
      <c r="B2681" s="8" t="str">
        <f t="shared" si="42"/>
        <v>CS19-1-4-O5</v>
      </c>
      <c r="C2681" s="10" t="s">
        <v>8414</v>
      </c>
      <c r="D2681" s="10" t="s">
        <v>8371</v>
      </c>
      <c r="E2681" s="8">
        <v>5</v>
      </c>
      <c r="F2681" s="3" t="s">
        <v>1715</v>
      </c>
    </row>
    <row r="2682" ht="15" spans="1:6">
      <c r="A2682" s="8">
        <v>2675</v>
      </c>
      <c r="B2682" s="8" t="str">
        <f t="shared" si="42"/>
        <v>CS19-1-4-O6</v>
      </c>
      <c r="C2682" s="10" t="s">
        <v>8414</v>
      </c>
      <c r="D2682" s="10" t="s">
        <v>8371</v>
      </c>
      <c r="E2682" s="8">
        <v>6</v>
      </c>
      <c r="F2682" s="3" t="s">
        <v>1718</v>
      </c>
    </row>
    <row r="2683" ht="15" spans="1:6">
      <c r="A2683" s="8">
        <v>2676</v>
      </c>
      <c r="B2683" s="8" t="str">
        <f t="shared" si="42"/>
        <v>CS19-1-4-O7</v>
      </c>
      <c r="C2683" s="10" t="s">
        <v>8414</v>
      </c>
      <c r="D2683" s="10" t="s">
        <v>8371</v>
      </c>
      <c r="E2683" s="8">
        <v>7</v>
      </c>
      <c r="F2683" s="3" t="s">
        <v>1720</v>
      </c>
    </row>
    <row r="2684" ht="15" spans="1:6">
      <c r="A2684" s="8">
        <v>2677</v>
      </c>
      <c r="B2684" s="8" t="str">
        <f t="shared" si="42"/>
        <v>CS19-1-4-O8</v>
      </c>
      <c r="C2684" s="10" t="s">
        <v>8414</v>
      </c>
      <c r="D2684" s="10" t="s">
        <v>8371</v>
      </c>
      <c r="E2684" s="8">
        <v>8</v>
      </c>
      <c r="F2684" s="177" t="s">
        <v>1748</v>
      </c>
    </row>
    <row r="2685" ht="15" spans="1:6">
      <c r="A2685" s="8">
        <v>2678</v>
      </c>
      <c r="B2685" s="8" t="str">
        <f t="shared" si="42"/>
        <v>CS19-1-4-O9</v>
      </c>
      <c r="C2685" s="10" t="s">
        <v>8414</v>
      </c>
      <c r="D2685" s="10" t="s">
        <v>8371</v>
      </c>
      <c r="E2685" s="8">
        <v>9</v>
      </c>
      <c r="F2685" s="3" t="s">
        <v>1722</v>
      </c>
    </row>
    <row r="2686" ht="15" spans="1:6">
      <c r="A2686" s="8">
        <v>2679</v>
      </c>
      <c r="B2686" s="8" t="str">
        <f t="shared" si="42"/>
        <v>CS19-1-4-O10</v>
      </c>
      <c r="C2686" s="10" t="s">
        <v>8414</v>
      </c>
      <c r="D2686" s="10" t="s">
        <v>8371</v>
      </c>
      <c r="E2686" s="8">
        <v>10</v>
      </c>
      <c r="F2686" s="3" t="s">
        <v>1724</v>
      </c>
    </row>
    <row r="2687" ht="15" spans="1:6">
      <c r="A2687" s="8">
        <v>2680</v>
      </c>
      <c r="B2687" s="8" t="str">
        <f t="shared" si="42"/>
        <v>CS19-1-4-O11</v>
      </c>
      <c r="C2687" s="10" t="s">
        <v>8414</v>
      </c>
      <c r="D2687" s="10" t="s">
        <v>8371</v>
      </c>
      <c r="E2687" s="8">
        <v>11</v>
      </c>
      <c r="F2687" s="3" t="s">
        <v>1725</v>
      </c>
    </row>
    <row r="2688" ht="15" spans="1:6">
      <c r="A2688" s="8">
        <v>2681</v>
      </c>
      <c r="B2688" s="8" t="str">
        <f t="shared" si="42"/>
        <v>CS19-1-4-O12</v>
      </c>
      <c r="C2688" s="10" t="s">
        <v>8414</v>
      </c>
      <c r="D2688" s="10" t="s">
        <v>8371</v>
      </c>
      <c r="E2688" s="8">
        <v>12</v>
      </c>
      <c r="F2688" s="3" t="s">
        <v>1726</v>
      </c>
    </row>
    <row r="2689" ht="15" spans="1:6">
      <c r="A2689" s="8">
        <v>2682</v>
      </c>
      <c r="B2689" s="8" t="str">
        <f t="shared" si="42"/>
        <v>CS19-1-4-O13</v>
      </c>
      <c r="C2689" s="10" t="s">
        <v>8414</v>
      </c>
      <c r="D2689" s="10" t="s">
        <v>8371</v>
      </c>
      <c r="E2689" s="8">
        <v>13</v>
      </c>
      <c r="F2689" s="177" t="s">
        <v>1750</v>
      </c>
    </row>
    <row r="2690" ht="15" spans="1:6">
      <c r="A2690" s="8">
        <v>2683</v>
      </c>
      <c r="B2690" s="8" t="str">
        <f t="shared" si="42"/>
        <v>CS19-1-4-O14</v>
      </c>
      <c r="C2690" s="10" t="s">
        <v>8414</v>
      </c>
      <c r="D2690" s="10" t="s">
        <v>8371</v>
      </c>
      <c r="E2690" s="8">
        <v>14</v>
      </c>
      <c r="F2690" s="3" t="s">
        <v>1728</v>
      </c>
    </row>
    <row r="2691" ht="15" spans="1:6">
      <c r="A2691" s="8">
        <v>2684</v>
      </c>
      <c r="B2691" s="8" t="str">
        <f t="shared" si="42"/>
        <v>CS19-1-4-O15</v>
      </c>
      <c r="C2691" s="10" t="s">
        <v>8414</v>
      </c>
      <c r="D2691" s="10" t="s">
        <v>8371</v>
      </c>
      <c r="E2691" s="8">
        <v>15</v>
      </c>
      <c r="F2691" s="177" t="s">
        <v>1751</v>
      </c>
    </row>
    <row r="2692" ht="15" spans="1:6">
      <c r="A2692" s="8">
        <v>2685</v>
      </c>
      <c r="B2692" s="8" t="str">
        <f t="shared" si="42"/>
        <v>CS19-1-4-O16</v>
      </c>
      <c r="C2692" s="10" t="s">
        <v>8414</v>
      </c>
      <c r="D2692" s="10" t="s">
        <v>8371</v>
      </c>
      <c r="E2692" s="8">
        <v>16</v>
      </c>
      <c r="F2692" s="177" t="s">
        <v>1752</v>
      </c>
    </row>
    <row r="2693" ht="15" spans="1:6">
      <c r="A2693" s="8">
        <v>2686</v>
      </c>
      <c r="B2693" s="8" t="str">
        <f t="shared" si="42"/>
        <v>CS19-1-4-O17</v>
      </c>
      <c r="C2693" s="10" t="s">
        <v>8414</v>
      </c>
      <c r="D2693" s="10" t="s">
        <v>8371</v>
      </c>
      <c r="E2693" s="8">
        <v>17</v>
      </c>
      <c r="F2693" s="177" t="s">
        <v>1754</v>
      </c>
    </row>
    <row r="2694" ht="15" spans="1:6">
      <c r="A2694" s="8">
        <v>2687</v>
      </c>
      <c r="B2694" s="8" t="str">
        <f t="shared" si="42"/>
        <v>CS19-1-4-O18</v>
      </c>
      <c r="C2694" s="10" t="s">
        <v>8414</v>
      </c>
      <c r="D2694" s="10" t="s">
        <v>8371</v>
      </c>
      <c r="E2694" s="8">
        <v>18</v>
      </c>
      <c r="F2694" s="3" t="s">
        <v>1730</v>
      </c>
    </row>
    <row r="2695" ht="15" spans="1:6">
      <c r="A2695" s="8">
        <v>2688</v>
      </c>
      <c r="B2695" s="8" t="str">
        <f t="shared" si="42"/>
        <v>CS19-1-4-O19</v>
      </c>
      <c r="C2695" s="10" t="s">
        <v>8414</v>
      </c>
      <c r="D2695" s="10" t="s">
        <v>8371</v>
      </c>
      <c r="E2695" s="8">
        <v>19</v>
      </c>
      <c r="F2695" s="177" t="s">
        <v>1755</v>
      </c>
    </row>
    <row r="2696" ht="15" spans="1:6">
      <c r="A2696" s="8">
        <v>2689</v>
      </c>
      <c r="B2696" s="8" t="str">
        <f t="shared" ref="B2696:B2759" si="43">C2696&amp;"-"&amp;D2696&amp;E2696</f>
        <v>CS19-1-4-O20</v>
      </c>
      <c r="C2696" s="10" t="s">
        <v>8414</v>
      </c>
      <c r="D2696" s="10" t="s">
        <v>8371</v>
      </c>
      <c r="E2696" s="8">
        <v>20</v>
      </c>
      <c r="F2696" s="3" t="s">
        <v>1731</v>
      </c>
    </row>
    <row r="2697" ht="15" spans="1:6">
      <c r="A2697" s="8">
        <v>2690</v>
      </c>
      <c r="B2697" s="8" t="str">
        <f t="shared" si="43"/>
        <v>CS19-1-4-O21</v>
      </c>
      <c r="C2697" s="10" t="s">
        <v>8414</v>
      </c>
      <c r="D2697" s="10" t="s">
        <v>8371</v>
      </c>
      <c r="E2697" s="8">
        <v>21</v>
      </c>
      <c r="F2697" s="3" t="s">
        <v>1732</v>
      </c>
    </row>
    <row r="2698" ht="15" spans="1:6">
      <c r="A2698" s="8">
        <v>2691</v>
      </c>
      <c r="B2698" s="8" t="str">
        <f t="shared" si="43"/>
        <v>CS19-1-4-O22</v>
      </c>
      <c r="C2698" s="10" t="s">
        <v>8414</v>
      </c>
      <c r="D2698" s="10" t="s">
        <v>8371</v>
      </c>
      <c r="E2698" s="8">
        <v>22</v>
      </c>
      <c r="F2698" s="177" t="s">
        <v>1756</v>
      </c>
    </row>
    <row r="2699" ht="15" spans="1:6">
      <c r="A2699" s="8">
        <v>2692</v>
      </c>
      <c r="B2699" s="8" t="str">
        <f t="shared" si="43"/>
        <v>CS19-1-4-O23</v>
      </c>
      <c r="C2699" s="10" t="s">
        <v>8414</v>
      </c>
      <c r="D2699" s="10" t="s">
        <v>8371</v>
      </c>
      <c r="E2699" s="8">
        <v>23</v>
      </c>
      <c r="F2699" s="177" t="s">
        <v>1757</v>
      </c>
    </row>
    <row r="2700" ht="15" spans="1:6">
      <c r="A2700" s="8">
        <v>2693</v>
      </c>
      <c r="B2700" s="8" t="str">
        <f t="shared" si="43"/>
        <v>CS19-1-4-O24</v>
      </c>
      <c r="C2700" s="10" t="s">
        <v>8414</v>
      </c>
      <c r="D2700" s="10" t="s">
        <v>8371</v>
      </c>
      <c r="E2700" s="8">
        <v>24</v>
      </c>
      <c r="F2700" s="3" t="s">
        <v>1733</v>
      </c>
    </row>
    <row r="2701" ht="15" spans="1:6">
      <c r="A2701" s="8">
        <v>2694</v>
      </c>
      <c r="B2701" s="8" t="str">
        <f t="shared" si="43"/>
        <v>CS19-1-4-O25</v>
      </c>
      <c r="C2701" s="10" t="s">
        <v>8414</v>
      </c>
      <c r="D2701" s="10" t="s">
        <v>8371</v>
      </c>
      <c r="E2701" s="8">
        <v>25</v>
      </c>
      <c r="F2701" s="177" t="s">
        <v>1759</v>
      </c>
    </row>
    <row r="2702" ht="15" spans="1:6">
      <c r="A2702" s="8">
        <v>2695</v>
      </c>
      <c r="B2702" s="8" t="str">
        <f t="shared" si="43"/>
        <v>CS19-1-4-O26</v>
      </c>
      <c r="C2702" s="10" t="s">
        <v>8414</v>
      </c>
      <c r="D2702" s="10" t="s">
        <v>8371</v>
      </c>
      <c r="E2702" s="8">
        <v>26</v>
      </c>
      <c r="F2702" s="3" t="s">
        <v>1735</v>
      </c>
    </row>
    <row r="2703" ht="15" spans="1:6">
      <c r="A2703" s="8">
        <v>2696</v>
      </c>
      <c r="B2703" s="8" t="str">
        <f t="shared" si="43"/>
        <v>CS19-1-4-O27</v>
      </c>
      <c r="C2703" s="10" t="s">
        <v>8414</v>
      </c>
      <c r="D2703" s="10" t="s">
        <v>8371</v>
      </c>
      <c r="E2703" s="8">
        <v>27</v>
      </c>
      <c r="F2703" s="3" t="s">
        <v>1737</v>
      </c>
    </row>
    <row r="2704" ht="15" spans="1:6">
      <c r="A2704" s="8">
        <v>2697</v>
      </c>
      <c r="B2704" s="8" t="str">
        <f t="shared" si="43"/>
        <v>CS19-1-4-O28</v>
      </c>
      <c r="C2704" s="10" t="s">
        <v>8414</v>
      </c>
      <c r="D2704" s="10" t="s">
        <v>8371</v>
      </c>
      <c r="E2704" s="8">
        <v>28</v>
      </c>
      <c r="F2704" s="177" t="s">
        <v>1761</v>
      </c>
    </row>
    <row r="2705" ht="15" spans="1:7">
      <c r="A2705" s="8">
        <v>2698</v>
      </c>
      <c r="B2705" s="8" t="str">
        <f t="shared" si="43"/>
        <v>CS26-1-1-I1</v>
      </c>
      <c r="C2705" s="10" t="s">
        <v>8415</v>
      </c>
      <c r="D2705" s="10" t="s">
        <v>212</v>
      </c>
      <c r="E2705" s="8">
        <v>1</v>
      </c>
      <c r="F2705" s="177" t="s">
        <v>2023</v>
      </c>
      <c r="G2705" s="15" t="str">
        <f>VLOOKUP(F2705,通道清单!D:D,1,0)</f>
        <v>RD2L</v>
      </c>
    </row>
    <row r="2706" ht="15" spans="1:7">
      <c r="A2706" s="8">
        <v>2699</v>
      </c>
      <c r="B2706" s="8" t="str">
        <f t="shared" si="43"/>
        <v>CS26-1-1-I2</v>
      </c>
      <c r="C2706" s="10" t="s">
        <v>8415</v>
      </c>
      <c r="D2706" s="10" t="s">
        <v>212</v>
      </c>
      <c r="E2706" s="8">
        <v>2</v>
      </c>
      <c r="F2706" s="177" t="s">
        <v>2026</v>
      </c>
      <c r="G2706" s="15" t="str">
        <f>VLOOKUP(F2706,通道清单!D:D,1,0)</f>
        <v>RD5L</v>
      </c>
    </row>
    <row r="2707" ht="15" spans="1:7">
      <c r="A2707" s="8">
        <v>2700</v>
      </c>
      <c r="B2707" s="8" t="str">
        <f t="shared" si="43"/>
        <v>CS26-1-1-I3</v>
      </c>
      <c r="C2707" s="10" t="s">
        <v>8415</v>
      </c>
      <c r="D2707" s="10" t="s">
        <v>212</v>
      </c>
      <c r="E2707" s="8">
        <v>3</v>
      </c>
      <c r="F2707" s="177" t="s">
        <v>2028</v>
      </c>
      <c r="G2707" s="15" t="str">
        <f>VLOOKUP(F2707,通道清单!D:D,1,0)</f>
        <v>RD18L</v>
      </c>
    </row>
    <row r="2708" ht="15" spans="1:7">
      <c r="A2708" s="8">
        <v>2701</v>
      </c>
      <c r="B2708" s="8" t="str">
        <f t="shared" si="43"/>
        <v>CS26-1-1-I4</v>
      </c>
      <c r="C2708" s="10" t="s">
        <v>8415</v>
      </c>
      <c r="D2708" s="10" t="s">
        <v>212</v>
      </c>
      <c r="E2708" s="8">
        <v>4</v>
      </c>
      <c r="F2708" s="177" t="s">
        <v>2030</v>
      </c>
      <c r="G2708" s="15" t="str">
        <f>VLOOKUP(F2708,通道清单!D:D,1,0)</f>
        <v>RD33L</v>
      </c>
    </row>
    <row r="2709" ht="15" spans="1:7">
      <c r="A2709" s="8">
        <v>2702</v>
      </c>
      <c r="B2709" s="8" t="str">
        <f t="shared" si="43"/>
        <v>CS26-1-1-I5</v>
      </c>
      <c r="C2709" s="10" t="s">
        <v>8415</v>
      </c>
      <c r="D2709" s="10" t="s">
        <v>212</v>
      </c>
      <c r="E2709" s="8">
        <v>5</v>
      </c>
      <c r="F2709" s="177" t="s">
        <v>2032</v>
      </c>
      <c r="G2709" s="15" t="str">
        <f>VLOOKUP(F2709,通道清单!D:D,1,0)</f>
        <v>RD11R</v>
      </c>
    </row>
    <row r="2710" ht="15" spans="1:7">
      <c r="A2710" s="8">
        <v>2703</v>
      </c>
      <c r="B2710" s="8" t="str">
        <f t="shared" si="43"/>
        <v>CS26-1-1-I6</v>
      </c>
      <c r="C2710" s="10" t="s">
        <v>8415</v>
      </c>
      <c r="D2710" s="10" t="s">
        <v>212</v>
      </c>
      <c r="E2710" s="8">
        <v>6</v>
      </c>
      <c r="F2710" s="177" t="s">
        <v>2035</v>
      </c>
      <c r="G2710" s="15" t="str">
        <f>VLOOKUP(F2710,通道清单!D:D,1,0)</f>
        <v>RD24R</v>
      </c>
    </row>
    <row r="2711" ht="15" spans="1:7">
      <c r="A2711" s="8">
        <v>2704</v>
      </c>
      <c r="B2711" s="8" t="str">
        <f t="shared" si="43"/>
        <v>CS26-1-1-I7</v>
      </c>
      <c r="C2711" s="10" t="s">
        <v>8415</v>
      </c>
      <c r="D2711" s="10" t="s">
        <v>212</v>
      </c>
      <c r="E2711" s="8">
        <v>7</v>
      </c>
      <c r="F2711" s="177" t="s">
        <v>2037</v>
      </c>
      <c r="G2711" s="15" t="str">
        <f>VLOOKUP(F2711,通道清单!D:D,1,0)</f>
        <v>RD27R</v>
      </c>
    </row>
    <row r="2712" ht="15" spans="1:7">
      <c r="A2712" s="8">
        <v>2705</v>
      </c>
      <c r="B2712" s="8" t="str">
        <f t="shared" si="43"/>
        <v>CS26-1-1-I8</v>
      </c>
      <c r="C2712" s="10" t="s">
        <v>8415</v>
      </c>
      <c r="D2712" s="10" t="s">
        <v>212</v>
      </c>
      <c r="E2712" s="8">
        <v>8</v>
      </c>
      <c r="F2712" s="177" t="s">
        <v>2039</v>
      </c>
      <c r="G2712" s="15" t="str">
        <f>VLOOKUP(F2712,通道清单!D:D,1,0)</f>
        <v>RD39R</v>
      </c>
    </row>
    <row r="2713" ht="15" spans="1:7">
      <c r="A2713" s="8">
        <v>2706</v>
      </c>
      <c r="B2713" s="8" t="str">
        <f t="shared" si="43"/>
        <v>CS26-1-1-O1</v>
      </c>
      <c r="C2713" s="10" t="s">
        <v>8415</v>
      </c>
      <c r="D2713" s="10" t="s">
        <v>8371</v>
      </c>
      <c r="E2713" s="8">
        <v>1</v>
      </c>
      <c r="F2713" s="177" t="s">
        <v>1644</v>
      </c>
      <c r="G2713" s="15" t="str">
        <f>VLOOKUP(F2713,通道清单!D:D,1,0)</f>
        <v>TY2R</v>
      </c>
    </row>
    <row r="2714" ht="15" spans="1:7">
      <c r="A2714" s="8">
        <v>2707</v>
      </c>
      <c r="B2714" s="8" t="str">
        <f t="shared" si="43"/>
        <v>CS26-1-1-O2</v>
      </c>
      <c r="C2714" s="10" t="s">
        <v>8415</v>
      </c>
      <c r="D2714" s="10" t="s">
        <v>8371</v>
      </c>
      <c r="E2714" s="8">
        <v>2</v>
      </c>
      <c r="F2714" s="177" t="s">
        <v>2413</v>
      </c>
      <c r="G2714" s="15" t="str">
        <f>VLOOKUP(F2714,通道清单!D:D,1,0)</f>
        <v>TY5R</v>
      </c>
    </row>
    <row r="2715" ht="15" spans="1:7">
      <c r="A2715" s="8">
        <v>2708</v>
      </c>
      <c r="B2715" s="8" t="str">
        <f t="shared" si="43"/>
        <v>CS26-1-1-O3</v>
      </c>
      <c r="C2715" s="10" t="s">
        <v>8415</v>
      </c>
      <c r="D2715" s="10" t="s">
        <v>8371</v>
      </c>
      <c r="E2715" s="8">
        <v>3</v>
      </c>
      <c r="F2715" s="177" t="s">
        <v>1687</v>
      </c>
      <c r="G2715" s="15" t="str">
        <f>VLOOKUP(F2715,通道清单!D:D,1,0)</f>
        <v>TY18R</v>
      </c>
    </row>
    <row r="2716" ht="15" spans="1:7">
      <c r="A2716" s="8">
        <v>2709</v>
      </c>
      <c r="B2716" s="8" t="str">
        <f t="shared" si="43"/>
        <v>CS26-1-1-O4</v>
      </c>
      <c r="C2716" s="10" t="s">
        <v>8415</v>
      </c>
      <c r="D2716" s="10" t="s">
        <v>8371</v>
      </c>
      <c r="E2716" s="8">
        <v>4</v>
      </c>
      <c r="F2716" s="177" t="s">
        <v>2465</v>
      </c>
      <c r="G2716" s="15" t="str">
        <f>VLOOKUP(F2716,通道清单!D:D,1,0)</f>
        <v>TY33R</v>
      </c>
    </row>
    <row r="2717" ht="15" spans="1:7">
      <c r="A2717" s="8">
        <v>2710</v>
      </c>
      <c r="B2717" s="8" t="str">
        <f t="shared" si="43"/>
        <v>CS26-1-1-O5</v>
      </c>
      <c r="C2717" s="10" t="s">
        <v>8415</v>
      </c>
      <c r="D2717" s="10" t="s">
        <v>8371</v>
      </c>
      <c r="E2717" s="8">
        <v>5</v>
      </c>
      <c r="F2717" s="177" t="s">
        <v>2425</v>
      </c>
      <c r="G2717" s="15" t="str">
        <f>VLOOKUP(F2717,通道清单!D:D,1,0)</f>
        <v>TY11L</v>
      </c>
    </row>
    <row r="2718" ht="15" spans="1:7">
      <c r="A2718" s="8">
        <v>2711</v>
      </c>
      <c r="B2718" s="8" t="str">
        <f t="shared" si="43"/>
        <v>CS26-1-1-O6</v>
      </c>
      <c r="C2718" s="10" t="s">
        <v>8415</v>
      </c>
      <c r="D2718" s="10" t="s">
        <v>8371</v>
      </c>
      <c r="E2718" s="8">
        <v>6</v>
      </c>
      <c r="F2718" s="177" t="s">
        <v>1700</v>
      </c>
      <c r="G2718" s="15" t="str">
        <f>VLOOKUP(F2718,通道清单!D:D,1,0)</f>
        <v>TY24L</v>
      </c>
    </row>
    <row r="2719" ht="15" spans="1:7">
      <c r="A2719" s="8">
        <v>2712</v>
      </c>
      <c r="B2719" s="8" t="str">
        <f t="shared" si="43"/>
        <v>CS26-1-1-O7</v>
      </c>
      <c r="C2719" s="10" t="s">
        <v>8415</v>
      </c>
      <c r="D2719" s="10" t="s">
        <v>8371</v>
      </c>
      <c r="E2719" s="8">
        <v>7</v>
      </c>
      <c r="F2719" s="177" t="s">
        <v>1709</v>
      </c>
      <c r="G2719" s="15" t="str">
        <f>VLOOKUP(F2719,通道清单!D:D,1,0)</f>
        <v>TY27L</v>
      </c>
    </row>
    <row r="2720" ht="15" spans="1:7">
      <c r="A2720" s="8">
        <v>2713</v>
      </c>
      <c r="B2720" s="8" t="str">
        <f t="shared" si="43"/>
        <v>CS26-1-1-O8</v>
      </c>
      <c r="C2720" s="10" t="s">
        <v>8415</v>
      </c>
      <c r="D2720" s="10" t="s">
        <v>8371</v>
      </c>
      <c r="E2720" s="8">
        <v>8</v>
      </c>
      <c r="F2720" s="177" t="s">
        <v>2483</v>
      </c>
      <c r="G2720" s="15" t="str">
        <f>VLOOKUP(F2720,通道清单!D:D,1,0)</f>
        <v>TY39L</v>
      </c>
    </row>
    <row r="2721" ht="15" spans="1:7">
      <c r="A2721" s="8">
        <v>2714</v>
      </c>
      <c r="B2721" s="8" t="str">
        <f t="shared" si="43"/>
        <v>CS26-1-2-I1</v>
      </c>
      <c r="C2721" s="10" t="s">
        <v>8416</v>
      </c>
      <c r="D2721" s="10" t="s">
        <v>212</v>
      </c>
      <c r="E2721" s="8">
        <v>1</v>
      </c>
      <c r="F2721" s="177" t="s">
        <v>1529</v>
      </c>
      <c r="G2721" s="15" t="str">
        <f>VLOOKUP(F2721,通道清单!D:D,1,0)</f>
        <v>RY11R</v>
      </c>
    </row>
    <row r="2722" ht="15" spans="1:7">
      <c r="A2722" s="8">
        <v>2715</v>
      </c>
      <c r="B2722" s="8" t="str">
        <f t="shared" si="43"/>
        <v>CS26-1-2-I2</v>
      </c>
      <c r="C2722" s="10" t="s">
        <v>8416</v>
      </c>
      <c r="D2722" s="10" t="s">
        <v>212</v>
      </c>
      <c r="E2722" s="8">
        <v>2</v>
      </c>
      <c r="F2722" s="177" t="s">
        <v>1568</v>
      </c>
      <c r="G2722" s="15" t="str">
        <f>VLOOKUP(F2722,通道清单!D:D,1,0)</f>
        <v>RY24R</v>
      </c>
    </row>
    <row r="2723" ht="15" spans="1:7">
      <c r="A2723" s="8">
        <v>2716</v>
      </c>
      <c r="B2723" s="8" t="str">
        <f t="shared" si="43"/>
        <v>CS26-1-2-I3</v>
      </c>
      <c r="C2723" s="10" t="s">
        <v>8416</v>
      </c>
      <c r="D2723" s="10" t="s">
        <v>212</v>
      </c>
      <c r="E2723" s="8">
        <v>3</v>
      </c>
      <c r="F2723" s="177" t="s">
        <v>1577</v>
      </c>
      <c r="G2723" s="15" t="str">
        <f>VLOOKUP(F2723,通道清单!D:D,1,0)</f>
        <v>RY27R</v>
      </c>
    </row>
    <row r="2724" ht="15" spans="1:7">
      <c r="A2724" s="8">
        <v>2717</v>
      </c>
      <c r="B2724" s="8" t="str">
        <f t="shared" si="43"/>
        <v>CS26-1-2-I4</v>
      </c>
      <c r="C2724" s="10" t="s">
        <v>8416</v>
      </c>
      <c r="D2724" s="10" t="s">
        <v>212</v>
      </c>
      <c r="E2724" s="8">
        <v>4</v>
      </c>
      <c r="F2724" s="177" t="s">
        <v>1837</v>
      </c>
      <c r="G2724" s="15" t="str">
        <f>VLOOKUP(F2724,通道清单!D:D,1,0)</f>
        <v>RY39R</v>
      </c>
    </row>
    <row r="2725" ht="15" spans="1:7">
      <c r="A2725" s="8">
        <v>2718</v>
      </c>
      <c r="B2725" s="8" t="str">
        <f t="shared" si="43"/>
        <v>CS26-1-2-I5</v>
      </c>
      <c r="C2725" s="10" t="s">
        <v>8416</v>
      </c>
      <c r="D2725" s="10" t="s">
        <v>212</v>
      </c>
      <c r="E2725" s="8">
        <v>5</v>
      </c>
      <c r="F2725" s="177" t="s">
        <v>1502</v>
      </c>
      <c r="G2725" s="15" t="str">
        <f>VLOOKUP(F2725,通道清单!D:D,1,0)</f>
        <v>RY2L</v>
      </c>
    </row>
    <row r="2726" ht="15" spans="1:7">
      <c r="A2726" s="8">
        <v>2719</v>
      </c>
      <c r="B2726" s="8" t="str">
        <f t="shared" si="43"/>
        <v>CS26-1-2-I6</v>
      </c>
      <c r="C2726" s="10" t="s">
        <v>8416</v>
      </c>
      <c r="D2726" s="10" t="s">
        <v>212</v>
      </c>
      <c r="E2726" s="8">
        <v>6</v>
      </c>
      <c r="F2726" s="177" t="s">
        <v>1767</v>
      </c>
      <c r="G2726" s="15" t="str">
        <f>VLOOKUP(F2726,通道清单!D:D,1,0)</f>
        <v>RY5L</v>
      </c>
    </row>
    <row r="2727" ht="15" spans="1:7">
      <c r="A2727" s="8">
        <v>2720</v>
      </c>
      <c r="B2727" s="8" t="str">
        <f t="shared" si="43"/>
        <v>CS26-1-2-I7</v>
      </c>
      <c r="C2727" s="10" t="s">
        <v>8416</v>
      </c>
      <c r="D2727" s="10" t="s">
        <v>212</v>
      </c>
      <c r="E2727" s="8">
        <v>7</v>
      </c>
      <c r="F2727" s="177" t="s">
        <v>1788</v>
      </c>
      <c r="G2727" s="15" t="str">
        <f>VLOOKUP(F2727,通道清单!D:D,1,0)</f>
        <v>RY18L</v>
      </c>
    </row>
    <row r="2728" ht="15" spans="1:7">
      <c r="A2728" s="8">
        <v>2721</v>
      </c>
      <c r="B2728" s="8" t="str">
        <f t="shared" si="43"/>
        <v>CS26-1-2-I8</v>
      </c>
      <c r="C2728" s="10" t="s">
        <v>8416</v>
      </c>
      <c r="D2728" s="10" t="s">
        <v>212</v>
      </c>
      <c r="E2728" s="8">
        <v>8</v>
      </c>
      <c r="F2728" s="177" t="s">
        <v>1819</v>
      </c>
      <c r="G2728" s="15" t="str">
        <f>VLOOKUP(F2728,通道清单!D:D,1,0)</f>
        <v>RY33L</v>
      </c>
    </row>
    <row r="2729" ht="15" spans="1:7">
      <c r="A2729" s="8">
        <v>2722</v>
      </c>
      <c r="B2729" s="8" t="str">
        <f t="shared" si="43"/>
        <v>CS26-1-2-O1</v>
      </c>
      <c r="C2729" s="10" t="s">
        <v>8416</v>
      </c>
      <c r="D2729" s="10" t="s">
        <v>8371</v>
      </c>
      <c r="E2729" s="8">
        <v>1</v>
      </c>
      <c r="F2729" s="177" t="s">
        <v>2669</v>
      </c>
      <c r="G2729" s="15" t="str">
        <f>VLOOKUP(F2729,通道清单!D:D,1,0)</f>
        <v>TD11L</v>
      </c>
    </row>
    <row r="2730" ht="15" spans="1:7">
      <c r="A2730" s="8">
        <v>2723</v>
      </c>
      <c r="B2730" s="8" t="str">
        <f t="shared" si="43"/>
        <v>CS26-1-2-O2</v>
      </c>
      <c r="C2730" s="10" t="s">
        <v>8416</v>
      </c>
      <c r="D2730" s="10" t="s">
        <v>8371</v>
      </c>
      <c r="E2730" s="8">
        <v>2</v>
      </c>
      <c r="F2730" s="177" t="s">
        <v>2672</v>
      </c>
      <c r="G2730" s="15" t="str">
        <f>VLOOKUP(F2730,通道清单!D:D,1,0)</f>
        <v>TD24L</v>
      </c>
    </row>
    <row r="2731" ht="15" spans="1:7">
      <c r="A2731" s="8">
        <v>2724</v>
      </c>
      <c r="B2731" s="8" t="str">
        <f t="shared" si="43"/>
        <v>CS26-1-2-O3</v>
      </c>
      <c r="C2731" s="10" t="s">
        <v>8416</v>
      </c>
      <c r="D2731" s="10" t="s">
        <v>8371</v>
      </c>
      <c r="E2731" s="8">
        <v>3</v>
      </c>
      <c r="F2731" s="177" t="s">
        <v>2674</v>
      </c>
      <c r="G2731" s="15" t="str">
        <f>VLOOKUP(F2731,通道清单!D:D,1,0)</f>
        <v>TD27L</v>
      </c>
    </row>
    <row r="2732" ht="15" spans="1:7">
      <c r="A2732" s="8">
        <v>2725</v>
      </c>
      <c r="B2732" s="8" t="str">
        <f t="shared" si="43"/>
        <v>CS26-1-2-O4</v>
      </c>
      <c r="C2732" s="10" t="s">
        <v>8416</v>
      </c>
      <c r="D2732" s="10" t="s">
        <v>8371</v>
      </c>
      <c r="E2732" s="8">
        <v>4</v>
      </c>
      <c r="F2732" s="177" t="s">
        <v>2676</v>
      </c>
      <c r="G2732" s="15" t="str">
        <f>VLOOKUP(F2732,通道清单!D:D,1,0)</f>
        <v>TD39L</v>
      </c>
    </row>
    <row r="2733" ht="15" spans="1:7">
      <c r="A2733" s="8">
        <v>2726</v>
      </c>
      <c r="B2733" s="8" t="str">
        <f t="shared" si="43"/>
        <v>CS26-1-2-O5</v>
      </c>
      <c r="C2733" s="10" t="s">
        <v>8416</v>
      </c>
      <c r="D2733" s="10" t="s">
        <v>8371</v>
      </c>
      <c r="E2733" s="8">
        <v>5</v>
      </c>
      <c r="F2733" s="177" t="s">
        <v>2678</v>
      </c>
      <c r="G2733" s="15" t="str">
        <f>VLOOKUP(F2733,通道清单!D:D,1,0)</f>
        <v>TD2R</v>
      </c>
    </row>
    <row r="2734" ht="15" spans="1:7">
      <c r="A2734" s="8">
        <v>2727</v>
      </c>
      <c r="B2734" s="8" t="str">
        <f t="shared" si="43"/>
        <v>CS26-1-2-O6</v>
      </c>
      <c r="C2734" s="10" t="s">
        <v>8416</v>
      </c>
      <c r="D2734" s="10" t="s">
        <v>8371</v>
      </c>
      <c r="E2734" s="8">
        <v>6</v>
      </c>
      <c r="F2734" s="177" t="s">
        <v>2681</v>
      </c>
      <c r="G2734" s="15" t="str">
        <f>VLOOKUP(F2734,通道清单!D:D,1,0)</f>
        <v>TD5R</v>
      </c>
    </row>
    <row r="2735" ht="15" spans="1:7">
      <c r="A2735" s="8">
        <v>2728</v>
      </c>
      <c r="B2735" s="8" t="str">
        <f t="shared" si="43"/>
        <v>CS26-1-2-O7</v>
      </c>
      <c r="C2735" s="10" t="s">
        <v>8416</v>
      </c>
      <c r="D2735" s="10" t="s">
        <v>8371</v>
      </c>
      <c r="E2735" s="8">
        <v>7</v>
      </c>
      <c r="F2735" s="177" t="s">
        <v>2683</v>
      </c>
      <c r="G2735" s="15" t="str">
        <f>VLOOKUP(F2735,通道清单!D:D,1,0)</f>
        <v>TD18R</v>
      </c>
    </row>
    <row r="2736" ht="15" spans="1:7">
      <c r="A2736" s="8">
        <v>2729</v>
      </c>
      <c r="B2736" s="8" t="str">
        <f t="shared" si="43"/>
        <v>CS26-1-2-O8</v>
      </c>
      <c r="C2736" s="10" t="s">
        <v>8416</v>
      </c>
      <c r="D2736" s="10" t="s">
        <v>8371</v>
      </c>
      <c r="E2736" s="8">
        <v>8</v>
      </c>
      <c r="F2736" s="177" t="s">
        <v>2685</v>
      </c>
      <c r="G2736" s="15" t="str">
        <f>VLOOKUP(F2736,通道清单!D:D,1,0)</f>
        <v>TD33R</v>
      </c>
    </row>
    <row r="2737" ht="15" spans="1:7">
      <c r="A2737" s="8">
        <v>2730</v>
      </c>
      <c r="B2737" s="8" t="str">
        <f t="shared" si="43"/>
        <v>CS26-1-3-I1</v>
      </c>
      <c r="C2737" s="10" t="s">
        <v>8417</v>
      </c>
      <c r="D2737" s="10" t="s">
        <v>212</v>
      </c>
      <c r="E2737" s="8">
        <v>1</v>
      </c>
      <c r="F2737" s="177" t="s">
        <v>2071</v>
      </c>
      <c r="G2737" s="15" t="str">
        <f>VLOOKUP(F2737,通道清单!D:D,1,0)</f>
        <v>RK16L</v>
      </c>
    </row>
    <row r="2738" ht="15" spans="1:7">
      <c r="A2738" s="8">
        <v>2731</v>
      </c>
      <c r="B2738" s="8" t="str">
        <f t="shared" si="43"/>
        <v>CS26-1-3-I2</v>
      </c>
      <c r="C2738" s="10" t="s">
        <v>8417</v>
      </c>
      <c r="D2738" s="10" t="s">
        <v>212</v>
      </c>
      <c r="E2738" s="8">
        <v>2</v>
      </c>
      <c r="F2738" s="177" t="s">
        <v>2074</v>
      </c>
      <c r="G2738" s="15" t="str">
        <f>VLOOKUP(F2738,通道清单!D:D,1,0)</f>
        <v>RK20L</v>
      </c>
    </row>
    <row r="2739" ht="15" spans="1:7">
      <c r="A2739" s="8">
        <v>2732</v>
      </c>
      <c r="B2739" s="8" t="str">
        <f t="shared" si="43"/>
        <v>CS26-1-3-I3</v>
      </c>
      <c r="C2739" s="10" t="s">
        <v>8417</v>
      </c>
      <c r="D2739" s="10" t="s">
        <v>212</v>
      </c>
      <c r="E2739" s="8">
        <v>3</v>
      </c>
      <c r="F2739" s="177" t="s">
        <v>2076</v>
      </c>
      <c r="G2739" s="15" t="str">
        <f>VLOOKUP(F2739,通道清单!D:D,1,0)</f>
        <v>RK43L</v>
      </c>
    </row>
    <row r="2740" ht="15" spans="1:7">
      <c r="A2740" s="8">
        <v>2733</v>
      </c>
      <c r="B2740" s="8" t="str">
        <f t="shared" si="43"/>
        <v>CS26-1-3-I4</v>
      </c>
      <c r="C2740" s="10" t="s">
        <v>8417</v>
      </c>
      <c r="D2740" s="10" t="s">
        <v>212</v>
      </c>
      <c r="E2740" s="8">
        <v>4</v>
      </c>
      <c r="F2740" s="177" t="s">
        <v>2078</v>
      </c>
      <c r="G2740" s="15" t="str">
        <f>VLOOKUP(F2740,通道清单!D:D,1,0)</f>
        <v>RK45L</v>
      </c>
    </row>
    <row r="2741" ht="15" spans="1:7">
      <c r="A2741" s="8">
        <v>2734</v>
      </c>
      <c r="B2741" s="8" t="str">
        <f t="shared" si="43"/>
        <v>CS26-1-3-I5</v>
      </c>
      <c r="C2741" s="10" t="s">
        <v>8417</v>
      </c>
      <c r="D2741" s="10" t="s">
        <v>212</v>
      </c>
      <c r="E2741" s="8">
        <v>5</v>
      </c>
      <c r="F2741" s="177" t="s">
        <v>2080</v>
      </c>
      <c r="G2741" s="15" t="str">
        <f>VLOOKUP(F2741,通道清单!D:D,1,0)</f>
        <v>RK8R</v>
      </c>
    </row>
    <row r="2742" ht="15" spans="1:7">
      <c r="A2742" s="8">
        <v>2735</v>
      </c>
      <c r="B2742" s="8" t="str">
        <f t="shared" si="43"/>
        <v>CS26-1-3-I6</v>
      </c>
      <c r="C2742" s="10" t="s">
        <v>8417</v>
      </c>
      <c r="D2742" s="10" t="s">
        <v>212</v>
      </c>
      <c r="E2742" s="8">
        <v>6</v>
      </c>
      <c r="F2742" s="177" t="s">
        <v>2083</v>
      </c>
      <c r="G2742" s="15" t="str">
        <f>VLOOKUP(F2742,通道清单!D:D,1,0)</f>
        <v>RK15R</v>
      </c>
    </row>
    <row r="2743" ht="15" spans="1:7">
      <c r="A2743" s="8">
        <v>2736</v>
      </c>
      <c r="B2743" s="8" t="str">
        <f t="shared" si="43"/>
        <v>CS26-1-3-I7</v>
      </c>
      <c r="C2743" s="10" t="s">
        <v>8417</v>
      </c>
      <c r="D2743" s="10" t="s">
        <v>212</v>
      </c>
      <c r="E2743" s="8">
        <v>7</v>
      </c>
      <c r="F2743" s="177" t="s">
        <v>2085</v>
      </c>
      <c r="G2743" s="15" t="str">
        <f>VLOOKUP(F2743,通道清单!D:D,1,0)</f>
        <v>RK29R</v>
      </c>
    </row>
    <row r="2744" ht="15" spans="1:7">
      <c r="A2744" s="8">
        <v>2737</v>
      </c>
      <c r="B2744" s="8" t="str">
        <f t="shared" si="43"/>
        <v>CS26-1-3-I8</v>
      </c>
      <c r="C2744" s="10" t="s">
        <v>8417</v>
      </c>
      <c r="D2744" s="10" t="s">
        <v>212</v>
      </c>
      <c r="E2744" s="8">
        <v>8</v>
      </c>
      <c r="F2744" s="177" t="s">
        <v>2087</v>
      </c>
      <c r="G2744" s="15" t="str">
        <f>VLOOKUP(F2744,通道清单!D:D,1,0)</f>
        <v>RK38R</v>
      </c>
    </row>
    <row r="2745" ht="15" spans="1:7">
      <c r="A2745" s="8">
        <v>2738</v>
      </c>
      <c r="B2745" s="8" t="str">
        <f t="shared" si="43"/>
        <v>CS26-1-3-O1</v>
      </c>
      <c r="C2745" s="10" t="s">
        <v>8417</v>
      </c>
      <c r="D2745" s="10" t="s">
        <v>8371</v>
      </c>
      <c r="E2745" s="8">
        <v>1</v>
      </c>
      <c r="F2745" s="177" t="s">
        <v>1682</v>
      </c>
      <c r="G2745" s="15" t="str">
        <f>VLOOKUP(F2745,通道清单!D:D,1,0)</f>
        <v>TY16R</v>
      </c>
    </row>
    <row r="2746" ht="15" spans="1:7">
      <c r="A2746" s="8">
        <v>2739</v>
      </c>
      <c r="B2746" s="8" t="str">
        <f t="shared" si="43"/>
        <v>CS26-1-3-O2</v>
      </c>
      <c r="C2746" s="10" t="s">
        <v>8417</v>
      </c>
      <c r="D2746" s="10" t="s">
        <v>8371</v>
      </c>
      <c r="E2746" s="8">
        <v>2</v>
      </c>
      <c r="F2746" s="177" t="s">
        <v>1691</v>
      </c>
      <c r="G2746" s="15" t="str">
        <f>VLOOKUP(F2746,通道清单!D:D,1,0)</f>
        <v>TY20R</v>
      </c>
    </row>
    <row r="2747" ht="15" spans="1:7">
      <c r="A2747" s="8">
        <v>2740</v>
      </c>
      <c r="B2747" s="8" t="str">
        <f t="shared" si="43"/>
        <v>CS26-1-3-O3</v>
      </c>
      <c r="C2747" s="10" t="s">
        <v>8417</v>
      </c>
      <c r="D2747" s="10" t="s">
        <v>8371</v>
      </c>
      <c r="E2747" s="8">
        <v>3</v>
      </c>
      <c r="F2747" s="177" t="s">
        <v>2495</v>
      </c>
      <c r="G2747" s="15" t="str">
        <f>VLOOKUP(F2747,通道清单!D:D,1,0)</f>
        <v>TY43R</v>
      </c>
    </row>
    <row r="2748" ht="15" spans="1:7">
      <c r="A2748" s="8">
        <v>2741</v>
      </c>
      <c r="B2748" s="8" t="str">
        <f t="shared" si="43"/>
        <v>CS26-1-3-O4</v>
      </c>
      <c r="C2748" s="10" t="s">
        <v>8417</v>
      </c>
      <c r="D2748" s="10" t="s">
        <v>8371</v>
      </c>
      <c r="E2748" s="8">
        <v>4</v>
      </c>
      <c r="F2748" s="177" t="s">
        <v>2501</v>
      </c>
      <c r="G2748" s="15" t="str">
        <f>VLOOKUP(F2748,通道清单!D:D,1,0)</f>
        <v>TY45R</v>
      </c>
    </row>
    <row r="2749" ht="15" spans="1:7">
      <c r="A2749" s="8">
        <v>2742</v>
      </c>
      <c r="B2749" s="8" t="str">
        <f t="shared" si="43"/>
        <v>CS26-1-3-O5</v>
      </c>
      <c r="C2749" s="10" t="s">
        <v>8417</v>
      </c>
      <c r="D2749" s="10" t="s">
        <v>8371</v>
      </c>
      <c r="E2749" s="8">
        <v>5</v>
      </c>
      <c r="F2749" s="177" t="s">
        <v>2419</v>
      </c>
      <c r="G2749" s="15" t="str">
        <f>VLOOKUP(F2749,通道清单!D:D,1,0)</f>
        <v>TY8L</v>
      </c>
    </row>
    <row r="2750" ht="15" spans="1:7">
      <c r="A2750" s="8">
        <v>2743</v>
      </c>
      <c r="B2750" s="8" t="str">
        <f t="shared" si="43"/>
        <v>CS26-1-3-O6</v>
      </c>
      <c r="C2750" s="10" t="s">
        <v>8417</v>
      </c>
      <c r="D2750" s="10" t="s">
        <v>8371</v>
      </c>
      <c r="E2750" s="8">
        <v>6</v>
      </c>
      <c r="F2750" s="177" t="s">
        <v>1680</v>
      </c>
      <c r="G2750" s="15" t="str">
        <f>VLOOKUP(F2750,通道清单!D:D,1,0)</f>
        <v>TY15L</v>
      </c>
    </row>
    <row r="2751" ht="15" spans="1:7">
      <c r="A2751" s="8">
        <v>2744</v>
      </c>
      <c r="B2751" s="8" t="str">
        <f t="shared" si="43"/>
        <v>CS26-1-3-O7</v>
      </c>
      <c r="C2751" s="10" t="s">
        <v>8417</v>
      </c>
      <c r="D2751" s="10" t="s">
        <v>8371</v>
      </c>
      <c r="E2751" s="8">
        <v>7</v>
      </c>
      <c r="F2751" s="177" t="s">
        <v>2453</v>
      </c>
      <c r="G2751" s="15" t="str">
        <f>VLOOKUP(F2751,通道清单!D:D,1,0)</f>
        <v>TY29L</v>
      </c>
    </row>
    <row r="2752" ht="15" spans="1:7">
      <c r="A2752" s="8">
        <v>2745</v>
      </c>
      <c r="B2752" s="8" t="str">
        <f t="shared" si="43"/>
        <v>CS26-1-3-O8</v>
      </c>
      <c r="C2752" s="10" t="s">
        <v>8417</v>
      </c>
      <c r="D2752" s="10" t="s">
        <v>8371</v>
      </c>
      <c r="E2752" s="8">
        <v>8</v>
      </c>
      <c r="F2752" s="177" t="s">
        <v>2480</v>
      </c>
      <c r="G2752" s="15" t="str">
        <f>VLOOKUP(F2752,通道清单!D:D,1,0)</f>
        <v>TY38L</v>
      </c>
    </row>
    <row r="2753" ht="15" spans="1:7">
      <c r="A2753" s="8">
        <v>2746</v>
      </c>
      <c r="B2753" s="8" t="str">
        <f t="shared" si="43"/>
        <v>CS26-1-4-I1</v>
      </c>
      <c r="C2753" s="10" t="s">
        <v>8418</v>
      </c>
      <c r="D2753" s="10" t="s">
        <v>212</v>
      </c>
      <c r="E2753" s="8">
        <v>1</v>
      </c>
      <c r="F2753" s="177" t="s">
        <v>1773</v>
      </c>
      <c r="G2753" s="15" t="str">
        <f>VLOOKUP(F2753,通道清单!D:D,1,0)</f>
        <v>RY8R</v>
      </c>
    </row>
    <row r="2754" ht="15" spans="1:7">
      <c r="A2754" s="8">
        <v>2747</v>
      </c>
      <c r="B2754" s="8" t="str">
        <f t="shared" si="43"/>
        <v>CS26-1-4-I2</v>
      </c>
      <c r="C2754" s="10" t="s">
        <v>8418</v>
      </c>
      <c r="D2754" s="10" t="s">
        <v>212</v>
      </c>
      <c r="E2754" s="8">
        <v>2</v>
      </c>
      <c r="F2754" s="177" t="s">
        <v>1783</v>
      </c>
      <c r="G2754" s="15" t="str">
        <f>VLOOKUP(F2754,通道清单!D:D,1,0)</f>
        <v>RY15R</v>
      </c>
    </row>
    <row r="2755" ht="15" spans="1:7">
      <c r="A2755" s="8">
        <v>2748</v>
      </c>
      <c r="B2755" s="8" t="str">
        <f t="shared" si="43"/>
        <v>CS26-1-4-I3</v>
      </c>
      <c r="C2755" s="10" t="s">
        <v>8418</v>
      </c>
      <c r="D2755" s="10" t="s">
        <v>212</v>
      </c>
      <c r="E2755" s="8">
        <v>3</v>
      </c>
      <c r="F2755" s="177" t="s">
        <v>1807</v>
      </c>
      <c r="G2755" s="15" t="str">
        <f>VLOOKUP(F2755,通道清单!D:D,1,0)</f>
        <v>RY29R</v>
      </c>
    </row>
    <row r="2756" ht="15" spans="1:7">
      <c r="A2756" s="8">
        <v>2749</v>
      </c>
      <c r="B2756" s="8" t="str">
        <f t="shared" si="43"/>
        <v>CS26-1-4-I4</v>
      </c>
      <c r="C2756" s="10" t="s">
        <v>8418</v>
      </c>
      <c r="D2756" s="10" t="s">
        <v>212</v>
      </c>
      <c r="E2756" s="8">
        <v>4</v>
      </c>
      <c r="F2756" s="177" t="s">
        <v>1834</v>
      </c>
      <c r="G2756" s="15" t="str">
        <f>VLOOKUP(F2756,通道清单!D:D,1,0)</f>
        <v>RY38R</v>
      </c>
    </row>
    <row r="2757" ht="15" spans="1:7">
      <c r="A2757" s="8">
        <v>2750</v>
      </c>
      <c r="B2757" s="8" t="str">
        <f t="shared" si="43"/>
        <v>CS26-1-4-I5</v>
      </c>
      <c r="C2757" s="10" t="s">
        <v>8418</v>
      </c>
      <c r="D2757" s="10" t="s">
        <v>212</v>
      </c>
      <c r="E2757" s="8">
        <v>5</v>
      </c>
      <c r="F2757" s="177" t="s">
        <v>1544</v>
      </c>
      <c r="G2757" s="15" t="str">
        <f>VLOOKUP(F2757,通道清单!D:D,1,0)</f>
        <v>RY16L</v>
      </c>
    </row>
    <row r="2758" ht="15" spans="1:7">
      <c r="A2758" s="8">
        <v>2751</v>
      </c>
      <c r="B2758" s="8" t="str">
        <f t="shared" si="43"/>
        <v>CS26-1-4-I6</v>
      </c>
      <c r="C2758" s="10" t="s">
        <v>8418</v>
      </c>
      <c r="D2758" s="10" t="s">
        <v>212</v>
      </c>
      <c r="E2758" s="8">
        <v>6</v>
      </c>
      <c r="F2758" s="177" t="s">
        <v>1792</v>
      </c>
      <c r="G2758" s="15" t="str">
        <f>VLOOKUP(F2758,通道清单!D:D,1,0)</f>
        <v>RY20L</v>
      </c>
    </row>
    <row r="2759" ht="15" spans="1:7">
      <c r="A2759" s="8">
        <v>2752</v>
      </c>
      <c r="B2759" s="8" t="str">
        <f t="shared" si="43"/>
        <v>CS26-1-4-I7</v>
      </c>
      <c r="C2759" s="10" t="s">
        <v>8418</v>
      </c>
      <c r="D2759" s="10" t="s">
        <v>212</v>
      </c>
      <c r="E2759" s="8">
        <v>7</v>
      </c>
      <c r="F2759" s="177" t="s">
        <v>1849</v>
      </c>
      <c r="G2759" s="15" t="str">
        <f>VLOOKUP(F2759,通道清单!D:D,1,0)</f>
        <v>RY43L</v>
      </c>
    </row>
    <row r="2760" ht="15" spans="1:7">
      <c r="A2760" s="8">
        <v>2753</v>
      </c>
      <c r="B2760" s="8" t="str">
        <f t="shared" ref="B2760:B2823" si="44">C2760&amp;"-"&amp;D2760&amp;E2760</f>
        <v>CS26-1-4-I8</v>
      </c>
      <c r="C2760" s="10" t="s">
        <v>8418</v>
      </c>
      <c r="D2760" s="10" t="s">
        <v>212</v>
      </c>
      <c r="E2760" s="8">
        <v>8</v>
      </c>
      <c r="F2760" s="177" t="s">
        <v>1855</v>
      </c>
      <c r="G2760" s="15" t="str">
        <f>VLOOKUP(F2760,通道清单!D:D,1,0)</f>
        <v>RY45L</v>
      </c>
    </row>
    <row r="2761" ht="15" spans="1:7">
      <c r="A2761" s="8">
        <v>2754</v>
      </c>
      <c r="B2761" s="8" t="str">
        <f t="shared" si="44"/>
        <v>CS26-1-4-O1</v>
      </c>
      <c r="C2761" s="10" t="s">
        <v>8418</v>
      </c>
      <c r="D2761" s="10" t="s">
        <v>8371</v>
      </c>
      <c r="E2761" s="8">
        <v>1</v>
      </c>
      <c r="F2761" s="177" t="s">
        <v>2715</v>
      </c>
      <c r="G2761" s="15" t="str">
        <f>VLOOKUP(F2761,通道清单!D:D,1,0)</f>
        <v>TK8L</v>
      </c>
    </row>
    <row r="2762" ht="15" spans="1:7">
      <c r="A2762" s="8">
        <v>2755</v>
      </c>
      <c r="B2762" s="8" t="str">
        <f t="shared" si="44"/>
        <v>CS26-1-4-O2</v>
      </c>
      <c r="C2762" s="10" t="s">
        <v>8418</v>
      </c>
      <c r="D2762" s="10" t="s">
        <v>8371</v>
      </c>
      <c r="E2762" s="8">
        <v>2</v>
      </c>
      <c r="F2762" s="177" t="s">
        <v>2718</v>
      </c>
      <c r="G2762" s="15" t="str">
        <f>VLOOKUP(F2762,通道清单!D:D,1,0)</f>
        <v>TK15L</v>
      </c>
    </row>
    <row r="2763" ht="15" spans="1:7">
      <c r="A2763" s="8">
        <v>2756</v>
      </c>
      <c r="B2763" s="8" t="str">
        <f t="shared" si="44"/>
        <v>CS26-1-4-O3</v>
      </c>
      <c r="C2763" s="10" t="s">
        <v>8418</v>
      </c>
      <c r="D2763" s="10" t="s">
        <v>8371</v>
      </c>
      <c r="E2763" s="8">
        <v>3</v>
      </c>
      <c r="F2763" s="177" t="s">
        <v>2720</v>
      </c>
      <c r="G2763" s="15" t="str">
        <f>VLOOKUP(F2763,通道清单!D:D,1,0)</f>
        <v>TK29L</v>
      </c>
    </row>
    <row r="2764" ht="15" spans="1:7">
      <c r="A2764" s="8">
        <v>2757</v>
      </c>
      <c r="B2764" s="8" t="str">
        <f t="shared" si="44"/>
        <v>CS26-1-4-O4</v>
      </c>
      <c r="C2764" s="10" t="s">
        <v>8418</v>
      </c>
      <c r="D2764" s="10" t="s">
        <v>8371</v>
      </c>
      <c r="E2764" s="8">
        <v>4</v>
      </c>
      <c r="F2764" s="177" t="s">
        <v>2722</v>
      </c>
      <c r="G2764" s="15" t="str">
        <f>VLOOKUP(F2764,通道清单!D:D,1,0)</f>
        <v>TK38L</v>
      </c>
    </row>
    <row r="2765" ht="15" spans="1:7">
      <c r="A2765" s="8">
        <v>2758</v>
      </c>
      <c r="B2765" s="8" t="str">
        <f t="shared" si="44"/>
        <v>CS26-1-4-O5</v>
      </c>
      <c r="C2765" s="10" t="s">
        <v>8418</v>
      </c>
      <c r="D2765" s="10" t="s">
        <v>8371</v>
      </c>
      <c r="E2765" s="8">
        <v>5</v>
      </c>
      <c r="F2765" s="177" t="s">
        <v>2724</v>
      </c>
      <c r="G2765" s="15" t="str">
        <f>VLOOKUP(F2765,通道清单!D:D,1,0)</f>
        <v>TK16R</v>
      </c>
    </row>
    <row r="2766" ht="15" spans="1:7">
      <c r="A2766" s="8">
        <v>2759</v>
      </c>
      <c r="B2766" s="8" t="str">
        <f t="shared" si="44"/>
        <v>CS26-1-4-O6</v>
      </c>
      <c r="C2766" s="10" t="s">
        <v>8418</v>
      </c>
      <c r="D2766" s="10" t="s">
        <v>8371</v>
      </c>
      <c r="E2766" s="8">
        <v>6</v>
      </c>
      <c r="F2766" s="177" t="s">
        <v>2727</v>
      </c>
      <c r="G2766" s="15" t="str">
        <f>VLOOKUP(F2766,通道清单!D:D,1,0)</f>
        <v>TK20R</v>
      </c>
    </row>
    <row r="2767" ht="15" spans="1:7">
      <c r="A2767" s="8">
        <v>2760</v>
      </c>
      <c r="B2767" s="8" t="str">
        <f t="shared" si="44"/>
        <v>CS26-1-4-O7</v>
      </c>
      <c r="C2767" s="10" t="s">
        <v>8418</v>
      </c>
      <c r="D2767" s="10" t="s">
        <v>8371</v>
      </c>
      <c r="E2767" s="8">
        <v>7</v>
      </c>
      <c r="F2767" s="177" t="s">
        <v>2729</v>
      </c>
      <c r="G2767" s="15" t="str">
        <f>VLOOKUP(F2767,通道清单!D:D,1,0)</f>
        <v>TK43R</v>
      </c>
    </row>
    <row r="2768" ht="15" spans="1:7">
      <c r="A2768" s="8">
        <v>2761</v>
      </c>
      <c r="B2768" s="8" t="str">
        <f t="shared" si="44"/>
        <v>CS26-1-4-O8</v>
      </c>
      <c r="C2768" s="10" t="s">
        <v>8418</v>
      </c>
      <c r="D2768" s="10" t="s">
        <v>8371</v>
      </c>
      <c r="E2768" s="8">
        <v>8</v>
      </c>
      <c r="F2768" s="177" t="s">
        <v>2731</v>
      </c>
      <c r="G2768" s="15" t="str">
        <f>VLOOKUP(F2768,通道清单!D:D,1,0)</f>
        <v>TK45R</v>
      </c>
    </row>
    <row r="2769" ht="15" spans="1:7">
      <c r="A2769" s="8">
        <v>2762</v>
      </c>
      <c r="B2769" s="8" t="str">
        <f t="shared" si="44"/>
        <v>CS26-1-5-I1</v>
      </c>
      <c r="C2769" s="10" t="s">
        <v>8419</v>
      </c>
      <c r="D2769" s="10" t="s">
        <v>212</v>
      </c>
      <c r="E2769" s="8">
        <v>1</v>
      </c>
      <c r="F2769" s="177" t="s">
        <v>2107</v>
      </c>
      <c r="G2769" s="15" t="str">
        <f>VLOOKUP(F2769,通道清单!D:D,1,0)</f>
        <v>RH22L</v>
      </c>
    </row>
    <row r="2770" ht="15" spans="1:7">
      <c r="A2770" s="8">
        <v>2763</v>
      </c>
      <c r="B2770" s="8" t="str">
        <f t="shared" si="44"/>
        <v>CS26-1-5-I2</v>
      </c>
      <c r="C2770" s="10" t="s">
        <v>8419</v>
      </c>
      <c r="D2770" s="10" t="s">
        <v>212</v>
      </c>
      <c r="E2770" s="8">
        <v>2</v>
      </c>
      <c r="F2770" s="177" t="s">
        <v>2110</v>
      </c>
      <c r="G2770" s="15" t="str">
        <f>VLOOKUP(F2770,通道清单!D:D,1,0)</f>
        <v>RH35L</v>
      </c>
    </row>
    <row r="2771" ht="15" spans="1:7">
      <c r="A2771" s="8">
        <v>2764</v>
      </c>
      <c r="B2771" s="8" t="str">
        <f t="shared" si="44"/>
        <v>CS26-1-5-I3</v>
      </c>
      <c r="C2771" s="10" t="s">
        <v>8419</v>
      </c>
      <c r="D2771" s="10" t="s">
        <v>212</v>
      </c>
      <c r="E2771" s="8">
        <v>3</v>
      </c>
      <c r="F2771" s="177" t="s">
        <v>2112</v>
      </c>
      <c r="G2771" s="15" t="str">
        <f>VLOOKUP(F2771,通道清单!D:D,1,0)</f>
        <v>RH36L</v>
      </c>
    </row>
    <row r="2772" ht="15" spans="1:7">
      <c r="A2772" s="8">
        <v>2765</v>
      </c>
      <c r="B2772" s="8" t="str">
        <f t="shared" si="44"/>
        <v>CS26-1-5-I4</v>
      </c>
      <c r="C2772" s="10" t="s">
        <v>8419</v>
      </c>
      <c r="D2772" s="10" t="s">
        <v>212</v>
      </c>
      <c r="E2772" s="8">
        <v>4</v>
      </c>
      <c r="F2772" s="177" t="s">
        <v>2114</v>
      </c>
      <c r="G2772" s="15" t="str">
        <f>VLOOKUP(F2772,通道清单!D:D,1,0)</f>
        <v>RH37L</v>
      </c>
    </row>
    <row r="2773" ht="15" spans="1:7">
      <c r="A2773" s="8">
        <v>2766</v>
      </c>
      <c r="B2773" s="8" t="str">
        <f t="shared" si="44"/>
        <v>CS26-1-5-I5</v>
      </c>
      <c r="C2773" s="10" t="s">
        <v>8419</v>
      </c>
      <c r="D2773" s="10" t="s">
        <v>212</v>
      </c>
      <c r="E2773" s="8">
        <v>5</v>
      </c>
      <c r="F2773" s="177" t="s">
        <v>2116</v>
      </c>
      <c r="G2773" s="15" t="str">
        <f>VLOOKUP(F2773,通道清单!D:D,1,0)</f>
        <v>RH47L</v>
      </c>
    </row>
    <row r="2774" ht="15" spans="1:7">
      <c r="A2774" s="8">
        <v>2767</v>
      </c>
      <c r="B2774" s="8" t="str">
        <f t="shared" si="44"/>
        <v>CS26-1-5-I6</v>
      </c>
      <c r="C2774" s="10" t="s">
        <v>8419</v>
      </c>
      <c r="D2774" s="10" t="s">
        <v>212</v>
      </c>
      <c r="E2774" s="8">
        <v>6</v>
      </c>
      <c r="F2774" s="177" t="s">
        <v>2118</v>
      </c>
      <c r="G2774" s="15" t="str">
        <f>VLOOKUP(F2774,通道清单!D:D,1,0)</f>
        <v>RH54L</v>
      </c>
    </row>
    <row r="2775" ht="15" spans="1:7">
      <c r="A2775" s="8">
        <v>2768</v>
      </c>
      <c r="B2775" s="8" t="str">
        <f t="shared" si="44"/>
        <v>CS26-1-5-I7</v>
      </c>
      <c r="C2775" s="10" t="s">
        <v>8419</v>
      </c>
      <c r="D2775" s="10" t="s">
        <v>212</v>
      </c>
      <c r="E2775" s="8">
        <v>7</v>
      </c>
      <c r="F2775" s="177" t="s">
        <v>2120</v>
      </c>
      <c r="G2775" s="15" t="str">
        <f>VLOOKUP(F2775,通道清单!D:D,1,0)</f>
        <v>RH55L</v>
      </c>
    </row>
    <row r="2776" ht="15" spans="1:7">
      <c r="A2776" s="8">
        <v>2769</v>
      </c>
      <c r="B2776" s="8" t="str">
        <f t="shared" si="44"/>
        <v>CS26-1-5-I8</v>
      </c>
      <c r="C2776" s="10" t="s">
        <v>8419</v>
      </c>
      <c r="D2776" s="10" t="s">
        <v>212</v>
      </c>
      <c r="E2776" s="8">
        <v>8</v>
      </c>
      <c r="F2776" s="177" t="s">
        <v>2122</v>
      </c>
      <c r="G2776" s="15" t="str">
        <f>VLOOKUP(F2776,通道清单!D:D,1,0)</f>
        <v>RH59L</v>
      </c>
    </row>
    <row r="2777" ht="15" spans="1:7">
      <c r="A2777" s="8">
        <v>2770</v>
      </c>
      <c r="B2777" s="8" t="str">
        <f t="shared" si="44"/>
        <v>CS26-1-5-I9</v>
      </c>
      <c r="C2777" s="10" t="s">
        <v>8419</v>
      </c>
      <c r="D2777" s="10" t="s">
        <v>212</v>
      </c>
      <c r="E2777" s="8">
        <v>9</v>
      </c>
      <c r="F2777" s="177" t="s">
        <v>2124</v>
      </c>
      <c r="G2777" s="15" t="str">
        <f>VLOOKUP(F2777,通道清单!D:D,1,0)</f>
        <v>RH42R</v>
      </c>
    </row>
    <row r="2778" ht="15" spans="1:7">
      <c r="A2778" s="8">
        <v>2771</v>
      </c>
      <c r="B2778" s="8" t="str">
        <f t="shared" si="44"/>
        <v>CS26-1-5-I10</v>
      </c>
      <c r="C2778" s="10" t="s">
        <v>8419</v>
      </c>
      <c r="D2778" s="10" t="s">
        <v>212</v>
      </c>
      <c r="E2778" s="8">
        <v>10</v>
      </c>
      <c r="F2778" s="177" t="s">
        <v>2127</v>
      </c>
      <c r="G2778" s="15" t="str">
        <f>VLOOKUP(F2778,通道清单!D:D,1,0)</f>
        <v>RH49R</v>
      </c>
    </row>
    <row r="2779" ht="15" spans="1:7">
      <c r="A2779" s="8">
        <v>2772</v>
      </c>
      <c r="B2779" s="8" t="str">
        <f t="shared" si="44"/>
        <v>CS26-1-5-I11</v>
      </c>
      <c r="C2779" s="10" t="s">
        <v>8419</v>
      </c>
      <c r="D2779" s="10" t="s">
        <v>212</v>
      </c>
      <c r="E2779" s="8">
        <v>11</v>
      </c>
      <c r="F2779" s="177" t="s">
        <v>2129</v>
      </c>
      <c r="G2779" s="15" t="str">
        <f>VLOOKUP(F2779,通道清单!D:D,1,0)</f>
        <v>RH51R</v>
      </c>
    </row>
    <row r="2780" ht="15" spans="1:7">
      <c r="A2780" s="8">
        <v>2773</v>
      </c>
      <c r="B2780" s="8" t="str">
        <f t="shared" si="44"/>
        <v>CS26-1-5-I12</v>
      </c>
      <c r="C2780" s="10" t="s">
        <v>8419</v>
      </c>
      <c r="D2780" s="10" t="s">
        <v>212</v>
      </c>
      <c r="E2780" s="8">
        <v>12</v>
      </c>
      <c r="F2780" s="177" t="s">
        <v>2131</v>
      </c>
      <c r="G2780" s="15" t="str">
        <f>VLOOKUP(F2780,通道清单!D:D,1,0)</f>
        <v>RH52R</v>
      </c>
    </row>
    <row r="2781" ht="15" spans="1:7">
      <c r="A2781" s="8">
        <v>2774</v>
      </c>
      <c r="B2781" s="8" t="str">
        <f t="shared" si="44"/>
        <v>CS26-1-5-I13</v>
      </c>
      <c r="C2781" s="10" t="s">
        <v>8419</v>
      </c>
      <c r="D2781" s="10" t="s">
        <v>212</v>
      </c>
      <c r="E2781" s="8">
        <v>13</v>
      </c>
      <c r="F2781" s="177" t="s">
        <v>2133</v>
      </c>
      <c r="G2781" s="15" t="str">
        <f>VLOOKUP(F2781,通道清单!D:D,1,0)</f>
        <v>RH57R</v>
      </c>
    </row>
    <row r="2782" ht="15" spans="1:7">
      <c r="A2782" s="8">
        <v>2775</v>
      </c>
      <c r="B2782" s="8" t="str">
        <f t="shared" si="44"/>
        <v>CS26-1-5-I14</v>
      </c>
      <c r="C2782" s="10" t="s">
        <v>8419</v>
      </c>
      <c r="D2782" s="10" t="s">
        <v>212</v>
      </c>
      <c r="E2782" s="8">
        <v>14</v>
      </c>
      <c r="F2782" s="177" t="s">
        <v>2135</v>
      </c>
      <c r="G2782" s="15" t="str">
        <f>VLOOKUP(F2782,通道清单!D:D,1,0)</f>
        <v>RH58R</v>
      </c>
    </row>
    <row r="2783" ht="15" spans="1:7">
      <c r="A2783" s="8">
        <v>2776</v>
      </c>
      <c r="B2783" s="8" t="str">
        <f t="shared" si="44"/>
        <v>CS26-1-5-I15</v>
      </c>
      <c r="C2783" s="10" t="s">
        <v>8419</v>
      </c>
      <c r="D2783" s="10" t="s">
        <v>212</v>
      </c>
      <c r="E2783" s="8">
        <v>15</v>
      </c>
      <c r="F2783" s="177" t="s">
        <v>2137</v>
      </c>
      <c r="G2783" s="15" t="str">
        <f>VLOOKUP(F2783,通道清单!D:D,1,0)</f>
        <v>RH60R</v>
      </c>
    </row>
    <row r="2784" ht="15" spans="1:7">
      <c r="A2784" s="8">
        <v>2777</v>
      </c>
      <c r="B2784" s="8" t="str">
        <f t="shared" si="44"/>
        <v>CS26-1-5-I16</v>
      </c>
      <c r="C2784" s="10" t="s">
        <v>8419</v>
      </c>
      <c r="D2784" s="10" t="s">
        <v>212</v>
      </c>
      <c r="E2784" s="8">
        <v>16</v>
      </c>
      <c r="F2784" s="177" t="s">
        <v>2139</v>
      </c>
      <c r="G2784" s="15" t="str">
        <f>VLOOKUP(F2784,通道清单!D:D,1,0)</f>
        <v>RH62R</v>
      </c>
    </row>
    <row r="2785" ht="15" spans="1:7">
      <c r="A2785" s="8">
        <v>2778</v>
      </c>
      <c r="B2785" s="8" t="str">
        <f t="shared" si="44"/>
        <v>CS26-1-5-O1</v>
      </c>
      <c r="C2785" s="10" t="s">
        <v>8419</v>
      </c>
      <c r="D2785" s="10" t="s">
        <v>8371</v>
      </c>
      <c r="E2785" s="8">
        <v>1</v>
      </c>
      <c r="F2785" s="177" t="s">
        <v>2442</v>
      </c>
      <c r="G2785" s="15" t="str">
        <f>VLOOKUP(F2785,通道清单!D:D,1,0)</f>
        <v>TY22R</v>
      </c>
    </row>
    <row r="2786" ht="15" spans="1:7">
      <c r="A2786" s="8">
        <v>2779</v>
      </c>
      <c r="B2786" s="8" t="str">
        <f t="shared" si="44"/>
        <v>CS26-1-5-O2</v>
      </c>
      <c r="C2786" s="10" t="s">
        <v>8419</v>
      </c>
      <c r="D2786" s="10" t="s">
        <v>8371</v>
      </c>
      <c r="E2786" s="8">
        <v>2</v>
      </c>
      <c r="F2786" s="177" t="s">
        <v>2471</v>
      </c>
      <c r="G2786" s="15" t="str">
        <f>VLOOKUP(F2786,通道清单!D:D,1,0)</f>
        <v>TY35R</v>
      </c>
    </row>
    <row r="2787" ht="15" spans="1:7">
      <c r="A2787" s="8">
        <v>2780</v>
      </c>
      <c r="B2787" s="8" t="str">
        <f t="shared" si="44"/>
        <v>CS26-1-5-O3</v>
      </c>
      <c r="C2787" s="10" t="s">
        <v>8419</v>
      </c>
      <c r="D2787" s="10" t="s">
        <v>8371</v>
      </c>
      <c r="E2787" s="8">
        <v>3</v>
      </c>
      <c r="F2787" s="177" t="s">
        <v>2474</v>
      </c>
      <c r="G2787" s="15" t="str">
        <f>VLOOKUP(F2787,通道清单!D:D,1,0)</f>
        <v>TY36R</v>
      </c>
    </row>
    <row r="2788" ht="15" spans="1:7">
      <c r="A2788" s="8">
        <v>2781</v>
      </c>
      <c r="B2788" s="8" t="str">
        <f t="shared" si="44"/>
        <v>CS26-1-5-O4</v>
      </c>
      <c r="C2788" s="10" t="s">
        <v>8419</v>
      </c>
      <c r="D2788" s="10" t="s">
        <v>8371</v>
      </c>
      <c r="E2788" s="8">
        <v>4</v>
      </c>
      <c r="F2788" s="177" t="s">
        <v>2477</v>
      </c>
      <c r="G2788" s="15" t="str">
        <f>VLOOKUP(F2788,通道清单!D:D,1,0)</f>
        <v>TY37R</v>
      </c>
    </row>
    <row r="2789" ht="15" spans="1:7">
      <c r="A2789" s="8">
        <v>2782</v>
      </c>
      <c r="B2789" s="8" t="str">
        <f t="shared" si="44"/>
        <v>CS26-1-5-O5</v>
      </c>
      <c r="C2789" s="10" t="s">
        <v>8419</v>
      </c>
      <c r="D2789" s="10" t="s">
        <v>8371</v>
      </c>
      <c r="E2789" s="8">
        <v>5</v>
      </c>
      <c r="F2789" s="177" t="s">
        <v>2507</v>
      </c>
      <c r="G2789" s="15" t="str">
        <f>VLOOKUP(F2789,通道清单!D:D,1,0)</f>
        <v>TY47R</v>
      </c>
    </row>
    <row r="2790" ht="15" spans="1:7">
      <c r="A2790" s="8">
        <v>2783</v>
      </c>
      <c r="B2790" s="8" t="str">
        <f t="shared" si="44"/>
        <v>CS26-1-5-O6</v>
      </c>
      <c r="C2790" s="10" t="s">
        <v>8419</v>
      </c>
      <c r="D2790" s="10" t="s">
        <v>8371</v>
      </c>
      <c r="E2790" s="8">
        <v>6</v>
      </c>
      <c r="F2790" s="177" t="s">
        <v>2528</v>
      </c>
      <c r="G2790" s="15" t="str">
        <f>VLOOKUP(F2790,通道清单!D:D,1,0)</f>
        <v>TY54R</v>
      </c>
    </row>
    <row r="2791" ht="15" spans="1:7">
      <c r="A2791" s="8">
        <v>2784</v>
      </c>
      <c r="B2791" s="8" t="str">
        <f t="shared" si="44"/>
        <v>CS26-1-5-O7</v>
      </c>
      <c r="C2791" s="10" t="s">
        <v>8419</v>
      </c>
      <c r="D2791" s="10" t="s">
        <v>8371</v>
      </c>
      <c r="E2791" s="8">
        <v>7</v>
      </c>
      <c r="F2791" s="177" t="s">
        <v>2531</v>
      </c>
      <c r="G2791" s="15" t="str">
        <f>VLOOKUP(F2791,通道清单!D:D,1,0)</f>
        <v>TY55R</v>
      </c>
    </row>
    <row r="2792" ht="15" spans="1:7">
      <c r="A2792" s="8">
        <v>2785</v>
      </c>
      <c r="B2792" s="8" t="str">
        <f t="shared" si="44"/>
        <v>CS26-1-5-O8</v>
      </c>
      <c r="C2792" s="10" t="s">
        <v>8419</v>
      </c>
      <c r="D2792" s="10" t="s">
        <v>8371</v>
      </c>
      <c r="E2792" s="8">
        <v>8</v>
      </c>
      <c r="F2792" s="177" t="s">
        <v>2543</v>
      </c>
      <c r="G2792" s="15" t="str">
        <f>VLOOKUP(F2792,通道清单!D:D,1,0)</f>
        <v>TY59R</v>
      </c>
    </row>
    <row r="2793" ht="15" spans="1:7">
      <c r="A2793" s="8">
        <v>2786</v>
      </c>
      <c r="B2793" s="8" t="str">
        <f t="shared" si="44"/>
        <v>CS26-1-5-O9</v>
      </c>
      <c r="C2793" s="10" t="s">
        <v>8419</v>
      </c>
      <c r="D2793" s="10" t="s">
        <v>8371</v>
      </c>
      <c r="E2793" s="8">
        <v>9</v>
      </c>
      <c r="F2793" s="177" t="s">
        <v>2492</v>
      </c>
      <c r="G2793" s="15" t="str">
        <f>VLOOKUP(F2793,通道清单!D:D,1,0)</f>
        <v>TY42L</v>
      </c>
    </row>
    <row r="2794" ht="15" spans="1:7">
      <c r="A2794" s="8">
        <v>2787</v>
      </c>
      <c r="B2794" s="8" t="str">
        <f t="shared" si="44"/>
        <v>CS26-1-5-O10</v>
      </c>
      <c r="C2794" s="10" t="s">
        <v>8419</v>
      </c>
      <c r="D2794" s="10" t="s">
        <v>8371</v>
      </c>
      <c r="E2794" s="8">
        <v>10</v>
      </c>
      <c r="F2794" s="177" t="s">
        <v>2513</v>
      </c>
      <c r="G2794" s="15" t="str">
        <f>VLOOKUP(F2794,通道清单!D:D,1,0)</f>
        <v>TY49L</v>
      </c>
    </row>
    <row r="2795" ht="15" spans="1:7">
      <c r="A2795" s="8">
        <v>2788</v>
      </c>
      <c r="B2795" s="8" t="str">
        <f t="shared" si="44"/>
        <v>CS26-1-5-O11</v>
      </c>
      <c r="C2795" s="10" t="s">
        <v>8419</v>
      </c>
      <c r="D2795" s="10" t="s">
        <v>8371</v>
      </c>
      <c r="E2795" s="8">
        <v>11</v>
      </c>
      <c r="F2795" s="177" t="s">
        <v>2519</v>
      </c>
      <c r="G2795" s="15" t="str">
        <f>VLOOKUP(F2795,通道清单!D:D,1,0)</f>
        <v>TY51L</v>
      </c>
    </row>
    <row r="2796" ht="15" spans="1:7">
      <c r="A2796" s="8">
        <v>2789</v>
      </c>
      <c r="B2796" s="8" t="str">
        <f t="shared" si="44"/>
        <v>CS26-1-5-O12</v>
      </c>
      <c r="C2796" s="10" t="s">
        <v>8419</v>
      </c>
      <c r="D2796" s="10" t="s">
        <v>8371</v>
      </c>
      <c r="E2796" s="8">
        <v>12</v>
      </c>
      <c r="F2796" s="177" t="s">
        <v>2522</v>
      </c>
      <c r="G2796" s="15" t="str">
        <f>VLOOKUP(F2796,通道清单!D:D,1,0)</f>
        <v>TY52L</v>
      </c>
    </row>
    <row r="2797" ht="15" spans="1:7">
      <c r="A2797" s="8">
        <v>2790</v>
      </c>
      <c r="B2797" s="8" t="str">
        <f t="shared" si="44"/>
        <v>CS26-1-5-O13</v>
      </c>
      <c r="C2797" s="10" t="s">
        <v>8419</v>
      </c>
      <c r="D2797" s="10" t="s">
        <v>8371</v>
      </c>
      <c r="E2797" s="8">
        <v>13</v>
      </c>
      <c r="F2797" s="177" t="s">
        <v>2537</v>
      </c>
      <c r="G2797" s="15" t="str">
        <f>VLOOKUP(F2797,通道清单!D:D,1,0)</f>
        <v>TY57L</v>
      </c>
    </row>
    <row r="2798" ht="15" spans="1:7">
      <c r="A2798" s="8">
        <v>2791</v>
      </c>
      <c r="B2798" s="8" t="str">
        <f t="shared" si="44"/>
        <v>CS26-1-5-O14</v>
      </c>
      <c r="C2798" s="10" t="s">
        <v>8419</v>
      </c>
      <c r="D2798" s="10" t="s">
        <v>8371</v>
      </c>
      <c r="E2798" s="8">
        <v>14</v>
      </c>
      <c r="F2798" s="177" t="s">
        <v>2540</v>
      </c>
      <c r="G2798" s="15" t="str">
        <f>VLOOKUP(F2798,通道清单!D:D,1,0)</f>
        <v>TY58L</v>
      </c>
    </row>
    <row r="2799" ht="15" spans="1:7">
      <c r="A2799" s="8">
        <v>2792</v>
      </c>
      <c r="B2799" s="8" t="str">
        <f t="shared" si="44"/>
        <v>CS26-1-5-O15</v>
      </c>
      <c r="C2799" s="10" t="s">
        <v>8419</v>
      </c>
      <c r="D2799" s="10" t="s">
        <v>8371</v>
      </c>
      <c r="E2799" s="8">
        <v>15</v>
      </c>
      <c r="F2799" s="177" t="s">
        <v>2546</v>
      </c>
      <c r="G2799" s="15" t="str">
        <f>VLOOKUP(F2799,通道清单!D:D,1,0)</f>
        <v>TY60L</v>
      </c>
    </row>
    <row r="2800" ht="15" spans="1:7">
      <c r="A2800" s="8">
        <v>2793</v>
      </c>
      <c r="B2800" s="8" t="str">
        <f t="shared" si="44"/>
        <v>CS26-1-5-O16</v>
      </c>
      <c r="C2800" s="10" t="s">
        <v>8419</v>
      </c>
      <c r="D2800" s="10" t="s">
        <v>8371</v>
      </c>
      <c r="E2800" s="8">
        <v>16</v>
      </c>
      <c r="F2800" s="177" t="s">
        <v>2552</v>
      </c>
      <c r="G2800" s="15" t="str">
        <f>VLOOKUP(F2800,通道清单!D:D,1,0)</f>
        <v>TY62L</v>
      </c>
    </row>
    <row r="2801" ht="15" spans="1:7">
      <c r="A2801" s="8">
        <v>2794</v>
      </c>
      <c r="B2801" s="8" t="str">
        <f t="shared" si="44"/>
        <v>CS26-1-6-I1</v>
      </c>
      <c r="C2801" s="10" t="s">
        <v>8420</v>
      </c>
      <c r="D2801" s="10" t="s">
        <v>212</v>
      </c>
      <c r="E2801" s="8">
        <v>1</v>
      </c>
      <c r="F2801" s="177" t="s">
        <v>1846</v>
      </c>
      <c r="G2801" s="15" t="str">
        <f>VLOOKUP(F2801,通道清单!D:D,1,0)</f>
        <v>RY42R</v>
      </c>
    </row>
    <row r="2802" ht="15" spans="1:7">
      <c r="A2802" s="8">
        <v>2795</v>
      </c>
      <c r="B2802" s="8" t="str">
        <f t="shared" si="44"/>
        <v>CS26-1-6-I2</v>
      </c>
      <c r="C2802" s="10" t="s">
        <v>8420</v>
      </c>
      <c r="D2802" s="10" t="s">
        <v>212</v>
      </c>
      <c r="E2802" s="8">
        <v>2</v>
      </c>
      <c r="F2802" s="177" t="s">
        <v>1867</v>
      </c>
      <c r="G2802" s="15" t="str">
        <f>VLOOKUP(F2802,通道清单!D:D,1,0)</f>
        <v>RY49R</v>
      </c>
    </row>
    <row r="2803" ht="15" spans="1:7">
      <c r="A2803" s="8">
        <v>2796</v>
      </c>
      <c r="B2803" s="8" t="str">
        <f t="shared" si="44"/>
        <v>CS26-1-6-I3</v>
      </c>
      <c r="C2803" s="10" t="s">
        <v>8420</v>
      </c>
      <c r="D2803" s="10" t="s">
        <v>212</v>
      </c>
      <c r="E2803" s="8">
        <v>3</v>
      </c>
      <c r="F2803" s="177" t="s">
        <v>1873</v>
      </c>
      <c r="G2803" s="15" t="str">
        <f>VLOOKUP(F2803,通道清单!D:D,1,0)</f>
        <v>RY51R</v>
      </c>
    </row>
    <row r="2804" ht="15" spans="1:7">
      <c r="A2804" s="8">
        <v>2797</v>
      </c>
      <c r="B2804" s="8" t="str">
        <f t="shared" si="44"/>
        <v>CS26-1-6-I4</v>
      </c>
      <c r="C2804" s="10" t="s">
        <v>8420</v>
      </c>
      <c r="D2804" s="10" t="s">
        <v>212</v>
      </c>
      <c r="E2804" s="8">
        <v>4</v>
      </c>
      <c r="F2804" s="177" t="s">
        <v>1876</v>
      </c>
      <c r="G2804" s="15" t="str">
        <f>VLOOKUP(F2804,通道清单!D:D,1,0)</f>
        <v>RY52R</v>
      </c>
    </row>
    <row r="2805" ht="15" spans="1:7">
      <c r="A2805" s="8">
        <v>2798</v>
      </c>
      <c r="B2805" s="8" t="str">
        <f t="shared" si="44"/>
        <v>CS26-1-6-I5</v>
      </c>
      <c r="C2805" s="10" t="s">
        <v>8420</v>
      </c>
      <c r="D2805" s="10" t="s">
        <v>212</v>
      </c>
      <c r="E2805" s="8">
        <v>5</v>
      </c>
      <c r="F2805" s="177" t="s">
        <v>1891</v>
      </c>
      <c r="G2805" s="15" t="str">
        <f>VLOOKUP(F2805,通道清单!D:D,1,0)</f>
        <v>RY57R</v>
      </c>
    </row>
    <row r="2806" ht="15" spans="1:7">
      <c r="A2806" s="8">
        <v>2799</v>
      </c>
      <c r="B2806" s="8" t="str">
        <f t="shared" si="44"/>
        <v>CS26-1-6-I6</v>
      </c>
      <c r="C2806" s="10" t="s">
        <v>8420</v>
      </c>
      <c r="D2806" s="10" t="s">
        <v>212</v>
      </c>
      <c r="E2806" s="8">
        <v>6</v>
      </c>
      <c r="F2806" s="177" t="s">
        <v>1894</v>
      </c>
      <c r="G2806" s="15" t="str">
        <f>VLOOKUP(F2806,通道清单!D:D,1,0)</f>
        <v>RY58R</v>
      </c>
    </row>
    <row r="2807" ht="15" spans="1:7">
      <c r="A2807" s="8">
        <v>2800</v>
      </c>
      <c r="B2807" s="8" t="str">
        <f t="shared" si="44"/>
        <v>CS26-1-6-I7</v>
      </c>
      <c r="C2807" s="10" t="s">
        <v>8420</v>
      </c>
      <c r="D2807" s="10" t="s">
        <v>212</v>
      </c>
      <c r="E2807" s="8">
        <v>7</v>
      </c>
      <c r="F2807" s="177" t="s">
        <v>1900</v>
      </c>
      <c r="G2807" s="15" t="str">
        <f>VLOOKUP(F2807,通道清单!D:D,1,0)</f>
        <v>RY60R</v>
      </c>
    </row>
    <row r="2808" ht="15" spans="1:7">
      <c r="A2808" s="8">
        <v>2801</v>
      </c>
      <c r="B2808" s="8" t="str">
        <f t="shared" si="44"/>
        <v>CS26-1-6-I8</v>
      </c>
      <c r="C2808" s="10" t="s">
        <v>8420</v>
      </c>
      <c r="D2808" s="10" t="s">
        <v>212</v>
      </c>
      <c r="E2808" s="8">
        <v>8</v>
      </c>
      <c r="F2808" s="177" t="s">
        <v>1906</v>
      </c>
      <c r="G2808" s="15" t="str">
        <f>VLOOKUP(F2808,通道清单!D:D,1,0)</f>
        <v>RY62R</v>
      </c>
    </row>
    <row r="2809" ht="15" spans="1:7">
      <c r="A2809" s="8">
        <v>2802</v>
      </c>
      <c r="B2809" s="8" t="str">
        <f t="shared" si="44"/>
        <v>CS26-1-6-I9</v>
      </c>
      <c r="C2809" s="10" t="s">
        <v>8420</v>
      </c>
      <c r="D2809" s="10" t="s">
        <v>212</v>
      </c>
      <c r="E2809" s="8">
        <v>9</v>
      </c>
      <c r="F2809" s="177" t="s">
        <v>1562</v>
      </c>
      <c r="G2809" s="15" t="str">
        <f>VLOOKUP(F2809,通道清单!D:D,1,0)</f>
        <v>RY22L</v>
      </c>
    </row>
    <row r="2810" ht="15" spans="1:7">
      <c r="A2810" s="8">
        <v>2803</v>
      </c>
      <c r="B2810" s="8" t="str">
        <f t="shared" si="44"/>
        <v>CS26-1-6-I10</v>
      </c>
      <c r="C2810" s="10" t="s">
        <v>8420</v>
      </c>
      <c r="D2810" s="10" t="s">
        <v>212</v>
      </c>
      <c r="E2810" s="8">
        <v>10</v>
      </c>
      <c r="F2810" s="177" t="s">
        <v>1825</v>
      </c>
      <c r="G2810" s="15" t="str">
        <f>VLOOKUP(F2810,通道清单!D:D,1,0)</f>
        <v>RY35L</v>
      </c>
    </row>
    <row r="2811" ht="15" spans="1:7">
      <c r="A2811" s="8">
        <v>2804</v>
      </c>
      <c r="B2811" s="8" t="str">
        <f t="shared" si="44"/>
        <v>CS26-1-6-I11</v>
      </c>
      <c r="C2811" s="10" t="s">
        <v>8420</v>
      </c>
      <c r="D2811" s="10" t="s">
        <v>212</v>
      </c>
      <c r="E2811" s="8">
        <v>11</v>
      </c>
      <c r="F2811" s="177" t="s">
        <v>1828</v>
      </c>
      <c r="G2811" s="15" t="str">
        <f>VLOOKUP(F2811,通道清单!D:D,1,0)</f>
        <v>RY36L</v>
      </c>
    </row>
    <row r="2812" ht="15" spans="1:7">
      <c r="A2812" s="8">
        <v>2805</v>
      </c>
      <c r="B2812" s="8" t="str">
        <f t="shared" si="44"/>
        <v>CS26-1-6-I12</v>
      </c>
      <c r="C2812" s="10" t="s">
        <v>8420</v>
      </c>
      <c r="D2812" s="10" t="s">
        <v>212</v>
      </c>
      <c r="E2812" s="8">
        <v>12</v>
      </c>
      <c r="F2812" s="177" t="s">
        <v>1831</v>
      </c>
      <c r="G2812" s="15" t="str">
        <f>VLOOKUP(F2812,通道清单!D:D,1,0)</f>
        <v>RY37L</v>
      </c>
    </row>
    <row r="2813" ht="15" spans="1:7">
      <c r="A2813" s="8">
        <v>2806</v>
      </c>
      <c r="B2813" s="8" t="str">
        <f t="shared" si="44"/>
        <v>CS26-1-6-I13</v>
      </c>
      <c r="C2813" s="10" t="s">
        <v>8420</v>
      </c>
      <c r="D2813" s="10" t="s">
        <v>212</v>
      </c>
      <c r="E2813" s="8">
        <v>13</v>
      </c>
      <c r="F2813" s="177" t="s">
        <v>1861</v>
      </c>
      <c r="G2813" s="15" t="str">
        <f>VLOOKUP(F2813,通道清单!D:D,1,0)</f>
        <v>RY47L</v>
      </c>
    </row>
    <row r="2814" ht="15" spans="1:7">
      <c r="A2814" s="8">
        <v>2807</v>
      </c>
      <c r="B2814" s="8" t="str">
        <f t="shared" si="44"/>
        <v>CS26-1-6-I14</v>
      </c>
      <c r="C2814" s="10" t="s">
        <v>8420</v>
      </c>
      <c r="D2814" s="10" t="s">
        <v>212</v>
      </c>
      <c r="E2814" s="8">
        <v>14</v>
      </c>
      <c r="F2814" s="177" t="s">
        <v>1882</v>
      </c>
      <c r="G2814" s="15" t="str">
        <f>VLOOKUP(F2814,通道清单!D:D,1,0)</f>
        <v>RY54L</v>
      </c>
    </row>
    <row r="2815" ht="15" spans="1:7">
      <c r="A2815" s="8">
        <v>2808</v>
      </c>
      <c r="B2815" s="8" t="str">
        <f t="shared" si="44"/>
        <v>CS26-1-6-I15</v>
      </c>
      <c r="C2815" s="10" t="s">
        <v>8420</v>
      </c>
      <c r="D2815" s="10" t="s">
        <v>212</v>
      </c>
      <c r="E2815" s="8">
        <v>15</v>
      </c>
      <c r="F2815" s="177" t="s">
        <v>1885</v>
      </c>
      <c r="G2815" s="15" t="str">
        <f>VLOOKUP(F2815,通道清单!D:D,1,0)</f>
        <v>RY55L</v>
      </c>
    </row>
    <row r="2816" ht="15" spans="1:7">
      <c r="A2816" s="8">
        <v>2809</v>
      </c>
      <c r="B2816" s="8" t="str">
        <f t="shared" si="44"/>
        <v>CS26-1-6-I16</v>
      </c>
      <c r="C2816" s="10" t="s">
        <v>8420</v>
      </c>
      <c r="D2816" s="10" t="s">
        <v>212</v>
      </c>
      <c r="E2816" s="8">
        <v>16</v>
      </c>
      <c r="F2816" s="177" t="s">
        <v>1897</v>
      </c>
      <c r="G2816" s="15" t="str">
        <f>VLOOKUP(F2816,通道清单!D:D,1,0)</f>
        <v>RY59L</v>
      </c>
    </row>
    <row r="2817" ht="15" spans="1:7">
      <c r="A2817" s="8">
        <v>2810</v>
      </c>
      <c r="B2817" s="8" t="str">
        <f t="shared" si="44"/>
        <v>CS26-1-6-O1</v>
      </c>
      <c r="C2817" s="10" t="s">
        <v>8420</v>
      </c>
      <c r="D2817" s="10" t="s">
        <v>8371</v>
      </c>
      <c r="E2817" s="8">
        <v>1</v>
      </c>
      <c r="F2817" s="177" t="s">
        <v>2751</v>
      </c>
      <c r="G2817" s="15" t="str">
        <f>VLOOKUP(F2817,通道清单!D:D,1,0)</f>
        <v>TH42L</v>
      </c>
    </row>
    <row r="2818" ht="15" spans="1:7">
      <c r="A2818" s="8">
        <v>2811</v>
      </c>
      <c r="B2818" s="8" t="str">
        <f t="shared" si="44"/>
        <v>CS26-1-6-O2</v>
      </c>
      <c r="C2818" s="10" t="s">
        <v>8420</v>
      </c>
      <c r="D2818" s="10" t="s">
        <v>8371</v>
      </c>
      <c r="E2818" s="8">
        <v>2</v>
      </c>
      <c r="F2818" s="177" t="s">
        <v>2754</v>
      </c>
      <c r="G2818" s="15" t="str">
        <f>VLOOKUP(F2818,通道清单!D:D,1,0)</f>
        <v>TH49L</v>
      </c>
    </row>
    <row r="2819" ht="15" spans="1:7">
      <c r="A2819" s="8">
        <v>2812</v>
      </c>
      <c r="B2819" s="8" t="str">
        <f t="shared" si="44"/>
        <v>CS26-1-6-O3</v>
      </c>
      <c r="C2819" s="10" t="s">
        <v>8420</v>
      </c>
      <c r="D2819" s="10" t="s">
        <v>8371</v>
      </c>
      <c r="E2819" s="8">
        <v>3</v>
      </c>
      <c r="F2819" s="177" t="s">
        <v>2756</v>
      </c>
      <c r="G2819" s="15" t="str">
        <f>VLOOKUP(F2819,通道清单!D:D,1,0)</f>
        <v>TH51L</v>
      </c>
    </row>
    <row r="2820" ht="15" spans="1:7">
      <c r="A2820" s="8">
        <v>2813</v>
      </c>
      <c r="B2820" s="8" t="str">
        <f t="shared" si="44"/>
        <v>CS26-1-6-O4</v>
      </c>
      <c r="C2820" s="10" t="s">
        <v>8420</v>
      </c>
      <c r="D2820" s="10" t="s">
        <v>8371</v>
      </c>
      <c r="E2820" s="8">
        <v>4</v>
      </c>
      <c r="F2820" s="177" t="s">
        <v>2758</v>
      </c>
      <c r="G2820" s="15" t="str">
        <f>VLOOKUP(F2820,通道清单!D:D,1,0)</f>
        <v>TH52L</v>
      </c>
    </row>
    <row r="2821" ht="15" spans="1:7">
      <c r="A2821" s="8">
        <v>2814</v>
      </c>
      <c r="B2821" s="8" t="str">
        <f t="shared" si="44"/>
        <v>CS26-1-6-O5</v>
      </c>
      <c r="C2821" s="10" t="s">
        <v>8420</v>
      </c>
      <c r="D2821" s="10" t="s">
        <v>8371</v>
      </c>
      <c r="E2821" s="8">
        <v>5</v>
      </c>
      <c r="F2821" s="177" t="s">
        <v>2760</v>
      </c>
      <c r="G2821" s="15" t="str">
        <f>VLOOKUP(F2821,通道清单!D:D,1,0)</f>
        <v>TH57L</v>
      </c>
    </row>
    <row r="2822" ht="15" spans="1:7">
      <c r="A2822" s="8">
        <v>2815</v>
      </c>
      <c r="B2822" s="8" t="str">
        <f t="shared" si="44"/>
        <v>CS26-1-6-O6</v>
      </c>
      <c r="C2822" s="10" t="s">
        <v>8420</v>
      </c>
      <c r="D2822" s="10" t="s">
        <v>8371</v>
      </c>
      <c r="E2822" s="8">
        <v>6</v>
      </c>
      <c r="F2822" s="177" t="s">
        <v>2762</v>
      </c>
      <c r="G2822" s="15" t="str">
        <f>VLOOKUP(F2822,通道清单!D:D,1,0)</f>
        <v>TH58L</v>
      </c>
    </row>
    <row r="2823" ht="15" spans="1:7">
      <c r="A2823" s="8">
        <v>2816</v>
      </c>
      <c r="B2823" s="8" t="str">
        <f t="shared" si="44"/>
        <v>CS26-1-6-O7</v>
      </c>
      <c r="C2823" s="10" t="s">
        <v>8420</v>
      </c>
      <c r="D2823" s="10" t="s">
        <v>8371</v>
      </c>
      <c r="E2823" s="8">
        <v>7</v>
      </c>
      <c r="F2823" s="177" t="s">
        <v>2764</v>
      </c>
      <c r="G2823" s="15" t="str">
        <f>VLOOKUP(F2823,通道清单!D:D,1,0)</f>
        <v>TH60L</v>
      </c>
    </row>
    <row r="2824" ht="15" spans="1:7">
      <c r="A2824" s="8">
        <v>2817</v>
      </c>
      <c r="B2824" s="8" t="str">
        <f t="shared" ref="B2824:B2887" si="45">C2824&amp;"-"&amp;D2824&amp;E2824</f>
        <v>CS26-1-6-O8</v>
      </c>
      <c r="C2824" s="10" t="s">
        <v>8420</v>
      </c>
      <c r="D2824" s="10" t="s">
        <v>8371</v>
      </c>
      <c r="E2824" s="8">
        <v>8</v>
      </c>
      <c r="F2824" s="177" t="s">
        <v>2766</v>
      </c>
      <c r="G2824" s="15" t="str">
        <f>VLOOKUP(F2824,通道清单!D:D,1,0)</f>
        <v>TH62L</v>
      </c>
    </row>
    <row r="2825" ht="15" spans="1:7">
      <c r="A2825" s="8">
        <v>2818</v>
      </c>
      <c r="B2825" s="8" t="str">
        <f t="shared" si="45"/>
        <v>CS26-1-6-O9</v>
      </c>
      <c r="C2825" s="10" t="s">
        <v>8420</v>
      </c>
      <c r="D2825" s="10" t="s">
        <v>8371</v>
      </c>
      <c r="E2825" s="8">
        <v>9</v>
      </c>
      <c r="F2825" s="177" t="s">
        <v>1756</v>
      </c>
      <c r="G2825" s="15" t="str">
        <f>VLOOKUP(F2825,通道清单!D:D,1,0)</f>
        <v>TH22R</v>
      </c>
    </row>
    <row r="2826" ht="15" spans="1:7">
      <c r="A2826" s="8">
        <v>2819</v>
      </c>
      <c r="B2826" s="8" t="str">
        <f t="shared" si="45"/>
        <v>CS26-1-6-O10</v>
      </c>
      <c r="C2826" s="10" t="s">
        <v>8420</v>
      </c>
      <c r="D2826" s="10" t="s">
        <v>8371</v>
      </c>
      <c r="E2826" s="8">
        <v>10</v>
      </c>
      <c r="F2826" s="177" t="s">
        <v>2769</v>
      </c>
      <c r="G2826" s="15" t="str">
        <f>VLOOKUP(F2826,通道清单!D:D,1,0)</f>
        <v>TH35R</v>
      </c>
    </row>
    <row r="2827" ht="15" spans="1:7">
      <c r="A2827" s="8">
        <v>2820</v>
      </c>
      <c r="B2827" s="8" t="str">
        <f t="shared" si="45"/>
        <v>CS26-1-6-O11</v>
      </c>
      <c r="C2827" s="10" t="s">
        <v>8420</v>
      </c>
      <c r="D2827" s="10" t="s">
        <v>8371</v>
      </c>
      <c r="E2827" s="8">
        <v>11</v>
      </c>
      <c r="F2827" s="177" t="s">
        <v>2771</v>
      </c>
      <c r="G2827" s="15" t="str">
        <f>VLOOKUP(F2827,通道清单!D:D,1,0)</f>
        <v>TH36R</v>
      </c>
    </row>
    <row r="2828" ht="15" spans="1:7">
      <c r="A2828" s="8">
        <v>2821</v>
      </c>
      <c r="B2828" s="8" t="str">
        <f t="shared" si="45"/>
        <v>CS26-1-6-O12</v>
      </c>
      <c r="C2828" s="10" t="s">
        <v>8420</v>
      </c>
      <c r="D2828" s="10" t="s">
        <v>8371</v>
      </c>
      <c r="E2828" s="8">
        <v>12</v>
      </c>
      <c r="F2828" s="177" t="s">
        <v>2773</v>
      </c>
      <c r="G2828" s="15" t="str">
        <f>VLOOKUP(F2828,通道清单!D:D,1,0)</f>
        <v>TH37R</v>
      </c>
    </row>
    <row r="2829" ht="15" spans="1:7">
      <c r="A2829" s="8">
        <v>2822</v>
      </c>
      <c r="B2829" s="8" t="str">
        <f t="shared" si="45"/>
        <v>CS26-1-6-O13</v>
      </c>
      <c r="C2829" s="10" t="s">
        <v>8420</v>
      </c>
      <c r="D2829" s="10" t="s">
        <v>8371</v>
      </c>
      <c r="E2829" s="8">
        <v>13</v>
      </c>
      <c r="F2829" s="177" t="s">
        <v>2775</v>
      </c>
      <c r="G2829" s="15" t="str">
        <f>VLOOKUP(F2829,通道清单!D:D,1,0)</f>
        <v>TH47R</v>
      </c>
    </row>
    <row r="2830" ht="15" spans="1:7">
      <c r="A2830" s="8">
        <v>2823</v>
      </c>
      <c r="B2830" s="8" t="str">
        <f t="shared" si="45"/>
        <v>CS26-1-6-O14</v>
      </c>
      <c r="C2830" s="10" t="s">
        <v>8420</v>
      </c>
      <c r="D2830" s="10" t="s">
        <v>8371</v>
      </c>
      <c r="E2830" s="8">
        <v>14</v>
      </c>
      <c r="F2830" s="177" t="s">
        <v>2777</v>
      </c>
      <c r="G2830" s="15" t="str">
        <f>VLOOKUP(F2830,通道清单!D:D,1,0)</f>
        <v>TH54R</v>
      </c>
    </row>
    <row r="2831" ht="15" spans="1:7">
      <c r="A2831" s="8">
        <v>2824</v>
      </c>
      <c r="B2831" s="8" t="str">
        <f t="shared" si="45"/>
        <v>CS26-1-6-O15</v>
      </c>
      <c r="C2831" s="10" t="s">
        <v>8420</v>
      </c>
      <c r="D2831" s="10" t="s">
        <v>8371</v>
      </c>
      <c r="E2831" s="8">
        <v>15</v>
      </c>
      <c r="F2831" s="177" t="s">
        <v>2779</v>
      </c>
      <c r="G2831" s="15" t="str">
        <f>VLOOKUP(F2831,通道清单!D:D,1,0)</f>
        <v>TH55R</v>
      </c>
    </row>
    <row r="2832" ht="15" spans="1:7">
      <c r="A2832" s="8">
        <v>2825</v>
      </c>
      <c r="B2832" s="8" t="str">
        <f t="shared" si="45"/>
        <v>CS26-1-6-O16</v>
      </c>
      <c r="C2832" s="10" t="s">
        <v>8420</v>
      </c>
      <c r="D2832" s="10" t="s">
        <v>8371</v>
      </c>
      <c r="E2832" s="8">
        <v>16</v>
      </c>
      <c r="F2832" s="177" t="s">
        <v>2781</v>
      </c>
      <c r="G2832" s="15" t="str">
        <f>VLOOKUP(F2832,通道清单!D:D,1,0)</f>
        <v>TH59R</v>
      </c>
    </row>
    <row r="2833" ht="15" spans="1:7">
      <c r="A2833" s="8">
        <v>2826</v>
      </c>
      <c r="B2833" s="8" t="str">
        <f t="shared" si="45"/>
        <v>CS26-1-7-I1</v>
      </c>
      <c r="C2833" s="10" t="s">
        <v>8421</v>
      </c>
      <c r="D2833" s="10" t="s">
        <v>212</v>
      </c>
      <c r="E2833" s="8">
        <v>1</v>
      </c>
      <c r="F2833" s="177" t="s">
        <v>2041</v>
      </c>
      <c r="G2833" s="15" t="str">
        <f>VLOOKUP(F2833,通道清单!D:D,1,0)</f>
        <v>RW7L</v>
      </c>
    </row>
    <row r="2834" ht="15" spans="1:7">
      <c r="A2834" s="8">
        <v>2827</v>
      </c>
      <c r="B2834" s="8" t="str">
        <f t="shared" si="45"/>
        <v>CS26-1-7-I2</v>
      </c>
      <c r="C2834" s="10" t="s">
        <v>8421</v>
      </c>
      <c r="D2834" s="10" t="s">
        <v>212</v>
      </c>
      <c r="E2834" s="8">
        <v>2</v>
      </c>
      <c r="F2834" s="177" t="s">
        <v>2044</v>
      </c>
      <c r="G2834" s="15" t="str">
        <f>VLOOKUP(F2834,通道清单!D:D,1,0)</f>
        <v>RW21L</v>
      </c>
    </row>
    <row r="2835" ht="15" spans="1:7">
      <c r="A2835" s="8">
        <v>2828</v>
      </c>
      <c r="B2835" s="8" t="str">
        <f t="shared" si="45"/>
        <v>CS26-1-7-I3</v>
      </c>
      <c r="C2835" s="10" t="s">
        <v>8421</v>
      </c>
      <c r="D2835" s="10" t="s">
        <v>212</v>
      </c>
      <c r="E2835" s="8">
        <v>3</v>
      </c>
      <c r="F2835" s="177" t="s">
        <v>2046</v>
      </c>
      <c r="G2835" s="15" t="str">
        <f>VLOOKUP(F2835,通道清单!D:D,1,0)</f>
        <v>RW23L</v>
      </c>
    </row>
    <row r="2836" ht="15" spans="1:7">
      <c r="A2836" s="8">
        <v>2829</v>
      </c>
      <c r="B2836" s="8" t="str">
        <f t="shared" si="45"/>
        <v>CS26-1-7-I4</v>
      </c>
      <c r="C2836" s="10" t="s">
        <v>8421</v>
      </c>
      <c r="D2836" s="10" t="s">
        <v>212</v>
      </c>
      <c r="E2836" s="8">
        <v>4</v>
      </c>
      <c r="F2836" s="177" t="s">
        <v>2048</v>
      </c>
      <c r="G2836" s="15" t="str">
        <f>VLOOKUP(F2836,通道清单!D:D,1,0)</f>
        <v>RW31L</v>
      </c>
    </row>
    <row r="2837" ht="15" spans="1:7">
      <c r="A2837" s="8">
        <v>2830</v>
      </c>
      <c r="B2837" s="8" t="str">
        <f t="shared" si="45"/>
        <v>CS26-1-7-I5</v>
      </c>
      <c r="C2837" s="10" t="s">
        <v>8421</v>
      </c>
      <c r="D2837" s="10" t="s">
        <v>212</v>
      </c>
      <c r="E2837" s="8">
        <v>5</v>
      </c>
      <c r="F2837" s="177" t="s">
        <v>2050</v>
      </c>
      <c r="G2837" s="15" t="str">
        <f>VLOOKUP(F2837,通道清单!D:D,1,0)</f>
        <v>RW46L</v>
      </c>
    </row>
    <row r="2838" ht="15" spans="1:7">
      <c r="A2838" s="8">
        <v>2831</v>
      </c>
      <c r="B2838" s="8" t="str">
        <f t="shared" si="45"/>
        <v>CS26-1-7-I6</v>
      </c>
      <c r="C2838" s="10" t="s">
        <v>8421</v>
      </c>
      <c r="D2838" s="10" t="s">
        <v>212</v>
      </c>
      <c r="E2838" s="8">
        <v>6</v>
      </c>
      <c r="F2838" s="177" t="s">
        <v>2052</v>
      </c>
      <c r="G2838" s="15" t="str">
        <f>VLOOKUP(F2838,通道清单!D:D,1,0)</f>
        <v>RW50L</v>
      </c>
    </row>
    <row r="2839" ht="15" spans="1:7">
      <c r="A2839" s="8">
        <v>2832</v>
      </c>
      <c r="B2839" s="8" t="str">
        <f t="shared" si="45"/>
        <v>CS26-1-7-I7</v>
      </c>
      <c r="C2839" s="10" t="s">
        <v>8421</v>
      </c>
      <c r="D2839" s="10" t="s">
        <v>212</v>
      </c>
      <c r="E2839" s="8">
        <v>7</v>
      </c>
      <c r="F2839" s="177" t="s">
        <v>2054</v>
      </c>
      <c r="G2839" s="15" t="str">
        <f>VLOOKUP(F2839,通道清单!D:D,1,0)</f>
        <v>RW53L</v>
      </c>
    </row>
    <row r="2840" ht="15" spans="1:7">
      <c r="A2840" s="8">
        <v>2833</v>
      </c>
      <c r="B2840" s="8" t="str">
        <f t="shared" si="45"/>
        <v>CS26-1-7-I8</v>
      </c>
      <c r="C2840" s="10" t="s">
        <v>8421</v>
      </c>
      <c r="D2840" s="10" t="s">
        <v>212</v>
      </c>
      <c r="E2840" s="8">
        <v>8</v>
      </c>
      <c r="F2840" s="177" t="s">
        <v>2056</v>
      </c>
      <c r="G2840" s="15" t="str">
        <f>VLOOKUP(F2840,通道清单!D:D,1,0)</f>
        <v>RW14R</v>
      </c>
    </row>
    <row r="2841" ht="15" spans="1:7">
      <c r="A2841" s="8">
        <v>2834</v>
      </c>
      <c r="B2841" s="8" t="str">
        <f t="shared" si="45"/>
        <v>CS26-1-7-I9</v>
      </c>
      <c r="C2841" s="10" t="s">
        <v>8421</v>
      </c>
      <c r="D2841" s="10" t="s">
        <v>212</v>
      </c>
      <c r="E2841" s="8">
        <v>9</v>
      </c>
      <c r="F2841" s="177" t="s">
        <v>2059</v>
      </c>
      <c r="G2841" s="15" t="str">
        <f>VLOOKUP(F2841,通道清单!D:D,1,0)</f>
        <v>RW28R</v>
      </c>
    </row>
    <row r="2842" ht="15" spans="1:7">
      <c r="A2842" s="8">
        <v>2835</v>
      </c>
      <c r="B2842" s="8" t="str">
        <f t="shared" si="45"/>
        <v>CS26-1-7-I10</v>
      </c>
      <c r="C2842" s="10" t="s">
        <v>8421</v>
      </c>
      <c r="D2842" s="10" t="s">
        <v>212</v>
      </c>
      <c r="E2842" s="8">
        <v>10</v>
      </c>
      <c r="F2842" s="177" t="s">
        <v>2061</v>
      </c>
      <c r="G2842" s="15" t="str">
        <f>VLOOKUP(F2842,通道清单!D:D,1,0)</f>
        <v>RW30R</v>
      </c>
    </row>
    <row r="2843" ht="15" spans="1:7">
      <c r="A2843" s="8">
        <v>2836</v>
      </c>
      <c r="B2843" s="8" t="str">
        <f t="shared" si="45"/>
        <v>CS26-1-7-I11</v>
      </c>
      <c r="C2843" s="10" t="s">
        <v>8421</v>
      </c>
      <c r="D2843" s="10" t="s">
        <v>212</v>
      </c>
      <c r="E2843" s="8">
        <v>11</v>
      </c>
      <c r="F2843" s="177" t="s">
        <v>2063</v>
      </c>
      <c r="G2843" s="15" t="str">
        <f>VLOOKUP(F2843,通道清单!D:D,1,0)</f>
        <v>RW44R</v>
      </c>
    </row>
    <row r="2844" ht="15" spans="1:7">
      <c r="A2844" s="8">
        <v>2837</v>
      </c>
      <c r="B2844" s="8" t="str">
        <f t="shared" si="45"/>
        <v>CS26-1-7-I12</v>
      </c>
      <c r="C2844" s="10" t="s">
        <v>8421</v>
      </c>
      <c r="D2844" s="10" t="s">
        <v>212</v>
      </c>
      <c r="E2844" s="8">
        <v>12</v>
      </c>
      <c r="F2844" s="177" t="s">
        <v>2065</v>
      </c>
      <c r="G2844" s="15" t="str">
        <f>VLOOKUP(F2844,通道清单!D:D,1,0)</f>
        <v>RW48R</v>
      </c>
    </row>
    <row r="2845" ht="15" spans="1:7">
      <c r="A2845" s="8">
        <v>2838</v>
      </c>
      <c r="B2845" s="8" t="str">
        <f t="shared" si="45"/>
        <v>CS26-1-7-I13</v>
      </c>
      <c r="C2845" s="10" t="s">
        <v>8421</v>
      </c>
      <c r="D2845" s="10" t="s">
        <v>212</v>
      </c>
      <c r="E2845" s="8">
        <v>13</v>
      </c>
      <c r="F2845" s="177" t="s">
        <v>2067</v>
      </c>
      <c r="G2845" s="15" t="str">
        <f>VLOOKUP(F2845,通道清单!D:D,1,0)</f>
        <v>RW56R</v>
      </c>
    </row>
    <row r="2846" ht="15" spans="1:7">
      <c r="A2846" s="8">
        <v>2839</v>
      </c>
      <c r="B2846" s="8" t="str">
        <f t="shared" si="45"/>
        <v>CS26-1-7-I14</v>
      </c>
      <c r="C2846" s="10" t="s">
        <v>8421</v>
      </c>
      <c r="D2846" s="10" t="s">
        <v>212</v>
      </c>
      <c r="E2846" s="8">
        <v>14</v>
      </c>
      <c r="F2846" s="177" t="s">
        <v>2069</v>
      </c>
      <c r="G2846" s="15" t="str">
        <f>VLOOKUP(F2846,通道清单!D:D,1,0)</f>
        <v>RW61R</v>
      </c>
    </row>
    <row r="2847" ht="15" spans="1:7">
      <c r="A2847" s="8">
        <v>2840</v>
      </c>
      <c r="B2847" s="8" t="str">
        <f t="shared" si="45"/>
        <v>CS26-1-7-O1</v>
      </c>
      <c r="C2847" s="10" t="s">
        <v>8421</v>
      </c>
      <c r="D2847" s="10" t="s">
        <v>8371</v>
      </c>
      <c r="E2847" s="8">
        <v>1</v>
      </c>
      <c r="F2847" s="177" t="s">
        <v>2417</v>
      </c>
      <c r="G2847" s="15" t="str">
        <f>VLOOKUP(F2847,通道清单!D:D,1,0)</f>
        <v>TY7R</v>
      </c>
    </row>
    <row r="2848" ht="15" spans="1:7">
      <c r="A2848" s="8">
        <v>2841</v>
      </c>
      <c r="B2848" s="8" t="str">
        <f t="shared" si="45"/>
        <v>CS26-1-7-O2</v>
      </c>
      <c r="C2848" s="10" t="s">
        <v>8421</v>
      </c>
      <c r="D2848" s="10" t="s">
        <v>8371</v>
      </c>
      <c r="E2848" s="8">
        <v>2</v>
      </c>
      <c r="F2848" s="177" t="s">
        <v>1693</v>
      </c>
      <c r="G2848" s="15" t="str">
        <f>VLOOKUP(F2848,通道清单!D:D,1,0)</f>
        <v>TY21R</v>
      </c>
    </row>
    <row r="2849" ht="15" spans="1:7">
      <c r="A2849" s="8">
        <v>2842</v>
      </c>
      <c r="B2849" s="8" t="str">
        <f t="shared" si="45"/>
        <v>CS26-1-7-O3</v>
      </c>
      <c r="C2849" s="10" t="s">
        <v>8421</v>
      </c>
      <c r="D2849" s="10" t="s">
        <v>8371</v>
      </c>
      <c r="E2849" s="8">
        <v>3</v>
      </c>
      <c r="F2849" s="177" t="s">
        <v>1697</v>
      </c>
      <c r="G2849" s="15" t="str">
        <f>VLOOKUP(F2849,通道清单!D:D,1,0)</f>
        <v>TY23R</v>
      </c>
    </row>
    <row r="2850" ht="15" spans="1:7">
      <c r="A2850" s="8">
        <v>2843</v>
      </c>
      <c r="B2850" s="8" t="str">
        <f t="shared" si="45"/>
        <v>CS26-1-7-O4</v>
      </c>
      <c r="C2850" s="10" t="s">
        <v>8421</v>
      </c>
      <c r="D2850" s="10" t="s">
        <v>8371</v>
      </c>
      <c r="E2850" s="8">
        <v>4</v>
      </c>
      <c r="F2850" s="177" t="s">
        <v>2459</v>
      </c>
      <c r="G2850" s="15" t="str">
        <f>VLOOKUP(F2850,通道清单!D:D,1,0)</f>
        <v>TY31R</v>
      </c>
    </row>
    <row r="2851" ht="15" spans="1:7">
      <c r="A2851" s="8">
        <v>2844</v>
      </c>
      <c r="B2851" s="8" t="str">
        <f t="shared" si="45"/>
        <v>CS26-1-7-O5</v>
      </c>
      <c r="C2851" s="10" t="s">
        <v>8421</v>
      </c>
      <c r="D2851" s="10" t="s">
        <v>8371</v>
      </c>
      <c r="E2851" s="8">
        <v>5</v>
      </c>
      <c r="F2851" s="177" t="s">
        <v>2504</v>
      </c>
      <c r="G2851" s="15" t="str">
        <f>VLOOKUP(F2851,通道清单!D:D,1,0)</f>
        <v>TY46R</v>
      </c>
    </row>
    <row r="2852" ht="15" spans="1:7">
      <c r="A2852" s="8">
        <v>2845</v>
      </c>
      <c r="B2852" s="8" t="str">
        <f t="shared" si="45"/>
        <v>CS26-1-7-O6</v>
      </c>
      <c r="C2852" s="10" t="s">
        <v>8421</v>
      </c>
      <c r="D2852" s="10" t="s">
        <v>8371</v>
      </c>
      <c r="E2852" s="8">
        <v>6</v>
      </c>
      <c r="F2852" s="177" t="s">
        <v>2516</v>
      </c>
      <c r="G2852" s="15" t="str">
        <f>VLOOKUP(F2852,通道清单!D:D,1,0)</f>
        <v>TY50L</v>
      </c>
    </row>
    <row r="2853" ht="15" spans="1:7">
      <c r="A2853" s="8">
        <v>2846</v>
      </c>
      <c r="B2853" s="8" t="str">
        <f t="shared" si="45"/>
        <v>CS26-1-7-O7</v>
      </c>
      <c r="C2853" s="10" t="s">
        <v>8421</v>
      </c>
      <c r="D2853" s="10" t="s">
        <v>8371</v>
      </c>
      <c r="E2853" s="8">
        <v>7</v>
      </c>
      <c r="F2853" s="177" t="s">
        <v>2525</v>
      </c>
      <c r="G2853" s="15" t="str">
        <f>VLOOKUP(F2853,通道清单!D:D,1,0)</f>
        <v>TY53R</v>
      </c>
    </row>
    <row r="2854" ht="15" spans="1:7">
      <c r="A2854" s="8">
        <v>2847</v>
      </c>
      <c r="B2854" s="8" t="str">
        <f t="shared" si="45"/>
        <v>CS26-1-7-O8</v>
      </c>
      <c r="C2854" s="10" t="s">
        <v>8421</v>
      </c>
      <c r="D2854" s="10" t="s">
        <v>8371</v>
      </c>
      <c r="E2854" s="8">
        <v>8</v>
      </c>
      <c r="F2854" s="177" t="s">
        <v>1677</v>
      </c>
      <c r="G2854" s="15" t="str">
        <f>VLOOKUP(F2854,通道清单!D:D,1,0)</f>
        <v>TY14L</v>
      </c>
    </row>
    <row r="2855" ht="15" spans="1:7">
      <c r="A2855" s="8">
        <v>2848</v>
      </c>
      <c r="B2855" s="8" t="str">
        <f t="shared" si="45"/>
        <v>CS26-1-7-O9</v>
      </c>
      <c r="C2855" s="10" t="s">
        <v>8421</v>
      </c>
      <c r="D2855" s="10" t="s">
        <v>8371</v>
      </c>
      <c r="E2855" s="8">
        <v>9</v>
      </c>
      <c r="F2855" s="177" t="s">
        <v>2451</v>
      </c>
      <c r="G2855" s="15" t="str">
        <f>VLOOKUP(F2855,通道清单!D:D,1,0)</f>
        <v>TY28L</v>
      </c>
    </row>
    <row r="2856" ht="15" spans="1:7">
      <c r="A2856" s="8">
        <v>2849</v>
      </c>
      <c r="B2856" s="8" t="str">
        <f t="shared" si="45"/>
        <v>CS26-1-7-O10</v>
      </c>
      <c r="C2856" s="10" t="s">
        <v>8421</v>
      </c>
      <c r="D2856" s="10" t="s">
        <v>8371</v>
      </c>
      <c r="E2856" s="8">
        <v>10</v>
      </c>
      <c r="F2856" s="177" t="s">
        <v>2456</v>
      </c>
      <c r="G2856" s="15" t="str">
        <f>VLOOKUP(F2856,通道清单!D:D,1,0)</f>
        <v>TY30L</v>
      </c>
    </row>
    <row r="2857" ht="15" spans="1:7">
      <c r="A2857" s="8">
        <v>2850</v>
      </c>
      <c r="B2857" s="8" t="str">
        <f t="shared" si="45"/>
        <v>CS26-1-7-O11</v>
      </c>
      <c r="C2857" s="10" t="s">
        <v>8421</v>
      </c>
      <c r="D2857" s="10" t="s">
        <v>8371</v>
      </c>
      <c r="E2857" s="8">
        <v>11</v>
      </c>
      <c r="F2857" s="3" t="s">
        <v>2498</v>
      </c>
      <c r="G2857" s="15" t="str">
        <f>VLOOKUP(F2857,通道清单!D:D,1,0)</f>
        <v>TY44R</v>
      </c>
    </row>
    <row r="2858" ht="15" spans="1:7">
      <c r="A2858" s="8">
        <v>2851</v>
      </c>
      <c r="B2858" s="8" t="str">
        <f t="shared" si="45"/>
        <v>CS26-1-7-O12</v>
      </c>
      <c r="C2858" s="10" t="s">
        <v>8421</v>
      </c>
      <c r="D2858" s="10" t="s">
        <v>8371</v>
      </c>
      <c r="E2858" s="8">
        <v>12</v>
      </c>
      <c r="F2858" s="177" t="s">
        <v>2510</v>
      </c>
      <c r="G2858" s="15" t="str">
        <f>VLOOKUP(F2858,通道清单!D:D,1,0)</f>
        <v>TY48L</v>
      </c>
    </row>
    <row r="2859" ht="15" spans="1:7">
      <c r="A2859" s="8">
        <v>2852</v>
      </c>
      <c r="B2859" s="8" t="str">
        <f t="shared" si="45"/>
        <v>CS26-1-7-O13</v>
      </c>
      <c r="C2859" s="10" t="s">
        <v>8421</v>
      </c>
      <c r="D2859" s="10" t="s">
        <v>8371</v>
      </c>
      <c r="E2859" s="8">
        <v>13</v>
      </c>
      <c r="F2859" s="177" t="s">
        <v>2534</v>
      </c>
      <c r="G2859" s="15" t="str">
        <f>VLOOKUP(F2859,通道清单!D:D,1,0)</f>
        <v>TY56L</v>
      </c>
    </row>
    <row r="2860" ht="15" spans="1:7">
      <c r="A2860" s="8">
        <v>2853</v>
      </c>
      <c r="B2860" s="8" t="str">
        <f t="shared" si="45"/>
        <v>CS26-1-7-O14</v>
      </c>
      <c r="C2860" s="10" t="s">
        <v>8421</v>
      </c>
      <c r="D2860" s="10" t="s">
        <v>8371</v>
      </c>
      <c r="E2860" s="8">
        <v>14</v>
      </c>
      <c r="F2860" s="177" t="s">
        <v>2549</v>
      </c>
      <c r="G2860" s="15" t="str">
        <f>VLOOKUP(F2860,通道清单!D:D,1,0)</f>
        <v>TY61R</v>
      </c>
    </row>
    <row r="2861" ht="15" spans="1:7">
      <c r="A2861" s="8">
        <v>2854</v>
      </c>
      <c r="B2861" s="8" t="str">
        <f t="shared" si="45"/>
        <v>CS26-1-8-I1</v>
      </c>
      <c r="C2861" s="10" t="s">
        <v>8422</v>
      </c>
      <c r="D2861" s="10" t="s">
        <v>212</v>
      </c>
      <c r="E2861" s="8">
        <v>1</v>
      </c>
      <c r="F2861" s="177" t="s">
        <v>1538</v>
      </c>
      <c r="G2861" s="15" t="str">
        <f>VLOOKUP(F2861,通道清单!D:D,1,0)</f>
        <v>RY14R</v>
      </c>
    </row>
    <row r="2862" ht="15" spans="1:7">
      <c r="A2862" s="8">
        <v>2855</v>
      </c>
      <c r="B2862" s="8" t="str">
        <f t="shared" si="45"/>
        <v>CS26-1-8-I2</v>
      </c>
      <c r="C2862" s="10" t="s">
        <v>8422</v>
      </c>
      <c r="D2862" s="10" t="s">
        <v>212</v>
      </c>
      <c r="E2862" s="8">
        <v>2</v>
      </c>
      <c r="F2862" s="3" t="s">
        <v>1565</v>
      </c>
      <c r="G2862" s="15" t="str">
        <f>VLOOKUP(F2862,通道清单!D:D,1,0)</f>
        <v>RY23L</v>
      </c>
    </row>
    <row r="2863" ht="15" spans="1:7">
      <c r="A2863" s="8">
        <v>2856</v>
      </c>
      <c r="B2863" s="8" t="str">
        <f t="shared" si="45"/>
        <v>CS26-1-8-I3</v>
      </c>
      <c r="C2863" s="10" t="s">
        <v>8422</v>
      </c>
      <c r="D2863" s="10" t="s">
        <v>212</v>
      </c>
      <c r="E2863" s="8">
        <v>3</v>
      </c>
      <c r="F2863" s="177" t="s">
        <v>1805</v>
      </c>
      <c r="G2863" s="15" t="str">
        <f>VLOOKUP(F2863,通道清单!D:D,1,0)</f>
        <v>RY28R</v>
      </c>
    </row>
    <row r="2864" ht="15" spans="1:7">
      <c r="A2864" s="8">
        <v>2857</v>
      </c>
      <c r="B2864" s="8" t="str">
        <f t="shared" si="45"/>
        <v>CS26-1-8-I4</v>
      </c>
      <c r="C2864" s="10" t="s">
        <v>8422</v>
      </c>
      <c r="D2864" s="10" t="s">
        <v>212</v>
      </c>
      <c r="E2864" s="8">
        <v>4</v>
      </c>
      <c r="F2864" s="177" t="s">
        <v>1810</v>
      </c>
      <c r="G2864" s="15" t="str">
        <f>VLOOKUP(F2864,通道清单!D:D,1,0)</f>
        <v>RY30R</v>
      </c>
    </row>
    <row r="2865" ht="15" spans="1:7">
      <c r="A2865" s="8">
        <v>2858</v>
      </c>
      <c r="B2865" s="8" t="str">
        <f t="shared" si="45"/>
        <v>CS26-1-8-I5</v>
      </c>
      <c r="C2865" s="10" t="s">
        <v>8422</v>
      </c>
      <c r="D2865" s="10" t="s">
        <v>212</v>
      </c>
      <c r="E2865" s="8">
        <v>5</v>
      </c>
      <c r="F2865" s="3" t="s">
        <v>1852</v>
      </c>
      <c r="G2865" s="15" t="str">
        <f>VLOOKUP(F2865,通道清单!D:D,1,0)</f>
        <v>RY44L</v>
      </c>
    </row>
    <row r="2866" ht="15" spans="1:7">
      <c r="A2866" s="8">
        <v>2859</v>
      </c>
      <c r="B2866" s="8" t="str">
        <f t="shared" si="45"/>
        <v>CS26-1-8-I6</v>
      </c>
      <c r="C2866" s="10" t="s">
        <v>8422</v>
      </c>
      <c r="D2866" s="10" t="s">
        <v>212</v>
      </c>
      <c r="E2866" s="8">
        <v>6</v>
      </c>
      <c r="F2866" s="177" t="s">
        <v>1864</v>
      </c>
      <c r="G2866" s="15" t="str">
        <f>VLOOKUP(F2866,通道清单!D:D,1,0)</f>
        <v>RY48R</v>
      </c>
    </row>
    <row r="2867" ht="15" spans="1:7">
      <c r="A2867" s="8">
        <v>2860</v>
      </c>
      <c r="B2867" s="8" t="str">
        <f t="shared" si="45"/>
        <v>CS26-1-8-I7</v>
      </c>
      <c r="C2867" s="10" t="s">
        <v>8422</v>
      </c>
      <c r="D2867" s="10" t="s">
        <v>212</v>
      </c>
      <c r="E2867" s="8">
        <v>7</v>
      </c>
      <c r="F2867" s="177" t="s">
        <v>1888</v>
      </c>
      <c r="G2867" s="15" t="str">
        <f>VLOOKUP(F2867,通道清单!D:D,1,0)</f>
        <v>RY56R</v>
      </c>
    </row>
    <row r="2868" ht="15" spans="1:7">
      <c r="A2868" s="8">
        <v>2861</v>
      </c>
      <c r="B2868" s="8" t="str">
        <f t="shared" si="45"/>
        <v>CS26-1-8-I8</v>
      </c>
      <c r="C2868" s="10" t="s">
        <v>8422</v>
      </c>
      <c r="D2868" s="10" t="s">
        <v>212</v>
      </c>
      <c r="E2868" s="8">
        <v>8</v>
      </c>
      <c r="F2868" s="177" t="s">
        <v>1771</v>
      </c>
      <c r="G2868" s="15" t="str">
        <f>VLOOKUP(F2868,通道清单!D:D,1,0)</f>
        <v>RY7L</v>
      </c>
    </row>
    <row r="2869" ht="15" spans="1:7">
      <c r="A2869" s="8">
        <v>2862</v>
      </c>
      <c r="B2869" s="8" t="str">
        <f t="shared" si="45"/>
        <v>CS26-1-8-I9</v>
      </c>
      <c r="C2869" s="10" t="s">
        <v>8422</v>
      </c>
      <c r="D2869" s="10" t="s">
        <v>212</v>
      </c>
      <c r="E2869" s="8">
        <v>9</v>
      </c>
      <c r="F2869" s="177" t="s">
        <v>1795</v>
      </c>
      <c r="G2869" s="15" t="str">
        <f>VLOOKUP(F2869,通道清单!D:D,1,0)</f>
        <v>RY21L</v>
      </c>
    </row>
    <row r="2870" ht="15" spans="1:7">
      <c r="A2870" s="8">
        <v>2863</v>
      </c>
      <c r="B2870" s="8" t="str">
        <f t="shared" si="45"/>
        <v>CS26-1-8-I10</v>
      </c>
      <c r="C2870" s="10" t="s">
        <v>8422</v>
      </c>
      <c r="D2870" s="10" t="s">
        <v>212</v>
      </c>
      <c r="E2870" s="8">
        <v>10</v>
      </c>
      <c r="F2870" s="177" t="s">
        <v>1813</v>
      </c>
      <c r="G2870" s="15" t="str">
        <f>VLOOKUP(F2870,通道清单!D:D,1,0)</f>
        <v>RY31L</v>
      </c>
    </row>
    <row r="2871" ht="15" spans="1:7">
      <c r="A2871" s="8">
        <v>2864</v>
      </c>
      <c r="B2871" s="8" t="str">
        <f t="shared" si="45"/>
        <v>CS26-1-8-I11</v>
      </c>
      <c r="C2871" s="10" t="s">
        <v>8422</v>
      </c>
      <c r="D2871" s="10" t="s">
        <v>212</v>
      </c>
      <c r="E2871" s="8">
        <v>11</v>
      </c>
      <c r="F2871" s="177" t="s">
        <v>1858</v>
      </c>
      <c r="G2871" s="15" t="str">
        <f>VLOOKUP(F2871,通道清单!D:D,1,0)</f>
        <v>RY46L</v>
      </c>
    </row>
    <row r="2872" ht="15" spans="1:7">
      <c r="A2872" s="8">
        <v>2865</v>
      </c>
      <c r="B2872" s="8" t="str">
        <f t="shared" si="45"/>
        <v>CS26-1-8-I12</v>
      </c>
      <c r="C2872" s="10" t="s">
        <v>8422</v>
      </c>
      <c r="D2872" s="10" t="s">
        <v>212</v>
      </c>
      <c r="E2872" s="8">
        <v>12</v>
      </c>
      <c r="F2872" s="3" t="s">
        <v>1870</v>
      </c>
      <c r="G2872" s="15" t="str">
        <f>VLOOKUP(F2872,通道清单!D:D,1,0)</f>
        <v>RY50R</v>
      </c>
    </row>
    <row r="2873" ht="15" spans="1:7">
      <c r="A2873" s="8">
        <v>2866</v>
      </c>
      <c r="B2873" s="8" t="str">
        <f t="shared" si="45"/>
        <v>CS26-1-8-I13</v>
      </c>
      <c r="C2873" s="10" t="s">
        <v>8422</v>
      </c>
      <c r="D2873" s="10" t="s">
        <v>212</v>
      </c>
      <c r="E2873" s="8">
        <v>13</v>
      </c>
      <c r="F2873" s="177" t="s">
        <v>1879</v>
      </c>
      <c r="G2873" s="15" t="str">
        <f>VLOOKUP(F2873,通道清单!D:D,1,0)</f>
        <v>RY53L</v>
      </c>
    </row>
    <row r="2874" ht="15" spans="1:7">
      <c r="A2874" s="8">
        <v>2867</v>
      </c>
      <c r="B2874" s="8" t="str">
        <f t="shared" si="45"/>
        <v>CS26-1-8-I14</v>
      </c>
      <c r="C2874" s="10" t="s">
        <v>8422</v>
      </c>
      <c r="D2874" s="10" t="s">
        <v>212</v>
      </c>
      <c r="E2874" s="8">
        <v>14</v>
      </c>
      <c r="F2874" s="177" t="s">
        <v>1903</v>
      </c>
      <c r="G2874" s="15" t="str">
        <f>VLOOKUP(F2874,通道清单!D:D,1,0)</f>
        <v>RY61L</v>
      </c>
    </row>
    <row r="2875" ht="15" spans="1:7">
      <c r="A2875" s="8">
        <v>2868</v>
      </c>
      <c r="B2875" s="8" t="str">
        <f t="shared" si="45"/>
        <v>CS26-1-8-O1</v>
      </c>
      <c r="C2875" s="10" t="s">
        <v>8422</v>
      </c>
      <c r="D2875" s="10" t="s">
        <v>8371</v>
      </c>
      <c r="E2875" s="8">
        <v>1</v>
      </c>
      <c r="F2875" s="177" t="s">
        <v>2687</v>
      </c>
      <c r="G2875" s="15" t="str">
        <f>VLOOKUP(F2875,通道清单!D:D,1,0)</f>
        <v>TW14L</v>
      </c>
    </row>
    <row r="2876" ht="15" spans="1:7">
      <c r="A2876" s="8">
        <v>2869</v>
      </c>
      <c r="B2876" s="8" t="str">
        <f t="shared" si="45"/>
        <v>CS26-1-8-O2</v>
      </c>
      <c r="C2876" s="10" t="s">
        <v>8422</v>
      </c>
      <c r="D2876" s="10" t="s">
        <v>8371</v>
      </c>
      <c r="E2876" s="8">
        <v>2</v>
      </c>
      <c r="F2876" s="177" t="s">
        <v>2690</v>
      </c>
      <c r="G2876" s="15" t="str">
        <f>VLOOKUP(F2876,通道清单!D:D,1,0)</f>
        <v>TW23L</v>
      </c>
    </row>
    <row r="2877" ht="15" spans="1:7">
      <c r="A2877" s="8">
        <v>2870</v>
      </c>
      <c r="B2877" s="8" t="str">
        <f t="shared" si="45"/>
        <v>CS26-1-8-O3</v>
      </c>
      <c r="C2877" s="10" t="s">
        <v>8422</v>
      </c>
      <c r="D2877" s="10" t="s">
        <v>8371</v>
      </c>
      <c r="E2877" s="8">
        <v>3</v>
      </c>
      <c r="F2877" s="177" t="s">
        <v>2691</v>
      </c>
      <c r="G2877" s="15" t="str">
        <f>VLOOKUP(F2877,通道清单!D:D,1,0)</f>
        <v>TW28L</v>
      </c>
    </row>
    <row r="2878" ht="15" spans="1:7">
      <c r="A2878" s="8">
        <v>2871</v>
      </c>
      <c r="B2878" s="8" t="str">
        <f t="shared" si="45"/>
        <v>CS26-1-8-O4</v>
      </c>
      <c r="C2878" s="10" t="s">
        <v>8422</v>
      </c>
      <c r="D2878" s="10" t="s">
        <v>8371</v>
      </c>
      <c r="E2878" s="8">
        <v>4</v>
      </c>
      <c r="F2878" s="177" t="s">
        <v>2693</v>
      </c>
      <c r="G2878" s="15" t="str">
        <f>VLOOKUP(F2878,通道清单!D:D,1,0)</f>
        <v>TW30L</v>
      </c>
    </row>
    <row r="2879" ht="15" spans="1:7">
      <c r="A2879" s="8">
        <v>2872</v>
      </c>
      <c r="B2879" s="8" t="str">
        <f t="shared" si="45"/>
        <v>CS26-1-8-O5</v>
      </c>
      <c r="C2879" s="10" t="s">
        <v>8422</v>
      </c>
      <c r="D2879" s="10" t="s">
        <v>8371</v>
      </c>
      <c r="E2879" s="8">
        <v>5</v>
      </c>
      <c r="F2879" s="177" t="s">
        <v>2695</v>
      </c>
      <c r="G2879" s="15" t="str">
        <f>VLOOKUP(F2879,通道清单!D:D,1,0)</f>
        <v>TW44L</v>
      </c>
    </row>
    <row r="2880" ht="15" spans="1:7">
      <c r="A2880" s="8">
        <v>2873</v>
      </c>
      <c r="B2880" s="8" t="str">
        <f t="shared" si="45"/>
        <v>CS26-1-8-O6</v>
      </c>
      <c r="C2880" s="10" t="s">
        <v>8422</v>
      </c>
      <c r="D2880" s="10" t="s">
        <v>8371</v>
      </c>
      <c r="E2880" s="8">
        <v>6</v>
      </c>
      <c r="F2880" s="177" t="s">
        <v>2697</v>
      </c>
      <c r="G2880" s="15" t="str">
        <f>VLOOKUP(F2880,通道清单!D:D,1,0)</f>
        <v>TW48L</v>
      </c>
    </row>
    <row r="2881" ht="15" spans="1:7">
      <c r="A2881" s="8">
        <v>2874</v>
      </c>
      <c r="B2881" s="8" t="str">
        <f t="shared" si="45"/>
        <v>CS26-1-8-O7</v>
      </c>
      <c r="C2881" s="10" t="s">
        <v>8422</v>
      </c>
      <c r="D2881" s="10" t="s">
        <v>8371</v>
      </c>
      <c r="E2881" s="8">
        <v>7</v>
      </c>
      <c r="F2881" s="177" t="s">
        <v>2699</v>
      </c>
      <c r="G2881" s="15" t="str">
        <f>VLOOKUP(F2881,通道清单!D:D,1,0)</f>
        <v>TW56L</v>
      </c>
    </row>
    <row r="2882" ht="15" spans="1:7">
      <c r="A2882" s="8">
        <v>2875</v>
      </c>
      <c r="B2882" s="8" t="str">
        <f t="shared" si="45"/>
        <v>CS26-1-8-O8</v>
      </c>
      <c r="C2882" s="10" t="s">
        <v>8422</v>
      </c>
      <c r="D2882" s="10" t="s">
        <v>8371</v>
      </c>
      <c r="E2882" s="8">
        <v>8</v>
      </c>
      <c r="F2882" s="177" t="s">
        <v>2701</v>
      </c>
      <c r="G2882" s="15" t="str">
        <f>VLOOKUP(F2882,通道清单!D:D,1,0)</f>
        <v>TW7R</v>
      </c>
    </row>
    <row r="2883" ht="15" spans="1:7">
      <c r="A2883" s="8">
        <v>2876</v>
      </c>
      <c r="B2883" s="8" t="str">
        <f t="shared" si="45"/>
        <v>CS26-1-8-O9</v>
      </c>
      <c r="C2883" s="10" t="s">
        <v>8422</v>
      </c>
      <c r="D2883" s="10" t="s">
        <v>8371</v>
      </c>
      <c r="E2883" s="8">
        <v>9</v>
      </c>
      <c r="F2883" s="177" t="s">
        <v>2704</v>
      </c>
      <c r="G2883" s="15" t="str">
        <f>VLOOKUP(F2883,通道清单!D:D,1,0)</f>
        <v>TW21R</v>
      </c>
    </row>
    <row r="2884" ht="15" spans="1:7">
      <c r="A2884" s="8">
        <v>2877</v>
      </c>
      <c r="B2884" s="8" t="str">
        <f t="shared" si="45"/>
        <v>CS26-1-8-O10</v>
      </c>
      <c r="C2884" s="10" t="s">
        <v>8422</v>
      </c>
      <c r="D2884" s="10" t="s">
        <v>8371</v>
      </c>
      <c r="E2884" s="8">
        <v>10</v>
      </c>
      <c r="F2884" s="177" t="s">
        <v>2706</v>
      </c>
      <c r="G2884" s="15" t="str">
        <f>VLOOKUP(F2884,通道清单!D:D,1,0)</f>
        <v>TW31R</v>
      </c>
    </row>
    <row r="2885" ht="15" spans="1:7">
      <c r="A2885" s="8">
        <v>2878</v>
      </c>
      <c r="B2885" s="8" t="str">
        <f t="shared" si="45"/>
        <v>CS26-1-8-O11</v>
      </c>
      <c r="C2885" s="10" t="s">
        <v>8422</v>
      </c>
      <c r="D2885" s="10" t="s">
        <v>8371</v>
      </c>
      <c r="E2885" s="8">
        <v>11</v>
      </c>
      <c r="F2885" s="177" t="s">
        <v>2708</v>
      </c>
      <c r="G2885" s="15" t="str">
        <f>VLOOKUP(F2885,通道清单!D:D,1,0)</f>
        <v>TW46R</v>
      </c>
    </row>
    <row r="2886" ht="15" spans="1:7">
      <c r="A2886" s="8">
        <v>2879</v>
      </c>
      <c r="B2886" s="8" t="str">
        <f t="shared" si="45"/>
        <v>CS26-1-8-O12</v>
      </c>
      <c r="C2886" s="10" t="s">
        <v>8422</v>
      </c>
      <c r="D2886" s="10" t="s">
        <v>8371</v>
      </c>
      <c r="E2886" s="8">
        <v>12</v>
      </c>
      <c r="F2886" s="177" t="s">
        <v>2710</v>
      </c>
      <c r="G2886" s="15" t="str">
        <f>VLOOKUP(F2886,通道清单!D:D,1,0)</f>
        <v>TW50R</v>
      </c>
    </row>
    <row r="2887" ht="15" spans="1:7">
      <c r="A2887" s="8">
        <v>2880</v>
      </c>
      <c r="B2887" s="8" t="str">
        <f t="shared" si="45"/>
        <v>CS26-1-8-O13</v>
      </c>
      <c r="C2887" s="10" t="s">
        <v>8422</v>
      </c>
      <c r="D2887" s="10" t="s">
        <v>8371</v>
      </c>
      <c r="E2887" s="8">
        <v>13</v>
      </c>
      <c r="F2887" s="177" t="s">
        <v>2712</v>
      </c>
      <c r="G2887" s="15" t="str">
        <f>VLOOKUP(F2887,通道清单!D:D,1,0)</f>
        <v>TW53R</v>
      </c>
    </row>
    <row r="2888" ht="15" spans="1:7">
      <c r="A2888" s="8">
        <v>2881</v>
      </c>
      <c r="B2888" s="8" t="str">
        <f t="shared" ref="B2888:B2951" si="46">C2888&amp;"-"&amp;D2888&amp;E2888</f>
        <v>CS26-1-8-O14</v>
      </c>
      <c r="C2888" s="10" t="s">
        <v>8422</v>
      </c>
      <c r="D2888" s="10" t="s">
        <v>8371</v>
      </c>
      <c r="E2888" s="8">
        <v>14</v>
      </c>
      <c r="F2888" s="177" t="s">
        <v>2714</v>
      </c>
      <c r="G2888" s="15" t="str">
        <f>VLOOKUP(F2888,通道清单!D:D,1,0)</f>
        <v>TW61R</v>
      </c>
    </row>
    <row r="2889" ht="15" spans="1:7">
      <c r="A2889" s="8">
        <v>2882</v>
      </c>
      <c r="B2889" s="8" t="str">
        <f t="shared" si="46"/>
        <v>CS26-1-9-I1</v>
      </c>
      <c r="C2889" s="10" t="s">
        <v>8423</v>
      </c>
      <c r="D2889" s="10" t="s">
        <v>212</v>
      </c>
      <c r="E2889" s="8">
        <v>1</v>
      </c>
      <c r="F2889" s="177" t="s">
        <v>2005</v>
      </c>
      <c r="G2889" s="15" t="str">
        <f>VLOOKUP(F2889,通道清单!D:D,1,0)</f>
        <v>RL1L</v>
      </c>
    </row>
    <row r="2890" ht="15" spans="1:7">
      <c r="A2890" s="8">
        <v>2883</v>
      </c>
      <c r="B2890" s="8" t="str">
        <f t="shared" si="46"/>
        <v>CS26-1-9-I2</v>
      </c>
      <c r="C2890" s="10" t="s">
        <v>8423</v>
      </c>
      <c r="D2890" s="10" t="s">
        <v>212</v>
      </c>
      <c r="E2890" s="8">
        <v>2</v>
      </c>
      <c r="F2890" s="177" t="s">
        <v>2008</v>
      </c>
      <c r="G2890" s="15" t="str">
        <f>VLOOKUP(F2890,通道清单!D:D,1,0)</f>
        <v>RL3L</v>
      </c>
    </row>
    <row r="2891" ht="15" spans="1:7">
      <c r="A2891" s="8">
        <v>2884</v>
      </c>
      <c r="B2891" s="8" t="str">
        <f t="shared" si="46"/>
        <v>CS26-1-9-I3</v>
      </c>
      <c r="C2891" s="10" t="s">
        <v>8423</v>
      </c>
      <c r="D2891" s="10" t="s">
        <v>212</v>
      </c>
      <c r="E2891" s="8">
        <v>3</v>
      </c>
      <c r="F2891" s="177" t="s">
        <v>2010</v>
      </c>
      <c r="G2891" s="15" t="str">
        <f>VLOOKUP(F2891,通道清单!D:D,1,0)</f>
        <v>RL4L</v>
      </c>
    </row>
    <row r="2892" ht="15" spans="1:7">
      <c r="A2892" s="8">
        <v>2885</v>
      </c>
      <c r="B2892" s="8" t="str">
        <f t="shared" si="46"/>
        <v>CS26-1-9-I4</v>
      </c>
      <c r="C2892" s="10" t="s">
        <v>8423</v>
      </c>
      <c r="D2892" s="10" t="s">
        <v>212</v>
      </c>
      <c r="E2892" s="8">
        <v>4</v>
      </c>
      <c r="F2892" s="177" t="s">
        <v>2012</v>
      </c>
      <c r="G2892" s="15" t="str">
        <f>VLOOKUP(F2892,通道清单!D:D,1,0)</f>
        <v>RL6L</v>
      </c>
    </row>
    <row r="2893" ht="15" spans="1:7">
      <c r="A2893" s="8">
        <v>2886</v>
      </c>
      <c r="B2893" s="8" t="str">
        <f t="shared" si="46"/>
        <v>CS26-1-9-I5</v>
      </c>
      <c r="C2893" s="10" t="s">
        <v>8423</v>
      </c>
      <c r="D2893" s="10" t="s">
        <v>212</v>
      </c>
      <c r="E2893" s="8">
        <v>5</v>
      </c>
      <c r="F2893" s="177" t="s">
        <v>2014</v>
      </c>
      <c r="G2893" s="15" t="str">
        <f>VLOOKUP(F2893,通道清单!D:D,1,0)</f>
        <v>RL9R</v>
      </c>
    </row>
    <row r="2894" ht="15" spans="1:7">
      <c r="A2894" s="8">
        <v>2887</v>
      </c>
      <c r="B2894" s="8" t="str">
        <f t="shared" si="46"/>
        <v>CS26-1-9-I6</v>
      </c>
      <c r="C2894" s="10" t="s">
        <v>8423</v>
      </c>
      <c r="D2894" s="10" t="s">
        <v>212</v>
      </c>
      <c r="E2894" s="8">
        <v>6</v>
      </c>
      <c r="F2894" s="177" t="s">
        <v>2017</v>
      </c>
      <c r="G2894" s="15" t="str">
        <f>VLOOKUP(F2894,通道清单!D:D,1,0)</f>
        <v>RL10R</v>
      </c>
    </row>
    <row r="2895" ht="15" spans="1:7">
      <c r="A2895" s="8">
        <v>2888</v>
      </c>
      <c r="B2895" s="8" t="str">
        <f t="shared" si="46"/>
        <v>CS26-1-9-I7</v>
      </c>
      <c r="C2895" s="10" t="s">
        <v>8423</v>
      </c>
      <c r="D2895" s="10" t="s">
        <v>212</v>
      </c>
      <c r="E2895" s="8">
        <v>7</v>
      </c>
      <c r="F2895" s="177" t="s">
        <v>2019</v>
      </c>
      <c r="G2895" s="15" t="str">
        <f>VLOOKUP(F2895,通道清单!D:D,1,0)</f>
        <v>RL12R</v>
      </c>
    </row>
    <row r="2896" ht="15" spans="1:7">
      <c r="A2896" s="8">
        <v>2889</v>
      </c>
      <c r="B2896" s="8" t="str">
        <f t="shared" si="46"/>
        <v>CS26-1-9-I8</v>
      </c>
      <c r="C2896" s="10" t="s">
        <v>8423</v>
      </c>
      <c r="D2896" s="10" t="s">
        <v>212</v>
      </c>
      <c r="E2896" s="8">
        <v>8</v>
      </c>
      <c r="F2896" s="177" t="s">
        <v>2021</v>
      </c>
      <c r="G2896" s="15" t="str">
        <f>VLOOKUP(F2896,通道清单!D:D,1,0)</f>
        <v>RL13R</v>
      </c>
    </row>
    <row r="2897" ht="15" spans="1:7">
      <c r="A2897" s="8">
        <v>2890</v>
      </c>
      <c r="B2897" s="8" t="str">
        <f t="shared" si="46"/>
        <v>CS26-1-9-O1</v>
      </c>
      <c r="C2897" s="10" t="s">
        <v>8423</v>
      </c>
      <c r="D2897" s="10" t="s">
        <v>8371</v>
      </c>
      <c r="E2897" s="8">
        <v>1</v>
      </c>
      <c r="F2897" s="177" t="s">
        <v>1641</v>
      </c>
      <c r="G2897" s="15" t="str">
        <f>VLOOKUP(F2897,通道清单!D:D,1,0)</f>
        <v>TY1R</v>
      </c>
    </row>
    <row r="2898" ht="15" spans="1:7">
      <c r="A2898" s="8">
        <v>2891</v>
      </c>
      <c r="B2898" s="8" t="str">
        <f t="shared" si="46"/>
        <v>CS26-1-9-O2</v>
      </c>
      <c r="C2898" s="10" t="s">
        <v>8423</v>
      </c>
      <c r="D2898" s="10" t="s">
        <v>8371</v>
      </c>
      <c r="E2898" s="8">
        <v>2</v>
      </c>
      <c r="F2898" s="177" t="s">
        <v>1647</v>
      </c>
      <c r="G2898" s="15" t="str">
        <f>VLOOKUP(F2898,通道清单!D:D,1,0)</f>
        <v>TY3R</v>
      </c>
    </row>
    <row r="2899" ht="15" spans="1:7">
      <c r="A2899" s="8">
        <v>2892</v>
      </c>
      <c r="B2899" s="8" t="str">
        <f t="shared" si="46"/>
        <v>CS26-1-9-O3</v>
      </c>
      <c r="C2899" s="10" t="s">
        <v>8423</v>
      </c>
      <c r="D2899" s="10" t="s">
        <v>8371</v>
      </c>
      <c r="E2899" s="8">
        <v>3</v>
      </c>
      <c r="F2899" s="177" t="s">
        <v>1650</v>
      </c>
      <c r="G2899" s="15" t="str">
        <f>VLOOKUP(F2899,通道清单!D:D,1,0)</f>
        <v>TY4R</v>
      </c>
    </row>
    <row r="2900" ht="15" spans="1:7">
      <c r="A2900" s="8">
        <v>2893</v>
      </c>
      <c r="B2900" s="8" t="str">
        <f t="shared" si="46"/>
        <v>CS26-1-9-O4</v>
      </c>
      <c r="C2900" s="10" t="s">
        <v>8423</v>
      </c>
      <c r="D2900" s="10" t="s">
        <v>8371</v>
      </c>
      <c r="E2900" s="8">
        <v>4</v>
      </c>
      <c r="F2900" s="177" t="s">
        <v>2415</v>
      </c>
      <c r="G2900" s="15" t="str">
        <f>VLOOKUP(F2900,通道清单!D:D,1,0)</f>
        <v>TY6R</v>
      </c>
    </row>
    <row r="2901" ht="15" spans="1:7">
      <c r="A2901" s="8">
        <v>2894</v>
      </c>
      <c r="B2901" s="8" t="str">
        <f t="shared" si="46"/>
        <v>CS26-1-9-O5</v>
      </c>
      <c r="C2901" s="10" t="s">
        <v>8423</v>
      </c>
      <c r="D2901" s="10" t="s">
        <v>8371</v>
      </c>
      <c r="E2901" s="8">
        <v>5</v>
      </c>
      <c r="F2901" s="177" t="s">
        <v>1665</v>
      </c>
      <c r="G2901" s="15" t="str">
        <f>VLOOKUP(F2901,通道清单!D:D,1,0)</f>
        <v>TY9L</v>
      </c>
    </row>
    <row r="2902" ht="15" spans="1:7">
      <c r="A2902" s="8">
        <v>2895</v>
      </c>
      <c r="B2902" s="8" t="str">
        <f t="shared" si="46"/>
        <v>CS26-1-9-O6</v>
      </c>
      <c r="C2902" s="10" t="s">
        <v>8423</v>
      </c>
      <c r="D2902" s="10" t="s">
        <v>8371</v>
      </c>
      <c r="E2902" s="8">
        <v>6</v>
      </c>
      <c r="F2902" s="177" t="s">
        <v>2422</v>
      </c>
      <c r="G2902" s="15" t="str">
        <f>VLOOKUP(F2902,通道清单!D:D,1,0)</f>
        <v>TY10L</v>
      </c>
    </row>
    <row r="2903" ht="15" spans="1:7">
      <c r="A2903" s="8">
        <v>2896</v>
      </c>
      <c r="B2903" s="8" t="str">
        <f t="shared" si="46"/>
        <v>CS26-1-9-O7</v>
      </c>
      <c r="C2903" s="10" t="s">
        <v>8423</v>
      </c>
      <c r="D2903" s="10" t="s">
        <v>8371</v>
      </c>
      <c r="E2903" s="8">
        <v>7</v>
      </c>
      <c r="F2903" s="177" t="s">
        <v>1672</v>
      </c>
      <c r="G2903" s="15" t="str">
        <f>VLOOKUP(F2903,通道清单!D:D,1,0)</f>
        <v>TY12L</v>
      </c>
    </row>
    <row r="2904" ht="15" spans="1:7">
      <c r="A2904" s="8">
        <v>2897</v>
      </c>
      <c r="B2904" s="8" t="str">
        <f t="shared" si="46"/>
        <v>CS26-1-9-O8</v>
      </c>
      <c r="C2904" s="10" t="s">
        <v>8423</v>
      </c>
      <c r="D2904" s="10" t="s">
        <v>8371</v>
      </c>
      <c r="E2904" s="8">
        <v>8</v>
      </c>
      <c r="F2904" s="177" t="s">
        <v>1675</v>
      </c>
      <c r="G2904" s="15" t="str">
        <f>VLOOKUP(F2904,通道清单!D:D,1,0)</f>
        <v>TY13L</v>
      </c>
    </row>
    <row r="2905" ht="15" spans="1:7">
      <c r="A2905" s="8">
        <v>2898</v>
      </c>
      <c r="B2905" s="8" t="str">
        <f t="shared" si="46"/>
        <v>CS26-1-10-I1</v>
      </c>
      <c r="C2905" s="10" t="s">
        <v>8424</v>
      </c>
      <c r="D2905" s="10" t="s">
        <v>212</v>
      </c>
      <c r="E2905" s="8">
        <v>1</v>
      </c>
      <c r="F2905" s="177" t="s">
        <v>1523</v>
      </c>
      <c r="G2905" s="15" t="str">
        <f>VLOOKUP(F2905,通道清单!D:D,1,0)</f>
        <v>RY9R</v>
      </c>
    </row>
    <row r="2906" ht="15" spans="1:7">
      <c r="A2906" s="8">
        <v>2899</v>
      </c>
      <c r="B2906" s="8" t="str">
        <f t="shared" si="46"/>
        <v>CS26-1-10-I2</v>
      </c>
      <c r="C2906" s="10" t="s">
        <v>8424</v>
      </c>
      <c r="D2906" s="10" t="s">
        <v>212</v>
      </c>
      <c r="E2906" s="8">
        <v>2</v>
      </c>
      <c r="F2906" s="177" t="s">
        <v>1526</v>
      </c>
      <c r="G2906" s="15" t="str">
        <f>VLOOKUP(F2906,通道清单!D:D,1,0)</f>
        <v>RY10R</v>
      </c>
    </row>
    <row r="2907" ht="15" spans="1:7">
      <c r="A2907" s="8">
        <v>2900</v>
      </c>
      <c r="B2907" s="8" t="str">
        <f t="shared" si="46"/>
        <v>CS26-1-10-I3</v>
      </c>
      <c r="C2907" s="10" t="s">
        <v>8424</v>
      </c>
      <c r="D2907" s="10" t="s">
        <v>212</v>
      </c>
      <c r="E2907" s="8">
        <v>3</v>
      </c>
      <c r="F2907" s="177" t="s">
        <v>1532</v>
      </c>
      <c r="G2907" s="15" t="str">
        <f>VLOOKUP(F2907,通道清单!D:D,1,0)</f>
        <v>RY12R</v>
      </c>
    </row>
    <row r="2908" ht="15" spans="1:7">
      <c r="A2908" s="8">
        <v>2901</v>
      </c>
      <c r="B2908" s="8" t="str">
        <f t="shared" si="46"/>
        <v>CS26-1-10-I4</v>
      </c>
      <c r="C2908" s="10" t="s">
        <v>8424</v>
      </c>
      <c r="D2908" s="10" t="s">
        <v>212</v>
      </c>
      <c r="E2908" s="8">
        <v>4</v>
      </c>
      <c r="F2908" s="177" t="s">
        <v>1779</v>
      </c>
      <c r="G2908" s="15" t="str">
        <f>VLOOKUP(F2908,通道清单!D:D,1,0)</f>
        <v>RY13R</v>
      </c>
    </row>
    <row r="2909" ht="15" spans="1:7">
      <c r="A2909" s="8">
        <v>2902</v>
      </c>
      <c r="B2909" s="8" t="str">
        <f t="shared" si="46"/>
        <v>CS26-1-10-I5</v>
      </c>
      <c r="C2909" s="10" t="s">
        <v>8424</v>
      </c>
      <c r="D2909" s="10" t="s">
        <v>212</v>
      </c>
      <c r="E2909" s="8">
        <v>5</v>
      </c>
      <c r="F2909" s="177" t="s">
        <v>1499</v>
      </c>
      <c r="G2909" s="15" t="str">
        <f>VLOOKUP(F2909,通道清单!D:D,1,0)</f>
        <v>RY1L</v>
      </c>
    </row>
    <row r="2910" ht="15" spans="1:7">
      <c r="A2910" s="8">
        <v>2903</v>
      </c>
      <c r="B2910" s="8" t="str">
        <f t="shared" si="46"/>
        <v>CS26-1-10-I6</v>
      </c>
      <c r="C2910" s="10" t="s">
        <v>8424</v>
      </c>
      <c r="D2910" s="10" t="s">
        <v>212</v>
      </c>
      <c r="E2910" s="8">
        <v>6</v>
      </c>
      <c r="F2910" s="177" t="s">
        <v>1505</v>
      </c>
      <c r="G2910" s="15" t="str">
        <f>VLOOKUP(F2910,通道清单!D:D,1,0)</f>
        <v>RY3L</v>
      </c>
    </row>
    <row r="2911" ht="15" spans="1:7">
      <c r="A2911" s="8">
        <v>2904</v>
      </c>
      <c r="B2911" s="8" t="str">
        <f t="shared" si="46"/>
        <v>CS26-1-10-I7</v>
      </c>
      <c r="C2911" s="10" t="s">
        <v>8424</v>
      </c>
      <c r="D2911" s="10" t="s">
        <v>212</v>
      </c>
      <c r="E2911" s="8">
        <v>7</v>
      </c>
      <c r="F2911" s="177" t="s">
        <v>1508</v>
      </c>
      <c r="G2911" s="15" t="str">
        <f>VLOOKUP(F2911,通道清单!D:D,1,0)</f>
        <v>RY4L</v>
      </c>
    </row>
    <row r="2912" ht="15" spans="1:7">
      <c r="A2912" s="8">
        <v>2905</v>
      </c>
      <c r="B2912" s="8" t="str">
        <f t="shared" si="46"/>
        <v>CS26-1-10-I8</v>
      </c>
      <c r="C2912" s="10" t="s">
        <v>8424</v>
      </c>
      <c r="D2912" s="10" t="s">
        <v>212</v>
      </c>
      <c r="E2912" s="8">
        <v>8</v>
      </c>
      <c r="F2912" s="177" t="s">
        <v>1769</v>
      </c>
      <c r="G2912" s="15" t="str">
        <f>VLOOKUP(F2912,通道清单!D:D,1,0)</f>
        <v>RY6L</v>
      </c>
    </row>
    <row r="2913" ht="15" spans="1:7">
      <c r="A2913" s="8">
        <v>2906</v>
      </c>
      <c r="B2913" s="8" t="str">
        <f t="shared" si="46"/>
        <v>CS26-1-10-O1</v>
      </c>
      <c r="C2913" s="10" t="s">
        <v>8424</v>
      </c>
      <c r="D2913" s="10" t="s">
        <v>8371</v>
      </c>
      <c r="E2913" s="8">
        <v>1</v>
      </c>
      <c r="F2913" s="177" t="s">
        <v>2651</v>
      </c>
      <c r="G2913" s="15" t="str">
        <f>VLOOKUP(F2913,通道清单!D:D,1,0)</f>
        <v>TL9L</v>
      </c>
    </row>
    <row r="2914" ht="15" spans="1:7">
      <c r="A2914" s="8">
        <v>2907</v>
      </c>
      <c r="B2914" s="8" t="str">
        <f t="shared" si="46"/>
        <v>CS26-1-10-O2</v>
      </c>
      <c r="C2914" s="10" t="s">
        <v>8424</v>
      </c>
      <c r="D2914" s="10" t="s">
        <v>8371</v>
      </c>
      <c r="E2914" s="8">
        <v>2</v>
      </c>
      <c r="F2914" s="177" t="s">
        <v>2654</v>
      </c>
      <c r="G2914" s="15" t="str">
        <f>VLOOKUP(F2914,通道清单!D:D,1,0)</f>
        <v>TL10L</v>
      </c>
    </row>
    <row r="2915" ht="15" spans="1:7">
      <c r="A2915" s="8">
        <v>2908</v>
      </c>
      <c r="B2915" s="8" t="str">
        <f t="shared" si="46"/>
        <v>CS26-1-10-O3</v>
      </c>
      <c r="C2915" s="10" t="s">
        <v>8424</v>
      </c>
      <c r="D2915" s="10" t="s">
        <v>8371</v>
      </c>
      <c r="E2915" s="8">
        <v>3</v>
      </c>
      <c r="F2915" s="177" t="s">
        <v>2656</v>
      </c>
      <c r="G2915" s="15" t="str">
        <f>VLOOKUP(F2915,通道清单!D:D,1,0)</f>
        <v>TL12L</v>
      </c>
    </row>
    <row r="2916" ht="15" spans="1:7">
      <c r="A2916" s="8">
        <v>2909</v>
      </c>
      <c r="B2916" s="8" t="str">
        <f t="shared" si="46"/>
        <v>CS26-1-10-O4</v>
      </c>
      <c r="C2916" s="10" t="s">
        <v>8424</v>
      </c>
      <c r="D2916" s="10" t="s">
        <v>8371</v>
      </c>
      <c r="E2916" s="8">
        <v>4</v>
      </c>
      <c r="F2916" s="177" t="s">
        <v>2658</v>
      </c>
      <c r="G2916" s="15" t="str">
        <f>VLOOKUP(F2916,通道清单!D:D,1,0)</f>
        <v>TL13L</v>
      </c>
    </row>
    <row r="2917" ht="15" spans="1:7">
      <c r="A2917" s="8">
        <v>2910</v>
      </c>
      <c r="B2917" s="8" t="str">
        <f t="shared" si="46"/>
        <v>CS26-1-10-O5</v>
      </c>
      <c r="C2917" s="10" t="s">
        <v>8424</v>
      </c>
      <c r="D2917" s="10" t="s">
        <v>8371</v>
      </c>
      <c r="E2917" s="8">
        <v>5</v>
      </c>
      <c r="F2917" s="177" t="s">
        <v>2660</v>
      </c>
      <c r="G2917" s="15" t="str">
        <f>VLOOKUP(F2917,通道清单!D:D,1,0)</f>
        <v>TL1R</v>
      </c>
    </row>
    <row r="2918" ht="15" spans="1:7">
      <c r="A2918" s="8">
        <v>2911</v>
      </c>
      <c r="B2918" s="8" t="str">
        <f t="shared" si="46"/>
        <v>CS26-1-10-O6</v>
      </c>
      <c r="C2918" s="10" t="s">
        <v>8424</v>
      </c>
      <c r="D2918" s="10" t="s">
        <v>8371</v>
      </c>
      <c r="E2918" s="8">
        <v>6</v>
      </c>
      <c r="F2918" s="177" t="s">
        <v>2663</v>
      </c>
      <c r="G2918" s="15" t="str">
        <f>VLOOKUP(F2918,通道清单!D:D,1,0)</f>
        <v>TL3R</v>
      </c>
    </row>
    <row r="2919" ht="15" spans="1:7">
      <c r="A2919" s="8">
        <v>2912</v>
      </c>
      <c r="B2919" s="8" t="str">
        <f t="shared" si="46"/>
        <v>CS26-1-10-O7</v>
      </c>
      <c r="C2919" s="10" t="s">
        <v>8424</v>
      </c>
      <c r="D2919" s="10" t="s">
        <v>8371</v>
      </c>
      <c r="E2919" s="8">
        <v>7</v>
      </c>
      <c r="F2919" s="177" t="s">
        <v>2665</v>
      </c>
      <c r="G2919" s="15" t="str">
        <f>VLOOKUP(F2919,通道清单!D:D,1,0)</f>
        <v>TL4R</v>
      </c>
    </row>
    <row r="2920" ht="15" spans="1:7">
      <c r="A2920" s="8">
        <v>2913</v>
      </c>
      <c r="B2920" s="8" t="str">
        <f t="shared" si="46"/>
        <v>CS26-1-10-O8</v>
      </c>
      <c r="C2920" s="10" t="s">
        <v>8424</v>
      </c>
      <c r="D2920" s="10" t="s">
        <v>8371</v>
      </c>
      <c r="E2920" s="8">
        <v>8</v>
      </c>
      <c r="F2920" s="177" t="s">
        <v>2667</v>
      </c>
      <c r="G2920" s="15" t="str">
        <f>VLOOKUP(F2920,通道清单!D:D,1,0)</f>
        <v>TL6R</v>
      </c>
    </row>
    <row r="2921" ht="15" spans="1:7">
      <c r="A2921" s="8">
        <v>2914</v>
      </c>
      <c r="B2921" s="8" t="str">
        <f t="shared" si="46"/>
        <v>CS26-1-11-I1</v>
      </c>
      <c r="C2921" s="10" t="s">
        <v>8425</v>
      </c>
      <c r="D2921" s="10" t="s">
        <v>212</v>
      </c>
      <c r="E2921" s="8">
        <v>1</v>
      </c>
      <c r="F2921" s="177" t="s">
        <v>2089</v>
      </c>
      <c r="G2921" s="15" t="str">
        <f>VLOOKUP(F2921,通道清单!D:D,1,0)</f>
        <v>RC17L</v>
      </c>
    </row>
    <row r="2922" ht="15" spans="1:7">
      <c r="A2922" s="8">
        <v>2915</v>
      </c>
      <c r="B2922" s="8" t="str">
        <f t="shared" si="46"/>
        <v>CS26-1-11-I2</v>
      </c>
      <c r="C2922" s="10" t="s">
        <v>8425</v>
      </c>
      <c r="D2922" s="10" t="s">
        <v>212</v>
      </c>
      <c r="E2922" s="8">
        <v>2</v>
      </c>
      <c r="F2922" s="177" t="s">
        <v>2092</v>
      </c>
      <c r="G2922" s="15" t="str">
        <f>VLOOKUP(F2922,通道清单!D:D,1,0)</f>
        <v>RC19L</v>
      </c>
    </row>
    <row r="2923" ht="15" spans="1:7">
      <c r="A2923" s="8">
        <v>2916</v>
      </c>
      <c r="B2923" s="8" t="str">
        <f t="shared" si="46"/>
        <v>CS26-1-11-I3</v>
      </c>
      <c r="C2923" s="10" t="s">
        <v>8425</v>
      </c>
      <c r="D2923" s="10" t="s">
        <v>212</v>
      </c>
      <c r="E2923" s="8">
        <v>3</v>
      </c>
      <c r="F2923" s="177" t="s">
        <v>2094</v>
      </c>
      <c r="G2923" s="15" t="str">
        <f>VLOOKUP(F2923,通道清单!D:D,1,0)</f>
        <v>RC32L</v>
      </c>
    </row>
    <row r="2924" ht="15" spans="1:7">
      <c r="A2924" s="8">
        <v>2917</v>
      </c>
      <c r="B2924" s="8" t="str">
        <f t="shared" si="46"/>
        <v>CS26-1-11-I4</v>
      </c>
      <c r="C2924" s="10" t="s">
        <v>8425</v>
      </c>
      <c r="D2924" s="10" t="s">
        <v>212</v>
      </c>
      <c r="E2924" s="8">
        <v>4</v>
      </c>
      <c r="F2924" s="177" t="s">
        <v>2096</v>
      </c>
      <c r="G2924" s="15" t="str">
        <f>VLOOKUP(F2924,通道清单!D:D,1,0)</f>
        <v>RC34L</v>
      </c>
    </row>
    <row r="2925" ht="15" spans="1:7">
      <c r="A2925" s="8">
        <v>2918</v>
      </c>
      <c r="B2925" s="8" t="str">
        <f t="shared" si="46"/>
        <v>CS26-1-11-I5</v>
      </c>
      <c r="C2925" s="10" t="s">
        <v>8425</v>
      </c>
      <c r="D2925" s="10" t="s">
        <v>212</v>
      </c>
      <c r="E2925" s="8">
        <v>5</v>
      </c>
      <c r="F2925" s="177" t="s">
        <v>2098</v>
      </c>
      <c r="G2925" s="15" t="str">
        <f>VLOOKUP(F2925,通道清单!D:D,1,0)</f>
        <v>RC25R</v>
      </c>
    </row>
    <row r="2926" ht="15" spans="1:7">
      <c r="A2926" s="8">
        <v>2919</v>
      </c>
      <c r="B2926" s="8" t="str">
        <f t="shared" si="46"/>
        <v>CS26-1-11-I6</v>
      </c>
      <c r="C2926" s="10" t="s">
        <v>8425</v>
      </c>
      <c r="D2926" s="10" t="s">
        <v>212</v>
      </c>
      <c r="E2926" s="8">
        <v>6</v>
      </c>
      <c r="F2926" s="177" t="s">
        <v>2101</v>
      </c>
      <c r="G2926" s="15" t="str">
        <f>VLOOKUP(F2926,通道清单!D:D,1,0)</f>
        <v>RC26R</v>
      </c>
    </row>
    <row r="2927" ht="15" spans="1:7">
      <c r="A2927" s="8">
        <v>2920</v>
      </c>
      <c r="B2927" s="8" t="str">
        <f t="shared" si="46"/>
        <v>CS26-1-11-I7</v>
      </c>
      <c r="C2927" s="10" t="s">
        <v>8425</v>
      </c>
      <c r="D2927" s="10" t="s">
        <v>212</v>
      </c>
      <c r="E2927" s="8">
        <v>7</v>
      </c>
      <c r="F2927" s="177" t="s">
        <v>2103</v>
      </c>
      <c r="G2927" s="15" t="str">
        <f>VLOOKUP(F2927,通道清单!D:D,1,0)</f>
        <v>RC40R</v>
      </c>
    </row>
    <row r="2928" ht="15" spans="1:7">
      <c r="A2928" s="8">
        <v>2921</v>
      </c>
      <c r="B2928" s="8" t="str">
        <f t="shared" si="46"/>
        <v>CS26-1-11-I8</v>
      </c>
      <c r="C2928" s="10" t="s">
        <v>8425</v>
      </c>
      <c r="D2928" s="10" t="s">
        <v>212</v>
      </c>
      <c r="E2928" s="8">
        <v>8</v>
      </c>
      <c r="F2928" s="177" t="s">
        <v>2105</v>
      </c>
      <c r="G2928" s="15" t="str">
        <f>VLOOKUP(F2928,通道清单!D:D,1,0)</f>
        <v>RC41R</v>
      </c>
    </row>
    <row r="2929" ht="15" spans="1:7">
      <c r="A2929" s="8">
        <v>2922</v>
      </c>
      <c r="B2929" s="8" t="str">
        <f t="shared" si="46"/>
        <v>CS26-1-11-O1</v>
      </c>
      <c r="C2929" s="10" t="s">
        <v>8425</v>
      </c>
      <c r="D2929" s="10" t="s">
        <v>8371</v>
      </c>
      <c r="E2929" s="8">
        <v>1</v>
      </c>
      <c r="F2929" s="177" t="s">
        <v>2433</v>
      </c>
      <c r="G2929" s="15" t="str">
        <f>VLOOKUP(F2929,通道清单!D:D,1,0)</f>
        <v>TY17R</v>
      </c>
    </row>
    <row r="2930" ht="15" spans="1:7">
      <c r="A2930" s="8">
        <v>2923</v>
      </c>
      <c r="B2930" s="8" t="str">
        <f t="shared" si="46"/>
        <v>CS26-1-11-O2</v>
      </c>
      <c r="C2930" s="10" t="s">
        <v>8425</v>
      </c>
      <c r="D2930" s="10" t="s">
        <v>8371</v>
      </c>
      <c r="E2930" s="8">
        <v>2</v>
      </c>
      <c r="F2930" s="177" t="s">
        <v>2437</v>
      </c>
      <c r="G2930" s="15" t="str">
        <f>VLOOKUP(F2930,通道清单!D:D,1,0)</f>
        <v>TY19R</v>
      </c>
    </row>
    <row r="2931" ht="15" spans="1:7">
      <c r="A2931" s="8">
        <v>2924</v>
      </c>
      <c r="B2931" s="8" t="str">
        <f t="shared" si="46"/>
        <v>CS26-1-11-O3</v>
      </c>
      <c r="C2931" s="10" t="s">
        <v>8425</v>
      </c>
      <c r="D2931" s="10" t="s">
        <v>8371</v>
      </c>
      <c r="E2931" s="8">
        <v>3</v>
      </c>
      <c r="F2931" s="177" t="s">
        <v>2462</v>
      </c>
      <c r="G2931" s="15" t="str">
        <f>VLOOKUP(F2931,通道清单!D:D,1,0)</f>
        <v>TY32R</v>
      </c>
    </row>
    <row r="2932" ht="15" spans="1:7">
      <c r="A2932" s="8">
        <v>2925</v>
      </c>
      <c r="B2932" s="8" t="str">
        <f t="shared" si="46"/>
        <v>CS26-1-11-O4</v>
      </c>
      <c r="C2932" s="10" t="s">
        <v>8425</v>
      </c>
      <c r="D2932" s="10" t="s">
        <v>8371</v>
      </c>
      <c r="E2932" s="8">
        <v>4</v>
      </c>
      <c r="F2932" s="177" t="s">
        <v>2468</v>
      </c>
      <c r="G2932" s="15" t="str">
        <f>VLOOKUP(F2932,通道清单!D:D,1,0)</f>
        <v>TY34R</v>
      </c>
    </row>
    <row r="2933" ht="15" spans="1:7">
      <c r="A2933" s="8">
        <v>2926</v>
      </c>
      <c r="B2933" s="8" t="str">
        <f t="shared" si="46"/>
        <v>CS26-1-11-O5</v>
      </c>
      <c r="C2933" s="10" t="s">
        <v>8425</v>
      </c>
      <c r="D2933" s="10" t="s">
        <v>8371</v>
      </c>
      <c r="E2933" s="8">
        <v>5</v>
      </c>
      <c r="F2933" s="177" t="s">
        <v>2447</v>
      </c>
      <c r="G2933" s="15" t="str">
        <f>VLOOKUP(F2933,通道清单!D:D,1,0)</f>
        <v>TY25L</v>
      </c>
    </row>
    <row r="2934" ht="15" spans="1:7">
      <c r="A2934" s="8">
        <v>2927</v>
      </c>
      <c r="B2934" s="8" t="str">
        <f t="shared" si="46"/>
        <v>CS26-1-11-O6</v>
      </c>
      <c r="C2934" s="10" t="s">
        <v>8425</v>
      </c>
      <c r="D2934" s="10" t="s">
        <v>8371</v>
      </c>
      <c r="E2934" s="8">
        <v>6</v>
      </c>
      <c r="F2934" s="177" t="s">
        <v>1706</v>
      </c>
      <c r="G2934" s="15" t="str">
        <f>VLOOKUP(F2934,通道清单!D:D,1,0)</f>
        <v>TY26L</v>
      </c>
    </row>
    <row r="2935" ht="15" spans="1:7">
      <c r="A2935" s="8">
        <v>2928</v>
      </c>
      <c r="B2935" s="8" t="str">
        <f t="shared" si="46"/>
        <v>CS26-1-11-O7</v>
      </c>
      <c r="C2935" s="10" t="s">
        <v>8425</v>
      </c>
      <c r="D2935" s="10" t="s">
        <v>8371</v>
      </c>
      <c r="E2935" s="8">
        <v>7</v>
      </c>
      <c r="F2935" s="177" t="s">
        <v>2486</v>
      </c>
      <c r="G2935" s="15" t="str">
        <f>VLOOKUP(F2935,通道清单!D:D,1,0)</f>
        <v>TY40L</v>
      </c>
    </row>
    <row r="2936" ht="15" spans="1:7">
      <c r="A2936" s="8">
        <v>2929</v>
      </c>
      <c r="B2936" s="8" t="str">
        <f t="shared" si="46"/>
        <v>CS26-1-11-O8</v>
      </c>
      <c r="C2936" s="10" t="s">
        <v>8425</v>
      </c>
      <c r="D2936" s="10" t="s">
        <v>8371</v>
      </c>
      <c r="E2936" s="8">
        <v>8</v>
      </c>
      <c r="F2936" s="177" t="s">
        <v>2489</v>
      </c>
      <c r="G2936" s="15" t="str">
        <f>VLOOKUP(F2936,通道清单!D:D,1,0)</f>
        <v>TY41L</v>
      </c>
    </row>
    <row r="2937" ht="15" spans="1:7">
      <c r="A2937" s="8">
        <v>2930</v>
      </c>
      <c r="B2937" s="8" t="str">
        <f t="shared" si="46"/>
        <v>CS26-1-12-I1</v>
      </c>
      <c r="C2937" s="10" t="s">
        <v>8426</v>
      </c>
      <c r="D2937" s="10" t="s">
        <v>212</v>
      </c>
      <c r="E2937" s="8">
        <v>1</v>
      </c>
      <c r="F2937" s="177" t="s">
        <v>1801</v>
      </c>
      <c r="G2937" s="15" t="str">
        <f>VLOOKUP(F2937,通道清单!D:D,1,0)</f>
        <v>RY25R</v>
      </c>
    </row>
    <row r="2938" ht="15" spans="1:7">
      <c r="A2938" s="8">
        <v>2931</v>
      </c>
      <c r="B2938" s="8" t="str">
        <f t="shared" si="46"/>
        <v>CS26-1-12-I2</v>
      </c>
      <c r="C2938" s="10" t="s">
        <v>8426</v>
      </c>
      <c r="D2938" s="10" t="s">
        <v>212</v>
      </c>
      <c r="E2938" s="8">
        <v>2</v>
      </c>
      <c r="F2938" s="177" t="s">
        <v>1574</v>
      </c>
      <c r="G2938" s="15" t="str">
        <f>VLOOKUP(F2938,通道清单!D:D,1,0)</f>
        <v>RY26R</v>
      </c>
    </row>
    <row r="2939" ht="15" spans="1:7">
      <c r="A2939" s="8">
        <v>2932</v>
      </c>
      <c r="B2939" s="8" t="str">
        <f t="shared" si="46"/>
        <v>CS26-1-12-I3</v>
      </c>
      <c r="C2939" s="10" t="s">
        <v>8426</v>
      </c>
      <c r="D2939" s="10" t="s">
        <v>212</v>
      </c>
      <c r="E2939" s="8">
        <v>3</v>
      </c>
      <c r="F2939" s="177" t="s">
        <v>1840</v>
      </c>
      <c r="G2939" s="15" t="str">
        <f>VLOOKUP(F2939,通道清单!D:D,1,0)</f>
        <v>RY40R</v>
      </c>
    </row>
    <row r="2940" ht="15" spans="1:7">
      <c r="A2940" s="8">
        <v>2933</v>
      </c>
      <c r="B2940" s="8" t="str">
        <f t="shared" si="46"/>
        <v>CS26-1-12-I4</v>
      </c>
      <c r="C2940" s="10" t="s">
        <v>8426</v>
      </c>
      <c r="D2940" s="10" t="s">
        <v>212</v>
      </c>
      <c r="E2940" s="8">
        <v>4</v>
      </c>
      <c r="F2940" s="177" t="s">
        <v>1843</v>
      </c>
      <c r="G2940" s="15" t="str">
        <f>VLOOKUP(F2940,通道清单!D:D,1,0)</f>
        <v>RY41R</v>
      </c>
    </row>
    <row r="2941" ht="15" spans="1:7">
      <c r="A2941" s="8">
        <v>2934</v>
      </c>
      <c r="B2941" s="8" t="str">
        <f t="shared" si="46"/>
        <v>CS26-1-12-I5</v>
      </c>
      <c r="C2941" s="10" t="s">
        <v>8426</v>
      </c>
      <c r="D2941" s="10" t="s">
        <v>212</v>
      </c>
      <c r="E2941" s="8">
        <v>5</v>
      </c>
      <c r="F2941" s="177" t="s">
        <v>1547</v>
      </c>
      <c r="G2941" s="15" t="str">
        <f>VLOOKUP(F2941,通道清单!D:D,1,0)</f>
        <v>RY17L</v>
      </c>
    </row>
    <row r="2942" ht="15" spans="1:7">
      <c r="A2942" s="8">
        <v>2935</v>
      </c>
      <c r="B2942" s="8" t="str">
        <f t="shared" si="46"/>
        <v>CS26-1-12-I6</v>
      </c>
      <c r="C2942" s="10" t="s">
        <v>8426</v>
      </c>
      <c r="D2942" s="10" t="s">
        <v>212</v>
      </c>
      <c r="E2942" s="8">
        <v>6</v>
      </c>
      <c r="F2942" s="177" t="s">
        <v>1553</v>
      </c>
      <c r="G2942" s="15" t="str">
        <f>VLOOKUP(F2942,通道清单!D:D,1,0)</f>
        <v>RY19L</v>
      </c>
    </row>
    <row r="2943" ht="15" spans="1:7">
      <c r="A2943" s="8">
        <v>2936</v>
      </c>
      <c r="B2943" s="8" t="str">
        <f t="shared" si="46"/>
        <v>CS26-1-12-I7</v>
      </c>
      <c r="C2943" s="10" t="s">
        <v>8426</v>
      </c>
      <c r="D2943" s="10" t="s">
        <v>212</v>
      </c>
      <c r="E2943" s="8">
        <v>7</v>
      </c>
      <c r="F2943" s="177" t="s">
        <v>1816</v>
      </c>
      <c r="G2943" s="15" t="str">
        <f>VLOOKUP(F2943,通道清单!D:D,1,0)</f>
        <v>RY32L</v>
      </c>
    </row>
    <row r="2944" ht="15" spans="1:7">
      <c r="A2944" s="8">
        <v>2937</v>
      </c>
      <c r="B2944" s="8" t="str">
        <f t="shared" si="46"/>
        <v>CS26-1-12-I8</v>
      </c>
      <c r="C2944" s="10" t="s">
        <v>8426</v>
      </c>
      <c r="D2944" s="10" t="s">
        <v>212</v>
      </c>
      <c r="E2944" s="8">
        <v>8</v>
      </c>
      <c r="F2944" s="177" t="s">
        <v>1822</v>
      </c>
      <c r="G2944" s="15" t="str">
        <f>VLOOKUP(F2944,通道清单!D:D,1,0)</f>
        <v>RY34L</v>
      </c>
    </row>
    <row r="2945" ht="15" spans="1:7">
      <c r="A2945" s="8">
        <v>2938</v>
      </c>
      <c r="B2945" s="8" t="str">
        <f t="shared" si="46"/>
        <v>CS26-1-12-O1</v>
      </c>
      <c r="C2945" s="10" t="s">
        <v>8426</v>
      </c>
      <c r="D2945" s="10" t="s">
        <v>8371</v>
      </c>
      <c r="E2945" s="8">
        <v>1</v>
      </c>
      <c r="F2945" s="177" t="s">
        <v>2733</v>
      </c>
      <c r="G2945" s="15" t="str">
        <f>VLOOKUP(F2945,通道清单!D:D,1,0)</f>
        <v>TC25L</v>
      </c>
    </row>
    <row r="2946" ht="15" spans="1:7">
      <c r="A2946" s="8">
        <v>2939</v>
      </c>
      <c r="B2946" s="8" t="str">
        <f t="shared" si="46"/>
        <v>CS26-1-12-O2</v>
      </c>
      <c r="C2946" s="10" t="s">
        <v>8426</v>
      </c>
      <c r="D2946" s="10" t="s">
        <v>8371</v>
      </c>
      <c r="E2946" s="8">
        <v>2</v>
      </c>
      <c r="F2946" s="177" t="s">
        <v>2736</v>
      </c>
      <c r="G2946" s="15" t="str">
        <f>VLOOKUP(F2946,通道清单!D:D,1,0)</f>
        <v>TC26L</v>
      </c>
    </row>
    <row r="2947" ht="15" spans="1:7">
      <c r="A2947" s="8">
        <v>2940</v>
      </c>
      <c r="B2947" s="8" t="str">
        <f t="shared" si="46"/>
        <v>CS26-1-12-O3</v>
      </c>
      <c r="C2947" s="10" t="s">
        <v>8426</v>
      </c>
      <c r="D2947" s="10" t="s">
        <v>8371</v>
      </c>
      <c r="E2947" s="8">
        <v>3</v>
      </c>
      <c r="F2947" s="177" t="s">
        <v>2738</v>
      </c>
      <c r="G2947" s="15" t="str">
        <f>VLOOKUP(F2947,通道清单!D:D,1,0)</f>
        <v>TC40L</v>
      </c>
    </row>
    <row r="2948" ht="15" spans="1:7">
      <c r="A2948" s="8">
        <v>2941</v>
      </c>
      <c r="B2948" s="8" t="str">
        <f t="shared" si="46"/>
        <v>CS26-1-12-O4</v>
      </c>
      <c r="C2948" s="10" t="s">
        <v>8426</v>
      </c>
      <c r="D2948" s="10" t="s">
        <v>8371</v>
      </c>
      <c r="E2948" s="8">
        <v>4</v>
      </c>
      <c r="F2948" s="177" t="s">
        <v>2740</v>
      </c>
      <c r="G2948" s="15" t="str">
        <f>VLOOKUP(F2948,通道清单!D:D,1,0)</f>
        <v>TC41L</v>
      </c>
    </row>
    <row r="2949" ht="15" spans="1:7">
      <c r="A2949" s="8">
        <v>2942</v>
      </c>
      <c r="B2949" s="8" t="str">
        <f t="shared" si="46"/>
        <v>CS26-1-12-O5</v>
      </c>
      <c r="C2949" s="10" t="s">
        <v>8426</v>
      </c>
      <c r="D2949" s="10" t="s">
        <v>8371</v>
      </c>
      <c r="E2949" s="8">
        <v>5</v>
      </c>
      <c r="F2949" s="177" t="s">
        <v>2742</v>
      </c>
      <c r="G2949" s="15" t="str">
        <f>VLOOKUP(F2949,通道清单!D:D,1,0)</f>
        <v>TC17R</v>
      </c>
    </row>
    <row r="2950" ht="15" spans="1:7">
      <c r="A2950" s="8">
        <v>2943</v>
      </c>
      <c r="B2950" s="8" t="str">
        <f t="shared" si="46"/>
        <v>CS26-1-12-O6</v>
      </c>
      <c r="C2950" s="10" t="s">
        <v>8426</v>
      </c>
      <c r="D2950" s="10" t="s">
        <v>8371</v>
      </c>
      <c r="E2950" s="8">
        <v>6</v>
      </c>
      <c r="F2950" s="177" t="s">
        <v>2745</v>
      </c>
      <c r="G2950" s="15" t="str">
        <f>VLOOKUP(F2950,通道清单!D:D,1,0)</f>
        <v>TC19R</v>
      </c>
    </row>
    <row r="2951" ht="15" spans="1:7">
      <c r="A2951" s="8">
        <v>2944</v>
      </c>
      <c r="B2951" s="8" t="str">
        <f t="shared" si="46"/>
        <v>CS26-1-12-O7</v>
      </c>
      <c r="C2951" s="10" t="s">
        <v>8426</v>
      </c>
      <c r="D2951" s="10" t="s">
        <v>8371</v>
      </c>
      <c r="E2951" s="8">
        <v>7</v>
      </c>
      <c r="F2951" s="177" t="s">
        <v>2747</v>
      </c>
      <c r="G2951" s="15" t="str">
        <f>VLOOKUP(F2951,通道清单!D:D,1,0)</f>
        <v>TC32R</v>
      </c>
    </row>
    <row r="2952" ht="15" spans="1:7">
      <c r="A2952" s="8">
        <v>2945</v>
      </c>
      <c r="B2952" s="8" t="str">
        <f t="shared" ref="B2952:B3015" si="47">C2952&amp;"-"&amp;D2952&amp;E2952</f>
        <v>CS26-1-12-O8</v>
      </c>
      <c r="C2952" s="10" t="s">
        <v>8426</v>
      </c>
      <c r="D2952" s="10" t="s">
        <v>8371</v>
      </c>
      <c r="E2952" s="8">
        <v>8</v>
      </c>
      <c r="F2952" s="177" t="s">
        <v>2749</v>
      </c>
      <c r="G2952" s="15" t="str">
        <f>VLOOKUP(F2952,通道清单!D:D,1,0)</f>
        <v>TC34R</v>
      </c>
    </row>
    <row r="2953" ht="15" spans="1:7">
      <c r="A2953" s="8">
        <v>2946</v>
      </c>
      <c r="B2953" s="8" t="str">
        <f t="shared" si="47"/>
        <v>CS26-1-13-I1</v>
      </c>
      <c r="C2953" s="10" t="s">
        <v>8427</v>
      </c>
      <c r="D2953" s="10" t="s">
        <v>212</v>
      </c>
      <c r="E2953" s="8">
        <v>1</v>
      </c>
      <c r="F2953" s="177" t="s">
        <v>2391</v>
      </c>
      <c r="G2953" s="15" t="str">
        <f>VLOOKUP(F2953,通道清单!D:D,1,0)</f>
        <v>RB17L</v>
      </c>
    </row>
    <row r="2954" ht="15" spans="1:7">
      <c r="A2954" s="8">
        <v>2947</v>
      </c>
      <c r="B2954" s="8" t="str">
        <f t="shared" si="47"/>
        <v>CS26-1-13-I2</v>
      </c>
      <c r="C2954" s="10" t="s">
        <v>8427</v>
      </c>
      <c r="D2954" s="10" t="s">
        <v>212</v>
      </c>
      <c r="E2954" s="8">
        <v>2</v>
      </c>
      <c r="F2954" s="177" t="s">
        <v>2394</v>
      </c>
      <c r="G2954" s="15" t="str">
        <f>VLOOKUP(F2954,通道清单!D:D,1,0)</f>
        <v>RB19L</v>
      </c>
    </row>
    <row r="2955" ht="15" spans="1:7">
      <c r="A2955" s="8">
        <v>2948</v>
      </c>
      <c r="B2955" s="8" t="str">
        <f t="shared" si="47"/>
        <v>CS26-1-13-I3</v>
      </c>
      <c r="C2955" s="10" t="s">
        <v>8427</v>
      </c>
      <c r="D2955" s="10" t="s">
        <v>212</v>
      </c>
      <c r="E2955" s="8">
        <v>3</v>
      </c>
      <c r="F2955" s="177" t="s">
        <v>2396</v>
      </c>
      <c r="G2955" s="15" t="str">
        <f>VLOOKUP(F2955,通道清单!D:D,1,0)</f>
        <v>RB32L</v>
      </c>
    </row>
    <row r="2956" ht="15" spans="1:7">
      <c r="A2956" s="8">
        <v>2949</v>
      </c>
      <c r="B2956" s="8" t="str">
        <f t="shared" si="47"/>
        <v>CS26-1-13-I4</v>
      </c>
      <c r="C2956" s="10" t="s">
        <v>8427</v>
      </c>
      <c r="D2956" s="10" t="s">
        <v>212</v>
      </c>
      <c r="E2956" s="8">
        <v>4</v>
      </c>
      <c r="F2956" s="177" t="s">
        <v>2398</v>
      </c>
      <c r="G2956" s="15" t="str">
        <f>VLOOKUP(F2956,通道清单!D:D,1,0)</f>
        <v>RB34L</v>
      </c>
    </row>
    <row r="2957" ht="15" spans="1:7">
      <c r="A2957" s="8">
        <v>2950</v>
      </c>
      <c r="B2957" s="8" t="str">
        <f t="shared" si="47"/>
        <v>CS26-1-13-I5</v>
      </c>
      <c r="C2957" s="10" t="s">
        <v>8427</v>
      </c>
      <c r="D2957" s="10" t="s">
        <v>212</v>
      </c>
      <c r="E2957" s="8">
        <v>5</v>
      </c>
      <c r="F2957" s="177" t="s">
        <v>2400</v>
      </c>
      <c r="G2957" s="15" t="str">
        <f>VLOOKUP(F2957,通道清单!D:D,1,0)</f>
        <v>RB25R</v>
      </c>
    </row>
    <row r="2958" ht="15" spans="1:7">
      <c r="A2958" s="8">
        <v>2951</v>
      </c>
      <c r="B2958" s="8" t="str">
        <f t="shared" si="47"/>
        <v>CS26-1-13-I6</v>
      </c>
      <c r="C2958" s="10" t="s">
        <v>8427</v>
      </c>
      <c r="D2958" s="10" t="s">
        <v>212</v>
      </c>
      <c r="E2958" s="8">
        <v>6</v>
      </c>
      <c r="F2958" s="177" t="s">
        <v>2403</v>
      </c>
      <c r="G2958" s="15" t="str">
        <f>VLOOKUP(F2958,通道清单!D:D,1,0)</f>
        <v>RB26R</v>
      </c>
    </row>
    <row r="2959" ht="15" spans="1:7">
      <c r="A2959" s="8">
        <v>2952</v>
      </c>
      <c r="B2959" s="8" t="str">
        <f t="shared" si="47"/>
        <v>CS26-1-13-I7</v>
      </c>
      <c r="C2959" s="10" t="s">
        <v>8427</v>
      </c>
      <c r="D2959" s="10" t="s">
        <v>212</v>
      </c>
      <c r="E2959" s="8">
        <v>7</v>
      </c>
      <c r="F2959" s="177" t="s">
        <v>2405</v>
      </c>
      <c r="G2959" s="15" t="str">
        <f>VLOOKUP(F2959,通道清单!D:D,1,0)</f>
        <v>RB40R</v>
      </c>
    </row>
    <row r="2960" ht="15" spans="1:7">
      <c r="A2960" s="8">
        <v>2953</v>
      </c>
      <c r="B2960" s="8" t="str">
        <f t="shared" si="47"/>
        <v>CS26-1-13-I8</v>
      </c>
      <c r="C2960" s="10" t="s">
        <v>8427</v>
      </c>
      <c r="D2960" s="10" t="s">
        <v>212</v>
      </c>
      <c r="E2960" s="8">
        <v>8</v>
      </c>
      <c r="F2960" s="177" t="s">
        <v>2407</v>
      </c>
      <c r="G2960" s="15" t="str">
        <f>VLOOKUP(F2960,通道清单!D:D,1,0)</f>
        <v>RB41R</v>
      </c>
    </row>
    <row r="2961" ht="15" spans="1:7">
      <c r="A2961" s="8">
        <v>2954</v>
      </c>
      <c r="B2961" s="8" t="str">
        <f t="shared" si="47"/>
        <v>CS26-1-13-O1</v>
      </c>
      <c r="C2961" s="10" t="s">
        <v>8427</v>
      </c>
      <c r="D2961" s="10" t="s">
        <v>8371</v>
      </c>
      <c r="E2961" s="8">
        <v>1</v>
      </c>
      <c r="F2961" s="177" t="s">
        <v>2433</v>
      </c>
      <c r="G2961" s="15" t="str">
        <f>VLOOKUP(F2961,通道清单!D:D,1,0)</f>
        <v>TY17R</v>
      </c>
    </row>
    <row r="2962" ht="15" spans="1:7">
      <c r="A2962" s="8">
        <v>2955</v>
      </c>
      <c r="B2962" s="8" t="str">
        <f t="shared" si="47"/>
        <v>CS26-1-13-O2</v>
      </c>
      <c r="C2962" s="10" t="s">
        <v>8427</v>
      </c>
      <c r="D2962" s="10" t="s">
        <v>8371</v>
      </c>
      <c r="E2962" s="8">
        <v>2</v>
      </c>
      <c r="F2962" s="177" t="s">
        <v>2437</v>
      </c>
      <c r="G2962" s="15" t="str">
        <f>VLOOKUP(F2962,通道清单!D:D,1,0)</f>
        <v>TY19R</v>
      </c>
    </row>
    <row r="2963" ht="15" spans="1:7">
      <c r="A2963" s="8">
        <v>2956</v>
      </c>
      <c r="B2963" s="8" t="str">
        <f t="shared" si="47"/>
        <v>CS26-1-13-O3</v>
      </c>
      <c r="C2963" s="10" t="s">
        <v>8427</v>
      </c>
      <c r="D2963" s="10" t="s">
        <v>8371</v>
      </c>
      <c r="E2963" s="8">
        <v>3</v>
      </c>
      <c r="F2963" s="177" t="s">
        <v>2462</v>
      </c>
      <c r="G2963" s="15" t="str">
        <f>VLOOKUP(F2963,通道清单!D:D,1,0)</f>
        <v>TY32R</v>
      </c>
    </row>
    <row r="2964" ht="15" spans="1:7">
      <c r="A2964" s="8">
        <v>2957</v>
      </c>
      <c r="B2964" s="8" t="str">
        <f t="shared" si="47"/>
        <v>CS26-1-13-O4</v>
      </c>
      <c r="C2964" s="10" t="s">
        <v>8427</v>
      </c>
      <c r="D2964" s="10" t="s">
        <v>8371</v>
      </c>
      <c r="E2964" s="8">
        <v>4</v>
      </c>
      <c r="F2964" s="177" t="s">
        <v>2468</v>
      </c>
      <c r="G2964" s="15" t="str">
        <f>VLOOKUP(F2964,通道清单!D:D,1,0)</f>
        <v>TY34R</v>
      </c>
    </row>
    <row r="2965" ht="15" spans="1:7">
      <c r="A2965" s="8">
        <v>2958</v>
      </c>
      <c r="B2965" s="8" t="str">
        <f t="shared" si="47"/>
        <v>CS26-1-13-O5</v>
      </c>
      <c r="C2965" s="10" t="s">
        <v>8427</v>
      </c>
      <c r="D2965" s="10" t="s">
        <v>8371</v>
      </c>
      <c r="E2965" s="8">
        <v>5</v>
      </c>
      <c r="F2965" s="177" t="s">
        <v>2447</v>
      </c>
      <c r="G2965" s="15" t="str">
        <f>VLOOKUP(F2965,通道清单!D:D,1,0)</f>
        <v>TY25L</v>
      </c>
    </row>
    <row r="2966" ht="15" spans="1:7">
      <c r="A2966" s="8">
        <v>2959</v>
      </c>
      <c r="B2966" s="8" t="str">
        <f t="shared" si="47"/>
        <v>CS26-1-13-O6</v>
      </c>
      <c r="C2966" s="10" t="s">
        <v>8427</v>
      </c>
      <c r="D2966" s="10" t="s">
        <v>8371</v>
      </c>
      <c r="E2966" s="8">
        <v>6</v>
      </c>
      <c r="F2966" s="177" t="s">
        <v>1706</v>
      </c>
      <c r="G2966" s="15" t="str">
        <f>VLOOKUP(F2966,通道清单!D:D,1,0)</f>
        <v>TY26L</v>
      </c>
    </row>
    <row r="2967" ht="15" spans="1:7">
      <c r="A2967" s="8">
        <v>2960</v>
      </c>
      <c r="B2967" s="8" t="str">
        <f t="shared" si="47"/>
        <v>CS26-1-13-O7</v>
      </c>
      <c r="C2967" s="10" t="s">
        <v>8427</v>
      </c>
      <c r="D2967" s="10" t="s">
        <v>8371</v>
      </c>
      <c r="E2967" s="8">
        <v>7</v>
      </c>
      <c r="F2967" s="177" t="s">
        <v>2486</v>
      </c>
      <c r="G2967" s="15" t="str">
        <f>VLOOKUP(F2967,通道清单!D:D,1,0)</f>
        <v>TY40L</v>
      </c>
    </row>
    <row r="2968" ht="15" spans="1:7">
      <c r="A2968" s="8">
        <v>2961</v>
      </c>
      <c r="B2968" s="8" t="str">
        <f t="shared" si="47"/>
        <v>CS26-1-13-O8</v>
      </c>
      <c r="C2968" s="10" t="s">
        <v>8427</v>
      </c>
      <c r="D2968" s="10" t="s">
        <v>8371</v>
      </c>
      <c r="E2968" s="8">
        <v>8</v>
      </c>
      <c r="F2968" s="177" t="s">
        <v>2489</v>
      </c>
      <c r="G2968" s="15" t="str">
        <f>VLOOKUP(F2968,通道清单!D:D,1,0)</f>
        <v>TY41L</v>
      </c>
    </row>
    <row r="2969" ht="15" spans="1:7">
      <c r="A2969" s="8">
        <v>2962</v>
      </c>
      <c r="B2969" s="8" t="str">
        <f t="shared" si="47"/>
        <v>CS26-1-14-I1</v>
      </c>
      <c r="C2969" s="10" t="s">
        <v>8428</v>
      </c>
      <c r="D2969" s="10" t="s">
        <v>212</v>
      </c>
      <c r="E2969" s="8">
        <v>1</v>
      </c>
      <c r="F2969" s="177" t="s">
        <v>1801</v>
      </c>
      <c r="G2969" s="15" t="str">
        <f>VLOOKUP(F2969,通道清单!D:D,1,0)</f>
        <v>RY25R</v>
      </c>
    </row>
    <row r="2970" ht="15" spans="1:7">
      <c r="A2970" s="8">
        <v>2963</v>
      </c>
      <c r="B2970" s="8" t="str">
        <f t="shared" si="47"/>
        <v>CS26-1-14-I2</v>
      </c>
      <c r="C2970" s="10" t="s">
        <v>8428</v>
      </c>
      <c r="D2970" s="10" t="s">
        <v>212</v>
      </c>
      <c r="E2970" s="8">
        <v>2</v>
      </c>
      <c r="F2970" s="177" t="s">
        <v>1574</v>
      </c>
      <c r="G2970" s="15" t="str">
        <f>VLOOKUP(F2970,通道清单!D:D,1,0)</f>
        <v>RY26R</v>
      </c>
    </row>
    <row r="2971" ht="15" spans="1:7">
      <c r="A2971" s="8">
        <v>2964</v>
      </c>
      <c r="B2971" s="8" t="str">
        <f t="shared" si="47"/>
        <v>CS26-1-14-I3</v>
      </c>
      <c r="C2971" s="10" t="s">
        <v>8428</v>
      </c>
      <c r="D2971" s="10" t="s">
        <v>212</v>
      </c>
      <c r="E2971" s="8">
        <v>3</v>
      </c>
      <c r="F2971" s="177" t="s">
        <v>1840</v>
      </c>
      <c r="G2971" s="15" t="str">
        <f>VLOOKUP(F2971,通道清单!D:D,1,0)</f>
        <v>RY40R</v>
      </c>
    </row>
    <row r="2972" ht="15" spans="1:7">
      <c r="A2972" s="8">
        <v>2965</v>
      </c>
      <c r="B2972" s="8" t="str">
        <f t="shared" si="47"/>
        <v>CS26-1-14-I4</v>
      </c>
      <c r="C2972" s="10" t="s">
        <v>8428</v>
      </c>
      <c r="D2972" s="10" t="s">
        <v>212</v>
      </c>
      <c r="E2972" s="8">
        <v>4</v>
      </c>
      <c r="F2972" s="177" t="s">
        <v>1843</v>
      </c>
      <c r="G2972" s="15" t="str">
        <f>VLOOKUP(F2972,通道清单!D:D,1,0)</f>
        <v>RY41R</v>
      </c>
    </row>
    <row r="2973" ht="15" spans="1:7">
      <c r="A2973" s="8">
        <v>2966</v>
      </c>
      <c r="B2973" s="8" t="str">
        <f t="shared" si="47"/>
        <v>CS26-1-14-I5</v>
      </c>
      <c r="C2973" s="10" t="s">
        <v>8428</v>
      </c>
      <c r="D2973" s="10" t="s">
        <v>212</v>
      </c>
      <c r="E2973" s="8">
        <v>5</v>
      </c>
      <c r="F2973" s="177" t="s">
        <v>1547</v>
      </c>
      <c r="G2973" s="15" t="str">
        <f>VLOOKUP(F2973,通道清单!D:D,1,0)</f>
        <v>RY17L</v>
      </c>
    </row>
    <row r="2974" ht="15" spans="1:7">
      <c r="A2974" s="8">
        <v>2967</v>
      </c>
      <c r="B2974" s="8" t="str">
        <f t="shared" si="47"/>
        <v>CS26-1-14-I6</v>
      </c>
      <c r="C2974" s="10" t="s">
        <v>8428</v>
      </c>
      <c r="D2974" s="10" t="s">
        <v>212</v>
      </c>
      <c r="E2974" s="8">
        <v>6</v>
      </c>
      <c r="F2974" s="177" t="s">
        <v>1553</v>
      </c>
      <c r="G2974" s="15" t="str">
        <f>VLOOKUP(F2974,通道清单!D:D,1,0)</f>
        <v>RY19L</v>
      </c>
    </row>
    <row r="2975" ht="15" spans="1:7">
      <c r="A2975" s="8">
        <v>2968</v>
      </c>
      <c r="B2975" s="8" t="str">
        <f t="shared" si="47"/>
        <v>CS26-1-14-I7</v>
      </c>
      <c r="C2975" s="10" t="s">
        <v>8428</v>
      </c>
      <c r="D2975" s="10" t="s">
        <v>212</v>
      </c>
      <c r="E2975" s="8">
        <v>7</v>
      </c>
      <c r="F2975" s="177" t="s">
        <v>1816</v>
      </c>
      <c r="G2975" s="15" t="str">
        <f>VLOOKUP(F2975,通道清单!D:D,1,0)</f>
        <v>RY32L</v>
      </c>
    </row>
    <row r="2976" ht="15" spans="1:7">
      <c r="A2976" s="8">
        <v>2969</v>
      </c>
      <c r="B2976" s="8" t="str">
        <f t="shared" si="47"/>
        <v>CS26-1-14-I8</v>
      </c>
      <c r="C2976" s="10" t="s">
        <v>8428</v>
      </c>
      <c r="D2976" s="10" t="s">
        <v>212</v>
      </c>
      <c r="E2976" s="8">
        <v>8</v>
      </c>
      <c r="F2976" s="177" t="s">
        <v>1822</v>
      </c>
      <c r="G2976" s="15" t="str">
        <f>VLOOKUP(F2976,通道清单!D:D,1,0)</f>
        <v>RY34L</v>
      </c>
    </row>
    <row r="2977" ht="15" spans="1:7">
      <c r="A2977" s="8">
        <v>2970</v>
      </c>
      <c r="B2977" s="8" t="str">
        <f t="shared" si="47"/>
        <v>CS26-1-14-O1</v>
      </c>
      <c r="C2977" s="10" t="s">
        <v>8428</v>
      </c>
      <c r="D2977" s="10" t="s">
        <v>8371</v>
      </c>
      <c r="E2977" s="8">
        <v>1</v>
      </c>
      <c r="F2977" s="177" t="s">
        <v>3031</v>
      </c>
      <c r="G2977" s="15" t="str">
        <f>VLOOKUP(F2977,通道清单!D:D,1,0)</f>
        <v>TB25L</v>
      </c>
    </row>
    <row r="2978" ht="15" spans="1:7">
      <c r="A2978" s="8">
        <v>2971</v>
      </c>
      <c r="B2978" s="8" t="str">
        <f t="shared" si="47"/>
        <v>CS26-1-14-O2</v>
      </c>
      <c r="C2978" s="10" t="s">
        <v>8428</v>
      </c>
      <c r="D2978" s="10" t="s">
        <v>8371</v>
      </c>
      <c r="E2978" s="8">
        <v>2</v>
      </c>
      <c r="F2978" s="177" t="s">
        <v>3034</v>
      </c>
      <c r="G2978" s="15" t="str">
        <f>VLOOKUP(F2978,通道清单!D:D,1,0)</f>
        <v>TB26L</v>
      </c>
    </row>
    <row r="2979" ht="15" spans="1:7">
      <c r="A2979" s="8">
        <v>2972</v>
      </c>
      <c r="B2979" s="8" t="str">
        <f t="shared" si="47"/>
        <v>CS26-1-14-O3</v>
      </c>
      <c r="C2979" s="10" t="s">
        <v>8428</v>
      </c>
      <c r="D2979" s="10" t="s">
        <v>8371</v>
      </c>
      <c r="E2979" s="8">
        <v>3</v>
      </c>
      <c r="F2979" s="177" t="s">
        <v>3036</v>
      </c>
      <c r="G2979" s="15" t="str">
        <f>VLOOKUP(F2979,通道清单!D:D,1,0)</f>
        <v>TB40L</v>
      </c>
    </row>
    <row r="2980" ht="15" spans="1:7">
      <c r="A2980" s="8">
        <v>2973</v>
      </c>
      <c r="B2980" s="8" t="str">
        <f t="shared" si="47"/>
        <v>CS26-1-14-O4</v>
      </c>
      <c r="C2980" s="10" t="s">
        <v>8428</v>
      </c>
      <c r="D2980" s="10" t="s">
        <v>8371</v>
      </c>
      <c r="E2980" s="8">
        <v>4</v>
      </c>
      <c r="F2980" s="177" t="s">
        <v>3038</v>
      </c>
      <c r="G2980" s="15" t="str">
        <f>VLOOKUP(F2980,通道清单!D:D,1,0)</f>
        <v>TB41L</v>
      </c>
    </row>
    <row r="2981" ht="15" spans="1:7">
      <c r="A2981" s="8">
        <v>2974</v>
      </c>
      <c r="B2981" s="8" t="str">
        <f t="shared" si="47"/>
        <v>CS26-1-14-O5</v>
      </c>
      <c r="C2981" s="10" t="s">
        <v>8428</v>
      </c>
      <c r="D2981" s="10" t="s">
        <v>8371</v>
      </c>
      <c r="E2981" s="8">
        <v>5</v>
      </c>
      <c r="F2981" s="177" t="s">
        <v>3040</v>
      </c>
      <c r="G2981" s="15" t="str">
        <f>VLOOKUP(F2981,通道清单!D:D,1,0)</f>
        <v>TB17R</v>
      </c>
    </row>
    <row r="2982" ht="15" spans="1:7">
      <c r="A2982" s="8">
        <v>2975</v>
      </c>
      <c r="B2982" s="8" t="str">
        <f t="shared" si="47"/>
        <v>CS26-1-14-O6</v>
      </c>
      <c r="C2982" s="10" t="s">
        <v>8428</v>
      </c>
      <c r="D2982" s="10" t="s">
        <v>8371</v>
      </c>
      <c r="E2982" s="8">
        <v>6</v>
      </c>
      <c r="F2982" s="177" t="s">
        <v>3043</v>
      </c>
      <c r="G2982" s="15" t="str">
        <f>VLOOKUP(F2982,通道清单!D:D,1,0)</f>
        <v>TB19R</v>
      </c>
    </row>
    <row r="2983" ht="15" spans="1:7">
      <c r="A2983" s="8">
        <v>2976</v>
      </c>
      <c r="B2983" s="8" t="str">
        <f t="shared" si="47"/>
        <v>CS26-1-14-O7</v>
      </c>
      <c r="C2983" s="10" t="s">
        <v>8428</v>
      </c>
      <c r="D2983" s="10" t="s">
        <v>8371</v>
      </c>
      <c r="E2983" s="8">
        <v>7</v>
      </c>
      <c r="F2983" s="177" t="s">
        <v>3045</v>
      </c>
      <c r="G2983" s="15" t="str">
        <f>VLOOKUP(F2983,通道清单!D:D,1,0)</f>
        <v>TB32R</v>
      </c>
    </row>
    <row r="2984" ht="15" spans="1:7">
      <c r="A2984" s="8">
        <v>2977</v>
      </c>
      <c r="B2984" s="8" t="str">
        <f t="shared" si="47"/>
        <v>CS26-1-14-O8</v>
      </c>
      <c r="C2984" s="10" t="s">
        <v>8428</v>
      </c>
      <c r="D2984" s="10" t="s">
        <v>8371</v>
      </c>
      <c r="E2984" s="8">
        <v>8</v>
      </c>
      <c r="F2984" s="177" t="s">
        <v>3047</v>
      </c>
      <c r="G2984" s="15" t="str">
        <f>VLOOKUP(F2984,通道清单!D:D,1,0)</f>
        <v>TB34R</v>
      </c>
    </row>
    <row r="2985" ht="15" spans="1:7">
      <c r="A2985" s="8">
        <v>2978</v>
      </c>
      <c r="B2985" s="8" t="str">
        <f t="shared" si="47"/>
        <v>CS26-1-15-I1</v>
      </c>
      <c r="C2985" s="10" t="s">
        <v>8429</v>
      </c>
      <c r="D2985" s="10" t="s">
        <v>212</v>
      </c>
      <c r="E2985" s="8">
        <v>1</v>
      </c>
      <c r="F2985" s="177" t="s">
        <v>2271</v>
      </c>
      <c r="G2985" s="15" t="str">
        <f>VLOOKUP(F2985,通道清单!D:D,1,0)</f>
        <v>RB65L</v>
      </c>
    </row>
    <row r="2986" ht="15" spans="1:7">
      <c r="A2986" s="8">
        <v>2979</v>
      </c>
      <c r="B2986" s="8" t="str">
        <f t="shared" si="47"/>
        <v>CS26-1-15-I2</v>
      </c>
      <c r="C2986" s="10" t="s">
        <v>8429</v>
      </c>
      <c r="D2986" s="10" t="s">
        <v>212</v>
      </c>
      <c r="E2986" s="8">
        <v>2</v>
      </c>
      <c r="F2986" s="177" t="s">
        <v>2274</v>
      </c>
      <c r="G2986" s="15" t="str">
        <f>VLOOKUP(F2986,通道清单!D:D,1,0)</f>
        <v>RB67L</v>
      </c>
    </row>
    <row r="2987" ht="15" spans="1:7">
      <c r="A2987" s="8">
        <v>2980</v>
      </c>
      <c r="B2987" s="8" t="str">
        <f t="shared" si="47"/>
        <v>CS26-1-15-I3</v>
      </c>
      <c r="C2987" s="10" t="s">
        <v>8429</v>
      </c>
      <c r="D2987" s="10" t="s">
        <v>212</v>
      </c>
      <c r="E2987" s="8">
        <v>3</v>
      </c>
      <c r="F2987" s="177" t="s">
        <v>2276</v>
      </c>
      <c r="G2987" s="15" t="str">
        <f>VLOOKUP(F2987,通道清单!D:D,1,0)</f>
        <v>RB68L</v>
      </c>
    </row>
    <row r="2988" ht="15" spans="1:7">
      <c r="A2988" s="8">
        <v>2981</v>
      </c>
      <c r="B2988" s="8" t="str">
        <f t="shared" si="47"/>
        <v>CS26-1-15-I4</v>
      </c>
      <c r="C2988" s="10" t="s">
        <v>8429</v>
      </c>
      <c r="D2988" s="10" t="s">
        <v>212</v>
      </c>
      <c r="E2988" s="8">
        <v>4</v>
      </c>
      <c r="F2988" s="177" t="s">
        <v>2278</v>
      </c>
      <c r="G2988" s="15" t="str">
        <f>VLOOKUP(F2988,通道清单!D:D,1,0)</f>
        <v>RB69L</v>
      </c>
    </row>
    <row r="2989" ht="15" spans="1:7">
      <c r="A2989" s="8">
        <v>2982</v>
      </c>
      <c r="B2989" s="8" t="str">
        <f t="shared" si="47"/>
        <v>CS26-1-15-I5</v>
      </c>
      <c r="C2989" s="10" t="s">
        <v>8429</v>
      </c>
      <c r="D2989" s="10" t="s">
        <v>212</v>
      </c>
      <c r="E2989" s="8">
        <v>5</v>
      </c>
      <c r="F2989" s="177" t="s">
        <v>2280</v>
      </c>
      <c r="G2989" s="15" t="str">
        <f>VLOOKUP(F2989,通道清单!D:D,1,0)</f>
        <v>RB70L</v>
      </c>
    </row>
    <row r="2990" ht="15" spans="1:7">
      <c r="A2990" s="8">
        <v>2983</v>
      </c>
      <c r="B2990" s="8" t="str">
        <f t="shared" si="47"/>
        <v>CS26-1-15-I6</v>
      </c>
      <c r="C2990" s="10" t="s">
        <v>8429</v>
      </c>
      <c r="D2990" s="10" t="s">
        <v>212</v>
      </c>
      <c r="E2990" s="8">
        <v>6</v>
      </c>
      <c r="F2990" s="177" t="s">
        <v>2282</v>
      </c>
      <c r="G2990" s="15" t="str">
        <f>VLOOKUP(F2990,通道清单!D:D,1,0)</f>
        <v>RB72L</v>
      </c>
    </row>
    <row r="2991" ht="15" spans="1:7">
      <c r="A2991" s="8">
        <v>2984</v>
      </c>
      <c r="B2991" s="8" t="str">
        <f t="shared" si="47"/>
        <v>CS26-1-15-I7</v>
      </c>
      <c r="C2991" s="10" t="s">
        <v>8429</v>
      </c>
      <c r="D2991" s="10" t="s">
        <v>212</v>
      </c>
      <c r="E2991" s="8">
        <v>7</v>
      </c>
      <c r="F2991" s="177" t="s">
        <v>2284</v>
      </c>
      <c r="G2991" s="15" t="str">
        <f>VLOOKUP(F2991,通道清单!D:D,1,0)</f>
        <v>RB73L</v>
      </c>
    </row>
    <row r="2992" ht="15" spans="1:7">
      <c r="A2992" s="8">
        <v>2985</v>
      </c>
      <c r="B2992" s="8" t="str">
        <f t="shared" si="47"/>
        <v>CS26-1-15-I8</v>
      </c>
      <c r="C2992" s="10" t="s">
        <v>8429</v>
      </c>
      <c r="D2992" s="10" t="s">
        <v>212</v>
      </c>
      <c r="E2992" s="8">
        <v>8</v>
      </c>
      <c r="F2992" s="177" t="s">
        <v>2286</v>
      </c>
      <c r="G2992" s="15" t="str">
        <f>VLOOKUP(F2992,通道清单!D:D,1,0)</f>
        <v>RB74L</v>
      </c>
    </row>
    <row r="2993" ht="15" spans="1:7">
      <c r="A2993" s="8">
        <v>2986</v>
      </c>
      <c r="B2993" s="8" t="str">
        <f t="shared" si="47"/>
        <v>CS26-1-15-I9</v>
      </c>
      <c r="C2993" s="10" t="s">
        <v>8429</v>
      </c>
      <c r="D2993" s="10" t="s">
        <v>212</v>
      </c>
      <c r="E2993" s="8">
        <v>9</v>
      </c>
      <c r="F2993" s="177" t="s">
        <v>2288</v>
      </c>
      <c r="G2993" s="15" t="str">
        <f>VLOOKUP(F2993,通道清单!D:D,1,0)</f>
        <v>RB79L</v>
      </c>
    </row>
    <row r="2994" ht="15" spans="1:7">
      <c r="A2994" s="8">
        <v>2987</v>
      </c>
      <c r="B2994" s="8" t="str">
        <f t="shared" si="47"/>
        <v>CS26-1-15-I10</v>
      </c>
      <c r="C2994" s="10" t="s">
        <v>8429</v>
      </c>
      <c r="D2994" s="10" t="s">
        <v>212</v>
      </c>
      <c r="E2994" s="8">
        <v>10</v>
      </c>
      <c r="F2994" s="177" t="s">
        <v>2290</v>
      </c>
      <c r="G2994" s="15" t="str">
        <f>VLOOKUP(F2994,通道清单!D:D,1,0)</f>
        <v>RB84L</v>
      </c>
    </row>
    <row r="2995" ht="15" spans="1:7">
      <c r="A2995" s="8">
        <v>2988</v>
      </c>
      <c r="B2995" s="8" t="str">
        <f t="shared" si="47"/>
        <v>CS26-1-15-I11</v>
      </c>
      <c r="C2995" s="10" t="s">
        <v>8429</v>
      </c>
      <c r="D2995" s="10" t="s">
        <v>212</v>
      </c>
      <c r="E2995" s="8">
        <v>11</v>
      </c>
      <c r="F2995" s="177" t="s">
        <v>2292</v>
      </c>
      <c r="G2995" s="15" t="str">
        <f>VLOOKUP(F2995,通道清单!D:D,1,0)</f>
        <v>RB85L</v>
      </c>
    </row>
    <row r="2996" ht="15" spans="1:7">
      <c r="A2996" s="8">
        <v>2989</v>
      </c>
      <c r="B2996" s="8" t="str">
        <f t="shared" si="47"/>
        <v>CS26-1-15-I12</v>
      </c>
      <c r="C2996" s="10" t="s">
        <v>8429</v>
      </c>
      <c r="D2996" s="10" t="s">
        <v>212</v>
      </c>
      <c r="E2996" s="8">
        <v>12</v>
      </c>
      <c r="F2996" s="177" t="s">
        <v>2294</v>
      </c>
      <c r="G2996" s="15" t="str">
        <f>VLOOKUP(F2996,通道清单!D:D,1,0)</f>
        <v>RB86L</v>
      </c>
    </row>
    <row r="2997" ht="15" spans="1:7">
      <c r="A2997" s="8">
        <v>2990</v>
      </c>
      <c r="B2997" s="8" t="str">
        <f t="shared" si="47"/>
        <v>CS26-1-15-I13</v>
      </c>
      <c r="C2997" s="10" t="s">
        <v>8429</v>
      </c>
      <c r="D2997" s="10" t="s">
        <v>212</v>
      </c>
      <c r="E2997" s="8">
        <v>13</v>
      </c>
      <c r="F2997" s="177" t="s">
        <v>2296</v>
      </c>
      <c r="G2997" s="15" t="str">
        <f>VLOOKUP(F2997,通道清单!D:D,1,0)</f>
        <v>RB88L</v>
      </c>
    </row>
    <row r="2998" ht="15" spans="1:7">
      <c r="A2998" s="8">
        <v>2991</v>
      </c>
      <c r="B2998" s="8" t="str">
        <f t="shared" si="47"/>
        <v>CS26-1-15-I14</v>
      </c>
      <c r="C2998" s="10" t="s">
        <v>8429</v>
      </c>
      <c r="D2998" s="10" t="s">
        <v>212</v>
      </c>
      <c r="E2998" s="8">
        <v>14</v>
      </c>
      <c r="F2998" s="177" t="s">
        <v>2298</v>
      </c>
      <c r="G2998" s="15" t="str">
        <f>VLOOKUP(F2998,通道清单!D:D,1,0)</f>
        <v>RB90L</v>
      </c>
    </row>
    <row r="2999" ht="15" spans="1:7">
      <c r="A2999" s="8">
        <v>2992</v>
      </c>
      <c r="B2999" s="8" t="str">
        <f t="shared" si="47"/>
        <v>CS26-1-15-I15</v>
      </c>
      <c r="C2999" s="10" t="s">
        <v>8429</v>
      </c>
      <c r="D2999" s="10" t="s">
        <v>212</v>
      </c>
      <c r="E2999" s="8">
        <v>15</v>
      </c>
      <c r="F2999" s="177" t="s">
        <v>2300</v>
      </c>
      <c r="G2999" s="15" t="str">
        <f>VLOOKUP(F2999,通道清单!D:D,1,0)</f>
        <v>RB92L</v>
      </c>
    </row>
    <row r="3000" ht="15" spans="1:7">
      <c r="A3000" s="8">
        <v>2993</v>
      </c>
      <c r="B3000" s="8" t="str">
        <f t="shared" si="47"/>
        <v>CS26-1-15-I16</v>
      </c>
      <c r="C3000" s="10" t="s">
        <v>8429</v>
      </c>
      <c r="D3000" s="10" t="s">
        <v>212</v>
      </c>
      <c r="E3000" s="8">
        <v>16</v>
      </c>
      <c r="F3000" s="177" t="s">
        <v>2302</v>
      </c>
      <c r="G3000" s="15" t="str">
        <f>VLOOKUP(F3000,通道清单!D:D,1,0)</f>
        <v>RB93L</v>
      </c>
    </row>
    <row r="3001" ht="15" spans="1:7">
      <c r="A3001" s="8">
        <v>2994</v>
      </c>
      <c r="B3001" s="8" t="str">
        <f t="shared" si="47"/>
        <v>CS26-1-15-I17</v>
      </c>
      <c r="C3001" s="10" t="s">
        <v>8429</v>
      </c>
      <c r="D3001" s="10" t="s">
        <v>212</v>
      </c>
      <c r="E3001" s="8">
        <v>17</v>
      </c>
      <c r="F3001" s="177" t="s">
        <v>2304</v>
      </c>
      <c r="G3001" s="15" t="str">
        <f>VLOOKUP(F3001,通道清单!D:D,1,0)</f>
        <v>RB63R</v>
      </c>
    </row>
    <row r="3002" ht="15" spans="1:7">
      <c r="A3002" s="8">
        <v>2995</v>
      </c>
      <c r="B3002" s="8" t="str">
        <f t="shared" si="47"/>
        <v>CS26-1-15-I18</v>
      </c>
      <c r="C3002" s="10" t="s">
        <v>8429</v>
      </c>
      <c r="D3002" s="10" t="s">
        <v>212</v>
      </c>
      <c r="E3002" s="8">
        <v>18</v>
      </c>
      <c r="F3002" s="177" t="s">
        <v>2307</v>
      </c>
      <c r="G3002" s="15" t="str">
        <f>VLOOKUP(F3002,通道清单!D:D,1,0)</f>
        <v>RB64R</v>
      </c>
    </row>
    <row r="3003" ht="15" spans="1:7">
      <c r="A3003" s="8">
        <v>2996</v>
      </c>
      <c r="B3003" s="8" t="str">
        <f t="shared" si="47"/>
        <v>CS26-1-15-I19</v>
      </c>
      <c r="C3003" s="10" t="s">
        <v>8429</v>
      </c>
      <c r="D3003" s="10" t="s">
        <v>212</v>
      </c>
      <c r="E3003" s="8">
        <v>19</v>
      </c>
      <c r="F3003" s="177" t="s">
        <v>2309</v>
      </c>
      <c r="G3003" s="15" t="str">
        <f>VLOOKUP(F3003,通道清单!D:D,1,0)</f>
        <v>RB66R</v>
      </c>
    </row>
    <row r="3004" ht="15" spans="1:7">
      <c r="A3004" s="8">
        <v>2997</v>
      </c>
      <c r="B3004" s="8" t="str">
        <f t="shared" si="47"/>
        <v>CS26-1-15-I20</v>
      </c>
      <c r="C3004" s="10" t="s">
        <v>8429</v>
      </c>
      <c r="D3004" s="10" t="s">
        <v>212</v>
      </c>
      <c r="E3004" s="8">
        <v>20</v>
      </c>
      <c r="F3004" s="177" t="s">
        <v>2311</v>
      </c>
      <c r="G3004" s="15" t="str">
        <f>VLOOKUP(F3004,通道清单!D:D,1,0)</f>
        <v>RB71R</v>
      </c>
    </row>
    <row r="3005" ht="15" spans="1:7">
      <c r="A3005" s="8">
        <v>2998</v>
      </c>
      <c r="B3005" s="8" t="str">
        <f t="shared" si="47"/>
        <v>CS26-1-15-I21</v>
      </c>
      <c r="C3005" s="10" t="s">
        <v>8429</v>
      </c>
      <c r="D3005" s="10" t="s">
        <v>212</v>
      </c>
      <c r="E3005" s="8">
        <v>21</v>
      </c>
      <c r="F3005" s="177" t="s">
        <v>2313</v>
      </c>
      <c r="G3005" s="15" t="str">
        <f>VLOOKUP(F3005,通道清单!D:D,1,0)</f>
        <v>RB75R</v>
      </c>
    </row>
    <row r="3006" ht="15" spans="1:7">
      <c r="A3006" s="8">
        <v>2999</v>
      </c>
      <c r="B3006" s="8" t="str">
        <f t="shared" si="47"/>
        <v>CS26-1-15-I22</v>
      </c>
      <c r="C3006" s="10" t="s">
        <v>8429</v>
      </c>
      <c r="D3006" s="10" t="s">
        <v>212</v>
      </c>
      <c r="E3006" s="8">
        <v>22</v>
      </c>
      <c r="F3006" s="177" t="s">
        <v>2315</v>
      </c>
      <c r="G3006" s="15" t="str">
        <f>VLOOKUP(F3006,通道清单!D:D,1,0)</f>
        <v>RB76R</v>
      </c>
    </row>
    <row r="3007" ht="15" spans="1:7">
      <c r="A3007" s="8">
        <v>3000</v>
      </c>
      <c r="B3007" s="8" t="str">
        <f t="shared" si="47"/>
        <v>CS26-1-15-I23</v>
      </c>
      <c r="C3007" s="10" t="s">
        <v>8429</v>
      </c>
      <c r="D3007" s="10" t="s">
        <v>212</v>
      </c>
      <c r="E3007" s="8">
        <v>23</v>
      </c>
      <c r="F3007" s="177" t="s">
        <v>2317</v>
      </c>
      <c r="G3007" s="15" t="str">
        <f>VLOOKUP(F3007,通道清单!D:D,1,0)</f>
        <v>RB77R</v>
      </c>
    </row>
    <row r="3008" ht="15" spans="1:7">
      <c r="A3008" s="8">
        <v>3001</v>
      </c>
      <c r="B3008" s="8" t="str">
        <f t="shared" si="47"/>
        <v>CS26-1-15-I24</v>
      </c>
      <c r="C3008" s="10" t="s">
        <v>8429</v>
      </c>
      <c r="D3008" s="10" t="s">
        <v>212</v>
      </c>
      <c r="E3008" s="8">
        <v>24</v>
      </c>
      <c r="F3008" s="177" t="s">
        <v>2319</v>
      </c>
      <c r="G3008" s="15" t="str">
        <f>VLOOKUP(F3008,通道清单!D:D,1,0)</f>
        <v>RB78R</v>
      </c>
    </row>
    <row r="3009" ht="15" spans="1:7">
      <c r="A3009" s="8">
        <v>3002</v>
      </c>
      <c r="B3009" s="8" t="str">
        <f t="shared" si="47"/>
        <v>CS26-1-15-I25</v>
      </c>
      <c r="C3009" s="10" t="s">
        <v>8429</v>
      </c>
      <c r="D3009" s="10" t="s">
        <v>212</v>
      </c>
      <c r="E3009" s="8">
        <v>25</v>
      </c>
      <c r="F3009" s="177" t="s">
        <v>2321</v>
      </c>
      <c r="G3009" s="15" t="str">
        <f>VLOOKUP(F3009,通道清单!D:D,1,0)</f>
        <v>RB80R</v>
      </c>
    </row>
    <row r="3010" ht="15" spans="1:7">
      <c r="A3010" s="8">
        <v>3003</v>
      </c>
      <c r="B3010" s="8" t="str">
        <f t="shared" si="47"/>
        <v>CS26-1-15-I26</v>
      </c>
      <c r="C3010" s="10" t="s">
        <v>8429</v>
      </c>
      <c r="D3010" s="10" t="s">
        <v>212</v>
      </c>
      <c r="E3010" s="8">
        <v>26</v>
      </c>
      <c r="F3010" s="177" t="s">
        <v>2323</v>
      </c>
      <c r="G3010" s="15" t="str">
        <f>VLOOKUP(F3010,通道清单!D:D,1,0)</f>
        <v>RB81R</v>
      </c>
    </row>
    <row r="3011" ht="15" spans="1:7">
      <c r="A3011" s="8">
        <v>3004</v>
      </c>
      <c r="B3011" s="8" t="str">
        <f t="shared" si="47"/>
        <v>CS26-1-15-I27</v>
      </c>
      <c r="C3011" s="10" t="s">
        <v>8429</v>
      </c>
      <c r="D3011" s="10" t="s">
        <v>212</v>
      </c>
      <c r="E3011" s="8">
        <v>27</v>
      </c>
      <c r="F3011" s="177" t="s">
        <v>2325</v>
      </c>
      <c r="G3011" s="15" t="str">
        <f>VLOOKUP(F3011,通道清单!D:D,1,0)</f>
        <v>RB82R</v>
      </c>
    </row>
    <row r="3012" ht="15" spans="1:7">
      <c r="A3012" s="8">
        <v>3005</v>
      </c>
      <c r="B3012" s="8" t="str">
        <f t="shared" si="47"/>
        <v>CS26-1-15-I28</v>
      </c>
      <c r="C3012" s="10" t="s">
        <v>8429</v>
      </c>
      <c r="D3012" s="10" t="s">
        <v>212</v>
      </c>
      <c r="E3012" s="8">
        <v>28</v>
      </c>
      <c r="F3012" s="177" t="s">
        <v>2327</v>
      </c>
      <c r="G3012" s="15" t="str">
        <f>VLOOKUP(F3012,通道清单!D:D,1,0)</f>
        <v>RB83R</v>
      </c>
    </row>
    <row r="3013" ht="15" spans="1:7">
      <c r="A3013" s="8">
        <v>3006</v>
      </c>
      <c r="B3013" s="8" t="str">
        <f t="shared" si="47"/>
        <v>CS26-1-15-I29</v>
      </c>
      <c r="C3013" s="10" t="s">
        <v>8429</v>
      </c>
      <c r="D3013" s="10" t="s">
        <v>212</v>
      </c>
      <c r="E3013" s="8">
        <v>29</v>
      </c>
      <c r="F3013" s="177" t="s">
        <v>2329</v>
      </c>
      <c r="G3013" s="15" t="str">
        <f>VLOOKUP(F3013,通道清单!D:D,1,0)</f>
        <v>RB87R</v>
      </c>
    </row>
    <row r="3014" ht="15" spans="1:7">
      <c r="A3014" s="8">
        <v>3007</v>
      </c>
      <c r="B3014" s="8" t="str">
        <f t="shared" si="47"/>
        <v>CS26-1-15-I30</v>
      </c>
      <c r="C3014" s="10" t="s">
        <v>8429</v>
      </c>
      <c r="D3014" s="10" t="s">
        <v>212</v>
      </c>
      <c r="E3014" s="8">
        <v>30</v>
      </c>
      <c r="F3014" s="177" t="s">
        <v>2331</v>
      </c>
      <c r="G3014" s="15" t="str">
        <f>VLOOKUP(F3014,通道清单!D:D,1,0)</f>
        <v>RB89R</v>
      </c>
    </row>
    <row r="3015" ht="15" spans="1:7">
      <c r="A3015" s="8">
        <v>3008</v>
      </c>
      <c r="B3015" s="8" t="str">
        <f t="shared" si="47"/>
        <v>CS26-1-15-I31</v>
      </c>
      <c r="C3015" s="10" t="s">
        <v>8429</v>
      </c>
      <c r="D3015" s="10" t="s">
        <v>212</v>
      </c>
      <c r="E3015" s="8">
        <v>31</v>
      </c>
      <c r="F3015" s="177" t="s">
        <v>2333</v>
      </c>
      <c r="G3015" s="15" t="str">
        <f>VLOOKUP(F3015,通道清单!D:D,1,0)</f>
        <v>RB91R</v>
      </c>
    </row>
    <row r="3016" ht="15" spans="1:7">
      <c r="A3016" s="8">
        <v>3009</v>
      </c>
      <c r="B3016" s="8" t="str">
        <f t="shared" ref="B3016:B3079" si="48">C3016&amp;"-"&amp;D3016&amp;E3016</f>
        <v>CS26-1-15-I32</v>
      </c>
      <c r="C3016" s="10" t="s">
        <v>8429</v>
      </c>
      <c r="D3016" s="10" t="s">
        <v>212</v>
      </c>
      <c r="E3016" s="8">
        <v>32</v>
      </c>
      <c r="F3016" s="177" t="s">
        <v>2335</v>
      </c>
      <c r="G3016" s="15" t="str">
        <f>VLOOKUP(F3016,通道清单!D:D,1,0)</f>
        <v>RB94R</v>
      </c>
    </row>
    <row r="3017" ht="15" spans="1:7">
      <c r="A3017" s="8">
        <v>3010</v>
      </c>
      <c r="B3017" s="8" t="str">
        <f t="shared" si="48"/>
        <v>CS26-1-15-O1</v>
      </c>
      <c r="C3017" s="10" t="s">
        <v>8429</v>
      </c>
      <c r="D3017" s="10" t="s">
        <v>8371</v>
      </c>
      <c r="E3017" s="8">
        <v>1</v>
      </c>
      <c r="F3017" s="177" t="s">
        <v>2561</v>
      </c>
      <c r="G3017" s="15" t="str">
        <f>VLOOKUP(F3017,通道清单!D:D,1,0)</f>
        <v>TY65R</v>
      </c>
    </row>
    <row r="3018" ht="15" spans="1:7">
      <c r="A3018" s="8">
        <v>3011</v>
      </c>
      <c r="B3018" s="8" t="str">
        <f t="shared" si="48"/>
        <v>CS26-1-15-O2</v>
      </c>
      <c r="C3018" s="10" t="s">
        <v>8429</v>
      </c>
      <c r="D3018" s="10" t="s">
        <v>8371</v>
      </c>
      <c r="E3018" s="8">
        <v>2</v>
      </c>
      <c r="F3018" s="177" t="s">
        <v>2567</v>
      </c>
      <c r="G3018" s="15" t="str">
        <f>VLOOKUP(F3018,通道清单!D:D,1,0)</f>
        <v>TY67R</v>
      </c>
    </row>
    <row r="3019" ht="15" spans="1:7">
      <c r="A3019" s="8">
        <v>3012</v>
      </c>
      <c r="B3019" s="8" t="str">
        <f t="shared" si="48"/>
        <v>CS26-1-15-O3</v>
      </c>
      <c r="C3019" s="10" t="s">
        <v>8429</v>
      </c>
      <c r="D3019" s="10" t="s">
        <v>8371</v>
      </c>
      <c r="E3019" s="8">
        <v>3</v>
      </c>
      <c r="F3019" s="177" t="s">
        <v>2570</v>
      </c>
      <c r="G3019" s="15" t="str">
        <f>VLOOKUP(F3019,通道清单!D:D,1,0)</f>
        <v>TY68R</v>
      </c>
    </row>
    <row r="3020" ht="15" spans="1:7">
      <c r="A3020" s="8">
        <v>3013</v>
      </c>
      <c r="B3020" s="8" t="str">
        <f t="shared" si="48"/>
        <v>CS26-1-15-O4</v>
      </c>
      <c r="C3020" s="10" t="s">
        <v>8429</v>
      </c>
      <c r="D3020" s="10" t="s">
        <v>8371</v>
      </c>
      <c r="E3020" s="8">
        <v>4</v>
      </c>
      <c r="F3020" s="177" t="s">
        <v>2573</v>
      </c>
      <c r="G3020" s="15" t="str">
        <f>VLOOKUP(F3020,通道清单!D:D,1,0)</f>
        <v>TY69R</v>
      </c>
    </row>
    <row r="3021" ht="15" spans="1:7">
      <c r="A3021" s="8">
        <v>3014</v>
      </c>
      <c r="B3021" s="8" t="str">
        <f t="shared" si="48"/>
        <v>CS26-1-15-O5</v>
      </c>
      <c r="C3021" s="10" t="s">
        <v>8429</v>
      </c>
      <c r="D3021" s="10" t="s">
        <v>8371</v>
      </c>
      <c r="E3021" s="8">
        <v>5</v>
      </c>
      <c r="F3021" s="177" t="s">
        <v>2576</v>
      </c>
      <c r="G3021" s="15" t="str">
        <f>VLOOKUP(F3021,通道清单!D:D,1,0)</f>
        <v>TY70R</v>
      </c>
    </row>
    <row r="3022" ht="15" spans="1:7">
      <c r="A3022" s="8">
        <v>3015</v>
      </c>
      <c r="B3022" s="8" t="str">
        <f t="shared" si="48"/>
        <v>CS26-1-15-O6</v>
      </c>
      <c r="C3022" s="10" t="s">
        <v>8429</v>
      </c>
      <c r="D3022" s="10" t="s">
        <v>8371</v>
      </c>
      <c r="E3022" s="8">
        <v>6</v>
      </c>
      <c r="F3022" s="177" t="s">
        <v>2582</v>
      </c>
      <c r="G3022" s="15" t="str">
        <f>VLOOKUP(F3022,通道清单!D:D,1,0)</f>
        <v>TY72R</v>
      </c>
    </row>
    <row r="3023" ht="15" spans="1:7">
      <c r="A3023" s="8">
        <v>3016</v>
      </c>
      <c r="B3023" s="8" t="str">
        <f t="shared" si="48"/>
        <v>CS26-1-15-O7</v>
      </c>
      <c r="C3023" s="10" t="s">
        <v>8429</v>
      </c>
      <c r="D3023" s="10" t="s">
        <v>8371</v>
      </c>
      <c r="E3023" s="8">
        <v>7</v>
      </c>
      <c r="F3023" s="177" t="s">
        <v>2585</v>
      </c>
      <c r="G3023" s="15" t="str">
        <f>VLOOKUP(F3023,通道清单!D:D,1,0)</f>
        <v>TY73R</v>
      </c>
    </row>
    <row r="3024" ht="15" spans="1:7">
      <c r="A3024" s="8">
        <v>3017</v>
      </c>
      <c r="B3024" s="8" t="str">
        <f t="shared" si="48"/>
        <v>CS26-1-15-O8</v>
      </c>
      <c r="C3024" s="10" t="s">
        <v>8429</v>
      </c>
      <c r="D3024" s="10" t="s">
        <v>8371</v>
      </c>
      <c r="E3024" s="8">
        <v>8</v>
      </c>
      <c r="F3024" s="177" t="s">
        <v>2588</v>
      </c>
      <c r="G3024" s="15" t="str">
        <f>VLOOKUP(F3024,通道清单!D:D,1,0)</f>
        <v>TY74R</v>
      </c>
    </row>
    <row r="3025" ht="15" spans="1:7">
      <c r="A3025" s="8">
        <v>3018</v>
      </c>
      <c r="B3025" s="8" t="str">
        <f t="shared" si="48"/>
        <v>CS26-1-15-O9</v>
      </c>
      <c r="C3025" s="10" t="s">
        <v>8429</v>
      </c>
      <c r="D3025" s="10" t="s">
        <v>8371</v>
      </c>
      <c r="E3025" s="8">
        <v>9</v>
      </c>
      <c r="F3025" s="177" t="s">
        <v>2603</v>
      </c>
      <c r="G3025" s="15" t="str">
        <f>VLOOKUP(F3025,通道清单!D:D,1,0)</f>
        <v>TY79R</v>
      </c>
    </row>
    <row r="3026" ht="15" spans="1:7">
      <c r="A3026" s="8">
        <v>3019</v>
      </c>
      <c r="B3026" s="8" t="str">
        <f t="shared" si="48"/>
        <v>CS26-1-15-O10</v>
      </c>
      <c r="C3026" s="10" t="s">
        <v>8429</v>
      </c>
      <c r="D3026" s="10" t="s">
        <v>8371</v>
      </c>
      <c r="E3026" s="8">
        <v>10</v>
      </c>
      <c r="F3026" s="177" t="s">
        <v>2618</v>
      </c>
      <c r="G3026" s="15" t="str">
        <f>VLOOKUP(F3026,通道清单!D:D,1,0)</f>
        <v>TY84R</v>
      </c>
    </row>
    <row r="3027" ht="15" spans="1:7">
      <c r="A3027" s="8">
        <v>3020</v>
      </c>
      <c r="B3027" s="8" t="str">
        <f t="shared" si="48"/>
        <v>CS26-1-15-O11</v>
      </c>
      <c r="C3027" s="10" t="s">
        <v>8429</v>
      </c>
      <c r="D3027" s="10" t="s">
        <v>8371</v>
      </c>
      <c r="E3027" s="8">
        <v>11</v>
      </c>
      <c r="F3027" s="177" t="s">
        <v>2621</v>
      </c>
      <c r="G3027" s="15" t="str">
        <f>VLOOKUP(F3027,通道清单!D:D,1,0)</f>
        <v>TY85R</v>
      </c>
    </row>
    <row r="3028" ht="15" spans="1:7">
      <c r="A3028" s="8">
        <v>3021</v>
      </c>
      <c r="B3028" s="8" t="str">
        <f t="shared" si="48"/>
        <v>CS26-1-15-O12</v>
      </c>
      <c r="C3028" s="10" t="s">
        <v>8429</v>
      </c>
      <c r="D3028" s="10" t="s">
        <v>8371</v>
      </c>
      <c r="E3028" s="8">
        <v>12</v>
      </c>
      <c r="F3028" s="177" t="s">
        <v>2624</v>
      </c>
      <c r="G3028" s="15" t="str">
        <f>VLOOKUP(F3028,通道清单!D:D,1,0)</f>
        <v>TY86R</v>
      </c>
    </row>
    <row r="3029" ht="15" spans="1:7">
      <c r="A3029" s="8">
        <v>3022</v>
      </c>
      <c r="B3029" s="8" t="str">
        <f t="shared" si="48"/>
        <v>CS26-1-15-O13</v>
      </c>
      <c r="C3029" s="10" t="s">
        <v>8429</v>
      </c>
      <c r="D3029" s="10" t="s">
        <v>8371</v>
      </c>
      <c r="E3029" s="8">
        <v>13</v>
      </c>
      <c r="F3029" s="177" t="s">
        <v>2630</v>
      </c>
      <c r="G3029" s="15" t="str">
        <f>VLOOKUP(F3029,通道清单!D:D,1,0)</f>
        <v>TY88R</v>
      </c>
    </row>
    <row r="3030" ht="15" spans="1:7">
      <c r="A3030" s="8">
        <v>3023</v>
      </c>
      <c r="B3030" s="8" t="str">
        <f t="shared" si="48"/>
        <v>CS26-1-15-O14</v>
      </c>
      <c r="C3030" s="10" t="s">
        <v>8429</v>
      </c>
      <c r="D3030" s="10" t="s">
        <v>8371</v>
      </c>
      <c r="E3030" s="8">
        <v>14</v>
      </c>
      <c r="F3030" s="177" t="s">
        <v>2636</v>
      </c>
      <c r="G3030" s="15" t="str">
        <f>VLOOKUP(F3030,通道清单!D:D,1,0)</f>
        <v>TY90R</v>
      </c>
    </row>
    <row r="3031" ht="15" spans="1:7">
      <c r="A3031" s="8">
        <v>3024</v>
      </c>
      <c r="B3031" s="8" t="str">
        <f t="shared" si="48"/>
        <v>CS26-1-15-O15</v>
      </c>
      <c r="C3031" s="10" t="s">
        <v>8429</v>
      </c>
      <c r="D3031" s="10" t="s">
        <v>8371</v>
      </c>
      <c r="E3031" s="8">
        <v>15</v>
      </c>
      <c r="F3031" s="177" t="s">
        <v>2642</v>
      </c>
      <c r="G3031" s="15" t="str">
        <f>VLOOKUP(F3031,通道清单!D:D,1,0)</f>
        <v>TY92R</v>
      </c>
    </row>
    <row r="3032" ht="15" spans="1:7">
      <c r="A3032" s="8">
        <v>3025</v>
      </c>
      <c r="B3032" s="8" t="str">
        <f t="shared" si="48"/>
        <v>CS26-1-15-O16</v>
      </c>
      <c r="C3032" s="10" t="s">
        <v>8429</v>
      </c>
      <c r="D3032" s="10" t="s">
        <v>8371</v>
      </c>
      <c r="E3032" s="8">
        <v>16</v>
      </c>
      <c r="F3032" s="177" t="s">
        <v>2645</v>
      </c>
      <c r="G3032" s="15" t="str">
        <f>VLOOKUP(F3032,通道清单!D:D,1,0)</f>
        <v>TY93R</v>
      </c>
    </row>
    <row r="3033" ht="15" spans="1:7">
      <c r="A3033" s="8">
        <v>3026</v>
      </c>
      <c r="B3033" s="8" t="str">
        <f t="shared" si="48"/>
        <v>CS26-1-15-O17</v>
      </c>
      <c r="C3033" s="10" t="s">
        <v>8429</v>
      </c>
      <c r="D3033" s="10" t="s">
        <v>8371</v>
      </c>
      <c r="E3033" s="8">
        <v>17</v>
      </c>
      <c r="F3033" s="177" t="s">
        <v>2555</v>
      </c>
      <c r="G3033" s="15" t="str">
        <f>VLOOKUP(F3033,通道清单!D:D,1,0)</f>
        <v>TY63L</v>
      </c>
    </row>
    <row r="3034" ht="15" spans="1:7">
      <c r="A3034" s="8">
        <v>3027</v>
      </c>
      <c r="B3034" s="8" t="str">
        <f t="shared" si="48"/>
        <v>CS26-1-15-O18</v>
      </c>
      <c r="C3034" s="10" t="s">
        <v>8429</v>
      </c>
      <c r="D3034" s="10" t="s">
        <v>8371</v>
      </c>
      <c r="E3034" s="8">
        <v>18</v>
      </c>
      <c r="F3034" s="177" t="s">
        <v>2558</v>
      </c>
      <c r="G3034" s="15" t="str">
        <f>VLOOKUP(F3034,通道清单!D:D,1,0)</f>
        <v>TY64L</v>
      </c>
    </row>
    <row r="3035" ht="15" spans="1:7">
      <c r="A3035" s="8">
        <v>3028</v>
      </c>
      <c r="B3035" s="8" t="str">
        <f t="shared" si="48"/>
        <v>CS26-1-15-O19</v>
      </c>
      <c r="C3035" s="10" t="s">
        <v>8429</v>
      </c>
      <c r="D3035" s="10" t="s">
        <v>8371</v>
      </c>
      <c r="E3035" s="8">
        <v>19</v>
      </c>
      <c r="F3035" s="177" t="s">
        <v>2564</v>
      </c>
      <c r="G3035" s="15" t="str">
        <f>VLOOKUP(F3035,通道清单!D:D,1,0)</f>
        <v>TY66L</v>
      </c>
    </row>
    <row r="3036" ht="15" spans="1:7">
      <c r="A3036" s="8">
        <v>3029</v>
      </c>
      <c r="B3036" s="8" t="str">
        <f t="shared" si="48"/>
        <v>CS26-1-15-O20</v>
      </c>
      <c r="C3036" s="10" t="s">
        <v>8429</v>
      </c>
      <c r="D3036" s="10" t="s">
        <v>8371</v>
      </c>
      <c r="E3036" s="8">
        <v>20</v>
      </c>
      <c r="F3036" s="177" t="s">
        <v>2579</v>
      </c>
      <c r="G3036" s="15" t="str">
        <f>VLOOKUP(F3036,通道清单!D:D,1,0)</f>
        <v>TY71L</v>
      </c>
    </row>
    <row r="3037" ht="15" spans="1:7">
      <c r="A3037" s="8">
        <v>3030</v>
      </c>
      <c r="B3037" s="8" t="str">
        <f t="shared" si="48"/>
        <v>CS26-1-15-O21</v>
      </c>
      <c r="C3037" s="10" t="s">
        <v>8429</v>
      </c>
      <c r="D3037" s="10" t="s">
        <v>8371</v>
      </c>
      <c r="E3037" s="8">
        <v>21</v>
      </c>
      <c r="F3037" s="177" t="s">
        <v>2591</v>
      </c>
      <c r="G3037" s="15" t="str">
        <f>VLOOKUP(F3037,通道清单!D:D,1,0)</f>
        <v>TY75L</v>
      </c>
    </row>
    <row r="3038" ht="15" spans="1:7">
      <c r="A3038" s="8">
        <v>3031</v>
      </c>
      <c r="B3038" s="8" t="str">
        <f t="shared" si="48"/>
        <v>CS26-1-15-O22</v>
      </c>
      <c r="C3038" s="10" t="s">
        <v>8429</v>
      </c>
      <c r="D3038" s="10" t="s">
        <v>8371</v>
      </c>
      <c r="E3038" s="8">
        <v>22</v>
      </c>
      <c r="F3038" s="177" t="s">
        <v>2594</v>
      </c>
      <c r="G3038" s="15" t="str">
        <f>VLOOKUP(F3038,通道清单!D:D,1,0)</f>
        <v>TY76L</v>
      </c>
    </row>
    <row r="3039" ht="15" spans="1:7">
      <c r="A3039" s="8">
        <v>3032</v>
      </c>
      <c r="B3039" s="8" t="str">
        <f t="shared" si="48"/>
        <v>CS26-1-15-O23</v>
      </c>
      <c r="C3039" s="10" t="s">
        <v>8429</v>
      </c>
      <c r="D3039" s="10" t="s">
        <v>8371</v>
      </c>
      <c r="E3039" s="8">
        <v>23</v>
      </c>
      <c r="F3039" s="177" t="s">
        <v>2597</v>
      </c>
      <c r="G3039" s="15" t="str">
        <f>VLOOKUP(F3039,通道清单!D:D,1,0)</f>
        <v>TY77L</v>
      </c>
    </row>
    <row r="3040" ht="15" spans="1:7">
      <c r="A3040" s="8">
        <v>3033</v>
      </c>
      <c r="B3040" s="8" t="str">
        <f t="shared" si="48"/>
        <v>CS26-1-15-O24</v>
      </c>
      <c r="C3040" s="10" t="s">
        <v>8429</v>
      </c>
      <c r="D3040" s="10" t="s">
        <v>8371</v>
      </c>
      <c r="E3040" s="8">
        <v>24</v>
      </c>
      <c r="F3040" s="177" t="s">
        <v>2600</v>
      </c>
      <c r="G3040" s="15" t="str">
        <f>VLOOKUP(F3040,通道清单!D:D,1,0)</f>
        <v>TY78L</v>
      </c>
    </row>
    <row r="3041" ht="15" spans="1:7">
      <c r="A3041" s="8">
        <v>3034</v>
      </c>
      <c r="B3041" s="8" t="str">
        <f t="shared" si="48"/>
        <v>CS26-1-15-O25</v>
      </c>
      <c r="C3041" s="10" t="s">
        <v>8429</v>
      </c>
      <c r="D3041" s="10" t="s">
        <v>8371</v>
      </c>
      <c r="E3041" s="8">
        <v>25</v>
      </c>
      <c r="F3041" s="177" t="s">
        <v>2606</v>
      </c>
      <c r="G3041" s="15" t="str">
        <f>VLOOKUP(F3041,通道清单!D:D,1,0)</f>
        <v>TY80L</v>
      </c>
    </row>
    <row r="3042" ht="15" spans="1:7">
      <c r="A3042" s="8">
        <v>3035</v>
      </c>
      <c r="B3042" s="8" t="str">
        <f t="shared" si="48"/>
        <v>CS26-1-15-O26</v>
      </c>
      <c r="C3042" s="10" t="s">
        <v>8429</v>
      </c>
      <c r="D3042" s="10" t="s">
        <v>8371</v>
      </c>
      <c r="E3042" s="8">
        <v>26</v>
      </c>
      <c r="F3042" s="177" t="s">
        <v>2609</v>
      </c>
      <c r="G3042" s="15" t="str">
        <f>VLOOKUP(F3042,通道清单!D:D,1,0)</f>
        <v>TY81L</v>
      </c>
    </row>
    <row r="3043" ht="15" spans="1:7">
      <c r="A3043" s="8">
        <v>3036</v>
      </c>
      <c r="B3043" s="8" t="str">
        <f t="shared" si="48"/>
        <v>CS26-1-15-O27</v>
      </c>
      <c r="C3043" s="10" t="s">
        <v>8429</v>
      </c>
      <c r="D3043" s="10" t="s">
        <v>8371</v>
      </c>
      <c r="E3043" s="8">
        <v>27</v>
      </c>
      <c r="F3043" s="177" t="s">
        <v>2612</v>
      </c>
      <c r="G3043" s="15" t="str">
        <f>VLOOKUP(F3043,通道清单!D:D,1,0)</f>
        <v>TY82L</v>
      </c>
    </row>
    <row r="3044" ht="15" spans="1:7">
      <c r="A3044" s="8">
        <v>3037</v>
      </c>
      <c r="B3044" s="8" t="str">
        <f t="shared" si="48"/>
        <v>CS26-1-15-O28</v>
      </c>
      <c r="C3044" s="10" t="s">
        <v>8429</v>
      </c>
      <c r="D3044" s="10" t="s">
        <v>8371</v>
      </c>
      <c r="E3044" s="8">
        <v>28</v>
      </c>
      <c r="F3044" s="177" t="s">
        <v>2615</v>
      </c>
      <c r="G3044" s="15" t="str">
        <f>VLOOKUP(F3044,通道清单!D:D,1,0)</f>
        <v>TY83L</v>
      </c>
    </row>
    <row r="3045" ht="15" spans="1:7">
      <c r="A3045" s="8">
        <v>3038</v>
      </c>
      <c r="B3045" s="8" t="str">
        <f t="shared" si="48"/>
        <v>CS26-1-15-O29</v>
      </c>
      <c r="C3045" s="10" t="s">
        <v>8429</v>
      </c>
      <c r="D3045" s="10" t="s">
        <v>8371</v>
      </c>
      <c r="E3045" s="8">
        <v>29</v>
      </c>
      <c r="F3045" s="177" t="s">
        <v>2627</v>
      </c>
      <c r="G3045" s="15" t="str">
        <f>VLOOKUP(F3045,通道清单!D:D,1,0)</f>
        <v>TY87L</v>
      </c>
    </row>
    <row r="3046" ht="15" spans="1:7">
      <c r="A3046" s="8">
        <v>3039</v>
      </c>
      <c r="B3046" s="8" t="str">
        <f t="shared" si="48"/>
        <v>CS26-1-15-O30</v>
      </c>
      <c r="C3046" s="10" t="s">
        <v>8429</v>
      </c>
      <c r="D3046" s="10" t="s">
        <v>8371</v>
      </c>
      <c r="E3046" s="8">
        <v>30</v>
      </c>
      <c r="F3046" s="177" t="s">
        <v>2633</v>
      </c>
      <c r="G3046" s="15" t="str">
        <f>VLOOKUP(F3046,通道清单!D:D,1,0)</f>
        <v>TY89L</v>
      </c>
    </row>
    <row r="3047" ht="15" spans="1:7">
      <c r="A3047" s="8">
        <v>3040</v>
      </c>
      <c r="B3047" s="8" t="str">
        <f t="shared" si="48"/>
        <v>CS26-1-15-O31</v>
      </c>
      <c r="C3047" s="10" t="s">
        <v>8429</v>
      </c>
      <c r="D3047" s="10" t="s">
        <v>8371</v>
      </c>
      <c r="E3047" s="8">
        <v>31</v>
      </c>
      <c r="F3047" s="177" t="s">
        <v>2639</v>
      </c>
      <c r="G3047" s="15" t="str">
        <f>VLOOKUP(F3047,通道清单!D:D,1,0)</f>
        <v>TY91L</v>
      </c>
    </row>
    <row r="3048" ht="15" spans="1:7">
      <c r="A3048" s="8">
        <v>3041</v>
      </c>
      <c r="B3048" s="8" t="str">
        <f t="shared" si="48"/>
        <v>CS26-1-15-O32</v>
      </c>
      <c r="C3048" s="10" t="s">
        <v>8429</v>
      </c>
      <c r="D3048" s="10" t="s">
        <v>8371</v>
      </c>
      <c r="E3048" s="8">
        <v>32</v>
      </c>
      <c r="F3048" s="177" t="s">
        <v>2648</v>
      </c>
      <c r="G3048" s="15" t="str">
        <f>VLOOKUP(F3048,通道清单!D:D,1,0)</f>
        <v>TY94L</v>
      </c>
    </row>
    <row r="3049" ht="15" spans="1:7">
      <c r="A3049" s="8">
        <v>3042</v>
      </c>
      <c r="B3049" s="8" t="str">
        <f t="shared" si="48"/>
        <v>CS26-1-16-I1</v>
      </c>
      <c r="C3049" s="10" t="s">
        <v>8430</v>
      </c>
      <c r="D3049" s="10" t="s">
        <v>212</v>
      </c>
      <c r="E3049" s="8">
        <v>1</v>
      </c>
      <c r="F3049" s="177" t="s">
        <v>1909</v>
      </c>
      <c r="G3049" s="15" t="str">
        <f>VLOOKUP(F3049,通道清单!D:D,1,0)</f>
        <v>RY63R</v>
      </c>
    </row>
    <row r="3050" ht="15" spans="1:7">
      <c r="A3050" s="8">
        <v>3043</v>
      </c>
      <c r="B3050" s="8" t="str">
        <f t="shared" si="48"/>
        <v>CS26-1-16-I2</v>
      </c>
      <c r="C3050" s="10" t="s">
        <v>8430</v>
      </c>
      <c r="D3050" s="10" t="s">
        <v>212</v>
      </c>
      <c r="E3050" s="8">
        <v>2</v>
      </c>
      <c r="F3050" s="177" t="s">
        <v>1912</v>
      </c>
      <c r="G3050" s="15" t="str">
        <f>VLOOKUP(F3050,通道清单!D:D,1,0)</f>
        <v>RY64R</v>
      </c>
    </row>
    <row r="3051" ht="15" spans="1:7">
      <c r="A3051" s="8">
        <v>3044</v>
      </c>
      <c r="B3051" s="8" t="str">
        <f t="shared" si="48"/>
        <v>CS26-1-16-I3</v>
      </c>
      <c r="C3051" s="10" t="s">
        <v>8430</v>
      </c>
      <c r="D3051" s="10" t="s">
        <v>212</v>
      </c>
      <c r="E3051" s="8">
        <v>3</v>
      </c>
      <c r="F3051" s="177" t="s">
        <v>1918</v>
      </c>
      <c r="G3051" s="15" t="str">
        <f>VLOOKUP(F3051,通道清单!D:D,1,0)</f>
        <v>RY66R</v>
      </c>
    </row>
    <row r="3052" ht="15" spans="1:7">
      <c r="A3052" s="8">
        <v>3045</v>
      </c>
      <c r="B3052" s="8" t="str">
        <f t="shared" si="48"/>
        <v>CS26-1-16-I4</v>
      </c>
      <c r="C3052" s="10" t="s">
        <v>8430</v>
      </c>
      <c r="D3052" s="10" t="s">
        <v>212</v>
      </c>
      <c r="E3052" s="8">
        <v>4</v>
      </c>
      <c r="F3052" s="177" t="s">
        <v>1933</v>
      </c>
      <c r="G3052" s="15" t="str">
        <f>VLOOKUP(F3052,通道清单!D:D,1,0)</f>
        <v>RY71R</v>
      </c>
    </row>
    <row r="3053" ht="15" spans="1:7">
      <c r="A3053" s="8">
        <v>3046</v>
      </c>
      <c r="B3053" s="8" t="str">
        <f t="shared" si="48"/>
        <v>CS26-1-16-I5</v>
      </c>
      <c r="C3053" s="10" t="s">
        <v>8430</v>
      </c>
      <c r="D3053" s="10" t="s">
        <v>212</v>
      </c>
      <c r="E3053" s="8">
        <v>5</v>
      </c>
      <c r="F3053" s="177" t="s">
        <v>1945</v>
      </c>
      <c r="G3053" s="15" t="str">
        <f>VLOOKUP(F3053,通道清单!D:D,1,0)</f>
        <v>RY75R</v>
      </c>
    </row>
    <row r="3054" ht="15" spans="1:7">
      <c r="A3054" s="8">
        <v>3047</v>
      </c>
      <c r="B3054" s="8" t="str">
        <f t="shared" si="48"/>
        <v>CS26-1-16-I6</v>
      </c>
      <c r="C3054" s="10" t="s">
        <v>8430</v>
      </c>
      <c r="D3054" s="10" t="s">
        <v>212</v>
      </c>
      <c r="E3054" s="8">
        <v>6</v>
      </c>
      <c r="F3054" s="177" t="s">
        <v>1948</v>
      </c>
      <c r="G3054" s="15" t="str">
        <f>VLOOKUP(F3054,通道清单!D:D,1,0)</f>
        <v>RY76R</v>
      </c>
    </row>
    <row r="3055" ht="15" spans="1:7">
      <c r="A3055" s="8">
        <v>3048</v>
      </c>
      <c r="B3055" s="8" t="str">
        <f t="shared" si="48"/>
        <v>CS26-1-16-I7</v>
      </c>
      <c r="C3055" s="10" t="s">
        <v>8430</v>
      </c>
      <c r="D3055" s="10" t="s">
        <v>212</v>
      </c>
      <c r="E3055" s="8">
        <v>7</v>
      </c>
      <c r="F3055" s="177" t="s">
        <v>1951</v>
      </c>
      <c r="G3055" s="15" t="str">
        <f>VLOOKUP(F3055,通道清单!D:D,1,0)</f>
        <v>RY77R</v>
      </c>
    </row>
    <row r="3056" ht="15" spans="1:7">
      <c r="A3056" s="8">
        <v>3049</v>
      </c>
      <c r="B3056" s="8" t="str">
        <f t="shared" si="48"/>
        <v>CS26-1-16-I8</v>
      </c>
      <c r="C3056" s="10" t="s">
        <v>8430</v>
      </c>
      <c r="D3056" s="10" t="s">
        <v>212</v>
      </c>
      <c r="E3056" s="8">
        <v>8</v>
      </c>
      <c r="F3056" s="177" t="s">
        <v>1954</v>
      </c>
      <c r="G3056" s="15" t="str">
        <f>VLOOKUP(F3056,通道清单!D:D,1,0)</f>
        <v>RY78R</v>
      </c>
    </row>
    <row r="3057" ht="15" spans="1:7">
      <c r="A3057" s="8">
        <v>3050</v>
      </c>
      <c r="B3057" s="8" t="str">
        <f t="shared" si="48"/>
        <v>CS26-1-16-I9</v>
      </c>
      <c r="C3057" s="10" t="s">
        <v>8430</v>
      </c>
      <c r="D3057" s="10" t="s">
        <v>212</v>
      </c>
      <c r="E3057" s="8">
        <v>9</v>
      </c>
      <c r="F3057" s="177" t="s">
        <v>1960</v>
      </c>
      <c r="G3057" s="15" t="str">
        <f>VLOOKUP(F3057,通道清单!D:D,1,0)</f>
        <v>RY80R</v>
      </c>
    </row>
    <row r="3058" ht="15" spans="1:7">
      <c r="A3058" s="8">
        <v>3051</v>
      </c>
      <c r="B3058" s="8" t="str">
        <f t="shared" si="48"/>
        <v>CS26-1-16-I10</v>
      </c>
      <c r="C3058" s="10" t="s">
        <v>8430</v>
      </c>
      <c r="D3058" s="10" t="s">
        <v>212</v>
      </c>
      <c r="E3058" s="8">
        <v>10</v>
      </c>
      <c r="F3058" s="177" t="s">
        <v>1963</v>
      </c>
      <c r="G3058" s="15" t="str">
        <f>VLOOKUP(F3058,通道清单!D:D,1,0)</f>
        <v>RY81R</v>
      </c>
    </row>
    <row r="3059" ht="15" spans="1:7">
      <c r="A3059" s="8">
        <v>3052</v>
      </c>
      <c r="B3059" s="8" t="str">
        <f t="shared" si="48"/>
        <v>CS26-1-16-I11</v>
      </c>
      <c r="C3059" s="10" t="s">
        <v>8430</v>
      </c>
      <c r="D3059" s="10" t="s">
        <v>212</v>
      </c>
      <c r="E3059" s="8">
        <v>11</v>
      </c>
      <c r="F3059" s="177" t="s">
        <v>1966</v>
      </c>
      <c r="G3059" s="15" t="str">
        <f>VLOOKUP(F3059,通道清单!D:D,1,0)</f>
        <v>RY82R</v>
      </c>
    </row>
    <row r="3060" ht="15" spans="1:7">
      <c r="A3060" s="8">
        <v>3053</v>
      </c>
      <c r="B3060" s="8" t="str">
        <f t="shared" si="48"/>
        <v>CS26-1-16-I12</v>
      </c>
      <c r="C3060" s="10" t="s">
        <v>8430</v>
      </c>
      <c r="D3060" s="10" t="s">
        <v>212</v>
      </c>
      <c r="E3060" s="8">
        <v>12</v>
      </c>
      <c r="F3060" s="177" t="s">
        <v>1969</v>
      </c>
      <c r="G3060" s="15" t="str">
        <f>VLOOKUP(F3060,通道清单!D:D,1,0)</f>
        <v>RY83R</v>
      </c>
    </row>
    <row r="3061" ht="15" spans="1:7">
      <c r="A3061" s="8">
        <v>3054</v>
      </c>
      <c r="B3061" s="8" t="str">
        <f t="shared" si="48"/>
        <v>CS26-1-16-I13</v>
      </c>
      <c r="C3061" s="10" t="s">
        <v>8430</v>
      </c>
      <c r="D3061" s="10" t="s">
        <v>212</v>
      </c>
      <c r="E3061" s="8">
        <v>13</v>
      </c>
      <c r="F3061" s="177" t="s">
        <v>1981</v>
      </c>
      <c r="G3061" s="15" t="str">
        <f>VLOOKUP(F3061,通道清单!D:D,1,0)</f>
        <v>RY87R</v>
      </c>
    </row>
    <row r="3062" ht="15" spans="1:7">
      <c r="A3062" s="8">
        <v>3055</v>
      </c>
      <c r="B3062" s="8" t="str">
        <f t="shared" si="48"/>
        <v>CS26-1-16-I14</v>
      </c>
      <c r="C3062" s="10" t="s">
        <v>8430</v>
      </c>
      <c r="D3062" s="10" t="s">
        <v>212</v>
      </c>
      <c r="E3062" s="8">
        <v>14</v>
      </c>
      <c r="F3062" s="177" t="s">
        <v>1987</v>
      </c>
      <c r="G3062" s="15" t="str">
        <f>VLOOKUP(F3062,通道清单!D:D,1,0)</f>
        <v>RY89R</v>
      </c>
    </row>
    <row r="3063" ht="15" spans="1:7">
      <c r="A3063" s="8">
        <v>3056</v>
      </c>
      <c r="B3063" s="8" t="str">
        <f t="shared" si="48"/>
        <v>CS26-1-16-I15</v>
      </c>
      <c r="C3063" s="10" t="s">
        <v>8430</v>
      </c>
      <c r="D3063" s="10" t="s">
        <v>212</v>
      </c>
      <c r="E3063" s="8">
        <v>15</v>
      </c>
      <c r="F3063" s="177" t="s">
        <v>1993</v>
      </c>
      <c r="G3063" s="15" t="str">
        <f>VLOOKUP(F3063,通道清单!D:D,1,0)</f>
        <v>RY91R</v>
      </c>
    </row>
    <row r="3064" ht="15" spans="1:7">
      <c r="A3064" s="8">
        <v>3057</v>
      </c>
      <c r="B3064" s="8" t="str">
        <f t="shared" si="48"/>
        <v>CS26-1-16-I16</v>
      </c>
      <c r="C3064" s="10" t="s">
        <v>8430</v>
      </c>
      <c r="D3064" s="10" t="s">
        <v>212</v>
      </c>
      <c r="E3064" s="8">
        <v>16</v>
      </c>
      <c r="F3064" s="177" t="s">
        <v>2002</v>
      </c>
      <c r="G3064" s="15" t="str">
        <f>VLOOKUP(F3064,通道清单!D:D,1,0)</f>
        <v>RY94R</v>
      </c>
    </row>
    <row r="3065" ht="15" spans="1:7">
      <c r="A3065" s="8">
        <v>3058</v>
      </c>
      <c r="B3065" s="8" t="str">
        <f t="shared" si="48"/>
        <v>CS26-1-16-I17</v>
      </c>
      <c r="C3065" s="10" t="s">
        <v>8430</v>
      </c>
      <c r="D3065" s="10" t="s">
        <v>212</v>
      </c>
      <c r="E3065" s="8">
        <v>17</v>
      </c>
      <c r="F3065" s="177" t="s">
        <v>1915</v>
      </c>
      <c r="G3065" s="15" t="str">
        <f>VLOOKUP(F3065,通道清单!D:D,1,0)</f>
        <v>RY65L</v>
      </c>
    </row>
    <row r="3066" ht="15" spans="1:7">
      <c r="A3066" s="8">
        <v>3059</v>
      </c>
      <c r="B3066" s="8" t="str">
        <f t="shared" si="48"/>
        <v>CS26-1-16-I18</v>
      </c>
      <c r="C3066" s="10" t="s">
        <v>8430</v>
      </c>
      <c r="D3066" s="10" t="s">
        <v>212</v>
      </c>
      <c r="E3066" s="8">
        <v>18</v>
      </c>
      <c r="F3066" s="177" t="s">
        <v>1921</v>
      </c>
      <c r="G3066" s="15" t="str">
        <f>VLOOKUP(F3066,通道清单!D:D,1,0)</f>
        <v>RY67L</v>
      </c>
    </row>
    <row r="3067" ht="15" spans="1:7">
      <c r="A3067" s="8">
        <v>3060</v>
      </c>
      <c r="B3067" s="8" t="str">
        <f t="shared" si="48"/>
        <v>CS26-1-16-I19</v>
      </c>
      <c r="C3067" s="10" t="s">
        <v>8430</v>
      </c>
      <c r="D3067" s="10" t="s">
        <v>212</v>
      </c>
      <c r="E3067" s="8">
        <v>19</v>
      </c>
      <c r="F3067" s="177" t="s">
        <v>1924</v>
      </c>
      <c r="G3067" s="15" t="str">
        <f>VLOOKUP(F3067,通道清单!D:D,1,0)</f>
        <v>RY68L</v>
      </c>
    </row>
    <row r="3068" ht="15" spans="1:7">
      <c r="A3068" s="8">
        <v>3061</v>
      </c>
      <c r="B3068" s="8" t="str">
        <f t="shared" si="48"/>
        <v>CS26-1-16-I20</v>
      </c>
      <c r="C3068" s="10" t="s">
        <v>8430</v>
      </c>
      <c r="D3068" s="10" t="s">
        <v>212</v>
      </c>
      <c r="E3068" s="8">
        <v>20</v>
      </c>
      <c r="F3068" s="177" t="s">
        <v>1927</v>
      </c>
      <c r="G3068" s="15" t="str">
        <f>VLOOKUP(F3068,通道清单!D:D,1,0)</f>
        <v>RY69L</v>
      </c>
    </row>
    <row r="3069" ht="15" spans="1:7">
      <c r="A3069" s="8">
        <v>3062</v>
      </c>
      <c r="B3069" s="8" t="str">
        <f t="shared" si="48"/>
        <v>CS26-1-16-I21</v>
      </c>
      <c r="C3069" s="10" t="s">
        <v>8430</v>
      </c>
      <c r="D3069" s="10" t="s">
        <v>212</v>
      </c>
      <c r="E3069" s="8">
        <v>21</v>
      </c>
      <c r="F3069" s="177" t="s">
        <v>1930</v>
      </c>
      <c r="G3069" s="15" t="str">
        <f>VLOOKUP(F3069,通道清单!D:D,1,0)</f>
        <v>RY70L</v>
      </c>
    </row>
    <row r="3070" ht="15" spans="1:7">
      <c r="A3070" s="8">
        <v>3063</v>
      </c>
      <c r="B3070" s="8" t="str">
        <f t="shared" si="48"/>
        <v>CS26-1-16-I22</v>
      </c>
      <c r="C3070" s="10" t="s">
        <v>8430</v>
      </c>
      <c r="D3070" s="10" t="s">
        <v>212</v>
      </c>
      <c r="E3070" s="8">
        <v>22</v>
      </c>
      <c r="F3070" s="177" t="s">
        <v>1936</v>
      </c>
      <c r="G3070" s="15" t="str">
        <f>VLOOKUP(F3070,通道清单!D:D,1,0)</f>
        <v>RY72L</v>
      </c>
    </row>
    <row r="3071" ht="15" spans="1:7">
      <c r="A3071" s="8">
        <v>3064</v>
      </c>
      <c r="B3071" s="8" t="str">
        <f t="shared" si="48"/>
        <v>CS26-1-16-I23</v>
      </c>
      <c r="C3071" s="10" t="s">
        <v>8430</v>
      </c>
      <c r="D3071" s="10" t="s">
        <v>212</v>
      </c>
      <c r="E3071" s="8">
        <v>23</v>
      </c>
      <c r="F3071" s="177" t="s">
        <v>1939</v>
      </c>
      <c r="G3071" s="15" t="str">
        <f>VLOOKUP(F3071,通道清单!D:D,1,0)</f>
        <v>RY73L</v>
      </c>
    </row>
    <row r="3072" ht="15" spans="1:7">
      <c r="A3072" s="8">
        <v>3065</v>
      </c>
      <c r="B3072" s="8" t="str">
        <f t="shared" si="48"/>
        <v>CS26-1-16-I24</v>
      </c>
      <c r="C3072" s="10" t="s">
        <v>8430</v>
      </c>
      <c r="D3072" s="10" t="s">
        <v>212</v>
      </c>
      <c r="E3072" s="8">
        <v>24</v>
      </c>
      <c r="F3072" s="177" t="s">
        <v>1942</v>
      </c>
      <c r="G3072" s="15" t="str">
        <f>VLOOKUP(F3072,通道清单!D:D,1,0)</f>
        <v>RY74L</v>
      </c>
    </row>
    <row r="3073" ht="15" spans="1:7">
      <c r="A3073" s="8">
        <v>3066</v>
      </c>
      <c r="B3073" s="8" t="str">
        <f t="shared" si="48"/>
        <v>CS26-1-16-I25</v>
      </c>
      <c r="C3073" s="10" t="s">
        <v>8430</v>
      </c>
      <c r="D3073" s="10" t="s">
        <v>212</v>
      </c>
      <c r="E3073" s="8">
        <v>25</v>
      </c>
      <c r="F3073" s="177" t="s">
        <v>1957</v>
      </c>
      <c r="G3073" s="15" t="str">
        <f>VLOOKUP(F3073,通道清单!D:D,1,0)</f>
        <v>RY79L</v>
      </c>
    </row>
    <row r="3074" ht="15" spans="1:7">
      <c r="A3074" s="8">
        <v>3067</v>
      </c>
      <c r="B3074" s="8" t="str">
        <f t="shared" si="48"/>
        <v>CS26-1-16-I26</v>
      </c>
      <c r="C3074" s="10" t="s">
        <v>8430</v>
      </c>
      <c r="D3074" s="10" t="s">
        <v>212</v>
      </c>
      <c r="E3074" s="8">
        <v>26</v>
      </c>
      <c r="F3074" s="177" t="s">
        <v>1972</v>
      </c>
      <c r="G3074" s="15" t="str">
        <f>VLOOKUP(F3074,通道清单!D:D,1,0)</f>
        <v>RY84L</v>
      </c>
    </row>
    <row r="3075" ht="15" spans="1:7">
      <c r="A3075" s="8">
        <v>3068</v>
      </c>
      <c r="B3075" s="8" t="str">
        <f t="shared" si="48"/>
        <v>CS26-1-16-I27</v>
      </c>
      <c r="C3075" s="10" t="s">
        <v>8430</v>
      </c>
      <c r="D3075" s="10" t="s">
        <v>212</v>
      </c>
      <c r="E3075" s="8">
        <v>27</v>
      </c>
      <c r="F3075" s="177" t="s">
        <v>1975</v>
      </c>
      <c r="G3075" s="15" t="str">
        <f>VLOOKUP(F3075,通道清单!D:D,1,0)</f>
        <v>RY85L</v>
      </c>
    </row>
    <row r="3076" ht="15" spans="1:7">
      <c r="A3076" s="8">
        <v>3069</v>
      </c>
      <c r="B3076" s="8" t="str">
        <f t="shared" si="48"/>
        <v>CS26-1-16-I28</v>
      </c>
      <c r="C3076" s="10" t="s">
        <v>8430</v>
      </c>
      <c r="D3076" s="10" t="s">
        <v>212</v>
      </c>
      <c r="E3076" s="8">
        <v>28</v>
      </c>
      <c r="F3076" s="177" t="s">
        <v>1978</v>
      </c>
      <c r="G3076" s="15" t="str">
        <f>VLOOKUP(F3076,通道清单!D:D,1,0)</f>
        <v>RY86L</v>
      </c>
    </row>
    <row r="3077" ht="15" spans="1:7">
      <c r="A3077" s="8">
        <v>3070</v>
      </c>
      <c r="B3077" s="8" t="str">
        <f t="shared" si="48"/>
        <v>CS26-1-16-I29</v>
      </c>
      <c r="C3077" s="10" t="s">
        <v>8430</v>
      </c>
      <c r="D3077" s="10" t="s">
        <v>212</v>
      </c>
      <c r="E3077" s="8">
        <v>29</v>
      </c>
      <c r="F3077" s="177" t="s">
        <v>1984</v>
      </c>
      <c r="G3077" s="15" t="str">
        <f>VLOOKUP(F3077,通道清单!D:D,1,0)</f>
        <v>RY88L</v>
      </c>
    </row>
    <row r="3078" ht="15" spans="1:7">
      <c r="A3078" s="8">
        <v>3071</v>
      </c>
      <c r="B3078" s="8" t="str">
        <f t="shared" si="48"/>
        <v>CS26-1-16-I30</v>
      </c>
      <c r="C3078" s="10" t="s">
        <v>8430</v>
      </c>
      <c r="D3078" s="10" t="s">
        <v>212</v>
      </c>
      <c r="E3078" s="8">
        <v>30</v>
      </c>
      <c r="F3078" s="177" t="s">
        <v>1990</v>
      </c>
      <c r="G3078" s="15" t="str">
        <f>VLOOKUP(F3078,通道清单!D:D,1,0)</f>
        <v>RY90L</v>
      </c>
    </row>
    <row r="3079" ht="15" spans="1:7">
      <c r="A3079" s="8">
        <v>3072</v>
      </c>
      <c r="B3079" s="8" t="str">
        <f t="shared" si="48"/>
        <v>CS26-1-16-I31</v>
      </c>
      <c r="C3079" s="10" t="s">
        <v>8430</v>
      </c>
      <c r="D3079" s="10" t="s">
        <v>212</v>
      </c>
      <c r="E3079" s="8">
        <v>31</v>
      </c>
      <c r="F3079" s="177" t="s">
        <v>1996</v>
      </c>
      <c r="G3079" s="15" t="str">
        <f>VLOOKUP(F3079,通道清单!D:D,1,0)</f>
        <v>RY92L</v>
      </c>
    </row>
    <row r="3080" ht="15" spans="1:7">
      <c r="A3080" s="8">
        <v>3073</v>
      </c>
      <c r="B3080" s="8" t="str">
        <f t="shared" ref="B3080:B3143" si="49">C3080&amp;"-"&amp;D3080&amp;E3080</f>
        <v>CS26-1-16-I32</v>
      </c>
      <c r="C3080" s="10" t="s">
        <v>8430</v>
      </c>
      <c r="D3080" s="10" t="s">
        <v>212</v>
      </c>
      <c r="E3080" s="8">
        <v>32</v>
      </c>
      <c r="F3080" s="177" t="s">
        <v>1999</v>
      </c>
      <c r="G3080" s="15" t="str">
        <f>VLOOKUP(F3080,通道清单!D:D,1,0)</f>
        <v>RY93L</v>
      </c>
    </row>
    <row r="3081" ht="15" spans="1:7">
      <c r="A3081" s="8">
        <v>3074</v>
      </c>
      <c r="B3081" s="8" t="str">
        <f t="shared" si="49"/>
        <v>CS26-1-16-O1</v>
      </c>
      <c r="C3081" s="10" t="s">
        <v>8430</v>
      </c>
      <c r="D3081" s="10" t="s">
        <v>8371</v>
      </c>
      <c r="E3081" s="8">
        <v>1</v>
      </c>
      <c r="F3081" s="177" t="s">
        <v>2911</v>
      </c>
      <c r="G3081" s="15" t="str">
        <f>VLOOKUP(F3081,通道清单!D:D,1,0)</f>
        <v>TB63L</v>
      </c>
    </row>
    <row r="3082" ht="15" spans="1:7">
      <c r="A3082" s="8">
        <v>3075</v>
      </c>
      <c r="B3082" s="8" t="str">
        <f t="shared" si="49"/>
        <v>CS26-1-16-O2</v>
      </c>
      <c r="C3082" s="10" t="s">
        <v>8430</v>
      </c>
      <c r="D3082" s="10" t="s">
        <v>8371</v>
      </c>
      <c r="E3082" s="8">
        <v>2</v>
      </c>
      <c r="F3082" s="177" t="s">
        <v>2914</v>
      </c>
      <c r="G3082" s="15" t="str">
        <f>VLOOKUP(F3082,通道清单!D:D,1,0)</f>
        <v>TB64L</v>
      </c>
    </row>
    <row r="3083" ht="15" spans="1:7">
      <c r="A3083" s="8">
        <v>3076</v>
      </c>
      <c r="B3083" s="8" t="str">
        <f t="shared" si="49"/>
        <v>CS26-1-16-O3</v>
      </c>
      <c r="C3083" s="10" t="s">
        <v>8430</v>
      </c>
      <c r="D3083" s="10" t="s">
        <v>8371</v>
      </c>
      <c r="E3083" s="8">
        <v>3</v>
      </c>
      <c r="F3083" s="177" t="s">
        <v>2916</v>
      </c>
      <c r="G3083" s="15" t="str">
        <f>VLOOKUP(F3083,通道清单!D:D,1,0)</f>
        <v>TB66L</v>
      </c>
    </row>
    <row r="3084" ht="15" spans="1:7">
      <c r="A3084" s="8">
        <v>3077</v>
      </c>
      <c r="B3084" s="8" t="str">
        <f t="shared" si="49"/>
        <v>CS26-1-16-O4</v>
      </c>
      <c r="C3084" s="10" t="s">
        <v>8430</v>
      </c>
      <c r="D3084" s="10" t="s">
        <v>8371</v>
      </c>
      <c r="E3084" s="8">
        <v>4</v>
      </c>
      <c r="F3084" s="177" t="s">
        <v>2918</v>
      </c>
      <c r="G3084" s="15" t="str">
        <f>VLOOKUP(F3084,通道清单!D:D,1,0)</f>
        <v>TB71L</v>
      </c>
    </row>
    <row r="3085" ht="15" spans="1:7">
      <c r="A3085" s="8">
        <v>3078</v>
      </c>
      <c r="B3085" s="8" t="str">
        <f t="shared" si="49"/>
        <v>CS26-1-16-O5</v>
      </c>
      <c r="C3085" s="10" t="s">
        <v>8430</v>
      </c>
      <c r="D3085" s="10" t="s">
        <v>8371</v>
      </c>
      <c r="E3085" s="8">
        <v>5</v>
      </c>
      <c r="F3085" s="177" t="s">
        <v>2920</v>
      </c>
      <c r="G3085" s="15" t="str">
        <f>VLOOKUP(F3085,通道清单!D:D,1,0)</f>
        <v>TB75L</v>
      </c>
    </row>
    <row r="3086" ht="15" spans="1:7">
      <c r="A3086" s="8">
        <v>3079</v>
      </c>
      <c r="B3086" s="8" t="str">
        <f t="shared" si="49"/>
        <v>CS26-1-16-O6</v>
      </c>
      <c r="C3086" s="10" t="s">
        <v>8430</v>
      </c>
      <c r="D3086" s="10" t="s">
        <v>8371</v>
      </c>
      <c r="E3086" s="8">
        <v>6</v>
      </c>
      <c r="F3086" s="177" t="s">
        <v>2922</v>
      </c>
      <c r="G3086" s="15" t="str">
        <f>VLOOKUP(F3086,通道清单!D:D,1,0)</f>
        <v>TB76L</v>
      </c>
    </row>
    <row r="3087" ht="15" spans="1:7">
      <c r="A3087" s="8">
        <v>3080</v>
      </c>
      <c r="B3087" s="8" t="str">
        <f t="shared" si="49"/>
        <v>CS26-1-16-O7</v>
      </c>
      <c r="C3087" s="10" t="s">
        <v>8430</v>
      </c>
      <c r="D3087" s="10" t="s">
        <v>8371</v>
      </c>
      <c r="E3087" s="8">
        <v>7</v>
      </c>
      <c r="F3087" s="177" t="s">
        <v>2924</v>
      </c>
      <c r="G3087" s="15" t="str">
        <f>VLOOKUP(F3087,通道清单!D:D,1,0)</f>
        <v>TB77L</v>
      </c>
    </row>
    <row r="3088" ht="15" spans="1:7">
      <c r="A3088" s="8">
        <v>3081</v>
      </c>
      <c r="B3088" s="8" t="str">
        <f t="shared" si="49"/>
        <v>CS26-1-16-O8</v>
      </c>
      <c r="C3088" s="10" t="s">
        <v>8430</v>
      </c>
      <c r="D3088" s="10" t="s">
        <v>8371</v>
      </c>
      <c r="E3088" s="8">
        <v>8</v>
      </c>
      <c r="F3088" s="177" t="s">
        <v>2926</v>
      </c>
      <c r="G3088" s="15" t="str">
        <f>VLOOKUP(F3088,通道清单!D:D,1,0)</f>
        <v>TB78L</v>
      </c>
    </row>
    <row r="3089" ht="15" spans="1:7">
      <c r="A3089" s="8">
        <v>3082</v>
      </c>
      <c r="B3089" s="8" t="str">
        <f t="shared" si="49"/>
        <v>CS26-1-16-O9</v>
      </c>
      <c r="C3089" s="10" t="s">
        <v>8430</v>
      </c>
      <c r="D3089" s="10" t="s">
        <v>8371</v>
      </c>
      <c r="E3089" s="8">
        <v>9</v>
      </c>
      <c r="F3089" s="177" t="s">
        <v>2928</v>
      </c>
      <c r="G3089" s="15" t="str">
        <f>VLOOKUP(F3089,通道清单!D:D,1,0)</f>
        <v>TB80L</v>
      </c>
    </row>
    <row r="3090" ht="15" spans="1:7">
      <c r="A3090" s="8">
        <v>3083</v>
      </c>
      <c r="B3090" s="8" t="str">
        <f t="shared" si="49"/>
        <v>CS26-1-16-O10</v>
      </c>
      <c r="C3090" s="10" t="s">
        <v>8430</v>
      </c>
      <c r="D3090" s="10" t="s">
        <v>8371</v>
      </c>
      <c r="E3090" s="8">
        <v>10</v>
      </c>
      <c r="F3090" s="177" t="s">
        <v>2930</v>
      </c>
      <c r="G3090" s="15" t="str">
        <f>VLOOKUP(F3090,通道清单!D:D,1,0)</f>
        <v>TB81L</v>
      </c>
    </row>
    <row r="3091" ht="15" spans="1:7">
      <c r="A3091" s="8">
        <v>3084</v>
      </c>
      <c r="B3091" s="8" t="str">
        <f t="shared" si="49"/>
        <v>CS26-1-16-O11</v>
      </c>
      <c r="C3091" s="10" t="s">
        <v>8430</v>
      </c>
      <c r="D3091" s="10" t="s">
        <v>8371</v>
      </c>
      <c r="E3091" s="8">
        <v>11</v>
      </c>
      <c r="F3091" s="177" t="s">
        <v>2932</v>
      </c>
      <c r="G3091" s="15" t="str">
        <f>VLOOKUP(F3091,通道清单!D:D,1,0)</f>
        <v>TB82L</v>
      </c>
    </row>
    <row r="3092" ht="15" spans="1:7">
      <c r="A3092" s="8">
        <v>3085</v>
      </c>
      <c r="B3092" s="8" t="str">
        <f t="shared" si="49"/>
        <v>CS26-1-16-O12</v>
      </c>
      <c r="C3092" s="10" t="s">
        <v>8430</v>
      </c>
      <c r="D3092" s="10" t="s">
        <v>8371</v>
      </c>
      <c r="E3092" s="8">
        <v>12</v>
      </c>
      <c r="F3092" s="177" t="s">
        <v>2934</v>
      </c>
      <c r="G3092" s="15" t="str">
        <f>VLOOKUP(F3092,通道清单!D:D,1,0)</f>
        <v>TB83L</v>
      </c>
    </row>
    <row r="3093" ht="15" spans="1:7">
      <c r="A3093" s="8">
        <v>3086</v>
      </c>
      <c r="B3093" s="8" t="str">
        <f t="shared" si="49"/>
        <v>CS26-1-16-O13</v>
      </c>
      <c r="C3093" s="10" t="s">
        <v>8430</v>
      </c>
      <c r="D3093" s="10" t="s">
        <v>8371</v>
      </c>
      <c r="E3093" s="8">
        <v>13</v>
      </c>
      <c r="F3093" s="177" t="s">
        <v>2936</v>
      </c>
      <c r="G3093" s="15" t="str">
        <f>VLOOKUP(F3093,通道清单!D:D,1,0)</f>
        <v>TB87L</v>
      </c>
    </row>
    <row r="3094" ht="15" spans="1:7">
      <c r="A3094" s="8">
        <v>3087</v>
      </c>
      <c r="B3094" s="8" t="str">
        <f t="shared" si="49"/>
        <v>CS26-1-16-O14</v>
      </c>
      <c r="C3094" s="10" t="s">
        <v>8430</v>
      </c>
      <c r="D3094" s="10" t="s">
        <v>8371</v>
      </c>
      <c r="E3094" s="8">
        <v>14</v>
      </c>
      <c r="F3094" s="177" t="s">
        <v>2938</v>
      </c>
      <c r="G3094" s="15" t="str">
        <f>VLOOKUP(F3094,通道清单!D:D,1,0)</f>
        <v>TB89L</v>
      </c>
    </row>
    <row r="3095" ht="15" spans="1:7">
      <c r="A3095" s="8">
        <v>3088</v>
      </c>
      <c r="B3095" s="8" t="str">
        <f t="shared" si="49"/>
        <v>CS26-1-16-O15</v>
      </c>
      <c r="C3095" s="10" t="s">
        <v>8430</v>
      </c>
      <c r="D3095" s="10" t="s">
        <v>8371</v>
      </c>
      <c r="E3095" s="8">
        <v>15</v>
      </c>
      <c r="F3095" s="177" t="s">
        <v>2940</v>
      </c>
      <c r="G3095" s="15" t="str">
        <f>VLOOKUP(F3095,通道清单!D:D,1,0)</f>
        <v>TB91L</v>
      </c>
    </row>
    <row r="3096" ht="15" spans="1:7">
      <c r="A3096" s="8">
        <v>3089</v>
      </c>
      <c r="B3096" s="8" t="str">
        <f t="shared" si="49"/>
        <v>CS26-1-16-O16</v>
      </c>
      <c r="C3096" s="10" t="s">
        <v>8430</v>
      </c>
      <c r="D3096" s="10" t="s">
        <v>8371</v>
      </c>
      <c r="E3096" s="8">
        <v>16</v>
      </c>
      <c r="F3096" s="177" t="s">
        <v>2942</v>
      </c>
      <c r="G3096" s="15" t="str">
        <f>VLOOKUP(F3096,通道清单!D:D,1,0)</f>
        <v>TB94L</v>
      </c>
    </row>
    <row r="3097" ht="15" spans="1:7">
      <c r="A3097" s="8">
        <v>3090</v>
      </c>
      <c r="B3097" s="8" t="str">
        <f t="shared" si="49"/>
        <v>CS26-1-16-O17</v>
      </c>
      <c r="C3097" s="10" t="s">
        <v>8430</v>
      </c>
      <c r="D3097" s="10" t="s">
        <v>8371</v>
      </c>
      <c r="E3097" s="8">
        <v>17</v>
      </c>
      <c r="F3097" s="177" t="s">
        <v>2944</v>
      </c>
      <c r="G3097" s="15" t="str">
        <f>VLOOKUP(F3097,通道清单!D:D,1,0)</f>
        <v>TB65R</v>
      </c>
    </row>
    <row r="3098" ht="15" spans="1:7">
      <c r="A3098" s="8">
        <v>3091</v>
      </c>
      <c r="B3098" s="8" t="str">
        <f t="shared" si="49"/>
        <v>CS26-1-16-O18</v>
      </c>
      <c r="C3098" s="10" t="s">
        <v>8430</v>
      </c>
      <c r="D3098" s="10" t="s">
        <v>8371</v>
      </c>
      <c r="E3098" s="8">
        <v>18</v>
      </c>
      <c r="F3098" s="177" t="s">
        <v>2947</v>
      </c>
      <c r="G3098" s="15" t="str">
        <f>VLOOKUP(F3098,通道清单!D:D,1,0)</f>
        <v>TB67R</v>
      </c>
    </row>
    <row r="3099" ht="15" spans="1:7">
      <c r="A3099" s="8">
        <v>3092</v>
      </c>
      <c r="B3099" s="8" t="str">
        <f t="shared" si="49"/>
        <v>CS26-1-16-O19</v>
      </c>
      <c r="C3099" s="10" t="s">
        <v>8430</v>
      </c>
      <c r="D3099" s="10" t="s">
        <v>8371</v>
      </c>
      <c r="E3099" s="8">
        <v>19</v>
      </c>
      <c r="F3099" s="177" t="s">
        <v>2949</v>
      </c>
      <c r="G3099" s="15" t="str">
        <f>VLOOKUP(F3099,通道清单!D:D,1,0)</f>
        <v>TB68R</v>
      </c>
    </row>
    <row r="3100" ht="15" spans="1:7">
      <c r="A3100" s="8">
        <v>3093</v>
      </c>
      <c r="B3100" s="8" t="str">
        <f t="shared" si="49"/>
        <v>CS26-1-16-O20</v>
      </c>
      <c r="C3100" s="10" t="s">
        <v>8430</v>
      </c>
      <c r="D3100" s="10" t="s">
        <v>8371</v>
      </c>
      <c r="E3100" s="8">
        <v>20</v>
      </c>
      <c r="F3100" s="177" t="s">
        <v>2951</v>
      </c>
      <c r="G3100" s="15" t="str">
        <f>VLOOKUP(F3100,通道清单!D:D,1,0)</f>
        <v>TB69R</v>
      </c>
    </row>
    <row r="3101" ht="15" spans="1:7">
      <c r="A3101" s="8">
        <v>3094</v>
      </c>
      <c r="B3101" s="8" t="str">
        <f t="shared" si="49"/>
        <v>CS26-1-16-O21</v>
      </c>
      <c r="C3101" s="10" t="s">
        <v>8430</v>
      </c>
      <c r="D3101" s="10" t="s">
        <v>8371</v>
      </c>
      <c r="E3101" s="8">
        <v>21</v>
      </c>
      <c r="F3101" s="177" t="s">
        <v>2953</v>
      </c>
      <c r="G3101" s="15" t="str">
        <f>VLOOKUP(F3101,通道清单!D:D,1,0)</f>
        <v>TB70R</v>
      </c>
    </row>
    <row r="3102" ht="15" spans="1:7">
      <c r="A3102" s="8">
        <v>3095</v>
      </c>
      <c r="B3102" s="8" t="str">
        <f t="shared" si="49"/>
        <v>CS26-1-16-O22</v>
      </c>
      <c r="C3102" s="10" t="s">
        <v>8430</v>
      </c>
      <c r="D3102" s="10" t="s">
        <v>8371</v>
      </c>
      <c r="E3102" s="8">
        <v>22</v>
      </c>
      <c r="F3102" s="177" t="s">
        <v>2955</v>
      </c>
      <c r="G3102" s="15" t="str">
        <f>VLOOKUP(F3102,通道清单!D:D,1,0)</f>
        <v>TB72R</v>
      </c>
    </row>
    <row r="3103" ht="15" spans="1:7">
      <c r="A3103" s="8">
        <v>3096</v>
      </c>
      <c r="B3103" s="8" t="str">
        <f t="shared" si="49"/>
        <v>CS26-1-16-O23</v>
      </c>
      <c r="C3103" s="10" t="s">
        <v>8430</v>
      </c>
      <c r="D3103" s="10" t="s">
        <v>8371</v>
      </c>
      <c r="E3103" s="8">
        <v>23</v>
      </c>
      <c r="F3103" s="177" t="s">
        <v>2957</v>
      </c>
      <c r="G3103" s="15" t="str">
        <f>VLOOKUP(F3103,通道清单!D:D,1,0)</f>
        <v>TB73R</v>
      </c>
    </row>
    <row r="3104" ht="15" spans="1:7">
      <c r="A3104" s="8">
        <v>3097</v>
      </c>
      <c r="B3104" s="8" t="str">
        <f t="shared" si="49"/>
        <v>CS26-1-16-O24</v>
      </c>
      <c r="C3104" s="10" t="s">
        <v>8430</v>
      </c>
      <c r="D3104" s="10" t="s">
        <v>8371</v>
      </c>
      <c r="E3104" s="8">
        <v>24</v>
      </c>
      <c r="F3104" s="177" t="s">
        <v>2959</v>
      </c>
      <c r="G3104" s="15" t="str">
        <f>VLOOKUP(F3104,通道清单!D:D,1,0)</f>
        <v>TB74R</v>
      </c>
    </row>
    <row r="3105" ht="15" spans="1:7">
      <c r="A3105" s="8">
        <v>3098</v>
      </c>
      <c r="B3105" s="8" t="str">
        <f t="shared" si="49"/>
        <v>CS26-1-16-O25</v>
      </c>
      <c r="C3105" s="10" t="s">
        <v>8430</v>
      </c>
      <c r="D3105" s="10" t="s">
        <v>8371</v>
      </c>
      <c r="E3105" s="8">
        <v>25</v>
      </c>
      <c r="F3105" s="177" t="s">
        <v>2961</v>
      </c>
      <c r="G3105" s="15" t="str">
        <f>VLOOKUP(F3105,通道清单!D:D,1,0)</f>
        <v>TB79R</v>
      </c>
    </row>
    <row r="3106" ht="15" spans="1:7">
      <c r="A3106" s="8">
        <v>3099</v>
      </c>
      <c r="B3106" s="8" t="str">
        <f t="shared" si="49"/>
        <v>CS26-1-16-O26</v>
      </c>
      <c r="C3106" s="10" t="s">
        <v>8430</v>
      </c>
      <c r="D3106" s="10" t="s">
        <v>8371</v>
      </c>
      <c r="E3106" s="8">
        <v>26</v>
      </c>
      <c r="F3106" s="177" t="s">
        <v>2963</v>
      </c>
      <c r="G3106" s="15" t="str">
        <f>VLOOKUP(F3106,通道清单!D:D,1,0)</f>
        <v>TB84R</v>
      </c>
    </row>
    <row r="3107" ht="15" spans="1:7">
      <c r="A3107" s="8">
        <v>3100</v>
      </c>
      <c r="B3107" s="8" t="str">
        <f t="shared" si="49"/>
        <v>CS26-1-16-O27</v>
      </c>
      <c r="C3107" s="10" t="s">
        <v>8430</v>
      </c>
      <c r="D3107" s="10" t="s">
        <v>8371</v>
      </c>
      <c r="E3107" s="8">
        <v>27</v>
      </c>
      <c r="F3107" s="177" t="s">
        <v>2965</v>
      </c>
      <c r="G3107" s="15" t="str">
        <f>VLOOKUP(F3107,通道清单!D:D,1,0)</f>
        <v>TB85R</v>
      </c>
    </row>
    <row r="3108" ht="15" spans="1:7">
      <c r="A3108" s="8">
        <v>3101</v>
      </c>
      <c r="B3108" s="8" t="str">
        <f t="shared" si="49"/>
        <v>CS26-1-16-O28</v>
      </c>
      <c r="C3108" s="10" t="s">
        <v>8430</v>
      </c>
      <c r="D3108" s="10" t="s">
        <v>8371</v>
      </c>
      <c r="E3108" s="8">
        <v>28</v>
      </c>
      <c r="F3108" s="177" t="s">
        <v>2967</v>
      </c>
      <c r="G3108" s="15" t="str">
        <f>VLOOKUP(F3108,通道清单!D:D,1,0)</f>
        <v>TB86R</v>
      </c>
    </row>
    <row r="3109" ht="15" spans="1:7">
      <c r="A3109" s="8">
        <v>3102</v>
      </c>
      <c r="B3109" s="8" t="str">
        <f t="shared" si="49"/>
        <v>CS26-1-16-O29</v>
      </c>
      <c r="C3109" s="10" t="s">
        <v>8430</v>
      </c>
      <c r="D3109" s="10" t="s">
        <v>8371</v>
      </c>
      <c r="E3109" s="8">
        <v>29</v>
      </c>
      <c r="F3109" s="177" t="s">
        <v>2969</v>
      </c>
      <c r="G3109" s="15" t="str">
        <f>VLOOKUP(F3109,通道清单!D:D,1,0)</f>
        <v>TB88R</v>
      </c>
    </row>
    <row r="3110" ht="15" spans="1:7">
      <c r="A3110" s="8">
        <v>3103</v>
      </c>
      <c r="B3110" s="8" t="str">
        <f t="shared" si="49"/>
        <v>CS26-1-16-O30</v>
      </c>
      <c r="C3110" s="10" t="s">
        <v>8430</v>
      </c>
      <c r="D3110" s="10" t="s">
        <v>8371</v>
      </c>
      <c r="E3110" s="8">
        <v>30</v>
      </c>
      <c r="F3110" s="177" t="s">
        <v>2971</v>
      </c>
      <c r="G3110" s="15" t="str">
        <f>VLOOKUP(F3110,通道清单!D:D,1,0)</f>
        <v>TB90R</v>
      </c>
    </row>
    <row r="3111" ht="15" spans="1:7">
      <c r="A3111" s="8">
        <v>3104</v>
      </c>
      <c r="B3111" s="8" t="str">
        <f t="shared" si="49"/>
        <v>CS26-1-16-O31</v>
      </c>
      <c r="C3111" s="10" t="s">
        <v>8430</v>
      </c>
      <c r="D3111" s="10" t="s">
        <v>8371</v>
      </c>
      <c r="E3111" s="8">
        <v>31</v>
      </c>
      <c r="F3111" s="177" t="s">
        <v>2973</v>
      </c>
      <c r="G3111" s="15" t="str">
        <f>VLOOKUP(F3111,通道清单!D:D,1,0)</f>
        <v>TB92R</v>
      </c>
    </row>
    <row r="3112" ht="15" spans="1:7">
      <c r="A3112" s="8">
        <v>3105</v>
      </c>
      <c r="B3112" s="8" t="str">
        <f t="shared" si="49"/>
        <v>CS26-1-16-O32</v>
      </c>
      <c r="C3112" s="10" t="s">
        <v>8430</v>
      </c>
      <c r="D3112" s="10" t="s">
        <v>8371</v>
      </c>
      <c r="E3112" s="8">
        <v>32</v>
      </c>
      <c r="F3112" s="177" t="s">
        <v>2975</v>
      </c>
      <c r="G3112" s="15" t="str">
        <f>VLOOKUP(F3112,通道清单!D:D,1,0)</f>
        <v>TB93R</v>
      </c>
    </row>
    <row r="3113" ht="15" spans="1:7">
      <c r="A3113" s="8">
        <v>3106</v>
      </c>
      <c r="B3113" s="8" t="str">
        <f t="shared" si="49"/>
        <v>CS26-1-17-I1</v>
      </c>
      <c r="C3113" s="10" t="s">
        <v>8431</v>
      </c>
      <c r="D3113" s="10" t="s">
        <v>212</v>
      </c>
      <c r="E3113" s="8">
        <v>1</v>
      </c>
      <c r="F3113" s="177" t="s">
        <v>2141</v>
      </c>
      <c r="G3113" s="15" t="str">
        <f>VLOOKUP(F3113,通道清单!D:D,1,0)</f>
        <v>RX65L</v>
      </c>
    </row>
    <row r="3114" ht="15" spans="1:7">
      <c r="A3114" s="8">
        <v>3107</v>
      </c>
      <c r="B3114" s="8" t="str">
        <f t="shared" si="49"/>
        <v>CS26-1-17-I2</v>
      </c>
      <c r="C3114" s="10" t="s">
        <v>8431</v>
      </c>
      <c r="D3114" s="10" t="s">
        <v>212</v>
      </c>
      <c r="E3114" s="8">
        <v>2</v>
      </c>
      <c r="F3114" s="177" t="s">
        <v>2144</v>
      </c>
      <c r="G3114" s="15" t="str">
        <f>VLOOKUP(F3114,通道清单!D:D,1,0)</f>
        <v>RX67L</v>
      </c>
    </row>
    <row r="3115" ht="15" spans="1:7">
      <c r="A3115" s="8">
        <v>3108</v>
      </c>
      <c r="B3115" s="8" t="str">
        <f t="shared" si="49"/>
        <v>CS26-1-17-I3</v>
      </c>
      <c r="C3115" s="10" t="s">
        <v>8431</v>
      </c>
      <c r="D3115" s="10" t="s">
        <v>212</v>
      </c>
      <c r="E3115" s="8">
        <v>3</v>
      </c>
      <c r="F3115" s="177" t="s">
        <v>2146</v>
      </c>
      <c r="G3115" s="15" t="str">
        <f>VLOOKUP(F3115,通道清单!D:D,1,0)</f>
        <v>RX68L</v>
      </c>
    </row>
    <row r="3116" ht="15" spans="1:7">
      <c r="A3116" s="8">
        <v>3109</v>
      </c>
      <c r="B3116" s="8" t="str">
        <f t="shared" si="49"/>
        <v>CS26-1-17-I4</v>
      </c>
      <c r="C3116" s="10" t="s">
        <v>8431</v>
      </c>
      <c r="D3116" s="10" t="s">
        <v>212</v>
      </c>
      <c r="E3116" s="8">
        <v>4</v>
      </c>
      <c r="F3116" s="177" t="s">
        <v>2148</v>
      </c>
      <c r="G3116" s="15" t="str">
        <f>VLOOKUP(F3116,通道清单!D:D,1,0)</f>
        <v>RX69L</v>
      </c>
    </row>
    <row r="3117" ht="15" spans="1:7">
      <c r="A3117" s="8">
        <v>3110</v>
      </c>
      <c r="B3117" s="8" t="str">
        <f t="shared" si="49"/>
        <v>CS26-1-17-I5</v>
      </c>
      <c r="C3117" s="10" t="s">
        <v>8431</v>
      </c>
      <c r="D3117" s="10" t="s">
        <v>212</v>
      </c>
      <c r="E3117" s="8">
        <v>5</v>
      </c>
      <c r="F3117" s="177" t="s">
        <v>2150</v>
      </c>
      <c r="G3117" s="15" t="str">
        <f>VLOOKUP(F3117,通道清单!D:D,1,0)</f>
        <v>RX70L</v>
      </c>
    </row>
    <row r="3118" ht="15" spans="1:7">
      <c r="A3118" s="8">
        <v>3111</v>
      </c>
      <c r="B3118" s="8" t="str">
        <f t="shared" si="49"/>
        <v>CS26-1-17-I6</v>
      </c>
      <c r="C3118" s="10" t="s">
        <v>8431</v>
      </c>
      <c r="D3118" s="10" t="s">
        <v>212</v>
      </c>
      <c r="E3118" s="8">
        <v>6</v>
      </c>
      <c r="F3118" s="177" t="s">
        <v>2152</v>
      </c>
      <c r="G3118" s="15" t="str">
        <f>VLOOKUP(F3118,通道清单!D:D,1,0)</f>
        <v>RX72L</v>
      </c>
    </row>
    <row r="3119" ht="15" spans="1:7">
      <c r="A3119" s="8">
        <v>3112</v>
      </c>
      <c r="B3119" s="8" t="str">
        <f t="shared" si="49"/>
        <v>CS26-1-17-I7</v>
      </c>
      <c r="C3119" s="10" t="s">
        <v>8431</v>
      </c>
      <c r="D3119" s="10" t="s">
        <v>212</v>
      </c>
      <c r="E3119" s="8">
        <v>7</v>
      </c>
      <c r="F3119" s="177" t="s">
        <v>2154</v>
      </c>
      <c r="G3119" s="15" t="str">
        <f>VLOOKUP(F3119,通道清单!D:D,1,0)</f>
        <v>RX73L</v>
      </c>
    </row>
    <row r="3120" ht="15" spans="1:7">
      <c r="A3120" s="8">
        <v>3113</v>
      </c>
      <c r="B3120" s="8" t="str">
        <f t="shared" si="49"/>
        <v>CS26-1-17-I8</v>
      </c>
      <c r="C3120" s="10" t="s">
        <v>8431</v>
      </c>
      <c r="D3120" s="10" t="s">
        <v>212</v>
      </c>
      <c r="E3120" s="8">
        <v>8</v>
      </c>
      <c r="F3120" s="177" t="s">
        <v>2156</v>
      </c>
      <c r="G3120" s="15" t="str">
        <f>VLOOKUP(F3120,通道清单!D:D,1,0)</f>
        <v>RX74L</v>
      </c>
    </row>
    <row r="3121" ht="15" spans="1:7">
      <c r="A3121" s="8">
        <v>3114</v>
      </c>
      <c r="B3121" s="8" t="str">
        <f t="shared" si="49"/>
        <v>CS26-1-17-I9</v>
      </c>
      <c r="C3121" s="10" t="s">
        <v>8431</v>
      </c>
      <c r="D3121" s="10" t="s">
        <v>212</v>
      </c>
      <c r="E3121" s="8">
        <v>9</v>
      </c>
      <c r="F3121" s="177" t="s">
        <v>2158</v>
      </c>
      <c r="G3121" s="15" t="str">
        <f>VLOOKUP(F3121,通道清单!D:D,1,0)</f>
        <v>RX79L</v>
      </c>
    </row>
    <row r="3122" ht="15" spans="1:7">
      <c r="A3122" s="8">
        <v>3115</v>
      </c>
      <c r="B3122" s="8" t="str">
        <f t="shared" si="49"/>
        <v>CS26-1-17-I10</v>
      </c>
      <c r="C3122" s="10" t="s">
        <v>8431</v>
      </c>
      <c r="D3122" s="10" t="s">
        <v>212</v>
      </c>
      <c r="E3122" s="8">
        <v>10</v>
      </c>
      <c r="F3122" s="177" t="s">
        <v>2160</v>
      </c>
      <c r="G3122" s="15" t="str">
        <f>VLOOKUP(F3122,通道清单!D:D,1,0)</f>
        <v>RX84L</v>
      </c>
    </row>
    <row r="3123" ht="15" spans="1:7">
      <c r="A3123" s="8">
        <v>3116</v>
      </c>
      <c r="B3123" s="8" t="str">
        <f t="shared" si="49"/>
        <v>CS26-1-17-I11</v>
      </c>
      <c r="C3123" s="10" t="s">
        <v>8431</v>
      </c>
      <c r="D3123" s="10" t="s">
        <v>212</v>
      </c>
      <c r="E3123" s="8">
        <v>11</v>
      </c>
      <c r="F3123" s="177" t="s">
        <v>2162</v>
      </c>
      <c r="G3123" s="15" t="str">
        <f>VLOOKUP(F3123,通道清单!D:D,1,0)</f>
        <v>RX85L</v>
      </c>
    </row>
    <row r="3124" ht="15" spans="1:7">
      <c r="A3124" s="8">
        <v>3117</v>
      </c>
      <c r="B3124" s="8" t="str">
        <f t="shared" si="49"/>
        <v>CS26-1-17-I12</v>
      </c>
      <c r="C3124" s="10" t="s">
        <v>8431</v>
      </c>
      <c r="D3124" s="10" t="s">
        <v>212</v>
      </c>
      <c r="E3124" s="8">
        <v>12</v>
      </c>
      <c r="F3124" s="177" t="s">
        <v>2164</v>
      </c>
      <c r="G3124" s="15" t="str">
        <f>VLOOKUP(F3124,通道清单!D:D,1,0)</f>
        <v>RX86L</v>
      </c>
    </row>
    <row r="3125" ht="15" spans="1:7">
      <c r="A3125" s="8">
        <v>3118</v>
      </c>
      <c r="B3125" s="8" t="str">
        <f t="shared" si="49"/>
        <v>CS26-1-17-I13</v>
      </c>
      <c r="C3125" s="10" t="s">
        <v>8431</v>
      </c>
      <c r="D3125" s="10" t="s">
        <v>212</v>
      </c>
      <c r="E3125" s="8">
        <v>13</v>
      </c>
      <c r="F3125" s="177" t="s">
        <v>2166</v>
      </c>
      <c r="G3125" s="15" t="str">
        <f>VLOOKUP(F3125,通道清单!D:D,1,0)</f>
        <v>RX88L</v>
      </c>
    </row>
    <row r="3126" ht="15" spans="1:7">
      <c r="A3126" s="8">
        <v>3119</v>
      </c>
      <c r="B3126" s="8" t="str">
        <f t="shared" si="49"/>
        <v>CS26-1-17-I14</v>
      </c>
      <c r="C3126" s="10" t="s">
        <v>8431</v>
      </c>
      <c r="D3126" s="10" t="s">
        <v>212</v>
      </c>
      <c r="E3126" s="8">
        <v>14</v>
      </c>
      <c r="F3126" s="177" t="s">
        <v>2168</v>
      </c>
      <c r="G3126" s="15" t="str">
        <f>VLOOKUP(F3126,通道清单!D:D,1,0)</f>
        <v>RX90L</v>
      </c>
    </row>
    <row r="3127" ht="15" spans="1:7">
      <c r="A3127" s="8">
        <v>3120</v>
      </c>
      <c r="B3127" s="8" t="str">
        <f t="shared" si="49"/>
        <v>CS26-1-17-I15</v>
      </c>
      <c r="C3127" s="10" t="s">
        <v>8431</v>
      </c>
      <c r="D3127" s="10" t="s">
        <v>212</v>
      </c>
      <c r="E3127" s="8">
        <v>15</v>
      </c>
      <c r="F3127" s="177" t="s">
        <v>2170</v>
      </c>
      <c r="G3127" s="15" t="str">
        <f>VLOOKUP(F3127,通道清单!D:D,1,0)</f>
        <v>RX92L</v>
      </c>
    </row>
    <row r="3128" ht="15" spans="1:7">
      <c r="A3128" s="8">
        <v>3121</v>
      </c>
      <c r="B3128" s="8" t="str">
        <f t="shared" si="49"/>
        <v>CS26-1-17-I16</v>
      </c>
      <c r="C3128" s="10" t="s">
        <v>8431</v>
      </c>
      <c r="D3128" s="10" t="s">
        <v>212</v>
      </c>
      <c r="E3128" s="8">
        <v>16</v>
      </c>
      <c r="F3128" s="177" t="s">
        <v>2172</v>
      </c>
      <c r="G3128" s="15" t="str">
        <f>VLOOKUP(F3128,通道清单!D:D,1,0)</f>
        <v>RX93L</v>
      </c>
    </row>
    <row r="3129" ht="15" spans="1:7">
      <c r="A3129" s="8">
        <v>3122</v>
      </c>
      <c r="B3129" s="8" t="str">
        <f t="shared" si="49"/>
        <v>CS26-1-17-I17</v>
      </c>
      <c r="C3129" s="10" t="s">
        <v>8431</v>
      </c>
      <c r="D3129" s="10" t="s">
        <v>212</v>
      </c>
      <c r="E3129" s="8">
        <v>17</v>
      </c>
      <c r="F3129" s="177" t="s">
        <v>2174</v>
      </c>
      <c r="G3129" s="15" t="str">
        <f>VLOOKUP(F3129,通道清单!D:D,1,0)</f>
        <v>RX63R</v>
      </c>
    </row>
    <row r="3130" ht="15" spans="1:7">
      <c r="A3130" s="8">
        <v>3123</v>
      </c>
      <c r="B3130" s="8" t="str">
        <f t="shared" si="49"/>
        <v>CS26-1-17-I18</v>
      </c>
      <c r="C3130" s="10" t="s">
        <v>8431</v>
      </c>
      <c r="D3130" s="10" t="s">
        <v>212</v>
      </c>
      <c r="E3130" s="8">
        <v>18</v>
      </c>
      <c r="F3130" s="177" t="s">
        <v>2177</v>
      </c>
      <c r="G3130" s="15" t="str">
        <f>VLOOKUP(F3130,通道清单!D:D,1,0)</f>
        <v>RX64R</v>
      </c>
    </row>
    <row r="3131" ht="15" spans="1:7">
      <c r="A3131" s="8">
        <v>3124</v>
      </c>
      <c r="B3131" s="8" t="str">
        <f t="shared" si="49"/>
        <v>CS26-1-17-I19</v>
      </c>
      <c r="C3131" s="10" t="s">
        <v>8431</v>
      </c>
      <c r="D3131" s="10" t="s">
        <v>212</v>
      </c>
      <c r="E3131" s="8">
        <v>19</v>
      </c>
      <c r="F3131" s="177" t="s">
        <v>2179</v>
      </c>
      <c r="G3131" s="15" t="str">
        <f>VLOOKUP(F3131,通道清单!D:D,1,0)</f>
        <v>RX66R</v>
      </c>
    </row>
    <row r="3132" ht="15" spans="1:7">
      <c r="A3132" s="8">
        <v>3125</v>
      </c>
      <c r="B3132" s="8" t="str">
        <f t="shared" si="49"/>
        <v>CS26-1-17-I20</v>
      </c>
      <c r="C3132" s="10" t="s">
        <v>8431</v>
      </c>
      <c r="D3132" s="10" t="s">
        <v>212</v>
      </c>
      <c r="E3132" s="8">
        <v>20</v>
      </c>
      <c r="F3132" s="177" t="s">
        <v>2181</v>
      </c>
      <c r="G3132" s="15" t="str">
        <f>VLOOKUP(F3132,通道清单!D:D,1,0)</f>
        <v>RX71R</v>
      </c>
    </row>
    <row r="3133" ht="15" spans="1:7">
      <c r="A3133" s="8">
        <v>3126</v>
      </c>
      <c r="B3133" s="8" t="str">
        <f t="shared" si="49"/>
        <v>CS26-1-17-I21</v>
      </c>
      <c r="C3133" s="10" t="s">
        <v>8431</v>
      </c>
      <c r="D3133" s="10" t="s">
        <v>212</v>
      </c>
      <c r="E3133" s="8">
        <v>21</v>
      </c>
      <c r="F3133" s="177" t="s">
        <v>2183</v>
      </c>
      <c r="G3133" s="15" t="str">
        <f>VLOOKUP(F3133,通道清单!D:D,1,0)</f>
        <v>RX75R</v>
      </c>
    </row>
    <row r="3134" ht="15" spans="1:7">
      <c r="A3134" s="8">
        <v>3127</v>
      </c>
      <c r="B3134" s="8" t="str">
        <f t="shared" si="49"/>
        <v>CS26-1-17-I22</v>
      </c>
      <c r="C3134" s="10" t="s">
        <v>8431</v>
      </c>
      <c r="D3134" s="10" t="s">
        <v>212</v>
      </c>
      <c r="E3134" s="8">
        <v>22</v>
      </c>
      <c r="F3134" s="177" t="s">
        <v>2185</v>
      </c>
      <c r="G3134" s="15" t="str">
        <f>VLOOKUP(F3134,通道清单!D:D,1,0)</f>
        <v>RX76R</v>
      </c>
    </row>
    <row r="3135" ht="15" spans="1:7">
      <c r="A3135" s="8">
        <v>3128</v>
      </c>
      <c r="B3135" s="8" t="str">
        <f t="shared" si="49"/>
        <v>CS26-1-17-I23</v>
      </c>
      <c r="C3135" s="10" t="s">
        <v>8431</v>
      </c>
      <c r="D3135" s="10" t="s">
        <v>212</v>
      </c>
      <c r="E3135" s="8">
        <v>23</v>
      </c>
      <c r="F3135" s="177" t="s">
        <v>2187</v>
      </c>
      <c r="G3135" s="15" t="str">
        <f>VLOOKUP(F3135,通道清单!D:D,1,0)</f>
        <v>RX77R</v>
      </c>
    </row>
    <row r="3136" ht="15" spans="1:7">
      <c r="A3136" s="8">
        <v>3129</v>
      </c>
      <c r="B3136" s="8" t="str">
        <f t="shared" si="49"/>
        <v>CS26-1-17-I24</v>
      </c>
      <c r="C3136" s="10" t="s">
        <v>8431</v>
      </c>
      <c r="D3136" s="10" t="s">
        <v>212</v>
      </c>
      <c r="E3136" s="8">
        <v>24</v>
      </c>
      <c r="F3136" s="177" t="s">
        <v>2189</v>
      </c>
      <c r="G3136" s="15" t="str">
        <f>VLOOKUP(F3136,通道清单!D:D,1,0)</f>
        <v>RX78R</v>
      </c>
    </row>
    <row r="3137" ht="15" spans="1:7">
      <c r="A3137" s="8">
        <v>3130</v>
      </c>
      <c r="B3137" s="8" t="str">
        <f t="shared" si="49"/>
        <v>CS26-1-17-I25</v>
      </c>
      <c r="C3137" s="10" t="s">
        <v>8431</v>
      </c>
      <c r="D3137" s="10" t="s">
        <v>212</v>
      </c>
      <c r="E3137" s="8">
        <v>25</v>
      </c>
      <c r="F3137" s="177" t="s">
        <v>2191</v>
      </c>
      <c r="G3137" s="15" t="str">
        <f>VLOOKUP(F3137,通道清单!D:D,1,0)</f>
        <v>RX80R</v>
      </c>
    </row>
    <row r="3138" ht="15" spans="1:7">
      <c r="A3138" s="8">
        <v>3131</v>
      </c>
      <c r="B3138" s="8" t="str">
        <f t="shared" si="49"/>
        <v>CS26-1-17-I26</v>
      </c>
      <c r="C3138" s="10" t="s">
        <v>8431</v>
      </c>
      <c r="D3138" s="10" t="s">
        <v>212</v>
      </c>
      <c r="E3138" s="8">
        <v>26</v>
      </c>
      <c r="F3138" s="177" t="s">
        <v>2193</v>
      </c>
      <c r="G3138" s="15" t="str">
        <f>VLOOKUP(F3138,通道清单!D:D,1,0)</f>
        <v>RX81R</v>
      </c>
    </row>
    <row r="3139" ht="15" spans="1:7">
      <c r="A3139" s="8">
        <v>3132</v>
      </c>
      <c r="B3139" s="8" t="str">
        <f t="shared" si="49"/>
        <v>CS26-1-17-I27</v>
      </c>
      <c r="C3139" s="10" t="s">
        <v>8431</v>
      </c>
      <c r="D3139" s="10" t="s">
        <v>212</v>
      </c>
      <c r="E3139" s="8">
        <v>27</v>
      </c>
      <c r="F3139" s="177" t="s">
        <v>2195</v>
      </c>
      <c r="G3139" s="15" t="str">
        <f>VLOOKUP(F3139,通道清单!D:D,1,0)</f>
        <v>RX82R</v>
      </c>
    </row>
    <row r="3140" ht="15" spans="1:7">
      <c r="A3140" s="8">
        <v>3133</v>
      </c>
      <c r="B3140" s="8" t="str">
        <f t="shared" si="49"/>
        <v>CS26-1-17-I28</v>
      </c>
      <c r="C3140" s="10" t="s">
        <v>8431</v>
      </c>
      <c r="D3140" s="10" t="s">
        <v>212</v>
      </c>
      <c r="E3140" s="8">
        <v>28</v>
      </c>
      <c r="F3140" s="177" t="s">
        <v>2197</v>
      </c>
      <c r="G3140" s="15" t="str">
        <f>VLOOKUP(F3140,通道清单!D:D,1,0)</f>
        <v>RX83R</v>
      </c>
    </row>
    <row r="3141" ht="15" spans="1:7">
      <c r="A3141" s="8">
        <v>3134</v>
      </c>
      <c r="B3141" s="8" t="str">
        <f t="shared" si="49"/>
        <v>CS26-1-17-I29</v>
      </c>
      <c r="C3141" s="10" t="s">
        <v>8431</v>
      </c>
      <c r="D3141" s="10" t="s">
        <v>212</v>
      </c>
      <c r="E3141" s="8">
        <v>29</v>
      </c>
      <c r="F3141" s="177" t="s">
        <v>2199</v>
      </c>
      <c r="G3141" s="15" t="str">
        <f>VLOOKUP(F3141,通道清单!D:D,1,0)</f>
        <v>RX87R</v>
      </c>
    </row>
    <row r="3142" ht="15" spans="1:7">
      <c r="A3142" s="8">
        <v>3135</v>
      </c>
      <c r="B3142" s="8" t="str">
        <f t="shared" si="49"/>
        <v>CS26-1-17-I30</v>
      </c>
      <c r="C3142" s="10" t="s">
        <v>8431</v>
      </c>
      <c r="D3142" s="10" t="s">
        <v>212</v>
      </c>
      <c r="E3142" s="8">
        <v>30</v>
      </c>
      <c r="F3142" s="177" t="s">
        <v>2201</v>
      </c>
      <c r="G3142" s="15" t="str">
        <f>VLOOKUP(F3142,通道清单!D:D,1,0)</f>
        <v>RX89R</v>
      </c>
    </row>
    <row r="3143" ht="15" spans="1:7">
      <c r="A3143" s="8">
        <v>3136</v>
      </c>
      <c r="B3143" s="8" t="str">
        <f t="shared" si="49"/>
        <v>CS26-1-17-I31</v>
      </c>
      <c r="C3143" s="10" t="s">
        <v>8431</v>
      </c>
      <c r="D3143" s="10" t="s">
        <v>212</v>
      </c>
      <c r="E3143" s="8">
        <v>31</v>
      </c>
      <c r="F3143" s="177" t="s">
        <v>2203</v>
      </c>
      <c r="G3143" s="15" t="str">
        <f>VLOOKUP(F3143,通道清单!D:D,1,0)</f>
        <v>RX91R</v>
      </c>
    </row>
    <row r="3144" ht="15" spans="1:7">
      <c r="A3144" s="8">
        <v>3137</v>
      </c>
      <c r="B3144" s="8" t="str">
        <f t="shared" ref="B3144:B3207" si="50">C3144&amp;"-"&amp;D3144&amp;E3144</f>
        <v>CS26-1-17-I32</v>
      </c>
      <c r="C3144" s="10" t="s">
        <v>8431</v>
      </c>
      <c r="D3144" s="10" t="s">
        <v>212</v>
      </c>
      <c r="E3144" s="8">
        <v>32</v>
      </c>
      <c r="F3144" s="177" t="s">
        <v>2205</v>
      </c>
      <c r="G3144" s="15" t="str">
        <f>VLOOKUP(F3144,通道清单!D:D,1,0)</f>
        <v>RX94R</v>
      </c>
    </row>
    <row r="3145" ht="15" spans="1:7">
      <c r="A3145" s="8">
        <v>3138</v>
      </c>
      <c r="B3145" s="8" t="str">
        <f t="shared" si="50"/>
        <v>CS26-1-17-O1</v>
      </c>
      <c r="C3145" s="10" t="s">
        <v>8431</v>
      </c>
      <c r="D3145" s="10" t="s">
        <v>8371</v>
      </c>
      <c r="E3145" s="8">
        <v>1</v>
      </c>
      <c r="F3145" s="177" t="s">
        <v>2561</v>
      </c>
      <c r="G3145" s="15" t="str">
        <f>VLOOKUP(F3145,通道清单!D:D,1,0)</f>
        <v>TY65R</v>
      </c>
    </row>
    <row r="3146" ht="15" spans="1:7">
      <c r="A3146" s="8">
        <v>3139</v>
      </c>
      <c r="B3146" s="8" t="str">
        <f t="shared" si="50"/>
        <v>CS26-1-17-O2</v>
      </c>
      <c r="C3146" s="10" t="s">
        <v>8431</v>
      </c>
      <c r="D3146" s="10" t="s">
        <v>8371</v>
      </c>
      <c r="E3146" s="8">
        <v>2</v>
      </c>
      <c r="F3146" s="177" t="s">
        <v>2567</v>
      </c>
      <c r="G3146" s="15" t="str">
        <f>VLOOKUP(F3146,通道清单!D:D,1,0)</f>
        <v>TY67R</v>
      </c>
    </row>
    <row r="3147" ht="15" spans="1:7">
      <c r="A3147" s="8">
        <v>3140</v>
      </c>
      <c r="B3147" s="8" t="str">
        <f t="shared" si="50"/>
        <v>CS26-1-17-O3</v>
      </c>
      <c r="C3147" s="10" t="s">
        <v>8431</v>
      </c>
      <c r="D3147" s="10" t="s">
        <v>8371</v>
      </c>
      <c r="E3147" s="8">
        <v>3</v>
      </c>
      <c r="F3147" s="177" t="s">
        <v>2570</v>
      </c>
      <c r="G3147" s="15" t="str">
        <f>VLOOKUP(F3147,通道清单!D:D,1,0)</f>
        <v>TY68R</v>
      </c>
    </row>
    <row r="3148" ht="15" spans="1:7">
      <c r="A3148" s="8">
        <v>3141</v>
      </c>
      <c r="B3148" s="8" t="str">
        <f t="shared" si="50"/>
        <v>CS26-1-17-O4</v>
      </c>
      <c r="C3148" s="10" t="s">
        <v>8431</v>
      </c>
      <c r="D3148" s="10" t="s">
        <v>8371</v>
      </c>
      <c r="E3148" s="8">
        <v>4</v>
      </c>
      <c r="F3148" s="177" t="s">
        <v>2573</v>
      </c>
      <c r="G3148" s="15" t="str">
        <f>VLOOKUP(F3148,通道清单!D:D,1,0)</f>
        <v>TY69R</v>
      </c>
    </row>
    <row r="3149" ht="15" spans="1:7">
      <c r="A3149" s="8">
        <v>3142</v>
      </c>
      <c r="B3149" s="8" t="str">
        <f t="shared" si="50"/>
        <v>CS26-1-17-O5</v>
      </c>
      <c r="C3149" s="10" t="s">
        <v>8431</v>
      </c>
      <c r="D3149" s="10" t="s">
        <v>8371</v>
      </c>
      <c r="E3149" s="8">
        <v>5</v>
      </c>
      <c r="F3149" s="177" t="s">
        <v>2576</v>
      </c>
      <c r="G3149" s="15" t="str">
        <f>VLOOKUP(F3149,通道清单!D:D,1,0)</f>
        <v>TY70R</v>
      </c>
    </row>
    <row r="3150" ht="15" spans="1:7">
      <c r="A3150" s="8">
        <v>3143</v>
      </c>
      <c r="B3150" s="8" t="str">
        <f t="shared" si="50"/>
        <v>CS26-1-17-O6</v>
      </c>
      <c r="C3150" s="10" t="s">
        <v>8431</v>
      </c>
      <c r="D3150" s="10" t="s">
        <v>8371</v>
      </c>
      <c r="E3150" s="8">
        <v>6</v>
      </c>
      <c r="F3150" s="177" t="s">
        <v>2582</v>
      </c>
      <c r="G3150" s="15" t="str">
        <f>VLOOKUP(F3150,通道清单!D:D,1,0)</f>
        <v>TY72R</v>
      </c>
    </row>
    <row r="3151" ht="15" spans="1:7">
      <c r="A3151" s="8">
        <v>3144</v>
      </c>
      <c r="B3151" s="8" t="str">
        <f t="shared" si="50"/>
        <v>CS26-1-17-O7</v>
      </c>
      <c r="C3151" s="10" t="s">
        <v>8431</v>
      </c>
      <c r="D3151" s="10" t="s">
        <v>8371</v>
      </c>
      <c r="E3151" s="8">
        <v>7</v>
      </c>
      <c r="F3151" s="177" t="s">
        <v>2585</v>
      </c>
      <c r="G3151" s="15" t="str">
        <f>VLOOKUP(F3151,通道清单!D:D,1,0)</f>
        <v>TY73R</v>
      </c>
    </row>
    <row r="3152" ht="15" spans="1:7">
      <c r="A3152" s="8">
        <v>3145</v>
      </c>
      <c r="B3152" s="8" t="str">
        <f t="shared" si="50"/>
        <v>CS26-1-17-O8</v>
      </c>
      <c r="C3152" s="10" t="s">
        <v>8431</v>
      </c>
      <c r="D3152" s="10" t="s">
        <v>8371</v>
      </c>
      <c r="E3152" s="8">
        <v>8</v>
      </c>
      <c r="F3152" s="177" t="s">
        <v>2588</v>
      </c>
      <c r="G3152" s="15" t="str">
        <f>VLOOKUP(F3152,通道清单!D:D,1,0)</f>
        <v>TY74R</v>
      </c>
    </row>
    <row r="3153" ht="15" spans="1:7">
      <c r="A3153" s="8">
        <v>3146</v>
      </c>
      <c r="B3153" s="8" t="str">
        <f t="shared" si="50"/>
        <v>CS26-1-17-O9</v>
      </c>
      <c r="C3153" s="10" t="s">
        <v>8431</v>
      </c>
      <c r="D3153" s="10" t="s">
        <v>8371</v>
      </c>
      <c r="E3153" s="8">
        <v>9</v>
      </c>
      <c r="F3153" s="177" t="s">
        <v>2603</v>
      </c>
      <c r="G3153" s="15" t="str">
        <f>VLOOKUP(F3153,通道清单!D:D,1,0)</f>
        <v>TY79R</v>
      </c>
    </row>
    <row r="3154" ht="15" spans="1:7">
      <c r="A3154" s="8">
        <v>3147</v>
      </c>
      <c r="B3154" s="8" t="str">
        <f t="shared" si="50"/>
        <v>CS26-1-17-O10</v>
      </c>
      <c r="C3154" s="10" t="s">
        <v>8431</v>
      </c>
      <c r="D3154" s="10" t="s">
        <v>8371</v>
      </c>
      <c r="E3154" s="8">
        <v>10</v>
      </c>
      <c r="F3154" s="177" t="s">
        <v>2618</v>
      </c>
      <c r="G3154" s="15" t="str">
        <f>VLOOKUP(F3154,通道清单!D:D,1,0)</f>
        <v>TY84R</v>
      </c>
    </row>
    <row r="3155" ht="15" spans="1:7">
      <c r="A3155" s="8">
        <v>3148</v>
      </c>
      <c r="B3155" s="8" t="str">
        <f t="shared" si="50"/>
        <v>CS26-1-17-O11</v>
      </c>
      <c r="C3155" s="10" t="s">
        <v>8431</v>
      </c>
      <c r="D3155" s="10" t="s">
        <v>8371</v>
      </c>
      <c r="E3155" s="8">
        <v>11</v>
      </c>
      <c r="F3155" s="177" t="s">
        <v>2621</v>
      </c>
      <c r="G3155" s="15" t="str">
        <f>VLOOKUP(F3155,通道清单!D:D,1,0)</f>
        <v>TY85R</v>
      </c>
    </row>
    <row r="3156" ht="15" spans="1:7">
      <c r="A3156" s="8">
        <v>3149</v>
      </c>
      <c r="B3156" s="8" t="str">
        <f t="shared" si="50"/>
        <v>CS26-1-17-O12</v>
      </c>
      <c r="C3156" s="10" t="s">
        <v>8431</v>
      </c>
      <c r="D3156" s="10" t="s">
        <v>8371</v>
      </c>
      <c r="E3156" s="8">
        <v>12</v>
      </c>
      <c r="F3156" s="177" t="s">
        <v>2624</v>
      </c>
      <c r="G3156" s="15" t="str">
        <f>VLOOKUP(F3156,通道清单!D:D,1,0)</f>
        <v>TY86R</v>
      </c>
    </row>
    <row r="3157" ht="15" spans="1:7">
      <c r="A3157" s="8">
        <v>3150</v>
      </c>
      <c r="B3157" s="8" t="str">
        <f t="shared" si="50"/>
        <v>CS26-1-17-O13</v>
      </c>
      <c r="C3157" s="10" t="s">
        <v>8431</v>
      </c>
      <c r="D3157" s="10" t="s">
        <v>8371</v>
      </c>
      <c r="E3157" s="8">
        <v>13</v>
      </c>
      <c r="F3157" s="177" t="s">
        <v>2630</v>
      </c>
      <c r="G3157" s="15" t="str">
        <f>VLOOKUP(F3157,通道清单!D:D,1,0)</f>
        <v>TY88R</v>
      </c>
    </row>
    <row r="3158" ht="15" spans="1:7">
      <c r="A3158" s="8">
        <v>3151</v>
      </c>
      <c r="B3158" s="8" t="str">
        <f t="shared" si="50"/>
        <v>CS26-1-17-O14</v>
      </c>
      <c r="C3158" s="10" t="s">
        <v>8431</v>
      </c>
      <c r="D3158" s="10" t="s">
        <v>8371</v>
      </c>
      <c r="E3158" s="8">
        <v>14</v>
      </c>
      <c r="F3158" s="177" t="s">
        <v>2636</v>
      </c>
      <c r="G3158" s="15" t="str">
        <f>VLOOKUP(F3158,通道清单!D:D,1,0)</f>
        <v>TY90R</v>
      </c>
    </row>
    <row r="3159" ht="15" spans="1:7">
      <c r="A3159" s="8">
        <v>3152</v>
      </c>
      <c r="B3159" s="8" t="str">
        <f t="shared" si="50"/>
        <v>CS26-1-17-O15</v>
      </c>
      <c r="C3159" s="10" t="s">
        <v>8431</v>
      </c>
      <c r="D3159" s="10" t="s">
        <v>8371</v>
      </c>
      <c r="E3159" s="8">
        <v>15</v>
      </c>
      <c r="F3159" s="177" t="s">
        <v>2642</v>
      </c>
      <c r="G3159" s="15" t="str">
        <f>VLOOKUP(F3159,通道清单!D:D,1,0)</f>
        <v>TY92R</v>
      </c>
    </row>
    <row r="3160" ht="15" spans="1:7">
      <c r="A3160" s="8">
        <v>3153</v>
      </c>
      <c r="B3160" s="8" t="str">
        <f t="shared" si="50"/>
        <v>CS26-1-17-O16</v>
      </c>
      <c r="C3160" s="10" t="s">
        <v>8431</v>
      </c>
      <c r="D3160" s="10" t="s">
        <v>8371</v>
      </c>
      <c r="E3160" s="8">
        <v>16</v>
      </c>
      <c r="F3160" s="177" t="s">
        <v>2645</v>
      </c>
      <c r="G3160" s="15" t="str">
        <f>VLOOKUP(F3160,通道清单!D:D,1,0)</f>
        <v>TY93R</v>
      </c>
    </row>
    <row r="3161" ht="15" spans="1:7">
      <c r="A3161" s="8">
        <v>3154</v>
      </c>
      <c r="B3161" s="8" t="str">
        <f t="shared" si="50"/>
        <v>CS26-1-17-O17</v>
      </c>
      <c r="C3161" s="10" t="s">
        <v>8431</v>
      </c>
      <c r="D3161" s="10" t="s">
        <v>8371</v>
      </c>
      <c r="E3161" s="8">
        <v>17</v>
      </c>
      <c r="F3161" s="177" t="s">
        <v>2555</v>
      </c>
      <c r="G3161" s="15" t="str">
        <f>VLOOKUP(F3161,通道清单!D:D,1,0)</f>
        <v>TY63L</v>
      </c>
    </row>
    <row r="3162" ht="15" spans="1:7">
      <c r="A3162" s="8">
        <v>3155</v>
      </c>
      <c r="B3162" s="8" t="str">
        <f t="shared" si="50"/>
        <v>CS26-1-17-O18</v>
      </c>
      <c r="C3162" s="10" t="s">
        <v>8431</v>
      </c>
      <c r="D3162" s="10" t="s">
        <v>8371</v>
      </c>
      <c r="E3162" s="8">
        <v>18</v>
      </c>
      <c r="F3162" s="177" t="s">
        <v>2558</v>
      </c>
      <c r="G3162" s="15" t="str">
        <f>VLOOKUP(F3162,通道清单!D:D,1,0)</f>
        <v>TY64L</v>
      </c>
    </row>
    <row r="3163" ht="15" spans="1:7">
      <c r="A3163" s="8">
        <v>3156</v>
      </c>
      <c r="B3163" s="8" t="str">
        <f t="shared" si="50"/>
        <v>CS26-1-17-O19</v>
      </c>
      <c r="C3163" s="10" t="s">
        <v>8431</v>
      </c>
      <c r="D3163" s="10" t="s">
        <v>8371</v>
      </c>
      <c r="E3163" s="8">
        <v>19</v>
      </c>
      <c r="F3163" s="177" t="s">
        <v>2564</v>
      </c>
      <c r="G3163" s="15" t="str">
        <f>VLOOKUP(F3163,通道清单!D:D,1,0)</f>
        <v>TY66L</v>
      </c>
    </row>
    <row r="3164" ht="15" spans="1:7">
      <c r="A3164" s="8">
        <v>3157</v>
      </c>
      <c r="B3164" s="8" t="str">
        <f t="shared" si="50"/>
        <v>CS26-1-17-O20</v>
      </c>
      <c r="C3164" s="10" t="s">
        <v>8431</v>
      </c>
      <c r="D3164" s="10" t="s">
        <v>8371</v>
      </c>
      <c r="E3164" s="8">
        <v>20</v>
      </c>
      <c r="F3164" s="177" t="s">
        <v>2579</v>
      </c>
      <c r="G3164" s="15" t="str">
        <f>VLOOKUP(F3164,通道清单!D:D,1,0)</f>
        <v>TY71L</v>
      </c>
    </row>
    <row r="3165" ht="15" spans="1:7">
      <c r="A3165" s="8">
        <v>3158</v>
      </c>
      <c r="B3165" s="8" t="str">
        <f t="shared" si="50"/>
        <v>CS26-1-17-O21</v>
      </c>
      <c r="C3165" s="10" t="s">
        <v>8431</v>
      </c>
      <c r="D3165" s="10" t="s">
        <v>8371</v>
      </c>
      <c r="E3165" s="8">
        <v>21</v>
      </c>
      <c r="F3165" s="177" t="s">
        <v>2591</v>
      </c>
      <c r="G3165" s="15" t="str">
        <f>VLOOKUP(F3165,通道清单!D:D,1,0)</f>
        <v>TY75L</v>
      </c>
    </row>
    <row r="3166" ht="15" spans="1:7">
      <c r="A3166" s="8">
        <v>3159</v>
      </c>
      <c r="B3166" s="8" t="str">
        <f t="shared" si="50"/>
        <v>CS26-1-17-O22</v>
      </c>
      <c r="C3166" s="10" t="s">
        <v>8431</v>
      </c>
      <c r="D3166" s="10" t="s">
        <v>8371</v>
      </c>
      <c r="E3166" s="8">
        <v>22</v>
      </c>
      <c r="F3166" s="177" t="s">
        <v>2594</v>
      </c>
      <c r="G3166" s="15" t="str">
        <f>VLOOKUP(F3166,通道清单!D:D,1,0)</f>
        <v>TY76L</v>
      </c>
    </row>
    <row r="3167" ht="15" spans="1:7">
      <c r="A3167" s="8">
        <v>3160</v>
      </c>
      <c r="B3167" s="8" t="str">
        <f t="shared" si="50"/>
        <v>CS26-1-17-O23</v>
      </c>
      <c r="C3167" s="10" t="s">
        <v>8431</v>
      </c>
      <c r="D3167" s="10" t="s">
        <v>8371</v>
      </c>
      <c r="E3167" s="8">
        <v>23</v>
      </c>
      <c r="F3167" s="177" t="s">
        <v>2597</v>
      </c>
      <c r="G3167" s="15" t="str">
        <f>VLOOKUP(F3167,通道清单!D:D,1,0)</f>
        <v>TY77L</v>
      </c>
    </row>
    <row r="3168" ht="15" spans="1:7">
      <c r="A3168" s="8">
        <v>3161</v>
      </c>
      <c r="B3168" s="8" t="str">
        <f t="shared" si="50"/>
        <v>CS26-1-17-O24</v>
      </c>
      <c r="C3168" s="10" t="s">
        <v>8431</v>
      </c>
      <c r="D3168" s="10" t="s">
        <v>8371</v>
      </c>
      <c r="E3168" s="8">
        <v>24</v>
      </c>
      <c r="F3168" s="177" t="s">
        <v>2600</v>
      </c>
      <c r="G3168" s="15" t="str">
        <f>VLOOKUP(F3168,通道清单!D:D,1,0)</f>
        <v>TY78L</v>
      </c>
    </row>
    <row r="3169" ht="15" spans="1:7">
      <c r="A3169" s="8">
        <v>3162</v>
      </c>
      <c r="B3169" s="8" t="str">
        <f t="shared" si="50"/>
        <v>CS26-1-17-O25</v>
      </c>
      <c r="C3169" s="10" t="s">
        <v>8431</v>
      </c>
      <c r="D3169" s="10" t="s">
        <v>8371</v>
      </c>
      <c r="E3169" s="8">
        <v>25</v>
      </c>
      <c r="F3169" s="177" t="s">
        <v>2606</v>
      </c>
      <c r="G3169" s="15" t="str">
        <f>VLOOKUP(F3169,通道清单!D:D,1,0)</f>
        <v>TY80L</v>
      </c>
    </row>
    <row r="3170" ht="15" spans="1:7">
      <c r="A3170" s="8">
        <v>3163</v>
      </c>
      <c r="B3170" s="8" t="str">
        <f t="shared" si="50"/>
        <v>CS26-1-17-O26</v>
      </c>
      <c r="C3170" s="10" t="s">
        <v>8431</v>
      </c>
      <c r="D3170" s="10" t="s">
        <v>8371</v>
      </c>
      <c r="E3170" s="8">
        <v>26</v>
      </c>
      <c r="F3170" s="177" t="s">
        <v>2609</v>
      </c>
      <c r="G3170" s="15" t="str">
        <f>VLOOKUP(F3170,通道清单!D:D,1,0)</f>
        <v>TY81L</v>
      </c>
    </row>
    <row r="3171" ht="15" spans="1:7">
      <c r="A3171" s="8">
        <v>3164</v>
      </c>
      <c r="B3171" s="8" t="str">
        <f t="shared" si="50"/>
        <v>CS26-1-17-O27</v>
      </c>
      <c r="C3171" s="10" t="s">
        <v>8431</v>
      </c>
      <c r="D3171" s="10" t="s">
        <v>8371</v>
      </c>
      <c r="E3171" s="8">
        <v>27</v>
      </c>
      <c r="F3171" s="177" t="s">
        <v>2612</v>
      </c>
      <c r="G3171" s="15" t="str">
        <f>VLOOKUP(F3171,通道清单!D:D,1,0)</f>
        <v>TY82L</v>
      </c>
    </row>
    <row r="3172" ht="15" spans="1:7">
      <c r="A3172" s="8">
        <v>3165</v>
      </c>
      <c r="B3172" s="8" t="str">
        <f t="shared" si="50"/>
        <v>CS26-1-17-O28</v>
      </c>
      <c r="C3172" s="10" t="s">
        <v>8431</v>
      </c>
      <c r="D3172" s="10" t="s">
        <v>8371</v>
      </c>
      <c r="E3172" s="8">
        <v>28</v>
      </c>
      <c r="F3172" s="177" t="s">
        <v>2615</v>
      </c>
      <c r="G3172" s="15" t="str">
        <f>VLOOKUP(F3172,通道清单!D:D,1,0)</f>
        <v>TY83L</v>
      </c>
    </row>
    <row r="3173" ht="15" spans="1:7">
      <c r="A3173" s="8">
        <v>3166</v>
      </c>
      <c r="B3173" s="8" t="str">
        <f t="shared" si="50"/>
        <v>CS26-1-17-O29</v>
      </c>
      <c r="C3173" s="10" t="s">
        <v>8431</v>
      </c>
      <c r="D3173" s="10" t="s">
        <v>8371</v>
      </c>
      <c r="E3173" s="8">
        <v>29</v>
      </c>
      <c r="F3173" s="177" t="s">
        <v>2627</v>
      </c>
      <c r="G3173" s="15" t="str">
        <f>VLOOKUP(F3173,通道清单!D:D,1,0)</f>
        <v>TY87L</v>
      </c>
    </row>
    <row r="3174" ht="15" spans="1:7">
      <c r="A3174" s="8">
        <v>3167</v>
      </c>
      <c r="B3174" s="8" t="str">
        <f t="shared" si="50"/>
        <v>CS26-1-17-O30</v>
      </c>
      <c r="C3174" s="10" t="s">
        <v>8431</v>
      </c>
      <c r="D3174" s="10" t="s">
        <v>8371</v>
      </c>
      <c r="E3174" s="8">
        <v>30</v>
      </c>
      <c r="F3174" s="177" t="s">
        <v>2633</v>
      </c>
      <c r="G3174" s="15" t="str">
        <f>VLOOKUP(F3174,通道清单!D:D,1,0)</f>
        <v>TY89L</v>
      </c>
    </row>
    <row r="3175" ht="15" spans="1:7">
      <c r="A3175" s="8">
        <v>3168</v>
      </c>
      <c r="B3175" s="8" t="str">
        <f t="shared" si="50"/>
        <v>CS26-1-17-O31</v>
      </c>
      <c r="C3175" s="10" t="s">
        <v>8431</v>
      </c>
      <c r="D3175" s="10" t="s">
        <v>8371</v>
      </c>
      <c r="E3175" s="8">
        <v>31</v>
      </c>
      <c r="F3175" s="177" t="s">
        <v>2639</v>
      </c>
      <c r="G3175" s="15" t="str">
        <f>VLOOKUP(F3175,通道清单!D:D,1,0)</f>
        <v>TY91L</v>
      </c>
    </row>
    <row r="3176" ht="15" spans="1:7">
      <c r="A3176" s="8">
        <v>3169</v>
      </c>
      <c r="B3176" s="8" t="str">
        <f t="shared" si="50"/>
        <v>CS26-1-17-O32</v>
      </c>
      <c r="C3176" s="10" t="s">
        <v>8431</v>
      </c>
      <c r="D3176" s="10" t="s">
        <v>8371</v>
      </c>
      <c r="E3176" s="8">
        <v>32</v>
      </c>
      <c r="F3176" s="177" t="s">
        <v>2648</v>
      </c>
      <c r="G3176" s="15" t="str">
        <f>VLOOKUP(F3176,通道清单!D:D,1,0)</f>
        <v>TY94L</v>
      </c>
    </row>
    <row r="3177" ht="15" spans="1:7">
      <c r="A3177" s="8">
        <v>3170</v>
      </c>
      <c r="B3177" s="8" t="str">
        <f t="shared" si="50"/>
        <v>CS26-1-18-I1</v>
      </c>
      <c r="C3177" s="10" t="s">
        <v>8432</v>
      </c>
      <c r="D3177" s="10" t="s">
        <v>212</v>
      </c>
      <c r="E3177" s="8">
        <v>1</v>
      </c>
      <c r="F3177" s="177" t="s">
        <v>1909</v>
      </c>
      <c r="G3177" s="15" t="str">
        <f>VLOOKUP(F3177,通道清单!D:D,1,0)</f>
        <v>RY63R</v>
      </c>
    </row>
    <row r="3178" ht="15" spans="1:7">
      <c r="A3178" s="8">
        <v>3171</v>
      </c>
      <c r="B3178" s="8" t="str">
        <f t="shared" si="50"/>
        <v>CS26-1-18-I2</v>
      </c>
      <c r="C3178" s="10" t="s">
        <v>8432</v>
      </c>
      <c r="D3178" s="10" t="s">
        <v>212</v>
      </c>
      <c r="E3178" s="8">
        <v>2</v>
      </c>
      <c r="F3178" s="177" t="s">
        <v>1912</v>
      </c>
      <c r="G3178" s="15" t="str">
        <f>VLOOKUP(F3178,通道清单!D:D,1,0)</f>
        <v>RY64R</v>
      </c>
    </row>
    <row r="3179" ht="15" spans="1:7">
      <c r="A3179" s="8">
        <v>3172</v>
      </c>
      <c r="B3179" s="8" t="str">
        <f t="shared" si="50"/>
        <v>CS26-1-18-I3</v>
      </c>
      <c r="C3179" s="10" t="s">
        <v>8432</v>
      </c>
      <c r="D3179" s="10" t="s">
        <v>212</v>
      </c>
      <c r="E3179" s="8">
        <v>3</v>
      </c>
      <c r="F3179" s="177" t="s">
        <v>1918</v>
      </c>
      <c r="G3179" s="15" t="str">
        <f>VLOOKUP(F3179,通道清单!D:D,1,0)</f>
        <v>RY66R</v>
      </c>
    </row>
    <row r="3180" ht="15" spans="1:7">
      <c r="A3180" s="8">
        <v>3173</v>
      </c>
      <c r="B3180" s="8" t="str">
        <f t="shared" si="50"/>
        <v>CS26-1-18-I4</v>
      </c>
      <c r="C3180" s="10" t="s">
        <v>8432</v>
      </c>
      <c r="D3180" s="10" t="s">
        <v>212</v>
      </c>
      <c r="E3180" s="8">
        <v>4</v>
      </c>
      <c r="F3180" s="177" t="s">
        <v>1933</v>
      </c>
      <c r="G3180" s="15" t="str">
        <f>VLOOKUP(F3180,通道清单!D:D,1,0)</f>
        <v>RY71R</v>
      </c>
    </row>
    <row r="3181" ht="15" spans="1:7">
      <c r="A3181" s="8">
        <v>3174</v>
      </c>
      <c r="B3181" s="8" t="str">
        <f t="shared" si="50"/>
        <v>CS26-1-18-I5</v>
      </c>
      <c r="C3181" s="10" t="s">
        <v>8432</v>
      </c>
      <c r="D3181" s="10" t="s">
        <v>212</v>
      </c>
      <c r="E3181" s="8">
        <v>5</v>
      </c>
      <c r="F3181" s="177" t="s">
        <v>1945</v>
      </c>
      <c r="G3181" s="15" t="str">
        <f>VLOOKUP(F3181,通道清单!D:D,1,0)</f>
        <v>RY75R</v>
      </c>
    </row>
    <row r="3182" ht="15" spans="1:7">
      <c r="A3182" s="8">
        <v>3175</v>
      </c>
      <c r="B3182" s="8" t="str">
        <f t="shared" si="50"/>
        <v>CS26-1-18-I6</v>
      </c>
      <c r="C3182" s="10" t="s">
        <v>8432</v>
      </c>
      <c r="D3182" s="10" t="s">
        <v>212</v>
      </c>
      <c r="E3182" s="8">
        <v>6</v>
      </c>
      <c r="F3182" s="177" t="s">
        <v>1948</v>
      </c>
      <c r="G3182" s="15" t="str">
        <f>VLOOKUP(F3182,通道清单!D:D,1,0)</f>
        <v>RY76R</v>
      </c>
    </row>
    <row r="3183" ht="15" spans="1:7">
      <c r="A3183" s="8">
        <v>3176</v>
      </c>
      <c r="B3183" s="8" t="str">
        <f t="shared" si="50"/>
        <v>CS26-1-18-I7</v>
      </c>
      <c r="C3183" s="10" t="s">
        <v>8432</v>
      </c>
      <c r="D3183" s="10" t="s">
        <v>212</v>
      </c>
      <c r="E3183" s="8">
        <v>7</v>
      </c>
      <c r="F3183" s="177" t="s">
        <v>1951</v>
      </c>
      <c r="G3183" s="15" t="str">
        <f>VLOOKUP(F3183,通道清单!D:D,1,0)</f>
        <v>RY77R</v>
      </c>
    </row>
    <row r="3184" ht="15" spans="1:7">
      <c r="A3184" s="8">
        <v>3177</v>
      </c>
      <c r="B3184" s="8" t="str">
        <f t="shared" si="50"/>
        <v>CS26-1-18-I8</v>
      </c>
      <c r="C3184" s="10" t="s">
        <v>8432</v>
      </c>
      <c r="D3184" s="10" t="s">
        <v>212</v>
      </c>
      <c r="E3184" s="8">
        <v>8</v>
      </c>
      <c r="F3184" s="177" t="s">
        <v>1954</v>
      </c>
      <c r="G3184" s="15" t="str">
        <f>VLOOKUP(F3184,通道清单!D:D,1,0)</f>
        <v>RY78R</v>
      </c>
    </row>
    <row r="3185" ht="15" spans="1:7">
      <c r="A3185" s="8">
        <v>3178</v>
      </c>
      <c r="B3185" s="8" t="str">
        <f t="shared" si="50"/>
        <v>CS26-1-18-I9</v>
      </c>
      <c r="C3185" s="10" t="s">
        <v>8432</v>
      </c>
      <c r="D3185" s="10" t="s">
        <v>212</v>
      </c>
      <c r="E3185" s="8">
        <v>9</v>
      </c>
      <c r="F3185" s="177" t="s">
        <v>1960</v>
      </c>
      <c r="G3185" s="15" t="str">
        <f>VLOOKUP(F3185,通道清单!D:D,1,0)</f>
        <v>RY80R</v>
      </c>
    </row>
    <row r="3186" ht="15" spans="1:7">
      <c r="A3186" s="8">
        <v>3179</v>
      </c>
      <c r="B3186" s="8" t="str">
        <f t="shared" si="50"/>
        <v>CS26-1-18-I10</v>
      </c>
      <c r="C3186" s="10" t="s">
        <v>8432</v>
      </c>
      <c r="D3186" s="10" t="s">
        <v>212</v>
      </c>
      <c r="E3186" s="8">
        <v>10</v>
      </c>
      <c r="F3186" s="177" t="s">
        <v>1963</v>
      </c>
      <c r="G3186" s="15" t="str">
        <f>VLOOKUP(F3186,通道清单!D:D,1,0)</f>
        <v>RY81R</v>
      </c>
    </row>
    <row r="3187" ht="15" spans="1:7">
      <c r="A3187" s="8">
        <v>3180</v>
      </c>
      <c r="B3187" s="8" t="str">
        <f t="shared" si="50"/>
        <v>CS26-1-18-I11</v>
      </c>
      <c r="C3187" s="10" t="s">
        <v>8432</v>
      </c>
      <c r="D3187" s="10" t="s">
        <v>212</v>
      </c>
      <c r="E3187" s="8">
        <v>11</v>
      </c>
      <c r="F3187" s="177" t="s">
        <v>1966</v>
      </c>
      <c r="G3187" s="15" t="str">
        <f>VLOOKUP(F3187,通道清单!D:D,1,0)</f>
        <v>RY82R</v>
      </c>
    </row>
    <row r="3188" ht="15" spans="1:7">
      <c r="A3188" s="8">
        <v>3181</v>
      </c>
      <c r="B3188" s="8" t="str">
        <f t="shared" si="50"/>
        <v>CS26-1-18-I12</v>
      </c>
      <c r="C3188" s="10" t="s">
        <v>8432</v>
      </c>
      <c r="D3188" s="10" t="s">
        <v>212</v>
      </c>
      <c r="E3188" s="8">
        <v>12</v>
      </c>
      <c r="F3188" s="177" t="s">
        <v>1969</v>
      </c>
      <c r="G3188" s="15" t="str">
        <f>VLOOKUP(F3188,通道清单!D:D,1,0)</f>
        <v>RY83R</v>
      </c>
    </row>
    <row r="3189" ht="15" spans="1:7">
      <c r="A3189" s="8">
        <v>3182</v>
      </c>
      <c r="B3189" s="8" t="str">
        <f t="shared" si="50"/>
        <v>CS26-1-18-I13</v>
      </c>
      <c r="C3189" s="10" t="s">
        <v>8432</v>
      </c>
      <c r="D3189" s="10" t="s">
        <v>212</v>
      </c>
      <c r="E3189" s="8">
        <v>13</v>
      </c>
      <c r="F3189" s="177" t="s">
        <v>1981</v>
      </c>
      <c r="G3189" s="15" t="str">
        <f>VLOOKUP(F3189,通道清单!D:D,1,0)</f>
        <v>RY87R</v>
      </c>
    </row>
    <row r="3190" ht="15" spans="1:7">
      <c r="A3190" s="8">
        <v>3183</v>
      </c>
      <c r="B3190" s="8" t="str">
        <f t="shared" si="50"/>
        <v>CS26-1-18-I14</v>
      </c>
      <c r="C3190" s="10" t="s">
        <v>8432</v>
      </c>
      <c r="D3190" s="10" t="s">
        <v>212</v>
      </c>
      <c r="E3190" s="8">
        <v>14</v>
      </c>
      <c r="F3190" s="177" t="s">
        <v>1987</v>
      </c>
      <c r="G3190" s="15" t="str">
        <f>VLOOKUP(F3190,通道清单!D:D,1,0)</f>
        <v>RY89R</v>
      </c>
    </row>
    <row r="3191" ht="15" spans="1:7">
      <c r="A3191" s="8">
        <v>3184</v>
      </c>
      <c r="B3191" s="8" t="str">
        <f t="shared" si="50"/>
        <v>CS26-1-18-I15</v>
      </c>
      <c r="C3191" s="10" t="s">
        <v>8432</v>
      </c>
      <c r="D3191" s="10" t="s">
        <v>212</v>
      </c>
      <c r="E3191" s="8">
        <v>15</v>
      </c>
      <c r="F3191" s="177" t="s">
        <v>1993</v>
      </c>
      <c r="G3191" s="15" t="str">
        <f>VLOOKUP(F3191,通道清单!D:D,1,0)</f>
        <v>RY91R</v>
      </c>
    </row>
    <row r="3192" ht="15" spans="1:7">
      <c r="A3192" s="8">
        <v>3185</v>
      </c>
      <c r="B3192" s="8" t="str">
        <f t="shared" si="50"/>
        <v>CS26-1-18-I16</v>
      </c>
      <c r="C3192" s="10" t="s">
        <v>8432</v>
      </c>
      <c r="D3192" s="10" t="s">
        <v>212</v>
      </c>
      <c r="E3192" s="8">
        <v>16</v>
      </c>
      <c r="F3192" s="177" t="s">
        <v>2002</v>
      </c>
      <c r="G3192" s="15" t="str">
        <f>VLOOKUP(F3192,通道清单!D:D,1,0)</f>
        <v>RY94R</v>
      </c>
    </row>
    <row r="3193" ht="15" spans="1:7">
      <c r="A3193" s="8">
        <v>3186</v>
      </c>
      <c r="B3193" s="8" t="str">
        <f t="shared" si="50"/>
        <v>CS26-1-18-I17</v>
      </c>
      <c r="C3193" s="10" t="s">
        <v>8432</v>
      </c>
      <c r="D3193" s="10" t="s">
        <v>212</v>
      </c>
      <c r="E3193" s="8">
        <v>17</v>
      </c>
      <c r="F3193" s="177" t="s">
        <v>1915</v>
      </c>
      <c r="G3193" s="15" t="str">
        <f>VLOOKUP(F3193,通道清单!D:D,1,0)</f>
        <v>RY65L</v>
      </c>
    </row>
    <row r="3194" ht="15" spans="1:7">
      <c r="A3194" s="8">
        <v>3187</v>
      </c>
      <c r="B3194" s="8" t="str">
        <f t="shared" si="50"/>
        <v>CS26-1-18-I18</v>
      </c>
      <c r="C3194" s="10" t="s">
        <v>8432</v>
      </c>
      <c r="D3194" s="10" t="s">
        <v>212</v>
      </c>
      <c r="E3194" s="8">
        <v>18</v>
      </c>
      <c r="F3194" s="177" t="s">
        <v>1921</v>
      </c>
      <c r="G3194" s="15" t="str">
        <f>VLOOKUP(F3194,通道清单!D:D,1,0)</f>
        <v>RY67L</v>
      </c>
    </row>
    <row r="3195" ht="15" spans="1:7">
      <c r="A3195" s="8">
        <v>3188</v>
      </c>
      <c r="B3195" s="8" t="str">
        <f t="shared" si="50"/>
        <v>CS26-1-18-I19</v>
      </c>
      <c r="C3195" s="10" t="s">
        <v>8432</v>
      </c>
      <c r="D3195" s="10" t="s">
        <v>212</v>
      </c>
      <c r="E3195" s="8">
        <v>19</v>
      </c>
      <c r="F3195" s="177" t="s">
        <v>1924</v>
      </c>
      <c r="G3195" s="15" t="str">
        <f>VLOOKUP(F3195,通道清单!D:D,1,0)</f>
        <v>RY68L</v>
      </c>
    </row>
    <row r="3196" ht="15" spans="1:7">
      <c r="A3196" s="8">
        <v>3189</v>
      </c>
      <c r="B3196" s="8" t="str">
        <f t="shared" si="50"/>
        <v>CS26-1-18-I20</v>
      </c>
      <c r="C3196" s="10" t="s">
        <v>8432</v>
      </c>
      <c r="D3196" s="10" t="s">
        <v>212</v>
      </c>
      <c r="E3196" s="8">
        <v>20</v>
      </c>
      <c r="F3196" s="177" t="s">
        <v>1927</v>
      </c>
      <c r="G3196" s="15" t="str">
        <f>VLOOKUP(F3196,通道清单!D:D,1,0)</f>
        <v>RY69L</v>
      </c>
    </row>
    <row r="3197" ht="15" spans="1:7">
      <c r="A3197" s="8">
        <v>3190</v>
      </c>
      <c r="B3197" s="8" t="str">
        <f t="shared" si="50"/>
        <v>CS26-1-18-I21</v>
      </c>
      <c r="C3197" s="10" t="s">
        <v>8432</v>
      </c>
      <c r="D3197" s="10" t="s">
        <v>212</v>
      </c>
      <c r="E3197" s="8">
        <v>21</v>
      </c>
      <c r="F3197" s="177" t="s">
        <v>1930</v>
      </c>
      <c r="G3197" s="15" t="str">
        <f>VLOOKUP(F3197,通道清单!D:D,1,0)</f>
        <v>RY70L</v>
      </c>
    </row>
    <row r="3198" ht="15" spans="1:7">
      <c r="A3198" s="8">
        <v>3191</v>
      </c>
      <c r="B3198" s="8" t="str">
        <f t="shared" si="50"/>
        <v>CS26-1-18-I22</v>
      </c>
      <c r="C3198" s="10" t="s">
        <v>8432</v>
      </c>
      <c r="D3198" s="10" t="s">
        <v>212</v>
      </c>
      <c r="E3198" s="8">
        <v>22</v>
      </c>
      <c r="F3198" s="177" t="s">
        <v>1936</v>
      </c>
      <c r="G3198" s="15" t="str">
        <f>VLOOKUP(F3198,通道清单!D:D,1,0)</f>
        <v>RY72L</v>
      </c>
    </row>
    <row r="3199" ht="15" spans="1:7">
      <c r="A3199" s="8">
        <v>3192</v>
      </c>
      <c r="B3199" s="8" t="str">
        <f t="shared" si="50"/>
        <v>CS26-1-18-I23</v>
      </c>
      <c r="C3199" s="10" t="s">
        <v>8432</v>
      </c>
      <c r="D3199" s="10" t="s">
        <v>212</v>
      </c>
      <c r="E3199" s="8">
        <v>23</v>
      </c>
      <c r="F3199" s="177" t="s">
        <v>1939</v>
      </c>
      <c r="G3199" s="15" t="str">
        <f>VLOOKUP(F3199,通道清单!D:D,1,0)</f>
        <v>RY73L</v>
      </c>
    </row>
    <row r="3200" ht="15" spans="1:7">
      <c r="A3200" s="8">
        <v>3193</v>
      </c>
      <c r="B3200" s="8" t="str">
        <f t="shared" si="50"/>
        <v>CS26-1-18-I24</v>
      </c>
      <c r="C3200" s="10" t="s">
        <v>8432</v>
      </c>
      <c r="D3200" s="10" t="s">
        <v>212</v>
      </c>
      <c r="E3200" s="8">
        <v>24</v>
      </c>
      <c r="F3200" s="177" t="s">
        <v>1942</v>
      </c>
      <c r="G3200" s="15" t="str">
        <f>VLOOKUP(F3200,通道清单!D:D,1,0)</f>
        <v>RY74L</v>
      </c>
    </row>
    <row r="3201" ht="15" spans="1:7">
      <c r="A3201" s="8">
        <v>3194</v>
      </c>
      <c r="B3201" s="8" t="str">
        <f t="shared" si="50"/>
        <v>CS26-1-18-I25</v>
      </c>
      <c r="C3201" s="10" t="s">
        <v>8432</v>
      </c>
      <c r="D3201" s="10" t="s">
        <v>212</v>
      </c>
      <c r="E3201" s="8">
        <v>25</v>
      </c>
      <c r="F3201" s="177" t="s">
        <v>1957</v>
      </c>
      <c r="G3201" s="15" t="str">
        <f>VLOOKUP(F3201,通道清单!D:D,1,0)</f>
        <v>RY79L</v>
      </c>
    </row>
    <row r="3202" ht="15" spans="1:7">
      <c r="A3202" s="8">
        <v>3195</v>
      </c>
      <c r="B3202" s="8" t="str">
        <f t="shared" si="50"/>
        <v>CS26-1-18-I26</v>
      </c>
      <c r="C3202" s="10" t="s">
        <v>8432</v>
      </c>
      <c r="D3202" s="10" t="s">
        <v>212</v>
      </c>
      <c r="E3202" s="8">
        <v>26</v>
      </c>
      <c r="F3202" s="177" t="s">
        <v>1972</v>
      </c>
      <c r="G3202" s="15" t="str">
        <f>VLOOKUP(F3202,通道清单!D:D,1,0)</f>
        <v>RY84L</v>
      </c>
    </row>
    <row r="3203" ht="15" spans="1:7">
      <c r="A3203" s="8">
        <v>3196</v>
      </c>
      <c r="B3203" s="8" t="str">
        <f t="shared" si="50"/>
        <v>CS26-1-18-I27</v>
      </c>
      <c r="C3203" s="10" t="s">
        <v>8432</v>
      </c>
      <c r="D3203" s="10" t="s">
        <v>212</v>
      </c>
      <c r="E3203" s="8">
        <v>27</v>
      </c>
      <c r="F3203" s="177" t="s">
        <v>1975</v>
      </c>
      <c r="G3203" s="15" t="str">
        <f>VLOOKUP(F3203,通道清单!D:D,1,0)</f>
        <v>RY85L</v>
      </c>
    </row>
    <row r="3204" ht="15" spans="1:7">
      <c r="A3204" s="8">
        <v>3197</v>
      </c>
      <c r="B3204" s="8" t="str">
        <f t="shared" si="50"/>
        <v>CS26-1-18-I28</v>
      </c>
      <c r="C3204" s="10" t="s">
        <v>8432</v>
      </c>
      <c r="D3204" s="10" t="s">
        <v>212</v>
      </c>
      <c r="E3204" s="8">
        <v>28</v>
      </c>
      <c r="F3204" s="177" t="s">
        <v>1978</v>
      </c>
      <c r="G3204" s="15" t="str">
        <f>VLOOKUP(F3204,通道清单!D:D,1,0)</f>
        <v>RY86L</v>
      </c>
    </row>
    <row r="3205" ht="15" spans="1:7">
      <c r="A3205" s="8">
        <v>3198</v>
      </c>
      <c r="B3205" s="8" t="str">
        <f t="shared" si="50"/>
        <v>CS26-1-18-I29</v>
      </c>
      <c r="C3205" s="10" t="s">
        <v>8432</v>
      </c>
      <c r="D3205" s="10" t="s">
        <v>212</v>
      </c>
      <c r="E3205" s="8">
        <v>29</v>
      </c>
      <c r="F3205" s="177" t="s">
        <v>1984</v>
      </c>
      <c r="G3205" s="15" t="str">
        <f>VLOOKUP(F3205,通道清单!D:D,1,0)</f>
        <v>RY88L</v>
      </c>
    </row>
    <row r="3206" ht="15" spans="1:7">
      <c r="A3206" s="8">
        <v>3199</v>
      </c>
      <c r="B3206" s="8" t="str">
        <f t="shared" si="50"/>
        <v>CS26-1-18-I30</v>
      </c>
      <c r="C3206" s="10" t="s">
        <v>8432</v>
      </c>
      <c r="D3206" s="10" t="s">
        <v>212</v>
      </c>
      <c r="E3206" s="8">
        <v>30</v>
      </c>
      <c r="F3206" s="177" t="s">
        <v>1990</v>
      </c>
      <c r="G3206" s="15" t="str">
        <f>VLOOKUP(F3206,通道清单!D:D,1,0)</f>
        <v>RY90L</v>
      </c>
    </row>
    <row r="3207" ht="15" spans="1:7">
      <c r="A3207" s="8">
        <v>3200</v>
      </c>
      <c r="B3207" s="8" t="str">
        <f t="shared" si="50"/>
        <v>CS26-1-18-I31</v>
      </c>
      <c r="C3207" s="10" t="s">
        <v>8432</v>
      </c>
      <c r="D3207" s="10" t="s">
        <v>212</v>
      </c>
      <c r="E3207" s="8">
        <v>31</v>
      </c>
      <c r="F3207" s="177" t="s">
        <v>1996</v>
      </c>
      <c r="G3207" s="15" t="str">
        <f>VLOOKUP(F3207,通道清单!D:D,1,0)</f>
        <v>RY92L</v>
      </c>
    </row>
    <row r="3208" ht="15" spans="1:7">
      <c r="A3208" s="8">
        <v>3201</v>
      </c>
      <c r="B3208" s="8" t="str">
        <f t="shared" ref="B3208:B3271" si="51">C3208&amp;"-"&amp;D3208&amp;E3208</f>
        <v>CS26-1-18-I32</v>
      </c>
      <c r="C3208" s="10" t="s">
        <v>8432</v>
      </c>
      <c r="D3208" s="10" t="s">
        <v>212</v>
      </c>
      <c r="E3208" s="8">
        <v>32</v>
      </c>
      <c r="F3208" s="177" t="s">
        <v>1999</v>
      </c>
      <c r="G3208" s="15" t="str">
        <f>VLOOKUP(F3208,通道清单!D:D,1,0)</f>
        <v>RY93L</v>
      </c>
    </row>
    <row r="3209" ht="15" spans="1:7">
      <c r="A3209" s="8">
        <v>3202</v>
      </c>
      <c r="B3209" s="8" t="str">
        <f t="shared" si="51"/>
        <v>CS26-1-18-O1</v>
      </c>
      <c r="C3209" s="10" t="s">
        <v>8432</v>
      </c>
      <c r="D3209" s="10" t="s">
        <v>8371</v>
      </c>
      <c r="E3209" s="8">
        <v>1</v>
      </c>
      <c r="F3209" s="177" t="s">
        <v>2783</v>
      </c>
      <c r="G3209" s="15" t="str">
        <f>VLOOKUP(F3209,通道清单!D:D,1,0)</f>
        <v>TX63L</v>
      </c>
    </row>
    <row r="3210" ht="15" spans="1:7">
      <c r="A3210" s="8">
        <v>3203</v>
      </c>
      <c r="B3210" s="8" t="str">
        <f t="shared" si="51"/>
        <v>CS26-1-18-O2</v>
      </c>
      <c r="C3210" s="10" t="s">
        <v>8432</v>
      </c>
      <c r="D3210" s="10" t="s">
        <v>8371</v>
      </c>
      <c r="E3210" s="8">
        <v>2</v>
      </c>
      <c r="F3210" s="177" t="s">
        <v>2786</v>
      </c>
      <c r="G3210" s="15" t="str">
        <f>VLOOKUP(F3210,通道清单!D:D,1,0)</f>
        <v>TX64L</v>
      </c>
    </row>
    <row r="3211" ht="15" spans="1:7">
      <c r="A3211" s="8">
        <v>3204</v>
      </c>
      <c r="B3211" s="8" t="str">
        <f t="shared" si="51"/>
        <v>CS26-1-18-O3</v>
      </c>
      <c r="C3211" s="10" t="s">
        <v>8432</v>
      </c>
      <c r="D3211" s="10" t="s">
        <v>8371</v>
      </c>
      <c r="E3211" s="8">
        <v>3</v>
      </c>
      <c r="F3211" s="177" t="s">
        <v>2788</v>
      </c>
      <c r="G3211" s="15" t="str">
        <f>VLOOKUP(F3211,通道清单!D:D,1,0)</f>
        <v>TX66L</v>
      </c>
    </row>
    <row r="3212" ht="15" spans="1:7">
      <c r="A3212" s="8">
        <v>3205</v>
      </c>
      <c r="B3212" s="8" t="str">
        <f t="shared" si="51"/>
        <v>CS26-1-18-O4</v>
      </c>
      <c r="C3212" s="10" t="s">
        <v>8432</v>
      </c>
      <c r="D3212" s="10" t="s">
        <v>8371</v>
      </c>
      <c r="E3212" s="8">
        <v>4</v>
      </c>
      <c r="F3212" s="177" t="s">
        <v>2790</v>
      </c>
      <c r="G3212" s="15" t="str">
        <f>VLOOKUP(F3212,通道清单!D:D,1,0)</f>
        <v>TX71L</v>
      </c>
    </row>
    <row r="3213" ht="15" spans="1:7">
      <c r="A3213" s="8">
        <v>3206</v>
      </c>
      <c r="B3213" s="8" t="str">
        <f t="shared" si="51"/>
        <v>CS26-1-18-O5</v>
      </c>
      <c r="C3213" s="10" t="s">
        <v>8432</v>
      </c>
      <c r="D3213" s="10" t="s">
        <v>8371</v>
      </c>
      <c r="E3213" s="8">
        <v>5</v>
      </c>
      <c r="F3213" s="177" t="s">
        <v>2792</v>
      </c>
      <c r="G3213" s="15" t="str">
        <f>VLOOKUP(F3213,通道清单!D:D,1,0)</f>
        <v>TX75L</v>
      </c>
    </row>
    <row r="3214" ht="15" spans="1:7">
      <c r="A3214" s="8">
        <v>3207</v>
      </c>
      <c r="B3214" s="8" t="str">
        <f t="shared" si="51"/>
        <v>CS26-1-18-O6</v>
      </c>
      <c r="C3214" s="10" t="s">
        <v>8432</v>
      </c>
      <c r="D3214" s="10" t="s">
        <v>8371</v>
      </c>
      <c r="E3214" s="8">
        <v>6</v>
      </c>
      <c r="F3214" s="177" t="s">
        <v>2794</v>
      </c>
      <c r="G3214" s="15" t="str">
        <f>VLOOKUP(F3214,通道清单!D:D,1,0)</f>
        <v>TX76L</v>
      </c>
    </row>
    <row r="3215" ht="15" spans="1:7">
      <c r="A3215" s="8">
        <v>3208</v>
      </c>
      <c r="B3215" s="8" t="str">
        <f t="shared" si="51"/>
        <v>CS26-1-18-O7</v>
      </c>
      <c r="C3215" s="10" t="s">
        <v>8432</v>
      </c>
      <c r="D3215" s="10" t="s">
        <v>8371</v>
      </c>
      <c r="E3215" s="8">
        <v>7</v>
      </c>
      <c r="F3215" s="177" t="s">
        <v>2796</v>
      </c>
      <c r="G3215" s="15" t="str">
        <f>VLOOKUP(F3215,通道清单!D:D,1,0)</f>
        <v>TX77L</v>
      </c>
    </row>
    <row r="3216" ht="15" spans="1:7">
      <c r="A3216" s="8">
        <v>3209</v>
      </c>
      <c r="B3216" s="8" t="str">
        <f t="shared" si="51"/>
        <v>CS26-1-18-O8</v>
      </c>
      <c r="C3216" s="10" t="s">
        <v>8432</v>
      </c>
      <c r="D3216" s="10" t="s">
        <v>8371</v>
      </c>
      <c r="E3216" s="8">
        <v>8</v>
      </c>
      <c r="F3216" s="177" t="s">
        <v>2798</v>
      </c>
      <c r="G3216" s="15" t="str">
        <f>VLOOKUP(F3216,通道清单!D:D,1,0)</f>
        <v>TX78L</v>
      </c>
    </row>
    <row r="3217" ht="15" spans="1:7">
      <c r="A3217" s="8">
        <v>3210</v>
      </c>
      <c r="B3217" s="8" t="str">
        <f t="shared" si="51"/>
        <v>CS26-1-18-O9</v>
      </c>
      <c r="C3217" s="10" t="s">
        <v>8432</v>
      </c>
      <c r="D3217" s="10" t="s">
        <v>8371</v>
      </c>
      <c r="E3217" s="8">
        <v>9</v>
      </c>
      <c r="F3217" s="177" t="s">
        <v>2800</v>
      </c>
      <c r="G3217" s="15" t="str">
        <f>VLOOKUP(F3217,通道清单!D:D,1,0)</f>
        <v>TX80L</v>
      </c>
    </row>
    <row r="3218" ht="15" spans="1:7">
      <c r="A3218" s="8">
        <v>3211</v>
      </c>
      <c r="B3218" s="8" t="str">
        <f t="shared" si="51"/>
        <v>CS26-1-18-O10</v>
      </c>
      <c r="C3218" s="10" t="s">
        <v>8432</v>
      </c>
      <c r="D3218" s="10" t="s">
        <v>8371</v>
      </c>
      <c r="E3218" s="8">
        <v>10</v>
      </c>
      <c r="F3218" s="177" t="s">
        <v>2802</v>
      </c>
      <c r="G3218" s="15" t="str">
        <f>VLOOKUP(F3218,通道清单!D:D,1,0)</f>
        <v>TX81L</v>
      </c>
    </row>
    <row r="3219" ht="15" spans="1:7">
      <c r="A3219" s="8">
        <v>3212</v>
      </c>
      <c r="B3219" s="8" t="str">
        <f t="shared" si="51"/>
        <v>CS26-1-18-O11</v>
      </c>
      <c r="C3219" s="10" t="s">
        <v>8432</v>
      </c>
      <c r="D3219" s="10" t="s">
        <v>8371</v>
      </c>
      <c r="E3219" s="8">
        <v>11</v>
      </c>
      <c r="F3219" s="177" t="s">
        <v>2804</v>
      </c>
      <c r="G3219" s="15" t="str">
        <f>VLOOKUP(F3219,通道清单!D:D,1,0)</f>
        <v>TX82L</v>
      </c>
    </row>
    <row r="3220" ht="15" spans="1:7">
      <c r="A3220" s="8">
        <v>3213</v>
      </c>
      <c r="B3220" s="8" t="str">
        <f t="shared" si="51"/>
        <v>CS26-1-18-O12</v>
      </c>
      <c r="C3220" s="10" t="s">
        <v>8432</v>
      </c>
      <c r="D3220" s="10" t="s">
        <v>8371</v>
      </c>
      <c r="E3220" s="8">
        <v>12</v>
      </c>
      <c r="F3220" s="177" t="s">
        <v>2806</v>
      </c>
      <c r="G3220" s="15" t="str">
        <f>VLOOKUP(F3220,通道清单!D:D,1,0)</f>
        <v>TX83L</v>
      </c>
    </row>
    <row r="3221" ht="15" spans="1:7">
      <c r="A3221" s="8">
        <v>3214</v>
      </c>
      <c r="B3221" s="8" t="str">
        <f t="shared" si="51"/>
        <v>CS26-1-18-O13</v>
      </c>
      <c r="C3221" s="10" t="s">
        <v>8432</v>
      </c>
      <c r="D3221" s="10" t="s">
        <v>8371</v>
      </c>
      <c r="E3221" s="8">
        <v>13</v>
      </c>
      <c r="F3221" s="177" t="s">
        <v>2808</v>
      </c>
      <c r="G3221" s="15" t="str">
        <f>VLOOKUP(F3221,通道清单!D:D,1,0)</f>
        <v>TX87L</v>
      </c>
    </row>
    <row r="3222" ht="15" spans="1:7">
      <c r="A3222" s="8">
        <v>3215</v>
      </c>
      <c r="B3222" s="8" t="str">
        <f t="shared" si="51"/>
        <v>CS26-1-18-O14</v>
      </c>
      <c r="C3222" s="10" t="s">
        <v>8432</v>
      </c>
      <c r="D3222" s="10" t="s">
        <v>8371</v>
      </c>
      <c r="E3222" s="8">
        <v>14</v>
      </c>
      <c r="F3222" s="177" t="s">
        <v>2810</v>
      </c>
      <c r="G3222" s="15" t="str">
        <f>VLOOKUP(F3222,通道清单!D:D,1,0)</f>
        <v>TX89L</v>
      </c>
    </row>
    <row r="3223" ht="15" spans="1:7">
      <c r="A3223" s="8">
        <v>3216</v>
      </c>
      <c r="B3223" s="8" t="str">
        <f t="shared" si="51"/>
        <v>CS26-1-18-O15</v>
      </c>
      <c r="C3223" s="10" t="s">
        <v>8432</v>
      </c>
      <c r="D3223" s="10" t="s">
        <v>8371</v>
      </c>
      <c r="E3223" s="8">
        <v>15</v>
      </c>
      <c r="F3223" s="177" t="s">
        <v>2812</v>
      </c>
      <c r="G3223" s="15" t="str">
        <f>VLOOKUP(F3223,通道清单!D:D,1,0)</f>
        <v>TX91L</v>
      </c>
    </row>
    <row r="3224" ht="15" spans="1:7">
      <c r="A3224" s="8">
        <v>3217</v>
      </c>
      <c r="B3224" s="8" t="str">
        <f t="shared" si="51"/>
        <v>CS26-1-18-O16</v>
      </c>
      <c r="C3224" s="10" t="s">
        <v>8432</v>
      </c>
      <c r="D3224" s="10" t="s">
        <v>8371</v>
      </c>
      <c r="E3224" s="8">
        <v>16</v>
      </c>
      <c r="F3224" s="177" t="s">
        <v>2814</v>
      </c>
      <c r="G3224" s="15" t="str">
        <f>VLOOKUP(F3224,通道清单!D:D,1,0)</f>
        <v>TX94L</v>
      </c>
    </row>
    <row r="3225" ht="15" spans="1:7">
      <c r="A3225" s="8">
        <v>3218</v>
      </c>
      <c r="B3225" s="8" t="str">
        <f t="shared" si="51"/>
        <v>CS26-1-18-O17</v>
      </c>
      <c r="C3225" s="10" t="s">
        <v>8432</v>
      </c>
      <c r="D3225" s="10" t="s">
        <v>8371</v>
      </c>
      <c r="E3225" s="8">
        <v>17</v>
      </c>
      <c r="F3225" s="177" t="s">
        <v>2816</v>
      </c>
      <c r="G3225" s="15" t="str">
        <f>VLOOKUP(F3225,通道清单!D:D,1,0)</f>
        <v>TX65R</v>
      </c>
    </row>
    <row r="3226" ht="15" spans="1:7">
      <c r="A3226" s="8">
        <v>3219</v>
      </c>
      <c r="B3226" s="8" t="str">
        <f t="shared" si="51"/>
        <v>CS26-1-18-O18</v>
      </c>
      <c r="C3226" s="10" t="s">
        <v>8432</v>
      </c>
      <c r="D3226" s="10" t="s">
        <v>8371</v>
      </c>
      <c r="E3226" s="8">
        <v>18</v>
      </c>
      <c r="F3226" s="177" t="s">
        <v>2819</v>
      </c>
      <c r="G3226" s="15" t="str">
        <f>VLOOKUP(F3226,通道清单!D:D,1,0)</f>
        <v>TX67R</v>
      </c>
    </row>
    <row r="3227" ht="15" spans="1:7">
      <c r="A3227" s="8">
        <v>3220</v>
      </c>
      <c r="B3227" s="8" t="str">
        <f t="shared" si="51"/>
        <v>CS26-1-18-O19</v>
      </c>
      <c r="C3227" s="10" t="s">
        <v>8432</v>
      </c>
      <c r="D3227" s="10" t="s">
        <v>8371</v>
      </c>
      <c r="E3227" s="8">
        <v>19</v>
      </c>
      <c r="F3227" s="177" t="s">
        <v>2821</v>
      </c>
      <c r="G3227" s="15" t="str">
        <f>VLOOKUP(F3227,通道清单!D:D,1,0)</f>
        <v>TX68R</v>
      </c>
    </row>
    <row r="3228" ht="15" spans="1:7">
      <c r="A3228" s="8">
        <v>3221</v>
      </c>
      <c r="B3228" s="8" t="str">
        <f t="shared" si="51"/>
        <v>CS26-1-18-O20</v>
      </c>
      <c r="C3228" s="10" t="s">
        <v>8432</v>
      </c>
      <c r="D3228" s="10" t="s">
        <v>8371</v>
      </c>
      <c r="E3228" s="8">
        <v>20</v>
      </c>
      <c r="F3228" s="177" t="s">
        <v>2823</v>
      </c>
      <c r="G3228" s="15" t="str">
        <f>VLOOKUP(F3228,通道清单!D:D,1,0)</f>
        <v>TX69R</v>
      </c>
    </row>
    <row r="3229" ht="15" spans="1:7">
      <c r="A3229" s="8">
        <v>3222</v>
      </c>
      <c r="B3229" s="8" t="str">
        <f t="shared" si="51"/>
        <v>CS26-1-18-O21</v>
      </c>
      <c r="C3229" s="10" t="s">
        <v>8432</v>
      </c>
      <c r="D3229" s="10" t="s">
        <v>8371</v>
      </c>
      <c r="E3229" s="8">
        <v>21</v>
      </c>
      <c r="F3229" s="177" t="s">
        <v>2825</v>
      </c>
      <c r="G3229" s="15" t="str">
        <f>VLOOKUP(F3229,通道清单!D:D,1,0)</f>
        <v>TX70R</v>
      </c>
    </row>
    <row r="3230" ht="15" spans="1:7">
      <c r="A3230" s="8">
        <v>3223</v>
      </c>
      <c r="B3230" s="8" t="str">
        <f t="shared" si="51"/>
        <v>CS26-1-18-O22</v>
      </c>
      <c r="C3230" s="10" t="s">
        <v>8432</v>
      </c>
      <c r="D3230" s="10" t="s">
        <v>8371</v>
      </c>
      <c r="E3230" s="8">
        <v>22</v>
      </c>
      <c r="F3230" s="177" t="s">
        <v>2827</v>
      </c>
      <c r="G3230" s="15" t="str">
        <f>VLOOKUP(F3230,通道清单!D:D,1,0)</f>
        <v>TX72R</v>
      </c>
    </row>
    <row r="3231" ht="15" spans="1:7">
      <c r="A3231" s="8">
        <v>3224</v>
      </c>
      <c r="B3231" s="8" t="str">
        <f t="shared" si="51"/>
        <v>CS26-1-18-O23</v>
      </c>
      <c r="C3231" s="10" t="s">
        <v>8432</v>
      </c>
      <c r="D3231" s="10" t="s">
        <v>8371</v>
      </c>
      <c r="E3231" s="8">
        <v>23</v>
      </c>
      <c r="F3231" s="177" t="s">
        <v>2829</v>
      </c>
      <c r="G3231" s="15" t="str">
        <f>VLOOKUP(F3231,通道清单!D:D,1,0)</f>
        <v>TX73R</v>
      </c>
    </row>
    <row r="3232" ht="15" spans="1:7">
      <c r="A3232" s="8">
        <v>3225</v>
      </c>
      <c r="B3232" s="8" t="str">
        <f t="shared" si="51"/>
        <v>CS26-1-18-O24</v>
      </c>
      <c r="C3232" s="10" t="s">
        <v>8432</v>
      </c>
      <c r="D3232" s="10" t="s">
        <v>8371</v>
      </c>
      <c r="E3232" s="8">
        <v>24</v>
      </c>
      <c r="F3232" s="177" t="s">
        <v>2831</v>
      </c>
      <c r="G3232" s="15" t="str">
        <f>VLOOKUP(F3232,通道清单!D:D,1,0)</f>
        <v>TX74R</v>
      </c>
    </row>
    <row r="3233" ht="15" spans="1:7">
      <c r="A3233" s="8">
        <v>3226</v>
      </c>
      <c r="B3233" s="8" t="str">
        <f t="shared" si="51"/>
        <v>CS26-1-18-O25</v>
      </c>
      <c r="C3233" s="10" t="s">
        <v>8432</v>
      </c>
      <c r="D3233" s="10" t="s">
        <v>8371</v>
      </c>
      <c r="E3233" s="8">
        <v>25</v>
      </c>
      <c r="F3233" s="177" t="s">
        <v>2833</v>
      </c>
      <c r="G3233" s="15" t="str">
        <f>VLOOKUP(F3233,通道清单!D:D,1,0)</f>
        <v>TX79R</v>
      </c>
    </row>
    <row r="3234" ht="15" spans="1:7">
      <c r="A3234" s="8">
        <v>3227</v>
      </c>
      <c r="B3234" s="8" t="str">
        <f t="shared" si="51"/>
        <v>CS26-1-18-O26</v>
      </c>
      <c r="C3234" s="10" t="s">
        <v>8432</v>
      </c>
      <c r="D3234" s="10" t="s">
        <v>8371</v>
      </c>
      <c r="E3234" s="8">
        <v>26</v>
      </c>
      <c r="F3234" s="177" t="s">
        <v>2835</v>
      </c>
      <c r="G3234" s="15" t="str">
        <f>VLOOKUP(F3234,通道清单!D:D,1,0)</f>
        <v>TX84R</v>
      </c>
    </row>
    <row r="3235" ht="15" spans="1:7">
      <c r="A3235" s="8">
        <v>3228</v>
      </c>
      <c r="B3235" s="8" t="str">
        <f t="shared" si="51"/>
        <v>CS26-1-18-O27</v>
      </c>
      <c r="C3235" s="10" t="s">
        <v>8432</v>
      </c>
      <c r="D3235" s="10" t="s">
        <v>8371</v>
      </c>
      <c r="E3235" s="8">
        <v>27</v>
      </c>
      <c r="F3235" s="177" t="s">
        <v>2837</v>
      </c>
      <c r="G3235" s="15" t="str">
        <f>VLOOKUP(F3235,通道清单!D:D,1,0)</f>
        <v>TX85R</v>
      </c>
    </row>
    <row r="3236" ht="15" spans="1:7">
      <c r="A3236" s="8">
        <v>3229</v>
      </c>
      <c r="B3236" s="8" t="str">
        <f t="shared" si="51"/>
        <v>CS26-1-18-O28</v>
      </c>
      <c r="C3236" s="10" t="s">
        <v>8432</v>
      </c>
      <c r="D3236" s="10" t="s">
        <v>8371</v>
      </c>
      <c r="E3236" s="8">
        <v>28</v>
      </c>
      <c r="F3236" s="177" t="s">
        <v>2839</v>
      </c>
      <c r="G3236" s="15" t="str">
        <f>VLOOKUP(F3236,通道清单!D:D,1,0)</f>
        <v>TX86R</v>
      </c>
    </row>
    <row r="3237" ht="15" spans="1:7">
      <c r="A3237" s="8">
        <v>3230</v>
      </c>
      <c r="B3237" s="8" t="str">
        <f t="shared" si="51"/>
        <v>CS26-1-18-O29</v>
      </c>
      <c r="C3237" s="10" t="s">
        <v>8432</v>
      </c>
      <c r="D3237" s="10" t="s">
        <v>8371</v>
      </c>
      <c r="E3237" s="8">
        <v>29</v>
      </c>
      <c r="F3237" s="177" t="s">
        <v>2841</v>
      </c>
      <c r="G3237" s="15" t="str">
        <f>VLOOKUP(F3237,通道清单!D:D,1,0)</f>
        <v>TX88R</v>
      </c>
    </row>
    <row r="3238" ht="15" spans="1:7">
      <c r="A3238" s="8">
        <v>3231</v>
      </c>
      <c r="B3238" s="8" t="str">
        <f t="shared" si="51"/>
        <v>CS26-1-18-O30</v>
      </c>
      <c r="C3238" s="10" t="s">
        <v>8432</v>
      </c>
      <c r="D3238" s="10" t="s">
        <v>8371</v>
      </c>
      <c r="E3238" s="8">
        <v>30</v>
      </c>
      <c r="F3238" s="177" t="s">
        <v>2843</v>
      </c>
      <c r="G3238" s="15" t="str">
        <f>VLOOKUP(F3238,通道清单!D:D,1,0)</f>
        <v>TX90R</v>
      </c>
    </row>
    <row r="3239" ht="15" spans="1:7">
      <c r="A3239" s="8">
        <v>3232</v>
      </c>
      <c r="B3239" s="8" t="str">
        <f t="shared" si="51"/>
        <v>CS26-1-18-O31</v>
      </c>
      <c r="C3239" s="10" t="s">
        <v>8432</v>
      </c>
      <c r="D3239" s="10" t="s">
        <v>8371</v>
      </c>
      <c r="E3239" s="8">
        <v>31</v>
      </c>
      <c r="F3239" s="177" t="s">
        <v>2845</v>
      </c>
      <c r="G3239" s="15" t="str">
        <f>VLOOKUP(F3239,通道清单!D:D,1,0)</f>
        <v>TX92R</v>
      </c>
    </row>
    <row r="3240" ht="15" spans="1:7">
      <c r="A3240" s="8">
        <v>3233</v>
      </c>
      <c r="B3240" s="8" t="str">
        <f t="shared" si="51"/>
        <v>CS26-1-18-O32</v>
      </c>
      <c r="C3240" s="10" t="s">
        <v>8432</v>
      </c>
      <c r="D3240" s="10" t="s">
        <v>8371</v>
      </c>
      <c r="E3240" s="8">
        <v>32</v>
      </c>
      <c r="F3240" s="177" t="s">
        <v>2847</v>
      </c>
      <c r="G3240" s="15" t="str">
        <f>VLOOKUP(F3240,通道清单!D:D,1,0)</f>
        <v>TX93R</v>
      </c>
    </row>
    <row r="3241" ht="15" spans="1:7">
      <c r="A3241" s="8">
        <v>3234</v>
      </c>
      <c r="B3241" s="8" t="str">
        <f t="shared" si="51"/>
        <v>CS26-1-19-I1</v>
      </c>
      <c r="C3241" s="10" t="s">
        <v>8433</v>
      </c>
      <c r="D3241" s="10" t="s">
        <v>212</v>
      </c>
      <c r="E3241" s="8">
        <v>1</v>
      </c>
      <c r="F3241" s="177" t="s">
        <v>2337</v>
      </c>
      <c r="G3241" s="15" t="str">
        <f>VLOOKUP(F3241,通道清单!D:D,1,0)</f>
        <v>RB1L</v>
      </c>
    </row>
    <row r="3242" ht="15" spans="1:7">
      <c r="A3242" s="8">
        <v>3235</v>
      </c>
      <c r="B3242" s="8" t="str">
        <f t="shared" si="51"/>
        <v>CS26-1-19-I2</v>
      </c>
      <c r="C3242" s="10" t="s">
        <v>8433</v>
      </c>
      <c r="D3242" s="10" t="s">
        <v>212</v>
      </c>
      <c r="E3242" s="8">
        <v>2</v>
      </c>
      <c r="F3242" s="177" t="s">
        <v>2340</v>
      </c>
      <c r="G3242" s="15" t="str">
        <f>VLOOKUP(F3242,通道清单!D:D,1,0)</f>
        <v>RB3L</v>
      </c>
    </row>
    <row r="3243" ht="15" spans="1:7">
      <c r="A3243" s="8">
        <v>3236</v>
      </c>
      <c r="B3243" s="8" t="str">
        <f t="shared" si="51"/>
        <v>CS26-1-19-I3</v>
      </c>
      <c r="C3243" s="10" t="s">
        <v>8433</v>
      </c>
      <c r="D3243" s="10" t="s">
        <v>212</v>
      </c>
      <c r="E3243" s="8">
        <v>3</v>
      </c>
      <c r="F3243" s="177" t="s">
        <v>2342</v>
      </c>
      <c r="G3243" s="15" t="str">
        <f>VLOOKUP(F3243,通道清单!D:D,1,0)</f>
        <v>RB4L</v>
      </c>
    </row>
    <row r="3244" ht="15" spans="1:7">
      <c r="A3244" s="8">
        <v>3237</v>
      </c>
      <c r="B3244" s="8" t="str">
        <f t="shared" si="51"/>
        <v>CS26-1-19-I4</v>
      </c>
      <c r="C3244" s="10" t="s">
        <v>8433</v>
      </c>
      <c r="D3244" s="10" t="s">
        <v>212</v>
      </c>
      <c r="E3244" s="8">
        <v>4</v>
      </c>
      <c r="F3244" s="177" t="s">
        <v>2344</v>
      </c>
      <c r="G3244" s="15" t="str">
        <f>VLOOKUP(F3244,通道清单!D:D,1,0)</f>
        <v>RB6L</v>
      </c>
    </row>
    <row r="3245" ht="15" spans="1:7">
      <c r="A3245" s="8">
        <v>3238</v>
      </c>
      <c r="B3245" s="8" t="str">
        <f t="shared" si="51"/>
        <v>CS26-1-19-I5</v>
      </c>
      <c r="C3245" s="10" t="s">
        <v>8433</v>
      </c>
      <c r="D3245" s="10" t="s">
        <v>212</v>
      </c>
      <c r="E3245" s="8">
        <v>5</v>
      </c>
      <c r="F3245" s="177" t="s">
        <v>2346</v>
      </c>
      <c r="G3245" s="15" t="str">
        <f>VLOOKUP(F3245,通道清单!D:D,1,0)</f>
        <v>RB9R</v>
      </c>
    </row>
    <row r="3246" ht="15" spans="1:7">
      <c r="A3246" s="8">
        <v>3239</v>
      </c>
      <c r="B3246" s="8" t="str">
        <f t="shared" si="51"/>
        <v>CS26-1-19-I6</v>
      </c>
      <c r="C3246" s="10" t="s">
        <v>8433</v>
      </c>
      <c r="D3246" s="10" t="s">
        <v>212</v>
      </c>
      <c r="E3246" s="8">
        <v>6</v>
      </c>
      <c r="F3246" s="177" t="s">
        <v>2349</v>
      </c>
      <c r="G3246" s="15" t="str">
        <f>VLOOKUP(F3246,通道清单!D:D,1,0)</f>
        <v>RB10R</v>
      </c>
    </row>
    <row r="3247" ht="15" spans="1:7">
      <c r="A3247" s="8">
        <v>3240</v>
      </c>
      <c r="B3247" s="8" t="str">
        <f t="shared" si="51"/>
        <v>CS26-1-19-I7</v>
      </c>
      <c r="C3247" s="10" t="s">
        <v>8433</v>
      </c>
      <c r="D3247" s="10" t="s">
        <v>212</v>
      </c>
      <c r="E3247" s="8">
        <v>7</v>
      </c>
      <c r="F3247" s="177" t="s">
        <v>2351</v>
      </c>
      <c r="G3247" s="15" t="str">
        <f>VLOOKUP(F3247,通道清单!D:D,1,0)</f>
        <v>RB12R</v>
      </c>
    </row>
    <row r="3248" ht="15" spans="1:7">
      <c r="A3248" s="8">
        <v>3241</v>
      </c>
      <c r="B3248" s="8" t="str">
        <f t="shared" si="51"/>
        <v>CS26-1-19-I8</v>
      </c>
      <c r="C3248" s="10" t="s">
        <v>8433</v>
      </c>
      <c r="D3248" s="10" t="s">
        <v>212</v>
      </c>
      <c r="E3248" s="8">
        <v>8</v>
      </c>
      <c r="F3248" s="177" t="s">
        <v>2353</v>
      </c>
      <c r="G3248" s="15" t="str">
        <f>VLOOKUP(F3248,通道清单!D:D,1,0)</f>
        <v>RB13R</v>
      </c>
    </row>
    <row r="3249" ht="15" spans="1:7">
      <c r="A3249" s="8">
        <v>3242</v>
      </c>
      <c r="B3249" s="8" t="str">
        <f t="shared" si="51"/>
        <v>CS26-1-19-O1</v>
      </c>
      <c r="C3249" s="10" t="s">
        <v>8433</v>
      </c>
      <c r="D3249" s="10" t="s">
        <v>8371</v>
      </c>
      <c r="E3249" s="8">
        <v>1</v>
      </c>
      <c r="F3249" s="177" t="s">
        <v>1641</v>
      </c>
      <c r="G3249" s="15" t="str">
        <f>VLOOKUP(F3249,通道清单!D:D,1,0)</f>
        <v>TY1R</v>
      </c>
    </row>
    <row r="3250" ht="15" spans="1:7">
      <c r="A3250" s="8">
        <v>3243</v>
      </c>
      <c r="B3250" s="8" t="str">
        <f t="shared" si="51"/>
        <v>CS26-1-19-O2</v>
      </c>
      <c r="C3250" s="10" t="s">
        <v>8433</v>
      </c>
      <c r="D3250" s="10" t="s">
        <v>8371</v>
      </c>
      <c r="E3250" s="8">
        <v>2</v>
      </c>
      <c r="F3250" s="177" t="s">
        <v>1647</v>
      </c>
      <c r="G3250" s="15" t="str">
        <f>VLOOKUP(F3250,通道清单!D:D,1,0)</f>
        <v>TY3R</v>
      </c>
    </row>
    <row r="3251" ht="15" spans="1:7">
      <c r="A3251" s="8">
        <v>3244</v>
      </c>
      <c r="B3251" s="8" t="str">
        <f t="shared" si="51"/>
        <v>CS26-1-19-O3</v>
      </c>
      <c r="C3251" s="10" t="s">
        <v>8433</v>
      </c>
      <c r="D3251" s="10" t="s">
        <v>8371</v>
      </c>
      <c r="E3251" s="8">
        <v>3</v>
      </c>
      <c r="F3251" s="177" t="s">
        <v>1650</v>
      </c>
      <c r="G3251" s="15" t="str">
        <f>VLOOKUP(F3251,通道清单!D:D,1,0)</f>
        <v>TY4R</v>
      </c>
    </row>
    <row r="3252" ht="15" spans="1:7">
      <c r="A3252" s="8">
        <v>3245</v>
      </c>
      <c r="B3252" s="8" t="str">
        <f t="shared" si="51"/>
        <v>CS26-1-19-O4</v>
      </c>
      <c r="C3252" s="10" t="s">
        <v>8433</v>
      </c>
      <c r="D3252" s="10" t="s">
        <v>8371</v>
      </c>
      <c r="E3252" s="8">
        <v>4</v>
      </c>
      <c r="F3252" s="177" t="s">
        <v>2415</v>
      </c>
      <c r="G3252" s="15" t="str">
        <f>VLOOKUP(F3252,通道清单!D:D,1,0)</f>
        <v>TY6R</v>
      </c>
    </row>
    <row r="3253" ht="15" spans="1:7">
      <c r="A3253" s="8">
        <v>3246</v>
      </c>
      <c r="B3253" s="8" t="str">
        <f t="shared" si="51"/>
        <v>CS26-1-19-O5</v>
      </c>
      <c r="C3253" s="10" t="s">
        <v>8433</v>
      </c>
      <c r="D3253" s="10" t="s">
        <v>8371</v>
      </c>
      <c r="E3253" s="8">
        <v>5</v>
      </c>
      <c r="F3253" s="177" t="s">
        <v>1665</v>
      </c>
      <c r="G3253" s="15" t="str">
        <f>VLOOKUP(F3253,通道清单!D:D,1,0)</f>
        <v>TY9L</v>
      </c>
    </row>
    <row r="3254" ht="15" spans="1:7">
      <c r="A3254" s="8">
        <v>3247</v>
      </c>
      <c r="B3254" s="8" t="str">
        <f t="shared" si="51"/>
        <v>CS26-1-19-O6</v>
      </c>
      <c r="C3254" s="10" t="s">
        <v>8433</v>
      </c>
      <c r="D3254" s="10" t="s">
        <v>8371</v>
      </c>
      <c r="E3254" s="8">
        <v>6</v>
      </c>
      <c r="F3254" s="177" t="s">
        <v>2422</v>
      </c>
      <c r="G3254" s="15" t="str">
        <f>VLOOKUP(F3254,通道清单!D:D,1,0)</f>
        <v>TY10L</v>
      </c>
    </row>
    <row r="3255" ht="15" spans="1:7">
      <c r="A3255" s="8">
        <v>3248</v>
      </c>
      <c r="B3255" s="8" t="str">
        <f t="shared" si="51"/>
        <v>CS26-1-19-O7</v>
      </c>
      <c r="C3255" s="10" t="s">
        <v>8433</v>
      </c>
      <c r="D3255" s="10" t="s">
        <v>8371</v>
      </c>
      <c r="E3255" s="8">
        <v>7</v>
      </c>
      <c r="F3255" s="177" t="s">
        <v>1672</v>
      </c>
      <c r="G3255" s="15" t="str">
        <f>VLOOKUP(F3255,通道清单!D:D,1,0)</f>
        <v>TY12L</v>
      </c>
    </row>
    <row r="3256" ht="15" spans="1:7">
      <c r="A3256" s="8">
        <v>3249</v>
      </c>
      <c r="B3256" s="8" t="str">
        <f t="shared" si="51"/>
        <v>CS26-1-19-O8</v>
      </c>
      <c r="C3256" s="10" t="s">
        <v>8433</v>
      </c>
      <c r="D3256" s="10" t="s">
        <v>8371</v>
      </c>
      <c r="E3256" s="8">
        <v>8</v>
      </c>
      <c r="F3256" s="177" t="s">
        <v>1675</v>
      </c>
      <c r="G3256" s="15" t="str">
        <f>VLOOKUP(F3256,通道清单!D:D,1,0)</f>
        <v>TY13L</v>
      </c>
    </row>
    <row r="3257" ht="15" spans="1:7">
      <c r="A3257" s="8">
        <v>3250</v>
      </c>
      <c r="B3257" s="8" t="str">
        <f t="shared" si="51"/>
        <v>CS26-1-20-I1</v>
      </c>
      <c r="C3257" s="10" t="s">
        <v>8434</v>
      </c>
      <c r="D3257" s="10" t="s">
        <v>212</v>
      </c>
      <c r="E3257" s="8">
        <v>1</v>
      </c>
      <c r="F3257" s="177" t="s">
        <v>1523</v>
      </c>
      <c r="G3257" s="15" t="str">
        <f>VLOOKUP(F3257,通道清单!D:D,1,0)</f>
        <v>RY9R</v>
      </c>
    </row>
    <row r="3258" ht="15" spans="1:7">
      <c r="A3258" s="8">
        <v>3251</v>
      </c>
      <c r="B3258" s="8" t="str">
        <f t="shared" si="51"/>
        <v>CS26-1-20-I2</v>
      </c>
      <c r="C3258" s="10" t="s">
        <v>8434</v>
      </c>
      <c r="D3258" s="10" t="s">
        <v>212</v>
      </c>
      <c r="E3258" s="8">
        <v>2</v>
      </c>
      <c r="F3258" s="177" t="s">
        <v>1526</v>
      </c>
      <c r="G3258" s="15" t="str">
        <f>VLOOKUP(F3258,通道清单!D:D,1,0)</f>
        <v>RY10R</v>
      </c>
    </row>
    <row r="3259" ht="15" spans="1:7">
      <c r="A3259" s="8">
        <v>3252</v>
      </c>
      <c r="B3259" s="8" t="str">
        <f t="shared" si="51"/>
        <v>CS26-1-20-I3</v>
      </c>
      <c r="C3259" s="10" t="s">
        <v>8434</v>
      </c>
      <c r="D3259" s="10" t="s">
        <v>212</v>
      </c>
      <c r="E3259" s="8">
        <v>3</v>
      </c>
      <c r="F3259" s="177" t="s">
        <v>1532</v>
      </c>
      <c r="G3259" s="15" t="str">
        <f>VLOOKUP(F3259,通道清单!D:D,1,0)</f>
        <v>RY12R</v>
      </c>
    </row>
    <row r="3260" ht="15" spans="1:7">
      <c r="A3260" s="8">
        <v>3253</v>
      </c>
      <c r="B3260" s="8" t="str">
        <f t="shared" si="51"/>
        <v>CS26-1-20-I4</v>
      </c>
      <c r="C3260" s="10" t="s">
        <v>8434</v>
      </c>
      <c r="D3260" s="10" t="s">
        <v>212</v>
      </c>
      <c r="E3260" s="8">
        <v>4</v>
      </c>
      <c r="F3260" s="177" t="s">
        <v>1779</v>
      </c>
      <c r="G3260" s="15" t="str">
        <f>VLOOKUP(F3260,通道清单!D:D,1,0)</f>
        <v>RY13R</v>
      </c>
    </row>
    <row r="3261" ht="15" spans="1:7">
      <c r="A3261" s="8">
        <v>3254</v>
      </c>
      <c r="B3261" s="8" t="str">
        <f t="shared" si="51"/>
        <v>CS26-1-20-I5</v>
      </c>
      <c r="C3261" s="10" t="s">
        <v>8434</v>
      </c>
      <c r="D3261" s="10" t="s">
        <v>212</v>
      </c>
      <c r="E3261" s="8">
        <v>5</v>
      </c>
      <c r="F3261" s="177" t="s">
        <v>1499</v>
      </c>
      <c r="G3261" s="15" t="str">
        <f>VLOOKUP(F3261,通道清单!D:D,1,0)</f>
        <v>RY1L</v>
      </c>
    </row>
    <row r="3262" ht="15" spans="1:7">
      <c r="A3262" s="8">
        <v>3255</v>
      </c>
      <c r="B3262" s="8" t="str">
        <f t="shared" si="51"/>
        <v>CS26-1-20-I6</v>
      </c>
      <c r="C3262" s="10" t="s">
        <v>8434</v>
      </c>
      <c r="D3262" s="10" t="s">
        <v>212</v>
      </c>
      <c r="E3262" s="8">
        <v>6</v>
      </c>
      <c r="F3262" s="177" t="s">
        <v>1505</v>
      </c>
      <c r="G3262" s="15" t="str">
        <f>VLOOKUP(F3262,通道清单!D:D,1,0)</f>
        <v>RY3L</v>
      </c>
    </row>
    <row r="3263" ht="15" spans="1:7">
      <c r="A3263" s="8">
        <v>3256</v>
      </c>
      <c r="B3263" s="8" t="str">
        <f t="shared" si="51"/>
        <v>CS26-1-20-I7</v>
      </c>
      <c r="C3263" s="10" t="s">
        <v>8434</v>
      </c>
      <c r="D3263" s="10" t="s">
        <v>212</v>
      </c>
      <c r="E3263" s="8">
        <v>7</v>
      </c>
      <c r="F3263" s="177" t="s">
        <v>1508</v>
      </c>
      <c r="G3263" s="15" t="str">
        <f>VLOOKUP(F3263,通道清单!D:D,1,0)</f>
        <v>RY4L</v>
      </c>
    </row>
    <row r="3264" ht="15" spans="1:7">
      <c r="A3264" s="8">
        <v>3257</v>
      </c>
      <c r="B3264" s="8" t="str">
        <f t="shared" si="51"/>
        <v>CS26-1-20-I8</v>
      </c>
      <c r="C3264" s="10" t="s">
        <v>8434</v>
      </c>
      <c r="D3264" s="10" t="s">
        <v>212</v>
      </c>
      <c r="E3264" s="8">
        <v>8</v>
      </c>
      <c r="F3264" s="177" t="s">
        <v>1769</v>
      </c>
      <c r="G3264" s="15" t="str">
        <f>VLOOKUP(F3264,通道清单!D:D,1,0)</f>
        <v>RY6L</v>
      </c>
    </row>
    <row r="3265" ht="15" spans="1:7">
      <c r="A3265" s="8">
        <v>3258</v>
      </c>
      <c r="B3265" s="8" t="str">
        <f t="shared" si="51"/>
        <v>CS26-1-20-O1</v>
      </c>
      <c r="C3265" s="10" t="s">
        <v>8434</v>
      </c>
      <c r="D3265" s="10" t="s">
        <v>8371</v>
      </c>
      <c r="E3265" s="8">
        <v>1</v>
      </c>
      <c r="F3265" s="177" t="s">
        <v>2977</v>
      </c>
      <c r="G3265" s="15" t="str">
        <f>VLOOKUP(F3265,通道清单!D:D,1,0)</f>
        <v>TB9L</v>
      </c>
    </row>
    <row r="3266" ht="15" spans="1:7">
      <c r="A3266" s="8">
        <v>3259</v>
      </c>
      <c r="B3266" s="8" t="str">
        <f t="shared" si="51"/>
        <v>CS26-1-20-O2</v>
      </c>
      <c r="C3266" s="10" t="s">
        <v>8434</v>
      </c>
      <c r="D3266" s="10" t="s">
        <v>8371</v>
      </c>
      <c r="E3266" s="8">
        <v>2</v>
      </c>
      <c r="F3266" s="177" t="s">
        <v>2980</v>
      </c>
      <c r="G3266" s="15" t="str">
        <f>VLOOKUP(F3266,通道清单!D:D,1,0)</f>
        <v>TB10L</v>
      </c>
    </row>
    <row r="3267" ht="15" spans="1:7">
      <c r="A3267" s="8">
        <v>3260</v>
      </c>
      <c r="B3267" s="8" t="str">
        <f t="shared" si="51"/>
        <v>CS26-1-20-O3</v>
      </c>
      <c r="C3267" s="10" t="s">
        <v>8434</v>
      </c>
      <c r="D3267" s="10" t="s">
        <v>8371</v>
      </c>
      <c r="E3267" s="8">
        <v>3</v>
      </c>
      <c r="F3267" s="177" t="s">
        <v>2982</v>
      </c>
      <c r="G3267" s="15" t="str">
        <f>VLOOKUP(F3267,通道清单!D:D,1,0)</f>
        <v>TB12L</v>
      </c>
    </row>
    <row r="3268" ht="15" spans="1:7">
      <c r="A3268" s="8">
        <v>3261</v>
      </c>
      <c r="B3268" s="8" t="str">
        <f t="shared" si="51"/>
        <v>CS26-1-20-O4</v>
      </c>
      <c r="C3268" s="10" t="s">
        <v>8434</v>
      </c>
      <c r="D3268" s="10" t="s">
        <v>8371</v>
      </c>
      <c r="E3268" s="8">
        <v>4</v>
      </c>
      <c r="F3268" s="177" t="s">
        <v>2984</v>
      </c>
      <c r="G3268" s="15" t="str">
        <f>VLOOKUP(F3268,通道清单!D:D,1,0)</f>
        <v>TB13L</v>
      </c>
    </row>
    <row r="3269" ht="15" spans="1:7">
      <c r="A3269" s="8">
        <v>3262</v>
      </c>
      <c r="B3269" s="8" t="str">
        <f t="shared" si="51"/>
        <v>CS26-1-20-O5</v>
      </c>
      <c r="C3269" s="10" t="s">
        <v>8434</v>
      </c>
      <c r="D3269" s="10" t="s">
        <v>8371</v>
      </c>
      <c r="E3269" s="8">
        <v>5</v>
      </c>
      <c r="F3269" s="177" t="s">
        <v>2986</v>
      </c>
      <c r="G3269" s="15" t="str">
        <f>VLOOKUP(F3269,通道清单!D:D,1,0)</f>
        <v>TB1R</v>
      </c>
    </row>
    <row r="3270" ht="15" spans="1:7">
      <c r="A3270" s="8">
        <v>3263</v>
      </c>
      <c r="B3270" s="8" t="str">
        <f t="shared" si="51"/>
        <v>CS26-1-20-O6</v>
      </c>
      <c r="C3270" s="10" t="s">
        <v>8434</v>
      </c>
      <c r="D3270" s="10" t="s">
        <v>8371</v>
      </c>
      <c r="E3270" s="8">
        <v>6</v>
      </c>
      <c r="F3270" s="177" t="s">
        <v>2989</v>
      </c>
      <c r="G3270" s="15" t="str">
        <f>VLOOKUP(F3270,通道清单!D:D,1,0)</f>
        <v>TB3R</v>
      </c>
    </row>
    <row r="3271" ht="15" spans="1:7">
      <c r="A3271" s="8">
        <v>3264</v>
      </c>
      <c r="B3271" s="8" t="str">
        <f t="shared" si="51"/>
        <v>CS26-1-20-O7</v>
      </c>
      <c r="C3271" s="10" t="s">
        <v>8434</v>
      </c>
      <c r="D3271" s="10" t="s">
        <v>8371</v>
      </c>
      <c r="E3271" s="8">
        <v>7</v>
      </c>
      <c r="F3271" s="177" t="s">
        <v>2991</v>
      </c>
      <c r="G3271" s="15" t="str">
        <f>VLOOKUP(F3271,通道清单!D:D,1,0)</f>
        <v>TB4R</v>
      </c>
    </row>
    <row r="3272" ht="15" spans="1:7">
      <c r="A3272" s="8">
        <v>3265</v>
      </c>
      <c r="B3272" s="8" t="str">
        <f t="shared" ref="B3272:B3335" si="52">C3272&amp;"-"&amp;D3272&amp;E3272</f>
        <v>CS26-1-20-O8</v>
      </c>
      <c r="C3272" s="10" t="s">
        <v>8434</v>
      </c>
      <c r="D3272" s="10" t="s">
        <v>8371</v>
      </c>
      <c r="E3272" s="8">
        <v>8</v>
      </c>
      <c r="F3272" s="177" t="s">
        <v>2993</v>
      </c>
      <c r="G3272" s="15" t="str">
        <f>VLOOKUP(F3272,通道清单!D:D,1,0)</f>
        <v>TB6R</v>
      </c>
    </row>
    <row r="3273" ht="15" spans="1:7">
      <c r="A3273" s="8">
        <v>3266</v>
      </c>
      <c r="B3273" s="8" t="str">
        <f t="shared" si="52"/>
        <v>CS26-1-21-I1</v>
      </c>
      <c r="C3273" s="10" t="s">
        <v>8435</v>
      </c>
      <c r="D3273" s="10" t="s">
        <v>212</v>
      </c>
      <c r="E3273" s="8">
        <v>1</v>
      </c>
      <c r="F3273" s="177" t="s">
        <v>2355</v>
      </c>
      <c r="G3273" s="15" t="str">
        <f>VLOOKUP(F3273,通道清单!D:D,1,0)</f>
        <v>RB16L</v>
      </c>
    </row>
    <row r="3274" ht="15" spans="1:7">
      <c r="A3274" s="8">
        <v>3267</v>
      </c>
      <c r="B3274" s="8" t="str">
        <f t="shared" si="52"/>
        <v>CS26-1-21-I2</v>
      </c>
      <c r="C3274" s="10" t="s">
        <v>8435</v>
      </c>
      <c r="D3274" s="10" t="s">
        <v>212</v>
      </c>
      <c r="E3274" s="8">
        <v>2</v>
      </c>
      <c r="F3274" s="177" t="s">
        <v>2358</v>
      </c>
      <c r="G3274" s="15" t="str">
        <f>VLOOKUP(F3274,通道清单!D:D,1,0)</f>
        <v>RB20L</v>
      </c>
    </row>
    <row r="3275" ht="15" spans="1:7">
      <c r="A3275" s="8">
        <v>3268</v>
      </c>
      <c r="B3275" s="8" t="str">
        <f t="shared" si="52"/>
        <v>CS26-1-21-I3</v>
      </c>
      <c r="C3275" s="10" t="s">
        <v>8435</v>
      </c>
      <c r="D3275" s="10" t="s">
        <v>212</v>
      </c>
      <c r="E3275" s="8">
        <v>3</v>
      </c>
      <c r="F3275" s="177" t="s">
        <v>2360</v>
      </c>
      <c r="G3275" s="15" t="str">
        <f>VLOOKUP(F3275,通道清单!D:D,1,0)</f>
        <v>RB43L</v>
      </c>
    </row>
    <row r="3276" ht="15" spans="1:7">
      <c r="A3276" s="8">
        <v>3269</v>
      </c>
      <c r="B3276" s="8" t="str">
        <f t="shared" si="52"/>
        <v>CS26-1-21-I4</v>
      </c>
      <c r="C3276" s="10" t="s">
        <v>8435</v>
      </c>
      <c r="D3276" s="10" t="s">
        <v>212</v>
      </c>
      <c r="E3276" s="8">
        <v>4</v>
      </c>
      <c r="F3276" s="177" t="s">
        <v>2362</v>
      </c>
      <c r="G3276" s="15" t="str">
        <f>VLOOKUP(F3276,通道清单!D:D,1,0)</f>
        <v>RB45L</v>
      </c>
    </row>
    <row r="3277" ht="15" spans="1:7">
      <c r="A3277" s="8">
        <v>3270</v>
      </c>
      <c r="B3277" s="8" t="str">
        <f t="shared" si="52"/>
        <v>CS26-1-21-I5</v>
      </c>
      <c r="C3277" s="10" t="s">
        <v>8435</v>
      </c>
      <c r="D3277" s="10" t="s">
        <v>212</v>
      </c>
      <c r="E3277" s="8">
        <v>5</v>
      </c>
      <c r="F3277" s="177" t="s">
        <v>2364</v>
      </c>
      <c r="G3277" s="15" t="str">
        <f>VLOOKUP(F3277,通道清单!D:D,1,0)</f>
        <v>RB8R</v>
      </c>
    </row>
    <row r="3278" ht="15" spans="1:7">
      <c r="A3278" s="8">
        <v>3271</v>
      </c>
      <c r="B3278" s="8" t="str">
        <f t="shared" si="52"/>
        <v>CS26-1-21-I6</v>
      </c>
      <c r="C3278" s="10" t="s">
        <v>8435</v>
      </c>
      <c r="D3278" s="10" t="s">
        <v>212</v>
      </c>
      <c r="E3278" s="8">
        <v>6</v>
      </c>
      <c r="F3278" s="177" t="s">
        <v>2367</v>
      </c>
      <c r="G3278" s="15" t="str">
        <f>VLOOKUP(F3278,通道清单!D:D,1,0)</f>
        <v>RB15R</v>
      </c>
    </row>
    <row r="3279" ht="15" spans="1:7">
      <c r="A3279" s="8">
        <v>3272</v>
      </c>
      <c r="B3279" s="8" t="str">
        <f t="shared" si="52"/>
        <v>CS26-1-21-I7</v>
      </c>
      <c r="C3279" s="10" t="s">
        <v>8435</v>
      </c>
      <c r="D3279" s="10" t="s">
        <v>212</v>
      </c>
      <c r="E3279" s="8">
        <v>7</v>
      </c>
      <c r="F3279" s="177" t="s">
        <v>2369</v>
      </c>
      <c r="G3279" s="15" t="str">
        <f>VLOOKUP(F3279,通道清单!D:D,1,0)</f>
        <v>RB29R</v>
      </c>
    </row>
    <row r="3280" ht="15" spans="1:7">
      <c r="A3280" s="8">
        <v>3273</v>
      </c>
      <c r="B3280" s="8" t="str">
        <f t="shared" si="52"/>
        <v>CS26-1-21-I8</v>
      </c>
      <c r="C3280" s="10" t="s">
        <v>8435</v>
      </c>
      <c r="D3280" s="10" t="s">
        <v>212</v>
      </c>
      <c r="E3280" s="8">
        <v>8</v>
      </c>
      <c r="F3280" s="177" t="s">
        <v>2371</v>
      </c>
      <c r="G3280" s="15" t="str">
        <f>VLOOKUP(F3280,通道清单!D:D,1,0)</f>
        <v>RB38R</v>
      </c>
    </row>
    <row r="3281" ht="15" spans="1:7">
      <c r="A3281" s="8">
        <v>3274</v>
      </c>
      <c r="B3281" s="8" t="str">
        <f t="shared" si="52"/>
        <v>CS26-1-21-O1</v>
      </c>
      <c r="C3281" s="10" t="s">
        <v>8435</v>
      </c>
      <c r="D3281" s="10" t="s">
        <v>8371</v>
      </c>
      <c r="E3281" s="8">
        <v>1</v>
      </c>
      <c r="F3281" s="177" t="s">
        <v>1682</v>
      </c>
      <c r="G3281" s="15" t="str">
        <f>VLOOKUP(F3281,通道清单!D:D,1,0)</f>
        <v>TY16R</v>
      </c>
    </row>
    <row r="3282" ht="15" spans="1:7">
      <c r="A3282" s="8">
        <v>3275</v>
      </c>
      <c r="B3282" s="8" t="str">
        <f t="shared" si="52"/>
        <v>CS26-1-21-O2</v>
      </c>
      <c r="C3282" s="10" t="s">
        <v>8435</v>
      </c>
      <c r="D3282" s="10" t="s">
        <v>8371</v>
      </c>
      <c r="E3282" s="8">
        <v>2</v>
      </c>
      <c r="F3282" s="177" t="s">
        <v>1691</v>
      </c>
      <c r="G3282" s="15" t="str">
        <f>VLOOKUP(F3282,通道清单!D:D,1,0)</f>
        <v>TY20R</v>
      </c>
    </row>
    <row r="3283" ht="15" spans="1:7">
      <c r="A3283" s="8">
        <v>3276</v>
      </c>
      <c r="B3283" s="8" t="str">
        <f t="shared" si="52"/>
        <v>CS26-1-21-O3</v>
      </c>
      <c r="C3283" s="10" t="s">
        <v>8435</v>
      </c>
      <c r="D3283" s="10" t="s">
        <v>8371</v>
      </c>
      <c r="E3283" s="8">
        <v>3</v>
      </c>
      <c r="F3283" s="177" t="s">
        <v>2495</v>
      </c>
      <c r="G3283" s="15" t="str">
        <f>VLOOKUP(F3283,通道清单!D:D,1,0)</f>
        <v>TY43R</v>
      </c>
    </row>
    <row r="3284" ht="15" spans="1:7">
      <c r="A3284" s="8">
        <v>3277</v>
      </c>
      <c r="B3284" s="8" t="str">
        <f t="shared" si="52"/>
        <v>CS26-1-21-O4</v>
      </c>
      <c r="C3284" s="10" t="s">
        <v>8435</v>
      </c>
      <c r="D3284" s="10" t="s">
        <v>8371</v>
      </c>
      <c r="E3284" s="8">
        <v>4</v>
      </c>
      <c r="F3284" s="177" t="s">
        <v>2501</v>
      </c>
      <c r="G3284" s="15" t="str">
        <f>VLOOKUP(F3284,通道清单!D:D,1,0)</f>
        <v>TY45R</v>
      </c>
    </row>
    <row r="3285" ht="15" spans="1:7">
      <c r="A3285" s="8">
        <v>3278</v>
      </c>
      <c r="B3285" s="8" t="str">
        <f t="shared" si="52"/>
        <v>CS26-1-21-O5</v>
      </c>
      <c r="C3285" s="10" t="s">
        <v>8435</v>
      </c>
      <c r="D3285" s="10" t="s">
        <v>8371</v>
      </c>
      <c r="E3285" s="8">
        <v>5</v>
      </c>
      <c r="F3285" s="177" t="s">
        <v>2419</v>
      </c>
      <c r="G3285" s="15" t="str">
        <f>VLOOKUP(F3285,通道清单!D:D,1,0)</f>
        <v>TY8L</v>
      </c>
    </row>
    <row r="3286" ht="15" spans="1:7">
      <c r="A3286" s="8">
        <v>3279</v>
      </c>
      <c r="B3286" s="8" t="str">
        <f t="shared" si="52"/>
        <v>CS26-1-21-O6</v>
      </c>
      <c r="C3286" s="10" t="s">
        <v>8435</v>
      </c>
      <c r="D3286" s="10" t="s">
        <v>8371</v>
      </c>
      <c r="E3286" s="8">
        <v>6</v>
      </c>
      <c r="F3286" s="177" t="s">
        <v>1680</v>
      </c>
      <c r="G3286" s="15" t="str">
        <f>VLOOKUP(F3286,通道清单!D:D,1,0)</f>
        <v>TY15L</v>
      </c>
    </row>
    <row r="3287" ht="15" spans="1:7">
      <c r="A3287" s="8">
        <v>3280</v>
      </c>
      <c r="B3287" s="8" t="str">
        <f t="shared" si="52"/>
        <v>CS26-1-21-O7</v>
      </c>
      <c r="C3287" s="10" t="s">
        <v>8435</v>
      </c>
      <c r="D3287" s="10" t="s">
        <v>8371</v>
      </c>
      <c r="E3287" s="8">
        <v>7</v>
      </c>
      <c r="F3287" s="177" t="s">
        <v>2453</v>
      </c>
      <c r="G3287" s="15" t="str">
        <f>VLOOKUP(F3287,通道清单!D:D,1,0)</f>
        <v>TY29L</v>
      </c>
    </row>
    <row r="3288" ht="15" spans="1:7">
      <c r="A3288" s="8">
        <v>3281</v>
      </c>
      <c r="B3288" s="8" t="str">
        <f t="shared" si="52"/>
        <v>CS26-1-21-O8</v>
      </c>
      <c r="C3288" s="10" t="s">
        <v>8435</v>
      </c>
      <c r="D3288" s="10" t="s">
        <v>8371</v>
      </c>
      <c r="E3288" s="8">
        <v>8</v>
      </c>
      <c r="F3288" s="177" t="s">
        <v>2480</v>
      </c>
      <c r="G3288" s="15" t="str">
        <f>VLOOKUP(F3288,通道清单!D:D,1,0)</f>
        <v>TY38L</v>
      </c>
    </row>
    <row r="3289" ht="15" spans="1:7">
      <c r="A3289" s="8">
        <v>3282</v>
      </c>
      <c r="B3289" s="8" t="str">
        <f t="shared" si="52"/>
        <v>CS26-1-22-I1</v>
      </c>
      <c r="C3289" s="10" t="s">
        <v>8436</v>
      </c>
      <c r="D3289" s="10" t="s">
        <v>212</v>
      </c>
      <c r="E3289" s="8">
        <v>1</v>
      </c>
      <c r="F3289" s="177" t="s">
        <v>1773</v>
      </c>
      <c r="G3289" s="15" t="str">
        <f>VLOOKUP(F3289,通道清单!D:D,1,0)</f>
        <v>RY8R</v>
      </c>
    </row>
    <row r="3290" ht="15" spans="1:7">
      <c r="A3290" s="8">
        <v>3283</v>
      </c>
      <c r="B3290" s="8" t="str">
        <f t="shared" si="52"/>
        <v>CS26-1-22-I2</v>
      </c>
      <c r="C3290" s="10" t="s">
        <v>8436</v>
      </c>
      <c r="D3290" s="10" t="s">
        <v>212</v>
      </c>
      <c r="E3290" s="8">
        <v>2</v>
      </c>
      <c r="F3290" s="177" t="s">
        <v>1783</v>
      </c>
      <c r="G3290" s="15" t="str">
        <f>VLOOKUP(F3290,通道清单!D:D,1,0)</f>
        <v>RY15R</v>
      </c>
    </row>
    <row r="3291" ht="15" spans="1:7">
      <c r="A3291" s="8">
        <v>3284</v>
      </c>
      <c r="B3291" s="8" t="str">
        <f t="shared" si="52"/>
        <v>CS26-1-22-I3</v>
      </c>
      <c r="C3291" s="10" t="s">
        <v>8436</v>
      </c>
      <c r="D3291" s="10" t="s">
        <v>212</v>
      </c>
      <c r="E3291" s="8">
        <v>3</v>
      </c>
      <c r="F3291" s="177" t="s">
        <v>1807</v>
      </c>
      <c r="G3291" s="15" t="str">
        <f>VLOOKUP(F3291,通道清单!D:D,1,0)</f>
        <v>RY29R</v>
      </c>
    </row>
    <row r="3292" ht="15" spans="1:7">
      <c r="A3292" s="8">
        <v>3285</v>
      </c>
      <c r="B3292" s="8" t="str">
        <f t="shared" si="52"/>
        <v>CS26-1-22-I4</v>
      </c>
      <c r="C3292" s="10" t="s">
        <v>8436</v>
      </c>
      <c r="D3292" s="10" t="s">
        <v>212</v>
      </c>
      <c r="E3292" s="8">
        <v>4</v>
      </c>
      <c r="F3292" s="177" t="s">
        <v>1834</v>
      </c>
      <c r="G3292" s="15" t="str">
        <f>VLOOKUP(F3292,通道清单!D:D,1,0)</f>
        <v>RY38R</v>
      </c>
    </row>
    <row r="3293" ht="15" spans="1:7">
      <c r="A3293" s="8">
        <v>3286</v>
      </c>
      <c r="B3293" s="8" t="str">
        <f t="shared" si="52"/>
        <v>CS26-1-22-I5</v>
      </c>
      <c r="C3293" s="10" t="s">
        <v>8436</v>
      </c>
      <c r="D3293" s="10" t="s">
        <v>212</v>
      </c>
      <c r="E3293" s="8">
        <v>5</v>
      </c>
      <c r="F3293" s="177" t="s">
        <v>1544</v>
      </c>
      <c r="G3293" s="15" t="str">
        <f>VLOOKUP(F3293,通道清单!D:D,1,0)</f>
        <v>RY16L</v>
      </c>
    </row>
    <row r="3294" ht="15" spans="1:7">
      <c r="A3294" s="8">
        <v>3287</v>
      </c>
      <c r="B3294" s="8" t="str">
        <f t="shared" si="52"/>
        <v>CS26-1-22-I6</v>
      </c>
      <c r="C3294" s="10" t="s">
        <v>8436</v>
      </c>
      <c r="D3294" s="10" t="s">
        <v>212</v>
      </c>
      <c r="E3294" s="8">
        <v>6</v>
      </c>
      <c r="F3294" s="177" t="s">
        <v>1792</v>
      </c>
      <c r="G3294" s="15" t="str">
        <f>VLOOKUP(F3294,通道清单!D:D,1,0)</f>
        <v>RY20L</v>
      </c>
    </row>
    <row r="3295" ht="15" spans="1:7">
      <c r="A3295" s="8">
        <v>3288</v>
      </c>
      <c r="B3295" s="8" t="str">
        <f t="shared" si="52"/>
        <v>CS26-1-22-I7</v>
      </c>
      <c r="C3295" s="10" t="s">
        <v>8436</v>
      </c>
      <c r="D3295" s="10" t="s">
        <v>212</v>
      </c>
      <c r="E3295" s="8">
        <v>7</v>
      </c>
      <c r="F3295" s="177" t="s">
        <v>1849</v>
      </c>
      <c r="G3295" s="15" t="str">
        <f>VLOOKUP(F3295,通道清单!D:D,1,0)</f>
        <v>RY43L</v>
      </c>
    </row>
    <row r="3296" ht="15" spans="1:7">
      <c r="A3296" s="8">
        <v>3289</v>
      </c>
      <c r="B3296" s="8" t="str">
        <f t="shared" si="52"/>
        <v>CS26-1-22-I8</v>
      </c>
      <c r="C3296" s="10" t="s">
        <v>8436</v>
      </c>
      <c r="D3296" s="10" t="s">
        <v>212</v>
      </c>
      <c r="E3296" s="8">
        <v>8</v>
      </c>
      <c r="F3296" s="177" t="s">
        <v>1855</v>
      </c>
      <c r="G3296" s="15" t="str">
        <f>VLOOKUP(F3296,通道清单!D:D,1,0)</f>
        <v>RY45L</v>
      </c>
    </row>
    <row r="3297" ht="15" spans="1:7">
      <c r="A3297" s="8">
        <v>3290</v>
      </c>
      <c r="B3297" s="8" t="str">
        <f t="shared" si="52"/>
        <v>CS26-1-22-O1</v>
      </c>
      <c r="C3297" s="10" t="s">
        <v>8436</v>
      </c>
      <c r="D3297" s="10" t="s">
        <v>8371</v>
      </c>
      <c r="E3297" s="8">
        <v>1</v>
      </c>
      <c r="F3297" s="177" t="s">
        <v>2995</v>
      </c>
      <c r="G3297" s="15" t="str">
        <f>VLOOKUP(F3297,通道清单!D:D,1,0)</f>
        <v>TB8L</v>
      </c>
    </row>
    <row r="3298" ht="15" spans="1:7">
      <c r="A3298" s="8">
        <v>3291</v>
      </c>
      <c r="B3298" s="8" t="str">
        <f t="shared" si="52"/>
        <v>CS26-1-22-O2</v>
      </c>
      <c r="C3298" s="10" t="s">
        <v>8436</v>
      </c>
      <c r="D3298" s="10" t="s">
        <v>8371</v>
      </c>
      <c r="E3298" s="8">
        <v>2</v>
      </c>
      <c r="F3298" s="177" t="s">
        <v>2998</v>
      </c>
      <c r="G3298" s="15" t="str">
        <f>VLOOKUP(F3298,通道清单!D:D,1,0)</f>
        <v>TB15L</v>
      </c>
    </row>
    <row r="3299" ht="15" spans="1:7">
      <c r="A3299" s="8">
        <v>3292</v>
      </c>
      <c r="B3299" s="8" t="str">
        <f t="shared" si="52"/>
        <v>CS26-1-22-O3</v>
      </c>
      <c r="C3299" s="10" t="s">
        <v>8436</v>
      </c>
      <c r="D3299" s="10" t="s">
        <v>8371</v>
      </c>
      <c r="E3299" s="8">
        <v>3</v>
      </c>
      <c r="F3299" s="177" t="s">
        <v>3000</v>
      </c>
      <c r="G3299" s="15" t="str">
        <f>VLOOKUP(F3299,通道清单!D:D,1,0)</f>
        <v>TB29L</v>
      </c>
    </row>
    <row r="3300" ht="15" spans="1:7">
      <c r="A3300" s="8">
        <v>3293</v>
      </c>
      <c r="B3300" s="8" t="str">
        <f t="shared" si="52"/>
        <v>CS26-1-22-O4</v>
      </c>
      <c r="C3300" s="10" t="s">
        <v>8436</v>
      </c>
      <c r="D3300" s="10" t="s">
        <v>8371</v>
      </c>
      <c r="E3300" s="8">
        <v>4</v>
      </c>
      <c r="F3300" s="177" t="s">
        <v>3002</v>
      </c>
      <c r="G3300" s="15" t="str">
        <f>VLOOKUP(F3300,通道清单!D:D,1,0)</f>
        <v>TB38L</v>
      </c>
    </row>
    <row r="3301" ht="15" spans="1:7">
      <c r="A3301" s="8">
        <v>3294</v>
      </c>
      <c r="B3301" s="8" t="str">
        <f t="shared" si="52"/>
        <v>CS26-1-22-O5</v>
      </c>
      <c r="C3301" s="10" t="s">
        <v>8436</v>
      </c>
      <c r="D3301" s="10" t="s">
        <v>8371</v>
      </c>
      <c r="E3301" s="8">
        <v>5</v>
      </c>
      <c r="F3301" s="177" t="s">
        <v>3004</v>
      </c>
      <c r="G3301" s="15" t="str">
        <f>VLOOKUP(F3301,通道清单!D:D,1,0)</f>
        <v>TB16R</v>
      </c>
    </row>
    <row r="3302" ht="15" spans="1:7">
      <c r="A3302" s="8">
        <v>3295</v>
      </c>
      <c r="B3302" s="8" t="str">
        <f t="shared" si="52"/>
        <v>CS26-1-22-O6</v>
      </c>
      <c r="C3302" s="10" t="s">
        <v>8436</v>
      </c>
      <c r="D3302" s="10" t="s">
        <v>8371</v>
      </c>
      <c r="E3302" s="8">
        <v>6</v>
      </c>
      <c r="F3302" s="177" t="s">
        <v>3007</v>
      </c>
      <c r="G3302" s="15" t="str">
        <f>VLOOKUP(F3302,通道清单!D:D,1,0)</f>
        <v>TB20R</v>
      </c>
    </row>
    <row r="3303" ht="15" spans="1:7">
      <c r="A3303" s="8">
        <v>3296</v>
      </c>
      <c r="B3303" s="8" t="str">
        <f t="shared" si="52"/>
        <v>CS26-1-22-O7</v>
      </c>
      <c r="C3303" s="10" t="s">
        <v>8436</v>
      </c>
      <c r="D3303" s="10" t="s">
        <v>8371</v>
      </c>
      <c r="E3303" s="8">
        <v>7</v>
      </c>
      <c r="F3303" s="177" t="s">
        <v>3009</v>
      </c>
      <c r="G3303" s="15" t="str">
        <f>VLOOKUP(F3303,通道清单!D:D,1,0)</f>
        <v>TB43R</v>
      </c>
    </row>
    <row r="3304" ht="15" spans="1:7">
      <c r="A3304" s="8">
        <v>3297</v>
      </c>
      <c r="B3304" s="8" t="str">
        <f t="shared" si="52"/>
        <v>CS26-1-22-O8</v>
      </c>
      <c r="C3304" s="10" t="s">
        <v>8436</v>
      </c>
      <c r="D3304" s="10" t="s">
        <v>8371</v>
      </c>
      <c r="E3304" s="8">
        <v>8</v>
      </c>
      <c r="F3304" s="177" t="s">
        <v>3011</v>
      </c>
      <c r="G3304" s="15" t="str">
        <f>VLOOKUP(F3304,通道清单!D:D,1,0)</f>
        <v>TB45R</v>
      </c>
    </row>
    <row r="3305" ht="15" spans="1:7">
      <c r="A3305" s="8">
        <v>3298</v>
      </c>
      <c r="B3305" s="8" t="str">
        <f t="shared" si="52"/>
        <v>CS26-1-23-I1</v>
      </c>
      <c r="C3305" s="10" t="s">
        <v>8437</v>
      </c>
      <c r="D3305" s="10" t="s">
        <v>212</v>
      </c>
      <c r="E3305" s="8">
        <v>1</v>
      </c>
      <c r="F3305" s="177" t="s">
        <v>2373</v>
      </c>
      <c r="G3305" s="15" t="str">
        <f>VLOOKUP(F3305,通道清单!D:D,1,0)</f>
        <v>RB2L</v>
      </c>
    </row>
    <row r="3306" ht="15" spans="1:7">
      <c r="A3306" s="8">
        <v>3299</v>
      </c>
      <c r="B3306" s="8" t="str">
        <f t="shared" si="52"/>
        <v>CS26-1-23-I2</v>
      </c>
      <c r="C3306" s="10" t="s">
        <v>8437</v>
      </c>
      <c r="D3306" s="10" t="s">
        <v>212</v>
      </c>
      <c r="E3306" s="8">
        <v>2</v>
      </c>
      <c r="F3306" s="177" t="s">
        <v>2376</v>
      </c>
      <c r="G3306" s="15" t="str">
        <f>VLOOKUP(F3306,通道清单!D:D,1,0)</f>
        <v>RB5L</v>
      </c>
    </row>
    <row r="3307" ht="15" spans="1:7">
      <c r="A3307" s="8">
        <v>3300</v>
      </c>
      <c r="B3307" s="8" t="str">
        <f t="shared" si="52"/>
        <v>CS26-1-23-I3</v>
      </c>
      <c r="C3307" s="10" t="s">
        <v>8437</v>
      </c>
      <c r="D3307" s="10" t="s">
        <v>212</v>
      </c>
      <c r="E3307" s="8">
        <v>3</v>
      </c>
      <c r="F3307" s="177" t="s">
        <v>2378</v>
      </c>
      <c r="G3307" s="15" t="str">
        <f>VLOOKUP(F3307,通道清单!D:D,1,0)</f>
        <v>RB18L</v>
      </c>
    </row>
    <row r="3308" ht="15" spans="1:7">
      <c r="A3308" s="8">
        <v>3301</v>
      </c>
      <c r="B3308" s="8" t="str">
        <f t="shared" si="52"/>
        <v>CS26-1-23-I4</v>
      </c>
      <c r="C3308" s="10" t="s">
        <v>8437</v>
      </c>
      <c r="D3308" s="10" t="s">
        <v>212</v>
      </c>
      <c r="E3308" s="8">
        <v>4</v>
      </c>
      <c r="F3308" s="177" t="s">
        <v>2380</v>
      </c>
      <c r="G3308" s="15" t="str">
        <f>VLOOKUP(F3308,通道清单!D:D,1,0)</f>
        <v>RB33L</v>
      </c>
    </row>
    <row r="3309" ht="15" spans="1:7">
      <c r="A3309" s="8">
        <v>3302</v>
      </c>
      <c r="B3309" s="8" t="str">
        <f t="shared" si="52"/>
        <v>CS26-1-23-I5</v>
      </c>
      <c r="C3309" s="10" t="s">
        <v>8437</v>
      </c>
      <c r="D3309" s="10" t="s">
        <v>212</v>
      </c>
      <c r="E3309" s="8">
        <v>5</v>
      </c>
      <c r="F3309" s="177" t="s">
        <v>2382</v>
      </c>
      <c r="G3309" s="15" t="str">
        <f>VLOOKUP(F3309,通道清单!D:D,1,0)</f>
        <v>RB11R</v>
      </c>
    </row>
    <row r="3310" ht="15" spans="1:7">
      <c r="A3310" s="8">
        <v>3303</v>
      </c>
      <c r="B3310" s="8" t="str">
        <f t="shared" si="52"/>
        <v>CS26-1-23-I6</v>
      </c>
      <c r="C3310" s="10" t="s">
        <v>8437</v>
      </c>
      <c r="D3310" s="10" t="s">
        <v>212</v>
      </c>
      <c r="E3310" s="8">
        <v>6</v>
      </c>
      <c r="F3310" s="177" t="s">
        <v>2385</v>
      </c>
      <c r="G3310" s="15" t="str">
        <f>VLOOKUP(F3310,通道清单!D:D,1,0)</f>
        <v>RB24R</v>
      </c>
    </row>
    <row r="3311" ht="15" spans="1:7">
      <c r="A3311" s="8">
        <v>3304</v>
      </c>
      <c r="B3311" s="8" t="str">
        <f t="shared" si="52"/>
        <v>CS26-1-23-I7</v>
      </c>
      <c r="C3311" s="10" t="s">
        <v>8437</v>
      </c>
      <c r="D3311" s="10" t="s">
        <v>212</v>
      </c>
      <c r="E3311" s="8">
        <v>7</v>
      </c>
      <c r="F3311" s="177" t="s">
        <v>2387</v>
      </c>
      <c r="G3311" s="15" t="str">
        <f>VLOOKUP(F3311,通道清单!D:D,1,0)</f>
        <v>RB27R</v>
      </c>
    </row>
    <row r="3312" ht="15" spans="1:7">
      <c r="A3312" s="8">
        <v>3305</v>
      </c>
      <c r="B3312" s="8" t="str">
        <f t="shared" si="52"/>
        <v>CS26-1-23-I8</v>
      </c>
      <c r="C3312" s="10" t="s">
        <v>8437</v>
      </c>
      <c r="D3312" s="10" t="s">
        <v>212</v>
      </c>
      <c r="E3312" s="8">
        <v>8</v>
      </c>
      <c r="F3312" s="177" t="s">
        <v>2389</v>
      </c>
      <c r="G3312" s="15" t="str">
        <f>VLOOKUP(F3312,通道清单!D:D,1,0)</f>
        <v>RB39R</v>
      </c>
    </row>
    <row r="3313" ht="15" spans="1:7">
      <c r="A3313" s="8">
        <v>3306</v>
      </c>
      <c r="B3313" s="8" t="str">
        <f t="shared" si="52"/>
        <v>CS26-1-23-O1</v>
      </c>
      <c r="C3313" s="10" t="s">
        <v>8437</v>
      </c>
      <c r="D3313" s="10" t="s">
        <v>8371</v>
      </c>
      <c r="E3313" s="8">
        <v>1</v>
      </c>
      <c r="F3313" s="177" t="s">
        <v>1644</v>
      </c>
      <c r="G3313" s="15" t="str">
        <f>VLOOKUP(F3313,通道清单!D:D,1,0)</f>
        <v>TY2R</v>
      </c>
    </row>
    <row r="3314" ht="15" spans="1:7">
      <c r="A3314" s="8">
        <v>3307</v>
      </c>
      <c r="B3314" s="8" t="str">
        <f t="shared" si="52"/>
        <v>CS26-1-23-O2</v>
      </c>
      <c r="C3314" s="10" t="s">
        <v>8437</v>
      </c>
      <c r="D3314" s="10" t="s">
        <v>8371</v>
      </c>
      <c r="E3314" s="8">
        <v>2</v>
      </c>
      <c r="F3314" s="177" t="s">
        <v>2413</v>
      </c>
      <c r="G3314" s="15" t="str">
        <f>VLOOKUP(F3314,通道清单!D:D,1,0)</f>
        <v>TY5R</v>
      </c>
    </row>
    <row r="3315" ht="15" spans="1:7">
      <c r="A3315" s="8">
        <v>3308</v>
      </c>
      <c r="B3315" s="8" t="str">
        <f t="shared" si="52"/>
        <v>CS26-1-23-O3</v>
      </c>
      <c r="C3315" s="10" t="s">
        <v>8437</v>
      </c>
      <c r="D3315" s="10" t="s">
        <v>8371</v>
      </c>
      <c r="E3315" s="8">
        <v>3</v>
      </c>
      <c r="F3315" s="177" t="s">
        <v>1687</v>
      </c>
      <c r="G3315" s="15" t="str">
        <f>VLOOKUP(F3315,通道清单!D:D,1,0)</f>
        <v>TY18R</v>
      </c>
    </row>
    <row r="3316" ht="15" spans="1:7">
      <c r="A3316" s="8">
        <v>3309</v>
      </c>
      <c r="B3316" s="8" t="str">
        <f t="shared" si="52"/>
        <v>CS26-1-23-O4</v>
      </c>
      <c r="C3316" s="10" t="s">
        <v>8437</v>
      </c>
      <c r="D3316" s="10" t="s">
        <v>8371</v>
      </c>
      <c r="E3316" s="8">
        <v>4</v>
      </c>
      <c r="F3316" s="177" t="s">
        <v>2465</v>
      </c>
      <c r="G3316" s="15" t="str">
        <f>VLOOKUP(F3316,通道清单!D:D,1,0)</f>
        <v>TY33R</v>
      </c>
    </row>
    <row r="3317" ht="15" spans="1:7">
      <c r="A3317" s="8">
        <v>3310</v>
      </c>
      <c r="B3317" s="8" t="str">
        <f t="shared" si="52"/>
        <v>CS26-1-23-O5</v>
      </c>
      <c r="C3317" s="10" t="s">
        <v>8437</v>
      </c>
      <c r="D3317" s="10" t="s">
        <v>8371</v>
      </c>
      <c r="E3317" s="8">
        <v>5</v>
      </c>
      <c r="F3317" s="177" t="s">
        <v>2425</v>
      </c>
      <c r="G3317" s="15" t="str">
        <f>VLOOKUP(F3317,通道清单!D:D,1,0)</f>
        <v>TY11L</v>
      </c>
    </row>
    <row r="3318" ht="15" spans="1:7">
      <c r="A3318" s="8">
        <v>3311</v>
      </c>
      <c r="B3318" s="8" t="str">
        <f t="shared" si="52"/>
        <v>CS26-1-23-O6</v>
      </c>
      <c r="C3318" s="10" t="s">
        <v>8437</v>
      </c>
      <c r="D3318" s="10" t="s">
        <v>8371</v>
      </c>
      <c r="E3318" s="8">
        <v>6</v>
      </c>
      <c r="F3318" s="177" t="s">
        <v>1700</v>
      </c>
      <c r="G3318" s="15" t="str">
        <f>VLOOKUP(F3318,通道清单!D:D,1,0)</f>
        <v>TY24L</v>
      </c>
    </row>
    <row r="3319" ht="15" spans="1:7">
      <c r="A3319" s="8">
        <v>3312</v>
      </c>
      <c r="B3319" s="8" t="str">
        <f t="shared" si="52"/>
        <v>CS26-1-23-O7</v>
      </c>
      <c r="C3319" s="10" t="s">
        <v>8437</v>
      </c>
      <c r="D3319" s="10" t="s">
        <v>8371</v>
      </c>
      <c r="E3319" s="8">
        <v>7</v>
      </c>
      <c r="F3319" s="177" t="s">
        <v>1709</v>
      </c>
      <c r="G3319" s="15" t="str">
        <f>VLOOKUP(F3319,通道清单!D:D,1,0)</f>
        <v>TY27L</v>
      </c>
    </row>
    <row r="3320" ht="15" spans="1:7">
      <c r="A3320" s="8">
        <v>3313</v>
      </c>
      <c r="B3320" s="8" t="str">
        <f t="shared" si="52"/>
        <v>CS26-1-23-O8</v>
      </c>
      <c r="C3320" s="10" t="s">
        <v>8437</v>
      </c>
      <c r="D3320" s="10" t="s">
        <v>8371</v>
      </c>
      <c r="E3320" s="8">
        <v>8</v>
      </c>
      <c r="F3320" s="177" t="s">
        <v>2483</v>
      </c>
      <c r="G3320" s="15" t="str">
        <f>VLOOKUP(F3320,通道清单!D:D,1,0)</f>
        <v>TY39L</v>
      </c>
    </row>
    <row r="3321" ht="15" spans="1:7">
      <c r="A3321" s="8">
        <v>3314</v>
      </c>
      <c r="B3321" s="8" t="str">
        <f t="shared" si="52"/>
        <v>CS26-1-24-I1</v>
      </c>
      <c r="C3321" s="10" t="s">
        <v>8438</v>
      </c>
      <c r="D3321" s="10" t="s">
        <v>212</v>
      </c>
      <c r="E3321" s="8">
        <v>1</v>
      </c>
      <c r="F3321" s="177" t="s">
        <v>1529</v>
      </c>
      <c r="G3321" s="15" t="str">
        <f>VLOOKUP(F3321,通道清单!D:D,1,0)</f>
        <v>RY11R</v>
      </c>
    </row>
    <row r="3322" ht="15" spans="1:7">
      <c r="A3322" s="8">
        <v>3315</v>
      </c>
      <c r="B3322" s="8" t="str">
        <f t="shared" si="52"/>
        <v>CS26-1-24-I2</v>
      </c>
      <c r="C3322" s="10" t="s">
        <v>8438</v>
      </c>
      <c r="D3322" s="10" t="s">
        <v>212</v>
      </c>
      <c r="E3322" s="8">
        <v>2</v>
      </c>
      <c r="F3322" s="177" t="s">
        <v>1568</v>
      </c>
      <c r="G3322" s="15" t="str">
        <f>VLOOKUP(F3322,通道清单!D:D,1,0)</f>
        <v>RY24R</v>
      </c>
    </row>
    <row r="3323" ht="15" spans="1:7">
      <c r="A3323" s="8">
        <v>3316</v>
      </c>
      <c r="B3323" s="8" t="str">
        <f t="shared" si="52"/>
        <v>CS26-1-24-I3</v>
      </c>
      <c r="C3323" s="10" t="s">
        <v>8438</v>
      </c>
      <c r="D3323" s="10" t="s">
        <v>212</v>
      </c>
      <c r="E3323" s="8">
        <v>3</v>
      </c>
      <c r="F3323" s="177" t="s">
        <v>1577</v>
      </c>
      <c r="G3323" s="15" t="str">
        <f>VLOOKUP(F3323,通道清单!D:D,1,0)</f>
        <v>RY27R</v>
      </c>
    </row>
    <row r="3324" ht="15" spans="1:7">
      <c r="A3324" s="8">
        <v>3317</v>
      </c>
      <c r="B3324" s="8" t="str">
        <f t="shared" si="52"/>
        <v>CS26-1-24-I4</v>
      </c>
      <c r="C3324" s="10" t="s">
        <v>8438</v>
      </c>
      <c r="D3324" s="10" t="s">
        <v>212</v>
      </c>
      <c r="E3324" s="8">
        <v>4</v>
      </c>
      <c r="F3324" s="177" t="s">
        <v>1837</v>
      </c>
      <c r="G3324" s="15" t="str">
        <f>VLOOKUP(F3324,通道清单!D:D,1,0)</f>
        <v>RY39R</v>
      </c>
    </row>
    <row r="3325" ht="15" spans="1:7">
      <c r="A3325" s="8">
        <v>3318</v>
      </c>
      <c r="B3325" s="8" t="str">
        <f t="shared" si="52"/>
        <v>CS26-1-24-I5</v>
      </c>
      <c r="C3325" s="10" t="s">
        <v>8438</v>
      </c>
      <c r="D3325" s="10" t="s">
        <v>212</v>
      </c>
      <c r="E3325" s="8">
        <v>5</v>
      </c>
      <c r="F3325" s="177" t="s">
        <v>1502</v>
      </c>
      <c r="G3325" s="15" t="str">
        <f>VLOOKUP(F3325,通道清单!D:D,1,0)</f>
        <v>RY2L</v>
      </c>
    </row>
    <row r="3326" ht="15" spans="1:7">
      <c r="A3326" s="8">
        <v>3319</v>
      </c>
      <c r="B3326" s="8" t="str">
        <f t="shared" si="52"/>
        <v>CS26-1-24-I6</v>
      </c>
      <c r="C3326" s="10" t="s">
        <v>8438</v>
      </c>
      <c r="D3326" s="10" t="s">
        <v>212</v>
      </c>
      <c r="E3326" s="8">
        <v>6</v>
      </c>
      <c r="F3326" s="177" t="s">
        <v>1767</v>
      </c>
      <c r="G3326" s="15" t="str">
        <f>VLOOKUP(F3326,通道清单!D:D,1,0)</f>
        <v>RY5L</v>
      </c>
    </row>
    <row r="3327" ht="15" spans="1:7">
      <c r="A3327" s="8">
        <v>3320</v>
      </c>
      <c r="B3327" s="8" t="str">
        <f t="shared" si="52"/>
        <v>CS26-1-24-I7</v>
      </c>
      <c r="C3327" s="10" t="s">
        <v>8438</v>
      </c>
      <c r="D3327" s="10" t="s">
        <v>212</v>
      </c>
      <c r="E3327" s="8">
        <v>7</v>
      </c>
      <c r="F3327" s="177" t="s">
        <v>1788</v>
      </c>
      <c r="G3327" s="15" t="str">
        <f>VLOOKUP(F3327,通道清单!D:D,1,0)</f>
        <v>RY18L</v>
      </c>
    </row>
    <row r="3328" ht="15" spans="1:7">
      <c r="A3328" s="8">
        <v>3321</v>
      </c>
      <c r="B3328" s="8" t="str">
        <f t="shared" si="52"/>
        <v>CS26-1-24-I8</v>
      </c>
      <c r="C3328" s="10" t="s">
        <v>8438</v>
      </c>
      <c r="D3328" s="10" t="s">
        <v>212</v>
      </c>
      <c r="E3328" s="8">
        <v>8</v>
      </c>
      <c r="F3328" s="177" t="s">
        <v>1819</v>
      </c>
      <c r="G3328" s="15" t="str">
        <f>VLOOKUP(F3328,通道清单!D:D,1,0)</f>
        <v>RY33L</v>
      </c>
    </row>
    <row r="3329" ht="15" spans="1:7">
      <c r="A3329" s="8">
        <v>3322</v>
      </c>
      <c r="B3329" s="8" t="str">
        <f t="shared" si="52"/>
        <v>CS26-1-24-O1</v>
      </c>
      <c r="C3329" s="10" t="s">
        <v>8438</v>
      </c>
      <c r="D3329" s="10" t="s">
        <v>8371</v>
      </c>
      <c r="E3329" s="8">
        <v>1</v>
      </c>
      <c r="F3329" s="177" t="s">
        <v>3013</v>
      </c>
      <c r="G3329" s="15" t="str">
        <f>VLOOKUP(F3329,通道清单!D:D,1,0)</f>
        <v>TB11L</v>
      </c>
    </row>
    <row r="3330" ht="15" spans="1:7">
      <c r="A3330" s="8">
        <v>3323</v>
      </c>
      <c r="B3330" s="8" t="str">
        <f t="shared" si="52"/>
        <v>CS26-1-24-O2</v>
      </c>
      <c r="C3330" s="10" t="s">
        <v>8438</v>
      </c>
      <c r="D3330" s="10" t="s">
        <v>8371</v>
      </c>
      <c r="E3330" s="8">
        <v>2</v>
      </c>
      <c r="F3330" s="177" t="s">
        <v>3016</v>
      </c>
      <c r="G3330" s="15" t="str">
        <f>VLOOKUP(F3330,通道清单!D:D,1,0)</f>
        <v>TB24L</v>
      </c>
    </row>
    <row r="3331" ht="15" spans="1:7">
      <c r="A3331" s="8">
        <v>3324</v>
      </c>
      <c r="B3331" s="8" t="str">
        <f t="shared" si="52"/>
        <v>CS26-1-24-O3</v>
      </c>
      <c r="C3331" s="10" t="s">
        <v>8438</v>
      </c>
      <c r="D3331" s="10" t="s">
        <v>8371</v>
      </c>
      <c r="E3331" s="8">
        <v>3</v>
      </c>
      <c r="F3331" s="177" t="s">
        <v>3018</v>
      </c>
      <c r="G3331" s="15" t="str">
        <f>VLOOKUP(F3331,通道清单!D:D,1,0)</f>
        <v>TB27L</v>
      </c>
    </row>
    <row r="3332" ht="15" spans="1:7">
      <c r="A3332" s="8">
        <v>3325</v>
      </c>
      <c r="B3332" s="8" t="str">
        <f t="shared" si="52"/>
        <v>CS26-1-24-O4</v>
      </c>
      <c r="C3332" s="10" t="s">
        <v>8438</v>
      </c>
      <c r="D3332" s="10" t="s">
        <v>8371</v>
      </c>
      <c r="E3332" s="8">
        <v>4</v>
      </c>
      <c r="F3332" s="177" t="s">
        <v>3020</v>
      </c>
      <c r="G3332" s="15" t="str">
        <f>VLOOKUP(F3332,通道清单!D:D,1,0)</f>
        <v>TB39L</v>
      </c>
    </row>
    <row r="3333" ht="15" spans="1:7">
      <c r="A3333" s="8">
        <v>3326</v>
      </c>
      <c r="B3333" s="8" t="str">
        <f t="shared" si="52"/>
        <v>CS26-1-24-O5</v>
      </c>
      <c r="C3333" s="10" t="s">
        <v>8438</v>
      </c>
      <c r="D3333" s="10" t="s">
        <v>8371</v>
      </c>
      <c r="E3333" s="8">
        <v>5</v>
      </c>
      <c r="F3333" s="177" t="s">
        <v>3022</v>
      </c>
      <c r="G3333" s="15" t="str">
        <f>VLOOKUP(F3333,通道清单!D:D,1,0)</f>
        <v>TB2R</v>
      </c>
    </row>
    <row r="3334" ht="15" spans="1:7">
      <c r="A3334" s="8">
        <v>3327</v>
      </c>
      <c r="B3334" s="8" t="str">
        <f t="shared" si="52"/>
        <v>CS26-1-24-O6</v>
      </c>
      <c r="C3334" s="10" t="s">
        <v>8438</v>
      </c>
      <c r="D3334" s="10" t="s">
        <v>8371</v>
      </c>
      <c r="E3334" s="8">
        <v>6</v>
      </c>
      <c r="F3334" s="177" t="s">
        <v>3025</v>
      </c>
      <c r="G3334" s="15" t="str">
        <f>VLOOKUP(F3334,通道清单!D:D,1,0)</f>
        <v>TB5R</v>
      </c>
    </row>
    <row r="3335" ht="15" spans="1:7">
      <c r="A3335" s="8">
        <v>3328</v>
      </c>
      <c r="B3335" s="8" t="str">
        <f t="shared" si="52"/>
        <v>CS26-1-24-O7</v>
      </c>
      <c r="C3335" s="10" t="s">
        <v>8438</v>
      </c>
      <c r="D3335" s="10" t="s">
        <v>8371</v>
      </c>
      <c r="E3335" s="8">
        <v>7</v>
      </c>
      <c r="F3335" s="177" t="s">
        <v>3027</v>
      </c>
      <c r="G3335" s="15" t="str">
        <f>VLOOKUP(F3335,通道清单!D:D,1,0)</f>
        <v>TB18R</v>
      </c>
    </row>
    <row r="3336" ht="15" spans="1:7">
      <c r="A3336" s="8">
        <v>3329</v>
      </c>
      <c r="B3336" s="8" t="str">
        <f t="shared" ref="B3336:B3399" si="53">C3336&amp;"-"&amp;D3336&amp;E3336</f>
        <v>CS26-1-24-O8</v>
      </c>
      <c r="C3336" s="10" t="s">
        <v>8438</v>
      </c>
      <c r="D3336" s="10" t="s">
        <v>8371</v>
      </c>
      <c r="E3336" s="8">
        <v>8</v>
      </c>
      <c r="F3336" s="177" t="s">
        <v>3029</v>
      </c>
      <c r="G3336" s="15" t="str">
        <f>VLOOKUP(F3336,通道清单!D:D,1,0)</f>
        <v>TB33R</v>
      </c>
    </row>
    <row r="3337" ht="15" spans="1:7">
      <c r="A3337" s="8">
        <v>3330</v>
      </c>
      <c r="B3337" s="8" t="str">
        <f t="shared" si="53"/>
        <v>CS26-1-25-I1</v>
      </c>
      <c r="C3337" s="10" t="s">
        <v>8439</v>
      </c>
      <c r="D3337" s="10" t="s">
        <v>212</v>
      </c>
      <c r="E3337" s="8">
        <v>1</v>
      </c>
      <c r="F3337" s="177" t="s">
        <v>2241</v>
      </c>
      <c r="G3337" s="15" t="str">
        <f>VLOOKUP(F3337,通道清单!D:D,1,0)</f>
        <v>RB7L</v>
      </c>
    </row>
    <row r="3338" ht="15" spans="1:7">
      <c r="A3338" s="8">
        <v>3331</v>
      </c>
      <c r="B3338" s="8" t="str">
        <f t="shared" si="53"/>
        <v>CS26-1-25-I2</v>
      </c>
      <c r="C3338" s="10" t="s">
        <v>8439</v>
      </c>
      <c r="D3338" s="10" t="s">
        <v>212</v>
      </c>
      <c r="E3338" s="8">
        <v>2</v>
      </c>
      <c r="F3338" s="177" t="s">
        <v>2244</v>
      </c>
      <c r="G3338" s="15" t="str">
        <f>VLOOKUP(F3338,通道清单!D:D,1,0)</f>
        <v>RB21L</v>
      </c>
    </row>
    <row r="3339" ht="15" spans="1:7">
      <c r="A3339" s="8">
        <v>3332</v>
      </c>
      <c r="B3339" s="8" t="str">
        <f t="shared" si="53"/>
        <v>CS26-1-25-I3</v>
      </c>
      <c r="C3339" s="10" t="s">
        <v>8439</v>
      </c>
      <c r="D3339" s="10" t="s">
        <v>212</v>
      </c>
      <c r="E3339" s="8">
        <v>3</v>
      </c>
      <c r="F3339" s="177" t="s">
        <v>2246</v>
      </c>
      <c r="G3339" s="15" t="str">
        <f>VLOOKUP(F3339,通道清单!D:D,1,0)</f>
        <v>RB23L</v>
      </c>
    </row>
    <row r="3340" ht="15" spans="1:7">
      <c r="A3340" s="8">
        <v>3333</v>
      </c>
      <c r="B3340" s="8" t="str">
        <f t="shared" si="53"/>
        <v>CS26-1-25-I4</v>
      </c>
      <c r="C3340" s="10" t="s">
        <v>8439</v>
      </c>
      <c r="D3340" s="10" t="s">
        <v>212</v>
      </c>
      <c r="E3340" s="8">
        <v>4</v>
      </c>
      <c r="F3340" s="177" t="s">
        <v>2248</v>
      </c>
      <c r="G3340" s="15" t="str">
        <f>VLOOKUP(F3340,通道清单!D:D,1,0)</f>
        <v>RB31L</v>
      </c>
    </row>
    <row r="3341" ht="15" spans="1:7">
      <c r="A3341" s="8">
        <v>3334</v>
      </c>
      <c r="B3341" s="8" t="str">
        <f t="shared" si="53"/>
        <v>CS26-1-25-I5</v>
      </c>
      <c r="C3341" s="10" t="s">
        <v>8439</v>
      </c>
      <c r="D3341" s="10" t="s">
        <v>212</v>
      </c>
      <c r="E3341" s="8">
        <v>5</v>
      </c>
      <c r="F3341" s="177" t="s">
        <v>2250</v>
      </c>
      <c r="G3341" s="15" t="str">
        <f>VLOOKUP(F3341,通道清单!D:D,1,0)</f>
        <v>RB46L</v>
      </c>
    </row>
    <row r="3342" ht="15" spans="1:7">
      <c r="A3342" s="8">
        <v>3335</v>
      </c>
      <c r="B3342" s="8" t="str">
        <f t="shared" si="53"/>
        <v>CS26-1-25-I6</v>
      </c>
      <c r="C3342" s="10" t="s">
        <v>8439</v>
      </c>
      <c r="D3342" s="10" t="s">
        <v>212</v>
      </c>
      <c r="E3342" s="8">
        <v>6</v>
      </c>
      <c r="F3342" s="177" t="s">
        <v>2252</v>
      </c>
      <c r="G3342" s="15" t="str">
        <f>VLOOKUP(F3342,通道清单!D:D,1,0)</f>
        <v>RB50L</v>
      </c>
    </row>
    <row r="3343" ht="15" spans="1:7">
      <c r="A3343" s="8">
        <v>3336</v>
      </c>
      <c r="B3343" s="8" t="str">
        <f t="shared" si="53"/>
        <v>CS26-1-25-I7</v>
      </c>
      <c r="C3343" s="10" t="s">
        <v>8439</v>
      </c>
      <c r="D3343" s="10" t="s">
        <v>212</v>
      </c>
      <c r="E3343" s="8">
        <v>7</v>
      </c>
      <c r="F3343" s="177" t="s">
        <v>2254</v>
      </c>
      <c r="G3343" s="15" t="str">
        <f>VLOOKUP(F3343,通道清单!D:D,1,0)</f>
        <v>RB53L</v>
      </c>
    </row>
    <row r="3344" ht="15" spans="1:7">
      <c r="A3344" s="8">
        <v>3337</v>
      </c>
      <c r="B3344" s="8" t="str">
        <f t="shared" si="53"/>
        <v>CS26-1-25-I8</v>
      </c>
      <c r="C3344" s="10" t="s">
        <v>8439</v>
      </c>
      <c r="D3344" s="10" t="s">
        <v>212</v>
      </c>
      <c r="E3344" s="8">
        <v>8</v>
      </c>
      <c r="F3344" s="177" t="s">
        <v>2256</v>
      </c>
      <c r="G3344" s="15" t="str">
        <f>VLOOKUP(F3344,通道清单!D:D,1,0)</f>
        <v>RB14R</v>
      </c>
    </row>
    <row r="3345" ht="15" spans="1:7">
      <c r="A3345" s="8">
        <v>3338</v>
      </c>
      <c r="B3345" s="8" t="str">
        <f t="shared" si="53"/>
        <v>CS26-1-25-I9</v>
      </c>
      <c r="C3345" s="10" t="s">
        <v>8439</v>
      </c>
      <c r="D3345" s="10" t="s">
        <v>212</v>
      </c>
      <c r="E3345" s="8">
        <v>9</v>
      </c>
      <c r="F3345" s="177" t="s">
        <v>2259</v>
      </c>
      <c r="G3345" s="15" t="str">
        <f>VLOOKUP(F3345,通道清单!D:D,1,0)</f>
        <v>RB28R</v>
      </c>
    </row>
    <row r="3346" ht="15" spans="1:7">
      <c r="A3346" s="8">
        <v>3339</v>
      </c>
      <c r="B3346" s="8" t="str">
        <f t="shared" si="53"/>
        <v>CS26-1-25-I10</v>
      </c>
      <c r="C3346" s="10" t="s">
        <v>8439</v>
      </c>
      <c r="D3346" s="10" t="s">
        <v>212</v>
      </c>
      <c r="E3346" s="8">
        <v>10</v>
      </c>
      <c r="F3346" s="177" t="s">
        <v>2261</v>
      </c>
      <c r="G3346" s="15" t="str">
        <f>VLOOKUP(F3346,通道清单!D:D,1,0)</f>
        <v>RB30R</v>
      </c>
    </row>
    <row r="3347" ht="15" spans="1:7">
      <c r="A3347" s="8">
        <v>3340</v>
      </c>
      <c r="B3347" s="8" t="str">
        <f t="shared" si="53"/>
        <v>CS26-1-25-I11</v>
      </c>
      <c r="C3347" s="10" t="s">
        <v>8439</v>
      </c>
      <c r="D3347" s="10" t="s">
        <v>212</v>
      </c>
      <c r="E3347" s="8">
        <v>11</v>
      </c>
      <c r="F3347" s="177" t="s">
        <v>2263</v>
      </c>
      <c r="G3347" s="15" t="str">
        <f>VLOOKUP(F3347,通道清单!D:D,1,0)</f>
        <v>RB44R</v>
      </c>
    </row>
    <row r="3348" ht="15" spans="1:7">
      <c r="A3348" s="8">
        <v>3341</v>
      </c>
      <c r="B3348" s="8" t="str">
        <f t="shared" si="53"/>
        <v>CS26-1-25-I12</v>
      </c>
      <c r="C3348" s="10" t="s">
        <v>8439</v>
      </c>
      <c r="D3348" s="10" t="s">
        <v>212</v>
      </c>
      <c r="E3348" s="8">
        <v>12</v>
      </c>
      <c r="F3348" s="177" t="s">
        <v>2265</v>
      </c>
      <c r="G3348" s="15" t="str">
        <f>VLOOKUP(F3348,通道清单!D:D,1,0)</f>
        <v>RB48R</v>
      </c>
    </row>
    <row r="3349" ht="15" spans="1:7">
      <c r="A3349" s="8">
        <v>3342</v>
      </c>
      <c r="B3349" s="8" t="str">
        <f t="shared" si="53"/>
        <v>CS26-1-25-I13</v>
      </c>
      <c r="C3349" s="10" t="s">
        <v>8439</v>
      </c>
      <c r="D3349" s="10" t="s">
        <v>212</v>
      </c>
      <c r="E3349" s="8">
        <v>13</v>
      </c>
      <c r="F3349" s="177" t="s">
        <v>2267</v>
      </c>
      <c r="G3349" s="15" t="str">
        <f>VLOOKUP(F3349,通道清单!D:D,1,0)</f>
        <v>RB56R</v>
      </c>
    </row>
    <row r="3350" ht="15" spans="1:7">
      <c r="A3350" s="8">
        <v>3343</v>
      </c>
      <c r="B3350" s="8" t="str">
        <f t="shared" si="53"/>
        <v>CS26-1-25-I14</v>
      </c>
      <c r="C3350" s="10" t="s">
        <v>8439</v>
      </c>
      <c r="D3350" s="10" t="s">
        <v>212</v>
      </c>
      <c r="E3350" s="8">
        <v>14</v>
      </c>
      <c r="F3350" s="177" t="s">
        <v>2269</v>
      </c>
      <c r="G3350" s="15" t="str">
        <f>VLOOKUP(F3350,通道清单!D:D,1,0)</f>
        <v>RB61R</v>
      </c>
    </row>
    <row r="3351" ht="15" spans="1:7">
      <c r="A3351" s="8">
        <v>3344</v>
      </c>
      <c r="B3351" s="8" t="str">
        <f t="shared" si="53"/>
        <v>CS26-1-25-O1</v>
      </c>
      <c r="C3351" s="10" t="s">
        <v>8439</v>
      </c>
      <c r="D3351" s="10" t="s">
        <v>8371</v>
      </c>
      <c r="E3351" s="8">
        <v>1</v>
      </c>
      <c r="F3351" s="177" t="s">
        <v>2417</v>
      </c>
      <c r="G3351" s="15" t="str">
        <f>VLOOKUP(F3351,通道清单!D:D,1,0)</f>
        <v>TY7R</v>
      </c>
    </row>
    <row r="3352" ht="15" spans="1:7">
      <c r="A3352" s="8">
        <v>3345</v>
      </c>
      <c r="B3352" s="8" t="str">
        <f t="shared" si="53"/>
        <v>CS26-1-25-O2</v>
      </c>
      <c r="C3352" s="10" t="s">
        <v>8439</v>
      </c>
      <c r="D3352" s="10" t="s">
        <v>8371</v>
      </c>
      <c r="E3352" s="8">
        <v>2</v>
      </c>
      <c r="F3352" s="177" t="s">
        <v>1693</v>
      </c>
      <c r="G3352" s="15" t="str">
        <f>VLOOKUP(F3352,通道清单!D:D,1,0)</f>
        <v>TY21R</v>
      </c>
    </row>
    <row r="3353" ht="15" spans="1:7">
      <c r="A3353" s="8">
        <v>3346</v>
      </c>
      <c r="B3353" s="8" t="str">
        <f t="shared" si="53"/>
        <v>CS26-1-25-O3</v>
      </c>
      <c r="C3353" s="10" t="s">
        <v>8439</v>
      </c>
      <c r="D3353" s="10" t="s">
        <v>8371</v>
      </c>
      <c r="E3353" s="8">
        <v>3</v>
      </c>
      <c r="F3353" s="177" t="s">
        <v>1697</v>
      </c>
      <c r="G3353" s="15" t="str">
        <f>VLOOKUP(F3353,通道清单!D:D,1,0)</f>
        <v>TY23R</v>
      </c>
    </row>
    <row r="3354" ht="15" spans="1:7">
      <c r="A3354" s="8">
        <v>3347</v>
      </c>
      <c r="B3354" s="8" t="str">
        <f t="shared" si="53"/>
        <v>CS26-1-25-O4</v>
      </c>
      <c r="C3354" s="10" t="s">
        <v>8439</v>
      </c>
      <c r="D3354" s="10" t="s">
        <v>8371</v>
      </c>
      <c r="E3354" s="8">
        <v>4</v>
      </c>
      <c r="F3354" s="177" t="s">
        <v>2459</v>
      </c>
      <c r="G3354" s="15" t="str">
        <f>VLOOKUP(F3354,通道清单!D:D,1,0)</f>
        <v>TY31R</v>
      </c>
    </row>
    <row r="3355" ht="15" spans="1:7">
      <c r="A3355" s="8">
        <v>3348</v>
      </c>
      <c r="B3355" s="8" t="str">
        <f t="shared" si="53"/>
        <v>CS26-1-25-O5</v>
      </c>
      <c r="C3355" s="10" t="s">
        <v>8439</v>
      </c>
      <c r="D3355" s="10" t="s">
        <v>8371</v>
      </c>
      <c r="E3355" s="8">
        <v>5</v>
      </c>
      <c r="F3355" s="177" t="s">
        <v>2504</v>
      </c>
      <c r="G3355" s="15" t="str">
        <f>VLOOKUP(F3355,通道清单!D:D,1,0)</f>
        <v>TY46R</v>
      </c>
    </row>
    <row r="3356" ht="15" spans="1:7">
      <c r="A3356" s="8">
        <v>3349</v>
      </c>
      <c r="B3356" s="8" t="str">
        <f t="shared" si="53"/>
        <v>CS26-1-25-O6</v>
      </c>
      <c r="C3356" s="10" t="s">
        <v>8439</v>
      </c>
      <c r="D3356" s="10" t="s">
        <v>8371</v>
      </c>
      <c r="E3356" s="8">
        <v>6</v>
      </c>
      <c r="F3356" s="177" t="s">
        <v>2516</v>
      </c>
      <c r="G3356" s="15" t="str">
        <f>VLOOKUP(F3356,通道清单!D:D,1,0)</f>
        <v>TY50L</v>
      </c>
    </row>
    <row r="3357" ht="15" spans="1:7">
      <c r="A3357" s="8">
        <v>3350</v>
      </c>
      <c r="B3357" s="8" t="str">
        <f t="shared" si="53"/>
        <v>CS26-1-25-O7</v>
      </c>
      <c r="C3357" s="10" t="s">
        <v>8439</v>
      </c>
      <c r="D3357" s="10" t="s">
        <v>8371</v>
      </c>
      <c r="E3357" s="8">
        <v>7</v>
      </c>
      <c r="F3357" s="177" t="s">
        <v>2525</v>
      </c>
      <c r="G3357" s="15" t="str">
        <f>VLOOKUP(F3357,通道清单!D:D,1,0)</f>
        <v>TY53R</v>
      </c>
    </row>
    <row r="3358" ht="15" spans="1:7">
      <c r="A3358" s="8">
        <v>3351</v>
      </c>
      <c r="B3358" s="8" t="str">
        <f t="shared" si="53"/>
        <v>CS26-1-25-O8</v>
      </c>
      <c r="C3358" s="10" t="s">
        <v>8439</v>
      </c>
      <c r="D3358" s="10" t="s">
        <v>8371</v>
      </c>
      <c r="E3358" s="8">
        <v>8</v>
      </c>
      <c r="F3358" s="177" t="s">
        <v>1677</v>
      </c>
      <c r="G3358" s="15" t="str">
        <f>VLOOKUP(F3358,通道清单!D:D,1,0)</f>
        <v>TY14L</v>
      </c>
    </row>
    <row r="3359" ht="15" spans="1:7">
      <c r="A3359" s="8">
        <v>3352</v>
      </c>
      <c r="B3359" s="8" t="str">
        <f t="shared" si="53"/>
        <v>CS26-1-25-O9</v>
      </c>
      <c r="C3359" s="10" t="s">
        <v>8439</v>
      </c>
      <c r="D3359" s="10" t="s">
        <v>8371</v>
      </c>
      <c r="E3359" s="8">
        <v>9</v>
      </c>
      <c r="F3359" s="177" t="s">
        <v>2451</v>
      </c>
      <c r="G3359" s="15" t="str">
        <f>VLOOKUP(F3359,通道清单!D:D,1,0)</f>
        <v>TY28L</v>
      </c>
    </row>
    <row r="3360" ht="15" spans="1:7">
      <c r="A3360" s="8">
        <v>3353</v>
      </c>
      <c r="B3360" s="8" t="str">
        <f t="shared" si="53"/>
        <v>CS26-1-25-O10</v>
      </c>
      <c r="C3360" s="10" t="s">
        <v>8439</v>
      </c>
      <c r="D3360" s="10" t="s">
        <v>8371</v>
      </c>
      <c r="E3360" s="8">
        <v>10</v>
      </c>
      <c r="F3360" s="177" t="s">
        <v>2456</v>
      </c>
      <c r="G3360" s="15" t="str">
        <f>VLOOKUP(F3360,通道清单!D:D,1,0)</f>
        <v>TY30L</v>
      </c>
    </row>
    <row r="3361" ht="15" spans="1:7">
      <c r="A3361" s="8">
        <v>3354</v>
      </c>
      <c r="B3361" s="8" t="str">
        <f t="shared" si="53"/>
        <v>CS26-1-25-O11</v>
      </c>
      <c r="C3361" s="10" t="s">
        <v>8439</v>
      </c>
      <c r="D3361" s="10" t="s">
        <v>8371</v>
      </c>
      <c r="E3361" s="8">
        <v>11</v>
      </c>
      <c r="F3361" s="3" t="s">
        <v>2498</v>
      </c>
      <c r="G3361" s="15" t="str">
        <f>VLOOKUP(F3361,通道清单!D:D,1,0)</f>
        <v>TY44R</v>
      </c>
    </row>
    <row r="3362" ht="15" spans="1:7">
      <c r="A3362" s="8">
        <v>3355</v>
      </c>
      <c r="B3362" s="8" t="str">
        <f t="shared" si="53"/>
        <v>CS26-1-25-O12</v>
      </c>
      <c r="C3362" s="10" t="s">
        <v>8439</v>
      </c>
      <c r="D3362" s="10" t="s">
        <v>8371</v>
      </c>
      <c r="E3362" s="8">
        <v>12</v>
      </c>
      <c r="F3362" s="177" t="s">
        <v>2510</v>
      </c>
      <c r="G3362" s="15" t="str">
        <f>VLOOKUP(F3362,通道清单!D:D,1,0)</f>
        <v>TY48L</v>
      </c>
    </row>
    <row r="3363" ht="15" spans="1:7">
      <c r="A3363" s="8">
        <v>3356</v>
      </c>
      <c r="B3363" s="8" t="str">
        <f t="shared" si="53"/>
        <v>CS26-1-25-O13</v>
      </c>
      <c r="C3363" s="10" t="s">
        <v>8439</v>
      </c>
      <c r="D3363" s="10" t="s">
        <v>8371</v>
      </c>
      <c r="E3363" s="8">
        <v>13</v>
      </c>
      <c r="F3363" s="177" t="s">
        <v>2534</v>
      </c>
      <c r="G3363" s="15" t="str">
        <f>VLOOKUP(F3363,通道清单!D:D,1,0)</f>
        <v>TY56L</v>
      </c>
    </row>
    <row r="3364" ht="15" spans="1:7">
      <c r="A3364" s="8">
        <v>3357</v>
      </c>
      <c r="B3364" s="8" t="str">
        <f t="shared" si="53"/>
        <v>CS26-1-25-O14</v>
      </c>
      <c r="C3364" s="10" t="s">
        <v>8439</v>
      </c>
      <c r="D3364" s="10" t="s">
        <v>8371</v>
      </c>
      <c r="E3364" s="8">
        <v>14</v>
      </c>
      <c r="F3364" s="177" t="s">
        <v>2549</v>
      </c>
      <c r="G3364" s="15" t="str">
        <f>VLOOKUP(F3364,通道清单!D:D,1,0)</f>
        <v>TY61R</v>
      </c>
    </row>
    <row r="3365" ht="15" spans="1:7">
      <c r="A3365" s="8">
        <v>3358</v>
      </c>
      <c r="B3365" s="8" t="str">
        <f t="shared" si="53"/>
        <v>CS26-1-26-I1</v>
      </c>
      <c r="C3365" s="10" t="s">
        <v>8440</v>
      </c>
      <c r="D3365" s="10" t="s">
        <v>212</v>
      </c>
      <c r="E3365" s="8">
        <v>1</v>
      </c>
      <c r="F3365" s="177" t="s">
        <v>1538</v>
      </c>
      <c r="G3365" s="15" t="str">
        <f>VLOOKUP(F3365,通道清单!D:D,1,0)</f>
        <v>RY14R</v>
      </c>
    </row>
    <row r="3366" ht="15" spans="1:7">
      <c r="A3366" s="8">
        <v>3359</v>
      </c>
      <c r="B3366" s="8" t="str">
        <f t="shared" si="53"/>
        <v>CS26-1-26-I2</v>
      </c>
      <c r="C3366" s="10" t="s">
        <v>8440</v>
      </c>
      <c r="D3366" s="10" t="s">
        <v>212</v>
      </c>
      <c r="E3366" s="8">
        <v>2</v>
      </c>
      <c r="F3366" s="3" t="s">
        <v>1565</v>
      </c>
      <c r="G3366" s="15" t="str">
        <f>VLOOKUP(F3366,通道清单!D:D,1,0)</f>
        <v>RY23L</v>
      </c>
    </row>
    <row r="3367" ht="15" spans="1:7">
      <c r="A3367" s="8">
        <v>3360</v>
      </c>
      <c r="B3367" s="8" t="str">
        <f t="shared" si="53"/>
        <v>CS26-1-26-I3</v>
      </c>
      <c r="C3367" s="10" t="s">
        <v>8440</v>
      </c>
      <c r="D3367" s="10" t="s">
        <v>212</v>
      </c>
      <c r="E3367" s="8">
        <v>3</v>
      </c>
      <c r="F3367" s="177" t="s">
        <v>1805</v>
      </c>
      <c r="G3367" s="15" t="str">
        <f>VLOOKUP(F3367,通道清单!D:D,1,0)</f>
        <v>RY28R</v>
      </c>
    </row>
    <row r="3368" ht="15" spans="1:7">
      <c r="A3368" s="8">
        <v>3361</v>
      </c>
      <c r="B3368" s="8" t="str">
        <f t="shared" si="53"/>
        <v>CS26-1-26-I4</v>
      </c>
      <c r="C3368" s="10" t="s">
        <v>8440</v>
      </c>
      <c r="D3368" s="10" t="s">
        <v>212</v>
      </c>
      <c r="E3368" s="8">
        <v>4</v>
      </c>
      <c r="F3368" s="177" t="s">
        <v>1810</v>
      </c>
      <c r="G3368" s="15" t="str">
        <f>VLOOKUP(F3368,通道清单!D:D,1,0)</f>
        <v>RY30R</v>
      </c>
    </row>
    <row r="3369" ht="15" spans="1:7">
      <c r="A3369" s="8">
        <v>3362</v>
      </c>
      <c r="B3369" s="8" t="str">
        <f t="shared" si="53"/>
        <v>CS26-1-26-I5</v>
      </c>
      <c r="C3369" s="10" t="s">
        <v>8440</v>
      </c>
      <c r="D3369" s="10" t="s">
        <v>212</v>
      </c>
      <c r="E3369" s="8">
        <v>5</v>
      </c>
      <c r="F3369" s="3" t="s">
        <v>1852</v>
      </c>
      <c r="G3369" s="15" t="str">
        <f>VLOOKUP(F3369,通道清单!D:D,1,0)</f>
        <v>RY44L</v>
      </c>
    </row>
    <row r="3370" ht="15" spans="1:7">
      <c r="A3370" s="8">
        <v>3363</v>
      </c>
      <c r="B3370" s="8" t="str">
        <f t="shared" si="53"/>
        <v>CS26-1-26-I6</v>
      </c>
      <c r="C3370" s="10" t="s">
        <v>8440</v>
      </c>
      <c r="D3370" s="10" t="s">
        <v>212</v>
      </c>
      <c r="E3370" s="8">
        <v>6</v>
      </c>
      <c r="F3370" s="177" t="s">
        <v>1864</v>
      </c>
      <c r="G3370" s="15" t="str">
        <f>VLOOKUP(F3370,通道清单!D:D,1,0)</f>
        <v>RY48R</v>
      </c>
    </row>
    <row r="3371" ht="15" spans="1:7">
      <c r="A3371" s="8">
        <v>3364</v>
      </c>
      <c r="B3371" s="8" t="str">
        <f t="shared" si="53"/>
        <v>CS26-1-26-I7</v>
      </c>
      <c r="C3371" s="10" t="s">
        <v>8440</v>
      </c>
      <c r="D3371" s="10" t="s">
        <v>212</v>
      </c>
      <c r="E3371" s="8">
        <v>7</v>
      </c>
      <c r="F3371" s="177" t="s">
        <v>1888</v>
      </c>
      <c r="G3371" s="15" t="str">
        <f>VLOOKUP(F3371,通道清单!D:D,1,0)</f>
        <v>RY56R</v>
      </c>
    </row>
    <row r="3372" ht="15" spans="1:7">
      <c r="A3372" s="8">
        <v>3365</v>
      </c>
      <c r="B3372" s="8" t="str">
        <f t="shared" si="53"/>
        <v>CS26-1-26-I8</v>
      </c>
      <c r="C3372" s="10" t="s">
        <v>8440</v>
      </c>
      <c r="D3372" s="10" t="s">
        <v>212</v>
      </c>
      <c r="E3372" s="8">
        <v>8</v>
      </c>
      <c r="F3372" s="177" t="s">
        <v>1771</v>
      </c>
      <c r="G3372" s="15" t="str">
        <f>VLOOKUP(F3372,通道清单!D:D,1,0)</f>
        <v>RY7L</v>
      </c>
    </row>
    <row r="3373" ht="15" spans="1:7">
      <c r="A3373" s="8">
        <v>3366</v>
      </c>
      <c r="B3373" s="8" t="str">
        <f t="shared" si="53"/>
        <v>CS26-1-26-I9</v>
      </c>
      <c r="C3373" s="10" t="s">
        <v>8440</v>
      </c>
      <c r="D3373" s="10" t="s">
        <v>212</v>
      </c>
      <c r="E3373" s="8">
        <v>9</v>
      </c>
      <c r="F3373" s="177" t="s">
        <v>1795</v>
      </c>
      <c r="G3373" s="15" t="str">
        <f>VLOOKUP(F3373,通道清单!D:D,1,0)</f>
        <v>RY21L</v>
      </c>
    </row>
    <row r="3374" ht="15" spans="1:7">
      <c r="A3374" s="8">
        <v>3367</v>
      </c>
      <c r="B3374" s="8" t="str">
        <f t="shared" si="53"/>
        <v>CS26-1-26-I10</v>
      </c>
      <c r="C3374" s="10" t="s">
        <v>8440</v>
      </c>
      <c r="D3374" s="10" t="s">
        <v>212</v>
      </c>
      <c r="E3374" s="8">
        <v>10</v>
      </c>
      <c r="F3374" s="177" t="s">
        <v>1813</v>
      </c>
      <c r="G3374" s="15" t="str">
        <f>VLOOKUP(F3374,通道清单!D:D,1,0)</f>
        <v>RY31L</v>
      </c>
    </row>
    <row r="3375" ht="15" spans="1:7">
      <c r="A3375" s="8">
        <v>3368</v>
      </c>
      <c r="B3375" s="8" t="str">
        <f t="shared" si="53"/>
        <v>CS26-1-26-I11</v>
      </c>
      <c r="C3375" s="10" t="s">
        <v>8440</v>
      </c>
      <c r="D3375" s="10" t="s">
        <v>212</v>
      </c>
      <c r="E3375" s="8">
        <v>11</v>
      </c>
      <c r="F3375" s="177" t="s">
        <v>1858</v>
      </c>
      <c r="G3375" s="15" t="str">
        <f>VLOOKUP(F3375,通道清单!D:D,1,0)</f>
        <v>RY46L</v>
      </c>
    </row>
    <row r="3376" ht="15" spans="1:7">
      <c r="A3376" s="8">
        <v>3369</v>
      </c>
      <c r="B3376" s="8" t="str">
        <f t="shared" si="53"/>
        <v>CS26-1-26-I12</v>
      </c>
      <c r="C3376" s="10" t="s">
        <v>8440</v>
      </c>
      <c r="D3376" s="10" t="s">
        <v>212</v>
      </c>
      <c r="E3376" s="8">
        <v>12</v>
      </c>
      <c r="F3376" s="3" t="s">
        <v>1870</v>
      </c>
      <c r="G3376" s="15" t="str">
        <f>VLOOKUP(F3376,通道清单!D:D,1,0)</f>
        <v>RY50R</v>
      </c>
    </row>
    <row r="3377" ht="15" spans="1:7">
      <c r="A3377" s="8">
        <v>3370</v>
      </c>
      <c r="B3377" s="8" t="str">
        <f t="shared" si="53"/>
        <v>CS26-1-26-I13</v>
      </c>
      <c r="C3377" s="10" t="s">
        <v>8440</v>
      </c>
      <c r="D3377" s="10" t="s">
        <v>212</v>
      </c>
      <c r="E3377" s="8">
        <v>13</v>
      </c>
      <c r="F3377" s="177" t="s">
        <v>1879</v>
      </c>
      <c r="G3377" s="15" t="str">
        <f>VLOOKUP(F3377,通道清单!D:D,1,0)</f>
        <v>RY53L</v>
      </c>
    </row>
    <row r="3378" ht="15" spans="1:7">
      <c r="A3378" s="8">
        <v>3371</v>
      </c>
      <c r="B3378" s="8" t="str">
        <f t="shared" si="53"/>
        <v>CS26-1-26-I14</v>
      </c>
      <c r="C3378" s="10" t="s">
        <v>8440</v>
      </c>
      <c r="D3378" s="10" t="s">
        <v>212</v>
      </c>
      <c r="E3378" s="8">
        <v>14</v>
      </c>
      <c r="F3378" s="177" t="s">
        <v>1903</v>
      </c>
      <c r="G3378" s="15" t="str">
        <f>VLOOKUP(F3378,通道清单!D:D,1,0)</f>
        <v>RY61L</v>
      </c>
    </row>
    <row r="3379" ht="15" spans="1:7">
      <c r="A3379" s="8">
        <v>3372</v>
      </c>
      <c r="B3379" s="8" t="str">
        <f t="shared" si="53"/>
        <v>CS26-1-26-O1</v>
      </c>
      <c r="C3379" s="10" t="s">
        <v>8440</v>
      </c>
      <c r="D3379" s="10" t="s">
        <v>8371</v>
      </c>
      <c r="E3379" s="8">
        <v>1</v>
      </c>
      <c r="F3379" s="177" t="s">
        <v>2883</v>
      </c>
      <c r="G3379" s="15" t="str">
        <f>VLOOKUP(F3379,通道清单!D:D,1,0)</f>
        <v>TB14L</v>
      </c>
    </row>
    <row r="3380" ht="15" spans="1:7">
      <c r="A3380" s="8">
        <v>3373</v>
      </c>
      <c r="B3380" s="8" t="str">
        <f t="shared" si="53"/>
        <v>CS26-1-26-O2</v>
      </c>
      <c r="C3380" s="10" t="s">
        <v>8440</v>
      </c>
      <c r="D3380" s="10" t="s">
        <v>8371</v>
      </c>
      <c r="E3380" s="8">
        <v>2</v>
      </c>
      <c r="F3380" s="177" t="s">
        <v>2886</v>
      </c>
      <c r="G3380" s="15" t="str">
        <f>VLOOKUP(F3380,通道清单!D:D,1,0)</f>
        <v>TB23L</v>
      </c>
    </row>
    <row r="3381" ht="15" spans="1:7">
      <c r="A3381" s="8">
        <v>3374</v>
      </c>
      <c r="B3381" s="8" t="str">
        <f t="shared" si="53"/>
        <v>CS26-1-26-O3</v>
      </c>
      <c r="C3381" s="10" t="s">
        <v>8440</v>
      </c>
      <c r="D3381" s="10" t="s">
        <v>8371</v>
      </c>
      <c r="E3381" s="8">
        <v>3</v>
      </c>
      <c r="F3381" s="177" t="s">
        <v>2887</v>
      </c>
      <c r="G3381" s="15" t="str">
        <f>VLOOKUP(F3381,通道清单!D:D,1,0)</f>
        <v>TB28L</v>
      </c>
    </row>
    <row r="3382" ht="15" spans="1:7">
      <c r="A3382" s="8">
        <v>3375</v>
      </c>
      <c r="B3382" s="8" t="str">
        <f t="shared" si="53"/>
        <v>CS26-1-26-O4</v>
      </c>
      <c r="C3382" s="10" t="s">
        <v>8440</v>
      </c>
      <c r="D3382" s="10" t="s">
        <v>8371</v>
      </c>
      <c r="E3382" s="8">
        <v>4</v>
      </c>
      <c r="F3382" s="177" t="s">
        <v>2889</v>
      </c>
      <c r="G3382" s="15" t="str">
        <f>VLOOKUP(F3382,通道清单!D:D,1,0)</f>
        <v>TB30L</v>
      </c>
    </row>
    <row r="3383" ht="15" spans="1:7">
      <c r="A3383" s="8">
        <v>3376</v>
      </c>
      <c r="B3383" s="8" t="str">
        <f t="shared" si="53"/>
        <v>CS26-1-26-O5</v>
      </c>
      <c r="C3383" s="10" t="s">
        <v>8440</v>
      </c>
      <c r="D3383" s="10" t="s">
        <v>8371</v>
      </c>
      <c r="E3383" s="8">
        <v>5</v>
      </c>
      <c r="F3383" s="177" t="s">
        <v>2891</v>
      </c>
      <c r="G3383" s="15" t="str">
        <f>VLOOKUP(F3383,通道清单!D:D,1,0)</f>
        <v>TB44L</v>
      </c>
    </row>
    <row r="3384" ht="15" spans="1:7">
      <c r="A3384" s="8">
        <v>3377</v>
      </c>
      <c r="B3384" s="8" t="str">
        <f t="shared" si="53"/>
        <v>CS26-1-26-O6</v>
      </c>
      <c r="C3384" s="10" t="s">
        <v>8440</v>
      </c>
      <c r="D3384" s="10" t="s">
        <v>8371</v>
      </c>
      <c r="E3384" s="8">
        <v>6</v>
      </c>
      <c r="F3384" s="177" t="s">
        <v>2893</v>
      </c>
      <c r="G3384" s="15" t="str">
        <f>VLOOKUP(F3384,通道清单!D:D,1,0)</f>
        <v>TB48L</v>
      </c>
    </row>
    <row r="3385" ht="15" spans="1:7">
      <c r="A3385" s="8">
        <v>3378</v>
      </c>
      <c r="B3385" s="8" t="str">
        <f t="shared" si="53"/>
        <v>CS26-1-26-O7</v>
      </c>
      <c r="C3385" s="10" t="s">
        <v>8440</v>
      </c>
      <c r="D3385" s="10" t="s">
        <v>8371</v>
      </c>
      <c r="E3385" s="8">
        <v>7</v>
      </c>
      <c r="F3385" s="177" t="s">
        <v>2895</v>
      </c>
      <c r="G3385" s="15" t="str">
        <f>VLOOKUP(F3385,通道清单!D:D,1,0)</f>
        <v>TB56L</v>
      </c>
    </row>
    <row r="3386" ht="15" spans="1:7">
      <c r="A3386" s="8">
        <v>3379</v>
      </c>
      <c r="B3386" s="8" t="str">
        <f t="shared" si="53"/>
        <v>CS26-1-26-O8</v>
      </c>
      <c r="C3386" s="10" t="s">
        <v>8440</v>
      </c>
      <c r="D3386" s="10" t="s">
        <v>8371</v>
      </c>
      <c r="E3386" s="8">
        <v>8</v>
      </c>
      <c r="F3386" s="177" t="s">
        <v>2897</v>
      </c>
      <c r="G3386" s="15" t="str">
        <f>VLOOKUP(F3386,通道清单!D:D,1,0)</f>
        <v>TB7R</v>
      </c>
    </row>
    <row r="3387" ht="15" spans="1:7">
      <c r="A3387" s="8">
        <v>3380</v>
      </c>
      <c r="B3387" s="8" t="str">
        <f t="shared" si="53"/>
        <v>CS26-1-26-O9</v>
      </c>
      <c r="C3387" s="10" t="s">
        <v>8440</v>
      </c>
      <c r="D3387" s="10" t="s">
        <v>8371</v>
      </c>
      <c r="E3387" s="8">
        <v>9</v>
      </c>
      <c r="F3387" s="177" t="s">
        <v>2900</v>
      </c>
      <c r="G3387" s="15" t="str">
        <f>VLOOKUP(F3387,通道清单!D:D,1,0)</f>
        <v>TB21R</v>
      </c>
    </row>
    <row r="3388" ht="15" spans="1:7">
      <c r="A3388" s="8">
        <v>3381</v>
      </c>
      <c r="B3388" s="8" t="str">
        <f t="shared" si="53"/>
        <v>CS26-1-26-O10</v>
      </c>
      <c r="C3388" s="10" t="s">
        <v>8440</v>
      </c>
      <c r="D3388" s="10" t="s">
        <v>8371</v>
      </c>
      <c r="E3388" s="8">
        <v>10</v>
      </c>
      <c r="F3388" s="177" t="s">
        <v>2902</v>
      </c>
      <c r="G3388" s="15" t="str">
        <f>VLOOKUP(F3388,通道清单!D:D,1,0)</f>
        <v>TB31R</v>
      </c>
    </row>
    <row r="3389" ht="15" spans="1:7">
      <c r="A3389" s="8">
        <v>3382</v>
      </c>
      <c r="B3389" s="8" t="str">
        <f t="shared" si="53"/>
        <v>CS26-1-26-O11</v>
      </c>
      <c r="C3389" s="10" t="s">
        <v>8440</v>
      </c>
      <c r="D3389" s="10" t="s">
        <v>8371</v>
      </c>
      <c r="E3389" s="8">
        <v>11</v>
      </c>
      <c r="F3389" s="177" t="s">
        <v>2904</v>
      </c>
      <c r="G3389" s="15" t="str">
        <f>VLOOKUP(F3389,通道清单!D:D,1,0)</f>
        <v>TB46R</v>
      </c>
    </row>
    <row r="3390" ht="15" spans="1:7">
      <c r="A3390" s="8">
        <v>3383</v>
      </c>
      <c r="B3390" s="8" t="str">
        <f t="shared" si="53"/>
        <v>CS26-1-26-O12</v>
      </c>
      <c r="C3390" s="10" t="s">
        <v>8440</v>
      </c>
      <c r="D3390" s="10" t="s">
        <v>8371</v>
      </c>
      <c r="E3390" s="8">
        <v>12</v>
      </c>
      <c r="F3390" s="177" t="s">
        <v>2906</v>
      </c>
      <c r="G3390" s="15" t="str">
        <f>VLOOKUP(F3390,通道清单!D:D,1,0)</f>
        <v>TB50R</v>
      </c>
    </row>
    <row r="3391" ht="15" spans="1:7">
      <c r="A3391" s="8">
        <v>3384</v>
      </c>
      <c r="B3391" s="8" t="str">
        <f t="shared" si="53"/>
        <v>CS26-1-26-O13</v>
      </c>
      <c r="C3391" s="10" t="s">
        <v>8440</v>
      </c>
      <c r="D3391" s="10" t="s">
        <v>8371</v>
      </c>
      <c r="E3391" s="8">
        <v>13</v>
      </c>
      <c r="F3391" s="177" t="s">
        <v>2908</v>
      </c>
      <c r="G3391" s="15" t="str">
        <f>VLOOKUP(F3391,通道清单!D:D,1,0)</f>
        <v>TB53R</v>
      </c>
    </row>
    <row r="3392" ht="15" spans="1:7">
      <c r="A3392" s="8">
        <v>3385</v>
      </c>
      <c r="B3392" s="8" t="str">
        <f t="shared" si="53"/>
        <v>CS26-1-26-O14</v>
      </c>
      <c r="C3392" s="10" t="s">
        <v>8440</v>
      </c>
      <c r="D3392" s="10" t="s">
        <v>8371</v>
      </c>
      <c r="E3392" s="8">
        <v>14</v>
      </c>
      <c r="F3392" s="177" t="s">
        <v>2910</v>
      </c>
      <c r="G3392" s="15" t="str">
        <f>VLOOKUP(F3392,通道清单!D:D,1,0)</f>
        <v>TB61R</v>
      </c>
    </row>
    <row r="3393" ht="15" spans="1:7">
      <c r="A3393" s="8">
        <v>3386</v>
      </c>
      <c r="B3393" s="8" t="str">
        <f t="shared" si="53"/>
        <v>CS26-1-27-I1</v>
      </c>
      <c r="C3393" s="10" t="s">
        <v>8441</v>
      </c>
      <c r="D3393" s="10" t="s">
        <v>212</v>
      </c>
      <c r="E3393" s="8">
        <v>1</v>
      </c>
      <c r="F3393" s="177" t="s">
        <v>2207</v>
      </c>
      <c r="G3393" s="15" t="str">
        <f>VLOOKUP(F3393,通道清单!D:D,1,0)</f>
        <v>RB22L</v>
      </c>
    </row>
    <row r="3394" ht="15" spans="1:7">
      <c r="A3394" s="8">
        <v>3387</v>
      </c>
      <c r="B3394" s="8" t="str">
        <f t="shared" si="53"/>
        <v>CS26-1-27-I2</v>
      </c>
      <c r="C3394" s="10" t="s">
        <v>8441</v>
      </c>
      <c r="D3394" s="10" t="s">
        <v>212</v>
      </c>
      <c r="E3394" s="8">
        <v>2</v>
      </c>
      <c r="F3394" s="177" t="s">
        <v>2210</v>
      </c>
      <c r="G3394" s="15" t="str">
        <f>VLOOKUP(F3394,通道清单!D:D,1,0)</f>
        <v>RB35L</v>
      </c>
    </row>
    <row r="3395" ht="15" spans="1:7">
      <c r="A3395" s="8">
        <v>3388</v>
      </c>
      <c r="B3395" s="8" t="str">
        <f t="shared" si="53"/>
        <v>CS26-1-27-I3</v>
      </c>
      <c r="C3395" s="10" t="s">
        <v>8441</v>
      </c>
      <c r="D3395" s="10" t="s">
        <v>212</v>
      </c>
      <c r="E3395" s="8">
        <v>3</v>
      </c>
      <c r="F3395" s="177" t="s">
        <v>2212</v>
      </c>
      <c r="G3395" s="15" t="str">
        <f>VLOOKUP(F3395,通道清单!D:D,1,0)</f>
        <v>RB36L</v>
      </c>
    </row>
    <row r="3396" ht="15" spans="1:7">
      <c r="A3396" s="8">
        <v>3389</v>
      </c>
      <c r="B3396" s="8" t="str">
        <f t="shared" si="53"/>
        <v>CS26-1-27-I4</v>
      </c>
      <c r="C3396" s="10" t="s">
        <v>8441</v>
      </c>
      <c r="D3396" s="10" t="s">
        <v>212</v>
      </c>
      <c r="E3396" s="8">
        <v>4</v>
      </c>
      <c r="F3396" s="177" t="s">
        <v>2214</v>
      </c>
      <c r="G3396" s="15" t="str">
        <f>VLOOKUP(F3396,通道清单!D:D,1,0)</f>
        <v>RB37L</v>
      </c>
    </row>
    <row r="3397" ht="15" spans="1:7">
      <c r="A3397" s="8">
        <v>3390</v>
      </c>
      <c r="B3397" s="8" t="str">
        <f t="shared" si="53"/>
        <v>CS26-1-27-I5</v>
      </c>
      <c r="C3397" s="10" t="s">
        <v>8441</v>
      </c>
      <c r="D3397" s="10" t="s">
        <v>212</v>
      </c>
      <c r="E3397" s="8">
        <v>5</v>
      </c>
      <c r="F3397" s="177" t="s">
        <v>2216</v>
      </c>
      <c r="G3397" s="15" t="str">
        <f>VLOOKUP(F3397,通道清单!D:D,1,0)</f>
        <v>RB47L</v>
      </c>
    </row>
    <row r="3398" ht="15" spans="1:7">
      <c r="A3398" s="8">
        <v>3391</v>
      </c>
      <c r="B3398" s="8" t="str">
        <f t="shared" si="53"/>
        <v>CS26-1-27-I6</v>
      </c>
      <c r="C3398" s="10" t="s">
        <v>8441</v>
      </c>
      <c r="D3398" s="10" t="s">
        <v>212</v>
      </c>
      <c r="E3398" s="8">
        <v>6</v>
      </c>
      <c r="F3398" s="177" t="s">
        <v>2218</v>
      </c>
      <c r="G3398" s="15" t="str">
        <f>VLOOKUP(F3398,通道清单!D:D,1,0)</f>
        <v>RB54L</v>
      </c>
    </row>
    <row r="3399" ht="15" spans="1:7">
      <c r="A3399" s="8">
        <v>3392</v>
      </c>
      <c r="B3399" s="8" t="str">
        <f t="shared" si="53"/>
        <v>CS26-1-27-I7</v>
      </c>
      <c r="C3399" s="10" t="s">
        <v>8441</v>
      </c>
      <c r="D3399" s="10" t="s">
        <v>212</v>
      </c>
      <c r="E3399" s="8">
        <v>7</v>
      </c>
      <c r="F3399" s="177" t="s">
        <v>2220</v>
      </c>
      <c r="G3399" s="15" t="str">
        <f>VLOOKUP(F3399,通道清单!D:D,1,0)</f>
        <v>RB55L</v>
      </c>
    </row>
    <row r="3400" ht="15" spans="1:7">
      <c r="A3400" s="8">
        <v>3393</v>
      </c>
      <c r="B3400" s="8" t="str">
        <f t="shared" ref="B3400:B3463" si="54">C3400&amp;"-"&amp;D3400&amp;E3400</f>
        <v>CS26-1-27-I8</v>
      </c>
      <c r="C3400" s="10" t="s">
        <v>8441</v>
      </c>
      <c r="D3400" s="10" t="s">
        <v>212</v>
      </c>
      <c r="E3400" s="8">
        <v>8</v>
      </c>
      <c r="F3400" s="177" t="s">
        <v>2222</v>
      </c>
      <c r="G3400" s="15" t="str">
        <f>VLOOKUP(F3400,通道清单!D:D,1,0)</f>
        <v>RB59L</v>
      </c>
    </row>
    <row r="3401" ht="15" spans="1:7">
      <c r="A3401" s="8">
        <v>3394</v>
      </c>
      <c r="B3401" s="8" t="str">
        <f t="shared" si="54"/>
        <v>CS26-1-27-I9</v>
      </c>
      <c r="C3401" s="10" t="s">
        <v>8441</v>
      </c>
      <c r="D3401" s="10" t="s">
        <v>212</v>
      </c>
      <c r="E3401" s="8">
        <v>9</v>
      </c>
      <c r="F3401" s="177" t="s">
        <v>2224</v>
      </c>
      <c r="G3401" s="15" t="str">
        <f>VLOOKUP(F3401,通道清单!D:D,1,0)</f>
        <v>RB42R</v>
      </c>
    </row>
    <row r="3402" ht="15" spans="1:7">
      <c r="A3402" s="8">
        <v>3395</v>
      </c>
      <c r="B3402" s="8" t="str">
        <f t="shared" si="54"/>
        <v>CS26-1-27-I10</v>
      </c>
      <c r="C3402" s="10" t="s">
        <v>8441</v>
      </c>
      <c r="D3402" s="10" t="s">
        <v>212</v>
      </c>
      <c r="E3402" s="8">
        <v>10</v>
      </c>
      <c r="F3402" s="177" t="s">
        <v>2227</v>
      </c>
      <c r="G3402" s="15" t="str">
        <f>VLOOKUP(F3402,通道清单!D:D,1,0)</f>
        <v>RB49R</v>
      </c>
    </row>
    <row r="3403" ht="15" spans="1:7">
      <c r="A3403" s="8">
        <v>3396</v>
      </c>
      <c r="B3403" s="8" t="str">
        <f t="shared" si="54"/>
        <v>CS26-1-27-I11</v>
      </c>
      <c r="C3403" s="10" t="s">
        <v>8441</v>
      </c>
      <c r="D3403" s="10" t="s">
        <v>212</v>
      </c>
      <c r="E3403" s="8">
        <v>11</v>
      </c>
      <c r="F3403" s="177" t="s">
        <v>2229</v>
      </c>
      <c r="G3403" s="15" t="str">
        <f>VLOOKUP(F3403,通道清单!D:D,1,0)</f>
        <v>RB51R</v>
      </c>
    </row>
    <row r="3404" ht="15" spans="1:7">
      <c r="A3404" s="8">
        <v>3397</v>
      </c>
      <c r="B3404" s="8" t="str">
        <f t="shared" si="54"/>
        <v>CS26-1-27-I12</v>
      </c>
      <c r="C3404" s="10" t="s">
        <v>8441</v>
      </c>
      <c r="D3404" s="10" t="s">
        <v>212</v>
      </c>
      <c r="E3404" s="8">
        <v>12</v>
      </c>
      <c r="F3404" s="177" t="s">
        <v>2231</v>
      </c>
      <c r="G3404" s="15" t="str">
        <f>VLOOKUP(F3404,通道清单!D:D,1,0)</f>
        <v>RB52R</v>
      </c>
    </row>
    <row r="3405" ht="15" spans="1:7">
      <c r="A3405" s="8">
        <v>3398</v>
      </c>
      <c r="B3405" s="8" t="str">
        <f t="shared" si="54"/>
        <v>CS26-1-27-I13</v>
      </c>
      <c r="C3405" s="10" t="s">
        <v>8441</v>
      </c>
      <c r="D3405" s="10" t="s">
        <v>212</v>
      </c>
      <c r="E3405" s="8">
        <v>13</v>
      </c>
      <c r="F3405" s="177" t="s">
        <v>2233</v>
      </c>
      <c r="G3405" s="15" t="str">
        <f>VLOOKUP(F3405,通道清单!D:D,1,0)</f>
        <v>RB57R</v>
      </c>
    </row>
    <row r="3406" ht="15" spans="1:7">
      <c r="A3406" s="8">
        <v>3399</v>
      </c>
      <c r="B3406" s="8" t="str">
        <f t="shared" si="54"/>
        <v>CS26-1-27-I14</v>
      </c>
      <c r="C3406" s="10" t="s">
        <v>8441</v>
      </c>
      <c r="D3406" s="10" t="s">
        <v>212</v>
      </c>
      <c r="E3406" s="8">
        <v>14</v>
      </c>
      <c r="F3406" s="177" t="s">
        <v>2235</v>
      </c>
      <c r="G3406" s="15" t="str">
        <f>VLOOKUP(F3406,通道清单!D:D,1,0)</f>
        <v>RB58R</v>
      </c>
    </row>
    <row r="3407" ht="15" spans="1:7">
      <c r="A3407" s="8">
        <v>3400</v>
      </c>
      <c r="B3407" s="8" t="str">
        <f t="shared" si="54"/>
        <v>CS26-1-27-I15</v>
      </c>
      <c r="C3407" s="10" t="s">
        <v>8441</v>
      </c>
      <c r="D3407" s="10" t="s">
        <v>212</v>
      </c>
      <c r="E3407" s="8">
        <v>15</v>
      </c>
      <c r="F3407" s="177" t="s">
        <v>2237</v>
      </c>
      <c r="G3407" s="15" t="str">
        <f>VLOOKUP(F3407,通道清单!D:D,1,0)</f>
        <v>RB60R</v>
      </c>
    </row>
    <row r="3408" ht="15" spans="1:7">
      <c r="A3408" s="8">
        <v>3401</v>
      </c>
      <c r="B3408" s="8" t="str">
        <f t="shared" si="54"/>
        <v>CS26-1-27-I16</v>
      </c>
      <c r="C3408" s="10" t="s">
        <v>8441</v>
      </c>
      <c r="D3408" s="10" t="s">
        <v>212</v>
      </c>
      <c r="E3408" s="8">
        <v>16</v>
      </c>
      <c r="F3408" s="177" t="s">
        <v>2239</v>
      </c>
      <c r="G3408" s="15" t="str">
        <f>VLOOKUP(F3408,通道清单!D:D,1,0)</f>
        <v>RB62R</v>
      </c>
    </row>
    <row r="3409" ht="15" spans="1:7">
      <c r="A3409" s="8">
        <v>3402</v>
      </c>
      <c r="B3409" s="8" t="str">
        <f t="shared" si="54"/>
        <v>CS26-1-27-O1</v>
      </c>
      <c r="C3409" s="10" t="s">
        <v>8441</v>
      </c>
      <c r="D3409" s="10" t="s">
        <v>8371</v>
      </c>
      <c r="E3409" s="8">
        <v>1</v>
      </c>
      <c r="F3409" s="177" t="s">
        <v>2442</v>
      </c>
      <c r="G3409" s="15" t="str">
        <f>VLOOKUP(F3409,通道清单!D:D,1,0)</f>
        <v>TY22R</v>
      </c>
    </row>
    <row r="3410" ht="15" spans="1:7">
      <c r="A3410" s="8">
        <v>3403</v>
      </c>
      <c r="B3410" s="8" t="str">
        <f t="shared" si="54"/>
        <v>CS26-1-27-O2</v>
      </c>
      <c r="C3410" s="10" t="s">
        <v>8441</v>
      </c>
      <c r="D3410" s="10" t="s">
        <v>8371</v>
      </c>
      <c r="E3410" s="8">
        <v>2</v>
      </c>
      <c r="F3410" s="177" t="s">
        <v>2471</v>
      </c>
      <c r="G3410" s="15" t="str">
        <f>VLOOKUP(F3410,通道清单!D:D,1,0)</f>
        <v>TY35R</v>
      </c>
    </row>
    <row r="3411" ht="15" spans="1:7">
      <c r="A3411" s="8">
        <v>3404</v>
      </c>
      <c r="B3411" s="8" t="str">
        <f t="shared" si="54"/>
        <v>CS26-1-27-O3</v>
      </c>
      <c r="C3411" s="10" t="s">
        <v>8441</v>
      </c>
      <c r="D3411" s="10" t="s">
        <v>8371</v>
      </c>
      <c r="E3411" s="8">
        <v>3</v>
      </c>
      <c r="F3411" s="177" t="s">
        <v>2474</v>
      </c>
      <c r="G3411" s="15" t="str">
        <f>VLOOKUP(F3411,通道清单!D:D,1,0)</f>
        <v>TY36R</v>
      </c>
    </row>
    <row r="3412" ht="15" spans="1:7">
      <c r="A3412" s="8">
        <v>3405</v>
      </c>
      <c r="B3412" s="8" t="str">
        <f t="shared" si="54"/>
        <v>CS26-1-27-O4</v>
      </c>
      <c r="C3412" s="10" t="s">
        <v>8441</v>
      </c>
      <c r="D3412" s="10" t="s">
        <v>8371</v>
      </c>
      <c r="E3412" s="8">
        <v>4</v>
      </c>
      <c r="F3412" s="177" t="s">
        <v>2477</v>
      </c>
      <c r="G3412" s="15" t="str">
        <f>VLOOKUP(F3412,通道清单!D:D,1,0)</f>
        <v>TY37R</v>
      </c>
    </row>
    <row r="3413" ht="15" spans="1:7">
      <c r="A3413" s="8">
        <v>3406</v>
      </c>
      <c r="B3413" s="8" t="str">
        <f t="shared" si="54"/>
        <v>CS26-1-27-O5</v>
      </c>
      <c r="C3413" s="10" t="s">
        <v>8441</v>
      </c>
      <c r="D3413" s="10" t="s">
        <v>8371</v>
      </c>
      <c r="E3413" s="8">
        <v>5</v>
      </c>
      <c r="F3413" s="177" t="s">
        <v>2507</v>
      </c>
      <c r="G3413" s="15" t="str">
        <f>VLOOKUP(F3413,通道清单!D:D,1,0)</f>
        <v>TY47R</v>
      </c>
    </row>
    <row r="3414" ht="15" spans="1:7">
      <c r="A3414" s="8">
        <v>3407</v>
      </c>
      <c r="B3414" s="8" t="str">
        <f t="shared" si="54"/>
        <v>CS26-1-27-O6</v>
      </c>
      <c r="C3414" s="10" t="s">
        <v>8441</v>
      </c>
      <c r="D3414" s="10" t="s">
        <v>8371</v>
      </c>
      <c r="E3414" s="8">
        <v>6</v>
      </c>
      <c r="F3414" s="177" t="s">
        <v>2528</v>
      </c>
      <c r="G3414" s="15" t="str">
        <f>VLOOKUP(F3414,通道清单!D:D,1,0)</f>
        <v>TY54R</v>
      </c>
    </row>
    <row r="3415" ht="15" spans="1:7">
      <c r="A3415" s="8">
        <v>3408</v>
      </c>
      <c r="B3415" s="8" t="str">
        <f t="shared" si="54"/>
        <v>CS26-1-27-O7</v>
      </c>
      <c r="C3415" s="10" t="s">
        <v>8441</v>
      </c>
      <c r="D3415" s="10" t="s">
        <v>8371</v>
      </c>
      <c r="E3415" s="8">
        <v>7</v>
      </c>
      <c r="F3415" s="177" t="s">
        <v>2531</v>
      </c>
      <c r="G3415" s="15" t="str">
        <f>VLOOKUP(F3415,通道清单!D:D,1,0)</f>
        <v>TY55R</v>
      </c>
    </row>
    <row r="3416" ht="15" spans="1:7">
      <c r="A3416" s="8">
        <v>3409</v>
      </c>
      <c r="B3416" s="8" t="str">
        <f t="shared" si="54"/>
        <v>CS26-1-27-O8</v>
      </c>
      <c r="C3416" s="10" t="s">
        <v>8441</v>
      </c>
      <c r="D3416" s="10" t="s">
        <v>8371</v>
      </c>
      <c r="E3416" s="8">
        <v>8</v>
      </c>
      <c r="F3416" s="177" t="s">
        <v>2543</v>
      </c>
      <c r="G3416" s="15" t="str">
        <f>VLOOKUP(F3416,通道清单!D:D,1,0)</f>
        <v>TY59R</v>
      </c>
    </row>
    <row r="3417" ht="15" spans="1:7">
      <c r="A3417" s="8">
        <v>3410</v>
      </c>
      <c r="B3417" s="8" t="str">
        <f t="shared" si="54"/>
        <v>CS26-1-27-O9</v>
      </c>
      <c r="C3417" s="10" t="s">
        <v>8441</v>
      </c>
      <c r="D3417" s="10" t="s">
        <v>8371</v>
      </c>
      <c r="E3417" s="8">
        <v>9</v>
      </c>
      <c r="F3417" s="177" t="s">
        <v>2492</v>
      </c>
      <c r="G3417" s="15" t="str">
        <f>VLOOKUP(F3417,通道清单!D:D,1,0)</f>
        <v>TY42L</v>
      </c>
    </row>
    <row r="3418" ht="15" spans="1:7">
      <c r="A3418" s="8">
        <v>3411</v>
      </c>
      <c r="B3418" s="8" t="str">
        <f t="shared" si="54"/>
        <v>CS26-1-27-O10</v>
      </c>
      <c r="C3418" s="10" t="s">
        <v>8441</v>
      </c>
      <c r="D3418" s="10" t="s">
        <v>8371</v>
      </c>
      <c r="E3418" s="8">
        <v>10</v>
      </c>
      <c r="F3418" s="177" t="s">
        <v>2513</v>
      </c>
      <c r="G3418" s="15" t="str">
        <f>VLOOKUP(F3418,通道清单!D:D,1,0)</f>
        <v>TY49L</v>
      </c>
    </row>
    <row r="3419" ht="15" spans="1:7">
      <c r="A3419" s="8">
        <v>3412</v>
      </c>
      <c r="B3419" s="8" t="str">
        <f t="shared" si="54"/>
        <v>CS26-1-27-O11</v>
      </c>
      <c r="C3419" s="10" t="s">
        <v>8441</v>
      </c>
      <c r="D3419" s="10" t="s">
        <v>8371</v>
      </c>
      <c r="E3419" s="8">
        <v>11</v>
      </c>
      <c r="F3419" s="177" t="s">
        <v>2519</v>
      </c>
      <c r="G3419" s="15" t="str">
        <f>VLOOKUP(F3419,通道清单!D:D,1,0)</f>
        <v>TY51L</v>
      </c>
    </row>
    <row r="3420" ht="15" spans="1:7">
      <c r="A3420" s="8">
        <v>3413</v>
      </c>
      <c r="B3420" s="8" t="str">
        <f t="shared" si="54"/>
        <v>CS26-1-27-O12</v>
      </c>
      <c r="C3420" s="10" t="s">
        <v>8441</v>
      </c>
      <c r="D3420" s="10" t="s">
        <v>8371</v>
      </c>
      <c r="E3420" s="8">
        <v>12</v>
      </c>
      <c r="F3420" s="177" t="s">
        <v>2522</v>
      </c>
      <c r="G3420" s="15" t="str">
        <f>VLOOKUP(F3420,通道清单!D:D,1,0)</f>
        <v>TY52L</v>
      </c>
    </row>
    <row r="3421" ht="15" spans="1:7">
      <c r="A3421" s="8">
        <v>3414</v>
      </c>
      <c r="B3421" s="8" t="str">
        <f t="shared" si="54"/>
        <v>CS26-1-27-O13</v>
      </c>
      <c r="C3421" s="10" t="s">
        <v>8441</v>
      </c>
      <c r="D3421" s="10" t="s">
        <v>8371</v>
      </c>
      <c r="E3421" s="8">
        <v>13</v>
      </c>
      <c r="F3421" s="177" t="s">
        <v>2537</v>
      </c>
      <c r="G3421" s="15" t="str">
        <f>VLOOKUP(F3421,通道清单!D:D,1,0)</f>
        <v>TY57L</v>
      </c>
    </row>
    <row r="3422" ht="15" spans="1:7">
      <c r="A3422" s="8">
        <v>3415</v>
      </c>
      <c r="B3422" s="8" t="str">
        <f t="shared" si="54"/>
        <v>CS26-1-27-O14</v>
      </c>
      <c r="C3422" s="10" t="s">
        <v>8441</v>
      </c>
      <c r="D3422" s="10" t="s">
        <v>8371</v>
      </c>
      <c r="E3422" s="8">
        <v>14</v>
      </c>
      <c r="F3422" s="177" t="s">
        <v>2540</v>
      </c>
      <c r="G3422" s="15" t="str">
        <f>VLOOKUP(F3422,通道清单!D:D,1,0)</f>
        <v>TY58L</v>
      </c>
    </row>
    <row r="3423" ht="15" spans="1:7">
      <c r="A3423" s="8">
        <v>3416</v>
      </c>
      <c r="B3423" s="8" t="str">
        <f t="shared" si="54"/>
        <v>CS26-1-27-O15</v>
      </c>
      <c r="C3423" s="10" t="s">
        <v>8441</v>
      </c>
      <c r="D3423" s="10" t="s">
        <v>8371</v>
      </c>
      <c r="E3423" s="8">
        <v>15</v>
      </c>
      <c r="F3423" s="177" t="s">
        <v>2546</v>
      </c>
      <c r="G3423" s="15" t="str">
        <f>VLOOKUP(F3423,通道清单!D:D,1,0)</f>
        <v>TY60L</v>
      </c>
    </row>
    <row r="3424" ht="15" spans="1:7">
      <c r="A3424" s="8">
        <v>3417</v>
      </c>
      <c r="B3424" s="8" t="str">
        <f t="shared" si="54"/>
        <v>CS26-1-27-O16</v>
      </c>
      <c r="C3424" s="10" t="s">
        <v>8441</v>
      </c>
      <c r="D3424" s="10" t="s">
        <v>8371</v>
      </c>
      <c r="E3424" s="8">
        <v>16</v>
      </c>
      <c r="F3424" s="177" t="s">
        <v>2552</v>
      </c>
      <c r="G3424" s="15" t="str">
        <f>VLOOKUP(F3424,通道清单!D:D,1,0)</f>
        <v>TY62L</v>
      </c>
    </row>
    <row r="3425" ht="15" spans="1:7">
      <c r="A3425" s="8">
        <v>3418</v>
      </c>
      <c r="B3425" s="8" t="str">
        <f t="shared" si="54"/>
        <v>CS26-1-28-I1</v>
      </c>
      <c r="C3425" s="10" t="s">
        <v>8442</v>
      </c>
      <c r="D3425" s="10" t="s">
        <v>212</v>
      </c>
      <c r="E3425" s="8">
        <v>1</v>
      </c>
      <c r="F3425" s="177" t="s">
        <v>1846</v>
      </c>
      <c r="G3425" s="15" t="str">
        <f>VLOOKUP(F3425,通道清单!D:D,1,0)</f>
        <v>RY42R</v>
      </c>
    </row>
    <row r="3426" ht="15" spans="1:7">
      <c r="A3426" s="8">
        <v>3419</v>
      </c>
      <c r="B3426" s="8" t="str">
        <f t="shared" si="54"/>
        <v>CS26-1-28-I2</v>
      </c>
      <c r="C3426" s="10" t="s">
        <v>8442</v>
      </c>
      <c r="D3426" s="10" t="s">
        <v>212</v>
      </c>
      <c r="E3426" s="8">
        <v>2</v>
      </c>
      <c r="F3426" s="177" t="s">
        <v>1867</v>
      </c>
      <c r="G3426" s="15" t="str">
        <f>VLOOKUP(F3426,通道清单!D:D,1,0)</f>
        <v>RY49R</v>
      </c>
    </row>
    <row r="3427" ht="15" spans="1:7">
      <c r="A3427" s="8">
        <v>3420</v>
      </c>
      <c r="B3427" s="8" t="str">
        <f t="shared" si="54"/>
        <v>CS26-1-28-I3</v>
      </c>
      <c r="C3427" s="10" t="s">
        <v>8442</v>
      </c>
      <c r="D3427" s="10" t="s">
        <v>212</v>
      </c>
      <c r="E3427" s="8">
        <v>3</v>
      </c>
      <c r="F3427" s="177" t="s">
        <v>1873</v>
      </c>
      <c r="G3427" s="15" t="str">
        <f>VLOOKUP(F3427,通道清单!D:D,1,0)</f>
        <v>RY51R</v>
      </c>
    </row>
    <row r="3428" ht="15" spans="1:7">
      <c r="A3428" s="8">
        <v>3421</v>
      </c>
      <c r="B3428" s="8" t="str">
        <f t="shared" si="54"/>
        <v>CS26-1-28-I4</v>
      </c>
      <c r="C3428" s="10" t="s">
        <v>8442</v>
      </c>
      <c r="D3428" s="10" t="s">
        <v>212</v>
      </c>
      <c r="E3428" s="8">
        <v>4</v>
      </c>
      <c r="F3428" s="177" t="s">
        <v>1876</v>
      </c>
      <c r="G3428" s="15" t="str">
        <f>VLOOKUP(F3428,通道清单!D:D,1,0)</f>
        <v>RY52R</v>
      </c>
    </row>
    <row r="3429" ht="15" spans="1:7">
      <c r="A3429" s="8">
        <v>3422</v>
      </c>
      <c r="B3429" s="8" t="str">
        <f t="shared" si="54"/>
        <v>CS26-1-28-I5</v>
      </c>
      <c r="C3429" s="10" t="s">
        <v>8442</v>
      </c>
      <c r="D3429" s="10" t="s">
        <v>212</v>
      </c>
      <c r="E3429" s="8">
        <v>5</v>
      </c>
      <c r="F3429" s="177" t="s">
        <v>1891</v>
      </c>
      <c r="G3429" s="15" t="str">
        <f>VLOOKUP(F3429,通道清单!D:D,1,0)</f>
        <v>RY57R</v>
      </c>
    </row>
    <row r="3430" ht="15" spans="1:7">
      <c r="A3430" s="8">
        <v>3423</v>
      </c>
      <c r="B3430" s="8" t="str">
        <f t="shared" si="54"/>
        <v>CS26-1-28-I6</v>
      </c>
      <c r="C3430" s="10" t="s">
        <v>8442</v>
      </c>
      <c r="D3430" s="10" t="s">
        <v>212</v>
      </c>
      <c r="E3430" s="8">
        <v>6</v>
      </c>
      <c r="F3430" s="177" t="s">
        <v>1894</v>
      </c>
      <c r="G3430" s="15" t="str">
        <f>VLOOKUP(F3430,通道清单!D:D,1,0)</f>
        <v>RY58R</v>
      </c>
    </row>
    <row r="3431" ht="15" spans="1:7">
      <c r="A3431" s="8">
        <v>3424</v>
      </c>
      <c r="B3431" s="8" t="str">
        <f t="shared" si="54"/>
        <v>CS26-1-28-I7</v>
      </c>
      <c r="C3431" s="10" t="s">
        <v>8442</v>
      </c>
      <c r="D3431" s="10" t="s">
        <v>212</v>
      </c>
      <c r="E3431" s="8">
        <v>7</v>
      </c>
      <c r="F3431" s="177" t="s">
        <v>1900</v>
      </c>
      <c r="G3431" s="15" t="str">
        <f>VLOOKUP(F3431,通道清单!D:D,1,0)</f>
        <v>RY60R</v>
      </c>
    </row>
    <row r="3432" ht="15" spans="1:7">
      <c r="A3432" s="8">
        <v>3425</v>
      </c>
      <c r="B3432" s="8" t="str">
        <f t="shared" si="54"/>
        <v>CS26-1-28-I8</v>
      </c>
      <c r="C3432" s="10" t="s">
        <v>8442</v>
      </c>
      <c r="D3432" s="10" t="s">
        <v>212</v>
      </c>
      <c r="E3432" s="8">
        <v>8</v>
      </c>
      <c r="F3432" s="177" t="s">
        <v>1906</v>
      </c>
      <c r="G3432" s="15" t="str">
        <f>VLOOKUP(F3432,通道清单!D:D,1,0)</f>
        <v>RY62R</v>
      </c>
    </row>
    <row r="3433" ht="15" spans="1:7">
      <c r="A3433" s="8">
        <v>3426</v>
      </c>
      <c r="B3433" s="8" t="str">
        <f t="shared" si="54"/>
        <v>CS26-1-28-I9</v>
      </c>
      <c r="C3433" s="10" t="s">
        <v>8442</v>
      </c>
      <c r="D3433" s="10" t="s">
        <v>212</v>
      </c>
      <c r="E3433" s="8">
        <v>9</v>
      </c>
      <c r="F3433" s="177" t="s">
        <v>1562</v>
      </c>
      <c r="G3433" s="15" t="str">
        <f>VLOOKUP(F3433,通道清单!D:D,1,0)</f>
        <v>RY22L</v>
      </c>
    </row>
    <row r="3434" ht="15" spans="1:7">
      <c r="A3434" s="8">
        <v>3427</v>
      </c>
      <c r="B3434" s="8" t="str">
        <f t="shared" si="54"/>
        <v>CS26-1-28-I10</v>
      </c>
      <c r="C3434" s="10" t="s">
        <v>8442</v>
      </c>
      <c r="D3434" s="10" t="s">
        <v>212</v>
      </c>
      <c r="E3434" s="8">
        <v>10</v>
      </c>
      <c r="F3434" s="177" t="s">
        <v>1825</v>
      </c>
      <c r="G3434" s="15" t="str">
        <f>VLOOKUP(F3434,通道清单!D:D,1,0)</f>
        <v>RY35L</v>
      </c>
    </row>
    <row r="3435" ht="15" spans="1:7">
      <c r="A3435" s="8">
        <v>3428</v>
      </c>
      <c r="B3435" s="8" t="str">
        <f t="shared" si="54"/>
        <v>CS26-1-28-I11</v>
      </c>
      <c r="C3435" s="10" t="s">
        <v>8442</v>
      </c>
      <c r="D3435" s="10" t="s">
        <v>212</v>
      </c>
      <c r="E3435" s="8">
        <v>11</v>
      </c>
      <c r="F3435" s="177" t="s">
        <v>1828</v>
      </c>
      <c r="G3435" s="15" t="str">
        <f>VLOOKUP(F3435,通道清单!D:D,1,0)</f>
        <v>RY36L</v>
      </c>
    </row>
    <row r="3436" ht="15" spans="1:7">
      <c r="A3436" s="8">
        <v>3429</v>
      </c>
      <c r="B3436" s="8" t="str">
        <f t="shared" si="54"/>
        <v>CS26-1-28-I12</v>
      </c>
      <c r="C3436" s="10" t="s">
        <v>8442</v>
      </c>
      <c r="D3436" s="10" t="s">
        <v>212</v>
      </c>
      <c r="E3436" s="8">
        <v>12</v>
      </c>
      <c r="F3436" s="177" t="s">
        <v>1831</v>
      </c>
      <c r="G3436" s="15" t="str">
        <f>VLOOKUP(F3436,通道清单!D:D,1,0)</f>
        <v>RY37L</v>
      </c>
    </row>
    <row r="3437" ht="15" spans="1:7">
      <c r="A3437" s="8">
        <v>3430</v>
      </c>
      <c r="B3437" s="8" t="str">
        <f t="shared" si="54"/>
        <v>CS26-1-28-I13</v>
      </c>
      <c r="C3437" s="10" t="s">
        <v>8442</v>
      </c>
      <c r="D3437" s="10" t="s">
        <v>212</v>
      </c>
      <c r="E3437" s="8">
        <v>13</v>
      </c>
      <c r="F3437" s="177" t="s">
        <v>1861</v>
      </c>
      <c r="G3437" s="15" t="str">
        <f>VLOOKUP(F3437,通道清单!D:D,1,0)</f>
        <v>RY47L</v>
      </c>
    </row>
    <row r="3438" ht="15" spans="1:7">
      <c r="A3438" s="8">
        <v>3431</v>
      </c>
      <c r="B3438" s="8" t="str">
        <f t="shared" si="54"/>
        <v>CS26-1-28-I14</v>
      </c>
      <c r="C3438" s="10" t="s">
        <v>8442</v>
      </c>
      <c r="D3438" s="10" t="s">
        <v>212</v>
      </c>
      <c r="E3438" s="8">
        <v>14</v>
      </c>
      <c r="F3438" s="177" t="s">
        <v>1882</v>
      </c>
      <c r="G3438" s="15" t="str">
        <f>VLOOKUP(F3438,通道清单!D:D,1,0)</f>
        <v>RY54L</v>
      </c>
    </row>
    <row r="3439" ht="15" spans="1:7">
      <c r="A3439" s="8">
        <v>3432</v>
      </c>
      <c r="B3439" s="8" t="str">
        <f t="shared" si="54"/>
        <v>CS26-1-28-I15</v>
      </c>
      <c r="C3439" s="10" t="s">
        <v>8442</v>
      </c>
      <c r="D3439" s="10" t="s">
        <v>212</v>
      </c>
      <c r="E3439" s="8">
        <v>15</v>
      </c>
      <c r="F3439" s="177" t="s">
        <v>1885</v>
      </c>
      <c r="G3439" s="15" t="str">
        <f>VLOOKUP(F3439,通道清单!D:D,1,0)</f>
        <v>RY55L</v>
      </c>
    </row>
    <row r="3440" ht="15" spans="1:7">
      <c r="A3440" s="8">
        <v>3433</v>
      </c>
      <c r="B3440" s="8" t="str">
        <f t="shared" si="54"/>
        <v>CS26-1-28-I16</v>
      </c>
      <c r="C3440" s="10" t="s">
        <v>8442</v>
      </c>
      <c r="D3440" s="10" t="s">
        <v>212</v>
      </c>
      <c r="E3440" s="8">
        <v>16</v>
      </c>
      <c r="F3440" s="177" t="s">
        <v>1897</v>
      </c>
      <c r="G3440" s="15" t="str">
        <f>VLOOKUP(F3440,通道清单!D:D,1,0)</f>
        <v>RY59L</v>
      </c>
    </row>
    <row r="3441" ht="15" spans="1:7">
      <c r="A3441" s="8">
        <v>3434</v>
      </c>
      <c r="B3441" s="8" t="str">
        <f t="shared" si="54"/>
        <v>CS26-1-28-O1</v>
      </c>
      <c r="C3441" s="10" t="s">
        <v>8442</v>
      </c>
      <c r="D3441" s="10" t="s">
        <v>8371</v>
      </c>
      <c r="E3441" s="8">
        <v>1</v>
      </c>
      <c r="F3441" s="177" t="s">
        <v>2849</v>
      </c>
      <c r="G3441" s="15" t="str">
        <f>VLOOKUP(F3441,通道清单!D:D,1,0)</f>
        <v>TB42L</v>
      </c>
    </row>
    <row r="3442" ht="15" spans="1:7">
      <c r="A3442" s="8">
        <v>3435</v>
      </c>
      <c r="B3442" s="8" t="str">
        <f t="shared" si="54"/>
        <v>CS26-1-28-O2</v>
      </c>
      <c r="C3442" s="10" t="s">
        <v>8442</v>
      </c>
      <c r="D3442" s="10" t="s">
        <v>8371</v>
      </c>
      <c r="E3442" s="8">
        <v>2</v>
      </c>
      <c r="F3442" s="177" t="s">
        <v>2852</v>
      </c>
      <c r="G3442" s="15" t="str">
        <f>VLOOKUP(F3442,通道清单!D:D,1,0)</f>
        <v>TB49L</v>
      </c>
    </row>
    <row r="3443" ht="15" spans="1:7">
      <c r="A3443" s="8">
        <v>3436</v>
      </c>
      <c r="B3443" s="8" t="str">
        <f t="shared" si="54"/>
        <v>CS26-1-28-O3</v>
      </c>
      <c r="C3443" s="10" t="s">
        <v>8442</v>
      </c>
      <c r="D3443" s="10" t="s">
        <v>8371</v>
      </c>
      <c r="E3443" s="8">
        <v>3</v>
      </c>
      <c r="F3443" s="177" t="s">
        <v>2854</v>
      </c>
      <c r="G3443" s="15" t="str">
        <f>VLOOKUP(F3443,通道清单!D:D,1,0)</f>
        <v>TB51L</v>
      </c>
    </row>
    <row r="3444" ht="15" spans="1:7">
      <c r="A3444" s="8">
        <v>3437</v>
      </c>
      <c r="B3444" s="8" t="str">
        <f t="shared" si="54"/>
        <v>CS26-1-28-O4</v>
      </c>
      <c r="C3444" s="10" t="s">
        <v>8442</v>
      </c>
      <c r="D3444" s="10" t="s">
        <v>8371</v>
      </c>
      <c r="E3444" s="8">
        <v>4</v>
      </c>
      <c r="F3444" s="177" t="s">
        <v>2856</v>
      </c>
      <c r="G3444" s="15" t="str">
        <f>VLOOKUP(F3444,通道清单!D:D,1,0)</f>
        <v>TB52L</v>
      </c>
    </row>
    <row r="3445" ht="15" spans="1:7">
      <c r="A3445" s="8">
        <v>3438</v>
      </c>
      <c r="B3445" s="8" t="str">
        <f t="shared" si="54"/>
        <v>CS26-1-28-O5</v>
      </c>
      <c r="C3445" s="10" t="s">
        <v>8442</v>
      </c>
      <c r="D3445" s="10" t="s">
        <v>8371</v>
      </c>
      <c r="E3445" s="8">
        <v>5</v>
      </c>
      <c r="F3445" s="177" t="s">
        <v>2858</v>
      </c>
      <c r="G3445" s="15" t="str">
        <f>VLOOKUP(F3445,通道清单!D:D,1,0)</f>
        <v>TB57L</v>
      </c>
    </row>
    <row r="3446" ht="15" spans="1:7">
      <c r="A3446" s="8">
        <v>3439</v>
      </c>
      <c r="B3446" s="8" t="str">
        <f t="shared" si="54"/>
        <v>CS26-1-28-O6</v>
      </c>
      <c r="C3446" s="10" t="s">
        <v>8442</v>
      </c>
      <c r="D3446" s="10" t="s">
        <v>8371</v>
      </c>
      <c r="E3446" s="8">
        <v>6</v>
      </c>
      <c r="F3446" s="177" t="s">
        <v>2860</v>
      </c>
      <c r="G3446" s="15" t="str">
        <f>VLOOKUP(F3446,通道清单!D:D,1,0)</f>
        <v>TB58L</v>
      </c>
    </row>
    <row r="3447" ht="15" spans="1:7">
      <c r="A3447" s="8">
        <v>3440</v>
      </c>
      <c r="B3447" s="8" t="str">
        <f t="shared" si="54"/>
        <v>CS26-1-28-O7</v>
      </c>
      <c r="C3447" s="10" t="s">
        <v>8442</v>
      </c>
      <c r="D3447" s="10" t="s">
        <v>8371</v>
      </c>
      <c r="E3447" s="8">
        <v>7</v>
      </c>
      <c r="F3447" s="177" t="s">
        <v>2862</v>
      </c>
      <c r="G3447" s="15" t="str">
        <f>VLOOKUP(F3447,通道清单!D:D,1,0)</f>
        <v>TB60L</v>
      </c>
    </row>
    <row r="3448" ht="15" spans="1:7">
      <c r="A3448" s="8">
        <v>3441</v>
      </c>
      <c r="B3448" s="8" t="str">
        <f t="shared" si="54"/>
        <v>CS26-1-28-O8</v>
      </c>
      <c r="C3448" s="10" t="s">
        <v>8442</v>
      </c>
      <c r="D3448" s="10" t="s">
        <v>8371</v>
      </c>
      <c r="E3448" s="8">
        <v>8</v>
      </c>
      <c r="F3448" s="177" t="s">
        <v>2864</v>
      </c>
      <c r="G3448" s="15" t="str">
        <f>VLOOKUP(F3448,通道清单!D:D,1,0)</f>
        <v>TB62L</v>
      </c>
    </row>
    <row r="3449" ht="15" spans="1:7">
      <c r="A3449" s="8">
        <v>3442</v>
      </c>
      <c r="B3449" s="8" t="str">
        <f t="shared" si="54"/>
        <v>CS26-1-28-O9</v>
      </c>
      <c r="C3449" s="10" t="s">
        <v>8442</v>
      </c>
      <c r="D3449" s="10" t="s">
        <v>8371</v>
      </c>
      <c r="E3449" s="8">
        <v>9</v>
      </c>
      <c r="F3449" s="177" t="s">
        <v>2866</v>
      </c>
      <c r="G3449" s="15" t="str">
        <f>VLOOKUP(F3449,通道清单!D:D,1,0)</f>
        <v>TB22R</v>
      </c>
    </row>
    <row r="3450" ht="15" spans="1:7">
      <c r="A3450" s="8">
        <v>3443</v>
      </c>
      <c r="B3450" s="8" t="str">
        <f t="shared" si="54"/>
        <v>CS26-1-28-O10</v>
      </c>
      <c r="C3450" s="10" t="s">
        <v>8442</v>
      </c>
      <c r="D3450" s="10" t="s">
        <v>8371</v>
      </c>
      <c r="E3450" s="8">
        <v>10</v>
      </c>
      <c r="F3450" s="177" t="s">
        <v>2869</v>
      </c>
      <c r="G3450" s="15" t="str">
        <f>VLOOKUP(F3450,通道清单!D:D,1,0)</f>
        <v>TB35R</v>
      </c>
    </row>
    <row r="3451" ht="15" spans="1:7">
      <c r="A3451" s="8">
        <v>3444</v>
      </c>
      <c r="B3451" s="8" t="str">
        <f t="shared" si="54"/>
        <v>CS26-1-28-O11</v>
      </c>
      <c r="C3451" s="10" t="s">
        <v>8442</v>
      </c>
      <c r="D3451" s="10" t="s">
        <v>8371</v>
      </c>
      <c r="E3451" s="8">
        <v>11</v>
      </c>
      <c r="F3451" s="177" t="s">
        <v>2871</v>
      </c>
      <c r="G3451" s="15" t="str">
        <f>VLOOKUP(F3451,通道清单!D:D,1,0)</f>
        <v>TB36R</v>
      </c>
    </row>
    <row r="3452" ht="15" spans="1:7">
      <c r="A3452" s="8">
        <v>3445</v>
      </c>
      <c r="B3452" s="8" t="str">
        <f t="shared" si="54"/>
        <v>CS26-1-28-O12</v>
      </c>
      <c r="C3452" s="10" t="s">
        <v>8442</v>
      </c>
      <c r="D3452" s="10" t="s">
        <v>8371</v>
      </c>
      <c r="E3452" s="8">
        <v>12</v>
      </c>
      <c r="F3452" s="177" t="s">
        <v>2873</v>
      </c>
      <c r="G3452" s="15" t="str">
        <f>VLOOKUP(F3452,通道清单!D:D,1,0)</f>
        <v>TB37R</v>
      </c>
    </row>
    <row r="3453" ht="15" spans="1:7">
      <c r="A3453" s="8">
        <v>3446</v>
      </c>
      <c r="B3453" s="8" t="str">
        <f t="shared" si="54"/>
        <v>CS26-1-28-O13</v>
      </c>
      <c r="C3453" s="10" t="s">
        <v>8442</v>
      </c>
      <c r="D3453" s="10" t="s">
        <v>8371</v>
      </c>
      <c r="E3453" s="8">
        <v>13</v>
      </c>
      <c r="F3453" s="177" t="s">
        <v>2875</v>
      </c>
      <c r="G3453" s="15" t="str">
        <f>VLOOKUP(F3453,通道清单!D:D,1,0)</f>
        <v>TB47R</v>
      </c>
    </row>
    <row r="3454" ht="15" spans="1:7">
      <c r="A3454" s="8">
        <v>3447</v>
      </c>
      <c r="B3454" s="8" t="str">
        <f t="shared" si="54"/>
        <v>CS26-1-28-O14</v>
      </c>
      <c r="C3454" s="10" t="s">
        <v>8442</v>
      </c>
      <c r="D3454" s="10" t="s">
        <v>8371</v>
      </c>
      <c r="E3454" s="8">
        <v>14</v>
      </c>
      <c r="F3454" s="177" t="s">
        <v>2877</v>
      </c>
      <c r="G3454" s="15" t="str">
        <f>VLOOKUP(F3454,通道清单!D:D,1,0)</f>
        <v>TB54R</v>
      </c>
    </row>
    <row r="3455" ht="15" spans="1:7">
      <c r="A3455" s="8">
        <v>3448</v>
      </c>
      <c r="B3455" s="8" t="str">
        <f t="shared" si="54"/>
        <v>CS26-1-28-O15</v>
      </c>
      <c r="C3455" s="10" t="s">
        <v>8442</v>
      </c>
      <c r="D3455" s="10" t="s">
        <v>8371</v>
      </c>
      <c r="E3455" s="8">
        <v>15</v>
      </c>
      <c r="F3455" s="177" t="s">
        <v>2879</v>
      </c>
      <c r="G3455" s="15" t="str">
        <f>VLOOKUP(F3455,通道清单!D:D,1,0)</f>
        <v>TB55R</v>
      </c>
    </row>
    <row r="3456" ht="15" spans="1:7">
      <c r="A3456" s="8">
        <v>3449</v>
      </c>
      <c r="B3456" s="8" t="str">
        <f t="shared" si="54"/>
        <v>CS26-1-28-O16</v>
      </c>
      <c r="C3456" s="10" t="s">
        <v>8442</v>
      </c>
      <c r="D3456" s="10" t="s">
        <v>8371</v>
      </c>
      <c r="E3456" s="8">
        <v>16</v>
      </c>
      <c r="F3456" s="177" t="s">
        <v>2881</v>
      </c>
      <c r="G3456" s="15" t="str">
        <f>VLOOKUP(F3456,通道清单!D:D,1,0)</f>
        <v>TB59R</v>
      </c>
    </row>
    <row r="3457" ht="15" spans="1:6">
      <c r="A3457" s="3">
        <v>3450</v>
      </c>
      <c r="B3457" s="8" t="str">
        <f t="shared" si="54"/>
        <v>IS35E-1-1-I1</v>
      </c>
      <c r="C3457" s="3" t="s">
        <v>8443</v>
      </c>
      <c r="D3457" s="3" t="s">
        <v>212</v>
      </c>
      <c r="E3457" s="3">
        <v>1</v>
      </c>
      <c r="F3457" s="3" t="s">
        <v>7839</v>
      </c>
    </row>
    <row r="3458" ht="15" spans="1:6">
      <c r="A3458" s="3">
        <v>3451</v>
      </c>
      <c r="B3458" s="8" t="str">
        <f t="shared" si="54"/>
        <v>IS35E-1-1-O1</v>
      </c>
      <c r="C3458" s="3" t="s">
        <v>8443</v>
      </c>
      <c r="D3458" s="3" t="s">
        <v>8371</v>
      </c>
      <c r="E3458" s="3">
        <v>1</v>
      </c>
      <c r="F3458" s="3" t="s">
        <v>7841</v>
      </c>
    </row>
    <row r="3459" ht="15" spans="1:6">
      <c r="A3459" s="3">
        <v>3452</v>
      </c>
      <c r="B3459" s="8" t="str">
        <f t="shared" si="54"/>
        <v>IS35E-1-2-I1</v>
      </c>
      <c r="C3459" s="3" t="s">
        <v>8444</v>
      </c>
      <c r="D3459" s="3" t="s">
        <v>212</v>
      </c>
      <c r="E3459" s="3">
        <v>1</v>
      </c>
      <c r="F3459" s="3" t="s">
        <v>7843</v>
      </c>
    </row>
    <row r="3460" ht="15" spans="1:6">
      <c r="A3460" s="3">
        <v>3453</v>
      </c>
      <c r="B3460" s="8" t="str">
        <f t="shared" si="54"/>
        <v>IS35E-1-2-O1</v>
      </c>
      <c r="C3460" s="3" t="s">
        <v>8444</v>
      </c>
      <c r="D3460" s="3" t="s">
        <v>8371</v>
      </c>
      <c r="E3460" s="3">
        <v>1</v>
      </c>
      <c r="F3460" s="3" t="s">
        <v>7845</v>
      </c>
    </row>
    <row r="3461" ht="15" spans="1:6">
      <c r="A3461" s="3">
        <v>3454</v>
      </c>
      <c r="B3461" s="8" t="str">
        <f t="shared" si="54"/>
        <v>IS35E-1-3-I1</v>
      </c>
      <c r="C3461" s="3" t="s">
        <v>8445</v>
      </c>
      <c r="D3461" s="3" t="s">
        <v>212</v>
      </c>
      <c r="E3461" s="3">
        <v>1</v>
      </c>
      <c r="F3461" s="3" t="s">
        <v>7847</v>
      </c>
    </row>
    <row r="3462" ht="15" spans="1:6">
      <c r="A3462" s="3">
        <v>3455</v>
      </c>
      <c r="B3462" s="8" t="str">
        <f t="shared" si="54"/>
        <v>IS35E-1-3-O1</v>
      </c>
      <c r="C3462" s="3" t="s">
        <v>8445</v>
      </c>
      <c r="D3462" s="3" t="s">
        <v>8371</v>
      </c>
      <c r="E3462" s="3">
        <v>1</v>
      </c>
      <c r="F3462" s="3" t="s">
        <v>7849</v>
      </c>
    </row>
    <row r="3463" ht="15" spans="1:6">
      <c r="A3463" s="3">
        <v>3456</v>
      </c>
      <c r="B3463" s="8" t="str">
        <f t="shared" si="54"/>
        <v>IS35E-1-4-I1</v>
      </c>
      <c r="C3463" s="3" t="s">
        <v>8446</v>
      </c>
      <c r="D3463" s="3" t="s">
        <v>212</v>
      </c>
      <c r="E3463" s="3">
        <v>1</v>
      </c>
      <c r="F3463" s="3" t="s">
        <v>7851</v>
      </c>
    </row>
    <row r="3464" ht="15" spans="1:6">
      <c r="A3464" s="3">
        <v>3457</v>
      </c>
      <c r="B3464" s="8" t="str">
        <f t="shared" ref="B3464:B3527" si="55">C3464&amp;"-"&amp;D3464&amp;E3464</f>
        <v>IS35E-1-4-O1</v>
      </c>
      <c r="C3464" s="3" t="s">
        <v>8446</v>
      </c>
      <c r="D3464" s="3" t="s">
        <v>8371</v>
      </c>
      <c r="E3464" s="3">
        <v>1</v>
      </c>
      <c r="F3464" s="3" t="s">
        <v>7853</v>
      </c>
    </row>
    <row r="3465" ht="15" spans="1:6">
      <c r="A3465" s="3">
        <v>3458</v>
      </c>
      <c r="B3465" s="8" t="str">
        <f t="shared" si="55"/>
        <v>IS39-1-5-I1</v>
      </c>
      <c r="C3465" s="3" t="s">
        <v>8447</v>
      </c>
      <c r="D3465" s="3" t="s">
        <v>212</v>
      </c>
      <c r="E3465" s="3">
        <v>1</v>
      </c>
      <c r="F3465" s="3" t="s">
        <v>7855</v>
      </c>
    </row>
    <row r="3466" ht="15" spans="1:6">
      <c r="A3466" s="3">
        <v>3459</v>
      </c>
      <c r="B3466" s="8" t="str">
        <f t="shared" si="55"/>
        <v>IS39-1-5-O1</v>
      </c>
      <c r="C3466" s="3" t="s">
        <v>8447</v>
      </c>
      <c r="D3466" s="3" t="s">
        <v>8371</v>
      </c>
      <c r="E3466" s="3">
        <v>1</v>
      </c>
      <c r="F3466" s="3" t="s">
        <v>7857</v>
      </c>
    </row>
    <row r="3467" ht="15" spans="1:6">
      <c r="A3467" s="3">
        <v>3460</v>
      </c>
      <c r="B3467" s="8" t="str">
        <f t="shared" si="55"/>
        <v>IS39-1-6-I1</v>
      </c>
      <c r="C3467" s="3" t="s">
        <v>8448</v>
      </c>
      <c r="D3467" s="3" t="s">
        <v>212</v>
      </c>
      <c r="E3467" s="3">
        <v>1</v>
      </c>
      <c r="F3467" s="3" t="s">
        <v>7855</v>
      </c>
    </row>
    <row r="3468" ht="15" spans="1:6">
      <c r="A3468" s="3">
        <v>3461</v>
      </c>
      <c r="B3468" s="8" t="str">
        <f t="shared" si="55"/>
        <v>IS39-1-6-O1</v>
      </c>
      <c r="C3468" s="3" t="s">
        <v>8448</v>
      </c>
      <c r="D3468" s="3" t="s">
        <v>8371</v>
      </c>
      <c r="E3468" s="3">
        <v>1</v>
      </c>
      <c r="F3468" s="3" t="s">
        <v>7857</v>
      </c>
    </row>
    <row r="3469" ht="15" spans="1:6">
      <c r="A3469" s="3">
        <v>3462</v>
      </c>
      <c r="B3469" s="8" t="str">
        <f t="shared" si="55"/>
        <v>IS39-1-7-I1</v>
      </c>
      <c r="C3469" s="3" t="s">
        <v>8449</v>
      </c>
      <c r="D3469" s="3" t="s">
        <v>212</v>
      </c>
      <c r="E3469" s="3">
        <v>1</v>
      </c>
      <c r="F3469" s="3" t="s">
        <v>7855</v>
      </c>
    </row>
    <row r="3470" ht="15" spans="1:6">
      <c r="A3470" s="3">
        <v>3463</v>
      </c>
      <c r="B3470" s="8" t="str">
        <f t="shared" si="55"/>
        <v>IS39-1-7-O1</v>
      </c>
      <c r="C3470" s="3" t="s">
        <v>8449</v>
      </c>
      <c r="D3470" s="3" t="s">
        <v>8371</v>
      </c>
      <c r="E3470" s="3">
        <v>1</v>
      </c>
      <c r="F3470" s="3" t="s">
        <v>7857</v>
      </c>
    </row>
    <row r="3471" ht="15" spans="1:6">
      <c r="A3471" s="3">
        <v>3464</v>
      </c>
      <c r="B3471" s="8" t="str">
        <f t="shared" si="55"/>
        <v>IS39-1-8-I1</v>
      </c>
      <c r="C3471" s="3" t="s">
        <v>8450</v>
      </c>
      <c r="D3471" s="3" t="s">
        <v>212</v>
      </c>
      <c r="E3471" s="3">
        <v>1</v>
      </c>
      <c r="F3471" s="3" t="s">
        <v>7863</v>
      </c>
    </row>
    <row r="3472" ht="15" spans="1:6">
      <c r="A3472" s="3">
        <v>3465</v>
      </c>
      <c r="B3472" s="8" t="str">
        <f t="shared" si="55"/>
        <v>IS39-1-8-O1</v>
      </c>
      <c r="C3472" s="3" t="s">
        <v>8450</v>
      </c>
      <c r="D3472" s="3" t="s">
        <v>8371</v>
      </c>
      <c r="E3472" s="3">
        <v>1</v>
      </c>
      <c r="F3472" s="3" t="s">
        <v>7865</v>
      </c>
    </row>
    <row r="3473" ht="15" spans="1:6">
      <c r="A3473" s="3">
        <v>3466</v>
      </c>
      <c r="B3473" s="8" t="str">
        <f t="shared" si="55"/>
        <v>IS39-1-9-I1</v>
      </c>
      <c r="C3473" s="3" t="s">
        <v>8451</v>
      </c>
      <c r="D3473" s="3" t="s">
        <v>212</v>
      </c>
      <c r="E3473" s="3">
        <v>1</v>
      </c>
      <c r="F3473" s="3" t="s">
        <v>7863</v>
      </c>
    </row>
    <row r="3474" ht="15" spans="1:6">
      <c r="A3474" s="3">
        <v>3467</v>
      </c>
      <c r="B3474" s="8" t="str">
        <f t="shared" si="55"/>
        <v>IS39-1-9-O1</v>
      </c>
      <c r="C3474" s="3" t="s">
        <v>8451</v>
      </c>
      <c r="D3474" s="3" t="s">
        <v>8371</v>
      </c>
      <c r="E3474" s="3">
        <v>1</v>
      </c>
      <c r="F3474" s="3" t="s">
        <v>7865</v>
      </c>
    </row>
    <row r="3475" ht="15" spans="1:6">
      <c r="A3475" s="3">
        <v>3468</v>
      </c>
      <c r="B3475" s="8" t="str">
        <f t="shared" si="55"/>
        <v>IS39-1-10-I1</v>
      </c>
      <c r="C3475" s="3" t="s">
        <v>8452</v>
      </c>
      <c r="D3475" s="3" t="s">
        <v>212</v>
      </c>
      <c r="E3475" s="3">
        <v>1</v>
      </c>
      <c r="F3475" s="3" t="s">
        <v>7869</v>
      </c>
    </row>
    <row r="3476" ht="15" spans="1:6">
      <c r="A3476" s="3">
        <v>3469</v>
      </c>
      <c r="B3476" s="8" t="str">
        <f t="shared" si="55"/>
        <v>IS39-1-10-O1</v>
      </c>
      <c r="C3476" s="3" t="s">
        <v>8452</v>
      </c>
      <c r="D3476" s="3" t="s">
        <v>8371</v>
      </c>
      <c r="E3476" s="3">
        <v>1</v>
      </c>
      <c r="F3476" s="3" t="s">
        <v>7871</v>
      </c>
    </row>
    <row r="3477" ht="15" spans="1:6">
      <c r="A3477" s="3">
        <v>3470</v>
      </c>
      <c r="B3477" s="8" t="str">
        <f t="shared" si="55"/>
        <v>IS39-1-11-I1</v>
      </c>
      <c r="C3477" s="3" t="s">
        <v>8453</v>
      </c>
      <c r="D3477" s="3" t="s">
        <v>212</v>
      </c>
      <c r="E3477" s="3">
        <v>1</v>
      </c>
      <c r="F3477" s="3" t="s">
        <v>7863</v>
      </c>
    </row>
    <row r="3478" ht="15" spans="1:6">
      <c r="A3478" s="3">
        <v>3471</v>
      </c>
      <c r="B3478" s="8" t="str">
        <f t="shared" si="55"/>
        <v>IS39-1-11-O1</v>
      </c>
      <c r="C3478" s="3" t="s">
        <v>8453</v>
      </c>
      <c r="D3478" s="3" t="s">
        <v>8371</v>
      </c>
      <c r="E3478" s="3">
        <v>1</v>
      </c>
      <c r="F3478" s="3" t="s">
        <v>7865</v>
      </c>
    </row>
    <row r="3479" ht="15" spans="1:6">
      <c r="A3479" s="3">
        <v>3472</v>
      </c>
      <c r="B3479" s="8" t="str">
        <f t="shared" si="55"/>
        <v>IS39-1-12-I1</v>
      </c>
      <c r="C3479" s="3" t="s">
        <v>8454</v>
      </c>
      <c r="D3479" s="3" t="s">
        <v>212</v>
      </c>
      <c r="E3479" s="3">
        <v>1</v>
      </c>
      <c r="F3479" s="3" t="s">
        <v>7863</v>
      </c>
    </row>
    <row r="3480" ht="15" spans="1:6">
      <c r="A3480" s="3">
        <v>3473</v>
      </c>
      <c r="B3480" s="8" t="str">
        <f t="shared" si="55"/>
        <v>IS39-1-12-O1</v>
      </c>
      <c r="C3480" s="3" t="s">
        <v>8454</v>
      </c>
      <c r="D3480" s="3" t="s">
        <v>8371</v>
      </c>
      <c r="E3480" s="3">
        <v>1</v>
      </c>
      <c r="F3480" s="3" t="s">
        <v>7865</v>
      </c>
    </row>
    <row r="3481" ht="15" spans="1:6">
      <c r="A3481" s="3">
        <v>3474</v>
      </c>
      <c r="B3481" s="8" t="str">
        <f t="shared" si="55"/>
        <v>APT7-1-13-I1</v>
      </c>
      <c r="C3481" s="3" t="s">
        <v>8455</v>
      </c>
      <c r="D3481" s="3" t="s">
        <v>212</v>
      </c>
      <c r="E3481" s="3">
        <v>1</v>
      </c>
      <c r="F3481" s="3" t="s">
        <v>486</v>
      </c>
    </row>
    <row r="3482" ht="15" spans="1:6">
      <c r="A3482" s="3">
        <v>3475</v>
      </c>
      <c r="B3482" s="8" t="str">
        <f t="shared" si="55"/>
        <v>APT7-1-13-O1</v>
      </c>
      <c r="C3482" s="3" t="s">
        <v>8455</v>
      </c>
      <c r="D3482" s="3" t="s">
        <v>8371</v>
      </c>
      <c r="E3482" s="3">
        <v>1</v>
      </c>
      <c r="F3482" s="3" t="s">
        <v>577</v>
      </c>
    </row>
    <row r="3483" ht="15" spans="1:6">
      <c r="A3483" s="3">
        <v>3476</v>
      </c>
      <c r="B3483" s="8" t="str">
        <f t="shared" si="55"/>
        <v>APT7-1-14-I1</v>
      </c>
      <c r="C3483" s="3" t="s">
        <v>8456</v>
      </c>
      <c r="D3483" s="3" t="s">
        <v>212</v>
      </c>
      <c r="E3483" s="3">
        <v>1</v>
      </c>
      <c r="F3483" s="3" t="s">
        <v>488</v>
      </c>
    </row>
    <row r="3484" ht="15" spans="1:6">
      <c r="A3484" s="3">
        <v>3477</v>
      </c>
      <c r="B3484" s="8" t="str">
        <f t="shared" si="55"/>
        <v>APT7-1-14-O1</v>
      </c>
      <c r="C3484" s="3" t="s">
        <v>8456</v>
      </c>
      <c r="D3484" s="3" t="s">
        <v>8371</v>
      </c>
      <c r="E3484" s="3">
        <v>1</v>
      </c>
      <c r="F3484" s="3" t="s">
        <v>578</v>
      </c>
    </row>
    <row r="3485" ht="15" spans="1:6">
      <c r="A3485" s="3">
        <v>3478</v>
      </c>
      <c r="B3485" s="8" t="str">
        <f t="shared" si="55"/>
        <v>APT7-1-15-I1</v>
      </c>
      <c r="C3485" s="3" t="s">
        <v>8457</v>
      </c>
      <c r="D3485" s="3" t="s">
        <v>212</v>
      </c>
      <c r="E3485" s="3">
        <v>1</v>
      </c>
      <c r="F3485" s="3" t="s">
        <v>7881</v>
      </c>
    </row>
    <row r="3486" ht="15" spans="1:6">
      <c r="A3486" s="3">
        <v>3479</v>
      </c>
      <c r="B3486" s="8" t="str">
        <f t="shared" si="55"/>
        <v>APT7-1-15-O1</v>
      </c>
      <c r="C3486" s="3" t="s">
        <v>8457</v>
      </c>
      <c r="D3486" s="3" t="s">
        <v>8371</v>
      </c>
      <c r="E3486" s="3">
        <v>1</v>
      </c>
      <c r="F3486" s="3" t="s">
        <v>7883</v>
      </c>
    </row>
    <row r="3487" ht="15" spans="1:6">
      <c r="A3487" s="3">
        <v>3480</v>
      </c>
      <c r="B3487" s="8" t="str">
        <f t="shared" si="55"/>
        <v>IS35E-1-16-I1</v>
      </c>
      <c r="C3487" s="3" t="s">
        <v>8458</v>
      </c>
      <c r="D3487" s="3" t="s">
        <v>212</v>
      </c>
      <c r="E3487" s="3">
        <v>1</v>
      </c>
      <c r="F3487" s="3" t="s">
        <v>7885</v>
      </c>
    </row>
    <row r="3488" ht="15" spans="1:6">
      <c r="A3488" s="3">
        <v>3481</v>
      </c>
      <c r="B3488" s="8" t="str">
        <f t="shared" si="55"/>
        <v>IS35E-1-16-O1</v>
      </c>
      <c r="C3488" s="3" t="s">
        <v>8458</v>
      </c>
      <c r="D3488" s="3" t="s">
        <v>8371</v>
      </c>
      <c r="E3488" s="3">
        <v>1</v>
      </c>
      <c r="F3488" s="3" t="s">
        <v>7887</v>
      </c>
    </row>
    <row r="3489" ht="15" spans="1:6">
      <c r="A3489" s="3">
        <v>3482</v>
      </c>
      <c r="B3489" s="8" t="str">
        <f t="shared" si="55"/>
        <v>IS35E-1-17-I1</v>
      </c>
      <c r="C3489" s="3" t="s">
        <v>8459</v>
      </c>
      <c r="D3489" s="3" t="s">
        <v>212</v>
      </c>
      <c r="E3489" s="3">
        <v>1</v>
      </c>
      <c r="F3489" s="3" t="s">
        <v>7889</v>
      </c>
    </row>
    <row r="3490" ht="15" spans="1:6">
      <c r="A3490" s="3">
        <v>3483</v>
      </c>
      <c r="B3490" s="8" t="str">
        <f t="shared" si="55"/>
        <v>IS35E-1-17-O1</v>
      </c>
      <c r="C3490" s="3" t="s">
        <v>8459</v>
      </c>
      <c r="D3490" s="3" t="s">
        <v>8371</v>
      </c>
      <c r="E3490" s="3">
        <v>1</v>
      </c>
      <c r="F3490" s="3" t="s">
        <v>7891</v>
      </c>
    </row>
    <row r="3491" ht="15" spans="1:6">
      <c r="A3491" s="3">
        <v>3484</v>
      </c>
      <c r="B3491" s="8" t="str">
        <f t="shared" si="55"/>
        <v>IS35E-1-18-I1</v>
      </c>
      <c r="C3491" s="3" t="s">
        <v>8460</v>
      </c>
      <c r="D3491" s="3" t="s">
        <v>212</v>
      </c>
      <c r="E3491" s="3">
        <v>1</v>
      </c>
      <c r="F3491" s="3" t="s">
        <v>7893</v>
      </c>
    </row>
    <row r="3492" ht="15" spans="1:6">
      <c r="A3492" s="3">
        <v>3485</v>
      </c>
      <c r="B3492" s="8" t="str">
        <f t="shared" si="55"/>
        <v>IS35E-1-18-O1</v>
      </c>
      <c r="C3492" s="3" t="s">
        <v>8460</v>
      </c>
      <c r="D3492" s="3" t="s">
        <v>8371</v>
      </c>
      <c r="E3492" s="3">
        <v>1</v>
      </c>
      <c r="F3492" s="3" t="s">
        <v>7895</v>
      </c>
    </row>
    <row r="3493" ht="15" spans="1:6">
      <c r="A3493" s="3">
        <v>3486</v>
      </c>
      <c r="B3493" s="8" t="str">
        <f t="shared" si="55"/>
        <v>IS35E-1-19-I1</v>
      </c>
      <c r="C3493" s="3" t="s">
        <v>8461</v>
      </c>
      <c r="D3493" s="3" t="s">
        <v>212</v>
      </c>
      <c r="E3493" s="3">
        <v>1</v>
      </c>
      <c r="F3493" s="3" t="s">
        <v>7893</v>
      </c>
    </row>
    <row r="3494" ht="15" spans="1:6">
      <c r="A3494" s="3">
        <v>3487</v>
      </c>
      <c r="B3494" s="8" t="str">
        <f t="shared" si="55"/>
        <v>IS35E-1-19-O1</v>
      </c>
      <c r="C3494" s="3" t="s">
        <v>8461</v>
      </c>
      <c r="D3494" s="3" t="s">
        <v>8371</v>
      </c>
      <c r="E3494" s="3">
        <v>1</v>
      </c>
      <c r="F3494" s="3" t="s">
        <v>7895</v>
      </c>
    </row>
    <row r="3495" ht="15" spans="1:6">
      <c r="A3495" s="3">
        <v>3488</v>
      </c>
      <c r="B3495" s="8" t="str">
        <f t="shared" si="55"/>
        <v>IS35E-1-20-I1</v>
      </c>
      <c r="C3495" s="3" t="s">
        <v>8462</v>
      </c>
      <c r="D3495" s="3" t="s">
        <v>212</v>
      </c>
      <c r="E3495" s="3">
        <v>1</v>
      </c>
      <c r="F3495" s="3" t="s">
        <v>7899</v>
      </c>
    </row>
    <row r="3496" ht="15" spans="1:6">
      <c r="A3496" s="3">
        <v>3489</v>
      </c>
      <c r="B3496" s="8" t="str">
        <f t="shared" si="55"/>
        <v>IS35E-1-20-O1</v>
      </c>
      <c r="C3496" s="3" t="s">
        <v>8462</v>
      </c>
      <c r="D3496" s="3" t="s">
        <v>8371</v>
      </c>
      <c r="E3496" s="3">
        <v>1</v>
      </c>
      <c r="F3496" s="3" t="s">
        <v>7901</v>
      </c>
    </row>
    <row r="3497" ht="15" spans="1:6">
      <c r="A3497" s="3">
        <v>3490</v>
      </c>
      <c r="B3497" s="8" t="str">
        <f t="shared" si="55"/>
        <v>IS35E-1-21-I1</v>
      </c>
      <c r="C3497" s="3" t="s">
        <v>8463</v>
      </c>
      <c r="D3497" s="3" t="s">
        <v>212</v>
      </c>
      <c r="E3497" s="3">
        <v>1</v>
      </c>
      <c r="F3497" s="3" t="s">
        <v>7903</v>
      </c>
    </row>
    <row r="3498" ht="15" spans="1:6">
      <c r="A3498" s="3">
        <v>3491</v>
      </c>
      <c r="B3498" s="8" t="str">
        <f t="shared" si="55"/>
        <v>IS35E-1-21-O1</v>
      </c>
      <c r="C3498" s="3" t="s">
        <v>8463</v>
      </c>
      <c r="D3498" s="3" t="s">
        <v>8371</v>
      </c>
      <c r="E3498" s="3">
        <v>1</v>
      </c>
      <c r="F3498" s="3" t="s">
        <v>7905</v>
      </c>
    </row>
    <row r="3499" ht="15" spans="1:6">
      <c r="A3499" s="3">
        <v>3492</v>
      </c>
      <c r="B3499" s="8" t="str">
        <f t="shared" si="55"/>
        <v>IS35E-1-22-I1</v>
      </c>
      <c r="C3499" s="3" t="s">
        <v>8464</v>
      </c>
      <c r="D3499" s="3" t="s">
        <v>212</v>
      </c>
      <c r="E3499" s="3">
        <v>1</v>
      </c>
      <c r="F3499" s="3" t="s">
        <v>7903</v>
      </c>
    </row>
    <row r="3500" ht="15" spans="1:6">
      <c r="A3500" s="3">
        <v>3493</v>
      </c>
      <c r="B3500" s="8" t="str">
        <f t="shared" si="55"/>
        <v>IS35E-1-22-O1</v>
      </c>
      <c r="C3500" s="3" t="s">
        <v>8464</v>
      </c>
      <c r="D3500" s="3" t="s">
        <v>8371</v>
      </c>
      <c r="E3500" s="3">
        <v>1</v>
      </c>
      <c r="F3500" s="3" t="s">
        <v>7905</v>
      </c>
    </row>
    <row r="3501" ht="15" spans="1:6">
      <c r="A3501" s="3">
        <v>3494</v>
      </c>
      <c r="B3501" s="8" t="str">
        <f t="shared" si="55"/>
        <v>IS35E-1-23-I1</v>
      </c>
      <c r="C3501" s="3" t="s">
        <v>8465</v>
      </c>
      <c r="D3501" s="3" t="s">
        <v>212</v>
      </c>
      <c r="E3501" s="3">
        <v>1</v>
      </c>
      <c r="F3501" s="3" t="s">
        <v>7909</v>
      </c>
    </row>
    <row r="3502" ht="15" spans="1:6">
      <c r="A3502" s="3">
        <v>3495</v>
      </c>
      <c r="B3502" s="8" t="str">
        <f t="shared" si="55"/>
        <v>IS35E-1-23-O1</v>
      </c>
      <c r="C3502" s="3" t="s">
        <v>8465</v>
      </c>
      <c r="D3502" s="3" t="s">
        <v>8371</v>
      </c>
      <c r="E3502" s="3">
        <v>1</v>
      </c>
      <c r="F3502" s="3" t="s">
        <v>7911</v>
      </c>
    </row>
    <row r="3503" ht="15" spans="1:6">
      <c r="A3503" s="3">
        <v>3496</v>
      </c>
      <c r="B3503" s="8" t="str">
        <f t="shared" si="55"/>
        <v>IS39-1-24-I1</v>
      </c>
      <c r="C3503" s="3" t="s">
        <v>8466</v>
      </c>
      <c r="D3503" s="3" t="s">
        <v>212</v>
      </c>
      <c r="E3503" s="3">
        <v>1</v>
      </c>
      <c r="F3503" s="3" t="s">
        <v>7855</v>
      </c>
    </row>
    <row r="3504" ht="15" spans="1:6">
      <c r="A3504" s="3">
        <v>3497</v>
      </c>
      <c r="B3504" s="8" t="str">
        <f t="shared" si="55"/>
        <v>IS39-1-24-O1</v>
      </c>
      <c r="C3504" s="3" t="s">
        <v>8466</v>
      </c>
      <c r="D3504" s="3" t="s">
        <v>8371</v>
      </c>
      <c r="E3504" s="3">
        <v>1</v>
      </c>
      <c r="F3504" s="3" t="s">
        <v>7857</v>
      </c>
    </row>
    <row r="3505" ht="15" spans="1:6">
      <c r="A3505" s="3">
        <v>3498</v>
      </c>
      <c r="B3505" s="8" t="str">
        <f t="shared" si="55"/>
        <v>IS39-1-25-I1</v>
      </c>
      <c r="C3505" s="3" t="s">
        <v>8467</v>
      </c>
      <c r="D3505" s="3" t="s">
        <v>212</v>
      </c>
      <c r="E3505" s="3">
        <v>1</v>
      </c>
      <c r="F3505" s="3" t="s">
        <v>7855</v>
      </c>
    </row>
    <row r="3506" ht="15" spans="1:6">
      <c r="A3506" s="3">
        <v>3499</v>
      </c>
      <c r="B3506" s="8" t="str">
        <f t="shared" si="55"/>
        <v>IS39-1-25-O1</v>
      </c>
      <c r="C3506" s="3" t="s">
        <v>8467</v>
      </c>
      <c r="D3506" s="3" t="s">
        <v>8371</v>
      </c>
      <c r="E3506" s="3">
        <v>1</v>
      </c>
      <c r="F3506" s="3" t="s">
        <v>7857</v>
      </c>
    </row>
    <row r="3507" ht="15" spans="1:6">
      <c r="A3507" s="3">
        <v>3500</v>
      </c>
      <c r="B3507" s="8" t="str">
        <f t="shared" si="55"/>
        <v>IS39-1-26-I1</v>
      </c>
      <c r="C3507" s="3" t="s">
        <v>8468</v>
      </c>
      <c r="D3507" s="3" t="s">
        <v>212</v>
      </c>
      <c r="E3507" s="3">
        <v>1</v>
      </c>
      <c r="F3507" s="3" t="s">
        <v>7863</v>
      </c>
    </row>
    <row r="3508" ht="15" spans="1:6">
      <c r="A3508" s="3">
        <v>3501</v>
      </c>
      <c r="B3508" s="8" t="str">
        <f t="shared" si="55"/>
        <v>IS39-1-26-O1</v>
      </c>
      <c r="C3508" s="3" t="s">
        <v>8468</v>
      </c>
      <c r="D3508" s="3" t="s">
        <v>8371</v>
      </c>
      <c r="E3508" s="3">
        <v>1</v>
      </c>
      <c r="F3508" s="3" t="s">
        <v>7865</v>
      </c>
    </row>
    <row r="3509" ht="15" spans="1:6">
      <c r="A3509" s="3">
        <v>3502</v>
      </c>
      <c r="B3509" s="8" t="str">
        <f t="shared" si="55"/>
        <v>IS39-1-27-I1</v>
      </c>
      <c r="C3509" s="3" t="s">
        <v>8469</v>
      </c>
      <c r="D3509" s="3" t="s">
        <v>212</v>
      </c>
      <c r="E3509" s="3">
        <v>1</v>
      </c>
      <c r="F3509" s="3" t="s">
        <v>7863</v>
      </c>
    </row>
    <row r="3510" ht="15" spans="1:6">
      <c r="A3510" s="3">
        <v>3503</v>
      </c>
      <c r="B3510" s="8" t="str">
        <f t="shared" si="55"/>
        <v>IS39-1-27-O1</v>
      </c>
      <c r="C3510" s="3" t="s">
        <v>8469</v>
      </c>
      <c r="D3510" s="3" t="s">
        <v>8371</v>
      </c>
      <c r="E3510" s="3">
        <v>1</v>
      </c>
      <c r="F3510" s="3" t="s">
        <v>7865</v>
      </c>
    </row>
    <row r="3511" ht="15" spans="1:6">
      <c r="A3511" s="3">
        <v>3504</v>
      </c>
      <c r="B3511" s="8" t="str">
        <f t="shared" si="55"/>
        <v>IS39-1-28-I1</v>
      </c>
      <c r="C3511" s="3" t="s">
        <v>8470</v>
      </c>
      <c r="D3511" s="3" t="s">
        <v>212</v>
      </c>
      <c r="E3511" s="3">
        <v>1</v>
      </c>
      <c r="F3511" s="3" t="s">
        <v>7921</v>
      </c>
    </row>
    <row r="3512" ht="15" spans="1:6">
      <c r="A3512" s="3">
        <v>3505</v>
      </c>
      <c r="B3512" s="8" t="str">
        <f t="shared" si="55"/>
        <v>IS39-1-28-O1</v>
      </c>
      <c r="C3512" s="3" t="s">
        <v>8470</v>
      </c>
      <c r="D3512" s="3" t="s">
        <v>8371</v>
      </c>
      <c r="E3512" s="3">
        <v>1</v>
      </c>
      <c r="F3512" s="3" t="s">
        <v>7923</v>
      </c>
    </row>
    <row r="3513" ht="15" spans="1:6">
      <c r="A3513" s="3">
        <v>3506</v>
      </c>
      <c r="B3513" s="8" t="str">
        <f t="shared" si="55"/>
        <v>APT9-1-29-I1</v>
      </c>
      <c r="C3513" s="3" t="s">
        <v>8471</v>
      </c>
      <c r="D3513" s="3" t="s">
        <v>212</v>
      </c>
      <c r="E3513" s="3">
        <v>1</v>
      </c>
      <c r="F3513" s="3" t="s">
        <v>7925</v>
      </c>
    </row>
    <row r="3514" ht="15" spans="1:6">
      <c r="A3514" s="3">
        <v>3507</v>
      </c>
      <c r="B3514" s="8" t="str">
        <f t="shared" si="55"/>
        <v>APT9-1-29-O1</v>
      </c>
      <c r="C3514" s="3" t="s">
        <v>8471</v>
      </c>
      <c r="D3514" s="3" t="s">
        <v>8371</v>
      </c>
      <c r="E3514" s="3">
        <v>1</v>
      </c>
      <c r="F3514" s="3" t="s">
        <v>7927</v>
      </c>
    </row>
    <row r="3515" ht="15" spans="1:6">
      <c r="A3515" s="3">
        <v>3508</v>
      </c>
      <c r="B3515" s="8" t="str">
        <f t="shared" si="55"/>
        <v>Eul36D-1-30-I1</v>
      </c>
      <c r="C3515" s="3" t="s">
        <v>8472</v>
      </c>
      <c r="D3515" s="3" t="s">
        <v>212</v>
      </c>
      <c r="E3515" s="3">
        <v>1</v>
      </c>
      <c r="F3515" s="3" t="s">
        <v>7929</v>
      </c>
    </row>
    <row r="3516" ht="15" spans="1:6">
      <c r="A3516" s="3">
        <v>3509</v>
      </c>
      <c r="B3516" s="8" t="str">
        <f t="shared" si="55"/>
        <v>Eul36D-1-30-O1</v>
      </c>
      <c r="C3516" s="3" t="s">
        <v>8472</v>
      </c>
      <c r="D3516" s="3" t="s">
        <v>8371</v>
      </c>
      <c r="E3516" s="3">
        <v>1</v>
      </c>
      <c r="F3516" s="3" t="s">
        <v>7931</v>
      </c>
    </row>
    <row r="3517" ht="15" spans="1:6">
      <c r="A3517" s="3">
        <v>3510</v>
      </c>
      <c r="B3517" s="8" t="str">
        <f t="shared" si="55"/>
        <v>Eul36B-1-31-I1</v>
      </c>
      <c r="C3517" s="3" t="s">
        <v>8473</v>
      </c>
      <c r="D3517" s="3" t="s">
        <v>212</v>
      </c>
      <c r="E3517" s="3">
        <v>1</v>
      </c>
      <c r="F3517" s="3" t="s">
        <v>7933</v>
      </c>
    </row>
    <row r="3518" ht="15" spans="1:6">
      <c r="A3518" s="3">
        <v>3511</v>
      </c>
      <c r="B3518" s="8" t="str">
        <f t="shared" si="55"/>
        <v>Eul36B-1-31-O1</v>
      </c>
      <c r="C3518" s="3" t="s">
        <v>8473</v>
      </c>
      <c r="D3518" s="3" t="s">
        <v>8371</v>
      </c>
      <c r="E3518" s="3">
        <v>1</v>
      </c>
      <c r="F3518" s="3" t="s">
        <v>7936</v>
      </c>
    </row>
    <row r="3519" ht="15" spans="1:6">
      <c r="A3519" s="3">
        <v>3512</v>
      </c>
      <c r="B3519" s="8" t="str">
        <f t="shared" si="55"/>
        <v>Eul36D-1-32-I1</v>
      </c>
      <c r="C3519" s="3" t="s">
        <v>8474</v>
      </c>
      <c r="D3519" s="3" t="s">
        <v>212</v>
      </c>
      <c r="E3519" s="3">
        <v>1</v>
      </c>
      <c r="F3519" s="3" t="s">
        <v>7933</v>
      </c>
    </row>
    <row r="3520" ht="15" spans="1:6">
      <c r="A3520" s="3">
        <v>3513</v>
      </c>
      <c r="B3520" s="8" t="str">
        <f t="shared" si="55"/>
        <v>Eul36D-1-32-O1</v>
      </c>
      <c r="C3520" s="3" t="s">
        <v>8474</v>
      </c>
      <c r="D3520" s="3" t="s">
        <v>8371</v>
      </c>
      <c r="E3520" s="3">
        <v>1</v>
      </c>
      <c r="F3520" s="3" t="s">
        <v>7936</v>
      </c>
    </row>
    <row r="3521" ht="15" spans="1:6">
      <c r="A3521" s="3">
        <v>3514</v>
      </c>
      <c r="B3521" s="8" t="str">
        <f t="shared" si="55"/>
        <v>APT5C-1-33-I1</v>
      </c>
      <c r="C3521" s="3" t="s">
        <v>8475</v>
      </c>
      <c r="D3521" s="3" t="s">
        <v>212</v>
      </c>
      <c r="E3521" s="3">
        <v>1</v>
      </c>
      <c r="F3521" s="3" t="s">
        <v>7940</v>
      </c>
    </row>
    <row r="3522" ht="15" spans="1:6">
      <c r="A3522" s="3">
        <v>3515</v>
      </c>
      <c r="B3522" s="8" t="str">
        <f t="shared" si="55"/>
        <v>APT5C-1-33-O1</v>
      </c>
      <c r="C3522" s="3" t="s">
        <v>8475</v>
      </c>
      <c r="D3522" s="3" t="s">
        <v>8371</v>
      </c>
      <c r="E3522" s="3">
        <v>1</v>
      </c>
      <c r="F3522" s="3" t="s">
        <v>7942</v>
      </c>
    </row>
    <row r="3523" ht="15" spans="1:6">
      <c r="A3523" s="3">
        <v>3516</v>
      </c>
      <c r="B3523" s="8" t="str">
        <f t="shared" si="55"/>
        <v>APT7-1-34-I1</v>
      </c>
      <c r="C3523" s="3" t="s">
        <v>8476</v>
      </c>
      <c r="D3523" s="3" t="s">
        <v>212</v>
      </c>
      <c r="E3523" s="3">
        <v>1</v>
      </c>
      <c r="F3523" s="3" t="s">
        <v>490</v>
      </c>
    </row>
    <row r="3524" ht="15" spans="1:6">
      <c r="A3524" s="3">
        <v>3517</v>
      </c>
      <c r="B3524" s="8" t="str">
        <f t="shared" si="55"/>
        <v>APT7-1-34-O1</v>
      </c>
      <c r="C3524" s="3" t="s">
        <v>8476</v>
      </c>
      <c r="D3524" s="3" t="s">
        <v>8371</v>
      </c>
      <c r="E3524" s="3">
        <v>1</v>
      </c>
      <c r="F3524" s="3" t="s">
        <v>579</v>
      </c>
    </row>
    <row r="3525" ht="15" spans="1:6">
      <c r="A3525" s="3">
        <v>3518</v>
      </c>
      <c r="B3525" s="8" t="str">
        <f t="shared" si="55"/>
        <v>APT9-1-35-I1</v>
      </c>
      <c r="C3525" s="3" t="s">
        <v>8477</v>
      </c>
      <c r="D3525" s="3" t="s">
        <v>212</v>
      </c>
      <c r="E3525" s="3">
        <v>1</v>
      </c>
      <c r="F3525" s="3" t="s">
        <v>7946</v>
      </c>
    </row>
    <row r="3526" ht="15" spans="1:6">
      <c r="A3526" s="3">
        <v>3519</v>
      </c>
      <c r="B3526" s="8" t="str">
        <f t="shared" si="55"/>
        <v>APT9-1-35-O1</v>
      </c>
      <c r="C3526" s="3" t="s">
        <v>8477</v>
      </c>
      <c r="D3526" s="3" t="s">
        <v>8371</v>
      </c>
      <c r="E3526" s="3">
        <v>1</v>
      </c>
      <c r="F3526" s="3" t="s">
        <v>7948</v>
      </c>
    </row>
    <row r="3527" ht="15" spans="1:6">
      <c r="A3527" s="3">
        <v>3520</v>
      </c>
      <c r="B3527" s="8" t="str">
        <f t="shared" si="55"/>
        <v>APT9-1-36-I1</v>
      </c>
      <c r="C3527" s="3" t="s">
        <v>8478</v>
      </c>
      <c r="D3527" s="3" t="s">
        <v>212</v>
      </c>
      <c r="E3527" s="3">
        <v>1</v>
      </c>
      <c r="F3527" s="3" t="s">
        <v>7946</v>
      </c>
    </row>
    <row r="3528" ht="15" spans="1:6">
      <c r="A3528" s="3">
        <v>3521</v>
      </c>
      <c r="B3528" s="8" t="str">
        <f t="shared" ref="B3528:B3591" si="56">C3528&amp;"-"&amp;D3528&amp;E3528</f>
        <v>APT9-1-36-O1</v>
      </c>
      <c r="C3528" s="3" t="s">
        <v>8478</v>
      </c>
      <c r="D3528" s="3" t="s">
        <v>8371</v>
      </c>
      <c r="E3528" s="3">
        <v>1</v>
      </c>
      <c r="F3528" s="3" t="s">
        <v>7948</v>
      </c>
    </row>
    <row r="3529" ht="15" spans="1:6">
      <c r="A3529" s="14">
        <v>3522</v>
      </c>
      <c r="B3529" s="8" t="str">
        <f t="shared" si="56"/>
        <v>APT5C-1-37-I1</v>
      </c>
      <c r="C3529" s="14" t="s">
        <v>8479</v>
      </c>
      <c r="D3529" s="14" t="s">
        <v>212</v>
      </c>
      <c r="E3529" s="14">
        <v>1</v>
      </c>
      <c r="F3529" s="14" t="s">
        <v>7952</v>
      </c>
    </row>
    <row r="3530" ht="15" spans="1:6">
      <c r="A3530" s="14">
        <v>3523</v>
      </c>
      <c r="B3530" s="8" t="str">
        <f t="shared" si="56"/>
        <v>APT5C-1-37-O1</v>
      </c>
      <c r="C3530" s="14" t="s">
        <v>8479</v>
      </c>
      <c r="D3530" s="14" t="s">
        <v>8371</v>
      </c>
      <c r="E3530" s="14">
        <v>1</v>
      </c>
      <c r="F3530" s="14" t="s">
        <v>7954</v>
      </c>
    </row>
    <row r="3531" ht="15" spans="1:6">
      <c r="A3531" s="14">
        <v>3524</v>
      </c>
      <c r="B3531" s="8" t="str">
        <f t="shared" si="56"/>
        <v>APT5C-1-38-I1</v>
      </c>
      <c r="C3531" s="14" t="s">
        <v>8480</v>
      </c>
      <c r="D3531" s="14" t="s">
        <v>212</v>
      </c>
      <c r="E3531" s="14">
        <v>1</v>
      </c>
      <c r="F3531" s="14" t="s">
        <v>7956</v>
      </c>
    </row>
    <row r="3532" ht="15" spans="1:6">
      <c r="A3532" s="14">
        <v>3525</v>
      </c>
      <c r="B3532" s="8" t="str">
        <f t="shared" si="56"/>
        <v>APT5C-1-38-O1</v>
      </c>
      <c r="C3532" s="14" t="s">
        <v>8480</v>
      </c>
      <c r="D3532" s="14" t="s">
        <v>8371</v>
      </c>
      <c r="E3532" s="14">
        <v>1</v>
      </c>
      <c r="F3532" s="14" t="s">
        <v>7958</v>
      </c>
    </row>
    <row r="3533" ht="15" spans="1:6">
      <c r="A3533" s="14">
        <v>3526</v>
      </c>
      <c r="B3533" s="8" t="str">
        <f t="shared" si="56"/>
        <v>APT5C-1-39-I1</v>
      </c>
      <c r="C3533" s="14" t="s">
        <v>8481</v>
      </c>
      <c r="D3533" s="14" t="s">
        <v>212</v>
      </c>
      <c r="E3533" s="14">
        <v>1</v>
      </c>
      <c r="F3533" s="14" t="s">
        <v>464</v>
      </c>
    </row>
    <row r="3534" ht="15" spans="1:6">
      <c r="A3534" s="14">
        <v>3527</v>
      </c>
      <c r="B3534" s="8" t="str">
        <f t="shared" si="56"/>
        <v>APT5C-1-39-O1</v>
      </c>
      <c r="C3534" s="14" t="s">
        <v>8481</v>
      </c>
      <c r="D3534" s="14" t="s">
        <v>8371</v>
      </c>
      <c r="E3534" s="14">
        <v>1</v>
      </c>
      <c r="F3534" s="14" t="s">
        <v>565</v>
      </c>
    </row>
    <row r="3535" ht="15" spans="1:6">
      <c r="A3535" s="14">
        <v>3528</v>
      </c>
      <c r="B3535" s="8" t="str">
        <f t="shared" si="56"/>
        <v>APT5C-1-40-I1</v>
      </c>
      <c r="C3535" s="14" t="s">
        <v>8482</v>
      </c>
      <c r="D3535" s="14" t="s">
        <v>212</v>
      </c>
      <c r="E3535" s="14">
        <v>1</v>
      </c>
      <c r="F3535" s="14" t="s">
        <v>7962</v>
      </c>
    </row>
    <row r="3536" ht="15" spans="1:6">
      <c r="A3536" s="14">
        <v>3529</v>
      </c>
      <c r="B3536" s="8" t="str">
        <f t="shared" si="56"/>
        <v>APT5C-1-40-O1</v>
      </c>
      <c r="C3536" s="14" t="s">
        <v>8482</v>
      </c>
      <c r="D3536" s="14" t="s">
        <v>8371</v>
      </c>
      <c r="E3536" s="14">
        <v>1</v>
      </c>
      <c r="F3536" s="14" t="s">
        <v>7964</v>
      </c>
    </row>
    <row r="3537" ht="15" spans="1:6">
      <c r="A3537" s="14">
        <v>3530</v>
      </c>
      <c r="B3537" s="8" t="str">
        <f t="shared" si="56"/>
        <v>APT5C-1-41-I1</v>
      </c>
      <c r="C3537" s="14" t="s">
        <v>8483</v>
      </c>
      <c r="D3537" s="14" t="s">
        <v>212</v>
      </c>
      <c r="E3537" s="14">
        <v>1</v>
      </c>
      <c r="F3537" s="14" t="s">
        <v>7966</v>
      </c>
    </row>
    <row r="3538" ht="15" spans="1:6">
      <c r="A3538" s="14">
        <v>3531</v>
      </c>
      <c r="B3538" s="8" t="str">
        <f t="shared" si="56"/>
        <v>APT5C-1-41-O1</v>
      </c>
      <c r="C3538" s="14" t="s">
        <v>8483</v>
      </c>
      <c r="D3538" s="14" t="s">
        <v>8371</v>
      </c>
      <c r="E3538" s="14">
        <v>1</v>
      </c>
      <c r="F3538" s="14" t="s">
        <v>7968</v>
      </c>
    </row>
    <row r="3539" ht="15" spans="1:6">
      <c r="A3539" s="14">
        <v>3532</v>
      </c>
      <c r="B3539" s="8" t="str">
        <f t="shared" si="56"/>
        <v>APT5C-1-42-I1</v>
      </c>
      <c r="C3539" s="14" t="s">
        <v>8484</v>
      </c>
      <c r="D3539" s="14" t="s">
        <v>212</v>
      </c>
      <c r="E3539" s="14">
        <v>1</v>
      </c>
      <c r="F3539" s="14" t="s">
        <v>7970</v>
      </c>
    </row>
    <row r="3540" ht="15" spans="1:6">
      <c r="A3540" s="14">
        <v>3533</v>
      </c>
      <c r="B3540" s="8" t="str">
        <f t="shared" si="56"/>
        <v>APT5C-1-42-O1</v>
      </c>
      <c r="C3540" s="14" t="s">
        <v>8484</v>
      </c>
      <c r="D3540" s="14" t="s">
        <v>8371</v>
      </c>
      <c r="E3540" s="14">
        <v>1</v>
      </c>
      <c r="F3540" s="14" t="s">
        <v>7972</v>
      </c>
    </row>
    <row r="3541" ht="15" spans="1:6">
      <c r="A3541" s="14">
        <v>3534</v>
      </c>
      <c r="B3541" s="8" t="str">
        <f t="shared" si="56"/>
        <v>APT5C-1-43-I1</v>
      </c>
      <c r="C3541" s="14" t="s">
        <v>8485</v>
      </c>
      <c r="D3541" s="14" t="s">
        <v>212</v>
      </c>
      <c r="E3541" s="14">
        <v>1</v>
      </c>
      <c r="F3541" s="14" t="s">
        <v>7974</v>
      </c>
    </row>
    <row r="3542" ht="15" spans="1:6">
      <c r="A3542" s="14">
        <v>3535</v>
      </c>
      <c r="B3542" s="8" t="str">
        <f t="shared" si="56"/>
        <v>APT5C-1-43-O1</v>
      </c>
      <c r="C3542" s="14" t="s">
        <v>8485</v>
      </c>
      <c r="D3542" s="14" t="s">
        <v>8371</v>
      </c>
      <c r="E3542" s="14">
        <v>1</v>
      </c>
      <c r="F3542" s="14" t="s">
        <v>7976</v>
      </c>
    </row>
    <row r="3543" ht="15" spans="1:6">
      <c r="A3543" s="14">
        <v>3536</v>
      </c>
      <c r="B3543" s="8" t="str">
        <f t="shared" si="56"/>
        <v>APT5C-1-44-I1</v>
      </c>
      <c r="C3543" s="14" t="s">
        <v>8486</v>
      </c>
      <c r="D3543" s="14" t="s">
        <v>212</v>
      </c>
      <c r="E3543" s="14">
        <v>1</v>
      </c>
      <c r="F3543" s="14" t="s">
        <v>7978</v>
      </c>
    </row>
    <row r="3544" ht="15" spans="1:6">
      <c r="A3544" s="14">
        <v>3537</v>
      </c>
      <c r="B3544" s="8" t="str">
        <f t="shared" si="56"/>
        <v>APT5C-1-44-O1</v>
      </c>
      <c r="C3544" s="14" t="s">
        <v>8486</v>
      </c>
      <c r="D3544" s="14" t="s">
        <v>8371</v>
      </c>
      <c r="E3544" s="14">
        <v>1</v>
      </c>
      <c r="F3544" s="14" t="s">
        <v>7980</v>
      </c>
    </row>
    <row r="3545" ht="15" spans="1:6">
      <c r="A3545" s="14">
        <v>3538</v>
      </c>
      <c r="B3545" s="8" t="str">
        <f t="shared" si="56"/>
        <v>APT5C-1-45-I1</v>
      </c>
      <c r="C3545" s="14" t="s">
        <v>8487</v>
      </c>
      <c r="D3545" s="14" t="s">
        <v>212</v>
      </c>
      <c r="E3545" s="14">
        <v>1</v>
      </c>
      <c r="F3545" s="14" t="s">
        <v>7982</v>
      </c>
    </row>
    <row r="3546" ht="15" spans="1:6">
      <c r="A3546" s="14">
        <v>3539</v>
      </c>
      <c r="B3546" s="8" t="str">
        <f t="shared" si="56"/>
        <v>APT5C-1-45-O1</v>
      </c>
      <c r="C3546" s="14" t="s">
        <v>8487</v>
      </c>
      <c r="D3546" s="14" t="s">
        <v>8371</v>
      </c>
      <c r="E3546" s="14">
        <v>1</v>
      </c>
      <c r="F3546" s="14" t="s">
        <v>7984</v>
      </c>
    </row>
    <row r="3547" ht="15" spans="1:6">
      <c r="A3547" s="14">
        <v>3540</v>
      </c>
      <c r="B3547" s="8" t="str">
        <f t="shared" si="56"/>
        <v>APT5C-1-46-I1</v>
      </c>
      <c r="C3547" s="14" t="s">
        <v>8488</v>
      </c>
      <c r="D3547" s="14" t="s">
        <v>212</v>
      </c>
      <c r="E3547" s="14">
        <v>1</v>
      </c>
      <c r="F3547" s="14" t="s">
        <v>7986</v>
      </c>
    </row>
    <row r="3548" ht="15" spans="1:6">
      <c r="A3548" s="14">
        <v>3541</v>
      </c>
      <c r="B3548" s="8" t="str">
        <f t="shared" si="56"/>
        <v>APT5C-1-46-O1</v>
      </c>
      <c r="C3548" s="14" t="s">
        <v>8488</v>
      </c>
      <c r="D3548" s="14" t="s">
        <v>8371</v>
      </c>
      <c r="E3548" s="14">
        <v>1</v>
      </c>
      <c r="F3548" s="14" t="s">
        <v>7988</v>
      </c>
    </row>
    <row r="3549" ht="15" spans="1:6">
      <c r="A3549" s="14">
        <v>3542</v>
      </c>
      <c r="B3549" s="8" t="str">
        <f t="shared" si="56"/>
        <v>APT5C-1-47-I1</v>
      </c>
      <c r="C3549" s="14" t="s">
        <v>8489</v>
      </c>
      <c r="D3549" s="14" t="s">
        <v>212</v>
      </c>
      <c r="E3549" s="14">
        <v>1</v>
      </c>
      <c r="F3549" s="14" t="s">
        <v>7990</v>
      </c>
    </row>
    <row r="3550" ht="15" spans="1:6">
      <c r="A3550" s="14">
        <v>3543</v>
      </c>
      <c r="B3550" s="8" t="str">
        <f t="shared" si="56"/>
        <v>APT5C-1-47-O1</v>
      </c>
      <c r="C3550" s="14" t="s">
        <v>8489</v>
      </c>
      <c r="D3550" s="14" t="s">
        <v>8371</v>
      </c>
      <c r="E3550" s="14">
        <v>1</v>
      </c>
      <c r="F3550" s="14" t="s">
        <v>7992</v>
      </c>
    </row>
    <row r="3551" ht="15" spans="1:6">
      <c r="A3551" s="14">
        <v>3544</v>
      </c>
      <c r="B3551" s="8" t="str">
        <f t="shared" si="56"/>
        <v>APT5C-1-48-I1</v>
      </c>
      <c r="C3551" s="14" t="s">
        <v>8490</v>
      </c>
      <c r="D3551" s="14" t="s">
        <v>212</v>
      </c>
      <c r="E3551" s="14">
        <v>1</v>
      </c>
      <c r="F3551" s="14" t="s">
        <v>7994</v>
      </c>
    </row>
    <row r="3552" ht="15" spans="1:6">
      <c r="A3552" s="14">
        <v>3545</v>
      </c>
      <c r="B3552" s="8" t="str">
        <f t="shared" si="56"/>
        <v>APT5C-1-48-O1</v>
      </c>
      <c r="C3552" s="14" t="s">
        <v>8490</v>
      </c>
      <c r="D3552" s="14" t="s">
        <v>8371</v>
      </c>
      <c r="E3552" s="14">
        <v>1</v>
      </c>
      <c r="F3552" s="14" t="s">
        <v>7996</v>
      </c>
    </row>
    <row r="3553" ht="15" spans="1:6">
      <c r="A3553" s="14">
        <v>3546</v>
      </c>
      <c r="B3553" s="8" t="str">
        <f t="shared" si="56"/>
        <v>APT6C-1-49-I1</v>
      </c>
      <c r="C3553" s="14" t="s">
        <v>8491</v>
      </c>
      <c r="D3553" s="14" t="s">
        <v>212</v>
      </c>
      <c r="E3553" s="14">
        <v>1</v>
      </c>
      <c r="F3553" s="14" t="s">
        <v>7998</v>
      </c>
    </row>
    <row r="3554" ht="15" spans="1:6">
      <c r="A3554" s="14">
        <v>3547</v>
      </c>
      <c r="B3554" s="8" t="str">
        <f t="shared" si="56"/>
        <v>APT6C-1-49-O1</v>
      </c>
      <c r="C3554" s="14" t="s">
        <v>8491</v>
      </c>
      <c r="D3554" s="14" t="s">
        <v>8371</v>
      </c>
      <c r="E3554" s="14">
        <v>1</v>
      </c>
      <c r="F3554" s="14" t="s">
        <v>8000</v>
      </c>
    </row>
    <row r="3555" ht="15" spans="1:6">
      <c r="A3555" s="14">
        <v>3548</v>
      </c>
      <c r="B3555" s="8" t="str">
        <f t="shared" si="56"/>
        <v>APT6C-1-50-I1</v>
      </c>
      <c r="C3555" s="14" t="s">
        <v>8492</v>
      </c>
      <c r="D3555" s="14" t="s">
        <v>212</v>
      </c>
      <c r="E3555" s="14">
        <v>1</v>
      </c>
      <c r="F3555" s="14" t="s">
        <v>8002</v>
      </c>
    </row>
    <row r="3556" ht="15" spans="1:6">
      <c r="A3556" s="14">
        <v>3549</v>
      </c>
      <c r="B3556" s="8" t="str">
        <f t="shared" si="56"/>
        <v>APT6C-1-50-O1</v>
      </c>
      <c r="C3556" s="14" t="s">
        <v>8492</v>
      </c>
      <c r="D3556" s="14" t="s">
        <v>8371</v>
      </c>
      <c r="E3556" s="14">
        <v>1</v>
      </c>
      <c r="F3556" s="14" t="s">
        <v>8004</v>
      </c>
    </row>
    <row r="3557" ht="15" spans="1:6">
      <c r="A3557" s="14">
        <v>3550</v>
      </c>
      <c r="B3557" s="8" t="str">
        <f t="shared" si="56"/>
        <v>APT6C-1-51-I1</v>
      </c>
      <c r="C3557" s="14" t="s">
        <v>8493</v>
      </c>
      <c r="D3557" s="14" t="s">
        <v>212</v>
      </c>
      <c r="E3557" s="14">
        <v>1</v>
      </c>
      <c r="F3557" s="14" t="s">
        <v>8002</v>
      </c>
    </row>
    <row r="3558" ht="15" spans="1:6">
      <c r="A3558" s="14">
        <v>3551</v>
      </c>
      <c r="B3558" s="8" t="str">
        <f t="shared" si="56"/>
        <v>APT6C-1-51-O1</v>
      </c>
      <c r="C3558" s="14" t="s">
        <v>8493</v>
      </c>
      <c r="D3558" s="14" t="s">
        <v>8371</v>
      </c>
      <c r="E3558" s="14">
        <v>1</v>
      </c>
      <c r="F3558" s="14" t="s">
        <v>8004</v>
      </c>
    </row>
    <row r="3559" ht="15" spans="1:6">
      <c r="A3559" s="14">
        <v>3552</v>
      </c>
      <c r="B3559" s="8" t="str">
        <f t="shared" si="56"/>
        <v>APT6C-1-52-I1</v>
      </c>
      <c r="C3559" s="14" t="s">
        <v>8494</v>
      </c>
      <c r="D3559" s="14" t="s">
        <v>212</v>
      </c>
      <c r="E3559" s="14">
        <v>1</v>
      </c>
      <c r="F3559" s="14" t="s">
        <v>8002</v>
      </c>
    </row>
    <row r="3560" ht="15" spans="1:6">
      <c r="A3560" s="14">
        <v>3553</v>
      </c>
      <c r="B3560" s="8" t="str">
        <f t="shared" si="56"/>
        <v>APT6C-1-52-O1</v>
      </c>
      <c r="C3560" s="14" t="s">
        <v>8494</v>
      </c>
      <c r="D3560" s="14" t="s">
        <v>8371</v>
      </c>
      <c r="E3560" s="14">
        <v>1</v>
      </c>
      <c r="F3560" s="14" t="s">
        <v>8004</v>
      </c>
    </row>
    <row r="3561" ht="15" spans="1:6">
      <c r="A3561" s="14">
        <v>3554</v>
      </c>
      <c r="B3561" s="8" t="str">
        <f t="shared" si="56"/>
        <v>APT6C-1-53-I1</v>
      </c>
      <c r="C3561" s="14" t="s">
        <v>8495</v>
      </c>
      <c r="D3561" s="14" t="s">
        <v>212</v>
      </c>
      <c r="E3561" s="14">
        <v>1</v>
      </c>
      <c r="F3561" s="14" t="s">
        <v>8010</v>
      </c>
    </row>
    <row r="3562" ht="15" spans="1:6">
      <c r="A3562" s="14">
        <v>3555</v>
      </c>
      <c r="B3562" s="8" t="str">
        <f t="shared" si="56"/>
        <v>APT6C-1-53-O1</v>
      </c>
      <c r="C3562" s="14" t="s">
        <v>8495</v>
      </c>
      <c r="D3562" s="14" t="s">
        <v>8371</v>
      </c>
      <c r="E3562" s="14">
        <v>1</v>
      </c>
      <c r="F3562" s="14" t="s">
        <v>8012</v>
      </c>
    </row>
    <row r="3563" ht="15" spans="1:6">
      <c r="A3563" s="14">
        <v>3556</v>
      </c>
      <c r="B3563" s="8" t="str">
        <f t="shared" si="56"/>
        <v>APT6C-1-54-I1</v>
      </c>
      <c r="C3563" s="14" t="s">
        <v>8496</v>
      </c>
      <c r="D3563" s="14" t="s">
        <v>212</v>
      </c>
      <c r="E3563" s="14">
        <v>1</v>
      </c>
      <c r="F3563" s="14" t="s">
        <v>7952</v>
      </c>
    </row>
    <row r="3564" ht="15" spans="1:6">
      <c r="A3564" s="14">
        <v>3557</v>
      </c>
      <c r="B3564" s="8" t="str">
        <f t="shared" si="56"/>
        <v>APT6C-1-54-O1</v>
      </c>
      <c r="C3564" s="14" t="s">
        <v>8496</v>
      </c>
      <c r="D3564" s="14" t="s">
        <v>8371</v>
      </c>
      <c r="E3564" s="14">
        <v>1</v>
      </c>
      <c r="F3564" s="14" t="s">
        <v>7954</v>
      </c>
    </row>
    <row r="3565" ht="15" spans="1:6">
      <c r="A3565" s="14">
        <v>3558</v>
      </c>
      <c r="B3565" s="8" t="str">
        <f t="shared" si="56"/>
        <v>APT6C-1-55-I1</v>
      </c>
      <c r="C3565" s="14" t="s">
        <v>8497</v>
      </c>
      <c r="D3565" s="14" t="s">
        <v>212</v>
      </c>
      <c r="E3565" s="14">
        <v>1</v>
      </c>
      <c r="F3565" s="14" t="s">
        <v>7956</v>
      </c>
    </row>
    <row r="3566" ht="15" spans="1:6">
      <c r="A3566" s="14">
        <v>3559</v>
      </c>
      <c r="B3566" s="8" t="str">
        <f t="shared" si="56"/>
        <v>APT6C-1-55-O1</v>
      </c>
      <c r="C3566" s="14" t="s">
        <v>8497</v>
      </c>
      <c r="D3566" s="14" t="s">
        <v>8371</v>
      </c>
      <c r="E3566" s="14">
        <v>1</v>
      </c>
      <c r="F3566" s="14" t="s">
        <v>7958</v>
      </c>
    </row>
    <row r="3567" ht="15" spans="1:6">
      <c r="A3567" s="14">
        <v>3560</v>
      </c>
      <c r="B3567" s="8" t="str">
        <f t="shared" si="56"/>
        <v>APT6C-1-56-I1</v>
      </c>
      <c r="C3567" s="14" t="s">
        <v>8498</v>
      </c>
      <c r="D3567" s="14" t="s">
        <v>212</v>
      </c>
      <c r="E3567" s="14">
        <v>1</v>
      </c>
      <c r="F3567" s="14" t="s">
        <v>457</v>
      </c>
    </row>
    <row r="3568" ht="15" spans="1:6">
      <c r="A3568" s="14">
        <v>3561</v>
      </c>
      <c r="B3568" s="8" t="str">
        <f t="shared" si="56"/>
        <v>APT6C-1-56-O1</v>
      </c>
      <c r="C3568" s="14" t="s">
        <v>8498</v>
      </c>
      <c r="D3568" s="14" t="s">
        <v>8371</v>
      </c>
      <c r="E3568" s="14">
        <v>1</v>
      </c>
      <c r="F3568" s="14" t="s">
        <v>561</v>
      </c>
    </row>
    <row r="3569" ht="15" spans="1:6">
      <c r="A3569" s="14">
        <v>3562</v>
      </c>
      <c r="B3569" s="8" t="str">
        <f t="shared" si="56"/>
        <v>APT6C-1-57-I1</v>
      </c>
      <c r="C3569" s="14" t="s">
        <v>8499</v>
      </c>
      <c r="D3569" s="14" t="s">
        <v>212</v>
      </c>
      <c r="E3569" s="14">
        <v>1</v>
      </c>
      <c r="F3569" s="14" t="s">
        <v>8020</v>
      </c>
    </row>
    <row r="3570" ht="15" spans="1:6">
      <c r="A3570" s="14">
        <v>3563</v>
      </c>
      <c r="B3570" s="8" t="str">
        <f t="shared" si="56"/>
        <v>APT6C-1-57-O1</v>
      </c>
      <c r="C3570" s="14" t="s">
        <v>8499</v>
      </c>
      <c r="D3570" s="14" t="s">
        <v>8371</v>
      </c>
      <c r="E3570" s="14">
        <v>1</v>
      </c>
      <c r="F3570" s="14" t="s">
        <v>8022</v>
      </c>
    </row>
    <row r="3571" ht="15" spans="1:6">
      <c r="A3571" s="14">
        <v>3564</v>
      </c>
      <c r="B3571" s="8" t="str">
        <f t="shared" si="56"/>
        <v>APT6C-1-58-I1</v>
      </c>
      <c r="C3571" s="14" t="s">
        <v>8500</v>
      </c>
      <c r="D3571" s="14" t="s">
        <v>212</v>
      </c>
      <c r="E3571" s="14">
        <v>1</v>
      </c>
      <c r="F3571" s="14" t="s">
        <v>8024</v>
      </c>
    </row>
    <row r="3572" ht="15" spans="1:6">
      <c r="A3572" s="14">
        <v>3565</v>
      </c>
      <c r="B3572" s="8" t="str">
        <f t="shared" si="56"/>
        <v>APT6C-1-58-O1</v>
      </c>
      <c r="C3572" s="14" t="s">
        <v>8500</v>
      </c>
      <c r="D3572" s="14" t="s">
        <v>8371</v>
      </c>
      <c r="E3572" s="14">
        <v>1</v>
      </c>
      <c r="F3572" s="14" t="s">
        <v>8026</v>
      </c>
    </row>
    <row r="3573" ht="15" spans="1:6">
      <c r="A3573" s="14">
        <v>3566</v>
      </c>
      <c r="B3573" s="8" t="str">
        <f t="shared" si="56"/>
        <v>APT6C-1-59-I1</v>
      </c>
      <c r="C3573" s="14" t="s">
        <v>8501</v>
      </c>
      <c r="D3573" s="14" t="s">
        <v>212</v>
      </c>
      <c r="E3573" s="14">
        <v>1</v>
      </c>
      <c r="F3573" s="14" t="s">
        <v>8028</v>
      </c>
    </row>
    <row r="3574" ht="15" spans="1:6">
      <c r="A3574" s="14">
        <v>3567</v>
      </c>
      <c r="B3574" s="8" t="str">
        <f t="shared" si="56"/>
        <v>APT6C-1-59-O1</v>
      </c>
      <c r="C3574" s="14" t="s">
        <v>8501</v>
      </c>
      <c r="D3574" s="14" t="s">
        <v>8371</v>
      </c>
      <c r="E3574" s="14">
        <v>1</v>
      </c>
      <c r="F3574" s="14" t="s">
        <v>8030</v>
      </c>
    </row>
    <row r="3575" ht="15" spans="1:6">
      <c r="A3575" s="14">
        <v>3568</v>
      </c>
      <c r="B3575" s="8" t="str">
        <f t="shared" si="56"/>
        <v>APT6C-1-60-I1</v>
      </c>
      <c r="C3575" s="14" t="s">
        <v>8502</v>
      </c>
      <c r="D3575" s="14" t="s">
        <v>212</v>
      </c>
      <c r="E3575" s="14">
        <v>1</v>
      </c>
      <c r="F3575" s="14" t="s">
        <v>8032</v>
      </c>
    </row>
    <row r="3576" ht="15" spans="1:6">
      <c r="A3576" s="14">
        <v>3569</v>
      </c>
      <c r="B3576" s="8" t="str">
        <f t="shared" si="56"/>
        <v>APT6C-1-60-O1</v>
      </c>
      <c r="C3576" s="14" t="s">
        <v>8502</v>
      </c>
      <c r="D3576" s="14" t="s">
        <v>8371</v>
      </c>
      <c r="E3576" s="14">
        <v>1</v>
      </c>
      <c r="F3576" s="14" t="s">
        <v>8034</v>
      </c>
    </row>
    <row r="3577" ht="15" spans="1:6">
      <c r="A3577" s="14">
        <v>3570</v>
      </c>
      <c r="B3577" s="8" t="str">
        <f t="shared" si="56"/>
        <v>APT6C-1-61-I1</v>
      </c>
      <c r="C3577" s="14" t="s">
        <v>8503</v>
      </c>
      <c r="D3577" s="14" t="s">
        <v>212</v>
      </c>
      <c r="E3577" s="14">
        <v>1</v>
      </c>
      <c r="F3577" s="14" t="s">
        <v>8036</v>
      </c>
    </row>
    <row r="3578" ht="15" spans="1:6">
      <c r="A3578" s="14">
        <v>3571</v>
      </c>
      <c r="B3578" s="8" t="str">
        <f t="shared" si="56"/>
        <v>APT6C-1-61-O1</v>
      </c>
      <c r="C3578" s="14" t="s">
        <v>8503</v>
      </c>
      <c r="D3578" s="14" t="s">
        <v>8371</v>
      </c>
      <c r="E3578" s="14">
        <v>1</v>
      </c>
      <c r="F3578" s="14" t="s">
        <v>8038</v>
      </c>
    </row>
    <row r="3579" ht="15" spans="1:6">
      <c r="A3579" s="14">
        <v>3572</v>
      </c>
      <c r="B3579" s="8" t="str">
        <f t="shared" si="56"/>
        <v>APT6C-1-62-I1</v>
      </c>
      <c r="C3579" s="14" t="s">
        <v>8504</v>
      </c>
      <c r="D3579" s="14" t="s">
        <v>212</v>
      </c>
      <c r="E3579" s="14">
        <v>1</v>
      </c>
      <c r="F3579" s="14" t="s">
        <v>8040</v>
      </c>
    </row>
    <row r="3580" ht="15" spans="1:6">
      <c r="A3580" s="14">
        <v>3573</v>
      </c>
      <c r="B3580" s="8" t="str">
        <f t="shared" si="56"/>
        <v>APT6C-1-62-O1</v>
      </c>
      <c r="C3580" s="14" t="s">
        <v>8504</v>
      </c>
      <c r="D3580" s="14" t="s">
        <v>8371</v>
      </c>
      <c r="E3580" s="14">
        <v>1</v>
      </c>
      <c r="F3580" s="14" t="s">
        <v>8042</v>
      </c>
    </row>
    <row r="3581" ht="15" spans="1:6">
      <c r="A3581" s="14">
        <v>3574</v>
      </c>
      <c r="B3581" s="8" t="str">
        <f t="shared" si="56"/>
        <v>APT6C-1-63-I1</v>
      </c>
      <c r="C3581" s="14" t="s">
        <v>8505</v>
      </c>
      <c r="D3581" s="14" t="s">
        <v>212</v>
      </c>
      <c r="E3581" s="14">
        <v>1</v>
      </c>
      <c r="F3581" s="14" t="s">
        <v>8044</v>
      </c>
    </row>
    <row r="3582" ht="15" spans="1:6">
      <c r="A3582" s="14">
        <v>3575</v>
      </c>
      <c r="B3582" s="8" t="str">
        <f t="shared" si="56"/>
        <v>APT6C-1-63-O1</v>
      </c>
      <c r="C3582" s="14" t="s">
        <v>8505</v>
      </c>
      <c r="D3582" s="14" t="s">
        <v>8371</v>
      </c>
      <c r="E3582" s="14">
        <v>1</v>
      </c>
      <c r="F3582" s="14" t="s">
        <v>8046</v>
      </c>
    </row>
    <row r="3583" ht="15" spans="1:6">
      <c r="A3583" s="14">
        <v>3576</v>
      </c>
      <c r="B3583" s="8" t="str">
        <f t="shared" si="56"/>
        <v>APT6C-1-64-I1</v>
      </c>
      <c r="C3583" s="14" t="s">
        <v>8506</v>
      </c>
      <c r="D3583" s="14" t="s">
        <v>212</v>
      </c>
      <c r="E3583" s="14">
        <v>1</v>
      </c>
      <c r="F3583" s="14" t="s">
        <v>1120</v>
      </c>
    </row>
    <row r="3584" ht="15" spans="1:6">
      <c r="A3584" s="14">
        <v>3577</v>
      </c>
      <c r="B3584" s="8" t="str">
        <f t="shared" si="56"/>
        <v>APT6C-1-64-O1</v>
      </c>
      <c r="C3584" s="14" t="s">
        <v>8506</v>
      </c>
      <c r="D3584" s="14" t="s">
        <v>8371</v>
      </c>
      <c r="E3584" s="14">
        <v>1</v>
      </c>
      <c r="F3584" s="14" t="s">
        <v>1401</v>
      </c>
    </row>
    <row r="3585" ht="15" spans="1:6">
      <c r="A3585" s="14">
        <v>3578</v>
      </c>
      <c r="B3585" s="8" t="str">
        <f t="shared" si="56"/>
        <v>APT6C-1-65-I1</v>
      </c>
      <c r="C3585" s="14" t="s">
        <v>8507</v>
      </c>
      <c r="D3585" s="14" t="s">
        <v>212</v>
      </c>
      <c r="E3585" s="14">
        <v>1</v>
      </c>
      <c r="F3585" s="14" t="s">
        <v>483</v>
      </c>
    </row>
    <row r="3586" ht="15" spans="1:6">
      <c r="A3586" s="14">
        <v>3579</v>
      </c>
      <c r="B3586" s="8" t="str">
        <f t="shared" si="56"/>
        <v>APT6C-1-65-O1</v>
      </c>
      <c r="C3586" s="14" t="s">
        <v>8507</v>
      </c>
      <c r="D3586" s="14" t="s">
        <v>8371</v>
      </c>
      <c r="E3586" s="14">
        <v>1</v>
      </c>
      <c r="F3586" s="14" t="s">
        <v>575</v>
      </c>
    </row>
    <row r="3587" ht="15" spans="1:6">
      <c r="A3587" s="14">
        <v>3580</v>
      </c>
      <c r="B3587" s="8" t="str">
        <f t="shared" si="56"/>
        <v>APT7-1-66-I1</v>
      </c>
      <c r="C3587" s="14" t="s">
        <v>8508</v>
      </c>
      <c r="D3587" s="14" t="s">
        <v>212</v>
      </c>
      <c r="E3587" s="14">
        <v>1</v>
      </c>
      <c r="F3587" s="14" t="s">
        <v>462</v>
      </c>
    </row>
    <row r="3588" ht="15" spans="1:6">
      <c r="A3588" s="14">
        <v>3581</v>
      </c>
      <c r="B3588" s="8" t="str">
        <f t="shared" si="56"/>
        <v>APT7-1-66-O1</v>
      </c>
      <c r="C3588" s="14" t="s">
        <v>8508</v>
      </c>
      <c r="D3588" s="14" t="s">
        <v>8371</v>
      </c>
      <c r="E3588" s="14">
        <v>1</v>
      </c>
      <c r="F3588" s="14" t="s">
        <v>564</v>
      </c>
    </row>
    <row r="3589" ht="15" spans="1:6">
      <c r="A3589" s="14">
        <v>3582</v>
      </c>
      <c r="B3589" s="8" t="str">
        <f t="shared" si="56"/>
        <v>APT7-1-67-I1</v>
      </c>
      <c r="C3589" s="14" t="s">
        <v>8509</v>
      </c>
      <c r="D3589" s="14" t="s">
        <v>212</v>
      </c>
      <c r="E3589" s="14">
        <v>1</v>
      </c>
      <c r="F3589" s="14" t="s">
        <v>8032</v>
      </c>
    </row>
    <row r="3590" ht="15" spans="1:6">
      <c r="A3590" s="14">
        <v>3583</v>
      </c>
      <c r="B3590" s="8" t="str">
        <f t="shared" si="56"/>
        <v>APT7-1-67-O1</v>
      </c>
      <c r="C3590" s="14" t="s">
        <v>8509</v>
      </c>
      <c r="D3590" s="14" t="s">
        <v>8371</v>
      </c>
      <c r="E3590" s="14">
        <v>1</v>
      </c>
      <c r="F3590" s="14" t="s">
        <v>8034</v>
      </c>
    </row>
    <row r="3591" ht="15" spans="1:6">
      <c r="A3591" s="14">
        <v>3584</v>
      </c>
      <c r="B3591" s="8" t="str">
        <f t="shared" si="56"/>
        <v>APT7-1-68-I1</v>
      </c>
      <c r="C3591" s="14" t="s">
        <v>8510</v>
      </c>
      <c r="D3591" s="14" t="s">
        <v>212</v>
      </c>
      <c r="E3591" s="14">
        <v>1</v>
      </c>
      <c r="F3591" s="14" t="s">
        <v>8056</v>
      </c>
    </row>
    <row r="3592" ht="15" spans="1:6">
      <c r="A3592" s="14">
        <v>3585</v>
      </c>
      <c r="B3592" s="8" t="str">
        <f t="shared" ref="B3592:B3655" si="57">C3592&amp;"-"&amp;D3592&amp;E3592</f>
        <v>APT7-1-68-O1</v>
      </c>
      <c r="C3592" s="14" t="s">
        <v>8510</v>
      </c>
      <c r="D3592" s="14" t="s">
        <v>8371</v>
      </c>
      <c r="E3592" s="14">
        <v>1</v>
      </c>
      <c r="F3592" s="14" t="s">
        <v>8058</v>
      </c>
    </row>
    <row r="3593" ht="15" spans="1:6">
      <c r="A3593" s="14">
        <v>3586</v>
      </c>
      <c r="B3593" s="8" t="str">
        <f t="shared" si="57"/>
        <v>APT7-1-69-I1</v>
      </c>
      <c r="C3593" s="14" t="s">
        <v>8511</v>
      </c>
      <c r="D3593" s="14" t="s">
        <v>212</v>
      </c>
      <c r="E3593" s="14">
        <v>1</v>
      </c>
      <c r="F3593" s="14" t="s">
        <v>8060</v>
      </c>
    </row>
    <row r="3594" ht="15" spans="1:6">
      <c r="A3594" s="14">
        <v>3587</v>
      </c>
      <c r="B3594" s="8" t="str">
        <f t="shared" si="57"/>
        <v>APT7-1-69-O1</v>
      </c>
      <c r="C3594" s="14" t="s">
        <v>8511</v>
      </c>
      <c r="D3594" s="14" t="s">
        <v>8371</v>
      </c>
      <c r="E3594" s="14">
        <v>1</v>
      </c>
      <c r="F3594" s="14" t="s">
        <v>8062</v>
      </c>
    </row>
    <row r="3595" ht="15" spans="1:6">
      <c r="A3595" s="14">
        <v>3588</v>
      </c>
      <c r="B3595" s="8" t="str">
        <f t="shared" si="57"/>
        <v>APT7-1-70-I1</v>
      </c>
      <c r="C3595" s="14" t="s">
        <v>8512</v>
      </c>
      <c r="D3595" s="14" t="s">
        <v>212</v>
      </c>
      <c r="E3595" s="14">
        <v>1</v>
      </c>
      <c r="F3595" s="14" t="s">
        <v>8036</v>
      </c>
    </row>
    <row r="3596" ht="15" spans="1:6">
      <c r="A3596" s="14">
        <v>3589</v>
      </c>
      <c r="B3596" s="8" t="str">
        <f t="shared" si="57"/>
        <v>APT7-1-70-O1</v>
      </c>
      <c r="C3596" s="14" t="s">
        <v>8512</v>
      </c>
      <c r="D3596" s="14" t="s">
        <v>8371</v>
      </c>
      <c r="E3596" s="14">
        <v>1</v>
      </c>
      <c r="F3596" s="14" t="s">
        <v>8038</v>
      </c>
    </row>
    <row r="3597" ht="15" spans="1:6">
      <c r="A3597" s="14">
        <v>3590</v>
      </c>
      <c r="B3597" s="8" t="str">
        <f t="shared" si="57"/>
        <v>APT7-1-71-I1</v>
      </c>
      <c r="C3597" s="14" t="s">
        <v>8513</v>
      </c>
      <c r="D3597" s="14" t="s">
        <v>212</v>
      </c>
      <c r="E3597" s="14">
        <v>1</v>
      </c>
      <c r="F3597" s="14" t="s">
        <v>8040</v>
      </c>
    </row>
    <row r="3598" ht="15" spans="1:6">
      <c r="A3598" s="14">
        <v>3591</v>
      </c>
      <c r="B3598" s="8" t="str">
        <f t="shared" si="57"/>
        <v>APT7-1-71-O1</v>
      </c>
      <c r="C3598" s="14" t="s">
        <v>8513</v>
      </c>
      <c r="D3598" s="14" t="s">
        <v>8371</v>
      </c>
      <c r="E3598" s="14">
        <v>1</v>
      </c>
      <c r="F3598" s="14" t="s">
        <v>8042</v>
      </c>
    </row>
    <row r="3599" ht="15" spans="1:6">
      <c r="A3599" s="14">
        <v>3592</v>
      </c>
      <c r="B3599" s="8" t="str">
        <f t="shared" si="57"/>
        <v>APT7-1-72-I1</v>
      </c>
      <c r="C3599" s="14" t="s">
        <v>8514</v>
      </c>
      <c r="D3599" s="14" t="s">
        <v>212</v>
      </c>
      <c r="E3599" s="14">
        <v>1</v>
      </c>
      <c r="F3599" s="14" t="s">
        <v>486</v>
      </c>
    </row>
    <row r="3600" ht="15" spans="1:6">
      <c r="A3600" s="14">
        <v>3593</v>
      </c>
      <c r="B3600" s="8" t="str">
        <f t="shared" si="57"/>
        <v>APT7-1-72-O1</v>
      </c>
      <c r="C3600" s="14" t="s">
        <v>8514</v>
      </c>
      <c r="D3600" s="14" t="s">
        <v>8371</v>
      </c>
      <c r="E3600" s="14">
        <v>1</v>
      </c>
      <c r="F3600" s="14" t="s">
        <v>577</v>
      </c>
    </row>
    <row r="3601" ht="15" spans="1:6">
      <c r="A3601" s="14">
        <v>3594</v>
      </c>
      <c r="B3601" s="8" t="str">
        <f t="shared" si="57"/>
        <v>APT7-1-73-I1</v>
      </c>
      <c r="C3601" s="14" t="s">
        <v>8515</v>
      </c>
      <c r="D3601" s="14" t="s">
        <v>212</v>
      </c>
      <c r="E3601" s="14">
        <v>1</v>
      </c>
      <c r="F3601" s="14" t="s">
        <v>488</v>
      </c>
    </row>
    <row r="3602" ht="15" spans="1:6">
      <c r="A3602" s="14">
        <v>3595</v>
      </c>
      <c r="B3602" s="8" t="str">
        <f t="shared" si="57"/>
        <v>APT7-1-73-O1</v>
      </c>
      <c r="C3602" s="14" t="s">
        <v>8515</v>
      </c>
      <c r="D3602" s="14" t="s">
        <v>8371</v>
      </c>
      <c r="E3602" s="14">
        <v>1</v>
      </c>
      <c r="F3602" s="14" t="s">
        <v>578</v>
      </c>
    </row>
    <row r="3603" ht="15" spans="1:6">
      <c r="A3603" s="14">
        <v>3596</v>
      </c>
      <c r="B3603" s="8" t="str">
        <f t="shared" si="57"/>
        <v>APT7-1-74-I1</v>
      </c>
      <c r="C3603" s="14" t="s">
        <v>8516</v>
      </c>
      <c r="D3603" s="14" t="s">
        <v>212</v>
      </c>
      <c r="E3603" s="14">
        <v>1</v>
      </c>
      <c r="F3603" s="14" t="s">
        <v>490</v>
      </c>
    </row>
    <row r="3604" ht="15" spans="1:6">
      <c r="A3604" s="14">
        <v>3597</v>
      </c>
      <c r="B3604" s="8" t="str">
        <f t="shared" si="57"/>
        <v>APT7-1-74-O1</v>
      </c>
      <c r="C3604" s="14" t="s">
        <v>8516</v>
      </c>
      <c r="D3604" s="14" t="s">
        <v>8371</v>
      </c>
      <c r="E3604" s="14">
        <v>1</v>
      </c>
      <c r="F3604" s="14" t="s">
        <v>579</v>
      </c>
    </row>
    <row r="3605" ht="15" spans="1:6">
      <c r="A3605" s="14">
        <v>3598</v>
      </c>
      <c r="B3605" s="8" t="str">
        <f t="shared" si="57"/>
        <v>APT9-1-75-I1</v>
      </c>
      <c r="C3605" s="14" t="s">
        <v>8517</v>
      </c>
      <c r="D3605" s="14" t="s">
        <v>212</v>
      </c>
      <c r="E3605" s="14">
        <v>1</v>
      </c>
      <c r="F3605" s="14" t="s">
        <v>7946</v>
      </c>
    </row>
    <row r="3606" ht="15" spans="1:6">
      <c r="A3606" s="14">
        <v>3599</v>
      </c>
      <c r="B3606" s="8" t="str">
        <f t="shared" si="57"/>
        <v>APT9-1-75-O1</v>
      </c>
      <c r="C3606" s="14" t="s">
        <v>8517</v>
      </c>
      <c r="D3606" s="14" t="s">
        <v>8371</v>
      </c>
      <c r="E3606" s="14">
        <v>1</v>
      </c>
      <c r="F3606" s="14" t="s">
        <v>7948</v>
      </c>
    </row>
    <row r="3607" ht="15" spans="1:6">
      <c r="A3607" s="14">
        <v>3600</v>
      </c>
      <c r="B3607" s="8" t="str">
        <f t="shared" si="57"/>
        <v>APT9-1-76-I1</v>
      </c>
      <c r="C3607" s="14" t="s">
        <v>8518</v>
      </c>
      <c r="D3607" s="14" t="s">
        <v>212</v>
      </c>
      <c r="E3607" s="14">
        <v>1</v>
      </c>
      <c r="F3607" s="14" t="s">
        <v>7946</v>
      </c>
    </row>
    <row r="3608" ht="15" spans="1:6">
      <c r="A3608" s="14">
        <v>3601</v>
      </c>
      <c r="B3608" s="8" t="str">
        <f t="shared" si="57"/>
        <v>APT9-1-76-O1</v>
      </c>
      <c r="C3608" s="14" t="s">
        <v>8518</v>
      </c>
      <c r="D3608" s="14" t="s">
        <v>8371</v>
      </c>
      <c r="E3608" s="14">
        <v>1</v>
      </c>
      <c r="F3608" s="14" t="s">
        <v>7948</v>
      </c>
    </row>
    <row r="3609" ht="15" spans="1:6">
      <c r="A3609" s="14">
        <v>3602</v>
      </c>
      <c r="B3609" s="8" t="str">
        <f t="shared" si="57"/>
        <v>APT9-1-77-I1</v>
      </c>
      <c r="C3609" s="14" t="s">
        <v>8519</v>
      </c>
      <c r="D3609" s="14" t="s">
        <v>212</v>
      </c>
      <c r="E3609" s="14">
        <v>1</v>
      </c>
      <c r="F3609" s="14" t="s">
        <v>483</v>
      </c>
    </row>
    <row r="3610" ht="15" spans="1:6">
      <c r="A3610" s="14">
        <v>3603</v>
      </c>
      <c r="B3610" s="8" t="str">
        <f t="shared" si="57"/>
        <v>APT9-1-77-O1</v>
      </c>
      <c r="C3610" s="14" t="s">
        <v>8519</v>
      </c>
      <c r="D3610" s="14" t="s">
        <v>8371</v>
      </c>
      <c r="E3610" s="14">
        <v>1</v>
      </c>
      <c r="F3610" s="14" t="s">
        <v>575</v>
      </c>
    </row>
    <row r="3611" ht="15" spans="1:6">
      <c r="A3611" s="14">
        <v>3604</v>
      </c>
      <c r="B3611" s="8" t="str">
        <f t="shared" si="57"/>
        <v>APT5C-1-78-I1</v>
      </c>
      <c r="C3611" s="14" t="s">
        <v>8520</v>
      </c>
      <c r="D3611" s="14" t="s">
        <v>212</v>
      </c>
      <c r="E3611" s="14">
        <v>1</v>
      </c>
      <c r="F3611" s="14" t="s">
        <v>8080</v>
      </c>
    </row>
    <row r="3612" ht="15" spans="1:6">
      <c r="A3612" s="14">
        <v>3605</v>
      </c>
      <c r="B3612" s="8" t="str">
        <f t="shared" si="57"/>
        <v>APT5C-1-78-O1</v>
      </c>
      <c r="C3612" s="14" t="s">
        <v>8520</v>
      </c>
      <c r="D3612" s="14" t="s">
        <v>8371</v>
      </c>
      <c r="E3612" s="14">
        <v>1</v>
      </c>
      <c r="F3612" s="14" t="s">
        <v>8082</v>
      </c>
    </row>
    <row r="3613" ht="15" spans="1:6">
      <c r="A3613" s="14">
        <v>3606</v>
      </c>
      <c r="B3613" s="8" t="str">
        <f t="shared" si="57"/>
        <v>APT5C-1-79-I1</v>
      </c>
      <c r="C3613" s="14" t="s">
        <v>8521</v>
      </c>
      <c r="D3613" s="14" t="s">
        <v>212</v>
      </c>
      <c r="E3613" s="14">
        <v>1</v>
      </c>
      <c r="F3613" s="14" t="s">
        <v>8080</v>
      </c>
    </row>
    <row r="3614" ht="15" spans="1:6">
      <c r="A3614" s="14">
        <v>3607</v>
      </c>
      <c r="B3614" s="8" t="str">
        <f t="shared" si="57"/>
        <v>APT5C-1-79-O1</v>
      </c>
      <c r="C3614" s="14" t="s">
        <v>8521</v>
      </c>
      <c r="D3614" s="14" t="s">
        <v>8371</v>
      </c>
      <c r="E3614" s="14">
        <v>1</v>
      </c>
      <c r="F3614" s="14" t="s">
        <v>8082</v>
      </c>
    </row>
    <row r="3615" ht="15" spans="1:6">
      <c r="A3615" s="14">
        <v>3608</v>
      </c>
      <c r="B3615" s="8" t="str">
        <f t="shared" si="57"/>
        <v>APT6C-1-80-I1</v>
      </c>
      <c r="C3615" s="14" t="s">
        <v>8522</v>
      </c>
      <c r="D3615" s="14" t="s">
        <v>212</v>
      </c>
      <c r="E3615" s="14">
        <v>1</v>
      </c>
      <c r="F3615" s="14" t="s">
        <v>8086</v>
      </c>
    </row>
    <row r="3616" ht="15" spans="1:6">
      <c r="A3616" s="14">
        <v>3609</v>
      </c>
      <c r="B3616" s="8" t="str">
        <f t="shared" si="57"/>
        <v>APT6C-1-80-O1</v>
      </c>
      <c r="C3616" s="14" t="s">
        <v>8522</v>
      </c>
      <c r="D3616" s="14" t="s">
        <v>8371</v>
      </c>
      <c r="E3616" s="14">
        <v>1</v>
      </c>
      <c r="F3616" s="14" t="s">
        <v>8089</v>
      </c>
    </row>
    <row r="3617" ht="15" spans="1:6">
      <c r="A3617" s="14">
        <v>3610</v>
      </c>
      <c r="B3617" s="8" t="str">
        <f t="shared" si="57"/>
        <v>APT6C-1-81-I1</v>
      </c>
      <c r="C3617" s="14" t="s">
        <v>8523</v>
      </c>
      <c r="D3617" s="14" t="s">
        <v>212</v>
      </c>
      <c r="E3617" s="14">
        <v>1</v>
      </c>
      <c r="F3617" s="14" t="s">
        <v>8092</v>
      </c>
    </row>
    <row r="3618" ht="15" spans="1:6">
      <c r="A3618" s="14">
        <v>3611</v>
      </c>
      <c r="B3618" s="8" t="str">
        <f t="shared" si="57"/>
        <v>APT6C-1-81-O1</v>
      </c>
      <c r="C3618" s="14" t="s">
        <v>8523</v>
      </c>
      <c r="D3618" s="14" t="s">
        <v>8371</v>
      </c>
      <c r="E3618" s="14">
        <v>1</v>
      </c>
      <c r="F3618" s="14" t="s">
        <v>8094</v>
      </c>
    </row>
    <row r="3619" ht="15" spans="1:6">
      <c r="A3619" s="14">
        <v>3612</v>
      </c>
      <c r="B3619" s="8" t="str">
        <f t="shared" si="57"/>
        <v>APT6C-1-82-I1</v>
      </c>
      <c r="C3619" s="14" t="s">
        <v>8524</v>
      </c>
      <c r="D3619" s="14" t="s">
        <v>212</v>
      </c>
      <c r="E3619" s="14">
        <v>1</v>
      </c>
      <c r="F3619" s="14" t="s">
        <v>8096</v>
      </c>
    </row>
    <row r="3620" ht="15" spans="1:6">
      <c r="A3620" s="14">
        <v>3613</v>
      </c>
      <c r="B3620" s="8" t="str">
        <f t="shared" si="57"/>
        <v>APT6C-1-82-O1</v>
      </c>
      <c r="C3620" s="14" t="s">
        <v>8524</v>
      </c>
      <c r="D3620" s="14" t="s">
        <v>8371</v>
      </c>
      <c r="E3620" s="14">
        <v>1</v>
      </c>
      <c r="F3620" s="14" t="s">
        <v>8098</v>
      </c>
    </row>
    <row r="3621" ht="15" spans="1:6">
      <c r="A3621" s="14">
        <v>3614</v>
      </c>
      <c r="B3621" s="8" t="str">
        <f t="shared" si="57"/>
        <v>APT6C-1-83-I1</v>
      </c>
      <c r="C3621" s="14" t="s">
        <v>8525</v>
      </c>
      <c r="D3621" s="14" t="s">
        <v>212</v>
      </c>
      <c r="E3621" s="14">
        <v>1</v>
      </c>
      <c r="F3621" s="14" t="s">
        <v>8100</v>
      </c>
    </row>
    <row r="3622" ht="15" spans="1:6">
      <c r="A3622" s="14">
        <v>3615</v>
      </c>
      <c r="B3622" s="8" t="str">
        <f t="shared" si="57"/>
        <v>APT6C-1-83-O1</v>
      </c>
      <c r="C3622" s="14" t="s">
        <v>8525</v>
      </c>
      <c r="D3622" s="14" t="s">
        <v>8371</v>
      </c>
      <c r="E3622" s="14">
        <v>1</v>
      </c>
      <c r="F3622" s="14" t="s">
        <v>8102</v>
      </c>
    </row>
    <row r="3623" ht="15" spans="1:6">
      <c r="A3623" s="14">
        <v>3616</v>
      </c>
      <c r="B3623" s="8" t="str">
        <f t="shared" si="57"/>
        <v>APT6C-1-84-I1</v>
      </c>
      <c r="C3623" s="14" t="s">
        <v>8526</v>
      </c>
      <c r="D3623" s="14" t="s">
        <v>212</v>
      </c>
      <c r="E3623" s="14">
        <v>1</v>
      </c>
      <c r="F3623" s="14" t="s">
        <v>8104</v>
      </c>
    </row>
    <row r="3624" ht="15" spans="1:6">
      <c r="A3624" s="14">
        <v>3617</v>
      </c>
      <c r="B3624" s="8" t="str">
        <f t="shared" si="57"/>
        <v>APT6C-1-84-O1</v>
      </c>
      <c r="C3624" s="14" t="s">
        <v>8526</v>
      </c>
      <c r="D3624" s="14" t="s">
        <v>8371</v>
      </c>
      <c r="E3624" s="14">
        <v>1</v>
      </c>
      <c r="F3624" s="14" t="s">
        <v>8106</v>
      </c>
    </row>
    <row r="3625" ht="15" spans="1:6">
      <c r="A3625" s="14">
        <v>3618</v>
      </c>
      <c r="B3625" s="8" t="str">
        <f t="shared" si="57"/>
        <v>APT6C-1-85-I1</v>
      </c>
      <c r="C3625" s="14" t="s">
        <v>8527</v>
      </c>
      <c r="D3625" s="14" t="s">
        <v>212</v>
      </c>
      <c r="E3625" s="14">
        <v>1</v>
      </c>
      <c r="F3625" s="14" t="s">
        <v>8080</v>
      </c>
    </row>
    <row r="3626" ht="15" spans="1:6">
      <c r="A3626" s="14">
        <v>3619</v>
      </c>
      <c r="B3626" s="8" t="str">
        <f t="shared" si="57"/>
        <v>APT6C-1-85-O1</v>
      </c>
      <c r="C3626" s="14" t="s">
        <v>8527</v>
      </c>
      <c r="D3626" s="14" t="s">
        <v>8371</v>
      </c>
      <c r="E3626" s="14">
        <v>1</v>
      </c>
      <c r="F3626" s="14" t="s">
        <v>8082</v>
      </c>
    </row>
    <row r="3627" ht="15" spans="1:6">
      <c r="A3627" s="14">
        <v>3620</v>
      </c>
      <c r="B3627" s="8" t="str">
        <f t="shared" si="57"/>
        <v>APT6C-1-86-I1</v>
      </c>
      <c r="C3627" s="14" t="s">
        <v>8528</v>
      </c>
      <c r="D3627" s="14" t="s">
        <v>212</v>
      </c>
      <c r="E3627" s="14">
        <v>1</v>
      </c>
      <c r="F3627" s="14" t="s">
        <v>8110</v>
      </c>
    </row>
    <row r="3628" ht="15" spans="1:6">
      <c r="A3628" s="14">
        <v>3621</v>
      </c>
      <c r="B3628" s="8" t="str">
        <f t="shared" si="57"/>
        <v>APT6C-1-86-O1</v>
      </c>
      <c r="C3628" s="14" t="s">
        <v>8528</v>
      </c>
      <c r="D3628" s="14" t="s">
        <v>8371</v>
      </c>
      <c r="E3628" s="14">
        <v>1</v>
      </c>
      <c r="F3628" s="14" t="s">
        <v>8112</v>
      </c>
    </row>
    <row r="3629" ht="15" spans="1:6">
      <c r="A3629" s="14">
        <v>3622</v>
      </c>
      <c r="B3629" s="8" t="str">
        <f t="shared" si="57"/>
        <v>APT6C-1-87-I1</v>
      </c>
      <c r="C3629" s="14" t="s">
        <v>8529</v>
      </c>
      <c r="D3629" s="14" t="s">
        <v>212</v>
      </c>
      <c r="E3629" s="14">
        <v>1</v>
      </c>
      <c r="F3629" s="14" t="s">
        <v>8114</v>
      </c>
    </row>
    <row r="3630" ht="15" spans="1:6">
      <c r="A3630" s="14">
        <v>3623</v>
      </c>
      <c r="B3630" s="8" t="str">
        <f t="shared" si="57"/>
        <v>APT6C-1-87-O1</v>
      </c>
      <c r="C3630" s="14" t="s">
        <v>8529</v>
      </c>
      <c r="D3630" s="14" t="s">
        <v>8371</v>
      </c>
      <c r="E3630" s="14">
        <v>1</v>
      </c>
      <c r="F3630" s="14" t="s">
        <v>8116</v>
      </c>
    </row>
    <row r="3631" ht="15" spans="1:6">
      <c r="A3631" s="14">
        <v>3624</v>
      </c>
      <c r="B3631" s="8" t="str">
        <f t="shared" si="57"/>
        <v>APT6C-1-88-I1</v>
      </c>
      <c r="C3631" s="14" t="s">
        <v>8530</v>
      </c>
      <c r="D3631" s="14" t="s">
        <v>212</v>
      </c>
      <c r="E3631" s="14">
        <v>1</v>
      </c>
      <c r="F3631" s="14" t="s">
        <v>8118</v>
      </c>
    </row>
    <row r="3632" ht="15" spans="1:6">
      <c r="A3632" s="14">
        <v>3625</v>
      </c>
      <c r="B3632" s="8" t="str">
        <f t="shared" si="57"/>
        <v>APT6C-1-88-O1</v>
      </c>
      <c r="C3632" s="14" t="s">
        <v>8530</v>
      </c>
      <c r="D3632" s="14" t="s">
        <v>8371</v>
      </c>
      <c r="E3632" s="14">
        <v>1</v>
      </c>
      <c r="F3632" s="14" t="s">
        <v>8120</v>
      </c>
    </row>
    <row r="3633" ht="15" spans="1:6">
      <c r="A3633" s="14">
        <v>3626</v>
      </c>
      <c r="B3633" s="8" t="str">
        <f t="shared" si="57"/>
        <v>APT6C-1-89-I1</v>
      </c>
      <c r="C3633" s="14" t="s">
        <v>8531</v>
      </c>
      <c r="D3633" s="14" t="s">
        <v>212</v>
      </c>
      <c r="E3633" s="14">
        <v>1</v>
      </c>
      <c r="F3633" s="14" t="s">
        <v>8122</v>
      </c>
    </row>
    <row r="3634" ht="15" spans="1:6">
      <c r="A3634" s="14">
        <v>3627</v>
      </c>
      <c r="B3634" s="8" t="str">
        <f t="shared" si="57"/>
        <v>APT6C-1-89-O1</v>
      </c>
      <c r="C3634" s="14" t="s">
        <v>8531</v>
      </c>
      <c r="D3634" s="14" t="s">
        <v>8371</v>
      </c>
      <c r="E3634" s="14">
        <v>1</v>
      </c>
      <c r="F3634" s="14" t="s">
        <v>8124</v>
      </c>
    </row>
    <row r="3635" ht="15" spans="1:6">
      <c r="A3635" s="14">
        <v>3628</v>
      </c>
      <c r="B3635" s="8" t="str">
        <f t="shared" si="57"/>
        <v>APT6C-1-90-I1</v>
      </c>
      <c r="C3635" s="14" t="s">
        <v>8532</v>
      </c>
      <c r="D3635" s="14" t="s">
        <v>212</v>
      </c>
      <c r="E3635" s="14">
        <v>1</v>
      </c>
      <c r="F3635" s="14" t="s">
        <v>8126</v>
      </c>
    </row>
    <row r="3636" ht="15" spans="1:6">
      <c r="A3636" s="14">
        <v>3629</v>
      </c>
      <c r="B3636" s="8" t="str">
        <f t="shared" si="57"/>
        <v>APT6C-1-90-O1</v>
      </c>
      <c r="C3636" s="14" t="s">
        <v>8532</v>
      </c>
      <c r="D3636" s="14" t="s">
        <v>8371</v>
      </c>
      <c r="E3636" s="14">
        <v>1</v>
      </c>
      <c r="F3636" s="14" t="s">
        <v>8128</v>
      </c>
    </row>
    <row r="3637" ht="15" spans="1:6">
      <c r="A3637" s="14">
        <v>3630</v>
      </c>
      <c r="B3637" s="8" t="str">
        <f t="shared" si="57"/>
        <v>APT6C-1-91-I1</v>
      </c>
      <c r="C3637" s="14" t="s">
        <v>8533</v>
      </c>
      <c r="D3637" s="14" t="s">
        <v>212</v>
      </c>
      <c r="E3637" s="14">
        <v>1</v>
      </c>
      <c r="F3637" s="14" t="s">
        <v>8130</v>
      </c>
    </row>
    <row r="3638" ht="15" spans="1:6">
      <c r="A3638" s="14">
        <v>3631</v>
      </c>
      <c r="B3638" s="8" t="str">
        <f t="shared" si="57"/>
        <v>APT6C-1-91-O1</v>
      </c>
      <c r="C3638" s="14" t="s">
        <v>8533</v>
      </c>
      <c r="D3638" s="14" t="s">
        <v>8371</v>
      </c>
      <c r="E3638" s="14">
        <v>1</v>
      </c>
      <c r="F3638" s="14" t="s">
        <v>8132</v>
      </c>
    </row>
    <row r="3639" ht="15" spans="1:6">
      <c r="A3639" s="14">
        <v>3632</v>
      </c>
      <c r="B3639" s="8" t="str">
        <f t="shared" si="57"/>
        <v>APT6C-1-92-I1</v>
      </c>
      <c r="C3639" s="14" t="s">
        <v>8534</v>
      </c>
      <c r="D3639" s="14" t="s">
        <v>212</v>
      </c>
      <c r="E3639" s="14">
        <v>1</v>
      </c>
      <c r="F3639" s="14" t="s">
        <v>8134</v>
      </c>
    </row>
    <row r="3640" ht="15" spans="1:6">
      <c r="A3640" s="14">
        <v>3633</v>
      </c>
      <c r="B3640" s="8" t="str">
        <f t="shared" si="57"/>
        <v>APT6C-1-92-O1</v>
      </c>
      <c r="C3640" s="14" t="s">
        <v>8534</v>
      </c>
      <c r="D3640" s="14" t="s">
        <v>8371</v>
      </c>
      <c r="E3640" s="14">
        <v>1</v>
      </c>
      <c r="F3640" s="14" t="s">
        <v>8136</v>
      </c>
    </row>
    <row r="3641" ht="15" spans="1:6">
      <c r="A3641" s="14">
        <v>3634</v>
      </c>
      <c r="B3641" s="8" t="str">
        <f t="shared" si="57"/>
        <v>APT6C-1-93-I1</v>
      </c>
      <c r="C3641" s="14" t="s">
        <v>8535</v>
      </c>
      <c r="D3641" s="14" t="s">
        <v>212</v>
      </c>
      <c r="E3641" s="14">
        <v>1</v>
      </c>
      <c r="F3641" s="14" t="s">
        <v>8138</v>
      </c>
    </row>
    <row r="3642" ht="15" spans="1:6">
      <c r="A3642" s="14">
        <v>3635</v>
      </c>
      <c r="B3642" s="8" t="str">
        <f t="shared" si="57"/>
        <v>APT6C-1-93-O1</v>
      </c>
      <c r="C3642" s="14" t="s">
        <v>8535</v>
      </c>
      <c r="D3642" s="14" t="s">
        <v>8371</v>
      </c>
      <c r="E3642" s="14">
        <v>1</v>
      </c>
      <c r="F3642" s="14" t="s">
        <v>8140</v>
      </c>
    </row>
    <row r="3643" ht="15" spans="1:6">
      <c r="A3643" s="14">
        <v>3636</v>
      </c>
      <c r="B3643" s="8" t="str">
        <f t="shared" si="57"/>
        <v>APT7-1-94-I1</v>
      </c>
      <c r="C3643" s="14" t="s">
        <v>8536</v>
      </c>
      <c r="D3643" s="14" t="s">
        <v>212</v>
      </c>
      <c r="E3643" s="14">
        <v>1</v>
      </c>
      <c r="F3643" s="14" t="s">
        <v>8142</v>
      </c>
    </row>
    <row r="3644" ht="15" spans="1:6">
      <c r="A3644" s="14">
        <v>3637</v>
      </c>
      <c r="B3644" s="8" t="str">
        <f t="shared" si="57"/>
        <v>APT7-1-94-O1</v>
      </c>
      <c r="C3644" s="14" t="s">
        <v>8536</v>
      </c>
      <c r="D3644" s="14" t="s">
        <v>8371</v>
      </c>
      <c r="E3644" s="14">
        <v>1</v>
      </c>
      <c r="F3644" s="14" t="s">
        <v>8144</v>
      </c>
    </row>
    <row r="3645" ht="15" spans="1:6">
      <c r="A3645" s="14">
        <v>3638</v>
      </c>
      <c r="B3645" s="8" t="str">
        <f t="shared" si="57"/>
        <v>APT7-1-95-I1</v>
      </c>
      <c r="C3645" s="14" t="s">
        <v>8537</v>
      </c>
      <c r="D3645" s="14" t="s">
        <v>212</v>
      </c>
      <c r="E3645" s="14">
        <v>1</v>
      </c>
      <c r="F3645" s="14" t="s">
        <v>8146</v>
      </c>
    </row>
    <row r="3646" ht="15" spans="1:6">
      <c r="A3646" s="14">
        <v>3639</v>
      </c>
      <c r="B3646" s="8" t="str">
        <f t="shared" si="57"/>
        <v>APT7-1-95-O1</v>
      </c>
      <c r="C3646" s="14" t="s">
        <v>8537</v>
      </c>
      <c r="D3646" s="14" t="s">
        <v>8371</v>
      </c>
      <c r="E3646" s="14">
        <v>1</v>
      </c>
      <c r="F3646" s="14" t="s">
        <v>8148</v>
      </c>
    </row>
    <row r="3647" ht="15" spans="1:6">
      <c r="A3647" s="14">
        <v>3640</v>
      </c>
      <c r="B3647" s="8" t="str">
        <f t="shared" si="57"/>
        <v>APT7-1-96-I1</v>
      </c>
      <c r="C3647" s="14" t="s">
        <v>8538</v>
      </c>
      <c r="D3647" s="14" t="s">
        <v>212</v>
      </c>
      <c r="E3647" s="14">
        <v>1</v>
      </c>
      <c r="F3647" s="14" t="s">
        <v>8150</v>
      </c>
    </row>
    <row r="3648" ht="15" spans="1:6">
      <c r="A3648" s="14">
        <v>3641</v>
      </c>
      <c r="B3648" s="8" t="str">
        <f t="shared" si="57"/>
        <v>APT7-1-96-O1</v>
      </c>
      <c r="C3648" s="14" t="s">
        <v>8538</v>
      </c>
      <c r="D3648" s="14" t="s">
        <v>8371</v>
      </c>
      <c r="E3648" s="14">
        <v>1</v>
      </c>
      <c r="F3648" s="14" t="s">
        <v>8152</v>
      </c>
    </row>
    <row r="3649" ht="15" spans="1:6">
      <c r="A3649" s="14">
        <v>3642</v>
      </c>
      <c r="B3649" s="8" t="str">
        <f t="shared" si="57"/>
        <v>APT7-1-97-I1</v>
      </c>
      <c r="C3649" s="14" t="s">
        <v>8539</v>
      </c>
      <c r="D3649" s="14" t="s">
        <v>212</v>
      </c>
      <c r="E3649" s="14">
        <v>1</v>
      </c>
      <c r="F3649" s="14" t="s">
        <v>8154</v>
      </c>
    </row>
    <row r="3650" ht="15" spans="1:6">
      <c r="A3650" s="14">
        <v>3643</v>
      </c>
      <c r="B3650" s="8" t="str">
        <f t="shared" si="57"/>
        <v>APT7-1-97-O1</v>
      </c>
      <c r="C3650" s="14" t="s">
        <v>8539</v>
      </c>
      <c r="D3650" s="14" t="s">
        <v>8371</v>
      </c>
      <c r="E3650" s="14">
        <v>1</v>
      </c>
      <c r="F3650" s="14" t="s">
        <v>8156</v>
      </c>
    </row>
    <row r="3651" ht="15" spans="1:6">
      <c r="A3651" s="14">
        <v>3644</v>
      </c>
      <c r="B3651" s="8" t="str">
        <f t="shared" si="57"/>
        <v>APT7-1-98-I1</v>
      </c>
      <c r="C3651" s="14" t="s">
        <v>8540</v>
      </c>
      <c r="D3651" s="14" t="s">
        <v>212</v>
      </c>
      <c r="E3651" s="14">
        <v>1</v>
      </c>
      <c r="F3651" s="14" t="s">
        <v>8154</v>
      </c>
    </row>
    <row r="3652" ht="15" spans="1:6">
      <c r="A3652" s="14">
        <v>3645</v>
      </c>
      <c r="B3652" s="8" t="str">
        <f t="shared" si="57"/>
        <v>APT7-1-98-O1</v>
      </c>
      <c r="C3652" s="14" t="s">
        <v>8540</v>
      </c>
      <c r="D3652" s="14" t="s">
        <v>8371</v>
      </c>
      <c r="E3652" s="14">
        <v>1</v>
      </c>
      <c r="F3652" s="14" t="s">
        <v>8156</v>
      </c>
    </row>
    <row r="3653" ht="15" spans="1:6">
      <c r="A3653" s="14">
        <v>3646</v>
      </c>
      <c r="B3653" s="8" t="str">
        <f t="shared" si="57"/>
        <v>APT7-1-99-I1</v>
      </c>
      <c r="C3653" s="14" t="s">
        <v>8541</v>
      </c>
      <c r="D3653" s="14" t="s">
        <v>212</v>
      </c>
      <c r="E3653" s="14">
        <v>1</v>
      </c>
      <c r="F3653" s="14" t="s">
        <v>8160</v>
      </c>
    </row>
    <row r="3654" ht="15" spans="1:6">
      <c r="A3654" s="14">
        <v>3647</v>
      </c>
      <c r="B3654" s="8" t="str">
        <f t="shared" si="57"/>
        <v>APT7-1-99-O1</v>
      </c>
      <c r="C3654" s="14" t="s">
        <v>8541</v>
      </c>
      <c r="D3654" s="14" t="s">
        <v>8371</v>
      </c>
      <c r="E3654" s="14">
        <v>1</v>
      </c>
      <c r="F3654" s="14" t="s">
        <v>8162</v>
      </c>
    </row>
    <row r="3655" ht="15" spans="1:6">
      <c r="A3655" s="14">
        <v>3648</v>
      </c>
      <c r="B3655" s="8" t="str">
        <f t="shared" si="57"/>
        <v>APT7-1-100-I1</v>
      </c>
      <c r="C3655" s="14" t="s">
        <v>8542</v>
      </c>
      <c r="D3655" s="14" t="s">
        <v>212</v>
      </c>
      <c r="E3655" s="14">
        <v>1</v>
      </c>
      <c r="F3655" s="14" t="s">
        <v>8164</v>
      </c>
    </row>
    <row r="3656" ht="15" spans="1:6">
      <c r="A3656" s="14">
        <v>3649</v>
      </c>
      <c r="B3656" s="8" t="str">
        <f t="shared" ref="B3656:B3690" si="58">C3656&amp;"-"&amp;D3656&amp;E3656</f>
        <v>APT7-1-100-O1</v>
      </c>
      <c r="C3656" s="14" t="s">
        <v>8542</v>
      </c>
      <c r="D3656" s="14" t="s">
        <v>8371</v>
      </c>
      <c r="E3656" s="14">
        <v>1</v>
      </c>
      <c r="F3656" s="14" t="s">
        <v>8166</v>
      </c>
    </row>
    <row r="3657" ht="15" spans="1:6">
      <c r="A3657" s="14">
        <v>3650</v>
      </c>
      <c r="B3657" s="8" t="str">
        <f t="shared" si="58"/>
        <v>APT7-1-101-I1</v>
      </c>
      <c r="C3657" s="14" t="s">
        <v>8543</v>
      </c>
      <c r="D3657" s="14" t="s">
        <v>212</v>
      </c>
      <c r="E3657" s="14">
        <v>1</v>
      </c>
      <c r="F3657" s="14" t="s">
        <v>8168</v>
      </c>
    </row>
    <row r="3658" ht="15" spans="1:6">
      <c r="A3658" s="14">
        <v>3651</v>
      </c>
      <c r="B3658" s="8" t="str">
        <f t="shared" si="58"/>
        <v>APT7-1-101-O1</v>
      </c>
      <c r="C3658" s="14" t="s">
        <v>8543</v>
      </c>
      <c r="D3658" s="14" t="s">
        <v>8371</v>
      </c>
      <c r="E3658" s="14">
        <v>1</v>
      </c>
      <c r="F3658" s="14" t="s">
        <v>8170</v>
      </c>
    </row>
    <row r="3659" ht="15" spans="1:6">
      <c r="A3659" s="14">
        <v>3652</v>
      </c>
      <c r="B3659" s="8" t="str">
        <f t="shared" si="58"/>
        <v>APT7-1-102-I1</v>
      </c>
      <c r="C3659" s="14" t="s">
        <v>8544</v>
      </c>
      <c r="D3659" s="14" t="s">
        <v>212</v>
      </c>
      <c r="E3659" s="14">
        <v>1</v>
      </c>
      <c r="F3659" s="14" t="s">
        <v>8172</v>
      </c>
    </row>
    <row r="3660" ht="15" spans="1:6">
      <c r="A3660" s="14">
        <v>3653</v>
      </c>
      <c r="B3660" s="8" t="str">
        <f t="shared" si="58"/>
        <v>APT7-1-102-O1</v>
      </c>
      <c r="C3660" s="14" t="s">
        <v>8544</v>
      </c>
      <c r="D3660" s="14" t="s">
        <v>8371</v>
      </c>
      <c r="E3660" s="14">
        <v>1</v>
      </c>
      <c r="F3660" s="14" t="s">
        <v>8174</v>
      </c>
    </row>
    <row r="3661" ht="15" spans="1:6">
      <c r="A3661" s="14">
        <v>3654</v>
      </c>
      <c r="B3661" s="8" t="str">
        <f t="shared" si="58"/>
        <v>APT7-1-103-I1</v>
      </c>
      <c r="C3661" s="14" t="s">
        <v>8545</v>
      </c>
      <c r="D3661" s="14" t="s">
        <v>212</v>
      </c>
      <c r="E3661" s="14">
        <v>1</v>
      </c>
      <c r="F3661" s="14" t="s">
        <v>8176</v>
      </c>
    </row>
    <row r="3662" ht="15" spans="1:6">
      <c r="A3662" s="14">
        <v>3655</v>
      </c>
      <c r="B3662" s="8" t="str">
        <f t="shared" si="58"/>
        <v>APT7-1-103-O1</v>
      </c>
      <c r="C3662" s="14" t="s">
        <v>8545</v>
      </c>
      <c r="D3662" s="14" t="s">
        <v>8371</v>
      </c>
      <c r="E3662" s="14">
        <v>1</v>
      </c>
      <c r="F3662" s="14" t="s">
        <v>8178</v>
      </c>
    </row>
    <row r="3663" ht="15" spans="1:6">
      <c r="A3663" s="14">
        <v>3656</v>
      </c>
      <c r="B3663" s="8" t="str">
        <f t="shared" si="58"/>
        <v>APT7-1-104-I1</v>
      </c>
      <c r="C3663" s="14" t="s">
        <v>8546</v>
      </c>
      <c r="D3663" s="14" t="s">
        <v>212</v>
      </c>
      <c r="E3663" s="14">
        <v>1</v>
      </c>
      <c r="F3663" s="14" t="s">
        <v>8180</v>
      </c>
    </row>
    <row r="3664" ht="15" spans="1:6">
      <c r="A3664" s="14">
        <v>3657</v>
      </c>
      <c r="B3664" s="8" t="str">
        <f t="shared" si="58"/>
        <v>APT7-1-104-O1</v>
      </c>
      <c r="C3664" s="14" t="s">
        <v>8546</v>
      </c>
      <c r="D3664" s="14" t="s">
        <v>8371</v>
      </c>
      <c r="E3664" s="14">
        <v>1</v>
      </c>
      <c r="F3664" s="14" t="s">
        <v>8182</v>
      </c>
    </row>
    <row r="3665" ht="15" spans="1:6">
      <c r="A3665" s="14">
        <v>3658</v>
      </c>
      <c r="B3665" s="8" t="str">
        <f t="shared" si="58"/>
        <v>APT7-1-105-I1</v>
      </c>
      <c r="C3665" s="14" t="s">
        <v>8547</v>
      </c>
      <c r="D3665" s="14" t="s">
        <v>212</v>
      </c>
      <c r="E3665" s="14">
        <v>1</v>
      </c>
      <c r="F3665" s="14" t="s">
        <v>8184</v>
      </c>
    </row>
    <row r="3666" ht="15" spans="1:6">
      <c r="A3666" s="14">
        <v>3659</v>
      </c>
      <c r="B3666" s="8" t="str">
        <f t="shared" si="58"/>
        <v>APT7-1-105-O1</v>
      </c>
      <c r="C3666" s="14" t="s">
        <v>8547</v>
      </c>
      <c r="D3666" s="14" t="s">
        <v>8371</v>
      </c>
      <c r="E3666" s="14">
        <v>1</v>
      </c>
      <c r="F3666" s="14" t="s">
        <v>8186</v>
      </c>
    </row>
    <row r="3667" ht="15" spans="1:6">
      <c r="A3667" s="14">
        <v>3660</v>
      </c>
      <c r="B3667" s="8" t="str">
        <f t="shared" si="58"/>
        <v>APT7-1-106-I1</v>
      </c>
      <c r="C3667" s="14" t="s">
        <v>8548</v>
      </c>
      <c r="D3667" s="14" t="s">
        <v>212</v>
      </c>
      <c r="E3667" s="14">
        <v>1</v>
      </c>
      <c r="F3667" s="14" t="s">
        <v>8188</v>
      </c>
    </row>
    <row r="3668" ht="15" spans="1:6">
      <c r="A3668" s="14">
        <v>3661</v>
      </c>
      <c r="B3668" s="8" t="str">
        <f t="shared" si="58"/>
        <v>APT7-1-106-O1</v>
      </c>
      <c r="C3668" s="14" t="s">
        <v>8548</v>
      </c>
      <c r="D3668" s="14" t="s">
        <v>8371</v>
      </c>
      <c r="E3668" s="14">
        <v>1</v>
      </c>
      <c r="F3668" s="14" t="s">
        <v>8190</v>
      </c>
    </row>
    <row r="3669" ht="15" spans="1:6">
      <c r="A3669" s="14">
        <v>3662</v>
      </c>
      <c r="B3669" s="8" t="str">
        <f t="shared" si="58"/>
        <v>APT7-1-107-I1</v>
      </c>
      <c r="C3669" s="14" t="s">
        <v>8549</v>
      </c>
      <c r="D3669" s="14" t="s">
        <v>212</v>
      </c>
      <c r="E3669" s="14">
        <v>1</v>
      </c>
      <c r="F3669" s="14" t="s">
        <v>8192</v>
      </c>
    </row>
    <row r="3670" ht="15" spans="1:6">
      <c r="A3670" s="14">
        <v>3663</v>
      </c>
      <c r="B3670" s="8" t="str">
        <f t="shared" si="58"/>
        <v>APT7-1-107-O1</v>
      </c>
      <c r="C3670" s="14" t="s">
        <v>8549</v>
      </c>
      <c r="D3670" s="14" t="s">
        <v>8371</v>
      </c>
      <c r="E3670" s="14">
        <v>1</v>
      </c>
      <c r="F3670" s="14" t="s">
        <v>8194</v>
      </c>
    </row>
    <row r="3671" ht="15" spans="1:6">
      <c r="A3671" s="14">
        <v>3664</v>
      </c>
      <c r="B3671" s="8" t="str">
        <f t="shared" si="58"/>
        <v>APT9-1-108-I1</v>
      </c>
      <c r="C3671" s="14" t="s">
        <v>8550</v>
      </c>
      <c r="D3671" s="14" t="s">
        <v>212</v>
      </c>
      <c r="E3671" s="14">
        <v>1</v>
      </c>
      <c r="F3671" s="14" t="s">
        <v>8196</v>
      </c>
    </row>
    <row r="3672" ht="15" spans="1:6">
      <c r="A3672" s="14">
        <v>3665</v>
      </c>
      <c r="B3672" s="8" t="str">
        <f t="shared" si="58"/>
        <v>APT9-1-108-O1</v>
      </c>
      <c r="C3672" s="14" t="s">
        <v>8550</v>
      </c>
      <c r="D3672" s="14" t="s">
        <v>8371</v>
      </c>
      <c r="E3672" s="14">
        <v>1</v>
      </c>
      <c r="F3672" s="14" t="s">
        <v>8198</v>
      </c>
    </row>
    <row r="3673" ht="15" spans="1:6">
      <c r="A3673" s="14">
        <v>3666</v>
      </c>
      <c r="B3673" s="8" t="str">
        <f t="shared" si="58"/>
        <v>APT9-1-109-I1</v>
      </c>
      <c r="C3673" s="14" t="s">
        <v>8551</v>
      </c>
      <c r="D3673" s="14" t="s">
        <v>212</v>
      </c>
      <c r="E3673" s="14">
        <v>1</v>
      </c>
      <c r="F3673" s="14" t="s">
        <v>8200</v>
      </c>
    </row>
    <row r="3674" ht="15" spans="1:6">
      <c r="A3674" s="14">
        <v>3667</v>
      </c>
      <c r="B3674" s="8" t="str">
        <f t="shared" si="58"/>
        <v>APT9-1-109-O1</v>
      </c>
      <c r="C3674" s="14" t="s">
        <v>8551</v>
      </c>
      <c r="D3674" s="14" t="s">
        <v>8371</v>
      </c>
      <c r="E3674" s="14">
        <v>1</v>
      </c>
      <c r="F3674" s="14" t="s">
        <v>8202</v>
      </c>
    </row>
    <row r="3675" ht="15" spans="1:6">
      <c r="A3675" s="14">
        <v>3668</v>
      </c>
      <c r="B3675" s="8" t="str">
        <f t="shared" si="58"/>
        <v>APT7-1-110-I1</v>
      </c>
      <c r="C3675" s="14" t="s">
        <v>8552</v>
      </c>
      <c r="D3675" s="14" t="s">
        <v>212</v>
      </c>
      <c r="E3675" s="14">
        <v>1</v>
      </c>
      <c r="F3675" s="14" t="s">
        <v>8204</v>
      </c>
    </row>
    <row r="3676" ht="15" spans="1:6">
      <c r="A3676" s="14">
        <v>3669</v>
      </c>
      <c r="B3676" s="8" t="str">
        <f t="shared" si="58"/>
        <v>APT7-1-110-O1</v>
      </c>
      <c r="C3676" s="14" t="s">
        <v>8552</v>
      </c>
      <c r="D3676" s="14" t="s">
        <v>8371</v>
      </c>
      <c r="E3676" s="14">
        <v>1</v>
      </c>
      <c r="F3676" s="14" t="s">
        <v>8206</v>
      </c>
    </row>
    <row r="3677" ht="15" spans="1:6">
      <c r="A3677" s="14">
        <v>3670</v>
      </c>
      <c r="B3677" s="8" t="str">
        <f t="shared" si="58"/>
        <v>IS35E-1-111-I1</v>
      </c>
      <c r="C3677" s="14" t="s">
        <v>8553</v>
      </c>
      <c r="D3677" s="14" t="s">
        <v>212</v>
      </c>
      <c r="E3677" s="14">
        <v>1</v>
      </c>
      <c r="F3677" s="14" t="s">
        <v>8208</v>
      </c>
    </row>
    <row r="3678" ht="15" spans="1:6">
      <c r="A3678" s="14">
        <v>3671</v>
      </c>
      <c r="B3678" s="8" t="str">
        <f t="shared" si="58"/>
        <v>IS35E-1-111-O1</v>
      </c>
      <c r="C3678" s="14" t="s">
        <v>8553</v>
      </c>
      <c r="D3678" s="14" t="s">
        <v>8371</v>
      </c>
      <c r="E3678" s="14">
        <v>1</v>
      </c>
      <c r="F3678" s="14" t="s">
        <v>8210</v>
      </c>
    </row>
    <row r="3679" ht="15" spans="1:6">
      <c r="A3679" s="14">
        <v>3672</v>
      </c>
      <c r="B3679" s="8" t="str">
        <f t="shared" si="58"/>
        <v>IS35E-1-112-I1</v>
      </c>
      <c r="C3679" s="14" t="s">
        <v>8554</v>
      </c>
      <c r="D3679" s="14" t="s">
        <v>212</v>
      </c>
      <c r="E3679" s="14">
        <v>1</v>
      </c>
      <c r="F3679" s="14" t="s">
        <v>8212</v>
      </c>
    </row>
    <row r="3680" ht="15" spans="1:6">
      <c r="A3680" s="14">
        <v>3673</v>
      </c>
      <c r="B3680" s="8" t="str">
        <f t="shared" si="58"/>
        <v>IS35E-1-112-O1</v>
      </c>
      <c r="C3680" s="14" t="s">
        <v>8554</v>
      </c>
      <c r="D3680" s="14" t="s">
        <v>8371</v>
      </c>
      <c r="E3680" s="14">
        <v>1</v>
      </c>
      <c r="F3680" s="14" t="s">
        <v>8214</v>
      </c>
    </row>
    <row r="3681" ht="15" spans="1:6">
      <c r="A3681" s="14">
        <v>3674</v>
      </c>
      <c r="B3681" s="8" t="str">
        <f t="shared" si="58"/>
        <v>IS35E-1-113-I1</v>
      </c>
      <c r="C3681" s="14" t="s">
        <v>8555</v>
      </c>
      <c r="D3681" s="14" t="s">
        <v>212</v>
      </c>
      <c r="E3681" s="14">
        <v>1</v>
      </c>
      <c r="F3681" s="14" t="s">
        <v>8216</v>
      </c>
    </row>
    <row r="3682" ht="15" spans="1:6">
      <c r="A3682" s="14">
        <v>3675</v>
      </c>
      <c r="B3682" s="8" t="str">
        <f t="shared" si="58"/>
        <v>IS35E-1-113-O1</v>
      </c>
      <c r="C3682" s="14" t="s">
        <v>8555</v>
      </c>
      <c r="D3682" s="14" t="s">
        <v>8371</v>
      </c>
      <c r="E3682" s="14">
        <v>1</v>
      </c>
      <c r="F3682" s="14" t="s">
        <v>8218</v>
      </c>
    </row>
    <row r="3683" ht="15" spans="1:6">
      <c r="A3683" s="14">
        <v>3676</v>
      </c>
      <c r="B3683" s="8" t="str">
        <f t="shared" si="58"/>
        <v>IS39-1-114-I1</v>
      </c>
      <c r="C3683" s="14" t="s">
        <v>8556</v>
      </c>
      <c r="D3683" s="14" t="s">
        <v>212</v>
      </c>
      <c r="E3683" s="14">
        <v>1</v>
      </c>
      <c r="F3683" s="14" t="s">
        <v>8220</v>
      </c>
    </row>
    <row r="3684" ht="15" spans="1:6">
      <c r="A3684" s="14">
        <v>3677</v>
      </c>
      <c r="B3684" s="8" t="str">
        <f t="shared" si="58"/>
        <v>IS39-1-114-O1</v>
      </c>
      <c r="C3684" s="14" t="s">
        <v>8556</v>
      </c>
      <c r="D3684" s="14" t="s">
        <v>8371</v>
      </c>
      <c r="E3684" s="14">
        <v>1</v>
      </c>
      <c r="F3684" s="14" t="s">
        <v>8222</v>
      </c>
    </row>
    <row r="3685" ht="15" spans="1:6">
      <c r="A3685" s="14">
        <v>3678</v>
      </c>
      <c r="B3685" s="8" t="str">
        <f t="shared" si="58"/>
        <v>SES4-1-115-I1</v>
      </c>
      <c r="C3685" s="14" t="s">
        <v>8557</v>
      </c>
      <c r="D3685" s="14" t="s">
        <v>212</v>
      </c>
      <c r="E3685" s="14">
        <v>1</v>
      </c>
      <c r="F3685" s="14" t="s">
        <v>8224</v>
      </c>
    </row>
    <row r="3686" ht="15" spans="1:6">
      <c r="A3686" s="14">
        <v>3679</v>
      </c>
      <c r="B3686" s="8" t="str">
        <f t="shared" si="58"/>
        <v>SES4-1-115-O1</v>
      </c>
      <c r="C3686" s="14" t="s">
        <v>8557</v>
      </c>
      <c r="D3686" s="14" t="s">
        <v>8371</v>
      </c>
      <c r="E3686" s="14">
        <v>1</v>
      </c>
      <c r="F3686" s="14" t="s">
        <v>8226</v>
      </c>
    </row>
    <row r="3687" ht="15" spans="1:6">
      <c r="A3687" s="14">
        <v>3680</v>
      </c>
      <c r="B3687" s="8" t="str">
        <f t="shared" si="58"/>
        <v>E21B-1-116-I1</v>
      </c>
      <c r="C3687" s="14" t="s">
        <v>8558</v>
      </c>
      <c r="D3687" s="14" t="s">
        <v>212</v>
      </c>
      <c r="E3687" s="14">
        <v>1</v>
      </c>
      <c r="F3687" s="14" t="s">
        <v>8233</v>
      </c>
    </row>
    <row r="3688" ht="15" spans="1:6">
      <c r="A3688" s="14">
        <v>3681</v>
      </c>
      <c r="B3688" s="8" t="str">
        <f t="shared" si="58"/>
        <v>E21B-1-116-O1</v>
      </c>
      <c r="C3688" s="14" t="s">
        <v>8558</v>
      </c>
      <c r="D3688" s="14" t="s">
        <v>8371</v>
      </c>
      <c r="E3688" s="14">
        <v>1</v>
      </c>
      <c r="F3688" s="14" t="s">
        <v>8236</v>
      </c>
    </row>
    <row r="3689" ht="15" spans="1:6">
      <c r="A3689" s="14">
        <v>3682</v>
      </c>
      <c r="B3689" s="8" t="str">
        <f t="shared" si="58"/>
        <v>E10B-1-117-I1</v>
      </c>
      <c r="C3689" s="14" t="s">
        <v>8559</v>
      </c>
      <c r="D3689" s="14" t="s">
        <v>212</v>
      </c>
      <c r="E3689" s="14">
        <v>1</v>
      </c>
      <c r="F3689" s="14" t="s">
        <v>8238</v>
      </c>
    </row>
    <row r="3690" ht="15" spans="1:6">
      <c r="A3690" s="14">
        <v>3683</v>
      </c>
      <c r="B3690" s="8" t="str">
        <f t="shared" si="58"/>
        <v>E10B-1-117-O1</v>
      </c>
      <c r="C3690" s="14" t="s">
        <v>8559</v>
      </c>
      <c r="D3690" s="14" t="s">
        <v>8371</v>
      </c>
      <c r="E3690" s="14">
        <v>1</v>
      </c>
      <c r="F3690" s="14" t="s">
        <v>8241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3690" etc:filterBottomFollowUsedRange="1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9"/>
  <sheetViews>
    <sheetView topLeftCell="N1" workbookViewId="0">
      <pane ySplit="1" topLeftCell="A78" activePane="bottomLeft" state="frozen"/>
      <selection/>
      <selection pane="bottomLeft" activeCell="K760" sqref="K760:M760"/>
    </sheetView>
  </sheetViews>
  <sheetFormatPr defaultColWidth="8.25" defaultRowHeight="14.25"/>
  <cols>
    <col min="1" max="1" width="9.75" style="15" customWidth="1"/>
    <col min="2" max="2" width="18.8333333333333" style="15" customWidth="1"/>
    <col min="3" max="5" width="14.3333333333333" style="15" customWidth="1"/>
    <col min="6" max="8" width="18.8333333333333" style="15" customWidth="1"/>
    <col min="9" max="10" width="14.0833333333333" style="15" customWidth="1"/>
    <col min="11" max="15" width="14.3333333333333" style="15" customWidth="1"/>
    <col min="16" max="16" width="8.25" style="15" customWidth="1"/>
    <col min="17" max="16384" width="8.25" style="15"/>
  </cols>
  <sheetData>
    <row r="1" spans="1:15">
      <c r="A1" s="6" t="s">
        <v>189</v>
      </c>
      <c r="B1" s="6" t="s">
        <v>8560</v>
      </c>
      <c r="C1" s="6" t="s">
        <v>8366</v>
      </c>
      <c r="D1" s="6" t="s">
        <v>8561</v>
      </c>
      <c r="E1" s="6" t="s">
        <v>8562</v>
      </c>
      <c r="F1" s="6" t="s">
        <v>8563</v>
      </c>
      <c r="G1" s="6" t="s">
        <v>8564</v>
      </c>
      <c r="H1" s="6" t="s">
        <v>8565</v>
      </c>
      <c r="I1" s="6" t="s">
        <v>8566</v>
      </c>
      <c r="J1" s="6" t="s">
        <v>8567</v>
      </c>
      <c r="K1" s="6" t="s">
        <v>8568</v>
      </c>
      <c r="L1" s="6" t="s">
        <v>8569</v>
      </c>
      <c r="M1" s="6" t="s">
        <v>8570</v>
      </c>
      <c r="N1" s="6" t="s">
        <v>8571</v>
      </c>
      <c r="O1" s="8" t="s">
        <v>8572</v>
      </c>
    </row>
    <row r="2" ht="15" spans="1:15">
      <c r="A2" s="8">
        <f t="shared" ref="A2:A65" si="0">ROW()-1</f>
        <v>1</v>
      </c>
      <c r="B2" s="8" t="str">
        <f t="shared" ref="B2:B65" si="1">C2&amp;"-["&amp;D2&amp;"]["&amp;E2&amp;"]"</f>
        <v>CS10R-1-1-[1][1]</v>
      </c>
      <c r="C2" s="8" t="s">
        <v>8370</v>
      </c>
      <c r="D2" s="8">
        <v>1</v>
      </c>
      <c r="E2" s="8">
        <v>1</v>
      </c>
      <c r="F2" s="8" t="str">
        <f>VLOOKUP(C2&amp;"-I"&amp;D2,端口信息表!B:F,5,FALSE)</f>
        <v>RC1A</v>
      </c>
      <c r="G2" s="8" t="str">
        <f>VLOOKUP(C2&amp;"-O"&amp;E2,端口信息表!B:F,5,FALSE)</f>
        <v>TC1A</v>
      </c>
      <c r="H2" s="8">
        <f>IF(I2="常通",1,VLOOKUP(B2,'开关组信息表（新）'!C:I,7,0))</f>
        <v>1</v>
      </c>
      <c r="I2" s="8" t="s">
        <v>8573</v>
      </c>
      <c r="J2" s="8" t="str">
        <f t="shared" ref="J2:J65" si="2">IF(N2=$M$1,M2,IF(N2=$L$1,L2,K2))</f>
        <v>TWT-A1</v>
      </c>
      <c r="K2" s="10" t="s">
        <v>8574</v>
      </c>
      <c r="L2" s="8" t="s">
        <v>8575</v>
      </c>
      <c r="M2" s="8" t="s">
        <v>8576</v>
      </c>
      <c r="N2" s="8" t="s">
        <v>8568</v>
      </c>
      <c r="O2" s="8" t="str">
        <f t="shared" ref="O2:O65" si="3">F2&amp;"-"&amp;G2</f>
        <v>RC1A-TC1A</v>
      </c>
    </row>
    <row r="3" ht="15" spans="1:15">
      <c r="A3" s="8">
        <f t="shared" si="0"/>
        <v>2</v>
      </c>
      <c r="B3" s="8" t="str">
        <f t="shared" si="1"/>
        <v>CS10R-1-1-[2][2]</v>
      </c>
      <c r="C3" s="8" t="s">
        <v>8370</v>
      </c>
      <c r="D3" s="8">
        <v>2</v>
      </c>
      <c r="E3" s="8">
        <v>2</v>
      </c>
      <c r="F3" s="8" t="str">
        <f>VLOOKUP(C3&amp;"-I"&amp;D3,端口信息表!B:F,5,FALSE)</f>
        <v>RC2A</v>
      </c>
      <c r="G3" s="8" t="str">
        <f>VLOOKUP(C3&amp;"-O"&amp;E3,端口信息表!B:F,5,FALSE)</f>
        <v>TC2A</v>
      </c>
      <c r="H3" s="8">
        <f>IF(I3="常通",1,VLOOKUP(B3,'开关组信息表（新）'!C:I,7,0))</f>
        <v>1</v>
      </c>
      <c r="I3" s="8" t="s">
        <v>8573</v>
      </c>
      <c r="J3" s="8" t="str">
        <f t="shared" si="2"/>
        <v>TWT-A2</v>
      </c>
      <c r="K3" s="8" t="s">
        <v>8576</v>
      </c>
      <c r="L3" s="8" t="s">
        <v>8575</v>
      </c>
      <c r="M3" s="8" t="s">
        <v>8577</v>
      </c>
      <c r="N3" s="8" t="s">
        <v>8568</v>
      </c>
      <c r="O3" s="8" t="str">
        <f t="shared" si="3"/>
        <v>RC2A-TC2A</v>
      </c>
    </row>
    <row r="4" ht="15" spans="1:15">
      <c r="A4" s="8">
        <f t="shared" si="0"/>
        <v>3</v>
      </c>
      <c r="B4" s="8" t="str">
        <f t="shared" si="1"/>
        <v>CS10R-1-1-[3][3]</v>
      </c>
      <c r="C4" s="8" t="s">
        <v>8370</v>
      </c>
      <c r="D4" s="8">
        <v>3</v>
      </c>
      <c r="E4" s="8">
        <v>3</v>
      </c>
      <c r="F4" s="8" t="str">
        <f>VLOOKUP(C4&amp;"-I"&amp;D4,端口信息表!B:F,5,FALSE)</f>
        <v>RC3A</v>
      </c>
      <c r="G4" s="8" t="str">
        <f>VLOOKUP(C4&amp;"-O"&amp;E4,端口信息表!B:F,5,FALSE)</f>
        <v>TC3A</v>
      </c>
      <c r="H4" s="8">
        <f>IF(I4="常通",1,VLOOKUP(B4,'开关组信息表（新）'!C:I,7,0))</f>
        <v>1</v>
      </c>
      <c r="I4" s="8" t="s">
        <v>8573</v>
      </c>
      <c r="J4" s="8" t="str">
        <f t="shared" si="2"/>
        <v>TWT-A3</v>
      </c>
      <c r="K4" s="8" t="s">
        <v>8577</v>
      </c>
      <c r="L4" s="8" t="s">
        <v>8575</v>
      </c>
      <c r="M4" s="8" t="s">
        <v>8578</v>
      </c>
      <c r="N4" s="8" t="s">
        <v>8568</v>
      </c>
      <c r="O4" s="8" t="str">
        <f t="shared" si="3"/>
        <v>RC3A-TC3A</v>
      </c>
    </row>
    <row r="5" ht="15" spans="1:15">
      <c r="A5" s="8">
        <f t="shared" si="0"/>
        <v>4</v>
      </c>
      <c r="B5" s="8" t="str">
        <f t="shared" si="1"/>
        <v>CS10R-1-1-[4][4]</v>
      </c>
      <c r="C5" s="8" t="s">
        <v>8370</v>
      </c>
      <c r="D5" s="8">
        <v>4</v>
      </c>
      <c r="E5" s="8">
        <v>4</v>
      </c>
      <c r="F5" s="8" t="str">
        <f>VLOOKUP(C5&amp;"-I"&amp;D5,端口信息表!B:F,5,FALSE)</f>
        <v>RC4A</v>
      </c>
      <c r="G5" s="8" t="str">
        <f>VLOOKUP(C5&amp;"-O"&amp;E5,端口信息表!B:F,5,FALSE)</f>
        <v>TC4A</v>
      </c>
      <c r="H5" s="8">
        <f>IF(I5="常通",1,VLOOKUP(B5,'开关组信息表（新）'!C:I,7,0))</f>
        <v>1</v>
      </c>
      <c r="I5" s="8" t="s">
        <v>8573</v>
      </c>
      <c r="J5" s="8" t="str">
        <f t="shared" si="2"/>
        <v>TWT-A5</v>
      </c>
      <c r="K5" s="8" t="s">
        <v>8578</v>
      </c>
      <c r="L5" s="8" t="s">
        <v>8575</v>
      </c>
      <c r="M5" s="8" t="s">
        <v>8577</v>
      </c>
      <c r="N5" s="8" t="s">
        <v>8568</v>
      </c>
      <c r="O5" s="8" t="str">
        <f t="shared" si="3"/>
        <v>RC4A-TC4A</v>
      </c>
    </row>
    <row r="6" ht="15" spans="1:15">
      <c r="A6" s="8">
        <f t="shared" si="0"/>
        <v>5</v>
      </c>
      <c r="B6" s="8" t="str">
        <f t="shared" si="1"/>
        <v>CS10R-1-1-[5][5]</v>
      </c>
      <c r="C6" s="8" t="s">
        <v>8370</v>
      </c>
      <c r="D6" s="8">
        <v>5</v>
      </c>
      <c r="E6" s="8">
        <v>5</v>
      </c>
      <c r="F6" s="8" t="str">
        <f>VLOOKUP(C6&amp;"-I"&amp;D6,端口信息表!B:F,5,FALSE)</f>
        <v>RC5A</v>
      </c>
      <c r="G6" s="8" t="str">
        <f>VLOOKUP(C6&amp;"-O"&amp;E6,端口信息表!B:F,5,FALSE)</f>
        <v>TC5A</v>
      </c>
      <c r="H6" s="8">
        <f>IF(I6="常通",1,VLOOKUP(B6,'开关组信息表（新）'!C:I,7,0))</f>
        <v>1</v>
      </c>
      <c r="I6" s="8" t="s">
        <v>8573</v>
      </c>
      <c r="J6" s="8" t="str">
        <f t="shared" si="2"/>
        <v>TWT-A6</v>
      </c>
      <c r="K6" s="8" t="s">
        <v>8579</v>
      </c>
      <c r="L6" s="8" t="s">
        <v>8575</v>
      </c>
      <c r="M6" s="8" t="s">
        <v>8577</v>
      </c>
      <c r="N6" s="8" t="s">
        <v>8568</v>
      </c>
      <c r="O6" s="8" t="str">
        <f t="shared" si="3"/>
        <v>RC5A-TC5A</v>
      </c>
    </row>
    <row r="7" ht="15" spans="1:15">
      <c r="A7" s="8">
        <f t="shared" si="0"/>
        <v>6</v>
      </c>
      <c r="B7" s="8" t="str">
        <f t="shared" si="1"/>
        <v>CS10R-1-1-[6][6]</v>
      </c>
      <c r="C7" s="8" t="s">
        <v>8370</v>
      </c>
      <c r="D7" s="8">
        <v>6</v>
      </c>
      <c r="E7" s="8">
        <v>6</v>
      </c>
      <c r="F7" s="8" t="str">
        <f>VLOOKUP(C7&amp;"-I"&amp;D7,端口信息表!B:F,5,FALSE)</f>
        <v>RC6A</v>
      </c>
      <c r="G7" s="8" t="str">
        <f>VLOOKUP(C7&amp;"-O"&amp;E7,端口信息表!B:F,5,FALSE)</f>
        <v>TC6A</v>
      </c>
      <c r="H7" s="8">
        <f>IF(I7="常通",1,VLOOKUP(B7,'开关组信息表（新）'!C:I,7,0))</f>
        <v>1</v>
      </c>
      <c r="I7" s="8" t="s">
        <v>8573</v>
      </c>
      <c r="J7" s="8" t="str">
        <f t="shared" si="2"/>
        <v>TWT-A7</v>
      </c>
      <c r="K7" s="8" t="s">
        <v>8580</v>
      </c>
      <c r="L7" s="8" t="s">
        <v>8581</v>
      </c>
      <c r="M7" s="8" t="s">
        <v>8582</v>
      </c>
      <c r="N7" s="8" t="s">
        <v>8568</v>
      </c>
      <c r="O7" s="8" t="str">
        <f t="shared" si="3"/>
        <v>RC6A-TC6A</v>
      </c>
    </row>
    <row r="8" ht="15" spans="1:15">
      <c r="A8" s="8">
        <f t="shared" si="0"/>
        <v>7</v>
      </c>
      <c r="B8" s="8" t="str">
        <f t="shared" si="1"/>
        <v>CS10R-1-1-[7][7]</v>
      </c>
      <c r="C8" s="8" t="s">
        <v>8370</v>
      </c>
      <c r="D8" s="8">
        <v>7</v>
      </c>
      <c r="E8" s="8">
        <v>7</v>
      </c>
      <c r="F8" s="8" t="str">
        <f>VLOOKUP(C8&amp;"-I"&amp;D8,端口信息表!B:F,5,FALSE)</f>
        <v>RC7A</v>
      </c>
      <c r="G8" s="8" t="str">
        <f>VLOOKUP(C8&amp;"-O"&amp;E8,端口信息表!B:F,5,FALSE)</f>
        <v>TC7A</v>
      </c>
      <c r="H8" s="8">
        <f>IF(I8="常通",1,VLOOKUP(B8,'开关组信息表（新）'!C:I,7,0))</f>
        <v>1</v>
      </c>
      <c r="I8" s="8" t="s">
        <v>8573</v>
      </c>
      <c r="J8" s="8" t="str">
        <f t="shared" si="2"/>
        <v>TWT-A9</v>
      </c>
      <c r="K8" s="8" t="s">
        <v>8582</v>
      </c>
      <c r="L8" s="8" t="s">
        <v>8581</v>
      </c>
      <c r="M8" s="8" t="s">
        <v>8580</v>
      </c>
      <c r="N8" s="8" t="s">
        <v>8568</v>
      </c>
      <c r="O8" s="8" t="str">
        <f t="shared" si="3"/>
        <v>RC7A-TC7A</v>
      </c>
    </row>
    <row r="9" ht="15" spans="1:15">
      <c r="A9" s="8">
        <f t="shared" si="0"/>
        <v>8</v>
      </c>
      <c r="B9" s="8" t="str">
        <f t="shared" si="1"/>
        <v>CS10R-1-1-[8][8]</v>
      </c>
      <c r="C9" s="8" t="s">
        <v>8370</v>
      </c>
      <c r="D9" s="8">
        <v>8</v>
      </c>
      <c r="E9" s="8">
        <v>8</v>
      </c>
      <c r="F9" s="8" t="str">
        <f>VLOOKUP(C9&amp;"-I"&amp;D9,端口信息表!B:F,5,FALSE)</f>
        <v>RC8A</v>
      </c>
      <c r="G9" s="8" t="str">
        <f>VLOOKUP(C9&amp;"-O"&amp;E9,端口信息表!B:F,5,FALSE)</f>
        <v>TC8A</v>
      </c>
      <c r="H9" s="8">
        <f>IF(I9="常通",1,VLOOKUP(B9,'开关组信息表（新）'!C:I,7,0))</f>
        <v>1</v>
      </c>
      <c r="I9" s="8" t="s">
        <v>8573</v>
      </c>
      <c r="J9" s="8" t="str">
        <f t="shared" si="2"/>
        <v>TWT-A10</v>
      </c>
      <c r="K9" s="8" t="s">
        <v>8583</v>
      </c>
      <c r="L9" s="8" t="s">
        <v>8581</v>
      </c>
      <c r="M9" s="8" t="s">
        <v>8584</v>
      </c>
      <c r="N9" s="8" t="s">
        <v>8568</v>
      </c>
      <c r="O9" s="8" t="str">
        <f t="shared" si="3"/>
        <v>RC8A-TC8A</v>
      </c>
    </row>
    <row r="10" ht="15" spans="1:15">
      <c r="A10" s="8">
        <f t="shared" si="0"/>
        <v>9</v>
      </c>
      <c r="B10" s="8" t="str">
        <f t="shared" si="1"/>
        <v>CS10R-1-1-[9][9]</v>
      </c>
      <c r="C10" s="8" t="s">
        <v>8370</v>
      </c>
      <c r="D10" s="8">
        <v>9</v>
      </c>
      <c r="E10" s="8">
        <v>9</v>
      </c>
      <c r="F10" s="8" t="str">
        <f>VLOOKUP(C10&amp;"-I"&amp;D10,端口信息表!B:F,5,FALSE)</f>
        <v>RC9A</v>
      </c>
      <c r="G10" s="8" t="str">
        <f>VLOOKUP(C10&amp;"-O"&amp;E10,端口信息表!B:F,5,FALSE)</f>
        <v>TC9A</v>
      </c>
      <c r="H10" s="8">
        <f>IF(I10="常通",1,VLOOKUP(B10,'开关组信息表（新）'!C:I,7,0))</f>
        <v>1</v>
      </c>
      <c r="I10" s="8" t="s">
        <v>8573</v>
      </c>
      <c r="J10" s="8" t="str">
        <f t="shared" si="2"/>
        <v>TWT-A11</v>
      </c>
      <c r="K10" s="8" t="s">
        <v>8584</v>
      </c>
      <c r="L10" s="8" t="s">
        <v>8585</v>
      </c>
      <c r="M10" s="8" t="s">
        <v>8583</v>
      </c>
      <c r="N10" s="8" t="s">
        <v>8568</v>
      </c>
      <c r="O10" s="8" t="str">
        <f t="shared" si="3"/>
        <v>RC9A-TC9A</v>
      </c>
    </row>
    <row r="11" ht="15" spans="1:15">
      <c r="A11" s="8">
        <f t="shared" si="0"/>
        <v>10</v>
      </c>
      <c r="B11" s="8" t="str">
        <f t="shared" si="1"/>
        <v>CS10R-1-1-[10][10]</v>
      </c>
      <c r="C11" s="8" t="s">
        <v>8370</v>
      </c>
      <c r="D11" s="8">
        <v>10</v>
      </c>
      <c r="E11" s="8">
        <v>10</v>
      </c>
      <c r="F11" s="8" t="str">
        <f>VLOOKUP(C11&amp;"-I"&amp;D11,端口信息表!B:F,5,FALSE)</f>
        <v>RC11A</v>
      </c>
      <c r="G11" s="8" t="str">
        <f>VLOOKUP(C11&amp;"-O"&amp;E11,端口信息表!B:F,5,FALSE)</f>
        <v>TC11A</v>
      </c>
      <c r="H11" s="8">
        <f>IF(I11="常通",1,VLOOKUP(B11,'开关组信息表（新）'!C:I,7,0))</f>
        <v>1</v>
      </c>
      <c r="I11" s="8" t="s">
        <v>8573</v>
      </c>
      <c r="J11" s="8" t="str">
        <f t="shared" si="2"/>
        <v>TWT-B1</v>
      </c>
      <c r="K11" s="8" t="s">
        <v>8586</v>
      </c>
      <c r="L11" s="8" t="s">
        <v>8587</v>
      </c>
      <c r="M11" s="8" t="s">
        <v>8588</v>
      </c>
      <c r="N11" s="8" t="s">
        <v>8568</v>
      </c>
      <c r="O11" s="8" t="str">
        <f t="shared" si="3"/>
        <v>RC11A-TC11A</v>
      </c>
    </row>
    <row r="12" ht="15" spans="1:15">
      <c r="A12" s="8">
        <f t="shared" si="0"/>
        <v>11</v>
      </c>
      <c r="B12" s="8" t="str">
        <f t="shared" si="1"/>
        <v>CS10R-1-1-[11][11]</v>
      </c>
      <c r="C12" s="8" t="s">
        <v>8370</v>
      </c>
      <c r="D12" s="8">
        <v>11</v>
      </c>
      <c r="E12" s="8">
        <v>11</v>
      </c>
      <c r="F12" s="8" t="str">
        <f>VLOOKUP(C12&amp;"-I"&amp;D12,端口信息表!B:F,5,FALSE)</f>
        <v>RC12A</v>
      </c>
      <c r="G12" s="8" t="str">
        <f>VLOOKUP(C12&amp;"-O"&amp;E12,端口信息表!B:F,5,FALSE)</f>
        <v>TC12A</v>
      </c>
      <c r="H12" s="8">
        <f>IF(I12="常通",1,VLOOKUP(B12,'开关组信息表（新）'!C:I,7,0))</f>
        <v>1</v>
      </c>
      <c r="I12" s="8" t="s">
        <v>8573</v>
      </c>
      <c r="J12" s="8" t="str">
        <f t="shared" si="2"/>
        <v>TWT-B2</v>
      </c>
      <c r="K12" s="8" t="s">
        <v>8589</v>
      </c>
      <c r="L12" s="8" t="s">
        <v>8587</v>
      </c>
      <c r="M12" s="8" t="s">
        <v>8586</v>
      </c>
      <c r="N12" s="8" t="s">
        <v>8568</v>
      </c>
      <c r="O12" s="8" t="str">
        <f t="shared" si="3"/>
        <v>RC12A-TC12A</v>
      </c>
    </row>
    <row r="13" ht="15" spans="1:15">
      <c r="A13" s="8">
        <f t="shared" si="0"/>
        <v>12</v>
      </c>
      <c r="B13" s="8" t="str">
        <f t="shared" si="1"/>
        <v>CS10R-1-1-[12][12]</v>
      </c>
      <c r="C13" s="8" t="s">
        <v>8370</v>
      </c>
      <c r="D13" s="8">
        <v>12</v>
      </c>
      <c r="E13" s="8">
        <v>12</v>
      </c>
      <c r="F13" s="8" t="str">
        <f>VLOOKUP(C13&amp;"-I"&amp;D13,端口信息表!B:F,5,FALSE)</f>
        <v>RC13A</v>
      </c>
      <c r="G13" s="8" t="str">
        <f>VLOOKUP(C13&amp;"-O"&amp;E13,端口信息表!B:F,5,FALSE)</f>
        <v>TC13A</v>
      </c>
      <c r="H13" s="8">
        <f>IF(I13="常通",1,VLOOKUP(B13,'开关组信息表（新）'!C:I,7,0))</f>
        <v>1</v>
      </c>
      <c r="I13" s="8" t="s">
        <v>8573</v>
      </c>
      <c r="J13" s="8" t="str">
        <f t="shared" si="2"/>
        <v>TWT-B4</v>
      </c>
      <c r="K13" s="8" t="s">
        <v>8588</v>
      </c>
      <c r="L13" s="8" t="s">
        <v>8587</v>
      </c>
      <c r="M13" s="8" t="s">
        <v>8590</v>
      </c>
      <c r="N13" s="8" t="s">
        <v>8568</v>
      </c>
      <c r="O13" s="8" t="str">
        <f t="shared" si="3"/>
        <v>RC13A-TC13A</v>
      </c>
    </row>
    <row r="14" ht="15" spans="1:15">
      <c r="A14" s="8">
        <f t="shared" si="0"/>
        <v>13</v>
      </c>
      <c r="B14" s="8" t="str">
        <f t="shared" si="1"/>
        <v>CS10R-1-1-[13][13]</v>
      </c>
      <c r="C14" s="8" t="s">
        <v>8370</v>
      </c>
      <c r="D14" s="8">
        <v>13</v>
      </c>
      <c r="E14" s="8">
        <v>13</v>
      </c>
      <c r="F14" s="8" t="str">
        <f>VLOOKUP(C14&amp;"-I"&amp;D14,端口信息表!B:F,5,FALSE)</f>
        <v>RC14A</v>
      </c>
      <c r="G14" s="8" t="str">
        <f>VLOOKUP(C14&amp;"-O"&amp;E14,端口信息表!B:F,5,FALSE)</f>
        <v>TC14A</v>
      </c>
      <c r="H14" s="8">
        <f>IF(I14="常通",1,VLOOKUP(B14,'开关组信息表（新）'!C:I,7,0))</f>
        <v>1</v>
      </c>
      <c r="I14" s="8" t="s">
        <v>8573</v>
      </c>
      <c r="J14" s="8" t="str">
        <f t="shared" si="2"/>
        <v>TWT-B5</v>
      </c>
      <c r="K14" s="8" t="s">
        <v>8590</v>
      </c>
      <c r="L14" s="8" t="s">
        <v>8587</v>
      </c>
      <c r="M14" s="8" t="s">
        <v>8588</v>
      </c>
      <c r="N14" s="8" t="s">
        <v>8568</v>
      </c>
      <c r="O14" s="8" t="str">
        <f t="shared" si="3"/>
        <v>RC14A-TC14A</v>
      </c>
    </row>
    <row r="15" ht="15" spans="1:15">
      <c r="A15" s="8">
        <f t="shared" si="0"/>
        <v>14</v>
      </c>
      <c r="B15" s="8" t="str">
        <f t="shared" si="1"/>
        <v>CS10R-1-2-[1][1]</v>
      </c>
      <c r="C15" s="8" t="s">
        <v>8372</v>
      </c>
      <c r="D15" s="8">
        <v>1</v>
      </c>
      <c r="E15" s="8">
        <v>1</v>
      </c>
      <c r="F15" s="8" t="str">
        <f>VLOOKUP(C15&amp;"-I"&amp;D15,端口信息表!B:F,5,FALSE)</f>
        <v>RC5B</v>
      </c>
      <c r="G15" s="8" t="str">
        <f>VLOOKUP(C15&amp;"-O"&amp;E15,端口信息表!B:F,5,FALSE)</f>
        <v>TC5B</v>
      </c>
      <c r="H15" s="8">
        <f>IF(I15="常通",1,VLOOKUP(B15,'开关组信息表（新）'!C:I,7,0))</f>
        <v>1</v>
      </c>
      <c r="I15" s="8" t="s">
        <v>8573</v>
      </c>
      <c r="J15" s="8" t="str">
        <f t="shared" si="2"/>
        <v>TWT-A19</v>
      </c>
      <c r="K15" s="8" t="s">
        <v>8591</v>
      </c>
      <c r="L15" s="8" t="s">
        <v>8592</v>
      </c>
      <c r="M15" s="8" t="s">
        <v>8593</v>
      </c>
      <c r="N15" s="8" t="s">
        <v>8568</v>
      </c>
      <c r="O15" s="8" t="str">
        <f t="shared" si="3"/>
        <v>RC5B-TC5B</v>
      </c>
    </row>
    <row r="16" ht="15" spans="1:15">
      <c r="A16" s="8">
        <f t="shared" si="0"/>
        <v>15</v>
      </c>
      <c r="B16" s="8" t="str">
        <f t="shared" si="1"/>
        <v>CS10R-1-2-[2][2]</v>
      </c>
      <c r="C16" s="8" t="s">
        <v>8372</v>
      </c>
      <c r="D16" s="8">
        <v>2</v>
      </c>
      <c r="E16" s="8">
        <v>2</v>
      </c>
      <c r="F16" s="8" t="str">
        <f>VLOOKUP(C16&amp;"-I"&amp;D16,端口信息表!B:F,5,FALSE)</f>
        <v>RC6B</v>
      </c>
      <c r="G16" s="8" t="str">
        <f>VLOOKUP(C16&amp;"-O"&amp;E16,端口信息表!B:F,5,FALSE)</f>
        <v>TC6B</v>
      </c>
      <c r="H16" s="8">
        <f>IF(I16="常通",1,VLOOKUP(B16,'开关组信息表（新）'!C:I,7,0))</f>
        <v>1</v>
      </c>
      <c r="I16" s="8" t="s">
        <v>8573</v>
      </c>
      <c r="J16" s="8" t="str">
        <f t="shared" si="2"/>
        <v>TWT-A20</v>
      </c>
      <c r="K16" s="8" t="s">
        <v>8594</v>
      </c>
      <c r="L16" s="8" t="s">
        <v>8592</v>
      </c>
      <c r="M16" s="8" t="s">
        <v>8591</v>
      </c>
      <c r="N16" s="8" t="s">
        <v>8568</v>
      </c>
      <c r="O16" s="8" t="str">
        <f t="shared" si="3"/>
        <v>RC6B-TC6B</v>
      </c>
    </row>
    <row r="17" ht="15" spans="1:15">
      <c r="A17" s="8">
        <f t="shared" si="0"/>
        <v>16</v>
      </c>
      <c r="B17" s="8" t="str">
        <f t="shared" si="1"/>
        <v>CS10R-1-2-[3][3]</v>
      </c>
      <c r="C17" s="8" t="s">
        <v>8372</v>
      </c>
      <c r="D17" s="8">
        <v>3</v>
      </c>
      <c r="E17" s="8">
        <v>3</v>
      </c>
      <c r="F17" s="8" t="str">
        <f>VLOOKUP(C17&amp;"-I"&amp;D17,端口信息表!B:F,5,FALSE)</f>
        <v>RC7B</v>
      </c>
      <c r="G17" s="8" t="str">
        <f>VLOOKUP(C17&amp;"-O"&amp;E17,端口信息表!B:F,5,FALSE)</f>
        <v>TC7B</v>
      </c>
      <c r="H17" s="8">
        <f>IF(I17="常通",1,VLOOKUP(B17,'开关组信息表（新）'!C:I,7,0))</f>
        <v>1</v>
      </c>
      <c r="I17" s="8" t="s">
        <v>8573</v>
      </c>
      <c r="J17" s="8" t="str">
        <f t="shared" si="2"/>
        <v>TWT-A21</v>
      </c>
      <c r="K17" s="8" t="s">
        <v>8595</v>
      </c>
      <c r="L17" s="8" t="s">
        <v>8592</v>
      </c>
      <c r="M17" s="8" t="s">
        <v>8596</v>
      </c>
      <c r="N17" s="8" t="s">
        <v>8568</v>
      </c>
      <c r="O17" s="8" t="str">
        <f t="shared" si="3"/>
        <v>RC7B-TC7B</v>
      </c>
    </row>
    <row r="18" ht="15" spans="1:15">
      <c r="A18" s="8">
        <f t="shared" si="0"/>
        <v>17</v>
      </c>
      <c r="B18" s="8" t="str">
        <f t="shared" si="1"/>
        <v>CS10R-1-2-[4][4]</v>
      </c>
      <c r="C18" s="8" t="s">
        <v>8372</v>
      </c>
      <c r="D18" s="8">
        <v>4</v>
      </c>
      <c r="E18" s="8">
        <v>4</v>
      </c>
      <c r="F18" s="8" t="str">
        <f>VLOOKUP(C18&amp;"-I"&amp;D18,端口信息表!B:F,5,FALSE)</f>
        <v>RC8B</v>
      </c>
      <c r="G18" s="8" t="str">
        <f>VLOOKUP(C18&amp;"-O"&amp;E18,端口信息表!B:F,5,FALSE)</f>
        <v>TC8B</v>
      </c>
      <c r="H18" s="8">
        <f>IF(I18="常通",1,VLOOKUP(B18,'开关组信息表（新）'!C:I,7,0))</f>
        <v>1</v>
      </c>
      <c r="I18" s="8" t="s">
        <v>8573</v>
      </c>
      <c r="J18" s="8" t="str">
        <f t="shared" si="2"/>
        <v>TWT-A22</v>
      </c>
      <c r="K18" s="8" t="s">
        <v>8596</v>
      </c>
      <c r="L18" s="8" t="s">
        <v>8592</v>
      </c>
      <c r="M18" s="8" t="s">
        <v>8594</v>
      </c>
      <c r="N18" s="8" t="s">
        <v>8568</v>
      </c>
      <c r="O18" s="8" t="str">
        <f t="shared" si="3"/>
        <v>RC8B-TC8B</v>
      </c>
    </row>
    <row r="19" ht="15" spans="1:15">
      <c r="A19" s="8">
        <f t="shared" si="0"/>
        <v>18</v>
      </c>
      <c r="B19" s="8" t="str">
        <f t="shared" si="1"/>
        <v>CS10R-1-3-[1][1]</v>
      </c>
      <c r="C19" s="8" t="s">
        <v>8373</v>
      </c>
      <c r="D19" s="8">
        <v>1</v>
      </c>
      <c r="E19" s="8">
        <v>1</v>
      </c>
      <c r="F19" s="8" t="str">
        <f>VLOOKUP(C19&amp;"-I"&amp;D19,端口信息表!B:F,5,FALSE)</f>
        <v>RW1B</v>
      </c>
      <c r="G19" s="8" t="str">
        <f>VLOOKUP(C19&amp;"-O"&amp;E19,端口信息表!B:F,5,FALSE)</f>
        <v>TW1B</v>
      </c>
      <c r="H19" s="8">
        <f>IF(I19="常通",1,VLOOKUP(B19,'开关组信息表（新）'!C:I,7,0))</f>
        <v>1</v>
      </c>
      <c r="I19" s="8" t="s">
        <v>8573</v>
      </c>
      <c r="J19" s="8" t="str">
        <f t="shared" si="2"/>
        <v>TWT-A24</v>
      </c>
      <c r="K19" s="8" t="s">
        <v>8597</v>
      </c>
      <c r="L19" s="8" t="s">
        <v>8592</v>
      </c>
      <c r="M19" s="8" t="s">
        <v>8598</v>
      </c>
      <c r="N19" s="8" t="s">
        <v>8568</v>
      </c>
      <c r="O19" s="8" t="str">
        <f t="shared" si="3"/>
        <v>RW1B-TW1B</v>
      </c>
    </row>
    <row r="20" ht="15" spans="1:15">
      <c r="A20" s="8">
        <f t="shared" si="0"/>
        <v>19</v>
      </c>
      <c r="B20" s="8" t="str">
        <f t="shared" si="1"/>
        <v>CS10R-1-3-[2][2]</v>
      </c>
      <c r="C20" s="8" t="s">
        <v>8373</v>
      </c>
      <c r="D20" s="8">
        <v>2</v>
      </c>
      <c r="E20" s="8">
        <v>2</v>
      </c>
      <c r="F20" s="8" t="str">
        <f>VLOOKUP(C20&amp;"-I"&amp;D20,端口信息表!B:F,5,FALSE)</f>
        <v>RW2B</v>
      </c>
      <c r="G20" s="8" t="str">
        <f>VLOOKUP(C20&amp;"-O"&amp;E20,端口信息表!B:F,5,FALSE)</f>
        <v>TW2B</v>
      </c>
      <c r="H20" s="8">
        <f>IF(I20="常通",1,VLOOKUP(B20,'开关组信息表（新）'!C:I,7,0))</f>
        <v>1</v>
      </c>
      <c r="I20" s="8" t="s">
        <v>8573</v>
      </c>
      <c r="J20" s="8" t="str">
        <f t="shared" si="2"/>
        <v>TWT-A25</v>
      </c>
      <c r="K20" s="8" t="s">
        <v>8598</v>
      </c>
      <c r="L20" s="8" t="s">
        <v>8592</v>
      </c>
      <c r="M20" s="8" t="s">
        <v>8597</v>
      </c>
      <c r="N20" s="8" t="s">
        <v>8568</v>
      </c>
      <c r="O20" s="8" t="str">
        <f t="shared" si="3"/>
        <v>RW2B-TW2B</v>
      </c>
    </row>
    <row r="21" ht="15" spans="1:15">
      <c r="A21" s="8">
        <f t="shared" si="0"/>
        <v>20</v>
      </c>
      <c r="B21" s="8" t="str">
        <f t="shared" si="1"/>
        <v>CS10R-1-4-[1][1]</v>
      </c>
      <c r="C21" s="8" t="s">
        <v>8374</v>
      </c>
      <c r="D21" s="8">
        <v>1</v>
      </c>
      <c r="E21" s="8">
        <v>1</v>
      </c>
      <c r="F21" s="8" t="str">
        <f>VLOOKUP(C21&amp;"-I"&amp;D21,端口信息表!B:F,5,FALSE)</f>
        <v>RC1B</v>
      </c>
      <c r="G21" s="8" t="str">
        <f>VLOOKUP(C21&amp;"-O"&amp;E21,端口信息表!B:F,5,FALSE)</f>
        <v>TC1B</v>
      </c>
      <c r="H21" s="8">
        <f>IF(I21="常通",1,VLOOKUP(B21,'开关组信息表（新）'!C:I,7,0))</f>
        <v>0</v>
      </c>
      <c r="I21" s="8" t="s">
        <v>8599</v>
      </c>
      <c r="J21" s="8" t="str">
        <f t="shared" si="2"/>
        <v>TWT-A15</v>
      </c>
      <c r="K21" s="8" t="s">
        <v>8600</v>
      </c>
      <c r="L21" s="8" t="s">
        <v>8601</v>
      </c>
      <c r="M21" s="8" t="s">
        <v>8602</v>
      </c>
      <c r="N21" s="8" t="s">
        <v>8568</v>
      </c>
      <c r="O21" s="8" t="str">
        <f t="shared" si="3"/>
        <v>RC1B-TC1B</v>
      </c>
    </row>
    <row r="22" ht="15" spans="1:15">
      <c r="A22" s="8">
        <f t="shared" si="0"/>
        <v>21</v>
      </c>
      <c r="B22" s="8" t="str">
        <f t="shared" si="1"/>
        <v>CS10R-1-4-[2][2]</v>
      </c>
      <c r="C22" s="8" t="s">
        <v>8374</v>
      </c>
      <c r="D22" s="8">
        <v>2</v>
      </c>
      <c r="E22" s="8">
        <v>2</v>
      </c>
      <c r="F22" s="8" t="str">
        <f>VLOOKUP(C22&amp;"-I"&amp;D22,端口信息表!B:F,5,FALSE)</f>
        <v>RC2B</v>
      </c>
      <c r="G22" s="8" t="str">
        <f>VLOOKUP(C22&amp;"-O"&amp;E22,端口信息表!B:F,5,FALSE)</f>
        <v>TC2B</v>
      </c>
      <c r="H22" s="8">
        <f>IF(I22="常通",1,VLOOKUP(B22,'开关组信息表（新）'!C:I,7,0))</f>
        <v>0</v>
      </c>
      <c r="I22" s="8" t="s">
        <v>8599</v>
      </c>
      <c r="J22" s="8" t="str">
        <f t="shared" si="2"/>
        <v>TWT-A16</v>
      </c>
      <c r="K22" s="8" t="s">
        <v>8593</v>
      </c>
      <c r="L22" s="8" t="s">
        <v>8601</v>
      </c>
      <c r="M22" s="8" t="s">
        <v>8600</v>
      </c>
      <c r="N22" s="8" t="s">
        <v>8568</v>
      </c>
      <c r="O22" s="8" t="str">
        <f t="shared" si="3"/>
        <v>RC2B-TC2B</v>
      </c>
    </row>
    <row r="23" ht="15" spans="1:15">
      <c r="A23" s="8">
        <f t="shared" si="0"/>
        <v>22</v>
      </c>
      <c r="B23" s="8" t="str">
        <f t="shared" si="1"/>
        <v>CS10R-1-4-[3][3]</v>
      </c>
      <c r="C23" s="8" t="s">
        <v>8374</v>
      </c>
      <c r="D23" s="8">
        <v>3</v>
      </c>
      <c r="E23" s="8">
        <v>3</v>
      </c>
      <c r="F23" s="8" t="str">
        <f>VLOOKUP(C23&amp;"-I"&amp;D23,端口信息表!B:F,5,FALSE)</f>
        <v>RC3B</v>
      </c>
      <c r="G23" s="8" t="str">
        <f>VLOOKUP(C23&amp;"-O"&amp;E23,端口信息表!B:F,5,FALSE)</f>
        <v>TC3B</v>
      </c>
      <c r="H23" s="8">
        <f>IF(I23="常通",1,VLOOKUP(B23,'开关组信息表（新）'!C:I,7,0))</f>
        <v>0</v>
      </c>
      <c r="I23" s="8" t="s">
        <v>8599</v>
      </c>
      <c r="J23" s="8" t="str">
        <f t="shared" si="2"/>
        <v>TWT-A17</v>
      </c>
      <c r="K23" s="8" t="s">
        <v>8602</v>
      </c>
      <c r="L23" s="8" t="s">
        <v>8601</v>
      </c>
      <c r="M23" s="8" t="s">
        <v>8603</v>
      </c>
      <c r="N23" s="8" t="s">
        <v>8568</v>
      </c>
      <c r="O23" s="8" t="str">
        <f t="shared" si="3"/>
        <v>RC3B-TC3B</v>
      </c>
    </row>
    <row r="24" ht="15" spans="1:15">
      <c r="A24" s="8">
        <f t="shared" si="0"/>
        <v>23</v>
      </c>
      <c r="B24" s="8" t="str">
        <f t="shared" si="1"/>
        <v>CS10R-1-4-[4][4]</v>
      </c>
      <c r="C24" s="8" t="s">
        <v>8374</v>
      </c>
      <c r="D24" s="8">
        <v>4</v>
      </c>
      <c r="E24" s="8">
        <v>4</v>
      </c>
      <c r="F24" s="8" t="str">
        <f>VLOOKUP(C24&amp;"-I"&amp;D24,端口信息表!B:F,5,FALSE)</f>
        <v>RC4B</v>
      </c>
      <c r="G24" s="8" t="str">
        <f>VLOOKUP(C24&amp;"-O"&amp;E24,端口信息表!B:F,5,FALSE)</f>
        <v>TC4B</v>
      </c>
      <c r="H24" s="8">
        <f>IF(I24="常通",1,VLOOKUP(B24,'开关组信息表（新）'!C:I,7,0))</f>
        <v>0</v>
      </c>
      <c r="I24" s="8" t="s">
        <v>8599</v>
      </c>
      <c r="J24" s="8" t="str">
        <f t="shared" si="2"/>
        <v>TWT-A18</v>
      </c>
      <c r="K24" s="8" t="s">
        <v>8603</v>
      </c>
      <c r="L24" s="8" t="s">
        <v>8601</v>
      </c>
      <c r="M24" s="8" t="s">
        <v>8595</v>
      </c>
      <c r="N24" s="8" t="s">
        <v>8568</v>
      </c>
      <c r="O24" s="8" t="str">
        <f t="shared" si="3"/>
        <v>RC4B-TC4B</v>
      </c>
    </row>
    <row r="25" ht="15" spans="1:15">
      <c r="A25" s="8">
        <f t="shared" si="0"/>
        <v>24</v>
      </c>
      <c r="B25" s="8" t="str">
        <f t="shared" si="1"/>
        <v>CS10R-1-4-[5][5]</v>
      </c>
      <c r="C25" s="8" t="s">
        <v>8374</v>
      </c>
      <c r="D25" s="8">
        <v>5</v>
      </c>
      <c r="E25" s="8">
        <v>5</v>
      </c>
      <c r="F25" s="8" t="str">
        <f>VLOOKUP(C25&amp;"-I"&amp;D25,端口信息表!B:F,5,FALSE)</f>
        <v>RS1B</v>
      </c>
      <c r="G25" s="8" t="str">
        <f>VLOOKUP(C25&amp;"-O"&amp;E25,端口信息表!B:F,5,FALSE)</f>
        <v>TS1B</v>
      </c>
      <c r="H25" s="8">
        <f>IF(I25="常通",1,VLOOKUP(B25,'开关组信息表（新）'!C:I,7,0))</f>
        <v>1</v>
      </c>
      <c r="I25" s="8" t="s">
        <v>8599</v>
      </c>
      <c r="J25" s="8" t="str">
        <f t="shared" si="2"/>
        <v>TWT-A15</v>
      </c>
      <c r="K25" s="8" t="s">
        <v>8600</v>
      </c>
      <c r="L25" s="8" t="s">
        <v>8601</v>
      </c>
      <c r="M25" s="8" t="s">
        <v>8602</v>
      </c>
      <c r="N25" s="8" t="s">
        <v>8568</v>
      </c>
      <c r="O25" s="8" t="str">
        <f t="shared" si="3"/>
        <v>RS1B-TS1B</v>
      </c>
    </row>
    <row r="26" ht="15" spans="1:15">
      <c r="A26" s="8">
        <f t="shared" si="0"/>
        <v>25</v>
      </c>
      <c r="B26" s="8" t="str">
        <f t="shared" si="1"/>
        <v>CS10R-1-4-[6][6]</v>
      </c>
      <c r="C26" s="8" t="s">
        <v>8374</v>
      </c>
      <c r="D26" s="8">
        <v>6</v>
      </c>
      <c r="E26" s="8">
        <v>6</v>
      </c>
      <c r="F26" s="8" t="str">
        <f>VLOOKUP(C26&amp;"-I"&amp;D26,端口信息表!B:F,5,FALSE)</f>
        <v>RS2B</v>
      </c>
      <c r="G26" s="8" t="str">
        <f>VLOOKUP(C26&amp;"-O"&amp;E26,端口信息表!B:F,5,FALSE)</f>
        <v>TS2B</v>
      </c>
      <c r="H26" s="8">
        <f>IF(I26="常通",1,VLOOKUP(B26,'开关组信息表（新）'!C:I,7,0))</f>
        <v>1</v>
      </c>
      <c r="I26" s="8" t="s">
        <v>8599</v>
      </c>
      <c r="J26" s="8" t="str">
        <f t="shared" si="2"/>
        <v>TWT-A16</v>
      </c>
      <c r="K26" s="8" t="s">
        <v>8593</v>
      </c>
      <c r="L26" s="8" t="s">
        <v>8601</v>
      </c>
      <c r="M26" s="8" t="s">
        <v>8600</v>
      </c>
      <c r="N26" s="8" t="s">
        <v>8568</v>
      </c>
      <c r="O26" s="8" t="str">
        <f t="shared" si="3"/>
        <v>RS2B-TS2B</v>
      </c>
    </row>
    <row r="27" ht="15" spans="1:15">
      <c r="A27" s="8">
        <f t="shared" si="0"/>
        <v>26</v>
      </c>
      <c r="B27" s="8" t="str">
        <f t="shared" si="1"/>
        <v>CS10R-1-4-[7][7]</v>
      </c>
      <c r="C27" s="8" t="s">
        <v>8374</v>
      </c>
      <c r="D27" s="8">
        <v>7</v>
      </c>
      <c r="E27" s="8">
        <v>7</v>
      </c>
      <c r="F27" s="8" t="str">
        <f>VLOOKUP(C27&amp;"-I"&amp;D27,端口信息表!B:F,5,FALSE)</f>
        <v>RS3B</v>
      </c>
      <c r="G27" s="8" t="str">
        <f>VLOOKUP(C27&amp;"-O"&amp;E27,端口信息表!B:F,5,FALSE)</f>
        <v>TS3B</v>
      </c>
      <c r="H27" s="8">
        <f>IF(I27="常通",1,VLOOKUP(B27,'开关组信息表（新）'!C:I,7,0))</f>
        <v>1</v>
      </c>
      <c r="I27" s="8" t="s">
        <v>8599</v>
      </c>
      <c r="J27" s="8" t="str">
        <f t="shared" si="2"/>
        <v>TWT-A17</v>
      </c>
      <c r="K27" s="8" t="s">
        <v>8602</v>
      </c>
      <c r="L27" s="8" t="s">
        <v>8601</v>
      </c>
      <c r="M27" s="8" t="s">
        <v>8603</v>
      </c>
      <c r="N27" s="8" t="s">
        <v>8568</v>
      </c>
      <c r="O27" s="8" t="str">
        <f t="shared" si="3"/>
        <v>RS3B-TS3B</v>
      </c>
    </row>
    <row r="28" ht="15" spans="1:15">
      <c r="A28" s="8">
        <f t="shared" si="0"/>
        <v>27</v>
      </c>
      <c r="B28" s="8" t="str">
        <f t="shared" si="1"/>
        <v>CS10R-1-4-[8][8]</v>
      </c>
      <c r="C28" s="8" t="s">
        <v>8374</v>
      </c>
      <c r="D28" s="8">
        <v>8</v>
      </c>
      <c r="E28" s="8">
        <v>8</v>
      </c>
      <c r="F28" s="8" t="str">
        <f>VLOOKUP(C28&amp;"-I"&amp;D28,端口信息表!B:F,5,FALSE)</f>
        <v>RS4B</v>
      </c>
      <c r="G28" s="8" t="str">
        <f>VLOOKUP(C28&amp;"-O"&amp;E28,端口信息表!B:F,5,FALSE)</f>
        <v>TS4B</v>
      </c>
      <c r="H28" s="8">
        <f>IF(I28="常通",1,VLOOKUP(B28,'开关组信息表（新）'!C:I,7,0))</f>
        <v>1</v>
      </c>
      <c r="I28" s="8" t="s">
        <v>8599</v>
      </c>
      <c r="J28" s="8" t="str">
        <f t="shared" si="2"/>
        <v>TWT-A18</v>
      </c>
      <c r="K28" s="8" t="s">
        <v>8603</v>
      </c>
      <c r="L28" s="8" t="s">
        <v>8601</v>
      </c>
      <c r="M28" s="8" t="s">
        <v>8595</v>
      </c>
      <c r="N28" s="8" t="s">
        <v>8568</v>
      </c>
      <c r="O28" s="8" t="str">
        <f t="shared" si="3"/>
        <v>RS4B-TS4B</v>
      </c>
    </row>
    <row r="29" ht="15" spans="1:15">
      <c r="A29" s="8">
        <f t="shared" si="0"/>
        <v>28</v>
      </c>
      <c r="B29" s="8" t="str">
        <f t="shared" si="1"/>
        <v>CS10R-1-4-[5][1]</v>
      </c>
      <c r="C29" s="8" t="s">
        <v>8374</v>
      </c>
      <c r="D29" s="8">
        <v>5</v>
      </c>
      <c r="E29" s="8">
        <v>1</v>
      </c>
      <c r="F29" s="8" t="str">
        <f>VLOOKUP(C29&amp;"-I"&amp;D29,端口信息表!B:F,5,FALSE)</f>
        <v>RS1B</v>
      </c>
      <c r="G29" s="8" t="str">
        <f>VLOOKUP(C29&amp;"-O"&amp;E29,端口信息表!B:F,5,FALSE)</f>
        <v>TC1B</v>
      </c>
      <c r="H29" s="8">
        <f>IF(I29="常通",1,VLOOKUP(B29,'开关组信息表（新）'!C:I,7,0))</f>
        <v>0</v>
      </c>
      <c r="I29" s="8" t="s">
        <v>8599</v>
      </c>
      <c r="J29" s="8" t="str">
        <f t="shared" si="2"/>
        <v>TWT-A19</v>
      </c>
      <c r="K29" s="8" t="s">
        <v>8591</v>
      </c>
      <c r="L29" s="8" t="s">
        <v>8601</v>
      </c>
      <c r="M29" s="8" t="s">
        <v>8597</v>
      </c>
      <c r="N29" s="8" t="s">
        <v>8568</v>
      </c>
      <c r="O29" s="8" t="str">
        <f t="shared" si="3"/>
        <v>RS1B-TC1B</v>
      </c>
    </row>
    <row r="30" ht="15" spans="1:15">
      <c r="A30" s="8">
        <f t="shared" si="0"/>
        <v>29</v>
      </c>
      <c r="B30" s="8" t="str">
        <f t="shared" si="1"/>
        <v>CS10R-1-4-[1][5]</v>
      </c>
      <c r="C30" s="8" t="s">
        <v>8374</v>
      </c>
      <c r="D30" s="8">
        <v>1</v>
      </c>
      <c r="E30" s="8">
        <v>5</v>
      </c>
      <c r="F30" s="8" t="str">
        <f>VLOOKUP(C30&amp;"-I"&amp;D30,端口信息表!B:F,5,FALSE)</f>
        <v>RC1B</v>
      </c>
      <c r="G30" s="8" t="str">
        <f>VLOOKUP(C30&amp;"-O"&amp;E30,端口信息表!B:F,5,FALSE)</f>
        <v>TS1B</v>
      </c>
      <c r="H30" s="8">
        <f>IF(I30="常通",1,VLOOKUP(B30,'开关组信息表（新）'!C:I,7,0))</f>
        <v>0</v>
      </c>
      <c r="I30" s="8" t="s">
        <v>8599</v>
      </c>
      <c r="J30" s="8" t="str">
        <f t="shared" si="2"/>
        <v>TWT-A20</v>
      </c>
      <c r="K30" s="8" t="s">
        <v>8594</v>
      </c>
      <c r="L30" s="8" t="s">
        <v>8601</v>
      </c>
      <c r="M30" s="8" t="s">
        <v>8604</v>
      </c>
      <c r="N30" s="8" t="s">
        <v>8568</v>
      </c>
      <c r="O30" s="8" t="str">
        <f t="shared" si="3"/>
        <v>RC1B-TS1B</v>
      </c>
    </row>
    <row r="31" ht="15" spans="1:15">
      <c r="A31" s="8">
        <f t="shared" si="0"/>
        <v>30</v>
      </c>
      <c r="B31" s="8" t="str">
        <f t="shared" si="1"/>
        <v>CS10R-1-4-[6][2]</v>
      </c>
      <c r="C31" s="8" t="s">
        <v>8374</v>
      </c>
      <c r="D31" s="8">
        <v>6</v>
      </c>
      <c r="E31" s="8">
        <v>2</v>
      </c>
      <c r="F31" s="8" t="str">
        <f>VLOOKUP(C31&amp;"-I"&amp;D31,端口信息表!B:F,5,FALSE)</f>
        <v>RS2B</v>
      </c>
      <c r="G31" s="8" t="str">
        <f>VLOOKUP(C31&amp;"-O"&amp;E31,端口信息表!B:F,5,FALSE)</f>
        <v>TC2B</v>
      </c>
      <c r="H31" s="8">
        <f>IF(I31="常通",1,VLOOKUP(B31,'开关组信息表（新）'!C:I,7,0))</f>
        <v>0</v>
      </c>
      <c r="I31" s="8" t="s">
        <v>8599</v>
      </c>
      <c r="J31" s="8" t="str">
        <f t="shared" si="2"/>
        <v>TWT-A21</v>
      </c>
      <c r="K31" s="8" t="s">
        <v>8595</v>
      </c>
      <c r="L31" s="8" t="s">
        <v>8601</v>
      </c>
      <c r="M31" s="8" t="s">
        <v>8605</v>
      </c>
      <c r="N31" s="8" t="s">
        <v>8568</v>
      </c>
      <c r="O31" s="8" t="str">
        <f t="shared" si="3"/>
        <v>RS2B-TC2B</v>
      </c>
    </row>
    <row r="32" ht="15" spans="1:15">
      <c r="A32" s="8">
        <f t="shared" si="0"/>
        <v>31</v>
      </c>
      <c r="B32" s="8" t="str">
        <f t="shared" si="1"/>
        <v>CS10R-1-4-[2][6]</v>
      </c>
      <c r="C32" s="8" t="s">
        <v>8374</v>
      </c>
      <c r="D32" s="8">
        <v>2</v>
      </c>
      <c r="E32" s="8">
        <v>6</v>
      </c>
      <c r="F32" s="8" t="str">
        <f>VLOOKUP(C32&amp;"-I"&amp;D32,端口信息表!B:F,5,FALSE)</f>
        <v>RC2B</v>
      </c>
      <c r="G32" s="8" t="str">
        <f>VLOOKUP(C32&amp;"-O"&amp;E32,端口信息表!B:F,5,FALSE)</f>
        <v>TS2B</v>
      </c>
      <c r="H32" s="8">
        <f>IF(I32="常通",1,VLOOKUP(B32,'开关组信息表（新）'!C:I,7,0))</f>
        <v>0</v>
      </c>
      <c r="I32" s="8" t="s">
        <v>8599</v>
      </c>
      <c r="J32" s="8" t="str">
        <f t="shared" si="2"/>
        <v>TWT-A22</v>
      </c>
      <c r="K32" s="8" t="s">
        <v>8596</v>
      </c>
      <c r="L32" s="8" t="s">
        <v>8601</v>
      </c>
      <c r="M32" s="8" t="s">
        <v>8606</v>
      </c>
      <c r="N32" s="8" t="s">
        <v>8568</v>
      </c>
      <c r="O32" s="8" t="str">
        <f t="shared" si="3"/>
        <v>RC2B-TS2B</v>
      </c>
    </row>
    <row r="33" ht="15" spans="1:15">
      <c r="A33" s="8">
        <f t="shared" si="0"/>
        <v>32</v>
      </c>
      <c r="B33" s="8" t="str">
        <f t="shared" si="1"/>
        <v>CS10R-1-4-[7][3]</v>
      </c>
      <c r="C33" s="8" t="s">
        <v>8374</v>
      </c>
      <c r="D33" s="8">
        <v>7</v>
      </c>
      <c r="E33" s="8">
        <v>3</v>
      </c>
      <c r="F33" s="8" t="str">
        <f>VLOOKUP(C33&amp;"-I"&amp;D33,端口信息表!B:F,5,FALSE)</f>
        <v>RS3B</v>
      </c>
      <c r="G33" s="8" t="str">
        <f>VLOOKUP(C33&amp;"-O"&amp;E33,端口信息表!B:F,5,FALSE)</f>
        <v>TC3B</v>
      </c>
      <c r="H33" s="8">
        <f>IF(I33="常通",1,VLOOKUP(B33,'开关组信息表（新）'!C:I,7,0))</f>
        <v>0</v>
      </c>
      <c r="I33" s="8" t="s">
        <v>8599</v>
      </c>
      <c r="J33" s="8" t="str">
        <f t="shared" si="2"/>
        <v>TWT-A23</v>
      </c>
      <c r="K33" s="8" t="s">
        <v>8592</v>
      </c>
      <c r="L33" s="8" t="s">
        <v>8601</v>
      </c>
      <c r="M33" s="8" t="s">
        <v>8607</v>
      </c>
      <c r="N33" s="8" t="s">
        <v>8568</v>
      </c>
      <c r="O33" s="8" t="str">
        <f t="shared" si="3"/>
        <v>RS3B-TC3B</v>
      </c>
    </row>
    <row r="34" ht="15" spans="1:15">
      <c r="A34" s="8">
        <f t="shared" si="0"/>
        <v>33</v>
      </c>
      <c r="B34" s="8" t="str">
        <f t="shared" si="1"/>
        <v>CS10R-1-4-[3][7]</v>
      </c>
      <c r="C34" s="8" t="s">
        <v>8374</v>
      </c>
      <c r="D34" s="8">
        <v>3</v>
      </c>
      <c r="E34" s="8">
        <v>7</v>
      </c>
      <c r="F34" s="8" t="str">
        <f>VLOOKUP(C34&amp;"-I"&amp;D34,端口信息表!B:F,5,FALSE)</f>
        <v>RC3B</v>
      </c>
      <c r="G34" s="8" t="str">
        <f>VLOOKUP(C34&amp;"-O"&amp;E34,端口信息表!B:F,5,FALSE)</f>
        <v>TS3B</v>
      </c>
      <c r="H34" s="8">
        <f>IF(I34="常通",1,VLOOKUP(B34,'开关组信息表（新）'!C:I,7,0))</f>
        <v>0</v>
      </c>
      <c r="I34" s="8" t="s">
        <v>8599</v>
      </c>
      <c r="J34" s="8" t="str">
        <f t="shared" si="2"/>
        <v>TWT-A24</v>
      </c>
      <c r="K34" s="8" t="s">
        <v>8597</v>
      </c>
      <c r="L34" s="8" t="s">
        <v>8601</v>
      </c>
      <c r="M34" s="8" t="s">
        <v>8608</v>
      </c>
      <c r="N34" s="8" t="s">
        <v>8568</v>
      </c>
      <c r="O34" s="8" t="str">
        <f t="shared" si="3"/>
        <v>RC3B-TS3B</v>
      </c>
    </row>
    <row r="35" ht="15" spans="1:15">
      <c r="A35" s="8">
        <f t="shared" si="0"/>
        <v>34</v>
      </c>
      <c r="B35" s="8" t="str">
        <f t="shared" si="1"/>
        <v>CS10R-1-4-[8][4]</v>
      </c>
      <c r="C35" s="8" t="s">
        <v>8374</v>
      </c>
      <c r="D35" s="8">
        <v>8</v>
      </c>
      <c r="E35" s="8">
        <v>4</v>
      </c>
      <c r="F35" s="8" t="str">
        <f>VLOOKUP(C35&amp;"-I"&amp;D35,端口信息表!B:F,5,FALSE)</f>
        <v>RS4B</v>
      </c>
      <c r="G35" s="8" t="str">
        <f>VLOOKUP(C35&amp;"-O"&amp;E35,端口信息表!B:F,5,FALSE)</f>
        <v>TC4B</v>
      </c>
      <c r="H35" s="8">
        <f>IF(I35="常通",1,VLOOKUP(B35,'开关组信息表（新）'!C:I,7,0))</f>
        <v>0</v>
      </c>
      <c r="I35" s="8" t="s">
        <v>8599</v>
      </c>
      <c r="J35" s="8" t="str">
        <f t="shared" si="2"/>
        <v>TWT-A25</v>
      </c>
      <c r="K35" s="8" t="s">
        <v>8598</v>
      </c>
      <c r="L35" s="8" t="s">
        <v>8601</v>
      </c>
      <c r="M35" s="8" t="s">
        <v>8609</v>
      </c>
      <c r="N35" s="8" t="s">
        <v>8568</v>
      </c>
      <c r="O35" s="8" t="str">
        <f t="shared" si="3"/>
        <v>RS4B-TC4B</v>
      </c>
    </row>
    <row r="36" ht="15" spans="1:15">
      <c r="A36" s="8">
        <f t="shared" si="0"/>
        <v>35</v>
      </c>
      <c r="B36" s="8" t="str">
        <f t="shared" si="1"/>
        <v>CS10R-1-4-[4][8]</v>
      </c>
      <c r="C36" s="8" t="s">
        <v>8374</v>
      </c>
      <c r="D36" s="8">
        <v>4</v>
      </c>
      <c r="E36" s="8">
        <v>8</v>
      </c>
      <c r="F36" s="8" t="str">
        <f>VLOOKUP(C36&amp;"-I"&amp;D36,端口信息表!B:F,5,FALSE)</f>
        <v>RC4B</v>
      </c>
      <c r="G36" s="8" t="str">
        <f>VLOOKUP(C36&amp;"-O"&amp;E36,端口信息表!B:F,5,FALSE)</f>
        <v>TS4B</v>
      </c>
      <c r="H36" s="8">
        <f>IF(I36="常通",1,VLOOKUP(B36,'开关组信息表（新）'!C:I,7,0))</f>
        <v>0</v>
      </c>
      <c r="I36" s="8" t="s">
        <v>8599</v>
      </c>
      <c r="J36" s="8" t="str">
        <f t="shared" si="2"/>
        <v>TWT-A26</v>
      </c>
      <c r="K36" s="8" t="s">
        <v>8610</v>
      </c>
      <c r="L36" s="8" t="s">
        <v>8601</v>
      </c>
      <c r="M36" s="8" t="s">
        <v>8611</v>
      </c>
      <c r="N36" s="8" t="s">
        <v>8568</v>
      </c>
      <c r="O36" s="8" t="str">
        <f t="shared" si="3"/>
        <v>RC4B-TS4B</v>
      </c>
    </row>
    <row r="37" ht="15" spans="1:15">
      <c r="A37" s="8">
        <f t="shared" si="0"/>
        <v>36</v>
      </c>
      <c r="B37" s="8" t="str">
        <f t="shared" si="1"/>
        <v>CS10R-1-5-[1][1]</v>
      </c>
      <c r="C37" s="8" t="s">
        <v>8375</v>
      </c>
      <c r="D37" s="8">
        <v>1</v>
      </c>
      <c r="E37" s="8">
        <v>1</v>
      </c>
      <c r="F37" s="8" t="str">
        <f>VLOOKUP(C37&amp;"-I"&amp;D37,端口信息表!B:F,5,FALSE)</f>
        <v>RI5A</v>
      </c>
      <c r="G37" s="8" t="str">
        <f>VLOOKUP(C37&amp;"-O"&amp;E37,端口信息表!B:F,5,FALSE)</f>
        <v>TI5A</v>
      </c>
      <c r="H37" s="8">
        <f>IF(I37="常通",1,VLOOKUP(B37,'开关组信息表（新）'!C:I,7,0))</f>
        <v>1</v>
      </c>
      <c r="I37" s="8" t="s">
        <v>8599</v>
      </c>
      <c r="J37" s="8" t="str">
        <f t="shared" si="2"/>
        <v>TWT-A26</v>
      </c>
      <c r="K37" s="8" t="s">
        <v>8610</v>
      </c>
      <c r="L37" s="8" t="s">
        <v>8585</v>
      </c>
      <c r="M37" s="8" t="s">
        <v>8604</v>
      </c>
      <c r="N37" s="8" t="s">
        <v>8568</v>
      </c>
      <c r="O37" s="8" t="str">
        <f t="shared" si="3"/>
        <v>RI5A-TI5A</v>
      </c>
    </row>
    <row r="38" ht="15" spans="1:15">
      <c r="A38" s="8">
        <f t="shared" si="0"/>
        <v>37</v>
      </c>
      <c r="B38" s="8" t="str">
        <f t="shared" si="1"/>
        <v>CS10R-1-5-[2][2]</v>
      </c>
      <c r="C38" s="8" t="s">
        <v>8375</v>
      </c>
      <c r="D38" s="8">
        <v>2</v>
      </c>
      <c r="E38" s="8">
        <v>2</v>
      </c>
      <c r="F38" s="8" t="str">
        <f>VLOOKUP(C38&amp;"-I"&amp;D38,端口信息表!B:F,5,FALSE)</f>
        <v>RI6A</v>
      </c>
      <c r="G38" s="8" t="str">
        <f>VLOOKUP(C38&amp;"-O"&amp;E38,端口信息表!B:F,5,FALSE)</f>
        <v>TI6A</v>
      </c>
      <c r="H38" s="8">
        <f>IF(I38="常通",1,VLOOKUP(B38,'开关组信息表（新）'!C:I,7,0))</f>
        <v>1</v>
      </c>
      <c r="I38" s="8" t="s">
        <v>8599</v>
      </c>
      <c r="J38" s="8" t="str">
        <f t="shared" si="2"/>
        <v>TWT-A27</v>
      </c>
      <c r="K38" s="8" t="s">
        <v>8604</v>
      </c>
      <c r="L38" s="8" t="s">
        <v>8585</v>
      </c>
      <c r="M38" s="8" t="s">
        <v>8610</v>
      </c>
      <c r="N38" s="8" t="s">
        <v>8568</v>
      </c>
      <c r="O38" s="8" t="str">
        <f t="shared" si="3"/>
        <v>RI6A-TI6A</v>
      </c>
    </row>
    <row r="39" ht="15" spans="1:15">
      <c r="A39" s="8">
        <f t="shared" si="0"/>
        <v>38</v>
      </c>
      <c r="B39" s="8" t="str">
        <f t="shared" si="1"/>
        <v>CS10R-1-5-[3][3]</v>
      </c>
      <c r="C39" s="8" t="s">
        <v>8375</v>
      </c>
      <c r="D39" s="8">
        <v>3</v>
      </c>
      <c r="E39" s="8">
        <v>3</v>
      </c>
      <c r="F39" s="8" t="str">
        <f>VLOOKUP(C39&amp;"-I"&amp;D39,端口信息表!B:F,5,FALSE)</f>
        <v>RI7A</v>
      </c>
      <c r="G39" s="8" t="str">
        <f>VLOOKUP(C39&amp;"-O"&amp;E39,端口信息表!B:F,5,FALSE)</f>
        <v>TI7A</v>
      </c>
      <c r="H39" s="8">
        <f>IF(I39="常通",1,VLOOKUP(B39,'开关组信息表（新）'!C:I,7,0))</f>
        <v>1</v>
      </c>
      <c r="I39" s="8" t="s">
        <v>8599</v>
      </c>
      <c r="J39" s="8" t="str">
        <f t="shared" si="2"/>
        <v>TWT-A13</v>
      </c>
      <c r="K39" s="8" t="s">
        <v>8612</v>
      </c>
      <c r="L39" s="8" t="s">
        <v>8585</v>
      </c>
      <c r="M39" s="8" t="s">
        <v>8613</v>
      </c>
      <c r="N39" s="8" t="s">
        <v>8568</v>
      </c>
      <c r="O39" s="8" t="str">
        <f t="shared" si="3"/>
        <v>RI7A-TI7A</v>
      </c>
    </row>
    <row r="40" ht="15" spans="1:15">
      <c r="A40" s="8">
        <f t="shared" si="0"/>
        <v>39</v>
      </c>
      <c r="B40" s="8" t="str">
        <f t="shared" si="1"/>
        <v>CS10R-1-5-[4][4]</v>
      </c>
      <c r="C40" s="8" t="s">
        <v>8375</v>
      </c>
      <c r="D40" s="8">
        <v>4</v>
      </c>
      <c r="E40" s="8">
        <v>4</v>
      </c>
      <c r="F40" s="8" t="str">
        <f>VLOOKUP(C40&amp;"-I"&amp;D40,端口信息表!B:F,5,FALSE)</f>
        <v>RI8A</v>
      </c>
      <c r="G40" s="8" t="str">
        <f>VLOOKUP(C40&amp;"-O"&amp;E40,端口信息表!B:F,5,FALSE)</f>
        <v>TI8A</v>
      </c>
      <c r="H40" s="8">
        <f>IF(I40="常通",1,VLOOKUP(B40,'开关组信息表（新）'!C:I,7,0))</f>
        <v>1</v>
      </c>
      <c r="I40" s="8" t="s">
        <v>8599</v>
      </c>
      <c r="J40" s="8" t="str">
        <f t="shared" si="2"/>
        <v>TWT-A14</v>
      </c>
      <c r="K40" s="8" t="s">
        <v>8613</v>
      </c>
      <c r="L40" s="8" t="s">
        <v>8585</v>
      </c>
      <c r="M40" s="8" t="s">
        <v>8612</v>
      </c>
      <c r="N40" s="8" t="s">
        <v>8568</v>
      </c>
      <c r="O40" s="8" t="str">
        <f t="shared" si="3"/>
        <v>RI8A-TI8A</v>
      </c>
    </row>
    <row r="41" ht="15" spans="1:15">
      <c r="A41" s="8">
        <f t="shared" si="0"/>
        <v>40</v>
      </c>
      <c r="B41" s="8" t="str">
        <f t="shared" si="1"/>
        <v>CS10R-1-5-[5][5]</v>
      </c>
      <c r="C41" s="8" t="s">
        <v>8375</v>
      </c>
      <c r="D41" s="8">
        <v>5</v>
      </c>
      <c r="E41" s="8">
        <v>5</v>
      </c>
      <c r="F41" s="8" t="str">
        <f>VLOOKUP(C41&amp;"-I"&amp;D41,端口信息表!B:F,5,FALSE)</f>
        <v>RI11B</v>
      </c>
      <c r="G41" s="8" t="str">
        <f>VLOOKUP(C41&amp;"-O"&amp;E41,端口信息表!B:F,5,FALSE)</f>
        <v>TI11B</v>
      </c>
      <c r="H41" s="8">
        <f>IF(I41="常通",1,VLOOKUP(B41,'开关组信息表（新）'!C:I,7,0))</f>
        <v>0</v>
      </c>
      <c r="I41" s="8" t="s">
        <v>8599</v>
      </c>
      <c r="J41" s="8" t="str">
        <f t="shared" si="2"/>
        <v>TWT-A26</v>
      </c>
      <c r="K41" s="8" t="s">
        <v>8610</v>
      </c>
      <c r="L41" s="8" t="s">
        <v>8585</v>
      </c>
      <c r="M41" s="8" t="s">
        <v>8604</v>
      </c>
      <c r="N41" s="8" t="s">
        <v>8568</v>
      </c>
      <c r="O41" s="8" t="str">
        <f t="shared" si="3"/>
        <v>RI11B-TI11B</v>
      </c>
    </row>
    <row r="42" ht="15" spans="1:15">
      <c r="A42" s="8">
        <f t="shared" si="0"/>
        <v>41</v>
      </c>
      <c r="B42" s="8" t="str">
        <f t="shared" si="1"/>
        <v>CS10R-1-5-[6][6]</v>
      </c>
      <c r="C42" s="8" t="s">
        <v>8375</v>
      </c>
      <c r="D42" s="8">
        <v>6</v>
      </c>
      <c r="E42" s="8">
        <v>6</v>
      </c>
      <c r="F42" s="8" t="str">
        <f>VLOOKUP(C42&amp;"-I"&amp;D42,端口信息表!B:F,5,FALSE)</f>
        <v>RI12B</v>
      </c>
      <c r="G42" s="8" t="str">
        <f>VLOOKUP(C42&amp;"-O"&amp;E42,端口信息表!B:F,5,FALSE)</f>
        <v>TI12B</v>
      </c>
      <c r="H42" s="8">
        <f>IF(I42="常通",1,VLOOKUP(B42,'开关组信息表（新）'!C:I,7,0))</f>
        <v>0</v>
      </c>
      <c r="I42" s="8" t="s">
        <v>8599</v>
      </c>
      <c r="J42" s="8" t="str">
        <f t="shared" si="2"/>
        <v>TWT-A27</v>
      </c>
      <c r="K42" s="8" t="s">
        <v>8604</v>
      </c>
      <c r="L42" s="8" t="s">
        <v>8585</v>
      </c>
      <c r="M42" s="8" t="s">
        <v>8610</v>
      </c>
      <c r="N42" s="8" t="s">
        <v>8568</v>
      </c>
      <c r="O42" s="8" t="str">
        <f t="shared" si="3"/>
        <v>RI12B-TI12B</v>
      </c>
    </row>
    <row r="43" ht="15" spans="1:15">
      <c r="A43" s="8">
        <f t="shared" si="0"/>
        <v>42</v>
      </c>
      <c r="B43" s="8" t="str">
        <f t="shared" si="1"/>
        <v>CS10R-1-5-[7][7]</v>
      </c>
      <c r="C43" s="8" t="s">
        <v>8375</v>
      </c>
      <c r="D43" s="8">
        <v>7</v>
      </c>
      <c r="E43" s="8">
        <v>7</v>
      </c>
      <c r="F43" s="8" t="str">
        <f>VLOOKUP(C43&amp;"-I"&amp;D43,端口信息表!B:F,5,FALSE)</f>
        <v>RI13B</v>
      </c>
      <c r="G43" s="8" t="str">
        <f>VLOOKUP(C43&amp;"-O"&amp;E43,端口信息表!B:F,5,FALSE)</f>
        <v>TI13B</v>
      </c>
      <c r="H43" s="8">
        <f>IF(I43="常通",1,VLOOKUP(B43,'开关组信息表（新）'!C:I,7,0))</f>
        <v>0</v>
      </c>
      <c r="I43" s="8" t="s">
        <v>8599</v>
      </c>
      <c r="J43" s="8" t="str">
        <f t="shared" si="2"/>
        <v>TWT-A13</v>
      </c>
      <c r="K43" s="8" t="s">
        <v>8612</v>
      </c>
      <c r="L43" s="8" t="s">
        <v>8585</v>
      </c>
      <c r="M43" s="8" t="s">
        <v>8613</v>
      </c>
      <c r="N43" s="8" t="s">
        <v>8568</v>
      </c>
      <c r="O43" s="8" t="str">
        <f t="shared" si="3"/>
        <v>RI13B-TI13B</v>
      </c>
    </row>
    <row r="44" ht="15" spans="1:15">
      <c r="A44" s="8">
        <f t="shared" si="0"/>
        <v>43</v>
      </c>
      <c r="B44" s="8" t="str">
        <f t="shared" si="1"/>
        <v>CS10R-1-5-[8][8]</v>
      </c>
      <c r="C44" s="8" t="s">
        <v>8375</v>
      </c>
      <c r="D44" s="8">
        <v>8</v>
      </c>
      <c r="E44" s="8">
        <v>8</v>
      </c>
      <c r="F44" s="8" t="str">
        <f>VLOOKUP(C44&amp;"-I"&amp;D44,端口信息表!B:F,5,FALSE)</f>
        <v>RI14B</v>
      </c>
      <c r="G44" s="8" t="str">
        <f>VLOOKUP(C44&amp;"-O"&amp;E44,端口信息表!B:F,5,FALSE)</f>
        <v>TI14B</v>
      </c>
      <c r="H44" s="8">
        <f>IF(I44="常通",1,VLOOKUP(B44,'开关组信息表（新）'!C:I,7,0))</f>
        <v>0</v>
      </c>
      <c r="I44" s="8" t="s">
        <v>8599</v>
      </c>
      <c r="J44" s="8" t="str">
        <f t="shared" si="2"/>
        <v>TWT-A14</v>
      </c>
      <c r="K44" s="8" t="s">
        <v>8613</v>
      </c>
      <c r="L44" s="8" t="s">
        <v>8585</v>
      </c>
      <c r="M44" s="8" t="s">
        <v>8612</v>
      </c>
      <c r="N44" s="8" t="s">
        <v>8568</v>
      </c>
      <c r="O44" s="8" t="str">
        <f t="shared" si="3"/>
        <v>RI14B-TI14B</v>
      </c>
    </row>
    <row r="45" ht="15" spans="1:15">
      <c r="A45" s="8">
        <f t="shared" si="0"/>
        <v>44</v>
      </c>
      <c r="B45" s="8" t="str">
        <f t="shared" si="1"/>
        <v>CS10R-1-6-[1][1]</v>
      </c>
      <c r="C45" s="8" t="s">
        <v>8376</v>
      </c>
      <c r="D45" s="8">
        <v>1</v>
      </c>
      <c r="E45" s="8">
        <v>1</v>
      </c>
      <c r="F45" s="8" t="str">
        <f>VLOOKUP(C45&amp;"-I"&amp;D45,端口信息表!B:F,5,FALSE)</f>
        <v>RI11A</v>
      </c>
      <c r="G45" s="8" t="str">
        <f>VLOOKUP(C45&amp;"-O"&amp;E45,端口信息表!B:F,5,FALSE)</f>
        <v>TI11A</v>
      </c>
      <c r="H45" s="8">
        <f>IF(I45="常通",1,VLOOKUP(B45,'开关组信息表（新）'!C:I,7,0))</f>
        <v>0</v>
      </c>
      <c r="I45" s="8" t="s">
        <v>8599</v>
      </c>
      <c r="J45" s="8" t="str">
        <f t="shared" si="2"/>
        <v>TWT-B14</v>
      </c>
      <c r="K45" s="8" t="s">
        <v>8614</v>
      </c>
      <c r="L45" s="8" t="s">
        <v>8615</v>
      </c>
      <c r="M45" s="8" t="s">
        <v>8616</v>
      </c>
      <c r="N45" s="8" t="s">
        <v>8568</v>
      </c>
      <c r="O45" s="8" t="str">
        <f t="shared" si="3"/>
        <v>RI11A-TI11A</v>
      </c>
    </row>
    <row r="46" ht="15" spans="1:15">
      <c r="A46" s="8">
        <f t="shared" si="0"/>
        <v>45</v>
      </c>
      <c r="B46" s="8" t="str">
        <f t="shared" si="1"/>
        <v>CS10R-1-6-[2][2]</v>
      </c>
      <c r="C46" s="8" t="s">
        <v>8376</v>
      </c>
      <c r="D46" s="8">
        <v>2</v>
      </c>
      <c r="E46" s="8">
        <v>2</v>
      </c>
      <c r="F46" s="8" t="str">
        <f>VLOOKUP(C46&amp;"-I"&amp;D46,端口信息表!B:F,5,FALSE)</f>
        <v>RI12A</v>
      </c>
      <c r="G46" s="8" t="str">
        <f>VLOOKUP(C46&amp;"-O"&amp;E46,端口信息表!B:F,5,FALSE)</f>
        <v>TI12A</v>
      </c>
      <c r="H46" s="8">
        <f>IF(I46="常通",1,VLOOKUP(B46,'开关组信息表（新）'!C:I,7,0))</f>
        <v>0</v>
      </c>
      <c r="I46" s="8" t="s">
        <v>8599</v>
      </c>
      <c r="J46" s="8" t="str">
        <f t="shared" si="2"/>
        <v>TWT-B15</v>
      </c>
      <c r="K46" s="8" t="s">
        <v>8616</v>
      </c>
      <c r="L46" s="8" t="s">
        <v>8615</v>
      </c>
      <c r="M46" s="8" t="s">
        <v>8614</v>
      </c>
      <c r="N46" s="8" t="s">
        <v>8568</v>
      </c>
      <c r="O46" s="8" t="str">
        <f t="shared" si="3"/>
        <v>RI12A-TI12A</v>
      </c>
    </row>
    <row r="47" ht="15" spans="1:15">
      <c r="A47" s="8">
        <f t="shared" si="0"/>
        <v>46</v>
      </c>
      <c r="B47" s="8" t="str">
        <f t="shared" si="1"/>
        <v>CS10R-1-6-[3][3]</v>
      </c>
      <c r="C47" s="8" t="s">
        <v>8376</v>
      </c>
      <c r="D47" s="8">
        <v>3</v>
      </c>
      <c r="E47" s="8">
        <v>3</v>
      </c>
      <c r="F47" s="8" t="str">
        <f>VLOOKUP(C47&amp;"-I"&amp;D47,端口信息表!B:F,5,FALSE)</f>
        <v>RI13A</v>
      </c>
      <c r="G47" s="8" t="str">
        <f>VLOOKUP(C47&amp;"-O"&amp;E47,端口信息表!B:F,5,FALSE)</f>
        <v>TI13A</v>
      </c>
      <c r="H47" s="8">
        <f>IF(I47="常通",1,VLOOKUP(B47,'开关组信息表（新）'!C:I,7,0))</f>
        <v>0</v>
      </c>
      <c r="I47" s="8" t="s">
        <v>8599</v>
      </c>
      <c r="J47" s="8" t="str">
        <f t="shared" si="2"/>
        <v>TWT-B7</v>
      </c>
      <c r="K47" s="8" t="s">
        <v>8617</v>
      </c>
      <c r="L47" s="8" t="s">
        <v>8615</v>
      </c>
      <c r="M47" s="8" t="s">
        <v>8618</v>
      </c>
      <c r="N47" s="8" t="s">
        <v>8568</v>
      </c>
      <c r="O47" s="8" t="str">
        <f t="shared" si="3"/>
        <v>RI13A-TI13A</v>
      </c>
    </row>
    <row r="48" ht="15" spans="1:15">
      <c r="A48" s="8">
        <f t="shared" si="0"/>
        <v>47</v>
      </c>
      <c r="B48" s="8" t="str">
        <f t="shared" si="1"/>
        <v>CS10R-1-6-[4][4]</v>
      </c>
      <c r="C48" s="8" t="s">
        <v>8376</v>
      </c>
      <c r="D48" s="8">
        <v>4</v>
      </c>
      <c r="E48" s="8">
        <v>4</v>
      </c>
      <c r="F48" s="8" t="str">
        <f>VLOOKUP(C48&amp;"-I"&amp;D48,端口信息表!B:F,5,FALSE)</f>
        <v>RI14A</v>
      </c>
      <c r="G48" s="8" t="str">
        <f>VLOOKUP(C48&amp;"-O"&amp;E48,端口信息表!B:F,5,FALSE)</f>
        <v>TI14A</v>
      </c>
      <c r="H48" s="8">
        <f>IF(I48="常通",1,VLOOKUP(B48,'开关组信息表（新）'!C:I,7,0))</f>
        <v>0</v>
      </c>
      <c r="I48" s="8" t="s">
        <v>8599</v>
      </c>
      <c r="J48" s="8" t="str">
        <f t="shared" si="2"/>
        <v>TWT-B8</v>
      </c>
      <c r="K48" s="8" t="s">
        <v>8618</v>
      </c>
      <c r="L48" s="8" t="s">
        <v>8615</v>
      </c>
      <c r="M48" s="8" t="s">
        <v>8617</v>
      </c>
      <c r="N48" s="8" t="s">
        <v>8568</v>
      </c>
      <c r="O48" s="8" t="str">
        <f t="shared" si="3"/>
        <v>RI14A-TI14A</v>
      </c>
    </row>
    <row r="49" ht="15" spans="1:15">
      <c r="A49" s="8">
        <f t="shared" si="0"/>
        <v>48</v>
      </c>
      <c r="B49" s="8" t="str">
        <f t="shared" si="1"/>
        <v>CS10R-1-6-[5][5]</v>
      </c>
      <c r="C49" s="8" t="s">
        <v>8376</v>
      </c>
      <c r="D49" s="8">
        <v>5</v>
      </c>
      <c r="E49" s="8">
        <v>5</v>
      </c>
      <c r="F49" s="8" t="str">
        <f>VLOOKUP(C49&amp;"-I"&amp;D49,端口信息表!B:F,5,FALSE)</f>
        <v>RE11B</v>
      </c>
      <c r="G49" s="8" t="str">
        <f>VLOOKUP(C49&amp;"-O"&amp;E49,端口信息表!B:F,5,FALSE)</f>
        <v>TE11B</v>
      </c>
      <c r="H49" s="8">
        <f>IF(I49="常通",1,VLOOKUP(B49,'开关组信息表（新）'!C:I,7,0))</f>
        <v>1</v>
      </c>
      <c r="I49" s="8" t="s">
        <v>8599</v>
      </c>
      <c r="J49" s="8" t="str">
        <f t="shared" si="2"/>
        <v>TWT-B14</v>
      </c>
      <c r="K49" s="8" t="s">
        <v>8614</v>
      </c>
      <c r="L49" s="8" t="s">
        <v>8615</v>
      </c>
      <c r="M49" s="8" t="s">
        <v>8616</v>
      </c>
      <c r="N49" s="8" t="s">
        <v>8568</v>
      </c>
      <c r="O49" s="8" t="str">
        <f t="shared" si="3"/>
        <v>RE11B-TE11B</v>
      </c>
    </row>
    <row r="50" ht="15" spans="1:15">
      <c r="A50" s="8">
        <f t="shared" si="0"/>
        <v>49</v>
      </c>
      <c r="B50" s="8" t="str">
        <f t="shared" si="1"/>
        <v>CS10R-1-6-[6][6]</v>
      </c>
      <c r="C50" s="8" t="s">
        <v>8376</v>
      </c>
      <c r="D50" s="8">
        <v>6</v>
      </c>
      <c r="E50" s="8">
        <v>6</v>
      </c>
      <c r="F50" s="8" t="str">
        <f>VLOOKUP(C50&amp;"-I"&amp;D50,端口信息表!B:F,5,FALSE)</f>
        <v>RE12B</v>
      </c>
      <c r="G50" s="8" t="str">
        <f>VLOOKUP(C50&amp;"-O"&amp;E50,端口信息表!B:F,5,FALSE)</f>
        <v>TE12B</v>
      </c>
      <c r="H50" s="8">
        <f>IF(I50="常通",1,VLOOKUP(B50,'开关组信息表（新）'!C:I,7,0))</f>
        <v>1</v>
      </c>
      <c r="I50" s="8" t="s">
        <v>8599</v>
      </c>
      <c r="J50" s="8" t="str">
        <f t="shared" si="2"/>
        <v>TWT-B15</v>
      </c>
      <c r="K50" s="8" t="s">
        <v>8616</v>
      </c>
      <c r="L50" s="8" t="s">
        <v>8615</v>
      </c>
      <c r="M50" s="8" t="s">
        <v>8614</v>
      </c>
      <c r="N50" s="8" t="s">
        <v>8568</v>
      </c>
      <c r="O50" s="8" t="str">
        <f t="shared" si="3"/>
        <v>RE12B-TE12B</v>
      </c>
    </row>
    <row r="51" ht="15" spans="1:15">
      <c r="A51" s="8">
        <f t="shared" si="0"/>
        <v>50</v>
      </c>
      <c r="B51" s="8" t="str">
        <f t="shared" si="1"/>
        <v>CS10R-1-6-[7][7]</v>
      </c>
      <c r="C51" s="8" t="s">
        <v>8376</v>
      </c>
      <c r="D51" s="8">
        <v>7</v>
      </c>
      <c r="E51" s="8">
        <v>7</v>
      </c>
      <c r="F51" s="8" t="str">
        <f>VLOOKUP(C51&amp;"-I"&amp;D51,端口信息表!B:F,5,FALSE)</f>
        <v>RE13B</v>
      </c>
      <c r="G51" s="8" t="str">
        <f>VLOOKUP(C51&amp;"-O"&amp;E51,端口信息表!B:F,5,FALSE)</f>
        <v>TE13B</v>
      </c>
      <c r="H51" s="8">
        <f>IF(I51="常通",1,VLOOKUP(B51,'开关组信息表（新）'!C:I,7,0))</f>
        <v>1</v>
      </c>
      <c r="I51" s="8" t="s">
        <v>8599</v>
      </c>
      <c r="J51" s="8" t="str">
        <f t="shared" si="2"/>
        <v>TWT-B7</v>
      </c>
      <c r="K51" s="8" t="s">
        <v>8617</v>
      </c>
      <c r="L51" s="8" t="s">
        <v>8615</v>
      </c>
      <c r="M51" s="8" t="s">
        <v>8618</v>
      </c>
      <c r="N51" s="8" t="s">
        <v>8568</v>
      </c>
      <c r="O51" s="8" t="str">
        <f t="shared" si="3"/>
        <v>RE13B-TE13B</v>
      </c>
    </row>
    <row r="52" ht="15" spans="1:15">
      <c r="A52" s="8">
        <f t="shared" si="0"/>
        <v>51</v>
      </c>
      <c r="B52" s="8" t="str">
        <f t="shared" si="1"/>
        <v>CS10R-1-6-[8][8]</v>
      </c>
      <c r="C52" s="8" t="s">
        <v>8376</v>
      </c>
      <c r="D52" s="8">
        <v>8</v>
      </c>
      <c r="E52" s="8">
        <v>8</v>
      </c>
      <c r="F52" s="8" t="str">
        <f>VLOOKUP(C52&amp;"-I"&amp;D52,端口信息表!B:F,5,FALSE)</f>
        <v>RW3B</v>
      </c>
      <c r="G52" s="8" t="str">
        <f>VLOOKUP(C52&amp;"-O"&amp;E52,端口信息表!B:F,5,FALSE)</f>
        <v>TW3B</v>
      </c>
      <c r="H52" s="8">
        <f>IF(I52="常通",1,VLOOKUP(B52,'开关组信息表（新）'!C:I,7,0))</f>
        <v>1</v>
      </c>
      <c r="I52" s="8" t="s">
        <v>8599</v>
      </c>
      <c r="J52" s="8" t="str">
        <f t="shared" si="2"/>
        <v>TWT-B8</v>
      </c>
      <c r="K52" s="8" t="s">
        <v>8618</v>
      </c>
      <c r="L52" s="8" t="s">
        <v>8615</v>
      </c>
      <c r="M52" s="8" t="s">
        <v>8617</v>
      </c>
      <c r="N52" s="8" t="s">
        <v>8568</v>
      </c>
      <c r="O52" s="8" t="str">
        <f t="shared" si="3"/>
        <v>RW3B-TW3B</v>
      </c>
    </row>
    <row r="53" ht="15" spans="1:15">
      <c r="A53" s="8">
        <f t="shared" si="0"/>
        <v>52</v>
      </c>
      <c r="B53" s="8" t="str">
        <f t="shared" si="1"/>
        <v>CS10R-1-7-[1][1]</v>
      </c>
      <c r="C53" s="8" t="s">
        <v>8377</v>
      </c>
      <c r="D53" s="8">
        <v>1</v>
      </c>
      <c r="E53" s="8">
        <v>1</v>
      </c>
      <c r="F53" s="8" t="str">
        <f>VLOOKUP(C53&amp;"-I"&amp;D53,端口信息表!B:F,5,FALSE)</f>
        <v>RC11B</v>
      </c>
      <c r="G53" s="8" t="str">
        <f>VLOOKUP(C53&amp;"-O"&amp;E53,端口信息表!B:F,5,FALSE)</f>
        <v>TC11B</v>
      </c>
      <c r="H53" s="8">
        <f>IF(I53="常通",1,VLOOKUP(B53,'开关组信息表（新）'!C:I,7,0))</f>
        <v>0</v>
      </c>
      <c r="I53" s="8" t="s">
        <v>8599</v>
      </c>
      <c r="J53" s="8" t="str">
        <f t="shared" si="2"/>
        <v>TWT-B9</v>
      </c>
      <c r="K53" s="8" t="s">
        <v>8619</v>
      </c>
      <c r="L53" s="8" t="s">
        <v>8620</v>
      </c>
      <c r="M53" s="8" t="s">
        <v>8621</v>
      </c>
      <c r="N53" s="8" t="s">
        <v>8568</v>
      </c>
      <c r="O53" s="8" t="str">
        <f t="shared" si="3"/>
        <v>RC11B-TC11B</v>
      </c>
    </row>
    <row r="54" ht="15" spans="1:15">
      <c r="A54" s="8">
        <f t="shared" si="0"/>
        <v>53</v>
      </c>
      <c r="B54" s="8" t="str">
        <f t="shared" si="1"/>
        <v>CS10R-1-7-[2][2]</v>
      </c>
      <c r="C54" s="8" t="s">
        <v>8377</v>
      </c>
      <c r="D54" s="8">
        <v>2</v>
      </c>
      <c r="E54" s="8">
        <v>2</v>
      </c>
      <c r="F54" s="8" t="str">
        <f>VLOOKUP(C54&amp;"-I"&amp;D54,端口信息表!B:F,5,FALSE)</f>
        <v>RC12B</v>
      </c>
      <c r="G54" s="8" t="str">
        <f>VLOOKUP(C54&amp;"-O"&amp;E54,端口信息表!B:F,5,FALSE)</f>
        <v>TC12B</v>
      </c>
      <c r="H54" s="8">
        <f>IF(I54="常通",1,VLOOKUP(B54,'开关组信息表（新）'!C:I,7,0))</f>
        <v>1</v>
      </c>
      <c r="I54" s="8" t="s">
        <v>8599</v>
      </c>
      <c r="J54" s="8" t="str">
        <f t="shared" si="2"/>
        <v>TWT-B10</v>
      </c>
      <c r="K54" s="8" t="s">
        <v>8621</v>
      </c>
      <c r="L54" s="8" t="s">
        <v>8620</v>
      </c>
      <c r="M54" s="8" t="s">
        <v>8622</v>
      </c>
      <c r="N54" s="8" t="s">
        <v>8568</v>
      </c>
      <c r="O54" s="8" t="str">
        <f t="shared" si="3"/>
        <v>RC12B-TC12B</v>
      </c>
    </row>
    <row r="55" ht="15" spans="1:15">
      <c r="A55" s="8">
        <f t="shared" si="0"/>
        <v>54</v>
      </c>
      <c r="B55" s="8" t="str">
        <f t="shared" si="1"/>
        <v>CS10R-1-7-[3][3]</v>
      </c>
      <c r="C55" s="8" t="s">
        <v>8377</v>
      </c>
      <c r="D55" s="8">
        <v>3</v>
      </c>
      <c r="E55" s="8">
        <v>3</v>
      </c>
      <c r="F55" s="8" t="str">
        <f>VLOOKUP(C55&amp;"-I"&amp;D55,端口信息表!B:F,5,FALSE)</f>
        <v>RC13B</v>
      </c>
      <c r="G55" s="8" t="str">
        <f>VLOOKUP(C55&amp;"-O"&amp;E55,端口信息表!B:F,5,FALSE)</f>
        <v>TC13B</v>
      </c>
      <c r="H55" s="8">
        <f>IF(I55="常通",1,VLOOKUP(B55,'开关组信息表（新）'!C:I,7,0))</f>
        <v>1</v>
      </c>
      <c r="I55" s="8" t="s">
        <v>8599</v>
      </c>
      <c r="J55" s="8" t="str">
        <f t="shared" si="2"/>
        <v>TWT-B12</v>
      </c>
      <c r="K55" s="8" t="s">
        <v>8622</v>
      </c>
      <c r="L55" s="8" t="s">
        <v>8620</v>
      </c>
      <c r="M55" s="8" t="s">
        <v>8623</v>
      </c>
      <c r="N55" s="8" t="s">
        <v>8568</v>
      </c>
      <c r="O55" s="8" t="str">
        <f t="shared" si="3"/>
        <v>RC13B-TC13B</v>
      </c>
    </row>
    <row r="56" ht="15" spans="1:15">
      <c r="A56" s="8">
        <f t="shared" si="0"/>
        <v>55</v>
      </c>
      <c r="B56" s="8" t="str">
        <f t="shared" si="1"/>
        <v>CS10R-1-7-[4][4]</v>
      </c>
      <c r="C56" s="8" t="s">
        <v>8377</v>
      </c>
      <c r="D56" s="8">
        <v>4</v>
      </c>
      <c r="E56" s="8">
        <v>4</v>
      </c>
      <c r="F56" s="8" t="str">
        <f>VLOOKUP(C56&amp;"-I"&amp;D56,端口信息表!B:F,5,FALSE)</f>
        <v>RC14B</v>
      </c>
      <c r="G56" s="8" t="str">
        <f>VLOOKUP(C56&amp;"-O"&amp;E56,端口信息表!B:F,5,FALSE)</f>
        <v>TC14B</v>
      </c>
      <c r="H56" s="8">
        <f>IF(I56="常通",1,VLOOKUP(B56,'开关组信息表（新）'!C:I,7,0))</f>
        <v>1</v>
      </c>
      <c r="I56" s="8" t="s">
        <v>8599</v>
      </c>
      <c r="J56" s="8" t="str">
        <f t="shared" si="2"/>
        <v>TWT-B13</v>
      </c>
      <c r="K56" s="8" t="s">
        <v>8623</v>
      </c>
      <c r="L56" s="8" t="s">
        <v>8620</v>
      </c>
      <c r="M56" s="8" t="s">
        <v>8619</v>
      </c>
      <c r="N56" s="8" t="s">
        <v>8568</v>
      </c>
      <c r="O56" s="8" t="str">
        <f t="shared" si="3"/>
        <v>RC14B-TC14B</v>
      </c>
    </row>
    <row r="57" ht="15" spans="1:15">
      <c r="A57" s="8">
        <f t="shared" si="0"/>
        <v>56</v>
      </c>
      <c r="B57" s="8" t="str">
        <f t="shared" si="1"/>
        <v>CS10R-1-7-[5][5]</v>
      </c>
      <c r="C57" s="8" t="s">
        <v>8377</v>
      </c>
      <c r="D57" s="8">
        <v>5</v>
      </c>
      <c r="E57" s="8">
        <v>5</v>
      </c>
      <c r="F57" s="8" t="str">
        <f>VLOOKUP(C57&amp;"-I"&amp;D57,端口信息表!B:F,5,FALSE)</f>
        <v>RW11B</v>
      </c>
      <c r="G57" s="8" t="str">
        <f>VLOOKUP(C57&amp;"-O"&amp;E57,端口信息表!B:F,5,FALSE)</f>
        <v>TW11B</v>
      </c>
      <c r="H57" s="8">
        <f>IF(I57="常通",1,VLOOKUP(B57,'开关组信息表（新）'!C:I,7,0))</f>
        <v>1</v>
      </c>
      <c r="I57" s="8" t="s">
        <v>8599</v>
      </c>
      <c r="J57" s="8" t="str">
        <f t="shared" si="2"/>
        <v>TWT-B9</v>
      </c>
      <c r="K57" s="8" t="s">
        <v>8619</v>
      </c>
      <c r="L57" s="8" t="s">
        <v>8620</v>
      </c>
      <c r="M57" s="8" t="s">
        <v>8621</v>
      </c>
      <c r="N57" s="8" t="s">
        <v>8568</v>
      </c>
      <c r="O57" s="8" t="str">
        <f t="shared" si="3"/>
        <v>RW11B-TW11B</v>
      </c>
    </row>
    <row r="58" ht="15" spans="1:15">
      <c r="A58" s="8">
        <f t="shared" ref="A58:A121" si="4">ROW()-1</f>
        <v>57</v>
      </c>
      <c r="B58" s="8" t="str">
        <f t="shared" ref="B58:B121" si="5">C58&amp;"-["&amp;D58&amp;"]["&amp;E58&amp;"]"</f>
        <v>CS10R-1-7-[6][6]</v>
      </c>
      <c r="C58" s="8" t="s">
        <v>8377</v>
      </c>
      <c r="D58" s="8">
        <v>6</v>
      </c>
      <c r="E58" s="8">
        <v>6</v>
      </c>
      <c r="F58" s="8" t="str">
        <f>VLOOKUP(C58&amp;"-I"&amp;D58,端口信息表!B:F,5,FALSE)</f>
        <v>RW12B</v>
      </c>
      <c r="G58" s="8" t="str">
        <f>VLOOKUP(C58&amp;"-O"&amp;E58,端口信息表!B:F,5,FALSE)</f>
        <v>TW12B</v>
      </c>
      <c r="H58" s="8">
        <f>IF(I58="常通",1,VLOOKUP(B58,'开关组信息表（新）'!C:I,7,0))</f>
        <v>0</v>
      </c>
      <c r="I58" s="8" t="s">
        <v>8599</v>
      </c>
      <c r="J58" s="8" t="str">
        <f t="shared" ref="J58:J121" si="6">IF(N58=$M$1,M58,IF(N58=$L$1,L58,K58))</f>
        <v>TWT-B10</v>
      </c>
      <c r="K58" s="8" t="s">
        <v>8621</v>
      </c>
      <c r="L58" s="8" t="s">
        <v>8620</v>
      </c>
      <c r="M58" s="8" t="s">
        <v>8622</v>
      </c>
      <c r="N58" s="8" t="s">
        <v>8568</v>
      </c>
      <c r="O58" s="8" t="str">
        <f t="shared" ref="O58:O121" si="7">F58&amp;"-"&amp;G58</f>
        <v>RW12B-TW12B</v>
      </c>
    </row>
    <row r="59" ht="15" spans="1:15">
      <c r="A59" s="8">
        <f t="shared" si="4"/>
        <v>58</v>
      </c>
      <c r="B59" s="8" t="str">
        <f t="shared" si="5"/>
        <v>CS10R-1-7-[7][7]</v>
      </c>
      <c r="C59" s="8" t="s">
        <v>8377</v>
      </c>
      <c r="D59" s="8">
        <v>7</v>
      </c>
      <c r="E59" s="8">
        <v>7</v>
      </c>
      <c r="F59" s="8" t="str">
        <f>VLOOKUP(C59&amp;"-I"&amp;D59,端口信息表!B:F,5,FALSE)</f>
        <v>RW13B</v>
      </c>
      <c r="G59" s="8" t="str">
        <f>VLOOKUP(C59&amp;"-O"&amp;E59,端口信息表!B:F,5,FALSE)</f>
        <v>TW13B</v>
      </c>
      <c r="H59" s="8">
        <f>IF(I59="常通",1,VLOOKUP(B59,'开关组信息表（新）'!C:I,7,0))</f>
        <v>0</v>
      </c>
      <c r="I59" s="8" t="s">
        <v>8599</v>
      </c>
      <c r="J59" s="8" t="str">
        <f t="shared" si="6"/>
        <v>TWT-B12</v>
      </c>
      <c r="K59" s="8" t="s">
        <v>8622</v>
      </c>
      <c r="L59" s="8" t="s">
        <v>8620</v>
      </c>
      <c r="M59" s="8" t="s">
        <v>8623</v>
      </c>
      <c r="N59" s="8" t="s">
        <v>8568</v>
      </c>
      <c r="O59" s="8" t="str">
        <f t="shared" si="7"/>
        <v>RW13B-TW13B</v>
      </c>
    </row>
    <row r="60" ht="15" spans="1:15">
      <c r="A60" s="8">
        <f t="shared" si="4"/>
        <v>59</v>
      </c>
      <c r="B60" s="8" t="str">
        <f t="shared" si="5"/>
        <v>CS10R-1-7-[8][8]</v>
      </c>
      <c r="C60" s="8" t="s">
        <v>8377</v>
      </c>
      <c r="D60" s="8">
        <v>8</v>
      </c>
      <c r="E60" s="8">
        <v>8</v>
      </c>
      <c r="F60" s="8" t="str">
        <f>VLOOKUP(C60&amp;"-I"&amp;D60,端口信息表!B:F,5,FALSE)</f>
        <v>RW14B</v>
      </c>
      <c r="G60" s="8" t="str">
        <f>VLOOKUP(C60&amp;"-O"&amp;E60,端口信息表!B:F,5,FALSE)</f>
        <v>TW14B</v>
      </c>
      <c r="H60" s="8">
        <f>IF(I60="常通",1,VLOOKUP(B60,'开关组信息表（新）'!C:I,7,0))</f>
        <v>0</v>
      </c>
      <c r="I60" s="8" t="s">
        <v>8599</v>
      </c>
      <c r="J60" s="8" t="str">
        <f t="shared" si="6"/>
        <v>TWT-B13</v>
      </c>
      <c r="K60" s="8" t="s">
        <v>8623</v>
      </c>
      <c r="L60" s="8" t="s">
        <v>8620</v>
      </c>
      <c r="M60" s="8" t="s">
        <v>8619</v>
      </c>
      <c r="N60" s="8" t="s">
        <v>8568</v>
      </c>
      <c r="O60" s="8" t="str">
        <f t="shared" si="7"/>
        <v>RW14B-TW14B</v>
      </c>
    </row>
    <row r="61" ht="15" spans="1:15">
      <c r="A61" s="8">
        <f t="shared" si="4"/>
        <v>60</v>
      </c>
      <c r="B61" s="8" t="str">
        <f t="shared" si="5"/>
        <v>CS6D-1-1-[1][1]</v>
      </c>
      <c r="C61" s="8" t="s">
        <v>8378</v>
      </c>
      <c r="D61" s="8">
        <v>1</v>
      </c>
      <c r="E61" s="8">
        <v>1</v>
      </c>
      <c r="F61" s="8" t="str">
        <f>VLOOKUP(C61&amp;"-I"&amp;D61,端口信息表!B:F,5,FALSE)</f>
        <v>RC1A</v>
      </c>
      <c r="G61" s="8" t="str">
        <f>VLOOKUP(C61&amp;"-O"&amp;E61,端口信息表!B:F,5,FALSE)</f>
        <v>TA1A</v>
      </c>
      <c r="H61" s="8">
        <f>IF(I61="常通",1,VLOOKUP(B61,'开关组信息表（新）'!C:I,7,0))</f>
        <v>1</v>
      </c>
      <c r="I61" s="8" t="s">
        <v>8599</v>
      </c>
      <c r="J61" s="8" t="str">
        <f t="shared" si="6"/>
        <v>TWT 25-C</v>
      </c>
      <c r="K61" s="10" t="s">
        <v>8624</v>
      </c>
      <c r="L61" s="10" t="s">
        <v>8625</v>
      </c>
      <c r="M61" s="10" t="s">
        <v>8626</v>
      </c>
      <c r="N61" s="10" t="s">
        <v>8568</v>
      </c>
      <c r="O61" s="8" t="str">
        <f t="shared" si="7"/>
        <v>RC1A-TA1A</v>
      </c>
    </row>
    <row r="62" ht="15" spans="1:15">
      <c r="A62" s="8">
        <f t="shared" si="4"/>
        <v>61</v>
      </c>
      <c r="B62" s="8" t="str">
        <f t="shared" si="5"/>
        <v>CS6D-1-1-[2][2]</v>
      </c>
      <c r="C62" s="8" t="s">
        <v>8378</v>
      </c>
      <c r="D62" s="8">
        <v>2</v>
      </c>
      <c r="E62" s="8">
        <v>2</v>
      </c>
      <c r="F62" s="8" t="str">
        <f>VLOOKUP(C62&amp;"-I"&amp;D62,端口信息表!B:F,5,FALSE)</f>
        <v>RC2A</v>
      </c>
      <c r="G62" s="8" t="str">
        <f>VLOOKUP(C62&amp;"-O"&amp;E62,端口信息表!B:F,5,FALSE)</f>
        <v>TA2A</v>
      </c>
      <c r="H62" s="8">
        <f>IF(I62="常通",1,VLOOKUP(B62,'开关组信息表（新）'!C:I,7,0))</f>
        <v>0</v>
      </c>
      <c r="I62" s="8" t="s">
        <v>8599</v>
      </c>
      <c r="J62" s="8" t="str">
        <f t="shared" si="6"/>
        <v>TWT 1-C</v>
      </c>
      <c r="K62" s="10" t="s">
        <v>8626</v>
      </c>
      <c r="L62" s="10" t="s">
        <v>8625</v>
      </c>
      <c r="M62" s="10" t="s">
        <v>8627</v>
      </c>
      <c r="N62" s="10" t="s">
        <v>8568</v>
      </c>
      <c r="O62" s="8" t="str">
        <f t="shared" si="7"/>
        <v>RC2A-TA2A</v>
      </c>
    </row>
    <row r="63" ht="15" spans="1:15">
      <c r="A63" s="8">
        <f t="shared" si="4"/>
        <v>62</v>
      </c>
      <c r="B63" s="8" t="str">
        <f t="shared" si="5"/>
        <v>CS6D-1-1-[3][3]</v>
      </c>
      <c r="C63" s="8" t="s">
        <v>8378</v>
      </c>
      <c r="D63" s="8">
        <v>3</v>
      </c>
      <c r="E63" s="8">
        <v>3</v>
      </c>
      <c r="F63" s="8" t="str">
        <f>VLOOKUP(C63&amp;"-I"&amp;D63,端口信息表!B:F,5,FALSE)</f>
        <v>RC3A</v>
      </c>
      <c r="G63" s="8" t="str">
        <f>VLOOKUP(C63&amp;"-O"&amp;E63,端口信息表!B:F,5,FALSE)</f>
        <v>TA3A</v>
      </c>
      <c r="H63" s="8">
        <f>IF(I63="常通",1,VLOOKUP(B63,'开关组信息表（新）'!C:I,7,0))</f>
        <v>0</v>
      </c>
      <c r="I63" s="8" t="s">
        <v>8599</v>
      </c>
      <c r="J63" s="8" t="str">
        <f t="shared" si="6"/>
        <v>TWT 2-C</v>
      </c>
      <c r="K63" s="10" t="s">
        <v>8627</v>
      </c>
      <c r="L63" s="10" t="s">
        <v>8625</v>
      </c>
      <c r="M63" s="10" t="s">
        <v>8626</v>
      </c>
      <c r="N63" s="10" t="s">
        <v>8568</v>
      </c>
      <c r="O63" s="8" t="str">
        <f t="shared" si="7"/>
        <v>RC3A-TA3A</v>
      </c>
    </row>
    <row r="64" ht="15" spans="1:15">
      <c r="A64" s="8">
        <f t="shared" si="4"/>
        <v>63</v>
      </c>
      <c r="B64" s="8" t="str">
        <f t="shared" si="5"/>
        <v>CS6D-1-1-[4][4]</v>
      </c>
      <c r="C64" s="8" t="s">
        <v>8378</v>
      </c>
      <c r="D64" s="8">
        <v>4</v>
      </c>
      <c r="E64" s="8">
        <v>4</v>
      </c>
      <c r="F64" s="8" t="str">
        <f>VLOOKUP(C64&amp;"-I"&amp;D64,端口信息表!B:F,5,FALSE)</f>
        <v>RC4A</v>
      </c>
      <c r="G64" s="8" t="str">
        <f>VLOOKUP(C64&amp;"-O"&amp;E64,端口信息表!B:F,5,FALSE)</f>
        <v>TA4A</v>
      </c>
      <c r="H64" s="8">
        <f>IF(I64="常通",1,VLOOKUP(B64,'开关组信息表（新）'!C:I,7,0))</f>
        <v>1</v>
      </c>
      <c r="I64" s="8" t="s">
        <v>8599</v>
      </c>
      <c r="J64" s="8" t="str">
        <f t="shared" si="6"/>
        <v>TWT 3-C</v>
      </c>
      <c r="K64" s="10" t="s">
        <v>8628</v>
      </c>
      <c r="L64" s="10" t="s">
        <v>8625</v>
      </c>
      <c r="M64" s="10" t="s">
        <v>8627</v>
      </c>
      <c r="N64" s="10" t="s">
        <v>8568</v>
      </c>
      <c r="O64" s="8" t="str">
        <f t="shared" si="7"/>
        <v>RC4A-TA4A</v>
      </c>
    </row>
    <row r="65" ht="15" spans="1:15">
      <c r="A65" s="8">
        <f t="shared" si="4"/>
        <v>64</v>
      </c>
      <c r="B65" s="8" t="str">
        <f t="shared" si="5"/>
        <v>CS6D-1-1-[5][5]</v>
      </c>
      <c r="C65" s="8" t="s">
        <v>8378</v>
      </c>
      <c r="D65" s="8">
        <v>5</v>
      </c>
      <c r="E65" s="8">
        <v>5</v>
      </c>
      <c r="F65" s="8" t="str">
        <f>VLOOKUP(C65&amp;"-I"&amp;D65,端口信息表!B:F,5,FALSE)</f>
        <v>RC5A</v>
      </c>
      <c r="G65" s="8" t="str">
        <f>VLOOKUP(C65&amp;"-O"&amp;E65,端口信息表!B:F,5,FALSE)</f>
        <v>TA5A</v>
      </c>
      <c r="H65" s="8">
        <f>IF(I65="常通",1,VLOOKUP(B65,'开关组信息表（新）'!C:I,7,0))</f>
        <v>1</v>
      </c>
      <c r="I65" s="8" t="s">
        <v>8599</v>
      </c>
      <c r="J65" s="8" t="str">
        <f t="shared" si="6"/>
        <v>TWT 5-C</v>
      </c>
      <c r="K65" s="10" t="s">
        <v>8629</v>
      </c>
      <c r="L65" s="10" t="s">
        <v>8625</v>
      </c>
      <c r="M65" s="10" t="s">
        <v>8630</v>
      </c>
      <c r="N65" s="10" t="s">
        <v>8568</v>
      </c>
      <c r="O65" s="8" t="str">
        <f t="shared" si="7"/>
        <v>RC5A-TA5A</v>
      </c>
    </row>
    <row r="66" ht="15" spans="1:15">
      <c r="A66" s="8">
        <f t="shared" si="4"/>
        <v>65</v>
      </c>
      <c r="B66" s="8" t="str">
        <f t="shared" si="5"/>
        <v>CS6D-1-1-[6][6]</v>
      </c>
      <c r="C66" s="8" t="s">
        <v>8378</v>
      </c>
      <c r="D66" s="8">
        <v>6</v>
      </c>
      <c r="E66" s="8">
        <v>6</v>
      </c>
      <c r="F66" s="8" t="str">
        <f>VLOOKUP(C66&amp;"-I"&amp;D66,端口信息表!B:F,5,FALSE)</f>
        <v>RC6A</v>
      </c>
      <c r="G66" s="8" t="str">
        <f>VLOOKUP(C66&amp;"-O"&amp;E66,端口信息表!B:F,5,FALSE)</f>
        <v>TA6A</v>
      </c>
      <c r="H66" s="8">
        <f>IF(I66="常通",1,VLOOKUP(B66,'开关组信息表（新）'!C:I,7,0))</f>
        <v>1</v>
      </c>
      <c r="I66" s="8" t="s">
        <v>8599</v>
      </c>
      <c r="J66" s="8" t="str">
        <f t="shared" si="6"/>
        <v>TWT 6-C</v>
      </c>
      <c r="K66" s="10" t="s">
        <v>8630</v>
      </c>
      <c r="L66" s="10" t="s">
        <v>8625</v>
      </c>
      <c r="M66" s="10" t="s">
        <v>8629</v>
      </c>
      <c r="N66" s="10" t="s">
        <v>8568</v>
      </c>
      <c r="O66" s="8" t="str">
        <f t="shared" si="7"/>
        <v>RC6A-TA6A</v>
      </c>
    </row>
    <row r="67" ht="15" spans="1:15">
      <c r="A67" s="8">
        <f t="shared" si="4"/>
        <v>66</v>
      </c>
      <c r="B67" s="8" t="str">
        <f t="shared" si="5"/>
        <v>CS6D-1-1-[7][7]</v>
      </c>
      <c r="C67" s="8" t="s">
        <v>8378</v>
      </c>
      <c r="D67" s="8">
        <v>7</v>
      </c>
      <c r="E67" s="8">
        <v>7</v>
      </c>
      <c r="F67" s="8" t="str">
        <f>VLOOKUP(C67&amp;"-I"&amp;D67,端口信息表!B:F,5,FALSE)</f>
        <v>RC7A</v>
      </c>
      <c r="G67" s="8" t="str">
        <f>VLOOKUP(C67&amp;"-O"&amp;E67,端口信息表!B:F,5,FALSE)</f>
        <v>TA7A</v>
      </c>
      <c r="H67" s="8">
        <f>IF(I67="常通",1,VLOOKUP(B67,'开关组信息表（新）'!C:I,7,0))</f>
        <v>1</v>
      </c>
      <c r="I67" s="8" t="s">
        <v>8599</v>
      </c>
      <c r="J67" s="8" t="str">
        <f t="shared" si="6"/>
        <v>TWT 7-C</v>
      </c>
      <c r="K67" s="10" t="s">
        <v>8631</v>
      </c>
      <c r="L67" s="10" t="s">
        <v>8632</v>
      </c>
      <c r="M67" s="10" t="s">
        <v>8633</v>
      </c>
      <c r="N67" s="10" t="s">
        <v>8568</v>
      </c>
      <c r="O67" s="8" t="str">
        <f t="shared" si="7"/>
        <v>RC7A-TA7A</v>
      </c>
    </row>
    <row r="68" ht="15" spans="1:15">
      <c r="A68" s="8">
        <f t="shared" si="4"/>
        <v>67</v>
      </c>
      <c r="B68" s="8" t="str">
        <f t="shared" si="5"/>
        <v>CS6D-1-1-[8][8]</v>
      </c>
      <c r="C68" s="8" t="s">
        <v>8378</v>
      </c>
      <c r="D68" s="8">
        <v>8</v>
      </c>
      <c r="E68" s="8">
        <v>8</v>
      </c>
      <c r="F68" s="8" t="str">
        <f>VLOOKUP(C68&amp;"-I"&amp;D68,端口信息表!B:F,5,FALSE)</f>
        <v>RC8A</v>
      </c>
      <c r="G68" s="8" t="str">
        <f>VLOOKUP(C68&amp;"-O"&amp;E68,端口信息表!B:F,5,FALSE)</f>
        <v>TA8A</v>
      </c>
      <c r="H68" s="8">
        <f>IF(I68="常通",1,VLOOKUP(B68,'开关组信息表（新）'!C:I,7,0))</f>
        <v>1</v>
      </c>
      <c r="I68" s="8" t="s">
        <v>8599</v>
      </c>
      <c r="J68" s="8" t="str">
        <f t="shared" si="6"/>
        <v>TWT 8-C</v>
      </c>
      <c r="K68" s="10" t="s">
        <v>8633</v>
      </c>
      <c r="L68" s="10" t="s">
        <v>8632</v>
      </c>
      <c r="M68" s="10" t="s">
        <v>8631</v>
      </c>
      <c r="N68" s="10" t="s">
        <v>8568</v>
      </c>
      <c r="O68" s="8" t="str">
        <f t="shared" si="7"/>
        <v>RC8A-TA8A</v>
      </c>
    </row>
    <row r="69" ht="15" spans="1:15">
      <c r="A69" s="8">
        <f t="shared" si="4"/>
        <v>68</v>
      </c>
      <c r="B69" s="8" t="str">
        <f t="shared" si="5"/>
        <v>CS6D-1-1-[9][9]</v>
      </c>
      <c r="C69" s="8" t="s">
        <v>8378</v>
      </c>
      <c r="D69" s="8">
        <v>9</v>
      </c>
      <c r="E69" s="8">
        <v>9</v>
      </c>
      <c r="F69" s="8" t="str">
        <f>VLOOKUP(C69&amp;"-I"&amp;D69,端口信息表!B:F,5,FALSE)</f>
        <v>RC9A</v>
      </c>
      <c r="G69" s="8" t="str">
        <f>VLOOKUP(C69&amp;"-O"&amp;E69,端口信息表!B:F,5,FALSE)</f>
        <v>TA9A</v>
      </c>
      <c r="H69" s="8">
        <f>IF(I69="常通",1,VLOOKUP(B69,'开关组信息表（新）'!C:I,7,0))</f>
        <v>0</v>
      </c>
      <c r="I69" s="8" t="s">
        <v>8599</v>
      </c>
      <c r="J69" s="8" t="str">
        <f t="shared" si="6"/>
        <v>TWT 10-C</v>
      </c>
      <c r="K69" s="10" t="s">
        <v>8634</v>
      </c>
      <c r="L69" s="10" t="s">
        <v>8632</v>
      </c>
      <c r="M69" s="10" t="s">
        <v>8635</v>
      </c>
      <c r="N69" s="10" t="s">
        <v>8568</v>
      </c>
      <c r="O69" s="8" t="str">
        <f t="shared" si="7"/>
        <v>RC9A-TA9A</v>
      </c>
    </row>
    <row r="70" ht="15" spans="1:15">
      <c r="A70" s="8">
        <f t="shared" si="4"/>
        <v>69</v>
      </c>
      <c r="B70" s="8" t="str">
        <f t="shared" si="5"/>
        <v>CS6D-1-1-[10][10]</v>
      </c>
      <c r="C70" s="8" t="s">
        <v>8378</v>
      </c>
      <c r="D70" s="8">
        <v>10</v>
      </c>
      <c r="E70" s="8">
        <v>10</v>
      </c>
      <c r="F70" s="8" t="str">
        <f>VLOOKUP(C70&amp;"-I"&amp;D70,端口信息表!B:F,5,FALSE)</f>
        <v>RC10A</v>
      </c>
      <c r="G70" s="8" t="str">
        <f>VLOOKUP(C70&amp;"-O"&amp;E70,端口信息表!B:F,5,FALSE)</f>
        <v>TA10A</v>
      </c>
      <c r="H70" s="8">
        <f>IF(I70="常通",1,VLOOKUP(B70,'开关组信息表（新）'!C:I,7,0))</f>
        <v>1</v>
      </c>
      <c r="I70" s="8" t="s">
        <v>8599</v>
      </c>
      <c r="J70" s="8" t="str">
        <f t="shared" si="6"/>
        <v>TWT 11-C</v>
      </c>
      <c r="K70" s="10" t="s">
        <v>8635</v>
      </c>
      <c r="L70" s="10" t="s">
        <v>8632</v>
      </c>
      <c r="M70" s="10" t="s">
        <v>8636</v>
      </c>
      <c r="N70" s="10" t="s">
        <v>8568</v>
      </c>
      <c r="O70" s="8" t="str">
        <f t="shared" si="7"/>
        <v>RC10A-TA10A</v>
      </c>
    </row>
    <row r="71" ht="15" spans="1:15">
      <c r="A71" s="8">
        <f t="shared" si="4"/>
        <v>70</v>
      </c>
      <c r="B71" s="8" t="str">
        <f t="shared" si="5"/>
        <v>CS6D-1-1-[11][11]</v>
      </c>
      <c r="C71" s="8" t="s">
        <v>8378</v>
      </c>
      <c r="D71" s="8">
        <v>11</v>
      </c>
      <c r="E71" s="8">
        <v>11</v>
      </c>
      <c r="F71" s="8" t="str">
        <f>VLOOKUP(C71&amp;"-I"&amp;D71,端口信息表!B:F,5,FALSE)</f>
        <v>RC11A</v>
      </c>
      <c r="G71" s="8" t="str">
        <f>VLOOKUP(C71&amp;"-O"&amp;E71,端口信息表!B:F,5,FALSE)</f>
        <v>TA11A</v>
      </c>
      <c r="H71" s="8">
        <f>IF(I71="常通",1,VLOOKUP(B71,'开关组信息表（新）'!C:I,7,0))</f>
        <v>1</v>
      </c>
      <c r="I71" s="8" t="s">
        <v>8599</v>
      </c>
      <c r="J71" s="8" t="str">
        <f t="shared" si="6"/>
        <v>TWT 12-C</v>
      </c>
      <c r="K71" s="10" t="s">
        <v>8636</v>
      </c>
      <c r="L71" s="10" t="s">
        <v>8632</v>
      </c>
      <c r="M71" s="10" t="s">
        <v>8635</v>
      </c>
      <c r="N71" s="10" t="s">
        <v>8568</v>
      </c>
      <c r="O71" s="8" t="str">
        <f t="shared" si="7"/>
        <v>RC11A-TA11A</v>
      </c>
    </row>
    <row r="72" ht="15" spans="1:15">
      <c r="A72" s="8">
        <f t="shared" si="4"/>
        <v>71</v>
      </c>
      <c r="B72" s="8" t="str">
        <f t="shared" si="5"/>
        <v>CS6D-1-1-[12][12]</v>
      </c>
      <c r="C72" s="8" t="s">
        <v>8378</v>
      </c>
      <c r="D72" s="8">
        <v>12</v>
      </c>
      <c r="E72" s="8">
        <v>12</v>
      </c>
      <c r="F72" s="8" t="str">
        <f>VLOOKUP(C72&amp;"-I"&amp;D72,端口信息表!B:F,5,FALSE)</f>
        <v>RC12A</v>
      </c>
      <c r="G72" s="8" t="str">
        <f>VLOOKUP(C72&amp;"-O"&amp;E72,端口信息表!B:F,5,FALSE)</f>
        <v>TA12A</v>
      </c>
      <c r="H72" s="8">
        <f>IF(I72="常通",1,VLOOKUP(B72,'开关组信息表（新）'!C:I,7,0))</f>
        <v>0</v>
      </c>
      <c r="I72" s="8" t="s">
        <v>8599</v>
      </c>
      <c r="J72" s="8" t="str">
        <f t="shared" si="6"/>
        <v>TWT 26-C</v>
      </c>
      <c r="K72" s="10" t="s">
        <v>8637</v>
      </c>
      <c r="L72" s="10" t="s">
        <v>8632</v>
      </c>
      <c r="M72" s="10" t="s">
        <v>8636</v>
      </c>
      <c r="N72" s="10" t="s">
        <v>8568</v>
      </c>
      <c r="O72" s="8" t="str">
        <f t="shared" si="7"/>
        <v>RC12A-TA12A</v>
      </c>
    </row>
    <row r="73" ht="15" spans="1:15">
      <c r="A73" s="8">
        <f t="shared" si="4"/>
        <v>72</v>
      </c>
      <c r="B73" s="8" t="str">
        <f t="shared" si="5"/>
        <v>CS6D-1-1-[13][13]</v>
      </c>
      <c r="C73" s="8" t="s">
        <v>8378</v>
      </c>
      <c r="D73" s="8">
        <v>13</v>
      </c>
      <c r="E73" s="8">
        <v>13</v>
      </c>
      <c r="F73" s="8" t="str">
        <f>VLOOKUP(C73&amp;"-I"&amp;D73,端口信息表!B:F,5,FALSE)</f>
        <v>RC1B</v>
      </c>
      <c r="G73" s="8" t="str">
        <f>VLOOKUP(C73&amp;"-O"&amp;E73,端口信息表!B:F,5,FALSE)</f>
        <v>TA1B</v>
      </c>
      <c r="H73" s="8">
        <f>IF(I73="常通",1,VLOOKUP(B73,'开关组信息表（新）'!C:I,7,0))</f>
        <v>0</v>
      </c>
      <c r="I73" s="8" t="s">
        <v>8599</v>
      </c>
      <c r="J73" s="8" t="str">
        <f t="shared" si="6"/>
        <v>TWT 13-C</v>
      </c>
      <c r="K73" s="10" t="s">
        <v>8638</v>
      </c>
      <c r="L73" s="10" t="s">
        <v>8639</v>
      </c>
      <c r="M73" s="10" t="s">
        <v>8640</v>
      </c>
      <c r="N73" s="10" t="s">
        <v>8568</v>
      </c>
      <c r="O73" s="8" t="str">
        <f t="shared" si="7"/>
        <v>RC1B-TA1B</v>
      </c>
    </row>
    <row r="74" ht="15" spans="1:15">
      <c r="A74" s="8">
        <f t="shared" si="4"/>
        <v>73</v>
      </c>
      <c r="B74" s="8" t="str">
        <f t="shared" si="5"/>
        <v>CS6D-1-1-[14][14]</v>
      </c>
      <c r="C74" s="8" t="s">
        <v>8378</v>
      </c>
      <c r="D74" s="8">
        <v>14</v>
      </c>
      <c r="E74" s="8">
        <v>14</v>
      </c>
      <c r="F74" s="8" t="str">
        <f>VLOOKUP(C74&amp;"-I"&amp;D74,端口信息表!B:F,5,FALSE)</f>
        <v>RC2B</v>
      </c>
      <c r="G74" s="8" t="str">
        <f>VLOOKUP(C74&amp;"-O"&amp;E74,端口信息表!B:F,5,FALSE)</f>
        <v>TA2B</v>
      </c>
      <c r="H74" s="8">
        <f>IF(I74="常通",1,VLOOKUP(B74,'开关组信息表（新）'!C:I,7,0))</f>
        <v>0</v>
      </c>
      <c r="I74" s="8" t="s">
        <v>8599</v>
      </c>
      <c r="J74" s="8" t="str">
        <f t="shared" si="6"/>
        <v>TWT 14-C</v>
      </c>
      <c r="K74" s="10" t="s">
        <v>8640</v>
      </c>
      <c r="L74" s="10" t="s">
        <v>8639</v>
      </c>
      <c r="M74" s="10" t="s">
        <v>8638</v>
      </c>
      <c r="N74" s="10" t="s">
        <v>8568</v>
      </c>
      <c r="O74" s="8" t="str">
        <f t="shared" si="7"/>
        <v>RC2B-TA2B</v>
      </c>
    </row>
    <row r="75" ht="15" spans="1:15">
      <c r="A75" s="8">
        <f t="shared" si="4"/>
        <v>74</v>
      </c>
      <c r="B75" s="8" t="str">
        <f t="shared" si="5"/>
        <v>CS6D-1-1-[15][15]</v>
      </c>
      <c r="C75" s="8" t="s">
        <v>8378</v>
      </c>
      <c r="D75" s="8">
        <v>15</v>
      </c>
      <c r="E75" s="8">
        <v>15</v>
      </c>
      <c r="F75" s="8" t="str">
        <f>VLOOKUP(C75&amp;"-I"&amp;D75,端口信息表!B:F,5,FALSE)</f>
        <v>RC3B</v>
      </c>
      <c r="G75" s="8" t="str">
        <f>VLOOKUP(C75&amp;"-O"&amp;E75,端口信息表!B:F,5,FALSE)</f>
        <v>TA3B</v>
      </c>
      <c r="H75" s="8">
        <f>IF(I75="常通",1,VLOOKUP(B75,'开关组信息表（新）'!C:I,7,0))</f>
        <v>0</v>
      </c>
      <c r="I75" s="8" t="s">
        <v>8599</v>
      </c>
      <c r="J75" s="8" t="str">
        <f t="shared" si="6"/>
        <v>TWT 27-C</v>
      </c>
      <c r="K75" s="10" t="s">
        <v>8641</v>
      </c>
      <c r="L75" s="10" t="s">
        <v>8639</v>
      </c>
      <c r="M75" s="10" t="s">
        <v>8640</v>
      </c>
      <c r="N75" s="10" t="s">
        <v>8568</v>
      </c>
      <c r="O75" s="8" t="str">
        <f t="shared" si="7"/>
        <v>RC3B-TA3B</v>
      </c>
    </row>
    <row r="76" ht="15" spans="1:15">
      <c r="A76" s="8">
        <f t="shared" si="4"/>
        <v>75</v>
      </c>
      <c r="B76" s="8" t="str">
        <f t="shared" si="5"/>
        <v>CS6D-1-1-[16][16]</v>
      </c>
      <c r="C76" s="8" t="s">
        <v>8378</v>
      </c>
      <c r="D76" s="8">
        <v>16</v>
      </c>
      <c r="E76" s="8">
        <v>16</v>
      </c>
      <c r="F76" s="8" t="str">
        <f>VLOOKUP(C76&amp;"-I"&amp;D76,端口信息表!B:F,5,FALSE)</f>
        <v>RC4B</v>
      </c>
      <c r="G76" s="8" t="str">
        <f>VLOOKUP(C76&amp;"-O"&amp;E76,端口信息表!B:F,5,FALSE)</f>
        <v>TA4B</v>
      </c>
      <c r="H76" s="8">
        <f>IF(I76="常通",1,VLOOKUP(B76,'开关组信息表（新）'!C:I,7,0))</f>
        <v>0</v>
      </c>
      <c r="I76" s="8" t="s">
        <v>8599</v>
      </c>
      <c r="J76" s="8" t="str">
        <f t="shared" si="6"/>
        <v>TWT 15-C</v>
      </c>
      <c r="K76" s="10" t="s">
        <v>8642</v>
      </c>
      <c r="L76" s="10" t="s">
        <v>8639</v>
      </c>
      <c r="M76" s="10" t="s">
        <v>8640</v>
      </c>
      <c r="N76" s="10" t="s">
        <v>8568</v>
      </c>
      <c r="O76" s="8" t="str">
        <f t="shared" si="7"/>
        <v>RC4B-TA4B</v>
      </c>
    </row>
    <row r="77" ht="15" spans="1:15">
      <c r="A77" s="8">
        <f t="shared" si="4"/>
        <v>76</v>
      </c>
      <c r="B77" s="8" t="str">
        <f t="shared" si="5"/>
        <v>CS6D-1-1-[17][17]</v>
      </c>
      <c r="C77" s="8" t="s">
        <v>8378</v>
      </c>
      <c r="D77" s="8">
        <v>17</v>
      </c>
      <c r="E77" s="8">
        <v>17</v>
      </c>
      <c r="F77" s="8" t="str">
        <f>VLOOKUP(C77&amp;"-I"&amp;D77,端口信息表!B:F,5,FALSE)</f>
        <v>RC5B</v>
      </c>
      <c r="G77" s="8" t="str">
        <f>VLOOKUP(C77&amp;"-O"&amp;E77,端口信息表!B:F,5,FALSE)</f>
        <v>TA5B</v>
      </c>
      <c r="H77" s="8">
        <f>IF(I77="常通",1,VLOOKUP(B77,'开关组信息表（新）'!C:I,7,0))</f>
        <v>0</v>
      </c>
      <c r="I77" s="8" t="s">
        <v>8599</v>
      </c>
      <c r="J77" s="8" t="str">
        <f t="shared" si="6"/>
        <v>TWT 17-C</v>
      </c>
      <c r="K77" s="10" t="s">
        <v>8643</v>
      </c>
      <c r="L77" s="10" t="s">
        <v>8639</v>
      </c>
      <c r="M77" s="10" t="s">
        <v>8644</v>
      </c>
      <c r="N77" s="10" t="s">
        <v>8568</v>
      </c>
      <c r="O77" s="8" t="str">
        <f t="shared" si="7"/>
        <v>RC5B-TA5B</v>
      </c>
    </row>
    <row r="78" ht="15" spans="1:15">
      <c r="A78" s="8">
        <f t="shared" si="4"/>
        <v>77</v>
      </c>
      <c r="B78" s="8" t="str">
        <f t="shared" si="5"/>
        <v>CS6D-1-1-[18][18]</v>
      </c>
      <c r="C78" s="8" t="s">
        <v>8378</v>
      </c>
      <c r="D78" s="8">
        <v>18</v>
      </c>
      <c r="E78" s="8">
        <v>18</v>
      </c>
      <c r="F78" s="8" t="str">
        <f>VLOOKUP(C78&amp;"-I"&amp;D78,端口信息表!B:F,5,FALSE)</f>
        <v>RC6B</v>
      </c>
      <c r="G78" s="8" t="str">
        <f>VLOOKUP(C78&amp;"-O"&amp;E78,端口信息表!B:F,5,FALSE)</f>
        <v>TA6B</v>
      </c>
      <c r="H78" s="8">
        <f>IF(I78="常通",1,VLOOKUP(B78,'开关组信息表（新）'!C:I,7,0))</f>
        <v>0</v>
      </c>
      <c r="I78" s="8" t="s">
        <v>8599</v>
      </c>
      <c r="J78" s="8" t="str">
        <f t="shared" si="6"/>
        <v>TWT 18-C</v>
      </c>
      <c r="K78" s="10" t="s">
        <v>8644</v>
      </c>
      <c r="L78" s="10" t="s">
        <v>8639</v>
      </c>
      <c r="M78" s="10" t="s">
        <v>8643</v>
      </c>
      <c r="N78" s="10" t="s">
        <v>8568</v>
      </c>
      <c r="O78" s="8" t="str">
        <f t="shared" si="7"/>
        <v>RC6B-TA6B</v>
      </c>
    </row>
    <row r="79" ht="15" spans="1:15">
      <c r="A79" s="8">
        <f t="shared" si="4"/>
        <v>78</v>
      </c>
      <c r="B79" s="8" t="str">
        <f t="shared" si="5"/>
        <v>CS6D-1-1-[19][19]</v>
      </c>
      <c r="C79" s="8" t="s">
        <v>8378</v>
      </c>
      <c r="D79" s="8">
        <v>19</v>
      </c>
      <c r="E79" s="8">
        <v>19</v>
      </c>
      <c r="F79" s="8" t="str">
        <f>VLOOKUP(C79&amp;"-I"&amp;D79,端口信息表!B:F,5,FALSE)</f>
        <v>RC7B</v>
      </c>
      <c r="G79" s="8" t="str">
        <f>VLOOKUP(C79&amp;"-O"&amp;E79,端口信息表!B:F,5,FALSE)</f>
        <v>TA7B</v>
      </c>
      <c r="H79" s="8">
        <f>IF(I79="常通",1,VLOOKUP(B79,'开关组信息表（新）'!C:I,7,0))</f>
        <v>0</v>
      </c>
      <c r="I79" s="8" t="s">
        <v>8599</v>
      </c>
      <c r="J79" s="8" t="str">
        <f t="shared" si="6"/>
        <v>TWT 19-C</v>
      </c>
      <c r="K79" s="10" t="s">
        <v>8645</v>
      </c>
      <c r="L79" s="10" t="s">
        <v>8646</v>
      </c>
      <c r="M79" s="10" t="s">
        <v>8647</v>
      </c>
      <c r="N79" s="10" t="s">
        <v>8568</v>
      </c>
      <c r="O79" s="8" t="str">
        <f t="shared" si="7"/>
        <v>RC7B-TA7B</v>
      </c>
    </row>
    <row r="80" ht="15" spans="1:15">
      <c r="A80" s="8">
        <f t="shared" si="4"/>
        <v>79</v>
      </c>
      <c r="B80" s="8" t="str">
        <f t="shared" si="5"/>
        <v>CS6D-1-1-[20][20]</v>
      </c>
      <c r="C80" s="8" t="s">
        <v>8378</v>
      </c>
      <c r="D80" s="8">
        <v>20</v>
      </c>
      <c r="E80" s="8">
        <v>20</v>
      </c>
      <c r="F80" s="8" t="str">
        <f>VLOOKUP(C80&amp;"-I"&amp;D80,端口信息表!B:F,5,FALSE)</f>
        <v>RC8B</v>
      </c>
      <c r="G80" s="8" t="str">
        <f>VLOOKUP(C80&amp;"-O"&amp;E80,端口信息表!B:F,5,FALSE)</f>
        <v>TA8B</v>
      </c>
      <c r="H80" s="8">
        <f>IF(I80="常通",1,VLOOKUP(B80,'开关组信息表（新）'!C:I,7,0))</f>
        <v>0</v>
      </c>
      <c r="I80" s="8" t="s">
        <v>8599</v>
      </c>
      <c r="J80" s="8" t="str">
        <f t="shared" si="6"/>
        <v>TWT 20-C</v>
      </c>
      <c r="K80" s="10" t="s">
        <v>8647</v>
      </c>
      <c r="L80" s="10" t="s">
        <v>8646</v>
      </c>
      <c r="M80" s="10" t="s">
        <v>8645</v>
      </c>
      <c r="N80" s="10" t="s">
        <v>8568</v>
      </c>
      <c r="O80" s="8" t="str">
        <f t="shared" si="7"/>
        <v>RC8B-TA8B</v>
      </c>
    </row>
    <row r="81" ht="15" spans="1:15">
      <c r="A81" s="8">
        <f t="shared" si="4"/>
        <v>80</v>
      </c>
      <c r="B81" s="8" t="str">
        <f t="shared" si="5"/>
        <v>CS6D-1-1-[21][21]</v>
      </c>
      <c r="C81" s="8" t="s">
        <v>8378</v>
      </c>
      <c r="D81" s="8">
        <v>21</v>
      </c>
      <c r="E81" s="8">
        <v>21</v>
      </c>
      <c r="F81" s="8" t="str">
        <f>VLOOKUP(C81&amp;"-I"&amp;D81,端口信息表!B:F,5,FALSE)</f>
        <v>RC9B</v>
      </c>
      <c r="G81" s="8" t="str">
        <f>VLOOKUP(C81&amp;"-O"&amp;E81,端口信息表!B:F,5,FALSE)</f>
        <v>TA9B</v>
      </c>
      <c r="H81" s="8">
        <f>IF(I81="常通",1,VLOOKUP(B81,'开关组信息表（新）'!C:I,7,0))</f>
        <v>1</v>
      </c>
      <c r="I81" s="8" t="s">
        <v>8599</v>
      </c>
      <c r="J81" s="8" t="str">
        <f t="shared" si="6"/>
        <v>TWT 22-C</v>
      </c>
      <c r="K81" s="10" t="s">
        <v>8648</v>
      </c>
      <c r="L81" s="10" t="s">
        <v>8646</v>
      </c>
      <c r="M81" s="10" t="s">
        <v>8649</v>
      </c>
      <c r="N81" s="10" t="s">
        <v>8568</v>
      </c>
      <c r="O81" s="8" t="str">
        <f t="shared" si="7"/>
        <v>RC9B-TA9B</v>
      </c>
    </row>
    <row r="82" ht="15" spans="1:15">
      <c r="A82" s="8">
        <f t="shared" si="4"/>
        <v>81</v>
      </c>
      <c r="B82" s="8" t="str">
        <f t="shared" si="5"/>
        <v>CS6D-1-1-[22][22]</v>
      </c>
      <c r="C82" s="8" t="s">
        <v>8378</v>
      </c>
      <c r="D82" s="8">
        <v>22</v>
      </c>
      <c r="E82" s="8">
        <v>22</v>
      </c>
      <c r="F82" s="8" t="str">
        <f>VLOOKUP(C82&amp;"-I"&amp;D82,端口信息表!B:F,5,FALSE)</f>
        <v>RC10B</v>
      </c>
      <c r="G82" s="8" t="str">
        <f>VLOOKUP(C82&amp;"-O"&amp;E82,端口信息表!B:F,5,FALSE)</f>
        <v>TA10B</v>
      </c>
      <c r="H82" s="8">
        <f>IF(I82="常通",1,VLOOKUP(B82,'开关组信息表（新）'!C:I,7,0))</f>
        <v>0</v>
      </c>
      <c r="I82" s="8" t="s">
        <v>8599</v>
      </c>
      <c r="J82" s="8" t="str">
        <f t="shared" si="6"/>
        <v>TWT 28-C</v>
      </c>
      <c r="K82" s="10" t="s">
        <v>8650</v>
      </c>
      <c r="L82" s="10" t="s">
        <v>8646</v>
      </c>
      <c r="M82" s="10" t="s">
        <v>8647</v>
      </c>
      <c r="N82" s="10" t="s">
        <v>8568</v>
      </c>
      <c r="O82" s="8" t="str">
        <f t="shared" si="7"/>
        <v>RC10B-TA10B</v>
      </c>
    </row>
    <row r="83" ht="15" spans="1:15">
      <c r="A83" s="8">
        <f t="shared" si="4"/>
        <v>82</v>
      </c>
      <c r="B83" s="8" t="str">
        <f t="shared" si="5"/>
        <v>CS6D-1-1-[23][23]</v>
      </c>
      <c r="C83" s="8" t="s">
        <v>8378</v>
      </c>
      <c r="D83" s="8">
        <v>23</v>
      </c>
      <c r="E83" s="8">
        <v>23</v>
      </c>
      <c r="F83" s="8" t="str">
        <f>VLOOKUP(C83&amp;"-I"&amp;D83,端口信息表!B:F,5,FALSE)</f>
        <v>RC11B</v>
      </c>
      <c r="G83" s="8" t="str">
        <f>VLOOKUP(C83&amp;"-O"&amp;E83,端口信息表!B:F,5,FALSE)</f>
        <v>TA11B</v>
      </c>
      <c r="H83" s="8">
        <f>IF(I83="常通",1,VLOOKUP(B83,'开关组信息表（新）'!C:I,7,0))</f>
        <v>0</v>
      </c>
      <c r="I83" s="8" t="s">
        <v>8599</v>
      </c>
      <c r="J83" s="8" t="str">
        <f t="shared" si="6"/>
        <v>TWT 23-C</v>
      </c>
      <c r="K83" s="10" t="s">
        <v>8649</v>
      </c>
      <c r="L83" s="10" t="s">
        <v>8646</v>
      </c>
      <c r="M83" s="10" t="s">
        <v>8651</v>
      </c>
      <c r="N83" s="10" t="s">
        <v>8568</v>
      </c>
      <c r="O83" s="8" t="str">
        <f t="shared" si="7"/>
        <v>RC11B-TA11B</v>
      </c>
    </row>
    <row r="84" ht="15" spans="1:15">
      <c r="A84" s="8">
        <f t="shared" si="4"/>
        <v>83</v>
      </c>
      <c r="B84" s="8" t="str">
        <f t="shared" si="5"/>
        <v>CS6D-1-1-[24][24]</v>
      </c>
      <c r="C84" s="8" t="s">
        <v>8378</v>
      </c>
      <c r="D84" s="8">
        <v>24</v>
      </c>
      <c r="E84" s="8">
        <v>24</v>
      </c>
      <c r="F84" s="8" t="str">
        <f>VLOOKUP(C84&amp;"-I"&amp;D84,端口信息表!B:F,5,FALSE)</f>
        <v>RC12B</v>
      </c>
      <c r="G84" s="8" t="str">
        <f>VLOOKUP(C84&amp;"-O"&amp;E84,端口信息表!B:F,5,FALSE)</f>
        <v>TA12B</v>
      </c>
      <c r="H84" s="8">
        <f>IF(I84="常通",1,VLOOKUP(B84,'开关组信息表（新）'!C:I,7,0))</f>
        <v>0</v>
      </c>
      <c r="I84" s="8" t="s">
        <v>8599</v>
      </c>
      <c r="J84" s="8" t="str">
        <f t="shared" si="6"/>
        <v>TWT 29-C</v>
      </c>
      <c r="K84" s="10" t="s">
        <v>8652</v>
      </c>
      <c r="L84" s="10" t="s">
        <v>8646</v>
      </c>
      <c r="M84" s="10" t="s">
        <v>8651</v>
      </c>
      <c r="N84" s="10" t="s">
        <v>8568</v>
      </c>
      <c r="O84" s="8" t="str">
        <f t="shared" si="7"/>
        <v>RC12B-TA12B</v>
      </c>
    </row>
    <row r="85" ht="15" spans="1:15">
      <c r="A85" s="8">
        <f t="shared" si="4"/>
        <v>84</v>
      </c>
      <c r="B85" s="8" t="str">
        <f t="shared" si="5"/>
        <v>CS6D-1-1-[25][25]</v>
      </c>
      <c r="C85" s="8" t="s">
        <v>8378</v>
      </c>
      <c r="D85" s="8">
        <v>25</v>
      </c>
      <c r="E85" s="8">
        <v>25</v>
      </c>
      <c r="F85" s="8" t="str">
        <f>VLOOKUP(C85&amp;"-I"&amp;D85,端口信息表!B:F,5,FALSE)</f>
        <v>RC13B</v>
      </c>
      <c r="G85" s="8" t="str">
        <f>VLOOKUP(C85&amp;"-O"&amp;E85,端口信息表!B:F,5,FALSE)</f>
        <v>TA13B</v>
      </c>
      <c r="H85" s="8">
        <f>IF(I85="常通",1,VLOOKUP(B85,'开关组信息表（新）'!C:I,7,0))</f>
        <v>0</v>
      </c>
      <c r="I85" s="8" t="s">
        <v>8599</v>
      </c>
      <c r="J85" s="8" t="str">
        <f t="shared" si="6"/>
        <v>TWT 24-C</v>
      </c>
      <c r="K85" s="10" t="s">
        <v>8651</v>
      </c>
      <c r="L85" s="10" t="s">
        <v>8646</v>
      </c>
      <c r="M85" s="10" t="s">
        <v>8649</v>
      </c>
      <c r="N85" s="10" t="s">
        <v>8568</v>
      </c>
      <c r="O85" s="8" t="str">
        <f t="shared" si="7"/>
        <v>RC13B-TA13B</v>
      </c>
    </row>
    <row r="86" ht="15" spans="1:15">
      <c r="A86" s="8">
        <f t="shared" si="4"/>
        <v>85</v>
      </c>
      <c r="B86" s="8" t="str">
        <f t="shared" si="5"/>
        <v>CS6D-1-1-[26][1]</v>
      </c>
      <c r="C86" s="8" t="s">
        <v>8378</v>
      </c>
      <c r="D86" s="8">
        <v>26</v>
      </c>
      <c r="E86" s="8">
        <v>1</v>
      </c>
      <c r="F86" s="8" t="str">
        <f>VLOOKUP(C86&amp;"-I"&amp;D86,端口信息表!B:F,5,FALSE)</f>
        <v>RN1A</v>
      </c>
      <c r="G86" s="8" t="str">
        <f>VLOOKUP(C86&amp;"-O"&amp;E86,端口信息表!B:F,5,FALSE)</f>
        <v>TA1A</v>
      </c>
      <c r="H86" s="8">
        <f>IF(I86="常通",1,VLOOKUP(B86,'开关组信息表（新）'!C:I,7,0))</f>
        <v>0</v>
      </c>
      <c r="I86" s="8" t="s">
        <v>8599</v>
      </c>
      <c r="J86" s="8" t="str">
        <f t="shared" si="6"/>
        <v>TWT 25-C</v>
      </c>
      <c r="K86" s="10" t="s">
        <v>8624</v>
      </c>
      <c r="L86" s="10" t="s">
        <v>8625</v>
      </c>
      <c r="M86" s="10" t="s">
        <v>8626</v>
      </c>
      <c r="N86" s="10" t="s">
        <v>8568</v>
      </c>
      <c r="O86" s="8" t="str">
        <f t="shared" si="7"/>
        <v>RN1A-TA1A</v>
      </c>
    </row>
    <row r="87" ht="15" spans="1:15">
      <c r="A87" s="8">
        <f t="shared" si="4"/>
        <v>86</v>
      </c>
      <c r="B87" s="8" t="str">
        <f t="shared" si="5"/>
        <v>CS6D-1-1-[27][2]</v>
      </c>
      <c r="C87" s="8" t="s">
        <v>8378</v>
      </c>
      <c r="D87" s="8">
        <v>27</v>
      </c>
      <c r="E87" s="8">
        <v>2</v>
      </c>
      <c r="F87" s="8" t="str">
        <f>VLOOKUP(C87&amp;"-I"&amp;D87,端口信息表!B:F,5,FALSE)</f>
        <v>RN2A</v>
      </c>
      <c r="G87" s="8" t="str">
        <f>VLOOKUP(C87&amp;"-O"&amp;E87,端口信息表!B:F,5,FALSE)</f>
        <v>TA2A</v>
      </c>
      <c r="H87" s="8">
        <f>IF(I87="常通",1,VLOOKUP(B87,'开关组信息表（新）'!C:I,7,0))</f>
        <v>1</v>
      </c>
      <c r="I87" s="8" t="s">
        <v>8599</v>
      </c>
      <c r="J87" s="8" t="str">
        <f t="shared" si="6"/>
        <v>TWT 1-C</v>
      </c>
      <c r="K87" s="10" t="s">
        <v>8626</v>
      </c>
      <c r="L87" s="10" t="s">
        <v>8625</v>
      </c>
      <c r="M87" s="10" t="s">
        <v>8627</v>
      </c>
      <c r="N87" s="10" t="s">
        <v>8568</v>
      </c>
      <c r="O87" s="8" t="str">
        <f t="shared" si="7"/>
        <v>RN2A-TA2A</v>
      </c>
    </row>
    <row r="88" ht="15" spans="1:15">
      <c r="A88" s="8">
        <f t="shared" si="4"/>
        <v>87</v>
      </c>
      <c r="B88" s="8" t="str">
        <f t="shared" si="5"/>
        <v>CS6D-1-1-[28][3]</v>
      </c>
      <c r="C88" s="8" t="s">
        <v>8378</v>
      </c>
      <c r="D88" s="8">
        <v>28</v>
      </c>
      <c r="E88" s="8">
        <v>3</v>
      </c>
      <c r="F88" s="8" t="str">
        <f>VLOOKUP(C88&amp;"-I"&amp;D88,端口信息表!B:F,5,FALSE)</f>
        <v>RN3A</v>
      </c>
      <c r="G88" s="8" t="str">
        <f>VLOOKUP(C88&amp;"-O"&amp;E88,端口信息表!B:F,5,FALSE)</f>
        <v>TA3A</v>
      </c>
      <c r="H88" s="8">
        <f>IF(I88="常通",1,VLOOKUP(B88,'开关组信息表（新）'!C:I,7,0))</f>
        <v>1</v>
      </c>
      <c r="I88" s="8" t="s">
        <v>8599</v>
      </c>
      <c r="J88" s="8" t="str">
        <f t="shared" si="6"/>
        <v>TWT 2-C</v>
      </c>
      <c r="K88" s="10" t="s">
        <v>8627</v>
      </c>
      <c r="L88" s="10" t="s">
        <v>8625</v>
      </c>
      <c r="M88" s="10" t="s">
        <v>8626</v>
      </c>
      <c r="N88" s="10" t="s">
        <v>8568</v>
      </c>
      <c r="O88" s="8" t="str">
        <f t="shared" si="7"/>
        <v>RN3A-TA3A</v>
      </c>
    </row>
    <row r="89" ht="15" spans="1:15">
      <c r="A89" s="8">
        <f t="shared" si="4"/>
        <v>88</v>
      </c>
      <c r="B89" s="8" t="str">
        <f t="shared" si="5"/>
        <v>CS6D-1-1-[29][4]</v>
      </c>
      <c r="C89" s="8" t="s">
        <v>8378</v>
      </c>
      <c r="D89" s="8">
        <v>29</v>
      </c>
      <c r="E89" s="8">
        <v>4</v>
      </c>
      <c r="F89" s="8" t="str">
        <f>VLOOKUP(C89&amp;"-I"&amp;D89,端口信息表!B:F,5,FALSE)</f>
        <v>RN4A</v>
      </c>
      <c r="G89" s="8" t="str">
        <f>VLOOKUP(C89&amp;"-O"&amp;E89,端口信息表!B:F,5,FALSE)</f>
        <v>TA4A</v>
      </c>
      <c r="H89" s="8">
        <f>IF(I89="常通",1,VLOOKUP(B89,'开关组信息表（新）'!C:I,7,0))</f>
        <v>0</v>
      </c>
      <c r="I89" s="8" t="s">
        <v>8599</v>
      </c>
      <c r="J89" s="8" t="str">
        <f t="shared" si="6"/>
        <v>TWT 3-C</v>
      </c>
      <c r="K89" s="10" t="s">
        <v>8628</v>
      </c>
      <c r="L89" s="10" t="s">
        <v>8625</v>
      </c>
      <c r="M89" s="10" t="s">
        <v>8627</v>
      </c>
      <c r="N89" s="10" t="s">
        <v>8568</v>
      </c>
      <c r="O89" s="8" t="str">
        <f t="shared" si="7"/>
        <v>RN4A-TA4A</v>
      </c>
    </row>
    <row r="90" ht="15" spans="1:15">
      <c r="A90" s="8">
        <f t="shared" si="4"/>
        <v>89</v>
      </c>
      <c r="B90" s="8" t="str">
        <f t="shared" si="5"/>
        <v>CS6D-1-1-[30][5]</v>
      </c>
      <c r="C90" s="8" t="s">
        <v>8378</v>
      </c>
      <c r="D90" s="8">
        <v>30</v>
      </c>
      <c r="E90" s="8">
        <v>5</v>
      </c>
      <c r="F90" s="8" t="str">
        <f>VLOOKUP(C90&amp;"-I"&amp;D90,端口信息表!B:F,5,FALSE)</f>
        <v>RN5A</v>
      </c>
      <c r="G90" s="8" t="str">
        <f>VLOOKUP(C90&amp;"-O"&amp;E90,端口信息表!B:F,5,FALSE)</f>
        <v>TA5A</v>
      </c>
      <c r="H90" s="8">
        <f>IF(I90="常通",1,VLOOKUP(B90,'开关组信息表（新）'!C:I,7,0))</f>
        <v>0</v>
      </c>
      <c r="I90" s="8" t="s">
        <v>8599</v>
      </c>
      <c r="J90" s="8" t="str">
        <f t="shared" si="6"/>
        <v>TWT 5-C</v>
      </c>
      <c r="K90" s="10" t="s">
        <v>8629</v>
      </c>
      <c r="L90" s="10" t="s">
        <v>8625</v>
      </c>
      <c r="M90" s="10" t="s">
        <v>8630</v>
      </c>
      <c r="N90" s="10" t="s">
        <v>8568</v>
      </c>
      <c r="O90" s="8" t="str">
        <f t="shared" si="7"/>
        <v>RN5A-TA5A</v>
      </c>
    </row>
    <row r="91" ht="15" spans="1:15">
      <c r="A91" s="8">
        <f t="shared" si="4"/>
        <v>90</v>
      </c>
      <c r="B91" s="8" t="str">
        <f t="shared" si="5"/>
        <v>CS6D-1-1-[31][6]</v>
      </c>
      <c r="C91" s="8" t="s">
        <v>8378</v>
      </c>
      <c r="D91" s="8">
        <v>31</v>
      </c>
      <c r="E91" s="8">
        <v>6</v>
      </c>
      <c r="F91" s="8" t="str">
        <f>VLOOKUP(C91&amp;"-I"&amp;D91,端口信息表!B:F,5,FALSE)</f>
        <v>RN6A</v>
      </c>
      <c r="G91" s="8" t="str">
        <f>VLOOKUP(C91&amp;"-O"&amp;E91,端口信息表!B:F,5,FALSE)</f>
        <v>TA6A</v>
      </c>
      <c r="H91" s="8">
        <f>IF(I91="常通",1,VLOOKUP(B91,'开关组信息表（新）'!C:I,7,0))</f>
        <v>0</v>
      </c>
      <c r="I91" s="8" t="s">
        <v>8599</v>
      </c>
      <c r="J91" s="8" t="str">
        <f t="shared" si="6"/>
        <v>TWT 6-C</v>
      </c>
      <c r="K91" s="10" t="s">
        <v>8630</v>
      </c>
      <c r="L91" s="10" t="s">
        <v>8625</v>
      </c>
      <c r="M91" s="10" t="s">
        <v>8629</v>
      </c>
      <c r="N91" s="10" t="s">
        <v>8568</v>
      </c>
      <c r="O91" s="8" t="str">
        <f t="shared" si="7"/>
        <v>RN6A-TA6A</v>
      </c>
    </row>
    <row r="92" ht="15" spans="1:15">
      <c r="A92" s="8">
        <f t="shared" si="4"/>
        <v>91</v>
      </c>
      <c r="B92" s="8" t="str">
        <f t="shared" si="5"/>
        <v>CS6D-1-1-[32][7]</v>
      </c>
      <c r="C92" s="8" t="s">
        <v>8378</v>
      </c>
      <c r="D92" s="8">
        <v>32</v>
      </c>
      <c r="E92" s="8">
        <v>7</v>
      </c>
      <c r="F92" s="8" t="str">
        <f>VLOOKUP(C92&amp;"-I"&amp;D92,端口信息表!B:F,5,FALSE)</f>
        <v>RN7A</v>
      </c>
      <c r="G92" s="8" t="str">
        <f>VLOOKUP(C92&amp;"-O"&amp;E92,端口信息表!B:F,5,FALSE)</f>
        <v>TA7A</v>
      </c>
      <c r="H92" s="8">
        <f>IF(I92="常通",1,VLOOKUP(B92,'开关组信息表（新）'!C:I,7,0))</f>
        <v>0</v>
      </c>
      <c r="I92" s="8" t="s">
        <v>8599</v>
      </c>
      <c r="J92" s="8" t="str">
        <f t="shared" si="6"/>
        <v>TWT 7-C</v>
      </c>
      <c r="K92" s="10" t="s">
        <v>8631</v>
      </c>
      <c r="L92" s="10" t="s">
        <v>8632</v>
      </c>
      <c r="M92" s="10" t="s">
        <v>8633</v>
      </c>
      <c r="N92" s="10" t="s">
        <v>8568</v>
      </c>
      <c r="O92" s="8" t="str">
        <f t="shared" si="7"/>
        <v>RN7A-TA7A</v>
      </c>
    </row>
    <row r="93" ht="15" spans="1:15">
      <c r="A93" s="8">
        <f t="shared" si="4"/>
        <v>92</v>
      </c>
      <c r="B93" s="8" t="str">
        <f t="shared" si="5"/>
        <v>CS6D-1-1-[33][8]</v>
      </c>
      <c r="C93" s="8" t="s">
        <v>8378</v>
      </c>
      <c r="D93" s="8">
        <v>33</v>
      </c>
      <c r="E93" s="8">
        <v>8</v>
      </c>
      <c r="F93" s="8" t="str">
        <f>VLOOKUP(C93&amp;"-I"&amp;D93,端口信息表!B:F,5,FALSE)</f>
        <v>RN8A</v>
      </c>
      <c r="G93" s="8" t="str">
        <f>VLOOKUP(C93&amp;"-O"&amp;E93,端口信息表!B:F,5,FALSE)</f>
        <v>TA8A</v>
      </c>
      <c r="H93" s="8">
        <f>IF(I93="常通",1,VLOOKUP(B93,'开关组信息表（新）'!C:I,7,0))</f>
        <v>0</v>
      </c>
      <c r="I93" s="8" t="s">
        <v>8599</v>
      </c>
      <c r="J93" s="8" t="str">
        <f t="shared" si="6"/>
        <v>TWT 8-C</v>
      </c>
      <c r="K93" s="10" t="s">
        <v>8633</v>
      </c>
      <c r="L93" s="10" t="s">
        <v>8632</v>
      </c>
      <c r="M93" s="10" t="s">
        <v>8631</v>
      </c>
      <c r="N93" s="10" t="s">
        <v>8568</v>
      </c>
      <c r="O93" s="8" t="str">
        <f t="shared" si="7"/>
        <v>RN8A-TA8A</v>
      </c>
    </row>
    <row r="94" ht="15" spans="1:15">
      <c r="A94" s="8">
        <f t="shared" si="4"/>
        <v>93</v>
      </c>
      <c r="B94" s="8" t="str">
        <f t="shared" si="5"/>
        <v>CS6D-1-1-[34][9]</v>
      </c>
      <c r="C94" s="8" t="s">
        <v>8378</v>
      </c>
      <c r="D94" s="8">
        <v>34</v>
      </c>
      <c r="E94" s="8">
        <v>9</v>
      </c>
      <c r="F94" s="8" t="str">
        <f>VLOOKUP(C94&amp;"-I"&amp;D94,端口信息表!B:F,5,FALSE)</f>
        <v>RN9A</v>
      </c>
      <c r="G94" s="8" t="str">
        <f>VLOOKUP(C94&amp;"-O"&amp;E94,端口信息表!B:F,5,FALSE)</f>
        <v>TA9A</v>
      </c>
      <c r="H94" s="8">
        <f>IF(I94="常通",1,VLOOKUP(B94,'开关组信息表（新）'!C:I,7,0))</f>
        <v>1</v>
      </c>
      <c r="I94" s="8" t="s">
        <v>8599</v>
      </c>
      <c r="J94" s="8" t="str">
        <f t="shared" si="6"/>
        <v>TWT 10-C</v>
      </c>
      <c r="K94" s="10" t="s">
        <v>8634</v>
      </c>
      <c r="L94" s="10" t="s">
        <v>8632</v>
      </c>
      <c r="M94" s="10" t="s">
        <v>8635</v>
      </c>
      <c r="N94" s="10" t="s">
        <v>8568</v>
      </c>
      <c r="O94" s="8" t="str">
        <f t="shared" si="7"/>
        <v>RN9A-TA9A</v>
      </c>
    </row>
    <row r="95" ht="15" spans="1:15">
      <c r="A95" s="8">
        <f t="shared" si="4"/>
        <v>94</v>
      </c>
      <c r="B95" s="8" t="str">
        <f t="shared" si="5"/>
        <v>CS6D-1-1-[35][10]</v>
      </c>
      <c r="C95" s="8" t="s">
        <v>8378</v>
      </c>
      <c r="D95" s="8">
        <v>35</v>
      </c>
      <c r="E95" s="8">
        <v>10</v>
      </c>
      <c r="F95" s="8" t="str">
        <f>VLOOKUP(C95&amp;"-I"&amp;D95,端口信息表!B:F,5,FALSE)</f>
        <v>RN10A</v>
      </c>
      <c r="G95" s="8" t="str">
        <f>VLOOKUP(C95&amp;"-O"&amp;E95,端口信息表!B:F,5,FALSE)</f>
        <v>TA10A</v>
      </c>
      <c r="H95" s="8">
        <f>IF(I95="常通",1,VLOOKUP(B95,'开关组信息表（新）'!C:I,7,0))</f>
        <v>0</v>
      </c>
      <c r="I95" s="8" t="s">
        <v>8599</v>
      </c>
      <c r="J95" s="8" t="str">
        <f t="shared" si="6"/>
        <v>TWT 11-C</v>
      </c>
      <c r="K95" s="10" t="s">
        <v>8635</v>
      </c>
      <c r="L95" s="10" t="s">
        <v>8632</v>
      </c>
      <c r="M95" s="10" t="s">
        <v>8636</v>
      </c>
      <c r="N95" s="10" t="s">
        <v>8568</v>
      </c>
      <c r="O95" s="8" t="str">
        <f t="shared" si="7"/>
        <v>RN10A-TA10A</v>
      </c>
    </row>
    <row r="96" ht="15" spans="1:15">
      <c r="A96" s="8">
        <f t="shared" si="4"/>
        <v>95</v>
      </c>
      <c r="B96" s="8" t="str">
        <f t="shared" si="5"/>
        <v>CS6D-1-1-[36][11]</v>
      </c>
      <c r="C96" s="8" t="s">
        <v>8378</v>
      </c>
      <c r="D96" s="8">
        <v>36</v>
      </c>
      <c r="E96" s="8">
        <v>11</v>
      </c>
      <c r="F96" s="8" t="str">
        <f>VLOOKUP(C96&amp;"-I"&amp;D96,端口信息表!B:F,5,FALSE)</f>
        <v>RN11A</v>
      </c>
      <c r="G96" s="8" t="str">
        <f>VLOOKUP(C96&amp;"-O"&amp;E96,端口信息表!B:F,5,FALSE)</f>
        <v>TA11A</v>
      </c>
      <c r="H96" s="8">
        <f>IF(I96="常通",1,VLOOKUP(B96,'开关组信息表（新）'!C:I,7,0))</f>
        <v>0</v>
      </c>
      <c r="I96" s="8" t="s">
        <v>8599</v>
      </c>
      <c r="J96" s="8" t="str">
        <f t="shared" si="6"/>
        <v>TWT 12-C</v>
      </c>
      <c r="K96" s="10" t="s">
        <v>8636</v>
      </c>
      <c r="L96" s="10" t="s">
        <v>8632</v>
      </c>
      <c r="M96" s="10" t="s">
        <v>8635</v>
      </c>
      <c r="N96" s="10" t="s">
        <v>8568</v>
      </c>
      <c r="O96" s="8" t="str">
        <f t="shared" si="7"/>
        <v>RN11A-TA11A</v>
      </c>
    </row>
    <row r="97" ht="15" spans="1:15">
      <c r="A97" s="8">
        <f t="shared" si="4"/>
        <v>96</v>
      </c>
      <c r="B97" s="8" t="str">
        <f t="shared" si="5"/>
        <v>CS6D-1-1-[37][12]</v>
      </c>
      <c r="C97" s="8" t="s">
        <v>8378</v>
      </c>
      <c r="D97" s="8">
        <v>37</v>
      </c>
      <c r="E97" s="8">
        <v>12</v>
      </c>
      <c r="F97" s="8" t="str">
        <f>VLOOKUP(C97&amp;"-I"&amp;D97,端口信息表!B:F,5,FALSE)</f>
        <v>RN12A</v>
      </c>
      <c r="G97" s="8" t="str">
        <f>VLOOKUP(C97&amp;"-O"&amp;E97,端口信息表!B:F,5,FALSE)</f>
        <v>TA12A</v>
      </c>
      <c r="H97" s="8">
        <f>IF(I97="常通",1,VLOOKUP(B97,'开关组信息表（新）'!C:I,7,0))</f>
        <v>1</v>
      </c>
      <c r="I97" s="8" t="s">
        <v>8599</v>
      </c>
      <c r="J97" s="8" t="str">
        <f t="shared" si="6"/>
        <v>TWT 26-C</v>
      </c>
      <c r="K97" s="10" t="s">
        <v>8637</v>
      </c>
      <c r="L97" s="10" t="s">
        <v>8632</v>
      </c>
      <c r="M97" s="10" t="s">
        <v>8636</v>
      </c>
      <c r="N97" s="10" t="s">
        <v>8568</v>
      </c>
      <c r="O97" s="8" t="str">
        <f t="shared" si="7"/>
        <v>RN12A-TA12A</v>
      </c>
    </row>
    <row r="98" ht="15" spans="1:15">
      <c r="A98" s="8">
        <f t="shared" si="4"/>
        <v>97</v>
      </c>
      <c r="B98" s="8" t="str">
        <f t="shared" si="5"/>
        <v>CS6D-1-1-[38][13]</v>
      </c>
      <c r="C98" s="8" t="s">
        <v>8378</v>
      </c>
      <c r="D98" s="8">
        <v>38</v>
      </c>
      <c r="E98" s="8">
        <v>13</v>
      </c>
      <c r="F98" s="8" t="str">
        <f>VLOOKUP(C98&amp;"-I"&amp;D98,端口信息表!B:F,5,FALSE)</f>
        <v>RN1B</v>
      </c>
      <c r="G98" s="8" t="str">
        <f>VLOOKUP(C98&amp;"-O"&amp;E98,端口信息表!B:F,5,FALSE)</f>
        <v>TA1B</v>
      </c>
      <c r="H98" s="8">
        <f>IF(I98="常通",1,VLOOKUP(B98,'开关组信息表（新）'!C:I,7,0))</f>
        <v>1</v>
      </c>
      <c r="I98" s="8" t="s">
        <v>8599</v>
      </c>
      <c r="J98" s="8" t="str">
        <f t="shared" si="6"/>
        <v>TWT 13-C</v>
      </c>
      <c r="K98" s="10" t="s">
        <v>8638</v>
      </c>
      <c r="L98" s="10" t="s">
        <v>8639</v>
      </c>
      <c r="M98" s="10" t="s">
        <v>8640</v>
      </c>
      <c r="N98" s="10" t="s">
        <v>8568</v>
      </c>
      <c r="O98" s="8" t="str">
        <f t="shared" si="7"/>
        <v>RN1B-TA1B</v>
      </c>
    </row>
    <row r="99" ht="15" spans="1:15">
      <c r="A99" s="8">
        <f t="shared" si="4"/>
        <v>98</v>
      </c>
      <c r="B99" s="8" t="str">
        <f t="shared" si="5"/>
        <v>CS6D-1-1-[39][14]</v>
      </c>
      <c r="C99" s="8" t="s">
        <v>8378</v>
      </c>
      <c r="D99" s="8">
        <v>39</v>
      </c>
      <c r="E99" s="8">
        <v>14</v>
      </c>
      <c r="F99" s="8" t="str">
        <f>VLOOKUP(C99&amp;"-I"&amp;D99,端口信息表!B:F,5,FALSE)</f>
        <v>RN2B</v>
      </c>
      <c r="G99" s="8" t="str">
        <f>VLOOKUP(C99&amp;"-O"&amp;E99,端口信息表!B:F,5,FALSE)</f>
        <v>TA2B</v>
      </c>
      <c r="H99" s="8">
        <f>IF(I99="常通",1,VLOOKUP(B99,'开关组信息表（新）'!C:I,7,0))</f>
        <v>1</v>
      </c>
      <c r="I99" s="8" t="s">
        <v>8599</v>
      </c>
      <c r="J99" s="8" t="str">
        <f t="shared" si="6"/>
        <v>TWT 14-C</v>
      </c>
      <c r="K99" s="10" t="s">
        <v>8640</v>
      </c>
      <c r="L99" s="10" t="s">
        <v>8639</v>
      </c>
      <c r="M99" s="10" t="s">
        <v>8638</v>
      </c>
      <c r="N99" s="10" t="s">
        <v>8568</v>
      </c>
      <c r="O99" s="8" t="str">
        <f t="shared" si="7"/>
        <v>RN2B-TA2B</v>
      </c>
    </row>
    <row r="100" ht="15" spans="1:15">
      <c r="A100" s="8">
        <f t="shared" si="4"/>
        <v>99</v>
      </c>
      <c r="B100" s="8" t="str">
        <f t="shared" si="5"/>
        <v>CS6D-1-1-[40][15]</v>
      </c>
      <c r="C100" s="8" t="s">
        <v>8378</v>
      </c>
      <c r="D100" s="8">
        <v>40</v>
      </c>
      <c r="E100" s="8">
        <v>15</v>
      </c>
      <c r="F100" s="8" t="str">
        <f>VLOOKUP(C100&amp;"-I"&amp;D100,端口信息表!B:F,5,FALSE)</f>
        <v>RN3B</v>
      </c>
      <c r="G100" s="8" t="str">
        <f>VLOOKUP(C100&amp;"-O"&amp;E100,端口信息表!B:F,5,FALSE)</f>
        <v>TA3B</v>
      </c>
      <c r="H100" s="8">
        <f>IF(I100="常通",1,VLOOKUP(B100,'开关组信息表（新）'!C:I,7,0))</f>
        <v>1</v>
      </c>
      <c r="I100" s="8" t="s">
        <v>8599</v>
      </c>
      <c r="J100" s="8" t="str">
        <f t="shared" si="6"/>
        <v>TWT 27-C</v>
      </c>
      <c r="K100" s="10" t="s">
        <v>8641</v>
      </c>
      <c r="L100" s="10" t="s">
        <v>8639</v>
      </c>
      <c r="M100" s="10" t="s">
        <v>8640</v>
      </c>
      <c r="N100" s="10" t="s">
        <v>8568</v>
      </c>
      <c r="O100" s="8" t="str">
        <f t="shared" si="7"/>
        <v>RN3B-TA3B</v>
      </c>
    </row>
    <row r="101" ht="15" spans="1:15">
      <c r="A101" s="8">
        <f t="shared" si="4"/>
        <v>100</v>
      </c>
      <c r="B101" s="8" t="str">
        <f t="shared" si="5"/>
        <v>CS6D-1-1-[41][16]</v>
      </c>
      <c r="C101" s="8" t="s">
        <v>8378</v>
      </c>
      <c r="D101" s="8">
        <v>41</v>
      </c>
      <c r="E101" s="8">
        <v>16</v>
      </c>
      <c r="F101" s="8" t="str">
        <f>VLOOKUP(C101&amp;"-I"&amp;D101,端口信息表!B:F,5,FALSE)</f>
        <v>RN4B</v>
      </c>
      <c r="G101" s="8" t="str">
        <f>VLOOKUP(C101&amp;"-O"&amp;E101,端口信息表!B:F,5,FALSE)</f>
        <v>TA4B</v>
      </c>
      <c r="H101" s="8">
        <f>IF(I101="常通",1,VLOOKUP(B101,'开关组信息表（新）'!C:I,7,0))</f>
        <v>1</v>
      </c>
      <c r="I101" s="8" t="s">
        <v>8599</v>
      </c>
      <c r="J101" s="8" t="str">
        <f t="shared" si="6"/>
        <v>TWT 15-C</v>
      </c>
      <c r="K101" s="10" t="s">
        <v>8642</v>
      </c>
      <c r="L101" s="10" t="s">
        <v>8639</v>
      </c>
      <c r="M101" s="10" t="s">
        <v>8640</v>
      </c>
      <c r="N101" s="10" t="s">
        <v>8568</v>
      </c>
      <c r="O101" s="8" t="str">
        <f t="shared" si="7"/>
        <v>RN4B-TA4B</v>
      </c>
    </row>
    <row r="102" ht="15" spans="1:15">
      <c r="A102" s="8">
        <f t="shared" si="4"/>
        <v>101</v>
      </c>
      <c r="B102" s="8" t="str">
        <f t="shared" si="5"/>
        <v>CS6D-1-1-[42][17]</v>
      </c>
      <c r="C102" s="8" t="s">
        <v>8378</v>
      </c>
      <c r="D102" s="8">
        <v>42</v>
      </c>
      <c r="E102" s="8">
        <v>17</v>
      </c>
      <c r="F102" s="8" t="str">
        <f>VLOOKUP(C102&amp;"-I"&amp;D102,端口信息表!B:F,5,FALSE)</f>
        <v>RN5B</v>
      </c>
      <c r="G102" s="8" t="str">
        <f>VLOOKUP(C102&amp;"-O"&amp;E102,端口信息表!B:F,5,FALSE)</f>
        <v>TA5B</v>
      </c>
      <c r="H102" s="8">
        <f>IF(I102="常通",1,VLOOKUP(B102,'开关组信息表（新）'!C:I,7,0))</f>
        <v>1</v>
      </c>
      <c r="I102" s="8" t="s">
        <v>8599</v>
      </c>
      <c r="J102" s="8" t="str">
        <f t="shared" si="6"/>
        <v>TWT 17-C</v>
      </c>
      <c r="K102" s="10" t="s">
        <v>8643</v>
      </c>
      <c r="L102" s="10" t="s">
        <v>8639</v>
      </c>
      <c r="M102" s="10" t="s">
        <v>8644</v>
      </c>
      <c r="N102" s="10" t="s">
        <v>8568</v>
      </c>
      <c r="O102" s="8" t="str">
        <f t="shared" si="7"/>
        <v>RN5B-TA5B</v>
      </c>
    </row>
    <row r="103" ht="15" spans="1:15">
      <c r="A103" s="8">
        <f t="shared" si="4"/>
        <v>102</v>
      </c>
      <c r="B103" s="8" t="str">
        <f t="shared" si="5"/>
        <v>CS6D-1-1-[43][18]</v>
      </c>
      <c r="C103" s="8" t="s">
        <v>8378</v>
      </c>
      <c r="D103" s="8">
        <v>43</v>
      </c>
      <c r="E103" s="8">
        <v>18</v>
      </c>
      <c r="F103" s="8" t="str">
        <f>VLOOKUP(C103&amp;"-I"&amp;D103,端口信息表!B:F,5,FALSE)</f>
        <v>RN6B</v>
      </c>
      <c r="G103" s="8" t="str">
        <f>VLOOKUP(C103&amp;"-O"&amp;E103,端口信息表!B:F,5,FALSE)</f>
        <v>TA6B</v>
      </c>
      <c r="H103" s="8">
        <f>IF(I103="常通",1,VLOOKUP(B103,'开关组信息表（新）'!C:I,7,0))</f>
        <v>1</v>
      </c>
      <c r="I103" s="8" t="s">
        <v>8599</v>
      </c>
      <c r="J103" s="8" t="str">
        <f t="shared" si="6"/>
        <v>TWT 18-C</v>
      </c>
      <c r="K103" s="10" t="s">
        <v>8644</v>
      </c>
      <c r="L103" s="10" t="s">
        <v>8639</v>
      </c>
      <c r="M103" s="10" t="s">
        <v>8643</v>
      </c>
      <c r="N103" s="10" t="s">
        <v>8568</v>
      </c>
      <c r="O103" s="8" t="str">
        <f t="shared" si="7"/>
        <v>RN6B-TA6B</v>
      </c>
    </row>
    <row r="104" ht="15" spans="1:15">
      <c r="A104" s="8">
        <f t="shared" si="4"/>
        <v>103</v>
      </c>
      <c r="B104" s="8" t="str">
        <f t="shared" si="5"/>
        <v>CS6D-1-1-[44][19]</v>
      </c>
      <c r="C104" s="8" t="s">
        <v>8378</v>
      </c>
      <c r="D104" s="8">
        <v>44</v>
      </c>
      <c r="E104" s="8">
        <v>19</v>
      </c>
      <c r="F104" s="8" t="str">
        <f>VLOOKUP(C104&amp;"-I"&amp;D104,端口信息表!B:F,5,FALSE)</f>
        <v>RN7B</v>
      </c>
      <c r="G104" s="8" t="str">
        <f>VLOOKUP(C104&amp;"-O"&amp;E104,端口信息表!B:F,5,FALSE)</f>
        <v>TA7B</v>
      </c>
      <c r="H104" s="8">
        <f>IF(I104="常通",1,VLOOKUP(B104,'开关组信息表（新）'!C:I,7,0))</f>
        <v>1</v>
      </c>
      <c r="I104" s="8" t="s">
        <v>8599</v>
      </c>
      <c r="J104" s="8" t="str">
        <f t="shared" si="6"/>
        <v>TWT 19-C</v>
      </c>
      <c r="K104" s="10" t="s">
        <v>8645</v>
      </c>
      <c r="L104" s="10" t="s">
        <v>8646</v>
      </c>
      <c r="M104" s="10" t="s">
        <v>8647</v>
      </c>
      <c r="N104" s="10" t="s">
        <v>8568</v>
      </c>
      <c r="O104" s="8" t="str">
        <f t="shared" si="7"/>
        <v>RN7B-TA7B</v>
      </c>
    </row>
    <row r="105" ht="15" spans="1:15">
      <c r="A105" s="8">
        <f t="shared" si="4"/>
        <v>104</v>
      </c>
      <c r="B105" s="8" t="str">
        <f t="shared" si="5"/>
        <v>CS6D-1-1-[45][20]</v>
      </c>
      <c r="C105" s="8" t="s">
        <v>8378</v>
      </c>
      <c r="D105" s="8">
        <v>45</v>
      </c>
      <c r="E105" s="8">
        <v>20</v>
      </c>
      <c r="F105" s="8" t="str">
        <f>VLOOKUP(C105&amp;"-I"&amp;D105,端口信息表!B:F,5,FALSE)</f>
        <v>RN8B</v>
      </c>
      <c r="G105" s="8" t="str">
        <f>VLOOKUP(C105&amp;"-O"&amp;E105,端口信息表!B:F,5,FALSE)</f>
        <v>TA8B</v>
      </c>
      <c r="H105" s="8">
        <f>IF(I105="常通",1,VLOOKUP(B105,'开关组信息表（新）'!C:I,7,0))</f>
        <v>1</v>
      </c>
      <c r="I105" s="8" t="s">
        <v>8599</v>
      </c>
      <c r="J105" s="8" t="str">
        <f t="shared" si="6"/>
        <v>TWT 20-C</v>
      </c>
      <c r="K105" s="10" t="s">
        <v>8647</v>
      </c>
      <c r="L105" s="10" t="s">
        <v>8646</v>
      </c>
      <c r="M105" s="10" t="s">
        <v>8645</v>
      </c>
      <c r="N105" s="10" t="s">
        <v>8568</v>
      </c>
      <c r="O105" s="8" t="str">
        <f t="shared" si="7"/>
        <v>RN8B-TA8B</v>
      </c>
    </row>
    <row r="106" ht="15" spans="1:15">
      <c r="A106" s="8">
        <f t="shared" si="4"/>
        <v>105</v>
      </c>
      <c r="B106" s="8" t="str">
        <f t="shared" si="5"/>
        <v>CS6D-1-1-[46][21]</v>
      </c>
      <c r="C106" s="8" t="s">
        <v>8378</v>
      </c>
      <c r="D106" s="8">
        <v>46</v>
      </c>
      <c r="E106" s="8">
        <v>21</v>
      </c>
      <c r="F106" s="8" t="str">
        <f>VLOOKUP(C106&amp;"-I"&amp;D106,端口信息表!B:F,5,FALSE)</f>
        <v>RN9B</v>
      </c>
      <c r="G106" s="8" t="str">
        <f>VLOOKUP(C106&amp;"-O"&amp;E106,端口信息表!B:F,5,FALSE)</f>
        <v>TA9B</v>
      </c>
      <c r="H106" s="8">
        <f>IF(I106="常通",1,VLOOKUP(B106,'开关组信息表（新）'!C:I,7,0))</f>
        <v>0</v>
      </c>
      <c r="I106" s="8" t="s">
        <v>8599</v>
      </c>
      <c r="J106" s="8" t="str">
        <f t="shared" si="6"/>
        <v>TWT 22-C</v>
      </c>
      <c r="K106" s="10" t="s">
        <v>8648</v>
      </c>
      <c r="L106" s="10" t="s">
        <v>8646</v>
      </c>
      <c r="M106" s="10" t="s">
        <v>8649</v>
      </c>
      <c r="N106" s="10" t="s">
        <v>8568</v>
      </c>
      <c r="O106" s="8" t="str">
        <f t="shared" si="7"/>
        <v>RN9B-TA9B</v>
      </c>
    </row>
    <row r="107" ht="15" spans="1:15">
      <c r="A107" s="8">
        <f t="shared" si="4"/>
        <v>106</v>
      </c>
      <c r="B107" s="8" t="str">
        <f t="shared" si="5"/>
        <v>CS6D-1-1-[47][22]</v>
      </c>
      <c r="C107" s="8" t="s">
        <v>8378</v>
      </c>
      <c r="D107" s="8">
        <v>47</v>
      </c>
      <c r="E107" s="8">
        <v>22</v>
      </c>
      <c r="F107" s="8" t="str">
        <f>VLOOKUP(C107&amp;"-I"&amp;D107,端口信息表!B:F,5,FALSE)</f>
        <v>RN10B</v>
      </c>
      <c r="G107" s="8" t="str">
        <f>VLOOKUP(C107&amp;"-O"&amp;E107,端口信息表!B:F,5,FALSE)</f>
        <v>TA10B</v>
      </c>
      <c r="H107" s="8">
        <f>IF(I107="常通",1,VLOOKUP(B107,'开关组信息表（新）'!C:I,7,0))</f>
        <v>1</v>
      </c>
      <c r="I107" s="8" t="s">
        <v>8599</v>
      </c>
      <c r="J107" s="8" t="str">
        <f t="shared" si="6"/>
        <v>TWT 28-C</v>
      </c>
      <c r="K107" s="10" t="s">
        <v>8650</v>
      </c>
      <c r="L107" s="10" t="s">
        <v>8646</v>
      </c>
      <c r="M107" s="10" t="s">
        <v>8647</v>
      </c>
      <c r="N107" s="10" t="s">
        <v>8568</v>
      </c>
      <c r="O107" s="8" t="str">
        <f t="shared" si="7"/>
        <v>RN10B-TA10B</v>
      </c>
    </row>
    <row r="108" ht="15" spans="1:15">
      <c r="A108" s="8">
        <f t="shared" si="4"/>
        <v>107</v>
      </c>
      <c r="B108" s="8" t="str">
        <f t="shared" si="5"/>
        <v>CS6D-1-1-[48][23]</v>
      </c>
      <c r="C108" s="8" t="s">
        <v>8378</v>
      </c>
      <c r="D108" s="8">
        <v>48</v>
      </c>
      <c r="E108" s="8">
        <v>23</v>
      </c>
      <c r="F108" s="8" t="str">
        <f>VLOOKUP(C108&amp;"-I"&amp;D108,端口信息表!B:F,5,FALSE)</f>
        <v>RN11B</v>
      </c>
      <c r="G108" s="8" t="str">
        <f>VLOOKUP(C108&amp;"-O"&amp;E108,端口信息表!B:F,5,FALSE)</f>
        <v>TA11B</v>
      </c>
      <c r="H108" s="8">
        <f>IF(I108="常通",1,VLOOKUP(B108,'开关组信息表（新）'!C:I,7,0))</f>
        <v>1</v>
      </c>
      <c r="I108" s="8" t="s">
        <v>8599</v>
      </c>
      <c r="J108" s="8" t="str">
        <f t="shared" si="6"/>
        <v>TWT 23-C</v>
      </c>
      <c r="K108" s="10" t="s">
        <v>8649</v>
      </c>
      <c r="L108" s="10" t="s">
        <v>8646</v>
      </c>
      <c r="M108" s="10" t="s">
        <v>8651</v>
      </c>
      <c r="N108" s="10" t="s">
        <v>8568</v>
      </c>
      <c r="O108" s="8" t="str">
        <f t="shared" si="7"/>
        <v>RN11B-TA11B</v>
      </c>
    </row>
    <row r="109" ht="15" spans="1:15">
      <c r="A109" s="8">
        <f t="shared" si="4"/>
        <v>108</v>
      </c>
      <c r="B109" s="8" t="str">
        <f t="shared" si="5"/>
        <v>CS6D-1-1-[49][24]</v>
      </c>
      <c r="C109" s="8" t="s">
        <v>8378</v>
      </c>
      <c r="D109" s="8">
        <v>49</v>
      </c>
      <c r="E109" s="8">
        <v>24</v>
      </c>
      <c r="F109" s="8" t="str">
        <f>VLOOKUP(C109&amp;"-I"&amp;D109,端口信息表!B:F,5,FALSE)</f>
        <v>RN12B</v>
      </c>
      <c r="G109" s="8" t="str">
        <f>VLOOKUP(C109&amp;"-O"&amp;E109,端口信息表!B:F,5,FALSE)</f>
        <v>TA12B</v>
      </c>
      <c r="H109" s="8">
        <f>IF(I109="常通",1,VLOOKUP(B109,'开关组信息表（新）'!C:I,7,0))</f>
        <v>1</v>
      </c>
      <c r="I109" s="8" t="s">
        <v>8599</v>
      </c>
      <c r="J109" s="8" t="str">
        <f t="shared" si="6"/>
        <v>TWT 29-C</v>
      </c>
      <c r="K109" s="10" t="s">
        <v>8652</v>
      </c>
      <c r="L109" s="10" t="s">
        <v>8646</v>
      </c>
      <c r="M109" s="10" t="s">
        <v>8651</v>
      </c>
      <c r="N109" s="10" t="s">
        <v>8568</v>
      </c>
      <c r="O109" s="8" t="str">
        <f t="shared" si="7"/>
        <v>RN12B-TA12B</v>
      </c>
    </row>
    <row r="110" ht="15" spans="1:15">
      <c r="A110" s="8">
        <f t="shared" si="4"/>
        <v>109</v>
      </c>
      <c r="B110" s="8" t="str">
        <f t="shared" si="5"/>
        <v>CS6D-1-1-[50][25]</v>
      </c>
      <c r="C110" s="8" t="s">
        <v>8378</v>
      </c>
      <c r="D110" s="8">
        <v>50</v>
      </c>
      <c r="E110" s="8">
        <v>25</v>
      </c>
      <c r="F110" s="8" t="str">
        <f>VLOOKUP(C110&amp;"-I"&amp;D110,端口信息表!B:F,5,FALSE)</f>
        <v>RN13B</v>
      </c>
      <c r="G110" s="8" t="str">
        <f>VLOOKUP(C110&amp;"-O"&amp;E110,端口信息表!B:F,5,FALSE)</f>
        <v>TA13B</v>
      </c>
      <c r="H110" s="8">
        <f>IF(I110="常通",1,VLOOKUP(B110,'开关组信息表（新）'!C:I,7,0))</f>
        <v>1</v>
      </c>
      <c r="I110" s="8" t="s">
        <v>8599</v>
      </c>
      <c r="J110" s="8" t="str">
        <f t="shared" si="6"/>
        <v>TWT 24-C</v>
      </c>
      <c r="K110" s="10" t="s">
        <v>8651</v>
      </c>
      <c r="L110" s="10" t="s">
        <v>8646</v>
      </c>
      <c r="M110" s="10" t="s">
        <v>8649</v>
      </c>
      <c r="N110" s="10" t="s">
        <v>8568</v>
      </c>
      <c r="O110" s="8" t="str">
        <f t="shared" si="7"/>
        <v>RN13B-TA13B</v>
      </c>
    </row>
    <row r="111" ht="15" spans="1:15">
      <c r="A111" s="8">
        <f t="shared" si="4"/>
        <v>110</v>
      </c>
      <c r="B111" s="8" t="str">
        <f t="shared" si="5"/>
        <v>CS6D-1-1-[51][5]</v>
      </c>
      <c r="C111" s="8" t="s">
        <v>8378</v>
      </c>
      <c r="D111" s="8">
        <v>51</v>
      </c>
      <c r="E111" s="8">
        <v>5</v>
      </c>
      <c r="F111" s="8" t="str">
        <f>VLOOKUP(C111&amp;"-I"&amp;D111,端口信息表!B:F,5,FALSE)</f>
        <v>RNE5A</v>
      </c>
      <c r="G111" s="8" t="str">
        <f>VLOOKUP(C111&amp;"-O"&amp;E111,端口信息表!B:F,5,FALSE)</f>
        <v>TA5A</v>
      </c>
      <c r="H111" s="8">
        <f>IF(I111="常通",1,VLOOKUP(B111,'开关组信息表（新）'!C:I,7,0))</f>
        <v>0</v>
      </c>
      <c r="I111" s="8" t="s">
        <v>8599</v>
      </c>
      <c r="J111" s="8" t="str">
        <f t="shared" si="6"/>
        <v>TWT 5-C</v>
      </c>
      <c r="K111" s="10" t="s">
        <v>8629</v>
      </c>
      <c r="L111" s="10" t="s">
        <v>8625</v>
      </c>
      <c r="M111" s="10" t="s">
        <v>8630</v>
      </c>
      <c r="N111" s="10" t="s">
        <v>8568</v>
      </c>
      <c r="O111" s="8" t="str">
        <f t="shared" si="7"/>
        <v>RNE5A-TA5A</v>
      </c>
    </row>
    <row r="112" ht="15" spans="1:15">
      <c r="A112" s="8">
        <f t="shared" si="4"/>
        <v>111</v>
      </c>
      <c r="B112" s="8" t="str">
        <f t="shared" si="5"/>
        <v>CS6D-1-1-[52][6]</v>
      </c>
      <c r="C112" s="8" t="s">
        <v>8378</v>
      </c>
      <c r="D112" s="8">
        <v>52</v>
      </c>
      <c r="E112" s="8">
        <v>6</v>
      </c>
      <c r="F112" s="8" t="str">
        <f>VLOOKUP(C112&amp;"-I"&amp;D112,端口信息表!B:F,5,FALSE)</f>
        <v>RNE6A</v>
      </c>
      <c r="G112" s="8" t="str">
        <f>VLOOKUP(C112&amp;"-O"&amp;E112,端口信息表!B:F,5,FALSE)</f>
        <v>TA6A</v>
      </c>
      <c r="H112" s="8">
        <f>IF(I112="常通",1,VLOOKUP(B112,'开关组信息表（新）'!C:I,7,0))</f>
        <v>0</v>
      </c>
      <c r="I112" s="8" t="s">
        <v>8599</v>
      </c>
      <c r="J112" s="8" t="str">
        <f t="shared" si="6"/>
        <v>TWT 6-C</v>
      </c>
      <c r="K112" s="10" t="s">
        <v>8630</v>
      </c>
      <c r="L112" s="10" t="s">
        <v>8625</v>
      </c>
      <c r="M112" s="10" t="s">
        <v>8629</v>
      </c>
      <c r="N112" s="10" t="s">
        <v>8568</v>
      </c>
      <c r="O112" s="8" t="str">
        <f t="shared" si="7"/>
        <v>RNE6A-TA6A</v>
      </c>
    </row>
    <row r="113" ht="15" spans="1:15">
      <c r="A113" s="8">
        <f t="shared" si="4"/>
        <v>112</v>
      </c>
      <c r="B113" s="8" t="str">
        <f t="shared" si="5"/>
        <v>CS6D-1-1-[53][7]</v>
      </c>
      <c r="C113" s="8" t="s">
        <v>8378</v>
      </c>
      <c r="D113" s="8">
        <v>53</v>
      </c>
      <c r="E113" s="8">
        <v>7</v>
      </c>
      <c r="F113" s="8" t="str">
        <f>VLOOKUP(C113&amp;"-I"&amp;D113,端口信息表!B:F,5,FALSE)</f>
        <v>RNE7A</v>
      </c>
      <c r="G113" s="8" t="str">
        <f>VLOOKUP(C113&amp;"-O"&amp;E113,端口信息表!B:F,5,FALSE)</f>
        <v>TA7A</v>
      </c>
      <c r="H113" s="8">
        <f>IF(I113="常通",1,VLOOKUP(B113,'开关组信息表（新）'!C:I,7,0))</f>
        <v>0</v>
      </c>
      <c r="I113" s="8" t="s">
        <v>8599</v>
      </c>
      <c r="J113" s="8" t="str">
        <f t="shared" si="6"/>
        <v>TWT 7-C</v>
      </c>
      <c r="K113" s="10" t="s">
        <v>8631</v>
      </c>
      <c r="L113" s="10" t="s">
        <v>8632</v>
      </c>
      <c r="M113" s="10" t="s">
        <v>8633</v>
      </c>
      <c r="N113" s="10" t="s">
        <v>8568</v>
      </c>
      <c r="O113" s="8" t="str">
        <f t="shared" si="7"/>
        <v>RNE7A-TA7A</v>
      </c>
    </row>
    <row r="114" ht="15" spans="1:15">
      <c r="A114" s="8">
        <f t="shared" si="4"/>
        <v>113</v>
      </c>
      <c r="B114" s="8" t="str">
        <f t="shared" si="5"/>
        <v>CS6D-1-1-[54][8]</v>
      </c>
      <c r="C114" s="8" t="s">
        <v>8378</v>
      </c>
      <c r="D114" s="8">
        <v>54</v>
      </c>
      <c r="E114" s="8">
        <v>8</v>
      </c>
      <c r="F114" s="8" t="str">
        <f>VLOOKUP(C114&amp;"-I"&amp;D114,端口信息表!B:F,5,FALSE)</f>
        <v>RNE8A</v>
      </c>
      <c r="G114" s="8" t="str">
        <f>VLOOKUP(C114&amp;"-O"&amp;E114,端口信息表!B:F,5,FALSE)</f>
        <v>TA8A</v>
      </c>
      <c r="H114" s="8">
        <f>IF(I114="常通",1,VLOOKUP(B114,'开关组信息表（新）'!C:I,7,0))</f>
        <v>0</v>
      </c>
      <c r="I114" s="8" t="s">
        <v>8599</v>
      </c>
      <c r="J114" s="8" t="str">
        <f t="shared" si="6"/>
        <v>TWT 8-C</v>
      </c>
      <c r="K114" s="10" t="s">
        <v>8633</v>
      </c>
      <c r="L114" s="10" t="s">
        <v>8632</v>
      </c>
      <c r="M114" s="10" t="s">
        <v>8631</v>
      </c>
      <c r="N114" s="10" t="s">
        <v>8568</v>
      </c>
      <c r="O114" s="8" t="str">
        <f t="shared" si="7"/>
        <v>RNE8A-TA8A</v>
      </c>
    </row>
    <row r="115" ht="15" spans="1:15">
      <c r="A115" s="8">
        <f t="shared" si="4"/>
        <v>114</v>
      </c>
      <c r="B115" s="8" t="str">
        <f t="shared" si="5"/>
        <v>CS6D-1-1-[55][9]</v>
      </c>
      <c r="C115" s="8" t="s">
        <v>8378</v>
      </c>
      <c r="D115" s="8">
        <v>55</v>
      </c>
      <c r="E115" s="8">
        <v>9</v>
      </c>
      <c r="F115" s="8" t="str">
        <f>VLOOKUP(C115&amp;"-I"&amp;D115,端口信息表!B:F,5,FALSE)</f>
        <v>RNE9A</v>
      </c>
      <c r="G115" s="8" t="str">
        <f>VLOOKUP(C115&amp;"-O"&amp;E115,端口信息表!B:F,5,FALSE)</f>
        <v>TA9A</v>
      </c>
      <c r="H115" s="8">
        <f>IF(I115="常通",1,VLOOKUP(B115,'开关组信息表（新）'!C:I,7,0))</f>
        <v>0</v>
      </c>
      <c r="I115" s="8" t="s">
        <v>8599</v>
      </c>
      <c r="J115" s="8" t="str">
        <f t="shared" si="6"/>
        <v>TWT 10-C</v>
      </c>
      <c r="K115" s="10" t="s">
        <v>8634</v>
      </c>
      <c r="L115" s="10" t="s">
        <v>8632</v>
      </c>
      <c r="M115" s="10" t="s">
        <v>8635</v>
      </c>
      <c r="N115" s="10" t="s">
        <v>8568</v>
      </c>
      <c r="O115" s="8" t="str">
        <f t="shared" si="7"/>
        <v>RNE9A-TA9A</v>
      </c>
    </row>
    <row r="116" ht="15" spans="1:15">
      <c r="A116" s="8">
        <f t="shared" si="4"/>
        <v>115</v>
      </c>
      <c r="B116" s="8" t="str">
        <f t="shared" si="5"/>
        <v>CS6D-1-1-[56][10]</v>
      </c>
      <c r="C116" s="8" t="s">
        <v>8378</v>
      </c>
      <c r="D116" s="8">
        <v>56</v>
      </c>
      <c r="E116" s="8">
        <v>10</v>
      </c>
      <c r="F116" s="8" t="str">
        <f>VLOOKUP(C116&amp;"-I"&amp;D116,端口信息表!B:F,5,FALSE)</f>
        <v>RNE10A</v>
      </c>
      <c r="G116" s="8" t="str">
        <f>VLOOKUP(C116&amp;"-O"&amp;E116,端口信息表!B:F,5,FALSE)</f>
        <v>TA10A</v>
      </c>
      <c r="H116" s="8">
        <f>IF(I116="常通",1,VLOOKUP(B116,'开关组信息表（新）'!C:I,7,0))</f>
        <v>0</v>
      </c>
      <c r="I116" s="8" t="s">
        <v>8599</v>
      </c>
      <c r="J116" s="8" t="str">
        <f t="shared" si="6"/>
        <v>TWT 11-C</v>
      </c>
      <c r="K116" s="10" t="s">
        <v>8635</v>
      </c>
      <c r="L116" s="10" t="s">
        <v>8632</v>
      </c>
      <c r="M116" s="10" t="s">
        <v>8636</v>
      </c>
      <c r="N116" s="10" t="s">
        <v>8568</v>
      </c>
      <c r="O116" s="8" t="str">
        <f t="shared" si="7"/>
        <v>RNE10A-TA10A</v>
      </c>
    </row>
    <row r="117" ht="15" spans="1:15">
      <c r="A117" s="8">
        <f t="shared" si="4"/>
        <v>116</v>
      </c>
      <c r="B117" s="8" t="str">
        <f t="shared" si="5"/>
        <v>CS6D-1-1-[57][11]</v>
      </c>
      <c r="C117" s="8" t="s">
        <v>8378</v>
      </c>
      <c r="D117" s="8">
        <v>57</v>
      </c>
      <c r="E117" s="8">
        <v>11</v>
      </c>
      <c r="F117" s="8" t="str">
        <f>VLOOKUP(C117&amp;"-I"&amp;D117,端口信息表!B:F,5,FALSE)</f>
        <v>RNE11A</v>
      </c>
      <c r="G117" s="8" t="str">
        <f>VLOOKUP(C117&amp;"-O"&amp;E117,端口信息表!B:F,5,FALSE)</f>
        <v>TA11A</v>
      </c>
      <c r="H117" s="8">
        <f>IF(I117="常通",1,VLOOKUP(B117,'开关组信息表（新）'!C:I,7,0))</f>
        <v>0</v>
      </c>
      <c r="I117" s="8" t="s">
        <v>8599</v>
      </c>
      <c r="J117" s="8" t="str">
        <f t="shared" si="6"/>
        <v>TWT 12-C</v>
      </c>
      <c r="K117" s="10" t="s">
        <v>8636</v>
      </c>
      <c r="L117" s="10" t="s">
        <v>8632</v>
      </c>
      <c r="M117" s="10" t="s">
        <v>8635</v>
      </c>
      <c r="N117" s="10" t="s">
        <v>8568</v>
      </c>
      <c r="O117" s="8" t="str">
        <f t="shared" si="7"/>
        <v>RNE11A-TA11A</v>
      </c>
    </row>
    <row r="118" ht="15" spans="1:15">
      <c r="A118" s="8">
        <f t="shared" si="4"/>
        <v>117</v>
      </c>
      <c r="B118" s="8" t="str">
        <f t="shared" si="5"/>
        <v>CS6D-1-1-[58][18]</v>
      </c>
      <c r="C118" s="8" t="s">
        <v>8378</v>
      </c>
      <c r="D118" s="8">
        <v>58</v>
      </c>
      <c r="E118" s="8">
        <v>18</v>
      </c>
      <c r="F118" s="8" t="str">
        <f>VLOOKUP(C118&amp;"-I"&amp;D118,端口信息表!B:F,5,FALSE)</f>
        <v>RNE6B</v>
      </c>
      <c r="G118" s="8" t="str">
        <f>VLOOKUP(C118&amp;"-O"&amp;E118,端口信息表!B:F,5,FALSE)</f>
        <v>TA6B</v>
      </c>
      <c r="H118" s="8">
        <f>IF(I118="常通",1,VLOOKUP(B118,'开关组信息表（新）'!C:I,7,0))</f>
        <v>0</v>
      </c>
      <c r="I118" s="8" t="s">
        <v>8599</v>
      </c>
      <c r="J118" s="8" t="str">
        <f t="shared" si="6"/>
        <v>TWT 18-C</v>
      </c>
      <c r="K118" s="10" t="s">
        <v>8644</v>
      </c>
      <c r="L118" s="10" t="s">
        <v>8639</v>
      </c>
      <c r="M118" s="10" t="s">
        <v>8643</v>
      </c>
      <c r="N118" s="10" t="s">
        <v>8568</v>
      </c>
      <c r="O118" s="8" t="str">
        <f t="shared" si="7"/>
        <v>RNE6B-TA6B</v>
      </c>
    </row>
    <row r="119" ht="15" spans="1:15">
      <c r="A119" s="8">
        <f t="shared" si="4"/>
        <v>118</v>
      </c>
      <c r="B119" s="8" t="str">
        <f t="shared" si="5"/>
        <v>CS6D-1-1-[59][19]</v>
      </c>
      <c r="C119" s="8" t="s">
        <v>8378</v>
      </c>
      <c r="D119" s="8">
        <v>59</v>
      </c>
      <c r="E119" s="8">
        <v>19</v>
      </c>
      <c r="F119" s="8" t="str">
        <f>VLOOKUP(C119&amp;"-I"&amp;D119,端口信息表!B:F,5,FALSE)</f>
        <v>RNE7B</v>
      </c>
      <c r="G119" s="8" t="str">
        <f>VLOOKUP(C119&amp;"-O"&amp;E119,端口信息表!B:F,5,FALSE)</f>
        <v>TA7B</v>
      </c>
      <c r="H119" s="8">
        <f>IF(I119="常通",1,VLOOKUP(B119,'开关组信息表（新）'!C:I,7,0))</f>
        <v>0</v>
      </c>
      <c r="I119" s="8" t="s">
        <v>8599</v>
      </c>
      <c r="J119" s="8" t="str">
        <f t="shared" si="6"/>
        <v>TWT 19-C</v>
      </c>
      <c r="K119" s="10" t="s">
        <v>8645</v>
      </c>
      <c r="L119" s="10" t="s">
        <v>8646</v>
      </c>
      <c r="M119" s="10" t="s">
        <v>8647</v>
      </c>
      <c r="N119" s="10" t="s">
        <v>8568</v>
      </c>
      <c r="O119" s="8" t="str">
        <f t="shared" si="7"/>
        <v>RNE7B-TA7B</v>
      </c>
    </row>
    <row r="120" ht="15" spans="1:15">
      <c r="A120" s="8">
        <f t="shared" si="4"/>
        <v>119</v>
      </c>
      <c r="B120" s="8" t="str">
        <f t="shared" si="5"/>
        <v>CS6D-1-1-[60][20]</v>
      </c>
      <c r="C120" s="8" t="s">
        <v>8378</v>
      </c>
      <c r="D120" s="8">
        <v>60</v>
      </c>
      <c r="E120" s="8">
        <v>20</v>
      </c>
      <c r="F120" s="8" t="str">
        <f>VLOOKUP(C120&amp;"-I"&amp;D120,端口信息表!B:F,5,FALSE)</f>
        <v>RNE8B</v>
      </c>
      <c r="G120" s="8" t="str">
        <f>VLOOKUP(C120&amp;"-O"&amp;E120,端口信息表!B:F,5,FALSE)</f>
        <v>TA8B</v>
      </c>
      <c r="H120" s="8">
        <f>IF(I120="常通",1,VLOOKUP(B120,'开关组信息表（新）'!C:I,7,0))</f>
        <v>0</v>
      </c>
      <c r="I120" s="8" t="s">
        <v>8599</v>
      </c>
      <c r="J120" s="8" t="str">
        <f t="shared" si="6"/>
        <v>TWT 20-C</v>
      </c>
      <c r="K120" s="10" t="s">
        <v>8647</v>
      </c>
      <c r="L120" s="10" t="s">
        <v>8646</v>
      </c>
      <c r="M120" s="10" t="s">
        <v>8645</v>
      </c>
      <c r="N120" s="10" t="s">
        <v>8568</v>
      </c>
      <c r="O120" s="8" t="str">
        <f t="shared" si="7"/>
        <v>RNE8B-TA8B</v>
      </c>
    </row>
    <row r="121" ht="15" spans="1:15">
      <c r="A121" s="8">
        <f t="shared" si="4"/>
        <v>120</v>
      </c>
      <c r="B121" s="8" t="str">
        <f t="shared" si="5"/>
        <v>CS6D-1-1-[61][21]</v>
      </c>
      <c r="C121" s="8" t="s">
        <v>8378</v>
      </c>
      <c r="D121" s="8">
        <v>61</v>
      </c>
      <c r="E121" s="8">
        <v>21</v>
      </c>
      <c r="F121" s="8" t="str">
        <f>VLOOKUP(C121&amp;"-I"&amp;D121,端口信息表!B:F,5,FALSE)</f>
        <v>RNE9B</v>
      </c>
      <c r="G121" s="8" t="str">
        <f>VLOOKUP(C121&amp;"-O"&amp;E121,端口信息表!B:F,5,FALSE)</f>
        <v>TA9B</v>
      </c>
      <c r="H121" s="8">
        <f>IF(I121="常通",1,VLOOKUP(B121,'开关组信息表（新）'!C:I,7,0))</f>
        <v>0</v>
      </c>
      <c r="I121" s="8" t="s">
        <v>8599</v>
      </c>
      <c r="J121" s="8" t="str">
        <f t="shared" si="6"/>
        <v>TWT 22-C</v>
      </c>
      <c r="K121" s="10" t="s">
        <v>8648</v>
      </c>
      <c r="L121" s="10" t="s">
        <v>8646</v>
      </c>
      <c r="M121" s="10" t="s">
        <v>8649</v>
      </c>
      <c r="N121" s="10" t="s">
        <v>8568</v>
      </c>
      <c r="O121" s="8" t="str">
        <f t="shared" si="7"/>
        <v>RNE9B-TA9B</v>
      </c>
    </row>
    <row r="122" ht="15" spans="1:15">
      <c r="A122" s="8">
        <f t="shared" ref="A122:A185" si="8">ROW()-1</f>
        <v>121</v>
      </c>
      <c r="B122" s="8" t="str">
        <f t="shared" ref="B122:B185" si="9">C122&amp;"-["&amp;D122&amp;"]["&amp;E122&amp;"]"</f>
        <v>CS6D-1-1-[62][22]</v>
      </c>
      <c r="C122" s="8" t="s">
        <v>8378</v>
      </c>
      <c r="D122" s="8">
        <v>62</v>
      </c>
      <c r="E122" s="8">
        <v>22</v>
      </c>
      <c r="F122" s="8" t="str">
        <f>VLOOKUP(C122&amp;"-I"&amp;D122,端口信息表!B:F,5,FALSE)</f>
        <v>RNE10B</v>
      </c>
      <c r="G122" s="8" t="str">
        <f>VLOOKUP(C122&amp;"-O"&amp;E122,端口信息表!B:F,5,FALSE)</f>
        <v>TA10B</v>
      </c>
      <c r="H122" s="8">
        <f>IF(I122="常通",1,VLOOKUP(B122,'开关组信息表（新）'!C:I,7,0))</f>
        <v>0</v>
      </c>
      <c r="I122" s="8" t="s">
        <v>8599</v>
      </c>
      <c r="J122" s="8" t="str">
        <f t="shared" ref="J122:J185" si="10">IF(N122=$M$1,M122,IF(N122=$L$1,L122,K122))</f>
        <v>TWT 28-C</v>
      </c>
      <c r="K122" s="10" t="s">
        <v>8650</v>
      </c>
      <c r="L122" s="10" t="s">
        <v>8646</v>
      </c>
      <c r="M122" s="10" t="s">
        <v>8647</v>
      </c>
      <c r="N122" s="10" t="s">
        <v>8568</v>
      </c>
      <c r="O122" s="8" t="str">
        <f t="shared" ref="O122:O185" si="11">F122&amp;"-"&amp;G122</f>
        <v>RNE10B-TA10B</v>
      </c>
    </row>
    <row r="123" ht="15" spans="1:15">
      <c r="A123" s="8">
        <f t="shared" si="8"/>
        <v>122</v>
      </c>
      <c r="B123" s="8" t="str">
        <f t="shared" si="9"/>
        <v>CS6D-1-1-[63][23]</v>
      </c>
      <c r="C123" s="8" t="s">
        <v>8378</v>
      </c>
      <c r="D123" s="8">
        <v>63</v>
      </c>
      <c r="E123" s="8">
        <v>23</v>
      </c>
      <c r="F123" s="8" t="str">
        <f>VLOOKUP(C123&amp;"-I"&amp;D123,端口信息表!B:F,5,FALSE)</f>
        <v>RNE11B</v>
      </c>
      <c r="G123" s="8" t="str">
        <f>VLOOKUP(C123&amp;"-O"&amp;E123,端口信息表!B:F,5,FALSE)</f>
        <v>TA11B</v>
      </c>
      <c r="H123" s="8">
        <f>IF(I123="常通",1,VLOOKUP(B123,'开关组信息表（新）'!C:I,7,0))</f>
        <v>0</v>
      </c>
      <c r="I123" s="8" t="s">
        <v>8599</v>
      </c>
      <c r="J123" s="8" t="str">
        <f t="shared" si="10"/>
        <v>TWT 23-C</v>
      </c>
      <c r="K123" s="10" t="s">
        <v>8649</v>
      </c>
      <c r="L123" s="10" t="s">
        <v>8646</v>
      </c>
      <c r="M123" s="10" t="s">
        <v>8651</v>
      </c>
      <c r="N123" s="10" t="s">
        <v>8568</v>
      </c>
      <c r="O123" s="8" t="str">
        <f t="shared" si="11"/>
        <v>RNE11B-TA11B</v>
      </c>
    </row>
    <row r="124" ht="15" spans="1:15">
      <c r="A124" s="8">
        <f t="shared" si="8"/>
        <v>123</v>
      </c>
      <c r="B124" s="8" t="str">
        <f t="shared" si="9"/>
        <v>CS6D-1-2-[1][1]</v>
      </c>
      <c r="C124" s="8" t="s">
        <v>8379</v>
      </c>
      <c r="D124" s="8">
        <v>1</v>
      </c>
      <c r="E124" s="8">
        <v>1</v>
      </c>
      <c r="F124" s="8" t="str">
        <f>VLOOKUP(C124&amp;"-I"&amp;D124,端口信息表!B:F,5,FALSE)</f>
        <v>RZ1A</v>
      </c>
      <c r="G124" s="8" t="str">
        <f>VLOOKUP(C124&amp;"-O"&amp;E124,端口信息表!B:F,5,FALSE)</f>
        <v>TZ1A</v>
      </c>
      <c r="H124" s="8">
        <f>IF(I124="常通",1,VLOOKUP(B124,'开关组信息表（新）'!C:I,7,0))</f>
        <v>1</v>
      </c>
      <c r="I124" s="8" t="s">
        <v>8573</v>
      </c>
      <c r="J124" s="8" t="str">
        <f t="shared" si="10"/>
        <v>TWT 1-Ku</v>
      </c>
      <c r="K124" s="10" t="s">
        <v>8653</v>
      </c>
      <c r="L124" s="10" t="s">
        <v>8654</v>
      </c>
      <c r="M124" s="10" t="s">
        <v>8655</v>
      </c>
      <c r="N124" s="10" t="s">
        <v>8568</v>
      </c>
      <c r="O124" s="8" t="str">
        <f t="shared" si="11"/>
        <v>RZ1A-TZ1A</v>
      </c>
    </row>
    <row r="125" ht="15" spans="1:15">
      <c r="A125" s="8">
        <f t="shared" si="8"/>
        <v>124</v>
      </c>
      <c r="B125" s="8" t="str">
        <f t="shared" si="9"/>
        <v>CS6D-1-2-[2][2]</v>
      </c>
      <c r="C125" s="8" t="s">
        <v>8379</v>
      </c>
      <c r="D125" s="8">
        <v>2</v>
      </c>
      <c r="E125" s="8">
        <v>2</v>
      </c>
      <c r="F125" s="8" t="str">
        <f>VLOOKUP(C125&amp;"-I"&amp;D125,端口信息表!B:F,5,FALSE)</f>
        <v>RZ2A</v>
      </c>
      <c r="G125" s="8" t="str">
        <f>VLOOKUP(C125&amp;"-O"&amp;E125,端口信息表!B:F,5,FALSE)</f>
        <v>TZ2A</v>
      </c>
      <c r="H125" s="8">
        <f>IF(I125="常通",1,VLOOKUP(B125,'开关组信息表（新）'!C:I,7,0))</f>
        <v>1</v>
      </c>
      <c r="I125" s="8" t="s">
        <v>8573</v>
      </c>
      <c r="J125" s="8" t="str">
        <f t="shared" si="10"/>
        <v>TWT 4-Ku</v>
      </c>
      <c r="K125" s="10" t="s">
        <v>8654</v>
      </c>
      <c r="L125" s="10" t="s">
        <v>8656</v>
      </c>
      <c r="M125" s="10" t="s">
        <v>8657</v>
      </c>
      <c r="N125" s="10" t="s">
        <v>8568</v>
      </c>
      <c r="O125" s="8" t="str">
        <f t="shared" si="11"/>
        <v>RZ2A-TZ2A</v>
      </c>
    </row>
    <row r="126" ht="15" spans="1:15">
      <c r="A126" s="8">
        <f t="shared" si="8"/>
        <v>125</v>
      </c>
      <c r="B126" s="8" t="str">
        <f t="shared" si="9"/>
        <v>CS6D-1-2-[3][3]</v>
      </c>
      <c r="C126" s="8" t="s">
        <v>8379</v>
      </c>
      <c r="D126" s="8">
        <v>3</v>
      </c>
      <c r="E126" s="8">
        <v>3</v>
      </c>
      <c r="F126" s="8" t="str">
        <f>VLOOKUP(C126&amp;"-I"&amp;D126,端口信息表!B:F,5,FALSE)</f>
        <v>RZ3A</v>
      </c>
      <c r="G126" s="8" t="str">
        <f>VLOOKUP(C126&amp;"-O"&amp;E126,端口信息表!B:F,5,FALSE)</f>
        <v>TZ3A</v>
      </c>
      <c r="H126" s="8">
        <f>IF(I126="常通",1,VLOOKUP(B126,'开关组信息表（新）'!C:I,7,0))</f>
        <v>1</v>
      </c>
      <c r="I126" s="8" t="s">
        <v>8573</v>
      </c>
      <c r="J126" s="8" t="str">
        <f t="shared" si="10"/>
        <v>TWT 9-Ku</v>
      </c>
      <c r="K126" s="10" t="s">
        <v>8656</v>
      </c>
      <c r="L126" s="10" t="s">
        <v>8654</v>
      </c>
      <c r="M126" s="10" t="s">
        <v>8658</v>
      </c>
      <c r="N126" s="10" t="s">
        <v>8568</v>
      </c>
      <c r="O126" s="8" t="str">
        <f t="shared" si="11"/>
        <v>RZ3A-TZ3A</v>
      </c>
    </row>
    <row r="127" ht="15" spans="1:15">
      <c r="A127" s="8">
        <f t="shared" si="8"/>
        <v>126</v>
      </c>
      <c r="B127" s="8" t="str">
        <f t="shared" si="9"/>
        <v>CS6D-1-2-[4][4]</v>
      </c>
      <c r="C127" s="8" t="s">
        <v>8379</v>
      </c>
      <c r="D127" s="8">
        <v>4</v>
      </c>
      <c r="E127" s="8">
        <v>4</v>
      </c>
      <c r="F127" s="8" t="str">
        <f>VLOOKUP(C127&amp;"-I"&amp;D127,端口信息表!B:F,5,FALSE)</f>
        <v>RZ4A</v>
      </c>
      <c r="G127" s="8" t="str">
        <f>VLOOKUP(C127&amp;"-O"&amp;E127,端口信息表!B:F,5,FALSE)</f>
        <v>TZ4A</v>
      </c>
      <c r="H127" s="8">
        <f>IF(I127="常通",1,VLOOKUP(B127,'开关组信息表（新）'!C:I,7,0))</f>
        <v>1</v>
      </c>
      <c r="I127" s="8" t="s">
        <v>8573</v>
      </c>
      <c r="J127" s="8" t="str">
        <f t="shared" si="10"/>
        <v>TWT 2-Ku</v>
      </c>
      <c r="K127" s="10" t="s">
        <v>8655</v>
      </c>
      <c r="L127" s="10" t="s">
        <v>8654</v>
      </c>
      <c r="M127" s="10" t="s">
        <v>8653</v>
      </c>
      <c r="N127" s="10" t="s">
        <v>8568</v>
      </c>
      <c r="O127" s="8" t="str">
        <f t="shared" si="11"/>
        <v>RZ4A-TZ4A</v>
      </c>
    </row>
    <row r="128" ht="15" spans="1:15">
      <c r="A128" s="8">
        <f t="shared" si="8"/>
        <v>127</v>
      </c>
      <c r="B128" s="8" t="str">
        <f t="shared" si="9"/>
        <v>CS6D-1-2-[5][5]</v>
      </c>
      <c r="C128" s="8" t="s">
        <v>8379</v>
      </c>
      <c r="D128" s="8">
        <v>5</v>
      </c>
      <c r="E128" s="8">
        <v>5</v>
      </c>
      <c r="F128" s="8" t="str">
        <f>VLOOKUP(C128&amp;"-I"&amp;D128,端口信息表!B:F,5,FALSE)</f>
        <v>RZ5A</v>
      </c>
      <c r="G128" s="8" t="str">
        <f>VLOOKUP(C128&amp;"-O"&amp;E128,端口信息表!B:F,5,FALSE)</f>
        <v>TZ5A</v>
      </c>
      <c r="H128" s="8">
        <f>IF(I128="常通",1,VLOOKUP(B128,'开关组信息表（新）'!C:I,7,0))</f>
        <v>1</v>
      </c>
      <c r="I128" s="8" t="s">
        <v>8573</v>
      </c>
      <c r="J128" s="8" t="str">
        <f t="shared" si="10"/>
        <v>TWT 3-Ku</v>
      </c>
      <c r="K128" s="10" t="s">
        <v>8657</v>
      </c>
      <c r="L128" s="10" t="s">
        <v>8654</v>
      </c>
      <c r="M128" s="10" t="s">
        <v>8655</v>
      </c>
      <c r="N128" s="10" t="s">
        <v>8568</v>
      </c>
      <c r="O128" s="8" t="str">
        <f t="shared" si="11"/>
        <v>RZ5A-TZ5A</v>
      </c>
    </row>
    <row r="129" ht="15" spans="1:15">
      <c r="A129" s="8">
        <f t="shared" si="8"/>
        <v>128</v>
      </c>
      <c r="B129" s="8" t="str">
        <f t="shared" si="9"/>
        <v>CS6D-1-2-[6][6]</v>
      </c>
      <c r="C129" s="8" t="s">
        <v>8379</v>
      </c>
      <c r="D129" s="8">
        <v>6</v>
      </c>
      <c r="E129" s="8">
        <v>6</v>
      </c>
      <c r="F129" s="8" t="str">
        <f>VLOOKUP(C129&amp;"-I"&amp;D129,端口信息表!B:F,5,FALSE)</f>
        <v>RZ6A</v>
      </c>
      <c r="G129" s="8" t="str">
        <f>VLOOKUP(C129&amp;"-O"&amp;E129,端口信息表!B:F,5,FALSE)</f>
        <v>TZ6A</v>
      </c>
      <c r="H129" s="8">
        <f>IF(I129="常通",1,VLOOKUP(B129,'开关组信息表（新）'!C:I,7,0))</f>
        <v>1</v>
      </c>
      <c r="I129" s="8" t="s">
        <v>8573</v>
      </c>
      <c r="J129" s="8" t="str">
        <f t="shared" si="10"/>
        <v>TWT 5-Ku</v>
      </c>
      <c r="K129" s="10" t="s">
        <v>8659</v>
      </c>
      <c r="L129" s="10" t="s">
        <v>8654</v>
      </c>
      <c r="M129" s="10" t="s">
        <v>8660</v>
      </c>
      <c r="N129" s="10" t="s">
        <v>8568</v>
      </c>
      <c r="O129" s="8" t="str">
        <f t="shared" si="11"/>
        <v>RZ6A-TZ6A</v>
      </c>
    </row>
    <row r="130" ht="15" spans="1:15">
      <c r="A130" s="8">
        <f t="shared" si="8"/>
        <v>129</v>
      </c>
      <c r="B130" s="8" t="str">
        <f t="shared" si="9"/>
        <v>CS6D-1-2-[7][7]</v>
      </c>
      <c r="C130" s="8" t="s">
        <v>8379</v>
      </c>
      <c r="D130" s="8">
        <v>7</v>
      </c>
      <c r="E130" s="8">
        <v>7</v>
      </c>
      <c r="F130" s="8" t="str">
        <f>VLOOKUP(C130&amp;"-I"&amp;D130,端口信息表!B:F,5,FALSE)</f>
        <v>RZ7A</v>
      </c>
      <c r="G130" s="8" t="str">
        <f>VLOOKUP(C130&amp;"-O"&amp;E130,端口信息表!B:F,5,FALSE)</f>
        <v>TZ7A</v>
      </c>
      <c r="H130" s="8">
        <f>IF(I130="常通",1,VLOOKUP(B130,'开关组信息表（新）'!C:I,7,0))</f>
        <v>1</v>
      </c>
      <c r="I130" s="8" t="s">
        <v>8573</v>
      </c>
      <c r="J130" s="8" t="str">
        <f t="shared" si="10"/>
        <v>TWT 6-Ku</v>
      </c>
      <c r="K130" s="10" t="s">
        <v>8660</v>
      </c>
      <c r="L130" s="10" t="s">
        <v>8656</v>
      </c>
      <c r="M130" s="10" t="s">
        <v>8659</v>
      </c>
      <c r="N130" s="10" t="s">
        <v>8568</v>
      </c>
      <c r="O130" s="8" t="str">
        <f t="shared" si="11"/>
        <v>RZ7A-TZ7A</v>
      </c>
    </row>
    <row r="131" ht="15" spans="1:15">
      <c r="A131" s="8">
        <f t="shared" si="8"/>
        <v>130</v>
      </c>
      <c r="B131" s="8" t="str">
        <f t="shared" si="9"/>
        <v>CS6D-1-2-[8][8]</v>
      </c>
      <c r="C131" s="8" t="s">
        <v>8379</v>
      </c>
      <c r="D131" s="8">
        <v>8</v>
      </c>
      <c r="E131" s="8">
        <v>8</v>
      </c>
      <c r="F131" s="8" t="str">
        <f>VLOOKUP(C131&amp;"-I"&amp;D131,端口信息表!B:F,5,FALSE)</f>
        <v>RZ8A</v>
      </c>
      <c r="G131" s="8" t="str">
        <f>VLOOKUP(C131&amp;"-O"&amp;E131,端口信息表!B:F,5,FALSE)</f>
        <v>TZ8A</v>
      </c>
      <c r="H131" s="8">
        <f>IF(I131="常通",1,VLOOKUP(B131,'开关组信息表（新）'!C:I,7,0))</f>
        <v>1</v>
      </c>
      <c r="I131" s="8" t="s">
        <v>8573</v>
      </c>
      <c r="J131" s="8" t="str">
        <f t="shared" si="10"/>
        <v>TWT 7-Ku</v>
      </c>
      <c r="K131" s="10" t="s">
        <v>8661</v>
      </c>
      <c r="L131" s="10" t="s">
        <v>8656</v>
      </c>
      <c r="M131" s="10" t="s">
        <v>8658</v>
      </c>
      <c r="N131" s="10" t="s">
        <v>8568</v>
      </c>
      <c r="O131" s="8" t="str">
        <f t="shared" si="11"/>
        <v>RZ8A-TZ8A</v>
      </c>
    </row>
    <row r="132" ht="15" spans="1:15">
      <c r="A132" s="8">
        <f t="shared" si="8"/>
        <v>131</v>
      </c>
      <c r="B132" s="8" t="str">
        <f t="shared" si="9"/>
        <v>CS6D-1-2-[9][9]</v>
      </c>
      <c r="C132" s="8" t="s">
        <v>8379</v>
      </c>
      <c r="D132" s="8">
        <v>9</v>
      </c>
      <c r="E132" s="8">
        <v>9</v>
      </c>
      <c r="F132" s="8" t="str">
        <f>VLOOKUP(C132&amp;"-I"&amp;D132,端口信息表!B:F,5,FALSE)</f>
        <v>RZ9A</v>
      </c>
      <c r="G132" s="8" t="str">
        <f>VLOOKUP(C132&amp;"-O"&amp;E132,端口信息表!B:F,5,FALSE)</f>
        <v>TZ9A</v>
      </c>
      <c r="H132" s="8">
        <f>IF(I132="常通",1,VLOOKUP(B132,'开关组信息表（新）'!C:I,7,0))</f>
        <v>1</v>
      </c>
      <c r="I132" s="8" t="s">
        <v>8573</v>
      </c>
      <c r="J132" s="8" t="str">
        <f t="shared" si="10"/>
        <v>TWT 8-Ku</v>
      </c>
      <c r="K132" s="10" t="s">
        <v>8658</v>
      </c>
      <c r="L132" s="10" t="s">
        <v>8656</v>
      </c>
      <c r="M132" s="10" t="s">
        <v>8661</v>
      </c>
      <c r="N132" s="10" t="s">
        <v>8568</v>
      </c>
      <c r="O132" s="8" t="str">
        <f t="shared" si="11"/>
        <v>RZ9A-TZ9A</v>
      </c>
    </row>
    <row r="133" ht="15" spans="1:15">
      <c r="A133" s="8">
        <f t="shared" si="8"/>
        <v>132</v>
      </c>
      <c r="B133" s="8" t="str">
        <f t="shared" si="9"/>
        <v>CS6D-1-2-[10][10]</v>
      </c>
      <c r="C133" s="8" t="s">
        <v>8379</v>
      </c>
      <c r="D133" s="8">
        <v>10</v>
      </c>
      <c r="E133" s="8">
        <v>10</v>
      </c>
      <c r="F133" s="8" t="str">
        <f>VLOOKUP(C133&amp;"-I"&amp;D133,端口信息表!B:F,5,FALSE)</f>
        <v>RZ10A</v>
      </c>
      <c r="G133" s="8" t="str">
        <f>VLOOKUP(C133&amp;"-O"&amp;E133,端口信息表!B:F,5,FALSE)</f>
        <v>TZ10A</v>
      </c>
      <c r="H133" s="8">
        <f>IF(I133="常通",1,VLOOKUP(B133,'开关组信息表（新）'!C:I,7,0))</f>
        <v>1</v>
      </c>
      <c r="I133" s="8" t="s">
        <v>8573</v>
      </c>
      <c r="J133" s="8" t="str">
        <f t="shared" si="10"/>
        <v>TWT 10-Ku</v>
      </c>
      <c r="K133" s="10" t="s">
        <v>8662</v>
      </c>
      <c r="L133" s="10" t="s">
        <v>8656</v>
      </c>
      <c r="M133" s="10" t="s">
        <v>8663</v>
      </c>
      <c r="N133" s="10" t="s">
        <v>8568</v>
      </c>
      <c r="O133" s="8" t="str">
        <f t="shared" si="11"/>
        <v>RZ10A-TZ10A</v>
      </c>
    </row>
    <row r="134" ht="15" spans="1:15">
      <c r="A134" s="8">
        <f t="shared" si="8"/>
        <v>133</v>
      </c>
      <c r="B134" s="8" t="str">
        <f t="shared" si="9"/>
        <v>CS6D-1-2-[11][11]</v>
      </c>
      <c r="C134" s="8" t="s">
        <v>8379</v>
      </c>
      <c r="D134" s="8">
        <v>11</v>
      </c>
      <c r="E134" s="8">
        <v>11</v>
      </c>
      <c r="F134" s="8" t="str">
        <f>VLOOKUP(C134&amp;"-I"&amp;D134,端口信息表!B:F,5,FALSE)</f>
        <v>RZ11A</v>
      </c>
      <c r="G134" s="8" t="str">
        <f>VLOOKUP(C134&amp;"-O"&amp;E134,端口信息表!B:F,5,FALSE)</f>
        <v>TZ11A</v>
      </c>
      <c r="H134" s="8">
        <f>IF(I134="常通",1,VLOOKUP(B134,'开关组信息表（新）'!C:I,7,0))</f>
        <v>1</v>
      </c>
      <c r="I134" s="8" t="s">
        <v>8573</v>
      </c>
      <c r="J134" s="8" t="str">
        <f t="shared" si="10"/>
        <v>TWT 11-Ku</v>
      </c>
      <c r="K134" s="10" t="s">
        <v>8663</v>
      </c>
      <c r="L134" s="10" t="s">
        <v>8656</v>
      </c>
      <c r="M134" s="10" t="s">
        <v>8664</v>
      </c>
      <c r="N134" s="10" t="s">
        <v>8568</v>
      </c>
      <c r="O134" s="8" t="str">
        <f t="shared" si="11"/>
        <v>RZ11A-TZ11A</v>
      </c>
    </row>
    <row r="135" ht="15" spans="1:15">
      <c r="A135" s="8">
        <f t="shared" si="8"/>
        <v>134</v>
      </c>
      <c r="B135" s="8" t="str">
        <f t="shared" si="9"/>
        <v>CS6D-1-2-[12][12]</v>
      </c>
      <c r="C135" s="8" t="s">
        <v>8379</v>
      </c>
      <c r="D135" s="8">
        <v>12</v>
      </c>
      <c r="E135" s="8">
        <v>12</v>
      </c>
      <c r="F135" s="8" t="str">
        <f>VLOOKUP(C135&amp;"-I"&amp;D135,端口信息表!B:F,5,FALSE)</f>
        <v>RZ12A</v>
      </c>
      <c r="G135" s="8" t="str">
        <f>VLOOKUP(C135&amp;"-O"&amp;E135,端口信息表!B:F,5,FALSE)</f>
        <v>TZ12A</v>
      </c>
      <c r="H135" s="8">
        <f>IF(I135="常通",1,VLOOKUP(B135,'开关组信息表（新）'!C:I,7,0))</f>
        <v>1</v>
      </c>
      <c r="I135" s="8" t="s">
        <v>8573</v>
      </c>
      <c r="J135" s="8" t="str">
        <f t="shared" si="10"/>
        <v>TWT 12-Ku</v>
      </c>
      <c r="K135" s="10" t="s">
        <v>8664</v>
      </c>
      <c r="L135" s="10" t="s">
        <v>8656</v>
      </c>
      <c r="M135" s="10" t="s">
        <v>8663</v>
      </c>
      <c r="N135" s="10" t="s">
        <v>8568</v>
      </c>
      <c r="O135" s="8" t="str">
        <f t="shared" si="11"/>
        <v>RZ12A-TZ12A</v>
      </c>
    </row>
    <row r="136" ht="15" spans="1:15">
      <c r="A136" s="8">
        <f t="shared" si="8"/>
        <v>135</v>
      </c>
      <c r="B136" s="8" t="str">
        <f t="shared" si="9"/>
        <v>CS6D-1-2-[13][13]</v>
      </c>
      <c r="C136" s="8" t="s">
        <v>8379</v>
      </c>
      <c r="D136" s="8">
        <v>13</v>
      </c>
      <c r="E136" s="8">
        <v>13</v>
      </c>
      <c r="F136" s="8" t="str">
        <f>VLOOKUP(C136&amp;"-I"&amp;D136,端口信息表!B:F,5,FALSE)</f>
        <v>RZ13B</v>
      </c>
      <c r="G136" s="8" t="str">
        <f>VLOOKUP(C136&amp;"-O"&amp;E136,端口信息表!B:F,5,FALSE)</f>
        <v>TZ13B</v>
      </c>
      <c r="H136" s="8">
        <f>IF(I136="常通",1,VLOOKUP(B136,'开关组信息表（新）'!C:I,7,0))</f>
        <v>1</v>
      </c>
      <c r="I136" s="8" t="s">
        <v>8573</v>
      </c>
      <c r="J136" s="8" t="str">
        <f t="shared" si="10"/>
        <v>TWT 16-Ku</v>
      </c>
      <c r="K136" s="10" t="s">
        <v>8665</v>
      </c>
      <c r="L136" s="10" t="s">
        <v>8666</v>
      </c>
      <c r="M136" s="10" t="s">
        <v>8667</v>
      </c>
      <c r="N136" s="10" t="s">
        <v>8568</v>
      </c>
      <c r="O136" s="8" t="str">
        <f t="shared" si="11"/>
        <v>RZ13B-TZ13B</v>
      </c>
    </row>
    <row r="137" ht="15" spans="1:15">
      <c r="A137" s="8">
        <f t="shared" si="8"/>
        <v>136</v>
      </c>
      <c r="B137" s="8" t="str">
        <f t="shared" si="9"/>
        <v>CS6D-1-2-[14][14]</v>
      </c>
      <c r="C137" s="8" t="s">
        <v>8379</v>
      </c>
      <c r="D137" s="8">
        <v>14</v>
      </c>
      <c r="E137" s="8">
        <v>14</v>
      </c>
      <c r="F137" s="8" t="str">
        <f>VLOOKUP(C137&amp;"-I"&amp;D137,端口信息表!B:F,5,FALSE)</f>
        <v>RZ1B</v>
      </c>
      <c r="G137" s="8" t="str">
        <f>VLOOKUP(C137&amp;"-O"&amp;E137,端口信息表!B:F,5,FALSE)</f>
        <v>TZ1B</v>
      </c>
      <c r="H137" s="8">
        <f>IF(I137="常通",1,VLOOKUP(B137,'开关组信息表（新）'!C:I,7,0))</f>
        <v>1</v>
      </c>
      <c r="I137" s="8" t="s">
        <v>8573</v>
      </c>
      <c r="J137" s="8" t="str">
        <f t="shared" si="10"/>
        <v>TWT 13-Ku</v>
      </c>
      <c r="K137" s="10" t="s">
        <v>8668</v>
      </c>
      <c r="L137" s="10" t="s">
        <v>8665</v>
      </c>
      <c r="M137" s="10" t="s">
        <v>8669</v>
      </c>
      <c r="N137" s="10" t="s">
        <v>8568</v>
      </c>
      <c r="O137" s="8" t="str">
        <f t="shared" si="11"/>
        <v>RZ1B-TZ1B</v>
      </c>
    </row>
    <row r="138" ht="15" spans="1:15">
      <c r="A138" s="8">
        <f t="shared" si="8"/>
        <v>137</v>
      </c>
      <c r="B138" s="8" t="str">
        <f t="shared" si="9"/>
        <v>CS6D-1-2-[15][15]</v>
      </c>
      <c r="C138" s="8" t="s">
        <v>8379</v>
      </c>
      <c r="D138" s="8">
        <v>15</v>
      </c>
      <c r="E138" s="8">
        <v>15</v>
      </c>
      <c r="F138" s="8" t="str">
        <f>VLOOKUP(C138&amp;"-I"&amp;D138,端口信息表!B:F,5,FALSE)</f>
        <v>RZ2B</v>
      </c>
      <c r="G138" s="8" t="str">
        <f>VLOOKUP(C138&amp;"-O"&amp;E138,端口信息表!B:F,5,FALSE)</f>
        <v>TZ2B</v>
      </c>
      <c r="H138" s="8">
        <f>IF(I138="常通",1,VLOOKUP(B138,'开关组信息表（新）'!C:I,7,0))</f>
        <v>1</v>
      </c>
      <c r="I138" s="8" t="s">
        <v>8573</v>
      </c>
      <c r="J138" s="8" t="str">
        <f t="shared" si="10"/>
        <v>TWT 14-Ku</v>
      </c>
      <c r="K138" s="10" t="s">
        <v>8669</v>
      </c>
      <c r="L138" s="10" t="s">
        <v>8665</v>
      </c>
      <c r="M138" s="10" t="s">
        <v>8668</v>
      </c>
      <c r="N138" s="10" t="s">
        <v>8568</v>
      </c>
      <c r="O138" s="8" t="str">
        <f t="shared" si="11"/>
        <v>RZ2B-TZ2B</v>
      </c>
    </row>
    <row r="139" ht="15" spans="1:15">
      <c r="A139" s="8">
        <f t="shared" si="8"/>
        <v>138</v>
      </c>
      <c r="B139" s="8" t="str">
        <f t="shared" si="9"/>
        <v>CS6D-1-2-[16][16]</v>
      </c>
      <c r="C139" s="8" t="s">
        <v>8379</v>
      </c>
      <c r="D139" s="8">
        <v>16</v>
      </c>
      <c r="E139" s="8">
        <v>16</v>
      </c>
      <c r="F139" s="8" t="str">
        <f>VLOOKUP(C139&amp;"-I"&amp;D139,端口信息表!B:F,5,FALSE)</f>
        <v>RZ3B</v>
      </c>
      <c r="G139" s="8" t="str">
        <f>VLOOKUP(C139&amp;"-O"&amp;E139,端口信息表!B:F,5,FALSE)</f>
        <v>TZ3B</v>
      </c>
      <c r="H139" s="8">
        <f>IF(I139="常通",1,VLOOKUP(B139,'开关组信息表（新）'!C:I,7,0))</f>
        <v>1</v>
      </c>
      <c r="I139" s="8" t="s">
        <v>8573</v>
      </c>
      <c r="J139" s="8" t="str">
        <f t="shared" si="10"/>
        <v>TWT 15-Ku</v>
      </c>
      <c r="K139" s="10" t="s">
        <v>8667</v>
      </c>
      <c r="L139" s="10" t="s">
        <v>8665</v>
      </c>
      <c r="M139" s="10" t="s">
        <v>8669</v>
      </c>
      <c r="N139" s="10" t="s">
        <v>8568</v>
      </c>
      <c r="O139" s="8" t="str">
        <f t="shared" si="11"/>
        <v>RZ3B-TZ3B</v>
      </c>
    </row>
    <row r="140" ht="15" spans="1:15">
      <c r="A140" s="8">
        <f t="shared" si="8"/>
        <v>139</v>
      </c>
      <c r="B140" s="8" t="str">
        <f t="shared" si="9"/>
        <v>CS6D-1-2-[17][17]</v>
      </c>
      <c r="C140" s="8" t="s">
        <v>8379</v>
      </c>
      <c r="D140" s="8">
        <v>17</v>
      </c>
      <c r="E140" s="8">
        <v>17</v>
      </c>
      <c r="F140" s="8" t="str">
        <f>VLOOKUP(C140&amp;"-I"&amp;D140,端口信息表!B:F,5,FALSE)</f>
        <v>RZ4B</v>
      </c>
      <c r="G140" s="8" t="str">
        <f>VLOOKUP(C140&amp;"-O"&amp;E140,端口信息表!B:F,5,FALSE)</f>
        <v>TZ4B</v>
      </c>
      <c r="H140" s="8">
        <f>IF(I140="常通",1,VLOOKUP(B140,'开关组信息表（新）'!C:I,7,0))</f>
        <v>1</v>
      </c>
      <c r="I140" s="8" t="s">
        <v>8573</v>
      </c>
      <c r="J140" s="8" t="str">
        <f t="shared" si="10"/>
        <v>TWT 17-Ku</v>
      </c>
      <c r="K140" s="10" t="s">
        <v>8670</v>
      </c>
      <c r="L140" s="10" t="s">
        <v>8665</v>
      </c>
      <c r="M140" s="10" t="s">
        <v>8671</v>
      </c>
      <c r="N140" s="10" t="s">
        <v>8568</v>
      </c>
      <c r="O140" s="8" t="str">
        <f t="shared" si="11"/>
        <v>RZ4B-TZ4B</v>
      </c>
    </row>
    <row r="141" ht="15" spans="1:15">
      <c r="A141" s="8">
        <f t="shared" si="8"/>
        <v>140</v>
      </c>
      <c r="B141" s="8" t="str">
        <f t="shared" si="9"/>
        <v>CS6D-1-2-[18][18]</v>
      </c>
      <c r="C141" s="8" t="s">
        <v>8379</v>
      </c>
      <c r="D141" s="8">
        <v>18</v>
      </c>
      <c r="E141" s="8">
        <v>18</v>
      </c>
      <c r="F141" s="8" t="str">
        <f>VLOOKUP(C141&amp;"-I"&amp;D141,端口信息表!B:F,5,FALSE)</f>
        <v>RZ5B</v>
      </c>
      <c r="G141" s="8" t="str">
        <f>VLOOKUP(C141&amp;"-O"&amp;E141,端口信息表!B:F,5,FALSE)</f>
        <v>TZ5B</v>
      </c>
      <c r="H141" s="8">
        <f>IF(I141="常通",1,VLOOKUP(B141,'开关组信息表（新）'!C:I,7,0))</f>
        <v>1</v>
      </c>
      <c r="I141" s="8" t="s">
        <v>8573</v>
      </c>
      <c r="J141" s="8" t="str">
        <f t="shared" si="10"/>
        <v>TWT 18-Ku</v>
      </c>
      <c r="K141" s="10" t="s">
        <v>8671</v>
      </c>
      <c r="L141" s="10" t="s">
        <v>8665</v>
      </c>
      <c r="M141" s="10" t="s">
        <v>8670</v>
      </c>
      <c r="N141" s="10" t="s">
        <v>8568</v>
      </c>
      <c r="O141" s="8" t="str">
        <f t="shared" si="11"/>
        <v>RZ5B-TZ5B</v>
      </c>
    </row>
    <row r="142" ht="15" spans="1:15">
      <c r="A142" s="8">
        <f t="shared" si="8"/>
        <v>141</v>
      </c>
      <c r="B142" s="8" t="str">
        <f t="shared" si="9"/>
        <v>CS6D-1-2-[19][19]</v>
      </c>
      <c r="C142" s="8" t="s">
        <v>8379</v>
      </c>
      <c r="D142" s="8">
        <v>19</v>
      </c>
      <c r="E142" s="8">
        <v>19</v>
      </c>
      <c r="F142" s="8" t="str">
        <f>VLOOKUP(C142&amp;"-I"&amp;D142,端口信息表!B:F,5,FALSE)</f>
        <v>RZ6B</v>
      </c>
      <c r="G142" s="8" t="str">
        <f>VLOOKUP(C142&amp;"-O"&amp;E142,端口信息表!B:F,5,FALSE)</f>
        <v>TZ6B</v>
      </c>
      <c r="H142" s="8">
        <v>1</v>
      </c>
      <c r="I142" s="8" t="s">
        <v>8573</v>
      </c>
      <c r="J142" s="8" t="str">
        <f t="shared" si="10"/>
        <v>TWT 19-Ku</v>
      </c>
      <c r="K142" s="10" t="s">
        <v>8672</v>
      </c>
      <c r="L142" s="10" t="s">
        <v>8666</v>
      </c>
      <c r="M142" s="10" t="s">
        <v>8673</v>
      </c>
      <c r="N142" s="10" t="s">
        <v>8568</v>
      </c>
      <c r="O142" s="8" t="str">
        <f t="shared" si="11"/>
        <v>RZ6B-TZ6B</v>
      </c>
    </row>
    <row r="143" ht="15" spans="1:15">
      <c r="A143" s="8">
        <f t="shared" si="8"/>
        <v>142</v>
      </c>
      <c r="B143" s="8" t="str">
        <f t="shared" si="9"/>
        <v>CS6D-1-2-[20][20]</v>
      </c>
      <c r="C143" s="8" t="s">
        <v>8379</v>
      </c>
      <c r="D143" s="8">
        <v>20</v>
      </c>
      <c r="E143" s="8">
        <v>20</v>
      </c>
      <c r="F143" s="8" t="str">
        <f>VLOOKUP(C143&amp;"-I"&amp;D143,端口信息表!B:F,5,FALSE)</f>
        <v>RZ7B</v>
      </c>
      <c r="G143" s="8" t="str">
        <f>VLOOKUP(C143&amp;"-O"&amp;E143,端口信息表!B:F,5,FALSE)</f>
        <v>TZ7B</v>
      </c>
      <c r="H143" s="8">
        <f>IF(I143="常通",1,VLOOKUP(B143,'开关组信息表（新）'!C:I,7,0))</f>
        <v>0</v>
      </c>
      <c r="I143" s="8" t="s">
        <v>8599</v>
      </c>
      <c r="J143" s="8" t="str">
        <f t="shared" si="10"/>
        <v>TWT 20-Ku</v>
      </c>
      <c r="K143" s="10" t="s">
        <v>8673</v>
      </c>
      <c r="L143" s="10" t="s">
        <v>8666</v>
      </c>
      <c r="M143" s="10" t="s">
        <v>8672</v>
      </c>
      <c r="N143" s="10" t="s">
        <v>8568</v>
      </c>
      <c r="O143" s="8" t="str">
        <f t="shared" si="11"/>
        <v>RZ7B-TZ7B</v>
      </c>
    </row>
    <row r="144" ht="15" spans="1:15">
      <c r="A144" s="8">
        <f t="shared" si="8"/>
        <v>143</v>
      </c>
      <c r="B144" s="8" t="str">
        <f t="shared" si="9"/>
        <v>CS6D-1-2-[21][21]</v>
      </c>
      <c r="C144" s="8" t="s">
        <v>8379</v>
      </c>
      <c r="D144" s="8">
        <v>21</v>
      </c>
      <c r="E144" s="8">
        <v>21</v>
      </c>
      <c r="F144" s="8" t="str">
        <f>VLOOKUP(C144&amp;"-I"&amp;D144,端口信息表!B:F,5,FALSE)</f>
        <v>RZ8B</v>
      </c>
      <c r="G144" s="8" t="str">
        <f>VLOOKUP(C144&amp;"-O"&amp;E144,端口信息表!B:F,5,FALSE)</f>
        <v>TZ8B</v>
      </c>
      <c r="H144" s="8">
        <f>IF(I144="常通",1,VLOOKUP(B144,'开关组信息表（新）'!C:I,7,0))</f>
        <v>1</v>
      </c>
      <c r="I144" s="8" t="s">
        <v>8599</v>
      </c>
      <c r="J144" s="8" t="str">
        <f t="shared" si="10"/>
        <v>TWT 21-Ku</v>
      </c>
      <c r="K144" s="10" t="s">
        <v>8674</v>
      </c>
      <c r="L144" s="10" t="s">
        <v>8666</v>
      </c>
      <c r="M144" s="10" t="s">
        <v>8675</v>
      </c>
      <c r="N144" s="10" t="s">
        <v>8568</v>
      </c>
      <c r="O144" s="8" t="str">
        <f t="shared" si="11"/>
        <v>RZ8B-TZ8B</v>
      </c>
    </row>
    <row r="145" ht="15" spans="1:15">
      <c r="A145" s="8">
        <f t="shared" si="8"/>
        <v>144</v>
      </c>
      <c r="B145" s="8" t="str">
        <f t="shared" si="9"/>
        <v>CS6D-1-2-[22][22]</v>
      </c>
      <c r="C145" s="8" t="s">
        <v>8379</v>
      </c>
      <c r="D145" s="8">
        <v>22</v>
      </c>
      <c r="E145" s="8">
        <v>22</v>
      </c>
      <c r="F145" s="8" t="str">
        <f>VLOOKUP(C145&amp;"-I"&amp;D145,端口信息表!B:F,5,FALSE)</f>
        <v>RZ9B</v>
      </c>
      <c r="G145" s="8" t="str">
        <f>VLOOKUP(C145&amp;"-O"&amp;E145,端口信息表!B:F,5,FALSE)</f>
        <v>TZ9B</v>
      </c>
      <c r="H145" s="8">
        <f>IF(I145="常通",1,VLOOKUP(B145,'开关组信息表（新）'!C:I,7,0))</f>
        <v>0</v>
      </c>
      <c r="I145" s="8" t="s">
        <v>8599</v>
      </c>
      <c r="J145" s="8" t="str">
        <f t="shared" si="10"/>
        <v>TWT 22-Ku</v>
      </c>
      <c r="K145" s="10" t="s">
        <v>8675</v>
      </c>
      <c r="L145" s="10" t="s">
        <v>8666</v>
      </c>
      <c r="M145" s="10" t="s">
        <v>8674</v>
      </c>
      <c r="N145" s="10" t="s">
        <v>8568</v>
      </c>
      <c r="O145" s="8" t="str">
        <f t="shared" si="11"/>
        <v>RZ9B-TZ9B</v>
      </c>
    </row>
    <row r="146" ht="15" spans="1:15">
      <c r="A146" s="8">
        <f t="shared" si="8"/>
        <v>145</v>
      </c>
      <c r="B146" s="8" t="str">
        <f t="shared" si="9"/>
        <v>CS6D-1-2-[23][23]</v>
      </c>
      <c r="C146" s="8" t="s">
        <v>8379</v>
      </c>
      <c r="D146" s="8">
        <v>23</v>
      </c>
      <c r="E146" s="8">
        <v>23</v>
      </c>
      <c r="F146" s="8" t="str">
        <f>VLOOKUP(C146&amp;"-I"&amp;D146,端口信息表!B:F,5,FALSE)</f>
        <v>RZ10B</v>
      </c>
      <c r="G146" s="8" t="str">
        <f>VLOOKUP(C146&amp;"-O"&amp;E146,端口信息表!B:F,5,FALSE)</f>
        <v>TZ10B</v>
      </c>
      <c r="H146" s="8">
        <f>IF(I146="常通",1,VLOOKUP(B146,'开关组信息表（新）'!C:I,7,0))</f>
        <v>0</v>
      </c>
      <c r="I146" s="8" t="s">
        <v>8599</v>
      </c>
      <c r="J146" s="8" t="str">
        <f t="shared" si="10"/>
        <v>TWT 24-Ku</v>
      </c>
      <c r="K146" s="10" t="s">
        <v>8676</v>
      </c>
      <c r="L146" s="10" t="s">
        <v>8666</v>
      </c>
      <c r="M146" s="10" t="s">
        <v>8677</v>
      </c>
      <c r="N146" s="10" t="s">
        <v>8568</v>
      </c>
      <c r="O146" s="8" t="str">
        <f t="shared" si="11"/>
        <v>RZ10B-TZ10B</v>
      </c>
    </row>
    <row r="147" ht="15" spans="1:15">
      <c r="A147" s="8">
        <f t="shared" si="8"/>
        <v>146</v>
      </c>
      <c r="B147" s="8" t="str">
        <f t="shared" si="9"/>
        <v>CS6D-1-2-[24][24]</v>
      </c>
      <c r="C147" s="8" t="s">
        <v>8379</v>
      </c>
      <c r="D147" s="8">
        <v>24</v>
      </c>
      <c r="E147" s="8">
        <v>24</v>
      </c>
      <c r="F147" s="8" t="str">
        <f>VLOOKUP(C147&amp;"-I"&amp;D147,端口信息表!B:F,5,FALSE)</f>
        <v>RZ11B</v>
      </c>
      <c r="G147" s="8" t="str">
        <f>VLOOKUP(C147&amp;"-O"&amp;E147,端口信息表!B:F,5,FALSE)</f>
        <v>TZ11B</v>
      </c>
      <c r="H147" s="8">
        <f>IF(I147="常通",1,VLOOKUP(B147,'开关组信息表（新）'!C:I,7,0))</f>
        <v>0</v>
      </c>
      <c r="I147" s="8" t="s">
        <v>8599</v>
      </c>
      <c r="J147" s="8" t="str">
        <f t="shared" si="10"/>
        <v>TWT 25-Ku</v>
      </c>
      <c r="K147" s="10" t="s">
        <v>8677</v>
      </c>
      <c r="L147" s="10" t="s">
        <v>8666</v>
      </c>
      <c r="M147" s="10" t="s">
        <v>8678</v>
      </c>
      <c r="N147" s="10" t="s">
        <v>8568</v>
      </c>
      <c r="O147" s="8" t="str">
        <f t="shared" si="11"/>
        <v>RZ11B-TZ11B</v>
      </c>
    </row>
    <row r="148" ht="15" spans="1:15">
      <c r="A148" s="8">
        <f t="shared" si="8"/>
        <v>147</v>
      </c>
      <c r="B148" s="8" t="str">
        <f t="shared" si="9"/>
        <v>CS6D-1-2-[25][25]</v>
      </c>
      <c r="C148" s="8" t="s">
        <v>8379</v>
      </c>
      <c r="D148" s="8">
        <v>25</v>
      </c>
      <c r="E148" s="8">
        <v>25</v>
      </c>
      <c r="F148" s="8" t="str">
        <f>VLOOKUP(C148&amp;"-I"&amp;D148,端口信息表!B:F,5,FALSE)</f>
        <v>RZ12B</v>
      </c>
      <c r="G148" s="8" t="str">
        <f>VLOOKUP(C148&amp;"-O"&amp;E148,端口信息表!B:F,5,FALSE)</f>
        <v>TZ12B</v>
      </c>
      <c r="H148" s="8">
        <f>IF(I148="常通",1,VLOOKUP(B148,'开关组信息表（新）'!C:I,7,0))</f>
        <v>0</v>
      </c>
      <c r="I148" s="8" t="s">
        <v>8599</v>
      </c>
      <c r="J148" s="8" t="str">
        <f t="shared" si="10"/>
        <v>TWT 26-Ku</v>
      </c>
      <c r="K148" s="10" t="s">
        <v>8678</v>
      </c>
      <c r="L148" s="10" t="s">
        <v>8666</v>
      </c>
      <c r="M148" s="10" t="s">
        <v>8677</v>
      </c>
      <c r="N148" s="10" t="s">
        <v>8568</v>
      </c>
      <c r="O148" s="8" t="str">
        <f t="shared" si="11"/>
        <v>RZ12B-TZ12B</v>
      </c>
    </row>
    <row r="149" ht="15" spans="1:15">
      <c r="A149" s="8">
        <f t="shared" si="8"/>
        <v>148</v>
      </c>
      <c r="B149" s="8" t="str">
        <f t="shared" si="9"/>
        <v>CS6D-1-2-[26][26]</v>
      </c>
      <c r="C149" s="8" t="s">
        <v>8379</v>
      </c>
      <c r="D149" s="8">
        <v>26</v>
      </c>
      <c r="E149" s="8">
        <v>26</v>
      </c>
      <c r="F149" s="8" t="str">
        <f>VLOOKUP(C149&amp;"-I"&amp;D149,端口信息表!B:F,5,FALSE)</f>
        <v>RS7B</v>
      </c>
      <c r="G149" s="8" t="str">
        <f>VLOOKUP(C149&amp;"-O"&amp;E149,端口信息表!B:F,5,FALSE)</f>
        <v>TS7B</v>
      </c>
      <c r="H149" s="8">
        <f>IF(I149="常通",1,VLOOKUP(B149,'开关组信息表（新）'!C:I,7,0))</f>
        <v>1</v>
      </c>
      <c r="I149" s="8" t="s">
        <v>8599</v>
      </c>
      <c r="J149" s="8" t="str">
        <f t="shared" si="10"/>
        <v>TWT 20-Ku</v>
      </c>
      <c r="K149" s="10" t="s">
        <v>8673</v>
      </c>
      <c r="L149" s="10" t="s">
        <v>8666</v>
      </c>
      <c r="M149" s="10" t="s">
        <v>8672</v>
      </c>
      <c r="N149" s="10" t="s">
        <v>8568</v>
      </c>
      <c r="O149" s="8" t="str">
        <f t="shared" si="11"/>
        <v>RS7B-TS7B</v>
      </c>
    </row>
    <row r="150" ht="15" spans="1:15">
      <c r="A150" s="8">
        <f t="shared" si="8"/>
        <v>149</v>
      </c>
      <c r="B150" s="8" t="str">
        <f t="shared" si="9"/>
        <v>CS6D-1-2-[27][27]</v>
      </c>
      <c r="C150" s="8" t="s">
        <v>8379</v>
      </c>
      <c r="D150" s="8">
        <v>27</v>
      </c>
      <c r="E150" s="8">
        <v>27</v>
      </c>
      <c r="F150" s="8" t="str">
        <f>VLOOKUP(C150&amp;"-I"&amp;D150,端口信息表!B:F,5,FALSE)</f>
        <v>RS8B</v>
      </c>
      <c r="G150" s="8" t="str">
        <f>VLOOKUP(C150&amp;"-O"&amp;E150,端口信息表!B:F,5,FALSE)</f>
        <v>TS8B</v>
      </c>
      <c r="H150" s="8">
        <f>IF(I150="常通",1,VLOOKUP(B150,'开关组信息表（新）'!C:I,7,0))</f>
        <v>0</v>
      </c>
      <c r="I150" s="8" t="s">
        <v>8599</v>
      </c>
      <c r="J150" s="8" t="str">
        <f t="shared" si="10"/>
        <v>TWT 21-Ku</v>
      </c>
      <c r="K150" s="10" t="s">
        <v>8674</v>
      </c>
      <c r="L150" s="10" t="s">
        <v>8666</v>
      </c>
      <c r="M150" s="10" t="s">
        <v>8675</v>
      </c>
      <c r="N150" s="10" t="s">
        <v>8568</v>
      </c>
      <c r="O150" s="8" t="str">
        <f t="shared" si="11"/>
        <v>RS8B-TS8B</v>
      </c>
    </row>
    <row r="151" ht="15" spans="1:15">
      <c r="A151" s="8">
        <f t="shared" si="8"/>
        <v>150</v>
      </c>
      <c r="B151" s="8" t="str">
        <f t="shared" si="9"/>
        <v>CS6D-1-2-[28][28]</v>
      </c>
      <c r="C151" s="8" t="s">
        <v>8379</v>
      </c>
      <c r="D151" s="8">
        <v>28</v>
      </c>
      <c r="E151" s="8">
        <v>28</v>
      </c>
      <c r="F151" s="8" t="str">
        <f>VLOOKUP(C151&amp;"-I"&amp;D151,端口信息表!B:F,5,FALSE)</f>
        <v>RS9B</v>
      </c>
      <c r="G151" s="8" t="str">
        <f>VLOOKUP(C151&amp;"-O"&amp;E151,端口信息表!B:F,5,FALSE)</f>
        <v>TS9B</v>
      </c>
      <c r="H151" s="8">
        <f>IF(I151="常通",1,VLOOKUP(B151,'开关组信息表（新）'!C:I,7,0))</f>
        <v>1</v>
      </c>
      <c r="I151" s="8" t="s">
        <v>8599</v>
      </c>
      <c r="J151" s="8" t="str">
        <f t="shared" si="10"/>
        <v>TWT 22-Ku</v>
      </c>
      <c r="K151" s="10" t="s">
        <v>8675</v>
      </c>
      <c r="L151" s="10" t="s">
        <v>8666</v>
      </c>
      <c r="M151" s="10" t="s">
        <v>8674</v>
      </c>
      <c r="N151" s="10" t="s">
        <v>8568</v>
      </c>
      <c r="O151" s="8" t="str">
        <f t="shared" si="11"/>
        <v>RS9B-TS9B</v>
      </c>
    </row>
    <row r="152" ht="15" spans="1:15">
      <c r="A152" s="8">
        <f t="shared" si="8"/>
        <v>151</v>
      </c>
      <c r="B152" s="8" t="str">
        <f t="shared" si="9"/>
        <v>CS6D-1-2-[29][29]</v>
      </c>
      <c r="C152" s="8" t="s">
        <v>8379</v>
      </c>
      <c r="D152" s="8">
        <v>29</v>
      </c>
      <c r="E152" s="8">
        <v>29</v>
      </c>
      <c r="F152" s="8" t="str">
        <f>VLOOKUP(C152&amp;"-I"&amp;D152,端口信息表!B:F,5,FALSE)</f>
        <v>RS10B</v>
      </c>
      <c r="G152" s="8" t="str">
        <f>VLOOKUP(C152&amp;"-O"&amp;E152,端口信息表!B:F,5,FALSE)</f>
        <v>TS10B</v>
      </c>
      <c r="H152" s="8">
        <f>IF(I152="常通",1,VLOOKUP(B152,'开关组信息表（新）'!C:I,7,0))</f>
        <v>1</v>
      </c>
      <c r="I152" s="8" t="s">
        <v>8599</v>
      </c>
      <c r="J152" s="8" t="str">
        <f t="shared" si="10"/>
        <v>TWT 24-Ku</v>
      </c>
      <c r="K152" s="10" t="s">
        <v>8676</v>
      </c>
      <c r="L152" s="10" t="s">
        <v>8666</v>
      </c>
      <c r="M152" s="10" t="s">
        <v>8677</v>
      </c>
      <c r="N152" s="10" t="s">
        <v>8568</v>
      </c>
      <c r="O152" s="8" t="str">
        <f t="shared" si="11"/>
        <v>RS10B-TS10B</v>
      </c>
    </row>
    <row r="153" ht="15" spans="1:15">
      <c r="A153" s="8">
        <f t="shared" si="8"/>
        <v>152</v>
      </c>
      <c r="B153" s="8" t="str">
        <f t="shared" si="9"/>
        <v>CS6D-1-2-[30][30]</v>
      </c>
      <c r="C153" s="8" t="s">
        <v>8379</v>
      </c>
      <c r="D153" s="8">
        <v>30</v>
      </c>
      <c r="E153" s="8">
        <v>30</v>
      </c>
      <c r="F153" s="8" t="str">
        <f>VLOOKUP(C153&amp;"-I"&amp;D153,端口信息表!B:F,5,FALSE)</f>
        <v>RS11B</v>
      </c>
      <c r="G153" s="8" t="str">
        <f>VLOOKUP(C153&amp;"-O"&amp;E153,端口信息表!B:F,5,FALSE)</f>
        <v>TS11B</v>
      </c>
      <c r="H153" s="8">
        <f>IF(I153="常通",1,VLOOKUP(B153,'开关组信息表（新）'!C:I,7,0))</f>
        <v>1</v>
      </c>
      <c r="I153" s="8" t="s">
        <v>8599</v>
      </c>
      <c r="J153" s="8" t="str">
        <f t="shared" si="10"/>
        <v>TWT 25-Ku</v>
      </c>
      <c r="K153" s="10" t="s">
        <v>8677</v>
      </c>
      <c r="L153" s="10" t="s">
        <v>8666</v>
      </c>
      <c r="M153" s="10" t="s">
        <v>8678</v>
      </c>
      <c r="N153" s="10" t="s">
        <v>8568</v>
      </c>
      <c r="O153" s="8" t="str">
        <f t="shared" si="11"/>
        <v>RS11B-TS11B</v>
      </c>
    </row>
    <row r="154" ht="15" spans="1:15">
      <c r="A154" s="8">
        <f t="shared" si="8"/>
        <v>153</v>
      </c>
      <c r="B154" s="8" t="str">
        <f t="shared" si="9"/>
        <v>CS6D-1-2-[31][31]</v>
      </c>
      <c r="C154" s="8" t="s">
        <v>8379</v>
      </c>
      <c r="D154" s="8">
        <v>31</v>
      </c>
      <c r="E154" s="8">
        <v>31</v>
      </c>
      <c r="F154" s="8" t="str">
        <f>VLOOKUP(C154&amp;"-I"&amp;D154,端口信息表!B:F,5,FALSE)</f>
        <v>RS12B</v>
      </c>
      <c r="G154" s="8" t="str">
        <f>VLOOKUP(C154&amp;"-O"&amp;E154,端口信息表!B:F,5,FALSE)</f>
        <v>TS12B</v>
      </c>
      <c r="H154" s="8">
        <f>IF(I154="常通",1,VLOOKUP(B154,'开关组信息表（新）'!C:I,7,0))</f>
        <v>1</v>
      </c>
      <c r="I154" s="8" t="s">
        <v>8599</v>
      </c>
      <c r="J154" s="8" t="str">
        <f t="shared" si="10"/>
        <v>TWT 26-Ku</v>
      </c>
      <c r="K154" s="10" t="s">
        <v>8678</v>
      </c>
      <c r="L154" s="10" t="s">
        <v>8666</v>
      </c>
      <c r="M154" s="10" t="s">
        <v>8677</v>
      </c>
      <c r="N154" s="10" t="s">
        <v>8568</v>
      </c>
      <c r="O154" s="8" t="str">
        <f t="shared" si="11"/>
        <v>RS12B-TS12B</v>
      </c>
    </row>
    <row r="155" ht="15" spans="1:15">
      <c r="A155" s="8">
        <f t="shared" si="8"/>
        <v>154</v>
      </c>
      <c r="B155" s="8" t="str">
        <f t="shared" si="9"/>
        <v>CS6E-1-1-[1][1]</v>
      </c>
      <c r="C155" s="10" t="s">
        <v>8380</v>
      </c>
      <c r="D155" s="8">
        <v>1</v>
      </c>
      <c r="E155" s="8">
        <v>1</v>
      </c>
      <c r="F155" s="8" t="str">
        <f>VLOOKUP(C155&amp;"-I"&amp;D155,端口信息表!B:F,5,FALSE)</f>
        <v>RK-HL-09-R-A</v>
      </c>
      <c r="G155" s="8" t="str">
        <f>VLOOKUP(C155&amp;"-O"&amp;E155,端口信息表!B:F,5,FALSE)</f>
        <v>TS09-001-V-A</v>
      </c>
      <c r="H155" s="8">
        <f>IF(I155="常通",1,VLOOKUP(B155,'开关组信息表（新）'!C:I,7,0))</f>
        <v>1</v>
      </c>
      <c r="I155" s="8" t="s">
        <v>8573</v>
      </c>
      <c r="J155" s="8">
        <f t="shared" si="10"/>
        <v>0</v>
      </c>
      <c r="K155" s="8"/>
      <c r="L155" s="8"/>
      <c r="M155" s="8"/>
      <c r="N155" s="10" t="s">
        <v>8568</v>
      </c>
      <c r="O155" s="8" t="str">
        <f t="shared" si="11"/>
        <v>RK-HL-09-R-A-TS09-001-V-A</v>
      </c>
    </row>
    <row r="156" ht="15" spans="1:15">
      <c r="A156" s="8">
        <f t="shared" si="8"/>
        <v>155</v>
      </c>
      <c r="B156" s="8" t="str">
        <f t="shared" si="9"/>
        <v>CS6E-1-1-[2][2]</v>
      </c>
      <c r="C156" s="10" t="s">
        <v>8380</v>
      </c>
      <c r="D156" s="8">
        <v>2</v>
      </c>
      <c r="E156" s="8">
        <v>2</v>
      </c>
      <c r="F156" s="8" t="str">
        <f>VLOOKUP(C156&amp;"-I"&amp;D156,端口信息表!B:F,5,FALSE)</f>
        <v>RK-HL-10-R-A</v>
      </c>
      <c r="G156" s="8" t="str">
        <f>VLOOKUP(C156&amp;"-O"&amp;E156,端口信息表!B:F,5,FALSE)</f>
        <v>TS10-001-V-A</v>
      </c>
      <c r="H156" s="8">
        <f>IF(I156="常通",1,VLOOKUP(B156,'开关组信息表（新）'!C:I,7,0))</f>
        <v>1</v>
      </c>
      <c r="I156" s="8" t="s">
        <v>8573</v>
      </c>
      <c r="J156" s="8">
        <f t="shared" si="10"/>
        <v>0</v>
      </c>
      <c r="K156" s="8"/>
      <c r="L156" s="8"/>
      <c r="M156" s="8"/>
      <c r="N156" s="10" t="s">
        <v>8568</v>
      </c>
      <c r="O156" s="8" t="str">
        <f t="shared" si="11"/>
        <v>RK-HL-10-R-A-TS10-001-V-A</v>
      </c>
    </row>
    <row r="157" ht="15" spans="1:15">
      <c r="A157" s="8">
        <f t="shared" si="8"/>
        <v>156</v>
      </c>
      <c r="B157" s="8" t="str">
        <f t="shared" si="9"/>
        <v>CS6E-1-1-[3][3]</v>
      </c>
      <c r="C157" s="10" t="s">
        <v>8380</v>
      </c>
      <c r="D157" s="8">
        <v>3</v>
      </c>
      <c r="E157" s="8">
        <v>3</v>
      </c>
      <c r="F157" s="8" t="str">
        <f>VLOOKUP(C157&amp;"-I"&amp;D157,端口信息表!B:F,5,FALSE)</f>
        <v>RK-HL-11-L-A</v>
      </c>
      <c r="G157" s="8" t="str">
        <f>VLOOKUP(C157&amp;"-O"&amp;E157,端口信息表!B:F,5,FALSE)</f>
        <v>TS11-001-V-A</v>
      </c>
      <c r="H157" s="8">
        <f>IF(I157="常通",1,VLOOKUP(B157,'开关组信息表（新）'!C:I,7,0))</f>
        <v>1</v>
      </c>
      <c r="I157" s="8" t="s">
        <v>8573</v>
      </c>
      <c r="J157" s="8">
        <f t="shared" si="10"/>
        <v>0</v>
      </c>
      <c r="K157" s="8"/>
      <c r="L157" s="8"/>
      <c r="M157" s="8"/>
      <c r="N157" s="10" t="s">
        <v>8568</v>
      </c>
      <c r="O157" s="8" t="str">
        <f t="shared" si="11"/>
        <v>RK-HL-11-L-A-TS11-001-V-A</v>
      </c>
    </row>
    <row r="158" ht="15" spans="1:15">
      <c r="A158" s="8">
        <f t="shared" si="8"/>
        <v>157</v>
      </c>
      <c r="B158" s="8" t="str">
        <f t="shared" si="9"/>
        <v>CS6E-1-1-[4][4]</v>
      </c>
      <c r="C158" s="10" t="s">
        <v>8380</v>
      </c>
      <c r="D158" s="8">
        <v>4</v>
      </c>
      <c r="E158" s="8">
        <v>4</v>
      </c>
      <c r="F158" s="8" t="str">
        <f>VLOOKUP(C158&amp;"-I"&amp;D158,端口信息表!B:F,5,FALSE)</f>
        <v>RK-HL-12-R-A</v>
      </c>
      <c r="G158" s="8" t="str">
        <f>VLOOKUP(C158&amp;"-O"&amp;E158,端口信息表!B:F,5,FALSE)</f>
        <v>TS12-001-V-A</v>
      </c>
      <c r="H158" s="8">
        <f>IF(I158="常通",1,VLOOKUP(B158,'开关组信息表（新）'!C:I,7,0))</f>
        <v>1</v>
      </c>
      <c r="I158" s="8" t="s">
        <v>8573</v>
      </c>
      <c r="J158" s="8">
        <f t="shared" si="10"/>
        <v>0</v>
      </c>
      <c r="K158" s="8"/>
      <c r="L158" s="8"/>
      <c r="M158" s="8"/>
      <c r="N158" s="10" t="s">
        <v>8568</v>
      </c>
      <c r="O158" s="8" t="str">
        <f t="shared" si="11"/>
        <v>RK-HL-12-R-A-TS12-001-V-A</v>
      </c>
    </row>
    <row r="159" ht="15" spans="1:15">
      <c r="A159" s="8">
        <f t="shared" si="8"/>
        <v>158</v>
      </c>
      <c r="B159" s="8" t="str">
        <f t="shared" si="9"/>
        <v>CS6E-1-1-[5][5]</v>
      </c>
      <c r="C159" s="10" t="s">
        <v>8380</v>
      </c>
      <c r="D159" s="8">
        <v>5</v>
      </c>
      <c r="E159" s="8">
        <v>5</v>
      </c>
      <c r="F159" s="8" t="str">
        <f>VLOOKUP(C159&amp;"-I"&amp;D159,端口信息表!B:F,5,FALSE)</f>
        <v>RK-HL-13-L-A</v>
      </c>
      <c r="G159" s="8" t="str">
        <f>VLOOKUP(C159&amp;"-O"&amp;E159,端口信息表!B:F,5,FALSE)</f>
        <v>TS13-001-V-A</v>
      </c>
      <c r="H159" s="8">
        <f>IF(I159="常通",1,VLOOKUP(B159,'开关组信息表（新）'!C:I,7,0))</f>
        <v>1</v>
      </c>
      <c r="I159" s="8" t="s">
        <v>8573</v>
      </c>
      <c r="J159" s="8">
        <f t="shared" si="10"/>
        <v>0</v>
      </c>
      <c r="K159" s="8"/>
      <c r="L159" s="8"/>
      <c r="M159" s="8"/>
      <c r="N159" s="10" t="s">
        <v>8568</v>
      </c>
      <c r="O159" s="8" t="str">
        <f t="shared" si="11"/>
        <v>RK-HL-13-L-A-TS13-001-V-A</v>
      </c>
    </row>
    <row r="160" ht="15" spans="1:15">
      <c r="A160" s="8">
        <f t="shared" si="8"/>
        <v>159</v>
      </c>
      <c r="B160" s="8" t="str">
        <f t="shared" si="9"/>
        <v>CS6E-1-1-[6][6]</v>
      </c>
      <c r="C160" s="10" t="s">
        <v>8380</v>
      </c>
      <c r="D160" s="8">
        <v>6</v>
      </c>
      <c r="E160" s="8">
        <v>6</v>
      </c>
      <c r="F160" s="8" t="str">
        <f>VLOOKUP(C160&amp;"-I"&amp;D160,端口信息表!B:F,5,FALSE)</f>
        <v>RK-HL-14-L-A</v>
      </c>
      <c r="G160" s="8" t="str">
        <f>VLOOKUP(C160&amp;"-O"&amp;E160,端口信息表!B:F,5,FALSE)</f>
        <v>TS14-001-V-A</v>
      </c>
      <c r="H160" s="8">
        <f>IF(I160="常通",1,VLOOKUP(B160,'开关组信息表（新）'!C:I,7,0))</f>
        <v>1</v>
      </c>
      <c r="I160" s="8" t="s">
        <v>8573</v>
      </c>
      <c r="J160" s="8">
        <f t="shared" si="10"/>
        <v>0</v>
      </c>
      <c r="K160" s="8"/>
      <c r="L160" s="8"/>
      <c r="M160" s="8"/>
      <c r="N160" s="10" t="s">
        <v>8568</v>
      </c>
      <c r="O160" s="8" t="str">
        <f t="shared" si="11"/>
        <v>RK-HL-14-L-A-TS14-001-V-A</v>
      </c>
    </row>
    <row r="161" ht="15" spans="1:15">
      <c r="A161" s="8">
        <f t="shared" si="8"/>
        <v>160</v>
      </c>
      <c r="B161" s="8" t="str">
        <f t="shared" si="9"/>
        <v>CS6E-1-1-[7][7]</v>
      </c>
      <c r="C161" s="10" t="s">
        <v>8380</v>
      </c>
      <c r="D161" s="8">
        <v>7</v>
      </c>
      <c r="E161" s="8">
        <v>7</v>
      </c>
      <c r="F161" s="8" t="str">
        <f>VLOOKUP(C161&amp;"-I"&amp;D161,端口信息表!B:F,5,FALSE)</f>
        <v>RK-HL-15-L-A</v>
      </c>
      <c r="G161" s="8" t="str">
        <f>VLOOKUP(C161&amp;"-O"&amp;E161,端口信息表!B:F,5,FALSE)</f>
        <v>TS15-001-V-A</v>
      </c>
      <c r="H161" s="8">
        <f>IF(I161="常通",1,VLOOKUP(B161,'开关组信息表（新）'!C:I,7,0))</f>
        <v>1</v>
      </c>
      <c r="I161" s="8" t="s">
        <v>8573</v>
      </c>
      <c r="J161" s="8">
        <f t="shared" si="10"/>
        <v>0</v>
      </c>
      <c r="K161" s="8"/>
      <c r="L161" s="8"/>
      <c r="M161" s="8"/>
      <c r="N161" s="10" t="s">
        <v>8568</v>
      </c>
      <c r="O161" s="8" t="str">
        <f t="shared" si="11"/>
        <v>RK-HL-15-L-A-TS15-001-V-A</v>
      </c>
    </row>
    <row r="162" ht="15" spans="1:15">
      <c r="A162" s="8">
        <f t="shared" si="8"/>
        <v>161</v>
      </c>
      <c r="B162" s="8" t="str">
        <f t="shared" si="9"/>
        <v>CS6E-1-1-[8][8]</v>
      </c>
      <c r="C162" s="10" t="s">
        <v>8380</v>
      </c>
      <c r="D162" s="8">
        <v>8</v>
      </c>
      <c r="E162" s="8">
        <v>8</v>
      </c>
      <c r="F162" s="8" t="str">
        <f>VLOOKUP(C162&amp;"-I"&amp;D162,端口信息表!B:F,5,FALSE)</f>
        <v>RK-HL-17-L-A</v>
      </c>
      <c r="G162" s="8" t="str">
        <f>VLOOKUP(C162&amp;"-O"&amp;E162,端口信息表!B:F,5,FALSE)</f>
        <v>TS17-001-V-A</v>
      </c>
      <c r="H162" s="8">
        <f>IF(I162="常通",1,VLOOKUP(B162,'开关组信息表（新）'!C:I,7,0))</f>
        <v>1</v>
      </c>
      <c r="I162" s="8" t="s">
        <v>8573</v>
      </c>
      <c r="J162" s="8">
        <f t="shared" si="10"/>
        <v>0</v>
      </c>
      <c r="K162" s="8"/>
      <c r="L162" s="8"/>
      <c r="M162" s="8"/>
      <c r="N162" s="10" t="s">
        <v>8568</v>
      </c>
      <c r="O162" s="8" t="str">
        <f t="shared" si="11"/>
        <v>RK-HL-17-L-A-TS17-001-V-A</v>
      </c>
    </row>
    <row r="163" ht="15" spans="1:15">
      <c r="A163" s="8">
        <f t="shared" si="8"/>
        <v>162</v>
      </c>
      <c r="B163" s="8" t="str">
        <f t="shared" si="9"/>
        <v>CS6E-1-1-[9][9]</v>
      </c>
      <c r="C163" s="10" t="s">
        <v>8380</v>
      </c>
      <c r="D163" s="8">
        <v>9</v>
      </c>
      <c r="E163" s="8">
        <v>9</v>
      </c>
      <c r="F163" s="8" t="str">
        <f>VLOOKUP(C163&amp;"-I"&amp;D163,端口信息表!B:F,5,FALSE)</f>
        <v>RK-HL-18-L-A</v>
      </c>
      <c r="G163" s="8" t="str">
        <f>VLOOKUP(C163&amp;"-O"&amp;E163,端口信息表!B:F,5,FALSE)</f>
        <v>TS18-001-V-A</v>
      </c>
      <c r="H163" s="8">
        <f>IF(I163="常通",1,VLOOKUP(B163,'开关组信息表（新）'!C:I,7,0))</f>
        <v>1</v>
      </c>
      <c r="I163" s="8" t="s">
        <v>8573</v>
      </c>
      <c r="J163" s="8">
        <f t="shared" si="10"/>
        <v>0</v>
      </c>
      <c r="K163" s="8"/>
      <c r="L163" s="8"/>
      <c r="M163" s="8"/>
      <c r="N163" s="10" t="s">
        <v>8568</v>
      </c>
      <c r="O163" s="8" t="str">
        <f t="shared" si="11"/>
        <v>RK-HL-18-L-A-TS18-001-V-A</v>
      </c>
    </row>
    <row r="164" ht="15" spans="1:15">
      <c r="A164" s="8">
        <f t="shared" si="8"/>
        <v>163</v>
      </c>
      <c r="B164" s="8" t="str">
        <f t="shared" si="9"/>
        <v>CS6E-1-1-[10][10]</v>
      </c>
      <c r="C164" s="10" t="s">
        <v>8380</v>
      </c>
      <c r="D164" s="8">
        <v>10</v>
      </c>
      <c r="E164" s="8">
        <v>10</v>
      </c>
      <c r="F164" s="8" t="str">
        <f>VLOOKUP(C164&amp;"-I"&amp;D164,端口信息表!B:F,5,FALSE)</f>
        <v>RK-HL-19-L-A</v>
      </c>
      <c r="G164" s="8" t="str">
        <f>VLOOKUP(C164&amp;"-O"&amp;E164,端口信息表!B:F,5,FALSE)</f>
        <v>TS19-001-V-A</v>
      </c>
      <c r="H164" s="8">
        <f>IF(I164="常通",1,VLOOKUP(B164,'开关组信息表（新）'!C:I,7,0))</f>
        <v>1</v>
      </c>
      <c r="I164" s="8" t="s">
        <v>8573</v>
      </c>
      <c r="J164" s="8">
        <f t="shared" si="10"/>
        <v>0</v>
      </c>
      <c r="K164" s="8"/>
      <c r="L164" s="8"/>
      <c r="M164" s="8"/>
      <c r="N164" s="10" t="s">
        <v>8568</v>
      </c>
      <c r="O164" s="8" t="str">
        <f t="shared" si="11"/>
        <v>RK-HL-19-L-A-TS19-001-V-A</v>
      </c>
    </row>
    <row r="165" ht="15" spans="1:15">
      <c r="A165" s="8">
        <f t="shared" si="8"/>
        <v>164</v>
      </c>
      <c r="B165" s="8" t="str">
        <f t="shared" si="9"/>
        <v>CS6E-1-1-[11][11]</v>
      </c>
      <c r="C165" s="10" t="s">
        <v>8380</v>
      </c>
      <c r="D165" s="8">
        <v>11</v>
      </c>
      <c r="E165" s="8">
        <v>11</v>
      </c>
      <c r="F165" s="8" t="str">
        <f>VLOOKUP(C165&amp;"-I"&amp;D165,端口信息表!B:F,5,FALSE)</f>
        <v>RK-HL-20-R-A</v>
      </c>
      <c r="G165" s="8" t="str">
        <f>VLOOKUP(C165&amp;"-O"&amp;E165,端口信息表!B:F,5,FALSE)</f>
        <v>TS20-001-V-A</v>
      </c>
      <c r="H165" s="8">
        <f>IF(I165="常通",1,VLOOKUP(B165,'开关组信息表（新）'!C:I,7,0))</f>
        <v>1</v>
      </c>
      <c r="I165" s="8" t="s">
        <v>8573</v>
      </c>
      <c r="J165" s="8">
        <f t="shared" si="10"/>
        <v>0</v>
      </c>
      <c r="K165" s="8"/>
      <c r="L165" s="8"/>
      <c r="M165" s="8"/>
      <c r="N165" s="10" t="s">
        <v>8568</v>
      </c>
      <c r="O165" s="8" t="str">
        <f t="shared" si="11"/>
        <v>RK-HL-20-R-A-TS20-001-V-A</v>
      </c>
    </row>
    <row r="166" ht="15" spans="1:15">
      <c r="A166" s="8">
        <f t="shared" si="8"/>
        <v>165</v>
      </c>
      <c r="B166" s="8" t="str">
        <f t="shared" si="9"/>
        <v>CS6E-1-1-[12][12]</v>
      </c>
      <c r="C166" s="10" t="s">
        <v>8380</v>
      </c>
      <c r="D166" s="8">
        <v>12</v>
      </c>
      <c r="E166" s="8">
        <v>12</v>
      </c>
      <c r="F166" s="8" t="str">
        <f>VLOOKUP(C166&amp;"-I"&amp;D166,端口信息表!B:F,5,FALSE)</f>
        <v>RK-HL-21-R-A</v>
      </c>
      <c r="G166" s="8" t="str">
        <f>VLOOKUP(C166&amp;"-O"&amp;E166,端口信息表!B:F,5,FALSE)</f>
        <v>TS21-001-V-A</v>
      </c>
      <c r="H166" s="8">
        <f>IF(I166="常通",1,VLOOKUP(B166,'开关组信息表（新）'!C:I,7,0))</f>
        <v>1</v>
      </c>
      <c r="I166" s="8" t="s">
        <v>8573</v>
      </c>
      <c r="J166" s="8">
        <f t="shared" si="10"/>
        <v>0</v>
      </c>
      <c r="K166" s="8"/>
      <c r="L166" s="8"/>
      <c r="M166" s="8"/>
      <c r="N166" s="10" t="s">
        <v>8568</v>
      </c>
      <c r="O166" s="8" t="str">
        <f t="shared" si="11"/>
        <v>RK-HL-21-R-A-TS21-001-V-A</v>
      </c>
    </row>
    <row r="167" ht="15" spans="1:15">
      <c r="A167" s="8">
        <f t="shared" si="8"/>
        <v>166</v>
      </c>
      <c r="B167" s="8" t="str">
        <f t="shared" si="9"/>
        <v>CS6E-1-1-[13][13]</v>
      </c>
      <c r="C167" s="10" t="s">
        <v>8380</v>
      </c>
      <c r="D167" s="8">
        <v>13</v>
      </c>
      <c r="E167" s="8">
        <v>13</v>
      </c>
      <c r="F167" s="8" t="str">
        <f>VLOOKUP(C167&amp;"-I"&amp;D167,端口信息表!B:F,5,FALSE)</f>
        <v>RK-HL-22-L-A</v>
      </c>
      <c r="G167" s="8" t="str">
        <f>VLOOKUP(C167&amp;"-O"&amp;E167,端口信息表!B:F,5,FALSE)</f>
        <v>TS22-001-V-A</v>
      </c>
      <c r="H167" s="8">
        <f>IF(I167="常通",1,VLOOKUP(B167,'开关组信息表（新）'!C:I,7,0))</f>
        <v>1</v>
      </c>
      <c r="I167" s="8" t="s">
        <v>8573</v>
      </c>
      <c r="J167" s="8">
        <f t="shared" si="10"/>
        <v>0</v>
      </c>
      <c r="K167" s="8"/>
      <c r="L167" s="8"/>
      <c r="M167" s="8"/>
      <c r="N167" s="10" t="s">
        <v>8568</v>
      </c>
      <c r="O167" s="8" t="str">
        <f t="shared" si="11"/>
        <v>RK-HL-22-L-A-TS22-001-V-A</v>
      </c>
    </row>
    <row r="168" ht="15" spans="1:15">
      <c r="A168" s="8">
        <f t="shared" si="8"/>
        <v>167</v>
      </c>
      <c r="B168" s="8" t="str">
        <f t="shared" si="9"/>
        <v>CS6E-1-2-[1][1]</v>
      </c>
      <c r="C168" s="10" t="s">
        <v>8381</v>
      </c>
      <c r="D168" s="8">
        <v>1</v>
      </c>
      <c r="E168" s="8">
        <v>1</v>
      </c>
      <c r="F168" s="8" t="str">
        <f>VLOOKUP(C168&amp;"-I"&amp;D168,端口信息表!B:F,5,FALSE)</f>
        <v>RS09-001-H-A</v>
      </c>
      <c r="G168" s="8" t="str">
        <f>VLOOKUP(C168&amp;"-O"&amp;E168,端口信息表!B:F,5,FALSE)</f>
        <v>TK-HL-09-L-A</v>
      </c>
      <c r="H168" s="8">
        <f>IF(I168="常通",1,VLOOKUP(B168,'开关组信息表（新）'!C:I,7,0))</f>
        <v>1</v>
      </c>
      <c r="I168" s="8" t="s">
        <v>8573</v>
      </c>
      <c r="J168" s="8" t="str">
        <f t="shared" si="10"/>
        <v>TWT 2-Ka</v>
      </c>
      <c r="K168" s="3" t="s">
        <v>8679</v>
      </c>
      <c r="L168" s="8" t="s">
        <v>8680</v>
      </c>
      <c r="M168" s="10" t="s">
        <v>8681</v>
      </c>
      <c r="N168" s="10" t="s">
        <v>8568</v>
      </c>
      <c r="O168" s="8" t="str">
        <f t="shared" si="11"/>
        <v>RS09-001-H-A-TK-HL-09-L-A</v>
      </c>
    </row>
    <row r="169" ht="15" spans="1:15">
      <c r="A169" s="8">
        <f t="shared" si="8"/>
        <v>168</v>
      </c>
      <c r="B169" s="8" t="str">
        <f t="shared" si="9"/>
        <v>CS6E-1-2-[2][2]</v>
      </c>
      <c r="C169" s="10" t="s">
        <v>8381</v>
      </c>
      <c r="D169" s="8">
        <v>2</v>
      </c>
      <c r="E169" s="8">
        <v>2</v>
      </c>
      <c r="F169" s="8" t="str">
        <f>VLOOKUP(C169&amp;"-I"&amp;D169,端口信息表!B:F,5,FALSE)</f>
        <v>RS10-001-H-A</v>
      </c>
      <c r="G169" s="8" t="str">
        <f>VLOOKUP(C169&amp;"-O"&amp;E169,端口信息表!B:F,5,FALSE)</f>
        <v>TK-HL-10-L-A</v>
      </c>
      <c r="H169" s="8">
        <f>IF(I169="常通",1,VLOOKUP(B169,'开关组信息表（新）'!C:I,7,0))</f>
        <v>1</v>
      </c>
      <c r="I169" s="8" t="s">
        <v>8573</v>
      </c>
      <c r="J169" s="8" t="str">
        <f t="shared" si="10"/>
        <v>TWT 2-Ka</v>
      </c>
      <c r="K169" s="3" t="s">
        <v>8679</v>
      </c>
      <c r="L169" s="8" t="s">
        <v>8680</v>
      </c>
      <c r="M169" s="10" t="s">
        <v>8681</v>
      </c>
      <c r="N169" s="10" t="s">
        <v>8568</v>
      </c>
      <c r="O169" s="8" t="str">
        <f t="shared" si="11"/>
        <v>RS10-001-H-A-TK-HL-10-L-A</v>
      </c>
    </row>
    <row r="170" ht="15" spans="1:15">
      <c r="A170" s="8">
        <f t="shared" si="8"/>
        <v>169</v>
      </c>
      <c r="B170" s="8" t="str">
        <f t="shared" si="9"/>
        <v>CS6E-1-2-[3][3]</v>
      </c>
      <c r="C170" s="10" t="s">
        <v>8381</v>
      </c>
      <c r="D170" s="8">
        <v>3</v>
      </c>
      <c r="E170" s="8">
        <v>3</v>
      </c>
      <c r="F170" s="8" t="str">
        <f>VLOOKUP(C170&amp;"-I"&amp;D170,端口信息表!B:F,5,FALSE)</f>
        <v>RS11-001-H-A</v>
      </c>
      <c r="G170" s="8" t="str">
        <f>VLOOKUP(C170&amp;"-O"&amp;E170,端口信息表!B:F,5,FALSE)</f>
        <v>TK-HL-11-R-A</v>
      </c>
      <c r="H170" s="8">
        <f>IF(I170="常通",1,VLOOKUP(B170,'开关组信息表（新）'!C:I,7,0))</f>
        <v>1</v>
      </c>
      <c r="I170" s="8" t="s">
        <v>8573</v>
      </c>
      <c r="J170" s="8" t="str">
        <f t="shared" si="10"/>
        <v>TWT 3-Ka</v>
      </c>
      <c r="K170" s="3" t="s">
        <v>8681</v>
      </c>
      <c r="L170" s="10" t="s">
        <v>8682</v>
      </c>
      <c r="M170" s="10" t="s">
        <v>8679</v>
      </c>
      <c r="N170" s="10" t="s">
        <v>8568</v>
      </c>
      <c r="O170" s="8" t="str">
        <f t="shared" si="11"/>
        <v>RS11-001-H-A-TK-HL-11-R-A</v>
      </c>
    </row>
    <row r="171" ht="15" spans="1:15">
      <c r="A171" s="8">
        <f t="shared" si="8"/>
        <v>170</v>
      </c>
      <c r="B171" s="8" t="str">
        <f t="shared" si="9"/>
        <v>CS6E-1-2-[4][4]</v>
      </c>
      <c r="C171" s="10" t="s">
        <v>8381</v>
      </c>
      <c r="D171" s="8">
        <v>4</v>
      </c>
      <c r="E171" s="8">
        <v>4</v>
      </c>
      <c r="F171" s="8" t="str">
        <f>VLOOKUP(C171&amp;"-I"&amp;D171,端口信息表!B:F,5,FALSE)</f>
        <v>RS12-001-H-A</v>
      </c>
      <c r="G171" s="8" t="str">
        <f>VLOOKUP(C171&amp;"-O"&amp;E171,端口信息表!B:F,5,FALSE)</f>
        <v>TK-HL-12-L-A</v>
      </c>
      <c r="H171" s="8">
        <f>IF(I171="常通",1,VLOOKUP(B171,'开关组信息表（新）'!C:I,7,0))</f>
        <v>1</v>
      </c>
      <c r="I171" s="8" t="s">
        <v>8573</v>
      </c>
      <c r="J171" s="8" t="str">
        <f t="shared" si="10"/>
        <v>TWT 2-Ka</v>
      </c>
      <c r="K171" s="3" t="s">
        <v>8679</v>
      </c>
      <c r="L171" s="8" t="s">
        <v>8680</v>
      </c>
      <c r="M171" s="10" t="s">
        <v>8681</v>
      </c>
      <c r="N171" s="10" t="s">
        <v>8568</v>
      </c>
      <c r="O171" s="8" t="str">
        <f t="shared" si="11"/>
        <v>RS12-001-H-A-TK-HL-12-L-A</v>
      </c>
    </row>
    <row r="172" ht="15" spans="1:15">
      <c r="A172" s="8">
        <f t="shared" si="8"/>
        <v>171</v>
      </c>
      <c r="B172" s="8" t="str">
        <f t="shared" si="9"/>
        <v>CS6E-1-2-[5][5]</v>
      </c>
      <c r="C172" s="10" t="s">
        <v>8381</v>
      </c>
      <c r="D172" s="8">
        <v>5</v>
      </c>
      <c r="E172" s="8">
        <v>5</v>
      </c>
      <c r="F172" s="8" t="str">
        <f>VLOOKUP(C172&amp;"-I"&amp;D172,端口信息表!B:F,5,FALSE)</f>
        <v>RS13-001-H-A</v>
      </c>
      <c r="G172" s="8" t="str">
        <f>VLOOKUP(C172&amp;"-O"&amp;E172,端口信息表!B:F,5,FALSE)</f>
        <v>TK-HL-13-R-A</v>
      </c>
      <c r="H172" s="8">
        <f>IF(I172="常通",1,VLOOKUP(B172,'开关组信息表（新）'!C:I,7,0))</f>
        <v>1</v>
      </c>
      <c r="I172" s="8" t="s">
        <v>8573</v>
      </c>
      <c r="J172" s="8" t="str">
        <f t="shared" si="10"/>
        <v>TWT 3-Ka</v>
      </c>
      <c r="K172" s="3" t="s">
        <v>8681</v>
      </c>
      <c r="L172" s="10" t="s">
        <v>8682</v>
      </c>
      <c r="M172" s="10" t="s">
        <v>8679</v>
      </c>
      <c r="N172" s="10" t="s">
        <v>8568</v>
      </c>
      <c r="O172" s="8" t="str">
        <f t="shared" si="11"/>
        <v>RS13-001-H-A-TK-HL-13-R-A</v>
      </c>
    </row>
    <row r="173" ht="15" spans="1:15">
      <c r="A173" s="8">
        <f t="shared" si="8"/>
        <v>172</v>
      </c>
      <c r="B173" s="8" t="str">
        <f t="shared" si="9"/>
        <v>CS6E-1-2-[6][6]</v>
      </c>
      <c r="C173" s="10" t="s">
        <v>8381</v>
      </c>
      <c r="D173" s="8">
        <v>6</v>
      </c>
      <c r="E173" s="8">
        <v>6</v>
      </c>
      <c r="F173" s="8" t="str">
        <f>VLOOKUP(C173&amp;"-I"&amp;D173,端口信息表!B:F,5,FALSE)</f>
        <v>RS14-001-H-A</v>
      </c>
      <c r="G173" s="8" t="str">
        <f>VLOOKUP(C173&amp;"-O"&amp;E173,端口信息表!B:F,5,FALSE)</f>
        <v>TK-HL-14-R-A</v>
      </c>
      <c r="H173" s="8">
        <f>IF(I173="常通",1,VLOOKUP(B173,'开关组信息表（新）'!C:I,7,0))</f>
        <v>1</v>
      </c>
      <c r="I173" s="8" t="s">
        <v>8573</v>
      </c>
      <c r="J173" s="8" t="str">
        <f t="shared" si="10"/>
        <v>TWT 3-Ka</v>
      </c>
      <c r="K173" s="3" t="s">
        <v>8681</v>
      </c>
      <c r="L173" s="10" t="s">
        <v>8682</v>
      </c>
      <c r="M173" s="10" t="s">
        <v>8679</v>
      </c>
      <c r="N173" s="10" t="s">
        <v>8568</v>
      </c>
      <c r="O173" s="8" t="str">
        <f t="shared" si="11"/>
        <v>RS14-001-H-A-TK-HL-14-R-A</v>
      </c>
    </row>
    <row r="174" ht="15" spans="1:15">
      <c r="A174" s="8">
        <f t="shared" si="8"/>
        <v>173</v>
      </c>
      <c r="B174" s="8" t="str">
        <f t="shared" si="9"/>
        <v>CS6E-1-2-[7][7]</v>
      </c>
      <c r="C174" s="10" t="s">
        <v>8381</v>
      </c>
      <c r="D174" s="8">
        <v>7</v>
      </c>
      <c r="E174" s="8">
        <v>7</v>
      </c>
      <c r="F174" s="8" t="str">
        <f>VLOOKUP(C174&amp;"-I"&amp;D174,端口信息表!B:F,5,FALSE)</f>
        <v>RS15-001-H-A</v>
      </c>
      <c r="G174" s="8" t="str">
        <f>VLOOKUP(C174&amp;"-O"&amp;E174,端口信息表!B:F,5,FALSE)</f>
        <v>TK-HL-15-R-A</v>
      </c>
      <c r="H174" s="8">
        <f>IF(I174="常通",1,VLOOKUP(B174,'开关组信息表（新）'!C:I,7,0))</f>
        <v>1</v>
      </c>
      <c r="I174" s="8" t="s">
        <v>8573</v>
      </c>
      <c r="J174" s="8" t="str">
        <f t="shared" si="10"/>
        <v>TWT 3-Ka</v>
      </c>
      <c r="K174" s="3" t="s">
        <v>8681</v>
      </c>
      <c r="L174" s="10" t="s">
        <v>8682</v>
      </c>
      <c r="M174" s="10" t="s">
        <v>8679</v>
      </c>
      <c r="N174" s="10" t="s">
        <v>8568</v>
      </c>
      <c r="O174" s="8" t="str">
        <f t="shared" si="11"/>
        <v>RS15-001-H-A-TK-HL-15-R-A</v>
      </c>
    </row>
    <row r="175" ht="15" spans="1:15">
      <c r="A175" s="8">
        <f t="shared" si="8"/>
        <v>174</v>
      </c>
      <c r="B175" s="8" t="str">
        <f t="shared" si="9"/>
        <v>CS6E-1-2-[8][8]</v>
      </c>
      <c r="C175" s="10" t="s">
        <v>8381</v>
      </c>
      <c r="D175" s="8">
        <v>8</v>
      </c>
      <c r="E175" s="8">
        <v>8</v>
      </c>
      <c r="F175" s="8" t="str">
        <f>VLOOKUP(C175&amp;"-I"&amp;D175,端口信息表!B:F,5,FALSE)</f>
        <v>RS17-001-H-A</v>
      </c>
      <c r="G175" s="8" t="str">
        <f>VLOOKUP(C175&amp;"-O"&amp;E175,端口信息表!B:F,5,FALSE)</f>
        <v>TK-HL-17-R-A</v>
      </c>
      <c r="H175" s="8">
        <f>IF(I175="常通",1,VLOOKUP(B175,'开关组信息表（新）'!C:I,7,0))</f>
        <v>1</v>
      </c>
      <c r="I175" s="8" t="s">
        <v>8573</v>
      </c>
      <c r="J175" s="8" t="str">
        <f t="shared" si="10"/>
        <v>TWT 3-Ka</v>
      </c>
      <c r="K175" s="3" t="s">
        <v>8681</v>
      </c>
      <c r="L175" s="10" t="s">
        <v>8682</v>
      </c>
      <c r="M175" s="10" t="s">
        <v>8679</v>
      </c>
      <c r="N175" s="10" t="s">
        <v>8568</v>
      </c>
      <c r="O175" s="8" t="str">
        <f t="shared" si="11"/>
        <v>RS17-001-H-A-TK-HL-17-R-A</v>
      </c>
    </row>
    <row r="176" ht="15" spans="1:15">
      <c r="A176" s="8">
        <f t="shared" si="8"/>
        <v>175</v>
      </c>
      <c r="B176" s="8" t="str">
        <f t="shared" si="9"/>
        <v>CS6E-1-2-[9][9]</v>
      </c>
      <c r="C176" s="10" t="s">
        <v>8381</v>
      </c>
      <c r="D176" s="8">
        <v>9</v>
      </c>
      <c r="E176" s="8">
        <v>9</v>
      </c>
      <c r="F176" s="8" t="str">
        <f>VLOOKUP(C176&amp;"-I"&amp;D176,端口信息表!B:F,5,FALSE)</f>
        <v>RS18-001-H-A</v>
      </c>
      <c r="G176" s="8" t="str">
        <f>VLOOKUP(C176&amp;"-O"&amp;E176,端口信息表!B:F,5,FALSE)</f>
        <v>TK-HL-18-R-A</v>
      </c>
      <c r="H176" s="8">
        <f>IF(I176="常通",1,VLOOKUP(B176,'开关组信息表（新）'!C:I,7,0))</f>
        <v>1</v>
      </c>
      <c r="I176" s="8" t="s">
        <v>8573</v>
      </c>
      <c r="J176" s="8" t="str">
        <f t="shared" si="10"/>
        <v>TWT 3-Ka</v>
      </c>
      <c r="K176" s="3" t="s">
        <v>8681</v>
      </c>
      <c r="L176" s="10" t="s">
        <v>8682</v>
      </c>
      <c r="M176" s="10" t="s">
        <v>8679</v>
      </c>
      <c r="N176" s="10" t="s">
        <v>8568</v>
      </c>
      <c r="O176" s="8" t="str">
        <f t="shared" si="11"/>
        <v>RS18-001-H-A-TK-HL-18-R-A</v>
      </c>
    </row>
    <row r="177" ht="15" spans="1:15">
      <c r="A177" s="8">
        <f t="shared" si="8"/>
        <v>176</v>
      </c>
      <c r="B177" s="8" t="str">
        <f t="shared" si="9"/>
        <v>CS6E-1-2-[10][10]</v>
      </c>
      <c r="C177" s="10" t="s">
        <v>8381</v>
      </c>
      <c r="D177" s="8">
        <v>10</v>
      </c>
      <c r="E177" s="8">
        <v>10</v>
      </c>
      <c r="F177" s="8" t="str">
        <f>VLOOKUP(C177&amp;"-I"&amp;D177,端口信息表!B:F,5,FALSE)</f>
        <v>RS19-001-H-A</v>
      </c>
      <c r="G177" s="8" t="str">
        <f>VLOOKUP(C177&amp;"-O"&amp;E177,端口信息表!B:F,5,FALSE)</f>
        <v>TK-HL-19-R-A</v>
      </c>
      <c r="H177" s="8">
        <f>IF(I177="常通",1,VLOOKUP(B177,'开关组信息表（新）'!C:I,7,0))</f>
        <v>1</v>
      </c>
      <c r="I177" s="8" t="s">
        <v>8573</v>
      </c>
      <c r="J177" s="8" t="str">
        <f t="shared" si="10"/>
        <v>TWT 3-Ka</v>
      </c>
      <c r="K177" s="3" t="s">
        <v>8681</v>
      </c>
      <c r="L177" s="10" t="s">
        <v>8682</v>
      </c>
      <c r="M177" s="10" t="s">
        <v>8679</v>
      </c>
      <c r="N177" s="10" t="s">
        <v>8568</v>
      </c>
      <c r="O177" s="8" t="str">
        <f t="shared" si="11"/>
        <v>RS19-001-H-A-TK-HL-19-R-A</v>
      </c>
    </row>
    <row r="178" ht="15" spans="1:15">
      <c r="A178" s="8">
        <f t="shared" si="8"/>
        <v>177</v>
      </c>
      <c r="B178" s="8" t="str">
        <f t="shared" si="9"/>
        <v>CS6E-1-2-[11][11]</v>
      </c>
      <c r="C178" s="10" t="s">
        <v>8381</v>
      </c>
      <c r="D178" s="8">
        <v>11</v>
      </c>
      <c r="E178" s="8">
        <v>11</v>
      </c>
      <c r="F178" s="8" t="str">
        <f>VLOOKUP(C178&amp;"-I"&amp;D178,端口信息表!B:F,5,FALSE)</f>
        <v>RS20-001-H-A</v>
      </c>
      <c r="G178" s="8" t="str">
        <f>VLOOKUP(C178&amp;"-O"&amp;E178,端口信息表!B:F,5,FALSE)</f>
        <v>TK-HL-20-L-A</v>
      </c>
      <c r="H178" s="8">
        <f>IF(I178="常通",1,VLOOKUP(B178,'开关组信息表（新）'!C:I,7,0))</f>
        <v>1</v>
      </c>
      <c r="I178" s="8" t="s">
        <v>8573</v>
      </c>
      <c r="J178" s="8" t="str">
        <f t="shared" si="10"/>
        <v>TWT 2-Ka</v>
      </c>
      <c r="K178" s="3" t="s">
        <v>8679</v>
      </c>
      <c r="L178" s="8" t="s">
        <v>8680</v>
      </c>
      <c r="M178" s="10" t="s">
        <v>8681</v>
      </c>
      <c r="N178" s="10" t="s">
        <v>8568</v>
      </c>
      <c r="O178" s="8" t="str">
        <f t="shared" si="11"/>
        <v>RS20-001-H-A-TK-HL-20-L-A</v>
      </c>
    </row>
    <row r="179" ht="15" spans="1:15">
      <c r="A179" s="8">
        <f t="shared" si="8"/>
        <v>178</v>
      </c>
      <c r="B179" s="8" t="str">
        <f t="shared" si="9"/>
        <v>CS6E-1-2-[12][12]</v>
      </c>
      <c r="C179" s="10" t="s">
        <v>8381</v>
      </c>
      <c r="D179" s="8">
        <v>12</v>
      </c>
      <c r="E179" s="8">
        <v>12</v>
      </c>
      <c r="F179" s="8" t="str">
        <f>VLOOKUP(C179&amp;"-I"&amp;D179,端口信息表!B:F,5,FALSE)</f>
        <v>RS21-001-H-A</v>
      </c>
      <c r="G179" s="8" t="str">
        <f>VLOOKUP(C179&amp;"-O"&amp;E179,端口信息表!B:F,5,FALSE)</f>
        <v>TK-HL-21-L-A</v>
      </c>
      <c r="H179" s="8">
        <f>IF(I179="常通",1,VLOOKUP(B179,'开关组信息表（新）'!C:I,7,0))</f>
        <v>1</v>
      </c>
      <c r="I179" s="8" t="s">
        <v>8573</v>
      </c>
      <c r="J179" s="8" t="str">
        <f t="shared" si="10"/>
        <v>TWT 2-Ka</v>
      </c>
      <c r="K179" s="3" t="s">
        <v>8679</v>
      </c>
      <c r="L179" s="8" t="s">
        <v>8680</v>
      </c>
      <c r="M179" s="10" t="s">
        <v>8681</v>
      </c>
      <c r="N179" s="10" t="s">
        <v>8568</v>
      </c>
      <c r="O179" s="8" t="str">
        <f t="shared" si="11"/>
        <v>RS21-001-H-A-TK-HL-21-L-A</v>
      </c>
    </row>
    <row r="180" ht="15" spans="1:15">
      <c r="A180" s="8">
        <f t="shared" si="8"/>
        <v>179</v>
      </c>
      <c r="B180" s="8" t="str">
        <f t="shared" si="9"/>
        <v>CS6E-1-2-[13][13]</v>
      </c>
      <c r="C180" s="10" t="s">
        <v>8381</v>
      </c>
      <c r="D180" s="8">
        <v>13</v>
      </c>
      <c r="E180" s="8">
        <v>13</v>
      </c>
      <c r="F180" s="8" t="str">
        <f>VLOOKUP(C180&amp;"-I"&amp;D180,端口信息表!B:F,5,FALSE)</f>
        <v>RS22-001-H-A</v>
      </c>
      <c r="G180" s="8" t="str">
        <f>VLOOKUP(C180&amp;"-O"&amp;E180,端口信息表!B:F,5,FALSE)</f>
        <v>TK-HL-22-R-A</v>
      </c>
      <c r="H180" s="8">
        <f>IF(I180="常通",1,VLOOKUP(B180,'开关组信息表（新）'!C:I,7,0))</f>
        <v>1</v>
      </c>
      <c r="I180" s="8" t="s">
        <v>8573</v>
      </c>
      <c r="J180" s="8" t="str">
        <f t="shared" si="10"/>
        <v>TWT 3-Ka</v>
      </c>
      <c r="K180" s="3" t="s">
        <v>8681</v>
      </c>
      <c r="L180" s="10" t="s">
        <v>8682</v>
      </c>
      <c r="M180" s="10" t="s">
        <v>8679</v>
      </c>
      <c r="N180" s="10" t="s">
        <v>8568</v>
      </c>
      <c r="O180" s="8" t="str">
        <f t="shared" si="11"/>
        <v>RS22-001-H-A-TK-HL-22-R-A</v>
      </c>
    </row>
    <row r="181" ht="15" spans="1:15">
      <c r="A181" s="8">
        <f t="shared" si="8"/>
        <v>180</v>
      </c>
      <c r="B181" s="8" t="str">
        <f t="shared" si="9"/>
        <v>CS6E-1-3-[1][1]</v>
      </c>
      <c r="C181" s="10" t="s">
        <v>8382</v>
      </c>
      <c r="D181" s="8">
        <v>1</v>
      </c>
      <c r="E181" s="8">
        <v>1</v>
      </c>
      <c r="F181" s="8" t="str">
        <f>VLOOKUP(C181&amp;"-I"&amp;D181,端口信息表!B:F,5,FALSE)</f>
        <v>RK-HL-01-R-A</v>
      </c>
      <c r="G181" s="8" t="str">
        <f>VLOOKUP(C181&amp;"-O"&amp;E181,端口信息表!B:F,5,FALSE)</f>
        <v>TS01-001-V-A</v>
      </c>
      <c r="H181" s="8">
        <f>IF(I181="常通",1,VLOOKUP(B181,'开关组信息表（新）'!C:I,7,0))</f>
        <v>1</v>
      </c>
      <c r="I181" s="8" t="s">
        <v>8573</v>
      </c>
      <c r="J181" s="8">
        <f t="shared" si="10"/>
        <v>0</v>
      </c>
      <c r="K181" s="8"/>
      <c r="L181" s="8"/>
      <c r="M181" s="8"/>
      <c r="N181" s="10" t="s">
        <v>8568</v>
      </c>
      <c r="O181" s="8" t="str">
        <f t="shared" si="11"/>
        <v>RK-HL-01-R-A-TS01-001-V-A</v>
      </c>
    </row>
    <row r="182" ht="15" spans="1:15">
      <c r="A182" s="8">
        <f t="shared" si="8"/>
        <v>181</v>
      </c>
      <c r="B182" s="8" t="str">
        <f t="shared" si="9"/>
        <v>CS6E-1-3-[2][2]</v>
      </c>
      <c r="C182" s="10" t="s">
        <v>8382</v>
      </c>
      <c r="D182" s="8">
        <v>2</v>
      </c>
      <c r="E182" s="8">
        <v>2</v>
      </c>
      <c r="F182" s="8" t="str">
        <f>VLOOKUP(C182&amp;"-I"&amp;D182,端口信息表!B:F,5,FALSE)</f>
        <v>RK-HL-02-R-A</v>
      </c>
      <c r="G182" s="8" t="str">
        <f>VLOOKUP(C182&amp;"-O"&amp;E182,端口信息表!B:F,5,FALSE)</f>
        <v>TS02-001-V-A</v>
      </c>
      <c r="H182" s="8">
        <f>IF(I182="常通",1,VLOOKUP(B182,'开关组信息表（新）'!C:I,7,0))</f>
        <v>1</v>
      </c>
      <c r="I182" s="8" t="s">
        <v>8573</v>
      </c>
      <c r="J182" s="8">
        <f t="shared" si="10"/>
        <v>0</v>
      </c>
      <c r="K182" s="8"/>
      <c r="L182" s="8"/>
      <c r="M182" s="8"/>
      <c r="N182" s="10" t="s">
        <v>8568</v>
      </c>
      <c r="O182" s="8" t="str">
        <f t="shared" si="11"/>
        <v>RK-HL-02-R-A-TS02-001-V-A</v>
      </c>
    </row>
    <row r="183" ht="15" spans="1:15">
      <c r="A183" s="8">
        <f t="shared" si="8"/>
        <v>182</v>
      </c>
      <c r="B183" s="8" t="str">
        <f t="shared" si="9"/>
        <v>CS6E-1-3-[3][3]</v>
      </c>
      <c r="C183" s="10" t="s">
        <v>8382</v>
      </c>
      <c r="D183" s="8">
        <v>3</v>
      </c>
      <c r="E183" s="8">
        <v>3</v>
      </c>
      <c r="F183" s="8" t="str">
        <f>VLOOKUP(C183&amp;"-I"&amp;D183,端口信息表!B:F,5,FALSE)</f>
        <v>RK-HL-03-R-A</v>
      </c>
      <c r="G183" s="8" t="str">
        <f>VLOOKUP(C183&amp;"-O"&amp;E183,端口信息表!B:F,5,FALSE)</f>
        <v>TS03-001-V-A</v>
      </c>
      <c r="H183" s="8">
        <f>IF(I183="常通",1,VLOOKUP(B183,'开关组信息表（新）'!C:I,7,0))</f>
        <v>1</v>
      </c>
      <c r="I183" s="8" t="s">
        <v>8573</v>
      </c>
      <c r="J183" s="8">
        <f t="shared" si="10"/>
        <v>0</v>
      </c>
      <c r="K183" s="8"/>
      <c r="L183" s="8"/>
      <c r="M183" s="8"/>
      <c r="N183" s="10" t="s">
        <v>8568</v>
      </c>
      <c r="O183" s="8" t="str">
        <f t="shared" si="11"/>
        <v>RK-HL-03-R-A-TS03-001-V-A</v>
      </c>
    </row>
    <row r="184" ht="15" spans="1:15">
      <c r="A184" s="8">
        <f t="shared" si="8"/>
        <v>183</v>
      </c>
      <c r="B184" s="8" t="str">
        <f t="shared" si="9"/>
        <v>CS6E-1-3-[4][4]</v>
      </c>
      <c r="C184" s="10" t="s">
        <v>8382</v>
      </c>
      <c r="D184" s="8">
        <v>4</v>
      </c>
      <c r="E184" s="8">
        <v>4</v>
      </c>
      <c r="F184" s="8" t="str">
        <f>VLOOKUP(C184&amp;"-I"&amp;D184,端口信息表!B:F,5,FALSE)</f>
        <v>RK-HL-04-L-A</v>
      </c>
      <c r="G184" s="8" t="str">
        <f>VLOOKUP(C184&amp;"-O"&amp;E184,端口信息表!B:F,5,FALSE)</f>
        <v>TS04-001-V-A</v>
      </c>
      <c r="H184" s="8">
        <f>IF(I184="常通",1,VLOOKUP(B184,'开关组信息表（新）'!C:I,7,0))</f>
        <v>1</v>
      </c>
      <c r="I184" s="8" t="s">
        <v>8573</v>
      </c>
      <c r="J184" s="8">
        <f t="shared" si="10"/>
        <v>0</v>
      </c>
      <c r="K184" s="8"/>
      <c r="L184" s="8"/>
      <c r="M184" s="8"/>
      <c r="N184" s="10" t="s">
        <v>8568</v>
      </c>
      <c r="O184" s="8" t="str">
        <f t="shared" si="11"/>
        <v>RK-HL-04-L-A-TS04-001-V-A</v>
      </c>
    </row>
    <row r="185" ht="15" spans="1:15">
      <c r="A185" s="8">
        <f t="shared" si="8"/>
        <v>184</v>
      </c>
      <c r="B185" s="8" t="str">
        <f t="shared" si="9"/>
        <v>CS6E-1-3-[5][5]</v>
      </c>
      <c r="C185" s="10" t="s">
        <v>8382</v>
      </c>
      <c r="D185" s="8">
        <v>5</v>
      </c>
      <c r="E185" s="8">
        <v>5</v>
      </c>
      <c r="F185" s="8" t="str">
        <f>VLOOKUP(C185&amp;"-I"&amp;D185,端口信息表!B:F,5,FALSE)</f>
        <v>RK-HL-05-L-A</v>
      </c>
      <c r="G185" s="8" t="str">
        <f>VLOOKUP(C185&amp;"-O"&amp;E185,端口信息表!B:F,5,FALSE)</f>
        <v>TS05-001-H-A</v>
      </c>
      <c r="H185" s="8">
        <f>IF(I185="常通",1,VLOOKUP(B185,'开关组信息表（新）'!C:I,7,0))</f>
        <v>1</v>
      </c>
      <c r="I185" s="8" t="s">
        <v>8573</v>
      </c>
      <c r="J185" s="8">
        <f t="shared" si="10"/>
        <v>0</v>
      </c>
      <c r="K185" s="8"/>
      <c r="L185" s="8"/>
      <c r="M185" s="8"/>
      <c r="N185" s="10" t="s">
        <v>8568</v>
      </c>
      <c r="O185" s="8" t="str">
        <f t="shared" si="11"/>
        <v>RK-HL-05-L-A-TS05-001-H-A</v>
      </c>
    </row>
    <row r="186" ht="15" spans="1:15">
      <c r="A186" s="8">
        <f t="shared" ref="A186:A249" si="12">ROW()-1</f>
        <v>185</v>
      </c>
      <c r="B186" s="8" t="str">
        <f t="shared" ref="B186:B249" si="13">C186&amp;"-["&amp;D186&amp;"]["&amp;E186&amp;"]"</f>
        <v>CS6E-1-3-[6][6]</v>
      </c>
      <c r="C186" s="10" t="s">
        <v>8382</v>
      </c>
      <c r="D186" s="8">
        <v>6</v>
      </c>
      <c r="E186" s="8">
        <v>6</v>
      </c>
      <c r="F186" s="8" t="str">
        <f>VLOOKUP(C186&amp;"-I"&amp;D186,端口信息表!B:F,5,FALSE)</f>
        <v>RK-HL-06-R-A</v>
      </c>
      <c r="G186" s="8" t="str">
        <f>VLOOKUP(C186&amp;"-O"&amp;E186,端口信息表!B:F,5,FALSE)</f>
        <v>TS06-001-V-A</v>
      </c>
      <c r="H186" s="8">
        <f>IF(I186="常通",1,VLOOKUP(B186,'开关组信息表（新）'!C:I,7,0))</f>
        <v>1</v>
      </c>
      <c r="I186" s="8" t="s">
        <v>8573</v>
      </c>
      <c r="J186" s="8">
        <f t="shared" ref="J186:J249" si="14">IF(N186=$M$1,M186,IF(N186=$L$1,L186,K186))</f>
        <v>0</v>
      </c>
      <c r="K186" s="8"/>
      <c r="L186" s="8"/>
      <c r="M186" s="8"/>
      <c r="N186" s="10" t="s">
        <v>8568</v>
      </c>
      <c r="O186" s="8" t="str">
        <f t="shared" ref="O186:O249" si="15">F186&amp;"-"&amp;G186</f>
        <v>RK-HL-06-R-A-TS06-001-V-A</v>
      </c>
    </row>
    <row r="187" ht="15" spans="1:15">
      <c r="A187" s="8">
        <f t="shared" si="12"/>
        <v>186</v>
      </c>
      <c r="B187" s="8" t="str">
        <f t="shared" si="13"/>
        <v>CS6E-1-3-[7][7]</v>
      </c>
      <c r="C187" s="10" t="s">
        <v>8382</v>
      </c>
      <c r="D187" s="8">
        <v>7</v>
      </c>
      <c r="E187" s="8">
        <v>7</v>
      </c>
      <c r="F187" s="8" t="str">
        <f>VLOOKUP(C187&amp;"-I"&amp;D187,端口信息表!B:F,5,FALSE)</f>
        <v>RK-HL-07-L-A</v>
      </c>
      <c r="G187" s="8" t="str">
        <f>VLOOKUP(C187&amp;"-O"&amp;E187,端口信息表!B:F,5,FALSE)</f>
        <v>TS07-001-V-A</v>
      </c>
      <c r="H187" s="8">
        <f>IF(I187="常通",1,VLOOKUP(B187,'开关组信息表（新）'!C:I,7,0))</f>
        <v>1</v>
      </c>
      <c r="I187" s="8" t="s">
        <v>8573</v>
      </c>
      <c r="J187" s="8">
        <f t="shared" si="14"/>
        <v>0</v>
      </c>
      <c r="K187" s="8"/>
      <c r="L187" s="8"/>
      <c r="M187" s="8"/>
      <c r="N187" s="10" t="s">
        <v>8568</v>
      </c>
      <c r="O187" s="8" t="str">
        <f t="shared" si="15"/>
        <v>RK-HL-07-L-A-TS07-001-V-A</v>
      </c>
    </row>
    <row r="188" ht="15" spans="1:15">
      <c r="A188" s="8">
        <f t="shared" si="12"/>
        <v>187</v>
      </c>
      <c r="B188" s="8" t="str">
        <f t="shared" si="13"/>
        <v>CS6E-1-3-[8][8]</v>
      </c>
      <c r="C188" s="10" t="s">
        <v>8382</v>
      </c>
      <c r="D188" s="8">
        <v>8</v>
      </c>
      <c r="E188" s="8">
        <v>8</v>
      </c>
      <c r="F188" s="8" t="str">
        <f>VLOOKUP(C188&amp;"-I"&amp;D188,端口信息表!B:F,5,FALSE)</f>
        <v>RK-HL-08-L-A</v>
      </c>
      <c r="G188" s="8" t="str">
        <f>VLOOKUP(C188&amp;"-O"&amp;E188,端口信息表!B:F,5,FALSE)</f>
        <v>TS08-001-V-A</v>
      </c>
      <c r="H188" s="8">
        <f>IF(I188="常通",1,VLOOKUP(B188,'开关组信息表（新）'!C:I,7,0))</f>
        <v>1</v>
      </c>
      <c r="I188" s="8" t="s">
        <v>8573</v>
      </c>
      <c r="J188" s="8">
        <f t="shared" si="14"/>
        <v>0</v>
      </c>
      <c r="K188" s="8"/>
      <c r="L188" s="8"/>
      <c r="M188" s="8"/>
      <c r="N188" s="10" t="s">
        <v>8568</v>
      </c>
      <c r="O188" s="8" t="str">
        <f t="shared" si="15"/>
        <v>RK-HL-08-L-A-TS08-001-V-A</v>
      </c>
    </row>
    <row r="189" ht="15" spans="1:15">
      <c r="A189" s="8">
        <f t="shared" si="12"/>
        <v>188</v>
      </c>
      <c r="B189" s="8" t="str">
        <f t="shared" si="13"/>
        <v>CS6E-1-3-[9][9]</v>
      </c>
      <c r="C189" s="10" t="s">
        <v>8382</v>
      </c>
      <c r="D189" s="8">
        <v>9</v>
      </c>
      <c r="E189" s="8">
        <v>9</v>
      </c>
      <c r="F189" s="8" t="str">
        <f>VLOOKUP(C189&amp;"-I"&amp;D189,端口信息表!B:F,5,FALSE)</f>
        <v>RK-HL-16-R-A</v>
      </c>
      <c r="G189" s="8" t="str">
        <f>VLOOKUP(C189&amp;"-O"&amp;E189,端口信息表!B:F,5,FALSE)</f>
        <v>TS16-001-V-A</v>
      </c>
      <c r="H189" s="8">
        <f>IF(I189="常通",1,VLOOKUP(B189,'开关组信息表（新）'!C:I,7,0))</f>
        <v>1</v>
      </c>
      <c r="I189" s="8" t="s">
        <v>8573</v>
      </c>
      <c r="J189" s="8">
        <f t="shared" si="14"/>
        <v>0</v>
      </c>
      <c r="K189" s="8"/>
      <c r="L189" s="8"/>
      <c r="M189" s="8"/>
      <c r="N189" s="10" t="s">
        <v>8568</v>
      </c>
      <c r="O189" s="8" t="str">
        <f t="shared" si="15"/>
        <v>RK-HL-16-R-A-TS16-001-V-A</v>
      </c>
    </row>
    <row r="190" ht="15" spans="1:15">
      <c r="A190" s="8">
        <f t="shared" si="12"/>
        <v>189</v>
      </c>
      <c r="B190" s="8" t="str">
        <f t="shared" si="13"/>
        <v>CS6E-1-3-[10][10]</v>
      </c>
      <c r="C190" s="10" t="s">
        <v>8382</v>
      </c>
      <c r="D190" s="8">
        <v>10</v>
      </c>
      <c r="E190" s="8">
        <v>10</v>
      </c>
      <c r="F190" s="8" t="str">
        <f>VLOOKUP(C190&amp;"-I"&amp;D190,端口信息表!B:F,5,FALSE)</f>
        <v>RK-HL-23-R-A</v>
      </c>
      <c r="G190" s="8" t="str">
        <f>VLOOKUP(C190&amp;"-O"&amp;E190,端口信息表!B:F,5,FALSE)</f>
        <v>TS23-001-V-A</v>
      </c>
      <c r="H190" s="8">
        <f>IF(I190="常通",1,VLOOKUP(B190,'开关组信息表（新）'!C:I,7,0))</f>
        <v>1</v>
      </c>
      <c r="I190" s="8" t="s">
        <v>8573</v>
      </c>
      <c r="J190" s="8">
        <f t="shared" si="14"/>
        <v>0</v>
      </c>
      <c r="K190" s="8"/>
      <c r="L190" s="8"/>
      <c r="M190" s="8"/>
      <c r="N190" s="10" t="s">
        <v>8568</v>
      </c>
      <c r="O190" s="8" t="str">
        <f t="shared" si="15"/>
        <v>RK-HL-23-R-A-TS23-001-V-A</v>
      </c>
    </row>
    <row r="191" ht="15" spans="1:15">
      <c r="A191" s="8">
        <f t="shared" si="12"/>
        <v>190</v>
      </c>
      <c r="B191" s="8" t="str">
        <f t="shared" si="13"/>
        <v>CS6E-1-3-[11][11]</v>
      </c>
      <c r="C191" s="10" t="s">
        <v>8382</v>
      </c>
      <c r="D191" s="8">
        <v>11</v>
      </c>
      <c r="E191" s="8">
        <v>11</v>
      </c>
      <c r="F191" s="8" t="str">
        <f>VLOOKUP(C191&amp;"-I"&amp;D191,端口信息表!B:F,5,FALSE)</f>
        <v>RK-HL-24-R-A</v>
      </c>
      <c r="G191" s="8" t="str">
        <f>VLOOKUP(C191&amp;"-O"&amp;E191,端口信息表!B:F,5,FALSE)</f>
        <v>TS24-001-V-A</v>
      </c>
      <c r="H191" s="8">
        <f>IF(I191="常通",1,VLOOKUP(B191,'开关组信息表（新）'!C:I,7,0))</f>
        <v>1</v>
      </c>
      <c r="I191" s="8" t="s">
        <v>8573</v>
      </c>
      <c r="J191" s="8">
        <f t="shared" si="14"/>
        <v>0</v>
      </c>
      <c r="K191" s="8"/>
      <c r="L191" s="8"/>
      <c r="M191" s="8"/>
      <c r="N191" s="10" t="s">
        <v>8568</v>
      </c>
      <c r="O191" s="8" t="str">
        <f t="shared" si="15"/>
        <v>RK-HL-24-R-A-TS24-001-V-A</v>
      </c>
    </row>
    <row r="192" ht="15" spans="1:15">
      <c r="A192" s="8">
        <f t="shared" si="12"/>
        <v>191</v>
      </c>
      <c r="B192" s="8" t="str">
        <f t="shared" si="13"/>
        <v>CS6E-1-4-[1][1]</v>
      </c>
      <c r="C192" s="10" t="s">
        <v>8383</v>
      </c>
      <c r="D192" s="8">
        <v>1</v>
      </c>
      <c r="E192" s="8">
        <v>1</v>
      </c>
      <c r="F192" s="8" t="str">
        <f>VLOOKUP(C192&amp;"-I"&amp;D192,端口信息表!B:F,5,FALSE)</f>
        <v>RS01-001-H-A</v>
      </c>
      <c r="G192" s="8" t="str">
        <f>VLOOKUP(C192&amp;"-O"&amp;E192,端口信息表!B:F,5,FALSE)</f>
        <v>TK-HL-01-L-A</v>
      </c>
      <c r="H192" s="8">
        <f>IF(I192="常通",1,VLOOKUP(B192,'开关组信息表（新）'!C:I,7,0))</f>
        <v>1</v>
      </c>
      <c r="I192" s="8" t="s">
        <v>8573</v>
      </c>
      <c r="J192" s="8" t="str">
        <f t="shared" si="14"/>
        <v>TWT 2-Ka</v>
      </c>
      <c r="K192" s="3" t="s">
        <v>8679</v>
      </c>
      <c r="L192" s="8" t="s">
        <v>8680</v>
      </c>
      <c r="M192" s="10" t="s">
        <v>8681</v>
      </c>
      <c r="N192" s="10" t="s">
        <v>8568</v>
      </c>
      <c r="O192" s="8" t="str">
        <f t="shared" si="15"/>
        <v>RS01-001-H-A-TK-HL-01-L-A</v>
      </c>
    </row>
    <row r="193" ht="15" spans="1:15">
      <c r="A193" s="8">
        <f t="shared" si="12"/>
        <v>192</v>
      </c>
      <c r="B193" s="8" t="str">
        <f t="shared" si="13"/>
        <v>CS6E-1-4-[2][2]</v>
      </c>
      <c r="C193" s="10" t="s">
        <v>8383</v>
      </c>
      <c r="D193" s="8">
        <v>2</v>
      </c>
      <c r="E193" s="8">
        <v>2</v>
      </c>
      <c r="F193" s="8" t="str">
        <f>VLOOKUP(C193&amp;"-I"&amp;D193,端口信息表!B:F,5,FALSE)</f>
        <v>RS02-001-H-A</v>
      </c>
      <c r="G193" s="8" t="str">
        <f>VLOOKUP(C193&amp;"-O"&amp;E193,端口信息表!B:F,5,FALSE)</f>
        <v>TK-HL-02-L-A</v>
      </c>
      <c r="H193" s="8">
        <f>IF(I193="常通",1,VLOOKUP(B193,'开关组信息表（新）'!C:I,7,0))</f>
        <v>1</v>
      </c>
      <c r="I193" s="8" t="s">
        <v>8573</v>
      </c>
      <c r="J193" s="8" t="str">
        <f t="shared" si="14"/>
        <v>TWT 2-Ka</v>
      </c>
      <c r="K193" s="3" t="s">
        <v>8679</v>
      </c>
      <c r="L193" s="8" t="s">
        <v>8680</v>
      </c>
      <c r="M193" s="10" t="s">
        <v>8681</v>
      </c>
      <c r="N193" s="10" t="s">
        <v>8568</v>
      </c>
      <c r="O193" s="8" t="str">
        <f t="shared" si="15"/>
        <v>RS02-001-H-A-TK-HL-02-L-A</v>
      </c>
    </row>
    <row r="194" ht="15" spans="1:15">
      <c r="A194" s="8">
        <f t="shared" si="12"/>
        <v>193</v>
      </c>
      <c r="B194" s="8" t="str">
        <f t="shared" si="13"/>
        <v>CS6E-1-4-[3][3]</v>
      </c>
      <c r="C194" s="10" t="s">
        <v>8383</v>
      </c>
      <c r="D194" s="8">
        <v>3</v>
      </c>
      <c r="E194" s="8">
        <v>3</v>
      </c>
      <c r="F194" s="8" t="str">
        <f>VLOOKUP(C194&amp;"-I"&amp;D194,端口信息表!B:F,5,FALSE)</f>
        <v>RS03-001-H-A</v>
      </c>
      <c r="G194" s="8" t="str">
        <f>VLOOKUP(C194&amp;"-O"&amp;E194,端口信息表!B:F,5,FALSE)</f>
        <v>TK-HL-03-L-A</v>
      </c>
      <c r="H194" s="8">
        <f>IF(I194="常通",1,VLOOKUP(B194,'开关组信息表（新）'!C:I,7,0))</f>
        <v>1</v>
      </c>
      <c r="I194" s="8" t="s">
        <v>8573</v>
      </c>
      <c r="J194" s="8" t="str">
        <f t="shared" si="14"/>
        <v>TWT 2-Ka</v>
      </c>
      <c r="K194" s="3" t="s">
        <v>8679</v>
      </c>
      <c r="L194" s="8" t="s">
        <v>8680</v>
      </c>
      <c r="M194" s="10" t="s">
        <v>8681</v>
      </c>
      <c r="N194" s="10" t="s">
        <v>8568</v>
      </c>
      <c r="O194" s="8" t="str">
        <f t="shared" si="15"/>
        <v>RS03-001-H-A-TK-HL-03-L-A</v>
      </c>
    </row>
    <row r="195" ht="15" spans="1:15">
      <c r="A195" s="8">
        <f t="shared" si="12"/>
        <v>194</v>
      </c>
      <c r="B195" s="8" t="str">
        <f t="shared" si="13"/>
        <v>CS6E-1-4-[4][4]</v>
      </c>
      <c r="C195" s="10" t="s">
        <v>8383</v>
      </c>
      <c r="D195" s="8">
        <v>4</v>
      </c>
      <c r="E195" s="8">
        <v>4</v>
      </c>
      <c r="F195" s="8" t="str">
        <f>VLOOKUP(C195&amp;"-I"&amp;D195,端口信息表!B:F,5,FALSE)</f>
        <v>RS04-001-H-A</v>
      </c>
      <c r="G195" s="8" t="str">
        <f>VLOOKUP(C195&amp;"-O"&amp;E195,端口信息表!B:F,5,FALSE)</f>
        <v>TK-HL-04-R-A</v>
      </c>
      <c r="H195" s="8">
        <f>IF(I195="常通",1,VLOOKUP(B195,'开关组信息表（新）'!C:I,7,0))</f>
        <v>1</v>
      </c>
      <c r="I195" s="8" t="s">
        <v>8573</v>
      </c>
      <c r="J195" s="8" t="str">
        <f t="shared" si="14"/>
        <v>TWT 3-Ka</v>
      </c>
      <c r="K195" s="3" t="s">
        <v>8681</v>
      </c>
      <c r="L195" s="10" t="s">
        <v>8682</v>
      </c>
      <c r="M195" s="10" t="s">
        <v>8679</v>
      </c>
      <c r="N195" s="10" t="s">
        <v>8568</v>
      </c>
      <c r="O195" s="8" t="str">
        <f t="shared" si="15"/>
        <v>RS04-001-H-A-TK-HL-04-R-A</v>
      </c>
    </row>
    <row r="196" ht="15" spans="1:15">
      <c r="A196" s="8">
        <f t="shared" si="12"/>
        <v>195</v>
      </c>
      <c r="B196" s="8" t="str">
        <f t="shared" si="13"/>
        <v>CS6E-1-4-[5][5]</v>
      </c>
      <c r="C196" s="10" t="s">
        <v>8383</v>
      </c>
      <c r="D196" s="8">
        <v>5</v>
      </c>
      <c r="E196" s="8">
        <v>5</v>
      </c>
      <c r="F196" s="8" t="str">
        <f>VLOOKUP(C196&amp;"-I"&amp;D196,端口信息表!B:F,5,FALSE)</f>
        <v>RS05-001-V-A</v>
      </c>
      <c r="G196" s="8" t="str">
        <f>VLOOKUP(C196&amp;"-O"&amp;E196,端口信息表!B:F,5,FALSE)</f>
        <v>TK-HL-05-R-A</v>
      </c>
      <c r="H196" s="8">
        <f>IF(I196="常通",1,VLOOKUP(B196,'开关组信息表（新）'!C:I,7,0))</f>
        <v>1</v>
      </c>
      <c r="I196" s="8" t="s">
        <v>8573</v>
      </c>
      <c r="J196" s="8" t="str">
        <f t="shared" si="14"/>
        <v>TWT 3-Ka</v>
      </c>
      <c r="K196" s="3" t="s">
        <v>8681</v>
      </c>
      <c r="L196" s="10" t="s">
        <v>8682</v>
      </c>
      <c r="M196" s="10" t="s">
        <v>8679</v>
      </c>
      <c r="N196" s="10" t="s">
        <v>8568</v>
      </c>
      <c r="O196" s="8" t="str">
        <f t="shared" si="15"/>
        <v>RS05-001-V-A-TK-HL-05-R-A</v>
      </c>
    </row>
    <row r="197" ht="15" spans="1:15">
      <c r="A197" s="8">
        <f t="shared" si="12"/>
        <v>196</v>
      </c>
      <c r="B197" s="8" t="str">
        <f t="shared" si="13"/>
        <v>CS6E-1-4-[6][6]</v>
      </c>
      <c r="C197" s="10" t="s">
        <v>8383</v>
      </c>
      <c r="D197" s="8">
        <v>6</v>
      </c>
      <c r="E197" s="8">
        <v>6</v>
      </c>
      <c r="F197" s="8" t="str">
        <f>VLOOKUP(C197&amp;"-I"&amp;D197,端口信息表!B:F,5,FALSE)</f>
        <v>RS06-001-H-A</v>
      </c>
      <c r="G197" s="8" t="str">
        <f>VLOOKUP(C197&amp;"-O"&amp;E197,端口信息表!B:F,5,FALSE)</f>
        <v>TK-HL-06-L-A</v>
      </c>
      <c r="H197" s="8">
        <f>IF(I197="常通",1,VLOOKUP(B197,'开关组信息表（新）'!C:I,7,0))</f>
        <v>1</v>
      </c>
      <c r="I197" s="8" t="s">
        <v>8573</v>
      </c>
      <c r="J197" s="8" t="str">
        <f t="shared" si="14"/>
        <v>TWT 2-Ka</v>
      </c>
      <c r="K197" s="3" t="s">
        <v>8679</v>
      </c>
      <c r="L197" s="8" t="s">
        <v>8680</v>
      </c>
      <c r="M197" s="10" t="s">
        <v>8681</v>
      </c>
      <c r="N197" s="10" t="s">
        <v>8568</v>
      </c>
      <c r="O197" s="8" t="str">
        <f t="shared" si="15"/>
        <v>RS06-001-H-A-TK-HL-06-L-A</v>
      </c>
    </row>
    <row r="198" ht="15" spans="1:15">
      <c r="A198" s="8">
        <f t="shared" si="12"/>
        <v>197</v>
      </c>
      <c r="B198" s="8" t="str">
        <f t="shared" si="13"/>
        <v>CS6E-1-4-[7][7]</v>
      </c>
      <c r="C198" s="10" t="s">
        <v>8383</v>
      </c>
      <c r="D198" s="8">
        <v>7</v>
      </c>
      <c r="E198" s="8">
        <v>7</v>
      </c>
      <c r="F198" s="8" t="str">
        <f>VLOOKUP(C198&amp;"-I"&amp;D198,端口信息表!B:F,5,FALSE)</f>
        <v>RS07-001-H-A</v>
      </c>
      <c r="G198" s="8" t="str">
        <f>VLOOKUP(C198&amp;"-O"&amp;E198,端口信息表!B:F,5,FALSE)</f>
        <v>TK-HL-07-R-A</v>
      </c>
      <c r="H198" s="8">
        <f>IF(I198="常通",1,VLOOKUP(B198,'开关组信息表（新）'!C:I,7,0))</f>
        <v>1</v>
      </c>
      <c r="I198" s="8" t="s">
        <v>8573</v>
      </c>
      <c r="J198" s="8" t="str">
        <f t="shared" si="14"/>
        <v>TWT 3-Ka</v>
      </c>
      <c r="K198" s="3" t="s">
        <v>8681</v>
      </c>
      <c r="L198" s="10" t="s">
        <v>8682</v>
      </c>
      <c r="M198" s="10" t="s">
        <v>8679</v>
      </c>
      <c r="N198" s="10" t="s">
        <v>8568</v>
      </c>
      <c r="O198" s="8" t="str">
        <f t="shared" si="15"/>
        <v>RS07-001-H-A-TK-HL-07-R-A</v>
      </c>
    </row>
    <row r="199" ht="15" spans="1:15">
      <c r="A199" s="8">
        <f t="shared" si="12"/>
        <v>198</v>
      </c>
      <c r="B199" s="8" t="str">
        <f t="shared" si="13"/>
        <v>CS6E-1-4-[8][8]</v>
      </c>
      <c r="C199" s="10" t="s">
        <v>8383</v>
      </c>
      <c r="D199" s="8">
        <v>8</v>
      </c>
      <c r="E199" s="8">
        <v>8</v>
      </c>
      <c r="F199" s="8" t="str">
        <f>VLOOKUP(C199&amp;"-I"&amp;D199,端口信息表!B:F,5,FALSE)</f>
        <v>RS08-001-H-A</v>
      </c>
      <c r="G199" s="8" t="str">
        <f>VLOOKUP(C199&amp;"-O"&amp;E199,端口信息表!B:F,5,FALSE)</f>
        <v>TK-HL-08-R-A</v>
      </c>
      <c r="H199" s="8">
        <f>IF(I199="常通",1,VLOOKUP(B199,'开关组信息表（新）'!C:I,7,0))</f>
        <v>1</v>
      </c>
      <c r="I199" s="8" t="s">
        <v>8573</v>
      </c>
      <c r="J199" s="8" t="str">
        <f t="shared" si="14"/>
        <v>TWT 3-Ka</v>
      </c>
      <c r="K199" s="3" t="s">
        <v>8681</v>
      </c>
      <c r="L199" s="10" t="s">
        <v>8682</v>
      </c>
      <c r="M199" s="10" t="s">
        <v>8679</v>
      </c>
      <c r="N199" s="10" t="s">
        <v>8568</v>
      </c>
      <c r="O199" s="8" t="str">
        <f t="shared" si="15"/>
        <v>RS08-001-H-A-TK-HL-08-R-A</v>
      </c>
    </row>
    <row r="200" ht="15" spans="1:15">
      <c r="A200" s="8">
        <f t="shared" si="12"/>
        <v>199</v>
      </c>
      <c r="B200" s="8" t="str">
        <f t="shared" si="13"/>
        <v>CS6E-1-4-[9][9]</v>
      </c>
      <c r="C200" s="10" t="s">
        <v>8383</v>
      </c>
      <c r="D200" s="8">
        <v>9</v>
      </c>
      <c r="E200" s="8">
        <v>9</v>
      </c>
      <c r="F200" s="8" t="str">
        <f>VLOOKUP(C200&amp;"-I"&amp;D200,端口信息表!B:F,5,FALSE)</f>
        <v>RS16-001-H-A</v>
      </c>
      <c r="G200" s="8" t="str">
        <f>VLOOKUP(C200&amp;"-O"&amp;E200,端口信息表!B:F,5,FALSE)</f>
        <v>TK-HL-16-L-A</v>
      </c>
      <c r="H200" s="8">
        <f>IF(I200="常通",1,VLOOKUP(B200,'开关组信息表（新）'!C:I,7,0))</f>
        <v>1</v>
      </c>
      <c r="I200" s="8" t="s">
        <v>8573</v>
      </c>
      <c r="J200" s="8" t="str">
        <f t="shared" si="14"/>
        <v>TWT 2-Ka</v>
      </c>
      <c r="K200" s="3" t="s">
        <v>8679</v>
      </c>
      <c r="L200" s="8" t="s">
        <v>8680</v>
      </c>
      <c r="M200" s="10" t="s">
        <v>8681</v>
      </c>
      <c r="N200" s="10" t="s">
        <v>8568</v>
      </c>
      <c r="O200" s="8" t="str">
        <f t="shared" si="15"/>
        <v>RS16-001-H-A-TK-HL-16-L-A</v>
      </c>
    </row>
    <row r="201" ht="15" spans="1:15">
      <c r="A201" s="8">
        <f t="shared" si="12"/>
        <v>200</v>
      </c>
      <c r="B201" s="8" t="str">
        <f t="shared" si="13"/>
        <v>CS6E-1-4-[10][10]</v>
      </c>
      <c r="C201" s="10" t="s">
        <v>8383</v>
      </c>
      <c r="D201" s="8">
        <v>10</v>
      </c>
      <c r="E201" s="8">
        <v>10</v>
      </c>
      <c r="F201" s="8" t="str">
        <f>VLOOKUP(C201&amp;"-I"&amp;D201,端口信息表!B:F,5,FALSE)</f>
        <v>RS23-001-H-A</v>
      </c>
      <c r="G201" s="8" t="str">
        <f>VLOOKUP(C201&amp;"-O"&amp;E201,端口信息表!B:F,5,FALSE)</f>
        <v>TK-HL-23-L-A</v>
      </c>
      <c r="H201" s="8">
        <f>IF(I201="常通",1,VLOOKUP(B201,'开关组信息表（新）'!C:I,7,0))</f>
        <v>1</v>
      </c>
      <c r="I201" s="8" t="s">
        <v>8573</v>
      </c>
      <c r="J201" s="8" t="str">
        <f t="shared" si="14"/>
        <v>TWT 2-Ka</v>
      </c>
      <c r="K201" s="3" t="s">
        <v>8679</v>
      </c>
      <c r="L201" s="8" t="s">
        <v>8680</v>
      </c>
      <c r="M201" s="10" t="s">
        <v>8681</v>
      </c>
      <c r="N201" s="10" t="s">
        <v>8568</v>
      </c>
      <c r="O201" s="8" t="str">
        <f t="shared" si="15"/>
        <v>RS23-001-H-A-TK-HL-23-L-A</v>
      </c>
    </row>
    <row r="202" ht="15" spans="1:15">
      <c r="A202" s="8">
        <f t="shared" si="12"/>
        <v>201</v>
      </c>
      <c r="B202" s="8" t="str">
        <f t="shared" si="13"/>
        <v>CS6E-1-4-[11][11]</v>
      </c>
      <c r="C202" s="10" t="s">
        <v>8383</v>
      </c>
      <c r="D202" s="8">
        <v>11</v>
      </c>
      <c r="E202" s="8">
        <v>11</v>
      </c>
      <c r="F202" s="8" t="str">
        <f>VLOOKUP(C202&amp;"-I"&amp;D202,端口信息表!B:F,5,FALSE)</f>
        <v>RS24-001-H-A</v>
      </c>
      <c r="G202" s="8" t="str">
        <f>VLOOKUP(C202&amp;"-O"&amp;E202,端口信息表!B:F,5,FALSE)</f>
        <v>TK-HL-24-L-A</v>
      </c>
      <c r="H202" s="8">
        <f>IF(I202="常通",1,VLOOKUP(B202,'开关组信息表（新）'!C:I,7,0))</f>
        <v>1</v>
      </c>
      <c r="I202" s="8" t="s">
        <v>8573</v>
      </c>
      <c r="J202" s="8" t="str">
        <f t="shared" si="14"/>
        <v>TWT 2-Ka</v>
      </c>
      <c r="K202" s="3" t="s">
        <v>8679</v>
      </c>
      <c r="L202" s="8" t="s">
        <v>8680</v>
      </c>
      <c r="M202" s="10" t="s">
        <v>8681</v>
      </c>
      <c r="N202" s="10" t="s">
        <v>8568</v>
      </c>
      <c r="O202" s="8" t="str">
        <f t="shared" si="15"/>
        <v>RS24-001-H-A-TK-HL-24-L-A</v>
      </c>
    </row>
    <row r="203" ht="15" spans="1:15">
      <c r="A203" s="8">
        <f t="shared" si="12"/>
        <v>202</v>
      </c>
      <c r="B203" s="8" t="str">
        <f t="shared" si="13"/>
        <v>CS6E-1-5-[1][1]</v>
      </c>
      <c r="C203" s="10" t="s">
        <v>8384</v>
      </c>
      <c r="D203" s="8">
        <v>1</v>
      </c>
      <c r="E203" s="8">
        <v>1</v>
      </c>
      <c r="F203" s="8" t="str">
        <f>VLOOKUP(C203&amp;"-I"&amp;D203,端口信息表!B:F,5,FALSE)</f>
        <v>RC1A</v>
      </c>
      <c r="G203" s="8" t="str">
        <f>VLOOKUP(C203&amp;"-O"&amp;E203,端口信息表!B:F,5,FALSE)</f>
        <v>TA1A</v>
      </c>
      <c r="H203" s="8">
        <f>IF(I203="常通",1,VLOOKUP(B203,'开关组信息表（新）'!C:I,7,0))</f>
        <v>1</v>
      </c>
      <c r="I203" s="10" t="s">
        <v>8683</v>
      </c>
      <c r="J203" s="8" t="str">
        <f t="shared" si="14"/>
        <v>TWT 1-C</v>
      </c>
      <c r="K203" s="10" t="s">
        <v>8626</v>
      </c>
      <c r="L203" s="10" t="s">
        <v>8627</v>
      </c>
      <c r="M203" s="10" t="s">
        <v>8628</v>
      </c>
      <c r="N203" s="10" t="s">
        <v>8568</v>
      </c>
      <c r="O203" s="8" t="str">
        <f t="shared" si="15"/>
        <v>RC1A-TA1A</v>
      </c>
    </row>
    <row r="204" ht="15" spans="1:15">
      <c r="A204" s="8">
        <f t="shared" si="12"/>
        <v>203</v>
      </c>
      <c r="B204" s="8" t="str">
        <f t="shared" si="13"/>
        <v>CS6E-1-5-[2][2]</v>
      </c>
      <c r="C204" s="10" t="s">
        <v>8384</v>
      </c>
      <c r="D204" s="8">
        <v>2</v>
      </c>
      <c r="E204" s="8">
        <v>2</v>
      </c>
      <c r="F204" s="8" t="str">
        <f>VLOOKUP(C204&amp;"-I"&amp;D204,端口信息表!B:F,5,FALSE)</f>
        <v>RC2A</v>
      </c>
      <c r="G204" s="8" t="str">
        <f>VLOOKUP(C204&amp;"-O"&amp;E204,端口信息表!B:F,5,FALSE)</f>
        <v>TA2A</v>
      </c>
      <c r="H204" s="8">
        <f>IF(I204="常通",1,VLOOKUP(B204,'开关组信息表（新）'!C:I,7,0))</f>
        <v>0</v>
      </c>
      <c r="I204" s="10" t="s">
        <v>8683</v>
      </c>
      <c r="J204" s="8" t="str">
        <f t="shared" si="14"/>
        <v>TWT 3-C</v>
      </c>
      <c r="K204" s="10" t="s">
        <v>8628</v>
      </c>
      <c r="L204" s="10" t="s">
        <v>8627</v>
      </c>
      <c r="M204" s="10" t="s">
        <v>8625</v>
      </c>
      <c r="N204" s="10" t="s">
        <v>8568</v>
      </c>
      <c r="O204" s="8" t="str">
        <f t="shared" si="15"/>
        <v>RC2A-TA2A</v>
      </c>
    </row>
    <row r="205" ht="15" spans="1:15">
      <c r="A205" s="8">
        <f t="shared" si="12"/>
        <v>204</v>
      </c>
      <c r="B205" s="8" t="str">
        <f t="shared" si="13"/>
        <v>CS6E-1-5-[3][3]</v>
      </c>
      <c r="C205" s="10" t="s">
        <v>8384</v>
      </c>
      <c r="D205" s="8">
        <v>3</v>
      </c>
      <c r="E205" s="8">
        <v>3</v>
      </c>
      <c r="F205" s="8" t="str">
        <f>VLOOKUP(C205&amp;"-I"&amp;D205,端口信息表!B:F,5,FALSE)</f>
        <v>RC3A</v>
      </c>
      <c r="G205" s="8" t="str">
        <f>VLOOKUP(C205&amp;"-O"&amp;E205,端口信息表!B:F,5,FALSE)</f>
        <v>TA3A</v>
      </c>
      <c r="H205" s="8">
        <f>IF(I205="常通",1,VLOOKUP(B205,'开关组信息表（新）'!C:I,7,0))</f>
        <v>0</v>
      </c>
      <c r="I205" s="10" t="s">
        <v>8683</v>
      </c>
      <c r="J205" s="8" t="str">
        <f t="shared" si="14"/>
        <v>TWT 4-C</v>
      </c>
      <c r="K205" s="10" t="s">
        <v>8625</v>
      </c>
      <c r="L205" s="10" t="s">
        <v>8627</v>
      </c>
      <c r="M205" s="10" t="s">
        <v>8628</v>
      </c>
      <c r="N205" s="10" t="s">
        <v>8568</v>
      </c>
      <c r="O205" s="8" t="str">
        <f t="shared" si="15"/>
        <v>RC3A-TA3A</v>
      </c>
    </row>
    <row r="206" ht="15" spans="1:15">
      <c r="A206" s="8">
        <f t="shared" si="12"/>
        <v>205</v>
      </c>
      <c r="B206" s="8" t="str">
        <f t="shared" si="13"/>
        <v>CS6E-1-5-[4][4]</v>
      </c>
      <c r="C206" s="10" t="s">
        <v>8384</v>
      </c>
      <c r="D206" s="8">
        <v>4</v>
      </c>
      <c r="E206" s="8">
        <v>4</v>
      </c>
      <c r="F206" s="8" t="str">
        <f>VLOOKUP(C206&amp;"-I"&amp;D206,端口信息表!B:F,5,FALSE)</f>
        <v>RC4A</v>
      </c>
      <c r="G206" s="8" t="str">
        <f>VLOOKUP(C206&amp;"-O"&amp;E206,端口信息表!B:F,5,FALSE)</f>
        <v>TA4A</v>
      </c>
      <c r="H206" s="8">
        <f>IF(I206="常通",1,VLOOKUP(B206,'开关组信息表（新）'!C:I,7,0))</f>
        <v>0</v>
      </c>
      <c r="I206" s="10" t="s">
        <v>8683</v>
      </c>
      <c r="J206" s="8" t="str">
        <f t="shared" si="14"/>
        <v>TWT 5-C</v>
      </c>
      <c r="K206" s="10" t="s">
        <v>8629</v>
      </c>
      <c r="L206" s="10" t="s">
        <v>8638</v>
      </c>
      <c r="M206" s="10" t="s">
        <v>8625</v>
      </c>
      <c r="N206" s="10" t="s">
        <v>8568</v>
      </c>
      <c r="O206" s="8" t="str">
        <f t="shared" si="15"/>
        <v>RC4A-TA4A</v>
      </c>
    </row>
    <row r="207" ht="15" spans="1:15">
      <c r="A207" s="8">
        <f t="shared" si="12"/>
        <v>206</v>
      </c>
      <c r="B207" s="8" t="str">
        <f t="shared" si="13"/>
        <v>CS6E-1-5-[5][5]</v>
      </c>
      <c r="C207" s="10" t="s">
        <v>8384</v>
      </c>
      <c r="D207" s="8">
        <v>5</v>
      </c>
      <c r="E207" s="8">
        <v>5</v>
      </c>
      <c r="F207" s="8" t="str">
        <f>VLOOKUP(C207&amp;"-I"&amp;D207,端口信息表!B:F,5,FALSE)</f>
        <v>RC5A</v>
      </c>
      <c r="G207" s="8" t="str">
        <f>VLOOKUP(C207&amp;"-O"&amp;E207,端口信息表!B:F,5,FALSE)</f>
        <v>TA5A</v>
      </c>
      <c r="H207" s="8">
        <f>IF(I207="常通",1,VLOOKUP(B207,'开关组信息表（新）'!C:I,7,0))</f>
        <v>0</v>
      </c>
      <c r="I207" s="10" t="s">
        <v>8683</v>
      </c>
      <c r="J207" s="8" t="str">
        <f t="shared" si="14"/>
        <v>TWT 6-C</v>
      </c>
      <c r="K207" s="10" t="s">
        <v>8630</v>
      </c>
      <c r="L207" s="10" t="s">
        <v>8638</v>
      </c>
      <c r="M207" s="10" t="s">
        <v>8631</v>
      </c>
      <c r="N207" s="10" t="s">
        <v>8568</v>
      </c>
      <c r="O207" s="8" t="str">
        <f t="shared" si="15"/>
        <v>RC5A-TA5A</v>
      </c>
    </row>
    <row r="208" ht="15" spans="1:15">
      <c r="A208" s="8">
        <f t="shared" si="12"/>
        <v>207</v>
      </c>
      <c r="B208" s="8" t="str">
        <f t="shared" si="13"/>
        <v>CS6E-1-5-[6][6]</v>
      </c>
      <c r="C208" s="10" t="s">
        <v>8384</v>
      </c>
      <c r="D208" s="8">
        <v>6</v>
      </c>
      <c r="E208" s="8">
        <v>6</v>
      </c>
      <c r="F208" s="8" t="str">
        <f>VLOOKUP(C208&amp;"-I"&amp;D208,端口信息表!B:F,5,FALSE)</f>
        <v>RC6A</v>
      </c>
      <c r="G208" s="8" t="str">
        <f>VLOOKUP(C208&amp;"-O"&amp;E208,端口信息表!B:F,5,FALSE)</f>
        <v>TA6A</v>
      </c>
      <c r="H208" s="8">
        <f>IF(I208="常通",1,VLOOKUP(B208,'开关组信息表（新）'!C:I,7,0))</f>
        <v>0</v>
      </c>
      <c r="I208" s="10" t="s">
        <v>8683</v>
      </c>
      <c r="J208" s="8" t="str">
        <f t="shared" si="14"/>
        <v>TWT 7-C</v>
      </c>
      <c r="K208" s="10" t="s">
        <v>8631</v>
      </c>
      <c r="L208" s="10" t="s">
        <v>8638</v>
      </c>
      <c r="M208" s="10" t="s">
        <v>8630</v>
      </c>
      <c r="N208" s="10" t="s">
        <v>8568</v>
      </c>
      <c r="O208" s="8" t="str">
        <f t="shared" si="15"/>
        <v>RC6A-TA6A</v>
      </c>
    </row>
    <row r="209" ht="15" spans="1:15">
      <c r="A209" s="8">
        <f t="shared" si="12"/>
        <v>208</v>
      </c>
      <c r="B209" s="8" t="str">
        <f t="shared" si="13"/>
        <v>CS6E-1-5-[7][7]</v>
      </c>
      <c r="C209" s="10" t="s">
        <v>8384</v>
      </c>
      <c r="D209" s="8">
        <v>7</v>
      </c>
      <c r="E209" s="8">
        <v>7</v>
      </c>
      <c r="F209" s="8" t="str">
        <f>VLOOKUP(C209&amp;"-I"&amp;D209,端口信息表!B:F,5,FALSE)</f>
        <v>RC7A</v>
      </c>
      <c r="G209" s="8" t="str">
        <f>VLOOKUP(C209&amp;"-O"&amp;E209,端口信息表!B:F,5,FALSE)</f>
        <v>TA7A</v>
      </c>
      <c r="H209" s="8">
        <f>IF(I209="常通",1,VLOOKUP(B209,'开关组信息表（新）'!C:I,7,0))</f>
        <v>0</v>
      </c>
      <c r="I209" s="10" t="s">
        <v>8683</v>
      </c>
      <c r="J209" s="8" t="str">
        <f t="shared" si="14"/>
        <v>TWT 8-C</v>
      </c>
      <c r="K209" s="10" t="s">
        <v>8633</v>
      </c>
      <c r="L209" s="10" t="s">
        <v>8627</v>
      </c>
      <c r="M209" s="10" t="s">
        <v>8631</v>
      </c>
      <c r="N209" s="10" t="s">
        <v>8568</v>
      </c>
      <c r="O209" s="8" t="str">
        <f t="shared" si="15"/>
        <v>RC7A-TA7A</v>
      </c>
    </row>
    <row r="210" ht="15" spans="1:15">
      <c r="A210" s="8">
        <f t="shared" si="12"/>
        <v>209</v>
      </c>
      <c r="B210" s="8" t="str">
        <f t="shared" si="13"/>
        <v>CS6E-1-5-[8][8]</v>
      </c>
      <c r="C210" s="10" t="s">
        <v>8384</v>
      </c>
      <c r="D210" s="8">
        <v>8</v>
      </c>
      <c r="E210" s="8">
        <v>8</v>
      </c>
      <c r="F210" s="8" t="str">
        <f>VLOOKUP(C210&amp;"-I"&amp;D210,端口信息表!B:F,5,FALSE)</f>
        <v>RC8A</v>
      </c>
      <c r="G210" s="8" t="str">
        <f>VLOOKUP(C210&amp;"-O"&amp;E210,端口信息表!B:F,5,FALSE)</f>
        <v>TA8A</v>
      </c>
      <c r="H210" s="8">
        <f>IF(I210="常通",1,VLOOKUP(B210,'开关组信息表（新）'!C:I,7,0))</f>
        <v>0</v>
      </c>
      <c r="I210" s="10" t="s">
        <v>8683</v>
      </c>
      <c r="J210" s="8" t="str">
        <f t="shared" si="14"/>
        <v>TWT 9-C</v>
      </c>
      <c r="K210" s="10" t="s">
        <v>8632</v>
      </c>
      <c r="L210" s="10" t="s">
        <v>8627</v>
      </c>
      <c r="M210" s="10" t="s">
        <v>8633</v>
      </c>
      <c r="N210" s="10" t="s">
        <v>8568</v>
      </c>
      <c r="O210" s="8" t="str">
        <f t="shared" si="15"/>
        <v>RC8A-TA8A</v>
      </c>
    </row>
    <row r="211" ht="15" spans="1:15">
      <c r="A211" s="8">
        <f t="shared" si="12"/>
        <v>210</v>
      </c>
      <c r="B211" s="8" t="str">
        <f t="shared" si="13"/>
        <v>CS6E-1-5-[9][9]</v>
      </c>
      <c r="C211" s="10" t="s">
        <v>8384</v>
      </c>
      <c r="D211" s="8">
        <v>9</v>
      </c>
      <c r="E211" s="8">
        <v>9</v>
      </c>
      <c r="F211" s="8" t="str">
        <f>VLOOKUP(C211&amp;"-I"&amp;D211,端口信息表!B:F,5,FALSE)</f>
        <v>RC9A</v>
      </c>
      <c r="G211" s="8" t="str">
        <f>VLOOKUP(C211&amp;"-O"&amp;E211,端口信息表!B:F,5,FALSE)</f>
        <v>TA9A</v>
      </c>
      <c r="H211" s="8">
        <f>IF(I211="常通",1,VLOOKUP(B211,'开关组信息表（新）'!C:I,7,0))</f>
        <v>0</v>
      </c>
      <c r="I211" s="10" t="s">
        <v>8683</v>
      </c>
      <c r="J211" s="8" t="str">
        <f t="shared" si="14"/>
        <v>TWT 10-C</v>
      </c>
      <c r="K211" s="10" t="s">
        <v>8634</v>
      </c>
      <c r="L211" s="10" t="s">
        <v>8627</v>
      </c>
      <c r="M211" s="10" t="s">
        <v>8635</v>
      </c>
      <c r="N211" s="10" t="s">
        <v>8568</v>
      </c>
      <c r="O211" s="8" t="str">
        <f t="shared" si="15"/>
        <v>RC9A-TA9A</v>
      </c>
    </row>
    <row r="212" ht="15" spans="1:15">
      <c r="A212" s="8">
        <f t="shared" si="12"/>
        <v>211</v>
      </c>
      <c r="B212" s="8" t="str">
        <f t="shared" si="13"/>
        <v>CS6E-1-5-[10][10]</v>
      </c>
      <c r="C212" s="10" t="s">
        <v>8384</v>
      </c>
      <c r="D212" s="8">
        <v>10</v>
      </c>
      <c r="E212" s="8">
        <v>10</v>
      </c>
      <c r="F212" s="8" t="str">
        <f>VLOOKUP(C212&amp;"-I"&amp;D212,端口信息表!B:F,5,FALSE)</f>
        <v>RC10A</v>
      </c>
      <c r="G212" s="8" t="str">
        <f>VLOOKUP(C212&amp;"-O"&amp;E212,端口信息表!B:F,5,FALSE)</f>
        <v>TA10A</v>
      </c>
      <c r="H212" s="8">
        <f>IF(I212="常通",1,VLOOKUP(B212,'开关组信息表（新）'!C:I,7,0))</f>
        <v>1</v>
      </c>
      <c r="I212" s="10" t="s">
        <v>8683</v>
      </c>
      <c r="J212" s="8" t="str">
        <f t="shared" si="14"/>
        <v>TWT 11-C</v>
      </c>
      <c r="K212" s="10" t="s">
        <v>8635</v>
      </c>
      <c r="L212" s="10" t="s">
        <v>8627</v>
      </c>
      <c r="M212" s="10" t="s">
        <v>8634</v>
      </c>
      <c r="N212" s="10" t="s">
        <v>8568</v>
      </c>
      <c r="O212" s="8" t="str">
        <f t="shared" si="15"/>
        <v>RC10A-TA10A</v>
      </c>
    </row>
    <row r="213" ht="15" spans="1:15">
      <c r="A213" s="8">
        <f t="shared" si="12"/>
        <v>212</v>
      </c>
      <c r="B213" s="8" t="str">
        <f t="shared" si="13"/>
        <v>CS6E-1-5-[11][11]</v>
      </c>
      <c r="C213" s="10" t="s">
        <v>8384</v>
      </c>
      <c r="D213" s="8">
        <v>11</v>
      </c>
      <c r="E213" s="8">
        <v>11</v>
      </c>
      <c r="F213" s="8" t="str">
        <f>VLOOKUP(C213&amp;"-I"&amp;D213,端口信息表!B:F,5,FALSE)</f>
        <v>RC11A</v>
      </c>
      <c r="G213" s="8" t="str">
        <f>VLOOKUP(C213&amp;"-O"&amp;E213,端口信息表!B:F,5,FALSE)</f>
        <v>TA11A</v>
      </c>
      <c r="H213" s="8">
        <f>IF(I213="常通",1,VLOOKUP(B213,'开关组信息表（新）'!C:I,7,0))</f>
        <v>0</v>
      </c>
      <c r="I213" s="10" t="s">
        <v>8683</v>
      </c>
      <c r="J213" s="8" t="str">
        <f t="shared" si="14"/>
        <v>TWT 12-C</v>
      </c>
      <c r="K213" s="10" t="s">
        <v>8636</v>
      </c>
      <c r="L213" s="10" t="s">
        <v>8627</v>
      </c>
      <c r="M213" s="10" t="s">
        <v>8635</v>
      </c>
      <c r="N213" s="10" t="s">
        <v>8568</v>
      </c>
      <c r="O213" s="8" t="str">
        <f t="shared" si="15"/>
        <v>RC11A-TA11A</v>
      </c>
    </row>
    <row r="214" ht="15" spans="1:15">
      <c r="A214" s="8">
        <f t="shared" si="12"/>
        <v>213</v>
      </c>
      <c r="B214" s="8" t="str">
        <f t="shared" si="13"/>
        <v>CS6E-1-5-[12][12]</v>
      </c>
      <c r="C214" s="10" t="s">
        <v>8384</v>
      </c>
      <c r="D214" s="8">
        <v>12</v>
      </c>
      <c r="E214" s="8">
        <v>12</v>
      </c>
      <c r="F214" s="8" t="str">
        <f>VLOOKUP(C214&amp;"-I"&amp;D214,端口信息表!B:F,5,FALSE)</f>
        <v>RC12A</v>
      </c>
      <c r="G214" s="8" t="str">
        <f>VLOOKUP(C214&amp;"-O"&amp;E214,端口信息表!B:F,5,FALSE)</f>
        <v>TA12A</v>
      </c>
      <c r="H214" s="8">
        <f>IF(I214="常通",1,VLOOKUP(B214,'开关组信息表（新）'!C:I,7,0))</f>
        <v>0</v>
      </c>
      <c r="I214" s="10" t="s">
        <v>8683</v>
      </c>
      <c r="J214" s="8" t="str">
        <f t="shared" si="14"/>
        <v>TWT 14-C</v>
      </c>
      <c r="K214" s="10" t="s">
        <v>8640</v>
      </c>
      <c r="L214" s="10" t="s">
        <v>8638</v>
      </c>
      <c r="M214" s="10" t="s">
        <v>8630</v>
      </c>
      <c r="N214" s="10" t="s">
        <v>8568</v>
      </c>
      <c r="O214" s="8" t="str">
        <f t="shared" si="15"/>
        <v>RC12A-TA12A</v>
      </c>
    </row>
    <row r="215" ht="15" spans="1:15">
      <c r="A215" s="8">
        <f t="shared" si="12"/>
        <v>214</v>
      </c>
      <c r="B215" s="8" t="str">
        <f t="shared" si="13"/>
        <v>CS6E-1-5-[13][13]</v>
      </c>
      <c r="C215" s="10" t="s">
        <v>8384</v>
      </c>
      <c r="D215" s="8">
        <v>13</v>
      </c>
      <c r="E215" s="8">
        <v>13</v>
      </c>
      <c r="F215" s="8" t="str">
        <f>VLOOKUP(C215&amp;"-I"&amp;D215,端口信息表!B:F,5,FALSE)</f>
        <v>RC1B</v>
      </c>
      <c r="G215" s="8" t="str">
        <f>VLOOKUP(C215&amp;"-O"&amp;E215,端口信息表!B:F,5,FALSE)</f>
        <v>TA1B</v>
      </c>
      <c r="H215" s="8">
        <f>IF(I215="常通",1,VLOOKUP(B215,'开关组信息表（新）'!C:I,7,0))</f>
        <v>0</v>
      </c>
      <c r="I215" s="10" t="s">
        <v>8683</v>
      </c>
      <c r="J215" s="8" t="str">
        <f t="shared" si="14"/>
        <v>TWT 20-C</v>
      </c>
      <c r="K215" s="10" t="s">
        <v>8647</v>
      </c>
      <c r="L215" s="10" t="s">
        <v>8648</v>
      </c>
      <c r="M215" s="10" t="s">
        <v>8649</v>
      </c>
      <c r="N215" s="10" t="s">
        <v>8568</v>
      </c>
      <c r="O215" s="8" t="str">
        <f t="shared" si="15"/>
        <v>RC1B-TA1B</v>
      </c>
    </row>
    <row r="216" ht="15" spans="1:15">
      <c r="A216" s="8">
        <f t="shared" si="12"/>
        <v>215</v>
      </c>
      <c r="B216" s="8" t="str">
        <f t="shared" si="13"/>
        <v>CS6E-1-5-[14][14]</v>
      </c>
      <c r="C216" s="10" t="s">
        <v>8384</v>
      </c>
      <c r="D216" s="8">
        <v>14</v>
      </c>
      <c r="E216" s="8">
        <v>14</v>
      </c>
      <c r="F216" s="8" t="str">
        <f>VLOOKUP(C216&amp;"-I"&amp;D216,端口信息表!B:F,5,FALSE)</f>
        <v>RC2B</v>
      </c>
      <c r="G216" s="8" t="str">
        <f>VLOOKUP(C216&amp;"-O"&amp;E216,端口信息表!B:F,5,FALSE)</f>
        <v>TA2B</v>
      </c>
      <c r="H216" s="8">
        <f>IF(I216="常通",1,VLOOKUP(B216,'开关组信息表（新）'!C:I,7,0))</f>
        <v>0</v>
      </c>
      <c r="I216" s="10" t="s">
        <v>8683</v>
      </c>
      <c r="J216" s="8" t="str">
        <f t="shared" si="14"/>
        <v>TWT 17-C</v>
      </c>
      <c r="K216" s="10" t="s">
        <v>8643</v>
      </c>
      <c r="L216" s="10" t="s">
        <v>8639</v>
      </c>
      <c r="M216" s="10" t="s">
        <v>8644</v>
      </c>
      <c r="N216" s="10" t="s">
        <v>8568</v>
      </c>
      <c r="O216" s="8" t="str">
        <f t="shared" si="15"/>
        <v>RC2B-TA2B</v>
      </c>
    </row>
    <row r="217" ht="15" spans="1:15">
      <c r="A217" s="8">
        <f t="shared" si="12"/>
        <v>216</v>
      </c>
      <c r="B217" s="8" t="str">
        <f t="shared" si="13"/>
        <v>CS6E-1-5-[15][15]</v>
      </c>
      <c r="C217" s="10" t="s">
        <v>8384</v>
      </c>
      <c r="D217" s="8">
        <v>15</v>
      </c>
      <c r="E217" s="8">
        <v>15</v>
      </c>
      <c r="F217" s="8" t="str">
        <f>VLOOKUP(C217&amp;"-I"&amp;D217,端口信息表!B:F,5,FALSE)</f>
        <v>RC3B</v>
      </c>
      <c r="G217" s="8" t="str">
        <f>VLOOKUP(C217&amp;"-O"&amp;E217,端口信息表!B:F,5,FALSE)</f>
        <v>TA3B</v>
      </c>
      <c r="H217" s="8">
        <f>IF(I217="常通",1,VLOOKUP(B217,'开关组信息表（新）'!C:I,7,0))</f>
        <v>0</v>
      </c>
      <c r="I217" s="10" t="s">
        <v>8683</v>
      </c>
      <c r="J217" s="8" t="str">
        <f t="shared" si="14"/>
        <v>TWT 18-C</v>
      </c>
      <c r="K217" s="10" t="s">
        <v>8644</v>
      </c>
      <c r="L217" s="10" t="s">
        <v>8648</v>
      </c>
      <c r="M217" s="10" t="s">
        <v>8645</v>
      </c>
      <c r="N217" s="10" t="s">
        <v>8568</v>
      </c>
      <c r="O217" s="8" t="str">
        <f t="shared" si="15"/>
        <v>RC3B-TA3B</v>
      </c>
    </row>
    <row r="218" ht="15" spans="1:15">
      <c r="A218" s="8">
        <f t="shared" si="12"/>
        <v>217</v>
      </c>
      <c r="B218" s="8" t="str">
        <f t="shared" si="13"/>
        <v>CS6E-1-5-[16][16]</v>
      </c>
      <c r="C218" s="10" t="s">
        <v>8384</v>
      </c>
      <c r="D218" s="8">
        <v>16</v>
      </c>
      <c r="E218" s="8">
        <v>16</v>
      </c>
      <c r="F218" s="8" t="str">
        <f>VLOOKUP(C218&amp;"-I"&amp;D218,端口信息表!B:F,5,FALSE)</f>
        <v>RC4B</v>
      </c>
      <c r="G218" s="8" t="str">
        <f>VLOOKUP(C218&amp;"-O"&amp;E218,端口信息表!B:F,5,FALSE)</f>
        <v>TA4B</v>
      </c>
      <c r="H218" s="8">
        <f>IF(I218="常通",1,VLOOKUP(B218,'开关组信息表（新）'!C:I,7,0))</f>
        <v>0</v>
      </c>
      <c r="I218" s="10" t="s">
        <v>8683</v>
      </c>
      <c r="J218" s="8" t="str">
        <f t="shared" si="14"/>
        <v>TWT 19-C</v>
      </c>
      <c r="K218" s="10" t="s">
        <v>8645</v>
      </c>
      <c r="L218" s="10" t="s">
        <v>8648</v>
      </c>
      <c r="M218" s="10" t="s">
        <v>8644</v>
      </c>
      <c r="N218" s="10" t="s">
        <v>8568</v>
      </c>
      <c r="O218" s="8" t="str">
        <f t="shared" si="15"/>
        <v>RC4B-TA4B</v>
      </c>
    </row>
    <row r="219" ht="15" spans="1:15">
      <c r="A219" s="8">
        <f t="shared" si="12"/>
        <v>218</v>
      </c>
      <c r="B219" s="8" t="str">
        <f t="shared" si="13"/>
        <v>CS6E-1-5-[17][17]</v>
      </c>
      <c r="C219" s="10" t="s">
        <v>8384</v>
      </c>
      <c r="D219" s="8">
        <v>17</v>
      </c>
      <c r="E219" s="8">
        <v>17</v>
      </c>
      <c r="F219" s="8" t="str">
        <f>VLOOKUP(C219&amp;"-I"&amp;D219,端口信息表!B:F,5,FALSE)</f>
        <v>RC5B</v>
      </c>
      <c r="G219" s="8" t="str">
        <f>VLOOKUP(C219&amp;"-O"&amp;E219,端口信息表!B:F,5,FALSE)</f>
        <v>TA5B</v>
      </c>
      <c r="H219" s="8">
        <f>IF(I219="常通",1,VLOOKUP(B219,'开关组信息表（新）'!C:I,7,0))</f>
        <v>0</v>
      </c>
      <c r="I219" s="10" t="s">
        <v>8683</v>
      </c>
      <c r="J219" s="8" t="str">
        <f t="shared" si="14"/>
        <v>TWT 15-C</v>
      </c>
      <c r="K219" s="10" t="s">
        <v>8642</v>
      </c>
      <c r="L219" s="10" t="s">
        <v>8639</v>
      </c>
      <c r="M219" s="10" t="s">
        <v>8649</v>
      </c>
      <c r="N219" s="10" t="s">
        <v>8568</v>
      </c>
      <c r="O219" s="8" t="str">
        <f t="shared" si="15"/>
        <v>RC5B-TA5B</v>
      </c>
    </row>
    <row r="220" ht="15" spans="1:15">
      <c r="A220" s="8">
        <f t="shared" si="12"/>
        <v>219</v>
      </c>
      <c r="B220" s="8" t="str">
        <f t="shared" si="13"/>
        <v>CS6E-1-5-[18][18]</v>
      </c>
      <c r="C220" s="10" t="s">
        <v>8384</v>
      </c>
      <c r="D220" s="8">
        <v>18</v>
      </c>
      <c r="E220" s="8">
        <v>18</v>
      </c>
      <c r="F220" s="8" t="str">
        <f>VLOOKUP(C220&amp;"-I"&amp;D220,端口信息表!B:F,5,FALSE)</f>
        <v>RC6B</v>
      </c>
      <c r="G220" s="8" t="str">
        <f>VLOOKUP(C220&amp;"-O"&amp;E220,端口信息表!B:F,5,FALSE)</f>
        <v>TA6B</v>
      </c>
      <c r="H220" s="8">
        <f>IF(I220="常通",1,VLOOKUP(B220,'开关组信息表（新）'!C:I,7,0))</f>
        <v>0</v>
      </c>
      <c r="I220" s="10" t="s">
        <v>8683</v>
      </c>
      <c r="J220" s="8" t="str">
        <f t="shared" si="14"/>
        <v>TWT 23-C</v>
      </c>
      <c r="K220" s="10" t="s">
        <v>8649</v>
      </c>
      <c r="L220" s="10" t="s">
        <v>8639</v>
      </c>
      <c r="M220" s="10" t="s">
        <v>8642</v>
      </c>
      <c r="N220" s="10" t="s">
        <v>8568</v>
      </c>
      <c r="O220" s="8" t="str">
        <f t="shared" si="15"/>
        <v>RC6B-TA6B</v>
      </c>
    </row>
    <row r="221" ht="15" spans="1:15">
      <c r="A221" s="8">
        <f t="shared" si="12"/>
        <v>220</v>
      </c>
      <c r="B221" s="8" t="str">
        <f t="shared" si="13"/>
        <v>CS6E-1-5-[19][19]</v>
      </c>
      <c r="C221" s="10" t="s">
        <v>8384</v>
      </c>
      <c r="D221" s="8">
        <v>19</v>
      </c>
      <c r="E221" s="8">
        <v>19</v>
      </c>
      <c r="F221" s="8" t="str">
        <f>VLOOKUP(C221&amp;"-I"&amp;D221,端口信息表!B:F,5,FALSE)</f>
        <v>RC7B</v>
      </c>
      <c r="G221" s="8" t="str">
        <f>VLOOKUP(C221&amp;"-O"&amp;E221,端口信息表!B:F,5,FALSE)</f>
        <v>TA7B</v>
      </c>
      <c r="H221" s="8">
        <f>IF(I221="常通",1,VLOOKUP(B221,'开关组信息表（新）'!C:I,7,0))</f>
        <v>0</v>
      </c>
      <c r="I221" s="10" t="s">
        <v>8683</v>
      </c>
      <c r="J221" s="8" t="str">
        <f t="shared" si="14"/>
        <v>TWT 24-C</v>
      </c>
      <c r="K221" s="10" t="s">
        <v>8651</v>
      </c>
      <c r="L221" s="10" t="s">
        <v>8639</v>
      </c>
      <c r="M221" s="10" t="s">
        <v>8624</v>
      </c>
      <c r="N221" s="10" t="s">
        <v>8568</v>
      </c>
      <c r="O221" s="8" t="str">
        <f t="shared" si="15"/>
        <v>RC7B-TA7B</v>
      </c>
    </row>
    <row r="222" ht="15" spans="1:15">
      <c r="A222" s="8">
        <f t="shared" si="12"/>
        <v>221</v>
      </c>
      <c r="B222" s="8" t="str">
        <f t="shared" si="13"/>
        <v>CS6E-1-5-[20][20]</v>
      </c>
      <c r="C222" s="10" t="s">
        <v>8384</v>
      </c>
      <c r="D222" s="8">
        <v>20</v>
      </c>
      <c r="E222" s="8">
        <v>20</v>
      </c>
      <c r="F222" s="8" t="str">
        <f>VLOOKUP(C222&amp;"-I"&amp;D222,端口信息表!B:F,5,FALSE)</f>
        <v>RC8B</v>
      </c>
      <c r="G222" s="8" t="str">
        <f>VLOOKUP(C222&amp;"-O"&amp;E222,端口信息表!B:F,5,FALSE)</f>
        <v>TA8B</v>
      </c>
      <c r="H222" s="8">
        <f>IF(I222="常通",1,VLOOKUP(B222,'开关组信息表（新）'!C:I,7,0))</f>
        <v>0</v>
      </c>
      <c r="I222" s="10" t="s">
        <v>8683</v>
      </c>
      <c r="J222" s="8" t="str">
        <f t="shared" si="14"/>
        <v>TWT 27&amp;TWT 28-C</v>
      </c>
      <c r="K222" s="10" t="s">
        <v>8684</v>
      </c>
      <c r="L222" s="10" t="s">
        <v>8639</v>
      </c>
      <c r="M222" s="10" t="s">
        <v>8649</v>
      </c>
      <c r="N222" s="10" t="s">
        <v>8568</v>
      </c>
      <c r="O222" s="8" t="str">
        <f t="shared" si="15"/>
        <v>RC8B-TA8B</v>
      </c>
    </row>
    <row r="223" ht="15" spans="1:15">
      <c r="A223" s="8">
        <f t="shared" si="12"/>
        <v>222</v>
      </c>
      <c r="B223" s="8" t="str">
        <f t="shared" si="13"/>
        <v>CS6E-1-5-[21][21]</v>
      </c>
      <c r="C223" s="10" t="s">
        <v>8384</v>
      </c>
      <c r="D223" s="8">
        <v>21</v>
      </c>
      <c r="E223" s="8">
        <v>21</v>
      </c>
      <c r="F223" s="8" t="str">
        <f>VLOOKUP(C223&amp;"-I"&amp;D223,端口信息表!B:F,5,FALSE)</f>
        <v>RC9B</v>
      </c>
      <c r="G223" s="8" t="str">
        <f>VLOOKUP(C223&amp;"-O"&amp;E223,端口信息表!B:F,5,FALSE)</f>
        <v>TA9B</v>
      </c>
      <c r="H223" s="8">
        <f>IF(I223="常通",1,VLOOKUP(B223,'开关组信息表（新）'!C:I,7,0))</f>
        <v>0</v>
      </c>
      <c r="I223" s="10" t="s">
        <v>8683</v>
      </c>
      <c r="J223" s="8" t="str">
        <f t="shared" si="14"/>
        <v>TWT 21-C</v>
      </c>
      <c r="K223" s="10" t="s">
        <v>8646</v>
      </c>
      <c r="L223" s="10" t="s">
        <v>8648</v>
      </c>
      <c r="M223" s="10" t="s">
        <v>8647</v>
      </c>
      <c r="N223" s="10" t="s">
        <v>8568</v>
      </c>
      <c r="O223" s="8" t="str">
        <f t="shared" si="15"/>
        <v>RC9B-TA9B</v>
      </c>
    </row>
    <row r="224" ht="15" spans="1:15">
      <c r="A224" s="8">
        <f t="shared" si="12"/>
        <v>223</v>
      </c>
      <c r="B224" s="8" t="str">
        <f t="shared" si="13"/>
        <v>CS6E-1-5-[22][22]</v>
      </c>
      <c r="C224" s="10" t="s">
        <v>8384</v>
      </c>
      <c r="D224" s="8">
        <v>22</v>
      </c>
      <c r="E224" s="8">
        <v>22</v>
      </c>
      <c r="F224" s="8" t="str">
        <f>VLOOKUP(C224&amp;"-I"&amp;D224,端口信息表!B:F,5,FALSE)</f>
        <v>RC10B</v>
      </c>
      <c r="G224" s="8" t="str">
        <f>VLOOKUP(C224&amp;"-O"&amp;E224,端口信息表!B:F,5,FALSE)</f>
        <v>TA10B</v>
      </c>
      <c r="H224" s="8">
        <f>IF(I224="常通",1,VLOOKUP(B224,'开关组信息表（新）'!C:I,7,0))</f>
        <v>0</v>
      </c>
      <c r="I224" s="10" t="s">
        <v>8683</v>
      </c>
      <c r="J224" s="8" t="str">
        <f t="shared" si="14"/>
        <v>TWT 25-C</v>
      </c>
      <c r="K224" s="10" t="s">
        <v>8624</v>
      </c>
      <c r="L224" s="10" t="s">
        <v>8648</v>
      </c>
      <c r="M224" s="10" t="s">
        <v>8637</v>
      </c>
      <c r="N224" s="10" t="s">
        <v>8568</v>
      </c>
      <c r="O224" s="8" t="str">
        <f t="shared" si="15"/>
        <v>RC10B-TA10B</v>
      </c>
    </row>
    <row r="225" ht="15" spans="1:15">
      <c r="A225" s="8">
        <f t="shared" si="12"/>
        <v>224</v>
      </c>
      <c r="B225" s="8" t="str">
        <f t="shared" si="13"/>
        <v>CS6E-1-5-[23][23]</v>
      </c>
      <c r="C225" s="10" t="s">
        <v>8384</v>
      </c>
      <c r="D225" s="8">
        <v>23</v>
      </c>
      <c r="E225" s="8">
        <v>23</v>
      </c>
      <c r="F225" s="8" t="str">
        <f>VLOOKUP(C225&amp;"-I"&amp;D225,端口信息表!B:F,5,FALSE)</f>
        <v>RC11B</v>
      </c>
      <c r="G225" s="8" t="str">
        <f>VLOOKUP(C225&amp;"-O"&amp;E225,端口信息表!B:F,5,FALSE)</f>
        <v>TA11B</v>
      </c>
      <c r="H225" s="8">
        <f>IF(I225="常通",1,VLOOKUP(B225,'开关组信息表（新）'!C:I,7,0))</f>
        <v>0</v>
      </c>
      <c r="I225" s="10" t="s">
        <v>8683</v>
      </c>
      <c r="J225" s="8" t="str">
        <f t="shared" si="14"/>
        <v>TWT 26-C</v>
      </c>
      <c r="K225" s="10" t="s">
        <v>8637</v>
      </c>
      <c r="L225" s="10" t="s">
        <v>8648</v>
      </c>
      <c r="M225" s="10" t="s">
        <v>8624</v>
      </c>
      <c r="N225" s="10" t="s">
        <v>8568</v>
      </c>
      <c r="O225" s="8" t="str">
        <f t="shared" si="15"/>
        <v>RC11B-TA11B</v>
      </c>
    </row>
    <row r="226" ht="15" spans="1:15">
      <c r="A226" s="8">
        <f t="shared" si="12"/>
        <v>225</v>
      </c>
      <c r="B226" s="8" t="str">
        <f t="shared" si="13"/>
        <v>CS6E-1-5-[24][1]</v>
      </c>
      <c r="C226" s="10" t="s">
        <v>8384</v>
      </c>
      <c r="D226" s="8">
        <v>24</v>
      </c>
      <c r="E226" s="8">
        <v>1</v>
      </c>
      <c r="F226" s="8" t="str">
        <f>VLOOKUP(C226&amp;"-I"&amp;D226,端口信息表!B:F,5,FALSE)</f>
        <v>RN1A</v>
      </c>
      <c r="G226" s="8" t="str">
        <f>VLOOKUP(C226&amp;"-O"&amp;E226,端口信息表!B:F,5,FALSE)</f>
        <v>TA1A</v>
      </c>
      <c r="H226" s="8">
        <f>IF(I226="常通",1,VLOOKUP(B226,'开关组信息表（新）'!C:I,7,0))</f>
        <v>0</v>
      </c>
      <c r="I226" s="10" t="s">
        <v>8683</v>
      </c>
      <c r="J226" s="8" t="str">
        <f t="shared" si="14"/>
        <v>TWT 1-C</v>
      </c>
      <c r="K226" s="10" t="s">
        <v>8626</v>
      </c>
      <c r="L226" s="10" t="s">
        <v>8627</v>
      </c>
      <c r="M226" s="10" t="s">
        <v>8628</v>
      </c>
      <c r="N226" s="10" t="s">
        <v>8568</v>
      </c>
      <c r="O226" s="8" t="str">
        <f t="shared" si="15"/>
        <v>RN1A-TA1A</v>
      </c>
    </row>
    <row r="227" ht="15" spans="1:15">
      <c r="A227" s="8">
        <f t="shared" si="12"/>
        <v>226</v>
      </c>
      <c r="B227" s="8" t="str">
        <f t="shared" si="13"/>
        <v>CS6E-1-5-[25][2]</v>
      </c>
      <c r="C227" s="10" t="s">
        <v>8384</v>
      </c>
      <c r="D227" s="8">
        <v>25</v>
      </c>
      <c r="E227" s="8">
        <v>2</v>
      </c>
      <c r="F227" s="8" t="str">
        <f>VLOOKUP(C227&amp;"-I"&amp;D227,端口信息表!B:F,5,FALSE)</f>
        <v>RN2A</v>
      </c>
      <c r="G227" s="8" t="str">
        <f>VLOOKUP(C227&amp;"-O"&amp;E227,端口信息表!B:F,5,FALSE)</f>
        <v>TA2A</v>
      </c>
      <c r="H227" s="8">
        <f>IF(I227="常通",1,VLOOKUP(B227,'开关组信息表（新）'!C:I,7,0))</f>
        <v>1</v>
      </c>
      <c r="I227" s="10" t="s">
        <v>8683</v>
      </c>
      <c r="J227" s="8" t="str">
        <f t="shared" si="14"/>
        <v>TWT 3-C</v>
      </c>
      <c r="K227" s="10" t="s">
        <v>8628</v>
      </c>
      <c r="L227" s="10" t="s">
        <v>8627</v>
      </c>
      <c r="M227" s="10" t="s">
        <v>8625</v>
      </c>
      <c r="N227" s="10" t="s">
        <v>8568</v>
      </c>
      <c r="O227" s="8" t="str">
        <f t="shared" si="15"/>
        <v>RN2A-TA2A</v>
      </c>
    </row>
    <row r="228" ht="15" spans="1:15">
      <c r="A228" s="8">
        <f t="shared" si="12"/>
        <v>227</v>
      </c>
      <c r="B228" s="8" t="str">
        <f t="shared" si="13"/>
        <v>CS6E-1-5-[26][3]</v>
      </c>
      <c r="C228" s="10" t="s">
        <v>8384</v>
      </c>
      <c r="D228" s="8">
        <v>26</v>
      </c>
      <c r="E228" s="8">
        <v>3</v>
      </c>
      <c r="F228" s="8" t="str">
        <f>VLOOKUP(C228&amp;"-I"&amp;D228,端口信息表!B:F,5,FALSE)</f>
        <v>RN3A</v>
      </c>
      <c r="G228" s="8" t="str">
        <f>VLOOKUP(C228&amp;"-O"&amp;E228,端口信息表!B:F,5,FALSE)</f>
        <v>TA3A</v>
      </c>
      <c r="H228" s="8">
        <f>IF(I228="常通",1,VLOOKUP(B228,'开关组信息表（新）'!C:I,7,0))</f>
        <v>1</v>
      </c>
      <c r="I228" s="10" t="s">
        <v>8683</v>
      </c>
      <c r="J228" s="8" t="str">
        <f t="shared" si="14"/>
        <v>TWT 4-C</v>
      </c>
      <c r="K228" s="10" t="s">
        <v>8625</v>
      </c>
      <c r="L228" s="10" t="s">
        <v>8627</v>
      </c>
      <c r="M228" s="10" t="s">
        <v>8628</v>
      </c>
      <c r="N228" s="10" t="s">
        <v>8568</v>
      </c>
      <c r="O228" s="8" t="str">
        <f t="shared" si="15"/>
        <v>RN3A-TA3A</v>
      </c>
    </row>
    <row r="229" ht="15" spans="1:15">
      <c r="A229" s="8">
        <f t="shared" si="12"/>
        <v>228</v>
      </c>
      <c r="B229" s="8" t="str">
        <f t="shared" si="13"/>
        <v>CS6E-1-5-[27][4]</v>
      </c>
      <c r="C229" s="10" t="s">
        <v>8384</v>
      </c>
      <c r="D229" s="8">
        <v>27</v>
      </c>
      <c r="E229" s="8">
        <v>4</v>
      </c>
      <c r="F229" s="8" t="str">
        <f>VLOOKUP(C229&amp;"-I"&amp;D229,端口信息表!B:F,5,FALSE)</f>
        <v>RN4A</v>
      </c>
      <c r="G229" s="8" t="str">
        <f>VLOOKUP(C229&amp;"-O"&amp;E229,端口信息表!B:F,5,FALSE)</f>
        <v>TA4A</v>
      </c>
      <c r="H229" s="8">
        <f>IF(I229="常通",1,VLOOKUP(B229,'开关组信息表（新）'!C:I,7,0))</f>
        <v>1</v>
      </c>
      <c r="I229" s="10" t="s">
        <v>8683</v>
      </c>
      <c r="J229" s="8" t="str">
        <f t="shared" si="14"/>
        <v>TWT 5-C</v>
      </c>
      <c r="K229" s="10" t="s">
        <v>8629</v>
      </c>
      <c r="L229" s="10" t="s">
        <v>8638</v>
      </c>
      <c r="M229" s="10" t="s">
        <v>8625</v>
      </c>
      <c r="N229" s="10" t="s">
        <v>8568</v>
      </c>
      <c r="O229" s="8" t="str">
        <f t="shared" si="15"/>
        <v>RN4A-TA4A</v>
      </c>
    </row>
    <row r="230" ht="15" spans="1:15">
      <c r="A230" s="8">
        <f t="shared" si="12"/>
        <v>229</v>
      </c>
      <c r="B230" s="8" t="str">
        <f t="shared" si="13"/>
        <v>CS6E-1-5-[28][5]</v>
      </c>
      <c r="C230" s="10" t="s">
        <v>8384</v>
      </c>
      <c r="D230" s="8">
        <v>28</v>
      </c>
      <c r="E230" s="8">
        <v>5</v>
      </c>
      <c r="F230" s="8" t="str">
        <f>VLOOKUP(C230&amp;"-I"&amp;D230,端口信息表!B:F,5,FALSE)</f>
        <v>RN5A</v>
      </c>
      <c r="G230" s="8" t="str">
        <f>VLOOKUP(C230&amp;"-O"&amp;E230,端口信息表!B:F,5,FALSE)</f>
        <v>TA5A</v>
      </c>
      <c r="H230" s="8">
        <f>IF(I230="常通",1,VLOOKUP(B230,'开关组信息表（新）'!C:I,7,0))</f>
        <v>1</v>
      </c>
      <c r="I230" s="10" t="s">
        <v>8683</v>
      </c>
      <c r="J230" s="8" t="str">
        <f t="shared" si="14"/>
        <v>TWT 6-C</v>
      </c>
      <c r="K230" s="10" t="s">
        <v>8630</v>
      </c>
      <c r="L230" s="10" t="s">
        <v>8638</v>
      </c>
      <c r="M230" s="10" t="s">
        <v>8631</v>
      </c>
      <c r="N230" s="10" t="s">
        <v>8568</v>
      </c>
      <c r="O230" s="8" t="str">
        <f t="shared" si="15"/>
        <v>RN5A-TA5A</v>
      </c>
    </row>
    <row r="231" ht="15" spans="1:15">
      <c r="A231" s="8">
        <f t="shared" si="12"/>
        <v>230</v>
      </c>
      <c r="B231" s="8" t="str">
        <f t="shared" si="13"/>
        <v>CS6E-1-5-[29][6]</v>
      </c>
      <c r="C231" s="10" t="s">
        <v>8384</v>
      </c>
      <c r="D231" s="8">
        <v>29</v>
      </c>
      <c r="E231" s="8">
        <v>6</v>
      </c>
      <c r="F231" s="8" t="str">
        <f>VLOOKUP(C231&amp;"-I"&amp;D231,端口信息表!B:F,5,FALSE)</f>
        <v>RN6A</v>
      </c>
      <c r="G231" s="8" t="str">
        <f>VLOOKUP(C231&amp;"-O"&amp;E231,端口信息表!B:F,5,FALSE)</f>
        <v>TA6A</v>
      </c>
      <c r="H231" s="8">
        <f>IF(I231="常通",1,VLOOKUP(B231,'开关组信息表（新）'!C:I,7,0))</f>
        <v>1</v>
      </c>
      <c r="I231" s="10" t="s">
        <v>8683</v>
      </c>
      <c r="J231" s="8" t="str">
        <f t="shared" si="14"/>
        <v>TWT 7-C</v>
      </c>
      <c r="K231" s="10" t="s">
        <v>8631</v>
      </c>
      <c r="L231" s="10" t="s">
        <v>8638</v>
      </c>
      <c r="M231" s="10" t="s">
        <v>8630</v>
      </c>
      <c r="N231" s="10" t="s">
        <v>8568</v>
      </c>
      <c r="O231" s="8" t="str">
        <f t="shared" si="15"/>
        <v>RN6A-TA6A</v>
      </c>
    </row>
    <row r="232" ht="15" spans="1:15">
      <c r="A232" s="8">
        <f t="shared" si="12"/>
        <v>231</v>
      </c>
      <c r="B232" s="8" t="str">
        <f t="shared" si="13"/>
        <v>CS6E-1-5-[30][7]</v>
      </c>
      <c r="C232" s="10" t="s">
        <v>8384</v>
      </c>
      <c r="D232" s="8">
        <v>30</v>
      </c>
      <c r="E232" s="8">
        <v>7</v>
      </c>
      <c r="F232" s="8" t="str">
        <f>VLOOKUP(C232&amp;"-I"&amp;D232,端口信息表!B:F,5,FALSE)</f>
        <v>RN7A</v>
      </c>
      <c r="G232" s="8" t="str">
        <f>VLOOKUP(C232&amp;"-O"&amp;E232,端口信息表!B:F,5,FALSE)</f>
        <v>TA7A</v>
      </c>
      <c r="H232" s="8">
        <f>IF(I232="常通",1,VLOOKUP(B232,'开关组信息表（新）'!C:I,7,0))</f>
        <v>1</v>
      </c>
      <c r="I232" s="10" t="s">
        <v>8683</v>
      </c>
      <c r="J232" s="8" t="str">
        <f t="shared" si="14"/>
        <v>TWT 8-C</v>
      </c>
      <c r="K232" s="10" t="s">
        <v>8633</v>
      </c>
      <c r="L232" s="10" t="s">
        <v>8627</v>
      </c>
      <c r="M232" s="10" t="s">
        <v>8631</v>
      </c>
      <c r="N232" s="10" t="s">
        <v>8568</v>
      </c>
      <c r="O232" s="8" t="str">
        <f t="shared" si="15"/>
        <v>RN7A-TA7A</v>
      </c>
    </row>
    <row r="233" ht="15" spans="1:15">
      <c r="A233" s="8">
        <f t="shared" si="12"/>
        <v>232</v>
      </c>
      <c r="B233" s="8" t="str">
        <f t="shared" si="13"/>
        <v>CS6E-1-5-[31][8]</v>
      </c>
      <c r="C233" s="10" t="s">
        <v>8384</v>
      </c>
      <c r="D233" s="8">
        <v>31</v>
      </c>
      <c r="E233" s="8">
        <v>8</v>
      </c>
      <c r="F233" s="8" t="str">
        <f>VLOOKUP(C233&amp;"-I"&amp;D233,端口信息表!B:F,5,FALSE)</f>
        <v>RN8A</v>
      </c>
      <c r="G233" s="8" t="str">
        <f>VLOOKUP(C233&amp;"-O"&amp;E233,端口信息表!B:F,5,FALSE)</f>
        <v>TA8A</v>
      </c>
      <c r="H233" s="8">
        <f>IF(I233="常通",1,VLOOKUP(B233,'开关组信息表（新）'!C:I,7,0))</f>
        <v>1</v>
      </c>
      <c r="I233" s="10" t="s">
        <v>8683</v>
      </c>
      <c r="J233" s="8" t="str">
        <f t="shared" si="14"/>
        <v>TWT 9-C</v>
      </c>
      <c r="K233" s="10" t="s">
        <v>8632</v>
      </c>
      <c r="L233" s="10" t="s">
        <v>8627</v>
      </c>
      <c r="M233" s="10" t="s">
        <v>8633</v>
      </c>
      <c r="N233" s="10" t="s">
        <v>8568</v>
      </c>
      <c r="O233" s="8" t="str">
        <f t="shared" si="15"/>
        <v>RN8A-TA8A</v>
      </c>
    </row>
    <row r="234" ht="15" spans="1:15">
      <c r="A234" s="8">
        <f t="shared" si="12"/>
        <v>233</v>
      </c>
      <c r="B234" s="8" t="str">
        <f t="shared" si="13"/>
        <v>CS6E-1-5-[32][9]</v>
      </c>
      <c r="C234" s="10" t="s">
        <v>8384</v>
      </c>
      <c r="D234" s="8">
        <v>32</v>
      </c>
      <c r="E234" s="8">
        <v>9</v>
      </c>
      <c r="F234" s="8" t="str">
        <f>VLOOKUP(C234&amp;"-I"&amp;D234,端口信息表!B:F,5,FALSE)</f>
        <v>RN9A</v>
      </c>
      <c r="G234" s="8" t="str">
        <f>VLOOKUP(C234&amp;"-O"&amp;E234,端口信息表!B:F,5,FALSE)</f>
        <v>TA9A</v>
      </c>
      <c r="H234" s="8">
        <f>IF(I234="常通",1,VLOOKUP(B234,'开关组信息表（新）'!C:I,7,0))</f>
        <v>1</v>
      </c>
      <c r="I234" s="10" t="s">
        <v>8683</v>
      </c>
      <c r="J234" s="8" t="str">
        <f t="shared" si="14"/>
        <v>TWT 10-C</v>
      </c>
      <c r="K234" s="10" t="s">
        <v>8634</v>
      </c>
      <c r="L234" s="10" t="s">
        <v>8627</v>
      </c>
      <c r="M234" s="10" t="s">
        <v>8635</v>
      </c>
      <c r="N234" s="10" t="s">
        <v>8568</v>
      </c>
      <c r="O234" s="8" t="str">
        <f t="shared" si="15"/>
        <v>RN9A-TA9A</v>
      </c>
    </row>
    <row r="235" ht="15" spans="1:15">
      <c r="A235" s="8">
        <f t="shared" si="12"/>
        <v>234</v>
      </c>
      <c r="B235" s="8" t="str">
        <f t="shared" si="13"/>
        <v>CS6E-1-5-[33][10]</v>
      </c>
      <c r="C235" s="10" t="s">
        <v>8384</v>
      </c>
      <c r="D235" s="8">
        <v>33</v>
      </c>
      <c r="E235" s="8">
        <v>10</v>
      </c>
      <c r="F235" s="8" t="str">
        <f>VLOOKUP(C235&amp;"-I"&amp;D235,端口信息表!B:F,5,FALSE)</f>
        <v>RN10A</v>
      </c>
      <c r="G235" s="8" t="str">
        <f>VLOOKUP(C235&amp;"-O"&amp;E235,端口信息表!B:F,5,FALSE)</f>
        <v>TA10A</v>
      </c>
      <c r="H235" s="8">
        <f>IF(I235="常通",1,VLOOKUP(B235,'开关组信息表（新）'!C:I,7,0))</f>
        <v>0</v>
      </c>
      <c r="I235" s="10" t="s">
        <v>8683</v>
      </c>
      <c r="J235" s="8" t="str">
        <f t="shared" si="14"/>
        <v>TWT 11-C</v>
      </c>
      <c r="K235" s="10" t="s">
        <v>8635</v>
      </c>
      <c r="L235" s="10" t="s">
        <v>8627</v>
      </c>
      <c r="M235" s="10" t="s">
        <v>8634</v>
      </c>
      <c r="N235" s="10" t="s">
        <v>8568</v>
      </c>
      <c r="O235" s="8" t="str">
        <f t="shared" si="15"/>
        <v>RN10A-TA10A</v>
      </c>
    </row>
    <row r="236" ht="15" spans="1:15">
      <c r="A236" s="8">
        <f t="shared" si="12"/>
        <v>235</v>
      </c>
      <c r="B236" s="8" t="str">
        <f t="shared" si="13"/>
        <v>CS6E-1-5-[34][11]</v>
      </c>
      <c r="C236" s="10" t="s">
        <v>8384</v>
      </c>
      <c r="D236" s="8">
        <v>34</v>
      </c>
      <c r="E236" s="8">
        <v>11</v>
      </c>
      <c r="F236" s="8" t="str">
        <f>VLOOKUP(C236&amp;"-I"&amp;D236,端口信息表!B:F,5,FALSE)</f>
        <v>RN11A</v>
      </c>
      <c r="G236" s="8" t="str">
        <f>VLOOKUP(C236&amp;"-O"&amp;E236,端口信息表!B:F,5,FALSE)</f>
        <v>TA11A</v>
      </c>
      <c r="H236" s="8">
        <f>IF(I236="常通",1,VLOOKUP(B236,'开关组信息表（新）'!C:I,7,0))</f>
        <v>1</v>
      </c>
      <c r="I236" s="10" t="s">
        <v>8683</v>
      </c>
      <c r="J236" s="8" t="str">
        <f t="shared" si="14"/>
        <v>TWT 12-C</v>
      </c>
      <c r="K236" s="10" t="s">
        <v>8636</v>
      </c>
      <c r="L236" s="10" t="s">
        <v>8627</v>
      </c>
      <c r="M236" s="10" t="s">
        <v>8635</v>
      </c>
      <c r="N236" s="10" t="s">
        <v>8568</v>
      </c>
      <c r="O236" s="8" t="str">
        <f t="shared" si="15"/>
        <v>RN11A-TA11A</v>
      </c>
    </row>
    <row r="237" ht="15" spans="1:15">
      <c r="A237" s="8">
        <f t="shared" si="12"/>
        <v>236</v>
      </c>
      <c r="B237" s="8" t="str">
        <f t="shared" si="13"/>
        <v>CS6E-1-5-[35][12]</v>
      </c>
      <c r="C237" s="10" t="s">
        <v>8384</v>
      </c>
      <c r="D237" s="8">
        <v>35</v>
      </c>
      <c r="E237" s="8">
        <v>12</v>
      </c>
      <c r="F237" s="8" t="str">
        <f>VLOOKUP(C237&amp;"-I"&amp;D237,端口信息表!B:F,5,FALSE)</f>
        <v>RN12A</v>
      </c>
      <c r="G237" s="8" t="str">
        <f>VLOOKUP(C237&amp;"-O"&amp;E237,端口信息表!B:F,5,FALSE)</f>
        <v>TA12A</v>
      </c>
      <c r="H237" s="8">
        <f>IF(I237="常通",1,VLOOKUP(B237,'开关组信息表（新）'!C:I,7,0))</f>
        <v>1</v>
      </c>
      <c r="I237" s="10" t="s">
        <v>8683</v>
      </c>
      <c r="J237" s="8" t="str">
        <f t="shared" si="14"/>
        <v>TWT 14-C</v>
      </c>
      <c r="K237" s="10" t="s">
        <v>8640</v>
      </c>
      <c r="L237" s="10" t="s">
        <v>8638</v>
      </c>
      <c r="M237" s="10" t="s">
        <v>8630</v>
      </c>
      <c r="N237" s="10" t="s">
        <v>8568</v>
      </c>
      <c r="O237" s="8" t="str">
        <f t="shared" si="15"/>
        <v>RN12A-TA12A</v>
      </c>
    </row>
    <row r="238" ht="15" spans="1:15">
      <c r="A238" s="8">
        <f t="shared" si="12"/>
        <v>237</v>
      </c>
      <c r="B238" s="8" t="str">
        <f t="shared" si="13"/>
        <v>CS6E-1-5-[36][13]</v>
      </c>
      <c r="C238" s="10" t="s">
        <v>8384</v>
      </c>
      <c r="D238" s="8">
        <v>36</v>
      </c>
      <c r="E238" s="8">
        <v>13</v>
      </c>
      <c r="F238" s="8" t="str">
        <f>VLOOKUP(C238&amp;"-I"&amp;D238,端口信息表!B:F,5,FALSE)</f>
        <v>RN1B</v>
      </c>
      <c r="G238" s="8" t="str">
        <f>VLOOKUP(C238&amp;"-O"&amp;E238,端口信息表!B:F,5,FALSE)</f>
        <v>TA1B</v>
      </c>
      <c r="H238" s="8">
        <f>IF(I238="常通",1,VLOOKUP(B238,'开关组信息表（新）'!C:I,7,0))</f>
        <v>1</v>
      </c>
      <c r="I238" s="10" t="s">
        <v>8683</v>
      </c>
      <c r="J238" s="8" t="str">
        <f t="shared" si="14"/>
        <v>TWT 20-C</v>
      </c>
      <c r="K238" s="10" t="s">
        <v>8647</v>
      </c>
      <c r="L238" s="10" t="s">
        <v>8648</v>
      </c>
      <c r="M238" s="10" t="s">
        <v>8649</v>
      </c>
      <c r="N238" s="10" t="s">
        <v>8568</v>
      </c>
      <c r="O238" s="8" t="str">
        <f t="shared" si="15"/>
        <v>RN1B-TA1B</v>
      </c>
    </row>
    <row r="239" ht="15" spans="1:15">
      <c r="A239" s="8">
        <f t="shared" si="12"/>
        <v>238</v>
      </c>
      <c r="B239" s="8" t="str">
        <f t="shared" si="13"/>
        <v>CS6E-1-5-[37][14]</v>
      </c>
      <c r="C239" s="10" t="s">
        <v>8384</v>
      </c>
      <c r="D239" s="8">
        <v>37</v>
      </c>
      <c r="E239" s="8">
        <v>14</v>
      </c>
      <c r="F239" s="8" t="str">
        <f>VLOOKUP(C239&amp;"-I"&amp;D239,端口信息表!B:F,5,FALSE)</f>
        <v>RN2B</v>
      </c>
      <c r="G239" s="8" t="str">
        <f>VLOOKUP(C239&amp;"-O"&amp;E239,端口信息表!B:F,5,FALSE)</f>
        <v>TA2B</v>
      </c>
      <c r="H239" s="8">
        <f>IF(I239="常通",1,VLOOKUP(B239,'开关组信息表（新）'!C:I,7,0))</f>
        <v>1</v>
      </c>
      <c r="I239" s="10" t="s">
        <v>8683</v>
      </c>
      <c r="J239" s="8" t="str">
        <f t="shared" si="14"/>
        <v>TWT 17-C</v>
      </c>
      <c r="K239" s="10" t="s">
        <v>8643</v>
      </c>
      <c r="L239" s="10" t="s">
        <v>8639</v>
      </c>
      <c r="M239" s="10" t="s">
        <v>8644</v>
      </c>
      <c r="N239" s="10" t="s">
        <v>8568</v>
      </c>
      <c r="O239" s="8" t="str">
        <f t="shared" si="15"/>
        <v>RN2B-TA2B</v>
      </c>
    </row>
    <row r="240" ht="15" spans="1:15">
      <c r="A240" s="8">
        <f t="shared" si="12"/>
        <v>239</v>
      </c>
      <c r="B240" s="8" t="str">
        <f t="shared" si="13"/>
        <v>CS6E-1-5-[38][15]</v>
      </c>
      <c r="C240" s="10" t="s">
        <v>8384</v>
      </c>
      <c r="D240" s="8">
        <v>38</v>
      </c>
      <c r="E240" s="8">
        <v>15</v>
      </c>
      <c r="F240" s="8" t="str">
        <f>VLOOKUP(C240&amp;"-I"&amp;D240,端口信息表!B:F,5,FALSE)</f>
        <v>RN3B</v>
      </c>
      <c r="G240" s="8" t="str">
        <f>VLOOKUP(C240&amp;"-O"&amp;E240,端口信息表!B:F,5,FALSE)</f>
        <v>TA3B</v>
      </c>
      <c r="H240" s="8">
        <f>IF(I240="常通",1,VLOOKUP(B240,'开关组信息表（新）'!C:I,7,0))</f>
        <v>1</v>
      </c>
      <c r="I240" s="10" t="s">
        <v>8683</v>
      </c>
      <c r="J240" s="8" t="str">
        <f t="shared" si="14"/>
        <v>TWT 18-C</v>
      </c>
      <c r="K240" s="10" t="s">
        <v>8644</v>
      </c>
      <c r="L240" s="10" t="s">
        <v>8648</v>
      </c>
      <c r="M240" s="10" t="s">
        <v>8645</v>
      </c>
      <c r="N240" s="10" t="s">
        <v>8568</v>
      </c>
      <c r="O240" s="8" t="str">
        <f t="shared" si="15"/>
        <v>RN3B-TA3B</v>
      </c>
    </row>
    <row r="241" ht="15" spans="1:15">
      <c r="A241" s="8">
        <f t="shared" si="12"/>
        <v>240</v>
      </c>
      <c r="B241" s="8" t="str">
        <f t="shared" si="13"/>
        <v>CS6E-1-5-[39][16]</v>
      </c>
      <c r="C241" s="10" t="s">
        <v>8384</v>
      </c>
      <c r="D241" s="8">
        <v>39</v>
      </c>
      <c r="E241" s="8">
        <v>16</v>
      </c>
      <c r="F241" s="8" t="str">
        <f>VLOOKUP(C241&amp;"-I"&amp;D241,端口信息表!B:F,5,FALSE)</f>
        <v>RN4B</v>
      </c>
      <c r="G241" s="8" t="str">
        <f>VLOOKUP(C241&amp;"-O"&amp;E241,端口信息表!B:F,5,FALSE)</f>
        <v>TA4B</v>
      </c>
      <c r="H241" s="8">
        <f>IF(I241="常通",1,VLOOKUP(B241,'开关组信息表（新）'!C:I,7,0))</f>
        <v>1</v>
      </c>
      <c r="I241" s="10" t="s">
        <v>8683</v>
      </c>
      <c r="J241" s="8" t="str">
        <f t="shared" si="14"/>
        <v>TWT 19-C</v>
      </c>
      <c r="K241" s="10" t="s">
        <v>8645</v>
      </c>
      <c r="L241" s="10" t="s">
        <v>8648</v>
      </c>
      <c r="M241" s="10" t="s">
        <v>8644</v>
      </c>
      <c r="N241" s="10" t="s">
        <v>8568</v>
      </c>
      <c r="O241" s="8" t="str">
        <f t="shared" si="15"/>
        <v>RN4B-TA4B</v>
      </c>
    </row>
    <row r="242" ht="15" spans="1:15">
      <c r="A242" s="8">
        <f t="shared" si="12"/>
        <v>241</v>
      </c>
      <c r="B242" s="8" t="str">
        <f t="shared" si="13"/>
        <v>CS6E-1-5-[40][17]</v>
      </c>
      <c r="C242" s="10" t="s">
        <v>8384</v>
      </c>
      <c r="D242" s="8">
        <v>40</v>
      </c>
      <c r="E242" s="8">
        <v>17</v>
      </c>
      <c r="F242" s="8" t="str">
        <f>VLOOKUP(C242&amp;"-I"&amp;D242,端口信息表!B:F,5,FALSE)</f>
        <v>RN5B</v>
      </c>
      <c r="G242" s="8" t="str">
        <f>VLOOKUP(C242&amp;"-O"&amp;E242,端口信息表!B:F,5,FALSE)</f>
        <v>TA5B</v>
      </c>
      <c r="H242" s="8">
        <f>IF(I242="常通",1,VLOOKUP(B242,'开关组信息表（新）'!C:I,7,0))</f>
        <v>1</v>
      </c>
      <c r="I242" s="10" t="s">
        <v>8683</v>
      </c>
      <c r="J242" s="8" t="str">
        <f t="shared" si="14"/>
        <v>TWT 15-C</v>
      </c>
      <c r="K242" s="10" t="s">
        <v>8642</v>
      </c>
      <c r="L242" s="10" t="s">
        <v>8639</v>
      </c>
      <c r="M242" s="10" t="s">
        <v>8649</v>
      </c>
      <c r="N242" s="10" t="s">
        <v>8568</v>
      </c>
      <c r="O242" s="8" t="str">
        <f t="shared" si="15"/>
        <v>RN5B-TA5B</v>
      </c>
    </row>
    <row r="243" ht="15" spans="1:15">
      <c r="A243" s="8">
        <f t="shared" si="12"/>
        <v>242</v>
      </c>
      <c r="B243" s="8" t="str">
        <f t="shared" si="13"/>
        <v>CS6E-1-5-[41][18]</v>
      </c>
      <c r="C243" s="10" t="s">
        <v>8384</v>
      </c>
      <c r="D243" s="8">
        <v>41</v>
      </c>
      <c r="E243" s="8">
        <v>18</v>
      </c>
      <c r="F243" s="8" t="str">
        <f>VLOOKUP(C243&amp;"-I"&amp;D243,端口信息表!B:F,5,FALSE)</f>
        <v>RN6B</v>
      </c>
      <c r="G243" s="8" t="str">
        <f>VLOOKUP(C243&amp;"-O"&amp;E243,端口信息表!B:F,5,FALSE)</f>
        <v>TA6B</v>
      </c>
      <c r="H243" s="8">
        <f>IF(I243="常通",1,VLOOKUP(B243,'开关组信息表（新）'!C:I,7,0))</f>
        <v>1</v>
      </c>
      <c r="I243" s="10" t="s">
        <v>8683</v>
      </c>
      <c r="J243" s="8" t="str">
        <f t="shared" si="14"/>
        <v>TWT 23-C</v>
      </c>
      <c r="K243" s="10" t="s">
        <v>8649</v>
      </c>
      <c r="L243" s="10" t="s">
        <v>8639</v>
      </c>
      <c r="M243" s="10" t="s">
        <v>8642</v>
      </c>
      <c r="N243" s="10" t="s">
        <v>8568</v>
      </c>
      <c r="O243" s="8" t="str">
        <f t="shared" si="15"/>
        <v>RN6B-TA6B</v>
      </c>
    </row>
    <row r="244" ht="15" spans="1:15">
      <c r="A244" s="8">
        <f t="shared" si="12"/>
        <v>243</v>
      </c>
      <c r="B244" s="8" t="str">
        <f t="shared" si="13"/>
        <v>CS6E-1-5-[42][19]</v>
      </c>
      <c r="C244" s="10" t="s">
        <v>8384</v>
      </c>
      <c r="D244" s="8">
        <v>42</v>
      </c>
      <c r="E244" s="8">
        <v>19</v>
      </c>
      <c r="F244" s="8" t="str">
        <f>VLOOKUP(C244&amp;"-I"&amp;D244,端口信息表!B:F,5,FALSE)</f>
        <v>RN7B</v>
      </c>
      <c r="G244" s="8" t="str">
        <f>VLOOKUP(C244&amp;"-O"&amp;E244,端口信息表!B:F,5,FALSE)</f>
        <v>TA7B</v>
      </c>
      <c r="H244" s="8">
        <f>IF(I244="常通",1,VLOOKUP(B244,'开关组信息表（新）'!C:I,7,0))</f>
        <v>1</v>
      </c>
      <c r="I244" s="10" t="s">
        <v>8683</v>
      </c>
      <c r="J244" s="8" t="str">
        <f t="shared" si="14"/>
        <v>TWT 24-C</v>
      </c>
      <c r="K244" s="10" t="s">
        <v>8651</v>
      </c>
      <c r="L244" s="10" t="s">
        <v>8639</v>
      </c>
      <c r="M244" s="10" t="s">
        <v>8624</v>
      </c>
      <c r="N244" s="10" t="s">
        <v>8568</v>
      </c>
      <c r="O244" s="8" t="str">
        <f t="shared" si="15"/>
        <v>RN7B-TA7B</v>
      </c>
    </row>
    <row r="245" ht="15" spans="1:15">
      <c r="A245" s="8">
        <f t="shared" si="12"/>
        <v>244</v>
      </c>
      <c r="B245" s="8" t="str">
        <f t="shared" si="13"/>
        <v>CS6E-1-5-[43][20]</v>
      </c>
      <c r="C245" s="10" t="s">
        <v>8384</v>
      </c>
      <c r="D245" s="8">
        <v>43</v>
      </c>
      <c r="E245" s="8">
        <v>20</v>
      </c>
      <c r="F245" s="8" t="str">
        <f>VLOOKUP(C245&amp;"-I"&amp;D245,端口信息表!B:F,5,FALSE)</f>
        <v>RN8B</v>
      </c>
      <c r="G245" s="8" t="str">
        <f>VLOOKUP(C245&amp;"-O"&amp;E245,端口信息表!B:F,5,FALSE)</f>
        <v>TA8B</v>
      </c>
      <c r="H245" s="8">
        <f>IF(I245="常通",1,VLOOKUP(B245,'开关组信息表（新）'!C:I,7,0))</f>
        <v>1</v>
      </c>
      <c r="I245" s="10" t="s">
        <v>8683</v>
      </c>
      <c r="J245" s="8" t="str">
        <f t="shared" si="14"/>
        <v>TWT 27&amp;TWT 28-C</v>
      </c>
      <c r="K245" s="10" t="s">
        <v>8684</v>
      </c>
      <c r="L245" s="10" t="s">
        <v>8639</v>
      </c>
      <c r="M245" s="10" t="s">
        <v>8649</v>
      </c>
      <c r="N245" s="10" t="s">
        <v>8568</v>
      </c>
      <c r="O245" s="8" t="str">
        <f t="shared" si="15"/>
        <v>RN8B-TA8B</v>
      </c>
    </row>
    <row r="246" ht="15" spans="1:15">
      <c r="A246" s="8">
        <f t="shared" si="12"/>
        <v>245</v>
      </c>
      <c r="B246" s="8" t="str">
        <f t="shared" si="13"/>
        <v>CS6E-1-5-[44][21]</v>
      </c>
      <c r="C246" s="10" t="s">
        <v>8384</v>
      </c>
      <c r="D246" s="8">
        <v>44</v>
      </c>
      <c r="E246" s="8">
        <v>21</v>
      </c>
      <c r="F246" s="8" t="str">
        <f>VLOOKUP(C246&amp;"-I"&amp;D246,端口信息表!B:F,5,FALSE)</f>
        <v>RN9B</v>
      </c>
      <c r="G246" s="8" t="str">
        <f>VLOOKUP(C246&amp;"-O"&amp;E246,端口信息表!B:F,5,FALSE)</f>
        <v>TA9B</v>
      </c>
      <c r="H246" s="8">
        <f>IF(I246="常通",1,VLOOKUP(B246,'开关组信息表（新）'!C:I,7,0))</f>
        <v>1</v>
      </c>
      <c r="I246" s="10" t="s">
        <v>8683</v>
      </c>
      <c r="J246" s="8" t="str">
        <f t="shared" si="14"/>
        <v>TWT 21-C</v>
      </c>
      <c r="K246" s="10" t="s">
        <v>8646</v>
      </c>
      <c r="L246" s="10" t="s">
        <v>8648</v>
      </c>
      <c r="M246" s="10" t="s">
        <v>8647</v>
      </c>
      <c r="N246" s="10" t="s">
        <v>8568</v>
      </c>
      <c r="O246" s="8" t="str">
        <f t="shared" si="15"/>
        <v>RN9B-TA9B</v>
      </c>
    </row>
    <row r="247" ht="15" spans="1:15">
      <c r="A247" s="8">
        <f t="shared" si="12"/>
        <v>246</v>
      </c>
      <c r="B247" s="8" t="str">
        <f t="shared" si="13"/>
        <v>CS6E-1-5-[45][22]</v>
      </c>
      <c r="C247" s="10" t="s">
        <v>8384</v>
      </c>
      <c r="D247" s="8">
        <v>45</v>
      </c>
      <c r="E247" s="8">
        <v>22</v>
      </c>
      <c r="F247" s="8" t="str">
        <f>VLOOKUP(C247&amp;"-I"&amp;D247,端口信息表!B:F,5,FALSE)</f>
        <v>RN10B</v>
      </c>
      <c r="G247" s="8" t="str">
        <f>VLOOKUP(C247&amp;"-O"&amp;E247,端口信息表!B:F,5,FALSE)</f>
        <v>TA10B</v>
      </c>
      <c r="H247" s="8">
        <f>IF(I247="常通",1,VLOOKUP(B247,'开关组信息表（新）'!C:I,7,0))</f>
        <v>1</v>
      </c>
      <c r="I247" s="10" t="s">
        <v>8683</v>
      </c>
      <c r="J247" s="8" t="str">
        <f t="shared" si="14"/>
        <v>TWT 25-C</v>
      </c>
      <c r="K247" s="10" t="s">
        <v>8624</v>
      </c>
      <c r="L247" s="10" t="s">
        <v>8648</v>
      </c>
      <c r="M247" s="10" t="s">
        <v>8637</v>
      </c>
      <c r="N247" s="10" t="s">
        <v>8568</v>
      </c>
      <c r="O247" s="8" t="str">
        <f t="shared" si="15"/>
        <v>RN10B-TA10B</v>
      </c>
    </row>
    <row r="248" ht="15" spans="1:15">
      <c r="A248" s="8">
        <f t="shared" si="12"/>
        <v>247</v>
      </c>
      <c r="B248" s="8" t="str">
        <f t="shared" si="13"/>
        <v>CS6E-1-5-[46][23]</v>
      </c>
      <c r="C248" s="10" t="s">
        <v>8384</v>
      </c>
      <c r="D248" s="8">
        <v>46</v>
      </c>
      <c r="E248" s="8">
        <v>23</v>
      </c>
      <c r="F248" s="8" t="str">
        <f>VLOOKUP(C248&amp;"-I"&amp;D248,端口信息表!B:F,5,FALSE)</f>
        <v>RN11B</v>
      </c>
      <c r="G248" s="8" t="str">
        <f>VLOOKUP(C248&amp;"-O"&amp;E248,端口信息表!B:F,5,FALSE)</f>
        <v>TA11B</v>
      </c>
      <c r="H248" s="8">
        <f>IF(I248="常通",1,VLOOKUP(B248,'开关组信息表（新）'!C:I,7,0))</f>
        <v>1</v>
      </c>
      <c r="I248" s="10" t="s">
        <v>8683</v>
      </c>
      <c r="J248" s="8" t="str">
        <f t="shared" si="14"/>
        <v>TWT 26-C</v>
      </c>
      <c r="K248" s="10" t="s">
        <v>8637</v>
      </c>
      <c r="L248" s="10" t="s">
        <v>8648</v>
      </c>
      <c r="M248" s="10" t="s">
        <v>8624</v>
      </c>
      <c r="N248" s="10" t="s">
        <v>8568</v>
      </c>
      <c r="O248" s="8" t="str">
        <f t="shared" si="15"/>
        <v>RN11B-TA11B</v>
      </c>
    </row>
    <row r="249" ht="15" spans="1:15">
      <c r="A249" s="8">
        <f t="shared" si="12"/>
        <v>248</v>
      </c>
      <c r="B249" s="8" t="str">
        <f t="shared" si="13"/>
        <v>CS26-1-1-[1][1]</v>
      </c>
      <c r="C249" s="10" t="s">
        <v>8415</v>
      </c>
      <c r="D249" s="8">
        <v>1</v>
      </c>
      <c r="E249" s="8">
        <v>1</v>
      </c>
      <c r="F249" s="8" t="str">
        <f>VLOOKUP(C249&amp;"-I"&amp;D249,端口信息表!B:F,5,FALSE)</f>
        <v>RD2L</v>
      </c>
      <c r="G249" s="8" t="str">
        <f>VLOOKUP(C249&amp;"-O"&amp;E249,端口信息表!B:F,5,FALSE)</f>
        <v>TY2R</v>
      </c>
      <c r="H249" s="8">
        <f>IF(I249="常通",1,VLOOKUP(B249,'开关组信息表（新）'!C:I,7,0))</f>
        <v>1</v>
      </c>
      <c r="I249" s="8" t="s">
        <v>8573</v>
      </c>
      <c r="J249" s="8">
        <f t="shared" si="14"/>
        <v>0</v>
      </c>
      <c r="K249" s="8"/>
      <c r="L249" s="8"/>
      <c r="M249" s="8"/>
      <c r="N249" s="8"/>
      <c r="O249" s="8" t="str">
        <f t="shared" si="15"/>
        <v>RD2L-TY2R</v>
      </c>
    </row>
    <row r="250" ht="15" spans="1:15">
      <c r="A250" s="8">
        <f t="shared" ref="A250:A313" si="16">ROW()-1</f>
        <v>249</v>
      </c>
      <c r="B250" s="8" t="str">
        <f t="shared" ref="B250:B313" si="17">C250&amp;"-["&amp;D250&amp;"]["&amp;E250&amp;"]"</f>
        <v>CS26-1-1-[2][2]</v>
      </c>
      <c r="C250" s="10" t="s">
        <v>8415</v>
      </c>
      <c r="D250" s="8">
        <v>2</v>
      </c>
      <c r="E250" s="8">
        <v>2</v>
      </c>
      <c r="F250" s="8" t="str">
        <f>VLOOKUP(C250&amp;"-I"&amp;D250,端口信息表!B:F,5,FALSE)</f>
        <v>RD5L</v>
      </c>
      <c r="G250" s="8" t="str">
        <f>VLOOKUP(C250&amp;"-O"&amp;E250,端口信息表!B:F,5,FALSE)</f>
        <v>TY5R</v>
      </c>
      <c r="H250" s="8">
        <f>IF(I250="常通",1,VLOOKUP(B250,'开关组信息表（新）'!C:I,7,0))</f>
        <v>1</v>
      </c>
      <c r="I250" s="8" t="s">
        <v>8573</v>
      </c>
      <c r="J250" s="8">
        <f t="shared" ref="J250:J313" si="18">IF(N250=$M$1,M250,IF(N250=$L$1,L250,K250))</f>
        <v>0</v>
      </c>
      <c r="K250" s="8"/>
      <c r="L250" s="8"/>
      <c r="M250" s="8"/>
      <c r="N250" s="8"/>
      <c r="O250" s="8" t="str">
        <f t="shared" ref="O250:O313" si="19">F250&amp;"-"&amp;G250</f>
        <v>RD5L-TY5R</v>
      </c>
    </row>
    <row r="251" ht="15" spans="1:15">
      <c r="A251" s="8">
        <f t="shared" si="16"/>
        <v>250</v>
      </c>
      <c r="B251" s="8" t="str">
        <f t="shared" si="17"/>
        <v>CS26-1-1-[3][3]</v>
      </c>
      <c r="C251" s="10" t="s">
        <v>8415</v>
      </c>
      <c r="D251" s="8">
        <v>3</v>
      </c>
      <c r="E251" s="8">
        <v>3</v>
      </c>
      <c r="F251" s="8" t="str">
        <f>VLOOKUP(C251&amp;"-I"&amp;D251,端口信息表!B:F,5,FALSE)</f>
        <v>RD18L</v>
      </c>
      <c r="G251" s="8" t="str">
        <f>VLOOKUP(C251&amp;"-O"&amp;E251,端口信息表!B:F,5,FALSE)</f>
        <v>TY18R</v>
      </c>
      <c r="H251" s="8">
        <f>IF(I251="常通",1,VLOOKUP(B251,'开关组信息表（新）'!C:I,7,0))</f>
        <v>1</v>
      </c>
      <c r="I251" s="8" t="s">
        <v>8573</v>
      </c>
      <c r="J251" s="8">
        <f t="shared" si="18"/>
        <v>0</v>
      </c>
      <c r="K251" s="8"/>
      <c r="L251" s="8"/>
      <c r="M251" s="8"/>
      <c r="N251" s="8"/>
      <c r="O251" s="8" t="str">
        <f t="shared" si="19"/>
        <v>RD18L-TY18R</v>
      </c>
    </row>
    <row r="252" ht="15" spans="1:15">
      <c r="A252" s="8">
        <f t="shared" si="16"/>
        <v>251</v>
      </c>
      <c r="B252" s="8" t="str">
        <f t="shared" si="17"/>
        <v>CS26-1-1-[4][4]</v>
      </c>
      <c r="C252" s="10" t="s">
        <v>8415</v>
      </c>
      <c r="D252" s="8">
        <v>4</v>
      </c>
      <c r="E252" s="8">
        <v>4</v>
      </c>
      <c r="F252" s="8" t="str">
        <f>VLOOKUP(C252&amp;"-I"&amp;D252,端口信息表!B:F,5,FALSE)</f>
        <v>RD33L</v>
      </c>
      <c r="G252" s="8" t="str">
        <f>VLOOKUP(C252&amp;"-O"&amp;E252,端口信息表!B:F,5,FALSE)</f>
        <v>TY33R</v>
      </c>
      <c r="H252" s="8">
        <f>IF(I252="常通",1,VLOOKUP(B252,'开关组信息表（新）'!C:I,7,0))</f>
        <v>1</v>
      </c>
      <c r="I252" s="8" t="s">
        <v>8573</v>
      </c>
      <c r="J252" s="8">
        <f t="shared" si="18"/>
        <v>0</v>
      </c>
      <c r="K252" s="8"/>
      <c r="L252" s="8"/>
      <c r="M252" s="8"/>
      <c r="N252" s="8"/>
      <c r="O252" s="8" t="str">
        <f t="shared" si="19"/>
        <v>RD33L-TY33R</v>
      </c>
    </row>
    <row r="253" ht="15" spans="1:15">
      <c r="A253" s="8">
        <f t="shared" si="16"/>
        <v>252</v>
      </c>
      <c r="B253" s="8" t="str">
        <f t="shared" si="17"/>
        <v>CS26-1-1-[5][5]</v>
      </c>
      <c r="C253" s="10" t="s">
        <v>8415</v>
      </c>
      <c r="D253" s="8">
        <v>5</v>
      </c>
      <c r="E253" s="8">
        <v>5</v>
      </c>
      <c r="F253" s="8" t="str">
        <f>VLOOKUP(C253&amp;"-I"&amp;D253,端口信息表!B:F,5,FALSE)</f>
        <v>RD11R</v>
      </c>
      <c r="G253" s="8" t="str">
        <f>VLOOKUP(C253&amp;"-O"&amp;E253,端口信息表!B:F,5,FALSE)</f>
        <v>TY11L</v>
      </c>
      <c r="H253" s="8">
        <f>IF(I253="常通",1,VLOOKUP(B253,'开关组信息表（新）'!C:I,7,0))</f>
        <v>1</v>
      </c>
      <c r="I253" s="8" t="s">
        <v>8573</v>
      </c>
      <c r="J253" s="8">
        <f t="shared" si="18"/>
        <v>0</v>
      </c>
      <c r="K253" s="8"/>
      <c r="L253" s="8"/>
      <c r="M253" s="8"/>
      <c r="N253" s="8"/>
      <c r="O253" s="8" t="str">
        <f t="shared" si="19"/>
        <v>RD11R-TY11L</v>
      </c>
    </row>
    <row r="254" ht="15" spans="1:15">
      <c r="A254" s="8">
        <f t="shared" si="16"/>
        <v>253</v>
      </c>
      <c r="B254" s="8" t="str">
        <f t="shared" si="17"/>
        <v>CS26-1-1-[6][6]</v>
      </c>
      <c r="C254" s="10" t="s">
        <v>8415</v>
      </c>
      <c r="D254" s="8">
        <v>6</v>
      </c>
      <c r="E254" s="8">
        <v>6</v>
      </c>
      <c r="F254" s="8" t="str">
        <f>VLOOKUP(C254&amp;"-I"&amp;D254,端口信息表!B:F,5,FALSE)</f>
        <v>RD24R</v>
      </c>
      <c r="G254" s="8" t="str">
        <f>VLOOKUP(C254&amp;"-O"&amp;E254,端口信息表!B:F,5,FALSE)</f>
        <v>TY24L</v>
      </c>
      <c r="H254" s="8">
        <f>IF(I254="常通",1,VLOOKUP(B254,'开关组信息表（新）'!C:I,7,0))</f>
        <v>1</v>
      </c>
      <c r="I254" s="8" t="s">
        <v>8573</v>
      </c>
      <c r="J254" s="8">
        <f t="shared" si="18"/>
        <v>0</v>
      </c>
      <c r="K254" s="8"/>
      <c r="L254" s="8"/>
      <c r="M254" s="8"/>
      <c r="N254" s="8"/>
      <c r="O254" s="8" t="str">
        <f t="shared" si="19"/>
        <v>RD24R-TY24L</v>
      </c>
    </row>
    <row r="255" ht="15" spans="1:15">
      <c r="A255" s="8">
        <f t="shared" si="16"/>
        <v>254</v>
      </c>
      <c r="B255" s="8" t="str">
        <f t="shared" si="17"/>
        <v>CS26-1-1-[7][7]</v>
      </c>
      <c r="C255" s="10" t="s">
        <v>8415</v>
      </c>
      <c r="D255" s="8">
        <v>7</v>
      </c>
      <c r="E255" s="8">
        <v>7</v>
      </c>
      <c r="F255" s="8" t="str">
        <f>VLOOKUP(C255&amp;"-I"&amp;D255,端口信息表!B:F,5,FALSE)</f>
        <v>RD27R</v>
      </c>
      <c r="G255" s="8" t="str">
        <f>VLOOKUP(C255&amp;"-O"&amp;E255,端口信息表!B:F,5,FALSE)</f>
        <v>TY27L</v>
      </c>
      <c r="H255" s="8">
        <f>IF(I255="常通",1,VLOOKUP(B255,'开关组信息表（新）'!C:I,7,0))</f>
        <v>1</v>
      </c>
      <c r="I255" s="8" t="s">
        <v>8573</v>
      </c>
      <c r="J255" s="8">
        <f t="shared" si="18"/>
        <v>0</v>
      </c>
      <c r="K255" s="8"/>
      <c r="L255" s="8"/>
      <c r="M255" s="8"/>
      <c r="N255" s="8"/>
      <c r="O255" s="8" t="str">
        <f t="shared" si="19"/>
        <v>RD27R-TY27L</v>
      </c>
    </row>
    <row r="256" ht="15" spans="1:15">
      <c r="A256" s="8">
        <f t="shared" si="16"/>
        <v>255</v>
      </c>
      <c r="B256" s="8" t="str">
        <f t="shared" si="17"/>
        <v>CS26-1-1-[8][8]</v>
      </c>
      <c r="C256" s="10" t="s">
        <v>8415</v>
      </c>
      <c r="D256" s="8">
        <v>8</v>
      </c>
      <c r="E256" s="8">
        <v>8</v>
      </c>
      <c r="F256" s="8" t="str">
        <f>VLOOKUP(C256&amp;"-I"&amp;D256,端口信息表!B:F,5,FALSE)</f>
        <v>RD39R</v>
      </c>
      <c r="G256" s="8" t="str">
        <f>VLOOKUP(C256&amp;"-O"&amp;E256,端口信息表!B:F,5,FALSE)</f>
        <v>TY39L</v>
      </c>
      <c r="H256" s="8">
        <f>IF(I256="常通",1,VLOOKUP(B256,'开关组信息表（新）'!C:I,7,0))</f>
        <v>1</v>
      </c>
      <c r="I256" s="8" t="s">
        <v>8573</v>
      </c>
      <c r="J256" s="8">
        <f t="shared" si="18"/>
        <v>0</v>
      </c>
      <c r="K256" s="8"/>
      <c r="L256" s="8"/>
      <c r="M256" s="8"/>
      <c r="N256" s="8"/>
      <c r="O256" s="8" t="str">
        <f t="shared" si="19"/>
        <v>RD39R-TY39L</v>
      </c>
    </row>
    <row r="257" ht="15" spans="1:15">
      <c r="A257" s="8">
        <f t="shared" si="16"/>
        <v>256</v>
      </c>
      <c r="B257" s="8" t="str">
        <f t="shared" si="17"/>
        <v>CS26-1-2-[1][1]</v>
      </c>
      <c r="C257" s="10" t="s">
        <v>8416</v>
      </c>
      <c r="D257" s="8">
        <v>1</v>
      </c>
      <c r="E257" s="8">
        <v>1</v>
      </c>
      <c r="F257" s="8" t="str">
        <f>VLOOKUP(C257&amp;"-I"&amp;D257,端口信息表!B:F,5,FALSE)</f>
        <v>RY11R</v>
      </c>
      <c r="G257" s="8" t="str">
        <f>VLOOKUP(C257&amp;"-O"&amp;E257,端口信息表!B:F,5,FALSE)</f>
        <v>TD11L</v>
      </c>
      <c r="H257" s="8">
        <f>IF(I257="常通",1,VLOOKUP(B257,'开关组信息表（新）'!C:I,7,0))</f>
        <v>1</v>
      </c>
      <c r="I257" s="8" t="s">
        <v>8573</v>
      </c>
      <c r="J257" s="8">
        <f t="shared" si="18"/>
        <v>0</v>
      </c>
      <c r="K257" s="8"/>
      <c r="L257" s="8"/>
      <c r="M257" s="8"/>
      <c r="N257" s="8"/>
      <c r="O257" s="8" t="str">
        <f t="shared" si="19"/>
        <v>RY11R-TD11L</v>
      </c>
    </row>
    <row r="258" ht="15" spans="1:15">
      <c r="A258" s="8">
        <f t="shared" si="16"/>
        <v>257</v>
      </c>
      <c r="B258" s="8" t="str">
        <f t="shared" si="17"/>
        <v>CS26-1-2-[2][2]</v>
      </c>
      <c r="C258" s="10" t="s">
        <v>8416</v>
      </c>
      <c r="D258" s="8">
        <v>2</v>
      </c>
      <c r="E258" s="8">
        <v>2</v>
      </c>
      <c r="F258" s="8" t="str">
        <f>VLOOKUP(C258&amp;"-I"&amp;D258,端口信息表!B:F,5,FALSE)</f>
        <v>RY24R</v>
      </c>
      <c r="G258" s="8" t="str">
        <f>VLOOKUP(C258&amp;"-O"&amp;E258,端口信息表!B:F,5,FALSE)</f>
        <v>TD24L</v>
      </c>
      <c r="H258" s="8">
        <f>IF(I258="常通",1,VLOOKUP(B258,'开关组信息表（新）'!C:I,7,0))</f>
        <v>1</v>
      </c>
      <c r="I258" s="8" t="s">
        <v>8573</v>
      </c>
      <c r="J258" s="8">
        <f t="shared" si="18"/>
        <v>0</v>
      </c>
      <c r="K258" s="8"/>
      <c r="L258" s="8"/>
      <c r="M258" s="8"/>
      <c r="N258" s="8"/>
      <c r="O258" s="8" t="str">
        <f t="shared" si="19"/>
        <v>RY24R-TD24L</v>
      </c>
    </row>
    <row r="259" ht="15" spans="1:15">
      <c r="A259" s="8">
        <f t="shared" si="16"/>
        <v>258</v>
      </c>
      <c r="B259" s="8" t="str">
        <f t="shared" si="17"/>
        <v>CS26-1-2-[3][3]</v>
      </c>
      <c r="C259" s="10" t="s">
        <v>8416</v>
      </c>
      <c r="D259" s="8">
        <v>3</v>
      </c>
      <c r="E259" s="8">
        <v>3</v>
      </c>
      <c r="F259" s="8" t="str">
        <f>VLOOKUP(C259&amp;"-I"&amp;D259,端口信息表!B:F,5,FALSE)</f>
        <v>RY27R</v>
      </c>
      <c r="G259" s="8" t="str">
        <f>VLOOKUP(C259&amp;"-O"&amp;E259,端口信息表!B:F,5,FALSE)</f>
        <v>TD27L</v>
      </c>
      <c r="H259" s="8">
        <f>IF(I259="常通",1,VLOOKUP(B259,'开关组信息表（新）'!C:I,7,0))</f>
        <v>1</v>
      </c>
      <c r="I259" s="8" t="s">
        <v>8573</v>
      </c>
      <c r="J259" s="8">
        <f t="shared" si="18"/>
        <v>0</v>
      </c>
      <c r="K259" s="8"/>
      <c r="L259" s="8"/>
      <c r="M259" s="8"/>
      <c r="N259" s="8"/>
      <c r="O259" s="8" t="str">
        <f t="shared" si="19"/>
        <v>RY27R-TD27L</v>
      </c>
    </row>
    <row r="260" ht="15" spans="1:15">
      <c r="A260" s="8">
        <f t="shared" si="16"/>
        <v>259</v>
      </c>
      <c r="B260" s="8" t="str">
        <f t="shared" si="17"/>
        <v>CS26-1-2-[4][4]</v>
      </c>
      <c r="C260" s="10" t="s">
        <v>8416</v>
      </c>
      <c r="D260" s="8">
        <v>4</v>
      </c>
      <c r="E260" s="8">
        <v>4</v>
      </c>
      <c r="F260" s="8" t="str">
        <f>VLOOKUP(C260&amp;"-I"&amp;D260,端口信息表!B:F,5,FALSE)</f>
        <v>RY39R</v>
      </c>
      <c r="G260" s="8" t="str">
        <f>VLOOKUP(C260&amp;"-O"&amp;E260,端口信息表!B:F,5,FALSE)</f>
        <v>TD39L</v>
      </c>
      <c r="H260" s="8">
        <f>IF(I260="常通",1,VLOOKUP(B260,'开关组信息表（新）'!C:I,7,0))</f>
        <v>1</v>
      </c>
      <c r="I260" s="8" t="s">
        <v>8573</v>
      </c>
      <c r="J260" s="8">
        <f t="shared" si="18"/>
        <v>0</v>
      </c>
      <c r="K260" s="8"/>
      <c r="L260" s="8"/>
      <c r="M260" s="8"/>
      <c r="N260" s="8"/>
      <c r="O260" s="8" t="str">
        <f t="shared" si="19"/>
        <v>RY39R-TD39L</v>
      </c>
    </row>
    <row r="261" ht="15" spans="1:15">
      <c r="A261" s="8">
        <f t="shared" si="16"/>
        <v>260</v>
      </c>
      <c r="B261" s="8" t="str">
        <f t="shared" si="17"/>
        <v>CS26-1-2-[5][5]</v>
      </c>
      <c r="C261" s="10" t="s">
        <v>8416</v>
      </c>
      <c r="D261" s="8">
        <v>5</v>
      </c>
      <c r="E261" s="8">
        <v>5</v>
      </c>
      <c r="F261" s="8" t="str">
        <f>VLOOKUP(C261&amp;"-I"&amp;D261,端口信息表!B:F,5,FALSE)</f>
        <v>RY2L</v>
      </c>
      <c r="G261" s="8" t="str">
        <f>VLOOKUP(C261&amp;"-O"&amp;E261,端口信息表!B:F,5,FALSE)</f>
        <v>TD2R</v>
      </c>
      <c r="H261" s="8">
        <f>IF(I261="常通",1,VLOOKUP(B261,'开关组信息表（新）'!C:I,7,0))</f>
        <v>1</v>
      </c>
      <c r="I261" s="8" t="s">
        <v>8573</v>
      </c>
      <c r="J261" s="8">
        <f t="shared" si="18"/>
        <v>0</v>
      </c>
      <c r="K261" s="8"/>
      <c r="L261" s="8"/>
      <c r="M261" s="8"/>
      <c r="N261" s="8"/>
      <c r="O261" s="8" t="str">
        <f t="shared" si="19"/>
        <v>RY2L-TD2R</v>
      </c>
    </row>
    <row r="262" ht="15" spans="1:15">
      <c r="A262" s="8">
        <f t="shared" si="16"/>
        <v>261</v>
      </c>
      <c r="B262" s="8" t="str">
        <f t="shared" si="17"/>
        <v>CS26-1-2-[6][6]</v>
      </c>
      <c r="C262" s="10" t="s">
        <v>8416</v>
      </c>
      <c r="D262" s="8">
        <v>6</v>
      </c>
      <c r="E262" s="8">
        <v>6</v>
      </c>
      <c r="F262" s="8" t="str">
        <f>VLOOKUP(C262&amp;"-I"&amp;D262,端口信息表!B:F,5,FALSE)</f>
        <v>RY5L</v>
      </c>
      <c r="G262" s="8" t="str">
        <f>VLOOKUP(C262&amp;"-O"&amp;E262,端口信息表!B:F,5,FALSE)</f>
        <v>TD5R</v>
      </c>
      <c r="H262" s="8">
        <f>IF(I262="常通",1,VLOOKUP(B262,'开关组信息表（新）'!C:I,7,0))</f>
        <v>1</v>
      </c>
      <c r="I262" s="8" t="s">
        <v>8573</v>
      </c>
      <c r="J262" s="8">
        <f t="shared" si="18"/>
        <v>0</v>
      </c>
      <c r="K262" s="8"/>
      <c r="L262" s="8"/>
      <c r="M262" s="8"/>
      <c r="N262" s="8"/>
      <c r="O262" s="8" t="str">
        <f t="shared" si="19"/>
        <v>RY5L-TD5R</v>
      </c>
    </row>
    <row r="263" ht="15" spans="1:15">
      <c r="A263" s="8">
        <f t="shared" si="16"/>
        <v>262</v>
      </c>
      <c r="B263" s="8" t="str">
        <f t="shared" si="17"/>
        <v>CS26-1-2-[7][7]</v>
      </c>
      <c r="C263" s="10" t="s">
        <v>8416</v>
      </c>
      <c r="D263" s="8">
        <v>7</v>
      </c>
      <c r="E263" s="8">
        <v>7</v>
      </c>
      <c r="F263" s="8" t="str">
        <f>VLOOKUP(C263&amp;"-I"&amp;D263,端口信息表!B:F,5,FALSE)</f>
        <v>RY18L</v>
      </c>
      <c r="G263" s="8" t="str">
        <f>VLOOKUP(C263&amp;"-O"&amp;E263,端口信息表!B:F,5,FALSE)</f>
        <v>TD18R</v>
      </c>
      <c r="H263" s="8">
        <f>IF(I263="常通",1,VLOOKUP(B263,'开关组信息表（新）'!C:I,7,0))</f>
        <v>1</v>
      </c>
      <c r="I263" s="8" t="s">
        <v>8573</v>
      </c>
      <c r="J263" s="8">
        <f t="shared" si="18"/>
        <v>0</v>
      </c>
      <c r="K263" s="8"/>
      <c r="L263" s="8"/>
      <c r="M263" s="8"/>
      <c r="N263" s="8"/>
      <c r="O263" s="8" t="str">
        <f t="shared" si="19"/>
        <v>RY18L-TD18R</v>
      </c>
    </row>
    <row r="264" ht="15" spans="1:15">
      <c r="A264" s="8">
        <f t="shared" si="16"/>
        <v>263</v>
      </c>
      <c r="B264" s="8" t="str">
        <f t="shared" si="17"/>
        <v>CS26-1-2-[8][8]</v>
      </c>
      <c r="C264" s="10" t="s">
        <v>8416</v>
      </c>
      <c r="D264" s="8">
        <v>8</v>
      </c>
      <c r="E264" s="8">
        <v>8</v>
      </c>
      <c r="F264" s="8" t="str">
        <f>VLOOKUP(C264&amp;"-I"&amp;D264,端口信息表!B:F,5,FALSE)</f>
        <v>RY33L</v>
      </c>
      <c r="G264" s="8" t="str">
        <f>VLOOKUP(C264&amp;"-O"&amp;E264,端口信息表!B:F,5,FALSE)</f>
        <v>TD33R</v>
      </c>
      <c r="H264" s="8">
        <f>IF(I264="常通",1,VLOOKUP(B264,'开关组信息表（新）'!C:I,7,0))</f>
        <v>1</v>
      </c>
      <c r="I264" s="8" t="s">
        <v>8573</v>
      </c>
      <c r="J264" s="8">
        <f t="shared" si="18"/>
        <v>0</v>
      </c>
      <c r="K264" s="8"/>
      <c r="L264" s="8"/>
      <c r="M264" s="8"/>
      <c r="N264" s="8"/>
      <c r="O264" s="8" t="str">
        <f t="shared" si="19"/>
        <v>RY33L-TD33R</v>
      </c>
    </row>
    <row r="265" ht="15" spans="1:15">
      <c r="A265" s="8">
        <f t="shared" si="16"/>
        <v>264</v>
      </c>
      <c r="B265" s="8" t="str">
        <f t="shared" si="17"/>
        <v>CS26-1-3-[1][1]</v>
      </c>
      <c r="C265" s="10" t="s">
        <v>8417</v>
      </c>
      <c r="D265" s="8">
        <v>1</v>
      </c>
      <c r="E265" s="8">
        <v>1</v>
      </c>
      <c r="F265" s="8" t="str">
        <f>VLOOKUP(C265&amp;"-I"&amp;D265,端口信息表!B:F,5,FALSE)</f>
        <v>RK16L</v>
      </c>
      <c r="G265" s="8" t="str">
        <f>VLOOKUP(C265&amp;"-O"&amp;E265,端口信息表!B:F,5,FALSE)</f>
        <v>TY16R</v>
      </c>
      <c r="H265" s="8">
        <f>IF(I265="常通",1,VLOOKUP(B265,'开关组信息表（新）'!C:I,7,0))</f>
        <v>1</v>
      </c>
      <c r="I265" s="8" t="s">
        <v>8573</v>
      </c>
      <c r="J265" s="8">
        <f t="shared" si="18"/>
        <v>0</v>
      </c>
      <c r="K265" s="8"/>
      <c r="L265" s="8"/>
      <c r="M265" s="8"/>
      <c r="N265" s="8"/>
      <c r="O265" s="8" t="str">
        <f t="shared" si="19"/>
        <v>RK16L-TY16R</v>
      </c>
    </row>
    <row r="266" ht="15" spans="1:15">
      <c r="A266" s="8">
        <f t="shared" si="16"/>
        <v>265</v>
      </c>
      <c r="B266" s="8" t="str">
        <f t="shared" si="17"/>
        <v>CS26-1-3-[2][2]</v>
      </c>
      <c r="C266" s="10" t="s">
        <v>8417</v>
      </c>
      <c r="D266" s="8">
        <v>2</v>
      </c>
      <c r="E266" s="8">
        <v>2</v>
      </c>
      <c r="F266" s="8" t="str">
        <f>VLOOKUP(C266&amp;"-I"&amp;D266,端口信息表!B:F,5,FALSE)</f>
        <v>RK20L</v>
      </c>
      <c r="G266" s="8" t="str">
        <f>VLOOKUP(C266&amp;"-O"&amp;E266,端口信息表!B:F,5,FALSE)</f>
        <v>TY20R</v>
      </c>
      <c r="H266" s="8">
        <f>IF(I266="常通",1,VLOOKUP(B266,'开关组信息表（新）'!C:I,7,0))</f>
        <v>1</v>
      </c>
      <c r="I266" s="8" t="s">
        <v>8573</v>
      </c>
      <c r="J266" s="8">
        <f t="shared" si="18"/>
        <v>0</v>
      </c>
      <c r="K266" s="8"/>
      <c r="L266" s="8"/>
      <c r="M266" s="8"/>
      <c r="N266" s="8"/>
      <c r="O266" s="8" t="str">
        <f t="shared" si="19"/>
        <v>RK20L-TY20R</v>
      </c>
    </row>
    <row r="267" ht="15" spans="1:15">
      <c r="A267" s="8">
        <f t="shared" si="16"/>
        <v>266</v>
      </c>
      <c r="B267" s="8" t="str">
        <f t="shared" si="17"/>
        <v>CS26-1-3-[3][3]</v>
      </c>
      <c r="C267" s="10" t="s">
        <v>8417</v>
      </c>
      <c r="D267" s="8">
        <v>3</v>
      </c>
      <c r="E267" s="8">
        <v>3</v>
      </c>
      <c r="F267" s="8" t="str">
        <f>VLOOKUP(C267&amp;"-I"&amp;D267,端口信息表!B:F,5,FALSE)</f>
        <v>RK43L</v>
      </c>
      <c r="G267" s="8" t="str">
        <f>VLOOKUP(C267&amp;"-O"&amp;E267,端口信息表!B:F,5,FALSE)</f>
        <v>TY43R</v>
      </c>
      <c r="H267" s="8">
        <f>IF(I267="常通",1,VLOOKUP(B267,'开关组信息表（新）'!C:I,7,0))</f>
        <v>1</v>
      </c>
      <c r="I267" s="8" t="s">
        <v>8573</v>
      </c>
      <c r="J267" s="8">
        <f t="shared" si="18"/>
        <v>0</v>
      </c>
      <c r="K267" s="8"/>
      <c r="L267" s="8"/>
      <c r="M267" s="8"/>
      <c r="N267" s="8"/>
      <c r="O267" s="8" t="str">
        <f t="shared" si="19"/>
        <v>RK43L-TY43R</v>
      </c>
    </row>
    <row r="268" ht="15" spans="1:15">
      <c r="A268" s="8">
        <f t="shared" si="16"/>
        <v>267</v>
      </c>
      <c r="B268" s="8" t="str">
        <f t="shared" si="17"/>
        <v>CS26-1-3-[4][4]</v>
      </c>
      <c r="C268" s="10" t="s">
        <v>8417</v>
      </c>
      <c r="D268" s="8">
        <v>4</v>
      </c>
      <c r="E268" s="8">
        <v>4</v>
      </c>
      <c r="F268" s="8" t="str">
        <f>VLOOKUP(C268&amp;"-I"&amp;D268,端口信息表!B:F,5,FALSE)</f>
        <v>RK45L</v>
      </c>
      <c r="G268" s="8" t="str">
        <f>VLOOKUP(C268&amp;"-O"&amp;E268,端口信息表!B:F,5,FALSE)</f>
        <v>TY45R</v>
      </c>
      <c r="H268" s="8">
        <f>IF(I268="常通",1,VLOOKUP(B268,'开关组信息表（新）'!C:I,7,0))</f>
        <v>1</v>
      </c>
      <c r="I268" s="8" t="s">
        <v>8573</v>
      </c>
      <c r="J268" s="8">
        <f t="shared" si="18"/>
        <v>0</v>
      </c>
      <c r="K268" s="8"/>
      <c r="L268" s="8"/>
      <c r="M268" s="8"/>
      <c r="N268" s="8"/>
      <c r="O268" s="8" t="str">
        <f t="shared" si="19"/>
        <v>RK45L-TY45R</v>
      </c>
    </row>
    <row r="269" ht="15" spans="1:15">
      <c r="A269" s="8">
        <f t="shared" si="16"/>
        <v>268</v>
      </c>
      <c r="B269" s="8" t="str">
        <f t="shared" si="17"/>
        <v>CS26-1-3-[5][5]</v>
      </c>
      <c r="C269" s="10" t="s">
        <v>8417</v>
      </c>
      <c r="D269" s="8">
        <v>5</v>
      </c>
      <c r="E269" s="8">
        <v>5</v>
      </c>
      <c r="F269" s="8" t="str">
        <f>VLOOKUP(C269&amp;"-I"&amp;D269,端口信息表!B:F,5,FALSE)</f>
        <v>RK8R</v>
      </c>
      <c r="G269" s="8" t="str">
        <f>VLOOKUP(C269&amp;"-O"&amp;E269,端口信息表!B:F,5,FALSE)</f>
        <v>TY8L</v>
      </c>
      <c r="H269" s="8">
        <f>IF(I269="常通",1,VLOOKUP(B269,'开关组信息表（新）'!C:I,7,0))</f>
        <v>1</v>
      </c>
      <c r="I269" s="8" t="s">
        <v>8573</v>
      </c>
      <c r="J269" s="8">
        <f t="shared" si="18"/>
        <v>0</v>
      </c>
      <c r="K269" s="8"/>
      <c r="L269" s="8"/>
      <c r="M269" s="8"/>
      <c r="N269" s="8"/>
      <c r="O269" s="8" t="str">
        <f t="shared" si="19"/>
        <v>RK8R-TY8L</v>
      </c>
    </row>
    <row r="270" ht="15" spans="1:15">
      <c r="A270" s="8">
        <f t="shared" si="16"/>
        <v>269</v>
      </c>
      <c r="B270" s="8" t="str">
        <f t="shared" si="17"/>
        <v>CS26-1-3-[6][6]</v>
      </c>
      <c r="C270" s="10" t="s">
        <v>8417</v>
      </c>
      <c r="D270" s="8">
        <v>6</v>
      </c>
      <c r="E270" s="8">
        <v>6</v>
      </c>
      <c r="F270" s="8" t="str">
        <f>VLOOKUP(C270&amp;"-I"&amp;D270,端口信息表!B:F,5,FALSE)</f>
        <v>RK15R</v>
      </c>
      <c r="G270" s="8" t="str">
        <f>VLOOKUP(C270&amp;"-O"&amp;E270,端口信息表!B:F,5,FALSE)</f>
        <v>TY15L</v>
      </c>
      <c r="H270" s="8">
        <f>IF(I270="常通",1,VLOOKUP(B270,'开关组信息表（新）'!C:I,7,0))</f>
        <v>1</v>
      </c>
      <c r="I270" s="8" t="s">
        <v>8573</v>
      </c>
      <c r="J270" s="8">
        <f t="shared" si="18"/>
        <v>0</v>
      </c>
      <c r="K270" s="8"/>
      <c r="L270" s="8"/>
      <c r="M270" s="8"/>
      <c r="N270" s="8"/>
      <c r="O270" s="8" t="str">
        <f t="shared" si="19"/>
        <v>RK15R-TY15L</v>
      </c>
    </row>
    <row r="271" ht="15" spans="1:15">
      <c r="A271" s="8">
        <f t="shared" si="16"/>
        <v>270</v>
      </c>
      <c r="B271" s="8" t="str">
        <f t="shared" si="17"/>
        <v>CS26-1-3-[7][7]</v>
      </c>
      <c r="C271" s="10" t="s">
        <v>8417</v>
      </c>
      <c r="D271" s="8">
        <v>7</v>
      </c>
      <c r="E271" s="8">
        <v>7</v>
      </c>
      <c r="F271" s="8" t="str">
        <f>VLOOKUP(C271&amp;"-I"&amp;D271,端口信息表!B:F,5,FALSE)</f>
        <v>RK29R</v>
      </c>
      <c r="G271" s="8" t="str">
        <f>VLOOKUP(C271&amp;"-O"&amp;E271,端口信息表!B:F,5,FALSE)</f>
        <v>TY29L</v>
      </c>
      <c r="H271" s="8">
        <f>IF(I271="常通",1,VLOOKUP(B271,'开关组信息表（新）'!C:I,7,0))</f>
        <v>1</v>
      </c>
      <c r="I271" s="8" t="s">
        <v>8573</v>
      </c>
      <c r="J271" s="8">
        <f t="shared" si="18"/>
        <v>0</v>
      </c>
      <c r="K271" s="8"/>
      <c r="L271" s="8"/>
      <c r="M271" s="8"/>
      <c r="N271" s="8"/>
      <c r="O271" s="8" t="str">
        <f t="shared" si="19"/>
        <v>RK29R-TY29L</v>
      </c>
    </row>
    <row r="272" ht="15" spans="1:15">
      <c r="A272" s="8">
        <f t="shared" si="16"/>
        <v>271</v>
      </c>
      <c r="B272" s="8" t="str">
        <f t="shared" si="17"/>
        <v>CS26-1-3-[8][8]</v>
      </c>
      <c r="C272" s="10" t="s">
        <v>8417</v>
      </c>
      <c r="D272" s="8">
        <v>8</v>
      </c>
      <c r="E272" s="8">
        <v>8</v>
      </c>
      <c r="F272" s="8" t="str">
        <f>VLOOKUP(C272&amp;"-I"&amp;D272,端口信息表!B:F,5,FALSE)</f>
        <v>RK38R</v>
      </c>
      <c r="G272" s="8" t="str">
        <f>VLOOKUP(C272&amp;"-O"&amp;E272,端口信息表!B:F,5,FALSE)</f>
        <v>TY38L</v>
      </c>
      <c r="H272" s="8">
        <f>IF(I272="常通",1,VLOOKUP(B272,'开关组信息表（新）'!C:I,7,0))</f>
        <v>1</v>
      </c>
      <c r="I272" s="8" t="s">
        <v>8573</v>
      </c>
      <c r="J272" s="8">
        <f t="shared" si="18"/>
        <v>0</v>
      </c>
      <c r="K272" s="8"/>
      <c r="L272" s="8"/>
      <c r="M272" s="8"/>
      <c r="N272" s="8"/>
      <c r="O272" s="8" t="str">
        <f t="shared" si="19"/>
        <v>RK38R-TY38L</v>
      </c>
    </row>
    <row r="273" ht="15" spans="1:15">
      <c r="A273" s="8">
        <f t="shared" si="16"/>
        <v>272</v>
      </c>
      <c r="B273" s="8" t="str">
        <f t="shared" si="17"/>
        <v>CS26-1-4-[1][1]</v>
      </c>
      <c r="C273" s="10" t="s">
        <v>8418</v>
      </c>
      <c r="D273" s="8">
        <v>1</v>
      </c>
      <c r="E273" s="8">
        <v>1</v>
      </c>
      <c r="F273" s="8" t="str">
        <f>VLOOKUP(C273&amp;"-I"&amp;D273,端口信息表!B:F,5,FALSE)</f>
        <v>RY8R</v>
      </c>
      <c r="G273" s="8" t="str">
        <f>VLOOKUP(C273&amp;"-O"&amp;E273,端口信息表!B:F,5,FALSE)</f>
        <v>TK8L</v>
      </c>
      <c r="H273" s="8">
        <f>IF(I273="常通",1,VLOOKUP(B273,'开关组信息表（新）'!C:I,7,0))</f>
        <v>1</v>
      </c>
      <c r="I273" s="8" t="s">
        <v>8573</v>
      </c>
      <c r="J273" s="8">
        <f t="shared" si="18"/>
        <v>0</v>
      </c>
      <c r="K273" s="8"/>
      <c r="L273" s="8"/>
      <c r="M273" s="8"/>
      <c r="N273" s="8"/>
      <c r="O273" s="8" t="str">
        <f t="shared" si="19"/>
        <v>RY8R-TK8L</v>
      </c>
    </row>
    <row r="274" ht="15" spans="1:15">
      <c r="A274" s="8">
        <f t="shared" si="16"/>
        <v>273</v>
      </c>
      <c r="B274" s="8" t="str">
        <f t="shared" si="17"/>
        <v>CS26-1-4-[2][2]</v>
      </c>
      <c r="C274" s="10" t="s">
        <v>8418</v>
      </c>
      <c r="D274" s="8">
        <v>2</v>
      </c>
      <c r="E274" s="8">
        <v>2</v>
      </c>
      <c r="F274" s="8" t="str">
        <f>VLOOKUP(C274&amp;"-I"&amp;D274,端口信息表!B:F,5,FALSE)</f>
        <v>RY15R</v>
      </c>
      <c r="G274" s="8" t="str">
        <f>VLOOKUP(C274&amp;"-O"&amp;E274,端口信息表!B:F,5,FALSE)</f>
        <v>TK15L</v>
      </c>
      <c r="H274" s="8">
        <f>IF(I274="常通",1,VLOOKUP(B274,'开关组信息表（新）'!C:I,7,0))</f>
        <v>1</v>
      </c>
      <c r="I274" s="8" t="s">
        <v>8573</v>
      </c>
      <c r="J274" s="8">
        <f t="shared" si="18"/>
        <v>0</v>
      </c>
      <c r="K274" s="8"/>
      <c r="L274" s="8"/>
      <c r="M274" s="8"/>
      <c r="N274" s="8"/>
      <c r="O274" s="8" t="str">
        <f t="shared" si="19"/>
        <v>RY15R-TK15L</v>
      </c>
    </row>
    <row r="275" ht="15" spans="1:15">
      <c r="A275" s="8">
        <f t="shared" si="16"/>
        <v>274</v>
      </c>
      <c r="B275" s="8" t="str">
        <f t="shared" si="17"/>
        <v>CS26-1-4-[3][3]</v>
      </c>
      <c r="C275" s="10" t="s">
        <v>8418</v>
      </c>
      <c r="D275" s="8">
        <v>3</v>
      </c>
      <c r="E275" s="8">
        <v>3</v>
      </c>
      <c r="F275" s="8" t="str">
        <f>VLOOKUP(C275&amp;"-I"&amp;D275,端口信息表!B:F,5,FALSE)</f>
        <v>RY29R</v>
      </c>
      <c r="G275" s="8" t="str">
        <f>VLOOKUP(C275&amp;"-O"&amp;E275,端口信息表!B:F,5,FALSE)</f>
        <v>TK29L</v>
      </c>
      <c r="H275" s="8">
        <f>IF(I275="常通",1,VLOOKUP(B275,'开关组信息表（新）'!C:I,7,0))</f>
        <v>1</v>
      </c>
      <c r="I275" s="8" t="s">
        <v>8573</v>
      </c>
      <c r="J275" s="8">
        <f t="shared" si="18"/>
        <v>0</v>
      </c>
      <c r="K275" s="8"/>
      <c r="L275" s="8"/>
      <c r="M275" s="8"/>
      <c r="N275" s="8"/>
      <c r="O275" s="8" t="str">
        <f t="shared" si="19"/>
        <v>RY29R-TK29L</v>
      </c>
    </row>
    <row r="276" ht="15" spans="1:15">
      <c r="A276" s="8">
        <f t="shared" si="16"/>
        <v>275</v>
      </c>
      <c r="B276" s="8" t="str">
        <f t="shared" si="17"/>
        <v>CS26-1-4-[4][4]</v>
      </c>
      <c r="C276" s="10" t="s">
        <v>8418</v>
      </c>
      <c r="D276" s="8">
        <v>4</v>
      </c>
      <c r="E276" s="8">
        <v>4</v>
      </c>
      <c r="F276" s="8" t="str">
        <f>VLOOKUP(C276&amp;"-I"&amp;D276,端口信息表!B:F,5,FALSE)</f>
        <v>RY38R</v>
      </c>
      <c r="G276" s="8" t="str">
        <f>VLOOKUP(C276&amp;"-O"&amp;E276,端口信息表!B:F,5,FALSE)</f>
        <v>TK38L</v>
      </c>
      <c r="H276" s="8">
        <f>IF(I276="常通",1,VLOOKUP(B276,'开关组信息表（新）'!C:I,7,0))</f>
        <v>1</v>
      </c>
      <c r="I276" s="8" t="s">
        <v>8573</v>
      </c>
      <c r="J276" s="8">
        <f t="shared" si="18"/>
        <v>0</v>
      </c>
      <c r="K276" s="8"/>
      <c r="L276" s="8"/>
      <c r="M276" s="8"/>
      <c r="N276" s="8"/>
      <c r="O276" s="8" t="str">
        <f t="shared" si="19"/>
        <v>RY38R-TK38L</v>
      </c>
    </row>
    <row r="277" ht="15" spans="1:15">
      <c r="A277" s="8">
        <f t="shared" si="16"/>
        <v>276</v>
      </c>
      <c r="B277" s="8" t="str">
        <f t="shared" si="17"/>
        <v>CS26-1-4-[5][5]</v>
      </c>
      <c r="C277" s="10" t="s">
        <v>8418</v>
      </c>
      <c r="D277" s="8">
        <v>5</v>
      </c>
      <c r="E277" s="8">
        <v>5</v>
      </c>
      <c r="F277" s="8" t="str">
        <f>VLOOKUP(C277&amp;"-I"&amp;D277,端口信息表!B:F,5,FALSE)</f>
        <v>RY16L</v>
      </c>
      <c r="G277" s="8" t="str">
        <f>VLOOKUP(C277&amp;"-O"&amp;E277,端口信息表!B:F,5,FALSE)</f>
        <v>TK16R</v>
      </c>
      <c r="H277" s="8">
        <f>IF(I277="常通",1,VLOOKUP(B277,'开关组信息表（新）'!C:I,7,0))</f>
        <v>1</v>
      </c>
      <c r="I277" s="8" t="s">
        <v>8573</v>
      </c>
      <c r="J277" s="8">
        <f t="shared" si="18"/>
        <v>0</v>
      </c>
      <c r="K277" s="8"/>
      <c r="L277" s="8"/>
      <c r="M277" s="8"/>
      <c r="N277" s="8"/>
      <c r="O277" s="8" t="str">
        <f t="shared" si="19"/>
        <v>RY16L-TK16R</v>
      </c>
    </row>
    <row r="278" ht="15" spans="1:15">
      <c r="A278" s="8">
        <f t="shared" si="16"/>
        <v>277</v>
      </c>
      <c r="B278" s="8" t="str">
        <f t="shared" si="17"/>
        <v>CS26-1-4-[6][6]</v>
      </c>
      <c r="C278" s="10" t="s">
        <v>8418</v>
      </c>
      <c r="D278" s="8">
        <v>6</v>
      </c>
      <c r="E278" s="8">
        <v>6</v>
      </c>
      <c r="F278" s="8" t="str">
        <f>VLOOKUP(C278&amp;"-I"&amp;D278,端口信息表!B:F,5,FALSE)</f>
        <v>RY20L</v>
      </c>
      <c r="G278" s="8" t="str">
        <f>VLOOKUP(C278&amp;"-O"&amp;E278,端口信息表!B:F,5,FALSE)</f>
        <v>TK20R</v>
      </c>
      <c r="H278" s="8">
        <f>IF(I278="常通",1,VLOOKUP(B278,'开关组信息表（新）'!C:I,7,0))</f>
        <v>1</v>
      </c>
      <c r="I278" s="8" t="s">
        <v>8573</v>
      </c>
      <c r="J278" s="8">
        <f t="shared" si="18"/>
        <v>0</v>
      </c>
      <c r="K278" s="8"/>
      <c r="L278" s="8"/>
      <c r="M278" s="8"/>
      <c r="N278" s="8"/>
      <c r="O278" s="8" t="str">
        <f t="shared" si="19"/>
        <v>RY20L-TK20R</v>
      </c>
    </row>
    <row r="279" ht="15" spans="1:15">
      <c r="A279" s="8">
        <f t="shared" si="16"/>
        <v>278</v>
      </c>
      <c r="B279" s="8" t="str">
        <f t="shared" si="17"/>
        <v>CS26-1-4-[7][7]</v>
      </c>
      <c r="C279" s="10" t="s">
        <v>8418</v>
      </c>
      <c r="D279" s="8">
        <v>7</v>
      </c>
      <c r="E279" s="8">
        <v>7</v>
      </c>
      <c r="F279" s="8" t="str">
        <f>VLOOKUP(C279&amp;"-I"&amp;D279,端口信息表!B:F,5,FALSE)</f>
        <v>RY43L</v>
      </c>
      <c r="G279" s="8" t="str">
        <f>VLOOKUP(C279&amp;"-O"&amp;E279,端口信息表!B:F,5,FALSE)</f>
        <v>TK43R</v>
      </c>
      <c r="H279" s="8">
        <f>IF(I279="常通",1,VLOOKUP(B279,'开关组信息表（新）'!C:I,7,0))</f>
        <v>1</v>
      </c>
      <c r="I279" s="8" t="s">
        <v>8573</v>
      </c>
      <c r="J279" s="8">
        <f t="shared" si="18"/>
        <v>0</v>
      </c>
      <c r="K279" s="8"/>
      <c r="L279" s="8"/>
      <c r="M279" s="8"/>
      <c r="N279" s="8"/>
      <c r="O279" s="8" t="str">
        <f t="shared" si="19"/>
        <v>RY43L-TK43R</v>
      </c>
    </row>
    <row r="280" ht="15" spans="1:15">
      <c r="A280" s="8">
        <f t="shared" si="16"/>
        <v>279</v>
      </c>
      <c r="B280" s="8" t="str">
        <f t="shared" si="17"/>
        <v>CS26-1-4-[8][8]</v>
      </c>
      <c r="C280" s="10" t="s">
        <v>8418</v>
      </c>
      <c r="D280" s="8">
        <v>8</v>
      </c>
      <c r="E280" s="8">
        <v>8</v>
      </c>
      <c r="F280" s="8" t="str">
        <f>VLOOKUP(C280&amp;"-I"&amp;D280,端口信息表!B:F,5,FALSE)</f>
        <v>RY45L</v>
      </c>
      <c r="G280" s="8" t="str">
        <f>VLOOKUP(C280&amp;"-O"&amp;E280,端口信息表!B:F,5,FALSE)</f>
        <v>TK45R</v>
      </c>
      <c r="H280" s="8">
        <f>IF(I280="常通",1,VLOOKUP(B280,'开关组信息表（新）'!C:I,7,0))</f>
        <v>1</v>
      </c>
      <c r="I280" s="8" t="s">
        <v>8573</v>
      </c>
      <c r="J280" s="8">
        <f t="shared" si="18"/>
        <v>0</v>
      </c>
      <c r="K280" s="8"/>
      <c r="L280" s="8"/>
      <c r="M280" s="8"/>
      <c r="N280" s="8"/>
      <c r="O280" s="8" t="str">
        <f t="shared" si="19"/>
        <v>RY45L-TK45R</v>
      </c>
    </row>
    <row r="281" ht="15" spans="1:15">
      <c r="A281" s="8">
        <f t="shared" si="16"/>
        <v>280</v>
      </c>
      <c r="B281" s="8" t="str">
        <f t="shared" si="17"/>
        <v>CS26-1-5-[1][1]</v>
      </c>
      <c r="C281" s="10" t="s">
        <v>8419</v>
      </c>
      <c r="D281" s="8">
        <v>1</v>
      </c>
      <c r="E281" s="8">
        <v>1</v>
      </c>
      <c r="F281" s="8" t="str">
        <f>VLOOKUP(C281&amp;"-I"&amp;D281,端口信息表!B:F,5,FALSE)</f>
        <v>RH22L</v>
      </c>
      <c r="G281" s="8" t="str">
        <f>VLOOKUP(C281&amp;"-O"&amp;E281,端口信息表!B:F,5,FALSE)</f>
        <v>TY22R</v>
      </c>
      <c r="H281" s="8">
        <f>IF(I281="常通",1,VLOOKUP(B281,'开关组信息表（新）'!C:I,7,0))</f>
        <v>1</v>
      </c>
      <c r="I281" s="8" t="s">
        <v>8573</v>
      </c>
      <c r="J281" s="8">
        <f t="shared" si="18"/>
        <v>0</v>
      </c>
      <c r="K281" s="8"/>
      <c r="L281" s="8"/>
      <c r="M281" s="8"/>
      <c r="N281" s="8"/>
      <c r="O281" s="8" t="str">
        <f t="shared" si="19"/>
        <v>RH22L-TY22R</v>
      </c>
    </row>
    <row r="282" ht="15" spans="1:15">
      <c r="A282" s="8">
        <f t="shared" si="16"/>
        <v>281</v>
      </c>
      <c r="B282" s="8" t="str">
        <f t="shared" si="17"/>
        <v>CS26-1-5-[2][2]</v>
      </c>
      <c r="C282" s="10" t="s">
        <v>8419</v>
      </c>
      <c r="D282" s="8">
        <v>2</v>
      </c>
      <c r="E282" s="8">
        <v>2</v>
      </c>
      <c r="F282" s="8" t="str">
        <f>VLOOKUP(C282&amp;"-I"&amp;D282,端口信息表!B:F,5,FALSE)</f>
        <v>RH35L</v>
      </c>
      <c r="G282" s="8" t="str">
        <f>VLOOKUP(C282&amp;"-O"&amp;E282,端口信息表!B:F,5,FALSE)</f>
        <v>TY35R</v>
      </c>
      <c r="H282" s="8">
        <f>IF(I282="常通",1,VLOOKUP(B282,'开关组信息表（新）'!C:I,7,0))</f>
        <v>1</v>
      </c>
      <c r="I282" s="8" t="s">
        <v>8573</v>
      </c>
      <c r="J282" s="8">
        <f t="shared" si="18"/>
        <v>0</v>
      </c>
      <c r="K282" s="8"/>
      <c r="L282" s="8"/>
      <c r="M282" s="8"/>
      <c r="N282" s="8"/>
      <c r="O282" s="8" t="str">
        <f t="shared" si="19"/>
        <v>RH35L-TY35R</v>
      </c>
    </row>
    <row r="283" ht="15" spans="1:15">
      <c r="A283" s="8">
        <f t="shared" si="16"/>
        <v>282</v>
      </c>
      <c r="B283" s="8" t="str">
        <f t="shared" si="17"/>
        <v>CS26-1-5-[3][3]</v>
      </c>
      <c r="C283" s="10" t="s">
        <v>8419</v>
      </c>
      <c r="D283" s="8">
        <v>3</v>
      </c>
      <c r="E283" s="8">
        <v>3</v>
      </c>
      <c r="F283" s="8" t="str">
        <f>VLOOKUP(C283&amp;"-I"&amp;D283,端口信息表!B:F,5,FALSE)</f>
        <v>RH36L</v>
      </c>
      <c r="G283" s="8" t="str">
        <f>VLOOKUP(C283&amp;"-O"&amp;E283,端口信息表!B:F,5,FALSE)</f>
        <v>TY36R</v>
      </c>
      <c r="H283" s="8">
        <f>IF(I283="常通",1,VLOOKUP(B283,'开关组信息表（新）'!C:I,7,0))</f>
        <v>1</v>
      </c>
      <c r="I283" s="8" t="s">
        <v>8573</v>
      </c>
      <c r="J283" s="8">
        <f t="shared" si="18"/>
        <v>0</v>
      </c>
      <c r="K283" s="8"/>
      <c r="L283" s="8"/>
      <c r="M283" s="8"/>
      <c r="N283" s="8"/>
      <c r="O283" s="8" t="str">
        <f t="shared" si="19"/>
        <v>RH36L-TY36R</v>
      </c>
    </row>
    <row r="284" ht="15" spans="1:15">
      <c r="A284" s="8">
        <f t="shared" si="16"/>
        <v>283</v>
      </c>
      <c r="B284" s="8" t="str">
        <f t="shared" si="17"/>
        <v>CS26-1-5-[4][4]</v>
      </c>
      <c r="C284" s="10" t="s">
        <v>8419</v>
      </c>
      <c r="D284" s="8">
        <v>4</v>
      </c>
      <c r="E284" s="8">
        <v>4</v>
      </c>
      <c r="F284" s="8" t="str">
        <f>VLOOKUP(C284&amp;"-I"&amp;D284,端口信息表!B:F,5,FALSE)</f>
        <v>RH37L</v>
      </c>
      <c r="G284" s="8" t="str">
        <f>VLOOKUP(C284&amp;"-O"&amp;E284,端口信息表!B:F,5,FALSE)</f>
        <v>TY37R</v>
      </c>
      <c r="H284" s="8">
        <f>IF(I284="常通",1,VLOOKUP(B284,'开关组信息表（新）'!C:I,7,0))</f>
        <v>1</v>
      </c>
      <c r="I284" s="8" t="s">
        <v>8573</v>
      </c>
      <c r="J284" s="8">
        <f t="shared" si="18"/>
        <v>0</v>
      </c>
      <c r="K284" s="8"/>
      <c r="L284" s="8"/>
      <c r="M284" s="8"/>
      <c r="N284" s="8"/>
      <c r="O284" s="8" t="str">
        <f t="shared" si="19"/>
        <v>RH37L-TY37R</v>
      </c>
    </row>
    <row r="285" ht="15" spans="1:15">
      <c r="A285" s="8">
        <f t="shared" si="16"/>
        <v>284</v>
      </c>
      <c r="B285" s="8" t="str">
        <f t="shared" si="17"/>
        <v>CS26-1-5-[5][5]</v>
      </c>
      <c r="C285" s="10" t="s">
        <v>8419</v>
      </c>
      <c r="D285" s="8">
        <v>5</v>
      </c>
      <c r="E285" s="8">
        <v>5</v>
      </c>
      <c r="F285" s="8" t="str">
        <f>VLOOKUP(C285&amp;"-I"&amp;D285,端口信息表!B:F,5,FALSE)</f>
        <v>RH47L</v>
      </c>
      <c r="G285" s="8" t="str">
        <f>VLOOKUP(C285&amp;"-O"&amp;E285,端口信息表!B:F,5,FALSE)</f>
        <v>TY47R</v>
      </c>
      <c r="H285" s="8">
        <f>IF(I285="常通",1,VLOOKUP(B285,'开关组信息表（新）'!C:I,7,0))</f>
        <v>1</v>
      </c>
      <c r="I285" s="8" t="s">
        <v>8573</v>
      </c>
      <c r="J285" s="8">
        <f t="shared" si="18"/>
        <v>0</v>
      </c>
      <c r="K285" s="8"/>
      <c r="L285" s="8"/>
      <c r="M285" s="8"/>
      <c r="N285" s="8"/>
      <c r="O285" s="8" t="str">
        <f t="shared" si="19"/>
        <v>RH47L-TY47R</v>
      </c>
    </row>
    <row r="286" ht="15" spans="1:15">
      <c r="A286" s="8">
        <f t="shared" si="16"/>
        <v>285</v>
      </c>
      <c r="B286" s="8" t="str">
        <f t="shared" si="17"/>
        <v>CS26-1-5-[6][6]</v>
      </c>
      <c r="C286" s="10" t="s">
        <v>8419</v>
      </c>
      <c r="D286" s="8">
        <v>6</v>
      </c>
      <c r="E286" s="8">
        <v>6</v>
      </c>
      <c r="F286" s="8" t="str">
        <f>VLOOKUP(C286&amp;"-I"&amp;D286,端口信息表!B:F,5,FALSE)</f>
        <v>RH54L</v>
      </c>
      <c r="G286" s="8" t="str">
        <f>VLOOKUP(C286&amp;"-O"&amp;E286,端口信息表!B:F,5,FALSE)</f>
        <v>TY54R</v>
      </c>
      <c r="H286" s="8">
        <f>IF(I286="常通",1,VLOOKUP(B286,'开关组信息表（新）'!C:I,7,0))</f>
        <v>1</v>
      </c>
      <c r="I286" s="8" t="s">
        <v>8573</v>
      </c>
      <c r="J286" s="8">
        <f t="shared" si="18"/>
        <v>0</v>
      </c>
      <c r="K286" s="8"/>
      <c r="L286" s="8"/>
      <c r="M286" s="8"/>
      <c r="N286" s="8"/>
      <c r="O286" s="8" t="str">
        <f t="shared" si="19"/>
        <v>RH54L-TY54R</v>
      </c>
    </row>
    <row r="287" ht="15" spans="1:15">
      <c r="A287" s="8">
        <f t="shared" si="16"/>
        <v>286</v>
      </c>
      <c r="B287" s="8" t="str">
        <f t="shared" si="17"/>
        <v>CS26-1-5-[7][7]</v>
      </c>
      <c r="C287" s="10" t="s">
        <v>8419</v>
      </c>
      <c r="D287" s="8">
        <v>7</v>
      </c>
      <c r="E287" s="8">
        <v>7</v>
      </c>
      <c r="F287" s="8" t="str">
        <f>VLOOKUP(C287&amp;"-I"&amp;D287,端口信息表!B:F,5,FALSE)</f>
        <v>RH55L</v>
      </c>
      <c r="G287" s="8" t="str">
        <f>VLOOKUP(C287&amp;"-O"&amp;E287,端口信息表!B:F,5,FALSE)</f>
        <v>TY55R</v>
      </c>
      <c r="H287" s="8">
        <f>IF(I287="常通",1,VLOOKUP(B287,'开关组信息表（新）'!C:I,7,0))</f>
        <v>1</v>
      </c>
      <c r="I287" s="8" t="s">
        <v>8573</v>
      </c>
      <c r="J287" s="8">
        <f t="shared" si="18"/>
        <v>0</v>
      </c>
      <c r="K287" s="8"/>
      <c r="L287" s="8"/>
      <c r="M287" s="8"/>
      <c r="N287" s="8"/>
      <c r="O287" s="8" t="str">
        <f t="shared" si="19"/>
        <v>RH55L-TY55R</v>
      </c>
    </row>
    <row r="288" ht="15" spans="1:15">
      <c r="A288" s="8">
        <f t="shared" si="16"/>
        <v>287</v>
      </c>
      <c r="B288" s="8" t="str">
        <f t="shared" si="17"/>
        <v>CS26-1-5-[8][8]</v>
      </c>
      <c r="C288" s="10" t="s">
        <v>8419</v>
      </c>
      <c r="D288" s="8">
        <v>8</v>
      </c>
      <c r="E288" s="8">
        <v>8</v>
      </c>
      <c r="F288" s="8" t="str">
        <f>VLOOKUP(C288&amp;"-I"&amp;D288,端口信息表!B:F,5,FALSE)</f>
        <v>RH59L</v>
      </c>
      <c r="G288" s="8" t="str">
        <f>VLOOKUP(C288&amp;"-O"&amp;E288,端口信息表!B:F,5,FALSE)</f>
        <v>TY59R</v>
      </c>
      <c r="H288" s="8">
        <f>IF(I288="常通",1,VLOOKUP(B288,'开关组信息表（新）'!C:I,7,0))</f>
        <v>1</v>
      </c>
      <c r="I288" s="8" t="s">
        <v>8573</v>
      </c>
      <c r="J288" s="8">
        <f t="shared" si="18"/>
        <v>0</v>
      </c>
      <c r="K288" s="8"/>
      <c r="L288" s="8"/>
      <c r="M288" s="8"/>
      <c r="N288" s="8"/>
      <c r="O288" s="8" t="str">
        <f t="shared" si="19"/>
        <v>RH59L-TY59R</v>
      </c>
    </row>
    <row r="289" ht="15" spans="1:15">
      <c r="A289" s="8">
        <f t="shared" si="16"/>
        <v>288</v>
      </c>
      <c r="B289" s="8" t="str">
        <f t="shared" si="17"/>
        <v>CS26-1-5-[9][9]</v>
      </c>
      <c r="C289" s="10" t="s">
        <v>8419</v>
      </c>
      <c r="D289" s="8">
        <v>9</v>
      </c>
      <c r="E289" s="8">
        <v>9</v>
      </c>
      <c r="F289" s="8" t="str">
        <f>VLOOKUP(C289&amp;"-I"&amp;D289,端口信息表!B:F,5,FALSE)</f>
        <v>RH42R</v>
      </c>
      <c r="G289" s="8" t="str">
        <f>VLOOKUP(C289&amp;"-O"&amp;E289,端口信息表!B:F,5,FALSE)</f>
        <v>TY42L</v>
      </c>
      <c r="H289" s="8">
        <f>IF(I289="常通",1,VLOOKUP(B289,'开关组信息表（新）'!C:I,7,0))</f>
        <v>1</v>
      </c>
      <c r="I289" s="8" t="s">
        <v>8573</v>
      </c>
      <c r="J289" s="8">
        <f t="shared" si="18"/>
        <v>0</v>
      </c>
      <c r="K289" s="8"/>
      <c r="L289" s="8"/>
      <c r="M289" s="8"/>
      <c r="N289" s="8"/>
      <c r="O289" s="8" t="str">
        <f t="shared" si="19"/>
        <v>RH42R-TY42L</v>
      </c>
    </row>
    <row r="290" ht="15" spans="1:15">
      <c r="A290" s="8">
        <f t="shared" si="16"/>
        <v>289</v>
      </c>
      <c r="B290" s="8" t="str">
        <f t="shared" si="17"/>
        <v>CS26-1-5-[10][10]</v>
      </c>
      <c r="C290" s="10" t="s">
        <v>8419</v>
      </c>
      <c r="D290" s="8">
        <v>10</v>
      </c>
      <c r="E290" s="8">
        <v>10</v>
      </c>
      <c r="F290" s="8" t="str">
        <f>VLOOKUP(C290&amp;"-I"&amp;D290,端口信息表!B:F,5,FALSE)</f>
        <v>RH49R</v>
      </c>
      <c r="G290" s="8" t="str">
        <f>VLOOKUP(C290&amp;"-O"&amp;E290,端口信息表!B:F,5,FALSE)</f>
        <v>TY49L</v>
      </c>
      <c r="H290" s="8">
        <f>IF(I290="常通",1,VLOOKUP(B290,'开关组信息表（新）'!C:I,7,0))</f>
        <v>1</v>
      </c>
      <c r="I290" s="8" t="s">
        <v>8573</v>
      </c>
      <c r="J290" s="8">
        <f t="shared" si="18"/>
        <v>0</v>
      </c>
      <c r="K290" s="8"/>
      <c r="L290" s="8"/>
      <c r="M290" s="8"/>
      <c r="N290" s="8"/>
      <c r="O290" s="8" t="str">
        <f t="shared" si="19"/>
        <v>RH49R-TY49L</v>
      </c>
    </row>
    <row r="291" ht="15" spans="1:15">
      <c r="A291" s="8">
        <f t="shared" si="16"/>
        <v>290</v>
      </c>
      <c r="B291" s="8" t="str">
        <f t="shared" si="17"/>
        <v>CS26-1-5-[11][11]</v>
      </c>
      <c r="C291" s="10" t="s">
        <v>8419</v>
      </c>
      <c r="D291" s="8">
        <v>11</v>
      </c>
      <c r="E291" s="8">
        <v>11</v>
      </c>
      <c r="F291" s="8" t="str">
        <f>VLOOKUP(C291&amp;"-I"&amp;D291,端口信息表!B:F,5,FALSE)</f>
        <v>RH51R</v>
      </c>
      <c r="G291" s="8" t="str">
        <f>VLOOKUP(C291&amp;"-O"&amp;E291,端口信息表!B:F,5,FALSE)</f>
        <v>TY51L</v>
      </c>
      <c r="H291" s="8">
        <f>IF(I291="常通",1,VLOOKUP(B291,'开关组信息表（新）'!C:I,7,0))</f>
        <v>1</v>
      </c>
      <c r="I291" s="8" t="s">
        <v>8573</v>
      </c>
      <c r="J291" s="8">
        <f t="shared" si="18"/>
        <v>0</v>
      </c>
      <c r="K291" s="8"/>
      <c r="L291" s="8"/>
      <c r="M291" s="8"/>
      <c r="N291" s="8"/>
      <c r="O291" s="8" t="str">
        <f t="shared" si="19"/>
        <v>RH51R-TY51L</v>
      </c>
    </row>
    <row r="292" ht="15" spans="1:15">
      <c r="A292" s="8">
        <f t="shared" si="16"/>
        <v>291</v>
      </c>
      <c r="B292" s="8" t="str">
        <f t="shared" si="17"/>
        <v>CS26-1-5-[12][12]</v>
      </c>
      <c r="C292" s="10" t="s">
        <v>8419</v>
      </c>
      <c r="D292" s="8">
        <v>12</v>
      </c>
      <c r="E292" s="8">
        <v>12</v>
      </c>
      <c r="F292" s="8" t="str">
        <f>VLOOKUP(C292&amp;"-I"&amp;D292,端口信息表!B:F,5,FALSE)</f>
        <v>RH52R</v>
      </c>
      <c r="G292" s="8" t="str">
        <f>VLOOKUP(C292&amp;"-O"&amp;E292,端口信息表!B:F,5,FALSE)</f>
        <v>TY52L</v>
      </c>
      <c r="H292" s="8">
        <f>IF(I292="常通",1,VLOOKUP(B292,'开关组信息表（新）'!C:I,7,0))</f>
        <v>1</v>
      </c>
      <c r="I292" s="8" t="s">
        <v>8573</v>
      </c>
      <c r="J292" s="8">
        <f t="shared" si="18"/>
        <v>0</v>
      </c>
      <c r="K292" s="8"/>
      <c r="L292" s="8"/>
      <c r="M292" s="8"/>
      <c r="N292" s="8"/>
      <c r="O292" s="8" t="str">
        <f t="shared" si="19"/>
        <v>RH52R-TY52L</v>
      </c>
    </row>
    <row r="293" ht="15" spans="1:15">
      <c r="A293" s="8">
        <f t="shared" si="16"/>
        <v>292</v>
      </c>
      <c r="B293" s="8" t="str">
        <f t="shared" si="17"/>
        <v>CS26-1-5-[13][13]</v>
      </c>
      <c r="C293" s="10" t="s">
        <v>8419</v>
      </c>
      <c r="D293" s="8">
        <v>13</v>
      </c>
      <c r="E293" s="8">
        <v>13</v>
      </c>
      <c r="F293" s="8" t="str">
        <f>VLOOKUP(C293&amp;"-I"&amp;D293,端口信息表!B:F,5,FALSE)</f>
        <v>RH57R</v>
      </c>
      <c r="G293" s="8" t="str">
        <f>VLOOKUP(C293&amp;"-O"&amp;E293,端口信息表!B:F,5,FALSE)</f>
        <v>TY57L</v>
      </c>
      <c r="H293" s="8">
        <f>IF(I293="常通",1,VLOOKUP(B293,'开关组信息表（新）'!C:I,7,0))</f>
        <v>1</v>
      </c>
      <c r="I293" s="8" t="s">
        <v>8573</v>
      </c>
      <c r="J293" s="8">
        <f t="shared" si="18"/>
        <v>0</v>
      </c>
      <c r="K293" s="8"/>
      <c r="L293" s="8"/>
      <c r="M293" s="8"/>
      <c r="N293" s="8"/>
      <c r="O293" s="8" t="str">
        <f t="shared" si="19"/>
        <v>RH57R-TY57L</v>
      </c>
    </row>
    <row r="294" ht="15" spans="1:15">
      <c r="A294" s="8">
        <f t="shared" si="16"/>
        <v>293</v>
      </c>
      <c r="B294" s="8" t="str">
        <f t="shared" si="17"/>
        <v>CS26-1-5-[14][14]</v>
      </c>
      <c r="C294" s="10" t="s">
        <v>8419</v>
      </c>
      <c r="D294" s="8">
        <v>14</v>
      </c>
      <c r="E294" s="8">
        <v>14</v>
      </c>
      <c r="F294" s="8" t="str">
        <f>VLOOKUP(C294&amp;"-I"&amp;D294,端口信息表!B:F,5,FALSE)</f>
        <v>RH58R</v>
      </c>
      <c r="G294" s="8" t="str">
        <f>VLOOKUP(C294&amp;"-O"&amp;E294,端口信息表!B:F,5,FALSE)</f>
        <v>TY58L</v>
      </c>
      <c r="H294" s="8">
        <f>IF(I294="常通",1,VLOOKUP(B294,'开关组信息表（新）'!C:I,7,0))</f>
        <v>1</v>
      </c>
      <c r="I294" s="8" t="s">
        <v>8573</v>
      </c>
      <c r="J294" s="8">
        <f t="shared" si="18"/>
        <v>0</v>
      </c>
      <c r="K294" s="8"/>
      <c r="L294" s="8"/>
      <c r="M294" s="8"/>
      <c r="N294" s="8"/>
      <c r="O294" s="8" t="str">
        <f t="shared" si="19"/>
        <v>RH58R-TY58L</v>
      </c>
    </row>
    <row r="295" ht="15" spans="1:15">
      <c r="A295" s="8">
        <f t="shared" si="16"/>
        <v>294</v>
      </c>
      <c r="B295" s="8" t="str">
        <f t="shared" si="17"/>
        <v>CS26-1-5-[15][15]</v>
      </c>
      <c r="C295" s="10" t="s">
        <v>8419</v>
      </c>
      <c r="D295" s="8">
        <v>15</v>
      </c>
      <c r="E295" s="8">
        <v>15</v>
      </c>
      <c r="F295" s="8" t="str">
        <f>VLOOKUP(C295&amp;"-I"&amp;D295,端口信息表!B:F,5,FALSE)</f>
        <v>RH60R</v>
      </c>
      <c r="G295" s="8" t="str">
        <f>VLOOKUP(C295&amp;"-O"&amp;E295,端口信息表!B:F,5,FALSE)</f>
        <v>TY60L</v>
      </c>
      <c r="H295" s="8">
        <f>IF(I295="常通",1,VLOOKUP(B295,'开关组信息表（新）'!C:I,7,0))</f>
        <v>1</v>
      </c>
      <c r="I295" s="8" t="s">
        <v>8573</v>
      </c>
      <c r="J295" s="8">
        <f t="shared" si="18"/>
        <v>0</v>
      </c>
      <c r="K295" s="8"/>
      <c r="L295" s="8"/>
      <c r="M295" s="8"/>
      <c r="N295" s="8"/>
      <c r="O295" s="8" t="str">
        <f t="shared" si="19"/>
        <v>RH60R-TY60L</v>
      </c>
    </row>
    <row r="296" ht="15" spans="1:15">
      <c r="A296" s="8">
        <f t="shared" si="16"/>
        <v>295</v>
      </c>
      <c r="B296" s="8" t="str">
        <f t="shared" si="17"/>
        <v>CS26-1-5-[16][16]</v>
      </c>
      <c r="C296" s="10" t="s">
        <v>8419</v>
      </c>
      <c r="D296" s="8">
        <v>16</v>
      </c>
      <c r="E296" s="8">
        <v>16</v>
      </c>
      <c r="F296" s="8" t="str">
        <f>VLOOKUP(C296&amp;"-I"&amp;D296,端口信息表!B:F,5,FALSE)</f>
        <v>RH62R</v>
      </c>
      <c r="G296" s="8" t="str">
        <f>VLOOKUP(C296&amp;"-O"&amp;E296,端口信息表!B:F,5,FALSE)</f>
        <v>TY62L</v>
      </c>
      <c r="H296" s="8">
        <f>IF(I296="常通",1,VLOOKUP(B296,'开关组信息表（新）'!C:I,7,0))</f>
        <v>1</v>
      </c>
      <c r="I296" s="8" t="s">
        <v>8573</v>
      </c>
      <c r="J296" s="8">
        <f t="shared" si="18"/>
        <v>0</v>
      </c>
      <c r="K296" s="8"/>
      <c r="L296" s="8"/>
      <c r="M296" s="8"/>
      <c r="N296" s="8"/>
      <c r="O296" s="8" t="str">
        <f t="shared" si="19"/>
        <v>RH62R-TY62L</v>
      </c>
    </row>
    <row r="297" ht="15" spans="1:15">
      <c r="A297" s="8">
        <f t="shared" si="16"/>
        <v>296</v>
      </c>
      <c r="B297" s="8" t="str">
        <f t="shared" si="17"/>
        <v>CS26-1-6-[1][1]</v>
      </c>
      <c r="C297" s="10" t="s">
        <v>8420</v>
      </c>
      <c r="D297" s="8">
        <v>1</v>
      </c>
      <c r="E297" s="8">
        <v>1</v>
      </c>
      <c r="F297" s="8" t="str">
        <f>VLOOKUP(C297&amp;"-I"&amp;D297,端口信息表!B:F,5,FALSE)</f>
        <v>RY42R</v>
      </c>
      <c r="G297" s="8" t="str">
        <f>VLOOKUP(C297&amp;"-O"&amp;E297,端口信息表!B:F,5,FALSE)</f>
        <v>TH42L</v>
      </c>
      <c r="H297" s="8">
        <f>IF(I297="常通",1,VLOOKUP(B297,'开关组信息表（新）'!C:I,7,0))</f>
        <v>1</v>
      </c>
      <c r="I297" s="8" t="s">
        <v>8573</v>
      </c>
      <c r="J297" s="8">
        <f t="shared" si="18"/>
        <v>0</v>
      </c>
      <c r="K297" s="8"/>
      <c r="L297" s="8"/>
      <c r="M297" s="8"/>
      <c r="N297" s="8"/>
      <c r="O297" s="8" t="str">
        <f t="shared" si="19"/>
        <v>RY42R-TH42L</v>
      </c>
    </row>
    <row r="298" ht="15" spans="1:15">
      <c r="A298" s="8">
        <f t="shared" si="16"/>
        <v>297</v>
      </c>
      <c r="B298" s="8" t="str">
        <f t="shared" si="17"/>
        <v>CS26-1-6-[2][2]</v>
      </c>
      <c r="C298" s="10" t="s">
        <v>8420</v>
      </c>
      <c r="D298" s="8">
        <v>2</v>
      </c>
      <c r="E298" s="8">
        <v>2</v>
      </c>
      <c r="F298" s="8" t="str">
        <f>VLOOKUP(C298&amp;"-I"&amp;D298,端口信息表!B:F,5,FALSE)</f>
        <v>RY49R</v>
      </c>
      <c r="G298" s="8" t="str">
        <f>VLOOKUP(C298&amp;"-O"&amp;E298,端口信息表!B:F,5,FALSE)</f>
        <v>TH49L</v>
      </c>
      <c r="H298" s="8">
        <f>IF(I298="常通",1,VLOOKUP(B298,'开关组信息表（新）'!C:I,7,0))</f>
        <v>1</v>
      </c>
      <c r="I298" s="8" t="s">
        <v>8573</v>
      </c>
      <c r="J298" s="8">
        <f t="shared" si="18"/>
        <v>0</v>
      </c>
      <c r="K298" s="8"/>
      <c r="L298" s="8"/>
      <c r="M298" s="8"/>
      <c r="N298" s="8"/>
      <c r="O298" s="8" t="str">
        <f t="shared" si="19"/>
        <v>RY49R-TH49L</v>
      </c>
    </row>
    <row r="299" ht="15" spans="1:15">
      <c r="A299" s="8">
        <f t="shared" si="16"/>
        <v>298</v>
      </c>
      <c r="B299" s="8" t="str">
        <f t="shared" si="17"/>
        <v>CS26-1-6-[3][3]</v>
      </c>
      <c r="C299" s="10" t="s">
        <v>8420</v>
      </c>
      <c r="D299" s="8">
        <v>3</v>
      </c>
      <c r="E299" s="8">
        <v>3</v>
      </c>
      <c r="F299" s="8" t="str">
        <f>VLOOKUP(C299&amp;"-I"&amp;D299,端口信息表!B:F,5,FALSE)</f>
        <v>RY51R</v>
      </c>
      <c r="G299" s="8" t="str">
        <f>VLOOKUP(C299&amp;"-O"&amp;E299,端口信息表!B:F,5,FALSE)</f>
        <v>TH51L</v>
      </c>
      <c r="H299" s="8">
        <f>IF(I299="常通",1,VLOOKUP(B299,'开关组信息表（新）'!C:I,7,0))</f>
        <v>1</v>
      </c>
      <c r="I299" s="8" t="s">
        <v>8573</v>
      </c>
      <c r="J299" s="8">
        <f t="shared" si="18"/>
        <v>0</v>
      </c>
      <c r="K299" s="8"/>
      <c r="L299" s="8"/>
      <c r="M299" s="8"/>
      <c r="N299" s="8"/>
      <c r="O299" s="8" t="str">
        <f t="shared" si="19"/>
        <v>RY51R-TH51L</v>
      </c>
    </row>
    <row r="300" ht="15" spans="1:15">
      <c r="A300" s="8">
        <f t="shared" si="16"/>
        <v>299</v>
      </c>
      <c r="B300" s="8" t="str">
        <f t="shared" si="17"/>
        <v>CS26-1-6-[4][4]</v>
      </c>
      <c r="C300" s="10" t="s">
        <v>8420</v>
      </c>
      <c r="D300" s="8">
        <v>4</v>
      </c>
      <c r="E300" s="8">
        <v>4</v>
      </c>
      <c r="F300" s="8" t="str">
        <f>VLOOKUP(C300&amp;"-I"&amp;D300,端口信息表!B:F,5,FALSE)</f>
        <v>RY52R</v>
      </c>
      <c r="G300" s="8" t="str">
        <f>VLOOKUP(C300&amp;"-O"&amp;E300,端口信息表!B:F,5,FALSE)</f>
        <v>TH52L</v>
      </c>
      <c r="H300" s="8">
        <f>IF(I300="常通",1,VLOOKUP(B300,'开关组信息表（新）'!C:I,7,0))</f>
        <v>1</v>
      </c>
      <c r="I300" s="8" t="s">
        <v>8573</v>
      </c>
      <c r="J300" s="8">
        <f t="shared" si="18"/>
        <v>0</v>
      </c>
      <c r="K300" s="8"/>
      <c r="L300" s="8"/>
      <c r="M300" s="8"/>
      <c r="N300" s="8"/>
      <c r="O300" s="8" t="str">
        <f t="shared" si="19"/>
        <v>RY52R-TH52L</v>
      </c>
    </row>
    <row r="301" ht="15" spans="1:15">
      <c r="A301" s="8">
        <f t="shared" si="16"/>
        <v>300</v>
      </c>
      <c r="B301" s="8" t="str">
        <f t="shared" si="17"/>
        <v>CS26-1-6-[5][5]</v>
      </c>
      <c r="C301" s="10" t="s">
        <v>8420</v>
      </c>
      <c r="D301" s="8">
        <v>5</v>
      </c>
      <c r="E301" s="8">
        <v>5</v>
      </c>
      <c r="F301" s="8" t="str">
        <f>VLOOKUP(C301&amp;"-I"&amp;D301,端口信息表!B:F,5,FALSE)</f>
        <v>RY57R</v>
      </c>
      <c r="G301" s="8" t="str">
        <f>VLOOKUP(C301&amp;"-O"&amp;E301,端口信息表!B:F,5,FALSE)</f>
        <v>TH57L</v>
      </c>
      <c r="H301" s="8">
        <f>IF(I301="常通",1,VLOOKUP(B301,'开关组信息表（新）'!C:I,7,0))</f>
        <v>1</v>
      </c>
      <c r="I301" s="8" t="s">
        <v>8573</v>
      </c>
      <c r="J301" s="8">
        <f t="shared" si="18"/>
        <v>0</v>
      </c>
      <c r="K301" s="8"/>
      <c r="L301" s="8"/>
      <c r="M301" s="8"/>
      <c r="N301" s="8"/>
      <c r="O301" s="8" t="str">
        <f t="shared" si="19"/>
        <v>RY57R-TH57L</v>
      </c>
    </row>
    <row r="302" ht="15" spans="1:15">
      <c r="A302" s="8">
        <f t="shared" si="16"/>
        <v>301</v>
      </c>
      <c r="B302" s="8" t="str">
        <f t="shared" si="17"/>
        <v>CS26-1-6-[6][6]</v>
      </c>
      <c r="C302" s="10" t="s">
        <v>8420</v>
      </c>
      <c r="D302" s="8">
        <v>6</v>
      </c>
      <c r="E302" s="8">
        <v>6</v>
      </c>
      <c r="F302" s="8" t="str">
        <f>VLOOKUP(C302&amp;"-I"&amp;D302,端口信息表!B:F,5,FALSE)</f>
        <v>RY58R</v>
      </c>
      <c r="G302" s="8" t="str">
        <f>VLOOKUP(C302&amp;"-O"&amp;E302,端口信息表!B:F,5,FALSE)</f>
        <v>TH58L</v>
      </c>
      <c r="H302" s="8">
        <f>IF(I302="常通",1,VLOOKUP(B302,'开关组信息表（新）'!C:I,7,0))</f>
        <v>1</v>
      </c>
      <c r="I302" s="8" t="s">
        <v>8573</v>
      </c>
      <c r="J302" s="8">
        <f t="shared" si="18"/>
        <v>0</v>
      </c>
      <c r="K302" s="8"/>
      <c r="L302" s="8"/>
      <c r="M302" s="8"/>
      <c r="N302" s="8"/>
      <c r="O302" s="8" t="str">
        <f t="shared" si="19"/>
        <v>RY58R-TH58L</v>
      </c>
    </row>
    <row r="303" ht="15" spans="1:15">
      <c r="A303" s="8">
        <f t="shared" si="16"/>
        <v>302</v>
      </c>
      <c r="B303" s="8" t="str">
        <f t="shared" si="17"/>
        <v>CS26-1-6-[7][7]</v>
      </c>
      <c r="C303" s="10" t="s">
        <v>8420</v>
      </c>
      <c r="D303" s="8">
        <v>7</v>
      </c>
      <c r="E303" s="8">
        <v>7</v>
      </c>
      <c r="F303" s="8" t="str">
        <f>VLOOKUP(C303&amp;"-I"&amp;D303,端口信息表!B:F,5,FALSE)</f>
        <v>RY60R</v>
      </c>
      <c r="G303" s="8" t="str">
        <f>VLOOKUP(C303&amp;"-O"&amp;E303,端口信息表!B:F,5,FALSE)</f>
        <v>TH60L</v>
      </c>
      <c r="H303" s="8">
        <f>IF(I303="常通",1,VLOOKUP(B303,'开关组信息表（新）'!C:I,7,0))</f>
        <v>1</v>
      </c>
      <c r="I303" s="8" t="s">
        <v>8573</v>
      </c>
      <c r="J303" s="8">
        <f t="shared" si="18"/>
        <v>0</v>
      </c>
      <c r="K303" s="8"/>
      <c r="L303" s="8"/>
      <c r="M303" s="8"/>
      <c r="N303" s="8"/>
      <c r="O303" s="8" t="str">
        <f t="shared" si="19"/>
        <v>RY60R-TH60L</v>
      </c>
    </row>
    <row r="304" ht="15" spans="1:15">
      <c r="A304" s="8">
        <f t="shared" si="16"/>
        <v>303</v>
      </c>
      <c r="B304" s="8" t="str">
        <f t="shared" si="17"/>
        <v>CS26-1-6-[8][8]</v>
      </c>
      <c r="C304" s="10" t="s">
        <v>8420</v>
      </c>
      <c r="D304" s="8">
        <v>8</v>
      </c>
      <c r="E304" s="8">
        <v>8</v>
      </c>
      <c r="F304" s="8" t="str">
        <f>VLOOKUP(C304&amp;"-I"&amp;D304,端口信息表!B:F,5,FALSE)</f>
        <v>RY62R</v>
      </c>
      <c r="G304" s="8" t="str">
        <f>VLOOKUP(C304&amp;"-O"&amp;E304,端口信息表!B:F,5,FALSE)</f>
        <v>TH62L</v>
      </c>
      <c r="H304" s="8">
        <f>IF(I304="常通",1,VLOOKUP(B304,'开关组信息表（新）'!C:I,7,0))</f>
        <v>1</v>
      </c>
      <c r="I304" s="8" t="s">
        <v>8573</v>
      </c>
      <c r="J304" s="8">
        <f t="shared" si="18"/>
        <v>0</v>
      </c>
      <c r="K304" s="8"/>
      <c r="L304" s="8"/>
      <c r="M304" s="8"/>
      <c r="N304" s="8"/>
      <c r="O304" s="8" t="str">
        <f t="shared" si="19"/>
        <v>RY62R-TH62L</v>
      </c>
    </row>
    <row r="305" ht="15" spans="1:15">
      <c r="A305" s="8">
        <f t="shared" si="16"/>
        <v>304</v>
      </c>
      <c r="B305" s="8" t="str">
        <f t="shared" si="17"/>
        <v>CS26-1-6-[9][9]</v>
      </c>
      <c r="C305" s="10" t="s">
        <v>8420</v>
      </c>
      <c r="D305" s="8">
        <v>9</v>
      </c>
      <c r="E305" s="8">
        <v>9</v>
      </c>
      <c r="F305" s="8" t="str">
        <f>VLOOKUP(C305&amp;"-I"&amp;D305,端口信息表!B:F,5,FALSE)</f>
        <v>RY22L</v>
      </c>
      <c r="G305" s="8" t="str">
        <f>VLOOKUP(C305&amp;"-O"&amp;E305,端口信息表!B:F,5,FALSE)</f>
        <v>TH22R</v>
      </c>
      <c r="H305" s="8">
        <f>IF(I305="常通",1,VLOOKUP(B305,'开关组信息表（新）'!C:I,7,0))</f>
        <v>1</v>
      </c>
      <c r="I305" s="8" t="s">
        <v>8573</v>
      </c>
      <c r="J305" s="8">
        <f t="shared" si="18"/>
        <v>0</v>
      </c>
      <c r="K305" s="8"/>
      <c r="L305" s="8"/>
      <c r="M305" s="8"/>
      <c r="N305" s="8"/>
      <c r="O305" s="8" t="str">
        <f t="shared" si="19"/>
        <v>RY22L-TH22R</v>
      </c>
    </row>
    <row r="306" ht="15" spans="1:15">
      <c r="A306" s="8">
        <f t="shared" si="16"/>
        <v>305</v>
      </c>
      <c r="B306" s="8" t="str">
        <f t="shared" si="17"/>
        <v>CS26-1-6-[10][10]</v>
      </c>
      <c r="C306" s="10" t="s">
        <v>8420</v>
      </c>
      <c r="D306" s="8">
        <v>10</v>
      </c>
      <c r="E306" s="8">
        <v>10</v>
      </c>
      <c r="F306" s="8" t="str">
        <f>VLOOKUP(C306&amp;"-I"&amp;D306,端口信息表!B:F,5,FALSE)</f>
        <v>RY35L</v>
      </c>
      <c r="G306" s="8" t="str">
        <f>VLOOKUP(C306&amp;"-O"&amp;E306,端口信息表!B:F,5,FALSE)</f>
        <v>TH35R</v>
      </c>
      <c r="H306" s="8">
        <f>IF(I306="常通",1,VLOOKUP(B306,'开关组信息表（新）'!C:I,7,0))</f>
        <v>1</v>
      </c>
      <c r="I306" s="8" t="s">
        <v>8573</v>
      </c>
      <c r="J306" s="8">
        <f t="shared" si="18"/>
        <v>0</v>
      </c>
      <c r="K306" s="8"/>
      <c r="L306" s="8"/>
      <c r="M306" s="8"/>
      <c r="N306" s="8"/>
      <c r="O306" s="8" t="str">
        <f t="shared" si="19"/>
        <v>RY35L-TH35R</v>
      </c>
    </row>
    <row r="307" ht="15" spans="1:15">
      <c r="A307" s="8">
        <f t="shared" si="16"/>
        <v>306</v>
      </c>
      <c r="B307" s="8" t="str">
        <f t="shared" si="17"/>
        <v>CS26-1-6-[11][11]</v>
      </c>
      <c r="C307" s="10" t="s">
        <v>8420</v>
      </c>
      <c r="D307" s="8">
        <v>11</v>
      </c>
      <c r="E307" s="8">
        <v>11</v>
      </c>
      <c r="F307" s="8" t="str">
        <f>VLOOKUP(C307&amp;"-I"&amp;D307,端口信息表!B:F,5,FALSE)</f>
        <v>RY36L</v>
      </c>
      <c r="G307" s="8" t="str">
        <f>VLOOKUP(C307&amp;"-O"&amp;E307,端口信息表!B:F,5,FALSE)</f>
        <v>TH36R</v>
      </c>
      <c r="H307" s="8">
        <f>IF(I307="常通",1,VLOOKUP(B307,'开关组信息表（新）'!C:I,7,0))</f>
        <v>1</v>
      </c>
      <c r="I307" s="8" t="s">
        <v>8573</v>
      </c>
      <c r="J307" s="8">
        <f t="shared" si="18"/>
        <v>0</v>
      </c>
      <c r="K307" s="8"/>
      <c r="L307" s="8"/>
      <c r="M307" s="8"/>
      <c r="N307" s="8"/>
      <c r="O307" s="8" t="str">
        <f t="shared" si="19"/>
        <v>RY36L-TH36R</v>
      </c>
    </row>
    <row r="308" ht="15" spans="1:15">
      <c r="A308" s="8">
        <f t="shared" si="16"/>
        <v>307</v>
      </c>
      <c r="B308" s="8" t="str">
        <f t="shared" si="17"/>
        <v>CS26-1-6-[12][12]</v>
      </c>
      <c r="C308" s="10" t="s">
        <v>8420</v>
      </c>
      <c r="D308" s="8">
        <v>12</v>
      </c>
      <c r="E308" s="8">
        <v>12</v>
      </c>
      <c r="F308" s="8" t="str">
        <f>VLOOKUP(C308&amp;"-I"&amp;D308,端口信息表!B:F,5,FALSE)</f>
        <v>RY37L</v>
      </c>
      <c r="G308" s="8" t="str">
        <f>VLOOKUP(C308&amp;"-O"&amp;E308,端口信息表!B:F,5,FALSE)</f>
        <v>TH37R</v>
      </c>
      <c r="H308" s="8">
        <f>IF(I308="常通",1,VLOOKUP(B308,'开关组信息表（新）'!C:I,7,0))</f>
        <v>1</v>
      </c>
      <c r="I308" s="8" t="s">
        <v>8573</v>
      </c>
      <c r="J308" s="8">
        <f t="shared" si="18"/>
        <v>0</v>
      </c>
      <c r="K308" s="8"/>
      <c r="L308" s="8"/>
      <c r="M308" s="8"/>
      <c r="N308" s="8"/>
      <c r="O308" s="8" t="str">
        <f t="shared" si="19"/>
        <v>RY37L-TH37R</v>
      </c>
    </row>
    <row r="309" ht="15" spans="1:15">
      <c r="A309" s="8">
        <f t="shared" si="16"/>
        <v>308</v>
      </c>
      <c r="B309" s="8" t="str">
        <f t="shared" si="17"/>
        <v>CS26-1-6-[13][13]</v>
      </c>
      <c r="C309" s="10" t="s">
        <v>8420</v>
      </c>
      <c r="D309" s="8">
        <v>13</v>
      </c>
      <c r="E309" s="8">
        <v>13</v>
      </c>
      <c r="F309" s="8" t="str">
        <f>VLOOKUP(C309&amp;"-I"&amp;D309,端口信息表!B:F,5,FALSE)</f>
        <v>RY47L</v>
      </c>
      <c r="G309" s="8" t="str">
        <f>VLOOKUP(C309&amp;"-O"&amp;E309,端口信息表!B:F,5,FALSE)</f>
        <v>TH47R</v>
      </c>
      <c r="H309" s="8">
        <f>IF(I309="常通",1,VLOOKUP(B309,'开关组信息表（新）'!C:I,7,0))</f>
        <v>1</v>
      </c>
      <c r="I309" s="8" t="s">
        <v>8573</v>
      </c>
      <c r="J309" s="8">
        <f t="shared" si="18"/>
        <v>0</v>
      </c>
      <c r="K309" s="8"/>
      <c r="L309" s="8"/>
      <c r="M309" s="8"/>
      <c r="N309" s="8"/>
      <c r="O309" s="8" t="str">
        <f t="shared" si="19"/>
        <v>RY47L-TH47R</v>
      </c>
    </row>
    <row r="310" ht="15" spans="1:15">
      <c r="A310" s="8">
        <f t="shared" si="16"/>
        <v>309</v>
      </c>
      <c r="B310" s="8" t="str">
        <f t="shared" si="17"/>
        <v>CS26-1-6-[14][14]</v>
      </c>
      <c r="C310" s="10" t="s">
        <v>8420</v>
      </c>
      <c r="D310" s="8">
        <v>14</v>
      </c>
      <c r="E310" s="8">
        <v>14</v>
      </c>
      <c r="F310" s="8" t="str">
        <f>VLOOKUP(C310&amp;"-I"&amp;D310,端口信息表!B:F,5,FALSE)</f>
        <v>RY54L</v>
      </c>
      <c r="G310" s="8" t="str">
        <f>VLOOKUP(C310&amp;"-O"&amp;E310,端口信息表!B:F,5,FALSE)</f>
        <v>TH54R</v>
      </c>
      <c r="H310" s="8">
        <f>IF(I310="常通",1,VLOOKUP(B310,'开关组信息表（新）'!C:I,7,0))</f>
        <v>1</v>
      </c>
      <c r="I310" s="8" t="s">
        <v>8573</v>
      </c>
      <c r="J310" s="8">
        <f t="shared" si="18"/>
        <v>0</v>
      </c>
      <c r="K310" s="8"/>
      <c r="L310" s="8"/>
      <c r="M310" s="8"/>
      <c r="N310" s="8"/>
      <c r="O310" s="8" t="str">
        <f t="shared" si="19"/>
        <v>RY54L-TH54R</v>
      </c>
    </row>
    <row r="311" ht="15" spans="1:15">
      <c r="A311" s="8">
        <f t="shared" si="16"/>
        <v>310</v>
      </c>
      <c r="B311" s="8" t="str">
        <f t="shared" si="17"/>
        <v>CS26-1-6-[15][15]</v>
      </c>
      <c r="C311" s="10" t="s">
        <v>8420</v>
      </c>
      <c r="D311" s="8">
        <v>15</v>
      </c>
      <c r="E311" s="8">
        <v>15</v>
      </c>
      <c r="F311" s="8" t="str">
        <f>VLOOKUP(C311&amp;"-I"&amp;D311,端口信息表!B:F,5,FALSE)</f>
        <v>RY55L</v>
      </c>
      <c r="G311" s="8" t="str">
        <f>VLOOKUP(C311&amp;"-O"&amp;E311,端口信息表!B:F,5,FALSE)</f>
        <v>TH55R</v>
      </c>
      <c r="H311" s="8">
        <f>IF(I311="常通",1,VLOOKUP(B311,'开关组信息表（新）'!C:I,7,0))</f>
        <v>1</v>
      </c>
      <c r="I311" s="8" t="s">
        <v>8573</v>
      </c>
      <c r="J311" s="8">
        <f t="shared" si="18"/>
        <v>0</v>
      </c>
      <c r="K311" s="8"/>
      <c r="L311" s="8"/>
      <c r="M311" s="8"/>
      <c r="N311" s="8"/>
      <c r="O311" s="8" t="str">
        <f t="shared" si="19"/>
        <v>RY55L-TH55R</v>
      </c>
    </row>
    <row r="312" ht="15" spans="1:15">
      <c r="A312" s="8">
        <f t="shared" si="16"/>
        <v>311</v>
      </c>
      <c r="B312" s="8" t="str">
        <f t="shared" si="17"/>
        <v>CS26-1-6-[16][16]</v>
      </c>
      <c r="C312" s="10" t="s">
        <v>8420</v>
      </c>
      <c r="D312" s="8">
        <v>16</v>
      </c>
      <c r="E312" s="8">
        <v>16</v>
      </c>
      <c r="F312" s="8" t="str">
        <f>VLOOKUP(C312&amp;"-I"&amp;D312,端口信息表!B:F,5,FALSE)</f>
        <v>RY59L</v>
      </c>
      <c r="G312" s="8" t="str">
        <f>VLOOKUP(C312&amp;"-O"&amp;E312,端口信息表!B:F,5,FALSE)</f>
        <v>TH59R</v>
      </c>
      <c r="H312" s="8">
        <f>IF(I312="常通",1,VLOOKUP(B312,'开关组信息表（新）'!C:I,7,0))</f>
        <v>1</v>
      </c>
      <c r="I312" s="8" t="s">
        <v>8573</v>
      </c>
      <c r="J312" s="8">
        <f t="shared" si="18"/>
        <v>0</v>
      </c>
      <c r="K312" s="8"/>
      <c r="L312" s="8"/>
      <c r="M312" s="8"/>
      <c r="N312" s="8"/>
      <c r="O312" s="8" t="str">
        <f t="shared" si="19"/>
        <v>RY59L-TH59R</v>
      </c>
    </row>
    <row r="313" ht="15" spans="1:15">
      <c r="A313" s="8">
        <f t="shared" si="16"/>
        <v>312</v>
      </c>
      <c r="B313" s="8" t="str">
        <f t="shared" si="17"/>
        <v>CS26-1-7-[1][1]</v>
      </c>
      <c r="C313" s="10" t="s">
        <v>8421</v>
      </c>
      <c r="D313" s="8">
        <v>1</v>
      </c>
      <c r="E313" s="8">
        <v>1</v>
      </c>
      <c r="F313" s="8" t="str">
        <f>VLOOKUP(C313&amp;"-I"&amp;D313,端口信息表!B:F,5,FALSE)</f>
        <v>RW7L</v>
      </c>
      <c r="G313" s="8" t="str">
        <f>VLOOKUP(C313&amp;"-O"&amp;E313,端口信息表!B:F,5,FALSE)</f>
        <v>TY7R</v>
      </c>
      <c r="H313" s="8">
        <f>IF(I313="常通",1,VLOOKUP(B313,'开关组信息表（新）'!C:I,7,0))</f>
        <v>1</v>
      </c>
      <c r="I313" s="8" t="s">
        <v>8573</v>
      </c>
      <c r="J313" s="8">
        <f t="shared" si="18"/>
        <v>0</v>
      </c>
      <c r="K313" s="8"/>
      <c r="L313" s="8"/>
      <c r="M313" s="8"/>
      <c r="N313" s="8"/>
      <c r="O313" s="8" t="str">
        <f t="shared" si="19"/>
        <v>RW7L-TY7R</v>
      </c>
    </row>
    <row r="314" ht="15" spans="1:15">
      <c r="A314" s="8">
        <f t="shared" ref="A314:A377" si="20">ROW()-1</f>
        <v>313</v>
      </c>
      <c r="B314" s="8" t="str">
        <f t="shared" ref="B314:B377" si="21">C314&amp;"-["&amp;D314&amp;"]["&amp;E314&amp;"]"</f>
        <v>CS26-1-7-[2][2]</v>
      </c>
      <c r="C314" s="10" t="s">
        <v>8421</v>
      </c>
      <c r="D314" s="8">
        <v>2</v>
      </c>
      <c r="E314" s="8">
        <v>2</v>
      </c>
      <c r="F314" s="8" t="str">
        <f>VLOOKUP(C314&amp;"-I"&amp;D314,端口信息表!B:F,5,FALSE)</f>
        <v>RW21L</v>
      </c>
      <c r="G314" s="8" t="str">
        <f>VLOOKUP(C314&amp;"-O"&amp;E314,端口信息表!B:F,5,FALSE)</f>
        <v>TY21R</v>
      </c>
      <c r="H314" s="8">
        <f>IF(I314="常通",1,VLOOKUP(B314,'开关组信息表（新）'!C:I,7,0))</f>
        <v>1</v>
      </c>
      <c r="I314" s="8" t="s">
        <v>8573</v>
      </c>
      <c r="J314" s="8">
        <f t="shared" ref="J314:J377" si="22">IF(N314=$M$1,M314,IF(N314=$L$1,L314,K314))</f>
        <v>0</v>
      </c>
      <c r="K314" s="8"/>
      <c r="L314" s="8"/>
      <c r="M314" s="8"/>
      <c r="N314" s="8"/>
      <c r="O314" s="8" t="str">
        <f t="shared" ref="O314:O377" si="23">F314&amp;"-"&amp;G314</f>
        <v>RW21L-TY21R</v>
      </c>
    </row>
    <row r="315" ht="15" spans="1:15">
      <c r="A315" s="8">
        <f t="shared" si="20"/>
        <v>314</v>
      </c>
      <c r="B315" s="8" t="str">
        <f t="shared" si="21"/>
        <v>CS26-1-7-[3][3]</v>
      </c>
      <c r="C315" s="10" t="s">
        <v>8421</v>
      </c>
      <c r="D315" s="8">
        <v>3</v>
      </c>
      <c r="E315" s="8">
        <v>3</v>
      </c>
      <c r="F315" s="8" t="str">
        <f>VLOOKUP(C315&amp;"-I"&amp;D315,端口信息表!B:F,5,FALSE)</f>
        <v>RW23L</v>
      </c>
      <c r="G315" s="8" t="str">
        <f>VLOOKUP(C315&amp;"-O"&amp;E315,端口信息表!B:F,5,FALSE)</f>
        <v>TY23R</v>
      </c>
      <c r="H315" s="8">
        <f>IF(I315="常通",1,VLOOKUP(B315,'开关组信息表（新）'!C:I,7,0))</f>
        <v>1</v>
      </c>
      <c r="I315" s="8" t="s">
        <v>8573</v>
      </c>
      <c r="J315" s="8">
        <f t="shared" si="22"/>
        <v>0</v>
      </c>
      <c r="K315" s="8"/>
      <c r="L315" s="8"/>
      <c r="M315" s="8"/>
      <c r="N315" s="8"/>
      <c r="O315" s="8" t="str">
        <f t="shared" si="23"/>
        <v>RW23L-TY23R</v>
      </c>
    </row>
    <row r="316" ht="15" spans="1:15">
      <c r="A316" s="8">
        <f t="shared" si="20"/>
        <v>315</v>
      </c>
      <c r="B316" s="8" t="str">
        <f t="shared" si="21"/>
        <v>CS26-1-7-[4][4]</v>
      </c>
      <c r="C316" s="10" t="s">
        <v>8421</v>
      </c>
      <c r="D316" s="8">
        <v>4</v>
      </c>
      <c r="E316" s="8">
        <v>4</v>
      </c>
      <c r="F316" s="8" t="str">
        <f>VLOOKUP(C316&amp;"-I"&amp;D316,端口信息表!B:F,5,FALSE)</f>
        <v>RW31L</v>
      </c>
      <c r="G316" s="8" t="str">
        <f>VLOOKUP(C316&amp;"-O"&amp;E316,端口信息表!B:F,5,FALSE)</f>
        <v>TY31R</v>
      </c>
      <c r="H316" s="8">
        <f>IF(I316="常通",1,VLOOKUP(B316,'开关组信息表（新）'!C:I,7,0))</f>
        <v>1</v>
      </c>
      <c r="I316" s="8" t="s">
        <v>8573</v>
      </c>
      <c r="J316" s="8">
        <f t="shared" si="22"/>
        <v>0</v>
      </c>
      <c r="K316" s="8"/>
      <c r="L316" s="8"/>
      <c r="M316" s="8"/>
      <c r="N316" s="8"/>
      <c r="O316" s="8" t="str">
        <f t="shared" si="23"/>
        <v>RW31L-TY31R</v>
      </c>
    </row>
    <row r="317" ht="15" spans="1:15">
      <c r="A317" s="8">
        <f t="shared" si="20"/>
        <v>316</v>
      </c>
      <c r="B317" s="8" t="str">
        <f t="shared" si="21"/>
        <v>CS26-1-7-[5][5]</v>
      </c>
      <c r="C317" s="10" t="s">
        <v>8421</v>
      </c>
      <c r="D317" s="8">
        <v>5</v>
      </c>
      <c r="E317" s="8">
        <v>5</v>
      </c>
      <c r="F317" s="8" t="str">
        <f>VLOOKUP(C317&amp;"-I"&amp;D317,端口信息表!B:F,5,FALSE)</f>
        <v>RW46L</v>
      </c>
      <c r="G317" s="8" t="str">
        <f>VLOOKUP(C317&amp;"-O"&amp;E317,端口信息表!B:F,5,FALSE)</f>
        <v>TY46R</v>
      </c>
      <c r="H317" s="8">
        <f>IF(I317="常通",1,VLOOKUP(B317,'开关组信息表（新）'!C:I,7,0))</f>
        <v>1</v>
      </c>
      <c r="I317" s="8" t="s">
        <v>8573</v>
      </c>
      <c r="J317" s="8">
        <f t="shared" si="22"/>
        <v>0</v>
      </c>
      <c r="K317" s="8"/>
      <c r="L317" s="8"/>
      <c r="M317" s="8"/>
      <c r="N317" s="8"/>
      <c r="O317" s="8" t="str">
        <f t="shared" si="23"/>
        <v>RW46L-TY46R</v>
      </c>
    </row>
    <row r="318" ht="15" spans="1:15">
      <c r="A318" s="8">
        <f t="shared" si="20"/>
        <v>317</v>
      </c>
      <c r="B318" s="8" t="str">
        <f t="shared" si="21"/>
        <v>CS26-1-7-[6][6]</v>
      </c>
      <c r="C318" s="10" t="s">
        <v>8421</v>
      </c>
      <c r="D318" s="8">
        <v>6</v>
      </c>
      <c r="E318" s="8">
        <v>6</v>
      </c>
      <c r="F318" s="8" t="str">
        <f>VLOOKUP(C318&amp;"-I"&amp;D318,端口信息表!B:F,5,FALSE)</f>
        <v>RW50L</v>
      </c>
      <c r="G318" s="8" t="str">
        <f>VLOOKUP(C318&amp;"-O"&amp;E318,端口信息表!B:F,5,FALSE)</f>
        <v>TY50L</v>
      </c>
      <c r="H318" s="8">
        <f>IF(I318="常通",1,VLOOKUP(B318,'开关组信息表（新）'!C:I,7,0))</f>
        <v>1</v>
      </c>
      <c r="I318" s="8" t="s">
        <v>8573</v>
      </c>
      <c r="J318" s="8">
        <f t="shared" si="22"/>
        <v>0</v>
      </c>
      <c r="K318" s="8"/>
      <c r="L318" s="8"/>
      <c r="M318" s="8"/>
      <c r="N318" s="8"/>
      <c r="O318" s="8" t="str">
        <f t="shared" si="23"/>
        <v>RW50L-TY50L</v>
      </c>
    </row>
    <row r="319" ht="15" spans="1:15">
      <c r="A319" s="8">
        <f t="shared" si="20"/>
        <v>318</v>
      </c>
      <c r="B319" s="8" t="str">
        <f t="shared" si="21"/>
        <v>CS26-1-7-[7][7]</v>
      </c>
      <c r="C319" s="10" t="s">
        <v>8421</v>
      </c>
      <c r="D319" s="8">
        <v>7</v>
      </c>
      <c r="E319" s="8">
        <v>7</v>
      </c>
      <c r="F319" s="8" t="str">
        <f>VLOOKUP(C319&amp;"-I"&amp;D319,端口信息表!B:F,5,FALSE)</f>
        <v>RW53L</v>
      </c>
      <c r="G319" s="8" t="str">
        <f>VLOOKUP(C319&amp;"-O"&amp;E319,端口信息表!B:F,5,FALSE)</f>
        <v>TY53R</v>
      </c>
      <c r="H319" s="8">
        <f>IF(I319="常通",1,VLOOKUP(B319,'开关组信息表（新）'!C:I,7,0))</f>
        <v>1</v>
      </c>
      <c r="I319" s="8" t="s">
        <v>8573</v>
      </c>
      <c r="J319" s="8">
        <f t="shared" si="22"/>
        <v>0</v>
      </c>
      <c r="K319" s="8"/>
      <c r="L319" s="8"/>
      <c r="M319" s="8"/>
      <c r="N319" s="8"/>
      <c r="O319" s="8" t="str">
        <f t="shared" si="23"/>
        <v>RW53L-TY53R</v>
      </c>
    </row>
    <row r="320" ht="15" spans="1:15">
      <c r="A320" s="8">
        <f t="shared" si="20"/>
        <v>319</v>
      </c>
      <c r="B320" s="8" t="str">
        <f t="shared" si="21"/>
        <v>CS26-1-7-[8][8]</v>
      </c>
      <c r="C320" s="10" t="s">
        <v>8421</v>
      </c>
      <c r="D320" s="8">
        <v>8</v>
      </c>
      <c r="E320" s="8">
        <v>8</v>
      </c>
      <c r="F320" s="8" t="str">
        <f>VLOOKUP(C320&amp;"-I"&amp;D320,端口信息表!B:F,5,FALSE)</f>
        <v>RW14R</v>
      </c>
      <c r="G320" s="8" t="str">
        <f>VLOOKUP(C320&amp;"-O"&amp;E320,端口信息表!B:F,5,FALSE)</f>
        <v>TY14L</v>
      </c>
      <c r="H320" s="8">
        <f>IF(I320="常通",1,VLOOKUP(B320,'开关组信息表（新）'!C:I,7,0))</f>
        <v>1</v>
      </c>
      <c r="I320" s="8" t="s">
        <v>8573</v>
      </c>
      <c r="J320" s="8">
        <f t="shared" si="22"/>
        <v>0</v>
      </c>
      <c r="K320" s="8"/>
      <c r="L320" s="8"/>
      <c r="M320" s="8"/>
      <c r="N320" s="8"/>
      <c r="O320" s="8" t="str">
        <f t="shared" si="23"/>
        <v>RW14R-TY14L</v>
      </c>
    </row>
    <row r="321" ht="15" spans="1:15">
      <c r="A321" s="8">
        <f t="shared" si="20"/>
        <v>320</v>
      </c>
      <c r="B321" s="8" t="str">
        <f t="shared" si="21"/>
        <v>CS26-1-7-[9][9]</v>
      </c>
      <c r="C321" s="10" t="s">
        <v>8421</v>
      </c>
      <c r="D321" s="8">
        <v>9</v>
      </c>
      <c r="E321" s="8">
        <v>9</v>
      </c>
      <c r="F321" s="8" t="str">
        <f>VLOOKUP(C321&amp;"-I"&amp;D321,端口信息表!B:F,5,FALSE)</f>
        <v>RW28R</v>
      </c>
      <c r="G321" s="8" t="str">
        <f>VLOOKUP(C321&amp;"-O"&amp;E321,端口信息表!B:F,5,FALSE)</f>
        <v>TY28L</v>
      </c>
      <c r="H321" s="8">
        <f>IF(I321="常通",1,VLOOKUP(B321,'开关组信息表（新）'!C:I,7,0))</f>
        <v>1</v>
      </c>
      <c r="I321" s="8" t="s">
        <v>8573</v>
      </c>
      <c r="J321" s="8">
        <f t="shared" si="22"/>
        <v>0</v>
      </c>
      <c r="K321" s="8"/>
      <c r="L321" s="8"/>
      <c r="M321" s="8"/>
      <c r="N321" s="8"/>
      <c r="O321" s="8" t="str">
        <f t="shared" si="23"/>
        <v>RW28R-TY28L</v>
      </c>
    </row>
    <row r="322" ht="15" spans="1:15">
      <c r="A322" s="8">
        <f t="shared" si="20"/>
        <v>321</v>
      </c>
      <c r="B322" s="8" t="str">
        <f t="shared" si="21"/>
        <v>CS26-1-7-[10][10]</v>
      </c>
      <c r="C322" s="10" t="s">
        <v>8421</v>
      </c>
      <c r="D322" s="8">
        <v>10</v>
      </c>
      <c r="E322" s="8">
        <v>10</v>
      </c>
      <c r="F322" s="8" t="str">
        <f>VLOOKUP(C322&amp;"-I"&amp;D322,端口信息表!B:F,5,FALSE)</f>
        <v>RW30R</v>
      </c>
      <c r="G322" s="8" t="str">
        <f>VLOOKUP(C322&amp;"-O"&amp;E322,端口信息表!B:F,5,FALSE)</f>
        <v>TY30L</v>
      </c>
      <c r="H322" s="8">
        <f>IF(I322="常通",1,VLOOKUP(B322,'开关组信息表（新）'!C:I,7,0))</f>
        <v>1</v>
      </c>
      <c r="I322" s="8" t="s">
        <v>8573</v>
      </c>
      <c r="J322" s="8">
        <f t="shared" si="22"/>
        <v>0</v>
      </c>
      <c r="K322" s="8"/>
      <c r="L322" s="8"/>
      <c r="M322" s="8"/>
      <c r="N322" s="8"/>
      <c r="O322" s="8" t="str">
        <f t="shared" si="23"/>
        <v>RW30R-TY30L</v>
      </c>
    </row>
    <row r="323" ht="15" spans="1:15">
      <c r="A323" s="8">
        <f t="shared" si="20"/>
        <v>322</v>
      </c>
      <c r="B323" s="8" t="str">
        <f t="shared" si="21"/>
        <v>CS26-1-7-[11][11]</v>
      </c>
      <c r="C323" s="10" t="s">
        <v>8421</v>
      </c>
      <c r="D323" s="8">
        <v>11</v>
      </c>
      <c r="E323" s="8">
        <v>11</v>
      </c>
      <c r="F323" s="8" t="str">
        <f>VLOOKUP(C323&amp;"-I"&amp;D323,端口信息表!B:F,5,FALSE)</f>
        <v>RW44R</v>
      </c>
      <c r="G323" s="8" t="str">
        <f>VLOOKUP(C323&amp;"-O"&amp;E323,端口信息表!B:F,5,FALSE)</f>
        <v>TY44R</v>
      </c>
      <c r="H323" s="8">
        <f>IF(I323="常通",1,VLOOKUP(B323,'开关组信息表（新）'!C:I,7,0))</f>
        <v>1</v>
      </c>
      <c r="I323" s="8" t="s">
        <v>8573</v>
      </c>
      <c r="J323" s="8">
        <f t="shared" si="22"/>
        <v>0</v>
      </c>
      <c r="K323" s="8"/>
      <c r="L323" s="8"/>
      <c r="M323" s="8"/>
      <c r="N323" s="8"/>
      <c r="O323" s="8" t="str">
        <f t="shared" si="23"/>
        <v>RW44R-TY44R</v>
      </c>
    </row>
    <row r="324" ht="15" spans="1:15">
      <c r="A324" s="8">
        <f t="shared" si="20"/>
        <v>323</v>
      </c>
      <c r="B324" s="8" t="str">
        <f t="shared" si="21"/>
        <v>CS26-1-7-[12][12]</v>
      </c>
      <c r="C324" s="10" t="s">
        <v>8421</v>
      </c>
      <c r="D324" s="8">
        <v>12</v>
      </c>
      <c r="E324" s="8">
        <v>12</v>
      </c>
      <c r="F324" s="8" t="str">
        <f>VLOOKUP(C324&amp;"-I"&amp;D324,端口信息表!B:F,5,FALSE)</f>
        <v>RW48R</v>
      </c>
      <c r="G324" s="8" t="str">
        <f>VLOOKUP(C324&amp;"-O"&amp;E324,端口信息表!B:F,5,FALSE)</f>
        <v>TY48L</v>
      </c>
      <c r="H324" s="8">
        <f>IF(I324="常通",1,VLOOKUP(B324,'开关组信息表（新）'!C:I,7,0))</f>
        <v>1</v>
      </c>
      <c r="I324" s="8" t="s">
        <v>8573</v>
      </c>
      <c r="J324" s="8">
        <f t="shared" si="22"/>
        <v>0</v>
      </c>
      <c r="K324" s="8"/>
      <c r="L324" s="8"/>
      <c r="M324" s="8"/>
      <c r="N324" s="8"/>
      <c r="O324" s="8" t="str">
        <f t="shared" si="23"/>
        <v>RW48R-TY48L</v>
      </c>
    </row>
    <row r="325" ht="15" spans="1:15">
      <c r="A325" s="8">
        <f t="shared" si="20"/>
        <v>324</v>
      </c>
      <c r="B325" s="8" t="str">
        <f t="shared" si="21"/>
        <v>CS26-1-7-[13][13]</v>
      </c>
      <c r="C325" s="10" t="s">
        <v>8421</v>
      </c>
      <c r="D325" s="8">
        <v>13</v>
      </c>
      <c r="E325" s="8">
        <v>13</v>
      </c>
      <c r="F325" s="8" t="str">
        <f>VLOOKUP(C325&amp;"-I"&amp;D325,端口信息表!B:F,5,FALSE)</f>
        <v>RW56R</v>
      </c>
      <c r="G325" s="8" t="str">
        <f>VLOOKUP(C325&amp;"-O"&amp;E325,端口信息表!B:F,5,FALSE)</f>
        <v>TY56L</v>
      </c>
      <c r="H325" s="8">
        <f>IF(I325="常通",1,VLOOKUP(B325,'开关组信息表（新）'!C:I,7,0))</f>
        <v>1</v>
      </c>
      <c r="I325" s="8" t="s">
        <v>8573</v>
      </c>
      <c r="J325" s="8">
        <f t="shared" si="22"/>
        <v>0</v>
      </c>
      <c r="K325" s="8"/>
      <c r="L325" s="8"/>
      <c r="M325" s="8"/>
      <c r="N325" s="8"/>
      <c r="O325" s="8" t="str">
        <f t="shared" si="23"/>
        <v>RW56R-TY56L</v>
      </c>
    </row>
    <row r="326" ht="15" spans="1:15">
      <c r="A326" s="8">
        <f t="shared" si="20"/>
        <v>325</v>
      </c>
      <c r="B326" s="8" t="str">
        <f t="shared" si="21"/>
        <v>CS26-1-7-[14][14]</v>
      </c>
      <c r="C326" s="10" t="s">
        <v>8421</v>
      </c>
      <c r="D326" s="8">
        <v>14</v>
      </c>
      <c r="E326" s="8">
        <v>14</v>
      </c>
      <c r="F326" s="8" t="str">
        <f>VLOOKUP(C326&amp;"-I"&amp;D326,端口信息表!B:F,5,FALSE)</f>
        <v>RW61R</v>
      </c>
      <c r="G326" s="8" t="str">
        <f>VLOOKUP(C326&amp;"-O"&amp;E326,端口信息表!B:F,5,FALSE)</f>
        <v>TY61R</v>
      </c>
      <c r="H326" s="8">
        <f>IF(I326="常通",1,VLOOKUP(B326,'开关组信息表（新）'!C:I,7,0))</f>
        <v>1</v>
      </c>
      <c r="I326" s="8" t="s">
        <v>8573</v>
      </c>
      <c r="J326" s="8">
        <f t="shared" si="22"/>
        <v>0</v>
      </c>
      <c r="K326" s="8"/>
      <c r="L326" s="8"/>
      <c r="M326" s="8"/>
      <c r="N326" s="8"/>
      <c r="O326" s="8" t="str">
        <f t="shared" si="23"/>
        <v>RW61R-TY61R</v>
      </c>
    </row>
    <row r="327" ht="15" spans="1:15">
      <c r="A327" s="8">
        <f t="shared" si="20"/>
        <v>326</v>
      </c>
      <c r="B327" s="8" t="str">
        <f t="shared" si="21"/>
        <v>CS26-1-8-[1][1]</v>
      </c>
      <c r="C327" s="10" t="s">
        <v>8422</v>
      </c>
      <c r="D327" s="8">
        <v>1</v>
      </c>
      <c r="E327" s="8">
        <v>1</v>
      </c>
      <c r="F327" s="8" t="str">
        <f>VLOOKUP(C327&amp;"-I"&amp;D327,端口信息表!B:F,5,FALSE)</f>
        <v>RY14R</v>
      </c>
      <c r="G327" s="8" t="str">
        <f>VLOOKUP(C327&amp;"-O"&amp;E327,端口信息表!B:F,5,FALSE)</f>
        <v>TW14L</v>
      </c>
      <c r="H327" s="8">
        <f>IF(I327="常通",1,VLOOKUP(B327,'开关组信息表（新）'!C:I,7,0))</f>
        <v>1</v>
      </c>
      <c r="I327" s="8" t="s">
        <v>8573</v>
      </c>
      <c r="J327" s="8">
        <f t="shared" si="22"/>
        <v>0</v>
      </c>
      <c r="K327" s="8"/>
      <c r="L327" s="8"/>
      <c r="M327" s="8"/>
      <c r="N327" s="8"/>
      <c r="O327" s="8" t="str">
        <f t="shared" si="23"/>
        <v>RY14R-TW14L</v>
      </c>
    </row>
    <row r="328" ht="15" spans="1:15">
      <c r="A328" s="8">
        <f t="shared" si="20"/>
        <v>327</v>
      </c>
      <c r="B328" s="8" t="str">
        <f t="shared" si="21"/>
        <v>CS26-1-8-[2][2]</v>
      </c>
      <c r="C328" s="10" t="s">
        <v>8422</v>
      </c>
      <c r="D328" s="8">
        <v>2</v>
      </c>
      <c r="E328" s="8">
        <v>2</v>
      </c>
      <c r="F328" s="8" t="str">
        <f>VLOOKUP(C328&amp;"-I"&amp;D328,端口信息表!B:F,5,FALSE)</f>
        <v>RY23L</v>
      </c>
      <c r="G328" s="8" t="str">
        <f>VLOOKUP(C328&amp;"-O"&amp;E328,端口信息表!B:F,5,FALSE)</f>
        <v>TW23L</v>
      </c>
      <c r="H328" s="8">
        <f>IF(I328="常通",1,VLOOKUP(B328,'开关组信息表（新）'!C:I,7,0))</f>
        <v>1</v>
      </c>
      <c r="I328" s="8" t="s">
        <v>8573</v>
      </c>
      <c r="J328" s="8">
        <f t="shared" si="22"/>
        <v>0</v>
      </c>
      <c r="K328" s="8"/>
      <c r="L328" s="8"/>
      <c r="M328" s="8"/>
      <c r="N328" s="8"/>
      <c r="O328" s="8" t="str">
        <f t="shared" si="23"/>
        <v>RY23L-TW23L</v>
      </c>
    </row>
    <row r="329" ht="15" spans="1:15">
      <c r="A329" s="8">
        <f t="shared" si="20"/>
        <v>328</v>
      </c>
      <c r="B329" s="8" t="str">
        <f t="shared" si="21"/>
        <v>CS26-1-8-[3][3]</v>
      </c>
      <c r="C329" s="10" t="s">
        <v>8422</v>
      </c>
      <c r="D329" s="8">
        <v>3</v>
      </c>
      <c r="E329" s="8">
        <v>3</v>
      </c>
      <c r="F329" s="8" t="str">
        <f>VLOOKUP(C329&amp;"-I"&amp;D329,端口信息表!B:F,5,FALSE)</f>
        <v>RY28R</v>
      </c>
      <c r="G329" s="8" t="str">
        <f>VLOOKUP(C329&amp;"-O"&amp;E329,端口信息表!B:F,5,FALSE)</f>
        <v>TW28L</v>
      </c>
      <c r="H329" s="8">
        <f>IF(I329="常通",1,VLOOKUP(B329,'开关组信息表（新）'!C:I,7,0))</f>
        <v>1</v>
      </c>
      <c r="I329" s="8" t="s">
        <v>8573</v>
      </c>
      <c r="J329" s="8">
        <f t="shared" si="22"/>
        <v>0</v>
      </c>
      <c r="K329" s="8"/>
      <c r="L329" s="8"/>
      <c r="M329" s="8"/>
      <c r="N329" s="8"/>
      <c r="O329" s="8" t="str">
        <f t="shared" si="23"/>
        <v>RY28R-TW28L</v>
      </c>
    </row>
    <row r="330" ht="15" spans="1:15">
      <c r="A330" s="8">
        <f t="shared" si="20"/>
        <v>329</v>
      </c>
      <c r="B330" s="8" t="str">
        <f t="shared" si="21"/>
        <v>CS26-1-8-[4][4]</v>
      </c>
      <c r="C330" s="10" t="s">
        <v>8422</v>
      </c>
      <c r="D330" s="8">
        <v>4</v>
      </c>
      <c r="E330" s="8">
        <v>4</v>
      </c>
      <c r="F330" s="8" t="str">
        <f>VLOOKUP(C330&amp;"-I"&amp;D330,端口信息表!B:F,5,FALSE)</f>
        <v>RY30R</v>
      </c>
      <c r="G330" s="8" t="str">
        <f>VLOOKUP(C330&amp;"-O"&amp;E330,端口信息表!B:F,5,FALSE)</f>
        <v>TW30L</v>
      </c>
      <c r="H330" s="8">
        <f>IF(I330="常通",1,VLOOKUP(B330,'开关组信息表（新）'!C:I,7,0))</f>
        <v>1</v>
      </c>
      <c r="I330" s="8" t="s">
        <v>8573</v>
      </c>
      <c r="J330" s="8">
        <f t="shared" si="22"/>
        <v>0</v>
      </c>
      <c r="K330" s="8"/>
      <c r="L330" s="8"/>
      <c r="M330" s="8"/>
      <c r="N330" s="8"/>
      <c r="O330" s="8" t="str">
        <f t="shared" si="23"/>
        <v>RY30R-TW30L</v>
      </c>
    </row>
    <row r="331" ht="15" spans="1:15">
      <c r="A331" s="8">
        <f t="shared" si="20"/>
        <v>330</v>
      </c>
      <c r="B331" s="8" t="str">
        <f t="shared" si="21"/>
        <v>CS26-1-8-[5][5]</v>
      </c>
      <c r="C331" s="10" t="s">
        <v>8422</v>
      </c>
      <c r="D331" s="8">
        <v>5</v>
      </c>
      <c r="E331" s="8">
        <v>5</v>
      </c>
      <c r="F331" s="8" t="str">
        <f>VLOOKUP(C331&amp;"-I"&amp;D331,端口信息表!B:F,5,FALSE)</f>
        <v>RY44L</v>
      </c>
      <c r="G331" s="8" t="str">
        <f>VLOOKUP(C331&amp;"-O"&amp;E331,端口信息表!B:F,5,FALSE)</f>
        <v>TW44L</v>
      </c>
      <c r="H331" s="8">
        <f>IF(I331="常通",1,VLOOKUP(B331,'开关组信息表（新）'!C:I,7,0))</f>
        <v>1</v>
      </c>
      <c r="I331" s="8" t="s">
        <v>8573</v>
      </c>
      <c r="J331" s="8">
        <f t="shared" si="22"/>
        <v>0</v>
      </c>
      <c r="K331" s="8"/>
      <c r="L331" s="8"/>
      <c r="M331" s="8"/>
      <c r="N331" s="8"/>
      <c r="O331" s="8" t="str">
        <f t="shared" si="23"/>
        <v>RY44L-TW44L</v>
      </c>
    </row>
    <row r="332" ht="15" spans="1:15">
      <c r="A332" s="8">
        <f t="shared" si="20"/>
        <v>331</v>
      </c>
      <c r="B332" s="8" t="str">
        <f t="shared" si="21"/>
        <v>CS26-1-8-[6][6]</v>
      </c>
      <c r="C332" s="10" t="s">
        <v>8422</v>
      </c>
      <c r="D332" s="8">
        <v>6</v>
      </c>
      <c r="E332" s="8">
        <v>6</v>
      </c>
      <c r="F332" s="8" t="str">
        <f>VLOOKUP(C332&amp;"-I"&amp;D332,端口信息表!B:F,5,FALSE)</f>
        <v>RY48R</v>
      </c>
      <c r="G332" s="8" t="str">
        <f>VLOOKUP(C332&amp;"-O"&amp;E332,端口信息表!B:F,5,FALSE)</f>
        <v>TW48L</v>
      </c>
      <c r="H332" s="8">
        <f>IF(I332="常通",1,VLOOKUP(B332,'开关组信息表（新）'!C:I,7,0))</f>
        <v>1</v>
      </c>
      <c r="I332" s="8" t="s">
        <v>8573</v>
      </c>
      <c r="J332" s="8">
        <f t="shared" si="22"/>
        <v>0</v>
      </c>
      <c r="K332" s="8"/>
      <c r="L332" s="8"/>
      <c r="M332" s="8"/>
      <c r="N332" s="8"/>
      <c r="O332" s="8" t="str">
        <f t="shared" si="23"/>
        <v>RY48R-TW48L</v>
      </c>
    </row>
    <row r="333" ht="15" spans="1:15">
      <c r="A333" s="8">
        <f t="shared" si="20"/>
        <v>332</v>
      </c>
      <c r="B333" s="8" t="str">
        <f t="shared" si="21"/>
        <v>CS26-1-8-[7][7]</v>
      </c>
      <c r="C333" s="10" t="s">
        <v>8422</v>
      </c>
      <c r="D333" s="8">
        <v>7</v>
      </c>
      <c r="E333" s="8">
        <v>7</v>
      </c>
      <c r="F333" s="8" t="str">
        <f>VLOOKUP(C333&amp;"-I"&amp;D333,端口信息表!B:F,5,FALSE)</f>
        <v>RY56R</v>
      </c>
      <c r="G333" s="8" t="str">
        <f>VLOOKUP(C333&amp;"-O"&amp;E333,端口信息表!B:F,5,FALSE)</f>
        <v>TW56L</v>
      </c>
      <c r="H333" s="8">
        <f>IF(I333="常通",1,VLOOKUP(B333,'开关组信息表（新）'!C:I,7,0))</f>
        <v>1</v>
      </c>
      <c r="I333" s="8" t="s">
        <v>8573</v>
      </c>
      <c r="J333" s="8">
        <f t="shared" si="22"/>
        <v>0</v>
      </c>
      <c r="K333" s="8"/>
      <c r="L333" s="8"/>
      <c r="M333" s="8"/>
      <c r="N333" s="8"/>
      <c r="O333" s="8" t="str">
        <f t="shared" si="23"/>
        <v>RY56R-TW56L</v>
      </c>
    </row>
    <row r="334" ht="15" spans="1:15">
      <c r="A334" s="8">
        <f t="shared" si="20"/>
        <v>333</v>
      </c>
      <c r="B334" s="8" t="str">
        <f t="shared" si="21"/>
        <v>CS26-1-8-[8][8]</v>
      </c>
      <c r="C334" s="10" t="s">
        <v>8422</v>
      </c>
      <c r="D334" s="8">
        <v>8</v>
      </c>
      <c r="E334" s="8">
        <v>8</v>
      </c>
      <c r="F334" s="8" t="str">
        <f>VLOOKUP(C334&amp;"-I"&amp;D334,端口信息表!B:F,5,FALSE)</f>
        <v>RY7L</v>
      </c>
      <c r="G334" s="8" t="str">
        <f>VLOOKUP(C334&amp;"-O"&amp;E334,端口信息表!B:F,5,FALSE)</f>
        <v>TW7R</v>
      </c>
      <c r="H334" s="8">
        <f>IF(I334="常通",1,VLOOKUP(B334,'开关组信息表（新）'!C:I,7,0))</f>
        <v>1</v>
      </c>
      <c r="I334" s="8" t="s">
        <v>8573</v>
      </c>
      <c r="J334" s="8">
        <f t="shared" si="22"/>
        <v>0</v>
      </c>
      <c r="K334" s="8"/>
      <c r="L334" s="8"/>
      <c r="M334" s="8"/>
      <c r="N334" s="8"/>
      <c r="O334" s="8" t="str">
        <f t="shared" si="23"/>
        <v>RY7L-TW7R</v>
      </c>
    </row>
    <row r="335" ht="15" spans="1:15">
      <c r="A335" s="8">
        <f t="shared" si="20"/>
        <v>334</v>
      </c>
      <c r="B335" s="8" t="str">
        <f t="shared" si="21"/>
        <v>CS26-1-8-[9][9]</v>
      </c>
      <c r="C335" s="10" t="s">
        <v>8422</v>
      </c>
      <c r="D335" s="8">
        <v>9</v>
      </c>
      <c r="E335" s="8">
        <v>9</v>
      </c>
      <c r="F335" s="8" t="str">
        <f>VLOOKUP(C335&amp;"-I"&amp;D335,端口信息表!B:F,5,FALSE)</f>
        <v>RY21L</v>
      </c>
      <c r="G335" s="8" t="str">
        <f>VLOOKUP(C335&amp;"-O"&amp;E335,端口信息表!B:F,5,FALSE)</f>
        <v>TW21R</v>
      </c>
      <c r="H335" s="8">
        <f>IF(I335="常通",1,VLOOKUP(B335,'开关组信息表（新）'!C:I,7,0))</f>
        <v>1</v>
      </c>
      <c r="I335" s="8" t="s">
        <v>8573</v>
      </c>
      <c r="J335" s="8">
        <f t="shared" si="22"/>
        <v>0</v>
      </c>
      <c r="K335" s="8"/>
      <c r="L335" s="8"/>
      <c r="M335" s="8"/>
      <c r="N335" s="8"/>
      <c r="O335" s="8" t="str">
        <f t="shared" si="23"/>
        <v>RY21L-TW21R</v>
      </c>
    </row>
    <row r="336" ht="15" spans="1:15">
      <c r="A336" s="8">
        <f t="shared" si="20"/>
        <v>335</v>
      </c>
      <c r="B336" s="8" t="str">
        <f t="shared" si="21"/>
        <v>CS26-1-8-[10][10]</v>
      </c>
      <c r="C336" s="10" t="s">
        <v>8422</v>
      </c>
      <c r="D336" s="8">
        <v>10</v>
      </c>
      <c r="E336" s="8">
        <v>10</v>
      </c>
      <c r="F336" s="8" t="str">
        <f>VLOOKUP(C336&amp;"-I"&amp;D336,端口信息表!B:F,5,FALSE)</f>
        <v>RY31L</v>
      </c>
      <c r="G336" s="8" t="str">
        <f>VLOOKUP(C336&amp;"-O"&amp;E336,端口信息表!B:F,5,FALSE)</f>
        <v>TW31R</v>
      </c>
      <c r="H336" s="8">
        <f>IF(I336="常通",1,VLOOKUP(B336,'开关组信息表（新）'!C:I,7,0))</f>
        <v>1</v>
      </c>
      <c r="I336" s="8" t="s">
        <v>8573</v>
      </c>
      <c r="J336" s="8">
        <f t="shared" si="22"/>
        <v>0</v>
      </c>
      <c r="K336" s="8"/>
      <c r="L336" s="8"/>
      <c r="M336" s="8"/>
      <c r="N336" s="8"/>
      <c r="O336" s="8" t="str">
        <f t="shared" si="23"/>
        <v>RY31L-TW31R</v>
      </c>
    </row>
    <row r="337" ht="15" spans="1:15">
      <c r="A337" s="8">
        <f t="shared" si="20"/>
        <v>336</v>
      </c>
      <c r="B337" s="8" t="str">
        <f t="shared" si="21"/>
        <v>CS26-1-8-[11][11]</v>
      </c>
      <c r="C337" s="10" t="s">
        <v>8422</v>
      </c>
      <c r="D337" s="8">
        <v>11</v>
      </c>
      <c r="E337" s="8">
        <v>11</v>
      </c>
      <c r="F337" s="8" t="str">
        <f>VLOOKUP(C337&amp;"-I"&amp;D337,端口信息表!B:F,5,FALSE)</f>
        <v>RY46L</v>
      </c>
      <c r="G337" s="8" t="str">
        <f>VLOOKUP(C337&amp;"-O"&amp;E337,端口信息表!B:F,5,FALSE)</f>
        <v>TW46R</v>
      </c>
      <c r="H337" s="8">
        <f>IF(I337="常通",1,VLOOKUP(B337,'开关组信息表（新）'!C:I,7,0))</f>
        <v>1</v>
      </c>
      <c r="I337" s="8" t="s">
        <v>8573</v>
      </c>
      <c r="J337" s="8">
        <f t="shared" si="22"/>
        <v>0</v>
      </c>
      <c r="K337" s="8"/>
      <c r="L337" s="8"/>
      <c r="M337" s="8"/>
      <c r="N337" s="8"/>
      <c r="O337" s="8" t="str">
        <f t="shared" si="23"/>
        <v>RY46L-TW46R</v>
      </c>
    </row>
    <row r="338" ht="15" spans="1:15">
      <c r="A338" s="8">
        <f t="shared" si="20"/>
        <v>337</v>
      </c>
      <c r="B338" s="8" t="str">
        <f t="shared" si="21"/>
        <v>CS26-1-8-[12][12]</v>
      </c>
      <c r="C338" s="10" t="s">
        <v>8422</v>
      </c>
      <c r="D338" s="8">
        <v>12</v>
      </c>
      <c r="E338" s="8">
        <v>12</v>
      </c>
      <c r="F338" s="8" t="str">
        <f>VLOOKUP(C338&amp;"-I"&amp;D338,端口信息表!B:F,5,FALSE)</f>
        <v>RY50R</v>
      </c>
      <c r="G338" s="8" t="str">
        <f>VLOOKUP(C338&amp;"-O"&amp;E338,端口信息表!B:F,5,FALSE)</f>
        <v>TW50R</v>
      </c>
      <c r="H338" s="8">
        <f>IF(I338="常通",1,VLOOKUP(B338,'开关组信息表（新）'!C:I,7,0))</f>
        <v>1</v>
      </c>
      <c r="I338" s="8" t="s">
        <v>8573</v>
      </c>
      <c r="J338" s="8">
        <f t="shared" si="22"/>
        <v>0</v>
      </c>
      <c r="K338" s="8"/>
      <c r="L338" s="8"/>
      <c r="M338" s="8"/>
      <c r="N338" s="8"/>
      <c r="O338" s="8" t="str">
        <f t="shared" si="23"/>
        <v>RY50R-TW50R</v>
      </c>
    </row>
    <row r="339" ht="15" spans="1:15">
      <c r="A339" s="8">
        <f t="shared" si="20"/>
        <v>338</v>
      </c>
      <c r="B339" s="8" t="str">
        <f t="shared" si="21"/>
        <v>CS26-1-8-[13][13]</v>
      </c>
      <c r="C339" s="10" t="s">
        <v>8422</v>
      </c>
      <c r="D339" s="8">
        <v>13</v>
      </c>
      <c r="E339" s="8">
        <v>13</v>
      </c>
      <c r="F339" s="8" t="str">
        <f>VLOOKUP(C339&amp;"-I"&amp;D339,端口信息表!B:F,5,FALSE)</f>
        <v>RY53L</v>
      </c>
      <c r="G339" s="8" t="str">
        <f>VLOOKUP(C339&amp;"-O"&amp;E339,端口信息表!B:F,5,FALSE)</f>
        <v>TW53R</v>
      </c>
      <c r="H339" s="8">
        <f>IF(I339="常通",1,VLOOKUP(B339,'开关组信息表（新）'!C:I,7,0))</f>
        <v>1</v>
      </c>
      <c r="I339" s="8" t="s">
        <v>8573</v>
      </c>
      <c r="J339" s="8">
        <f t="shared" si="22"/>
        <v>0</v>
      </c>
      <c r="K339" s="8"/>
      <c r="L339" s="8"/>
      <c r="M339" s="8"/>
      <c r="N339" s="8"/>
      <c r="O339" s="8" t="str">
        <f t="shared" si="23"/>
        <v>RY53L-TW53R</v>
      </c>
    </row>
    <row r="340" ht="15" spans="1:15">
      <c r="A340" s="8">
        <f t="shared" si="20"/>
        <v>339</v>
      </c>
      <c r="B340" s="8" t="str">
        <f t="shared" si="21"/>
        <v>CS26-1-8-[14][14]</v>
      </c>
      <c r="C340" s="10" t="s">
        <v>8422</v>
      </c>
      <c r="D340" s="8">
        <v>14</v>
      </c>
      <c r="E340" s="8">
        <v>14</v>
      </c>
      <c r="F340" s="8" t="str">
        <f>VLOOKUP(C340&amp;"-I"&amp;D340,端口信息表!B:F,5,FALSE)</f>
        <v>RY61L</v>
      </c>
      <c r="G340" s="8" t="str">
        <f>VLOOKUP(C340&amp;"-O"&amp;E340,端口信息表!B:F,5,FALSE)</f>
        <v>TW61R</v>
      </c>
      <c r="H340" s="8">
        <f>IF(I340="常通",1,VLOOKUP(B340,'开关组信息表（新）'!C:I,7,0))</f>
        <v>1</v>
      </c>
      <c r="I340" s="8" t="s">
        <v>8573</v>
      </c>
      <c r="J340" s="8">
        <f t="shared" si="22"/>
        <v>0</v>
      </c>
      <c r="K340" s="8"/>
      <c r="L340" s="8"/>
      <c r="M340" s="8"/>
      <c r="N340" s="8"/>
      <c r="O340" s="8" t="str">
        <f t="shared" si="23"/>
        <v>RY61L-TW61R</v>
      </c>
    </row>
    <row r="341" ht="15" spans="1:15">
      <c r="A341" s="8">
        <f t="shared" si="20"/>
        <v>340</v>
      </c>
      <c r="B341" s="8" t="str">
        <f t="shared" si="21"/>
        <v>CS26-1-9-[1][1]</v>
      </c>
      <c r="C341" s="10" t="s">
        <v>8423</v>
      </c>
      <c r="D341" s="8">
        <v>1</v>
      </c>
      <c r="E341" s="8">
        <v>1</v>
      </c>
      <c r="F341" s="8" t="str">
        <f>VLOOKUP(C341&amp;"-I"&amp;D341,端口信息表!B:F,5,FALSE)</f>
        <v>RL1L</v>
      </c>
      <c r="G341" s="8" t="str">
        <f>VLOOKUP(C341&amp;"-O"&amp;E341,端口信息表!B:F,5,FALSE)</f>
        <v>TY1R</v>
      </c>
      <c r="H341" s="8">
        <f>IF(I341="常通",1,VLOOKUP(B341,'开关组信息表（新）'!C:I,7,0))</f>
        <v>1</v>
      </c>
      <c r="I341" s="8" t="s">
        <v>8573</v>
      </c>
      <c r="J341" s="8">
        <f t="shared" si="22"/>
        <v>0</v>
      </c>
      <c r="K341" s="8"/>
      <c r="L341" s="8"/>
      <c r="M341" s="8"/>
      <c r="N341" s="8"/>
      <c r="O341" s="8" t="str">
        <f t="shared" si="23"/>
        <v>RL1L-TY1R</v>
      </c>
    </row>
    <row r="342" ht="15" spans="1:15">
      <c r="A342" s="8">
        <f t="shared" si="20"/>
        <v>341</v>
      </c>
      <c r="B342" s="8" t="str">
        <f t="shared" si="21"/>
        <v>CS26-1-9-[2][2]</v>
      </c>
      <c r="C342" s="10" t="s">
        <v>8423</v>
      </c>
      <c r="D342" s="8">
        <v>2</v>
      </c>
      <c r="E342" s="8">
        <v>2</v>
      </c>
      <c r="F342" s="8" t="str">
        <f>VLOOKUP(C342&amp;"-I"&amp;D342,端口信息表!B:F,5,FALSE)</f>
        <v>RL3L</v>
      </c>
      <c r="G342" s="8" t="str">
        <f>VLOOKUP(C342&amp;"-O"&amp;E342,端口信息表!B:F,5,FALSE)</f>
        <v>TY3R</v>
      </c>
      <c r="H342" s="8">
        <f>IF(I342="常通",1,VLOOKUP(B342,'开关组信息表（新）'!C:I,7,0))</f>
        <v>1</v>
      </c>
      <c r="I342" s="8" t="s">
        <v>8573</v>
      </c>
      <c r="J342" s="8">
        <f t="shared" si="22"/>
        <v>0</v>
      </c>
      <c r="K342" s="8"/>
      <c r="L342" s="8"/>
      <c r="M342" s="8"/>
      <c r="N342" s="8"/>
      <c r="O342" s="8" t="str">
        <f t="shared" si="23"/>
        <v>RL3L-TY3R</v>
      </c>
    </row>
    <row r="343" ht="15" spans="1:15">
      <c r="A343" s="8">
        <f t="shared" si="20"/>
        <v>342</v>
      </c>
      <c r="B343" s="8" t="str">
        <f t="shared" si="21"/>
        <v>CS26-1-9-[3][3]</v>
      </c>
      <c r="C343" s="10" t="s">
        <v>8423</v>
      </c>
      <c r="D343" s="8">
        <v>3</v>
      </c>
      <c r="E343" s="8">
        <v>3</v>
      </c>
      <c r="F343" s="8" t="str">
        <f>VLOOKUP(C343&amp;"-I"&amp;D343,端口信息表!B:F,5,FALSE)</f>
        <v>RL4L</v>
      </c>
      <c r="G343" s="8" t="str">
        <f>VLOOKUP(C343&amp;"-O"&amp;E343,端口信息表!B:F,5,FALSE)</f>
        <v>TY4R</v>
      </c>
      <c r="H343" s="8">
        <f>IF(I343="常通",1,VLOOKUP(B343,'开关组信息表（新）'!C:I,7,0))</f>
        <v>1</v>
      </c>
      <c r="I343" s="8" t="s">
        <v>8573</v>
      </c>
      <c r="J343" s="8">
        <f t="shared" si="22"/>
        <v>0</v>
      </c>
      <c r="K343" s="8"/>
      <c r="L343" s="8"/>
      <c r="M343" s="8"/>
      <c r="N343" s="8"/>
      <c r="O343" s="8" t="str">
        <f t="shared" si="23"/>
        <v>RL4L-TY4R</v>
      </c>
    </row>
    <row r="344" ht="15" spans="1:15">
      <c r="A344" s="8">
        <f t="shared" si="20"/>
        <v>343</v>
      </c>
      <c r="B344" s="8" t="str">
        <f t="shared" si="21"/>
        <v>CS26-1-9-[4][4]</v>
      </c>
      <c r="C344" s="10" t="s">
        <v>8423</v>
      </c>
      <c r="D344" s="8">
        <v>4</v>
      </c>
      <c r="E344" s="8">
        <v>4</v>
      </c>
      <c r="F344" s="8" t="str">
        <f>VLOOKUP(C344&amp;"-I"&amp;D344,端口信息表!B:F,5,FALSE)</f>
        <v>RL6L</v>
      </c>
      <c r="G344" s="8" t="str">
        <f>VLOOKUP(C344&amp;"-O"&amp;E344,端口信息表!B:F,5,FALSE)</f>
        <v>TY6R</v>
      </c>
      <c r="H344" s="8">
        <f>IF(I344="常通",1,VLOOKUP(B344,'开关组信息表（新）'!C:I,7,0))</f>
        <v>1</v>
      </c>
      <c r="I344" s="8" t="s">
        <v>8573</v>
      </c>
      <c r="J344" s="8">
        <f t="shared" si="22"/>
        <v>0</v>
      </c>
      <c r="K344" s="8"/>
      <c r="L344" s="8"/>
      <c r="M344" s="8"/>
      <c r="N344" s="8"/>
      <c r="O344" s="8" t="str">
        <f t="shared" si="23"/>
        <v>RL6L-TY6R</v>
      </c>
    </row>
    <row r="345" ht="15" spans="1:15">
      <c r="A345" s="8">
        <f t="shared" si="20"/>
        <v>344</v>
      </c>
      <c r="B345" s="8" t="str">
        <f t="shared" si="21"/>
        <v>CS26-1-9-[5][5]</v>
      </c>
      <c r="C345" s="10" t="s">
        <v>8423</v>
      </c>
      <c r="D345" s="8">
        <v>5</v>
      </c>
      <c r="E345" s="8">
        <v>5</v>
      </c>
      <c r="F345" s="8" t="str">
        <f>VLOOKUP(C345&amp;"-I"&amp;D345,端口信息表!B:F,5,FALSE)</f>
        <v>RL9R</v>
      </c>
      <c r="G345" s="8" t="str">
        <f>VLOOKUP(C345&amp;"-O"&amp;E345,端口信息表!B:F,5,FALSE)</f>
        <v>TY9L</v>
      </c>
      <c r="H345" s="8">
        <f>IF(I345="常通",1,VLOOKUP(B345,'开关组信息表（新）'!C:I,7,0))</f>
        <v>1</v>
      </c>
      <c r="I345" s="8" t="s">
        <v>8573</v>
      </c>
      <c r="J345" s="8">
        <f t="shared" si="22"/>
        <v>0</v>
      </c>
      <c r="K345" s="8"/>
      <c r="L345" s="8"/>
      <c r="M345" s="8"/>
      <c r="N345" s="8"/>
      <c r="O345" s="8" t="str">
        <f t="shared" si="23"/>
        <v>RL9R-TY9L</v>
      </c>
    </row>
    <row r="346" ht="15" spans="1:15">
      <c r="A346" s="8">
        <f t="shared" si="20"/>
        <v>345</v>
      </c>
      <c r="B346" s="8" t="str">
        <f t="shared" si="21"/>
        <v>CS26-1-9-[6][6]</v>
      </c>
      <c r="C346" s="10" t="s">
        <v>8423</v>
      </c>
      <c r="D346" s="8">
        <v>6</v>
      </c>
      <c r="E346" s="8">
        <v>6</v>
      </c>
      <c r="F346" s="8" t="str">
        <f>VLOOKUP(C346&amp;"-I"&amp;D346,端口信息表!B:F,5,FALSE)</f>
        <v>RL10R</v>
      </c>
      <c r="G346" s="8" t="str">
        <f>VLOOKUP(C346&amp;"-O"&amp;E346,端口信息表!B:F,5,FALSE)</f>
        <v>TY10L</v>
      </c>
      <c r="H346" s="8">
        <f>IF(I346="常通",1,VLOOKUP(B346,'开关组信息表（新）'!C:I,7,0))</f>
        <v>1</v>
      </c>
      <c r="I346" s="8" t="s">
        <v>8573</v>
      </c>
      <c r="J346" s="8">
        <f t="shared" si="22"/>
        <v>0</v>
      </c>
      <c r="K346" s="8"/>
      <c r="L346" s="8"/>
      <c r="M346" s="8"/>
      <c r="N346" s="8"/>
      <c r="O346" s="8" t="str">
        <f t="shared" si="23"/>
        <v>RL10R-TY10L</v>
      </c>
    </row>
    <row r="347" ht="15" spans="1:15">
      <c r="A347" s="8">
        <f t="shared" si="20"/>
        <v>346</v>
      </c>
      <c r="B347" s="8" t="str">
        <f t="shared" si="21"/>
        <v>CS26-1-9-[7][7]</v>
      </c>
      <c r="C347" s="10" t="s">
        <v>8423</v>
      </c>
      <c r="D347" s="8">
        <v>7</v>
      </c>
      <c r="E347" s="8">
        <v>7</v>
      </c>
      <c r="F347" s="8" t="str">
        <f>VLOOKUP(C347&amp;"-I"&amp;D347,端口信息表!B:F,5,FALSE)</f>
        <v>RL12R</v>
      </c>
      <c r="G347" s="8" t="str">
        <f>VLOOKUP(C347&amp;"-O"&amp;E347,端口信息表!B:F,5,FALSE)</f>
        <v>TY12L</v>
      </c>
      <c r="H347" s="8">
        <f>IF(I347="常通",1,VLOOKUP(B347,'开关组信息表（新）'!C:I,7,0))</f>
        <v>1</v>
      </c>
      <c r="I347" s="8" t="s">
        <v>8573</v>
      </c>
      <c r="J347" s="8">
        <f t="shared" si="22"/>
        <v>0</v>
      </c>
      <c r="K347" s="8"/>
      <c r="L347" s="8"/>
      <c r="M347" s="8"/>
      <c r="N347" s="8"/>
      <c r="O347" s="8" t="str">
        <f t="shared" si="23"/>
        <v>RL12R-TY12L</v>
      </c>
    </row>
    <row r="348" ht="15" spans="1:15">
      <c r="A348" s="8">
        <f t="shared" si="20"/>
        <v>347</v>
      </c>
      <c r="B348" s="8" t="str">
        <f t="shared" si="21"/>
        <v>CS26-1-9-[8][8]</v>
      </c>
      <c r="C348" s="10" t="s">
        <v>8423</v>
      </c>
      <c r="D348" s="8">
        <v>8</v>
      </c>
      <c r="E348" s="8">
        <v>8</v>
      </c>
      <c r="F348" s="8" t="str">
        <f>VLOOKUP(C348&amp;"-I"&amp;D348,端口信息表!B:F,5,FALSE)</f>
        <v>RL13R</v>
      </c>
      <c r="G348" s="8" t="str">
        <f>VLOOKUP(C348&amp;"-O"&amp;E348,端口信息表!B:F,5,FALSE)</f>
        <v>TY13L</v>
      </c>
      <c r="H348" s="8">
        <f>IF(I348="常通",1,VLOOKUP(B348,'开关组信息表（新）'!C:I,7,0))</f>
        <v>1</v>
      </c>
      <c r="I348" s="8" t="s">
        <v>8573</v>
      </c>
      <c r="J348" s="8">
        <f t="shared" si="22"/>
        <v>0</v>
      </c>
      <c r="K348" s="8"/>
      <c r="L348" s="8"/>
      <c r="M348" s="8"/>
      <c r="N348" s="8"/>
      <c r="O348" s="8" t="str">
        <f t="shared" si="23"/>
        <v>RL13R-TY13L</v>
      </c>
    </row>
    <row r="349" ht="15" spans="1:15">
      <c r="A349" s="8">
        <f t="shared" si="20"/>
        <v>348</v>
      </c>
      <c r="B349" s="8" t="str">
        <f t="shared" si="21"/>
        <v>CS26-1-10-[1][1]</v>
      </c>
      <c r="C349" s="10" t="s">
        <v>8424</v>
      </c>
      <c r="D349" s="8">
        <v>1</v>
      </c>
      <c r="E349" s="8">
        <v>1</v>
      </c>
      <c r="F349" s="8" t="str">
        <f>VLOOKUP(C349&amp;"-I"&amp;D349,端口信息表!B:F,5,FALSE)</f>
        <v>RY9R</v>
      </c>
      <c r="G349" s="8" t="str">
        <f>VLOOKUP(C349&amp;"-O"&amp;E349,端口信息表!B:F,5,FALSE)</f>
        <v>TL9L</v>
      </c>
      <c r="H349" s="8">
        <f>IF(I349="常通",1,VLOOKUP(B349,'开关组信息表（新）'!C:I,7,0))</f>
        <v>1</v>
      </c>
      <c r="I349" s="8" t="s">
        <v>8573</v>
      </c>
      <c r="J349" s="8">
        <f t="shared" si="22"/>
        <v>0</v>
      </c>
      <c r="K349" s="8"/>
      <c r="L349" s="8"/>
      <c r="M349" s="8"/>
      <c r="N349" s="8"/>
      <c r="O349" s="8" t="str">
        <f t="shared" si="23"/>
        <v>RY9R-TL9L</v>
      </c>
    </row>
    <row r="350" ht="15" spans="1:15">
      <c r="A350" s="8">
        <f t="shared" si="20"/>
        <v>349</v>
      </c>
      <c r="B350" s="8" t="str">
        <f t="shared" si="21"/>
        <v>CS26-1-10-[2][2]</v>
      </c>
      <c r="C350" s="10" t="s">
        <v>8424</v>
      </c>
      <c r="D350" s="8">
        <v>2</v>
      </c>
      <c r="E350" s="8">
        <v>2</v>
      </c>
      <c r="F350" s="8" t="str">
        <f>VLOOKUP(C350&amp;"-I"&amp;D350,端口信息表!B:F,5,FALSE)</f>
        <v>RY10R</v>
      </c>
      <c r="G350" s="8" t="str">
        <f>VLOOKUP(C350&amp;"-O"&amp;E350,端口信息表!B:F,5,FALSE)</f>
        <v>TL10L</v>
      </c>
      <c r="H350" s="8">
        <f>IF(I350="常通",1,VLOOKUP(B350,'开关组信息表（新）'!C:I,7,0))</f>
        <v>1</v>
      </c>
      <c r="I350" s="8" t="s">
        <v>8573</v>
      </c>
      <c r="J350" s="8">
        <f t="shared" si="22"/>
        <v>0</v>
      </c>
      <c r="K350" s="8"/>
      <c r="L350" s="8"/>
      <c r="M350" s="8"/>
      <c r="N350" s="8"/>
      <c r="O350" s="8" t="str">
        <f t="shared" si="23"/>
        <v>RY10R-TL10L</v>
      </c>
    </row>
    <row r="351" ht="15" spans="1:15">
      <c r="A351" s="8">
        <f t="shared" si="20"/>
        <v>350</v>
      </c>
      <c r="B351" s="8" t="str">
        <f t="shared" si="21"/>
        <v>CS26-1-10-[3][3]</v>
      </c>
      <c r="C351" s="10" t="s">
        <v>8424</v>
      </c>
      <c r="D351" s="8">
        <v>3</v>
      </c>
      <c r="E351" s="8">
        <v>3</v>
      </c>
      <c r="F351" s="8" t="str">
        <f>VLOOKUP(C351&amp;"-I"&amp;D351,端口信息表!B:F,5,FALSE)</f>
        <v>RY12R</v>
      </c>
      <c r="G351" s="8" t="str">
        <f>VLOOKUP(C351&amp;"-O"&amp;E351,端口信息表!B:F,5,FALSE)</f>
        <v>TL12L</v>
      </c>
      <c r="H351" s="8">
        <f>IF(I351="常通",1,VLOOKUP(B351,'开关组信息表（新）'!C:I,7,0))</f>
        <v>1</v>
      </c>
      <c r="I351" s="8" t="s">
        <v>8573</v>
      </c>
      <c r="J351" s="8">
        <f t="shared" si="22"/>
        <v>0</v>
      </c>
      <c r="K351" s="8"/>
      <c r="L351" s="8"/>
      <c r="M351" s="8"/>
      <c r="N351" s="8"/>
      <c r="O351" s="8" t="str">
        <f t="shared" si="23"/>
        <v>RY12R-TL12L</v>
      </c>
    </row>
    <row r="352" ht="15" spans="1:15">
      <c r="A352" s="8">
        <f t="shared" si="20"/>
        <v>351</v>
      </c>
      <c r="B352" s="8" t="str">
        <f t="shared" si="21"/>
        <v>CS26-1-10-[4][4]</v>
      </c>
      <c r="C352" s="10" t="s">
        <v>8424</v>
      </c>
      <c r="D352" s="8">
        <v>4</v>
      </c>
      <c r="E352" s="8">
        <v>4</v>
      </c>
      <c r="F352" s="8" t="str">
        <f>VLOOKUP(C352&amp;"-I"&amp;D352,端口信息表!B:F,5,FALSE)</f>
        <v>RY13R</v>
      </c>
      <c r="G352" s="8" t="str">
        <f>VLOOKUP(C352&amp;"-O"&amp;E352,端口信息表!B:F,5,FALSE)</f>
        <v>TL13L</v>
      </c>
      <c r="H352" s="8">
        <f>IF(I352="常通",1,VLOOKUP(B352,'开关组信息表（新）'!C:I,7,0))</f>
        <v>1</v>
      </c>
      <c r="I352" s="8" t="s">
        <v>8573</v>
      </c>
      <c r="J352" s="8">
        <f t="shared" si="22"/>
        <v>0</v>
      </c>
      <c r="K352" s="8"/>
      <c r="L352" s="8"/>
      <c r="M352" s="8"/>
      <c r="N352" s="8"/>
      <c r="O352" s="8" t="str">
        <f t="shared" si="23"/>
        <v>RY13R-TL13L</v>
      </c>
    </row>
    <row r="353" ht="15" spans="1:15">
      <c r="A353" s="8">
        <f t="shared" si="20"/>
        <v>352</v>
      </c>
      <c r="B353" s="8" t="str">
        <f t="shared" si="21"/>
        <v>CS26-1-10-[5][5]</v>
      </c>
      <c r="C353" s="10" t="s">
        <v>8424</v>
      </c>
      <c r="D353" s="8">
        <v>5</v>
      </c>
      <c r="E353" s="8">
        <v>5</v>
      </c>
      <c r="F353" s="8" t="str">
        <f>VLOOKUP(C353&amp;"-I"&amp;D353,端口信息表!B:F,5,FALSE)</f>
        <v>RY1L</v>
      </c>
      <c r="G353" s="8" t="str">
        <f>VLOOKUP(C353&amp;"-O"&amp;E353,端口信息表!B:F,5,FALSE)</f>
        <v>TL1R</v>
      </c>
      <c r="H353" s="8">
        <f>IF(I353="常通",1,VLOOKUP(B353,'开关组信息表（新）'!C:I,7,0))</f>
        <v>1</v>
      </c>
      <c r="I353" s="8" t="s">
        <v>8573</v>
      </c>
      <c r="J353" s="8">
        <f t="shared" si="22"/>
        <v>0</v>
      </c>
      <c r="K353" s="8"/>
      <c r="L353" s="8"/>
      <c r="M353" s="8"/>
      <c r="N353" s="8"/>
      <c r="O353" s="8" t="str">
        <f t="shared" si="23"/>
        <v>RY1L-TL1R</v>
      </c>
    </row>
    <row r="354" ht="15" spans="1:15">
      <c r="A354" s="8">
        <f t="shared" si="20"/>
        <v>353</v>
      </c>
      <c r="B354" s="8" t="str">
        <f t="shared" si="21"/>
        <v>CS26-1-10-[6][6]</v>
      </c>
      <c r="C354" s="10" t="s">
        <v>8424</v>
      </c>
      <c r="D354" s="8">
        <v>6</v>
      </c>
      <c r="E354" s="8">
        <v>6</v>
      </c>
      <c r="F354" s="8" t="str">
        <f>VLOOKUP(C354&amp;"-I"&amp;D354,端口信息表!B:F,5,FALSE)</f>
        <v>RY3L</v>
      </c>
      <c r="G354" s="8" t="str">
        <f>VLOOKUP(C354&amp;"-O"&amp;E354,端口信息表!B:F,5,FALSE)</f>
        <v>TL3R</v>
      </c>
      <c r="H354" s="8">
        <f>IF(I354="常通",1,VLOOKUP(B354,'开关组信息表（新）'!C:I,7,0))</f>
        <v>1</v>
      </c>
      <c r="I354" s="8" t="s">
        <v>8573</v>
      </c>
      <c r="J354" s="8">
        <f t="shared" si="22"/>
        <v>0</v>
      </c>
      <c r="K354" s="8"/>
      <c r="L354" s="8"/>
      <c r="M354" s="8"/>
      <c r="N354" s="8"/>
      <c r="O354" s="8" t="str">
        <f t="shared" si="23"/>
        <v>RY3L-TL3R</v>
      </c>
    </row>
    <row r="355" ht="15" spans="1:15">
      <c r="A355" s="8">
        <f t="shared" si="20"/>
        <v>354</v>
      </c>
      <c r="B355" s="8" t="str">
        <f t="shared" si="21"/>
        <v>CS26-1-10-[7][7]</v>
      </c>
      <c r="C355" s="10" t="s">
        <v>8424</v>
      </c>
      <c r="D355" s="8">
        <v>7</v>
      </c>
      <c r="E355" s="8">
        <v>7</v>
      </c>
      <c r="F355" s="8" t="str">
        <f>VLOOKUP(C355&amp;"-I"&amp;D355,端口信息表!B:F,5,FALSE)</f>
        <v>RY4L</v>
      </c>
      <c r="G355" s="8" t="str">
        <f>VLOOKUP(C355&amp;"-O"&amp;E355,端口信息表!B:F,5,FALSE)</f>
        <v>TL4R</v>
      </c>
      <c r="H355" s="8">
        <f>IF(I355="常通",1,VLOOKUP(B355,'开关组信息表（新）'!C:I,7,0))</f>
        <v>1</v>
      </c>
      <c r="I355" s="8" t="s">
        <v>8573</v>
      </c>
      <c r="J355" s="8">
        <f t="shared" si="22"/>
        <v>0</v>
      </c>
      <c r="K355" s="8"/>
      <c r="L355" s="8"/>
      <c r="M355" s="8"/>
      <c r="N355" s="8"/>
      <c r="O355" s="8" t="str">
        <f t="shared" si="23"/>
        <v>RY4L-TL4R</v>
      </c>
    </row>
    <row r="356" ht="15" spans="1:15">
      <c r="A356" s="8">
        <f t="shared" si="20"/>
        <v>355</v>
      </c>
      <c r="B356" s="8" t="str">
        <f t="shared" si="21"/>
        <v>CS26-1-10-[8][8]</v>
      </c>
      <c r="C356" s="10" t="s">
        <v>8424</v>
      </c>
      <c r="D356" s="8">
        <v>8</v>
      </c>
      <c r="E356" s="8">
        <v>8</v>
      </c>
      <c r="F356" s="8" t="str">
        <f>VLOOKUP(C356&amp;"-I"&amp;D356,端口信息表!B:F,5,FALSE)</f>
        <v>RY6L</v>
      </c>
      <c r="G356" s="8" t="str">
        <f>VLOOKUP(C356&amp;"-O"&amp;E356,端口信息表!B:F,5,FALSE)</f>
        <v>TL6R</v>
      </c>
      <c r="H356" s="8">
        <f>IF(I356="常通",1,VLOOKUP(B356,'开关组信息表（新）'!C:I,7,0))</f>
        <v>1</v>
      </c>
      <c r="I356" s="8" t="s">
        <v>8573</v>
      </c>
      <c r="J356" s="8">
        <f t="shared" si="22"/>
        <v>0</v>
      </c>
      <c r="K356" s="8"/>
      <c r="L356" s="8"/>
      <c r="M356" s="8"/>
      <c r="N356" s="8"/>
      <c r="O356" s="8" t="str">
        <f t="shared" si="23"/>
        <v>RY6L-TL6R</v>
      </c>
    </row>
    <row r="357" ht="15" spans="1:15">
      <c r="A357" s="8">
        <f t="shared" si="20"/>
        <v>356</v>
      </c>
      <c r="B357" s="8" t="str">
        <f t="shared" si="21"/>
        <v>CS26-1-11-[1][1]</v>
      </c>
      <c r="C357" s="10" t="s">
        <v>8425</v>
      </c>
      <c r="D357" s="8">
        <v>1</v>
      </c>
      <c r="E357" s="8">
        <v>1</v>
      </c>
      <c r="F357" s="8" t="str">
        <f>VLOOKUP(C357&amp;"-I"&amp;D357,端口信息表!B:F,5,FALSE)</f>
        <v>RC17L</v>
      </c>
      <c r="G357" s="8" t="str">
        <f>VLOOKUP(C357&amp;"-O"&amp;E357,端口信息表!B:F,5,FALSE)</f>
        <v>TY17R</v>
      </c>
      <c r="H357" s="8">
        <f>IF(I357="常通",1,VLOOKUP(B357,'开关组信息表（新）'!C:I,7,0))</f>
        <v>1</v>
      </c>
      <c r="I357" s="8" t="s">
        <v>8573</v>
      </c>
      <c r="J357" s="8">
        <f t="shared" si="22"/>
        <v>0</v>
      </c>
      <c r="K357" s="8"/>
      <c r="L357" s="8"/>
      <c r="M357" s="8"/>
      <c r="N357" s="8"/>
      <c r="O357" s="8" t="str">
        <f t="shared" si="23"/>
        <v>RC17L-TY17R</v>
      </c>
    </row>
    <row r="358" ht="15" spans="1:15">
      <c r="A358" s="8">
        <f t="shared" si="20"/>
        <v>357</v>
      </c>
      <c r="B358" s="8" t="str">
        <f t="shared" si="21"/>
        <v>CS26-1-11-[2][2]</v>
      </c>
      <c r="C358" s="10" t="s">
        <v>8425</v>
      </c>
      <c r="D358" s="8">
        <v>2</v>
      </c>
      <c r="E358" s="8">
        <v>2</v>
      </c>
      <c r="F358" s="8" t="str">
        <f>VLOOKUP(C358&amp;"-I"&amp;D358,端口信息表!B:F,5,FALSE)</f>
        <v>RC19L</v>
      </c>
      <c r="G358" s="8" t="str">
        <f>VLOOKUP(C358&amp;"-O"&amp;E358,端口信息表!B:F,5,FALSE)</f>
        <v>TY19R</v>
      </c>
      <c r="H358" s="8">
        <f>IF(I358="常通",1,VLOOKUP(B358,'开关组信息表（新）'!C:I,7,0))</f>
        <v>1</v>
      </c>
      <c r="I358" s="8" t="s">
        <v>8573</v>
      </c>
      <c r="J358" s="8">
        <f t="shared" si="22"/>
        <v>0</v>
      </c>
      <c r="K358" s="8"/>
      <c r="L358" s="8"/>
      <c r="M358" s="8"/>
      <c r="N358" s="8"/>
      <c r="O358" s="8" t="str">
        <f t="shared" si="23"/>
        <v>RC19L-TY19R</v>
      </c>
    </row>
    <row r="359" ht="15" spans="1:15">
      <c r="A359" s="8">
        <f t="shared" si="20"/>
        <v>358</v>
      </c>
      <c r="B359" s="8" t="str">
        <f t="shared" si="21"/>
        <v>CS26-1-11-[3][3]</v>
      </c>
      <c r="C359" s="10" t="s">
        <v>8425</v>
      </c>
      <c r="D359" s="8">
        <v>3</v>
      </c>
      <c r="E359" s="8">
        <v>3</v>
      </c>
      <c r="F359" s="8" t="str">
        <f>VLOOKUP(C359&amp;"-I"&amp;D359,端口信息表!B:F,5,FALSE)</f>
        <v>RC32L</v>
      </c>
      <c r="G359" s="8" t="str">
        <f>VLOOKUP(C359&amp;"-O"&amp;E359,端口信息表!B:F,5,FALSE)</f>
        <v>TY32R</v>
      </c>
      <c r="H359" s="8">
        <f>IF(I359="常通",1,VLOOKUP(B359,'开关组信息表（新）'!C:I,7,0))</f>
        <v>1</v>
      </c>
      <c r="I359" s="8" t="s">
        <v>8573</v>
      </c>
      <c r="J359" s="8">
        <f t="shared" si="22"/>
        <v>0</v>
      </c>
      <c r="K359" s="8"/>
      <c r="L359" s="8"/>
      <c r="M359" s="8"/>
      <c r="N359" s="8"/>
      <c r="O359" s="8" t="str">
        <f t="shared" si="23"/>
        <v>RC32L-TY32R</v>
      </c>
    </row>
    <row r="360" ht="15" spans="1:15">
      <c r="A360" s="8">
        <f t="shared" si="20"/>
        <v>359</v>
      </c>
      <c r="B360" s="8" t="str">
        <f t="shared" si="21"/>
        <v>CS26-1-11-[4][4]</v>
      </c>
      <c r="C360" s="10" t="s">
        <v>8425</v>
      </c>
      <c r="D360" s="8">
        <v>4</v>
      </c>
      <c r="E360" s="8">
        <v>4</v>
      </c>
      <c r="F360" s="8" t="str">
        <f>VLOOKUP(C360&amp;"-I"&amp;D360,端口信息表!B:F,5,FALSE)</f>
        <v>RC34L</v>
      </c>
      <c r="G360" s="8" t="str">
        <f>VLOOKUP(C360&amp;"-O"&amp;E360,端口信息表!B:F,5,FALSE)</f>
        <v>TY34R</v>
      </c>
      <c r="H360" s="8">
        <f>IF(I360="常通",1,VLOOKUP(B360,'开关组信息表（新）'!C:I,7,0))</f>
        <v>1</v>
      </c>
      <c r="I360" s="8" t="s">
        <v>8573</v>
      </c>
      <c r="J360" s="8">
        <f t="shared" si="22"/>
        <v>0</v>
      </c>
      <c r="K360" s="8"/>
      <c r="L360" s="8"/>
      <c r="M360" s="8"/>
      <c r="N360" s="8"/>
      <c r="O360" s="8" t="str">
        <f t="shared" si="23"/>
        <v>RC34L-TY34R</v>
      </c>
    </row>
    <row r="361" ht="15" spans="1:15">
      <c r="A361" s="8">
        <f t="shared" si="20"/>
        <v>360</v>
      </c>
      <c r="B361" s="8" t="str">
        <f t="shared" si="21"/>
        <v>CS26-1-11-[5][5]</v>
      </c>
      <c r="C361" s="10" t="s">
        <v>8425</v>
      </c>
      <c r="D361" s="8">
        <v>5</v>
      </c>
      <c r="E361" s="8">
        <v>5</v>
      </c>
      <c r="F361" s="8" t="str">
        <f>VLOOKUP(C361&amp;"-I"&amp;D361,端口信息表!B:F,5,FALSE)</f>
        <v>RC25R</v>
      </c>
      <c r="G361" s="8" t="str">
        <f>VLOOKUP(C361&amp;"-O"&amp;E361,端口信息表!B:F,5,FALSE)</f>
        <v>TY25L</v>
      </c>
      <c r="H361" s="8">
        <f>IF(I361="常通",1,VLOOKUP(B361,'开关组信息表（新）'!C:I,7,0))</f>
        <v>1</v>
      </c>
      <c r="I361" s="8" t="s">
        <v>8573</v>
      </c>
      <c r="J361" s="8">
        <f t="shared" si="22"/>
        <v>0</v>
      </c>
      <c r="K361" s="8"/>
      <c r="L361" s="8"/>
      <c r="M361" s="8"/>
      <c r="N361" s="8"/>
      <c r="O361" s="8" t="str">
        <f t="shared" si="23"/>
        <v>RC25R-TY25L</v>
      </c>
    </row>
    <row r="362" ht="15" spans="1:15">
      <c r="A362" s="8">
        <f t="shared" si="20"/>
        <v>361</v>
      </c>
      <c r="B362" s="8" t="str">
        <f t="shared" si="21"/>
        <v>CS26-1-11-[6][6]</v>
      </c>
      <c r="C362" s="10" t="s">
        <v>8425</v>
      </c>
      <c r="D362" s="8">
        <v>6</v>
      </c>
      <c r="E362" s="8">
        <v>6</v>
      </c>
      <c r="F362" s="8" t="str">
        <f>VLOOKUP(C362&amp;"-I"&amp;D362,端口信息表!B:F,5,FALSE)</f>
        <v>RC26R</v>
      </c>
      <c r="G362" s="8" t="str">
        <f>VLOOKUP(C362&amp;"-O"&amp;E362,端口信息表!B:F,5,FALSE)</f>
        <v>TY26L</v>
      </c>
      <c r="H362" s="8">
        <f>IF(I362="常通",1,VLOOKUP(B362,'开关组信息表（新）'!C:I,7,0))</f>
        <v>1</v>
      </c>
      <c r="I362" s="8" t="s">
        <v>8573</v>
      </c>
      <c r="J362" s="8">
        <f t="shared" si="22"/>
        <v>0</v>
      </c>
      <c r="K362" s="8"/>
      <c r="L362" s="8"/>
      <c r="M362" s="8"/>
      <c r="N362" s="8"/>
      <c r="O362" s="8" t="str">
        <f t="shared" si="23"/>
        <v>RC26R-TY26L</v>
      </c>
    </row>
    <row r="363" ht="15" spans="1:15">
      <c r="A363" s="8">
        <f t="shared" si="20"/>
        <v>362</v>
      </c>
      <c r="B363" s="8" t="str">
        <f t="shared" si="21"/>
        <v>CS26-1-11-[7][7]</v>
      </c>
      <c r="C363" s="10" t="s">
        <v>8425</v>
      </c>
      <c r="D363" s="8">
        <v>7</v>
      </c>
      <c r="E363" s="8">
        <v>7</v>
      </c>
      <c r="F363" s="8" t="str">
        <f>VLOOKUP(C363&amp;"-I"&amp;D363,端口信息表!B:F,5,FALSE)</f>
        <v>RC40R</v>
      </c>
      <c r="G363" s="8" t="str">
        <f>VLOOKUP(C363&amp;"-O"&amp;E363,端口信息表!B:F,5,FALSE)</f>
        <v>TY40L</v>
      </c>
      <c r="H363" s="8">
        <f>IF(I363="常通",1,VLOOKUP(B363,'开关组信息表（新）'!C:I,7,0))</f>
        <v>1</v>
      </c>
      <c r="I363" s="8" t="s">
        <v>8573</v>
      </c>
      <c r="J363" s="8">
        <f t="shared" si="22"/>
        <v>0</v>
      </c>
      <c r="K363" s="8"/>
      <c r="L363" s="8"/>
      <c r="M363" s="8"/>
      <c r="N363" s="8"/>
      <c r="O363" s="8" t="str">
        <f t="shared" si="23"/>
        <v>RC40R-TY40L</v>
      </c>
    </row>
    <row r="364" ht="15" spans="1:15">
      <c r="A364" s="8">
        <f t="shared" si="20"/>
        <v>363</v>
      </c>
      <c r="B364" s="8" t="str">
        <f t="shared" si="21"/>
        <v>CS26-1-11-[8][8]</v>
      </c>
      <c r="C364" s="10" t="s">
        <v>8425</v>
      </c>
      <c r="D364" s="8">
        <v>8</v>
      </c>
      <c r="E364" s="8">
        <v>8</v>
      </c>
      <c r="F364" s="8" t="str">
        <f>VLOOKUP(C364&amp;"-I"&amp;D364,端口信息表!B:F,5,FALSE)</f>
        <v>RC41R</v>
      </c>
      <c r="G364" s="8" t="str">
        <f>VLOOKUP(C364&amp;"-O"&amp;E364,端口信息表!B:F,5,FALSE)</f>
        <v>TY41L</v>
      </c>
      <c r="H364" s="8">
        <f>IF(I364="常通",1,VLOOKUP(B364,'开关组信息表（新）'!C:I,7,0))</f>
        <v>1</v>
      </c>
      <c r="I364" s="8" t="s">
        <v>8573</v>
      </c>
      <c r="J364" s="8">
        <f t="shared" si="22"/>
        <v>0</v>
      </c>
      <c r="K364" s="8"/>
      <c r="L364" s="8"/>
      <c r="M364" s="8"/>
      <c r="N364" s="8"/>
      <c r="O364" s="8" t="str">
        <f t="shared" si="23"/>
        <v>RC41R-TY41L</v>
      </c>
    </row>
    <row r="365" ht="15" spans="1:15">
      <c r="A365" s="8">
        <f t="shared" si="20"/>
        <v>364</v>
      </c>
      <c r="B365" s="8" t="str">
        <f t="shared" si="21"/>
        <v>CS26-1-12-[1][1]</v>
      </c>
      <c r="C365" s="10" t="s">
        <v>8426</v>
      </c>
      <c r="D365" s="8">
        <v>1</v>
      </c>
      <c r="E365" s="8">
        <v>1</v>
      </c>
      <c r="F365" s="8" t="str">
        <f>VLOOKUP(C365&amp;"-I"&amp;D365,端口信息表!B:F,5,FALSE)</f>
        <v>RY25R</v>
      </c>
      <c r="G365" s="8" t="str">
        <f>VLOOKUP(C365&amp;"-O"&amp;E365,端口信息表!B:F,5,FALSE)</f>
        <v>TC25L</v>
      </c>
      <c r="H365" s="8">
        <f>IF(I365="常通",1,VLOOKUP(B365,'开关组信息表（新）'!C:I,7,0))</f>
        <v>1</v>
      </c>
      <c r="I365" s="8" t="s">
        <v>8573</v>
      </c>
      <c r="J365" s="8">
        <f t="shared" si="22"/>
        <v>0</v>
      </c>
      <c r="K365" s="8"/>
      <c r="L365" s="8"/>
      <c r="M365" s="8"/>
      <c r="N365" s="8"/>
      <c r="O365" s="8" t="str">
        <f t="shared" si="23"/>
        <v>RY25R-TC25L</v>
      </c>
    </row>
    <row r="366" ht="15" spans="1:15">
      <c r="A366" s="8">
        <f t="shared" si="20"/>
        <v>365</v>
      </c>
      <c r="B366" s="8" t="str">
        <f t="shared" si="21"/>
        <v>CS26-1-12-[2][2]</v>
      </c>
      <c r="C366" s="10" t="s">
        <v>8426</v>
      </c>
      <c r="D366" s="8">
        <v>2</v>
      </c>
      <c r="E366" s="8">
        <v>2</v>
      </c>
      <c r="F366" s="8" t="str">
        <f>VLOOKUP(C366&amp;"-I"&amp;D366,端口信息表!B:F,5,FALSE)</f>
        <v>RY26R</v>
      </c>
      <c r="G366" s="8" t="str">
        <f>VLOOKUP(C366&amp;"-O"&amp;E366,端口信息表!B:F,5,FALSE)</f>
        <v>TC26L</v>
      </c>
      <c r="H366" s="8">
        <f>IF(I366="常通",1,VLOOKUP(B366,'开关组信息表（新）'!C:I,7,0))</f>
        <v>1</v>
      </c>
      <c r="I366" s="8" t="s">
        <v>8573</v>
      </c>
      <c r="J366" s="8">
        <f t="shared" si="22"/>
        <v>0</v>
      </c>
      <c r="K366" s="8"/>
      <c r="L366" s="8"/>
      <c r="M366" s="8"/>
      <c r="N366" s="8"/>
      <c r="O366" s="8" t="str">
        <f t="shared" si="23"/>
        <v>RY26R-TC26L</v>
      </c>
    </row>
    <row r="367" ht="15" spans="1:15">
      <c r="A367" s="8">
        <f t="shared" si="20"/>
        <v>366</v>
      </c>
      <c r="B367" s="8" t="str">
        <f t="shared" si="21"/>
        <v>CS26-1-12-[3][3]</v>
      </c>
      <c r="C367" s="10" t="s">
        <v>8426</v>
      </c>
      <c r="D367" s="8">
        <v>3</v>
      </c>
      <c r="E367" s="8">
        <v>3</v>
      </c>
      <c r="F367" s="8" t="str">
        <f>VLOOKUP(C367&amp;"-I"&amp;D367,端口信息表!B:F,5,FALSE)</f>
        <v>RY40R</v>
      </c>
      <c r="G367" s="8" t="str">
        <f>VLOOKUP(C367&amp;"-O"&amp;E367,端口信息表!B:F,5,FALSE)</f>
        <v>TC40L</v>
      </c>
      <c r="H367" s="8">
        <f>IF(I367="常通",1,VLOOKUP(B367,'开关组信息表（新）'!C:I,7,0))</f>
        <v>1</v>
      </c>
      <c r="I367" s="8" t="s">
        <v>8573</v>
      </c>
      <c r="J367" s="8">
        <f t="shared" si="22"/>
        <v>0</v>
      </c>
      <c r="K367" s="8"/>
      <c r="L367" s="8"/>
      <c r="M367" s="8"/>
      <c r="N367" s="8"/>
      <c r="O367" s="8" t="str">
        <f t="shared" si="23"/>
        <v>RY40R-TC40L</v>
      </c>
    </row>
    <row r="368" ht="15" spans="1:15">
      <c r="A368" s="8">
        <f t="shared" si="20"/>
        <v>367</v>
      </c>
      <c r="B368" s="8" t="str">
        <f t="shared" si="21"/>
        <v>CS26-1-12-[4][4]</v>
      </c>
      <c r="C368" s="10" t="s">
        <v>8426</v>
      </c>
      <c r="D368" s="8">
        <v>4</v>
      </c>
      <c r="E368" s="8">
        <v>4</v>
      </c>
      <c r="F368" s="8" t="str">
        <f>VLOOKUP(C368&amp;"-I"&amp;D368,端口信息表!B:F,5,FALSE)</f>
        <v>RY41R</v>
      </c>
      <c r="G368" s="8" t="str">
        <f>VLOOKUP(C368&amp;"-O"&amp;E368,端口信息表!B:F,5,FALSE)</f>
        <v>TC41L</v>
      </c>
      <c r="H368" s="8">
        <f>IF(I368="常通",1,VLOOKUP(B368,'开关组信息表（新）'!C:I,7,0))</f>
        <v>1</v>
      </c>
      <c r="I368" s="8" t="s">
        <v>8573</v>
      </c>
      <c r="J368" s="8">
        <f t="shared" si="22"/>
        <v>0</v>
      </c>
      <c r="K368" s="8"/>
      <c r="L368" s="8"/>
      <c r="M368" s="8"/>
      <c r="N368" s="8"/>
      <c r="O368" s="8" t="str">
        <f t="shared" si="23"/>
        <v>RY41R-TC41L</v>
      </c>
    </row>
    <row r="369" ht="15" spans="1:15">
      <c r="A369" s="8">
        <f t="shared" si="20"/>
        <v>368</v>
      </c>
      <c r="B369" s="8" t="str">
        <f t="shared" si="21"/>
        <v>CS26-1-12-[5][5]</v>
      </c>
      <c r="C369" s="10" t="s">
        <v>8426</v>
      </c>
      <c r="D369" s="8">
        <v>5</v>
      </c>
      <c r="E369" s="8">
        <v>5</v>
      </c>
      <c r="F369" s="8" t="str">
        <f>VLOOKUP(C369&amp;"-I"&amp;D369,端口信息表!B:F,5,FALSE)</f>
        <v>RY17L</v>
      </c>
      <c r="G369" s="8" t="str">
        <f>VLOOKUP(C369&amp;"-O"&amp;E369,端口信息表!B:F,5,FALSE)</f>
        <v>TC17R</v>
      </c>
      <c r="H369" s="8">
        <f>IF(I369="常通",1,VLOOKUP(B369,'开关组信息表（新）'!C:I,7,0))</f>
        <v>1</v>
      </c>
      <c r="I369" s="8" t="s">
        <v>8573</v>
      </c>
      <c r="J369" s="8">
        <f t="shared" si="22"/>
        <v>0</v>
      </c>
      <c r="K369" s="8"/>
      <c r="L369" s="8"/>
      <c r="M369" s="8"/>
      <c r="N369" s="8"/>
      <c r="O369" s="8" t="str">
        <f t="shared" si="23"/>
        <v>RY17L-TC17R</v>
      </c>
    </row>
    <row r="370" ht="15" spans="1:15">
      <c r="A370" s="8">
        <f t="shared" si="20"/>
        <v>369</v>
      </c>
      <c r="B370" s="8" t="str">
        <f t="shared" si="21"/>
        <v>CS26-1-12-[6][6]</v>
      </c>
      <c r="C370" s="10" t="s">
        <v>8426</v>
      </c>
      <c r="D370" s="8">
        <v>6</v>
      </c>
      <c r="E370" s="8">
        <v>6</v>
      </c>
      <c r="F370" s="8" t="str">
        <f>VLOOKUP(C370&amp;"-I"&amp;D370,端口信息表!B:F,5,FALSE)</f>
        <v>RY19L</v>
      </c>
      <c r="G370" s="8" t="str">
        <f>VLOOKUP(C370&amp;"-O"&amp;E370,端口信息表!B:F,5,FALSE)</f>
        <v>TC19R</v>
      </c>
      <c r="H370" s="8">
        <f>IF(I370="常通",1,VLOOKUP(B370,'开关组信息表（新）'!C:I,7,0))</f>
        <v>1</v>
      </c>
      <c r="I370" s="8" t="s">
        <v>8573</v>
      </c>
      <c r="J370" s="8">
        <f t="shared" si="22"/>
        <v>0</v>
      </c>
      <c r="K370" s="8"/>
      <c r="L370" s="8"/>
      <c r="M370" s="8"/>
      <c r="N370" s="8"/>
      <c r="O370" s="8" t="str">
        <f t="shared" si="23"/>
        <v>RY19L-TC19R</v>
      </c>
    </row>
    <row r="371" ht="15" spans="1:15">
      <c r="A371" s="8">
        <f t="shared" si="20"/>
        <v>370</v>
      </c>
      <c r="B371" s="8" t="str">
        <f t="shared" si="21"/>
        <v>CS26-1-12-[7][7]</v>
      </c>
      <c r="C371" s="10" t="s">
        <v>8426</v>
      </c>
      <c r="D371" s="8">
        <v>7</v>
      </c>
      <c r="E371" s="8">
        <v>7</v>
      </c>
      <c r="F371" s="8" t="str">
        <f>VLOOKUP(C371&amp;"-I"&amp;D371,端口信息表!B:F,5,FALSE)</f>
        <v>RY32L</v>
      </c>
      <c r="G371" s="8" t="str">
        <f>VLOOKUP(C371&amp;"-O"&amp;E371,端口信息表!B:F,5,FALSE)</f>
        <v>TC32R</v>
      </c>
      <c r="H371" s="8">
        <f>IF(I371="常通",1,VLOOKUP(B371,'开关组信息表（新）'!C:I,7,0))</f>
        <v>1</v>
      </c>
      <c r="I371" s="8" t="s">
        <v>8573</v>
      </c>
      <c r="J371" s="8">
        <f t="shared" si="22"/>
        <v>0</v>
      </c>
      <c r="K371" s="8"/>
      <c r="L371" s="8"/>
      <c r="M371" s="8"/>
      <c r="N371" s="8"/>
      <c r="O371" s="8" t="str">
        <f t="shared" si="23"/>
        <v>RY32L-TC32R</v>
      </c>
    </row>
    <row r="372" ht="15" spans="1:15">
      <c r="A372" s="8">
        <f t="shared" si="20"/>
        <v>371</v>
      </c>
      <c r="B372" s="8" t="str">
        <f t="shared" si="21"/>
        <v>CS26-1-12-[8][8]</v>
      </c>
      <c r="C372" s="10" t="s">
        <v>8426</v>
      </c>
      <c r="D372" s="8">
        <v>8</v>
      </c>
      <c r="E372" s="8">
        <v>8</v>
      </c>
      <c r="F372" s="8" t="str">
        <f>VLOOKUP(C372&amp;"-I"&amp;D372,端口信息表!B:F,5,FALSE)</f>
        <v>RY34L</v>
      </c>
      <c r="G372" s="8" t="str">
        <f>VLOOKUP(C372&amp;"-O"&amp;E372,端口信息表!B:F,5,FALSE)</f>
        <v>TC34R</v>
      </c>
      <c r="H372" s="8">
        <f>IF(I372="常通",1,VLOOKUP(B372,'开关组信息表（新）'!C:I,7,0))</f>
        <v>1</v>
      </c>
      <c r="I372" s="8" t="s">
        <v>8573</v>
      </c>
      <c r="J372" s="8">
        <f t="shared" si="22"/>
        <v>0</v>
      </c>
      <c r="K372" s="8"/>
      <c r="L372" s="8"/>
      <c r="M372" s="8"/>
      <c r="N372" s="8"/>
      <c r="O372" s="8" t="str">
        <f t="shared" si="23"/>
        <v>RY34L-TC34R</v>
      </c>
    </row>
    <row r="373" ht="15" spans="1:15">
      <c r="A373" s="8">
        <f t="shared" si="20"/>
        <v>372</v>
      </c>
      <c r="B373" s="8" t="str">
        <f t="shared" si="21"/>
        <v>CS26-1-13-[1][1]</v>
      </c>
      <c r="C373" s="10" t="s">
        <v>8427</v>
      </c>
      <c r="D373" s="8">
        <v>1</v>
      </c>
      <c r="E373" s="8">
        <v>1</v>
      </c>
      <c r="F373" s="8" t="str">
        <f>VLOOKUP(C373&amp;"-I"&amp;D373,端口信息表!B:F,5,FALSE)</f>
        <v>RB17L</v>
      </c>
      <c r="G373" s="8" t="str">
        <f>VLOOKUP(C373&amp;"-O"&amp;E373,端口信息表!B:F,5,FALSE)</f>
        <v>TY17R</v>
      </c>
      <c r="H373" s="8">
        <f>IF(I373="常通",1,VLOOKUP(B373,'开关组信息表（新）'!C:I,7,0))</f>
        <v>1</v>
      </c>
      <c r="I373" s="8" t="s">
        <v>8573</v>
      </c>
      <c r="J373" s="8">
        <f t="shared" si="22"/>
        <v>0</v>
      </c>
      <c r="K373" s="8"/>
      <c r="L373" s="8"/>
      <c r="M373" s="8"/>
      <c r="N373" s="8"/>
      <c r="O373" s="8" t="str">
        <f t="shared" si="23"/>
        <v>RB17L-TY17R</v>
      </c>
    </row>
    <row r="374" ht="15" spans="1:15">
      <c r="A374" s="8">
        <f t="shared" si="20"/>
        <v>373</v>
      </c>
      <c r="B374" s="8" t="str">
        <f t="shared" si="21"/>
        <v>CS26-1-13-[2][2]</v>
      </c>
      <c r="C374" s="10" t="s">
        <v>8427</v>
      </c>
      <c r="D374" s="8">
        <v>2</v>
      </c>
      <c r="E374" s="8">
        <v>2</v>
      </c>
      <c r="F374" s="8" t="str">
        <f>VLOOKUP(C374&amp;"-I"&amp;D374,端口信息表!B:F,5,FALSE)</f>
        <v>RB19L</v>
      </c>
      <c r="G374" s="8" t="str">
        <f>VLOOKUP(C374&amp;"-O"&amp;E374,端口信息表!B:F,5,FALSE)</f>
        <v>TY19R</v>
      </c>
      <c r="H374" s="8">
        <f>IF(I374="常通",1,VLOOKUP(B374,'开关组信息表（新）'!C:I,7,0))</f>
        <v>1</v>
      </c>
      <c r="I374" s="8" t="s">
        <v>8573</v>
      </c>
      <c r="J374" s="8">
        <f t="shared" si="22"/>
        <v>0</v>
      </c>
      <c r="K374" s="8"/>
      <c r="L374" s="8"/>
      <c r="M374" s="8"/>
      <c r="N374" s="8"/>
      <c r="O374" s="8" t="str">
        <f t="shared" si="23"/>
        <v>RB19L-TY19R</v>
      </c>
    </row>
    <row r="375" ht="15" spans="1:15">
      <c r="A375" s="8">
        <f t="shared" si="20"/>
        <v>374</v>
      </c>
      <c r="B375" s="8" t="str">
        <f t="shared" si="21"/>
        <v>CS26-1-13-[3][3]</v>
      </c>
      <c r="C375" s="10" t="s">
        <v>8427</v>
      </c>
      <c r="D375" s="8">
        <v>3</v>
      </c>
      <c r="E375" s="8">
        <v>3</v>
      </c>
      <c r="F375" s="8" t="str">
        <f>VLOOKUP(C375&amp;"-I"&amp;D375,端口信息表!B:F,5,FALSE)</f>
        <v>RB32L</v>
      </c>
      <c r="G375" s="8" t="str">
        <f>VLOOKUP(C375&amp;"-O"&amp;E375,端口信息表!B:F,5,FALSE)</f>
        <v>TY32R</v>
      </c>
      <c r="H375" s="8">
        <f>IF(I375="常通",1,VLOOKUP(B375,'开关组信息表（新）'!C:I,7,0))</f>
        <v>1</v>
      </c>
      <c r="I375" s="8" t="s">
        <v>8573</v>
      </c>
      <c r="J375" s="8">
        <f t="shared" si="22"/>
        <v>0</v>
      </c>
      <c r="K375" s="8"/>
      <c r="L375" s="8"/>
      <c r="M375" s="8"/>
      <c r="N375" s="8"/>
      <c r="O375" s="8" t="str">
        <f t="shared" si="23"/>
        <v>RB32L-TY32R</v>
      </c>
    </row>
    <row r="376" ht="15" spans="1:15">
      <c r="A376" s="8">
        <f t="shared" si="20"/>
        <v>375</v>
      </c>
      <c r="B376" s="8" t="str">
        <f t="shared" si="21"/>
        <v>CS26-1-13-[4][4]</v>
      </c>
      <c r="C376" s="10" t="s">
        <v>8427</v>
      </c>
      <c r="D376" s="8">
        <v>4</v>
      </c>
      <c r="E376" s="8">
        <v>4</v>
      </c>
      <c r="F376" s="8" t="str">
        <f>VLOOKUP(C376&amp;"-I"&amp;D376,端口信息表!B:F,5,FALSE)</f>
        <v>RB34L</v>
      </c>
      <c r="G376" s="8" t="str">
        <f>VLOOKUP(C376&amp;"-O"&amp;E376,端口信息表!B:F,5,FALSE)</f>
        <v>TY34R</v>
      </c>
      <c r="H376" s="8">
        <f>IF(I376="常通",1,VLOOKUP(B376,'开关组信息表（新）'!C:I,7,0))</f>
        <v>1</v>
      </c>
      <c r="I376" s="8" t="s">
        <v>8573</v>
      </c>
      <c r="J376" s="8">
        <f t="shared" si="22"/>
        <v>0</v>
      </c>
      <c r="K376" s="8"/>
      <c r="L376" s="8"/>
      <c r="M376" s="8"/>
      <c r="N376" s="8"/>
      <c r="O376" s="8" t="str">
        <f t="shared" si="23"/>
        <v>RB34L-TY34R</v>
      </c>
    </row>
    <row r="377" ht="15" spans="1:15">
      <c r="A377" s="8">
        <f t="shared" si="20"/>
        <v>376</v>
      </c>
      <c r="B377" s="8" t="str">
        <f t="shared" si="21"/>
        <v>CS26-1-13-[5][5]</v>
      </c>
      <c r="C377" s="10" t="s">
        <v>8427</v>
      </c>
      <c r="D377" s="8">
        <v>5</v>
      </c>
      <c r="E377" s="8">
        <v>5</v>
      </c>
      <c r="F377" s="8" t="str">
        <f>VLOOKUP(C377&amp;"-I"&amp;D377,端口信息表!B:F,5,FALSE)</f>
        <v>RB25R</v>
      </c>
      <c r="G377" s="8" t="str">
        <f>VLOOKUP(C377&amp;"-O"&amp;E377,端口信息表!B:F,5,FALSE)</f>
        <v>TY25L</v>
      </c>
      <c r="H377" s="8">
        <f>IF(I377="常通",1,VLOOKUP(B377,'开关组信息表（新）'!C:I,7,0))</f>
        <v>1</v>
      </c>
      <c r="I377" s="8" t="s">
        <v>8573</v>
      </c>
      <c r="J377" s="8">
        <f t="shared" si="22"/>
        <v>0</v>
      </c>
      <c r="K377" s="8"/>
      <c r="L377" s="8"/>
      <c r="M377" s="8"/>
      <c r="N377" s="8"/>
      <c r="O377" s="8" t="str">
        <f t="shared" si="23"/>
        <v>RB25R-TY25L</v>
      </c>
    </row>
    <row r="378" ht="15" spans="1:15">
      <c r="A378" s="8">
        <f t="shared" ref="A378:A441" si="24">ROW()-1</f>
        <v>377</v>
      </c>
      <c r="B378" s="8" t="str">
        <f t="shared" ref="B378:B441" si="25">C378&amp;"-["&amp;D378&amp;"]["&amp;E378&amp;"]"</f>
        <v>CS26-1-13-[6][6]</v>
      </c>
      <c r="C378" s="10" t="s">
        <v>8427</v>
      </c>
      <c r="D378" s="8">
        <v>6</v>
      </c>
      <c r="E378" s="8">
        <v>6</v>
      </c>
      <c r="F378" s="8" t="str">
        <f>VLOOKUP(C378&amp;"-I"&amp;D378,端口信息表!B:F,5,FALSE)</f>
        <v>RB26R</v>
      </c>
      <c r="G378" s="8" t="str">
        <f>VLOOKUP(C378&amp;"-O"&amp;E378,端口信息表!B:F,5,FALSE)</f>
        <v>TY26L</v>
      </c>
      <c r="H378" s="8">
        <f>IF(I378="常通",1,VLOOKUP(B378,'开关组信息表（新）'!C:I,7,0))</f>
        <v>1</v>
      </c>
      <c r="I378" s="8" t="s">
        <v>8573</v>
      </c>
      <c r="J378" s="8">
        <f t="shared" ref="J378:J441" si="26">IF(N378=$M$1,M378,IF(N378=$L$1,L378,K378))</f>
        <v>0</v>
      </c>
      <c r="K378" s="8"/>
      <c r="L378" s="8"/>
      <c r="M378" s="8"/>
      <c r="N378" s="8"/>
      <c r="O378" s="8" t="str">
        <f t="shared" ref="O378:O441" si="27">F378&amp;"-"&amp;G378</f>
        <v>RB26R-TY26L</v>
      </c>
    </row>
    <row r="379" ht="15" spans="1:15">
      <c r="A379" s="8">
        <f t="shared" si="24"/>
        <v>378</v>
      </c>
      <c r="B379" s="8" t="str">
        <f t="shared" si="25"/>
        <v>CS26-1-13-[7][7]</v>
      </c>
      <c r="C379" s="10" t="s">
        <v>8427</v>
      </c>
      <c r="D379" s="8">
        <v>7</v>
      </c>
      <c r="E379" s="8">
        <v>7</v>
      </c>
      <c r="F379" s="8" t="str">
        <f>VLOOKUP(C379&amp;"-I"&amp;D379,端口信息表!B:F,5,FALSE)</f>
        <v>RB40R</v>
      </c>
      <c r="G379" s="8" t="str">
        <f>VLOOKUP(C379&amp;"-O"&amp;E379,端口信息表!B:F,5,FALSE)</f>
        <v>TY40L</v>
      </c>
      <c r="H379" s="8">
        <f>IF(I379="常通",1,VLOOKUP(B379,'开关组信息表（新）'!C:I,7,0))</f>
        <v>1</v>
      </c>
      <c r="I379" s="8" t="s">
        <v>8573</v>
      </c>
      <c r="J379" s="8">
        <f t="shared" si="26"/>
        <v>0</v>
      </c>
      <c r="K379" s="8"/>
      <c r="L379" s="8"/>
      <c r="M379" s="8"/>
      <c r="N379" s="8"/>
      <c r="O379" s="8" t="str">
        <f t="shared" si="27"/>
        <v>RB40R-TY40L</v>
      </c>
    </row>
    <row r="380" ht="15" spans="1:15">
      <c r="A380" s="8">
        <f t="shared" si="24"/>
        <v>379</v>
      </c>
      <c r="B380" s="8" t="str">
        <f t="shared" si="25"/>
        <v>CS26-1-13-[8][8]</v>
      </c>
      <c r="C380" s="10" t="s">
        <v>8427</v>
      </c>
      <c r="D380" s="8">
        <v>8</v>
      </c>
      <c r="E380" s="8">
        <v>8</v>
      </c>
      <c r="F380" s="8" t="str">
        <f>VLOOKUP(C380&amp;"-I"&amp;D380,端口信息表!B:F,5,FALSE)</f>
        <v>RB41R</v>
      </c>
      <c r="G380" s="8" t="str">
        <f>VLOOKUP(C380&amp;"-O"&amp;E380,端口信息表!B:F,5,FALSE)</f>
        <v>TY41L</v>
      </c>
      <c r="H380" s="8">
        <f>IF(I380="常通",1,VLOOKUP(B380,'开关组信息表（新）'!C:I,7,0))</f>
        <v>1</v>
      </c>
      <c r="I380" s="8" t="s">
        <v>8573</v>
      </c>
      <c r="J380" s="8">
        <f t="shared" si="26"/>
        <v>0</v>
      </c>
      <c r="K380" s="8"/>
      <c r="L380" s="8"/>
      <c r="M380" s="8"/>
      <c r="N380" s="8"/>
      <c r="O380" s="8" t="str">
        <f t="shared" si="27"/>
        <v>RB41R-TY41L</v>
      </c>
    </row>
    <row r="381" ht="15" spans="1:15">
      <c r="A381" s="8">
        <f t="shared" si="24"/>
        <v>380</v>
      </c>
      <c r="B381" s="8" t="str">
        <f t="shared" si="25"/>
        <v>CS26-1-14-[1][1]</v>
      </c>
      <c r="C381" s="10" t="s">
        <v>8428</v>
      </c>
      <c r="D381" s="8">
        <v>1</v>
      </c>
      <c r="E381" s="8">
        <v>1</v>
      </c>
      <c r="F381" s="8" t="str">
        <f>VLOOKUP(C381&amp;"-I"&amp;D381,端口信息表!B:F,5,FALSE)</f>
        <v>RY25R</v>
      </c>
      <c r="G381" s="8" t="str">
        <f>VLOOKUP(C381&amp;"-O"&amp;E381,端口信息表!B:F,5,FALSE)</f>
        <v>TB25L</v>
      </c>
      <c r="H381" s="8">
        <f>IF(I381="常通",1,VLOOKUP(B381,'开关组信息表（新）'!C:I,7,0))</f>
        <v>1</v>
      </c>
      <c r="I381" s="8" t="s">
        <v>8573</v>
      </c>
      <c r="J381" s="8">
        <f t="shared" si="26"/>
        <v>0</v>
      </c>
      <c r="K381" s="8"/>
      <c r="L381" s="8"/>
      <c r="M381" s="8"/>
      <c r="N381" s="8"/>
      <c r="O381" s="8" t="str">
        <f t="shared" si="27"/>
        <v>RY25R-TB25L</v>
      </c>
    </row>
    <row r="382" ht="15" spans="1:15">
      <c r="A382" s="8">
        <f t="shared" si="24"/>
        <v>381</v>
      </c>
      <c r="B382" s="8" t="str">
        <f t="shared" si="25"/>
        <v>CS26-1-14-[2][2]</v>
      </c>
      <c r="C382" s="10" t="s">
        <v>8428</v>
      </c>
      <c r="D382" s="8">
        <v>2</v>
      </c>
      <c r="E382" s="8">
        <v>2</v>
      </c>
      <c r="F382" s="8" t="str">
        <f>VLOOKUP(C382&amp;"-I"&amp;D382,端口信息表!B:F,5,FALSE)</f>
        <v>RY26R</v>
      </c>
      <c r="G382" s="8" t="str">
        <f>VLOOKUP(C382&amp;"-O"&amp;E382,端口信息表!B:F,5,FALSE)</f>
        <v>TB26L</v>
      </c>
      <c r="H382" s="8">
        <f>IF(I382="常通",1,VLOOKUP(B382,'开关组信息表（新）'!C:I,7,0))</f>
        <v>1</v>
      </c>
      <c r="I382" s="8" t="s">
        <v>8573</v>
      </c>
      <c r="J382" s="8">
        <f t="shared" si="26"/>
        <v>0</v>
      </c>
      <c r="K382" s="8"/>
      <c r="L382" s="8"/>
      <c r="M382" s="8"/>
      <c r="N382" s="8"/>
      <c r="O382" s="8" t="str">
        <f t="shared" si="27"/>
        <v>RY26R-TB26L</v>
      </c>
    </row>
    <row r="383" ht="15" spans="1:15">
      <c r="A383" s="8">
        <f t="shared" si="24"/>
        <v>382</v>
      </c>
      <c r="B383" s="8" t="str">
        <f t="shared" si="25"/>
        <v>CS26-1-14-[3][3]</v>
      </c>
      <c r="C383" s="10" t="s">
        <v>8428</v>
      </c>
      <c r="D383" s="8">
        <v>3</v>
      </c>
      <c r="E383" s="8">
        <v>3</v>
      </c>
      <c r="F383" s="8" t="str">
        <f>VLOOKUP(C383&amp;"-I"&amp;D383,端口信息表!B:F,5,FALSE)</f>
        <v>RY40R</v>
      </c>
      <c r="G383" s="8" t="str">
        <f>VLOOKUP(C383&amp;"-O"&amp;E383,端口信息表!B:F,5,FALSE)</f>
        <v>TB40L</v>
      </c>
      <c r="H383" s="8">
        <f>IF(I383="常通",1,VLOOKUP(B383,'开关组信息表（新）'!C:I,7,0))</f>
        <v>1</v>
      </c>
      <c r="I383" s="8" t="s">
        <v>8573</v>
      </c>
      <c r="J383" s="8">
        <f t="shared" si="26"/>
        <v>0</v>
      </c>
      <c r="K383" s="8"/>
      <c r="L383" s="8"/>
      <c r="M383" s="8"/>
      <c r="N383" s="8"/>
      <c r="O383" s="8" t="str">
        <f t="shared" si="27"/>
        <v>RY40R-TB40L</v>
      </c>
    </row>
    <row r="384" ht="15" spans="1:15">
      <c r="A384" s="8">
        <f t="shared" si="24"/>
        <v>383</v>
      </c>
      <c r="B384" s="8" t="str">
        <f t="shared" si="25"/>
        <v>CS26-1-14-[4][4]</v>
      </c>
      <c r="C384" s="10" t="s">
        <v>8428</v>
      </c>
      <c r="D384" s="8">
        <v>4</v>
      </c>
      <c r="E384" s="8">
        <v>4</v>
      </c>
      <c r="F384" s="8" t="str">
        <f>VLOOKUP(C384&amp;"-I"&amp;D384,端口信息表!B:F,5,FALSE)</f>
        <v>RY41R</v>
      </c>
      <c r="G384" s="8" t="str">
        <f>VLOOKUP(C384&amp;"-O"&amp;E384,端口信息表!B:F,5,FALSE)</f>
        <v>TB41L</v>
      </c>
      <c r="H384" s="8">
        <f>IF(I384="常通",1,VLOOKUP(B384,'开关组信息表（新）'!C:I,7,0))</f>
        <v>1</v>
      </c>
      <c r="I384" s="8" t="s">
        <v>8573</v>
      </c>
      <c r="J384" s="8">
        <f t="shared" si="26"/>
        <v>0</v>
      </c>
      <c r="K384" s="8"/>
      <c r="L384" s="8"/>
      <c r="M384" s="8"/>
      <c r="N384" s="8"/>
      <c r="O384" s="8" t="str">
        <f t="shared" si="27"/>
        <v>RY41R-TB41L</v>
      </c>
    </row>
    <row r="385" ht="15" spans="1:15">
      <c r="A385" s="8">
        <f t="shared" si="24"/>
        <v>384</v>
      </c>
      <c r="B385" s="8" t="str">
        <f t="shared" si="25"/>
        <v>CS26-1-14-[5][5]</v>
      </c>
      <c r="C385" s="10" t="s">
        <v>8428</v>
      </c>
      <c r="D385" s="8">
        <v>5</v>
      </c>
      <c r="E385" s="8">
        <v>5</v>
      </c>
      <c r="F385" s="8" t="str">
        <f>VLOOKUP(C385&amp;"-I"&amp;D385,端口信息表!B:F,5,FALSE)</f>
        <v>RY17L</v>
      </c>
      <c r="G385" s="8" t="str">
        <f>VLOOKUP(C385&amp;"-O"&amp;E385,端口信息表!B:F,5,FALSE)</f>
        <v>TB17R</v>
      </c>
      <c r="H385" s="8">
        <f>IF(I385="常通",1,VLOOKUP(B385,'开关组信息表（新）'!C:I,7,0))</f>
        <v>1</v>
      </c>
      <c r="I385" s="8" t="s">
        <v>8573</v>
      </c>
      <c r="J385" s="8">
        <f t="shared" si="26"/>
        <v>0</v>
      </c>
      <c r="K385" s="8"/>
      <c r="L385" s="8"/>
      <c r="M385" s="8"/>
      <c r="N385" s="8"/>
      <c r="O385" s="8" t="str">
        <f t="shared" si="27"/>
        <v>RY17L-TB17R</v>
      </c>
    </row>
    <row r="386" ht="15" spans="1:15">
      <c r="A386" s="8">
        <f t="shared" si="24"/>
        <v>385</v>
      </c>
      <c r="B386" s="8" t="str">
        <f t="shared" si="25"/>
        <v>CS26-1-14-[6][6]</v>
      </c>
      <c r="C386" s="10" t="s">
        <v>8428</v>
      </c>
      <c r="D386" s="8">
        <v>6</v>
      </c>
      <c r="E386" s="8">
        <v>6</v>
      </c>
      <c r="F386" s="8" t="str">
        <f>VLOOKUP(C386&amp;"-I"&amp;D386,端口信息表!B:F,5,FALSE)</f>
        <v>RY19L</v>
      </c>
      <c r="G386" s="8" t="str">
        <f>VLOOKUP(C386&amp;"-O"&amp;E386,端口信息表!B:F,5,FALSE)</f>
        <v>TB19R</v>
      </c>
      <c r="H386" s="8">
        <f>IF(I386="常通",1,VLOOKUP(B386,'开关组信息表（新）'!C:I,7,0))</f>
        <v>1</v>
      </c>
      <c r="I386" s="8" t="s">
        <v>8573</v>
      </c>
      <c r="J386" s="8">
        <f t="shared" si="26"/>
        <v>0</v>
      </c>
      <c r="K386" s="8"/>
      <c r="L386" s="8"/>
      <c r="M386" s="8"/>
      <c r="N386" s="8"/>
      <c r="O386" s="8" t="str">
        <f t="shared" si="27"/>
        <v>RY19L-TB19R</v>
      </c>
    </row>
    <row r="387" ht="15" spans="1:15">
      <c r="A387" s="8">
        <f t="shared" si="24"/>
        <v>386</v>
      </c>
      <c r="B387" s="8" t="str">
        <f t="shared" si="25"/>
        <v>CS26-1-14-[7][7]</v>
      </c>
      <c r="C387" s="10" t="s">
        <v>8428</v>
      </c>
      <c r="D387" s="8">
        <v>7</v>
      </c>
      <c r="E387" s="8">
        <v>7</v>
      </c>
      <c r="F387" s="8" t="str">
        <f>VLOOKUP(C387&amp;"-I"&amp;D387,端口信息表!B:F,5,FALSE)</f>
        <v>RY32L</v>
      </c>
      <c r="G387" s="8" t="str">
        <f>VLOOKUP(C387&amp;"-O"&amp;E387,端口信息表!B:F,5,FALSE)</f>
        <v>TB32R</v>
      </c>
      <c r="H387" s="8">
        <f>IF(I387="常通",1,VLOOKUP(B387,'开关组信息表（新）'!C:I,7,0))</f>
        <v>1</v>
      </c>
      <c r="I387" s="8" t="s">
        <v>8573</v>
      </c>
      <c r="J387" s="8">
        <f t="shared" si="26"/>
        <v>0</v>
      </c>
      <c r="K387" s="8"/>
      <c r="L387" s="8"/>
      <c r="M387" s="8"/>
      <c r="N387" s="8"/>
      <c r="O387" s="8" t="str">
        <f t="shared" si="27"/>
        <v>RY32L-TB32R</v>
      </c>
    </row>
    <row r="388" ht="15" spans="1:15">
      <c r="A388" s="8">
        <f t="shared" si="24"/>
        <v>387</v>
      </c>
      <c r="B388" s="8" t="str">
        <f t="shared" si="25"/>
        <v>CS26-1-14-[8][8]</v>
      </c>
      <c r="C388" s="10" t="s">
        <v>8428</v>
      </c>
      <c r="D388" s="8">
        <v>8</v>
      </c>
      <c r="E388" s="8">
        <v>8</v>
      </c>
      <c r="F388" s="8" t="str">
        <f>VLOOKUP(C388&amp;"-I"&amp;D388,端口信息表!B:F,5,FALSE)</f>
        <v>RY34L</v>
      </c>
      <c r="G388" s="8" t="str">
        <f>VLOOKUP(C388&amp;"-O"&amp;E388,端口信息表!B:F,5,FALSE)</f>
        <v>TB34R</v>
      </c>
      <c r="H388" s="8">
        <f>IF(I388="常通",1,VLOOKUP(B388,'开关组信息表（新）'!C:I,7,0))</f>
        <v>1</v>
      </c>
      <c r="I388" s="8" t="s">
        <v>8573</v>
      </c>
      <c r="J388" s="8">
        <f t="shared" si="26"/>
        <v>0</v>
      </c>
      <c r="K388" s="8"/>
      <c r="L388" s="8"/>
      <c r="M388" s="8"/>
      <c r="N388" s="8"/>
      <c r="O388" s="8" t="str">
        <f t="shared" si="27"/>
        <v>RY34L-TB34R</v>
      </c>
    </row>
    <row r="389" ht="15" spans="1:15">
      <c r="A389" s="8">
        <f t="shared" si="24"/>
        <v>388</v>
      </c>
      <c r="B389" s="8" t="str">
        <f t="shared" si="25"/>
        <v>CS26-1-15-[1][1]</v>
      </c>
      <c r="C389" s="10" t="s">
        <v>8429</v>
      </c>
      <c r="D389" s="8">
        <v>1</v>
      </c>
      <c r="E389" s="8">
        <v>1</v>
      </c>
      <c r="F389" s="8" t="str">
        <f>VLOOKUP(C389&amp;"-I"&amp;D389,端口信息表!B:F,5,FALSE)</f>
        <v>RB65L</v>
      </c>
      <c r="G389" s="8" t="str">
        <f>VLOOKUP(C389&amp;"-O"&amp;E389,端口信息表!B:F,5,FALSE)</f>
        <v>TY65R</v>
      </c>
      <c r="H389" s="8">
        <f>IF(I389="常通",1,VLOOKUP(B389,'开关组信息表（新）'!C:I,7,0))</f>
        <v>1</v>
      </c>
      <c r="I389" s="8" t="s">
        <v>8573</v>
      </c>
      <c r="J389" s="8">
        <f t="shared" si="26"/>
        <v>0</v>
      </c>
      <c r="K389" s="8"/>
      <c r="L389" s="8"/>
      <c r="M389" s="8"/>
      <c r="N389" s="8"/>
      <c r="O389" s="8" t="str">
        <f t="shared" si="27"/>
        <v>RB65L-TY65R</v>
      </c>
    </row>
    <row r="390" ht="15" spans="1:15">
      <c r="A390" s="8">
        <f t="shared" si="24"/>
        <v>389</v>
      </c>
      <c r="B390" s="8" t="str">
        <f t="shared" si="25"/>
        <v>CS26-1-15-[2][2]</v>
      </c>
      <c r="C390" s="10" t="s">
        <v>8429</v>
      </c>
      <c r="D390" s="8">
        <v>2</v>
      </c>
      <c r="E390" s="8">
        <v>2</v>
      </c>
      <c r="F390" s="8" t="str">
        <f>VLOOKUP(C390&amp;"-I"&amp;D390,端口信息表!B:F,5,FALSE)</f>
        <v>RB67L</v>
      </c>
      <c r="G390" s="8" t="str">
        <f>VLOOKUP(C390&amp;"-O"&amp;E390,端口信息表!B:F,5,FALSE)</f>
        <v>TY67R</v>
      </c>
      <c r="H390" s="8">
        <f>IF(I390="常通",1,VLOOKUP(B390,'开关组信息表（新）'!C:I,7,0))</f>
        <v>1</v>
      </c>
      <c r="I390" s="8" t="s">
        <v>8573</v>
      </c>
      <c r="J390" s="8">
        <f t="shared" si="26"/>
        <v>0</v>
      </c>
      <c r="K390" s="8"/>
      <c r="L390" s="8"/>
      <c r="M390" s="8"/>
      <c r="N390" s="8"/>
      <c r="O390" s="8" t="str">
        <f t="shared" si="27"/>
        <v>RB67L-TY67R</v>
      </c>
    </row>
    <row r="391" ht="15" spans="1:15">
      <c r="A391" s="8">
        <f t="shared" si="24"/>
        <v>390</v>
      </c>
      <c r="B391" s="8" t="str">
        <f t="shared" si="25"/>
        <v>CS26-1-15-[3][3]</v>
      </c>
      <c r="C391" s="10" t="s">
        <v>8429</v>
      </c>
      <c r="D391" s="8">
        <v>3</v>
      </c>
      <c r="E391" s="8">
        <v>3</v>
      </c>
      <c r="F391" s="8" t="str">
        <f>VLOOKUP(C391&amp;"-I"&amp;D391,端口信息表!B:F,5,FALSE)</f>
        <v>RB68L</v>
      </c>
      <c r="G391" s="8" t="str">
        <f>VLOOKUP(C391&amp;"-O"&amp;E391,端口信息表!B:F,5,FALSE)</f>
        <v>TY68R</v>
      </c>
      <c r="H391" s="8">
        <f>IF(I391="常通",1,VLOOKUP(B391,'开关组信息表（新）'!C:I,7,0))</f>
        <v>1</v>
      </c>
      <c r="I391" s="8" t="s">
        <v>8573</v>
      </c>
      <c r="J391" s="8">
        <f t="shared" si="26"/>
        <v>0</v>
      </c>
      <c r="K391" s="8"/>
      <c r="L391" s="8"/>
      <c r="M391" s="8"/>
      <c r="N391" s="8"/>
      <c r="O391" s="8" t="str">
        <f t="shared" si="27"/>
        <v>RB68L-TY68R</v>
      </c>
    </row>
    <row r="392" ht="15" spans="1:15">
      <c r="A392" s="8">
        <f t="shared" si="24"/>
        <v>391</v>
      </c>
      <c r="B392" s="8" t="str">
        <f t="shared" si="25"/>
        <v>CS26-1-15-[4][4]</v>
      </c>
      <c r="C392" s="8" t="s">
        <v>8429</v>
      </c>
      <c r="D392" s="8">
        <v>4</v>
      </c>
      <c r="E392" s="8">
        <v>4</v>
      </c>
      <c r="F392" s="8" t="str">
        <f>VLOOKUP(C392&amp;"-I"&amp;D392,端口信息表!B:F,5,FALSE)</f>
        <v>RB69L</v>
      </c>
      <c r="G392" s="8" t="str">
        <f>VLOOKUP(C392&amp;"-O"&amp;E392,端口信息表!B:F,5,FALSE)</f>
        <v>TY69R</v>
      </c>
      <c r="H392" s="8">
        <f>IF(I392="常通",1,VLOOKUP(B392,'开关组信息表（新）'!C:I,7,0))</f>
        <v>1</v>
      </c>
      <c r="I392" s="10" t="s">
        <v>8685</v>
      </c>
      <c r="J392" s="8">
        <f t="shared" si="26"/>
        <v>0</v>
      </c>
      <c r="K392" s="8"/>
      <c r="L392" s="8"/>
      <c r="M392" s="8"/>
      <c r="N392" s="8"/>
      <c r="O392" s="8" t="str">
        <f t="shared" si="27"/>
        <v>RB69L-TY69R</v>
      </c>
    </row>
    <row r="393" ht="15" spans="1:15">
      <c r="A393" s="8">
        <f t="shared" si="24"/>
        <v>392</v>
      </c>
      <c r="B393" s="8" t="str">
        <f t="shared" si="25"/>
        <v>CS26-1-15-[5][5]</v>
      </c>
      <c r="C393" s="8" t="s">
        <v>8429</v>
      </c>
      <c r="D393" s="8">
        <v>5</v>
      </c>
      <c r="E393" s="8">
        <v>5</v>
      </c>
      <c r="F393" s="8" t="str">
        <f>VLOOKUP(C393&amp;"-I"&amp;D393,端口信息表!B:F,5,FALSE)</f>
        <v>RB70L</v>
      </c>
      <c r="G393" s="8" t="str">
        <f>VLOOKUP(C393&amp;"-O"&amp;E393,端口信息表!B:F,5,FALSE)</f>
        <v>TY70R</v>
      </c>
      <c r="H393" s="8">
        <f>IF(I393="常通",1,VLOOKUP(B393,'开关组信息表（新）'!C:I,7,0))</f>
        <v>1</v>
      </c>
      <c r="I393" s="10" t="s">
        <v>8685</v>
      </c>
      <c r="J393" s="8">
        <f t="shared" si="26"/>
        <v>0</v>
      </c>
      <c r="K393" s="8"/>
      <c r="L393" s="8"/>
      <c r="M393" s="8"/>
      <c r="N393" s="8"/>
      <c r="O393" s="8" t="str">
        <f t="shared" si="27"/>
        <v>RB70L-TY70R</v>
      </c>
    </row>
    <row r="394" ht="15" spans="1:15">
      <c r="A394" s="8">
        <f t="shared" si="24"/>
        <v>393</v>
      </c>
      <c r="B394" s="8" t="str">
        <f t="shared" si="25"/>
        <v>CS26-1-15-[6][6]</v>
      </c>
      <c r="C394" s="8" t="s">
        <v>8429</v>
      </c>
      <c r="D394" s="8">
        <v>6</v>
      </c>
      <c r="E394" s="8">
        <v>6</v>
      </c>
      <c r="F394" s="8" t="str">
        <f>VLOOKUP(C394&amp;"-I"&amp;D394,端口信息表!B:F,5,FALSE)</f>
        <v>RB72L</v>
      </c>
      <c r="G394" s="8" t="str">
        <f>VLOOKUP(C394&amp;"-O"&amp;E394,端口信息表!B:F,5,FALSE)</f>
        <v>TY72R</v>
      </c>
      <c r="H394" s="8">
        <f>IF(I394="常通",1,VLOOKUP(B394,'开关组信息表（新）'!C:I,7,0))</f>
        <v>1</v>
      </c>
      <c r="I394" s="10" t="s">
        <v>8685</v>
      </c>
      <c r="J394" s="8">
        <f t="shared" si="26"/>
        <v>0</v>
      </c>
      <c r="K394" s="8"/>
      <c r="L394" s="8"/>
      <c r="M394" s="8"/>
      <c r="N394" s="8"/>
      <c r="O394" s="8" t="str">
        <f t="shared" si="27"/>
        <v>RB72L-TY72R</v>
      </c>
    </row>
    <row r="395" ht="15" spans="1:15">
      <c r="A395" s="8">
        <f t="shared" si="24"/>
        <v>394</v>
      </c>
      <c r="B395" s="8" t="str">
        <f t="shared" si="25"/>
        <v>CS26-1-15-[7][7]</v>
      </c>
      <c r="C395" s="8" t="s">
        <v>8429</v>
      </c>
      <c r="D395" s="8">
        <v>7</v>
      </c>
      <c r="E395" s="8">
        <v>7</v>
      </c>
      <c r="F395" s="8" t="str">
        <f>VLOOKUP(C395&amp;"-I"&amp;D395,端口信息表!B:F,5,FALSE)</f>
        <v>RB73L</v>
      </c>
      <c r="G395" s="8" t="str">
        <f>VLOOKUP(C395&amp;"-O"&amp;E395,端口信息表!B:F,5,FALSE)</f>
        <v>TY73R</v>
      </c>
      <c r="H395" s="8">
        <f>IF(I395="常通",1,VLOOKUP(B395,'开关组信息表（新）'!C:I,7,0))</f>
        <v>1</v>
      </c>
      <c r="I395" s="10" t="s">
        <v>8685</v>
      </c>
      <c r="J395" s="8">
        <f t="shared" si="26"/>
        <v>0</v>
      </c>
      <c r="K395" s="8"/>
      <c r="L395" s="8"/>
      <c r="M395" s="8"/>
      <c r="N395" s="8"/>
      <c r="O395" s="8" t="str">
        <f t="shared" si="27"/>
        <v>RB73L-TY73R</v>
      </c>
    </row>
    <row r="396" ht="15" spans="1:15">
      <c r="A396" s="8">
        <f t="shared" si="24"/>
        <v>395</v>
      </c>
      <c r="B396" s="8" t="str">
        <f t="shared" si="25"/>
        <v>CS26-1-15-[8][8]</v>
      </c>
      <c r="C396" s="8" t="s">
        <v>8429</v>
      </c>
      <c r="D396" s="8">
        <v>8</v>
      </c>
      <c r="E396" s="8">
        <v>8</v>
      </c>
      <c r="F396" s="8" t="str">
        <f>VLOOKUP(C396&amp;"-I"&amp;D396,端口信息表!B:F,5,FALSE)</f>
        <v>RB74L</v>
      </c>
      <c r="G396" s="8" t="str">
        <f>VLOOKUP(C396&amp;"-O"&amp;E396,端口信息表!B:F,5,FALSE)</f>
        <v>TY74R</v>
      </c>
      <c r="H396" s="8">
        <f>IF(I396="常通",1,VLOOKUP(B396,'开关组信息表（新）'!C:I,7,0))</f>
        <v>1</v>
      </c>
      <c r="I396" s="10" t="s">
        <v>8685</v>
      </c>
      <c r="J396" s="8">
        <f t="shared" si="26"/>
        <v>0</v>
      </c>
      <c r="K396" s="8"/>
      <c r="L396" s="8"/>
      <c r="M396" s="8"/>
      <c r="N396" s="8"/>
      <c r="O396" s="8" t="str">
        <f t="shared" si="27"/>
        <v>RB74L-TY74R</v>
      </c>
    </row>
    <row r="397" ht="15" spans="1:15">
      <c r="A397" s="8">
        <f t="shared" si="24"/>
        <v>396</v>
      </c>
      <c r="B397" s="8" t="str">
        <f t="shared" si="25"/>
        <v>CS26-1-15-[9][9]</v>
      </c>
      <c r="C397" s="8" t="s">
        <v>8429</v>
      </c>
      <c r="D397" s="8">
        <v>9</v>
      </c>
      <c r="E397" s="8">
        <v>9</v>
      </c>
      <c r="F397" s="8" t="str">
        <f>VLOOKUP(C397&amp;"-I"&amp;D397,端口信息表!B:F,5,FALSE)</f>
        <v>RB79L</v>
      </c>
      <c r="G397" s="8" t="str">
        <f>VLOOKUP(C397&amp;"-O"&amp;E397,端口信息表!B:F,5,FALSE)</f>
        <v>TY79R</v>
      </c>
      <c r="H397" s="8">
        <f>IF(I397="常通",1,VLOOKUP(B397,'开关组信息表（新）'!C:I,7,0))</f>
        <v>1</v>
      </c>
      <c r="I397" s="10" t="s">
        <v>8685</v>
      </c>
      <c r="J397" s="8">
        <f t="shared" si="26"/>
        <v>0</v>
      </c>
      <c r="K397" s="8"/>
      <c r="L397" s="8"/>
      <c r="M397" s="8"/>
      <c r="N397" s="8"/>
      <c r="O397" s="8" t="str">
        <f t="shared" si="27"/>
        <v>RB79L-TY79R</v>
      </c>
    </row>
    <row r="398" ht="15" spans="1:15">
      <c r="A398" s="8">
        <f t="shared" si="24"/>
        <v>397</v>
      </c>
      <c r="B398" s="8" t="str">
        <f t="shared" si="25"/>
        <v>CS26-1-15-[10][10]</v>
      </c>
      <c r="C398" s="8" t="s">
        <v>8429</v>
      </c>
      <c r="D398" s="8">
        <v>10</v>
      </c>
      <c r="E398" s="8">
        <v>10</v>
      </c>
      <c r="F398" s="8" t="str">
        <f>VLOOKUP(C398&amp;"-I"&amp;D398,端口信息表!B:F,5,FALSE)</f>
        <v>RB84L</v>
      </c>
      <c r="G398" s="8" t="str">
        <f>VLOOKUP(C398&amp;"-O"&amp;E398,端口信息表!B:F,5,FALSE)</f>
        <v>TY84R</v>
      </c>
      <c r="H398" s="8">
        <f>IF(I398="常通",1,VLOOKUP(B398,'开关组信息表（新）'!C:I,7,0))</f>
        <v>1</v>
      </c>
      <c r="I398" s="10" t="s">
        <v>8685</v>
      </c>
      <c r="J398" s="8">
        <f t="shared" si="26"/>
        <v>0</v>
      </c>
      <c r="K398" s="8"/>
      <c r="L398" s="8"/>
      <c r="M398" s="8"/>
      <c r="N398" s="8"/>
      <c r="O398" s="8" t="str">
        <f t="shared" si="27"/>
        <v>RB84L-TY84R</v>
      </c>
    </row>
    <row r="399" ht="15" spans="1:15">
      <c r="A399" s="8">
        <f t="shared" si="24"/>
        <v>398</v>
      </c>
      <c r="B399" s="8" t="str">
        <f t="shared" si="25"/>
        <v>CS26-1-15-[11][11]</v>
      </c>
      <c r="C399" s="8" t="s">
        <v>8429</v>
      </c>
      <c r="D399" s="8">
        <v>11</v>
      </c>
      <c r="E399" s="8">
        <v>11</v>
      </c>
      <c r="F399" s="8" t="str">
        <f>VLOOKUP(C399&amp;"-I"&amp;D399,端口信息表!B:F,5,FALSE)</f>
        <v>RB85L</v>
      </c>
      <c r="G399" s="8" t="str">
        <f>VLOOKUP(C399&amp;"-O"&amp;E399,端口信息表!B:F,5,FALSE)</f>
        <v>TY85R</v>
      </c>
      <c r="H399" s="8">
        <f>IF(I399="常通",1,VLOOKUP(B399,'开关组信息表（新）'!C:I,7,0))</f>
        <v>1</v>
      </c>
      <c r="I399" s="10" t="s">
        <v>8685</v>
      </c>
      <c r="J399" s="8">
        <f t="shared" si="26"/>
        <v>0</v>
      </c>
      <c r="K399" s="8"/>
      <c r="L399" s="8"/>
      <c r="M399" s="8"/>
      <c r="N399" s="8"/>
      <c r="O399" s="8" t="str">
        <f t="shared" si="27"/>
        <v>RB85L-TY85R</v>
      </c>
    </row>
    <row r="400" ht="15" spans="1:15">
      <c r="A400" s="8">
        <f t="shared" si="24"/>
        <v>399</v>
      </c>
      <c r="B400" s="8" t="str">
        <f t="shared" si="25"/>
        <v>CS26-1-15-[12][12]</v>
      </c>
      <c r="C400" s="8" t="s">
        <v>8429</v>
      </c>
      <c r="D400" s="8">
        <v>12</v>
      </c>
      <c r="E400" s="8">
        <v>12</v>
      </c>
      <c r="F400" s="8" t="str">
        <f>VLOOKUP(C400&amp;"-I"&amp;D400,端口信息表!B:F,5,FALSE)</f>
        <v>RB86L</v>
      </c>
      <c r="G400" s="8" t="str">
        <f>VLOOKUP(C400&amp;"-O"&amp;E400,端口信息表!B:F,5,FALSE)</f>
        <v>TY86R</v>
      </c>
      <c r="H400" s="8">
        <f>IF(I400="常通",1,VLOOKUP(B400,'开关组信息表（新）'!C:I,7,0))</f>
        <v>1</v>
      </c>
      <c r="I400" s="10" t="s">
        <v>8685</v>
      </c>
      <c r="J400" s="8">
        <f t="shared" si="26"/>
        <v>0</v>
      </c>
      <c r="K400" s="8"/>
      <c r="L400" s="8"/>
      <c r="M400" s="8"/>
      <c r="N400" s="8"/>
      <c r="O400" s="8" t="str">
        <f t="shared" si="27"/>
        <v>RB86L-TY86R</v>
      </c>
    </row>
    <row r="401" ht="15" spans="1:15">
      <c r="A401" s="8">
        <f t="shared" si="24"/>
        <v>400</v>
      </c>
      <c r="B401" s="8" t="str">
        <f t="shared" si="25"/>
        <v>CS26-1-15-[13][13]</v>
      </c>
      <c r="C401" s="8" t="s">
        <v>8429</v>
      </c>
      <c r="D401" s="8">
        <v>13</v>
      </c>
      <c r="E401" s="8">
        <v>13</v>
      </c>
      <c r="F401" s="8" t="str">
        <f>VLOOKUP(C401&amp;"-I"&amp;D401,端口信息表!B:F,5,FALSE)</f>
        <v>RB88L</v>
      </c>
      <c r="G401" s="8" t="str">
        <f>VLOOKUP(C401&amp;"-O"&amp;E401,端口信息表!B:F,5,FALSE)</f>
        <v>TY88R</v>
      </c>
      <c r="H401" s="8">
        <f>IF(I401="常通",1,VLOOKUP(B401,'开关组信息表（新）'!C:I,7,0))</f>
        <v>1</v>
      </c>
      <c r="I401" s="10" t="s">
        <v>8685</v>
      </c>
      <c r="J401" s="8">
        <f t="shared" si="26"/>
        <v>0</v>
      </c>
      <c r="K401" s="8"/>
      <c r="L401" s="8"/>
      <c r="M401" s="8"/>
      <c r="N401" s="8"/>
      <c r="O401" s="8" t="str">
        <f t="shared" si="27"/>
        <v>RB88L-TY88R</v>
      </c>
    </row>
    <row r="402" ht="15" spans="1:15">
      <c r="A402" s="8">
        <f t="shared" si="24"/>
        <v>401</v>
      </c>
      <c r="B402" s="8" t="str">
        <f t="shared" si="25"/>
        <v>CS26-1-15-[14][14]</v>
      </c>
      <c r="C402" s="8" t="s">
        <v>8429</v>
      </c>
      <c r="D402" s="8">
        <v>14</v>
      </c>
      <c r="E402" s="8">
        <v>14</v>
      </c>
      <c r="F402" s="8" t="str">
        <f>VLOOKUP(C402&amp;"-I"&amp;D402,端口信息表!B:F,5,FALSE)</f>
        <v>RB90L</v>
      </c>
      <c r="G402" s="8" t="str">
        <f>VLOOKUP(C402&amp;"-O"&amp;E402,端口信息表!B:F,5,FALSE)</f>
        <v>TY90R</v>
      </c>
      <c r="H402" s="8">
        <f>IF(I402="常通",1,VLOOKUP(B402,'开关组信息表（新）'!C:I,7,0))</f>
        <v>1</v>
      </c>
      <c r="I402" s="10" t="s">
        <v>8685</v>
      </c>
      <c r="J402" s="8">
        <f t="shared" si="26"/>
        <v>0</v>
      </c>
      <c r="K402" s="8"/>
      <c r="L402" s="8"/>
      <c r="M402" s="8"/>
      <c r="N402" s="8"/>
      <c r="O402" s="8" t="str">
        <f t="shared" si="27"/>
        <v>RB90L-TY90R</v>
      </c>
    </row>
    <row r="403" ht="15" spans="1:15">
      <c r="A403" s="8">
        <f t="shared" si="24"/>
        <v>402</v>
      </c>
      <c r="B403" s="8" t="str">
        <f t="shared" si="25"/>
        <v>CS26-1-15-[15][15]</v>
      </c>
      <c r="C403" s="8" t="s">
        <v>8429</v>
      </c>
      <c r="D403" s="8">
        <v>15</v>
      </c>
      <c r="E403" s="8">
        <v>15</v>
      </c>
      <c r="F403" s="8" t="str">
        <f>VLOOKUP(C403&amp;"-I"&amp;D403,端口信息表!B:F,5,FALSE)</f>
        <v>RB92L</v>
      </c>
      <c r="G403" s="8" t="str">
        <f>VLOOKUP(C403&amp;"-O"&amp;E403,端口信息表!B:F,5,FALSE)</f>
        <v>TY92R</v>
      </c>
      <c r="H403" s="8">
        <f>IF(I403="常通",1,VLOOKUP(B403,'开关组信息表（新）'!C:I,7,0))</f>
        <v>1</v>
      </c>
      <c r="I403" s="10" t="s">
        <v>8685</v>
      </c>
      <c r="J403" s="8">
        <f t="shared" si="26"/>
        <v>0</v>
      </c>
      <c r="K403" s="8"/>
      <c r="L403" s="8"/>
      <c r="M403" s="8"/>
      <c r="N403" s="8"/>
      <c r="O403" s="8" t="str">
        <f t="shared" si="27"/>
        <v>RB92L-TY92R</v>
      </c>
    </row>
    <row r="404" ht="15" spans="1:15">
      <c r="A404" s="8">
        <f t="shared" si="24"/>
        <v>403</v>
      </c>
      <c r="B404" s="8" t="str">
        <f t="shared" si="25"/>
        <v>CS26-1-15-[16][16]</v>
      </c>
      <c r="C404" s="8" t="s">
        <v>8429</v>
      </c>
      <c r="D404" s="8">
        <v>16</v>
      </c>
      <c r="E404" s="8">
        <v>16</v>
      </c>
      <c r="F404" s="8" t="str">
        <f>VLOOKUP(C404&amp;"-I"&amp;D404,端口信息表!B:F,5,FALSE)</f>
        <v>RB93L</v>
      </c>
      <c r="G404" s="8" t="str">
        <f>VLOOKUP(C404&amp;"-O"&amp;E404,端口信息表!B:F,5,FALSE)</f>
        <v>TY93R</v>
      </c>
      <c r="H404" s="8">
        <f>IF(I404="常通",1,VLOOKUP(B404,'开关组信息表（新）'!C:I,7,0))</f>
        <v>1</v>
      </c>
      <c r="I404" s="10" t="s">
        <v>8685</v>
      </c>
      <c r="J404" s="8">
        <f t="shared" si="26"/>
        <v>0</v>
      </c>
      <c r="K404" s="8"/>
      <c r="L404" s="8"/>
      <c r="M404" s="8"/>
      <c r="N404" s="8"/>
      <c r="O404" s="8" t="str">
        <f t="shared" si="27"/>
        <v>RB93L-TY93R</v>
      </c>
    </row>
    <row r="405" ht="15" spans="1:15">
      <c r="A405" s="8">
        <f t="shared" si="24"/>
        <v>404</v>
      </c>
      <c r="B405" s="8" t="str">
        <f t="shared" si="25"/>
        <v>CS26-1-15-[17][17]</v>
      </c>
      <c r="C405" s="8" t="s">
        <v>8429</v>
      </c>
      <c r="D405" s="8">
        <v>17</v>
      </c>
      <c r="E405" s="8">
        <v>17</v>
      </c>
      <c r="F405" s="8" t="str">
        <f>VLOOKUP(C405&amp;"-I"&amp;D405,端口信息表!B:F,5,FALSE)</f>
        <v>RB63R</v>
      </c>
      <c r="G405" s="8" t="str">
        <f>VLOOKUP(C405&amp;"-O"&amp;E405,端口信息表!B:F,5,FALSE)</f>
        <v>TY63L</v>
      </c>
      <c r="H405" s="8">
        <f>IF(I405="常通",1,VLOOKUP(B405,'开关组信息表（新）'!C:I,7,0))</f>
        <v>1</v>
      </c>
      <c r="I405" s="10" t="s">
        <v>8685</v>
      </c>
      <c r="J405" s="8">
        <f t="shared" si="26"/>
        <v>0</v>
      </c>
      <c r="K405" s="8"/>
      <c r="L405" s="8"/>
      <c r="M405" s="8"/>
      <c r="N405" s="8"/>
      <c r="O405" s="8" t="str">
        <f t="shared" si="27"/>
        <v>RB63R-TY63L</v>
      </c>
    </row>
    <row r="406" ht="15" spans="1:15">
      <c r="A406" s="8">
        <f t="shared" si="24"/>
        <v>405</v>
      </c>
      <c r="B406" s="8" t="str">
        <f t="shared" si="25"/>
        <v>CS26-1-15-[18][18]</v>
      </c>
      <c r="C406" s="8" t="s">
        <v>8429</v>
      </c>
      <c r="D406" s="8">
        <v>18</v>
      </c>
      <c r="E406" s="8">
        <v>18</v>
      </c>
      <c r="F406" s="8" t="str">
        <f>VLOOKUP(C406&amp;"-I"&amp;D406,端口信息表!B:F,5,FALSE)</f>
        <v>RB64R</v>
      </c>
      <c r="G406" s="8" t="str">
        <f>VLOOKUP(C406&amp;"-O"&amp;E406,端口信息表!B:F,5,FALSE)</f>
        <v>TY64L</v>
      </c>
      <c r="H406" s="8">
        <f>IF(I406="常通",1,VLOOKUP(B406,'开关组信息表（新）'!C:I,7,0))</f>
        <v>1</v>
      </c>
      <c r="I406" s="10" t="s">
        <v>8685</v>
      </c>
      <c r="J406" s="8">
        <f t="shared" si="26"/>
        <v>0</v>
      </c>
      <c r="K406" s="8"/>
      <c r="L406" s="8"/>
      <c r="M406" s="8"/>
      <c r="N406" s="8"/>
      <c r="O406" s="8" t="str">
        <f t="shared" si="27"/>
        <v>RB64R-TY64L</v>
      </c>
    </row>
    <row r="407" ht="15" spans="1:15">
      <c r="A407" s="8">
        <f t="shared" si="24"/>
        <v>406</v>
      </c>
      <c r="B407" s="8" t="str">
        <f t="shared" si="25"/>
        <v>CS26-1-15-[19][19]</v>
      </c>
      <c r="C407" s="8" t="s">
        <v>8429</v>
      </c>
      <c r="D407" s="8">
        <v>19</v>
      </c>
      <c r="E407" s="8">
        <v>19</v>
      </c>
      <c r="F407" s="8" t="str">
        <f>VLOOKUP(C407&amp;"-I"&amp;D407,端口信息表!B:F,5,FALSE)</f>
        <v>RB66R</v>
      </c>
      <c r="G407" s="8" t="str">
        <f>VLOOKUP(C407&amp;"-O"&amp;E407,端口信息表!B:F,5,FALSE)</f>
        <v>TY66L</v>
      </c>
      <c r="H407" s="8">
        <f>IF(I407="常通",1,VLOOKUP(B407,'开关组信息表（新）'!C:I,7,0))</f>
        <v>1</v>
      </c>
      <c r="I407" s="10" t="s">
        <v>8685</v>
      </c>
      <c r="J407" s="8">
        <f t="shared" si="26"/>
        <v>0</v>
      </c>
      <c r="K407" s="8"/>
      <c r="L407" s="8"/>
      <c r="M407" s="8"/>
      <c r="N407" s="8"/>
      <c r="O407" s="8" t="str">
        <f t="shared" si="27"/>
        <v>RB66R-TY66L</v>
      </c>
    </row>
    <row r="408" ht="15" spans="1:15">
      <c r="A408" s="8">
        <f t="shared" si="24"/>
        <v>407</v>
      </c>
      <c r="B408" s="8" t="str">
        <f t="shared" si="25"/>
        <v>CS26-1-15-[20][20]</v>
      </c>
      <c r="C408" s="8" t="s">
        <v>8429</v>
      </c>
      <c r="D408" s="8">
        <v>20</v>
      </c>
      <c r="E408" s="8">
        <v>20</v>
      </c>
      <c r="F408" s="8" t="str">
        <f>VLOOKUP(C408&amp;"-I"&amp;D408,端口信息表!B:F,5,FALSE)</f>
        <v>RB71R</v>
      </c>
      <c r="G408" s="8" t="str">
        <f>VLOOKUP(C408&amp;"-O"&amp;E408,端口信息表!B:F,5,FALSE)</f>
        <v>TY71L</v>
      </c>
      <c r="H408" s="8">
        <f>IF(I408="常通",1,VLOOKUP(B408,'开关组信息表（新）'!C:I,7,0))</f>
        <v>1</v>
      </c>
      <c r="I408" s="10" t="s">
        <v>8685</v>
      </c>
      <c r="J408" s="8">
        <f t="shared" si="26"/>
        <v>0</v>
      </c>
      <c r="K408" s="8"/>
      <c r="L408" s="8"/>
      <c r="M408" s="8"/>
      <c r="N408" s="8"/>
      <c r="O408" s="8" t="str">
        <f t="shared" si="27"/>
        <v>RB71R-TY71L</v>
      </c>
    </row>
    <row r="409" ht="15" spans="1:15">
      <c r="A409" s="8">
        <f t="shared" si="24"/>
        <v>408</v>
      </c>
      <c r="B409" s="8" t="str">
        <f t="shared" si="25"/>
        <v>CS26-1-15-[21][21]</v>
      </c>
      <c r="C409" s="8" t="s">
        <v>8429</v>
      </c>
      <c r="D409" s="8">
        <v>21</v>
      </c>
      <c r="E409" s="8">
        <v>21</v>
      </c>
      <c r="F409" s="8" t="str">
        <f>VLOOKUP(C409&amp;"-I"&amp;D409,端口信息表!B:F,5,FALSE)</f>
        <v>RB75R</v>
      </c>
      <c r="G409" s="8" t="str">
        <f>VLOOKUP(C409&amp;"-O"&amp;E409,端口信息表!B:F,5,FALSE)</f>
        <v>TY75L</v>
      </c>
      <c r="H409" s="8">
        <f>IF(I409="常通",1,VLOOKUP(B409,'开关组信息表（新）'!C:I,7,0))</f>
        <v>1</v>
      </c>
      <c r="I409" s="10" t="s">
        <v>8685</v>
      </c>
      <c r="J409" s="8">
        <f t="shared" si="26"/>
        <v>0</v>
      </c>
      <c r="K409" s="8"/>
      <c r="L409" s="8"/>
      <c r="M409" s="8"/>
      <c r="N409" s="8"/>
      <c r="O409" s="8" t="str">
        <f t="shared" si="27"/>
        <v>RB75R-TY75L</v>
      </c>
    </row>
    <row r="410" ht="15" spans="1:15">
      <c r="A410" s="8">
        <f t="shared" si="24"/>
        <v>409</v>
      </c>
      <c r="B410" s="8" t="str">
        <f t="shared" si="25"/>
        <v>CS26-1-15-[22][22]</v>
      </c>
      <c r="C410" s="8" t="s">
        <v>8429</v>
      </c>
      <c r="D410" s="8">
        <v>22</v>
      </c>
      <c r="E410" s="8">
        <v>22</v>
      </c>
      <c r="F410" s="8" t="str">
        <f>VLOOKUP(C410&amp;"-I"&amp;D410,端口信息表!B:F,5,FALSE)</f>
        <v>RB76R</v>
      </c>
      <c r="G410" s="8" t="str">
        <f>VLOOKUP(C410&amp;"-O"&amp;E410,端口信息表!B:F,5,FALSE)</f>
        <v>TY76L</v>
      </c>
      <c r="H410" s="8">
        <f>IF(I410="常通",1,VLOOKUP(B410,'开关组信息表（新）'!C:I,7,0))</f>
        <v>1</v>
      </c>
      <c r="I410" s="10" t="s">
        <v>8685</v>
      </c>
      <c r="J410" s="8">
        <f t="shared" si="26"/>
        <v>0</v>
      </c>
      <c r="K410" s="8"/>
      <c r="L410" s="8"/>
      <c r="M410" s="8"/>
      <c r="N410" s="8"/>
      <c r="O410" s="8" t="str">
        <f t="shared" si="27"/>
        <v>RB76R-TY76L</v>
      </c>
    </row>
    <row r="411" ht="15" spans="1:15">
      <c r="A411" s="8">
        <f t="shared" si="24"/>
        <v>410</v>
      </c>
      <c r="B411" s="8" t="str">
        <f t="shared" si="25"/>
        <v>CS26-1-15-[23][23]</v>
      </c>
      <c r="C411" s="8" t="s">
        <v>8429</v>
      </c>
      <c r="D411" s="8">
        <v>23</v>
      </c>
      <c r="E411" s="8">
        <v>23</v>
      </c>
      <c r="F411" s="8" t="str">
        <f>VLOOKUP(C411&amp;"-I"&amp;D411,端口信息表!B:F,5,FALSE)</f>
        <v>RB77R</v>
      </c>
      <c r="G411" s="8" t="str">
        <f>VLOOKUP(C411&amp;"-O"&amp;E411,端口信息表!B:F,5,FALSE)</f>
        <v>TY77L</v>
      </c>
      <c r="H411" s="8">
        <f>IF(I411="常通",1,VLOOKUP(B411,'开关组信息表（新）'!C:I,7,0))</f>
        <v>1</v>
      </c>
      <c r="I411" s="10" t="s">
        <v>8685</v>
      </c>
      <c r="J411" s="8">
        <f t="shared" si="26"/>
        <v>0</v>
      </c>
      <c r="K411" s="8"/>
      <c r="L411" s="8"/>
      <c r="M411" s="8"/>
      <c r="N411" s="8"/>
      <c r="O411" s="8" t="str">
        <f t="shared" si="27"/>
        <v>RB77R-TY77L</v>
      </c>
    </row>
    <row r="412" ht="15" spans="1:15">
      <c r="A412" s="8">
        <f t="shared" si="24"/>
        <v>411</v>
      </c>
      <c r="B412" s="8" t="str">
        <f t="shared" si="25"/>
        <v>CS26-1-15-[24][24]</v>
      </c>
      <c r="C412" s="8" t="s">
        <v>8429</v>
      </c>
      <c r="D412" s="8">
        <v>24</v>
      </c>
      <c r="E412" s="8">
        <v>24</v>
      </c>
      <c r="F412" s="8" t="str">
        <f>VLOOKUP(C412&amp;"-I"&amp;D412,端口信息表!B:F,5,FALSE)</f>
        <v>RB78R</v>
      </c>
      <c r="G412" s="8" t="str">
        <f>VLOOKUP(C412&amp;"-O"&amp;E412,端口信息表!B:F,5,FALSE)</f>
        <v>TY78L</v>
      </c>
      <c r="H412" s="8">
        <f>IF(I412="常通",1,VLOOKUP(B412,'开关组信息表（新）'!C:I,7,0))</f>
        <v>1</v>
      </c>
      <c r="I412" s="10" t="s">
        <v>8685</v>
      </c>
      <c r="J412" s="8">
        <f t="shared" si="26"/>
        <v>0</v>
      </c>
      <c r="K412" s="8"/>
      <c r="L412" s="8"/>
      <c r="M412" s="8"/>
      <c r="N412" s="8"/>
      <c r="O412" s="8" t="str">
        <f t="shared" si="27"/>
        <v>RB78R-TY78L</v>
      </c>
    </row>
    <row r="413" ht="15" spans="1:15">
      <c r="A413" s="8">
        <f t="shared" si="24"/>
        <v>412</v>
      </c>
      <c r="B413" s="8" t="str">
        <f t="shared" si="25"/>
        <v>CS26-1-15-[25][25]</v>
      </c>
      <c r="C413" s="8" t="s">
        <v>8429</v>
      </c>
      <c r="D413" s="8">
        <v>25</v>
      </c>
      <c r="E413" s="8">
        <v>25</v>
      </c>
      <c r="F413" s="8" t="str">
        <f>VLOOKUP(C413&amp;"-I"&amp;D413,端口信息表!B:F,5,FALSE)</f>
        <v>RB80R</v>
      </c>
      <c r="G413" s="8" t="str">
        <f>VLOOKUP(C413&amp;"-O"&amp;E413,端口信息表!B:F,5,FALSE)</f>
        <v>TY80L</v>
      </c>
      <c r="H413" s="8">
        <f>IF(I413="常通",1,VLOOKUP(B413,'开关组信息表（新）'!C:I,7,0))</f>
        <v>1</v>
      </c>
      <c r="I413" s="10" t="s">
        <v>8685</v>
      </c>
      <c r="J413" s="8">
        <f t="shared" si="26"/>
        <v>0</v>
      </c>
      <c r="K413" s="8"/>
      <c r="L413" s="8"/>
      <c r="M413" s="8"/>
      <c r="N413" s="8"/>
      <c r="O413" s="8" t="str">
        <f t="shared" si="27"/>
        <v>RB80R-TY80L</v>
      </c>
    </row>
    <row r="414" ht="15" spans="1:15">
      <c r="A414" s="8">
        <f t="shared" si="24"/>
        <v>413</v>
      </c>
      <c r="B414" s="8" t="str">
        <f t="shared" si="25"/>
        <v>CS26-1-15-[26][26]</v>
      </c>
      <c r="C414" s="8" t="s">
        <v>8429</v>
      </c>
      <c r="D414" s="8">
        <v>26</v>
      </c>
      <c r="E414" s="8">
        <v>26</v>
      </c>
      <c r="F414" s="8" t="str">
        <f>VLOOKUP(C414&amp;"-I"&amp;D414,端口信息表!B:F,5,FALSE)</f>
        <v>RB81R</v>
      </c>
      <c r="G414" s="8" t="str">
        <f>VLOOKUP(C414&amp;"-O"&amp;E414,端口信息表!B:F,5,FALSE)</f>
        <v>TY81L</v>
      </c>
      <c r="H414" s="8">
        <f>IF(I414="常通",1,VLOOKUP(B414,'开关组信息表（新）'!C:I,7,0))</f>
        <v>1</v>
      </c>
      <c r="I414" s="10" t="s">
        <v>8685</v>
      </c>
      <c r="J414" s="8">
        <f t="shared" si="26"/>
        <v>0</v>
      </c>
      <c r="K414" s="8"/>
      <c r="L414" s="8"/>
      <c r="M414" s="8"/>
      <c r="N414" s="8"/>
      <c r="O414" s="8" t="str">
        <f t="shared" si="27"/>
        <v>RB81R-TY81L</v>
      </c>
    </row>
    <row r="415" ht="15" spans="1:15">
      <c r="A415" s="8">
        <f t="shared" si="24"/>
        <v>414</v>
      </c>
      <c r="B415" s="8" t="str">
        <f t="shared" si="25"/>
        <v>CS26-1-15-[27][27]</v>
      </c>
      <c r="C415" s="8" t="s">
        <v>8429</v>
      </c>
      <c r="D415" s="8">
        <v>27</v>
      </c>
      <c r="E415" s="8">
        <v>27</v>
      </c>
      <c r="F415" s="8" t="str">
        <f>VLOOKUP(C415&amp;"-I"&amp;D415,端口信息表!B:F,5,FALSE)</f>
        <v>RB82R</v>
      </c>
      <c r="G415" s="8" t="str">
        <f>VLOOKUP(C415&amp;"-O"&amp;E415,端口信息表!B:F,5,FALSE)</f>
        <v>TY82L</v>
      </c>
      <c r="H415" s="8">
        <f>IF(I415="常通",1,VLOOKUP(B415,'开关组信息表（新）'!C:I,7,0))</f>
        <v>1</v>
      </c>
      <c r="I415" s="10" t="s">
        <v>8685</v>
      </c>
      <c r="J415" s="8">
        <f t="shared" si="26"/>
        <v>0</v>
      </c>
      <c r="K415" s="8"/>
      <c r="L415" s="8"/>
      <c r="M415" s="8"/>
      <c r="N415" s="8"/>
      <c r="O415" s="8" t="str">
        <f t="shared" si="27"/>
        <v>RB82R-TY82L</v>
      </c>
    </row>
    <row r="416" ht="15" spans="1:15">
      <c r="A416" s="8">
        <f t="shared" si="24"/>
        <v>415</v>
      </c>
      <c r="B416" s="8" t="str">
        <f t="shared" si="25"/>
        <v>CS26-1-15-[28][28]</v>
      </c>
      <c r="C416" s="8" t="s">
        <v>8429</v>
      </c>
      <c r="D416" s="8">
        <v>28</v>
      </c>
      <c r="E416" s="8">
        <v>28</v>
      </c>
      <c r="F416" s="8" t="str">
        <f>VLOOKUP(C416&amp;"-I"&amp;D416,端口信息表!B:F,5,FALSE)</f>
        <v>RB83R</v>
      </c>
      <c r="G416" s="8" t="str">
        <f>VLOOKUP(C416&amp;"-O"&amp;E416,端口信息表!B:F,5,FALSE)</f>
        <v>TY83L</v>
      </c>
      <c r="H416" s="8">
        <f>IF(I416="常通",1,VLOOKUP(B416,'开关组信息表（新）'!C:I,7,0))</f>
        <v>1</v>
      </c>
      <c r="I416" s="10" t="s">
        <v>8685</v>
      </c>
      <c r="J416" s="8">
        <f t="shared" si="26"/>
        <v>0</v>
      </c>
      <c r="K416" s="8"/>
      <c r="L416" s="8"/>
      <c r="M416" s="8"/>
      <c r="N416" s="8"/>
      <c r="O416" s="8" t="str">
        <f t="shared" si="27"/>
        <v>RB83R-TY83L</v>
      </c>
    </row>
    <row r="417" ht="15" spans="1:15">
      <c r="A417" s="8">
        <f t="shared" si="24"/>
        <v>416</v>
      </c>
      <c r="B417" s="8" t="str">
        <f t="shared" si="25"/>
        <v>CS26-1-15-[29][29]</v>
      </c>
      <c r="C417" s="8" t="s">
        <v>8429</v>
      </c>
      <c r="D417" s="8">
        <v>29</v>
      </c>
      <c r="E417" s="8">
        <v>29</v>
      </c>
      <c r="F417" s="8" t="str">
        <f>VLOOKUP(C417&amp;"-I"&amp;D417,端口信息表!B:F,5,FALSE)</f>
        <v>RB87R</v>
      </c>
      <c r="G417" s="8" t="str">
        <f>VLOOKUP(C417&amp;"-O"&amp;E417,端口信息表!B:F,5,FALSE)</f>
        <v>TY87L</v>
      </c>
      <c r="H417" s="8">
        <f>IF(I417="常通",1,VLOOKUP(B417,'开关组信息表（新）'!C:I,7,0))</f>
        <v>1</v>
      </c>
      <c r="I417" s="10" t="s">
        <v>8685</v>
      </c>
      <c r="J417" s="8">
        <f t="shared" si="26"/>
        <v>0</v>
      </c>
      <c r="K417" s="8"/>
      <c r="L417" s="8"/>
      <c r="M417" s="8"/>
      <c r="N417" s="8"/>
      <c r="O417" s="8" t="str">
        <f t="shared" si="27"/>
        <v>RB87R-TY87L</v>
      </c>
    </row>
    <row r="418" ht="15" spans="1:15">
      <c r="A418" s="8">
        <f t="shared" si="24"/>
        <v>417</v>
      </c>
      <c r="B418" s="8" t="str">
        <f t="shared" si="25"/>
        <v>CS26-1-15-[30][30]</v>
      </c>
      <c r="C418" s="8" t="s">
        <v>8429</v>
      </c>
      <c r="D418" s="8">
        <v>30</v>
      </c>
      <c r="E418" s="8">
        <v>30</v>
      </c>
      <c r="F418" s="8" t="str">
        <f>VLOOKUP(C418&amp;"-I"&amp;D418,端口信息表!B:F,5,FALSE)</f>
        <v>RB89R</v>
      </c>
      <c r="G418" s="8" t="str">
        <f>VLOOKUP(C418&amp;"-O"&amp;E418,端口信息表!B:F,5,FALSE)</f>
        <v>TY89L</v>
      </c>
      <c r="H418" s="8">
        <f>IF(I418="常通",1,VLOOKUP(B418,'开关组信息表（新）'!C:I,7,0))</f>
        <v>1</v>
      </c>
      <c r="I418" s="10" t="s">
        <v>8685</v>
      </c>
      <c r="J418" s="8">
        <f t="shared" si="26"/>
        <v>0</v>
      </c>
      <c r="K418" s="8"/>
      <c r="L418" s="8"/>
      <c r="M418" s="8"/>
      <c r="N418" s="8"/>
      <c r="O418" s="8" t="str">
        <f t="shared" si="27"/>
        <v>RB89R-TY89L</v>
      </c>
    </row>
    <row r="419" ht="15" spans="1:15">
      <c r="A419" s="8">
        <f t="shared" si="24"/>
        <v>418</v>
      </c>
      <c r="B419" s="8" t="str">
        <f t="shared" si="25"/>
        <v>CS26-1-15-[31][31]</v>
      </c>
      <c r="C419" s="8" t="s">
        <v>8429</v>
      </c>
      <c r="D419" s="8">
        <v>31</v>
      </c>
      <c r="E419" s="8">
        <v>31</v>
      </c>
      <c r="F419" s="8" t="str">
        <f>VLOOKUP(C419&amp;"-I"&amp;D419,端口信息表!B:F,5,FALSE)</f>
        <v>RB91R</v>
      </c>
      <c r="G419" s="8" t="str">
        <f>VLOOKUP(C419&amp;"-O"&amp;E419,端口信息表!B:F,5,FALSE)</f>
        <v>TY91L</v>
      </c>
      <c r="H419" s="8">
        <f>IF(I419="常通",1,VLOOKUP(B419,'开关组信息表（新）'!C:I,7,0))</f>
        <v>1</v>
      </c>
      <c r="I419" s="10" t="s">
        <v>8685</v>
      </c>
      <c r="J419" s="8">
        <f t="shared" si="26"/>
        <v>0</v>
      </c>
      <c r="K419" s="8"/>
      <c r="L419" s="8"/>
      <c r="M419" s="8"/>
      <c r="N419" s="8"/>
      <c r="O419" s="8" t="str">
        <f t="shared" si="27"/>
        <v>RB91R-TY91L</v>
      </c>
    </row>
    <row r="420" ht="15" spans="1:15">
      <c r="A420" s="8">
        <f t="shared" si="24"/>
        <v>419</v>
      </c>
      <c r="B420" s="8" t="str">
        <f t="shared" si="25"/>
        <v>CS26-1-15-[32][32]</v>
      </c>
      <c r="C420" s="8" t="s">
        <v>8429</v>
      </c>
      <c r="D420" s="8">
        <v>32</v>
      </c>
      <c r="E420" s="8">
        <v>32</v>
      </c>
      <c r="F420" s="8" t="str">
        <f>VLOOKUP(C420&amp;"-I"&amp;D420,端口信息表!B:F,5,FALSE)</f>
        <v>RB94R</v>
      </c>
      <c r="G420" s="8" t="str">
        <f>VLOOKUP(C420&amp;"-O"&amp;E420,端口信息表!B:F,5,FALSE)</f>
        <v>TY94L</v>
      </c>
      <c r="H420" s="8">
        <f>IF(I420="常通",1,VLOOKUP(B420,'开关组信息表（新）'!C:I,7,0))</f>
        <v>1</v>
      </c>
      <c r="I420" s="10" t="s">
        <v>8685</v>
      </c>
      <c r="J420" s="8">
        <f t="shared" si="26"/>
        <v>0</v>
      </c>
      <c r="K420" s="8"/>
      <c r="L420" s="8"/>
      <c r="M420" s="8"/>
      <c r="N420" s="8"/>
      <c r="O420" s="8" t="str">
        <f t="shared" si="27"/>
        <v>RB94R-TY94L</v>
      </c>
    </row>
    <row r="421" ht="15" spans="1:15">
      <c r="A421" s="8">
        <f t="shared" si="24"/>
        <v>420</v>
      </c>
      <c r="B421" s="8" t="str">
        <f t="shared" si="25"/>
        <v>CS26-1-16-[1][1]</v>
      </c>
      <c r="C421" s="8" t="s">
        <v>8430</v>
      </c>
      <c r="D421" s="8">
        <v>1</v>
      </c>
      <c r="E421" s="8">
        <v>1</v>
      </c>
      <c r="F421" s="8" t="str">
        <f>VLOOKUP(C421&amp;"-I"&amp;D421,端口信息表!B:F,5,FALSE)</f>
        <v>RY63R</v>
      </c>
      <c r="G421" s="8" t="str">
        <f>VLOOKUP(C421&amp;"-O"&amp;E421,端口信息表!B:F,5,FALSE)</f>
        <v>TB63L</v>
      </c>
      <c r="H421" s="8">
        <f>IF(I421="常通",1,VLOOKUP(B421,'开关组信息表（新）'!C:I,7,0))</f>
        <v>1</v>
      </c>
      <c r="I421" s="10" t="s">
        <v>8685</v>
      </c>
      <c r="J421" s="8">
        <f t="shared" si="26"/>
        <v>0</v>
      </c>
      <c r="K421" s="8"/>
      <c r="L421" s="8"/>
      <c r="M421" s="8"/>
      <c r="N421" s="8"/>
      <c r="O421" s="8" t="str">
        <f t="shared" si="27"/>
        <v>RY63R-TB63L</v>
      </c>
    </row>
    <row r="422" ht="15" spans="1:15">
      <c r="A422" s="8">
        <f t="shared" si="24"/>
        <v>421</v>
      </c>
      <c r="B422" s="8" t="str">
        <f t="shared" si="25"/>
        <v>CS26-1-16-[2][2]</v>
      </c>
      <c r="C422" s="8" t="s">
        <v>8430</v>
      </c>
      <c r="D422" s="8">
        <v>2</v>
      </c>
      <c r="E422" s="8">
        <v>2</v>
      </c>
      <c r="F422" s="8" t="str">
        <f>VLOOKUP(C422&amp;"-I"&amp;D422,端口信息表!B:F,5,FALSE)</f>
        <v>RY64R</v>
      </c>
      <c r="G422" s="8" t="str">
        <f>VLOOKUP(C422&amp;"-O"&amp;E422,端口信息表!B:F,5,FALSE)</f>
        <v>TB64L</v>
      </c>
      <c r="H422" s="8">
        <f>IF(I422="常通",1,VLOOKUP(B422,'开关组信息表（新）'!C:I,7,0))</f>
        <v>1</v>
      </c>
      <c r="I422" s="10" t="s">
        <v>8685</v>
      </c>
      <c r="J422" s="8">
        <f t="shared" si="26"/>
        <v>0</v>
      </c>
      <c r="K422" s="8"/>
      <c r="L422" s="8"/>
      <c r="M422" s="8"/>
      <c r="N422" s="8"/>
      <c r="O422" s="8" t="str">
        <f t="shared" si="27"/>
        <v>RY64R-TB64L</v>
      </c>
    </row>
    <row r="423" ht="15" spans="1:15">
      <c r="A423" s="8">
        <f t="shared" si="24"/>
        <v>422</v>
      </c>
      <c r="B423" s="8" t="str">
        <f t="shared" si="25"/>
        <v>CS26-1-16-[3][3]</v>
      </c>
      <c r="C423" s="8" t="s">
        <v>8430</v>
      </c>
      <c r="D423" s="8">
        <v>3</v>
      </c>
      <c r="E423" s="8">
        <v>3</v>
      </c>
      <c r="F423" s="8" t="str">
        <f>VLOOKUP(C423&amp;"-I"&amp;D423,端口信息表!B:F,5,FALSE)</f>
        <v>RY66R</v>
      </c>
      <c r="G423" s="8" t="str">
        <f>VLOOKUP(C423&amp;"-O"&amp;E423,端口信息表!B:F,5,FALSE)</f>
        <v>TB66L</v>
      </c>
      <c r="H423" s="8">
        <f>IF(I423="常通",1,VLOOKUP(B423,'开关组信息表（新）'!C:I,7,0))</f>
        <v>1</v>
      </c>
      <c r="I423" s="10" t="s">
        <v>8685</v>
      </c>
      <c r="J423" s="8">
        <f t="shared" si="26"/>
        <v>0</v>
      </c>
      <c r="K423" s="8"/>
      <c r="L423" s="8"/>
      <c r="M423" s="8"/>
      <c r="N423" s="8"/>
      <c r="O423" s="8" t="str">
        <f t="shared" si="27"/>
        <v>RY66R-TB66L</v>
      </c>
    </row>
    <row r="424" ht="15" spans="1:15">
      <c r="A424" s="8">
        <f t="shared" si="24"/>
        <v>423</v>
      </c>
      <c r="B424" s="8" t="str">
        <f t="shared" si="25"/>
        <v>CS26-1-16-[4][4]</v>
      </c>
      <c r="C424" s="8" t="s">
        <v>8430</v>
      </c>
      <c r="D424" s="8">
        <v>4</v>
      </c>
      <c r="E424" s="8">
        <v>4</v>
      </c>
      <c r="F424" s="8" t="str">
        <f>VLOOKUP(C424&amp;"-I"&amp;D424,端口信息表!B:F,5,FALSE)</f>
        <v>RY71R</v>
      </c>
      <c r="G424" s="8" t="str">
        <f>VLOOKUP(C424&amp;"-O"&amp;E424,端口信息表!B:F,5,FALSE)</f>
        <v>TB71L</v>
      </c>
      <c r="H424" s="8">
        <f>IF(I424="常通",1,VLOOKUP(B424,'开关组信息表（新）'!C:I,7,0))</f>
        <v>1</v>
      </c>
      <c r="I424" s="10" t="s">
        <v>8685</v>
      </c>
      <c r="J424" s="8">
        <f t="shared" si="26"/>
        <v>0</v>
      </c>
      <c r="K424" s="8"/>
      <c r="L424" s="8"/>
      <c r="M424" s="8"/>
      <c r="N424" s="8"/>
      <c r="O424" s="8" t="str">
        <f t="shared" si="27"/>
        <v>RY71R-TB71L</v>
      </c>
    </row>
    <row r="425" ht="15" spans="1:15">
      <c r="A425" s="8">
        <f t="shared" si="24"/>
        <v>424</v>
      </c>
      <c r="B425" s="8" t="str">
        <f t="shared" si="25"/>
        <v>CS26-1-16-[5][5]</v>
      </c>
      <c r="C425" s="8" t="s">
        <v>8430</v>
      </c>
      <c r="D425" s="8">
        <v>5</v>
      </c>
      <c r="E425" s="8">
        <v>5</v>
      </c>
      <c r="F425" s="8" t="str">
        <f>VLOOKUP(C425&amp;"-I"&amp;D425,端口信息表!B:F,5,FALSE)</f>
        <v>RY75R</v>
      </c>
      <c r="G425" s="8" t="str">
        <f>VLOOKUP(C425&amp;"-O"&amp;E425,端口信息表!B:F,5,FALSE)</f>
        <v>TB75L</v>
      </c>
      <c r="H425" s="8">
        <f>IF(I425="常通",1,VLOOKUP(B425,'开关组信息表（新）'!C:I,7,0))</f>
        <v>1</v>
      </c>
      <c r="I425" s="10" t="s">
        <v>8685</v>
      </c>
      <c r="J425" s="8">
        <f t="shared" si="26"/>
        <v>0</v>
      </c>
      <c r="K425" s="8"/>
      <c r="L425" s="8"/>
      <c r="M425" s="8"/>
      <c r="N425" s="8"/>
      <c r="O425" s="8" t="str">
        <f t="shared" si="27"/>
        <v>RY75R-TB75L</v>
      </c>
    </row>
    <row r="426" ht="15" spans="1:15">
      <c r="A426" s="8">
        <f t="shared" si="24"/>
        <v>425</v>
      </c>
      <c r="B426" s="8" t="str">
        <f t="shared" si="25"/>
        <v>CS26-1-16-[6][6]</v>
      </c>
      <c r="C426" s="8" t="s">
        <v>8430</v>
      </c>
      <c r="D426" s="8">
        <v>6</v>
      </c>
      <c r="E426" s="8">
        <v>6</v>
      </c>
      <c r="F426" s="8" t="str">
        <f>VLOOKUP(C426&amp;"-I"&amp;D426,端口信息表!B:F,5,FALSE)</f>
        <v>RY76R</v>
      </c>
      <c r="G426" s="8" t="str">
        <f>VLOOKUP(C426&amp;"-O"&amp;E426,端口信息表!B:F,5,FALSE)</f>
        <v>TB76L</v>
      </c>
      <c r="H426" s="8">
        <f>IF(I426="常通",1,VLOOKUP(B426,'开关组信息表（新）'!C:I,7,0))</f>
        <v>1</v>
      </c>
      <c r="I426" s="10" t="s">
        <v>8685</v>
      </c>
      <c r="J426" s="8">
        <f t="shared" si="26"/>
        <v>0</v>
      </c>
      <c r="K426" s="8"/>
      <c r="L426" s="8"/>
      <c r="M426" s="8"/>
      <c r="N426" s="8"/>
      <c r="O426" s="8" t="str">
        <f t="shared" si="27"/>
        <v>RY76R-TB76L</v>
      </c>
    </row>
    <row r="427" ht="15" spans="1:15">
      <c r="A427" s="8">
        <f t="shared" si="24"/>
        <v>426</v>
      </c>
      <c r="B427" s="8" t="str">
        <f t="shared" si="25"/>
        <v>CS26-1-16-[7][7]</v>
      </c>
      <c r="C427" s="8" t="s">
        <v>8430</v>
      </c>
      <c r="D427" s="8">
        <v>7</v>
      </c>
      <c r="E427" s="8">
        <v>7</v>
      </c>
      <c r="F427" s="8" t="str">
        <f>VLOOKUP(C427&amp;"-I"&amp;D427,端口信息表!B:F,5,FALSE)</f>
        <v>RY77R</v>
      </c>
      <c r="G427" s="8" t="str">
        <f>VLOOKUP(C427&amp;"-O"&amp;E427,端口信息表!B:F,5,FALSE)</f>
        <v>TB77L</v>
      </c>
      <c r="H427" s="8">
        <f>IF(I427="常通",1,VLOOKUP(B427,'开关组信息表（新）'!C:I,7,0))</f>
        <v>1</v>
      </c>
      <c r="I427" s="10" t="s">
        <v>8685</v>
      </c>
      <c r="J427" s="8">
        <f t="shared" si="26"/>
        <v>0</v>
      </c>
      <c r="K427" s="8"/>
      <c r="L427" s="8"/>
      <c r="M427" s="8"/>
      <c r="N427" s="8"/>
      <c r="O427" s="8" t="str">
        <f t="shared" si="27"/>
        <v>RY77R-TB77L</v>
      </c>
    </row>
    <row r="428" ht="15" spans="1:15">
      <c r="A428" s="8">
        <f t="shared" si="24"/>
        <v>427</v>
      </c>
      <c r="B428" s="8" t="str">
        <f t="shared" si="25"/>
        <v>CS26-1-16-[8][8]</v>
      </c>
      <c r="C428" s="8" t="s">
        <v>8430</v>
      </c>
      <c r="D428" s="8">
        <v>8</v>
      </c>
      <c r="E428" s="8">
        <v>8</v>
      </c>
      <c r="F428" s="8" t="str">
        <f>VLOOKUP(C428&amp;"-I"&amp;D428,端口信息表!B:F,5,FALSE)</f>
        <v>RY78R</v>
      </c>
      <c r="G428" s="8" t="str">
        <f>VLOOKUP(C428&amp;"-O"&amp;E428,端口信息表!B:F,5,FALSE)</f>
        <v>TB78L</v>
      </c>
      <c r="H428" s="8">
        <f>IF(I428="常通",1,VLOOKUP(B428,'开关组信息表（新）'!C:I,7,0))</f>
        <v>1</v>
      </c>
      <c r="I428" s="10" t="s">
        <v>8685</v>
      </c>
      <c r="J428" s="8">
        <f t="shared" si="26"/>
        <v>0</v>
      </c>
      <c r="K428" s="8"/>
      <c r="L428" s="8"/>
      <c r="M428" s="8"/>
      <c r="N428" s="8"/>
      <c r="O428" s="8" t="str">
        <f t="shared" si="27"/>
        <v>RY78R-TB78L</v>
      </c>
    </row>
    <row r="429" ht="15" spans="1:15">
      <c r="A429" s="8">
        <f t="shared" si="24"/>
        <v>428</v>
      </c>
      <c r="B429" s="8" t="str">
        <f t="shared" si="25"/>
        <v>CS26-1-16-[9][9]</v>
      </c>
      <c r="C429" s="8" t="s">
        <v>8430</v>
      </c>
      <c r="D429" s="8">
        <v>9</v>
      </c>
      <c r="E429" s="8">
        <v>9</v>
      </c>
      <c r="F429" s="8" t="str">
        <f>VLOOKUP(C429&amp;"-I"&amp;D429,端口信息表!B:F,5,FALSE)</f>
        <v>RY80R</v>
      </c>
      <c r="G429" s="8" t="str">
        <f>VLOOKUP(C429&amp;"-O"&amp;E429,端口信息表!B:F,5,FALSE)</f>
        <v>TB80L</v>
      </c>
      <c r="H429" s="8">
        <f>IF(I429="常通",1,VLOOKUP(B429,'开关组信息表（新）'!C:I,7,0))</f>
        <v>1</v>
      </c>
      <c r="I429" s="10" t="s">
        <v>8685</v>
      </c>
      <c r="J429" s="8">
        <f t="shared" si="26"/>
        <v>0</v>
      </c>
      <c r="K429" s="8"/>
      <c r="L429" s="8"/>
      <c r="M429" s="8"/>
      <c r="N429" s="8"/>
      <c r="O429" s="8" t="str">
        <f t="shared" si="27"/>
        <v>RY80R-TB80L</v>
      </c>
    </row>
    <row r="430" ht="15" spans="1:15">
      <c r="A430" s="8">
        <f t="shared" si="24"/>
        <v>429</v>
      </c>
      <c r="B430" s="8" t="str">
        <f t="shared" si="25"/>
        <v>CS26-1-16-[10][10]</v>
      </c>
      <c r="C430" s="8" t="s">
        <v>8430</v>
      </c>
      <c r="D430" s="8">
        <v>10</v>
      </c>
      <c r="E430" s="8">
        <v>10</v>
      </c>
      <c r="F430" s="8" t="str">
        <f>VLOOKUP(C430&amp;"-I"&amp;D430,端口信息表!B:F,5,FALSE)</f>
        <v>RY81R</v>
      </c>
      <c r="G430" s="8" t="str">
        <f>VLOOKUP(C430&amp;"-O"&amp;E430,端口信息表!B:F,5,FALSE)</f>
        <v>TB81L</v>
      </c>
      <c r="H430" s="8">
        <f>IF(I430="常通",1,VLOOKUP(B430,'开关组信息表（新）'!C:I,7,0))</f>
        <v>1</v>
      </c>
      <c r="I430" s="10" t="s">
        <v>8685</v>
      </c>
      <c r="J430" s="8">
        <f t="shared" si="26"/>
        <v>0</v>
      </c>
      <c r="K430" s="8"/>
      <c r="L430" s="8"/>
      <c r="M430" s="8"/>
      <c r="N430" s="8"/>
      <c r="O430" s="8" t="str">
        <f t="shared" si="27"/>
        <v>RY81R-TB81L</v>
      </c>
    </row>
    <row r="431" ht="15" spans="1:15">
      <c r="A431" s="8">
        <f t="shared" si="24"/>
        <v>430</v>
      </c>
      <c r="B431" s="8" t="str">
        <f t="shared" si="25"/>
        <v>CS26-1-16-[11][11]</v>
      </c>
      <c r="C431" s="8" t="s">
        <v>8430</v>
      </c>
      <c r="D431" s="8">
        <v>11</v>
      </c>
      <c r="E431" s="8">
        <v>11</v>
      </c>
      <c r="F431" s="8" t="str">
        <f>VLOOKUP(C431&amp;"-I"&amp;D431,端口信息表!B:F,5,FALSE)</f>
        <v>RY82R</v>
      </c>
      <c r="G431" s="8" t="str">
        <f>VLOOKUP(C431&amp;"-O"&amp;E431,端口信息表!B:F,5,FALSE)</f>
        <v>TB82L</v>
      </c>
      <c r="H431" s="8">
        <f>IF(I431="常通",1,VLOOKUP(B431,'开关组信息表（新）'!C:I,7,0))</f>
        <v>1</v>
      </c>
      <c r="I431" s="10" t="s">
        <v>8685</v>
      </c>
      <c r="J431" s="8">
        <f t="shared" si="26"/>
        <v>0</v>
      </c>
      <c r="K431" s="8"/>
      <c r="L431" s="8"/>
      <c r="M431" s="8"/>
      <c r="N431" s="8"/>
      <c r="O431" s="8" t="str">
        <f t="shared" si="27"/>
        <v>RY82R-TB82L</v>
      </c>
    </row>
    <row r="432" ht="15" spans="1:15">
      <c r="A432" s="8">
        <f t="shared" si="24"/>
        <v>431</v>
      </c>
      <c r="B432" s="8" t="str">
        <f t="shared" si="25"/>
        <v>CS26-1-16-[12][12]</v>
      </c>
      <c r="C432" s="8" t="s">
        <v>8430</v>
      </c>
      <c r="D432" s="8">
        <v>12</v>
      </c>
      <c r="E432" s="8">
        <v>12</v>
      </c>
      <c r="F432" s="8" t="str">
        <f>VLOOKUP(C432&amp;"-I"&amp;D432,端口信息表!B:F,5,FALSE)</f>
        <v>RY83R</v>
      </c>
      <c r="G432" s="8" t="str">
        <f>VLOOKUP(C432&amp;"-O"&amp;E432,端口信息表!B:F,5,FALSE)</f>
        <v>TB83L</v>
      </c>
      <c r="H432" s="8">
        <f>IF(I432="常通",1,VLOOKUP(B432,'开关组信息表（新）'!C:I,7,0))</f>
        <v>1</v>
      </c>
      <c r="I432" s="10" t="s">
        <v>8685</v>
      </c>
      <c r="J432" s="8">
        <f t="shared" si="26"/>
        <v>0</v>
      </c>
      <c r="K432" s="8"/>
      <c r="L432" s="8"/>
      <c r="M432" s="8"/>
      <c r="N432" s="8"/>
      <c r="O432" s="8" t="str">
        <f t="shared" si="27"/>
        <v>RY83R-TB83L</v>
      </c>
    </row>
    <row r="433" ht="15" spans="1:15">
      <c r="A433" s="8">
        <f t="shared" si="24"/>
        <v>432</v>
      </c>
      <c r="B433" s="8" t="str">
        <f t="shared" si="25"/>
        <v>CS26-1-16-[13][13]</v>
      </c>
      <c r="C433" s="8" t="s">
        <v>8430</v>
      </c>
      <c r="D433" s="8">
        <v>13</v>
      </c>
      <c r="E433" s="8">
        <v>13</v>
      </c>
      <c r="F433" s="8" t="str">
        <f>VLOOKUP(C433&amp;"-I"&amp;D433,端口信息表!B:F,5,FALSE)</f>
        <v>RY87R</v>
      </c>
      <c r="G433" s="8" t="str">
        <f>VLOOKUP(C433&amp;"-O"&amp;E433,端口信息表!B:F,5,FALSE)</f>
        <v>TB87L</v>
      </c>
      <c r="H433" s="8">
        <f>IF(I433="常通",1,VLOOKUP(B433,'开关组信息表（新）'!C:I,7,0))</f>
        <v>1</v>
      </c>
      <c r="I433" s="10" t="s">
        <v>8685</v>
      </c>
      <c r="J433" s="8">
        <f t="shared" si="26"/>
        <v>0</v>
      </c>
      <c r="K433" s="8"/>
      <c r="L433" s="8"/>
      <c r="M433" s="8"/>
      <c r="N433" s="8"/>
      <c r="O433" s="8" t="str">
        <f t="shared" si="27"/>
        <v>RY87R-TB87L</v>
      </c>
    </row>
    <row r="434" ht="15" spans="1:15">
      <c r="A434" s="8">
        <f t="shared" si="24"/>
        <v>433</v>
      </c>
      <c r="B434" s="8" t="str">
        <f t="shared" si="25"/>
        <v>CS26-1-16-[14][14]</v>
      </c>
      <c r="C434" s="8" t="s">
        <v>8430</v>
      </c>
      <c r="D434" s="8">
        <v>14</v>
      </c>
      <c r="E434" s="8">
        <v>14</v>
      </c>
      <c r="F434" s="8" t="str">
        <f>VLOOKUP(C434&amp;"-I"&amp;D434,端口信息表!B:F,5,FALSE)</f>
        <v>RY89R</v>
      </c>
      <c r="G434" s="8" t="str">
        <f>VLOOKUP(C434&amp;"-O"&amp;E434,端口信息表!B:F,5,FALSE)</f>
        <v>TB89L</v>
      </c>
      <c r="H434" s="8">
        <f>IF(I434="常通",1,VLOOKUP(B434,'开关组信息表（新）'!C:I,7,0))</f>
        <v>1</v>
      </c>
      <c r="I434" s="10" t="s">
        <v>8685</v>
      </c>
      <c r="J434" s="8">
        <f t="shared" si="26"/>
        <v>0</v>
      </c>
      <c r="K434" s="8"/>
      <c r="L434" s="8"/>
      <c r="M434" s="8"/>
      <c r="N434" s="8"/>
      <c r="O434" s="8" t="str">
        <f t="shared" si="27"/>
        <v>RY89R-TB89L</v>
      </c>
    </row>
    <row r="435" ht="15" spans="1:15">
      <c r="A435" s="8">
        <f t="shared" si="24"/>
        <v>434</v>
      </c>
      <c r="B435" s="8" t="str">
        <f t="shared" si="25"/>
        <v>CS26-1-16-[15][15]</v>
      </c>
      <c r="C435" s="8" t="s">
        <v>8430</v>
      </c>
      <c r="D435" s="8">
        <v>15</v>
      </c>
      <c r="E435" s="8">
        <v>15</v>
      </c>
      <c r="F435" s="8" t="str">
        <f>VLOOKUP(C435&amp;"-I"&amp;D435,端口信息表!B:F,5,FALSE)</f>
        <v>RY91R</v>
      </c>
      <c r="G435" s="8" t="str">
        <f>VLOOKUP(C435&amp;"-O"&amp;E435,端口信息表!B:F,5,FALSE)</f>
        <v>TB91L</v>
      </c>
      <c r="H435" s="8">
        <f>IF(I435="常通",1,VLOOKUP(B435,'开关组信息表（新）'!C:I,7,0))</f>
        <v>1</v>
      </c>
      <c r="I435" s="10" t="s">
        <v>8685</v>
      </c>
      <c r="J435" s="8">
        <f t="shared" si="26"/>
        <v>0</v>
      </c>
      <c r="K435" s="8"/>
      <c r="L435" s="8"/>
      <c r="M435" s="8"/>
      <c r="N435" s="8"/>
      <c r="O435" s="8" t="str">
        <f t="shared" si="27"/>
        <v>RY91R-TB91L</v>
      </c>
    </row>
    <row r="436" ht="15" spans="1:15">
      <c r="A436" s="8">
        <f t="shared" si="24"/>
        <v>435</v>
      </c>
      <c r="B436" s="8" t="str">
        <f t="shared" si="25"/>
        <v>CS26-1-16-[16][16]</v>
      </c>
      <c r="C436" s="8" t="s">
        <v>8430</v>
      </c>
      <c r="D436" s="8">
        <v>16</v>
      </c>
      <c r="E436" s="8">
        <v>16</v>
      </c>
      <c r="F436" s="8" t="str">
        <f>VLOOKUP(C436&amp;"-I"&amp;D436,端口信息表!B:F,5,FALSE)</f>
        <v>RY94R</v>
      </c>
      <c r="G436" s="8" t="str">
        <f>VLOOKUP(C436&amp;"-O"&amp;E436,端口信息表!B:F,5,FALSE)</f>
        <v>TB94L</v>
      </c>
      <c r="H436" s="8">
        <f>IF(I436="常通",1,VLOOKUP(B436,'开关组信息表（新）'!C:I,7,0))</f>
        <v>1</v>
      </c>
      <c r="I436" s="10" t="s">
        <v>8685</v>
      </c>
      <c r="J436" s="8">
        <f t="shared" si="26"/>
        <v>0</v>
      </c>
      <c r="K436" s="8"/>
      <c r="L436" s="8"/>
      <c r="M436" s="8"/>
      <c r="N436" s="8"/>
      <c r="O436" s="8" t="str">
        <f t="shared" si="27"/>
        <v>RY94R-TB94L</v>
      </c>
    </row>
    <row r="437" ht="15" spans="1:15">
      <c r="A437" s="8">
        <f t="shared" si="24"/>
        <v>436</v>
      </c>
      <c r="B437" s="8" t="str">
        <f t="shared" si="25"/>
        <v>CS26-1-16-[17][17]</v>
      </c>
      <c r="C437" s="8" t="s">
        <v>8430</v>
      </c>
      <c r="D437" s="8">
        <v>17</v>
      </c>
      <c r="E437" s="8">
        <v>17</v>
      </c>
      <c r="F437" s="8" t="str">
        <f>VLOOKUP(C437&amp;"-I"&amp;D437,端口信息表!B:F,5,FALSE)</f>
        <v>RY65L</v>
      </c>
      <c r="G437" s="8" t="str">
        <f>VLOOKUP(C437&amp;"-O"&amp;E437,端口信息表!B:F,5,FALSE)</f>
        <v>TB65R</v>
      </c>
      <c r="H437" s="8">
        <f>IF(I437="常通",1,VLOOKUP(B437,'开关组信息表（新）'!C:I,7,0))</f>
        <v>1</v>
      </c>
      <c r="I437" s="10" t="s">
        <v>8685</v>
      </c>
      <c r="J437" s="8">
        <f t="shared" si="26"/>
        <v>0</v>
      </c>
      <c r="K437" s="8"/>
      <c r="L437" s="8"/>
      <c r="M437" s="8"/>
      <c r="N437" s="8"/>
      <c r="O437" s="8" t="str">
        <f t="shared" si="27"/>
        <v>RY65L-TB65R</v>
      </c>
    </row>
    <row r="438" ht="15" spans="1:15">
      <c r="A438" s="8">
        <f t="shared" si="24"/>
        <v>437</v>
      </c>
      <c r="B438" s="8" t="str">
        <f t="shared" si="25"/>
        <v>CS26-1-16-[18][18]</v>
      </c>
      <c r="C438" s="8" t="s">
        <v>8430</v>
      </c>
      <c r="D438" s="8">
        <v>18</v>
      </c>
      <c r="E438" s="8">
        <v>18</v>
      </c>
      <c r="F438" s="8" t="str">
        <f>VLOOKUP(C438&amp;"-I"&amp;D438,端口信息表!B:F,5,FALSE)</f>
        <v>RY67L</v>
      </c>
      <c r="G438" s="8" t="str">
        <f>VLOOKUP(C438&amp;"-O"&amp;E438,端口信息表!B:F,5,FALSE)</f>
        <v>TB67R</v>
      </c>
      <c r="H438" s="8">
        <f>IF(I438="常通",1,VLOOKUP(B438,'开关组信息表（新）'!C:I,7,0))</f>
        <v>1</v>
      </c>
      <c r="I438" s="10" t="s">
        <v>8685</v>
      </c>
      <c r="J438" s="8">
        <f t="shared" si="26"/>
        <v>0</v>
      </c>
      <c r="K438" s="8"/>
      <c r="L438" s="8"/>
      <c r="M438" s="8"/>
      <c r="N438" s="8"/>
      <c r="O438" s="8" t="str">
        <f t="shared" si="27"/>
        <v>RY67L-TB67R</v>
      </c>
    </row>
    <row r="439" ht="15" spans="1:15">
      <c r="A439" s="8">
        <f t="shared" si="24"/>
        <v>438</v>
      </c>
      <c r="B439" s="8" t="str">
        <f t="shared" si="25"/>
        <v>CS26-1-16-[19][19]</v>
      </c>
      <c r="C439" s="8" t="s">
        <v>8430</v>
      </c>
      <c r="D439" s="8">
        <v>19</v>
      </c>
      <c r="E439" s="8">
        <v>19</v>
      </c>
      <c r="F439" s="8" t="str">
        <f>VLOOKUP(C439&amp;"-I"&amp;D439,端口信息表!B:F,5,FALSE)</f>
        <v>RY68L</v>
      </c>
      <c r="G439" s="8" t="str">
        <f>VLOOKUP(C439&amp;"-O"&amp;E439,端口信息表!B:F,5,FALSE)</f>
        <v>TB68R</v>
      </c>
      <c r="H439" s="8">
        <f>IF(I439="常通",1,VLOOKUP(B439,'开关组信息表（新）'!C:I,7,0))</f>
        <v>1</v>
      </c>
      <c r="I439" s="10" t="s">
        <v>8685</v>
      </c>
      <c r="J439" s="8">
        <f t="shared" si="26"/>
        <v>0</v>
      </c>
      <c r="K439" s="8"/>
      <c r="L439" s="8"/>
      <c r="M439" s="8"/>
      <c r="N439" s="8"/>
      <c r="O439" s="8" t="str">
        <f t="shared" si="27"/>
        <v>RY68L-TB68R</v>
      </c>
    </row>
    <row r="440" ht="15" spans="1:15">
      <c r="A440" s="8">
        <f t="shared" si="24"/>
        <v>439</v>
      </c>
      <c r="B440" s="8" t="str">
        <f t="shared" si="25"/>
        <v>CS26-1-16-[20][20]</v>
      </c>
      <c r="C440" s="8" t="s">
        <v>8430</v>
      </c>
      <c r="D440" s="8">
        <v>20</v>
      </c>
      <c r="E440" s="8">
        <v>20</v>
      </c>
      <c r="F440" s="8" t="str">
        <f>VLOOKUP(C440&amp;"-I"&amp;D440,端口信息表!B:F,5,FALSE)</f>
        <v>RY69L</v>
      </c>
      <c r="G440" s="8" t="str">
        <f>VLOOKUP(C440&amp;"-O"&amp;E440,端口信息表!B:F,5,FALSE)</f>
        <v>TB69R</v>
      </c>
      <c r="H440" s="8">
        <f>IF(I440="常通",1,VLOOKUP(B440,'开关组信息表（新）'!C:I,7,0))</f>
        <v>1</v>
      </c>
      <c r="I440" s="10" t="s">
        <v>8685</v>
      </c>
      <c r="J440" s="8">
        <f t="shared" si="26"/>
        <v>0</v>
      </c>
      <c r="K440" s="8"/>
      <c r="L440" s="8"/>
      <c r="M440" s="8"/>
      <c r="N440" s="8"/>
      <c r="O440" s="8" t="str">
        <f t="shared" si="27"/>
        <v>RY69L-TB69R</v>
      </c>
    </row>
    <row r="441" ht="15" spans="1:15">
      <c r="A441" s="8">
        <f t="shared" si="24"/>
        <v>440</v>
      </c>
      <c r="B441" s="8" t="str">
        <f t="shared" si="25"/>
        <v>CS26-1-16-[21][21]</v>
      </c>
      <c r="C441" s="8" t="s">
        <v>8430</v>
      </c>
      <c r="D441" s="8">
        <v>21</v>
      </c>
      <c r="E441" s="8">
        <v>21</v>
      </c>
      <c r="F441" s="8" t="str">
        <f>VLOOKUP(C441&amp;"-I"&amp;D441,端口信息表!B:F,5,FALSE)</f>
        <v>RY70L</v>
      </c>
      <c r="G441" s="8" t="str">
        <f>VLOOKUP(C441&amp;"-O"&amp;E441,端口信息表!B:F,5,FALSE)</f>
        <v>TB70R</v>
      </c>
      <c r="H441" s="8">
        <f>IF(I441="常通",1,VLOOKUP(B441,'开关组信息表（新）'!C:I,7,0))</f>
        <v>1</v>
      </c>
      <c r="I441" s="10" t="s">
        <v>8685</v>
      </c>
      <c r="J441" s="8">
        <f t="shared" si="26"/>
        <v>0</v>
      </c>
      <c r="K441" s="8"/>
      <c r="L441" s="8"/>
      <c r="M441" s="8"/>
      <c r="N441" s="8"/>
      <c r="O441" s="8" t="str">
        <f t="shared" si="27"/>
        <v>RY70L-TB70R</v>
      </c>
    </row>
    <row r="442" ht="15" spans="1:15">
      <c r="A442" s="8">
        <f t="shared" ref="A442:A505" si="28">ROW()-1</f>
        <v>441</v>
      </c>
      <c r="B442" s="8" t="str">
        <f t="shared" ref="B442:B505" si="29">C442&amp;"-["&amp;D442&amp;"]["&amp;E442&amp;"]"</f>
        <v>CS26-1-16-[22][22]</v>
      </c>
      <c r="C442" s="8" t="s">
        <v>8430</v>
      </c>
      <c r="D442" s="8">
        <v>22</v>
      </c>
      <c r="E442" s="8">
        <v>22</v>
      </c>
      <c r="F442" s="8" t="str">
        <f>VLOOKUP(C442&amp;"-I"&amp;D442,端口信息表!B:F,5,FALSE)</f>
        <v>RY72L</v>
      </c>
      <c r="G442" s="8" t="str">
        <f>VLOOKUP(C442&amp;"-O"&amp;E442,端口信息表!B:F,5,FALSE)</f>
        <v>TB72R</v>
      </c>
      <c r="H442" s="8">
        <f>IF(I442="常通",1,VLOOKUP(B442,'开关组信息表（新）'!C:I,7,0))</f>
        <v>1</v>
      </c>
      <c r="I442" s="10" t="s">
        <v>8685</v>
      </c>
      <c r="J442" s="8">
        <f t="shared" ref="J442:J505" si="30">IF(N442=$M$1,M442,IF(N442=$L$1,L442,K442))</f>
        <v>0</v>
      </c>
      <c r="K442" s="8"/>
      <c r="L442" s="8"/>
      <c r="M442" s="8"/>
      <c r="N442" s="8"/>
      <c r="O442" s="8" t="str">
        <f t="shared" ref="O442:O505" si="31">F442&amp;"-"&amp;G442</f>
        <v>RY72L-TB72R</v>
      </c>
    </row>
    <row r="443" ht="15" spans="1:15">
      <c r="A443" s="8">
        <f t="shared" si="28"/>
        <v>442</v>
      </c>
      <c r="B443" s="8" t="str">
        <f t="shared" si="29"/>
        <v>CS26-1-16-[23][23]</v>
      </c>
      <c r="C443" s="8" t="s">
        <v>8430</v>
      </c>
      <c r="D443" s="8">
        <v>23</v>
      </c>
      <c r="E443" s="8">
        <v>23</v>
      </c>
      <c r="F443" s="8" t="str">
        <f>VLOOKUP(C443&amp;"-I"&amp;D443,端口信息表!B:F,5,FALSE)</f>
        <v>RY73L</v>
      </c>
      <c r="G443" s="8" t="str">
        <f>VLOOKUP(C443&amp;"-O"&amp;E443,端口信息表!B:F,5,FALSE)</f>
        <v>TB73R</v>
      </c>
      <c r="H443" s="8">
        <f>IF(I443="常通",1,VLOOKUP(B443,'开关组信息表（新）'!C:I,7,0))</f>
        <v>1</v>
      </c>
      <c r="I443" s="10" t="s">
        <v>8685</v>
      </c>
      <c r="J443" s="8">
        <f t="shared" si="30"/>
        <v>0</v>
      </c>
      <c r="K443" s="8"/>
      <c r="L443" s="8"/>
      <c r="M443" s="8"/>
      <c r="N443" s="8"/>
      <c r="O443" s="8" t="str">
        <f t="shared" si="31"/>
        <v>RY73L-TB73R</v>
      </c>
    </row>
    <row r="444" ht="15" spans="1:15">
      <c r="A444" s="8">
        <f t="shared" si="28"/>
        <v>443</v>
      </c>
      <c r="B444" s="8" t="str">
        <f t="shared" si="29"/>
        <v>CS26-1-16-[24][24]</v>
      </c>
      <c r="C444" s="8" t="s">
        <v>8430</v>
      </c>
      <c r="D444" s="8">
        <v>24</v>
      </c>
      <c r="E444" s="8">
        <v>24</v>
      </c>
      <c r="F444" s="8" t="str">
        <f>VLOOKUP(C444&amp;"-I"&amp;D444,端口信息表!B:F,5,FALSE)</f>
        <v>RY74L</v>
      </c>
      <c r="G444" s="8" t="str">
        <f>VLOOKUP(C444&amp;"-O"&amp;E444,端口信息表!B:F,5,FALSE)</f>
        <v>TB74R</v>
      </c>
      <c r="H444" s="8">
        <f>IF(I444="常通",1,VLOOKUP(B444,'开关组信息表（新）'!C:I,7,0))</f>
        <v>1</v>
      </c>
      <c r="I444" s="10" t="s">
        <v>8685</v>
      </c>
      <c r="J444" s="8">
        <f t="shared" si="30"/>
        <v>0</v>
      </c>
      <c r="K444" s="8"/>
      <c r="L444" s="8"/>
      <c r="M444" s="8"/>
      <c r="N444" s="8"/>
      <c r="O444" s="8" t="str">
        <f t="shared" si="31"/>
        <v>RY74L-TB74R</v>
      </c>
    </row>
    <row r="445" ht="15" spans="1:15">
      <c r="A445" s="8">
        <f t="shared" si="28"/>
        <v>444</v>
      </c>
      <c r="B445" s="8" t="str">
        <f t="shared" si="29"/>
        <v>CS26-1-16-[25][25]</v>
      </c>
      <c r="C445" s="8" t="s">
        <v>8430</v>
      </c>
      <c r="D445" s="8">
        <v>25</v>
      </c>
      <c r="E445" s="8">
        <v>25</v>
      </c>
      <c r="F445" s="8" t="str">
        <f>VLOOKUP(C445&amp;"-I"&amp;D445,端口信息表!B:F,5,FALSE)</f>
        <v>RY79L</v>
      </c>
      <c r="G445" s="8" t="str">
        <f>VLOOKUP(C445&amp;"-O"&amp;E445,端口信息表!B:F,5,FALSE)</f>
        <v>TB79R</v>
      </c>
      <c r="H445" s="8">
        <f>IF(I445="常通",1,VLOOKUP(B445,'开关组信息表（新）'!C:I,7,0))</f>
        <v>1</v>
      </c>
      <c r="I445" s="10" t="s">
        <v>8685</v>
      </c>
      <c r="J445" s="8">
        <f t="shared" si="30"/>
        <v>0</v>
      </c>
      <c r="K445" s="8"/>
      <c r="L445" s="8"/>
      <c r="M445" s="8"/>
      <c r="N445" s="8"/>
      <c r="O445" s="8" t="str">
        <f t="shared" si="31"/>
        <v>RY79L-TB79R</v>
      </c>
    </row>
    <row r="446" ht="15" spans="1:15">
      <c r="A446" s="8">
        <f t="shared" si="28"/>
        <v>445</v>
      </c>
      <c r="B446" s="8" t="str">
        <f t="shared" si="29"/>
        <v>CS26-1-16-[26][26]</v>
      </c>
      <c r="C446" s="8" t="s">
        <v>8430</v>
      </c>
      <c r="D446" s="8">
        <v>26</v>
      </c>
      <c r="E446" s="8">
        <v>26</v>
      </c>
      <c r="F446" s="8" t="str">
        <f>VLOOKUP(C446&amp;"-I"&amp;D446,端口信息表!B:F,5,FALSE)</f>
        <v>RY84L</v>
      </c>
      <c r="G446" s="8" t="str">
        <f>VLOOKUP(C446&amp;"-O"&amp;E446,端口信息表!B:F,5,FALSE)</f>
        <v>TB84R</v>
      </c>
      <c r="H446" s="8">
        <f>IF(I446="常通",1,VLOOKUP(B446,'开关组信息表（新）'!C:I,7,0))</f>
        <v>1</v>
      </c>
      <c r="I446" s="10" t="s">
        <v>8685</v>
      </c>
      <c r="J446" s="8">
        <f t="shared" si="30"/>
        <v>0</v>
      </c>
      <c r="K446" s="8"/>
      <c r="L446" s="8"/>
      <c r="M446" s="8"/>
      <c r="N446" s="8"/>
      <c r="O446" s="8" t="str">
        <f t="shared" si="31"/>
        <v>RY84L-TB84R</v>
      </c>
    </row>
    <row r="447" ht="15" spans="1:15">
      <c r="A447" s="8">
        <f t="shared" si="28"/>
        <v>446</v>
      </c>
      <c r="B447" s="8" t="str">
        <f t="shared" si="29"/>
        <v>CS26-1-16-[27][27]</v>
      </c>
      <c r="C447" s="8" t="s">
        <v>8430</v>
      </c>
      <c r="D447" s="8">
        <v>27</v>
      </c>
      <c r="E447" s="8">
        <v>27</v>
      </c>
      <c r="F447" s="8" t="str">
        <f>VLOOKUP(C447&amp;"-I"&amp;D447,端口信息表!B:F,5,FALSE)</f>
        <v>RY85L</v>
      </c>
      <c r="G447" s="8" t="str">
        <f>VLOOKUP(C447&amp;"-O"&amp;E447,端口信息表!B:F,5,FALSE)</f>
        <v>TB85R</v>
      </c>
      <c r="H447" s="8">
        <f>IF(I447="常通",1,VLOOKUP(B447,'开关组信息表（新）'!C:I,7,0))</f>
        <v>1</v>
      </c>
      <c r="I447" s="10" t="s">
        <v>8685</v>
      </c>
      <c r="J447" s="8">
        <f t="shared" si="30"/>
        <v>0</v>
      </c>
      <c r="K447" s="8"/>
      <c r="L447" s="8"/>
      <c r="M447" s="8"/>
      <c r="N447" s="8"/>
      <c r="O447" s="8" t="str">
        <f t="shared" si="31"/>
        <v>RY85L-TB85R</v>
      </c>
    </row>
    <row r="448" ht="15" spans="1:15">
      <c r="A448" s="8">
        <f t="shared" si="28"/>
        <v>447</v>
      </c>
      <c r="B448" s="8" t="str">
        <f t="shared" si="29"/>
        <v>CS26-1-16-[28][28]</v>
      </c>
      <c r="C448" s="8" t="s">
        <v>8430</v>
      </c>
      <c r="D448" s="8">
        <v>28</v>
      </c>
      <c r="E448" s="8">
        <v>28</v>
      </c>
      <c r="F448" s="8" t="str">
        <f>VLOOKUP(C448&amp;"-I"&amp;D448,端口信息表!B:F,5,FALSE)</f>
        <v>RY86L</v>
      </c>
      <c r="G448" s="8" t="str">
        <f>VLOOKUP(C448&amp;"-O"&amp;E448,端口信息表!B:F,5,FALSE)</f>
        <v>TB86R</v>
      </c>
      <c r="H448" s="8">
        <f>IF(I448="常通",1,VLOOKUP(B448,'开关组信息表（新）'!C:I,7,0))</f>
        <v>1</v>
      </c>
      <c r="I448" s="10" t="s">
        <v>8685</v>
      </c>
      <c r="J448" s="8">
        <f t="shared" si="30"/>
        <v>0</v>
      </c>
      <c r="K448" s="8"/>
      <c r="L448" s="8"/>
      <c r="M448" s="8"/>
      <c r="N448" s="8"/>
      <c r="O448" s="8" t="str">
        <f t="shared" si="31"/>
        <v>RY86L-TB86R</v>
      </c>
    </row>
    <row r="449" ht="15" spans="1:15">
      <c r="A449" s="8">
        <f t="shared" si="28"/>
        <v>448</v>
      </c>
      <c r="B449" s="8" t="str">
        <f t="shared" si="29"/>
        <v>CS26-1-16-[29][29]</v>
      </c>
      <c r="C449" s="8" t="s">
        <v>8430</v>
      </c>
      <c r="D449" s="8">
        <v>29</v>
      </c>
      <c r="E449" s="8">
        <v>29</v>
      </c>
      <c r="F449" s="8" t="str">
        <f>VLOOKUP(C449&amp;"-I"&amp;D449,端口信息表!B:F,5,FALSE)</f>
        <v>RY88L</v>
      </c>
      <c r="G449" s="8" t="str">
        <f>VLOOKUP(C449&amp;"-O"&amp;E449,端口信息表!B:F,5,FALSE)</f>
        <v>TB88R</v>
      </c>
      <c r="H449" s="8">
        <f>IF(I449="常通",1,VLOOKUP(B449,'开关组信息表（新）'!C:I,7,0))</f>
        <v>1</v>
      </c>
      <c r="I449" s="10" t="s">
        <v>8685</v>
      </c>
      <c r="J449" s="8">
        <f t="shared" si="30"/>
        <v>0</v>
      </c>
      <c r="K449" s="8"/>
      <c r="L449" s="8"/>
      <c r="M449" s="8"/>
      <c r="N449" s="8"/>
      <c r="O449" s="8" t="str">
        <f t="shared" si="31"/>
        <v>RY88L-TB88R</v>
      </c>
    </row>
    <row r="450" ht="15" spans="1:15">
      <c r="A450" s="8">
        <f t="shared" si="28"/>
        <v>449</v>
      </c>
      <c r="B450" s="8" t="str">
        <f t="shared" si="29"/>
        <v>CS26-1-16-[30][30]</v>
      </c>
      <c r="C450" s="8" t="s">
        <v>8430</v>
      </c>
      <c r="D450" s="8">
        <v>30</v>
      </c>
      <c r="E450" s="8">
        <v>30</v>
      </c>
      <c r="F450" s="8" t="str">
        <f>VLOOKUP(C450&amp;"-I"&amp;D450,端口信息表!B:F,5,FALSE)</f>
        <v>RY90L</v>
      </c>
      <c r="G450" s="8" t="str">
        <f>VLOOKUP(C450&amp;"-O"&amp;E450,端口信息表!B:F,5,FALSE)</f>
        <v>TB90R</v>
      </c>
      <c r="H450" s="8">
        <f>IF(I450="常通",1,VLOOKUP(B450,'开关组信息表（新）'!C:I,7,0))</f>
        <v>1</v>
      </c>
      <c r="I450" s="10" t="s">
        <v>8685</v>
      </c>
      <c r="J450" s="8">
        <f t="shared" si="30"/>
        <v>0</v>
      </c>
      <c r="K450" s="8"/>
      <c r="L450" s="8"/>
      <c r="M450" s="8"/>
      <c r="N450" s="8"/>
      <c r="O450" s="8" t="str">
        <f t="shared" si="31"/>
        <v>RY90L-TB90R</v>
      </c>
    </row>
    <row r="451" ht="15" spans="1:15">
      <c r="A451" s="8">
        <f t="shared" si="28"/>
        <v>450</v>
      </c>
      <c r="B451" s="8" t="str">
        <f t="shared" si="29"/>
        <v>CS26-1-16-[31][31]</v>
      </c>
      <c r="C451" s="8" t="s">
        <v>8430</v>
      </c>
      <c r="D451" s="8">
        <v>31</v>
      </c>
      <c r="E451" s="8">
        <v>31</v>
      </c>
      <c r="F451" s="8" t="str">
        <f>VLOOKUP(C451&amp;"-I"&amp;D451,端口信息表!B:F,5,FALSE)</f>
        <v>RY92L</v>
      </c>
      <c r="G451" s="8" t="str">
        <f>VLOOKUP(C451&amp;"-O"&amp;E451,端口信息表!B:F,5,FALSE)</f>
        <v>TB92R</v>
      </c>
      <c r="H451" s="8">
        <f>IF(I451="常通",1,VLOOKUP(B451,'开关组信息表（新）'!C:I,7,0))</f>
        <v>1</v>
      </c>
      <c r="I451" s="10" t="s">
        <v>8685</v>
      </c>
      <c r="J451" s="8">
        <f t="shared" si="30"/>
        <v>0</v>
      </c>
      <c r="K451" s="8"/>
      <c r="L451" s="8"/>
      <c r="M451" s="8"/>
      <c r="N451" s="8"/>
      <c r="O451" s="8" t="str">
        <f t="shared" si="31"/>
        <v>RY92L-TB92R</v>
      </c>
    </row>
    <row r="452" ht="15" spans="1:15">
      <c r="A452" s="8">
        <f t="shared" si="28"/>
        <v>451</v>
      </c>
      <c r="B452" s="8" t="str">
        <f t="shared" si="29"/>
        <v>CS26-1-16-[32][32]</v>
      </c>
      <c r="C452" s="8" t="s">
        <v>8430</v>
      </c>
      <c r="D452" s="8">
        <v>32</v>
      </c>
      <c r="E452" s="8">
        <v>32</v>
      </c>
      <c r="F452" s="8" t="str">
        <f>VLOOKUP(C452&amp;"-I"&amp;D452,端口信息表!B:F,5,FALSE)</f>
        <v>RY93L</v>
      </c>
      <c r="G452" s="8" t="str">
        <f>VLOOKUP(C452&amp;"-O"&amp;E452,端口信息表!B:F,5,FALSE)</f>
        <v>TB93R</v>
      </c>
      <c r="H452" s="8">
        <f>IF(I452="常通",1,VLOOKUP(B452,'开关组信息表（新）'!C:I,7,0))</f>
        <v>1</v>
      </c>
      <c r="I452" s="10" t="s">
        <v>8685</v>
      </c>
      <c r="J452" s="8">
        <f t="shared" si="30"/>
        <v>0</v>
      </c>
      <c r="K452" s="8"/>
      <c r="L452" s="8"/>
      <c r="M452" s="8"/>
      <c r="N452" s="8"/>
      <c r="O452" s="8" t="str">
        <f t="shared" si="31"/>
        <v>RY93L-TB93R</v>
      </c>
    </row>
    <row r="453" ht="15" spans="1:15">
      <c r="A453" s="8">
        <f t="shared" si="28"/>
        <v>452</v>
      </c>
      <c r="B453" s="8" t="str">
        <f t="shared" si="29"/>
        <v>CS26-1-17-[1][1]</v>
      </c>
      <c r="C453" s="8" t="s">
        <v>8431</v>
      </c>
      <c r="D453" s="8">
        <v>1</v>
      </c>
      <c r="E453" s="8">
        <v>1</v>
      </c>
      <c r="F453" s="8" t="str">
        <f>VLOOKUP(C453&amp;"-I"&amp;D453,端口信息表!B:F,5,FALSE)</f>
        <v>RX65L</v>
      </c>
      <c r="G453" s="8" t="str">
        <f>VLOOKUP(C453&amp;"-O"&amp;E453,端口信息表!B:F,5,FALSE)</f>
        <v>TY65R</v>
      </c>
      <c r="H453" s="8">
        <f>IF(I453="常通",1,VLOOKUP(B453,'开关组信息表（新）'!C:I,7,0))</f>
        <v>1</v>
      </c>
      <c r="I453" s="10" t="s">
        <v>8685</v>
      </c>
      <c r="J453" s="8">
        <f t="shared" si="30"/>
        <v>0</v>
      </c>
      <c r="K453" s="8"/>
      <c r="L453" s="8"/>
      <c r="M453" s="8"/>
      <c r="N453" s="8"/>
      <c r="O453" s="8" t="str">
        <f t="shared" si="31"/>
        <v>RX65L-TY65R</v>
      </c>
    </row>
    <row r="454" ht="15" spans="1:15">
      <c r="A454" s="8">
        <f t="shared" si="28"/>
        <v>453</v>
      </c>
      <c r="B454" s="8" t="str">
        <f t="shared" si="29"/>
        <v>CS26-1-17-[2][2]</v>
      </c>
      <c r="C454" s="8" t="s">
        <v>8431</v>
      </c>
      <c r="D454" s="8">
        <v>2</v>
      </c>
      <c r="E454" s="8">
        <v>2</v>
      </c>
      <c r="F454" s="8" t="str">
        <f>VLOOKUP(C454&amp;"-I"&amp;D454,端口信息表!B:F,5,FALSE)</f>
        <v>RX67L</v>
      </c>
      <c r="G454" s="8" t="str">
        <f>VLOOKUP(C454&amp;"-O"&amp;E454,端口信息表!B:F,5,FALSE)</f>
        <v>TY67R</v>
      </c>
      <c r="H454" s="8">
        <f>IF(I454="常通",1,VLOOKUP(B454,'开关组信息表（新）'!C:I,7,0))</f>
        <v>1</v>
      </c>
      <c r="I454" s="10" t="s">
        <v>8685</v>
      </c>
      <c r="J454" s="8">
        <f t="shared" si="30"/>
        <v>0</v>
      </c>
      <c r="K454" s="8"/>
      <c r="L454" s="8"/>
      <c r="M454" s="8"/>
      <c r="N454" s="8"/>
      <c r="O454" s="8" t="str">
        <f t="shared" si="31"/>
        <v>RX67L-TY67R</v>
      </c>
    </row>
    <row r="455" ht="15" spans="1:15">
      <c r="A455" s="8">
        <f t="shared" si="28"/>
        <v>454</v>
      </c>
      <c r="B455" s="8" t="str">
        <f t="shared" si="29"/>
        <v>CS26-1-17-[3][3]</v>
      </c>
      <c r="C455" s="8" t="s">
        <v>8431</v>
      </c>
      <c r="D455" s="8">
        <v>3</v>
      </c>
      <c r="E455" s="8">
        <v>3</v>
      </c>
      <c r="F455" s="8" t="str">
        <f>VLOOKUP(C455&amp;"-I"&amp;D455,端口信息表!B:F,5,FALSE)</f>
        <v>RX68L</v>
      </c>
      <c r="G455" s="8" t="str">
        <f>VLOOKUP(C455&amp;"-O"&amp;E455,端口信息表!B:F,5,FALSE)</f>
        <v>TY68R</v>
      </c>
      <c r="H455" s="8">
        <f>IF(I455="常通",1,VLOOKUP(B455,'开关组信息表（新）'!C:I,7,0))</f>
        <v>1</v>
      </c>
      <c r="I455" s="10" t="s">
        <v>8685</v>
      </c>
      <c r="J455" s="8">
        <f t="shared" si="30"/>
        <v>0</v>
      </c>
      <c r="K455" s="8"/>
      <c r="L455" s="8"/>
      <c r="M455" s="8"/>
      <c r="N455" s="8"/>
      <c r="O455" s="8" t="str">
        <f t="shared" si="31"/>
        <v>RX68L-TY68R</v>
      </c>
    </row>
    <row r="456" ht="15" spans="1:15">
      <c r="A456" s="8">
        <f t="shared" si="28"/>
        <v>455</v>
      </c>
      <c r="B456" s="8" t="str">
        <f t="shared" si="29"/>
        <v>CS26-1-17-[4][4]</v>
      </c>
      <c r="C456" s="8" t="s">
        <v>8431</v>
      </c>
      <c r="D456" s="8">
        <v>4</v>
      </c>
      <c r="E456" s="8">
        <v>4</v>
      </c>
      <c r="F456" s="8" t="str">
        <f>VLOOKUP(C456&amp;"-I"&amp;D456,端口信息表!B:F,5,FALSE)</f>
        <v>RX69L</v>
      </c>
      <c r="G456" s="8" t="str">
        <f>VLOOKUP(C456&amp;"-O"&amp;E456,端口信息表!B:F,5,FALSE)</f>
        <v>TY69R</v>
      </c>
      <c r="H456" s="8">
        <f>IF(I456="常通",1,VLOOKUP(B456,'开关组信息表（新）'!C:I,7,0))</f>
        <v>1</v>
      </c>
      <c r="I456" s="10" t="s">
        <v>8685</v>
      </c>
      <c r="J456" s="8">
        <f t="shared" si="30"/>
        <v>0</v>
      </c>
      <c r="K456" s="8"/>
      <c r="L456" s="8"/>
      <c r="M456" s="8"/>
      <c r="N456" s="8"/>
      <c r="O456" s="8" t="str">
        <f t="shared" si="31"/>
        <v>RX69L-TY69R</v>
      </c>
    </row>
    <row r="457" ht="15" spans="1:15">
      <c r="A457" s="8">
        <f t="shared" si="28"/>
        <v>456</v>
      </c>
      <c r="B457" s="8" t="str">
        <f t="shared" si="29"/>
        <v>CS26-1-17-[5][5]</v>
      </c>
      <c r="C457" s="8" t="s">
        <v>8431</v>
      </c>
      <c r="D457" s="8">
        <v>5</v>
      </c>
      <c r="E457" s="8">
        <v>5</v>
      </c>
      <c r="F457" s="8" t="str">
        <f>VLOOKUP(C457&amp;"-I"&amp;D457,端口信息表!B:F,5,FALSE)</f>
        <v>RX70L</v>
      </c>
      <c r="G457" s="8" t="str">
        <f>VLOOKUP(C457&amp;"-O"&amp;E457,端口信息表!B:F,5,FALSE)</f>
        <v>TY70R</v>
      </c>
      <c r="H457" s="8">
        <f>IF(I457="常通",1,VLOOKUP(B457,'开关组信息表（新）'!C:I,7,0))</f>
        <v>1</v>
      </c>
      <c r="I457" s="10" t="s">
        <v>8685</v>
      </c>
      <c r="J457" s="8">
        <f t="shared" si="30"/>
        <v>0</v>
      </c>
      <c r="K457" s="8"/>
      <c r="L457" s="8"/>
      <c r="M457" s="8"/>
      <c r="N457" s="8"/>
      <c r="O457" s="8" t="str">
        <f t="shared" si="31"/>
        <v>RX70L-TY70R</v>
      </c>
    </row>
    <row r="458" ht="15" spans="1:15">
      <c r="A458" s="8">
        <f t="shared" si="28"/>
        <v>457</v>
      </c>
      <c r="B458" s="8" t="str">
        <f t="shared" si="29"/>
        <v>CS26-1-17-[6][6]</v>
      </c>
      <c r="C458" s="8" t="s">
        <v>8431</v>
      </c>
      <c r="D458" s="8">
        <v>6</v>
      </c>
      <c r="E458" s="8">
        <v>6</v>
      </c>
      <c r="F458" s="8" t="str">
        <f>VLOOKUP(C458&amp;"-I"&amp;D458,端口信息表!B:F,5,FALSE)</f>
        <v>RX72L</v>
      </c>
      <c r="G458" s="8" t="str">
        <f>VLOOKUP(C458&amp;"-O"&amp;E458,端口信息表!B:F,5,FALSE)</f>
        <v>TY72R</v>
      </c>
      <c r="H458" s="8">
        <f>IF(I458="常通",1,VLOOKUP(B458,'开关组信息表（新）'!C:I,7,0))</f>
        <v>1</v>
      </c>
      <c r="I458" s="10" t="s">
        <v>8685</v>
      </c>
      <c r="J458" s="8">
        <f t="shared" si="30"/>
        <v>0</v>
      </c>
      <c r="K458" s="8"/>
      <c r="L458" s="8"/>
      <c r="M458" s="8"/>
      <c r="N458" s="8"/>
      <c r="O458" s="8" t="str">
        <f t="shared" si="31"/>
        <v>RX72L-TY72R</v>
      </c>
    </row>
    <row r="459" ht="15" spans="1:15">
      <c r="A459" s="8">
        <f t="shared" si="28"/>
        <v>458</v>
      </c>
      <c r="B459" s="8" t="str">
        <f t="shared" si="29"/>
        <v>CS26-1-17-[7][7]</v>
      </c>
      <c r="C459" s="8" t="s">
        <v>8431</v>
      </c>
      <c r="D459" s="8">
        <v>7</v>
      </c>
      <c r="E459" s="8">
        <v>7</v>
      </c>
      <c r="F459" s="8" t="str">
        <f>VLOOKUP(C459&amp;"-I"&amp;D459,端口信息表!B:F,5,FALSE)</f>
        <v>RX73L</v>
      </c>
      <c r="G459" s="8" t="str">
        <f>VLOOKUP(C459&amp;"-O"&amp;E459,端口信息表!B:F,5,FALSE)</f>
        <v>TY73R</v>
      </c>
      <c r="H459" s="8">
        <f>IF(I459="常通",1,VLOOKUP(B459,'开关组信息表（新）'!C:I,7,0))</f>
        <v>1</v>
      </c>
      <c r="I459" s="10" t="s">
        <v>8685</v>
      </c>
      <c r="J459" s="8">
        <f t="shared" si="30"/>
        <v>0</v>
      </c>
      <c r="K459" s="8"/>
      <c r="L459" s="8"/>
      <c r="M459" s="8"/>
      <c r="N459" s="8"/>
      <c r="O459" s="8" t="str">
        <f t="shared" si="31"/>
        <v>RX73L-TY73R</v>
      </c>
    </row>
    <row r="460" ht="15" spans="1:15">
      <c r="A460" s="8">
        <f t="shared" si="28"/>
        <v>459</v>
      </c>
      <c r="B460" s="8" t="str">
        <f t="shared" si="29"/>
        <v>CS26-1-17-[8][8]</v>
      </c>
      <c r="C460" s="8" t="s">
        <v>8431</v>
      </c>
      <c r="D460" s="8">
        <v>8</v>
      </c>
      <c r="E460" s="8">
        <v>8</v>
      </c>
      <c r="F460" s="8" t="str">
        <f>VLOOKUP(C460&amp;"-I"&amp;D460,端口信息表!B:F,5,FALSE)</f>
        <v>RX74L</v>
      </c>
      <c r="G460" s="8" t="str">
        <f>VLOOKUP(C460&amp;"-O"&amp;E460,端口信息表!B:F,5,FALSE)</f>
        <v>TY74R</v>
      </c>
      <c r="H460" s="8">
        <f>IF(I460="常通",1,VLOOKUP(B460,'开关组信息表（新）'!C:I,7,0))</f>
        <v>1</v>
      </c>
      <c r="I460" s="10" t="s">
        <v>8685</v>
      </c>
      <c r="J460" s="8">
        <f t="shared" si="30"/>
        <v>0</v>
      </c>
      <c r="K460" s="8"/>
      <c r="L460" s="8"/>
      <c r="M460" s="8"/>
      <c r="N460" s="8"/>
      <c r="O460" s="8" t="str">
        <f t="shared" si="31"/>
        <v>RX74L-TY74R</v>
      </c>
    </row>
    <row r="461" ht="15" spans="1:15">
      <c r="A461" s="8">
        <f t="shared" si="28"/>
        <v>460</v>
      </c>
      <c r="B461" s="8" t="str">
        <f t="shared" si="29"/>
        <v>CS26-1-17-[9][9]</v>
      </c>
      <c r="C461" s="8" t="s">
        <v>8431</v>
      </c>
      <c r="D461" s="8">
        <v>9</v>
      </c>
      <c r="E461" s="8">
        <v>9</v>
      </c>
      <c r="F461" s="8" t="str">
        <f>VLOOKUP(C461&amp;"-I"&amp;D461,端口信息表!B:F,5,FALSE)</f>
        <v>RX79L</v>
      </c>
      <c r="G461" s="8" t="str">
        <f>VLOOKUP(C461&amp;"-O"&amp;E461,端口信息表!B:F,5,FALSE)</f>
        <v>TY79R</v>
      </c>
      <c r="H461" s="8">
        <f>IF(I461="常通",1,VLOOKUP(B461,'开关组信息表（新）'!C:I,7,0))</f>
        <v>1</v>
      </c>
      <c r="I461" s="10" t="s">
        <v>8685</v>
      </c>
      <c r="J461" s="8">
        <f t="shared" si="30"/>
        <v>0</v>
      </c>
      <c r="K461" s="8"/>
      <c r="L461" s="8"/>
      <c r="M461" s="8"/>
      <c r="N461" s="8"/>
      <c r="O461" s="8" t="str">
        <f t="shared" si="31"/>
        <v>RX79L-TY79R</v>
      </c>
    </row>
    <row r="462" ht="15" spans="1:15">
      <c r="A462" s="8">
        <f t="shared" si="28"/>
        <v>461</v>
      </c>
      <c r="B462" s="8" t="str">
        <f t="shared" si="29"/>
        <v>CS26-1-17-[10][10]</v>
      </c>
      <c r="C462" s="8" t="s">
        <v>8431</v>
      </c>
      <c r="D462" s="8">
        <v>10</v>
      </c>
      <c r="E462" s="8">
        <v>10</v>
      </c>
      <c r="F462" s="8" t="str">
        <f>VLOOKUP(C462&amp;"-I"&amp;D462,端口信息表!B:F,5,FALSE)</f>
        <v>RX84L</v>
      </c>
      <c r="G462" s="8" t="str">
        <f>VLOOKUP(C462&amp;"-O"&amp;E462,端口信息表!B:F,5,FALSE)</f>
        <v>TY84R</v>
      </c>
      <c r="H462" s="8">
        <f>IF(I462="常通",1,VLOOKUP(B462,'开关组信息表（新）'!C:I,7,0))</f>
        <v>1</v>
      </c>
      <c r="I462" s="10" t="s">
        <v>8685</v>
      </c>
      <c r="J462" s="8">
        <f t="shared" si="30"/>
        <v>0</v>
      </c>
      <c r="K462" s="8"/>
      <c r="L462" s="8"/>
      <c r="M462" s="8"/>
      <c r="N462" s="8"/>
      <c r="O462" s="8" t="str">
        <f t="shared" si="31"/>
        <v>RX84L-TY84R</v>
      </c>
    </row>
    <row r="463" ht="15" spans="1:15">
      <c r="A463" s="8">
        <f t="shared" si="28"/>
        <v>462</v>
      </c>
      <c r="B463" s="8" t="str">
        <f t="shared" si="29"/>
        <v>CS26-1-17-[11][11]</v>
      </c>
      <c r="C463" s="8" t="s">
        <v>8431</v>
      </c>
      <c r="D463" s="8">
        <v>11</v>
      </c>
      <c r="E463" s="8">
        <v>11</v>
      </c>
      <c r="F463" s="8" t="str">
        <f>VLOOKUP(C463&amp;"-I"&amp;D463,端口信息表!B:F,5,FALSE)</f>
        <v>RX85L</v>
      </c>
      <c r="G463" s="8" t="str">
        <f>VLOOKUP(C463&amp;"-O"&amp;E463,端口信息表!B:F,5,FALSE)</f>
        <v>TY85R</v>
      </c>
      <c r="H463" s="8">
        <f>IF(I463="常通",1,VLOOKUP(B463,'开关组信息表（新）'!C:I,7,0))</f>
        <v>1</v>
      </c>
      <c r="I463" s="10" t="s">
        <v>8685</v>
      </c>
      <c r="J463" s="8">
        <f t="shared" si="30"/>
        <v>0</v>
      </c>
      <c r="K463" s="8"/>
      <c r="L463" s="8"/>
      <c r="M463" s="8"/>
      <c r="N463" s="8"/>
      <c r="O463" s="8" t="str">
        <f t="shared" si="31"/>
        <v>RX85L-TY85R</v>
      </c>
    </row>
    <row r="464" ht="15" spans="1:15">
      <c r="A464" s="8">
        <f t="shared" si="28"/>
        <v>463</v>
      </c>
      <c r="B464" s="8" t="str">
        <f t="shared" si="29"/>
        <v>CS26-1-17-[12][12]</v>
      </c>
      <c r="C464" s="8" t="s">
        <v>8431</v>
      </c>
      <c r="D464" s="8">
        <v>12</v>
      </c>
      <c r="E464" s="8">
        <v>12</v>
      </c>
      <c r="F464" s="8" t="str">
        <f>VLOOKUP(C464&amp;"-I"&amp;D464,端口信息表!B:F,5,FALSE)</f>
        <v>RX86L</v>
      </c>
      <c r="G464" s="8" t="str">
        <f>VLOOKUP(C464&amp;"-O"&amp;E464,端口信息表!B:F,5,FALSE)</f>
        <v>TY86R</v>
      </c>
      <c r="H464" s="8">
        <f>IF(I464="常通",1,VLOOKUP(B464,'开关组信息表（新）'!C:I,7,0))</f>
        <v>1</v>
      </c>
      <c r="I464" s="10" t="s">
        <v>8685</v>
      </c>
      <c r="J464" s="8">
        <f t="shared" si="30"/>
        <v>0</v>
      </c>
      <c r="K464" s="8"/>
      <c r="L464" s="8"/>
      <c r="M464" s="8"/>
      <c r="N464" s="8"/>
      <c r="O464" s="8" t="str">
        <f t="shared" si="31"/>
        <v>RX86L-TY86R</v>
      </c>
    </row>
    <row r="465" ht="15" spans="1:15">
      <c r="A465" s="8">
        <f t="shared" si="28"/>
        <v>464</v>
      </c>
      <c r="B465" s="8" t="str">
        <f t="shared" si="29"/>
        <v>CS26-1-17-[13][13]</v>
      </c>
      <c r="C465" s="8" t="s">
        <v>8431</v>
      </c>
      <c r="D465" s="8">
        <v>13</v>
      </c>
      <c r="E465" s="8">
        <v>13</v>
      </c>
      <c r="F465" s="8" t="str">
        <f>VLOOKUP(C465&amp;"-I"&amp;D465,端口信息表!B:F,5,FALSE)</f>
        <v>RX88L</v>
      </c>
      <c r="G465" s="8" t="str">
        <f>VLOOKUP(C465&amp;"-O"&amp;E465,端口信息表!B:F,5,FALSE)</f>
        <v>TY88R</v>
      </c>
      <c r="H465" s="8">
        <f>IF(I465="常通",1,VLOOKUP(B465,'开关组信息表（新）'!C:I,7,0))</f>
        <v>1</v>
      </c>
      <c r="I465" s="10" t="s">
        <v>8685</v>
      </c>
      <c r="J465" s="8">
        <f t="shared" si="30"/>
        <v>0</v>
      </c>
      <c r="K465" s="8"/>
      <c r="L465" s="8"/>
      <c r="M465" s="8"/>
      <c r="N465" s="8"/>
      <c r="O465" s="8" t="str">
        <f t="shared" si="31"/>
        <v>RX88L-TY88R</v>
      </c>
    </row>
    <row r="466" ht="15" spans="1:15">
      <c r="A466" s="8">
        <f t="shared" si="28"/>
        <v>465</v>
      </c>
      <c r="B466" s="8" t="str">
        <f t="shared" si="29"/>
        <v>CS26-1-17-[14][14]</v>
      </c>
      <c r="C466" s="8" t="s">
        <v>8431</v>
      </c>
      <c r="D466" s="8">
        <v>14</v>
      </c>
      <c r="E466" s="8">
        <v>14</v>
      </c>
      <c r="F466" s="8" t="str">
        <f>VLOOKUP(C466&amp;"-I"&amp;D466,端口信息表!B:F,5,FALSE)</f>
        <v>RX90L</v>
      </c>
      <c r="G466" s="8" t="str">
        <f>VLOOKUP(C466&amp;"-O"&amp;E466,端口信息表!B:F,5,FALSE)</f>
        <v>TY90R</v>
      </c>
      <c r="H466" s="8">
        <f>IF(I466="常通",1,VLOOKUP(B466,'开关组信息表（新）'!C:I,7,0))</f>
        <v>1</v>
      </c>
      <c r="I466" s="10" t="s">
        <v>8685</v>
      </c>
      <c r="J466" s="8">
        <f t="shared" si="30"/>
        <v>0</v>
      </c>
      <c r="K466" s="8"/>
      <c r="L466" s="8"/>
      <c r="M466" s="8"/>
      <c r="N466" s="8"/>
      <c r="O466" s="8" t="str">
        <f t="shared" si="31"/>
        <v>RX90L-TY90R</v>
      </c>
    </row>
    <row r="467" ht="15" spans="1:15">
      <c r="A467" s="8">
        <f t="shared" si="28"/>
        <v>466</v>
      </c>
      <c r="B467" s="8" t="str">
        <f t="shared" si="29"/>
        <v>CS26-1-17-[15][15]</v>
      </c>
      <c r="C467" s="8" t="s">
        <v>8431</v>
      </c>
      <c r="D467" s="8">
        <v>15</v>
      </c>
      <c r="E467" s="8">
        <v>15</v>
      </c>
      <c r="F467" s="8" t="str">
        <f>VLOOKUP(C467&amp;"-I"&amp;D467,端口信息表!B:F,5,FALSE)</f>
        <v>RX92L</v>
      </c>
      <c r="G467" s="8" t="str">
        <f>VLOOKUP(C467&amp;"-O"&amp;E467,端口信息表!B:F,5,FALSE)</f>
        <v>TY92R</v>
      </c>
      <c r="H467" s="8">
        <f>IF(I467="常通",1,VLOOKUP(B467,'开关组信息表（新）'!C:I,7,0))</f>
        <v>1</v>
      </c>
      <c r="I467" s="10" t="s">
        <v>8685</v>
      </c>
      <c r="J467" s="8">
        <f t="shared" si="30"/>
        <v>0</v>
      </c>
      <c r="K467" s="8"/>
      <c r="L467" s="8"/>
      <c r="M467" s="8"/>
      <c r="N467" s="8"/>
      <c r="O467" s="8" t="str">
        <f t="shared" si="31"/>
        <v>RX92L-TY92R</v>
      </c>
    </row>
    <row r="468" ht="15" spans="1:15">
      <c r="A468" s="8">
        <f t="shared" si="28"/>
        <v>467</v>
      </c>
      <c r="B468" s="8" t="str">
        <f t="shared" si="29"/>
        <v>CS26-1-17-[16][16]</v>
      </c>
      <c r="C468" s="8" t="s">
        <v>8431</v>
      </c>
      <c r="D468" s="8">
        <v>16</v>
      </c>
      <c r="E468" s="8">
        <v>16</v>
      </c>
      <c r="F468" s="8" t="str">
        <f>VLOOKUP(C468&amp;"-I"&amp;D468,端口信息表!B:F,5,FALSE)</f>
        <v>RX93L</v>
      </c>
      <c r="G468" s="8" t="str">
        <f>VLOOKUP(C468&amp;"-O"&amp;E468,端口信息表!B:F,5,FALSE)</f>
        <v>TY93R</v>
      </c>
      <c r="H468" s="8">
        <f>IF(I468="常通",1,VLOOKUP(B468,'开关组信息表（新）'!C:I,7,0))</f>
        <v>1</v>
      </c>
      <c r="I468" s="10" t="s">
        <v>8685</v>
      </c>
      <c r="J468" s="8">
        <f t="shared" si="30"/>
        <v>0</v>
      </c>
      <c r="K468" s="8"/>
      <c r="L468" s="8"/>
      <c r="M468" s="8"/>
      <c r="N468" s="8"/>
      <c r="O468" s="8" t="str">
        <f t="shared" si="31"/>
        <v>RX93L-TY93R</v>
      </c>
    </row>
    <row r="469" ht="15" spans="1:15">
      <c r="A469" s="8">
        <f t="shared" si="28"/>
        <v>468</v>
      </c>
      <c r="B469" s="8" t="str">
        <f t="shared" si="29"/>
        <v>CS26-1-17-[17][17]</v>
      </c>
      <c r="C469" s="8" t="s">
        <v>8431</v>
      </c>
      <c r="D469" s="8">
        <v>17</v>
      </c>
      <c r="E469" s="8">
        <v>17</v>
      </c>
      <c r="F469" s="8" t="str">
        <f>VLOOKUP(C469&amp;"-I"&amp;D469,端口信息表!B:F,5,FALSE)</f>
        <v>RX63R</v>
      </c>
      <c r="G469" s="8" t="str">
        <f>VLOOKUP(C469&amp;"-O"&amp;E469,端口信息表!B:F,5,FALSE)</f>
        <v>TY63L</v>
      </c>
      <c r="H469" s="8">
        <f>IF(I469="常通",1,VLOOKUP(B469,'开关组信息表（新）'!C:I,7,0))</f>
        <v>1</v>
      </c>
      <c r="I469" s="10" t="s">
        <v>8685</v>
      </c>
      <c r="J469" s="8">
        <f t="shared" si="30"/>
        <v>0</v>
      </c>
      <c r="K469" s="8"/>
      <c r="L469" s="8"/>
      <c r="M469" s="8"/>
      <c r="N469" s="8"/>
      <c r="O469" s="8" t="str">
        <f t="shared" si="31"/>
        <v>RX63R-TY63L</v>
      </c>
    </row>
    <row r="470" ht="15" spans="1:15">
      <c r="A470" s="8">
        <f t="shared" si="28"/>
        <v>469</v>
      </c>
      <c r="B470" s="8" t="str">
        <f t="shared" si="29"/>
        <v>CS26-1-17-[18][18]</v>
      </c>
      <c r="C470" s="8" t="s">
        <v>8431</v>
      </c>
      <c r="D470" s="8">
        <v>18</v>
      </c>
      <c r="E470" s="8">
        <v>18</v>
      </c>
      <c r="F470" s="8" t="str">
        <f>VLOOKUP(C470&amp;"-I"&amp;D470,端口信息表!B:F,5,FALSE)</f>
        <v>RX64R</v>
      </c>
      <c r="G470" s="8" t="str">
        <f>VLOOKUP(C470&amp;"-O"&amp;E470,端口信息表!B:F,5,FALSE)</f>
        <v>TY64L</v>
      </c>
      <c r="H470" s="8">
        <f>IF(I470="常通",1,VLOOKUP(B470,'开关组信息表（新）'!C:I,7,0))</f>
        <v>1</v>
      </c>
      <c r="I470" s="10" t="s">
        <v>8685</v>
      </c>
      <c r="J470" s="8">
        <f t="shared" si="30"/>
        <v>0</v>
      </c>
      <c r="K470" s="8"/>
      <c r="L470" s="8"/>
      <c r="M470" s="8"/>
      <c r="N470" s="8"/>
      <c r="O470" s="8" t="str">
        <f t="shared" si="31"/>
        <v>RX64R-TY64L</v>
      </c>
    </row>
    <row r="471" ht="15" spans="1:15">
      <c r="A471" s="8">
        <f t="shared" si="28"/>
        <v>470</v>
      </c>
      <c r="B471" s="8" t="str">
        <f t="shared" si="29"/>
        <v>CS26-1-17-[19][19]</v>
      </c>
      <c r="C471" s="8" t="s">
        <v>8431</v>
      </c>
      <c r="D471" s="8">
        <v>19</v>
      </c>
      <c r="E471" s="8">
        <v>19</v>
      </c>
      <c r="F471" s="8" t="str">
        <f>VLOOKUP(C471&amp;"-I"&amp;D471,端口信息表!B:F,5,FALSE)</f>
        <v>RX66R</v>
      </c>
      <c r="G471" s="8" t="str">
        <f>VLOOKUP(C471&amp;"-O"&amp;E471,端口信息表!B:F,5,FALSE)</f>
        <v>TY66L</v>
      </c>
      <c r="H471" s="8">
        <f>IF(I471="常通",1,VLOOKUP(B471,'开关组信息表（新）'!C:I,7,0))</f>
        <v>1</v>
      </c>
      <c r="I471" s="10" t="s">
        <v>8685</v>
      </c>
      <c r="J471" s="8">
        <f t="shared" si="30"/>
        <v>0</v>
      </c>
      <c r="K471" s="8"/>
      <c r="L471" s="8"/>
      <c r="M471" s="8"/>
      <c r="N471" s="8"/>
      <c r="O471" s="8" t="str">
        <f t="shared" si="31"/>
        <v>RX66R-TY66L</v>
      </c>
    </row>
    <row r="472" ht="15" spans="1:15">
      <c r="A472" s="8">
        <f t="shared" si="28"/>
        <v>471</v>
      </c>
      <c r="B472" s="8" t="str">
        <f t="shared" si="29"/>
        <v>CS26-1-17-[20][20]</v>
      </c>
      <c r="C472" s="8" t="s">
        <v>8431</v>
      </c>
      <c r="D472" s="8">
        <v>20</v>
      </c>
      <c r="E472" s="8">
        <v>20</v>
      </c>
      <c r="F472" s="8" t="str">
        <f>VLOOKUP(C472&amp;"-I"&amp;D472,端口信息表!B:F,5,FALSE)</f>
        <v>RX71R</v>
      </c>
      <c r="G472" s="8" t="str">
        <f>VLOOKUP(C472&amp;"-O"&amp;E472,端口信息表!B:F,5,FALSE)</f>
        <v>TY71L</v>
      </c>
      <c r="H472" s="8">
        <f>IF(I472="常通",1,VLOOKUP(B472,'开关组信息表（新）'!C:I,7,0))</f>
        <v>1</v>
      </c>
      <c r="I472" s="10" t="s">
        <v>8685</v>
      </c>
      <c r="J472" s="8">
        <f t="shared" si="30"/>
        <v>0</v>
      </c>
      <c r="K472" s="8"/>
      <c r="L472" s="8"/>
      <c r="M472" s="8"/>
      <c r="N472" s="8"/>
      <c r="O472" s="8" t="str">
        <f t="shared" si="31"/>
        <v>RX71R-TY71L</v>
      </c>
    </row>
    <row r="473" ht="15" spans="1:15">
      <c r="A473" s="8">
        <f t="shared" si="28"/>
        <v>472</v>
      </c>
      <c r="B473" s="8" t="str">
        <f t="shared" si="29"/>
        <v>CS26-1-17-[21][21]</v>
      </c>
      <c r="C473" s="8" t="s">
        <v>8431</v>
      </c>
      <c r="D473" s="8">
        <v>21</v>
      </c>
      <c r="E473" s="8">
        <v>21</v>
      </c>
      <c r="F473" s="8" t="str">
        <f>VLOOKUP(C473&amp;"-I"&amp;D473,端口信息表!B:F,5,FALSE)</f>
        <v>RX75R</v>
      </c>
      <c r="G473" s="8" t="str">
        <f>VLOOKUP(C473&amp;"-O"&amp;E473,端口信息表!B:F,5,FALSE)</f>
        <v>TY75L</v>
      </c>
      <c r="H473" s="8">
        <f>IF(I473="常通",1,VLOOKUP(B473,'开关组信息表（新）'!C:I,7,0))</f>
        <v>1</v>
      </c>
      <c r="I473" s="10" t="s">
        <v>8685</v>
      </c>
      <c r="J473" s="8">
        <f t="shared" si="30"/>
        <v>0</v>
      </c>
      <c r="K473" s="8"/>
      <c r="L473" s="8"/>
      <c r="M473" s="8"/>
      <c r="N473" s="8"/>
      <c r="O473" s="8" t="str">
        <f t="shared" si="31"/>
        <v>RX75R-TY75L</v>
      </c>
    </row>
    <row r="474" ht="15" spans="1:15">
      <c r="A474" s="8">
        <f t="shared" si="28"/>
        <v>473</v>
      </c>
      <c r="B474" s="8" t="str">
        <f t="shared" si="29"/>
        <v>CS26-1-17-[22][22]</v>
      </c>
      <c r="C474" s="8" t="s">
        <v>8431</v>
      </c>
      <c r="D474" s="8">
        <v>22</v>
      </c>
      <c r="E474" s="8">
        <v>22</v>
      </c>
      <c r="F474" s="8" t="str">
        <f>VLOOKUP(C474&amp;"-I"&amp;D474,端口信息表!B:F,5,FALSE)</f>
        <v>RX76R</v>
      </c>
      <c r="G474" s="8" t="str">
        <f>VLOOKUP(C474&amp;"-O"&amp;E474,端口信息表!B:F,5,FALSE)</f>
        <v>TY76L</v>
      </c>
      <c r="H474" s="8">
        <f>IF(I474="常通",1,VLOOKUP(B474,'开关组信息表（新）'!C:I,7,0))</f>
        <v>1</v>
      </c>
      <c r="I474" s="10" t="s">
        <v>8685</v>
      </c>
      <c r="J474" s="8">
        <f t="shared" si="30"/>
        <v>0</v>
      </c>
      <c r="K474" s="8"/>
      <c r="L474" s="8"/>
      <c r="M474" s="8"/>
      <c r="N474" s="8"/>
      <c r="O474" s="8" t="str">
        <f t="shared" si="31"/>
        <v>RX76R-TY76L</v>
      </c>
    </row>
    <row r="475" ht="15" spans="1:15">
      <c r="A475" s="8">
        <f t="shared" si="28"/>
        <v>474</v>
      </c>
      <c r="B475" s="8" t="str">
        <f t="shared" si="29"/>
        <v>CS26-1-17-[23][23]</v>
      </c>
      <c r="C475" s="8" t="s">
        <v>8431</v>
      </c>
      <c r="D475" s="8">
        <v>23</v>
      </c>
      <c r="E475" s="8">
        <v>23</v>
      </c>
      <c r="F475" s="8" t="str">
        <f>VLOOKUP(C475&amp;"-I"&amp;D475,端口信息表!B:F,5,FALSE)</f>
        <v>RX77R</v>
      </c>
      <c r="G475" s="8" t="str">
        <f>VLOOKUP(C475&amp;"-O"&amp;E475,端口信息表!B:F,5,FALSE)</f>
        <v>TY77L</v>
      </c>
      <c r="H475" s="8">
        <f>IF(I475="常通",1,VLOOKUP(B475,'开关组信息表（新）'!C:I,7,0))</f>
        <v>1</v>
      </c>
      <c r="I475" s="10" t="s">
        <v>8685</v>
      </c>
      <c r="J475" s="8">
        <f t="shared" si="30"/>
        <v>0</v>
      </c>
      <c r="K475" s="8"/>
      <c r="L475" s="8"/>
      <c r="M475" s="8"/>
      <c r="N475" s="8"/>
      <c r="O475" s="8" t="str">
        <f t="shared" si="31"/>
        <v>RX77R-TY77L</v>
      </c>
    </row>
    <row r="476" ht="15" spans="1:15">
      <c r="A476" s="8">
        <f t="shared" si="28"/>
        <v>475</v>
      </c>
      <c r="B476" s="8" t="str">
        <f t="shared" si="29"/>
        <v>CS26-1-17-[24][24]</v>
      </c>
      <c r="C476" s="8" t="s">
        <v>8431</v>
      </c>
      <c r="D476" s="8">
        <v>24</v>
      </c>
      <c r="E476" s="8">
        <v>24</v>
      </c>
      <c r="F476" s="8" t="str">
        <f>VLOOKUP(C476&amp;"-I"&amp;D476,端口信息表!B:F,5,FALSE)</f>
        <v>RX78R</v>
      </c>
      <c r="G476" s="8" t="str">
        <f>VLOOKUP(C476&amp;"-O"&amp;E476,端口信息表!B:F,5,FALSE)</f>
        <v>TY78L</v>
      </c>
      <c r="H476" s="8">
        <f>IF(I476="常通",1,VLOOKUP(B476,'开关组信息表（新）'!C:I,7,0))</f>
        <v>1</v>
      </c>
      <c r="I476" s="10" t="s">
        <v>8685</v>
      </c>
      <c r="J476" s="8">
        <f t="shared" si="30"/>
        <v>0</v>
      </c>
      <c r="K476" s="8"/>
      <c r="L476" s="8"/>
      <c r="M476" s="8"/>
      <c r="N476" s="8"/>
      <c r="O476" s="8" t="str">
        <f t="shared" si="31"/>
        <v>RX78R-TY78L</v>
      </c>
    </row>
    <row r="477" ht="15" spans="1:15">
      <c r="A477" s="8">
        <f t="shared" si="28"/>
        <v>476</v>
      </c>
      <c r="B477" s="8" t="str">
        <f t="shared" si="29"/>
        <v>CS26-1-17-[25][25]</v>
      </c>
      <c r="C477" s="8" t="s">
        <v>8431</v>
      </c>
      <c r="D477" s="8">
        <v>25</v>
      </c>
      <c r="E477" s="8">
        <v>25</v>
      </c>
      <c r="F477" s="8" t="str">
        <f>VLOOKUP(C477&amp;"-I"&amp;D477,端口信息表!B:F,5,FALSE)</f>
        <v>RX80R</v>
      </c>
      <c r="G477" s="8" t="str">
        <f>VLOOKUP(C477&amp;"-O"&amp;E477,端口信息表!B:F,5,FALSE)</f>
        <v>TY80L</v>
      </c>
      <c r="H477" s="8">
        <f>IF(I477="常通",1,VLOOKUP(B477,'开关组信息表（新）'!C:I,7,0))</f>
        <v>1</v>
      </c>
      <c r="I477" s="10" t="s">
        <v>8685</v>
      </c>
      <c r="J477" s="8">
        <f t="shared" si="30"/>
        <v>0</v>
      </c>
      <c r="K477" s="8"/>
      <c r="L477" s="8"/>
      <c r="M477" s="8"/>
      <c r="N477" s="8"/>
      <c r="O477" s="8" t="str">
        <f t="shared" si="31"/>
        <v>RX80R-TY80L</v>
      </c>
    </row>
    <row r="478" ht="15" spans="1:15">
      <c r="A478" s="8">
        <f t="shared" si="28"/>
        <v>477</v>
      </c>
      <c r="B478" s="8" t="str">
        <f t="shared" si="29"/>
        <v>CS26-1-17-[26][26]</v>
      </c>
      <c r="C478" s="8" t="s">
        <v>8431</v>
      </c>
      <c r="D478" s="8">
        <v>26</v>
      </c>
      <c r="E478" s="8">
        <v>26</v>
      </c>
      <c r="F478" s="8" t="str">
        <f>VLOOKUP(C478&amp;"-I"&amp;D478,端口信息表!B:F,5,FALSE)</f>
        <v>RX81R</v>
      </c>
      <c r="G478" s="8" t="str">
        <f>VLOOKUP(C478&amp;"-O"&amp;E478,端口信息表!B:F,5,FALSE)</f>
        <v>TY81L</v>
      </c>
      <c r="H478" s="8">
        <f>IF(I478="常通",1,VLOOKUP(B478,'开关组信息表（新）'!C:I,7,0))</f>
        <v>1</v>
      </c>
      <c r="I478" s="10" t="s">
        <v>8685</v>
      </c>
      <c r="J478" s="8">
        <f t="shared" si="30"/>
        <v>0</v>
      </c>
      <c r="K478" s="8"/>
      <c r="L478" s="8"/>
      <c r="M478" s="8"/>
      <c r="N478" s="8"/>
      <c r="O478" s="8" t="str">
        <f t="shared" si="31"/>
        <v>RX81R-TY81L</v>
      </c>
    </row>
    <row r="479" ht="15" spans="1:15">
      <c r="A479" s="8">
        <f t="shared" si="28"/>
        <v>478</v>
      </c>
      <c r="B479" s="8" t="str">
        <f t="shared" si="29"/>
        <v>CS26-1-17-[27][27]</v>
      </c>
      <c r="C479" s="8" t="s">
        <v>8431</v>
      </c>
      <c r="D479" s="8">
        <v>27</v>
      </c>
      <c r="E479" s="8">
        <v>27</v>
      </c>
      <c r="F479" s="8" t="str">
        <f>VLOOKUP(C479&amp;"-I"&amp;D479,端口信息表!B:F,5,FALSE)</f>
        <v>RX82R</v>
      </c>
      <c r="G479" s="8" t="str">
        <f>VLOOKUP(C479&amp;"-O"&amp;E479,端口信息表!B:F,5,FALSE)</f>
        <v>TY82L</v>
      </c>
      <c r="H479" s="8">
        <f>IF(I479="常通",1,VLOOKUP(B479,'开关组信息表（新）'!C:I,7,0))</f>
        <v>1</v>
      </c>
      <c r="I479" s="10" t="s">
        <v>8685</v>
      </c>
      <c r="J479" s="8">
        <f t="shared" si="30"/>
        <v>0</v>
      </c>
      <c r="K479" s="8"/>
      <c r="L479" s="8"/>
      <c r="M479" s="8"/>
      <c r="N479" s="8"/>
      <c r="O479" s="8" t="str">
        <f t="shared" si="31"/>
        <v>RX82R-TY82L</v>
      </c>
    </row>
    <row r="480" ht="15" spans="1:15">
      <c r="A480" s="8">
        <f t="shared" si="28"/>
        <v>479</v>
      </c>
      <c r="B480" s="8" t="str">
        <f t="shared" si="29"/>
        <v>CS26-1-17-[28][28]</v>
      </c>
      <c r="C480" s="8" t="s">
        <v>8431</v>
      </c>
      <c r="D480" s="8">
        <v>28</v>
      </c>
      <c r="E480" s="8">
        <v>28</v>
      </c>
      <c r="F480" s="8" t="str">
        <f>VLOOKUP(C480&amp;"-I"&amp;D480,端口信息表!B:F,5,FALSE)</f>
        <v>RX83R</v>
      </c>
      <c r="G480" s="8" t="str">
        <f>VLOOKUP(C480&amp;"-O"&amp;E480,端口信息表!B:F,5,FALSE)</f>
        <v>TY83L</v>
      </c>
      <c r="H480" s="8">
        <f>IF(I480="常通",1,VLOOKUP(B480,'开关组信息表（新）'!C:I,7,0))</f>
        <v>1</v>
      </c>
      <c r="I480" s="10" t="s">
        <v>8685</v>
      </c>
      <c r="J480" s="8">
        <f t="shared" si="30"/>
        <v>0</v>
      </c>
      <c r="K480" s="8"/>
      <c r="L480" s="8"/>
      <c r="M480" s="8"/>
      <c r="N480" s="8"/>
      <c r="O480" s="8" t="str">
        <f t="shared" si="31"/>
        <v>RX83R-TY83L</v>
      </c>
    </row>
    <row r="481" ht="15" spans="1:15">
      <c r="A481" s="8">
        <f t="shared" si="28"/>
        <v>480</v>
      </c>
      <c r="B481" s="8" t="str">
        <f t="shared" si="29"/>
        <v>CS26-1-17-[29][29]</v>
      </c>
      <c r="C481" s="8" t="s">
        <v>8431</v>
      </c>
      <c r="D481" s="8">
        <v>29</v>
      </c>
      <c r="E481" s="8">
        <v>29</v>
      </c>
      <c r="F481" s="8" t="str">
        <f>VLOOKUP(C481&amp;"-I"&amp;D481,端口信息表!B:F,5,FALSE)</f>
        <v>RX87R</v>
      </c>
      <c r="G481" s="8" t="str">
        <f>VLOOKUP(C481&amp;"-O"&amp;E481,端口信息表!B:F,5,FALSE)</f>
        <v>TY87L</v>
      </c>
      <c r="H481" s="8">
        <f>IF(I481="常通",1,VLOOKUP(B481,'开关组信息表（新）'!C:I,7,0))</f>
        <v>1</v>
      </c>
      <c r="I481" s="10" t="s">
        <v>8685</v>
      </c>
      <c r="J481" s="8">
        <f t="shared" si="30"/>
        <v>0</v>
      </c>
      <c r="K481" s="8"/>
      <c r="L481" s="8"/>
      <c r="M481" s="8"/>
      <c r="N481" s="8"/>
      <c r="O481" s="8" t="str">
        <f t="shared" si="31"/>
        <v>RX87R-TY87L</v>
      </c>
    </row>
    <row r="482" ht="15" spans="1:15">
      <c r="A482" s="8">
        <f t="shared" si="28"/>
        <v>481</v>
      </c>
      <c r="B482" s="8" t="str">
        <f t="shared" si="29"/>
        <v>CS26-1-17-[30][30]</v>
      </c>
      <c r="C482" s="8" t="s">
        <v>8431</v>
      </c>
      <c r="D482" s="8">
        <v>30</v>
      </c>
      <c r="E482" s="8">
        <v>30</v>
      </c>
      <c r="F482" s="8" t="str">
        <f>VLOOKUP(C482&amp;"-I"&amp;D482,端口信息表!B:F,5,FALSE)</f>
        <v>RX89R</v>
      </c>
      <c r="G482" s="8" t="str">
        <f>VLOOKUP(C482&amp;"-O"&amp;E482,端口信息表!B:F,5,FALSE)</f>
        <v>TY89L</v>
      </c>
      <c r="H482" s="8">
        <f>IF(I482="常通",1,VLOOKUP(B482,'开关组信息表（新）'!C:I,7,0))</f>
        <v>1</v>
      </c>
      <c r="I482" s="10" t="s">
        <v>8685</v>
      </c>
      <c r="J482" s="8">
        <f t="shared" si="30"/>
        <v>0</v>
      </c>
      <c r="K482" s="8"/>
      <c r="L482" s="8"/>
      <c r="M482" s="8"/>
      <c r="N482" s="8"/>
      <c r="O482" s="8" t="str">
        <f t="shared" si="31"/>
        <v>RX89R-TY89L</v>
      </c>
    </row>
    <row r="483" ht="15" spans="1:15">
      <c r="A483" s="8">
        <f t="shared" si="28"/>
        <v>482</v>
      </c>
      <c r="B483" s="8" t="str">
        <f t="shared" si="29"/>
        <v>CS26-1-17-[31][31]</v>
      </c>
      <c r="C483" s="8" t="s">
        <v>8431</v>
      </c>
      <c r="D483" s="8">
        <v>31</v>
      </c>
      <c r="E483" s="8">
        <v>31</v>
      </c>
      <c r="F483" s="8" t="str">
        <f>VLOOKUP(C483&amp;"-I"&amp;D483,端口信息表!B:F,5,FALSE)</f>
        <v>RX91R</v>
      </c>
      <c r="G483" s="8" t="str">
        <f>VLOOKUP(C483&amp;"-O"&amp;E483,端口信息表!B:F,5,FALSE)</f>
        <v>TY91L</v>
      </c>
      <c r="H483" s="8">
        <f>IF(I483="常通",1,VLOOKUP(B483,'开关组信息表（新）'!C:I,7,0))</f>
        <v>1</v>
      </c>
      <c r="I483" s="10" t="s">
        <v>8685</v>
      </c>
      <c r="J483" s="8">
        <f t="shared" si="30"/>
        <v>0</v>
      </c>
      <c r="K483" s="8"/>
      <c r="L483" s="8"/>
      <c r="M483" s="8"/>
      <c r="N483" s="8"/>
      <c r="O483" s="8" t="str">
        <f t="shared" si="31"/>
        <v>RX91R-TY91L</v>
      </c>
    </row>
    <row r="484" ht="15" spans="1:15">
      <c r="A484" s="8">
        <f t="shared" si="28"/>
        <v>483</v>
      </c>
      <c r="B484" s="8" t="str">
        <f t="shared" si="29"/>
        <v>CS26-1-17-[32][32]</v>
      </c>
      <c r="C484" s="8" t="s">
        <v>8431</v>
      </c>
      <c r="D484" s="8">
        <v>32</v>
      </c>
      <c r="E484" s="8">
        <v>32</v>
      </c>
      <c r="F484" s="8" t="str">
        <f>VLOOKUP(C484&amp;"-I"&amp;D484,端口信息表!B:F,5,FALSE)</f>
        <v>RX94R</v>
      </c>
      <c r="G484" s="8" t="str">
        <f>VLOOKUP(C484&amp;"-O"&amp;E484,端口信息表!B:F,5,FALSE)</f>
        <v>TY94L</v>
      </c>
      <c r="H484" s="8">
        <f>IF(I484="常通",1,VLOOKUP(B484,'开关组信息表（新）'!C:I,7,0))</f>
        <v>1</v>
      </c>
      <c r="I484" s="10" t="s">
        <v>8685</v>
      </c>
      <c r="J484" s="8">
        <f t="shared" si="30"/>
        <v>0</v>
      </c>
      <c r="K484" s="8"/>
      <c r="L484" s="8"/>
      <c r="M484" s="8"/>
      <c r="N484" s="8"/>
      <c r="O484" s="8" t="str">
        <f t="shared" si="31"/>
        <v>RX94R-TY94L</v>
      </c>
    </row>
    <row r="485" ht="15" spans="1:15">
      <c r="A485" s="8">
        <f t="shared" si="28"/>
        <v>484</v>
      </c>
      <c r="B485" s="8" t="str">
        <f t="shared" si="29"/>
        <v>CS26-1-18-[1][1]</v>
      </c>
      <c r="C485" s="8" t="s">
        <v>8432</v>
      </c>
      <c r="D485" s="8">
        <v>1</v>
      </c>
      <c r="E485" s="8">
        <v>1</v>
      </c>
      <c r="F485" s="8" t="str">
        <f>VLOOKUP(C485&amp;"-I"&amp;D485,端口信息表!B:F,5,FALSE)</f>
        <v>RY63R</v>
      </c>
      <c r="G485" s="8" t="str">
        <f>VLOOKUP(C485&amp;"-O"&amp;E485,端口信息表!B:F,5,FALSE)</f>
        <v>TX63L</v>
      </c>
      <c r="H485" s="8">
        <f>IF(I485="常通",1,VLOOKUP(B485,'开关组信息表（新）'!C:I,7,0))</f>
        <v>1</v>
      </c>
      <c r="I485" s="10" t="s">
        <v>8685</v>
      </c>
      <c r="J485" s="8">
        <f t="shared" si="30"/>
        <v>0</v>
      </c>
      <c r="K485" s="8"/>
      <c r="L485" s="8"/>
      <c r="M485" s="8"/>
      <c r="N485" s="8"/>
      <c r="O485" s="8" t="str">
        <f t="shared" si="31"/>
        <v>RY63R-TX63L</v>
      </c>
    </row>
    <row r="486" ht="15" spans="1:15">
      <c r="A486" s="8">
        <f t="shared" si="28"/>
        <v>485</v>
      </c>
      <c r="B486" s="8" t="str">
        <f t="shared" si="29"/>
        <v>CS26-1-18-[2][2]</v>
      </c>
      <c r="C486" s="8" t="s">
        <v>8432</v>
      </c>
      <c r="D486" s="8">
        <v>2</v>
      </c>
      <c r="E486" s="8">
        <v>2</v>
      </c>
      <c r="F486" s="8" t="str">
        <f>VLOOKUP(C486&amp;"-I"&amp;D486,端口信息表!B:F,5,FALSE)</f>
        <v>RY64R</v>
      </c>
      <c r="G486" s="8" t="str">
        <f>VLOOKUP(C486&amp;"-O"&amp;E486,端口信息表!B:F,5,FALSE)</f>
        <v>TX64L</v>
      </c>
      <c r="H486" s="8">
        <f>IF(I486="常通",1,VLOOKUP(B486,'开关组信息表（新）'!C:I,7,0))</f>
        <v>1</v>
      </c>
      <c r="I486" s="10" t="s">
        <v>8685</v>
      </c>
      <c r="J486" s="8">
        <f t="shared" si="30"/>
        <v>0</v>
      </c>
      <c r="K486" s="8"/>
      <c r="L486" s="8"/>
      <c r="M486" s="8"/>
      <c r="N486" s="8"/>
      <c r="O486" s="8" t="str">
        <f t="shared" si="31"/>
        <v>RY64R-TX64L</v>
      </c>
    </row>
    <row r="487" ht="15" spans="1:15">
      <c r="A487" s="8">
        <f t="shared" si="28"/>
        <v>486</v>
      </c>
      <c r="B487" s="8" t="str">
        <f t="shared" si="29"/>
        <v>CS26-1-18-[3][3]</v>
      </c>
      <c r="C487" s="8" t="s">
        <v>8432</v>
      </c>
      <c r="D487" s="8">
        <v>3</v>
      </c>
      <c r="E487" s="8">
        <v>3</v>
      </c>
      <c r="F487" s="8" t="str">
        <f>VLOOKUP(C487&amp;"-I"&amp;D487,端口信息表!B:F,5,FALSE)</f>
        <v>RY66R</v>
      </c>
      <c r="G487" s="8" t="str">
        <f>VLOOKUP(C487&amp;"-O"&amp;E487,端口信息表!B:F,5,FALSE)</f>
        <v>TX66L</v>
      </c>
      <c r="H487" s="8">
        <f>IF(I487="常通",1,VLOOKUP(B487,'开关组信息表（新）'!C:I,7,0))</f>
        <v>1</v>
      </c>
      <c r="I487" s="10" t="s">
        <v>8685</v>
      </c>
      <c r="J487" s="8">
        <f t="shared" si="30"/>
        <v>0</v>
      </c>
      <c r="K487" s="8"/>
      <c r="L487" s="8"/>
      <c r="M487" s="8"/>
      <c r="N487" s="8"/>
      <c r="O487" s="8" t="str">
        <f t="shared" si="31"/>
        <v>RY66R-TX66L</v>
      </c>
    </row>
    <row r="488" ht="15" spans="1:15">
      <c r="A488" s="8">
        <f t="shared" si="28"/>
        <v>487</v>
      </c>
      <c r="B488" s="8" t="str">
        <f t="shared" si="29"/>
        <v>CS26-1-18-[4][4]</v>
      </c>
      <c r="C488" s="8" t="s">
        <v>8432</v>
      </c>
      <c r="D488" s="8">
        <v>4</v>
      </c>
      <c r="E488" s="8">
        <v>4</v>
      </c>
      <c r="F488" s="8" t="str">
        <f>VLOOKUP(C488&amp;"-I"&amp;D488,端口信息表!B:F,5,FALSE)</f>
        <v>RY71R</v>
      </c>
      <c r="G488" s="8" t="str">
        <f>VLOOKUP(C488&amp;"-O"&amp;E488,端口信息表!B:F,5,FALSE)</f>
        <v>TX71L</v>
      </c>
      <c r="H488" s="8">
        <f>IF(I488="常通",1,VLOOKUP(B488,'开关组信息表（新）'!C:I,7,0))</f>
        <v>1</v>
      </c>
      <c r="I488" s="10" t="s">
        <v>8685</v>
      </c>
      <c r="J488" s="8">
        <f t="shared" si="30"/>
        <v>0</v>
      </c>
      <c r="K488" s="8"/>
      <c r="L488" s="8"/>
      <c r="M488" s="8"/>
      <c r="N488" s="8"/>
      <c r="O488" s="8" t="str">
        <f t="shared" si="31"/>
        <v>RY71R-TX71L</v>
      </c>
    </row>
    <row r="489" ht="15" spans="1:15">
      <c r="A489" s="8">
        <f t="shared" si="28"/>
        <v>488</v>
      </c>
      <c r="B489" s="8" t="str">
        <f t="shared" si="29"/>
        <v>CS26-1-18-[5][5]</v>
      </c>
      <c r="C489" s="8" t="s">
        <v>8432</v>
      </c>
      <c r="D489" s="8">
        <v>5</v>
      </c>
      <c r="E489" s="8">
        <v>5</v>
      </c>
      <c r="F489" s="8" t="str">
        <f>VLOOKUP(C489&amp;"-I"&amp;D489,端口信息表!B:F,5,FALSE)</f>
        <v>RY75R</v>
      </c>
      <c r="G489" s="8" t="str">
        <f>VLOOKUP(C489&amp;"-O"&amp;E489,端口信息表!B:F,5,FALSE)</f>
        <v>TX75L</v>
      </c>
      <c r="H489" s="8">
        <f>IF(I489="常通",1,VLOOKUP(B489,'开关组信息表（新）'!C:I,7,0))</f>
        <v>1</v>
      </c>
      <c r="I489" s="10" t="s">
        <v>8685</v>
      </c>
      <c r="J489" s="8">
        <f t="shared" si="30"/>
        <v>0</v>
      </c>
      <c r="K489" s="8"/>
      <c r="L489" s="8"/>
      <c r="M489" s="8"/>
      <c r="N489" s="8"/>
      <c r="O489" s="8" t="str">
        <f t="shared" si="31"/>
        <v>RY75R-TX75L</v>
      </c>
    </row>
    <row r="490" ht="15" spans="1:15">
      <c r="A490" s="8">
        <f t="shared" si="28"/>
        <v>489</v>
      </c>
      <c r="B490" s="8" t="str">
        <f t="shared" si="29"/>
        <v>CS26-1-18-[6][6]</v>
      </c>
      <c r="C490" s="8" t="s">
        <v>8432</v>
      </c>
      <c r="D490" s="8">
        <v>6</v>
      </c>
      <c r="E490" s="8">
        <v>6</v>
      </c>
      <c r="F490" s="8" t="str">
        <f>VLOOKUP(C490&amp;"-I"&amp;D490,端口信息表!B:F,5,FALSE)</f>
        <v>RY76R</v>
      </c>
      <c r="G490" s="8" t="str">
        <f>VLOOKUP(C490&amp;"-O"&amp;E490,端口信息表!B:F,5,FALSE)</f>
        <v>TX76L</v>
      </c>
      <c r="H490" s="8">
        <f>IF(I490="常通",1,VLOOKUP(B490,'开关组信息表（新）'!C:I,7,0))</f>
        <v>1</v>
      </c>
      <c r="I490" s="10" t="s">
        <v>8685</v>
      </c>
      <c r="J490" s="8">
        <f t="shared" si="30"/>
        <v>0</v>
      </c>
      <c r="K490" s="8"/>
      <c r="L490" s="8"/>
      <c r="M490" s="8"/>
      <c r="N490" s="8"/>
      <c r="O490" s="8" t="str">
        <f t="shared" si="31"/>
        <v>RY76R-TX76L</v>
      </c>
    </row>
    <row r="491" ht="15" spans="1:15">
      <c r="A491" s="8">
        <f t="shared" si="28"/>
        <v>490</v>
      </c>
      <c r="B491" s="8" t="str">
        <f t="shared" si="29"/>
        <v>CS26-1-18-[7][7]</v>
      </c>
      <c r="C491" s="8" t="s">
        <v>8432</v>
      </c>
      <c r="D491" s="8">
        <v>7</v>
      </c>
      <c r="E491" s="8">
        <v>7</v>
      </c>
      <c r="F491" s="8" t="str">
        <f>VLOOKUP(C491&amp;"-I"&amp;D491,端口信息表!B:F,5,FALSE)</f>
        <v>RY77R</v>
      </c>
      <c r="G491" s="8" t="str">
        <f>VLOOKUP(C491&amp;"-O"&amp;E491,端口信息表!B:F,5,FALSE)</f>
        <v>TX77L</v>
      </c>
      <c r="H491" s="8">
        <f>IF(I491="常通",1,VLOOKUP(B491,'开关组信息表（新）'!C:I,7,0))</f>
        <v>1</v>
      </c>
      <c r="I491" s="10" t="s">
        <v>8685</v>
      </c>
      <c r="J491" s="8">
        <f t="shared" si="30"/>
        <v>0</v>
      </c>
      <c r="K491" s="8"/>
      <c r="L491" s="8"/>
      <c r="M491" s="8"/>
      <c r="N491" s="8"/>
      <c r="O491" s="8" t="str">
        <f t="shared" si="31"/>
        <v>RY77R-TX77L</v>
      </c>
    </row>
    <row r="492" ht="15" spans="1:15">
      <c r="A492" s="8">
        <f t="shared" si="28"/>
        <v>491</v>
      </c>
      <c r="B492" s="8" t="str">
        <f t="shared" si="29"/>
        <v>CS26-1-18-[8][8]</v>
      </c>
      <c r="C492" s="8" t="s">
        <v>8432</v>
      </c>
      <c r="D492" s="8">
        <v>8</v>
      </c>
      <c r="E492" s="8">
        <v>8</v>
      </c>
      <c r="F492" s="8" t="str">
        <f>VLOOKUP(C492&amp;"-I"&amp;D492,端口信息表!B:F,5,FALSE)</f>
        <v>RY78R</v>
      </c>
      <c r="G492" s="8" t="str">
        <f>VLOOKUP(C492&amp;"-O"&amp;E492,端口信息表!B:F,5,FALSE)</f>
        <v>TX78L</v>
      </c>
      <c r="H492" s="8">
        <f>IF(I492="常通",1,VLOOKUP(B492,'开关组信息表（新）'!C:I,7,0))</f>
        <v>1</v>
      </c>
      <c r="I492" s="10" t="s">
        <v>8685</v>
      </c>
      <c r="J492" s="8">
        <f t="shared" si="30"/>
        <v>0</v>
      </c>
      <c r="K492" s="8"/>
      <c r="L492" s="8"/>
      <c r="M492" s="8"/>
      <c r="N492" s="8"/>
      <c r="O492" s="8" t="str">
        <f t="shared" si="31"/>
        <v>RY78R-TX78L</v>
      </c>
    </row>
    <row r="493" ht="15" spans="1:15">
      <c r="A493" s="8">
        <f t="shared" si="28"/>
        <v>492</v>
      </c>
      <c r="B493" s="8" t="str">
        <f t="shared" si="29"/>
        <v>CS26-1-18-[9][9]</v>
      </c>
      <c r="C493" s="8" t="s">
        <v>8432</v>
      </c>
      <c r="D493" s="8">
        <v>9</v>
      </c>
      <c r="E493" s="8">
        <v>9</v>
      </c>
      <c r="F493" s="8" t="str">
        <f>VLOOKUP(C493&amp;"-I"&amp;D493,端口信息表!B:F,5,FALSE)</f>
        <v>RY80R</v>
      </c>
      <c r="G493" s="8" t="str">
        <f>VLOOKUP(C493&amp;"-O"&amp;E493,端口信息表!B:F,5,FALSE)</f>
        <v>TX80L</v>
      </c>
      <c r="H493" s="8">
        <f>IF(I493="常通",1,VLOOKUP(B493,'开关组信息表（新）'!C:I,7,0))</f>
        <v>1</v>
      </c>
      <c r="I493" s="10" t="s">
        <v>8685</v>
      </c>
      <c r="J493" s="8">
        <f t="shared" si="30"/>
        <v>0</v>
      </c>
      <c r="K493" s="8"/>
      <c r="L493" s="8"/>
      <c r="M493" s="8"/>
      <c r="N493" s="8"/>
      <c r="O493" s="8" t="str">
        <f t="shared" si="31"/>
        <v>RY80R-TX80L</v>
      </c>
    </row>
    <row r="494" ht="15" spans="1:15">
      <c r="A494" s="8">
        <f t="shared" si="28"/>
        <v>493</v>
      </c>
      <c r="B494" s="8" t="str">
        <f t="shared" si="29"/>
        <v>CS26-1-18-[10][10]</v>
      </c>
      <c r="C494" s="8" t="s">
        <v>8432</v>
      </c>
      <c r="D494" s="8">
        <v>10</v>
      </c>
      <c r="E494" s="8">
        <v>10</v>
      </c>
      <c r="F494" s="8" t="str">
        <f>VLOOKUP(C494&amp;"-I"&amp;D494,端口信息表!B:F,5,FALSE)</f>
        <v>RY81R</v>
      </c>
      <c r="G494" s="8" t="str">
        <f>VLOOKUP(C494&amp;"-O"&amp;E494,端口信息表!B:F,5,FALSE)</f>
        <v>TX81L</v>
      </c>
      <c r="H494" s="8">
        <f>IF(I494="常通",1,VLOOKUP(B494,'开关组信息表（新）'!C:I,7,0))</f>
        <v>1</v>
      </c>
      <c r="I494" s="10" t="s">
        <v>8685</v>
      </c>
      <c r="J494" s="8">
        <f t="shared" si="30"/>
        <v>0</v>
      </c>
      <c r="K494" s="8"/>
      <c r="L494" s="8"/>
      <c r="M494" s="8"/>
      <c r="N494" s="8"/>
      <c r="O494" s="8" t="str">
        <f t="shared" si="31"/>
        <v>RY81R-TX81L</v>
      </c>
    </row>
    <row r="495" ht="15" spans="1:15">
      <c r="A495" s="8">
        <f t="shared" si="28"/>
        <v>494</v>
      </c>
      <c r="B495" s="8" t="str">
        <f t="shared" si="29"/>
        <v>CS26-1-18-[11][11]</v>
      </c>
      <c r="C495" s="8" t="s">
        <v>8432</v>
      </c>
      <c r="D495" s="8">
        <v>11</v>
      </c>
      <c r="E495" s="8">
        <v>11</v>
      </c>
      <c r="F495" s="8" t="str">
        <f>VLOOKUP(C495&amp;"-I"&amp;D495,端口信息表!B:F,5,FALSE)</f>
        <v>RY82R</v>
      </c>
      <c r="G495" s="8" t="str">
        <f>VLOOKUP(C495&amp;"-O"&amp;E495,端口信息表!B:F,5,FALSE)</f>
        <v>TX82L</v>
      </c>
      <c r="H495" s="8">
        <f>IF(I495="常通",1,VLOOKUP(B495,'开关组信息表（新）'!C:I,7,0))</f>
        <v>1</v>
      </c>
      <c r="I495" s="10" t="s">
        <v>8685</v>
      </c>
      <c r="J495" s="8">
        <f t="shared" si="30"/>
        <v>0</v>
      </c>
      <c r="K495" s="8"/>
      <c r="L495" s="8"/>
      <c r="M495" s="8"/>
      <c r="N495" s="8"/>
      <c r="O495" s="8" t="str">
        <f t="shared" si="31"/>
        <v>RY82R-TX82L</v>
      </c>
    </row>
    <row r="496" ht="15" spans="1:15">
      <c r="A496" s="8">
        <f t="shared" si="28"/>
        <v>495</v>
      </c>
      <c r="B496" s="8" t="str">
        <f t="shared" si="29"/>
        <v>CS26-1-18-[12][12]</v>
      </c>
      <c r="C496" s="8" t="s">
        <v>8432</v>
      </c>
      <c r="D496" s="8">
        <v>12</v>
      </c>
      <c r="E496" s="8">
        <v>12</v>
      </c>
      <c r="F496" s="8" t="str">
        <f>VLOOKUP(C496&amp;"-I"&amp;D496,端口信息表!B:F,5,FALSE)</f>
        <v>RY83R</v>
      </c>
      <c r="G496" s="8" t="str">
        <f>VLOOKUP(C496&amp;"-O"&amp;E496,端口信息表!B:F,5,FALSE)</f>
        <v>TX83L</v>
      </c>
      <c r="H496" s="8">
        <f>IF(I496="常通",1,VLOOKUP(B496,'开关组信息表（新）'!C:I,7,0))</f>
        <v>1</v>
      </c>
      <c r="I496" s="10" t="s">
        <v>8685</v>
      </c>
      <c r="J496" s="8">
        <f t="shared" si="30"/>
        <v>0</v>
      </c>
      <c r="K496" s="8"/>
      <c r="L496" s="8"/>
      <c r="M496" s="8"/>
      <c r="N496" s="8"/>
      <c r="O496" s="8" t="str">
        <f t="shared" si="31"/>
        <v>RY83R-TX83L</v>
      </c>
    </row>
    <row r="497" ht="15" spans="1:15">
      <c r="A497" s="8">
        <f t="shared" si="28"/>
        <v>496</v>
      </c>
      <c r="B497" s="8" t="str">
        <f t="shared" si="29"/>
        <v>CS26-1-18-[13][13]</v>
      </c>
      <c r="C497" s="8" t="s">
        <v>8432</v>
      </c>
      <c r="D497" s="8">
        <v>13</v>
      </c>
      <c r="E497" s="8">
        <v>13</v>
      </c>
      <c r="F497" s="8" t="str">
        <f>VLOOKUP(C497&amp;"-I"&amp;D497,端口信息表!B:F,5,FALSE)</f>
        <v>RY87R</v>
      </c>
      <c r="G497" s="8" t="str">
        <f>VLOOKUP(C497&amp;"-O"&amp;E497,端口信息表!B:F,5,FALSE)</f>
        <v>TX87L</v>
      </c>
      <c r="H497" s="8">
        <f>IF(I497="常通",1,VLOOKUP(B497,'开关组信息表（新）'!C:I,7,0))</f>
        <v>1</v>
      </c>
      <c r="I497" s="10" t="s">
        <v>8685</v>
      </c>
      <c r="J497" s="8">
        <f t="shared" si="30"/>
        <v>0</v>
      </c>
      <c r="K497" s="8"/>
      <c r="L497" s="8"/>
      <c r="M497" s="8"/>
      <c r="N497" s="8"/>
      <c r="O497" s="8" t="str">
        <f t="shared" si="31"/>
        <v>RY87R-TX87L</v>
      </c>
    </row>
    <row r="498" ht="15" spans="1:15">
      <c r="A498" s="8">
        <f t="shared" si="28"/>
        <v>497</v>
      </c>
      <c r="B498" s="8" t="str">
        <f t="shared" si="29"/>
        <v>CS26-1-18-[14][14]</v>
      </c>
      <c r="C498" s="8" t="s">
        <v>8432</v>
      </c>
      <c r="D498" s="8">
        <v>14</v>
      </c>
      <c r="E498" s="8">
        <v>14</v>
      </c>
      <c r="F498" s="8" t="str">
        <f>VLOOKUP(C498&amp;"-I"&amp;D498,端口信息表!B:F,5,FALSE)</f>
        <v>RY89R</v>
      </c>
      <c r="G498" s="8" t="str">
        <f>VLOOKUP(C498&amp;"-O"&amp;E498,端口信息表!B:F,5,FALSE)</f>
        <v>TX89L</v>
      </c>
      <c r="H498" s="8">
        <f>IF(I498="常通",1,VLOOKUP(B498,'开关组信息表（新）'!C:I,7,0))</f>
        <v>1</v>
      </c>
      <c r="I498" s="10" t="s">
        <v>8685</v>
      </c>
      <c r="J498" s="8">
        <f t="shared" si="30"/>
        <v>0</v>
      </c>
      <c r="K498" s="8"/>
      <c r="L498" s="8"/>
      <c r="M498" s="8"/>
      <c r="N498" s="8"/>
      <c r="O498" s="8" t="str">
        <f t="shared" si="31"/>
        <v>RY89R-TX89L</v>
      </c>
    </row>
    <row r="499" ht="15" spans="1:15">
      <c r="A499" s="8">
        <f t="shared" si="28"/>
        <v>498</v>
      </c>
      <c r="B499" s="8" t="str">
        <f t="shared" si="29"/>
        <v>CS26-1-18-[15][15]</v>
      </c>
      <c r="C499" s="8" t="s">
        <v>8432</v>
      </c>
      <c r="D499" s="8">
        <v>15</v>
      </c>
      <c r="E499" s="8">
        <v>15</v>
      </c>
      <c r="F499" s="8" t="str">
        <f>VLOOKUP(C499&amp;"-I"&amp;D499,端口信息表!B:F,5,FALSE)</f>
        <v>RY91R</v>
      </c>
      <c r="G499" s="8" t="str">
        <f>VLOOKUP(C499&amp;"-O"&amp;E499,端口信息表!B:F,5,FALSE)</f>
        <v>TX91L</v>
      </c>
      <c r="H499" s="8">
        <f>IF(I499="常通",1,VLOOKUP(B499,'开关组信息表（新）'!C:I,7,0))</f>
        <v>1</v>
      </c>
      <c r="I499" s="10" t="s">
        <v>8685</v>
      </c>
      <c r="J499" s="8">
        <f t="shared" si="30"/>
        <v>0</v>
      </c>
      <c r="K499" s="8"/>
      <c r="L499" s="8"/>
      <c r="M499" s="8"/>
      <c r="N499" s="8"/>
      <c r="O499" s="8" t="str">
        <f t="shared" si="31"/>
        <v>RY91R-TX91L</v>
      </c>
    </row>
    <row r="500" ht="15" spans="1:15">
      <c r="A500" s="8">
        <f t="shared" si="28"/>
        <v>499</v>
      </c>
      <c r="B500" s="8" t="str">
        <f t="shared" si="29"/>
        <v>CS26-1-18-[16][16]</v>
      </c>
      <c r="C500" s="8" t="s">
        <v>8432</v>
      </c>
      <c r="D500" s="8">
        <v>16</v>
      </c>
      <c r="E500" s="8">
        <v>16</v>
      </c>
      <c r="F500" s="8" t="str">
        <f>VLOOKUP(C500&amp;"-I"&amp;D500,端口信息表!B:F,5,FALSE)</f>
        <v>RY94R</v>
      </c>
      <c r="G500" s="8" t="str">
        <f>VLOOKUP(C500&amp;"-O"&amp;E500,端口信息表!B:F,5,FALSE)</f>
        <v>TX94L</v>
      </c>
      <c r="H500" s="8">
        <f>IF(I500="常通",1,VLOOKUP(B500,'开关组信息表（新）'!C:I,7,0))</f>
        <v>1</v>
      </c>
      <c r="I500" s="10" t="s">
        <v>8685</v>
      </c>
      <c r="J500" s="8">
        <f t="shared" si="30"/>
        <v>0</v>
      </c>
      <c r="K500" s="8"/>
      <c r="L500" s="8"/>
      <c r="M500" s="8"/>
      <c r="N500" s="8"/>
      <c r="O500" s="8" t="str">
        <f t="shared" si="31"/>
        <v>RY94R-TX94L</v>
      </c>
    </row>
    <row r="501" ht="15" spans="1:15">
      <c r="A501" s="8">
        <f t="shared" si="28"/>
        <v>500</v>
      </c>
      <c r="B501" s="8" t="str">
        <f t="shared" si="29"/>
        <v>CS26-1-18-[17][17]</v>
      </c>
      <c r="C501" s="8" t="s">
        <v>8432</v>
      </c>
      <c r="D501" s="8">
        <v>17</v>
      </c>
      <c r="E501" s="8">
        <v>17</v>
      </c>
      <c r="F501" s="8" t="str">
        <f>VLOOKUP(C501&amp;"-I"&amp;D501,端口信息表!B:F,5,FALSE)</f>
        <v>RY65L</v>
      </c>
      <c r="G501" s="8" t="str">
        <f>VLOOKUP(C501&amp;"-O"&amp;E501,端口信息表!B:F,5,FALSE)</f>
        <v>TX65R</v>
      </c>
      <c r="H501" s="8">
        <f>IF(I501="常通",1,VLOOKUP(B501,'开关组信息表（新）'!C:I,7,0))</f>
        <v>1</v>
      </c>
      <c r="I501" s="10" t="s">
        <v>8685</v>
      </c>
      <c r="J501" s="8">
        <f t="shared" si="30"/>
        <v>0</v>
      </c>
      <c r="K501" s="8"/>
      <c r="L501" s="8"/>
      <c r="M501" s="8"/>
      <c r="N501" s="8"/>
      <c r="O501" s="8" t="str">
        <f t="shared" si="31"/>
        <v>RY65L-TX65R</v>
      </c>
    </row>
    <row r="502" ht="15" spans="1:15">
      <c r="A502" s="8">
        <f t="shared" si="28"/>
        <v>501</v>
      </c>
      <c r="B502" s="8" t="str">
        <f t="shared" si="29"/>
        <v>CS26-1-18-[18][18]</v>
      </c>
      <c r="C502" s="8" t="s">
        <v>8432</v>
      </c>
      <c r="D502" s="8">
        <v>18</v>
      </c>
      <c r="E502" s="8">
        <v>18</v>
      </c>
      <c r="F502" s="8" t="str">
        <f>VLOOKUP(C502&amp;"-I"&amp;D502,端口信息表!B:F,5,FALSE)</f>
        <v>RY67L</v>
      </c>
      <c r="G502" s="8" t="str">
        <f>VLOOKUP(C502&amp;"-O"&amp;E502,端口信息表!B:F,5,FALSE)</f>
        <v>TX67R</v>
      </c>
      <c r="H502" s="8">
        <f>IF(I502="常通",1,VLOOKUP(B502,'开关组信息表（新）'!C:I,7,0))</f>
        <v>1</v>
      </c>
      <c r="I502" s="10" t="s">
        <v>8685</v>
      </c>
      <c r="J502" s="8">
        <f t="shared" si="30"/>
        <v>0</v>
      </c>
      <c r="K502" s="8"/>
      <c r="L502" s="8"/>
      <c r="M502" s="8"/>
      <c r="N502" s="8"/>
      <c r="O502" s="8" t="str">
        <f t="shared" si="31"/>
        <v>RY67L-TX67R</v>
      </c>
    </row>
    <row r="503" ht="15" spans="1:15">
      <c r="A503" s="8">
        <f t="shared" si="28"/>
        <v>502</v>
      </c>
      <c r="B503" s="8" t="str">
        <f t="shared" si="29"/>
        <v>CS26-1-18-[19][19]</v>
      </c>
      <c r="C503" s="8" t="s">
        <v>8432</v>
      </c>
      <c r="D503" s="8">
        <v>19</v>
      </c>
      <c r="E503" s="8">
        <v>19</v>
      </c>
      <c r="F503" s="8" t="str">
        <f>VLOOKUP(C503&amp;"-I"&amp;D503,端口信息表!B:F,5,FALSE)</f>
        <v>RY68L</v>
      </c>
      <c r="G503" s="8" t="str">
        <f>VLOOKUP(C503&amp;"-O"&amp;E503,端口信息表!B:F,5,FALSE)</f>
        <v>TX68R</v>
      </c>
      <c r="H503" s="8">
        <f>IF(I503="常通",1,VLOOKUP(B503,'开关组信息表（新）'!C:I,7,0))</f>
        <v>1</v>
      </c>
      <c r="I503" s="10" t="s">
        <v>8685</v>
      </c>
      <c r="J503" s="8">
        <f t="shared" si="30"/>
        <v>0</v>
      </c>
      <c r="K503" s="8"/>
      <c r="L503" s="8"/>
      <c r="M503" s="8"/>
      <c r="N503" s="8"/>
      <c r="O503" s="8" t="str">
        <f t="shared" si="31"/>
        <v>RY68L-TX68R</v>
      </c>
    </row>
    <row r="504" ht="15" spans="1:15">
      <c r="A504" s="8">
        <f t="shared" si="28"/>
        <v>503</v>
      </c>
      <c r="B504" s="8" t="str">
        <f t="shared" si="29"/>
        <v>CS26-1-18-[20][20]</v>
      </c>
      <c r="C504" s="8" t="s">
        <v>8432</v>
      </c>
      <c r="D504" s="8">
        <v>20</v>
      </c>
      <c r="E504" s="8">
        <v>20</v>
      </c>
      <c r="F504" s="8" t="str">
        <f>VLOOKUP(C504&amp;"-I"&amp;D504,端口信息表!B:F,5,FALSE)</f>
        <v>RY69L</v>
      </c>
      <c r="G504" s="8" t="str">
        <f>VLOOKUP(C504&amp;"-O"&amp;E504,端口信息表!B:F,5,FALSE)</f>
        <v>TX69R</v>
      </c>
      <c r="H504" s="8">
        <f>IF(I504="常通",1,VLOOKUP(B504,'开关组信息表（新）'!C:I,7,0))</f>
        <v>1</v>
      </c>
      <c r="I504" s="10" t="s">
        <v>8685</v>
      </c>
      <c r="J504" s="8">
        <f t="shared" si="30"/>
        <v>0</v>
      </c>
      <c r="K504" s="8"/>
      <c r="L504" s="8"/>
      <c r="M504" s="8"/>
      <c r="N504" s="8"/>
      <c r="O504" s="8" t="str">
        <f t="shared" si="31"/>
        <v>RY69L-TX69R</v>
      </c>
    </row>
    <row r="505" ht="15" spans="1:15">
      <c r="A505" s="8">
        <f t="shared" si="28"/>
        <v>504</v>
      </c>
      <c r="B505" s="8" t="str">
        <f t="shared" si="29"/>
        <v>CS26-1-18-[21][21]</v>
      </c>
      <c r="C505" s="8" t="s">
        <v>8432</v>
      </c>
      <c r="D505" s="8">
        <v>21</v>
      </c>
      <c r="E505" s="8">
        <v>21</v>
      </c>
      <c r="F505" s="8" t="str">
        <f>VLOOKUP(C505&amp;"-I"&amp;D505,端口信息表!B:F,5,FALSE)</f>
        <v>RY70L</v>
      </c>
      <c r="G505" s="8" t="str">
        <f>VLOOKUP(C505&amp;"-O"&amp;E505,端口信息表!B:F,5,FALSE)</f>
        <v>TX70R</v>
      </c>
      <c r="H505" s="8">
        <f>IF(I505="常通",1,VLOOKUP(B505,'开关组信息表（新）'!C:I,7,0))</f>
        <v>1</v>
      </c>
      <c r="I505" s="10" t="s">
        <v>8685</v>
      </c>
      <c r="J505" s="8">
        <f t="shared" si="30"/>
        <v>0</v>
      </c>
      <c r="K505" s="8"/>
      <c r="L505" s="8"/>
      <c r="M505" s="8"/>
      <c r="N505" s="8"/>
      <c r="O505" s="8" t="str">
        <f t="shared" si="31"/>
        <v>RY70L-TX70R</v>
      </c>
    </row>
    <row r="506" ht="15" spans="1:15">
      <c r="A506" s="8">
        <f t="shared" ref="A506:A569" si="32">ROW()-1</f>
        <v>505</v>
      </c>
      <c r="B506" s="8" t="str">
        <f t="shared" ref="B506:B569" si="33">C506&amp;"-["&amp;D506&amp;"]["&amp;E506&amp;"]"</f>
        <v>CS26-1-18-[22][22]</v>
      </c>
      <c r="C506" s="8" t="s">
        <v>8432</v>
      </c>
      <c r="D506" s="8">
        <v>22</v>
      </c>
      <c r="E506" s="8">
        <v>22</v>
      </c>
      <c r="F506" s="8" t="str">
        <f>VLOOKUP(C506&amp;"-I"&amp;D506,端口信息表!B:F,5,FALSE)</f>
        <v>RY72L</v>
      </c>
      <c r="G506" s="8" t="str">
        <f>VLOOKUP(C506&amp;"-O"&amp;E506,端口信息表!B:F,5,FALSE)</f>
        <v>TX72R</v>
      </c>
      <c r="H506" s="8">
        <f>IF(I506="常通",1,VLOOKUP(B506,'开关组信息表（新）'!C:I,7,0))</f>
        <v>1</v>
      </c>
      <c r="I506" s="10" t="s">
        <v>8685</v>
      </c>
      <c r="J506" s="8">
        <f t="shared" ref="J506:J569" si="34">IF(N506=$M$1,M506,IF(N506=$L$1,L506,K506))</f>
        <v>0</v>
      </c>
      <c r="K506" s="8"/>
      <c r="L506" s="8"/>
      <c r="M506" s="8"/>
      <c r="N506" s="8"/>
      <c r="O506" s="8" t="str">
        <f t="shared" ref="O506:O569" si="35">F506&amp;"-"&amp;G506</f>
        <v>RY72L-TX72R</v>
      </c>
    </row>
    <row r="507" ht="15" spans="1:15">
      <c r="A507" s="8">
        <f t="shared" si="32"/>
        <v>506</v>
      </c>
      <c r="B507" s="8" t="str">
        <f t="shared" si="33"/>
        <v>CS26-1-18-[23][23]</v>
      </c>
      <c r="C507" s="8" t="s">
        <v>8432</v>
      </c>
      <c r="D507" s="8">
        <v>23</v>
      </c>
      <c r="E507" s="8">
        <v>23</v>
      </c>
      <c r="F507" s="8" t="str">
        <f>VLOOKUP(C507&amp;"-I"&amp;D507,端口信息表!B:F,5,FALSE)</f>
        <v>RY73L</v>
      </c>
      <c r="G507" s="8" t="str">
        <f>VLOOKUP(C507&amp;"-O"&amp;E507,端口信息表!B:F,5,FALSE)</f>
        <v>TX73R</v>
      </c>
      <c r="H507" s="8">
        <f>IF(I507="常通",1,VLOOKUP(B507,'开关组信息表（新）'!C:I,7,0))</f>
        <v>1</v>
      </c>
      <c r="I507" s="10" t="s">
        <v>8685</v>
      </c>
      <c r="J507" s="8">
        <f t="shared" si="34"/>
        <v>0</v>
      </c>
      <c r="K507" s="8"/>
      <c r="L507" s="8"/>
      <c r="M507" s="8"/>
      <c r="N507" s="8"/>
      <c r="O507" s="8" t="str">
        <f t="shared" si="35"/>
        <v>RY73L-TX73R</v>
      </c>
    </row>
    <row r="508" ht="15" spans="1:15">
      <c r="A508" s="8">
        <f t="shared" si="32"/>
        <v>507</v>
      </c>
      <c r="B508" s="8" t="str">
        <f t="shared" si="33"/>
        <v>CS26-1-18-[24][24]</v>
      </c>
      <c r="C508" s="8" t="s">
        <v>8432</v>
      </c>
      <c r="D508" s="8">
        <v>24</v>
      </c>
      <c r="E508" s="8">
        <v>24</v>
      </c>
      <c r="F508" s="8" t="str">
        <f>VLOOKUP(C508&amp;"-I"&amp;D508,端口信息表!B:F,5,FALSE)</f>
        <v>RY74L</v>
      </c>
      <c r="G508" s="8" t="str">
        <f>VLOOKUP(C508&amp;"-O"&amp;E508,端口信息表!B:F,5,FALSE)</f>
        <v>TX74R</v>
      </c>
      <c r="H508" s="8">
        <f>IF(I508="常通",1,VLOOKUP(B508,'开关组信息表（新）'!C:I,7,0))</f>
        <v>1</v>
      </c>
      <c r="I508" s="10" t="s">
        <v>8685</v>
      </c>
      <c r="J508" s="8">
        <f t="shared" si="34"/>
        <v>0</v>
      </c>
      <c r="K508" s="8"/>
      <c r="L508" s="8"/>
      <c r="M508" s="8"/>
      <c r="N508" s="8"/>
      <c r="O508" s="8" t="str">
        <f t="shared" si="35"/>
        <v>RY74L-TX74R</v>
      </c>
    </row>
    <row r="509" ht="15" spans="1:15">
      <c r="A509" s="8">
        <f t="shared" si="32"/>
        <v>508</v>
      </c>
      <c r="B509" s="8" t="str">
        <f t="shared" si="33"/>
        <v>CS26-1-18-[25][25]</v>
      </c>
      <c r="C509" s="8" t="s">
        <v>8432</v>
      </c>
      <c r="D509" s="8">
        <v>25</v>
      </c>
      <c r="E509" s="8">
        <v>25</v>
      </c>
      <c r="F509" s="8" t="str">
        <f>VLOOKUP(C509&amp;"-I"&amp;D509,端口信息表!B:F,5,FALSE)</f>
        <v>RY79L</v>
      </c>
      <c r="G509" s="8" t="str">
        <f>VLOOKUP(C509&amp;"-O"&amp;E509,端口信息表!B:F,5,FALSE)</f>
        <v>TX79R</v>
      </c>
      <c r="H509" s="8">
        <f>IF(I509="常通",1,VLOOKUP(B509,'开关组信息表（新）'!C:I,7,0))</f>
        <v>1</v>
      </c>
      <c r="I509" s="10" t="s">
        <v>8685</v>
      </c>
      <c r="J509" s="8">
        <f t="shared" si="34"/>
        <v>0</v>
      </c>
      <c r="K509" s="8"/>
      <c r="L509" s="8"/>
      <c r="M509" s="8"/>
      <c r="N509" s="8"/>
      <c r="O509" s="8" t="str">
        <f t="shared" si="35"/>
        <v>RY79L-TX79R</v>
      </c>
    </row>
    <row r="510" ht="15" spans="1:15">
      <c r="A510" s="8">
        <f t="shared" si="32"/>
        <v>509</v>
      </c>
      <c r="B510" s="8" t="str">
        <f t="shared" si="33"/>
        <v>CS26-1-18-[26][26]</v>
      </c>
      <c r="C510" s="8" t="s">
        <v>8432</v>
      </c>
      <c r="D510" s="8">
        <v>26</v>
      </c>
      <c r="E510" s="8">
        <v>26</v>
      </c>
      <c r="F510" s="8" t="str">
        <f>VLOOKUP(C510&amp;"-I"&amp;D510,端口信息表!B:F,5,FALSE)</f>
        <v>RY84L</v>
      </c>
      <c r="G510" s="8" t="str">
        <f>VLOOKUP(C510&amp;"-O"&amp;E510,端口信息表!B:F,5,FALSE)</f>
        <v>TX84R</v>
      </c>
      <c r="H510" s="8">
        <f>IF(I510="常通",1,VLOOKUP(B510,'开关组信息表（新）'!C:I,7,0))</f>
        <v>1</v>
      </c>
      <c r="I510" s="10" t="s">
        <v>8685</v>
      </c>
      <c r="J510" s="8">
        <f t="shared" si="34"/>
        <v>0</v>
      </c>
      <c r="K510" s="8"/>
      <c r="L510" s="8"/>
      <c r="M510" s="8"/>
      <c r="N510" s="8"/>
      <c r="O510" s="8" t="str">
        <f t="shared" si="35"/>
        <v>RY84L-TX84R</v>
      </c>
    </row>
    <row r="511" ht="15" spans="1:15">
      <c r="A511" s="8">
        <f t="shared" si="32"/>
        <v>510</v>
      </c>
      <c r="B511" s="8" t="str">
        <f t="shared" si="33"/>
        <v>CS26-1-18-[27][27]</v>
      </c>
      <c r="C511" s="8" t="s">
        <v>8432</v>
      </c>
      <c r="D511" s="8">
        <v>27</v>
      </c>
      <c r="E511" s="8">
        <v>27</v>
      </c>
      <c r="F511" s="8" t="str">
        <f>VLOOKUP(C511&amp;"-I"&amp;D511,端口信息表!B:F,5,FALSE)</f>
        <v>RY85L</v>
      </c>
      <c r="G511" s="8" t="str">
        <f>VLOOKUP(C511&amp;"-O"&amp;E511,端口信息表!B:F,5,FALSE)</f>
        <v>TX85R</v>
      </c>
      <c r="H511" s="8">
        <f>IF(I511="常通",1,VLOOKUP(B511,'开关组信息表（新）'!C:I,7,0))</f>
        <v>1</v>
      </c>
      <c r="I511" s="10" t="s">
        <v>8685</v>
      </c>
      <c r="J511" s="8">
        <f t="shared" si="34"/>
        <v>0</v>
      </c>
      <c r="K511" s="8"/>
      <c r="L511" s="8"/>
      <c r="M511" s="8"/>
      <c r="N511" s="8"/>
      <c r="O511" s="8" t="str">
        <f t="shared" si="35"/>
        <v>RY85L-TX85R</v>
      </c>
    </row>
    <row r="512" ht="15" spans="1:15">
      <c r="A512" s="8">
        <f t="shared" si="32"/>
        <v>511</v>
      </c>
      <c r="B512" s="8" t="str">
        <f t="shared" si="33"/>
        <v>CS26-1-18-[28][28]</v>
      </c>
      <c r="C512" s="8" t="s">
        <v>8432</v>
      </c>
      <c r="D512" s="8">
        <v>28</v>
      </c>
      <c r="E512" s="8">
        <v>28</v>
      </c>
      <c r="F512" s="8" t="str">
        <f>VLOOKUP(C512&amp;"-I"&amp;D512,端口信息表!B:F,5,FALSE)</f>
        <v>RY86L</v>
      </c>
      <c r="G512" s="8" t="str">
        <f>VLOOKUP(C512&amp;"-O"&amp;E512,端口信息表!B:F,5,FALSE)</f>
        <v>TX86R</v>
      </c>
      <c r="H512" s="8">
        <f>IF(I512="常通",1,VLOOKUP(B512,'开关组信息表（新）'!C:I,7,0))</f>
        <v>1</v>
      </c>
      <c r="I512" s="10" t="s">
        <v>8685</v>
      </c>
      <c r="J512" s="8">
        <f t="shared" si="34"/>
        <v>0</v>
      </c>
      <c r="K512" s="8"/>
      <c r="L512" s="8"/>
      <c r="M512" s="8"/>
      <c r="N512" s="8"/>
      <c r="O512" s="8" t="str">
        <f t="shared" si="35"/>
        <v>RY86L-TX86R</v>
      </c>
    </row>
    <row r="513" ht="15" spans="1:15">
      <c r="A513" s="8">
        <f t="shared" si="32"/>
        <v>512</v>
      </c>
      <c r="B513" s="8" t="str">
        <f t="shared" si="33"/>
        <v>CS26-1-18-[29][29]</v>
      </c>
      <c r="C513" s="8" t="s">
        <v>8432</v>
      </c>
      <c r="D513" s="8">
        <v>29</v>
      </c>
      <c r="E513" s="8">
        <v>29</v>
      </c>
      <c r="F513" s="8" t="str">
        <f>VLOOKUP(C513&amp;"-I"&amp;D513,端口信息表!B:F,5,FALSE)</f>
        <v>RY88L</v>
      </c>
      <c r="G513" s="8" t="str">
        <f>VLOOKUP(C513&amp;"-O"&amp;E513,端口信息表!B:F,5,FALSE)</f>
        <v>TX88R</v>
      </c>
      <c r="H513" s="8">
        <f>IF(I513="常通",1,VLOOKUP(B513,'开关组信息表（新）'!C:I,7,0))</f>
        <v>1</v>
      </c>
      <c r="I513" s="10" t="s">
        <v>8685</v>
      </c>
      <c r="J513" s="8">
        <f t="shared" si="34"/>
        <v>0</v>
      </c>
      <c r="K513" s="8"/>
      <c r="L513" s="8"/>
      <c r="M513" s="8"/>
      <c r="N513" s="8"/>
      <c r="O513" s="8" t="str">
        <f t="shared" si="35"/>
        <v>RY88L-TX88R</v>
      </c>
    </row>
    <row r="514" ht="15" spans="1:15">
      <c r="A514" s="8">
        <f t="shared" si="32"/>
        <v>513</v>
      </c>
      <c r="B514" s="8" t="str">
        <f t="shared" si="33"/>
        <v>CS26-1-18-[30][30]</v>
      </c>
      <c r="C514" s="8" t="s">
        <v>8432</v>
      </c>
      <c r="D514" s="8">
        <v>30</v>
      </c>
      <c r="E514" s="8">
        <v>30</v>
      </c>
      <c r="F514" s="8" t="str">
        <f>VLOOKUP(C514&amp;"-I"&amp;D514,端口信息表!B:F,5,FALSE)</f>
        <v>RY90L</v>
      </c>
      <c r="G514" s="8" t="str">
        <f>VLOOKUP(C514&amp;"-O"&amp;E514,端口信息表!B:F,5,FALSE)</f>
        <v>TX90R</v>
      </c>
      <c r="H514" s="8">
        <f>IF(I514="常通",1,VLOOKUP(B514,'开关组信息表（新）'!C:I,7,0))</f>
        <v>1</v>
      </c>
      <c r="I514" s="10" t="s">
        <v>8685</v>
      </c>
      <c r="J514" s="8">
        <f t="shared" si="34"/>
        <v>0</v>
      </c>
      <c r="K514" s="8"/>
      <c r="L514" s="8"/>
      <c r="M514" s="8"/>
      <c r="N514" s="8"/>
      <c r="O514" s="8" t="str">
        <f t="shared" si="35"/>
        <v>RY90L-TX90R</v>
      </c>
    </row>
    <row r="515" ht="15" spans="1:15">
      <c r="A515" s="8">
        <f t="shared" si="32"/>
        <v>514</v>
      </c>
      <c r="B515" s="8" t="str">
        <f t="shared" si="33"/>
        <v>CS26-1-18-[31][31]</v>
      </c>
      <c r="C515" s="8" t="s">
        <v>8432</v>
      </c>
      <c r="D515" s="8">
        <v>31</v>
      </c>
      <c r="E515" s="8">
        <v>31</v>
      </c>
      <c r="F515" s="8" t="str">
        <f>VLOOKUP(C515&amp;"-I"&amp;D515,端口信息表!B:F,5,FALSE)</f>
        <v>RY92L</v>
      </c>
      <c r="G515" s="8" t="str">
        <f>VLOOKUP(C515&amp;"-O"&amp;E515,端口信息表!B:F,5,FALSE)</f>
        <v>TX92R</v>
      </c>
      <c r="H515" s="8">
        <f>IF(I515="常通",1,VLOOKUP(B515,'开关组信息表（新）'!C:I,7,0))</f>
        <v>1</v>
      </c>
      <c r="I515" s="10" t="s">
        <v>8685</v>
      </c>
      <c r="J515" s="8">
        <f t="shared" si="34"/>
        <v>0</v>
      </c>
      <c r="K515" s="8"/>
      <c r="L515" s="8"/>
      <c r="M515" s="8"/>
      <c r="N515" s="8"/>
      <c r="O515" s="8" t="str">
        <f t="shared" si="35"/>
        <v>RY92L-TX92R</v>
      </c>
    </row>
    <row r="516" ht="15" spans="1:15">
      <c r="A516" s="8">
        <f t="shared" si="32"/>
        <v>515</v>
      </c>
      <c r="B516" s="8" t="str">
        <f t="shared" si="33"/>
        <v>CS26-1-18-[32][32]</v>
      </c>
      <c r="C516" s="8" t="s">
        <v>8432</v>
      </c>
      <c r="D516" s="8">
        <v>32</v>
      </c>
      <c r="E516" s="8">
        <v>32</v>
      </c>
      <c r="F516" s="8" t="str">
        <f>VLOOKUP(C516&amp;"-I"&amp;D516,端口信息表!B:F,5,FALSE)</f>
        <v>RY93L</v>
      </c>
      <c r="G516" s="8" t="str">
        <f>VLOOKUP(C516&amp;"-O"&amp;E516,端口信息表!B:F,5,FALSE)</f>
        <v>TX93R</v>
      </c>
      <c r="H516" s="8">
        <f>IF(I516="常通",1,VLOOKUP(B516,'开关组信息表（新）'!C:I,7,0))</f>
        <v>1</v>
      </c>
      <c r="I516" s="10" t="s">
        <v>8685</v>
      </c>
      <c r="J516" s="8">
        <f t="shared" si="34"/>
        <v>0</v>
      </c>
      <c r="K516" s="8"/>
      <c r="L516" s="8"/>
      <c r="M516" s="8"/>
      <c r="N516" s="8"/>
      <c r="O516" s="8" t="str">
        <f t="shared" si="35"/>
        <v>RY93L-TX93R</v>
      </c>
    </row>
    <row r="517" ht="15" spans="1:15">
      <c r="A517" s="8">
        <f t="shared" si="32"/>
        <v>516</v>
      </c>
      <c r="B517" s="8" t="str">
        <f t="shared" si="33"/>
        <v>CS26-1-19-[1][1]</v>
      </c>
      <c r="C517" s="8" t="s">
        <v>8433</v>
      </c>
      <c r="D517" s="8">
        <v>1</v>
      </c>
      <c r="E517" s="8">
        <v>1</v>
      </c>
      <c r="F517" s="8" t="str">
        <f>VLOOKUP(C517&amp;"-I"&amp;D517,端口信息表!B:F,5,FALSE)</f>
        <v>RB1L</v>
      </c>
      <c r="G517" s="8" t="str">
        <f>VLOOKUP(C517&amp;"-O"&amp;E517,端口信息表!B:F,5,FALSE)</f>
        <v>TY1R</v>
      </c>
      <c r="H517" s="8">
        <f>IF(I517="常通",1,VLOOKUP(B517,'开关组信息表（新）'!C:I,7,0))</f>
        <v>1</v>
      </c>
      <c r="I517" s="10" t="s">
        <v>8685</v>
      </c>
      <c r="J517" s="8">
        <f t="shared" si="34"/>
        <v>0</v>
      </c>
      <c r="K517" s="8"/>
      <c r="L517" s="8"/>
      <c r="M517" s="8"/>
      <c r="N517" s="8"/>
      <c r="O517" s="8" t="str">
        <f t="shared" si="35"/>
        <v>RB1L-TY1R</v>
      </c>
    </row>
    <row r="518" ht="15" spans="1:15">
      <c r="A518" s="8">
        <f t="shared" si="32"/>
        <v>517</v>
      </c>
      <c r="B518" s="8" t="str">
        <f t="shared" si="33"/>
        <v>CS26-1-19-[2][2]</v>
      </c>
      <c r="C518" s="8" t="s">
        <v>8433</v>
      </c>
      <c r="D518" s="8">
        <v>2</v>
      </c>
      <c r="E518" s="8">
        <v>2</v>
      </c>
      <c r="F518" s="8" t="str">
        <f>VLOOKUP(C518&amp;"-I"&amp;D518,端口信息表!B:F,5,FALSE)</f>
        <v>RB3L</v>
      </c>
      <c r="G518" s="8" t="str">
        <f>VLOOKUP(C518&amp;"-O"&amp;E518,端口信息表!B:F,5,FALSE)</f>
        <v>TY3R</v>
      </c>
      <c r="H518" s="8">
        <f>IF(I518="常通",1,VLOOKUP(B518,'开关组信息表（新）'!C:I,7,0))</f>
        <v>1</v>
      </c>
      <c r="I518" s="10" t="s">
        <v>8685</v>
      </c>
      <c r="J518" s="8">
        <f t="shared" si="34"/>
        <v>0</v>
      </c>
      <c r="K518" s="8"/>
      <c r="L518" s="8"/>
      <c r="M518" s="8"/>
      <c r="N518" s="8"/>
      <c r="O518" s="8" t="str">
        <f t="shared" si="35"/>
        <v>RB3L-TY3R</v>
      </c>
    </row>
    <row r="519" ht="15" spans="1:15">
      <c r="A519" s="8">
        <f t="shared" si="32"/>
        <v>518</v>
      </c>
      <c r="B519" s="8" t="str">
        <f t="shared" si="33"/>
        <v>CS26-1-19-[3][3]</v>
      </c>
      <c r="C519" s="8" t="s">
        <v>8433</v>
      </c>
      <c r="D519" s="8">
        <v>3</v>
      </c>
      <c r="E519" s="8">
        <v>3</v>
      </c>
      <c r="F519" s="8" t="str">
        <f>VLOOKUP(C519&amp;"-I"&amp;D519,端口信息表!B:F,5,FALSE)</f>
        <v>RB4L</v>
      </c>
      <c r="G519" s="8" t="str">
        <f>VLOOKUP(C519&amp;"-O"&amp;E519,端口信息表!B:F,5,FALSE)</f>
        <v>TY4R</v>
      </c>
      <c r="H519" s="8">
        <f>IF(I519="常通",1,VLOOKUP(B519,'开关组信息表（新）'!C:I,7,0))</f>
        <v>1</v>
      </c>
      <c r="I519" s="10" t="s">
        <v>8685</v>
      </c>
      <c r="J519" s="8">
        <f t="shared" si="34"/>
        <v>0</v>
      </c>
      <c r="K519" s="8"/>
      <c r="L519" s="8"/>
      <c r="M519" s="8"/>
      <c r="N519" s="8"/>
      <c r="O519" s="8" t="str">
        <f t="shared" si="35"/>
        <v>RB4L-TY4R</v>
      </c>
    </row>
    <row r="520" ht="15" spans="1:15">
      <c r="A520" s="8">
        <f t="shared" si="32"/>
        <v>519</v>
      </c>
      <c r="B520" s="8" t="str">
        <f t="shared" si="33"/>
        <v>CS26-1-19-[4][4]</v>
      </c>
      <c r="C520" s="8" t="s">
        <v>8433</v>
      </c>
      <c r="D520" s="8">
        <v>4</v>
      </c>
      <c r="E520" s="8">
        <v>4</v>
      </c>
      <c r="F520" s="8" t="str">
        <f>VLOOKUP(C520&amp;"-I"&amp;D520,端口信息表!B:F,5,FALSE)</f>
        <v>RB6L</v>
      </c>
      <c r="G520" s="8" t="str">
        <f>VLOOKUP(C520&amp;"-O"&amp;E520,端口信息表!B:F,5,FALSE)</f>
        <v>TY6R</v>
      </c>
      <c r="H520" s="8">
        <f>IF(I520="常通",1,VLOOKUP(B520,'开关组信息表（新）'!C:I,7,0))</f>
        <v>1</v>
      </c>
      <c r="I520" s="10" t="s">
        <v>8685</v>
      </c>
      <c r="J520" s="8">
        <f t="shared" si="34"/>
        <v>0</v>
      </c>
      <c r="K520" s="8"/>
      <c r="L520" s="8"/>
      <c r="M520" s="8"/>
      <c r="N520" s="8"/>
      <c r="O520" s="8" t="str">
        <f t="shared" si="35"/>
        <v>RB6L-TY6R</v>
      </c>
    </row>
    <row r="521" ht="15" spans="1:15">
      <c r="A521" s="8">
        <f t="shared" si="32"/>
        <v>520</v>
      </c>
      <c r="B521" s="8" t="str">
        <f t="shared" si="33"/>
        <v>CS26-1-19-[5][5]</v>
      </c>
      <c r="C521" s="8" t="s">
        <v>8433</v>
      </c>
      <c r="D521" s="8">
        <v>5</v>
      </c>
      <c r="E521" s="8">
        <v>5</v>
      </c>
      <c r="F521" s="8" t="str">
        <f>VLOOKUP(C521&amp;"-I"&amp;D521,端口信息表!B:F,5,FALSE)</f>
        <v>RB9R</v>
      </c>
      <c r="G521" s="8" t="str">
        <f>VLOOKUP(C521&amp;"-O"&amp;E521,端口信息表!B:F,5,FALSE)</f>
        <v>TY9L</v>
      </c>
      <c r="H521" s="8">
        <f>IF(I521="常通",1,VLOOKUP(B521,'开关组信息表（新）'!C:I,7,0))</f>
        <v>1</v>
      </c>
      <c r="I521" s="10" t="s">
        <v>8685</v>
      </c>
      <c r="J521" s="8">
        <f t="shared" si="34"/>
        <v>0</v>
      </c>
      <c r="K521" s="8"/>
      <c r="L521" s="8"/>
      <c r="M521" s="8"/>
      <c r="N521" s="8"/>
      <c r="O521" s="8" t="str">
        <f t="shared" si="35"/>
        <v>RB9R-TY9L</v>
      </c>
    </row>
    <row r="522" ht="15" spans="1:15">
      <c r="A522" s="8">
        <f t="shared" si="32"/>
        <v>521</v>
      </c>
      <c r="B522" s="8" t="str">
        <f t="shared" si="33"/>
        <v>CS26-1-19-[6][6]</v>
      </c>
      <c r="C522" s="8" t="s">
        <v>8433</v>
      </c>
      <c r="D522" s="8">
        <v>6</v>
      </c>
      <c r="E522" s="8">
        <v>6</v>
      </c>
      <c r="F522" s="8" t="str">
        <f>VLOOKUP(C522&amp;"-I"&amp;D522,端口信息表!B:F,5,FALSE)</f>
        <v>RB10R</v>
      </c>
      <c r="G522" s="8" t="str">
        <f>VLOOKUP(C522&amp;"-O"&amp;E522,端口信息表!B:F,5,FALSE)</f>
        <v>TY10L</v>
      </c>
      <c r="H522" s="8">
        <f>IF(I522="常通",1,VLOOKUP(B522,'开关组信息表（新）'!C:I,7,0))</f>
        <v>1</v>
      </c>
      <c r="I522" s="10" t="s">
        <v>8685</v>
      </c>
      <c r="J522" s="8">
        <f t="shared" si="34"/>
        <v>0</v>
      </c>
      <c r="K522" s="8"/>
      <c r="L522" s="8"/>
      <c r="M522" s="8"/>
      <c r="N522" s="8"/>
      <c r="O522" s="8" t="str">
        <f t="shared" si="35"/>
        <v>RB10R-TY10L</v>
      </c>
    </row>
    <row r="523" ht="15" spans="1:15">
      <c r="A523" s="8">
        <f t="shared" si="32"/>
        <v>522</v>
      </c>
      <c r="B523" s="8" t="str">
        <f t="shared" si="33"/>
        <v>CS26-1-19-[7][7]</v>
      </c>
      <c r="C523" s="8" t="s">
        <v>8433</v>
      </c>
      <c r="D523" s="8">
        <v>7</v>
      </c>
      <c r="E523" s="8">
        <v>7</v>
      </c>
      <c r="F523" s="8" t="str">
        <f>VLOOKUP(C523&amp;"-I"&amp;D523,端口信息表!B:F,5,FALSE)</f>
        <v>RB12R</v>
      </c>
      <c r="G523" s="8" t="str">
        <f>VLOOKUP(C523&amp;"-O"&amp;E523,端口信息表!B:F,5,FALSE)</f>
        <v>TY12L</v>
      </c>
      <c r="H523" s="8">
        <f>IF(I523="常通",1,VLOOKUP(B523,'开关组信息表（新）'!C:I,7,0))</f>
        <v>1</v>
      </c>
      <c r="I523" s="10" t="s">
        <v>8685</v>
      </c>
      <c r="J523" s="8">
        <f t="shared" si="34"/>
        <v>0</v>
      </c>
      <c r="K523" s="8"/>
      <c r="L523" s="8"/>
      <c r="M523" s="8"/>
      <c r="N523" s="8"/>
      <c r="O523" s="8" t="str">
        <f t="shared" si="35"/>
        <v>RB12R-TY12L</v>
      </c>
    </row>
    <row r="524" ht="15" spans="1:15">
      <c r="A524" s="8">
        <f t="shared" si="32"/>
        <v>523</v>
      </c>
      <c r="B524" s="8" t="str">
        <f t="shared" si="33"/>
        <v>CS26-1-19-[8][8]</v>
      </c>
      <c r="C524" s="8" t="s">
        <v>8433</v>
      </c>
      <c r="D524" s="8">
        <v>8</v>
      </c>
      <c r="E524" s="8">
        <v>8</v>
      </c>
      <c r="F524" s="8" t="str">
        <f>VLOOKUP(C524&amp;"-I"&amp;D524,端口信息表!B:F,5,FALSE)</f>
        <v>RB13R</v>
      </c>
      <c r="G524" s="8" t="str">
        <f>VLOOKUP(C524&amp;"-O"&amp;E524,端口信息表!B:F,5,FALSE)</f>
        <v>TY13L</v>
      </c>
      <c r="H524" s="8">
        <f>IF(I524="常通",1,VLOOKUP(B524,'开关组信息表（新）'!C:I,7,0))</f>
        <v>1</v>
      </c>
      <c r="I524" s="10" t="s">
        <v>8685</v>
      </c>
      <c r="J524" s="8">
        <f t="shared" si="34"/>
        <v>0</v>
      </c>
      <c r="K524" s="8"/>
      <c r="L524" s="8"/>
      <c r="M524" s="8"/>
      <c r="N524" s="8"/>
      <c r="O524" s="8" t="str">
        <f t="shared" si="35"/>
        <v>RB13R-TY13L</v>
      </c>
    </row>
    <row r="525" ht="15" spans="1:15">
      <c r="A525" s="8">
        <f t="shared" si="32"/>
        <v>524</v>
      </c>
      <c r="B525" s="8" t="str">
        <f t="shared" si="33"/>
        <v>CS26-1-20-[1][1]</v>
      </c>
      <c r="C525" s="8" t="s">
        <v>8434</v>
      </c>
      <c r="D525" s="8">
        <v>1</v>
      </c>
      <c r="E525" s="8">
        <v>1</v>
      </c>
      <c r="F525" s="8" t="str">
        <f>VLOOKUP(C525&amp;"-I"&amp;D525,端口信息表!B:F,5,FALSE)</f>
        <v>RY9R</v>
      </c>
      <c r="G525" s="8" t="str">
        <f>VLOOKUP(C525&amp;"-O"&amp;E525,端口信息表!B:F,5,FALSE)</f>
        <v>TB9L</v>
      </c>
      <c r="H525" s="8">
        <f>IF(I525="常通",1,VLOOKUP(B525,'开关组信息表（新）'!C:I,7,0))</f>
        <v>1</v>
      </c>
      <c r="I525" s="10" t="s">
        <v>8685</v>
      </c>
      <c r="J525" s="8">
        <f t="shared" si="34"/>
        <v>0</v>
      </c>
      <c r="K525" s="8"/>
      <c r="L525" s="8"/>
      <c r="M525" s="8"/>
      <c r="N525" s="8"/>
      <c r="O525" s="8" t="str">
        <f t="shared" si="35"/>
        <v>RY9R-TB9L</v>
      </c>
    </row>
    <row r="526" ht="15" spans="1:15">
      <c r="A526" s="8">
        <f t="shared" si="32"/>
        <v>525</v>
      </c>
      <c r="B526" s="8" t="str">
        <f t="shared" si="33"/>
        <v>CS26-1-20-[2][2]</v>
      </c>
      <c r="C526" s="8" t="s">
        <v>8434</v>
      </c>
      <c r="D526" s="8">
        <v>2</v>
      </c>
      <c r="E526" s="8">
        <v>2</v>
      </c>
      <c r="F526" s="8" t="str">
        <f>VLOOKUP(C526&amp;"-I"&amp;D526,端口信息表!B:F,5,FALSE)</f>
        <v>RY10R</v>
      </c>
      <c r="G526" s="8" t="str">
        <f>VLOOKUP(C526&amp;"-O"&amp;E526,端口信息表!B:F,5,FALSE)</f>
        <v>TB10L</v>
      </c>
      <c r="H526" s="8">
        <f>IF(I526="常通",1,VLOOKUP(B526,'开关组信息表（新）'!C:I,7,0))</f>
        <v>1</v>
      </c>
      <c r="I526" s="10" t="s">
        <v>8685</v>
      </c>
      <c r="J526" s="8">
        <f t="shared" si="34"/>
        <v>0</v>
      </c>
      <c r="K526" s="8"/>
      <c r="L526" s="8"/>
      <c r="M526" s="8"/>
      <c r="N526" s="8"/>
      <c r="O526" s="8" t="str">
        <f t="shared" si="35"/>
        <v>RY10R-TB10L</v>
      </c>
    </row>
    <row r="527" ht="15" spans="1:15">
      <c r="A527" s="8">
        <f t="shared" si="32"/>
        <v>526</v>
      </c>
      <c r="B527" s="8" t="str">
        <f t="shared" si="33"/>
        <v>CS26-1-20-[3][3]</v>
      </c>
      <c r="C527" s="8" t="s">
        <v>8434</v>
      </c>
      <c r="D527" s="8">
        <v>3</v>
      </c>
      <c r="E527" s="8">
        <v>3</v>
      </c>
      <c r="F527" s="8" t="str">
        <f>VLOOKUP(C527&amp;"-I"&amp;D527,端口信息表!B:F,5,FALSE)</f>
        <v>RY12R</v>
      </c>
      <c r="G527" s="8" t="str">
        <f>VLOOKUP(C527&amp;"-O"&amp;E527,端口信息表!B:F,5,FALSE)</f>
        <v>TB12L</v>
      </c>
      <c r="H527" s="8">
        <f>IF(I527="常通",1,VLOOKUP(B527,'开关组信息表（新）'!C:I,7,0))</f>
        <v>1</v>
      </c>
      <c r="I527" s="10" t="s">
        <v>8685</v>
      </c>
      <c r="J527" s="8">
        <f t="shared" si="34"/>
        <v>0</v>
      </c>
      <c r="K527" s="8"/>
      <c r="L527" s="8"/>
      <c r="M527" s="8"/>
      <c r="N527" s="8"/>
      <c r="O527" s="8" t="str">
        <f t="shared" si="35"/>
        <v>RY12R-TB12L</v>
      </c>
    </row>
    <row r="528" ht="15" spans="1:15">
      <c r="A528" s="8">
        <f t="shared" si="32"/>
        <v>527</v>
      </c>
      <c r="B528" s="8" t="str">
        <f t="shared" si="33"/>
        <v>CS26-1-20-[4][4]</v>
      </c>
      <c r="C528" s="8" t="s">
        <v>8434</v>
      </c>
      <c r="D528" s="8">
        <v>4</v>
      </c>
      <c r="E528" s="8">
        <v>4</v>
      </c>
      <c r="F528" s="8" t="str">
        <f>VLOOKUP(C528&amp;"-I"&amp;D528,端口信息表!B:F,5,FALSE)</f>
        <v>RY13R</v>
      </c>
      <c r="G528" s="8" t="str">
        <f>VLOOKUP(C528&amp;"-O"&amp;E528,端口信息表!B:F,5,FALSE)</f>
        <v>TB13L</v>
      </c>
      <c r="H528" s="8">
        <f>IF(I528="常通",1,VLOOKUP(B528,'开关组信息表（新）'!C:I,7,0))</f>
        <v>1</v>
      </c>
      <c r="I528" s="10" t="s">
        <v>8685</v>
      </c>
      <c r="J528" s="8">
        <f t="shared" si="34"/>
        <v>0</v>
      </c>
      <c r="K528" s="8"/>
      <c r="L528" s="8"/>
      <c r="M528" s="8"/>
      <c r="N528" s="8"/>
      <c r="O528" s="8" t="str">
        <f t="shared" si="35"/>
        <v>RY13R-TB13L</v>
      </c>
    </row>
    <row r="529" ht="15" spans="1:15">
      <c r="A529" s="8">
        <f t="shared" si="32"/>
        <v>528</v>
      </c>
      <c r="B529" s="8" t="str">
        <f t="shared" si="33"/>
        <v>CS26-1-20-[5][5]</v>
      </c>
      <c r="C529" s="8" t="s">
        <v>8434</v>
      </c>
      <c r="D529" s="8">
        <v>5</v>
      </c>
      <c r="E529" s="8">
        <v>5</v>
      </c>
      <c r="F529" s="8" t="str">
        <f>VLOOKUP(C529&amp;"-I"&amp;D529,端口信息表!B:F,5,FALSE)</f>
        <v>RY1L</v>
      </c>
      <c r="G529" s="8" t="str">
        <f>VLOOKUP(C529&amp;"-O"&amp;E529,端口信息表!B:F,5,FALSE)</f>
        <v>TB1R</v>
      </c>
      <c r="H529" s="8">
        <f>IF(I529="常通",1,VLOOKUP(B529,'开关组信息表（新）'!C:I,7,0))</f>
        <v>1</v>
      </c>
      <c r="I529" s="10" t="s">
        <v>8685</v>
      </c>
      <c r="J529" s="8">
        <f t="shared" si="34"/>
        <v>0</v>
      </c>
      <c r="K529" s="8"/>
      <c r="L529" s="8"/>
      <c r="M529" s="8"/>
      <c r="N529" s="8"/>
      <c r="O529" s="8" t="str">
        <f t="shared" si="35"/>
        <v>RY1L-TB1R</v>
      </c>
    </row>
    <row r="530" ht="15" spans="1:15">
      <c r="A530" s="8">
        <f t="shared" si="32"/>
        <v>529</v>
      </c>
      <c r="B530" s="8" t="str">
        <f t="shared" si="33"/>
        <v>CS26-1-20-[6][6]</v>
      </c>
      <c r="C530" s="8" t="s">
        <v>8434</v>
      </c>
      <c r="D530" s="8">
        <v>6</v>
      </c>
      <c r="E530" s="8">
        <v>6</v>
      </c>
      <c r="F530" s="8" t="str">
        <f>VLOOKUP(C530&amp;"-I"&amp;D530,端口信息表!B:F,5,FALSE)</f>
        <v>RY3L</v>
      </c>
      <c r="G530" s="8" t="str">
        <f>VLOOKUP(C530&amp;"-O"&amp;E530,端口信息表!B:F,5,FALSE)</f>
        <v>TB3R</v>
      </c>
      <c r="H530" s="8">
        <f>IF(I530="常通",1,VLOOKUP(B530,'开关组信息表（新）'!C:I,7,0))</f>
        <v>1</v>
      </c>
      <c r="I530" s="10" t="s">
        <v>8685</v>
      </c>
      <c r="J530" s="8">
        <f t="shared" si="34"/>
        <v>0</v>
      </c>
      <c r="K530" s="8"/>
      <c r="L530" s="8"/>
      <c r="M530" s="8"/>
      <c r="N530" s="8"/>
      <c r="O530" s="8" t="str">
        <f t="shared" si="35"/>
        <v>RY3L-TB3R</v>
      </c>
    </row>
    <row r="531" ht="15" spans="1:15">
      <c r="A531" s="8">
        <f t="shared" si="32"/>
        <v>530</v>
      </c>
      <c r="B531" s="8" t="str">
        <f t="shared" si="33"/>
        <v>CS26-1-20-[7][7]</v>
      </c>
      <c r="C531" s="8" t="s">
        <v>8434</v>
      </c>
      <c r="D531" s="8">
        <v>7</v>
      </c>
      <c r="E531" s="8">
        <v>7</v>
      </c>
      <c r="F531" s="8" t="str">
        <f>VLOOKUP(C531&amp;"-I"&amp;D531,端口信息表!B:F,5,FALSE)</f>
        <v>RY4L</v>
      </c>
      <c r="G531" s="8" t="str">
        <f>VLOOKUP(C531&amp;"-O"&amp;E531,端口信息表!B:F,5,FALSE)</f>
        <v>TB4R</v>
      </c>
      <c r="H531" s="8">
        <f>IF(I531="常通",1,VLOOKUP(B531,'开关组信息表（新）'!C:I,7,0))</f>
        <v>1</v>
      </c>
      <c r="I531" s="10" t="s">
        <v>8685</v>
      </c>
      <c r="J531" s="8">
        <f t="shared" si="34"/>
        <v>0</v>
      </c>
      <c r="K531" s="8"/>
      <c r="L531" s="8"/>
      <c r="M531" s="8"/>
      <c r="N531" s="8"/>
      <c r="O531" s="8" t="str">
        <f t="shared" si="35"/>
        <v>RY4L-TB4R</v>
      </c>
    </row>
    <row r="532" ht="15" spans="1:15">
      <c r="A532" s="8">
        <f t="shared" si="32"/>
        <v>531</v>
      </c>
      <c r="B532" s="8" t="str">
        <f t="shared" si="33"/>
        <v>CS26-1-20-[8][8]</v>
      </c>
      <c r="C532" s="8" t="s">
        <v>8434</v>
      </c>
      <c r="D532" s="8">
        <v>8</v>
      </c>
      <c r="E532" s="8">
        <v>8</v>
      </c>
      <c r="F532" s="8" t="str">
        <f>VLOOKUP(C532&amp;"-I"&amp;D532,端口信息表!B:F,5,FALSE)</f>
        <v>RY6L</v>
      </c>
      <c r="G532" s="8" t="str">
        <f>VLOOKUP(C532&amp;"-O"&amp;E532,端口信息表!B:F,5,FALSE)</f>
        <v>TB6R</v>
      </c>
      <c r="H532" s="8">
        <f>IF(I532="常通",1,VLOOKUP(B532,'开关组信息表（新）'!C:I,7,0))</f>
        <v>1</v>
      </c>
      <c r="I532" s="10" t="s">
        <v>8685</v>
      </c>
      <c r="J532" s="8">
        <f t="shared" si="34"/>
        <v>0</v>
      </c>
      <c r="K532" s="8"/>
      <c r="L532" s="8"/>
      <c r="M532" s="8"/>
      <c r="N532" s="8"/>
      <c r="O532" s="8" t="str">
        <f t="shared" si="35"/>
        <v>RY6L-TB6R</v>
      </c>
    </row>
    <row r="533" ht="15" spans="1:15">
      <c r="A533" s="8">
        <f t="shared" si="32"/>
        <v>532</v>
      </c>
      <c r="B533" s="8" t="str">
        <f t="shared" si="33"/>
        <v>CS26-1-21-[1][1]</v>
      </c>
      <c r="C533" s="8" t="s">
        <v>8435</v>
      </c>
      <c r="D533" s="8">
        <v>1</v>
      </c>
      <c r="E533" s="8">
        <v>1</v>
      </c>
      <c r="F533" s="8" t="str">
        <f>VLOOKUP(C533&amp;"-I"&amp;D533,端口信息表!B:F,5,FALSE)</f>
        <v>RB16L</v>
      </c>
      <c r="G533" s="8" t="str">
        <f>VLOOKUP(C533&amp;"-O"&amp;E533,端口信息表!B:F,5,FALSE)</f>
        <v>TY16R</v>
      </c>
      <c r="H533" s="8">
        <f>IF(I533="常通",1,VLOOKUP(B533,'开关组信息表（新）'!C:I,7,0))</f>
        <v>1</v>
      </c>
      <c r="I533" s="10" t="s">
        <v>8685</v>
      </c>
      <c r="J533" s="8">
        <f t="shared" si="34"/>
        <v>0</v>
      </c>
      <c r="K533" s="8"/>
      <c r="L533" s="8"/>
      <c r="M533" s="8"/>
      <c r="N533" s="8"/>
      <c r="O533" s="8" t="str">
        <f t="shared" si="35"/>
        <v>RB16L-TY16R</v>
      </c>
    </row>
    <row r="534" ht="15" spans="1:15">
      <c r="A534" s="8">
        <f t="shared" si="32"/>
        <v>533</v>
      </c>
      <c r="B534" s="8" t="str">
        <f t="shared" si="33"/>
        <v>CS26-1-21-[2][2]</v>
      </c>
      <c r="C534" s="8" t="s">
        <v>8435</v>
      </c>
      <c r="D534" s="8">
        <v>2</v>
      </c>
      <c r="E534" s="8">
        <v>2</v>
      </c>
      <c r="F534" s="8" t="str">
        <f>VLOOKUP(C534&amp;"-I"&amp;D534,端口信息表!B:F,5,FALSE)</f>
        <v>RB20L</v>
      </c>
      <c r="G534" s="8" t="str">
        <f>VLOOKUP(C534&amp;"-O"&amp;E534,端口信息表!B:F,5,FALSE)</f>
        <v>TY20R</v>
      </c>
      <c r="H534" s="8">
        <f>IF(I534="常通",1,VLOOKUP(B534,'开关组信息表（新）'!C:I,7,0))</f>
        <v>1</v>
      </c>
      <c r="I534" s="10" t="s">
        <v>8685</v>
      </c>
      <c r="J534" s="8">
        <f t="shared" si="34"/>
        <v>0</v>
      </c>
      <c r="K534" s="8"/>
      <c r="L534" s="8"/>
      <c r="M534" s="8"/>
      <c r="N534" s="8"/>
      <c r="O534" s="8" t="str">
        <f t="shared" si="35"/>
        <v>RB20L-TY20R</v>
      </c>
    </row>
    <row r="535" ht="15" spans="1:15">
      <c r="A535" s="8">
        <f t="shared" si="32"/>
        <v>534</v>
      </c>
      <c r="B535" s="8" t="str">
        <f t="shared" si="33"/>
        <v>CS26-1-21-[3][3]</v>
      </c>
      <c r="C535" s="8" t="s">
        <v>8435</v>
      </c>
      <c r="D535" s="8">
        <v>3</v>
      </c>
      <c r="E535" s="8">
        <v>3</v>
      </c>
      <c r="F535" s="8" t="str">
        <f>VLOOKUP(C535&amp;"-I"&amp;D535,端口信息表!B:F,5,FALSE)</f>
        <v>RB43L</v>
      </c>
      <c r="G535" s="8" t="str">
        <f>VLOOKUP(C535&amp;"-O"&amp;E535,端口信息表!B:F,5,FALSE)</f>
        <v>TY43R</v>
      </c>
      <c r="H535" s="8">
        <f>IF(I535="常通",1,VLOOKUP(B535,'开关组信息表（新）'!C:I,7,0))</f>
        <v>1</v>
      </c>
      <c r="I535" s="10" t="s">
        <v>8685</v>
      </c>
      <c r="J535" s="8">
        <f t="shared" si="34"/>
        <v>0</v>
      </c>
      <c r="K535" s="8"/>
      <c r="L535" s="8"/>
      <c r="M535" s="8"/>
      <c r="N535" s="8"/>
      <c r="O535" s="8" t="str">
        <f t="shared" si="35"/>
        <v>RB43L-TY43R</v>
      </c>
    </row>
    <row r="536" ht="15" spans="1:15">
      <c r="A536" s="8">
        <f t="shared" si="32"/>
        <v>535</v>
      </c>
      <c r="B536" s="8" t="str">
        <f t="shared" si="33"/>
        <v>CS26-1-21-[4][4]</v>
      </c>
      <c r="C536" s="8" t="s">
        <v>8435</v>
      </c>
      <c r="D536" s="8">
        <v>4</v>
      </c>
      <c r="E536" s="8">
        <v>4</v>
      </c>
      <c r="F536" s="8" t="str">
        <f>VLOOKUP(C536&amp;"-I"&amp;D536,端口信息表!B:F,5,FALSE)</f>
        <v>RB45L</v>
      </c>
      <c r="G536" s="8" t="str">
        <f>VLOOKUP(C536&amp;"-O"&amp;E536,端口信息表!B:F,5,FALSE)</f>
        <v>TY45R</v>
      </c>
      <c r="H536" s="8">
        <f>IF(I536="常通",1,VLOOKUP(B536,'开关组信息表（新）'!C:I,7,0))</f>
        <v>1</v>
      </c>
      <c r="I536" s="10" t="s">
        <v>8685</v>
      </c>
      <c r="J536" s="8">
        <f t="shared" si="34"/>
        <v>0</v>
      </c>
      <c r="K536" s="8"/>
      <c r="L536" s="8"/>
      <c r="M536" s="8"/>
      <c r="N536" s="8"/>
      <c r="O536" s="8" t="str">
        <f t="shared" si="35"/>
        <v>RB45L-TY45R</v>
      </c>
    </row>
    <row r="537" ht="15" spans="1:15">
      <c r="A537" s="8">
        <f t="shared" si="32"/>
        <v>536</v>
      </c>
      <c r="B537" s="8" t="str">
        <f t="shared" si="33"/>
        <v>CS26-1-21-[5][5]</v>
      </c>
      <c r="C537" s="8" t="s">
        <v>8435</v>
      </c>
      <c r="D537" s="8">
        <v>5</v>
      </c>
      <c r="E537" s="8">
        <v>5</v>
      </c>
      <c r="F537" s="8" t="str">
        <f>VLOOKUP(C537&amp;"-I"&amp;D537,端口信息表!B:F,5,FALSE)</f>
        <v>RB8R</v>
      </c>
      <c r="G537" s="8" t="str">
        <f>VLOOKUP(C537&amp;"-O"&amp;E537,端口信息表!B:F,5,FALSE)</f>
        <v>TY8L</v>
      </c>
      <c r="H537" s="8">
        <f>IF(I537="常通",1,VLOOKUP(B537,'开关组信息表（新）'!C:I,7,0))</f>
        <v>1</v>
      </c>
      <c r="I537" s="10" t="s">
        <v>8685</v>
      </c>
      <c r="J537" s="8">
        <f t="shared" si="34"/>
        <v>0</v>
      </c>
      <c r="K537" s="8"/>
      <c r="L537" s="8"/>
      <c r="M537" s="8"/>
      <c r="N537" s="8"/>
      <c r="O537" s="8" t="str">
        <f t="shared" si="35"/>
        <v>RB8R-TY8L</v>
      </c>
    </row>
    <row r="538" ht="15" spans="1:15">
      <c r="A538" s="8">
        <f t="shared" si="32"/>
        <v>537</v>
      </c>
      <c r="B538" s="8" t="str">
        <f t="shared" si="33"/>
        <v>CS26-1-21-[6][6]</v>
      </c>
      <c r="C538" s="8" t="s">
        <v>8435</v>
      </c>
      <c r="D538" s="8">
        <v>6</v>
      </c>
      <c r="E538" s="8">
        <v>6</v>
      </c>
      <c r="F538" s="8" t="str">
        <f>VLOOKUP(C538&amp;"-I"&amp;D538,端口信息表!B:F,5,FALSE)</f>
        <v>RB15R</v>
      </c>
      <c r="G538" s="8" t="str">
        <f>VLOOKUP(C538&amp;"-O"&amp;E538,端口信息表!B:F,5,FALSE)</f>
        <v>TY15L</v>
      </c>
      <c r="H538" s="8">
        <f>IF(I538="常通",1,VLOOKUP(B538,'开关组信息表（新）'!C:I,7,0))</f>
        <v>1</v>
      </c>
      <c r="I538" s="10" t="s">
        <v>8685</v>
      </c>
      <c r="J538" s="8">
        <f t="shared" si="34"/>
        <v>0</v>
      </c>
      <c r="K538" s="8"/>
      <c r="L538" s="8"/>
      <c r="M538" s="8"/>
      <c r="N538" s="8"/>
      <c r="O538" s="8" t="str">
        <f t="shared" si="35"/>
        <v>RB15R-TY15L</v>
      </c>
    </row>
    <row r="539" ht="15" spans="1:15">
      <c r="A539" s="8">
        <f t="shared" si="32"/>
        <v>538</v>
      </c>
      <c r="B539" s="8" t="str">
        <f t="shared" si="33"/>
        <v>CS26-1-21-[7][7]</v>
      </c>
      <c r="C539" s="8" t="s">
        <v>8435</v>
      </c>
      <c r="D539" s="8">
        <v>7</v>
      </c>
      <c r="E539" s="8">
        <v>7</v>
      </c>
      <c r="F539" s="8" t="str">
        <f>VLOOKUP(C539&amp;"-I"&amp;D539,端口信息表!B:F,5,FALSE)</f>
        <v>RB29R</v>
      </c>
      <c r="G539" s="8" t="str">
        <f>VLOOKUP(C539&amp;"-O"&amp;E539,端口信息表!B:F,5,FALSE)</f>
        <v>TY29L</v>
      </c>
      <c r="H539" s="8">
        <f>IF(I539="常通",1,VLOOKUP(B539,'开关组信息表（新）'!C:I,7,0))</f>
        <v>1</v>
      </c>
      <c r="I539" s="10" t="s">
        <v>8685</v>
      </c>
      <c r="J539" s="8">
        <f t="shared" si="34"/>
        <v>0</v>
      </c>
      <c r="K539" s="8"/>
      <c r="L539" s="8"/>
      <c r="M539" s="8"/>
      <c r="N539" s="8"/>
      <c r="O539" s="8" t="str">
        <f t="shared" si="35"/>
        <v>RB29R-TY29L</v>
      </c>
    </row>
    <row r="540" ht="15" spans="1:15">
      <c r="A540" s="8">
        <f t="shared" si="32"/>
        <v>539</v>
      </c>
      <c r="B540" s="8" t="str">
        <f t="shared" si="33"/>
        <v>CS26-1-21-[8][8]</v>
      </c>
      <c r="C540" s="8" t="s">
        <v>8435</v>
      </c>
      <c r="D540" s="8">
        <v>8</v>
      </c>
      <c r="E540" s="8">
        <v>8</v>
      </c>
      <c r="F540" s="8" t="str">
        <f>VLOOKUP(C540&amp;"-I"&amp;D540,端口信息表!B:F,5,FALSE)</f>
        <v>RB38R</v>
      </c>
      <c r="G540" s="8" t="str">
        <f>VLOOKUP(C540&amp;"-O"&amp;E540,端口信息表!B:F,5,FALSE)</f>
        <v>TY38L</v>
      </c>
      <c r="H540" s="8">
        <f>IF(I540="常通",1,VLOOKUP(B540,'开关组信息表（新）'!C:I,7,0))</f>
        <v>1</v>
      </c>
      <c r="I540" s="10" t="s">
        <v>8685</v>
      </c>
      <c r="J540" s="8">
        <f t="shared" si="34"/>
        <v>0</v>
      </c>
      <c r="K540" s="8"/>
      <c r="L540" s="8"/>
      <c r="M540" s="8"/>
      <c r="N540" s="8"/>
      <c r="O540" s="8" t="str">
        <f t="shared" si="35"/>
        <v>RB38R-TY38L</v>
      </c>
    </row>
    <row r="541" ht="15" spans="1:15">
      <c r="A541" s="8">
        <f t="shared" si="32"/>
        <v>540</v>
      </c>
      <c r="B541" s="8" t="str">
        <f t="shared" si="33"/>
        <v>CS26-1-22-[1][1]</v>
      </c>
      <c r="C541" s="8" t="s">
        <v>8436</v>
      </c>
      <c r="D541" s="8">
        <v>1</v>
      </c>
      <c r="E541" s="8">
        <v>1</v>
      </c>
      <c r="F541" s="8" t="str">
        <f>VLOOKUP(C541&amp;"-I"&amp;D541,端口信息表!B:F,5,FALSE)</f>
        <v>RY8R</v>
      </c>
      <c r="G541" s="8" t="str">
        <f>VLOOKUP(C541&amp;"-O"&amp;E541,端口信息表!B:F,5,FALSE)</f>
        <v>TB8L</v>
      </c>
      <c r="H541" s="8">
        <f>IF(I541="常通",1,VLOOKUP(B541,'开关组信息表（新）'!C:I,7,0))</f>
        <v>1</v>
      </c>
      <c r="I541" s="10" t="s">
        <v>8685</v>
      </c>
      <c r="J541" s="8">
        <f t="shared" si="34"/>
        <v>0</v>
      </c>
      <c r="K541" s="8"/>
      <c r="L541" s="8"/>
      <c r="M541" s="8"/>
      <c r="N541" s="8"/>
      <c r="O541" s="8" t="str">
        <f t="shared" si="35"/>
        <v>RY8R-TB8L</v>
      </c>
    </row>
    <row r="542" ht="15" spans="1:15">
      <c r="A542" s="8">
        <f t="shared" si="32"/>
        <v>541</v>
      </c>
      <c r="B542" s="8" t="str">
        <f t="shared" si="33"/>
        <v>CS26-1-22-[2][2]</v>
      </c>
      <c r="C542" s="8" t="s">
        <v>8436</v>
      </c>
      <c r="D542" s="8">
        <v>2</v>
      </c>
      <c r="E542" s="8">
        <v>2</v>
      </c>
      <c r="F542" s="8" t="str">
        <f>VLOOKUP(C542&amp;"-I"&amp;D542,端口信息表!B:F,5,FALSE)</f>
        <v>RY15R</v>
      </c>
      <c r="G542" s="8" t="str">
        <f>VLOOKUP(C542&amp;"-O"&amp;E542,端口信息表!B:F,5,FALSE)</f>
        <v>TB15L</v>
      </c>
      <c r="H542" s="8">
        <f>IF(I542="常通",1,VLOOKUP(B542,'开关组信息表（新）'!C:I,7,0))</f>
        <v>1</v>
      </c>
      <c r="I542" s="10" t="s">
        <v>8685</v>
      </c>
      <c r="J542" s="8">
        <f t="shared" si="34"/>
        <v>0</v>
      </c>
      <c r="K542" s="8"/>
      <c r="L542" s="8"/>
      <c r="M542" s="8"/>
      <c r="N542" s="8"/>
      <c r="O542" s="8" t="str">
        <f t="shared" si="35"/>
        <v>RY15R-TB15L</v>
      </c>
    </row>
    <row r="543" ht="15" spans="1:15">
      <c r="A543" s="8">
        <f t="shared" si="32"/>
        <v>542</v>
      </c>
      <c r="B543" s="8" t="str">
        <f t="shared" si="33"/>
        <v>CS26-1-22-[3][3]</v>
      </c>
      <c r="C543" s="8" t="s">
        <v>8436</v>
      </c>
      <c r="D543" s="8">
        <v>3</v>
      </c>
      <c r="E543" s="8">
        <v>3</v>
      </c>
      <c r="F543" s="8" t="str">
        <f>VLOOKUP(C543&amp;"-I"&amp;D543,端口信息表!B:F,5,FALSE)</f>
        <v>RY29R</v>
      </c>
      <c r="G543" s="8" t="str">
        <f>VLOOKUP(C543&amp;"-O"&amp;E543,端口信息表!B:F,5,FALSE)</f>
        <v>TB29L</v>
      </c>
      <c r="H543" s="8">
        <f>IF(I543="常通",1,VLOOKUP(B543,'开关组信息表（新）'!C:I,7,0))</f>
        <v>1</v>
      </c>
      <c r="I543" s="10" t="s">
        <v>8685</v>
      </c>
      <c r="J543" s="8">
        <f t="shared" si="34"/>
        <v>0</v>
      </c>
      <c r="K543" s="8"/>
      <c r="L543" s="8"/>
      <c r="M543" s="8"/>
      <c r="N543" s="8"/>
      <c r="O543" s="8" t="str">
        <f t="shared" si="35"/>
        <v>RY29R-TB29L</v>
      </c>
    </row>
    <row r="544" ht="15" spans="1:15">
      <c r="A544" s="8">
        <f t="shared" si="32"/>
        <v>543</v>
      </c>
      <c r="B544" s="8" t="str">
        <f t="shared" si="33"/>
        <v>CS26-1-22-[4][4]</v>
      </c>
      <c r="C544" s="8" t="s">
        <v>8436</v>
      </c>
      <c r="D544" s="8">
        <v>4</v>
      </c>
      <c r="E544" s="8">
        <v>4</v>
      </c>
      <c r="F544" s="8" t="str">
        <f>VLOOKUP(C544&amp;"-I"&amp;D544,端口信息表!B:F,5,FALSE)</f>
        <v>RY38R</v>
      </c>
      <c r="G544" s="8" t="str">
        <f>VLOOKUP(C544&amp;"-O"&amp;E544,端口信息表!B:F,5,FALSE)</f>
        <v>TB38L</v>
      </c>
      <c r="H544" s="8">
        <f>IF(I544="常通",1,VLOOKUP(B544,'开关组信息表（新）'!C:I,7,0))</f>
        <v>1</v>
      </c>
      <c r="I544" s="10" t="s">
        <v>8685</v>
      </c>
      <c r="J544" s="8">
        <f t="shared" si="34"/>
        <v>0</v>
      </c>
      <c r="K544" s="8"/>
      <c r="L544" s="8"/>
      <c r="M544" s="8"/>
      <c r="N544" s="8"/>
      <c r="O544" s="8" t="str">
        <f t="shared" si="35"/>
        <v>RY38R-TB38L</v>
      </c>
    </row>
    <row r="545" ht="15" spans="1:15">
      <c r="A545" s="8">
        <f t="shared" si="32"/>
        <v>544</v>
      </c>
      <c r="B545" s="8" t="str">
        <f t="shared" si="33"/>
        <v>CS26-1-22-[5][5]</v>
      </c>
      <c r="C545" s="8" t="s">
        <v>8436</v>
      </c>
      <c r="D545" s="8">
        <v>5</v>
      </c>
      <c r="E545" s="8">
        <v>5</v>
      </c>
      <c r="F545" s="8" t="str">
        <f>VLOOKUP(C545&amp;"-I"&amp;D545,端口信息表!B:F,5,FALSE)</f>
        <v>RY16L</v>
      </c>
      <c r="G545" s="8" t="str">
        <f>VLOOKUP(C545&amp;"-O"&amp;E545,端口信息表!B:F,5,FALSE)</f>
        <v>TB16R</v>
      </c>
      <c r="H545" s="8">
        <f>IF(I545="常通",1,VLOOKUP(B545,'开关组信息表（新）'!C:I,7,0))</f>
        <v>1</v>
      </c>
      <c r="I545" s="10" t="s">
        <v>8685</v>
      </c>
      <c r="J545" s="8">
        <f t="shared" si="34"/>
        <v>0</v>
      </c>
      <c r="K545" s="8"/>
      <c r="L545" s="8"/>
      <c r="M545" s="8"/>
      <c r="N545" s="8"/>
      <c r="O545" s="8" t="str">
        <f t="shared" si="35"/>
        <v>RY16L-TB16R</v>
      </c>
    </row>
    <row r="546" ht="15" spans="1:15">
      <c r="A546" s="8">
        <f t="shared" si="32"/>
        <v>545</v>
      </c>
      <c r="B546" s="8" t="str">
        <f t="shared" si="33"/>
        <v>CS26-1-22-[6][6]</v>
      </c>
      <c r="C546" s="8" t="s">
        <v>8436</v>
      </c>
      <c r="D546" s="8">
        <v>6</v>
      </c>
      <c r="E546" s="8">
        <v>6</v>
      </c>
      <c r="F546" s="8" t="str">
        <f>VLOOKUP(C546&amp;"-I"&amp;D546,端口信息表!B:F,5,FALSE)</f>
        <v>RY20L</v>
      </c>
      <c r="G546" s="8" t="str">
        <f>VLOOKUP(C546&amp;"-O"&amp;E546,端口信息表!B:F,5,FALSE)</f>
        <v>TB20R</v>
      </c>
      <c r="H546" s="8">
        <f>IF(I546="常通",1,VLOOKUP(B546,'开关组信息表（新）'!C:I,7,0))</f>
        <v>1</v>
      </c>
      <c r="I546" s="10" t="s">
        <v>8685</v>
      </c>
      <c r="J546" s="8">
        <f t="shared" si="34"/>
        <v>0</v>
      </c>
      <c r="K546" s="8"/>
      <c r="L546" s="8"/>
      <c r="M546" s="8"/>
      <c r="N546" s="8"/>
      <c r="O546" s="8" t="str">
        <f t="shared" si="35"/>
        <v>RY20L-TB20R</v>
      </c>
    </row>
    <row r="547" ht="15" spans="1:15">
      <c r="A547" s="8">
        <f t="shared" si="32"/>
        <v>546</v>
      </c>
      <c r="B547" s="8" t="str">
        <f t="shared" si="33"/>
        <v>CS26-1-22-[7][7]</v>
      </c>
      <c r="C547" s="8" t="s">
        <v>8436</v>
      </c>
      <c r="D547" s="8">
        <v>7</v>
      </c>
      <c r="E547" s="8">
        <v>7</v>
      </c>
      <c r="F547" s="8" t="str">
        <f>VLOOKUP(C547&amp;"-I"&amp;D547,端口信息表!B:F,5,FALSE)</f>
        <v>RY43L</v>
      </c>
      <c r="G547" s="8" t="str">
        <f>VLOOKUP(C547&amp;"-O"&amp;E547,端口信息表!B:F,5,FALSE)</f>
        <v>TB43R</v>
      </c>
      <c r="H547" s="8">
        <f>IF(I547="常通",1,VLOOKUP(B547,'开关组信息表（新）'!C:I,7,0))</f>
        <v>1</v>
      </c>
      <c r="I547" s="10" t="s">
        <v>8685</v>
      </c>
      <c r="J547" s="8">
        <f t="shared" si="34"/>
        <v>0</v>
      </c>
      <c r="K547" s="8"/>
      <c r="L547" s="8"/>
      <c r="M547" s="8"/>
      <c r="N547" s="8"/>
      <c r="O547" s="8" t="str">
        <f t="shared" si="35"/>
        <v>RY43L-TB43R</v>
      </c>
    </row>
    <row r="548" ht="15" spans="1:15">
      <c r="A548" s="8">
        <f t="shared" si="32"/>
        <v>547</v>
      </c>
      <c r="B548" s="8" t="str">
        <f t="shared" si="33"/>
        <v>CS26-1-22-[8][8]</v>
      </c>
      <c r="C548" s="8" t="s">
        <v>8436</v>
      </c>
      <c r="D548" s="8">
        <v>8</v>
      </c>
      <c r="E548" s="8">
        <v>8</v>
      </c>
      <c r="F548" s="8" t="str">
        <f>VLOOKUP(C548&amp;"-I"&amp;D548,端口信息表!B:F,5,FALSE)</f>
        <v>RY45L</v>
      </c>
      <c r="G548" s="8" t="str">
        <f>VLOOKUP(C548&amp;"-O"&amp;E548,端口信息表!B:F,5,FALSE)</f>
        <v>TB45R</v>
      </c>
      <c r="H548" s="8">
        <f>IF(I548="常通",1,VLOOKUP(B548,'开关组信息表（新）'!C:I,7,0))</f>
        <v>1</v>
      </c>
      <c r="I548" s="10" t="s">
        <v>8685</v>
      </c>
      <c r="J548" s="8">
        <f t="shared" si="34"/>
        <v>0</v>
      </c>
      <c r="K548" s="8"/>
      <c r="L548" s="8"/>
      <c r="M548" s="8"/>
      <c r="N548" s="8"/>
      <c r="O548" s="8" t="str">
        <f t="shared" si="35"/>
        <v>RY45L-TB45R</v>
      </c>
    </row>
    <row r="549" ht="15" spans="1:15">
      <c r="A549" s="8">
        <f t="shared" si="32"/>
        <v>548</v>
      </c>
      <c r="B549" s="8" t="str">
        <f t="shared" si="33"/>
        <v>CS26-1-23-[1][1]</v>
      </c>
      <c r="C549" s="8" t="s">
        <v>8437</v>
      </c>
      <c r="D549" s="8">
        <v>1</v>
      </c>
      <c r="E549" s="8">
        <v>1</v>
      </c>
      <c r="F549" s="8" t="str">
        <f>VLOOKUP(C549&amp;"-I"&amp;D549,端口信息表!B:F,5,FALSE)</f>
        <v>RB2L</v>
      </c>
      <c r="G549" s="8" t="str">
        <f>VLOOKUP(C549&amp;"-O"&amp;E549,端口信息表!B:F,5,FALSE)</f>
        <v>TY2R</v>
      </c>
      <c r="H549" s="8">
        <f>IF(I549="常通",1,VLOOKUP(B549,'开关组信息表（新）'!C:I,7,0))</f>
        <v>1</v>
      </c>
      <c r="I549" s="10" t="s">
        <v>8685</v>
      </c>
      <c r="J549" s="8">
        <f t="shared" si="34"/>
        <v>0</v>
      </c>
      <c r="K549" s="8"/>
      <c r="L549" s="8"/>
      <c r="M549" s="8"/>
      <c r="N549" s="8"/>
      <c r="O549" s="8" t="str">
        <f t="shared" si="35"/>
        <v>RB2L-TY2R</v>
      </c>
    </row>
    <row r="550" ht="15" spans="1:15">
      <c r="A550" s="8">
        <f t="shared" si="32"/>
        <v>549</v>
      </c>
      <c r="B550" s="8" t="str">
        <f t="shared" si="33"/>
        <v>CS26-1-23-[2][2]</v>
      </c>
      <c r="C550" s="8" t="s">
        <v>8437</v>
      </c>
      <c r="D550" s="8">
        <v>2</v>
      </c>
      <c r="E550" s="8">
        <v>2</v>
      </c>
      <c r="F550" s="8" t="str">
        <f>VLOOKUP(C550&amp;"-I"&amp;D550,端口信息表!B:F,5,FALSE)</f>
        <v>RB5L</v>
      </c>
      <c r="G550" s="8" t="str">
        <f>VLOOKUP(C550&amp;"-O"&amp;E550,端口信息表!B:F,5,FALSE)</f>
        <v>TY5R</v>
      </c>
      <c r="H550" s="8">
        <f>IF(I550="常通",1,VLOOKUP(B550,'开关组信息表（新）'!C:I,7,0))</f>
        <v>1</v>
      </c>
      <c r="I550" s="10" t="s">
        <v>8685</v>
      </c>
      <c r="J550" s="8">
        <f t="shared" si="34"/>
        <v>0</v>
      </c>
      <c r="K550" s="8"/>
      <c r="L550" s="8"/>
      <c r="M550" s="8"/>
      <c r="N550" s="8"/>
      <c r="O550" s="8" t="str">
        <f t="shared" si="35"/>
        <v>RB5L-TY5R</v>
      </c>
    </row>
    <row r="551" ht="15" spans="1:15">
      <c r="A551" s="8">
        <f t="shared" si="32"/>
        <v>550</v>
      </c>
      <c r="B551" s="8" t="str">
        <f t="shared" si="33"/>
        <v>CS26-1-23-[3][3]</v>
      </c>
      <c r="C551" s="8" t="s">
        <v>8437</v>
      </c>
      <c r="D551" s="8">
        <v>3</v>
      </c>
      <c r="E551" s="8">
        <v>3</v>
      </c>
      <c r="F551" s="8" t="str">
        <f>VLOOKUP(C551&amp;"-I"&amp;D551,端口信息表!B:F,5,FALSE)</f>
        <v>RB18L</v>
      </c>
      <c r="G551" s="8" t="str">
        <f>VLOOKUP(C551&amp;"-O"&amp;E551,端口信息表!B:F,5,FALSE)</f>
        <v>TY18R</v>
      </c>
      <c r="H551" s="8">
        <f>IF(I551="常通",1,VLOOKUP(B551,'开关组信息表（新）'!C:I,7,0))</f>
        <v>1</v>
      </c>
      <c r="I551" s="10" t="s">
        <v>8685</v>
      </c>
      <c r="J551" s="8">
        <f t="shared" si="34"/>
        <v>0</v>
      </c>
      <c r="K551" s="8"/>
      <c r="L551" s="8"/>
      <c r="M551" s="8"/>
      <c r="N551" s="8"/>
      <c r="O551" s="8" t="str">
        <f t="shared" si="35"/>
        <v>RB18L-TY18R</v>
      </c>
    </row>
    <row r="552" ht="15" spans="1:15">
      <c r="A552" s="8">
        <f t="shared" si="32"/>
        <v>551</v>
      </c>
      <c r="B552" s="8" t="str">
        <f t="shared" si="33"/>
        <v>CS26-1-23-[4][4]</v>
      </c>
      <c r="C552" s="8" t="s">
        <v>8437</v>
      </c>
      <c r="D552" s="8">
        <v>4</v>
      </c>
      <c r="E552" s="8">
        <v>4</v>
      </c>
      <c r="F552" s="8" t="str">
        <f>VLOOKUP(C552&amp;"-I"&amp;D552,端口信息表!B:F,5,FALSE)</f>
        <v>RB33L</v>
      </c>
      <c r="G552" s="8" t="str">
        <f>VLOOKUP(C552&amp;"-O"&amp;E552,端口信息表!B:F,5,FALSE)</f>
        <v>TY33R</v>
      </c>
      <c r="H552" s="8">
        <f>IF(I552="常通",1,VLOOKUP(B552,'开关组信息表（新）'!C:I,7,0))</f>
        <v>1</v>
      </c>
      <c r="I552" s="10" t="s">
        <v>8685</v>
      </c>
      <c r="J552" s="8">
        <f t="shared" si="34"/>
        <v>0</v>
      </c>
      <c r="K552" s="8"/>
      <c r="L552" s="8"/>
      <c r="M552" s="8"/>
      <c r="N552" s="8"/>
      <c r="O552" s="8" t="str">
        <f t="shared" si="35"/>
        <v>RB33L-TY33R</v>
      </c>
    </row>
    <row r="553" ht="15" spans="1:15">
      <c r="A553" s="8">
        <f t="shared" si="32"/>
        <v>552</v>
      </c>
      <c r="B553" s="8" t="str">
        <f t="shared" si="33"/>
        <v>CS26-1-23-[5][5]</v>
      </c>
      <c r="C553" s="8" t="s">
        <v>8437</v>
      </c>
      <c r="D553" s="8">
        <v>5</v>
      </c>
      <c r="E553" s="8">
        <v>5</v>
      </c>
      <c r="F553" s="8" t="str">
        <f>VLOOKUP(C553&amp;"-I"&amp;D553,端口信息表!B:F,5,FALSE)</f>
        <v>RB11R</v>
      </c>
      <c r="G553" s="8" t="str">
        <f>VLOOKUP(C553&amp;"-O"&amp;E553,端口信息表!B:F,5,FALSE)</f>
        <v>TY11L</v>
      </c>
      <c r="H553" s="8">
        <f>IF(I553="常通",1,VLOOKUP(B553,'开关组信息表（新）'!C:I,7,0))</f>
        <v>1</v>
      </c>
      <c r="I553" s="10" t="s">
        <v>8685</v>
      </c>
      <c r="J553" s="8">
        <f t="shared" si="34"/>
        <v>0</v>
      </c>
      <c r="K553" s="8"/>
      <c r="L553" s="8"/>
      <c r="M553" s="8"/>
      <c r="N553" s="8"/>
      <c r="O553" s="8" t="str">
        <f t="shared" si="35"/>
        <v>RB11R-TY11L</v>
      </c>
    </row>
    <row r="554" ht="15" spans="1:15">
      <c r="A554" s="8">
        <f t="shared" si="32"/>
        <v>553</v>
      </c>
      <c r="B554" s="8" t="str">
        <f t="shared" si="33"/>
        <v>CS26-1-23-[6][6]</v>
      </c>
      <c r="C554" s="8" t="s">
        <v>8437</v>
      </c>
      <c r="D554" s="8">
        <v>6</v>
      </c>
      <c r="E554" s="8">
        <v>6</v>
      </c>
      <c r="F554" s="8" t="str">
        <f>VLOOKUP(C554&amp;"-I"&amp;D554,端口信息表!B:F,5,FALSE)</f>
        <v>RB24R</v>
      </c>
      <c r="G554" s="8" t="str">
        <f>VLOOKUP(C554&amp;"-O"&amp;E554,端口信息表!B:F,5,FALSE)</f>
        <v>TY24L</v>
      </c>
      <c r="H554" s="8">
        <f>IF(I554="常通",1,VLOOKUP(B554,'开关组信息表（新）'!C:I,7,0))</f>
        <v>1</v>
      </c>
      <c r="I554" s="10" t="s">
        <v>8685</v>
      </c>
      <c r="J554" s="8">
        <f t="shared" si="34"/>
        <v>0</v>
      </c>
      <c r="K554" s="8"/>
      <c r="L554" s="8"/>
      <c r="M554" s="8"/>
      <c r="N554" s="8"/>
      <c r="O554" s="8" t="str">
        <f t="shared" si="35"/>
        <v>RB24R-TY24L</v>
      </c>
    </row>
    <row r="555" ht="15" spans="1:15">
      <c r="A555" s="8">
        <f t="shared" si="32"/>
        <v>554</v>
      </c>
      <c r="B555" s="8" t="str">
        <f t="shared" si="33"/>
        <v>CS26-1-23-[7][7]</v>
      </c>
      <c r="C555" s="8" t="s">
        <v>8437</v>
      </c>
      <c r="D555" s="8">
        <v>7</v>
      </c>
      <c r="E555" s="8">
        <v>7</v>
      </c>
      <c r="F555" s="8" t="str">
        <f>VLOOKUP(C555&amp;"-I"&amp;D555,端口信息表!B:F,5,FALSE)</f>
        <v>RB27R</v>
      </c>
      <c r="G555" s="8" t="str">
        <f>VLOOKUP(C555&amp;"-O"&amp;E555,端口信息表!B:F,5,FALSE)</f>
        <v>TY27L</v>
      </c>
      <c r="H555" s="8">
        <f>IF(I555="常通",1,VLOOKUP(B555,'开关组信息表（新）'!C:I,7,0))</f>
        <v>1</v>
      </c>
      <c r="I555" s="10" t="s">
        <v>8685</v>
      </c>
      <c r="J555" s="8">
        <f t="shared" si="34"/>
        <v>0</v>
      </c>
      <c r="K555" s="8"/>
      <c r="L555" s="8"/>
      <c r="M555" s="8"/>
      <c r="N555" s="8"/>
      <c r="O555" s="8" t="str">
        <f t="shared" si="35"/>
        <v>RB27R-TY27L</v>
      </c>
    </row>
    <row r="556" ht="15" spans="1:15">
      <c r="A556" s="8">
        <f t="shared" si="32"/>
        <v>555</v>
      </c>
      <c r="B556" s="8" t="str">
        <f t="shared" si="33"/>
        <v>CS26-1-23-[8][8]</v>
      </c>
      <c r="C556" s="8" t="s">
        <v>8437</v>
      </c>
      <c r="D556" s="8">
        <v>8</v>
      </c>
      <c r="E556" s="8">
        <v>8</v>
      </c>
      <c r="F556" s="8" t="str">
        <f>VLOOKUP(C556&amp;"-I"&amp;D556,端口信息表!B:F,5,FALSE)</f>
        <v>RB39R</v>
      </c>
      <c r="G556" s="8" t="str">
        <f>VLOOKUP(C556&amp;"-O"&amp;E556,端口信息表!B:F,5,FALSE)</f>
        <v>TY39L</v>
      </c>
      <c r="H556" s="8">
        <f>IF(I556="常通",1,VLOOKUP(B556,'开关组信息表（新）'!C:I,7,0))</f>
        <v>1</v>
      </c>
      <c r="I556" s="10" t="s">
        <v>8685</v>
      </c>
      <c r="J556" s="8">
        <f t="shared" si="34"/>
        <v>0</v>
      </c>
      <c r="K556" s="8"/>
      <c r="L556" s="8"/>
      <c r="M556" s="8"/>
      <c r="N556" s="8"/>
      <c r="O556" s="8" t="str">
        <f t="shared" si="35"/>
        <v>RB39R-TY39L</v>
      </c>
    </row>
    <row r="557" ht="15" spans="1:15">
      <c r="A557" s="8">
        <f t="shared" si="32"/>
        <v>556</v>
      </c>
      <c r="B557" s="8" t="str">
        <f t="shared" si="33"/>
        <v>CS26-1-24-[1][1]</v>
      </c>
      <c r="C557" s="8" t="s">
        <v>8438</v>
      </c>
      <c r="D557" s="8">
        <v>1</v>
      </c>
      <c r="E557" s="8">
        <v>1</v>
      </c>
      <c r="F557" s="8" t="str">
        <f>VLOOKUP(C557&amp;"-I"&amp;D557,端口信息表!B:F,5,FALSE)</f>
        <v>RY11R</v>
      </c>
      <c r="G557" s="8" t="str">
        <f>VLOOKUP(C557&amp;"-O"&amp;E557,端口信息表!B:F,5,FALSE)</f>
        <v>TB11L</v>
      </c>
      <c r="H557" s="8">
        <f>IF(I557="常通",1,VLOOKUP(B557,'开关组信息表（新）'!C:I,7,0))</f>
        <v>1</v>
      </c>
      <c r="I557" s="10" t="s">
        <v>8685</v>
      </c>
      <c r="J557" s="8">
        <f t="shared" si="34"/>
        <v>0</v>
      </c>
      <c r="K557" s="8"/>
      <c r="L557" s="8"/>
      <c r="M557" s="8"/>
      <c r="N557" s="8"/>
      <c r="O557" s="8" t="str">
        <f t="shared" si="35"/>
        <v>RY11R-TB11L</v>
      </c>
    </row>
    <row r="558" ht="15" spans="1:15">
      <c r="A558" s="8">
        <f t="shared" si="32"/>
        <v>557</v>
      </c>
      <c r="B558" s="8" t="str">
        <f t="shared" si="33"/>
        <v>CS26-1-24-[2][2]</v>
      </c>
      <c r="C558" s="8" t="s">
        <v>8438</v>
      </c>
      <c r="D558" s="8">
        <v>2</v>
      </c>
      <c r="E558" s="8">
        <v>2</v>
      </c>
      <c r="F558" s="8" t="str">
        <f>VLOOKUP(C558&amp;"-I"&amp;D558,端口信息表!B:F,5,FALSE)</f>
        <v>RY24R</v>
      </c>
      <c r="G558" s="8" t="str">
        <f>VLOOKUP(C558&amp;"-O"&amp;E558,端口信息表!B:F,5,FALSE)</f>
        <v>TB24L</v>
      </c>
      <c r="H558" s="8">
        <f>IF(I558="常通",1,VLOOKUP(B558,'开关组信息表（新）'!C:I,7,0))</f>
        <v>1</v>
      </c>
      <c r="I558" s="10" t="s">
        <v>8685</v>
      </c>
      <c r="J558" s="8">
        <f t="shared" si="34"/>
        <v>0</v>
      </c>
      <c r="K558" s="8"/>
      <c r="L558" s="8"/>
      <c r="M558" s="8"/>
      <c r="N558" s="8"/>
      <c r="O558" s="8" t="str">
        <f t="shared" si="35"/>
        <v>RY24R-TB24L</v>
      </c>
    </row>
    <row r="559" ht="15" spans="1:15">
      <c r="A559" s="8">
        <f t="shared" si="32"/>
        <v>558</v>
      </c>
      <c r="B559" s="8" t="str">
        <f t="shared" si="33"/>
        <v>CS26-1-24-[3][3]</v>
      </c>
      <c r="C559" s="8" t="s">
        <v>8438</v>
      </c>
      <c r="D559" s="8">
        <v>3</v>
      </c>
      <c r="E559" s="8">
        <v>3</v>
      </c>
      <c r="F559" s="8" t="str">
        <f>VLOOKUP(C559&amp;"-I"&amp;D559,端口信息表!B:F,5,FALSE)</f>
        <v>RY27R</v>
      </c>
      <c r="G559" s="8" t="str">
        <f>VLOOKUP(C559&amp;"-O"&amp;E559,端口信息表!B:F,5,FALSE)</f>
        <v>TB27L</v>
      </c>
      <c r="H559" s="8">
        <f>IF(I559="常通",1,VLOOKUP(B559,'开关组信息表（新）'!C:I,7,0))</f>
        <v>1</v>
      </c>
      <c r="I559" s="10" t="s">
        <v>8685</v>
      </c>
      <c r="J559" s="8">
        <f t="shared" si="34"/>
        <v>0</v>
      </c>
      <c r="K559" s="8"/>
      <c r="L559" s="8"/>
      <c r="M559" s="8"/>
      <c r="N559" s="8"/>
      <c r="O559" s="8" t="str">
        <f t="shared" si="35"/>
        <v>RY27R-TB27L</v>
      </c>
    </row>
    <row r="560" ht="15" spans="1:15">
      <c r="A560" s="8">
        <f t="shared" si="32"/>
        <v>559</v>
      </c>
      <c r="B560" s="8" t="str">
        <f t="shared" si="33"/>
        <v>CS26-1-24-[4][4]</v>
      </c>
      <c r="C560" s="8" t="s">
        <v>8438</v>
      </c>
      <c r="D560" s="8">
        <v>4</v>
      </c>
      <c r="E560" s="8">
        <v>4</v>
      </c>
      <c r="F560" s="8" t="str">
        <f>VLOOKUP(C560&amp;"-I"&amp;D560,端口信息表!B:F,5,FALSE)</f>
        <v>RY39R</v>
      </c>
      <c r="G560" s="8" t="str">
        <f>VLOOKUP(C560&amp;"-O"&amp;E560,端口信息表!B:F,5,FALSE)</f>
        <v>TB39L</v>
      </c>
      <c r="H560" s="8">
        <f>IF(I560="常通",1,VLOOKUP(B560,'开关组信息表（新）'!C:I,7,0))</f>
        <v>1</v>
      </c>
      <c r="I560" s="10" t="s">
        <v>8685</v>
      </c>
      <c r="J560" s="8">
        <f t="shared" si="34"/>
        <v>0</v>
      </c>
      <c r="K560" s="8"/>
      <c r="L560" s="8"/>
      <c r="M560" s="8"/>
      <c r="N560" s="8"/>
      <c r="O560" s="8" t="str">
        <f t="shared" si="35"/>
        <v>RY39R-TB39L</v>
      </c>
    </row>
    <row r="561" ht="15" spans="1:15">
      <c r="A561" s="8">
        <f t="shared" si="32"/>
        <v>560</v>
      </c>
      <c r="B561" s="8" t="str">
        <f t="shared" si="33"/>
        <v>CS26-1-24-[5][5]</v>
      </c>
      <c r="C561" s="8" t="s">
        <v>8438</v>
      </c>
      <c r="D561" s="8">
        <v>5</v>
      </c>
      <c r="E561" s="8">
        <v>5</v>
      </c>
      <c r="F561" s="8" t="str">
        <f>VLOOKUP(C561&amp;"-I"&amp;D561,端口信息表!B:F,5,FALSE)</f>
        <v>RY2L</v>
      </c>
      <c r="G561" s="8" t="str">
        <f>VLOOKUP(C561&amp;"-O"&amp;E561,端口信息表!B:F,5,FALSE)</f>
        <v>TB2R</v>
      </c>
      <c r="H561" s="8">
        <f>IF(I561="常通",1,VLOOKUP(B561,'开关组信息表（新）'!C:I,7,0))</f>
        <v>1</v>
      </c>
      <c r="I561" s="10" t="s">
        <v>8685</v>
      </c>
      <c r="J561" s="8">
        <f t="shared" si="34"/>
        <v>0</v>
      </c>
      <c r="K561" s="8"/>
      <c r="L561" s="8"/>
      <c r="M561" s="8"/>
      <c r="N561" s="8"/>
      <c r="O561" s="8" t="str">
        <f t="shared" si="35"/>
        <v>RY2L-TB2R</v>
      </c>
    </row>
    <row r="562" ht="15" spans="1:15">
      <c r="A562" s="8">
        <f t="shared" si="32"/>
        <v>561</v>
      </c>
      <c r="B562" s="8" t="str">
        <f t="shared" si="33"/>
        <v>CS26-1-24-[6][6]</v>
      </c>
      <c r="C562" s="8" t="s">
        <v>8438</v>
      </c>
      <c r="D562" s="8">
        <v>6</v>
      </c>
      <c r="E562" s="8">
        <v>6</v>
      </c>
      <c r="F562" s="8" t="str">
        <f>VLOOKUP(C562&amp;"-I"&amp;D562,端口信息表!B:F,5,FALSE)</f>
        <v>RY5L</v>
      </c>
      <c r="G562" s="8" t="str">
        <f>VLOOKUP(C562&amp;"-O"&amp;E562,端口信息表!B:F,5,FALSE)</f>
        <v>TB5R</v>
      </c>
      <c r="H562" s="8">
        <f>IF(I562="常通",1,VLOOKUP(B562,'开关组信息表（新）'!C:I,7,0))</f>
        <v>1</v>
      </c>
      <c r="I562" s="10" t="s">
        <v>8685</v>
      </c>
      <c r="J562" s="8">
        <f t="shared" si="34"/>
        <v>0</v>
      </c>
      <c r="K562" s="8"/>
      <c r="L562" s="8"/>
      <c r="M562" s="8"/>
      <c r="N562" s="8"/>
      <c r="O562" s="8" t="str">
        <f t="shared" si="35"/>
        <v>RY5L-TB5R</v>
      </c>
    </row>
    <row r="563" ht="15" spans="1:15">
      <c r="A563" s="8">
        <f t="shared" si="32"/>
        <v>562</v>
      </c>
      <c r="B563" s="8" t="str">
        <f t="shared" si="33"/>
        <v>CS26-1-24-[7][7]</v>
      </c>
      <c r="C563" s="8" t="s">
        <v>8438</v>
      </c>
      <c r="D563" s="8">
        <v>7</v>
      </c>
      <c r="E563" s="8">
        <v>7</v>
      </c>
      <c r="F563" s="8" t="str">
        <f>VLOOKUP(C563&amp;"-I"&amp;D563,端口信息表!B:F,5,FALSE)</f>
        <v>RY18L</v>
      </c>
      <c r="G563" s="8" t="str">
        <f>VLOOKUP(C563&amp;"-O"&amp;E563,端口信息表!B:F,5,FALSE)</f>
        <v>TB18R</v>
      </c>
      <c r="H563" s="8">
        <f>IF(I563="常通",1,VLOOKUP(B563,'开关组信息表（新）'!C:I,7,0))</f>
        <v>1</v>
      </c>
      <c r="I563" s="10" t="s">
        <v>8685</v>
      </c>
      <c r="J563" s="8">
        <f t="shared" si="34"/>
        <v>0</v>
      </c>
      <c r="K563" s="8"/>
      <c r="L563" s="8"/>
      <c r="M563" s="8"/>
      <c r="N563" s="8"/>
      <c r="O563" s="8" t="str">
        <f t="shared" si="35"/>
        <v>RY18L-TB18R</v>
      </c>
    </row>
    <row r="564" ht="15" spans="1:15">
      <c r="A564" s="8">
        <f t="shared" si="32"/>
        <v>563</v>
      </c>
      <c r="B564" s="8" t="str">
        <f t="shared" si="33"/>
        <v>CS26-1-24-[8][8]</v>
      </c>
      <c r="C564" s="8" t="s">
        <v>8438</v>
      </c>
      <c r="D564" s="8">
        <v>8</v>
      </c>
      <c r="E564" s="8">
        <v>8</v>
      </c>
      <c r="F564" s="8" t="str">
        <f>VLOOKUP(C564&amp;"-I"&amp;D564,端口信息表!B:F,5,FALSE)</f>
        <v>RY33L</v>
      </c>
      <c r="G564" s="8" t="str">
        <f>VLOOKUP(C564&amp;"-O"&amp;E564,端口信息表!B:F,5,FALSE)</f>
        <v>TB33R</v>
      </c>
      <c r="H564" s="8">
        <f>IF(I564="常通",1,VLOOKUP(B564,'开关组信息表（新）'!C:I,7,0))</f>
        <v>1</v>
      </c>
      <c r="I564" s="10" t="s">
        <v>8685</v>
      </c>
      <c r="J564" s="8">
        <f t="shared" si="34"/>
        <v>0</v>
      </c>
      <c r="K564" s="8"/>
      <c r="L564" s="8"/>
      <c r="M564" s="8"/>
      <c r="N564" s="8"/>
      <c r="O564" s="8" t="str">
        <f t="shared" si="35"/>
        <v>RY33L-TB33R</v>
      </c>
    </row>
    <row r="565" ht="15" spans="1:15">
      <c r="A565" s="8">
        <f t="shared" si="32"/>
        <v>564</v>
      </c>
      <c r="B565" s="8" t="str">
        <f t="shared" si="33"/>
        <v>CS26-1-25-[1][1]</v>
      </c>
      <c r="C565" s="8" t="s">
        <v>8439</v>
      </c>
      <c r="D565" s="8">
        <v>1</v>
      </c>
      <c r="E565" s="8">
        <v>1</v>
      </c>
      <c r="F565" s="8" t="str">
        <f>VLOOKUP(C565&amp;"-I"&amp;D565,端口信息表!B:F,5,FALSE)</f>
        <v>RB7L</v>
      </c>
      <c r="G565" s="8" t="str">
        <f>VLOOKUP(C565&amp;"-O"&amp;E565,端口信息表!B:F,5,FALSE)</f>
        <v>TY7R</v>
      </c>
      <c r="H565" s="8">
        <f>IF(I565="常通",1,VLOOKUP(B565,'开关组信息表（新）'!C:I,7,0))</f>
        <v>1</v>
      </c>
      <c r="I565" s="10" t="s">
        <v>8685</v>
      </c>
      <c r="J565" s="8">
        <f t="shared" si="34"/>
        <v>0</v>
      </c>
      <c r="K565" s="8"/>
      <c r="L565" s="8"/>
      <c r="M565" s="8"/>
      <c r="N565" s="8"/>
      <c r="O565" s="8" t="str">
        <f t="shared" si="35"/>
        <v>RB7L-TY7R</v>
      </c>
    </row>
    <row r="566" ht="15" spans="1:15">
      <c r="A566" s="8">
        <f t="shared" si="32"/>
        <v>565</v>
      </c>
      <c r="B566" s="8" t="str">
        <f t="shared" si="33"/>
        <v>CS26-1-25-[2][2]</v>
      </c>
      <c r="C566" s="8" t="s">
        <v>8439</v>
      </c>
      <c r="D566" s="8">
        <v>2</v>
      </c>
      <c r="E566" s="8">
        <v>2</v>
      </c>
      <c r="F566" s="8" t="str">
        <f>VLOOKUP(C566&amp;"-I"&amp;D566,端口信息表!B:F,5,FALSE)</f>
        <v>RB21L</v>
      </c>
      <c r="G566" s="8" t="str">
        <f>VLOOKUP(C566&amp;"-O"&amp;E566,端口信息表!B:F,5,FALSE)</f>
        <v>TY21R</v>
      </c>
      <c r="H566" s="8">
        <f>IF(I566="常通",1,VLOOKUP(B566,'开关组信息表（新）'!C:I,7,0))</f>
        <v>1</v>
      </c>
      <c r="I566" s="10" t="s">
        <v>8685</v>
      </c>
      <c r="J566" s="8">
        <f t="shared" si="34"/>
        <v>0</v>
      </c>
      <c r="K566" s="8"/>
      <c r="L566" s="8"/>
      <c r="M566" s="8"/>
      <c r="N566" s="8"/>
      <c r="O566" s="8" t="str">
        <f t="shared" si="35"/>
        <v>RB21L-TY21R</v>
      </c>
    </row>
    <row r="567" ht="15" spans="1:15">
      <c r="A567" s="8">
        <f t="shared" si="32"/>
        <v>566</v>
      </c>
      <c r="B567" s="8" t="str">
        <f t="shared" si="33"/>
        <v>CS26-1-25-[3][3]</v>
      </c>
      <c r="C567" s="8" t="s">
        <v>8439</v>
      </c>
      <c r="D567" s="8">
        <v>3</v>
      </c>
      <c r="E567" s="8">
        <v>3</v>
      </c>
      <c r="F567" s="8" t="str">
        <f>VLOOKUP(C567&amp;"-I"&amp;D567,端口信息表!B:F,5,FALSE)</f>
        <v>RB23L</v>
      </c>
      <c r="G567" s="8" t="str">
        <f>VLOOKUP(C567&amp;"-O"&amp;E567,端口信息表!B:F,5,FALSE)</f>
        <v>TY23R</v>
      </c>
      <c r="H567" s="8">
        <f>IF(I567="常通",1,VLOOKUP(B567,'开关组信息表（新）'!C:I,7,0))</f>
        <v>1</v>
      </c>
      <c r="I567" s="10" t="s">
        <v>8685</v>
      </c>
      <c r="J567" s="8">
        <f t="shared" si="34"/>
        <v>0</v>
      </c>
      <c r="K567" s="8"/>
      <c r="L567" s="8"/>
      <c r="M567" s="8"/>
      <c r="N567" s="8"/>
      <c r="O567" s="8" t="str">
        <f t="shared" si="35"/>
        <v>RB23L-TY23R</v>
      </c>
    </row>
    <row r="568" ht="15" spans="1:15">
      <c r="A568" s="8">
        <f t="shared" si="32"/>
        <v>567</v>
      </c>
      <c r="B568" s="8" t="str">
        <f t="shared" si="33"/>
        <v>CS26-1-25-[4][4]</v>
      </c>
      <c r="C568" s="8" t="s">
        <v>8439</v>
      </c>
      <c r="D568" s="8">
        <v>4</v>
      </c>
      <c r="E568" s="8">
        <v>4</v>
      </c>
      <c r="F568" s="8" t="str">
        <f>VLOOKUP(C568&amp;"-I"&amp;D568,端口信息表!B:F,5,FALSE)</f>
        <v>RB31L</v>
      </c>
      <c r="G568" s="8" t="str">
        <f>VLOOKUP(C568&amp;"-O"&amp;E568,端口信息表!B:F,5,FALSE)</f>
        <v>TY31R</v>
      </c>
      <c r="H568" s="8">
        <f>IF(I568="常通",1,VLOOKUP(B568,'开关组信息表（新）'!C:I,7,0))</f>
        <v>1</v>
      </c>
      <c r="I568" s="10" t="s">
        <v>8685</v>
      </c>
      <c r="J568" s="8">
        <f t="shared" si="34"/>
        <v>0</v>
      </c>
      <c r="K568" s="8"/>
      <c r="L568" s="8"/>
      <c r="M568" s="8"/>
      <c r="N568" s="8"/>
      <c r="O568" s="8" t="str">
        <f t="shared" si="35"/>
        <v>RB31L-TY31R</v>
      </c>
    </row>
    <row r="569" ht="15" spans="1:15">
      <c r="A569" s="8">
        <f t="shared" si="32"/>
        <v>568</v>
      </c>
      <c r="B569" s="8" t="str">
        <f t="shared" si="33"/>
        <v>CS26-1-25-[5][5]</v>
      </c>
      <c r="C569" s="8" t="s">
        <v>8439</v>
      </c>
      <c r="D569" s="8">
        <v>5</v>
      </c>
      <c r="E569" s="8">
        <v>5</v>
      </c>
      <c r="F569" s="8" t="str">
        <f>VLOOKUP(C569&amp;"-I"&amp;D569,端口信息表!B:F,5,FALSE)</f>
        <v>RB46L</v>
      </c>
      <c r="G569" s="8" t="str">
        <f>VLOOKUP(C569&amp;"-O"&amp;E569,端口信息表!B:F,5,FALSE)</f>
        <v>TY46R</v>
      </c>
      <c r="H569" s="8">
        <f>IF(I569="常通",1,VLOOKUP(B569,'开关组信息表（新）'!C:I,7,0))</f>
        <v>1</v>
      </c>
      <c r="I569" s="10" t="s">
        <v>8685</v>
      </c>
      <c r="J569" s="8">
        <f t="shared" si="34"/>
        <v>0</v>
      </c>
      <c r="K569" s="8"/>
      <c r="L569" s="8"/>
      <c r="M569" s="8"/>
      <c r="N569" s="8"/>
      <c r="O569" s="8" t="str">
        <f t="shared" si="35"/>
        <v>RB46L-TY46R</v>
      </c>
    </row>
    <row r="570" ht="15" spans="1:15">
      <c r="A570" s="8">
        <f t="shared" ref="A570:A633" si="36">ROW()-1</f>
        <v>569</v>
      </c>
      <c r="B570" s="8" t="str">
        <f t="shared" ref="B570:B633" si="37">C570&amp;"-["&amp;D570&amp;"]["&amp;E570&amp;"]"</f>
        <v>CS26-1-25-[6][6]</v>
      </c>
      <c r="C570" s="8" t="s">
        <v>8439</v>
      </c>
      <c r="D570" s="8">
        <v>6</v>
      </c>
      <c r="E570" s="8">
        <v>6</v>
      </c>
      <c r="F570" s="8" t="str">
        <f>VLOOKUP(C570&amp;"-I"&amp;D570,端口信息表!B:F,5,FALSE)</f>
        <v>RB50L</v>
      </c>
      <c r="G570" s="8" t="str">
        <f>VLOOKUP(C570&amp;"-O"&amp;E570,端口信息表!B:F,5,FALSE)</f>
        <v>TY50L</v>
      </c>
      <c r="H570" s="8">
        <f>IF(I570="常通",1,VLOOKUP(B570,'开关组信息表（新）'!C:I,7,0))</f>
        <v>1</v>
      </c>
      <c r="I570" s="10" t="s">
        <v>8685</v>
      </c>
      <c r="J570" s="8">
        <f t="shared" ref="J570:J633" si="38">IF(N570=$M$1,M570,IF(N570=$L$1,L570,K570))</f>
        <v>0</v>
      </c>
      <c r="K570" s="8"/>
      <c r="L570" s="8"/>
      <c r="M570" s="8"/>
      <c r="N570" s="8"/>
      <c r="O570" s="8" t="str">
        <f t="shared" ref="O570:O633" si="39">F570&amp;"-"&amp;G570</f>
        <v>RB50L-TY50L</v>
      </c>
    </row>
    <row r="571" ht="15" spans="1:15">
      <c r="A571" s="8">
        <f t="shared" si="36"/>
        <v>570</v>
      </c>
      <c r="B571" s="8" t="str">
        <f t="shared" si="37"/>
        <v>CS26-1-25-[7][7]</v>
      </c>
      <c r="C571" s="8" t="s">
        <v>8439</v>
      </c>
      <c r="D571" s="8">
        <v>7</v>
      </c>
      <c r="E571" s="8">
        <v>7</v>
      </c>
      <c r="F571" s="8" t="str">
        <f>VLOOKUP(C571&amp;"-I"&amp;D571,端口信息表!B:F,5,FALSE)</f>
        <v>RB53L</v>
      </c>
      <c r="G571" s="8" t="str">
        <f>VLOOKUP(C571&amp;"-O"&amp;E571,端口信息表!B:F,5,FALSE)</f>
        <v>TY53R</v>
      </c>
      <c r="H571" s="8">
        <f>IF(I571="常通",1,VLOOKUP(B571,'开关组信息表（新）'!C:I,7,0))</f>
        <v>1</v>
      </c>
      <c r="I571" s="10" t="s">
        <v>8685</v>
      </c>
      <c r="J571" s="8">
        <f t="shared" si="38"/>
        <v>0</v>
      </c>
      <c r="K571" s="8"/>
      <c r="L571" s="8"/>
      <c r="M571" s="8"/>
      <c r="N571" s="8"/>
      <c r="O571" s="8" t="str">
        <f t="shared" si="39"/>
        <v>RB53L-TY53R</v>
      </c>
    </row>
    <row r="572" ht="15" spans="1:15">
      <c r="A572" s="8">
        <f t="shared" si="36"/>
        <v>571</v>
      </c>
      <c r="B572" s="8" t="str">
        <f t="shared" si="37"/>
        <v>CS26-1-25-[8][8]</v>
      </c>
      <c r="C572" s="8" t="s">
        <v>8439</v>
      </c>
      <c r="D572" s="8">
        <v>8</v>
      </c>
      <c r="E572" s="8">
        <v>8</v>
      </c>
      <c r="F572" s="8" t="str">
        <f>VLOOKUP(C572&amp;"-I"&amp;D572,端口信息表!B:F,5,FALSE)</f>
        <v>RB14R</v>
      </c>
      <c r="G572" s="8" t="str">
        <f>VLOOKUP(C572&amp;"-O"&amp;E572,端口信息表!B:F,5,FALSE)</f>
        <v>TY14L</v>
      </c>
      <c r="H572" s="8">
        <f>IF(I572="常通",1,VLOOKUP(B572,'开关组信息表（新）'!C:I,7,0))</f>
        <v>1</v>
      </c>
      <c r="I572" s="10" t="s">
        <v>8685</v>
      </c>
      <c r="J572" s="8">
        <f t="shared" si="38"/>
        <v>0</v>
      </c>
      <c r="K572" s="8"/>
      <c r="L572" s="8"/>
      <c r="M572" s="8"/>
      <c r="N572" s="8"/>
      <c r="O572" s="8" t="str">
        <f t="shared" si="39"/>
        <v>RB14R-TY14L</v>
      </c>
    </row>
    <row r="573" ht="15" spans="1:15">
      <c r="A573" s="8">
        <f t="shared" si="36"/>
        <v>572</v>
      </c>
      <c r="B573" s="8" t="str">
        <f t="shared" si="37"/>
        <v>CS26-1-25-[9][9]</v>
      </c>
      <c r="C573" s="8" t="s">
        <v>8439</v>
      </c>
      <c r="D573" s="8">
        <v>9</v>
      </c>
      <c r="E573" s="8">
        <v>9</v>
      </c>
      <c r="F573" s="8" t="str">
        <f>VLOOKUP(C573&amp;"-I"&amp;D573,端口信息表!B:F,5,FALSE)</f>
        <v>RB28R</v>
      </c>
      <c r="G573" s="8" t="str">
        <f>VLOOKUP(C573&amp;"-O"&amp;E573,端口信息表!B:F,5,FALSE)</f>
        <v>TY28L</v>
      </c>
      <c r="H573" s="8">
        <f>IF(I573="常通",1,VLOOKUP(B573,'开关组信息表（新）'!C:I,7,0))</f>
        <v>1</v>
      </c>
      <c r="I573" s="10" t="s">
        <v>8685</v>
      </c>
      <c r="J573" s="8">
        <f t="shared" si="38"/>
        <v>0</v>
      </c>
      <c r="K573" s="8"/>
      <c r="L573" s="8"/>
      <c r="M573" s="8"/>
      <c r="N573" s="8"/>
      <c r="O573" s="8" t="str">
        <f t="shared" si="39"/>
        <v>RB28R-TY28L</v>
      </c>
    </row>
    <row r="574" ht="15" spans="1:15">
      <c r="A574" s="8">
        <f t="shared" si="36"/>
        <v>573</v>
      </c>
      <c r="B574" s="8" t="str">
        <f t="shared" si="37"/>
        <v>CS26-1-25-[10][10]</v>
      </c>
      <c r="C574" s="8" t="s">
        <v>8439</v>
      </c>
      <c r="D574" s="8">
        <v>10</v>
      </c>
      <c r="E574" s="8">
        <v>10</v>
      </c>
      <c r="F574" s="8" t="str">
        <f>VLOOKUP(C574&amp;"-I"&amp;D574,端口信息表!B:F,5,FALSE)</f>
        <v>RB30R</v>
      </c>
      <c r="G574" s="8" t="str">
        <f>VLOOKUP(C574&amp;"-O"&amp;E574,端口信息表!B:F,5,FALSE)</f>
        <v>TY30L</v>
      </c>
      <c r="H574" s="8">
        <f>IF(I574="常通",1,VLOOKUP(B574,'开关组信息表（新）'!C:I,7,0))</f>
        <v>1</v>
      </c>
      <c r="I574" s="10" t="s">
        <v>8685</v>
      </c>
      <c r="J574" s="8">
        <f t="shared" si="38"/>
        <v>0</v>
      </c>
      <c r="K574" s="8"/>
      <c r="L574" s="8"/>
      <c r="M574" s="8"/>
      <c r="N574" s="8"/>
      <c r="O574" s="8" t="str">
        <f t="shared" si="39"/>
        <v>RB30R-TY30L</v>
      </c>
    </row>
    <row r="575" ht="15" spans="1:15">
      <c r="A575" s="8">
        <f t="shared" si="36"/>
        <v>574</v>
      </c>
      <c r="B575" s="8" t="str">
        <f t="shared" si="37"/>
        <v>CS26-1-25-[11][11]</v>
      </c>
      <c r="C575" s="8" t="s">
        <v>8439</v>
      </c>
      <c r="D575" s="8">
        <v>11</v>
      </c>
      <c r="E575" s="8">
        <v>11</v>
      </c>
      <c r="F575" s="8" t="str">
        <f>VLOOKUP(C575&amp;"-I"&amp;D575,端口信息表!B:F,5,FALSE)</f>
        <v>RB44R</v>
      </c>
      <c r="G575" s="8" t="str">
        <f>VLOOKUP(C575&amp;"-O"&amp;E575,端口信息表!B:F,5,FALSE)</f>
        <v>TY44R</v>
      </c>
      <c r="H575" s="8">
        <f>IF(I575="常通",1,VLOOKUP(B575,'开关组信息表（新）'!C:I,7,0))</f>
        <v>1</v>
      </c>
      <c r="I575" s="10" t="s">
        <v>8685</v>
      </c>
      <c r="J575" s="8">
        <f t="shared" si="38"/>
        <v>0</v>
      </c>
      <c r="K575" s="8"/>
      <c r="L575" s="8"/>
      <c r="M575" s="8"/>
      <c r="N575" s="8"/>
      <c r="O575" s="8" t="str">
        <f t="shared" si="39"/>
        <v>RB44R-TY44R</v>
      </c>
    </row>
    <row r="576" ht="15" spans="1:15">
      <c r="A576" s="8">
        <f t="shared" si="36"/>
        <v>575</v>
      </c>
      <c r="B576" s="8" t="str">
        <f t="shared" si="37"/>
        <v>CS26-1-25-[12][12]</v>
      </c>
      <c r="C576" s="8" t="s">
        <v>8439</v>
      </c>
      <c r="D576" s="8">
        <v>12</v>
      </c>
      <c r="E576" s="8">
        <v>12</v>
      </c>
      <c r="F576" s="8" t="str">
        <f>VLOOKUP(C576&amp;"-I"&amp;D576,端口信息表!B:F,5,FALSE)</f>
        <v>RB48R</v>
      </c>
      <c r="G576" s="8" t="str">
        <f>VLOOKUP(C576&amp;"-O"&amp;E576,端口信息表!B:F,5,FALSE)</f>
        <v>TY48L</v>
      </c>
      <c r="H576" s="8">
        <f>IF(I576="常通",1,VLOOKUP(B576,'开关组信息表（新）'!C:I,7,0))</f>
        <v>1</v>
      </c>
      <c r="I576" s="10" t="s">
        <v>8685</v>
      </c>
      <c r="J576" s="8">
        <f t="shared" si="38"/>
        <v>0</v>
      </c>
      <c r="K576" s="8"/>
      <c r="L576" s="8"/>
      <c r="M576" s="8"/>
      <c r="N576" s="8"/>
      <c r="O576" s="8" t="str">
        <f t="shared" si="39"/>
        <v>RB48R-TY48L</v>
      </c>
    </row>
    <row r="577" ht="15" spans="1:15">
      <c r="A577" s="8">
        <f t="shared" si="36"/>
        <v>576</v>
      </c>
      <c r="B577" s="8" t="str">
        <f t="shared" si="37"/>
        <v>CS26-1-25-[13][13]</v>
      </c>
      <c r="C577" s="8" t="s">
        <v>8439</v>
      </c>
      <c r="D577" s="8">
        <v>13</v>
      </c>
      <c r="E577" s="8">
        <v>13</v>
      </c>
      <c r="F577" s="8" t="str">
        <f>VLOOKUP(C577&amp;"-I"&amp;D577,端口信息表!B:F,5,FALSE)</f>
        <v>RB56R</v>
      </c>
      <c r="G577" s="8" t="str">
        <f>VLOOKUP(C577&amp;"-O"&amp;E577,端口信息表!B:F,5,FALSE)</f>
        <v>TY56L</v>
      </c>
      <c r="H577" s="8">
        <f>IF(I577="常通",1,VLOOKUP(B577,'开关组信息表（新）'!C:I,7,0))</f>
        <v>1</v>
      </c>
      <c r="I577" s="10" t="s">
        <v>8685</v>
      </c>
      <c r="J577" s="8">
        <f t="shared" si="38"/>
        <v>0</v>
      </c>
      <c r="K577" s="8"/>
      <c r="L577" s="8"/>
      <c r="M577" s="8"/>
      <c r="N577" s="8"/>
      <c r="O577" s="8" t="str">
        <f t="shared" si="39"/>
        <v>RB56R-TY56L</v>
      </c>
    </row>
    <row r="578" ht="15" spans="1:15">
      <c r="A578" s="8">
        <f t="shared" si="36"/>
        <v>577</v>
      </c>
      <c r="B578" s="8" t="str">
        <f t="shared" si="37"/>
        <v>CS26-1-25-[14][14]</v>
      </c>
      <c r="C578" s="8" t="s">
        <v>8439</v>
      </c>
      <c r="D578" s="8">
        <v>14</v>
      </c>
      <c r="E578" s="8">
        <v>14</v>
      </c>
      <c r="F578" s="8" t="str">
        <f>VLOOKUP(C578&amp;"-I"&amp;D578,端口信息表!B:F,5,FALSE)</f>
        <v>RB61R</v>
      </c>
      <c r="G578" s="8" t="str">
        <f>VLOOKUP(C578&amp;"-O"&amp;E578,端口信息表!B:F,5,FALSE)</f>
        <v>TY61R</v>
      </c>
      <c r="H578" s="8">
        <f>IF(I578="常通",1,VLOOKUP(B578,'开关组信息表（新）'!C:I,7,0))</f>
        <v>1</v>
      </c>
      <c r="I578" s="10" t="s">
        <v>8685</v>
      </c>
      <c r="J578" s="8">
        <f t="shared" si="38"/>
        <v>0</v>
      </c>
      <c r="K578" s="8"/>
      <c r="L578" s="8"/>
      <c r="M578" s="8"/>
      <c r="N578" s="8"/>
      <c r="O578" s="8" t="str">
        <f t="shared" si="39"/>
        <v>RB61R-TY61R</v>
      </c>
    </row>
    <row r="579" ht="15" spans="1:15">
      <c r="A579" s="8">
        <f t="shared" si="36"/>
        <v>578</v>
      </c>
      <c r="B579" s="8" t="str">
        <f t="shared" si="37"/>
        <v>CS26-1-26-[1][1]</v>
      </c>
      <c r="C579" s="8" t="s">
        <v>8440</v>
      </c>
      <c r="D579" s="8">
        <v>1</v>
      </c>
      <c r="E579" s="8">
        <v>1</v>
      </c>
      <c r="F579" s="8" t="str">
        <f>VLOOKUP(C579&amp;"-I"&amp;D579,端口信息表!B:F,5,FALSE)</f>
        <v>RY14R</v>
      </c>
      <c r="G579" s="8" t="str">
        <f>VLOOKUP(C579&amp;"-O"&amp;E579,端口信息表!B:F,5,FALSE)</f>
        <v>TB14L</v>
      </c>
      <c r="H579" s="8">
        <f>IF(I579="常通",1,VLOOKUP(B579,'开关组信息表（新）'!C:I,7,0))</f>
        <v>1</v>
      </c>
      <c r="I579" s="10" t="s">
        <v>8685</v>
      </c>
      <c r="J579" s="8">
        <f t="shared" si="38"/>
        <v>0</v>
      </c>
      <c r="K579" s="8"/>
      <c r="L579" s="8"/>
      <c r="M579" s="8"/>
      <c r="N579" s="8"/>
      <c r="O579" s="8" t="str">
        <f t="shared" si="39"/>
        <v>RY14R-TB14L</v>
      </c>
    </row>
    <row r="580" ht="15" spans="1:15">
      <c r="A580" s="8">
        <f t="shared" si="36"/>
        <v>579</v>
      </c>
      <c r="B580" s="8" t="str">
        <f t="shared" si="37"/>
        <v>CS26-1-26-[2][2]</v>
      </c>
      <c r="C580" s="8" t="s">
        <v>8440</v>
      </c>
      <c r="D580" s="8">
        <v>2</v>
      </c>
      <c r="E580" s="8">
        <v>2</v>
      </c>
      <c r="F580" s="8" t="str">
        <f>VLOOKUP(C580&amp;"-I"&amp;D580,端口信息表!B:F,5,FALSE)</f>
        <v>RY23L</v>
      </c>
      <c r="G580" s="8" t="str">
        <f>VLOOKUP(C580&amp;"-O"&amp;E580,端口信息表!B:F,5,FALSE)</f>
        <v>TB23L</v>
      </c>
      <c r="H580" s="8">
        <f>IF(I580="常通",1,VLOOKUP(B580,'开关组信息表（新）'!C:I,7,0))</f>
        <v>1</v>
      </c>
      <c r="I580" s="10" t="s">
        <v>8685</v>
      </c>
      <c r="J580" s="8">
        <f t="shared" si="38"/>
        <v>0</v>
      </c>
      <c r="K580" s="8"/>
      <c r="L580" s="8"/>
      <c r="M580" s="8"/>
      <c r="N580" s="8"/>
      <c r="O580" s="8" t="str">
        <f t="shared" si="39"/>
        <v>RY23L-TB23L</v>
      </c>
    </row>
    <row r="581" ht="15" spans="1:15">
      <c r="A581" s="8">
        <f t="shared" si="36"/>
        <v>580</v>
      </c>
      <c r="B581" s="8" t="str">
        <f t="shared" si="37"/>
        <v>CS26-1-26-[3][3]</v>
      </c>
      <c r="C581" s="8" t="s">
        <v>8440</v>
      </c>
      <c r="D581" s="8">
        <v>3</v>
      </c>
      <c r="E581" s="8">
        <v>3</v>
      </c>
      <c r="F581" s="8" t="str">
        <f>VLOOKUP(C581&amp;"-I"&amp;D581,端口信息表!B:F,5,FALSE)</f>
        <v>RY28R</v>
      </c>
      <c r="G581" s="8" t="str">
        <f>VLOOKUP(C581&amp;"-O"&amp;E581,端口信息表!B:F,5,FALSE)</f>
        <v>TB28L</v>
      </c>
      <c r="H581" s="8">
        <f>IF(I581="常通",1,VLOOKUP(B581,'开关组信息表（新）'!C:I,7,0))</f>
        <v>1</v>
      </c>
      <c r="I581" s="10" t="s">
        <v>8685</v>
      </c>
      <c r="J581" s="8">
        <f t="shared" si="38"/>
        <v>0</v>
      </c>
      <c r="K581" s="8"/>
      <c r="L581" s="8"/>
      <c r="M581" s="8"/>
      <c r="N581" s="8"/>
      <c r="O581" s="8" t="str">
        <f t="shared" si="39"/>
        <v>RY28R-TB28L</v>
      </c>
    </row>
    <row r="582" ht="15" spans="1:15">
      <c r="A582" s="8">
        <f t="shared" si="36"/>
        <v>581</v>
      </c>
      <c r="B582" s="8" t="str">
        <f t="shared" si="37"/>
        <v>CS26-1-26-[4][4]</v>
      </c>
      <c r="C582" s="8" t="s">
        <v>8440</v>
      </c>
      <c r="D582" s="8">
        <v>4</v>
      </c>
      <c r="E582" s="8">
        <v>4</v>
      </c>
      <c r="F582" s="8" t="str">
        <f>VLOOKUP(C582&amp;"-I"&amp;D582,端口信息表!B:F,5,FALSE)</f>
        <v>RY30R</v>
      </c>
      <c r="G582" s="8" t="str">
        <f>VLOOKUP(C582&amp;"-O"&amp;E582,端口信息表!B:F,5,FALSE)</f>
        <v>TB30L</v>
      </c>
      <c r="H582" s="8">
        <f>IF(I582="常通",1,VLOOKUP(B582,'开关组信息表（新）'!C:I,7,0))</f>
        <v>1</v>
      </c>
      <c r="I582" s="10" t="s">
        <v>8685</v>
      </c>
      <c r="J582" s="8">
        <f t="shared" si="38"/>
        <v>0</v>
      </c>
      <c r="K582" s="8"/>
      <c r="L582" s="8"/>
      <c r="M582" s="8"/>
      <c r="N582" s="8"/>
      <c r="O582" s="8" t="str">
        <f t="shared" si="39"/>
        <v>RY30R-TB30L</v>
      </c>
    </row>
    <row r="583" ht="15" spans="1:15">
      <c r="A583" s="8">
        <f t="shared" si="36"/>
        <v>582</v>
      </c>
      <c r="B583" s="8" t="str">
        <f t="shared" si="37"/>
        <v>CS26-1-26-[5][5]</v>
      </c>
      <c r="C583" s="8" t="s">
        <v>8440</v>
      </c>
      <c r="D583" s="8">
        <v>5</v>
      </c>
      <c r="E583" s="8">
        <v>5</v>
      </c>
      <c r="F583" s="8" t="str">
        <f>VLOOKUP(C583&amp;"-I"&amp;D583,端口信息表!B:F,5,FALSE)</f>
        <v>RY44L</v>
      </c>
      <c r="G583" s="8" t="str">
        <f>VLOOKUP(C583&amp;"-O"&amp;E583,端口信息表!B:F,5,FALSE)</f>
        <v>TB44L</v>
      </c>
      <c r="H583" s="8">
        <f>IF(I583="常通",1,VLOOKUP(B583,'开关组信息表（新）'!C:I,7,0))</f>
        <v>1</v>
      </c>
      <c r="I583" s="10" t="s">
        <v>8685</v>
      </c>
      <c r="J583" s="8">
        <f t="shared" si="38"/>
        <v>0</v>
      </c>
      <c r="K583" s="8"/>
      <c r="L583" s="8"/>
      <c r="M583" s="8"/>
      <c r="N583" s="8"/>
      <c r="O583" s="8" t="str">
        <f t="shared" si="39"/>
        <v>RY44L-TB44L</v>
      </c>
    </row>
    <row r="584" ht="15" spans="1:15">
      <c r="A584" s="8">
        <f t="shared" si="36"/>
        <v>583</v>
      </c>
      <c r="B584" s="8" t="str">
        <f t="shared" si="37"/>
        <v>CS26-1-26-[6][6]</v>
      </c>
      <c r="C584" s="8" t="s">
        <v>8440</v>
      </c>
      <c r="D584" s="8">
        <v>6</v>
      </c>
      <c r="E584" s="8">
        <v>6</v>
      </c>
      <c r="F584" s="8" t="str">
        <f>VLOOKUP(C584&amp;"-I"&amp;D584,端口信息表!B:F,5,FALSE)</f>
        <v>RY48R</v>
      </c>
      <c r="G584" s="8" t="str">
        <f>VLOOKUP(C584&amp;"-O"&amp;E584,端口信息表!B:F,5,FALSE)</f>
        <v>TB48L</v>
      </c>
      <c r="H584" s="8">
        <f>IF(I584="常通",1,VLOOKUP(B584,'开关组信息表（新）'!C:I,7,0))</f>
        <v>1</v>
      </c>
      <c r="I584" s="10" t="s">
        <v>8685</v>
      </c>
      <c r="J584" s="8">
        <f t="shared" si="38"/>
        <v>0</v>
      </c>
      <c r="K584" s="8"/>
      <c r="L584" s="8"/>
      <c r="M584" s="8"/>
      <c r="N584" s="8"/>
      <c r="O584" s="8" t="str">
        <f t="shared" si="39"/>
        <v>RY48R-TB48L</v>
      </c>
    </row>
    <row r="585" ht="15" spans="1:15">
      <c r="A585" s="8">
        <f t="shared" si="36"/>
        <v>584</v>
      </c>
      <c r="B585" s="8" t="str">
        <f t="shared" si="37"/>
        <v>CS26-1-26-[7][7]</v>
      </c>
      <c r="C585" s="8" t="s">
        <v>8440</v>
      </c>
      <c r="D585" s="8">
        <v>7</v>
      </c>
      <c r="E585" s="8">
        <v>7</v>
      </c>
      <c r="F585" s="8" t="str">
        <f>VLOOKUP(C585&amp;"-I"&amp;D585,端口信息表!B:F,5,FALSE)</f>
        <v>RY56R</v>
      </c>
      <c r="G585" s="8" t="str">
        <f>VLOOKUP(C585&amp;"-O"&amp;E585,端口信息表!B:F,5,FALSE)</f>
        <v>TB56L</v>
      </c>
      <c r="H585" s="8">
        <f>IF(I585="常通",1,VLOOKUP(B585,'开关组信息表（新）'!C:I,7,0))</f>
        <v>1</v>
      </c>
      <c r="I585" s="10" t="s">
        <v>8685</v>
      </c>
      <c r="J585" s="8">
        <f t="shared" si="38"/>
        <v>0</v>
      </c>
      <c r="K585" s="8"/>
      <c r="L585" s="8"/>
      <c r="M585" s="8"/>
      <c r="N585" s="8"/>
      <c r="O585" s="8" t="str">
        <f t="shared" si="39"/>
        <v>RY56R-TB56L</v>
      </c>
    </row>
    <row r="586" ht="15" spans="1:15">
      <c r="A586" s="8">
        <f t="shared" si="36"/>
        <v>585</v>
      </c>
      <c r="B586" s="8" t="str">
        <f t="shared" si="37"/>
        <v>CS26-1-26-[8][8]</v>
      </c>
      <c r="C586" s="8" t="s">
        <v>8440</v>
      </c>
      <c r="D586" s="8">
        <v>8</v>
      </c>
      <c r="E586" s="8">
        <v>8</v>
      </c>
      <c r="F586" s="8" t="str">
        <f>VLOOKUP(C586&amp;"-I"&amp;D586,端口信息表!B:F,5,FALSE)</f>
        <v>RY7L</v>
      </c>
      <c r="G586" s="8" t="str">
        <f>VLOOKUP(C586&amp;"-O"&amp;E586,端口信息表!B:F,5,FALSE)</f>
        <v>TB7R</v>
      </c>
      <c r="H586" s="8">
        <f>IF(I586="常通",1,VLOOKUP(B586,'开关组信息表（新）'!C:I,7,0))</f>
        <v>1</v>
      </c>
      <c r="I586" s="10" t="s">
        <v>8685</v>
      </c>
      <c r="J586" s="8">
        <f t="shared" si="38"/>
        <v>0</v>
      </c>
      <c r="K586" s="8"/>
      <c r="L586" s="8"/>
      <c r="M586" s="8"/>
      <c r="N586" s="8"/>
      <c r="O586" s="8" t="str">
        <f t="shared" si="39"/>
        <v>RY7L-TB7R</v>
      </c>
    </row>
    <row r="587" ht="15" spans="1:15">
      <c r="A587" s="8">
        <f t="shared" si="36"/>
        <v>586</v>
      </c>
      <c r="B587" s="8" t="str">
        <f t="shared" si="37"/>
        <v>CS26-1-26-[9][9]</v>
      </c>
      <c r="C587" s="8" t="s">
        <v>8440</v>
      </c>
      <c r="D587" s="8">
        <v>9</v>
      </c>
      <c r="E587" s="8">
        <v>9</v>
      </c>
      <c r="F587" s="8" t="str">
        <f>VLOOKUP(C587&amp;"-I"&amp;D587,端口信息表!B:F,5,FALSE)</f>
        <v>RY21L</v>
      </c>
      <c r="G587" s="8" t="str">
        <f>VLOOKUP(C587&amp;"-O"&amp;E587,端口信息表!B:F,5,FALSE)</f>
        <v>TB21R</v>
      </c>
      <c r="H587" s="8">
        <f>IF(I587="常通",1,VLOOKUP(B587,'开关组信息表（新）'!C:I,7,0))</f>
        <v>1</v>
      </c>
      <c r="I587" s="10" t="s">
        <v>8685</v>
      </c>
      <c r="J587" s="8">
        <f t="shared" si="38"/>
        <v>0</v>
      </c>
      <c r="K587" s="8"/>
      <c r="L587" s="8"/>
      <c r="M587" s="8"/>
      <c r="N587" s="8"/>
      <c r="O587" s="8" t="str">
        <f t="shared" si="39"/>
        <v>RY21L-TB21R</v>
      </c>
    </row>
    <row r="588" ht="15" spans="1:15">
      <c r="A588" s="8">
        <f t="shared" si="36"/>
        <v>587</v>
      </c>
      <c r="B588" s="8" t="str">
        <f t="shared" si="37"/>
        <v>CS26-1-26-[10][10]</v>
      </c>
      <c r="C588" s="8" t="s">
        <v>8440</v>
      </c>
      <c r="D588" s="8">
        <v>10</v>
      </c>
      <c r="E588" s="8">
        <v>10</v>
      </c>
      <c r="F588" s="8" t="str">
        <f>VLOOKUP(C588&amp;"-I"&amp;D588,端口信息表!B:F,5,FALSE)</f>
        <v>RY31L</v>
      </c>
      <c r="G588" s="8" t="str">
        <f>VLOOKUP(C588&amp;"-O"&amp;E588,端口信息表!B:F,5,FALSE)</f>
        <v>TB31R</v>
      </c>
      <c r="H588" s="8">
        <f>IF(I588="常通",1,VLOOKUP(B588,'开关组信息表（新）'!C:I,7,0))</f>
        <v>1</v>
      </c>
      <c r="I588" s="10" t="s">
        <v>8685</v>
      </c>
      <c r="J588" s="8">
        <f t="shared" si="38"/>
        <v>0</v>
      </c>
      <c r="K588" s="8"/>
      <c r="L588" s="8"/>
      <c r="M588" s="8"/>
      <c r="N588" s="8"/>
      <c r="O588" s="8" t="str">
        <f t="shared" si="39"/>
        <v>RY31L-TB31R</v>
      </c>
    </row>
    <row r="589" ht="15" spans="1:15">
      <c r="A589" s="8">
        <f t="shared" si="36"/>
        <v>588</v>
      </c>
      <c r="B589" s="8" t="str">
        <f t="shared" si="37"/>
        <v>CS26-1-26-[11][11]</v>
      </c>
      <c r="C589" s="8" t="s">
        <v>8440</v>
      </c>
      <c r="D589" s="8">
        <v>11</v>
      </c>
      <c r="E589" s="8">
        <v>11</v>
      </c>
      <c r="F589" s="8" t="str">
        <f>VLOOKUP(C589&amp;"-I"&amp;D589,端口信息表!B:F,5,FALSE)</f>
        <v>RY46L</v>
      </c>
      <c r="G589" s="8" t="str">
        <f>VLOOKUP(C589&amp;"-O"&amp;E589,端口信息表!B:F,5,FALSE)</f>
        <v>TB46R</v>
      </c>
      <c r="H589" s="8">
        <f>IF(I589="常通",1,VLOOKUP(B589,'开关组信息表（新）'!C:I,7,0))</f>
        <v>1</v>
      </c>
      <c r="I589" s="10" t="s">
        <v>8685</v>
      </c>
      <c r="J589" s="8">
        <f t="shared" si="38"/>
        <v>0</v>
      </c>
      <c r="K589" s="8"/>
      <c r="L589" s="8"/>
      <c r="M589" s="8"/>
      <c r="N589" s="8"/>
      <c r="O589" s="8" t="str">
        <f t="shared" si="39"/>
        <v>RY46L-TB46R</v>
      </c>
    </row>
    <row r="590" ht="15" spans="1:15">
      <c r="A590" s="8">
        <f t="shared" si="36"/>
        <v>589</v>
      </c>
      <c r="B590" s="8" t="str">
        <f t="shared" si="37"/>
        <v>CS26-1-26-[12][12]</v>
      </c>
      <c r="C590" s="8" t="s">
        <v>8440</v>
      </c>
      <c r="D590" s="8">
        <v>12</v>
      </c>
      <c r="E590" s="8">
        <v>12</v>
      </c>
      <c r="F590" s="8" t="str">
        <f>VLOOKUP(C590&amp;"-I"&amp;D590,端口信息表!B:F,5,FALSE)</f>
        <v>RY50R</v>
      </c>
      <c r="G590" s="8" t="str">
        <f>VLOOKUP(C590&amp;"-O"&amp;E590,端口信息表!B:F,5,FALSE)</f>
        <v>TB50R</v>
      </c>
      <c r="H590" s="8">
        <f>IF(I590="常通",1,VLOOKUP(B590,'开关组信息表（新）'!C:I,7,0))</f>
        <v>1</v>
      </c>
      <c r="I590" s="10" t="s">
        <v>8685</v>
      </c>
      <c r="J590" s="8">
        <f t="shared" si="38"/>
        <v>0</v>
      </c>
      <c r="K590" s="8"/>
      <c r="L590" s="8"/>
      <c r="M590" s="8"/>
      <c r="N590" s="8"/>
      <c r="O590" s="8" t="str">
        <f t="shared" si="39"/>
        <v>RY50R-TB50R</v>
      </c>
    </row>
    <row r="591" ht="15" spans="1:15">
      <c r="A591" s="8">
        <f t="shared" si="36"/>
        <v>590</v>
      </c>
      <c r="B591" s="8" t="str">
        <f t="shared" si="37"/>
        <v>CS26-1-26-[13][13]</v>
      </c>
      <c r="C591" s="8" t="s">
        <v>8440</v>
      </c>
      <c r="D591" s="8">
        <v>13</v>
      </c>
      <c r="E591" s="8">
        <v>13</v>
      </c>
      <c r="F591" s="8" t="str">
        <f>VLOOKUP(C591&amp;"-I"&amp;D591,端口信息表!B:F,5,FALSE)</f>
        <v>RY53L</v>
      </c>
      <c r="G591" s="8" t="str">
        <f>VLOOKUP(C591&amp;"-O"&amp;E591,端口信息表!B:F,5,FALSE)</f>
        <v>TB53R</v>
      </c>
      <c r="H591" s="8">
        <f>IF(I591="常通",1,VLOOKUP(B591,'开关组信息表（新）'!C:I,7,0))</f>
        <v>1</v>
      </c>
      <c r="I591" s="10" t="s">
        <v>8685</v>
      </c>
      <c r="J591" s="8">
        <f t="shared" si="38"/>
        <v>0</v>
      </c>
      <c r="K591" s="8"/>
      <c r="L591" s="8"/>
      <c r="M591" s="8"/>
      <c r="N591" s="8"/>
      <c r="O591" s="8" t="str">
        <f t="shared" si="39"/>
        <v>RY53L-TB53R</v>
      </c>
    </row>
    <row r="592" ht="15" spans="1:15">
      <c r="A592" s="8">
        <f t="shared" si="36"/>
        <v>591</v>
      </c>
      <c r="B592" s="8" t="str">
        <f t="shared" si="37"/>
        <v>CS26-1-26-[14][14]</v>
      </c>
      <c r="C592" s="8" t="s">
        <v>8440</v>
      </c>
      <c r="D592" s="8">
        <v>14</v>
      </c>
      <c r="E592" s="8">
        <v>14</v>
      </c>
      <c r="F592" s="8" t="str">
        <f>VLOOKUP(C592&amp;"-I"&amp;D592,端口信息表!B:F,5,FALSE)</f>
        <v>RY61L</v>
      </c>
      <c r="G592" s="8" t="str">
        <f>VLOOKUP(C592&amp;"-O"&amp;E592,端口信息表!B:F,5,FALSE)</f>
        <v>TB61R</v>
      </c>
      <c r="H592" s="8">
        <f>IF(I592="常通",1,VLOOKUP(B592,'开关组信息表（新）'!C:I,7,0))</f>
        <v>1</v>
      </c>
      <c r="I592" s="10" t="s">
        <v>8685</v>
      </c>
      <c r="J592" s="8">
        <f t="shared" si="38"/>
        <v>0</v>
      </c>
      <c r="K592" s="8"/>
      <c r="L592" s="8"/>
      <c r="M592" s="8"/>
      <c r="N592" s="8"/>
      <c r="O592" s="8" t="str">
        <f t="shared" si="39"/>
        <v>RY61L-TB61R</v>
      </c>
    </row>
    <row r="593" ht="15" spans="1:15">
      <c r="A593" s="8">
        <f t="shared" si="36"/>
        <v>592</v>
      </c>
      <c r="B593" s="8" t="str">
        <f t="shared" si="37"/>
        <v>CS26-1-27-[1][1]</v>
      </c>
      <c r="C593" s="8" t="s">
        <v>8441</v>
      </c>
      <c r="D593" s="8">
        <v>1</v>
      </c>
      <c r="E593" s="8">
        <v>1</v>
      </c>
      <c r="F593" s="8" t="str">
        <f>VLOOKUP(C593&amp;"-I"&amp;D593,端口信息表!B:F,5,FALSE)</f>
        <v>RB22L</v>
      </c>
      <c r="G593" s="8" t="str">
        <f>VLOOKUP(C593&amp;"-O"&amp;E593,端口信息表!B:F,5,FALSE)</f>
        <v>TY22R</v>
      </c>
      <c r="H593" s="8">
        <f>IF(I593="常通",1,VLOOKUP(B593,'开关组信息表（新）'!C:I,7,0))</f>
        <v>1</v>
      </c>
      <c r="I593" s="10" t="s">
        <v>8685</v>
      </c>
      <c r="J593" s="8">
        <f t="shared" si="38"/>
        <v>0</v>
      </c>
      <c r="K593" s="8"/>
      <c r="L593" s="8"/>
      <c r="M593" s="8"/>
      <c r="N593" s="8"/>
      <c r="O593" s="8" t="str">
        <f t="shared" si="39"/>
        <v>RB22L-TY22R</v>
      </c>
    </row>
    <row r="594" ht="15" spans="1:15">
      <c r="A594" s="8">
        <f t="shared" si="36"/>
        <v>593</v>
      </c>
      <c r="B594" s="8" t="str">
        <f t="shared" si="37"/>
        <v>CS26-1-27-[2][2]</v>
      </c>
      <c r="C594" s="8" t="s">
        <v>8441</v>
      </c>
      <c r="D594" s="8">
        <v>2</v>
      </c>
      <c r="E594" s="8">
        <v>2</v>
      </c>
      <c r="F594" s="8" t="str">
        <f>VLOOKUP(C594&amp;"-I"&amp;D594,端口信息表!B:F,5,FALSE)</f>
        <v>RB35L</v>
      </c>
      <c r="G594" s="8" t="str">
        <f>VLOOKUP(C594&amp;"-O"&amp;E594,端口信息表!B:F,5,FALSE)</f>
        <v>TY35R</v>
      </c>
      <c r="H594" s="8">
        <f>IF(I594="常通",1,VLOOKUP(B594,'开关组信息表（新）'!C:I,7,0))</f>
        <v>1</v>
      </c>
      <c r="I594" s="10" t="s">
        <v>8685</v>
      </c>
      <c r="J594" s="8">
        <f t="shared" si="38"/>
        <v>0</v>
      </c>
      <c r="K594" s="8"/>
      <c r="L594" s="8"/>
      <c r="M594" s="8"/>
      <c r="N594" s="8"/>
      <c r="O594" s="8" t="str">
        <f t="shared" si="39"/>
        <v>RB35L-TY35R</v>
      </c>
    </row>
    <row r="595" ht="15" spans="1:15">
      <c r="A595" s="8">
        <f t="shared" si="36"/>
        <v>594</v>
      </c>
      <c r="B595" s="8" t="str">
        <f t="shared" si="37"/>
        <v>CS26-1-27-[3][3]</v>
      </c>
      <c r="C595" s="8" t="s">
        <v>8441</v>
      </c>
      <c r="D595" s="8">
        <v>3</v>
      </c>
      <c r="E595" s="8">
        <v>3</v>
      </c>
      <c r="F595" s="8" t="str">
        <f>VLOOKUP(C595&amp;"-I"&amp;D595,端口信息表!B:F,5,FALSE)</f>
        <v>RB36L</v>
      </c>
      <c r="G595" s="8" t="str">
        <f>VLOOKUP(C595&amp;"-O"&amp;E595,端口信息表!B:F,5,FALSE)</f>
        <v>TY36R</v>
      </c>
      <c r="H595" s="8">
        <f>IF(I595="常通",1,VLOOKUP(B595,'开关组信息表（新）'!C:I,7,0))</f>
        <v>1</v>
      </c>
      <c r="I595" s="10" t="s">
        <v>8685</v>
      </c>
      <c r="J595" s="8">
        <f t="shared" si="38"/>
        <v>0</v>
      </c>
      <c r="K595" s="8"/>
      <c r="L595" s="8"/>
      <c r="M595" s="8"/>
      <c r="N595" s="8"/>
      <c r="O595" s="8" t="str">
        <f t="shared" si="39"/>
        <v>RB36L-TY36R</v>
      </c>
    </row>
    <row r="596" ht="15" spans="1:15">
      <c r="A596" s="8">
        <f t="shared" si="36"/>
        <v>595</v>
      </c>
      <c r="B596" s="8" t="str">
        <f t="shared" si="37"/>
        <v>CS26-1-27-[4][4]</v>
      </c>
      <c r="C596" s="8" t="s">
        <v>8441</v>
      </c>
      <c r="D596" s="8">
        <v>4</v>
      </c>
      <c r="E596" s="8">
        <v>4</v>
      </c>
      <c r="F596" s="8" t="str">
        <f>VLOOKUP(C596&amp;"-I"&amp;D596,端口信息表!B:F,5,FALSE)</f>
        <v>RB37L</v>
      </c>
      <c r="G596" s="8" t="str">
        <f>VLOOKUP(C596&amp;"-O"&amp;E596,端口信息表!B:F,5,FALSE)</f>
        <v>TY37R</v>
      </c>
      <c r="H596" s="8">
        <f>IF(I596="常通",1,VLOOKUP(B596,'开关组信息表（新）'!C:I,7,0))</f>
        <v>1</v>
      </c>
      <c r="I596" s="10" t="s">
        <v>8685</v>
      </c>
      <c r="J596" s="8">
        <f t="shared" si="38"/>
        <v>0</v>
      </c>
      <c r="K596" s="8"/>
      <c r="L596" s="8"/>
      <c r="M596" s="8"/>
      <c r="N596" s="8"/>
      <c r="O596" s="8" t="str">
        <f t="shared" si="39"/>
        <v>RB37L-TY37R</v>
      </c>
    </row>
    <row r="597" ht="15" spans="1:15">
      <c r="A597" s="8">
        <f t="shared" si="36"/>
        <v>596</v>
      </c>
      <c r="B597" s="8" t="str">
        <f t="shared" si="37"/>
        <v>CS26-1-27-[5][5]</v>
      </c>
      <c r="C597" s="8" t="s">
        <v>8441</v>
      </c>
      <c r="D597" s="8">
        <v>5</v>
      </c>
      <c r="E597" s="8">
        <v>5</v>
      </c>
      <c r="F597" s="8" t="str">
        <f>VLOOKUP(C597&amp;"-I"&amp;D597,端口信息表!B:F,5,FALSE)</f>
        <v>RB47L</v>
      </c>
      <c r="G597" s="8" t="str">
        <f>VLOOKUP(C597&amp;"-O"&amp;E597,端口信息表!B:F,5,FALSE)</f>
        <v>TY47R</v>
      </c>
      <c r="H597" s="8">
        <f>IF(I597="常通",1,VLOOKUP(B597,'开关组信息表（新）'!C:I,7,0))</f>
        <v>1</v>
      </c>
      <c r="I597" s="10" t="s">
        <v>8685</v>
      </c>
      <c r="J597" s="8">
        <f t="shared" si="38"/>
        <v>0</v>
      </c>
      <c r="K597" s="8"/>
      <c r="L597" s="8"/>
      <c r="M597" s="8"/>
      <c r="N597" s="8"/>
      <c r="O597" s="8" t="str">
        <f t="shared" si="39"/>
        <v>RB47L-TY47R</v>
      </c>
    </row>
    <row r="598" ht="15" spans="1:15">
      <c r="A598" s="8">
        <f t="shared" si="36"/>
        <v>597</v>
      </c>
      <c r="B598" s="8" t="str">
        <f t="shared" si="37"/>
        <v>CS26-1-27-[6][6]</v>
      </c>
      <c r="C598" s="8" t="s">
        <v>8441</v>
      </c>
      <c r="D598" s="8">
        <v>6</v>
      </c>
      <c r="E598" s="8">
        <v>6</v>
      </c>
      <c r="F598" s="8" t="str">
        <f>VLOOKUP(C598&amp;"-I"&amp;D598,端口信息表!B:F,5,FALSE)</f>
        <v>RB54L</v>
      </c>
      <c r="G598" s="8" t="str">
        <f>VLOOKUP(C598&amp;"-O"&amp;E598,端口信息表!B:F,5,FALSE)</f>
        <v>TY54R</v>
      </c>
      <c r="H598" s="8">
        <f>IF(I598="常通",1,VLOOKUP(B598,'开关组信息表（新）'!C:I,7,0))</f>
        <v>1</v>
      </c>
      <c r="I598" s="10" t="s">
        <v>8685</v>
      </c>
      <c r="J598" s="8">
        <f t="shared" si="38"/>
        <v>0</v>
      </c>
      <c r="K598" s="8"/>
      <c r="L598" s="8"/>
      <c r="M598" s="8"/>
      <c r="N598" s="8"/>
      <c r="O598" s="8" t="str">
        <f t="shared" si="39"/>
        <v>RB54L-TY54R</v>
      </c>
    </row>
    <row r="599" ht="15" spans="1:15">
      <c r="A599" s="8">
        <f t="shared" si="36"/>
        <v>598</v>
      </c>
      <c r="B599" s="8" t="str">
        <f t="shared" si="37"/>
        <v>CS26-1-27-[7][7]</v>
      </c>
      <c r="C599" s="8" t="s">
        <v>8441</v>
      </c>
      <c r="D599" s="8">
        <v>7</v>
      </c>
      <c r="E599" s="8">
        <v>7</v>
      </c>
      <c r="F599" s="8" t="str">
        <f>VLOOKUP(C599&amp;"-I"&amp;D599,端口信息表!B:F,5,FALSE)</f>
        <v>RB55L</v>
      </c>
      <c r="G599" s="8" t="str">
        <f>VLOOKUP(C599&amp;"-O"&amp;E599,端口信息表!B:F,5,FALSE)</f>
        <v>TY55R</v>
      </c>
      <c r="H599" s="8">
        <f>IF(I599="常通",1,VLOOKUP(B599,'开关组信息表（新）'!C:I,7,0))</f>
        <v>1</v>
      </c>
      <c r="I599" s="10" t="s">
        <v>8685</v>
      </c>
      <c r="J599" s="8">
        <f t="shared" si="38"/>
        <v>0</v>
      </c>
      <c r="K599" s="8"/>
      <c r="L599" s="8"/>
      <c r="M599" s="8"/>
      <c r="N599" s="8"/>
      <c r="O599" s="8" t="str">
        <f t="shared" si="39"/>
        <v>RB55L-TY55R</v>
      </c>
    </row>
    <row r="600" ht="15" spans="1:15">
      <c r="A600" s="8">
        <f t="shared" si="36"/>
        <v>599</v>
      </c>
      <c r="B600" s="8" t="str">
        <f t="shared" si="37"/>
        <v>CS26-1-27-[8][8]</v>
      </c>
      <c r="C600" s="8" t="s">
        <v>8441</v>
      </c>
      <c r="D600" s="8">
        <v>8</v>
      </c>
      <c r="E600" s="8">
        <v>8</v>
      </c>
      <c r="F600" s="8" t="str">
        <f>VLOOKUP(C600&amp;"-I"&amp;D600,端口信息表!B:F,5,FALSE)</f>
        <v>RB59L</v>
      </c>
      <c r="G600" s="8" t="str">
        <f>VLOOKUP(C600&amp;"-O"&amp;E600,端口信息表!B:F,5,FALSE)</f>
        <v>TY59R</v>
      </c>
      <c r="H600" s="8">
        <f>IF(I600="常通",1,VLOOKUP(B600,'开关组信息表（新）'!C:I,7,0))</f>
        <v>1</v>
      </c>
      <c r="I600" s="10" t="s">
        <v>8685</v>
      </c>
      <c r="J600" s="8">
        <f t="shared" si="38"/>
        <v>0</v>
      </c>
      <c r="K600" s="8"/>
      <c r="L600" s="8"/>
      <c r="M600" s="8"/>
      <c r="N600" s="8"/>
      <c r="O600" s="8" t="str">
        <f t="shared" si="39"/>
        <v>RB59L-TY59R</v>
      </c>
    </row>
    <row r="601" ht="15" spans="1:15">
      <c r="A601" s="8">
        <f t="shared" si="36"/>
        <v>600</v>
      </c>
      <c r="B601" s="8" t="str">
        <f t="shared" si="37"/>
        <v>CS26-1-27-[9][9]</v>
      </c>
      <c r="C601" s="8" t="s">
        <v>8441</v>
      </c>
      <c r="D601" s="8">
        <v>9</v>
      </c>
      <c r="E601" s="8">
        <v>9</v>
      </c>
      <c r="F601" s="8" t="str">
        <f>VLOOKUP(C601&amp;"-I"&amp;D601,端口信息表!B:F,5,FALSE)</f>
        <v>RB42R</v>
      </c>
      <c r="G601" s="8" t="str">
        <f>VLOOKUP(C601&amp;"-O"&amp;E601,端口信息表!B:F,5,FALSE)</f>
        <v>TY42L</v>
      </c>
      <c r="H601" s="8">
        <f>IF(I601="常通",1,VLOOKUP(B601,'开关组信息表（新）'!C:I,7,0))</f>
        <v>1</v>
      </c>
      <c r="I601" s="10" t="s">
        <v>8685</v>
      </c>
      <c r="J601" s="8">
        <f t="shared" si="38"/>
        <v>0</v>
      </c>
      <c r="K601" s="8"/>
      <c r="L601" s="8"/>
      <c r="M601" s="8"/>
      <c r="N601" s="8"/>
      <c r="O601" s="8" t="str">
        <f t="shared" si="39"/>
        <v>RB42R-TY42L</v>
      </c>
    </row>
    <row r="602" ht="15" spans="1:15">
      <c r="A602" s="8">
        <f t="shared" si="36"/>
        <v>601</v>
      </c>
      <c r="B602" s="8" t="str">
        <f t="shared" si="37"/>
        <v>CS26-1-27-[10][10]</v>
      </c>
      <c r="C602" s="8" t="s">
        <v>8441</v>
      </c>
      <c r="D602" s="8">
        <v>10</v>
      </c>
      <c r="E602" s="8">
        <v>10</v>
      </c>
      <c r="F602" s="8" t="str">
        <f>VLOOKUP(C602&amp;"-I"&amp;D602,端口信息表!B:F,5,FALSE)</f>
        <v>RB49R</v>
      </c>
      <c r="G602" s="8" t="str">
        <f>VLOOKUP(C602&amp;"-O"&amp;E602,端口信息表!B:F,5,FALSE)</f>
        <v>TY49L</v>
      </c>
      <c r="H602" s="8">
        <f>IF(I602="常通",1,VLOOKUP(B602,'开关组信息表（新）'!C:I,7,0))</f>
        <v>1</v>
      </c>
      <c r="I602" s="10" t="s">
        <v>8685</v>
      </c>
      <c r="J602" s="8">
        <f t="shared" si="38"/>
        <v>0</v>
      </c>
      <c r="K602" s="8"/>
      <c r="L602" s="8"/>
      <c r="M602" s="8"/>
      <c r="N602" s="8"/>
      <c r="O602" s="8" t="str">
        <f t="shared" si="39"/>
        <v>RB49R-TY49L</v>
      </c>
    </row>
    <row r="603" ht="15" spans="1:15">
      <c r="A603" s="8">
        <f t="shared" si="36"/>
        <v>602</v>
      </c>
      <c r="B603" s="8" t="str">
        <f t="shared" si="37"/>
        <v>CS26-1-27-[11][11]</v>
      </c>
      <c r="C603" s="8" t="s">
        <v>8441</v>
      </c>
      <c r="D603" s="8">
        <v>11</v>
      </c>
      <c r="E603" s="8">
        <v>11</v>
      </c>
      <c r="F603" s="8" t="str">
        <f>VLOOKUP(C603&amp;"-I"&amp;D603,端口信息表!B:F,5,FALSE)</f>
        <v>RB51R</v>
      </c>
      <c r="G603" s="8" t="str">
        <f>VLOOKUP(C603&amp;"-O"&amp;E603,端口信息表!B:F,5,FALSE)</f>
        <v>TY51L</v>
      </c>
      <c r="H603" s="8">
        <f>IF(I603="常通",1,VLOOKUP(B603,'开关组信息表（新）'!C:I,7,0))</f>
        <v>1</v>
      </c>
      <c r="I603" s="10" t="s">
        <v>8685</v>
      </c>
      <c r="J603" s="8">
        <f t="shared" si="38"/>
        <v>0</v>
      </c>
      <c r="K603" s="8"/>
      <c r="L603" s="8"/>
      <c r="M603" s="8"/>
      <c r="N603" s="8"/>
      <c r="O603" s="8" t="str">
        <f t="shared" si="39"/>
        <v>RB51R-TY51L</v>
      </c>
    </row>
    <row r="604" ht="15" spans="1:15">
      <c r="A604" s="8">
        <f t="shared" si="36"/>
        <v>603</v>
      </c>
      <c r="B604" s="8" t="str">
        <f t="shared" si="37"/>
        <v>CS26-1-27-[12][12]</v>
      </c>
      <c r="C604" s="8" t="s">
        <v>8441</v>
      </c>
      <c r="D604" s="8">
        <v>12</v>
      </c>
      <c r="E604" s="8">
        <v>12</v>
      </c>
      <c r="F604" s="8" t="str">
        <f>VLOOKUP(C604&amp;"-I"&amp;D604,端口信息表!B:F,5,FALSE)</f>
        <v>RB52R</v>
      </c>
      <c r="G604" s="8" t="str">
        <f>VLOOKUP(C604&amp;"-O"&amp;E604,端口信息表!B:F,5,FALSE)</f>
        <v>TY52L</v>
      </c>
      <c r="H604" s="8">
        <f>IF(I604="常通",1,VLOOKUP(B604,'开关组信息表（新）'!C:I,7,0))</f>
        <v>1</v>
      </c>
      <c r="I604" s="10" t="s">
        <v>8685</v>
      </c>
      <c r="J604" s="8">
        <f t="shared" si="38"/>
        <v>0</v>
      </c>
      <c r="K604" s="8"/>
      <c r="L604" s="8"/>
      <c r="M604" s="8"/>
      <c r="N604" s="8"/>
      <c r="O604" s="8" t="str">
        <f t="shared" si="39"/>
        <v>RB52R-TY52L</v>
      </c>
    </row>
    <row r="605" ht="15" spans="1:15">
      <c r="A605" s="8">
        <f t="shared" si="36"/>
        <v>604</v>
      </c>
      <c r="B605" s="8" t="str">
        <f t="shared" si="37"/>
        <v>CS26-1-27-[13][13]</v>
      </c>
      <c r="C605" s="8" t="s">
        <v>8441</v>
      </c>
      <c r="D605" s="8">
        <v>13</v>
      </c>
      <c r="E605" s="8">
        <v>13</v>
      </c>
      <c r="F605" s="8" t="str">
        <f>VLOOKUP(C605&amp;"-I"&amp;D605,端口信息表!B:F,5,FALSE)</f>
        <v>RB57R</v>
      </c>
      <c r="G605" s="8" t="str">
        <f>VLOOKUP(C605&amp;"-O"&amp;E605,端口信息表!B:F,5,FALSE)</f>
        <v>TY57L</v>
      </c>
      <c r="H605" s="8">
        <f>IF(I605="常通",1,VLOOKUP(B605,'开关组信息表（新）'!C:I,7,0))</f>
        <v>1</v>
      </c>
      <c r="I605" s="10" t="s">
        <v>8685</v>
      </c>
      <c r="J605" s="8">
        <f t="shared" si="38"/>
        <v>0</v>
      </c>
      <c r="K605" s="8"/>
      <c r="L605" s="8"/>
      <c r="M605" s="8"/>
      <c r="N605" s="8"/>
      <c r="O605" s="8" t="str">
        <f t="shared" si="39"/>
        <v>RB57R-TY57L</v>
      </c>
    </row>
    <row r="606" ht="15" spans="1:15">
      <c r="A606" s="8">
        <f t="shared" si="36"/>
        <v>605</v>
      </c>
      <c r="B606" s="8" t="str">
        <f t="shared" si="37"/>
        <v>CS26-1-27-[14][14]</v>
      </c>
      <c r="C606" s="8" t="s">
        <v>8441</v>
      </c>
      <c r="D606" s="8">
        <v>14</v>
      </c>
      <c r="E606" s="8">
        <v>14</v>
      </c>
      <c r="F606" s="8" t="str">
        <f>VLOOKUP(C606&amp;"-I"&amp;D606,端口信息表!B:F,5,FALSE)</f>
        <v>RB58R</v>
      </c>
      <c r="G606" s="8" t="str">
        <f>VLOOKUP(C606&amp;"-O"&amp;E606,端口信息表!B:F,5,FALSE)</f>
        <v>TY58L</v>
      </c>
      <c r="H606" s="8">
        <f>IF(I606="常通",1,VLOOKUP(B606,'开关组信息表（新）'!C:I,7,0))</f>
        <v>1</v>
      </c>
      <c r="I606" s="10" t="s">
        <v>8685</v>
      </c>
      <c r="J606" s="8">
        <f t="shared" si="38"/>
        <v>0</v>
      </c>
      <c r="K606" s="8"/>
      <c r="L606" s="8"/>
      <c r="M606" s="8"/>
      <c r="N606" s="8"/>
      <c r="O606" s="8" t="str">
        <f t="shared" si="39"/>
        <v>RB58R-TY58L</v>
      </c>
    </row>
    <row r="607" ht="15" spans="1:15">
      <c r="A607" s="8">
        <f t="shared" si="36"/>
        <v>606</v>
      </c>
      <c r="B607" s="8" t="str">
        <f t="shared" si="37"/>
        <v>CS26-1-27-[15][15]</v>
      </c>
      <c r="C607" s="8" t="s">
        <v>8441</v>
      </c>
      <c r="D607" s="8">
        <v>15</v>
      </c>
      <c r="E607" s="8">
        <v>15</v>
      </c>
      <c r="F607" s="8" t="str">
        <f>VLOOKUP(C607&amp;"-I"&amp;D607,端口信息表!B:F,5,FALSE)</f>
        <v>RB60R</v>
      </c>
      <c r="G607" s="8" t="str">
        <f>VLOOKUP(C607&amp;"-O"&amp;E607,端口信息表!B:F,5,FALSE)</f>
        <v>TY60L</v>
      </c>
      <c r="H607" s="8">
        <f>IF(I607="常通",1,VLOOKUP(B607,'开关组信息表（新）'!C:I,7,0))</f>
        <v>1</v>
      </c>
      <c r="I607" s="10" t="s">
        <v>8685</v>
      </c>
      <c r="J607" s="8">
        <f t="shared" si="38"/>
        <v>0</v>
      </c>
      <c r="K607" s="8"/>
      <c r="L607" s="8"/>
      <c r="M607" s="8"/>
      <c r="N607" s="8"/>
      <c r="O607" s="8" t="str">
        <f t="shared" si="39"/>
        <v>RB60R-TY60L</v>
      </c>
    </row>
    <row r="608" ht="15" spans="1:15">
      <c r="A608" s="8">
        <f t="shared" si="36"/>
        <v>607</v>
      </c>
      <c r="B608" s="8" t="str">
        <f t="shared" si="37"/>
        <v>CS26-1-27-[16][16]</v>
      </c>
      <c r="C608" s="8" t="s">
        <v>8441</v>
      </c>
      <c r="D608" s="8">
        <v>16</v>
      </c>
      <c r="E608" s="8">
        <v>16</v>
      </c>
      <c r="F608" s="8" t="str">
        <f>VLOOKUP(C608&amp;"-I"&amp;D608,端口信息表!B:F,5,FALSE)</f>
        <v>RB62R</v>
      </c>
      <c r="G608" s="8" t="str">
        <f>VLOOKUP(C608&amp;"-O"&amp;E608,端口信息表!B:F,5,FALSE)</f>
        <v>TY62L</v>
      </c>
      <c r="H608" s="8">
        <f>IF(I608="常通",1,VLOOKUP(B608,'开关组信息表（新）'!C:I,7,0))</f>
        <v>1</v>
      </c>
      <c r="I608" s="10" t="s">
        <v>8685</v>
      </c>
      <c r="J608" s="8">
        <f t="shared" si="38"/>
        <v>0</v>
      </c>
      <c r="K608" s="8"/>
      <c r="L608" s="8"/>
      <c r="M608" s="8"/>
      <c r="N608" s="8"/>
      <c r="O608" s="8" t="str">
        <f t="shared" si="39"/>
        <v>RB62R-TY62L</v>
      </c>
    </row>
    <row r="609" ht="15" spans="1:15">
      <c r="A609" s="8">
        <f t="shared" si="36"/>
        <v>608</v>
      </c>
      <c r="B609" s="8" t="str">
        <f t="shared" si="37"/>
        <v>CS26-1-28-[1][1]</v>
      </c>
      <c r="C609" s="8" t="s">
        <v>8442</v>
      </c>
      <c r="D609" s="8">
        <v>1</v>
      </c>
      <c r="E609" s="8">
        <v>1</v>
      </c>
      <c r="F609" s="8" t="str">
        <f>VLOOKUP(C609&amp;"-I"&amp;D609,端口信息表!B:F,5,FALSE)</f>
        <v>RY42R</v>
      </c>
      <c r="G609" s="8" t="str">
        <f>VLOOKUP(C609&amp;"-O"&amp;E609,端口信息表!B:F,5,FALSE)</f>
        <v>TB42L</v>
      </c>
      <c r="H609" s="8">
        <f>IF(I609="常通",1,VLOOKUP(B609,'开关组信息表（新）'!C:I,7,0))</f>
        <v>1</v>
      </c>
      <c r="I609" s="10" t="s">
        <v>8685</v>
      </c>
      <c r="J609" s="8">
        <f t="shared" si="38"/>
        <v>0</v>
      </c>
      <c r="K609" s="8"/>
      <c r="L609" s="8"/>
      <c r="M609" s="8"/>
      <c r="N609" s="8"/>
      <c r="O609" s="8" t="str">
        <f t="shared" si="39"/>
        <v>RY42R-TB42L</v>
      </c>
    </row>
    <row r="610" ht="15" spans="1:15">
      <c r="A610" s="8">
        <f t="shared" si="36"/>
        <v>609</v>
      </c>
      <c r="B610" s="8" t="str">
        <f t="shared" si="37"/>
        <v>CS26-1-28-[2][2]</v>
      </c>
      <c r="C610" s="8" t="s">
        <v>8442</v>
      </c>
      <c r="D610" s="8">
        <v>2</v>
      </c>
      <c r="E610" s="8">
        <v>2</v>
      </c>
      <c r="F610" s="8" t="str">
        <f>VLOOKUP(C610&amp;"-I"&amp;D610,端口信息表!B:F,5,FALSE)</f>
        <v>RY49R</v>
      </c>
      <c r="G610" s="8" t="str">
        <f>VLOOKUP(C610&amp;"-O"&amp;E610,端口信息表!B:F,5,FALSE)</f>
        <v>TB49L</v>
      </c>
      <c r="H610" s="8">
        <f>IF(I610="常通",1,VLOOKUP(B610,'开关组信息表（新）'!C:I,7,0))</f>
        <v>1</v>
      </c>
      <c r="I610" s="10" t="s">
        <v>8685</v>
      </c>
      <c r="J610" s="8">
        <f t="shared" si="38"/>
        <v>0</v>
      </c>
      <c r="K610" s="8"/>
      <c r="L610" s="8"/>
      <c r="M610" s="8"/>
      <c r="N610" s="8"/>
      <c r="O610" s="8" t="str">
        <f t="shared" si="39"/>
        <v>RY49R-TB49L</v>
      </c>
    </row>
    <row r="611" ht="15" spans="1:15">
      <c r="A611" s="8">
        <f t="shared" si="36"/>
        <v>610</v>
      </c>
      <c r="B611" s="8" t="str">
        <f t="shared" si="37"/>
        <v>CS26-1-28-[3][3]</v>
      </c>
      <c r="C611" s="8" t="s">
        <v>8442</v>
      </c>
      <c r="D611" s="8">
        <v>3</v>
      </c>
      <c r="E611" s="8">
        <v>3</v>
      </c>
      <c r="F611" s="8" t="str">
        <f>VLOOKUP(C611&amp;"-I"&amp;D611,端口信息表!B:F,5,FALSE)</f>
        <v>RY51R</v>
      </c>
      <c r="G611" s="8" t="str">
        <f>VLOOKUP(C611&amp;"-O"&amp;E611,端口信息表!B:F,5,FALSE)</f>
        <v>TB51L</v>
      </c>
      <c r="H611" s="8">
        <f>IF(I611="常通",1,VLOOKUP(B611,'开关组信息表（新）'!C:I,7,0))</f>
        <v>1</v>
      </c>
      <c r="I611" s="10" t="s">
        <v>8685</v>
      </c>
      <c r="J611" s="8">
        <f t="shared" si="38"/>
        <v>0</v>
      </c>
      <c r="K611" s="8"/>
      <c r="L611" s="8"/>
      <c r="M611" s="8"/>
      <c r="N611" s="8"/>
      <c r="O611" s="8" t="str">
        <f t="shared" si="39"/>
        <v>RY51R-TB51L</v>
      </c>
    </row>
    <row r="612" ht="15" spans="1:15">
      <c r="A612" s="8">
        <f t="shared" si="36"/>
        <v>611</v>
      </c>
      <c r="B612" s="8" t="str">
        <f t="shared" si="37"/>
        <v>CS26-1-28-[4][4]</v>
      </c>
      <c r="C612" s="8" t="s">
        <v>8442</v>
      </c>
      <c r="D612" s="8">
        <v>4</v>
      </c>
      <c r="E612" s="8">
        <v>4</v>
      </c>
      <c r="F612" s="8" t="str">
        <f>VLOOKUP(C612&amp;"-I"&amp;D612,端口信息表!B:F,5,FALSE)</f>
        <v>RY52R</v>
      </c>
      <c r="G612" s="8" t="str">
        <f>VLOOKUP(C612&amp;"-O"&amp;E612,端口信息表!B:F,5,FALSE)</f>
        <v>TB52L</v>
      </c>
      <c r="H612" s="8">
        <f>IF(I612="常通",1,VLOOKUP(B612,'开关组信息表（新）'!C:I,7,0))</f>
        <v>1</v>
      </c>
      <c r="I612" s="10" t="s">
        <v>8685</v>
      </c>
      <c r="J612" s="8">
        <f t="shared" si="38"/>
        <v>0</v>
      </c>
      <c r="K612" s="8"/>
      <c r="L612" s="8"/>
      <c r="M612" s="8"/>
      <c r="N612" s="8"/>
      <c r="O612" s="8" t="str">
        <f t="shared" si="39"/>
        <v>RY52R-TB52L</v>
      </c>
    </row>
    <row r="613" ht="15" spans="1:15">
      <c r="A613" s="8">
        <f t="shared" si="36"/>
        <v>612</v>
      </c>
      <c r="B613" s="8" t="str">
        <f t="shared" si="37"/>
        <v>CS26-1-28-[5][5]</v>
      </c>
      <c r="C613" s="8" t="s">
        <v>8442</v>
      </c>
      <c r="D613" s="8">
        <v>5</v>
      </c>
      <c r="E613" s="8">
        <v>5</v>
      </c>
      <c r="F613" s="8" t="str">
        <f>VLOOKUP(C613&amp;"-I"&amp;D613,端口信息表!B:F,5,FALSE)</f>
        <v>RY57R</v>
      </c>
      <c r="G613" s="8" t="str">
        <f>VLOOKUP(C613&amp;"-O"&amp;E613,端口信息表!B:F,5,FALSE)</f>
        <v>TB57L</v>
      </c>
      <c r="H613" s="8">
        <f>IF(I613="常通",1,VLOOKUP(B613,'开关组信息表（新）'!C:I,7,0))</f>
        <v>1</v>
      </c>
      <c r="I613" s="10" t="s">
        <v>8685</v>
      </c>
      <c r="J613" s="8">
        <f t="shared" si="38"/>
        <v>0</v>
      </c>
      <c r="K613" s="8"/>
      <c r="L613" s="8"/>
      <c r="M613" s="8"/>
      <c r="N613" s="8"/>
      <c r="O613" s="8" t="str">
        <f t="shared" si="39"/>
        <v>RY57R-TB57L</v>
      </c>
    </row>
    <row r="614" ht="15" spans="1:15">
      <c r="A614" s="8">
        <f t="shared" si="36"/>
        <v>613</v>
      </c>
      <c r="B614" s="8" t="str">
        <f t="shared" si="37"/>
        <v>CS26-1-28-[6][6]</v>
      </c>
      <c r="C614" s="8" t="s">
        <v>8442</v>
      </c>
      <c r="D614" s="8">
        <v>6</v>
      </c>
      <c r="E614" s="8">
        <v>6</v>
      </c>
      <c r="F614" s="8" t="str">
        <f>VLOOKUP(C614&amp;"-I"&amp;D614,端口信息表!B:F,5,FALSE)</f>
        <v>RY58R</v>
      </c>
      <c r="G614" s="8" t="str">
        <f>VLOOKUP(C614&amp;"-O"&amp;E614,端口信息表!B:F,5,FALSE)</f>
        <v>TB58L</v>
      </c>
      <c r="H614" s="8">
        <f>IF(I614="常通",1,VLOOKUP(B614,'开关组信息表（新）'!C:I,7,0))</f>
        <v>1</v>
      </c>
      <c r="I614" s="10" t="s">
        <v>8685</v>
      </c>
      <c r="J614" s="8">
        <f t="shared" si="38"/>
        <v>0</v>
      </c>
      <c r="K614" s="8"/>
      <c r="L614" s="8"/>
      <c r="M614" s="8"/>
      <c r="N614" s="8"/>
      <c r="O614" s="8" t="str">
        <f t="shared" si="39"/>
        <v>RY58R-TB58L</v>
      </c>
    </row>
    <row r="615" ht="15" spans="1:15">
      <c r="A615" s="8">
        <f t="shared" si="36"/>
        <v>614</v>
      </c>
      <c r="B615" s="8" t="str">
        <f t="shared" si="37"/>
        <v>CS26-1-28-[7][7]</v>
      </c>
      <c r="C615" s="8" t="s">
        <v>8442</v>
      </c>
      <c r="D615" s="8">
        <v>7</v>
      </c>
      <c r="E615" s="8">
        <v>7</v>
      </c>
      <c r="F615" s="8" t="str">
        <f>VLOOKUP(C615&amp;"-I"&amp;D615,端口信息表!B:F,5,FALSE)</f>
        <v>RY60R</v>
      </c>
      <c r="G615" s="8" t="str">
        <f>VLOOKUP(C615&amp;"-O"&amp;E615,端口信息表!B:F,5,FALSE)</f>
        <v>TB60L</v>
      </c>
      <c r="H615" s="8">
        <f>IF(I615="常通",1,VLOOKUP(B615,'开关组信息表（新）'!C:I,7,0))</f>
        <v>1</v>
      </c>
      <c r="I615" s="10" t="s">
        <v>8685</v>
      </c>
      <c r="J615" s="8">
        <f t="shared" si="38"/>
        <v>0</v>
      </c>
      <c r="K615" s="8"/>
      <c r="L615" s="8"/>
      <c r="M615" s="8"/>
      <c r="N615" s="8"/>
      <c r="O615" s="8" t="str">
        <f t="shared" si="39"/>
        <v>RY60R-TB60L</v>
      </c>
    </row>
    <row r="616" ht="15" spans="1:15">
      <c r="A616" s="8">
        <f t="shared" si="36"/>
        <v>615</v>
      </c>
      <c r="B616" s="8" t="str">
        <f t="shared" si="37"/>
        <v>CS26-1-28-[8][8]</v>
      </c>
      <c r="C616" s="8" t="s">
        <v>8442</v>
      </c>
      <c r="D616" s="8">
        <v>8</v>
      </c>
      <c r="E616" s="8">
        <v>8</v>
      </c>
      <c r="F616" s="8" t="str">
        <f>VLOOKUP(C616&amp;"-I"&amp;D616,端口信息表!B:F,5,FALSE)</f>
        <v>RY62R</v>
      </c>
      <c r="G616" s="8" t="str">
        <f>VLOOKUP(C616&amp;"-O"&amp;E616,端口信息表!B:F,5,FALSE)</f>
        <v>TB62L</v>
      </c>
      <c r="H616" s="8">
        <f>IF(I616="常通",1,VLOOKUP(B616,'开关组信息表（新）'!C:I,7,0))</f>
        <v>1</v>
      </c>
      <c r="I616" s="10" t="s">
        <v>8685</v>
      </c>
      <c r="J616" s="8">
        <f t="shared" si="38"/>
        <v>0</v>
      </c>
      <c r="K616" s="8"/>
      <c r="L616" s="8"/>
      <c r="M616" s="8"/>
      <c r="N616" s="8"/>
      <c r="O616" s="8" t="str">
        <f t="shared" si="39"/>
        <v>RY62R-TB62L</v>
      </c>
    </row>
    <row r="617" ht="15" spans="1:15">
      <c r="A617" s="8">
        <f t="shared" si="36"/>
        <v>616</v>
      </c>
      <c r="B617" s="8" t="str">
        <f t="shared" si="37"/>
        <v>CS26-1-28-[9][9]</v>
      </c>
      <c r="C617" s="8" t="s">
        <v>8442</v>
      </c>
      <c r="D617" s="8">
        <v>9</v>
      </c>
      <c r="E617" s="8">
        <v>9</v>
      </c>
      <c r="F617" s="8" t="str">
        <f>VLOOKUP(C617&amp;"-I"&amp;D617,端口信息表!B:F,5,FALSE)</f>
        <v>RY22L</v>
      </c>
      <c r="G617" s="8" t="str">
        <f>VLOOKUP(C617&amp;"-O"&amp;E617,端口信息表!B:F,5,FALSE)</f>
        <v>TB22R</v>
      </c>
      <c r="H617" s="8">
        <f>IF(I617="常通",1,VLOOKUP(B617,'开关组信息表（新）'!C:I,7,0))</f>
        <v>1</v>
      </c>
      <c r="I617" s="10" t="s">
        <v>8685</v>
      </c>
      <c r="J617" s="8">
        <f t="shared" si="38"/>
        <v>0</v>
      </c>
      <c r="K617" s="8"/>
      <c r="L617" s="8"/>
      <c r="M617" s="8"/>
      <c r="N617" s="8"/>
      <c r="O617" s="8" t="str">
        <f t="shared" si="39"/>
        <v>RY22L-TB22R</v>
      </c>
    </row>
    <row r="618" ht="15" spans="1:15">
      <c r="A618" s="8">
        <f t="shared" si="36"/>
        <v>617</v>
      </c>
      <c r="B618" s="8" t="str">
        <f t="shared" si="37"/>
        <v>CS26-1-28-[10][10]</v>
      </c>
      <c r="C618" s="8" t="s">
        <v>8442</v>
      </c>
      <c r="D618" s="8">
        <v>10</v>
      </c>
      <c r="E618" s="8">
        <v>10</v>
      </c>
      <c r="F618" s="8" t="str">
        <f>VLOOKUP(C618&amp;"-I"&amp;D618,端口信息表!B:F,5,FALSE)</f>
        <v>RY35L</v>
      </c>
      <c r="G618" s="8" t="str">
        <f>VLOOKUP(C618&amp;"-O"&amp;E618,端口信息表!B:F,5,FALSE)</f>
        <v>TB35R</v>
      </c>
      <c r="H618" s="8">
        <f>IF(I618="常通",1,VLOOKUP(B618,'开关组信息表（新）'!C:I,7,0))</f>
        <v>1</v>
      </c>
      <c r="I618" s="10" t="s">
        <v>8685</v>
      </c>
      <c r="J618" s="8">
        <f t="shared" si="38"/>
        <v>0</v>
      </c>
      <c r="K618" s="8"/>
      <c r="L618" s="8"/>
      <c r="M618" s="8"/>
      <c r="N618" s="8"/>
      <c r="O618" s="8" t="str">
        <f t="shared" si="39"/>
        <v>RY35L-TB35R</v>
      </c>
    </row>
    <row r="619" ht="15" spans="1:15">
      <c r="A619" s="8">
        <f t="shared" si="36"/>
        <v>618</v>
      </c>
      <c r="B619" s="8" t="str">
        <f t="shared" si="37"/>
        <v>CS26-1-28-[11][11]</v>
      </c>
      <c r="C619" s="8" t="s">
        <v>8442</v>
      </c>
      <c r="D619" s="8">
        <v>11</v>
      </c>
      <c r="E619" s="8">
        <v>11</v>
      </c>
      <c r="F619" s="8" t="str">
        <f>VLOOKUP(C619&amp;"-I"&amp;D619,端口信息表!B:F,5,FALSE)</f>
        <v>RY36L</v>
      </c>
      <c r="G619" s="8" t="str">
        <f>VLOOKUP(C619&amp;"-O"&amp;E619,端口信息表!B:F,5,FALSE)</f>
        <v>TB36R</v>
      </c>
      <c r="H619" s="8">
        <f>IF(I619="常通",1,VLOOKUP(B619,'开关组信息表（新）'!C:I,7,0))</f>
        <v>1</v>
      </c>
      <c r="I619" s="10" t="s">
        <v>8685</v>
      </c>
      <c r="J619" s="8">
        <f t="shared" si="38"/>
        <v>0</v>
      </c>
      <c r="K619" s="8"/>
      <c r="L619" s="8"/>
      <c r="M619" s="8"/>
      <c r="N619" s="8"/>
      <c r="O619" s="8" t="str">
        <f t="shared" si="39"/>
        <v>RY36L-TB36R</v>
      </c>
    </row>
    <row r="620" ht="15" spans="1:15">
      <c r="A620" s="8">
        <f t="shared" si="36"/>
        <v>619</v>
      </c>
      <c r="B620" s="8" t="str">
        <f t="shared" si="37"/>
        <v>CS26-1-28-[12][12]</v>
      </c>
      <c r="C620" s="8" t="s">
        <v>8442</v>
      </c>
      <c r="D620" s="8">
        <v>12</v>
      </c>
      <c r="E620" s="8">
        <v>12</v>
      </c>
      <c r="F620" s="8" t="str">
        <f>VLOOKUP(C620&amp;"-I"&amp;D620,端口信息表!B:F,5,FALSE)</f>
        <v>RY37L</v>
      </c>
      <c r="G620" s="8" t="str">
        <f>VLOOKUP(C620&amp;"-O"&amp;E620,端口信息表!B:F,5,FALSE)</f>
        <v>TB37R</v>
      </c>
      <c r="H620" s="8">
        <f>IF(I620="常通",1,VLOOKUP(B620,'开关组信息表（新）'!C:I,7,0))</f>
        <v>1</v>
      </c>
      <c r="I620" s="10" t="s">
        <v>8685</v>
      </c>
      <c r="J620" s="8">
        <f t="shared" si="38"/>
        <v>0</v>
      </c>
      <c r="K620" s="8"/>
      <c r="L620" s="8"/>
      <c r="M620" s="8"/>
      <c r="N620" s="8"/>
      <c r="O620" s="8" t="str">
        <f t="shared" si="39"/>
        <v>RY37L-TB37R</v>
      </c>
    </row>
    <row r="621" ht="15" spans="1:15">
      <c r="A621" s="8">
        <f t="shared" si="36"/>
        <v>620</v>
      </c>
      <c r="B621" s="8" t="str">
        <f t="shared" si="37"/>
        <v>CS26-1-28-[13][13]</v>
      </c>
      <c r="C621" s="8" t="s">
        <v>8442</v>
      </c>
      <c r="D621" s="8">
        <v>13</v>
      </c>
      <c r="E621" s="8">
        <v>13</v>
      </c>
      <c r="F621" s="8" t="str">
        <f>VLOOKUP(C621&amp;"-I"&amp;D621,端口信息表!B:F,5,FALSE)</f>
        <v>RY47L</v>
      </c>
      <c r="G621" s="8" t="str">
        <f>VLOOKUP(C621&amp;"-O"&amp;E621,端口信息表!B:F,5,FALSE)</f>
        <v>TB47R</v>
      </c>
      <c r="H621" s="8">
        <f>IF(I621="常通",1,VLOOKUP(B621,'开关组信息表（新）'!C:I,7,0))</f>
        <v>1</v>
      </c>
      <c r="I621" s="10" t="s">
        <v>8685</v>
      </c>
      <c r="J621" s="8">
        <f t="shared" si="38"/>
        <v>0</v>
      </c>
      <c r="K621" s="8"/>
      <c r="L621" s="8"/>
      <c r="M621" s="8"/>
      <c r="N621" s="8"/>
      <c r="O621" s="8" t="str">
        <f t="shared" si="39"/>
        <v>RY47L-TB47R</v>
      </c>
    </row>
    <row r="622" ht="15" spans="1:15">
      <c r="A622" s="8">
        <f t="shared" si="36"/>
        <v>621</v>
      </c>
      <c r="B622" s="8" t="str">
        <f t="shared" si="37"/>
        <v>CS26-1-28-[14][14]</v>
      </c>
      <c r="C622" s="8" t="s">
        <v>8442</v>
      </c>
      <c r="D622" s="8">
        <v>14</v>
      </c>
      <c r="E622" s="8">
        <v>14</v>
      </c>
      <c r="F622" s="8" t="str">
        <f>VLOOKUP(C622&amp;"-I"&amp;D622,端口信息表!B:F,5,FALSE)</f>
        <v>RY54L</v>
      </c>
      <c r="G622" s="8" t="str">
        <f>VLOOKUP(C622&amp;"-O"&amp;E622,端口信息表!B:F,5,FALSE)</f>
        <v>TB54R</v>
      </c>
      <c r="H622" s="8">
        <f>IF(I622="常通",1,VLOOKUP(B622,'开关组信息表（新）'!C:I,7,0))</f>
        <v>1</v>
      </c>
      <c r="I622" s="10" t="s">
        <v>8685</v>
      </c>
      <c r="J622" s="8">
        <f t="shared" si="38"/>
        <v>0</v>
      </c>
      <c r="K622" s="8"/>
      <c r="L622" s="8"/>
      <c r="M622" s="8"/>
      <c r="N622" s="8"/>
      <c r="O622" s="8" t="str">
        <f t="shared" si="39"/>
        <v>RY54L-TB54R</v>
      </c>
    </row>
    <row r="623" ht="15" spans="1:15">
      <c r="A623" s="8">
        <f t="shared" si="36"/>
        <v>622</v>
      </c>
      <c r="B623" s="8" t="str">
        <f t="shared" si="37"/>
        <v>CS26-1-28-[15][15]</v>
      </c>
      <c r="C623" s="8" t="s">
        <v>8442</v>
      </c>
      <c r="D623" s="8">
        <v>15</v>
      </c>
      <c r="E623" s="8">
        <v>15</v>
      </c>
      <c r="F623" s="8" t="str">
        <f>VLOOKUP(C623&amp;"-I"&amp;D623,端口信息表!B:F,5,FALSE)</f>
        <v>RY55L</v>
      </c>
      <c r="G623" s="8" t="str">
        <f>VLOOKUP(C623&amp;"-O"&amp;E623,端口信息表!B:F,5,FALSE)</f>
        <v>TB55R</v>
      </c>
      <c r="H623" s="8">
        <f>IF(I623="常通",1,VLOOKUP(B623,'开关组信息表（新）'!C:I,7,0))</f>
        <v>1</v>
      </c>
      <c r="I623" s="10" t="s">
        <v>8685</v>
      </c>
      <c r="J623" s="8">
        <f t="shared" si="38"/>
        <v>0</v>
      </c>
      <c r="K623" s="8"/>
      <c r="L623" s="8"/>
      <c r="M623" s="8"/>
      <c r="N623" s="8"/>
      <c r="O623" s="8" t="str">
        <f t="shared" si="39"/>
        <v>RY55L-TB55R</v>
      </c>
    </row>
    <row r="624" ht="15" spans="1:15">
      <c r="A624" s="8">
        <f t="shared" si="36"/>
        <v>623</v>
      </c>
      <c r="B624" s="8" t="str">
        <f t="shared" si="37"/>
        <v>CS26-1-28-[16][16]</v>
      </c>
      <c r="C624" s="8" t="s">
        <v>8442</v>
      </c>
      <c r="D624" s="8">
        <v>16</v>
      </c>
      <c r="E624" s="8">
        <v>16</v>
      </c>
      <c r="F624" s="8" t="str">
        <f>VLOOKUP(C624&amp;"-I"&amp;D624,端口信息表!B:F,5,FALSE)</f>
        <v>RY59L</v>
      </c>
      <c r="G624" s="8" t="str">
        <f>VLOOKUP(C624&amp;"-O"&amp;E624,端口信息表!B:F,5,FALSE)</f>
        <v>TB59R</v>
      </c>
      <c r="H624" s="8">
        <f>IF(I624="常通",1,VLOOKUP(B624,'开关组信息表（新）'!C:I,7,0))</f>
        <v>1</v>
      </c>
      <c r="I624" s="10" t="s">
        <v>8685</v>
      </c>
      <c r="J624" s="8">
        <f t="shared" si="38"/>
        <v>0</v>
      </c>
      <c r="K624" s="8"/>
      <c r="L624" s="8"/>
      <c r="M624" s="8"/>
      <c r="N624" s="8"/>
      <c r="O624" s="8" t="str">
        <f t="shared" si="39"/>
        <v>RY59L-TB59R</v>
      </c>
    </row>
    <row r="625" ht="15" spans="1:15">
      <c r="A625" s="8">
        <f t="shared" si="36"/>
        <v>624</v>
      </c>
      <c r="B625" s="8" t="str">
        <f t="shared" si="37"/>
        <v>CS9B-1-1-[1][1]</v>
      </c>
      <c r="C625" s="8" t="s">
        <v>8388</v>
      </c>
      <c r="D625" s="8">
        <v>1</v>
      </c>
      <c r="E625" s="8">
        <v>1</v>
      </c>
      <c r="F625" s="8" t="str">
        <f>VLOOKUP(C625&amp;"-I"&amp;D625,端口信息表!B:F,5,FALSE)</f>
        <v>RNWS1A</v>
      </c>
      <c r="G625" s="8" t="str">
        <f>VLOOKUP(C625&amp;"-O"&amp;E625,端口信息表!B:F,5,FALSE)</f>
        <v>TC1A</v>
      </c>
      <c r="H625" s="8">
        <f>IF(I625="常通",1,VLOOKUP(B625,'开关组信息表（新）'!C:I,7,0))</f>
        <v>1</v>
      </c>
      <c r="I625" s="10" t="s">
        <v>8685</v>
      </c>
      <c r="J625" s="8">
        <f t="shared" si="38"/>
        <v>0</v>
      </c>
      <c r="K625" s="8"/>
      <c r="L625" s="8"/>
      <c r="M625" s="8"/>
      <c r="N625" s="8"/>
      <c r="O625" s="8" t="str">
        <f t="shared" si="39"/>
        <v>RNWS1A-TC1A</v>
      </c>
    </row>
    <row r="626" ht="15" spans="1:15">
      <c r="A626" s="8">
        <f t="shared" si="36"/>
        <v>625</v>
      </c>
      <c r="B626" s="8" t="str">
        <f t="shared" si="37"/>
        <v>CS9B-1-1-[2][2]</v>
      </c>
      <c r="C626" s="8" t="s">
        <v>8388</v>
      </c>
      <c r="D626" s="8">
        <v>2</v>
      </c>
      <c r="E626" s="8">
        <v>2</v>
      </c>
      <c r="F626" s="8" t="str">
        <f>VLOOKUP(C626&amp;"-I"&amp;D626,端口信息表!B:F,5,FALSE)</f>
        <v>RNWS2A</v>
      </c>
      <c r="G626" s="8" t="str">
        <f>VLOOKUP(C626&amp;"-O"&amp;E626,端口信息表!B:F,5,FALSE)</f>
        <v>TC2A</v>
      </c>
      <c r="H626" s="8">
        <f>IF(I626="常通",1,VLOOKUP(B626,'开关组信息表（新）'!C:I,7,0))</f>
        <v>1</v>
      </c>
      <c r="I626" s="10" t="s">
        <v>8685</v>
      </c>
      <c r="J626" s="8">
        <f t="shared" si="38"/>
        <v>0</v>
      </c>
      <c r="K626" s="8"/>
      <c r="L626" s="8"/>
      <c r="M626" s="8"/>
      <c r="N626" s="8"/>
      <c r="O626" s="8" t="str">
        <f t="shared" si="39"/>
        <v>RNWS2A-TC2A</v>
      </c>
    </row>
    <row r="627" ht="15" spans="1:15">
      <c r="A627" s="8">
        <f t="shared" si="36"/>
        <v>626</v>
      </c>
      <c r="B627" s="8" t="str">
        <f t="shared" si="37"/>
        <v>CS9B-1-1-[3][3]</v>
      </c>
      <c r="C627" s="8" t="s">
        <v>8388</v>
      </c>
      <c r="D627" s="8">
        <v>3</v>
      </c>
      <c r="E627" s="8">
        <v>3</v>
      </c>
      <c r="F627" s="8" t="str">
        <f>VLOOKUP(C627&amp;"-I"&amp;D627,端口信息表!B:F,5,FALSE)</f>
        <v>RNWS3A</v>
      </c>
      <c r="G627" s="8" t="str">
        <f>VLOOKUP(C627&amp;"-O"&amp;E627,端口信息表!B:F,5,FALSE)</f>
        <v>TC3A</v>
      </c>
      <c r="H627" s="8">
        <f>IF(I627="常通",1,VLOOKUP(B627,'开关组信息表（新）'!C:I,7,0))</f>
        <v>1</v>
      </c>
      <c r="I627" s="10" t="s">
        <v>8685</v>
      </c>
      <c r="J627" s="8">
        <f t="shared" si="38"/>
        <v>0</v>
      </c>
      <c r="K627" s="8"/>
      <c r="L627" s="8"/>
      <c r="M627" s="8"/>
      <c r="N627" s="8"/>
      <c r="O627" s="8" t="str">
        <f t="shared" si="39"/>
        <v>RNWS3A-TC3A</v>
      </c>
    </row>
    <row r="628" ht="15" spans="1:15">
      <c r="A628" s="8">
        <f t="shared" si="36"/>
        <v>627</v>
      </c>
      <c r="B628" s="8" t="str">
        <f t="shared" si="37"/>
        <v>CS9B-1-1-[4][4]</v>
      </c>
      <c r="C628" s="8" t="s">
        <v>8388</v>
      </c>
      <c r="D628" s="8">
        <v>4</v>
      </c>
      <c r="E628" s="8">
        <v>4</v>
      </c>
      <c r="F628" s="8" t="str">
        <f>VLOOKUP(C628&amp;"-I"&amp;D628,端口信息表!B:F,5,FALSE)</f>
        <v>RNWS4A</v>
      </c>
      <c r="G628" s="8" t="str">
        <f>VLOOKUP(C628&amp;"-O"&amp;E628,端口信息表!B:F,5,FALSE)</f>
        <v>TC4A</v>
      </c>
      <c r="H628" s="8">
        <f>IF(I628="常通",1,VLOOKUP(B628,'开关组信息表（新）'!C:I,7,0))</f>
        <v>1</v>
      </c>
      <c r="I628" s="10" t="s">
        <v>8685</v>
      </c>
      <c r="J628" s="8">
        <f t="shared" si="38"/>
        <v>0</v>
      </c>
      <c r="K628" s="8"/>
      <c r="L628" s="8"/>
      <c r="M628" s="8"/>
      <c r="N628" s="8"/>
      <c r="O628" s="8" t="str">
        <f t="shared" si="39"/>
        <v>RNWS4A-TC4A</v>
      </c>
    </row>
    <row r="629" ht="15" spans="1:15">
      <c r="A629" s="8">
        <f t="shared" si="36"/>
        <v>628</v>
      </c>
      <c r="B629" s="8" t="str">
        <f t="shared" si="37"/>
        <v>CS9B-1-1-[5][5]</v>
      </c>
      <c r="C629" s="8" t="s">
        <v>8388</v>
      </c>
      <c r="D629" s="8">
        <v>5</v>
      </c>
      <c r="E629" s="8">
        <v>5</v>
      </c>
      <c r="F629" s="8" t="str">
        <f>VLOOKUP(C629&amp;"-I"&amp;D629,端口信息表!B:F,5,FALSE)</f>
        <v>RNWS5A</v>
      </c>
      <c r="G629" s="8" t="str">
        <f>VLOOKUP(C629&amp;"-O"&amp;E629,端口信息表!B:F,5,FALSE)</f>
        <v>TC5A</v>
      </c>
      <c r="H629" s="8">
        <f>IF(I629="常通",1,VLOOKUP(B629,'开关组信息表（新）'!C:I,7,0))</f>
        <v>1</v>
      </c>
      <c r="I629" s="10" t="s">
        <v>8685</v>
      </c>
      <c r="J629" s="8">
        <f t="shared" si="38"/>
        <v>0</v>
      </c>
      <c r="K629" s="8"/>
      <c r="L629" s="8"/>
      <c r="M629" s="8"/>
      <c r="N629" s="8"/>
      <c r="O629" s="8" t="str">
        <f t="shared" si="39"/>
        <v>RNWS5A-TC5A</v>
      </c>
    </row>
    <row r="630" ht="15" spans="1:15">
      <c r="A630" s="8">
        <f t="shared" si="36"/>
        <v>629</v>
      </c>
      <c r="B630" s="8" t="str">
        <f t="shared" si="37"/>
        <v>CS9B-1-1-[6][6]</v>
      </c>
      <c r="C630" s="8" t="s">
        <v>8388</v>
      </c>
      <c r="D630" s="8">
        <v>6</v>
      </c>
      <c r="E630" s="8">
        <v>6</v>
      </c>
      <c r="F630" s="8" t="str">
        <f>VLOOKUP(C630&amp;"-I"&amp;D630,端口信息表!B:F,5,FALSE)</f>
        <v>RNWS6A</v>
      </c>
      <c r="G630" s="8" t="str">
        <f>VLOOKUP(C630&amp;"-O"&amp;E630,端口信息表!B:F,5,FALSE)</f>
        <v>TC6A</v>
      </c>
      <c r="H630" s="8">
        <f>IF(I630="常通",1,VLOOKUP(B630,'开关组信息表（新）'!C:I,7,0))</f>
        <v>1</v>
      </c>
      <c r="I630" s="10" t="s">
        <v>8685</v>
      </c>
      <c r="J630" s="8">
        <f t="shared" si="38"/>
        <v>0</v>
      </c>
      <c r="K630" s="8"/>
      <c r="L630" s="8"/>
      <c r="M630" s="8"/>
      <c r="N630" s="8"/>
      <c r="O630" s="8" t="str">
        <f t="shared" si="39"/>
        <v>RNWS6A-TC6A</v>
      </c>
    </row>
    <row r="631" ht="15" spans="1:15">
      <c r="A631" s="8">
        <f t="shared" si="36"/>
        <v>630</v>
      </c>
      <c r="B631" s="8" t="str">
        <f t="shared" si="37"/>
        <v>CS9B-1-1-[7][7]</v>
      </c>
      <c r="C631" s="8" t="s">
        <v>8388</v>
      </c>
      <c r="D631" s="8">
        <v>7</v>
      </c>
      <c r="E631" s="8">
        <v>7</v>
      </c>
      <c r="F631" s="8" t="str">
        <f>VLOOKUP(C631&amp;"-I"&amp;D631,端口信息表!B:F,5,FALSE)</f>
        <v>RNWS7A</v>
      </c>
      <c r="G631" s="8" t="str">
        <f>VLOOKUP(C631&amp;"-O"&amp;E631,端口信息表!B:F,5,FALSE)</f>
        <v>TC7A</v>
      </c>
      <c r="H631" s="8">
        <f>IF(I631="常通",1,VLOOKUP(B631,'开关组信息表（新）'!C:I,7,0))</f>
        <v>1</v>
      </c>
      <c r="I631" s="10" t="s">
        <v>8685</v>
      </c>
      <c r="J631" s="8">
        <f t="shared" si="38"/>
        <v>0</v>
      </c>
      <c r="K631" s="8"/>
      <c r="L631" s="8"/>
      <c r="M631" s="8"/>
      <c r="N631" s="8"/>
      <c r="O631" s="8" t="str">
        <f t="shared" si="39"/>
        <v>RNWS7A-TC7A</v>
      </c>
    </row>
    <row r="632" ht="15" spans="1:15">
      <c r="A632" s="8">
        <f t="shared" si="36"/>
        <v>631</v>
      </c>
      <c r="B632" s="8" t="str">
        <f t="shared" si="37"/>
        <v>CS9B-1-1-[8][8]</v>
      </c>
      <c r="C632" s="8" t="s">
        <v>8388</v>
      </c>
      <c r="D632" s="8">
        <v>8</v>
      </c>
      <c r="E632" s="8">
        <v>8</v>
      </c>
      <c r="F632" s="8" t="str">
        <f>VLOOKUP(C632&amp;"-I"&amp;D632,端口信息表!B:F,5,FALSE)</f>
        <v>RNWS8A</v>
      </c>
      <c r="G632" s="8" t="str">
        <f>VLOOKUP(C632&amp;"-O"&amp;E632,端口信息表!B:F,5,FALSE)</f>
        <v>TC8A</v>
      </c>
      <c r="H632" s="8">
        <f>IF(I632="常通",1,VLOOKUP(B632,'开关组信息表（新）'!C:I,7,0))</f>
        <v>1</v>
      </c>
      <c r="I632" s="10" t="s">
        <v>8685</v>
      </c>
      <c r="J632" s="8">
        <f t="shared" si="38"/>
        <v>0</v>
      </c>
      <c r="K632" s="8"/>
      <c r="L632" s="8"/>
      <c r="M632" s="8"/>
      <c r="N632" s="8"/>
      <c r="O632" s="8" t="str">
        <f t="shared" si="39"/>
        <v>RNWS8A-TC8A</v>
      </c>
    </row>
    <row r="633" ht="15" spans="1:15">
      <c r="A633" s="8">
        <f t="shared" si="36"/>
        <v>632</v>
      </c>
      <c r="B633" s="8" t="str">
        <f t="shared" si="37"/>
        <v>CS9B-1-1-[9][9]</v>
      </c>
      <c r="C633" s="8" t="s">
        <v>8388</v>
      </c>
      <c r="D633" s="8">
        <v>9</v>
      </c>
      <c r="E633" s="8">
        <v>9</v>
      </c>
      <c r="F633" s="8" t="str">
        <f>VLOOKUP(C633&amp;"-I"&amp;D633,端口信息表!B:F,5,FALSE)</f>
        <v>RNWS12A</v>
      </c>
      <c r="G633" s="8" t="str">
        <f>VLOOKUP(C633&amp;"-O"&amp;E633,端口信息表!B:F,5,FALSE)</f>
        <v>TC12A</v>
      </c>
      <c r="H633" s="8">
        <f>IF(I633="常通",1,VLOOKUP(B633,'开关组信息表（新）'!C:I,7,0))</f>
        <v>1</v>
      </c>
      <c r="I633" s="10" t="s">
        <v>8685</v>
      </c>
      <c r="J633" s="8">
        <f t="shared" si="38"/>
        <v>0</v>
      </c>
      <c r="K633" s="8"/>
      <c r="L633" s="8"/>
      <c r="M633" s="8"/>
      <c r="N633" s="8"/>
      <c r="O633" s="8" t="str">
        <f t="shared" si="39"/>
        <v>RNWS12A-TC12A</v>
      </c>
    </row>
    <row r="634" ht="15" spans="1:15">
      <c r="A634" s="8">
        <f t="shared" ref="A634:A697" si="40">ROW()-1</f>
        <v>633</v>
      </c>
      <c r="B634" s="8" t="str">
        <f t="shared" ref="B634:B697" si="41">C634&amp;"-["&amp;D634&amp;"]["&amp;E634&amp;"]"</f>
        <v>CS9B-1-1-[10][10]</v>
      </c>
      <c r="C634" s="8" t="s">
        <v>8388</v>
      </c>
      <c r="D634" s="8">
        <v>10</v>
      </c>
      <c r="E634" s="8">
        <v>10</v>
      </c>
      <c r="F634" s="8" t="str">
        <f>VLOOKUP(C634&amp;"-I"&amp;D634,端口信息表!B:F,5,FALSE)</f>
        <v>RNWS1B</v>
      </c>
      <c r="G634" s="8" t="str">
        <f>VLOOKUP(C634&amp;"-O"&amp;E634,端口信息表!B:F,5,FALSE)</f>
        <v>TC1B</v>
      </c>
      <c r="H634" s="8">
        <f>IF(I634="常通",1,VLOOKUP(B634,'开关组信息表（新）'!C:I,7,0))</f>
        <v>1</v>
      </c>
      <c r="I634" s="10" t="s">
        <v>8685</v>
      </c>
      <c r="J634" s="8">
        <f t="shared" ref="J634:J697" si="42">IF(N634=$M$1,M634,IF(N634=$L$1,L634,K634))</f>
        <v>0</v>
      </c>
      <c r="K634" s="8"/>
      <c r="L634" s="8"/>
      <c r="M634" s="8"/>
      <c r="N634" s="8"/>
      <c r="O634" s="8" t="str">
        <f t="shared" ref="O634:O697" si="43">F634&amp;"-"&amp;G634</f>
        <v>RNWS1B-TC1B</v>
      </c>
    </row>
    <row r="635" ht="15" spans="1:15">
      <c r="A635" s="8">
        <f t="shared" si="40"/>
        <v>634</v>
      </c>
      <c r="B635" s="8" t="str">
        <f t="shared" si="41"/>
        <v>CS9B-1-1-[11][11]</v>
      </c>
      <c r="C635" s="8" t="s">
        <v>8388</v>
      </c>
      <c r="D635" s="8">
        <v>11</v>
      </c>
      <c r="E635" s="8">
        <v>11</v>
      </c>
      <c r="F635" s="8" t="str">
        <f>VLOOKUP(C635&amp;"-I"&amp;D635,端口信息表!B:F,5,FALSE)</f>
        <v>RNWS7B</v>
      </c>
      <c r="G635" s="8" t="str">
        <f>VLOOKUP(C635&amp;"-O"&amp;E635,端口信息表!B:F,5,FALSE)</f>
        <v>TC7B</v>
      </c>
      <c r="H635" s="8">
        <f>IF(I635="常通",1,VLOOKUP(B635,'开关组信息表（新）'!C:I,7,0))</f>
        <v>1</v>
      </c>
      <c r="I635" s="10" t="s">
        <v>8685</v>
      </c>
      <c r="J635" s="8">
        <f t="shared" si="42"/>
        <v>0</v>
      </c>
      <c r="K635" s="8"/>
      <c r="L635" s="8"/>
      <c r="M635" s="8"/>
      <c r="N635" s="8"/>
      <c r="O635" s="8" t="str">
        <f t="shared" si="43"/>
        <v>RNWS7B-TC7B</v>
      </c>
    </row>
    <row r="636" ht="15" spans="1:15">
      <c r="A636" s="8">
        <f t="shared" si="40"/>
        <v>635</v>
      </c>
      <c r="B636" s="8" t="str">
        <f t="shared" si="41"/>
        <v>CS9B-1-1-[12][12]</v>
      </c>
      <c r="C636" s="8" t="s">
        <v>8388</v>
      </c>
      <c r="D636" s="8">
        <v>12</v>
      </c>
      <c r="E636" s="8">
        <v>12</v>
      </c>
      <c r="F636" s="8" t="str">
        <f>VLOOKUP(C636&amp;"-I"&amp;D636,端口信息表!B:F,5,FALSE)</f>
        <v>RNWS8B</v>
      </c>
      <c r="G636" s="8" t="str">
        <f>VLOOKUP(C636&amp;"-O"&amp;E636,端口信息表!B:F,5,FALSE)</f>
        <v>TC8B</v>
      </c>
      <c r="H636" s="8">
        <f>IF(I636="常通",1,VLOOKUP(B636,'开关组信息表（新）'!C:I,7,0))</f>
        <v>1</v>
      </c>
      <c r="I636" s="10" t="s">
        <v>8685</v>
      </c>
      <c r="J636" s="8">
        <f t="shared" si="42"/>
        <v>0</v>
      </c>
      <c r="K636" s="8"/>
      <c r="L636" s="8"/>
      <c r="M636" s="8"/>
      <c r="N636" s="8"/>
      <c r="O636" s="8" t="str">
        <f t="shared" si="43"/>
        <v>RNWS8B-TC8B</v>
      </c>
    </row>
    <row r="637" ht="15" spans="1:15">
      <c r="A637" s="8">
        <f t="shared" si="40"/>
        <v>636</v>
      </c>
      <c r="B637" s="8" t="str">
        <f t="shared" si="41"/>
        <v>CS9B-1-1-[13][13]</v>
      </c>
      <c r="C637" s="8" t="s">
        <v>8388</v>
      </c>
      <c r="D637" s="8">
        <v>13</v>
      </c>
      <c r="E637" s="8">
        <v>13</v>
      </c>
      <c r="F637" s="8" t="str">
        <f>VLOOKUP(C637&amp;"-I"&amp;D637,端口信息表!B:F,5,FALSE)</f>
        <v>RNWS9B</v>
      </c>
      <c r="G637" s="8" t="str">
        <f>VLOOKUP(C637&amp;"-O"&amp;E637,端口信息表!B:F,5,FALSE)</f>
        <v>TC9B</v>
      </c>
      <c r="H637" s="8">
        <f>IF(I637="常通",1,VLOOKUP(B637,'开关组信息表（新）'!C:I,7,0))</f>
        <v>1</v>
      </c>
      <c r="I637" s="10" t="s">
        <v>8685</v>
      </c>
      <c r="J637" s="8">
        <f t="shared" si="42"/>
        <v>0</v>
      </c>
      <c r="K637" s="8"/>
      <c r="L637" s="8"/>
      <c r="M637" s="8"/>
      <c r="N637" s="8"/>
      <c r="O637" s="8" t="str">
        <f t="shared" si="43"/>
        <v>RNWS9B-TC9B</v>
      </c>
    </row>
    <row r="638" ht="15" spans="1:15">
      <c r="A638" s="8">
        <f t="shared" si="40"/>
        <v>637</v>
      </c>
      <c r="B638" s="8" t="str">
        <f t="shared" si="41"/>
        <v>CS9B-1-1-[14][14]</v>
      </c>
      <c r="C638" s="8" t="s">
        <v>8388</v>
      </c>
      <c r="D638" s="8">
        <v>14</v>
      </c>
      <c r="E638" s="8">
        <v>14</v>
      </c>
      <c r="F638" s="8" t="str">
        <f>VLOOKUP(C638&amp;"-I"&amp;D638,端口信息表!B:F,5,FALSE)</f>
        <v>RNWS10B</v>
      </c>
      <c r="G638" s="8" t="str">
        <f>VLOOKUP(C638&amp;"-O"&amp;E638,端口信息表!B:F,5,FALSE)</f>
        <v>TC10B</v>
      </c>
      <c r="H638" s="8">
        <f>IF(I638="常通",1,VLOOKUP(B638,'开关组信息表（新）'!C:I,7,0))</f>
        <v>1</v>
      </c>
      <c r="I638" s="10" t="s">
        <v>8685</v>
      </c>
      <c r="J638" s="8">
        <f t="shared" si="42"/>
        <v>0</v>
      </c>
      <c r="K638" s="8"/>
      <c r="L638" s="8"/>
      <c r="M638" s="8"/>
      <c r="N638" s="8"/>
      <c r="O638" s="8" t="str">
        <f t="shared" si="43"/>
        <v>RNWS10B-TC10B</v>
      </c>
    </row>
    <row r="639" ht="15" spans="1:15">
      <c r="A639" s="8">
        <f t="shared" si="40"/>
        <v>638</v>
      </c>
      <c r="B639" s="8" t="str">
        <f t="shared" si="41"/>
        <v>CS9B-1-1-[15][15]</v>
      </c>
      <c r="C639" s="8" t="s">
        <v>8388</v>
      </c>
      <c r="D639" s="8">
        <v>15</v>
      </c>
      <c r="E639" s="8">
        <v>15</v>
      </c>
      <c r="F639" s="8" t="str">
        <f>VLOOKUP(C639&amp;"-I"&amp;D639,端口信息表!B:F,5,FALSE)</f>
        <v>RNWS11B</v>
      </c>
      <c r="G639" s="8" t="str">
        <f>VLOOKUP(C639&amp;"-O"&amp;E639,端口信息表!B:F,5,FALSE)</f>
        <v>TC11B</v>
      </c>
      <c r="H639" s="8">
        <f>IF(I639="常通",1,VLOOKUP(B639,'开关组信息表（新）'!C:I,7,0))</f>
        <v>1</v>
      </c>
      <c r="I639" s="10" t="s">
        <v>8685</v>
      </c>
      <c r="J639" s="8">
        <f t="shared" si="42"/>
        <v>0</v>
      </c>
      <c r="K639" s="8"/>
      <c r="L639" s="8"/>
      <c r="M639" s="8"/>
      <c r="N639" s="8"/>
      <c r="O639" s="8" t="str">
        <f t="shared" si="43"/>
        <v>RNWS11B-TC11B</v>
      </c>
    </row>
    <row r="640" ht="15" spans="1:15">
      <c r="A640" s="8">
        <f t="shared" si="40"/>
        <v>639</v>
      </c>
      <c r="B640" s="8" t="str">
        <f t="shared" si="41"/>
        <v>CS9B-1-1-[16][16]</v>
      </c>
      <c r="C640" s="8" t="s">
        <v>8388</v>
      </c>
      <c r="D640" s="8">
        <v>16</v>
      </c>
      <c r="E640" s="8">
        <v>16</v>
      </c>
      <c r="F640" s="8" t="str">
        <f>VLOOKUP(C640&amp;"-I"&amp;D640,端口信息表!B:F,5,FALSE)</f>
        <v>RNWS12B</v>
      </c>
      <c r="G640" s="8" t="str">
        <f>VLOOKUP(C640&amp;"-O"&amp;E640,端口信息表!B:F,5,FALSE)</f>
        <v>TC12B</v>
      </c>
      <c r="H640" s="8">
        <f>IF(I640="常通",1,VLOOKUP(B640,'开关组信息表（新）'!C:I,7,0))</f>
        <v>1</v>
      </c>
      <c r="I640" s="10" t="s">
        <v>8685</v>
      </c>
      <c r="J640" s="8">
        <f t="shared" si="42"/>
        <v>0</v>
      </c>
      <c r="K640" s="8"/>
      <c r="L640" s="8"/>
      <c r="M640" s="8"/>
      <c r="N640" s="8"/>
      <c r="O640" s="8" t="str">
        <f t="shared" si="43"/>
        <v>RNWS12B-TC12B</v>
      </c>
    </row>
    <row r="641" ht="15" spans="1:15">
      <c r="A641" s="8">
        <f t="shared" si="40"/>
        <v>640</v>
      </c>
      <c r="B641" s="8" t="str">
        <f t="shared" si="41"/>
        <v>CS9B-1-1-[17][17]</v>
      </c>
      <c r="C641" s="8" t="s">
        <v>8388</v>
      </c>
      <c r="D641" s="8">
        <v>17</v>
      </c>
      <c r="E641" s="8">
        <v>17</v>
      </c>
      <c r="F641" s="8" t="str">
        <f>VLOOKUP(C641&amp;"-I"&amp;D641,端口信息表!B:F,5,FALSE)</f>
        <v>RCWS13B</v>
      </c>
      <c r="G641" s="8" t="str">
        <f>VLOOKUP(C641&amp;"-O"&amp;E641,端口信息表!B:F,5,FALSE)</f>
        <v>TC13B</v>
      </c>
      <c r="H641" s="8">
        <f>IF(I641="常通",1,VLOOKUP(B641,'开关组信息表（新）'!C:I,7,0))</f>
        <v>1</v>
      </c>
      <c r="I641" s="10" t="s">
        <v>8685</v>
      </c>
      <c r="J641" s="8">
        <f t="shared" si="42"/>
        <v>0</v>
      </c>
      <c r="K641" s="8"/>
      <c r="L641" s="8"/>
      <c r="M641" s="8"/>
      <c r="N641" s="8"/>
      <c r="O641" s="8" t="str">
        <f t="shared" si="43"/>
        <v>RCWS13B-TC13B</v>
      </c>
    </row>
    <row r="642" ht="15" spans="1:15">
      <c r="A642" s="8">
        <f t="shared" si="40"/>
        <v>641</v>
      </c>
      <c r="B642" s="8" t="str">
        <f t="shared" si="41"/>
        <v>CS9B-1-2-[1][1]</v>
      </c>
      <c r="C642" s="8" t="s">
        <v>8389</v>
      </c>
      <c r="D642" s="8">
        <v>1</v>
      </c>
      <c r="E642" s="8">
        <v>1</v>
      </c>
      <c r="F642" s="8" t="str">
        <f>VLOOKUP(C642&amp;"-I"&amp;D642,端口信息表!B:F,5,FALSE)</f>
        <v>RNWS3B</v>
      </c>
      <c r="G642" s="8" t="str">
        <f>VLOOKUP(C642&amp;"-O"&amp;E642,端口信息表!B:F,5,FALSE)</f>
        <v>TS3B</v>
      </c>
      <c r="H642" s="8">
        <f>IF(I642="常通",1,VLOOKUP(B642,'开关组信息表（新）'!C:I,7,0))</f>
        <v>1</v>
      </c>
      <c r="I642" s="10" t="s">
        <v>8685</v>
      </c>
      <c r="J642" s="8">
        <f t="shared" si="42"/>
        <v>0</v>
      </c>
      <c r="K642" s="8"/>
      <c r="L642" s="8"/>
      <c r="M642" s="8"/>
      <c r="N642" s="8"/>
      <c r="O642" s="8" t="str">
        <f t="shared" si="43"/>
        <v>RNWS3B-TS3B</v>
      </c>
    </row>
    <row r="643" ht="15" spans="1:15">
      <c r="A643" s="8">
        <f t="shared" si="40"/>
        <v>642</v>
      </c>
      <c r="B643" s="8" t="str">
        <f t="shared" si="41"/>
        <v>CS9B-1-2-[2][2]</v>
      </c>
      <c r="C643" s="8" t="s">
        <v>8389</v>
      </c>
      <c r="D643" s="8">
        <v>2</v>
      </c>
      <c r="E643" s="8">
        <v>2</v>
      </c>
      <c r="F643" s="8" t="str">
        <f>VLOOKUP(C643&amp;"-I"&amp;D643,端口信息表!B:F,5,FALSE)</f>
        <v>RNWS4B</v>
      </c>
      <c r="G643" s="8" t="str">
        <f>VLOOKUP(C643&amp;"-O"&amp;E643,端口信息表!B:F,5,FALSE)</f>
        <v>TS4B</v>
      </c>
      <c r="H643" s="8">
        <f>IF(I643="常通",1,VLOOKUP(B643,'开关组信息表（新）'!C:I,7,0))</f>
        <v>1</v>
      </c>
      <c r="I643" s="10" t="s">
        <v>8685</v>
      </c>
      <c r="J643" s="8">
        <f t="shared" si="42"/>
        <v>0</v>
      </c>
      <c r="K643" s="8"/>
      <c r="L643" s="8"/>
      <c r="M643" s="8"/>
      <c r="N643" s="8"/>
      <c r="O643" s="8" t="str">
        <f t="shared" si="43"/>
        <v>RNWS4B-TS4B</v>
      </c>
    </row>
    <row r="644" ht="15" spans="1:15">
      <c r="A644" s="8">
        <f t="shared" si="40"/>
        <v>643</v>
      </c>
      <c r="B644" s="8" t="str">
        <f t="shared" si="41"/>
        <v>CS9B-1-2-[3][3]</v>
      </c>
      <c r="C644" s="8" t="s">
        <v>8389</v>
      </c>
      <c r="D644" s="8">
        <v>3</v>
      </c>
      <c r="E644" s="8">
        <v>3</v>
      </c>
      <c r="F644" s="8" t="str">
        <f>VLOOKUP(C644&amp;"-I"&amp;D644,端口信息表!B:F,5,FALSE)</f>
        <v>RNWS5B</v>
      </c>
      <c r="G644" s="8" t="str">
        <f>VLOOKUP(C644&amp;"-O"&amp;E644,端口信息表!B:F,5,FALSE)</f>
        <v>TS5B</v>
      </c>
      <c r="H644" s="8">
        <f>IF(I644="常通",1,VLOOKUP(B644,'开关组信息表（新）'!C:I,7,0))</f>
        <v>1</v>
      </c>
      <c r="I644" s="10" t="s">
        <v>8685</v>
      </c>
      <c r="J644" s="8">
        <f t="shared" si="42"/>
        <v>0</v>
      </c>
      <c r="K644" s="8"/>
      <c r="L644" s="8"/>
      <c r="M644" s="8"/>
      <c r="N644" s="8"/>
      <c r="O644" s="8" t="str">
        <f t="shared" si="43"/>
        <v>RNWS5B-TS5B</v>
      </c>
    </row>
    <row r="645" ht="15" spans="1:15">
      <c r="A645" s="8">
        <f t="shared" si="40"/>
        <v>644</v>
      </c>
      <c r="B645" s="8" t="str">
        <f t="shared" si="41"/>
        <v>CS9B-1-3-[1][1]</v>
      </c>
      <c r="C645" s="8" t="s">
        <v>8390</v>
      </c>
      <c r="D645" s="8">
        <v>1</v>
      </c>
      <c r="E645" s="8">
        <v>1</v>
      </c>
      <c r="F645" s="8" t="str">
        <f>VLOOKUP(C645&amp;"-I"&amp;D645,端口信息表!B:F,5,FALSE)</f>
        <v>RNWS10A</v>
      </c>
      <c r="G645" s="8" t="str">
        <f>VLOOKUP(C645&amp;"-O"&amp;E645,端口信息表!B:F,5,FALSE)</f>
        <v>TWS10A</v>
      </c>
      <c r="H645" s="8">
        <f>IF(I645="常通",1,VLOOKUP(B645,'开关组信息表（新）'!C:I,7,0))</f>
        <v>1</v>
      </c>
      <c r="I645" s="10" t="s">
        <v>8685</v>
      </c>
      <c r="J645" s="8">
        <f t="shared" si="42"/>
        <v>0</v>
      </c>
      <c r="K645" s="8"/>
      <c r="L645" s="8"/>
      <c r="M645" s="8"/>
      <c r="N645" s="8"/>
      <c r="O645" s="8" t="str">
        <f t="shared" si="43"/>
        <v>RNWS10A-TWS10A</v>
      </c>
    </row>
    <row r="646" ht="15" spans="1:15">
      <c r="A646" s="8">
        <f t="shared" si="40"/>
        <v>645</v>
      </c>
      <c r="B646" s="8" t="str">
        <f t="shared" si="41"/>
        <v>CS9B-1-4-[1][1]</v>
      </c>
      <c r="C646" s="8" t="s">
        <v>8391</v>
      </c>
      <c r="D646" s="8">
        <v>1</v>
      </c>
      <c r="E646" s="8">
        <v>1</v>
      </c>
      <c r="F646" s="8" t="str">
        <f>VLOOKUP(C646&amp;"-I"&amp;D646,端口信息表!B:F,5,FALSE)</f>
        <v>RNWS2B</v>
      </c>
      <c r="G646" s="8" t="str">
        <f>VLOOKUP(C646&amp;"-O"&amp;E646,端口信息表!B:F,5,FALSE)</f>
        <v>TC2B</v>
      </c>
      <c r="H646" s="8">
        <f>IF(I646="常通",1,VLOOKUP(B646,'开关组信息表（新）'!C:I,7,0))</f>
        <v>1</v>
      </c>
      <c r="I646" s="10" t="s">
        <v>8683</v>
      </c>
      <c r="J646" s="8">
        <f t="shared" si="42"/>
        <v>0</v>
      </c>
      <c r="K646" s="8"/>
      <c r="L646" s="8"/>
      <c r="M646" s="8"/>
      <c r="N646" s="8"/>
      <c r="O646" s="8" t="str">
        <f t="shared" si="43"/>
        <v>RNWS2B-TC2B</v>
      </c>
    </row>
    <row r="647" ht="15" spans="1:15">
      <c r="A647" s="8">
        <f t="shared" si="40"/>
        <v>646</v>
      </c>
      <c r="B647" s="8" t="str">
        <f t="shared" si="41"/>
        <v>CS9B-1-4-[2][2]</v>
      </c>
      <c r="C647" s="8" t="s">
        <v>8391</v>
      </c>
      <c r="D647" s="8">
        <v>2</v>
      </c>
      <c r="E647" s="8">
        <v>2</v>
      </c>
      <c r="F647" s="8" t="str">
        <f>VLOOKUP(C647&amp;"-I"&amp;D647,端口信息表!B:F,5,FALSE)</f>
        <v>RNWS6B</v>
      </c>
      <c r="G647" s="8" t="str">
        <f>VLOOKUP(C647&amp;"-O"&amp;E647,端口信息表!B:F,5,FALSE)</f>
        <v>TC6B</v>
      </c>
      <c r="H647" s="8">
        <f>IF(I647="常通",1,VLOOKUP(B647,'开关组信息表（新）'!C:I,7,0))</f>
        <v>1</v>
      </c>
      <c r="I647" s="10" t="s">
        <v>8683</v>
      </c>
      <c r="J647" s="8">
        <f t="shared" si="42"/>
        <v>0</v>
      </c>
      <c r="K647" s="8"/>
      <c r="L647" s="8"/>
      <c r="M647" s="8"/>
      <c r="N647" s="8"/>
      <c r="O647" s="8" t="str">
        <f t="shared" si="43"/>
        <v>RNWS6B-TC6B</v>
      </c>
    </row>
    <row r="648" ht="15" spans="1:15">
      <c r="A648" s="8">
        <f t="shared" si="40"/>
        <v>647</v>
      </c>
      <c r="B648" s="8" t="str">
        <f t="shared" si="41"/>
        <v>CS9B-1-4-[1][3]</v>
      </c>
      <c r="C648" s="8" t="s">
        <v>8391</v>
      </c>
      <c r="D648" s="8">
        <v>1</v>
      </c>
      <c r="E648" s="8">
        <v>3</v>
      </c>
      <c r="F648" s="8" t="str">
        <f>VLOOKUP(C648&amp;"-I"&amp;D648,端口信息表!B:F,5,FALSE)</f>
        <v>RNWS2B</v>
      </c>
      <c r="G648" s="8" t="str">
        <f>VLOOKUP(C648&amp;"-O"&amp;E648,端口信息表!B:F,5,FALSE)</f>
        <v>TS2B</v>
      </c>
      <c r="H648" s="8">
        <f>IF(I648="常通",1,VLOOKUP(B648,'开关组信息表（新）'!C:I,7,0))</f>
        <v>0</v>
      </c>
      <c r="I648" s="10" t="s">
        <v>8683</v>
      </c>
      <c r="J648" s="8">
        <f t="shared" si="42"/>
        <v>0</v>
      </c>
      <c r="K648" s="8"/>
      <c r="L648" s="8"/>
      <c r="M648" s="8"/>
      <c r="N648" s="8"/>
      <c r="O648" s="8" t="str">
        <f t="shared" si="43"/>
        <v>RNWS2B-TS2B</v>
      </c>
    </row>
    <row r="649" ht="15" spans="1:15">
      <c r="A649" s="8">
        <f t="shared" si="40"/>
        <v>648</v>
      </c>
      <c r="B649" s="8" t="str">
        <f t="shared" si="41"/>
        <v>CS9B-1-4-[2][4]</v>
      </c>
      <c r="C649" s="8" t="s">
        <v>8391</v>
      </c>
      <c r="D649" s="8">
        <v>2</v>
      </c>
      <c r="E649" s="8">
        <v>4</v>
      </c>
      <c r="F649" s="8" t="str">
        <f>VLOOKUP(C649&amp;"-I"&amp;D649,端口信息表!B:F,5,FALSE)</f>
        <v>RNWS6B</v>
      </c>
      <c r="G649" s="8" t="str">
        <f>VLOOKUP(C649&amp;"-O"&amp;E649,端口信息表!B:F,5,FALSE)</f>
        <v>TS6B</v>
      </c>
      <c r="H649" s="8">
        <f>IF(I649="常通",1,VLOOKUP(B649,'开关组信息表（新）'!C:I,7,0))</f>
        <v>0</v>
      </c>
      <c r="I649" s="10" t="s">
        <v>8683</v>
      </c>
      <c r="J649" s="8">
        <f t="shared" si="42"/>
        <v>0</v>
      </c>
      <c r="K649" s="8"/>
      <c r="L649" s="8"/>
      <c r="M649" s="8"/>
      <c r="N649" s="8"/>
      <c r="O649" s="8" t="str">
        <f t="shared" si="43"/>
        <v>RNWS6B-TS6B</v>
      </c>
    </row>
    <row r="650" ht="15" spans="1:15">
      <c r="A650" s="8">
        <f t="shared" si="40"/>
        <v>649</v>
      </c>
      <c r="B650" s="8" t="str">
        <f t="shared" si="41"/>
        <v>CS9B-1-5-[1][1]</v>
      </c>
      <c r="C650" s="8" t="s">
        <v>8392</v>
      </c>
      <c r="D650" s="8">
        <v>1</v>
      </c>
      <c r="E650" s="8">
        <v>1</v>
      </c>
      <c r="F650" s="8" t="str">
        <f>VLOOKUP(C650&amp;"-I"&amp;D650,端口信息表!B:F,5,FALSE)</f>
        <v>RNWS9A</v>
      </c>
      <c r="G650" s="8" t="str">
        <f>VLOOKUP(C650&amp;"-O"&amp;E650,端口信息表!B:F,5,FALSE)</f>
        <v>TC9A</v>
      </c>
      <c r="H650" s="8">
        <f>IF(I650="常通",1,VLOOKUP(B650,'开关组信息表（新）'!C:I,7,0))</f>
        <v>1</v>
      </c>
      <c r="I650" s="10" t="s">
        <v>8683</v>
      </c>
      <c r="J650" s="8">
        <f t="shared" si="42"/>
        <v>0</v>
      </c>
      <c r="K650" s="8"/>
      <c r="L650" s="8"/>
      <c r="M650" s="8"/>
      <c r="N650" s="8"/>
      <c r="O650" s="8" t="str">
        <f t="shared" si="43"/>
        <v>RNWS9A-TC9A</v>
      </c>
    </row>
    <row r="651" ht="15" spans="1:15">
      <c r="A651" s="8">
        <f t="shared" si="40"/>
        <v>650</v>
      </c>
      <c r="B651" s="8" t="str">
        <f t="shared" si="41"/>
        <v>CS9B-1-5-[2][2]</v>
      </c>
      <c r="C651" s="8" t="s">
        <v>8392</v>
      </c>
      <c r="D651" s="8">
        <v>2</v>
      </c>
      <c r="E651" s="8">
        <v>2</v>
      </c>
      <c r="F651" s="8" t="str">
        <f>VLOOKUP(C651&amp;"-I"&amp;D651,端口信息表!B:F,5,FALSE)</f>
        <v>RNWS11A</v>
      </c>
      <c r="G651" s="8" t="str">
        <f>VLOOKUP(C651&amp;"-O"&amp;E651,端口信息表!B:F,5,FALSE)</f>
        <v>TC11A</v>
      </c>
      <c r="H651" s="8">
        <f>IF(I651="常通",1,VLOOKUP(B651,'开关组信息表（新）'!C:I,7,0))</f>
        <v>1</v>
      </c>
      <c r="I651" s="10" t="s">
        <v>8683</v>
      </c>
      <c r="J651" s="8">
        <f t="shared" si="42"/>
        <v>0</v>
      </c>
      <c r="K651" s="8"/>
      <c r="L651" s="8"/>
      <c r="M651" s="8"/>
      <c r="N651" s="8"/>
      <c r="O651" s="8" t="str">
        <f t="shared" si="43"/>
        <v>RNWS11A-TC11A</v>
      </c>
    </row>
    <row r="652" ht="15" spans="1:15">
      <c r="A652" s="8">
        <f t="shared" si="40"/>
        <v>651</v>
      </c>
      <c r="B652" s="8" t="str">
        <f t="shared" si="41"/>
        <v>CS9B-1-5-[1][3]</v>
      </c>
      <c r="C652" s="8" t="s">
        <v>8392</v>
      </c>
      <c r="D652" s="8">
        <v>1</v>
      </c>
      <c r="E652" s="8">
        <v>3</v>
      </c>
      <c r="F652" s="8" t="str">
        <f>VLOOKUP(C652&amp;"-I"&amp;D652,端口信息表!B:F,5,FALSE)</f>
        <v>RNWS9A</v>
      </c>
      <c r="G652" s="8" t="str">
        <f>VLOOKUP(C652&amp;"-O"&amp;E652,端口信息表!B:F,5,FALSE)</f>
        <v>TWS9A</v>
      </c>
      <c r="H652" s="8">
        <f>IF(I652="常通",1,VLOOKUP(B652,'开关组信息表（新）'!C:I,7,0))</f>
        <v>0</v>
      </c>
      <c r="I652" s="10" t="s">
        <v>8683</v>
      </c>
      <c r="J652" s="8">
        <f t="shared" si="42"/>
        <v>0</v>
      </c>
      <c r="K652" s="8"/>
      <c r="L652" s="8"/>
      <c r="M652" s="8"/>
      <c r="N652" s="8"/>
      <c r="O652" s="8" t="str">
        <f t="shared" si="43"/>
        <v>RNWS9A-TWS9A</v>
      </c>
    </row>
    <row r="653" ht="15" spans="1:15">
      <c r="A653" s="8">
        <f t="shared" si="40"/>
        <v>652</v>
      </c>
      <c r="B653" s="8" t="str">
        <f t="shared" si="41"/>
        <v>CS9B-1-5-[2][4]</v>
      </c>
      <c r="C653" s="8" t="s">
        <v>8392</v>
      </c>
      <c r="D653" s="8">
        <v>2</v>
      </c>
      <c r="E653" s="8">
        <v>4</v>
      </c>
      <c r="F653" s="8" t="str">
        <f>VLOOKUP(C653&amp;"-I"&amp;D653,端口信息表!B:F,5,FALSE)</f>
        <v>RNWS11A</v>
      </c>
      <c r="G653" s="8" t="str">
        <f>VLOOKUP(C653&amp;"-O"&amp;E653,端口信息表!B:F,5,FALSE)</f>
        <v>TWS11A</v>
      </c>
      <c r="H653" s="8">
        <f>IF(I653="常通",1,VLOOKUP(B653,'开关组信息表（新）'!C:I,7,0))</f>
        <v>0</v>
      </c>
      <c r="I653" s="10" t="s">
        <v>8683</v>
      </c>
      <c r="J653" s="8">
        <f t="shared" si="42"/>
        <v>0</v>
      </c>
      <c r="K653" s="8"/>
      <c r="L653" s="8"/>
      <c r="M653" s="8"/>
      <c r="N653" s="8"/>
      <c r="O653" s="8" t="str">
        <f t="shared" si="43"/>
        <v>RNWS11A-TWS11A</v>
      </c>
    </row>
    <row r="654" ht="15" spans="1:15">
      <c r="A654" s="8">
        <f t="shared" si="40"/>
        <v>653</v>
      </c>
      <c r="B654" s="8" t="str">
        <f t="shared" si="41"/>
        <v>CS6C-1-1-[1][1]</v>
      </c>
      <c r="C654" s="8" t="s">
        <v>8401</v>
      </c>
      <c r="D654" s="8">
        <v>1</v>
      </c>
      <c r="E654" s="8">
        <v>1</v>
      </c>
      <c r="F654" s="8" t="str">
        <f>VLOOKUP(C654&amp;"-I"&amp;D654,端口信息表!B:F,5,FALSE)</f>
        <v>RC1A</v>
      </c>
      <c r="G654" s="8" t="str">
        <f>VLOOKUP(C654&amp;"-O"&amp;E654,端口信息表!B:F,5,FALSE)</f>
        <v>TA1A</v>
      </c>
      <c r="H654" s="8">
        <f>IF(I654="常通",1,VLOOKUP(B654,'开关组信息表（新）'!C:I,7,0))</f>
        <v>1</v>
      </c>
      <c r="I654" s="10" t="s">
        <v>8683</v>
      </c>
      <c r="J654" s="8">
        <f t="shared" si="42"/>
        <v>0</v>
      </c>
      <c r="K654" s="8"/>
      <c r="L654" s="8"/>
      <c r="M654" s="8"/>
      <c r="N654" s="8"/>
      <c r="O654" s="8" t="str">
        <f t="shared" si="43"/>
        <v>RC1A-TA1A</v>
      </c>
    </row>
    <row r="655" ht="15" spans="1:15">
      <c r="A655" s="8">
        <f t="shared" si="40"/>
        <v>654</v>
      </c>
      <c r="B655" s="8" t="str">
        <f t="shared" si="41"/>
        <v>CS6C-1-1-[2][2]</v>
      </c>
      <c r="C655" s="8" t="s">
        <v>8401</v>
      </c>
      <c r="D655" s="8">
        <v>2</v>
      </c>
      <c r="E655" s="8">
        <v>2</v>
      </c>
      <c r="F655" s="8" t="str">
        <f>VLOOKUP(C655&amp;"-I"&amp;D655,端口信息表!B:F,5,FALSE)</f>
        <v>RC2A</v>
      </c>
      <c r="G655" s="8" t="str">
        <f>VLOOKUP(C655&amp;"-O"&amp;E655,端口信息表!B:F,5,FALSE)</f>
        <v>TA2A</v>
      </c>
      <c r="H655" s="8">
        <f>IF(I655="常通",1,VLOOKUP(B655,'开关组信息表（新）'!C:I,7,0))</f>
        <v>1</v>
      </c>
      <c r="I655" s="10" t="s">
        <v>8683</v>
      </c>
      <c r="J655" s="8">
        <f t="shared" si="42"/>
        <v>0</v>
      </c>
      <c r="K655" s="8"/>
      <c r="L655" s="8"/>
      <c r="M655" s="8"/>
      <c r="N655" s="8"/>
      <c r="O655" s="8" t="str">
        <f t="shared" si="43"/>
        <v>RC2A-TA2A</v>
      </c>
    </row>
    <row r="656" ht="15" spans="1:15">
      <c r="A656" s="8">
        <f t="shared" si="40"/>
        <v>655</v>
      </c>
      <c r="B656" s="8" t="str">
        <f t="shared" si="41"/>
        <v>CS6C-1-1-[3][3]</v>
      </c>
      <c r="C656" s="8" t="s">
        <v>8401</v>
      </c>
      <c r="D656" s="8">
        <v>3</v>
      </c>
      <c r="E656" s="8">
        <v>3</v>
      </c>
      <c r="F656" s="8" t="str">
        <f>VLOOKUP(C656&amp;"-I"&amp;D656,端口信息表!B:F,5,FALSE)</f>
        <v>RC3A</v>
      </c>
      <c r="G656" s="8" t="str">
        <f>VLOOKUP(C656&amp;"-O"&amp;E656,端口信息表!B:F,5,FALSE)</f>
        <v>TA3A</v>
      </c>
      <c r="H656" s="8">
        <f>IF(I656="常通",1,VLOOKUP(B656,'开关组信息表（新）'!C:I,7,0))</f>
        <v>1</v>
      </c>
      <c r="I656" s="10" t="s">
        <v>8683</v>
      </c>
      <c r="J656" s="8">
        <f t="shared" si="42"/>
        <v>0</v>
      </c>
      <c r="K656" s="8"/>
      <c r="L656" s="8"/>
      <c r="M656" s="8"/>
      <c r="N656" s="8"/>
      <c r="O656" s="8" t="str">
        <f t="shared" si="43"/>
        <v>RC3A-TA3A</v>
      </c>
    </row>
    <row r="657" ht="15" spans="1:15">
      <c r="A657" s="8">
        <f t="shared" si="40"/>
        <v>656</v>
      </c>
      <c r="B657" s="8" t="str">
        <f t="shared" si="41"/>
        <v>CS6C-1-1-[4][4]</v>
      </c>
      <c r="C657" s="8" t="s">
        <v>8401</v>
      </c>
      <c r="D657" s="8">
        <v>4</v>
      </c>
      <c r="E657" s="8">
        <v>4</v>
      </c>
      <c r="F657" s="8" t="str">
        <f>VLOOKUP(C657&amp;"-I"&amp;D657,端口信息表!B:F,5,FALSE)</f>
        <v>RC4A</v>
      </c>
      <c r="G657" s="8" t="str">
        <f>VLOOKUP(C657&amp;"-O"&amp;E657,端口信息表!B:F,5,FALSE)</f>
        <v>TA4A</v>
      </c>
      <c r="H657" s="8">
        <f>IF(I657="常通",1,VLOOKUP(B657,'开关组信息表（新）'!C:I,7,0))</f>
        <v>1</v>
      </c>
      <c r="I657" s="10" t="s">
        <v>8683</v>
      </c>
      <c r="J657" s="8">
        <f t="shared" si="42"/>
        <v>0</v>
      </c>
      <c r="K657" s="8"/>
      <c r="L657" s="8"/>
      <c r="M657" s="8"/>
      <c r="N657" s="8"/>
      <c r="O657" s="8" t="str">
        <f t="shared" si="43"/>
        <v>RC4A-TA4A</v>
      </c>
    </row>
    <row r="658" ht="15" spans="1:15">
      <c r="A658" s="8">
        <f t="shared" si="40"/>
        <v>657</v>
      </c>
      <c r="B658" s="8" t="str">
        <f t="shared" si="41"/>
        <v>CS6C-1-1-[5][5]</v>
      </c>
      <c r="C658" s="8" t="s">
        <v>8401</v>
      </c>
      <c r="D658" s="8">
        <v>5</v>
      </c>
      <c r="E658" s="8">
        <v>5</v>
      </c>
      <c r="F658" s="8" t="str">
        <f>VLOOKUP(C658&amp;"-I"&amp;D658,端口信息表!B:F,5,FALSE)</f>
        <v>RC5A</v>
      </c>
      <c r="G658" s="8" t="str">
        <f>VLOOKUP(C658&amp;"-O"&amp;E658,端口信息表!B:F,5,FALSE)</f>
        <v>TA5A</v>
      </c>
      <c r="H658" s="8">
        <f>IF(I658="常通",1,VLOOKUP(B658,'开关组信息表（新）'!C:I,7,0))</f>
        <v>1</v>
      </c>
      <c r="I658" s="10" t="s">
        <v>8683</v>
      </c>
      <c r="J658" s="8">
        <f t="shared" si="42"/>
        <v>0</v>
      </c>
      <c r="K658" s="8"/>
      <c r="L658" s="8"/>
      <c r="M658" s="8"/>
      <c r="N658" s="8"/>
      <c r="O658" s="8" t="str">
        <f t="shared" si="43"/>
        <v>RC5A-TA5A</v>
      </c>
    </row>
    <row r="659" ht="15" spans="1:15">
      <c r="A659" s="8">
        <f t="shared" si="40"/>
        <v>658</v>
      </c>
      <c r="B659" s="8" t="str">
        <f t="shared" si="41"/>
        <v>CS6C-1-1-[6][6]</v>
      </c>
      <c r="C659" s="8" t="s">
        <v>8401</v>
      </c>
      <c r="D659" s="8">
        <v>6</v>
      </c>
      <c r="E659" s="8">
        <v>6</v>
      </c>
      <c r="F659" s="8" t="str">
        <f>VLOOKUP(C659&amp;"-I"&amp;D659,端口信息表!B:F,5,FALSE)</f>
        <v>RC6A</v>
      </c>
      <c r="G659" s="8" t="str">
        <f>VLOOKUP(C659&amp;"-O"&amp;E659,端口信息表!B:F,5,FALSE)</f>
        <v>TA6A</v>
      </c>
      <c r="H659" s="8">
        <f>IF(I659="常通",1,VLOOKUP(B659,'开关组信息表（新）'!C:I,7,0))</f>
        <v>1</v>
      </c>
      <c r="I659" s="10" t="s">
        <v>8683</v>
      </c>
      <c r="J659" s="8">
        <f t="shared" si="42"/>
        <v>0</v>
      </c>
      <c r="K659" s="8"/>
      <c r="L659" s="8"/>
      <c r="M659" s="8"/>
      <c r="N659" s="8"/>
      <c r="O659" s="8" t="str">
        <f t="shared" si="43"/>
        <v>RC6A-TA6A</v>
      </c>
    </row>
    <row r="660" ht="15" spans="1:15">
      <c r="A660" s="8">
        <f t="shared" si="40"/>
        <v>659</v>
      </c>
      <c r="B660" s="8" t="str">
        <f t="shared" si="41"/>
        <v>CS6C-1-1-[7][7]</v>
      </c>
      <c r="C660" s="8" t="s">
        <v>8401</v>
      </c>
      <c r="D660" s="8">
        <v>7</v>
      </c>
      <c r="E660" s="8">
        <v>7</v>
      </c>
      <c r="F660" s="8" t="str">
        <f>VLOOKUP(C660&amp;"-I"&amp;D660,端口信息表!B:F,5,FALSE)</f>
        <v>RC7A</v>
      </c>
      <c r="G660" s="8" t="str">
        <f>VLOOKUP(C660&amp;"-O"&amp;E660,端口信息表!B:F,5,FALSE)</f>
        <v>TA7A</v>
      </c>
      <c r="H660" s="8">
        <f>IF(I660="常通",1,VLOOKUP(B660,'开关组信息表（新）'!C:I,7,0))</f>
        <v>1</v>
      </c>
      <c r="I660" s="10" t="s">
        <v>8683</v>
      </c>
      <c r="J660" s="8">
        <f t="shared" si="42"/>
        <v>0</v>
      </c>
      <c r="K660" s="8"/>
      <c r="L660" s="8"/>
      <c r="M660" s="8"/>
      <c r="N660" s="8"/>
      <c r="O660" s="8" t="str">
        <f t="shared" si="43"/>
        <v>RC7A-TA7A</v>
      </c>
    </row>
    <row r="661" ht="15" spans="1:15">
      <c r="A661" s="8">
        <f t="shared" si="40"/>
        <v>660</v>
      </c>
      <c r="B661" s="8" t="str">
        <f t="shared" si="41"/>
        <v>CS6C-1-1-[8][8]</v>
      </c>
      <c r="C661" s="8" t="s">
        <v>8401</v>
      </c>
      <c r="D661" s="8">
        <v>8</v>
      </c>
      <c r="E661" s="8">
        <v>8</v>
      </c>
      <c r="F661" s="8" t="str">
        <f>VLOOKUP(C661&amp;"-I"&amp;D661,端口信息表!B:F,5,FALSE)</f>
        <v>RC8A</v>
      </c>
      <c r="G661" s="8" t="str">
        <f>VLOOKUP(C661&amp;"-O"&amp;E661,端口信息表!B:F,5,FALSE)</f>
        <v>TA8A</v>
      </c>
      <c r="H661" s="8">
        <f>IF(I661="常通",1,VLOOKUP(B661,'开关组信息表（新）'!C:I,7,0))</f>
        <v>1</v>
      </c>
      <c r="I661" s="10" t="s">
        <v>8683</v>
      </c>
      <c r="J661" s="8">
        <f t="shared" si="42"/>
        <v>0</v>
      </c>
      <c r="K661" s="8"/>
      <c r="L661" s="8"/>
      <c r="M661" s="8"/>
      <c r="N661" s="8"/>
      <c r="O661" s="8" t="str">
        <f t="shared" si="43"/>
        <v>RC8A-TA8A</v>
      </c>
    </row>
    <row r="662" ht="15" spans="1:15">
      <c r="A662" s="8">
        <f t="shared" si="40"/>
        <v>661</v>
      </c>
      <c r="B662" s="8" t="str">
        <f t="shared" si="41"/>
        <v>CS6C-1-1-[9][9]</v>
      </c>
      <c r="C662" s="8" t="s">
        <v>8401</v>
      </c>
      <c r="D662" s="8">
        <v>9</v>
      </c>
      <c r="E662" s="8">
        <v>9</v>
      </c>
      <c r="F662" s="8" t="str">
        <f>VLOOKUP(C662&amp;"-I"&amp;D662,端口信息表!B:F,5,FALSE)</f>
        <v>RC9A</v>
      </c>
      <c r="G662" s="8" t="str">
        <f>VLOOKUP(C662&amp;"-O"&amp;E662,端口信息表!B:F,5,FALSE)</f>
        <v>TA9A</v>
      </c>
      <c r="H662" s="8">
        <f>IF(I662="常通",1,VLOOKUP(B662,'开关组信息表（新）'!C:I,7,0))</f>
        <v>1</v>
      </c>
      <c r="I662" s="10" t="s">
        <v>8683</v>
      </c>
      <c r="J662" s="8">
        <f t="shared" si="42"/>
        <v>0</v>
      </c>
      <c r="K662" s="8"/>
      <c r="L662" s="8"/>
      <c r="M662" s="8"/>
      <c r="N662" s="8"/>
      <c r="O662" s="8" t="str">
        <f t="shared" si="43"/>
        <v>RC9A-TA9A</v>
      </c>
    </row>
    <row r="663" ht="15" spans="1:15">
      <c r="A663" s="8">
        <f t="shared" si="40"/>
        <v>662</v>
      </c>
      <c r="B663" s="8" t="str">
        <f t="shared" si="41"/>
        <v>CS6C-1-1-[10][10]</v>
      </c>
      <c r="C663" s="8" t="s">
        <v>8401</v>
      </c>
      <c r="D663" s="8">
        <v>10</v>
      </c>
      <c r="E663" s="8">
        <v>10</v>
      </c>
      <c r="F663" s="8" t="str">
        <f>VLOOKUP(C663&amp;"-I"&amp;D663,端口信息表!B:F,5,FALSE)</f>
        <v>RC10A</v>
      </c>
      <c r="G663" s="8" t="str">
        <f>VLOOKUP(C663&amp;"-O"&amp;E663,端口信息表!B:F,5,FALSE)</f>
        <v>TA10A</v>
      </c>
      <c r="H663" s="8">
        <f>IF(I663="常通",1,VLOOKUP(B663,'开关组信息表（新）'!C:I,7,0))</f>
        <v>1</v>
      </c>
      <c r="I663" s="10" t="s">
        <v>8683</v>
      </c>
      <c r="J663" s="8">
        <f t="shared" si="42"/>
        <v>0</v>
      </c>
      <c r="K663" s="8"/>
      <c r="L663" s="8"/>
      <c r="M663" s="8"/>
      <c r="N663" s="8"/>
      <c r="O663" s="8" t="str">
        <f t="shared" si="43"/>
        <v>RC10A-TA10A</v>
      </c>
    </row>
    <row r="664" ht="15" spans="1:15">
      <c r="A664" s="8">
        <f t="shared" si="40"/>
        <v>663</v>
      </c>
      <c r="B664" s="8" t="str">
        <f t="shared" si="41"/>
        <v>CS6C-1-1-[11][11]</v>
      </c>
      <c r="C664" s="8" t="s">
        <v>8401</v>
      </c>
      <c r="D664" s="8">
        <v>11</v>
      </c>
      <c r="E664" s="8">
        <v>11</v>
      </c>
      <c r="F664" s="8" t="str">
        <f>VLOOKUP(C664&amp;"-I"&amp;D664,端口信息表!B:F,5,FALSE)</f>
        <v>RC11A</v>
      </c>
      <c r="G664" s="8" t="str">
        <f>VLOOKUP(C664&amp;"-O"&amp;E664,端口信息表!B:F,5,FALSE)</f>
        <v>TA11A</v>
      </c>
      <c r="H664" s="8">
        <f>IF(I664="常通",1,VLOOKUP(B664,'开关组信息表（新）'!C:I,7,0))</f>
        <v>1</v>
      </c>
      <c r="I664" s="10" t="s">
        <v>8683</v>
      </c>
      <c r="J664" s="8">
        <f t="shared" si="42"/>
        <v>0</v>
      </c>
      <c r="K664" s="8"/>
      <c r="L664" s="8"/>
      <c r="M664" s="8"/>
      <c r="N664" s="8"/>
      <c r="O664" s="8" t="str">
        <f t="shared" si="43"/>
        <v>RC11A-TA11A</v>
      </c>
    </row>
    <row r="665" ht="15" spans="1:15">
      <c r="A665" s="8">
        <f t="shared" si="40"/>
        <v>664</v>
      </c>
      <c r="B665" s="8" t="str">
        <f t="shared" si="41"/>
        <v>CS6C-1-1-[12][12]</v>
      </c>
      <c r="C665" s="8" t="s">
        <v>8401</v>
      </c>
      <c r="D665" s="8">
        <v>12</v>
      </c>
      <c r="E665" s="8">
        <v>12</v>
      </c>
      <c r="F665" s="8" t="str">
        <f>VLOOKUP(C665&amp;"-I"&amp;D665,端口信息表!B:F,5,FALSE)</f>
        <v>RC12A</v>
      </c>
      <c r="G665" s="8" t="str">
        <f>VLOOKUP(C665&amp;"-O"&amp;E665,端口信息表!B:F,5,FALSE)</f>
        <v>TA12A</v>
      </c>
      <c r="H665" s="8">
        <f>IF(I665="常通",1,VLOOKUP(B665,'开关组信息表（新）'!C:I,7,0))</f>
        <v>1</v>
      </c>
      <c r="I665" s="10" t="s">
        <v>8683</v>
      </c>
      <c r="J665" s="8">
        <f t="shared" si="42"/>
        <v>0</v>
      </c>
      <c r="K665" s="8"/>
      <c r="L665" s="8"/>
      <c r="M665" s="8"/>
      <c r="N665" s="8"/>
      <c r="O665" s="8" t="str">
        <f t="shared" si="43"/>
        <v>RC12A-TA12A</v>
      </c>
    </row>
    <row r="666" ht="15" spans="1:15">
      <c r="A666" s="8">
        <f t="shared" si="40"/>
        <v>665</v>
      </c>
      <c r="B666" s="8" t="str">
        <f t="shared" si="41"/>
        <v>CS6C-1-1-[13][13]</v>
      </c>
      <c r="C666" s="8" t="s">
        <v>8401</v>
      </c>
      <c r="D666" s="8">
        <v>13</v>
      </c>
      <c r="E666" s="8">
        <v>13</v>
      </c>
      <c r="F666" s="8" t="str">
        <f>VLOOKUP(C666&amp;"-I"&amp;D666,端口信息表!B:F,5,FALSE)</f>
        <v>RC1B</v>
      </c>
      <c r="G666" s="8" t="str">
        <f>VLOOKUP(C666&amp;"-O"&amp;E666,端口信息表!B:F,5,FALSE)</f>
        <v>TA1B</v>
      </c>
      <c r="H666" s="8">
        <f>IF(I666="常通",1,VLOOKUP(B666,'开关组信息表（新）'!C:I,7,0))</f>
        <v>1</v>
      </c>
      <c r="I666" s="10" t="s">
        <v>8683</v>
      </c>
      <c r="J666" s="8">
        <f t="shared" si="42"/>
        <v>0</v>
      </c>
      <c r="K666" s="8"/>
      <c r="L666" s="8"/>
      <c r="M666" s="8"/>
      <c r="N666" s="8"/>
      <c r="O666" s="8" t="str">
        <f t="shared" si="43"/>
        <v>RC1B-TA1B</v>
      </c>
    </row>
    <row r="667" ht="15" spans="1:15">
      <c r="A667" s="8">
        <f t="shared" si="40"/>
        <v>666</v>
      </c>
      <c r="B667" s="8" t="str">
        <f t="shared" si="41"/>
        <v>CS6C-1-1-[14][14]</v>
      </c>
      <c r="C667" s="8" t="s">
        <v>8401</v>
      </c>
      <c r="D667" s="8">
        <v>14</v>
      </c>
      <c r="E667" s="8">
        <v>14</v>
      </c>
      <c r="F667" s="8" t="str">
        <f>VLOOKUP(C667&amp;"-I"&amp;D667,端口信息表!B:F,5,FALSE)</f>
        <v>RC2B</v>
      </c>
      <c r="G667" s="8" t="str">
        <f>VLOOKUP(C667&amp;"-O"&amp;E667,端口信息表!B:F,5,FALSE)</f>
        <v>TA2B</v>
      </c>
      <c r="H667" s="8">
        <f>IF(I667="常通",1,VLOOKUP(B667,'开关组信息表（新）'!C:I,7,0))</f>
        <v>1</v>
      </c>
      <c r="I667" s="10" t="s">
        <v>8683</v>
      </c>
      <c r="J667" s="8">
        <f t="shared" si="42"/>
        <v>0</v>
      </c>
      <c r="K667" s="8"/>
      <c r="L667" s="8"/>
      <c r="M667" s="8"/>
      <c r="N667" s="8"/>
      <c r="O667" s="8" t="str">
        <f t="shared" si="43"/>
        <v>RC2B-TA2B</v>
      </c>
    </row>
    <row r="668" ht="15" spans="1:15">
      <c r="A668" s="8">
        <f t="shared" si="40"/>
        <v>667</v>
      </c>
      <c r="B668" s="8" t="str">
        <f t="shared" si="41"/>
        <v>CS6C-1-1-[15][15]</v>
      </c>
      <c r="C668" s="8" t="s">
        <v>8401</v>
      </c>
      <c r="D668" s="8">
        <v>15</v>
      </c>
      <c r="E668" s="8">
        <v>15</v>
      </c>
      <c r="F668" s="8" t="str">
        <f>VLOOKUP(C668&amp;"-I"&amp;D668,端口信息表!B:F,5,FALSE)</f>
        <v>RC3B</v>
      </c>
      <c r="G668" s="8" t="str">
        <f>VLOOKUP(C668&amp;"-O"&amp;E668,端口信息表!B:F,5,FALSE)</f>
        <v>TA3B</v>
      </c>
      <c r="H668" s="8">
        <f>IF(I668="常通",1,VLOOKUP(B668,'开关组信息表（新）'!C:I,7,0))</f>
        <v>1</v>
      </c>
      <c r="I668" s="10" t="s">
        <v>8683</v>
      </c>
      <c r="J668" s="8">
        <f t="shared" si="42"/>
        <v>0</v>
      </c>
      <c r="K668" s="8"/>
      <c r="L668" s="8"/>
      <c r="M668" s="8"/>
      <c r="N668" s="8"/>
      <c r="O668" s="8" t="str">
        <f t="shared" si="43"/>
        <v>RC3B-TA3B</v>
      </c>
    </row>
    <row r="669" ht="15" spans="1:15">
      <c r="A669" s="8">
        <f t="shared" si="40"/>
        <v>668</v>
      </c>
      <c r="B669" s="8" t="str">
        <f t="shared" si="41"/>
        <v>CS6C-1-1-[16][16]</v>
      </c>
      <c r="C669" s="8" t="s">
        <v>8401</v>
      </c>
      <c r="D669" s="8">
        <v>16</v>
      </c>
      <c r="E669" s="8">
        <v>16</v>
      </c>
      <c r="F669" s="8" t="str">
        <f>VLOOKUP(C669&amp;"-I"&amp;D669,端口信息表!B:F,5,FALSE)</f>
        <v>RC4B</v>
      </c>
      <c r="G669" s="8" t="str">
        <f>VLOOKUP(C669&amp;"-O"&amp;E669,端口信息表!B:F,5,FALSE)</f>
        <v>TA4B</v>
      </c>
      <c r="H669" s="8">
        <f>IF(I669="常通",1,VLOOKUP(B669,'开关组信息表（新）'!C:I,7,0))</f>
        <v>1</v>
      </c>
      <c r="I669" s="10" t="s">
        <v>8683</v>
      </c>
      <c r="J669" s="8">
        <f t="shared" si="42"/>
        <v>0</v>
      </c>
      <c r="K669" s="8"/>
      <c r="L669" s="8"/>
      <c r="M669" s="8"/>
      <c r="N669" s="8"/>
      <c r="O669" s="8" t="str">
        <f t="shared" si="43"/>
        <v>RC4B-TA4B</v>
      </c>
    </row>
    <row r="670" ht="15" spans="1:15">
      <c r="A670" s="8">
        <f t="shared" si="40"/>
        <v>669</v>
      </c>
      <c r="B670" s="8" t="str">
        <f t="shared" si="41"/>
        <v>CS6C-1-1-[17][17]</v>
      </c>
      <c r="C670" s="8" t="s">
        <v>8401</v>
      </c>
      <c r="D670" s="8">
        <v>17</v>
      </c>
      <c r="E670" s="8">
        <v>17</v>
      </c>
      <c r="F670" s="8" t="str">
        <f>VLOOKUP(C670&amp;"-I"&amp;D670,端口信息表!B:F,5,FALSE)</f>
        <v>RC5B</v>
      </c>
      <c r="G670" s="8" t="str">
        <f>VLOOKUP(C670&amp;"-O"&amp;E670,端口信息表!B:F,5,FALSE)</f>
        <v>TA5B</v>
      </c>
      <c r="H670" s="8">
        <f>IF(I670="常通",1,VLOOKUP(B670,'开关组信息表（新）'!C:I,7,0))</f>
        <v>1</v>
      </c>
      <c r="I670" s="10" t="s">
        <v>8683</v>
      </c>
      <c r="J670" s="8">
        <f t="shared" si="42"/>
        <v>0</v>
      </c>
      <c r="K670" s="8"/>
      <c r="L670" s="8"/>
      <c r="M670" s="8"/>
      <c r="N670" s="8"/>
      <c r="O670" s="8" t="str">
        <f t="shared" si="43"/>
        <v>RC5B-TA5B</v>
      </c>
    </row>
    <row r="671" ht="15" spans="1:15">
      <c r="A671" s="8">
        <f t="shared" si="40"/>
        <v>670</v>
      </c>
      <c r="B671" s="8" t="str">
        <f t="shared" si="41"/>
        <v>CS6C-1-1-[18][18]</v>
      </c>
      <c r="C671" s="8" t="s">
        <v>8401</v>
      </c>
      <c r="D671" s="8">
        <v>18</v>
      </c>
      <c r="E671" s="8">
        <v>18</v>
      </c>
      <c r="F671" s="8" t="str">
        <f>VLOOKUP(C671&amp;"-I"&amp;D671,端口信息表!B:F,5,FALSE)</f>
        <v>RC6B</v>
      </c>
      <c r="G671" s="8" t="str">
        <f>VLOOKUP(C671&amp;"-O"&amp;E671,端口信息表!B:F,5,FALSE)</f>
        <v>TA6B</v>
      </c>
      <c r="H671" s="8">
        <f>IF(I671="常通",1,VLOOKUP(B671,'开关组信息表（新）'!C:I,7,0))</f>
        <v>1</v>
      </c>
      <c r="I671" s="10" t="s">
        <v>8683</v>
      </c>
      <c r="J671" s="8">
        <f t="shared" si="42"/>
        <v>0</v>
      </c>
      <c r="K671" s="8"/>
      <c r="L671" s="8"/>
      <c r="M671" s="8"/>
      <c r="N671" s="8"/>
      <c r="O671" s="8" t="str">
        <f t="shared" si="43"/>
        <v>RC6B-TA6B</v>
      </c>
    </row>
    <row r="672" ht="15" spans="1:15">
      <c r="A672" s="8">
        <f t="shared" si="40"/>
        <v>671</v>
      </c>
      <c r="B672" s="8" t="str">
        <f t="shared" si="41"/>
        <v>CS6C-1-1-[19][19]</v>
      </c>
      <c r="C672" s="8" t="s">
        <v>8401</v>
      </c>
      <c r="D672" s="8">
        <v>19</v>
      </c>
      <c r="E672" s="8">
        <v>19</v>
      </c>
      <c r="F672" s="8" t="str">
        <f>VLOOKUP(C672&amp;"-I"&amp;D672,端口信息表!B:F,5,FALSE)</f>
        <v>RC7B</v>
      </c>
      <c r="G672" s="8" t="str">
        <f>VLOOKUP(C672&amp;"-O"&amp;E672,端口信息表!B:F,5,FALSE)</f>
        <v>TA7B</v>
      </c>
      <c r="H672" s="8">
        <f>IF(I672="常通",1,VLOOKUP(B672,'开关组信息表（新）'!C:I,7,0))</f>
        <v>1</v>
      </c>
      <c r="I672" s="10" t="s">
        <v>8683</v>
      </c>
      <c r="J672" s="8">
        <f t="shared" si="42"/>
        <v>0</v>
      </c>
      <c r="K672" s="8"/>
      <c r="L672" s="8"/>
      <c r="M672" s="8"/>
      <c r="N672" s="8"/>
      <c r="O672" s="8" t="str">
        <f t="shared" si="43"/>
        <v>RC7B-TA7B</v>
      </c>
    </row>
    <row r="673" ht="15" spans="1:15">
      <c r="A673" s="8">
        <f t="shared" si="40"/>
        <v>672</v>
      </c>
      <c r="B673" s="8" t="str">
        <f t="shared" si="41"/>
        <v>CS6C-1-1-[20][20]</v>
      </c>
      <c r="C673" s="8" t="s">
        <v>8401</v>
      </c>
      <c r="D673" s="8">
        <v>20</v>
      </c>
      <c r="E673" s="8">
        <v>20</v>
      </c>
      <c r="F673" s="8" t="str">
        <f>VLOOKUP(C673&amp;"-I"&amp;D673,端口信息表!B:F,5,FALSE)</f>
        <v>RC8B</v>
      </c>
      <c r="G673" s="8" t="str">
        <f>VLOOKUP(C673&amp;"-O"&amp;E673,端口信息表!B:F,5,FALSE)</f>
        <v>TA8B</v>
      </c>
      <c r="H673" s="8">
        <f>IF(I673="常通",1,VLOOKUP(B673,'开关组信息表（新）'!C:I,7,0))</f>
        <v>1</v>
      </c>
      <c r="I673" s="10" t="s">
        <v>8683</v>
      </c>
      <c r="J673" s="8">
        <f t="shared" si="42"/>
        <v>0</v>
      </c>
      <c r="K673" s="8"/>
      <c r="L673" s="8"/>
      <c r="M673" s="8"/>
      <c r="N673" s="8"/>
      <c r="O673" s="8" t="str">
        <f t="shared" si="43"/>
        <v>RC8B-TA8B</v>
      </c>
    </row>
    <row r="674" ht="15" spans="1:15">
      <c r="A674" s="8">
        <f t="shared" si="40"/>
        <v>673</v>
      </c>
      <c r="B674" s="8" t="str">
        <f t="shared" si="41"/>
        <v>CS6C-1-1-[21][21]</v>
      </c>
      <c r="C674" s="8" t="s">
        <v>8401</v>
      </c>
      <c r="D674" s="8">
        <v>21</v>
      </c>
      <c r="E674" s="8">
        <v>21</v>
      </c>
      <c r="F674" s="8" t="str">
        <f>VLOOKUP(C674&amp;"-I"&amp;D674,端口信息表!B:F,5,FALSE)</f>
        <v>RC9B</v>
      </c>
      <c r="G674" s="8" t="str">
        <f>VLOOKUP(C674&amp;"-O"&amp;E674,端口信息表!B:F,5,FALSE)</f>
        <v>TA9B</v>
      </c>
      <c r="H674" s="8">
        <f>IF(I674="常通",1,VLOOKUP(B674,'开关组信息表（新）'!C:I,7,0))</f>
        <v>1</v>
      </c>
      <c r="I674" s="10" t="s">
        <v>8683</v>
      </c>
      <c r="J674" s="8">
        <f t="shared" si="42"/>
        <v>0</v>
      </c>
      <c r="K674" s="8"/>
      <c r="L674" s="8"/>
      <c r="M674" s="8"/>
      <c r="N674" s="8"/>
      <c r="O674" s="8" t="str">
        <f t="shared" si="43"/>
        <v>RC9B-TA9B</v>
      </c>
    </row>
    <row r="675" ht="15" spans="1:15">
      <c r="A675" s="8">
        <f t="shared" si="40"/>
        <v>674</v>
      </c>
      <c r="B675" s="8" t="str">
        <f t="shared" si="41"/>
        <v>CS6C-1-1-[22][22]</v>
      </c>
      <c r="C675" s="8" t="s">
        <v>8401</v>
      </c>
      <c r="D675" s="8">
        <v>22</v>
      </c>
      <c r="E675" s="8">
        <v>22</v>
      </c>
      <c r="F675" s="8" t="str">
        <f>VLOOKUP(C675&amp;"-I"&amp;D675,端口信息表!B:F,5,FALSE)</f>
        <v>RC10B</v>
      </c>
      <c r="G675" s="8" t="str">
        <f>VLOOKUP(C675&amp;"-O"&amp;E675,端口信息表!B:F,5,FALSE)</f>
        <v>TA10B</v>
      </c>
      <c r="H675" s="8">
        <f>IF(I675="常通",1,VLOOKUP(B675,'开关组信息表（新）'!C:I,7,0))</f>
        <v>1</v>
      </c>
      <c r="I675" s="10" t="s">
        <v>8683</v>
      </c>
      <c r="J675" s="8">
        <f t="shared" si="42"/>
        <v>0</v>
      </c>
      <c r="K675" s="8"/>
      <c r="L675" s="8"/>
      <c r="M675" s="8"/>
      <c r="N675" s="8"/>
      <c r="O675" s="8" t="str">
        <f t="shared" si="43"/>
        <v>RC10B-TA10B</v>
      </c>
    </row>
    <row r="676" ht="15" spans="1:15">
      <c r="A676" s="8">
        <f t="shared" si="40"/>
        <v>675</v>
      </c>
      <c r="B676" s="8" t="str">
        <f t="shared" si="41"/>
        <v>CS6C-1-1-[23][23]</v>
      </c>
      <c r="C676" s="8" t="s">
        <v>8401</v>
      </c>
      <c r="D676" s="8">
        <v>23</v>
      </c>
      <c r="E676" s="8">
        <v>23</v>
      </c>
      <c r="F676" s="8" t="str">
        <f>VLOOKUP(C676&amp;"-I"&amp;D676,端口信息表!B:F,5,FALSE)</f>
        <v>RC11B</v>
      </c>
      <c r="G676" s="8" t="str">
        <f>VLOOKUP(C676&amp;"-O"&amp;E676,端口信息表!B:F,5,FALSE)</f>
        <v>TA11B</v>
      </c>
      <c r="H676" s="8">
        <f>IF(I676="常通",1,VLOOKUP(B676,'开关组信息表（新）'!C:I,7,0))</f>
        <v>1</v>
      </c>
      <c r="I676" s="10" t="s">
        <v>8683</v>
      </c>
      <c r="J676" s="8">
        <f t="shared" si="42"/>
        <v>0</v>
      </c>
      <c r="K676" s="8"/>
      <c r="L676" s="8"/>
      <c r="M676" s="8"/>
      <c r="N676" s="8"/>
      <c r="O676" s="8" t="str">
        <f t="shared" si="43"/>
        <v>RC11B-TA11B</v>
      </c>
    </row>
    <row r="677" ht="15" spans="1:15">
      <c r="A677" s="8">
        <f t="shared" si="40"/>
        <v>676</v>
      </c>
      <c r="B677" s="8" t="str">
        <f t="shared" si="41"/>
        <v>CS6C-1-1-[24][24]</v>
      </c>
      <c r="C677" s="8" t="s">
        <v>8401</v>
      </c>
      <c r="D677" s="8">
        <v>24</v>
      </c>
      <c r="E677" s="8">
        <v>24</v>
      </c>
      <c r="F677" s="8" t="str">
        <f>VLOOKUP(C677&amp;"-I"&amp;D677,端口信息表!B:F,5,FALSE)</f>
        <v>RC12B</v>
      </c>
      <c r="G677" s="8" t="str">
        <f>VLOOKUP(C677&amp;"-O"&amp;E677,端口信息表!B:F,5,FALSE)</f>
        <v>TA12B</v>
      </c>
      <c r="H677" s="8">
        <f>IF(I677="常通",1,VLOOKUP(B677,'开关组信息表（新）'!C:I,7,0))</f>
        <v>1</v>
      </c>
      <c r="I677" s="10" t="s">
        <v>8683</v>
      </c>
      <c r="J677" s="8">
        <f t="shared" si="42"/>
        <v>0</v>
      </c>
      <c r="K677" s="8"/>
      <c r="L677" s="8"/>
      <c r="M677" s="8"/>
      <c r="N677" s="8"/>
      <c r="O677" s="8" t="str">
        <f t="shared" si="43"/>
        <v>RC12B-TA12B</v>
      </c>
    </row>
    <row r="678" ht="15" spans="1:15">
      <c r="A678" s="8">
        <f t="shared" si="40"/>
        <v>677</v>
      </c>
      <c r="B678" s="8" t="str">
        <f t="shared" si="41"/>
        <v>CS6C-1-1-[25][25]</v>
      </c>
      <c r="C678" s="8" t="s">
        <v>8401</v>
      </c>
      <c r="D678" s="8">
        <v>25</v>
      </c>
      <c r="E678" s="8">
        <v>25</v>
      </c>
      <c r="F678" s="8" t="str">
        <f>VLOOKUP(C678&amp;"-I"&amp;D678,端口信息表!B:F,5,FALSE)</f>
        <v>RC13B</v>
      </c>
      <c r="G678" s="8" t="str">
        <f>VLOOKUP(C678&amp;"-O"&amp;E678,端口信息表!B:F,5,FALSE)</f>
        <v>TA13B</v>
      </c>
      <c r="H678" s="8">
        <f>IF(I678="常通",1,VLOOKUP(B678,'开关组信息表（新）'!C:I,7,0))</f>
        <v>1</v>
      </c>
      <c r="I678" s="10" t="s">
        <v>8683</v>
      </c>
      <c r="J678" s="8">
        <f t="shared" si="42"/>
        <v>0</v>
      </c>
      <c r="K678" s="8"/>
      <c r="L678" s="8"/>
      <c r="M678" s="8"/>
      <c r="N678" s="8"/>
      <c r="O678" s="8" t="str">
        <f t="shared" si="43"/>
        <v>RC13B-TA13B</v>
      </c>
    </row>
    <row r="679" ht="15" spans="1:15">
      <c r="A679" s="8">
        <f t="shared" si="40"/>
        <v>678</v>
      </c>
      <c r="B679" s="8" t="str">
        <f t="shared" si="41"/>
        <v>CS6C-1-1-[26][1]</v>
      </c>
      <c r="C679" s="8" t="s">
        <v>8401</v>
      </c>
      <c r="D679" s="8">
        <v>26</v>
      </c>
      <c r="E679" s="8">
        <v>1</v>
      </c>
      <c r="F679" s="8" t="str">
        <f>VLOOKUP(C679&amp;"-I"&amp;D679,端口信息表!B:F,5,FALSE)</f>
        <v>RN1A</v>
      </c>
      <c r="G679" s="8" t="str">
        <f>VLOOKUP(C679&amp;"-O"&amp;E679,端口信息表!B:F,5,FALSE)</f>
        <v>TA1A</v>
      </c>
      <c r="H679" s="8">
        <f>IF(I679="常通",1,VLOOKUP(B679,'开关组信息表（新）'!C:I,7,0))</f>
        <v>0</v>
      </c>
      <c r="I679" s="10" t="s">
        <v>8683</v>
      </c>
      <c r="J679" s="8">
        <f t="shared" si="42"/>
        <v>0</v>
      </c>
      <c r="K679" s="8"/>
      <c r="L679" s="8"/>
      <c r="M679" s="8"/>
      <c r="N679" s="8"/>
      <c r="O679" s="8" t="str">
        <f t="shared" si="43"/>
        <v>RN1A-TA1A</v>
      </c>
    </row>
    <row r="680" ht="15" spans="1:15">
      <c r="A680" s="8">
        <f t="shared" si="40"/>
        <v>679</v>
      </c>
      <c r="B680" s="8" t="str">
        <f t="shared" si="41"/>
        <v>CS6C-1-1-[27][2]</v>
      </c>
      <c r="C680" s="8" t="s">
        <v>8401</v>
      </c>
      <c r="D680" s="8">
        <v>27</v>
      </c>
      <c r="E680" s="8">
        <v>2</v>
      </c>
      <c r="F680" s="8" t="str">
        <f>VLOOKUP(C680&amp;"-I"&amp;D680,端口信息表!B:F,5,FALSE)</f>
        <v>RN2A</v>
      </c>
      <c r="G680" s="8" t="str">
        <f>VLOOKUP(C680&amp;"-O"&amp;E680,端口信息表!B:F,5,FALSE)</f>
        <v>TA2A</v>
      </c>
      <c r="H680" s="8">
        <f>IF(I680="常通",1,VLOOKUP(B680,'开关组信息表（新）'!C:I,7,0))</f>
        <v>0</v>
      </c>
      <c r="I680" s="10" t="s">
        <v>8683</v>
      </c>
      <c r="J680" s="8">
        <f t="shared" si="42"/>
        <v>0</v>
      </c>
      <c r="K680" s="8"/>
      <c r="L680" s="8"/>
      <c r="M680" s="8"/>
      <c r="N680" s="8"/>
      <c r="O680" s="8" t="str">
        <f t="shared" si="43"/>
        <v>RN2A-TA2A</v>
      </c>
    </row>
    <row r="681" ht="15" spans="1:15">
      <c r="A681" s="8">
        <f t="shared" si="40"/>
        <v>680</v>
      </c>
      <c r="B681" s="8" t="str">
        <f t="shared" si="41"/>
        <v>CS6C-1-1-[28][3]</v>
      </c>
      <c r="C681" s="8" t="s">
        <v>8401</v>
      </c>
      <c r="D681" s="8">
        <v>28</v>
      </c>
      <c r="E681" s="8">
        <v>3</v>
      </c>
      <c r="F681" s="8" t="str">
        <f>VLOOKUP(C681&amp;"-I"&amp;D681,端口信息表!B:F,5,FALSE)</f>
        <v>RN3A</v>
      </c>
      <c r="G681" s="8" t="str">
        <f>VLOOKUP(C681&amp;"-O"&amp;E681,端口信息表!B:F,5,FALSE)</f>
        <v>TA3A</v>
      </c>
      <c r="H681" s="8">
        <f>IF(I681="常通",1,VLOOKUP(B681,'开关组信息表（新）'!C:I,7,0))</f>
        <v>0</v>
      </c>
      <c r="I681" s="10" t="s">
        <v>8683</v>
      </c>
      <c r="J681" s="8">
        <f t="shared" si="42"/>
        <v>0</v>
      </c>
      <c r="K681" s="8"/>
      <c r="L681" s="8"/>
      <c r="M681" s="8"/>
      <c r="N681" s="8"/>
      <c r="O681" s="8" t="str">
        <f t="shared" si="43"/>
        <v>RN3A-TA3A</v>
      </c>
    </row>
    <row r="682" ht="15" spans="1:15">
      <c r="A682" s="8">
        <f t="shared" si="40"/>
        <v>681</v>
      </c>
      <c r="B682" s="8" t="str">
        <f t="shared" si="41"/>
        <v>CS6C-1-1-[29][4]</v>
      </c>
      <c r="C682" s="8" t="s">
        <v>8401</v>
      </c>
      <c r="D682" s="8">
        <v>29</v>
      </c>
      <c r="E682" s="8">
        <v>4</v>
      </c>
      <c r="F682" s="8" t="str">
        <f>VLOOKUP(C682&amp;"-I"&amp;D682,端口信息表!B:F,5,FALSE)</f>
        <v>RN4A</v>
      </c>
      <c r="G682" s="8" t="str">
        <f>VLOOKUP(C682&amp;"-O"&amp;E682,端口信息表!B:F,5,FALSE)</f>
        <v>TA4A</v>
      </c>
      <c r="H682" s="8">
        <f>IF(I682="常通",1,VLOOKUP(B682,'开关组信息表（新）'!C:I,7,0))</f>
        <v>0</v>
      </c>
      <c r="I682" s="10" t="s">
        <v>8683</v>
      </c>
      <c r="J682" s="8">
        <f t="shared" si="42"/>
        <v>0</v>
      </c>
      <c r="K682" s="8"/>
      <c r="L682" s="8"/>
      <c r="M682" s="8"/>
      <c r="N682" s="8"/>
      <c r="O682" s="8" t="str">
        <f t="shared" si="43"/>
        <v>RN4A-TA4A</v>
      </c>
    </row>
    <row r="683" ht="15" spans="1:15">
      <c r="A683" s="8">
        <f t="shared" si="40"/>
        <v>682</v>
      </c>
      <c r="B683" s="8" t="str">
        <f t="shared" si="41"/>
        <v>CS6C-1-1-[30][5]</v>
      </c>
      <c r="C683" s="8" t="s">
        <v>8401</v>
      </c>
      <c r="D683" s="8">
        <v>30</v>
      </c>
      <c r="E683" s="8">
        <v>5</v>
      </c>
      <c r="F683" s="8" t="str">
        <f>VLOOKUP(C683&amp;"-I"&amp;D683,端口信息表!B:F,5,FALSE)</f>
        <v>RN5A</v>
      </c>
      <c r="G683" s="8" t="str">
        <f>VLOOKUP(C683&amp;"-O"&amp;E683,端口信息表!B:F,5,FALSE)</f>
        <v>TA5A</v>
      </c>
      <c r="H683" s="8">
        <f>IF(I683="常通",1,VLOOKUP(B683,'开关组信息表（新）'!C:I,7,0))</f>
        <v>0</v>
      </c>
      <c r="I683" s="10" t="s">
        <v>8683</v>
      </c>
      <c r="J683" s="8">
        <f t="shared" si="42"/>
        <v>0</v>
      </c>
      <c r="K683" s="8"/>
      <c r="L683" s="8"/>
      <c r="M683" s="8"/>
      <c r="N683" s="8"/>
      <c r="O683" s="8" t="str">
        <f t="shared" si="43"/>
        <v>RN5A-TA5A</v>
      </c>
    </row>
    <row r="684" ht="15" spans="1:15">
      <c r="A684" s="8">
        <f t="shared" si="40"/>
        <v>683</v>
      </c>
      <c r="B684" s="8" t="str">
        <f t="shared" si="41"/>
        <v>CS6C-1-1-[31][6]</v>
      </c>
      <c r="C684" s="8" t="s">
        <v>8401</v>
      </c>
      <c r="D684" s="8">
        <v>31</v>
      </c>
      <c r="E684" s="8">
        <v>6</v>
      </c>
      <c r="F684" s="8" t="str">
        <f>VLOOKUP(C684&amp;"-I"&amp;D684,端口信息表!B:F,5,FALSE)</f>
        <v>RN6A</v>
      </c>
      <c r="G684" s="8" t="str">
        <f>VLOOKUP(C684&amp;"-O"&amp;E684,端口信息表!B:F,5,FALSE)</f>
        <v>TA6A</v>
      </c>
      <c r="H684" s="8">
        <f>IF(I684="常通",1,VLOOKUP(B684,'开关组信息表（新）'!C:I,7,0))</f>
        <v>0</v>
      </c>
      <c r="I684" s="10" t="s">
        <v>8683</v>
      </c>
      <c r="J684" s="8">
        <f t="shared" si="42"/>
        <v>0</v>
      </c>
      <c r="K684" s="8"/>
      <c r="L684" s="8"/>
      <c r="M684" s="8"/>
      <c r="N684" s="8"/>
      <c r="O684" s="8" t="str">
        <f t="shared" si="43"/>
        <v>RN6A-TA6A</v>
      </c>
    </row>
    <row r="685" ht="15" spans="1:15">
      <c r="A685" s="8">
        <f t="shared" si="40"/>
        <v>684</v>
      </c>
      <c r="B685" s="8" t="str">
        <f t="shared" si="41"/>
        <v>CS6C-1-1-[32][7]</v>
      </c>
      <c r="C685" s="8" t="s">
        <v>8401</v>
      </c>
      <c r="D685" s="8">
        <v>32</v>
      </c>
      <c r="E685" s="8">
        <v>7</v>
      </c>
      <c r="F685" s="8" t="str">
        <f>VLOOKUP(C685&amp;"-I"&amp;D685,端口信息表!B:F,5,FALSE)</f>
        <v>RN7A</v>
      </c>
      <c r="G685" s="8" t="str">
        <f>VLOOKUP(C685&amp;"-O"&amp;E685,端口信息表!B:F,5,FALSE)</f>
        <v>TA7A</v>
      </c>
      <c r="H685" s="8">
        <f>IF(I685="常通",1,VLOOKUP(B685,'开关组信息表（新）'!C:I,7,0))</f>
        <v>0</v>
      </c>
      <c r="I685" s="10" t="s">
        <v>8683</v>
      </c>
      <c r="J685" s="8">
        <f t="shared" si="42"/>
        <v>0</v>
      </c>
      <c r="K685" s="8"/>
      <c r="L685" s="8"/>
      <c r="M685" s="8"/>
      <c r="N685" s="8"/>
      <c r="O685" s="8" t="str">
        <f t="shared" si="43"/>
        <v>RN7A-TA7A</v>
      </c>
    </row>
    <row r="686" ht="15" spans="1:15">
      <c r="A686" s="8">
        <f t="shared" si="40"/>
        <v>685</v>
      </c>
      <c r="B686" s="8" t="str">
        <f t="shared" si="41"/>
        <v>CS6C-1-1-[33][8]</v>
      </c>
      <c r="C686" s="8" t="s">
        <v>8401</v>
      </c>
      <c r="D686" s="8">
        <v>33</v>
      </c>
      <c r="E686" s="8">
        <v>8</v>
      </c>
      <c r="F686" s="8" t="str">
        <f>VLOOKUP(C686&amp;"-I"&amp;D686,端口信息表!B:F,5,FALSE)</f>
        <v>RN8A</v>
      </c>
      <c r="G686" s="8" t="str">
        <f>VLOOKUP(C686&amp;"-O"&amp;E686,端口信息表!B:F,5,FALSE)</f>
        <v>TA8A</v>
      </c>
      <c r="H686" s="8">
        <f>IF(I686="常通",1,VLOOKUP(B686,'开关组信息表（新）'!C:I,7,0))</f>
        <v>0</v>
      </c>
      <c r="I686" s="10" t="s">
        <v>8683</v>
      </c>
      <c r="J686" s="8">
        <f t="shared" si="42"/>
        <v>0</v>
      </c>
      <c r="K686" s="8"/>
      <c r="L686" s="8"/>
      <c r="M686" s="8"/>
      <c r="N686" s="8"/>
      <c r="O686" s="8" t="str">
        <f t="shared" si="43"/>
        <v>RN8A-TA8A</v>
      </c>
    </row>
    <row r="687" ht="15" spans="1:15">
      <c r="A687" s="8">
        <f t="shared" si="40"/>
        <v>686</v>
      </c>
      <c r="B687" s="8" t="str">
        <f t="shared" si="41"/>
        <v>CS6C-1-1-[34][9]</v>
      </c>
      <c r="C687" s="8" t="s">
        <v>8401</v>
      </c>
      <c r="D687" s="8">
        <v>34</v>
      </c>
      <c r="E687" s="8">
        <v>9</v>
      </c>
      <c r="F687" s="8" t="str">
        <f>VLOOKUP(C687&amp;"-I"&amp;D687,端口信息表!B:F,5,FALSE)</f>
        <v>RN9A</v>
      </c>
      <c r="G687" s="8" t="str">
        <f>VLOOKUP(C687&amp;"-O"&amp;E687,端口信息表!B:F,5,FALSE)</f>
        <v>TA9A</v>
      </c>
      <c r="H687" s="8">
        <f>IF(I687="常通",1,VLOOKUP(B687,'开关组信息表（新）'!C:I,7,0))</f>
        <v>0</v>
      </c>
      <c r="I687" s="10" t="s">
        <v>8683</v>
      </c>
      <c r="J687" s="8">
        <f t="shared" si="42"/>
        <v>0</v>
      </c>
      <c r="K687" s="8"/>
      <c r="L687" s="8"/>
      <c r="M687" s="8"/>
      <c r="N687" s="8"/>
      <c r="O687" s="8" t="str">
        <f t="shared" si="43"/>
        <v>RN9A-TA9A</v>
      </c>
    </row>
    <row r="688" ht="15" spans="1:15">
      <c r="A688" s="8">
        <f t="shared" si="40"/>
        <v>687</v>
      </c>
      <c r="B688" s="8" t="str">
        <f t="shared" si="41"/>
        <v>CS6C-1-1-[35][10]</v>
      </c>
      <c r="C688" s="8" t="s">
        <v>8401</v>
      </c>
      <c r="D688" s="8">
        <v>35</v>
      </c>
      <c r="E688" s="8">
        <v>10</v>
      </c>
      <c r="F688" s="8" t="str">
        <f>VLOOKUP(C688&amp;"-I"&amp;D688,端口信息表!B:F,5,FALSE)</f>
        <v>RN10A</v>
      </c>
      <c r="G688" s="8" t="str">
        <f>VLOOKUP(C688&amp;"-O"&amp;E688,端口信息表!B:F,5,FALSE)</f>
        <v>TA10A</v>
      </c>
      <c r="H688" s="8">
        <f>IF(I688="常通",1,VLOOKUP(B688,'开关组信息表（新）'!C:I,7,0))</f>
        <v>0</v>
      </c>
      <c r="I688" s="10" t="s">
        <v>8683</v>
      </c>
      <c r="J688" s="8">
        <f t="shared" si="42"/>
        <v>0</v>
      </c>
      <c r="K688" s="8"/>
      <c r="L688" s="8"/>
      <c r="M688" s="8"/>
      <c r="N688" s="8"/>
      <c r="O688" s="8" t="str">
        <f t="shared" si="43"/>
        <v>RN10A-TA10A</v>
      </c>
    </row>
    <row r="689" ht="15" spans="1:15">
      <c r="A689" s="8">
        <f t="shared" si="40"/>
        <v>688</v>
      </c>
      <c r="B689" s="8" t="str">
        <f t="shared" si="41"/>
        <v>CS6C-1-1-[36][11]</v>
      </c>
      <c r="C689" s="8" t="s">
        <v>8401</v>
      </c>
      <c r="D689" s="8">
        <v>36</v>
      </c>
      <c r="E689" s="8">
        <v>11</v>
      </c>
      <c r="F689" s="8" t="str">
        <f>VLOOKUP(C689&amp;"-I"&amp;D689,端口信息表!B:F,5,FALSE)</f>
        <v>RN11A</v>
      </c>
      <c r="G689" s="8" t="str">
        <f>VLOOKUP(C689&amp;"-O"&amp;E689,端口信息表!B:F,5,FALSE)</f>
        <v>TA11A</v>
      </c>
      <c r="H689" s="8">
        <f>IF(I689="常通",1,VLOOKUP(B689,'开关组信息表（新）'!C:I,7,0))</f>
        <v>0</v>
      </c>
      <c r="I689" s="10" t="s">
        <v>8683</v>
      </c>
      <c r="J689" s="8">
        <f t="shared" si="42"/>
        <v>0</v>
      </c>
      <c r="K689" s="8"/>
      <c r="L689" s="8"/>
      <c r="M689" s="8"/>
      <c r="N689" s="8"/>
      <c r="O689" s="8" t="str">
        <f t="shared" si="43"/>
        <v>RN11A-TA11A</v>
      </c>
    </row>
    <row r="690" ht="15" spans="1:15">
      <c r="A690" s="8">
        <f t="shared" si="40"/>
        <v>689</v>
      </c>
      <c r="B690" s="8" t="str">
        <f t="shared" si="41"/>
        <v>CS6C-1-1-[37][12]</v>
      </c>
      <c r="C690" s="8" t="s">
        <v>8401</v>
      </c>
      <c r="D690" s="8">
        <v>37</v>
      </c>
      <c r="E690" s="8">
        <v>12</v>
      </c>
      <c r="F690" s="8" t="str">
        <f>VLOOKUP(C690&amp;"-I"&amp;D690,端口信息表!B:F,5,FALSE)</f>
        <v>RN12A</v>
      </c>
      <c r="G690" s="8" t="str">
        <f>VLOOKUP(C690&amp;"-O"&amp;E690,端口信息表!B:F,5,FALSE)</f>
        <v>TA12A</v>
      </c>
      <c r="H690" s="8">
        <f>IF(I690="常通",1,VLOOKUP(B690,'开关组信息表（新）'!C:I,7,0))</f>
        <v>0</v>
      </c>
      <c r="I690" s="10" t="s">
        <v>8683</v>
      </c>
      <c r="J690" s="8">
        <f t="shared" si="42"/>
        <v>0</v>
      </c>
      <c r="K690" s="8"/>
      <c r="L690" s="8"/>
      <c r="M690" s="8"/>
      <c r="N690" s="8"/>
      <c r="O690" s="8" t="str">
        <f t="shared" si="43"/>
        <v>RN12A-TA12A</v>
      </c>
    </row>
    <row r="691" ht="15" spans="1:15">
      <c r="A691" s="8">
        <f t="shared" si="40"/>
        <v>690</v>
      </c>
      <c r="B691" s="8" t="str">
        <f t="shared" si="41"/>
        <v>CS6C-1-1-[38][13]</v>
      </c>
      <c r="C691" s="8" t="s">
        <v>8401</v>
      </c>
      <c r="D691" s="8">
        <v>38</v>
      </c>
      <c r="E691" s="8">
        <v>13</v>
      </c>
      <c r="F691" s="8" t="str">
        <f>VLOOKUP(C691&amp;"-I"&amp;D691,端口信息表!B:F,5,FALSE)</f>
        <v>RN1B</v>
      </c>
      <c r="G691" s="8" t="str">
        <f>VLOOKUP(C691&amp;"-O"&amp;E691,端口信息表!B:F,5,FALSE)</f>
        <v>TA1B</v>
      </c>
      <c r="H691" s="8">
        <f>IF(I691="常通",1,VLOOKUP(B691,'开关组信息表（新）'!C:I,7,0))</f>
        <v>0</v>
      </c>
      <c r="I691" s="10" t="s">
        <v>8683</v>
      </c>
      <c r="J691" s="8">
        <f t="shared" si="42"/>
        <v>0</v>
      </c>
      <c r="K691" s="8"/>
      <c r="L691" s="8"/>
      <c r="M691" s="8"/>
      <c r="N691" s="8"/>
      <c r="O691" s="8" t="str">
        <f t="shared" si="43"/>
        <v>RN1B-TA1B</v>
      </c>
    </row>
    <row r="692" ht="15" spans="1:15">
      <c r="A692" s="8">
        <f t="shared" si="40"/>
        <v>691</v>
      </c>
      <c r="B692" s="8" t="str">
        <f t="shared" si="41"/>
        <v>CS6C-1-1-[39][14]</v>
      </c>
      <c r="C692" s="8" t="s">
        <v>8401</v>
      </c>
      <c r="D692" s="8">
        <v>39</v>
      </c>
      <c r="E692" s="8">
        <v>14</v>
      </c>
      <c r="F692" s="8" t="str">
        <f>VLOOKUP(C692&amp;"-I"&amp;D692,端口信息表!B:F,5,FALSE)</f>
        <v>RN2B</v>
      </c>
      <c r="G692" s="8" t="str">
        <f>VLOOKUP(C692&amp;"-O"&amp;E692,端口信息表!B:F,5,FALSE)</f>
        <v>TA2B</v>
      </c>
      <c r="H692" s="8">
        <f>IF(I692="常通",1,VLOOKUP(B692,'开关组信息表（新）'!C:I,7,0))</f>
        <v>0</v>
      </c>
      <c r="I692" s="10" t="s">
        <v>8683</v>
      </c>
      <c r="J692" s="8">
        <f t="shared" si="42"/>
        <v>0</v>
      </c>
      <c r="K692" s="8"/>
      <c r="L692" s="8"/>
      <c r="M692" s="8"/>
      <c r="N692" s="8"/>
      <c r="O692" s="8" t="str">
        <f t="shared" si="43"/>
        <v>RN2B-TA2B</v>
      </c>
    </row>
    <row r="693" ht="15" spans="1:15">
      <c r="A693" s="8">
        <f t="shared" si="40"/>
        <v>692</v>
      </c>
      <c r="B693" s="8" t="str">
        <f t="shared" si="41"/>
        <v>CS6C-1-1-[40][15]</v>
      </c>
      <c r="C693" s="8" t="s">
        <v>8401</v>
      </c>
      <c r="D693" s="8">
        <v>40</v>
      </c>
      <c r="E693" s="8">
        <v>15</v>
      </c>
      <c r="F693" s="8" t="str">
        <f>VLOOKUP(C693&amp;"-I"&amp;D693,端口信息表!B:F,5,FALSE)</f>
        <v>RN3B</v>
      </c>
      <c r="G693" s="8" t="str">
        <f>VLOOKUP(C693&amp;"-O"&amp;E693,端口信息表!B:F,5,FALSE)</f>
        <v>TA3B</v>
      </c>
      <c r="H693" s="8">
        <f>IF(I693="常通",1,VLOOKUP(B693,'开关组信息表（新）'!C:I,7,0))</f>
        <v>0</v>
      </c>
      <c r="I693" s="10" t="s">
        <v>8683</v>
      </c>
      <c r="J693" s="8">
        <f t="shared" si="42"/>
        <v>0</v>
      </c>
      <c r="K693" s="8"/>
      <c r="L693" s="8"/>
      <c r="M693" s="8"/>
      <c r="N693" s="8"/>
      <c r="O693" s="8" t="str">
        <f t="shared" si="43"/>
        <v>RN3B-TA3B</v>
      </c>
    </row>
    <row r="694" ht="15" spans="1:15">
      <c r="A694" s="8">
        <f t="shared" si="40"/>
        <v>693</v>
      </c>
      <c r="B694" s="8" t="str">
        <f t="shared" si="41"/>
        <v>CS6C-1-1-[41][16]</v>
      </c>
      <c r="C694" s="8" t="s">
        <v>8401</v>
      </c>
      <c r="D694" s="8">
        <v>41</v>
      </c>
      <c r="E694" s="8">
        <v>16</v>
      </c>
      <c r="F694" s="8" t="str">
        <f>VLOOKUP(C694&amp;"-I"&amp;D694,端口信息表!B:F,5,FALSE)</f>
        <v>RN4B</v>
      </c>
      <c r="G694" s="8" t="str">
        <f>VLOOKUP(C694&amp;"-O"&amp;E694,端口信息表!B:F,5,FALSE)</f>
        <v>TA4B</v>
      </c>
      <c r="H694" s="8">
        <f>IF(I694="常通",1,VLOOKUP(B694,'开关组信息表（新）'!C:I,7,0))</f>
        <v>0</v>
      </c>
      <c r="I694" s="10" t="s">
        <v>8683</v>
      </c>
      <c r="J694" s="8">
        <f t="shared" si="42"/>
        <v>0</v>
      </c>
      <c r="K694" s="8"/>
      <c r="L694" s="8"/>
      <c r="M694" s="8"/>
      <c r="N694" s="8"/>
      <c r="O694" s="8" t="str">
        <f t="shared" si="43"/>
        <v>RN4B-TA4B</v>
      </c>
    </row>
    <row r="695" ht="15" spans="1:15">
      <c r="A695" s="8">
        <f t="shared" si="40"/>
        <v>694</v>
      </c>
      <c r="B695" s="8" t="str">
        <f t="shared" si="41"/>
        <v>CS6C-1-1-[42][17]</v>
      </c>
      <c r="C695" s="8" t="s">
        <v>8401</v>
      </c>
      <c r="D695" s="8">
        <v>42</v>
      </c>
      <c r="E695" s="8">
        <v>17</v>
      </c>
      <c r="F695" s="8" t="str">
        <f>VLOOKUP(C695&amp;"-I"&amp;D695,端口信息表!B:F,5,FALSE)</f>
        <v>RN5B</v>
      </c>
      <c r="G695" s="8" t="str">
        <f>VLOOKUP(C695&amp;"-O"&amp;E695,端口信息表!B:F,5,FALSE)</f>
        <v>TA5B</v>
      </c>
      <c r="H695" s="8">
        <f>IF(I695="常通",1,VLOOKUP(B695,'开关组信息表（新）'!C:I,7,0))</f>
        <v>0</v>
      </c>
      <c r="I695" s="10" t="s">
        <v>8683</v>
      </c>
      <c r="J695" s="8">
        <f t="shared" si="42"/>
        <v>0</v>
      </c>
      <c r="K695" s="8"/>
      <c r="L695" s="8"/>
      <c r="M695" s="8"/>
      <c r="N695" s="8"/>
      <c r="O695" s="8" t="str">
        <f t="shared" si="43"/>
        <v>RN5B-TA5B</v>
      </c>
    </row>
    <row r="696" ht="15" spans="1:15">
      <c r="A696" s="8">
        <f t="shared" si="40"/>
        <v>695</v>
      </c>
      <c r="B696" s="8" t="str">
        <f t="shared" si="41"/>
        <v>CS6C-1-1-[43][18]</v>
      </c>
      <c r="C696" s="8" t="s">
        <v>8401</v>
      </c>
      <c r="D696" s="8">
        <v>43</v>
      </c>
      <c r="E696" s="8">
        <v>18</v>
      </c>
      <c r="F696" s="8" t="str">
        <f>VLOOKUP(C696&amp;"-I"&amp;D696,端口信息表!B:F,5,FALSE)</f>
        <v>RN6B</v>
      </c>
      <c r="G696" s="8" t="str">
        <f>VLOOKUP(C696&amp;"-O"&amp;E696,端口信息表!B:F,5,FALSE)</f>
        <v>TA6B</v>
      </c>
      <c r="H696" s="8">
        <f>IF(I696="常通",1,VLOOKUP(B696,'开关组信息表（新）'!C:I,7,0))</f>
        <v>0</v>
      </c>
      <c r="I696" s="10" t="s">
        <v>8683</v>
      </c>
      <c r="J696" s="8">
        <f t="shared" si="42"/>
        <v>0</v>
      </c>
      <c r="K696" s="8"/>
      <c r="L696" s="8"/>
      <c r="M696" s="8"/>
      <c r="N696" s="8"/>
      <c r="O696" s="8" t="str">
        <f t="shared" si="43"/>
        <v>RN6B-TA6B</v>
      </c>
    </row>
    <row r="697" ht="15" spans="1:15">
      <c r="A697" s="8">
        <f t="shared" si="40"/>
        <v>696</v>
      </c>
      <c r="B697" s="8" t="str">
        <f t="shared" si="41"/>
        <v>CS6C-1-1-[44][19]</v>
      </c>
      <c r="C697" s="8" t="s">
        <v>8401</v>
      </c>
      <c r="D697" s="8">
        <v>44</v>
      </c>
      <c r="E697" s="8">
        <v>19</v>
      </c>
      <c r="F697" s="8" t="str">
        <f>VLOOKUP(C697&amp;"-I"&amp;D697,端口信息表!B:F,5,FALSE)</f>
        <v>RN7B</v>
      </c>
      <c r="G697" s="8" t="str">
        <f>VLOOKUP(C697&amp;"-O"&amp;E697,端口信息表!B:F,5,FALSE)</f>
        <v>TA7B</v>
      </c>
      <c r="H697" s="8">
        <f>IF(I697="常通",1,VLOOKUP(B697,'开关组信息表（新）'!C:I,7,0))</f>
        <v>0</v>
      </c>
      <c r="I697" s="10" t="s">
        <v>8683</v>
      </c>
      <c r="J697" s="8">
        <f t="shared" si="42"/>
        <v>0</v>
      </c>
      <c r="K697" s="8"/>
      <c r="L697" s="8"/>
      <c r="M697" s="8"/>
      <c r="N697" s="8"/>
      <c r="O697" s="8" t="str">
        <f t="shared" si="43"/>
        <v>RN7B-TA7B</v>
      </c>
    </row>
    <row r="698" ht="15" spans="1:15">
      <c r="A698" s="8">
        <f t="shared" ref="A698:A761" si="44">ROW()-1</f>
        <v>697</v>
      </c>
      <c r="B698" s="8" t="str">
        <f t="shared" ref="B698:B761" si="45">C698&amp;"-["&amp;D698&amp;"]["&amp;E698&amp;"]"</f>
        <v>CS6C-1-1-[45][20]</v>
      </c>
      <c r="C698" s="8" t="s">
        <v>8401</v>
      </c>
      <c r="D698" s="8">
        <v>45</v>
      </c>
      <c r="E698" s="8">
        <v>20</v>
      </c>
      <c r="F698" s="8" t="str">
        <f>VLOOKUP(C698&amp;"-I"&amp;D698,端口信息表!B:F,5,FALSE)</f>
        <v>RN8B</v>
      </c>
      <c r="G698" s="8" t="str">
        <f>VLOOKUP(C698&amp;"-O"&amp;E698,端口信息表!B:F,5,FALSE)</f>
        <v>TA8B</v>
      </c>
      <c r="H698" s="8">
        <f>IF(I698="常通",1,VLOOKUP(B698,'开关组信息表（新）'!C:I,7,0))</f>
        <v>0</v>
      </c>
      <c r="I698" s="10" t="s">
        <v>8683</v>
      </c>
      <c r="J698" s="8">
        <f t="shared" ref="J698:J761" si="46">IF(N698=$M$1,M698,IF(N698=$L$1,L698,K698))</f>
        <v>0</v>
      </c>
      <c r="K698" s="8"/>
      <c r="L698" s="8"/>
      <c r="M698" s="8"/>
      <c r="N698" s="8"/>
      <c r="O698" s="8" t="str">
        <f t="shared" ref="O698:O761" si="47">F698&amp;"-"&amp;G698</f>
        <v>RN8B-TA8B</v>
      </c>
    </row>
    <row r="699" ht="15" spans="1:15">
      <c r="A699" s="8">
        <f t="shared" si="44"/>
        <v>698</v>
      </c>
      <c r="B699" s="8" t="str">
        <f t="shared" si="45"/>
        <v>CS6C-1-1-[46][21]</v>
      </c>
      <c r="C699" s="8" t="s">
        <v>8401</v>
      </c>
      <c r="D699" s="8">
        <v>46</v>
      </c>
      <c r="E699" s="8">
        <v>21</v>
      </c>
      <c r="F699" s="8" t="str">
        <f>VLOOKUP(C699&amp;"-I"&amp;D699,端口信息表!B:F,5,FALSE)</f>
        <v>RN9B</v>
      </c>
      <c r="G699" s="8" t="str">
        <f>VLOOKUP(C699&amp;"-O"&amp;E699,端口信息表!B:F,5,FALSE)</f>
        <v>TA9B</v>
      </c>
      <c r="H699" s="8">
        <f>IF(I699="常通",1,VLOOKUP(B699,'开关组信息表（新）'!C:I,7,0))</f>
        <v>0</v>
      </c>
      <c r="I699" s="10" t="s">
        <v>8683</v>
      </c>
      <c r="J699" s="8">
        <f t="shared" si="46"/>
        <v>0</v>
      </c>
      <c r="K699" s="8"/>
      <c r="L699" s="8"/>
      <c r="M699" s="8"/>
      <c r="N699" s="8"/>
      <c r="O699" s="8" t="str">
        <f t="shared" si="47"/>
        <v>RN9B-TA9B</v>
      </c>
    </row>
    <row r="700" ht="15" spans="1:15">
      <c r="A700" s="8">
        <f t="shared" si="44"/>
        <v>699</v>
      </c>
      <c r="B700" s="8" t="str">
        <f t="shared" si="45"/>
        <v>CS6C-1-1-[47][22]</v>
      </c>
      <c r="C700" s="8" t="s">
        <v>8401</v>
      </c>
      <c r="D700" s="8">
        <v>47</v>
      </c>
      <c r="E700" s="8">
        <v>22</v>
      </c>
      <c r="F700" s="8" t="str">
        <f>VLOOKUP(C700&amp;"-I"&amp;D700,端口信息表!B:F,5,FALSE)</f>
        <v>RN10B</v>
      </c>
      <c r="G700" s="8" t="str">
        <f>VLOOKUP(C700&amp;"-O"&amp;E700,端口信息表!B:F,5,FALSE)</f>
        <v>TA10B</v>
      </c>
      <c r="H700" s="8">
        <f>IF(I700="常通",1,VLOOKUP(B700,'开关组信息表（新）'!C:I,7,0))</f>
        <v>0</v>
      </c>
      <c r="I700" s="10" t="s">
        <v>8683</v>
      </c>
      <c r="J700" s="8">
        <f t="shared" si="46"/>
        <v>0</v>
      </c>
      <c r="K700" s="8"/>
      <c r="L700" s="8"/>
      <c r="M700" s="8"/>
      <c r="N700" s="8"/>
      <c r="O700" s="8" t="str">
        <f t="shared" si="47"/>
        <v>RN10B-TA10B</v>
      </c>
    </row>
    <row r="701" ht="15" spans="1:15">
      <c r="A701" s="8">
        <f t="shared" si="44"/>
        <v>700</v>
      </c>
      <c r="B701" s="8" t="str">
        <f t="shared" si="45"/>
        <v>CS6C-1-1-[48][23]</v>
      </c>
      <c r="C701" s="8" t="s">
        <v>8401</v>
      </c>
      <c r="D701" s="8">
        <v>48</v>
      </c>
      <c r="E701" s="8">
        <v>23</v>
      </c>
      <c r="F701" s="8" t="str">
        <f>VLOOKUP(C701&amp;"-I"&amp;D701,端口信息表!B:F,5,FALSE)</f>
        <v>RN11B</v>
      </c>
      <c r="G701" s="8" t="str">
        <f>VLOOKUP(C701&amp;"-O"&amp;E701,端口信息表!B:F,5,FALSE)</f>
        <v>TA11B</v>
      </c>
      <c r="H701" s="8">
        <f>IF(I701="常通",1,VLOOKUP(B701,'开关组信息表（新）'!C:I,7,0))</f>
        <v>0</v>
      </c>
      <c r="I701" s="10" t="s">
        <v>8683</v>
      </c>
      <c r="J701" s="8">
        <f t="shared" si="46"/>
        <v>0</v>
      </c>
      <c r="K701" s="8"/>
      <c r="L701" s="8"/>
      <c r="M701" s="8"/>
      <c r="N701" s="8"/>
      <c r="O701" s="8" t="str">
        <f t="shared" si="47"/>
        <v>RN11B-TA11B</v>
      </c>
    </row>
    <row r="702" ht="15" spans="1:15">
      <c r="A702" s="8">
        <f t="shared" si="44"/>
        <v>701</v>
      </c>
      <c r="B702" s="8" t="str">
        <f t="shared" si="45"/>
        <v>CS6C-1-1-[49][24]</v>
      </c>
      <c r="C702" s="8" t="s">
        <v>8401</v>
      </c>
      <c r="D702" s="8">
        <v>49</v>
      </c>
      <c r="E702" s="8">
        <v>24</v>
      </c>
      <c r="F702" s="8" t="str">
        <f>VLOOKUP(C702&amp;"-I"&amp;D702,端口信息表!B:F,5,FALSE)</f>
        <v>RN12B</v>
      </c>
      <c r="G702" s="8" t="str">
        <f>VLOOKUP(C702&amp;"-O"&amp;E702,端口信息表!B:F,5,FALSE)</f>
        <v>TA12B</v>
      </c>
      <c r="H702" s="8">
        <f>IF(I702="常通",1,VLOOKUP(B702,'开关组信息表（新）'!C:I,7,0))</f>
        <v>0</v>
      </c>
      <c r="I702" s="10" t="s">
        <v>8683</v>
      </c>
      <c r="J702" s="8">
        <f t="shared" si="46"/>
        <v>0</v>
      </c>
      <c r="K702" s="8"/>
      <c r="L702" s="8"/>
      <c r="M702" s="8"/>
      <c r="N702" s="8"/>
      <c r="O702" s="8" t="str">
        <f t="shared" si="47"/>
        <v>RN12B-TA12B</v>
      </c>
    </row>
    <row r="703" ht="15" spans="1:15">
      <c r="A703" s="8">
        <f t="shared" si="44"/>
        <v>702</v>
      </c>
      <c r="B703" s="8" t="str">
        <f t="shared" si="45"/>
        <v>CS6C-1-1-[50][25]</v>
      </c>
      <c r="C703" s="8" t="s">
        <v>8401</v>
      </c>
      <c r="D703" s="8">
        <v>50</v>
      </c>
      <c r="E703" s="8">
        <v>25</v>
      </c>
      <c r="F703" s="8" t="str">
        <f>VLOOKUP(C703&amp;"-I"&amp;D703,端口信息表!B:F,5,FALSE)</f>
        <v>RN13B</v>
      </c>
      <c r="G703" s="8" t="str">
        <f>VLOOKUP(C703&amp;"-O"&amp;E703,端口信息表!B:F,5,FALSE)</f>
        <v>TA13B</v>
      </c>
      <c r="H703" s="8">
        <f>IF(I703="常通",1,VLOOKUP(B703,'开关组信息表（新）'!C:I,7,0))</f>
        <v>0</v>
      </c>
      <c r="I703" s="10" t="s">
        <v>8683</v>
      </c>
      <c r="J703" s="8">
        <f t="shared" si="46"/>
        <v>0</v>
      </c>
      <c r="K703" s="8"/>
      <c r="L703" s="8"/>
      <c r="M703" s="8"/>
      <c r="N703" s="8"/>
      <c r="O703" s="8" t="str">
        <f t="shared" si="47"/>
        <v>RN13B-TA13B</v>
      </c>
    </row>
    <row r="704" ht="15" spans="1:15">
      <c r="A704" s="8">
        <f t="shared" si="44"/>
        <v>703</v>
      </c>
      <c r="B704" s="8" t="str">
        <f t="shared" si="45"/>
        <v>CS12-1-1-[1][1]</v>
      </c>
      <c r="C704" s="8" t="s">
        <v>8407</v>
      </c>
      <c r="D704" s="8">
        <v>1</v>
      </c>
      <c r="E704" s="8">
        <v>1</v>
      </c>
      <c r="F704" s="8" t="str">
        <f>VLOOKUP(C704&amp;"-I"&amp;D704,端口信息表!B:F,5,FALSE)</f>
        <v>RW3A</v>
      </c>
      <c r="G704" s="8" t="str">
        <f>VLOOKUP(C704&amp;"-O"&amp;E704,端口信息表!B:F,5,FALSE)</f>
        <v>TW3A</v>
      </c>
      <c r="H704" s="8">
        <f>IF(I704="常通",1,VLOOKUP(B704,'开关组信息表（新）'!C:I,7,0))</f>
        <v>1</v>
      </c>
      <c r="I704" s="10" t="s">
        <v>8685</v>
      </c>
      <c r="J704" s="8">
        <f t="shared" si="46"/>
        <v>0</v>
      </c>
      <c r="K704" s="8"/>
      <c r="L704" s="8"/>
      <c r="M704" s="8"/>
      <c r="N704" s="8"/>
      <c r="O704" s="8" t="str">
        <f t="shared" si="47"/>
        <v>RW3A-TW3A</v>
      </c>
    </row>
    <row r="705" ht="15" spans="1:15">
      <c r="A705" s="8">
        <f t="shared" si="44"/>
        <v>704</v>
      </c>
      <c r="B705" s="8" t="str">
        <f t="shared" si="45"/>
        <v>CS12-1-1-[2][2]</v>
      </c>
      <c r="C705" s="8" t="s">
        <v>8407</v>
      </c>
      <c r="D705" s="8">
        <v>2</v>
      </c>
      <c r="E705" s="8">
        <v>2</v>
      </c>
      <c r="F705" s="8" t="str">
        <f>VLOOKUP(C705&amp;"-I"&amp;D705,端口信息表!B:F,5,FALSE)</f>
        <v>RW4A</v>
      </c>
      <c r="G705" s="8" t="str">
        <f>VLOOKUP(C705&amp;"-O"&amp;E705,端口信息表!B:F,5,FALSE)</f>
        <v>TW4A</v>
      </c>
      <c r="H705" s="8">
        <f>IF(I705="常通",1,VLOOKUP(B705,'开关组信息表（新）'!C:I,7,0))</f>
        <v>1</v>
      </c>
      <c r="I705" s="10" t="s">
        <v>8685</v>
      </c>
      <c r="J705" s="8">
        <f t="shared" si="46"/>
        <v>0</v>
      </c>
      <c r="K705" s="8"/>
      <c r="L705" s="8"/>
      <c r="M705" s="8"/>
      <c r="N705" s="8"/>
      <c r="O705" s="8" t="str">
        <f t="shared" si="47"/>
        <v>RW4A-TW4A</v>
      </c>
    </row>
    <row r="706" ht="15" spans="1:15">
      <c r="A706" s="8">
        <f t="shared" si="44"/>
        <v>705</v>
      </c>
      <c r="B706" s="8" t="str">
        <f t="shared" si="45"/>
        <v>CS12-1-1-[3][3]</v>
      </c>
      <c r="C706" s="8" t="s">
        <v>8407</v>
      </c>
      <c r="D706" s="8">
        <v>3</v>
      </c>
      <c r="E706" s="8">
        <v>3</v>
      </c>
      <c r="F706" s="8" t="str">
        <f>VLOOKUP(C706&amp;"-I"&amp;D706,端口信息表!B:F,5,FALSE)</f>
        <v>RW5A</v>
      </c>
      <c r="G706" s="8" t="str">
        <f>VLOOKUP(C706&amp;"-O"&amp;E706,端口信息表!B:F,5,FALSE)</f>
        <v>TW5A</v>
      </c>
      <c r="H706" s="8">
        <f>IF(I706="常通",1,VLOOKUP(B706,'开关组信息表（新）'!C:I,7,0))</f>
        <v>1</v>
      </c>
      <c r="I706" s="10" t="s">
        <v>8685</v>
      </c>
      <c r="J706" s="8">
        <f t="shared" si="46"/>
        <v>0</v>
      </c>
      <c r="K706" s="8"/>
      <c r="L706" s="8"/>
      <c r="M706" s="8"/>
      <c r="N706" s="8"/>
      <c r="O706" s="8" t="str">
        <f t="shared" si="47"/>
        <v>RW5A-TW5A</v>
      </c>
    </row>
    <row r="707" ht="15" spans="1:15">
      <c r="A707" s="8">
        <f t="shared" si="44"/>
        <v>706</v>
      </c>
      <c r="B707" s="8" t="str">
        <f t="shared" si="45"/>
        <v>CS12-1-1-[4][4]</v>
      </c>
      <c r="C707" s="8" t="s">
        <v>8407</v>
      </c>
      <c r="D707" s="8">
        <v>4</v>
      </c>
      <c r="E707" s="8">
        <v>4</v>
      </c>
      <c r="F707" s="8" t="str">
        <f>VLOOKUP(C707&amp;"-I"&amp;D707,端口信息表!B:F,5,FALSE)</f>
        <v>RW6A</v>
      </c>
      <c r="G707" s="8" t="str">
        <f>VLOOKUP(C707&amp;"-O"&amp;E707,端口信息表!B:F,5,FALSE)</f>
        <v>TW6A</v>
      </c>
      <c r="H707" s="8">
        <f>IF(I707="常通",1,VLOOKUP(B707,'开关组信息表（新）'!C:I,7,0))</f>
        <v>1</v>
      </c>
      <c r="I707" s="10" t="s">
        <v>8685</v>
      </c>
      <c r="J707" s="8">
        <f t="shared" si="46"/>
        <v>0</v>
      </c>
      <c r="K707" s="8"/>
      <c r="L707" s="8"/>
      <c r="M707" s="8"/>
      <c r="N707" s="8"/>
      <c r="O707" s="8" t="str">
        <f t="shared" si="47"/>
        <v>RW6A-TW6A</v>
      </c>
    </row>
    <row r="708" ht="15" spans="1:15">
      <c r="A708" s="8">
        <f t="shared" si="44"/>
        <v>707</v>
      </c>
      <c r="B708" s="8" t="str">
        <f t="shared" si="45"/>
        <v>CS12-1-1-[5][5]</v>
      </c>
      <c r="C708" s="8" t="s">
        <v>8407</v>
      </c>
      <c r="D708" s="8">
        <v>5</v>
      </c>
      <c r="E708" s="8">
        <v>5</v>
      </c>
      <c r="F708" s="8" t="str">
        <f>VLOOKUP(C708&amp;"-I"&amp;D708,端口信息表!B:F,5,FALSE)</f>
        <v>RW7A</v>
      </c>
      <c r="G708" s="8" t="str">
        <f>VLOOKUP(C708&amp;"-O"&amp;E708,端口信息表!B:F,5,FALSE)</f>
        <v>TW7A</v>
      </c>
      <c r="H708" s="8">
        <f>IF(I708="常通",1,VLOOKUP(B708,'开关组信息表（新）'!C:I,7,0))</f>
        <v>1</v>
      </c>
      <c r="I708" s="10" t="s">
        <v>8685</v>
      </c>
      <c r="J708" s="8">
        <f t="shared" si="46"/>
        <v>0</v>
      </c>
      <c r="K708" s="8"/>
      <c r="L708" s="8"/>
      <c r="M708" s="8"/>
      <c r="N708" s="8"/>
      <c r="O708" s="8" t="str">
        <f t="shared" si="47"/>
        <v>RW7A-TW7A</v>
      </c>
    </row>
    <row r="709" ht="15" spans="1:15">
      <c r="A709" s="8">
        <f t="shared" si="44"/>
        <v>708</v>
      </c>
      <c r="B709" s="8" t="str">
        <f t="shared" si="45"/>
        <v>CS12-1-1-[6][6]</v>
      </c>
      <c r="C709" s="8" t="s">
        <v>8407</v>
      </c>
      <c r="D709" s="8">
        <v>6</v>
      </c>
      <c r="E709" s="8">
        <v>6</v>
      </c>
      <c r="F709" s="8" t="str">
        <f>VLOOKUP(C709&amp;"-I"&amp;D709,端口信息表!B:F,5,FALSE)</f>
        <v>RW8A</v>
      </c>
      <c r="G709" s="8" t="str">
        <f>VLOOKUP(C709&amp;"-O"&amp;E709,端口信息表!B:F,5,FALSE)</f>
        <v>TW8A</v>
      </c>
      <c r="H709" s="8">
        <f>IF(I709="常通",1,VLOOKUP(B709,'开关组信息表（新）'!C:I,7,0))</f>
        <v>1</v>
      </c>
      <c r="I709" s="10" t="s">
        <v>8685</v>
      </c>
      <c r="J709" s="8">
        <f t="shared" si="46"/>
        <v>0</v>
      </c>
      <c r="K709" s="8"/>
      <c r="L709" s="8"/>
      <c r="M709" s="8"/>
      <c r="N709" s="8"/>
      <c r="O709" s="8" t="str">
        <f t="shared" si="47"/>
        <v>RW8A-TW8A</v>
      </c>
    </row>
    <row r="710" ht="15" spans="1:15">
      <c r="A710" s="8">
        <f t="shared" si="44"/>
        <v>709</v>
      </c>
      <c r="B710" s="8" t="str">
        <f t="shared" si="45"/>
        <v>CS12-1-1-[7][7]</v>
      </c>
      <c r="C710" s="8" t="s">
        <v>8407</v>
      </c>
      <c r="D710" s="8">
        <v>7</v>
      </c>
      <c r="E710" s="8">
        <v>7</v>
      </c>
      <c r="F710" s="8" t="str">
        <f>VLOOKUP(C710&amp;"-I"&amp;D710,端口信息表!B:F,5,FALSE)</f>
        <v>RW9A</v>
      </c>
      <c r="G710" s="8" t="str">
        <f>VLOOKUP(C710&amp;"-O"&amp;E710,端口信息表!B:F,5,FALSE)</f>
        <v>TW9A</v>
      </c>
      <c r="H710" s="8">
        <f>IF(I710="常通",1,VLOOKUP(B710,'开关组信息表（新）'!C:I,7,0))</f>
        <v>1</v>
      </c>
      <c r="I710" s="10" t="s">
        <v>8685</v>
      </c>
      <c r="J710" s="8">
        <f t="shared" si="46"/>
        <v>0</v>
      </c>
      <c r="K710" s="8"/>
      <c r="L710" s="8"/>
      <c r="M710" s="8"/>
      <c r="N710" s="8"/>
      <c r="O710" s="8" t="str">
        <f t="shared" si="47"/>
        <v>RW9A-TW9A</v>
      </c>
    </row>
    <row r="711" ht="15" spans="1:15">
      <c r="A711" s="8">
        <f t="shared" si="44"/>
        <v>710</v>
      </c>
      <c r="B711" s="8" t="str">
        <f t="shared" si="45"/>
        <v>CS12-1-1-[8][8]</v>
      </c>
      <c r="C711" s="8" t="s">
        <v>8407</v>
      </c>
      <c r="D711" s="8">
        <v>8</v>
      </c>
      <c r="E711" s="8">
        <v>8</v>
      </c>
      <c r="F711" s="8" t="str">
        <f>VLOOKUP(C711&amp;"-I"&amp;D711,端口信息表!B:F,5,FALSE)</f>
        <v>RW10A</v>
      </c>
      <c r="G711" s="8" t="str">
        <f>VLOOKUP(C711&amp;"-O"&amp;E711,端口信息表!B:F,5,FALSE)</f>
        <v>TW10A</v>
      </c>
      <c r="H711" s="8">
        <f>IF(I711="常通",1,VLOOKUP(B711,'开关组信息表（新）'!C:I,7,0))</f>
        <v>1</v>
      </c>
      <c r="I711" s="10" t="s">
        <v>8685</v>
      </c>
      <c r="J711" s="8">
        <f t="shared" si="46"/>
        <v>0</v>
      </c>
      <c r="K711" s="8"/>
      <c r="L711" s="8"/>
      <c r="M711" s="8"/>
      <c r="N711" s="8"/>
      <c r="O711" s="8" t="str">
        <f t="shared" si="47"/>
        <v>RW10A-TW10A</v>
      </c>
    </row>
    <row r="712" ht="15" spans="1:15">
      <c r="A712" s="8">
        <f t="shared" si="44"/>
        <v>711</v>
      </c>
      <c r="B712" s="8" t="str">
        <f t="shared" si="45"/>
        <v>CS12-1-1-[9][9]</v>
      </c>
      <c r="C712" s="8" t="s">
        <v>8407</v>
      </c>
      <c r="D712" s="8">
        <v>9</v>
      </c>
      <c r="E712" s="8">
        <v>9</v>
      </c>
      <c r="F712" s="8" t="str">
        <f>VLOOKUP(C712&amp;"-I"&amp;D712,端口信息表!B:F,5,FALSE)</f>
        <v>RW11A</v>
      </c>
      <c r="G712" s="8" t="str">
        <f>VLOOKUP(C712&amp;"-O"&amp;E712,端口信息表!B:F,5,FALSE)</f>
        <v>TW11A</v>
      </c>
      <c r="H712" s="8">
        <f>IF(I712="常通",1,VLOOKUP(B712,'开关组信息表（新）'!C:I,7,0))</f>
        <v>1</v>
      </c>
      <c r="I712" s="10" t="s">
        <v>8685</v>
      </c>
      <c r="J712" s="8">
        <f t="shared" si="46"/>
        <v>0</v>
      </c>
      <c r="K712" s="8"/>
      <c r="L712" s="8"/>
      <c r="M712" s="8"/>
      <c r="N712" s="8"/>
      <c r="O712" s="8" t="str">
        <f t="shared" si="47"/>
        <v>RW11A-TW11A</v>
      </c>
    </row>
    <row r="713" ht="15" spans="1:15">
      <c r="A713" s="8">
        <f t="shared" si="44"/>
        <v>712</v>
      </c>
      <c r="B713" s="8" t="str">
        <f t="shared" si="45"/>
        <v>CS12-1-1-[10][10]</v>
      </c>
      <c r="C713" s="8" t="s">
        <v>8407</v>
      </c>
      <c r="D713" s="8">
        <v>10</v>
      </c>
      <c r="E713" s="8">
        <v>10</v>
      </c>
      <c r="F713" s="8" t="str">
        <f>VLOOKUP(C713&amp;"-I"&amp;D713,端口信息表!B:F,5,FALSE)</f>
        <v>RW12A</v>
      </c>
      <c r="G713" s="8" t="str">
        <f>VLOOKUP(C713&amp;"-O"&amp;E713,端口信息表!B:F,5,FALSE)</f>
        <v>TW12A</v>
      </c>
      <c r="H713" s="8">
        <f>IF(I713="常通",1,VLOOKUP(B713,'开关组信息表（新）'!C:I,7,0))</f>
        <v>1</v>
      </c>
      <c r="I713" s="10" t="s">
        <v>8685</v>
      </c>
      <c r="J713" s="8">
        <f t="shared" si="46"/>
        <v>0</v>
      </c>
      <c r="K713" s="8"/>
      <c r="L713" s="8"/>
      <c r="M713" s="8"/>
      <c r="N713" s="8"/>
      <c r="O713" s="8" t="str">
        <f t="shared" si="47"/>
        <v>RW12A-TW12A</v>
      </c>
    </row>
    <row r="714" ht="15" spans="1:15">
      <c r="A714" s="8">
        <f t="shared" si="44"/>
        <v>713</v>
      </c>
      <c r="B714" s="8" t="str">
        <f t="shared" si="45"/>
        <v>CS12-1-1-[11][11]</v>
      </c>
      <c r="C714" s="8" t="s">
        <v>8407</v>
      </c>
      <c r="D714" s="8">
        <v>11</v>
      </c>
      <c r="E714" s="8">
        <v>11</v>
      </c>
      <c r="F714" s="8" t="str">
        <f>VLOOKUP(C714&amp;"-I"&amp;D714,端口信息表!B:F,5,FALSE)</f>
        <v>RW13A</v>
      </c>
      <c r="G714" s="8" t="str">
        <f>VLOOKUP(C714&amp;"-O"&amp;E714,端口信息表!B:F,5,FALSE)</f>
        <v>TW13A</v>
      </c>
      <c r="H714" s="8">
        <f>IF(I714="常通",1,VLOOKUP(B714,'开关组信息表（新）'!C:I,7,0))</f>
        <v>1</v>
      </c>
      <c r="I714" s="10" t="s">
        <v>8685</v>
      </c>
      <c r="J714" s="8">
        <f t="shared" si="46"/>
        <v>0</v>
      </c>
      <c r="K714" s="8"/>
      <c r="L714" s="8"/>
      <c r="M714" s="8"/>
      <c r="N714" s="8"/>
      <c r="O714" s="8" t="str">
        <f t="shared" si="47"/>
        <v>RW13A-TW13A</v>
      </c>
    </row>
    <row r="715" ht="15" spans="1:15">
      <c r="A715" s="8">
        <f t="shared" si="44"/>
        <v>714</v>
      </c>
      <c r="B715" s="8" t="str">
        <f t="shared" si="45"/>
        <v>CS12-1-1-[12][12]</v>
      </c>
      <c r="C715" s="8" t="s">
        <v>8407</v>
      </c>
      <c r="D715" s="8">
        <v>12</v>
      </c>
      <c r="E715" s="8">
        <v>12</v>
      </c>
      <c r="F715" s="8" t="str">
        <f>VLOOKUP(C715&amp;"-I"&amp;D715,端口信息表!B:F,5,FALSE)</f>
        <v>RW14A</v>
      </c>
      <c r="G715" s="8" t="str">
        <f>VLOOKUP(C715&amp;"-O"&amp;E715,端口信息表!B:F,5,FALSE)</f>
        <v>TW14A</v>
      </c>
      <c r="H715" s="8">
        <f>IF(I715="常通",1,VLOOKUP(B715,'开关组信息表（新）'!C:I,7,0))</f>
        <v>1</v>
      </c>
      <c r="I715" s="10" t="s">
        <v>8685</v>
      </c>
      <c r="J715" s="8">
        <f t="shared" si="46"/>
        <v>0</v>
      </c>
      <c r="K715" s="8"/>
      <c r="L715" s="8"/>
      <c r="M715" s="8"/>
      <c r="N715" s="8"/>
      <c r="O715" s="8" t="str">
        <f t="shared" si="47"/>
        <v>RW14A-TW14A</v>
      </c>
    </row>
    <row r="716" ht="15" spans="1:15">
      <c r="A716" s="8">
        <f t="shared" si="44"/>
        <v>715</v>
      </c>
      <c r="B716" s="8" t="str">
        <f t="shared" si="45"/>
        <v>CS12-1-1-[13][13]</v>
      </c>
      <c r="C716" s="8" t="s">
        <v>8407</v>
      </c>
      <c r="D716" s="8">
        <v>13</v>
      </c>
      <c r="E716" s="8">
        <v>13</v>
      </c>
      <c r="F716" s="8" t="str">
        <f>VLOOKUP(C716&amp;"-I"&amp;D716,端口信息表!B:F,5,FALSE)</f>
        <v>RW3B</v>
      </c>
      <c r="G716" s="8" t="str">
        <f>VLOOKUP(C716&amp;"-O"&amp;E716,端口信息表!B:F,5,FALSE)</f>
        <v>TW3B</v>
      </c>
      <c r="H716" s="8">
        <f>IF(I716="常通",1,VLOOKUP(B716,'开关组信息表（新）'!C:I,7,0))</f>
        <v>1</v>
      </c>
      <c r="I716" s="10" t="s">
        <v>8685</v>
      </c>
      <c r="J716" s="8">
        <f t="shared" si="46"/>
        <v>0</v>
      </c>
      <c r="K716" s="8"/>
      <c r="L716" s="8"/>
      <c r="M716" s="8"/>
      <c r="N716" s="8"/>
      <c r="O716" s="8" t="str">
        <f t="shared" si="47"/>
        <v>RW3B-TW3B</v>
      </c>
    </row>
    <row r="717" ht="15" spans="1:15">
      <c r="A717" s="8">
        <f t="shared" si="44"/>
        <v>716</v>
      </c>
      <c r="B717" s="8" t="str">
        <f t="shared" si="45"/>
        <v>CS12-1-1-[14][14]</v>
      </c>
      <c r="C717" s="8" t="s">
        <v>8407</v>
      </c>
      <c r="D717" s="8">
        <v>14</v>
      </c>
      <c r="E717" s="8">
        <v>14</v>
      </c>
      <c r="F717" s="8" t="str">
        <f>VLOOKUP(C717&amp;"-I"&amp;D717,端口信息表!B:F,5,FALSE)</f>
        <v>RW4B</v>
      </c>
      <c r="G717" s="8" t="str">
        <f>VLOOKUP(C717&amp;"-O"&amp;E717,端口信息表!B:F,5,FALSE)</f>
        <v>TW4B</v>
      </c>
      <c r="H717" s="8">
        <f>IF(I717="常通",1,VLOOKUP(B717,'开关组信息表（新）'!C:I,7,0))</f>
        <v>1</v>
      </c>
      <c r="I717" s="10" t="s">
        <v>8685</v>
      </c>
      <c r="J717" s="8">
        <f t="shared" si="46"/>
        <v>0</v>
      </c>
      <c r="K717" s="8"/>
      <c r="L717" s="8"/>
      <c r="M717" s="8"/>
      <c r="N717" s="8"/>
      <c r="O717" s="8" t="str">
        <f t="shared" si="47"/>
        <v>RW4B-TW4B</v>
      </c>
    </row>
    <row r="718" ht="15" spans="1:15">
      <c r="A718" s="8">
        <f t="shared" si="44"/>
        <v>717</v>
      </c>
      <c r="B718" s="8" t="str">
        <f t="shared" si="45"/>
        <v>CS12-1-1-[15][15]</v>
      </c>
      <c r="C718" s="8" t="s">
        <v>8407</v>
      </c>
      <c r="D718" s="8">
        <v>15</v>
      </c>
      <c r="E718" s="8">
        <v>15</v>
      </c>
      <c r="F718" s="8" t="str">
        <f>VLOOKUP(C718&amp;"-I"&amp;D718,端口信息表!B:F,5,FALSE)</f>
        <v>RW5B</v>
      </c>
      <c r="G718" s="8" t="str">
        <f>VLOOKUP(C718&amp;"-O"&amp;E718,端口信息表!B:F,5,FALSE)</f>
        <v>TW5B</v>
      </c>
      <c r="H718" s="8">
        <f>IF(I718="常通",1,VLOOKUP(B718,'开关组信息表（新）'!C:I,7,0))</f>
        <v>1</v>
      </c>
      <c r="I718" s="10" t="s">
        <v>8685</v>
      </c>
      <c r="J718" s="8">
        <f t="shared" si="46"/>
        <v>0</v>
      </c>
      <c r="K718" s="8"/>
      <c r="L718" s="8"/>
      <c r="M718" s="8"/>
      <c r="N718" s="8"/>
      <c r="O718" s="8" t="str">
        <f t="shared" si="47"/>
        <v>RW5B-TW5B</v>
      </c>
    </row>
    <row r="719" ht="15" spans="1:15">
      <c r="A719" s="8">
        <f t="shared" si="44"/>
        <v>718</v>
      </c>
      <c r="B719" s="8" t="str">
        <f t="shared" si="45"/>
        <v>CS12-1-1-[16][16]</v>
      </c>
      <c r="C719" s="8" t="s">
        <v>8407</v>
      </c>
      <c r="D719" s="8">
        <v>16</v>
      </c>
      <c r="E719" s="8">
        <v>16</v>
      </c>
      <c r="F719" s="8" t="str">
        <f>VLOOKUP(C719&amp;"-I"&amp;D719,端口信息表!B:F,5,FALSE)</f>
        <v>RW6B</v>
      </c>
      <c r="G719" s="8" t="str">
        <f>VLOOKUP(C719&amp;"-O"&amp;E719,端口信息表!B:F,5,FALSE)</f>
        <v>TW6B</v>
      </c>
      <c r="H719" s="8">
        <f>IF(I719="常通",1,VLOOKUP(B719,'开关组信息表（新）'!C:I,7,0))</f>
        <v>1</v>
      </c>
      <c r="I719" s="10" t="s">
        <v>8685</v>
      </c>
      <c r="J719" s="8">
        <f t="shared" si="46"/>
        <v>0</v>
      </c>
      <c r="K719" s="8"/>
      <c r="L719" s="8"/>
      <c r="M719" s="8"/>
      <c r="N719" s="8"/>
      <c r="O719" s="8" t="str">
        <f t="shared" si="47"/>
        <v>RW6B-TW6B</v>
      </c>
    </row>
    <row r="720" ht="15" spans="1:15">
      <c r="A720" s="8">
        <f t="shared" si="44"/>
        <v>719</v>
      </c>
      <c r="B720" s="8" t="str">
        <f t="shared" si="45"/>
        <v>CS12-1-1-[17][17]</v>
      </c>
      <c r="C720" s="8" t="s">
        <v>8407</v>
      </c>
      <c r="D720" s="8">
        <v>17</v>
      </c>
      <c r="E720" s="8">
        <v>17</v>
      </c>
      <c r="F720" s="8" t="str">
        <f>VLOOKUP(C720&amp;"-I"&amp;D720,端口信息表!B:F,5,FALSE)</f>
        <v>RW7B</v>
      </c>
      <c r="G720" s="8" t="str">
        <f>VLOOKUP(C720&amp;"-O"&amp;E720,端口信息表!B:F,5,FALSE)</f>
        <v>TW7B</v>
      </c>
      <c r="H720" s="8">
        <f>IF(I720="常通",1,VLOOKUP(B720,'开关组信息表（新）'!C:I,7,0))</f>
        <v>1</v>
      </c>
      <c r="I720" s="10" t="s">
        <v>8685</v>
      </c>
      <c r="J720" s="8">
        <f t="shared" si="46"/>
        <v>0</v>
      </c>
      <c r="K720" s="8"/>
      <c r="L720" s="8"/>
      <c r="M720" s="8"/>
      <c r="N720" s="8"/>
      <c r="O720" s="8" t="str">
        <f t="shared" si="47"/>
        <v>RW7B-TW7B</v>
      </c>
    </row>
    <row r="721" ht="15" spans="1:15">
      <c r="A721" s="8">
        <f t="shared" si="44"/>
        <v>720</v>
      </c>
      <c r="B721" s="8" t="str">
        <f t="shared" si="45"/>
        <v>CS12-1-1-[18][18]</v>
      </c>
      <c r="C721" s="8" t="s">
        <v>8407</v>
      </c>
      <c r="D721" s="8">
        <v>18</v>
      </c>
      <c r="E721" s="8">
        <v>18</v>
      </c>
      <c r="F721" s="8" t="str">
        <f>VLOOKUP(C721&amp;"-I"&amp;D721,端口信息表!B:F,5,FALSE)</f>
        <v>RW8B</v>
      </c>
      <c r="G721" s="8" t="str">
        <f>VLOOKUP(C721&amp;"-O"&amp;E721,端口信息表!B:F,5,FALSE)</f>
        <v>TW8B</v>
      </c>
      <c r="H721" s="8">
        <f>IF(I721="常通",1,VLOOKUP(B721,'开关组信息表（新）'!C:I,7,0))</f>
        <v>1</v>
      </c>
      <c r="I721" s="10" t="s">
        <v>8685</v>
      </c>
      <c r="J721" s="8">
        <f t="shared" si="46"/>
        <v>0</v>
      </c>
      <c r="K721" s="8"/>
      <c r="L721" s="8"/>
      <c r="M721" s="8"/>
      <c r="N721" s="8"/>
      <c r="O721" s="8" t="str">
        <f t="shared" si="47"/>
        <v>RW8B-TW8B</v>
      </c>
    </row>
    <row r="722" ht="15" spans="1:15">
      <c r="A722" s="8">
        <f t="shared" si="44"/>
        <v>721</v>
      </c>
      <c r="B722" s="8" t="str">
        <f t="shared" si="45"/>
        <v>CS12-1-1-[19][19]</v>
      </c>
      <c r="C722" s="8" t="s">
        <v>8407</v>
      </c>
      <c r="D722" s="8">
        <v>19</v>
      </c>
      <c r="E722" s="8">
        <v>19</v>
      </c>
      <c r="F722" s="8" t="str">
        <f>VLOOKUP(C722&amp;"-I"&amp;D722,端口信息表!B:F,5,FALSE)</f>
        <v>RW9B</v>
      </c>
      <c r="G722" s="8" t="str">
        <f>VLOOKUP(C722&amp;"-O"&amp;E722,端口信息表!B:F,5,FALSE)</f>
        <v>TW9B</v>
      </c>
      <c r="H722" s="8">
        <f>IF(I722="常通",1,VLOOKUP(B722,'开关组信息表（新）'!C:I,7,0))</f>
        <v>1</v>
      </c>
      <c r="I722" s="10" t="s">
        <v>8685</v>
      </c>
      <c r="J722" s="8">
        <f t="shared" si="46"/>
        <v>0</v>
      </c>
      <c r="K722" s="8"/>
      <c r="L722" s="8"/>
      <c r="M722" s="8"/>
      <c r="N722" s="8"/>
      <c r="O722" s="8" t="str">
        <f t="shared" si="47"/>
        <v>RW9B-TW9B</v>
      </c>
    </row>
    <row r="723" ht="15" spans="1:15">
      <c r="A723" s="8">
        <f t="shared" si="44"/>
        <v>722</v>
      </c>
      <c r="B723" s="8" t="str">
        <f t="shared" si="45"/>
        <v>CS12-1-1-[20][20]</v>
      </c>
      <c r="C723" s="8" t="s">
        <v>8407</v>
      </c>
      <c r="D723" s="8">
        <v>20</v>
      </c>
      <c r="E723" s="8">
        <v>20</v>
      </c>
      <c r="F723" s="8" t="str">
        <f>VLOOKUP(C723&amp;"-I"&amp;D723,端口信息表!B:F,5,FALSE)</f>
        <v>RW10B</v>
      </c>
      <c r="G723" s="8" t="str">
        <f>VLOOKUP(C723&amp;"-O"&amp;E723,端口信息表!B:F,5,FALSE)</f>
        <v>TW10B</v>
      </c>
      <c r="H723" s="8">
        <f>IF(I723="常通",1,VLOOKUP(B723,'开关组信息表（新）'!C:I,7,0))</f>
        <v>1</v>
      </c>
      <c r="I723" s="10" t="s">
        <v>8685</v>
      </c>
      <c r="J723" s="8">
        <f t="shared" si="46"/>
        <v>0</v>
      </c>
      <c r="K723" s="8"/>
      <c r="L723" s="8"/>
      <c r="M723" s="8"/>
      <c r="N723" s="8"/>
      <c r="O723" s="8" t="str">
        <f t="shared" si="47"/>
        <v>RW10B-TW10B</v>
      </c>
    </row>
    <row r="724" ht="15" spans="1:15">
      <c r="A724" s="8">
        <f t="shared" si="44"/>
        <v>723</v>
      </c>
      <c r="B724" s="8" t="str">
        <f t="shared" si="45"/>
        <v>CS12-1-1-[21][21]</v>
      </c>
      <c r="C724" s="8" t="s">
        <v>8407</v>
      </c>
      <c r="D724" s="8">
        <v>21</v>
      </c>
      <c r="E724" s="8">
        <v>21</v>
      </c>
      <c r="F724" s="8" t="str">
        <f>VLOOKUP(C724&amp;"-I"&amp;D724,端口信息表!B:F,5,FALSE)</f>
        <v>RW11B</v>
      </c>
      <c r="G724" s="8" t="str">
        <f>VLOOKUP(C724&amp;"-O"&amp;E724,端口信息表!B:F,5,FALSE)</f>
        <v>TW11B</v>
      </c>
      <c r="H724" s="8">
        <f>IF(I724="常通",1,VLOOKUP(B724,'开关组信息表（新）'!C:I,7,0))</f>
        <v>1</v>
      </c>
      <c r="I724" s="10" t="s">
        <v>8685</v>
      </c>
      <c r="J724" s="8">
        <f t="shared" si="46"/>
        <v>0</v>
      </c>
      <c r="K724" s="8"/>
      <c r="L724" s="8"/>
      <c r="M724" s="8"/>
      <c r="N724" s="8"/>
      <c r="O724" s="8" t="str">
        <f t="shared" si="47"/>
        <v>RW11B-TW11B</v>
      </c>
    </row>
    <row r="725" ht="15" spans="1:15">
      <c r="A725" s="8">
        <f t="shared" si="44"/>
        <v>724</v>
      </c>
      <c r="B725" s="8" t="str">
        <f t="shared" si="45"/>
        <v>CS12-1-1-[22][22]</v>
      </c>
      <c r="C725" s="8" t="s">
        <v>8407</v>
      </c>
      <c r="D725" s="8">
        <v>22</v>
      </c>
      <c r="E725" s="8">
        <v>22</v>
      </c>
      <c r="F725" s="8" t="str">
        <f>VLOOKUP(C725&amp;"-I"&amp;D725,端口信息表!B:F,5,FALSE)</f>
        <v>RW12B</v>
      </c>
      <c r="G725" s="8" t="str">
        <f>VLOOKUP(C725&amp;"-O"&amp;E725,端口信息表!B:F,5,FALSE)</f>
        <v>TW12B</v>
      </c>
      <c r="H725" s="8">
        <f>IF(I725="常通",1,VLOOKUP(B725,'开关组信息表（新）'!C:I,7,0))</f>
        <v>1</v>
      </c>
      <c r="I725" s="10" t="s">
        <v>8685</v>
      </c>
      <c r="J725" s="8">
        <f t="shared" si="46"/>
        <v>0</v>
      </c>
      <c r="K725" s="8"/>
      <c r="L725" s="8"/>
      <c r="M725" s="8"/>
      <c r="N725" s="8"/>
      <c r="O725" s="8" t="str">
        <f t="shared" si="47"/>
        <v>RW12B-TW12B</v>
      </c>
    </row>
    <row r="726" ht="15" spans="1:15">
      <c r="A726" s="8">
        <f t="shared" si="44"/>
        <v>725</v>
      </c>
      <c r="B726" s="8" t="str">
        <f t="shared" si="45"/>
        <v>CS12-1-1-[23][23]</v>
      </c>
      <c r="C726" s="8" t="s">
        <v>8407</v>
      </c>
      <c r="D726" s="8">
        <v>23</v>
      </c>
      <c r="E726" s="8">
        <v>23</v>
      </c>
      <c r="F726" s="8" t="str">
        <f>VLOOKUP(C726&amp;"-I"&amp;D726,端口信息表!B:F,5,FALSE)</f>
        <v>RW13B</v>
      </c>
      <c r="G726" s="8" t="str">
        <f>VLOOKUP(C726&amp;"-O"&amp;E726,端口信息表!B:F,5,FALSE)</f>
        <v>TW13B</v>
      </c>
      <c r="H726" s="8">
        <f>IF(I726="常通",1,VLOOKUP(B726,'开关组信息表（新）'!C:I,7,0))</f>
        <v>1</v>
      </c>
      <c r="I726" s="10" t="s">
        <v>8685</v>
      </c>
      <c r="J726" s="8">
        <f t="shared" si="46"/>
        <v>0</v>
      </c>
      <c r="K726" s="8"/>
      <c r="L726" s="8"/>
      <c r="M726" s="8"/>
      <c r="N726" s="8"/>
      <c r="O726" s="8" t="str">
        <f t="shared" si="47"/>
        <v>RW13B-TW13B</v>
      </c>
    </row>
    <row r="727" ht="15" spans="1:15">
      <c r="A727" s="8">
        <f t="shared" si="44"/>
        <v>726</v>
      </c>
      <c r="B727" s="8" t="str">
        <f t="shared" si="45"/>
        <v>CS12-1-1-[24][24]</v>
      </c>
      <c r="C727" s="8" t="s">
        <v>8407</v>
      </c>
      <c r="D727" s="8">
        <v>24</v>
      </c>
      <c r="E727" s="8">
        <v>24</v>
      </c>
      <c r="F727" s="8" t="str">
        <f>VLOOKUP(C727&amp;"-I"&amp;D727,端口信息表!B:F,5,FALSE)</f>
        <v>RW14B</v>
      </c>
      <c r="G727" s="8" t="str">
        <f>VLOOKUP(C727&amp;"-O"&amp;E727,端口信息表!B:F,5,FALSE)</f>
        <v>TW14B</v>
      </c>
      <c r="H727" s="8">
        <f>IF(I727="常通",1,VLOOKUP(B727,'开关组信息表（新）'!C:I,7,0))</f>
        <v>1</v>
      </c>
      <c r="I727" s="10" t="s">
        <v>8685</v>
      </c>
      <c r="J727" s="8">
        <f t="shared" si="46"/>
        <v>0</v>
      </c>
      <c r="K727" s="8"/>
      <c r="L727" s="8"/>
      <c r="M727" s="8"/>
      <c r="N727" s="8"/>
      <c r="O727" s="8" t="str">
        <f t="shared" si="47"/>
        <v>RW14B-TW14B</v>
      </c>
    </row>
    <row r="728" ht="15" spans="1:15">
      <c r="A728" s="8">
        <f t="shared" si="44"/>
        <v>727</v>
      </c>
      <c r="B728" s="8" t="str">
        <f t="shared" si="45"/>
        <v>CS12-1-2-[1][1]</v>
      </c>
      <c r="C728" s="8" t="s">
        <v>8408</v>
      </c>
      <c r="D728" s="8">
        <v>1</v>
      </c>
      <c r="E728" s="8">
        <v>1</v>
      </c>
      <c r="F728" s="8" t="str">
        <f>VLOOKUP(C728&amp;"-I"&amp;D728,端口信息表!B:F,5,FALSE)</f>
        <v>RS1H</v>
      </c>
      <c r="G728" s="8" t="str">
        <f>VLOOKUP(C728&amp;"-O"&amp;E728,端口信息表!B:F,5,FALSE)</f>
        <v>TS1V</v>
      </c>
      <c r="H728" s="8">
        <f>IF(I728="常通",1,VLOOKUP(B728,'开关组信息表（新）'!C:I,7,0))</f>
        <v>1</v>
      </c>
      <c r="I728" s="10" t="s">
        <v>8685</v>
      </c>
      <c r="J728" s="8">
        <f t="shared" si="46"/>
        <v>0</v>
      </c>
      <c r="K728" s="8"/>
      <c r="L728" s="8"/>
      <c r="M728" s="8"/>
      <c r="N728" s="8"/>
      <c r="O728" s="8" t="str">
        <f t="shared" si="47"/>
        <v>RS1H-TS1V</v>
      </c>
    </row>
    <row r="729" ht="15" spans="1:15">
      <c r="A729" s="8">
        <f t="shared" si="44"/>
        <v>728</v>
      </c>
      <c r="B729" s="8" t="str">
        <f t="shared" si="45"/>
        <v>CS12-1-2-[2][2]</v>
      </c>
      <c r="C729" s="8" t="s">
        <v>8408</v>
      </c>
      <c r="D729" s="8">
        <v>2</v>
      </c>
      <c r="E729" s="8">
        <v>2</v>
      </c>
      <c r="F729" s="8" t="str">
        <f>VLOOKUP(C729&amp;"-I"&amp;D729,端口信息表!B:F,5,FALSE)</f>
        <v>RS2H</v>
      </c>
      <c r="G729" s="8" t="str">
        <f>VLOOKUP(C729&amp;"-O"&amp;E729,端口信息表!B:F,5,FALSE)</f>
        <v>TS2V</v>
      </c>
      <c r="H729" s="8">
        <f>IF(I729="常通",1,VLOOKUP(B729,'开关组信息表（新）'!C:I,7,0))</f>
        <v>1</v>
      </c>
      <c r="I729" s="10" t="s">
        <v>8685</v>
      </c>
      <c r="J729" s="8">
        <f t="shared" si="46"/>
        <v>0</v>
      </c>
      <c r="K729" s="8"/>
      <c r="L729" s="8"/>
      <c r="M729" s="8"/>
      <c r="N729" s="8"/>
      <c r="O729" s="8" t="str">
        <f t="shared" si="47"/>
        <v>RS2H-TS2V</v>
      </c>
    </row>
    <row r="730" ht="15" spans="1:15">
      <c r="A730" s="8">
        <f t="shared" si="44"/>
        <v>729</v>
      </c>
      <c r="B730" s="8" t="str">
        <f t="shared" si="45"/>
        <v>CS12-1-2-[3][3]</v>
      </c>
      <c r="C730" s="8" t="s">
        <v>8408</v>
      </c>
      <c r="D730" s="8">
        <v>3</v>
      </c>
      <c r="E730" s="8">
        <v>3</v>
      </c>
      <c r="F730" s="8" t="str">
        <f>VLOOKUP(C730&amp;"-I"&amp;D730,端口信息表!B:F,5,FALSE)</f>
        <v>RS3H</v>
      </c>
      <c r="G730" s="8" t="str">
        <f>VLOOKUP(C730&amp;"-O"&amp;E730,端口信息表!B:F,5,FALSE)</f>
        <v>TS3V</v>
      </c>
      <c r="H730" s="8">
        <f>IF(I730="常通",1,VLOOKUP(B730,'开关组信息表（新）'!C:I,7,0))</f>
        <v>1</v>
      </c>
      <c r="I730" s="10" t="s">
        <v>8685</v>
      </c>
      <c r="J730" s="8">
        <f t="shared" si="46"/>
        <v>0</v>
      </c>
      <c r="K730" s="8"/>
      <c r="L730" s="8"/>
      <c r="M730" s="8"/>
      <c r="N730" s="8"/>
      <c r="O730" s="8" t="str">
        <f t="shared" si="47"/>
        <v>RS3H-TS3V</v>
      </c>
    </row>
    <row r="731" ht="15" spans="1:15">
      <c r="A731" s="8">
        <f t="shared" si="44"/>
        <v>730</v>
      </c>
      <c r="B731" s="8" t="str">
        <f t="shared" si="45"/>
        <v>CS12-1-2-[4][4]</v>
      </c>
      <c r="C731" s="8" t="s">
        <v>8408</v>
      </c>
      <c r="D731" s="8">
        <v>4</v>
      </c>
      <c r="E731" s="8">
        <v>4</v>
      </c>
      <c r="F731" s="8" t="str">
        <f>VLOOKUP(C731&amp;"-I"&amp;D731,端口信息表!B:F,5,FALSE)</f>
        <v>RS4H</v>
      </c>
      <c r="G731" s="8" t="str">
        <f>VLOOKUP(C731&amp;"-O"&amp;E731,端口信息表!B:F,5,FALSE)</f>
        <v>TS4V</v>
      </c>
      <c r="H731" s="8">
        <f>IF(I731="常通",1,VLOOKUP(B731,'开关组信息表（新）'!C:I,7,0))</f>
        <v>1</v>
      </c>
      <c r="I731" s="10" t="s">
        <v>8685</v>
      </c>
      <c r="J731" s="8">
        <f t="shared" si="46"/>
        <v>0</v>
      </c>
      <c r="K731" s="8"/>
      <c r="L731" s="8"/>
      <c r="M731" s="8"/>
      <c r="N731" s="8"/>
      <c r="O731" s="8" t="str">
        <f t="shared" si="47"/>
        <v>RS4H-TS4V</v>
      </c>
    </row>
    <row r="732" ht="15" spans="1:15">
      <c r="A732" s="8">
        <f t="shared" si="44"/>
        <v>731</v>
      </c>
      <c r="B732" s="8" t="str">
        <f t="shared" si="45"/>
        <v>CS12-1-3-[1][1]</v>
      </c>
      <c r="C732" s="8" t="s">
        <v>8409</v>
      </c>
      <c r="D732" s="8">
        <v>1</v>
      </c>
      <c r="E732" s="8">
        <v>1</v>
      </c>
      <c r="F732" s="8" t="str">
        <f>VLOOKUP(C732&amp;"-I"&amp;D732,端口信息表!B:F,5,FALSE)</f>
        <v>RC1H</v>
      </c>
      <c r="G732" s="8" t="str">
        <f>VLOOKUP(C732&amp;"-O"&amp;E732,端口信息表!B:F,5,FALSE)</f>
        <v>TC1V</v>
      </c>
      <c r="H732" s="8">
        <f>IF(I732="常通",1,VLOOKUP(B732,'开关组信息表（新）'!C:I,7,0))</f>
        <v>1</v>
      </c>
      <c r="I732" s="10" t="s">
        <v>8685</v>
      </c>
      <c r="J732" s="8">
        <f t="shared" si="46"/>
        <v>0</v>
      </c>
      <c r="K732" s="8"/>
      <c r="L732" s="8"/>
      <c r="M732" s="8"/>
      <c r="N732" s="8"/>
      <c r="O732" s="8" t="str">
        <f t="shared" si="47"/>
        <v>RC1H-TC1V</v>
      </c>
    </row>
    <row r="733" ht="15" spans="1:15">
      <c r="A733" s="8">
        <f t="shared" si="44"/>
        <v>732</v>
      </c>
      <c r="B733" s="8" t="str">
        <f t="shared" si="45"/>
        <v>CS12-1-3-[2][2]</v>
      </c>
      <c r="C733" s="8" t="s">
        <v>8409</v>
      </c>
      <c r="D733" s="8">
        <v>2</v>
      </c>
      <c r="E733" s="8">
        <v>2</v>
      </c>
      <c r="F733" s="8" t="str">
        <f>VLOOKUP(C733&amp;"-I"&amp;D733,端口信息表!B:F,5,FALSE)</f>
        <v>RC2H</v>
      </c>
      <c r="G733" s="8" t="str">
        <f>VLOOKUP(C733&amp;"-O"&amp;E733,端口信息表!B:F,5,FALSE)</f>
        <v>TC2V</v>
      </c>
      <c r="H733" s="8">
        <f>IF(I733="常通",1,VLOOKUP(B733,'开关组信息表（新）'!C:I,7,0))</f>
        <v>1</v>
      </c>
      <c r="I733" s="10" t="s">
        <v>8685</v>
      </c>
      <c r="J733" s="8">
        <f t="shared" si="46"/>
        <v>0</v>
      </c>
      <c r="K733" s="8"/>
      <c r="L733" s="8"/>
      <c r="M733" s="8"/>
      <c r="N733" s="8"/>
      <c r="O733" s="8" t="str">
        <f t="shared" si="47"/>
        <v>RC2H-TC2V</v>
      </c>
    </row>
    <row r="734" ht="15" spans="1:15">
      <c r="A734" s="8">
        <f t="shared" si="44"/>
        <v>733</v>
      </c>
      <c r="B734" s="8" t="str">
        <f t="shared" si="45"/>
        <v>CS12-1-3-[3][3]</v>
      </c>
      <c r="C734" s="8" t="s">
        <v>8409</v>
      </c>
      <c r="D734" s="8">
        <v>3</v>
      </c>
      <c r="E734" s="8">
        <v>3</v>
      </c>
      <c r="F734" s="8" t="str">
        <f>VLOOKUP(C734&amp;"-I"&amp;D734,端口信息表!B:F,5,FALSE)</f>
        <v>RC3H</v>
      </c>
      <c r="G734" s="8" t="str">
        <f>VLOOKUP(C734&amp;"-O"&amp;E734,端口信息表!B:F,5,FALSE)</f>
        <v>TC3V</v>
      </c>
      <c r="H734" s="8">
        <f>IF(I734="常通",1,VLOOKUP(B734,'开关组信息表（新）'!C:I,7,0))</f>
        <v>1</v>
      </c>
      <c r="I734" s="10" t="s">
        <v>8685</v>
      </c>
      <c r="J734" s="8">
        <f t="shared" si="46"/>
        <v>0</v>
      </c>
      <c r="K734" s="8"/>
      <c r="L734" s="8"/>
      <c r="M734" s="8"/>
      <c r="N734" s="8"/>
      <c r="O734" s="8" t="str">
        <f t="shared" si="47"/>
        <v>RC3H-TC3V</v>
      </c>
    </row>
    <row r="735" ht="15" spans="1:15">
      <c r="A735" s="8">
        <f t="shared" si="44"/>
        <v>734</v>
      </c>
      <c r="B735" s="8" t="str">
        <f t="shared" si="45"/>
        <v>CS12-1-3-[4][4]</v>
      </c>
      <c r="C735" s="8" t="s">
        <v>8409</v>
      </c>
      <c r="D735" s="8">
        <v>4</v>
      </c>
      <c r="E735" s="8">
        <v>4</v>
      </c>
      <c r="F735" s="8" t="str">
        <f>VLOOKUP(C735&amp;"-I"&amp;D735,端口信息表!B:F,5,FALSE)</f>
        <v>RC4H</v>
      </c>
      <c r="G735" s="8" t="str">
        <f>VLOOKUP(C735&amp;"-O"&amp;E735,端口信息表!B:F,5,FALSE)</f>
        <v>TC4V</v>
      </c>
      <c r="H735" s="8">
        <f>IF(I735="常通",1,VLOOKUP(B735,'开关组信息表（新）'!C:I,7,0))</f>
        <v>1</v>
      </c>
      <c r="I735" s="10" t="s">
        <v>8685</v>
      </c>
      <c r="J735" s="8">
        <f t="shared" si="46"/>
        <v>0</v>
      </c>
      <c r="K735" s="8"/>
      <c r="L735" s="8"/>
      <c r="M735" s="8"/>
      <c r="N735" s="8"/>
      <c r="O735" s="8" t="str">
        <f t="shared" si="47"/>
        <v>RC4H-TC4V</v>
      </c>
    </row>
    <row r="736" ht="15" spans="1:15">
      <c r="A736" s="8">
        <f t="shared" si="44"/>
        <v>735</v>
      </c>
      <c r="B736" s="8" t="str">
        <f t="shared" si="45"/>
        <v>CS12-1-3-[5][5]</v>
      </c>
      <c r="C736" s="8" t="s">
        <v>8409</v>
      </c>
      <c r="D736" s="8">
        <v>5</v>
      </c>
      <c r="E736" s="8">
        <v>5</v>
      </c>
      <c r="F736" s="8" t="str">
        <f>VLOOKUP(C736&amp;"-I"&amp;D736,端口信息表!B:F,5,FALSE)</f>
        <v>RC5H</v>
      </c>
      <c r="G736" s="8" t="str">
        <f>VLOOKUP(C736&amp;"-O"&amp;E736,端口信息表!B:F,5,FALSE)</f>
        <v>TC5V</v>
      </c>
      <c r="H736" s="8">
        <f>IF(I736="常通",1,VLOOKUP(B736,'开关组信息表（新）'!C:I,7,0))</f>
        <v>1</v>
      </c>
      <c r="I736" s="10" t="s">
        <v>8685</v>
      </c>
      <c r="J736" s="8">
        <f t="shared" si="46"/>
        <v>0</v>
      </c>
      <c r="K736" s="8"/>
      <c r="L736" s="8"/>
      <c r="M736" s="8"/>
      <c r="N736" s="8"/>
      <c r="O736" s="8" t="str">
        <f t="shared" si="47"/>
        <v>RC5H-TC5V</v>
      </c>
    </row>
    <row r="737" ht="15" spans="1:15">
      <c r="A737" s="8">
        <f t="shared" si="44"/>
        <v>736</v>
      </c>
      <c r="B737" s="8" t="str">
        <f t="shared" si="45"/>
        <v>CS12-1-3-[6][6]</v>
      </c>
      <c r="C737" s="8" t="s">
        <v>8409</v>
      </c>
      <c r="D737" s="8">
        <v>6</v>
      </c>
      <c r="E737" s="8">
        <v>6</v>
      </c>
      <c r="F737" s="8" t="str">
        <f>VLOOKUP(C737&amp;"-I"&amp;D737,端口信息表!B:F,5,FALSE)</f>
        <v>RC6H</v>
      </c>
      <c r="G737" s="8" t="str">
        <f>VLOOKUP(C737&amp;"-O"&amp;E737,端口信息表!B:F,5,FALSE)</f>
        <v>TC6V</v>
      </c>
      <c r="H737" s="8">
        <f>IF(I737="常通",1,VLOOKUP(B737,'开关组信息表（新）'!C:I,7,0))</f>
        <v>1</v>
      </c>
      <c r="I737" s="10" t="s">
        <v>8685</v>
      </c>
      <c r="J737" s="8">
        <f t="shared" si="46"/>
        <v>0</v>
      </c>
      <c r="K737" s="8"/>
      <c r="L737" s="8"/>
      <c r="M737" s="8"/>
      <c r="N737" s="8"/>
      <c r="O737" s="8" t="str">
        <f t="shared" si="47"/>
        <v>RC6H-TC6V</v>
      </c>
    </row>
    <row r="738" ht="15" spans="1:15">
      <c r="A738" s="8">
        <f t="shared" si="44"/>
        <v>737</v>
      </c>
      <c r="B738" s="8" t="str">
        <f t="shared" si="45"/>
        <v>CS12-1-3-[7][7]</v>
      </c>
      <c r="C738" s="8" t="s">
        <v>8409</v>
      </c>
      <c r="D738" s="8">
        <v>7</v>
      </c>
      <c r="E738" s="8">
        <v>7</v>
      </c>
      <c r="F738" s="8" t="str">
        <f>VLOOKUP(C738&amp;"-I"&amp;D738,端口信息表!B:F,5,FALSE)</f>
        <v>RC12H</v>
      </c>
      <c r="G738" s="8" t="str">
        <f>VLOOKUP(C738&amp;"-O"&amp;E738,端口信息表!B:F,5,FALSE)</f>
        <v>TC12V</v>
      </c>
      <c r="H738" s="8">
        <f>IF(I738="常通",1,VLOOKUP(B738,'开关组信息表（新）'!C:I,7,0))</f>
        <v>1</v>
      </c>
      <c r="I738" s="10" t="s">
        <v>8685</v>
      </c>
      <c r="J738" s="8">
        <f t="shared" si="46"/>
        <v>0</v>
      </c>
      <c r="K738" s="8"/>
      <c r="L738" s="8"/>
      <c r="M738" s="8"/>
      <c r="N738" s="8"/>
      <c r="O738" s="8" t="str">
        <f t="shared" si="47"/>
        <v>RC12H-TC12V</v>
      </c>
    </row>
    <row r="739" ht="15" spans="1:15">
      <c r="A739" s="8">
        <f t="shared" si="44"/>
        <v>738</v>
      </c>
      <c r="B739" s="8" t="str">
        <f t="shared" si="45"/>
        <v>CS12-1-3-[8][8]</v>
      </c>
      <c r="C739" s="8" t="s">
        <v>8409</v>
      </c>
      <c r="D739" s="8">
        <v>8</v>
      </c>
      <c r="E739" s="8">
        <v>8</v>
      </c>
      <c r="F739" s="8" t="str">
        <f>VLOOKUP(C739&amp;"-I"&amp;D739,端口信息表!B:F,5,FALSE)</f>
        <v>RC13H</v>
      </c>
      <c r="G739" s="8" t="str">
        <f>VLOOKUP(C739&amp;"-O"&amp;E739,端口信息表!B:F,5,FALSE)</f>
        <v>TC13V</v>
      </c>
      <c r="H739" s="8">
        <f>IF(I739="常通",1,VLOOKUP(B739,'开关组信息表（新）'!C:I,7,0))</f>
        <v>1</v>
      </c>
      <c r="I739" s="10" t="s">
        <v>8685</v>
      </c>
      <c r="J739" s="8">
        <f t="shared" si="46"/>
        <v>0</v>
      </c>
      <c r="K739" s="8"/>
      <c r="L739" s="8"/>
      <c r="M739" s="8"/>
      <c r="N739" s="8"/>
      <c r="O739" s="8" t="str">
        <f t="shared" si="47"/>
        <v>RC13H-TC13V</v>
      </c>
    </row>
    <row r="740" ht="15" spans="1:15">
      <c r="A740" s="8">
        <f t="shared" si="44"/>
        <v>739</v>
      </c>
      <c r="B740" s="8" t="str">
        <f t="shared" si="45"/>
        <v>CS12-1-3-[9][9]</v>
      </c>
      <c r="C740" s="8" t="s">
        <v>8409</v>
      </c>
      <c r="D740" s="8">
        <v>9</v>
      </c>
      <c r="E740" s="8">
        <v>9</v>
      </c>
      <c r="F740" s="8" t="str">
        <f>VLOOKUP(C740&amp;"-I"&amp;D740,端口信息表!B:F,5,FALSE)</f>
        <v>RC7V</v>
      </c>
      <c r="G740" s="8" t="str">
        <f>VLOOKUP(C740&amp;"-O"&amp;E740,端口信息表!B:F,5,FALSE)</f>
        <v>TC7H</v>
      </c>
      <c r="H740" s="8">
        <f>IF(I740="常通",1,VLOOKUP(B740,'开关组信息表（新）'!C:I,7,0))</f>
        <v>1</v>
      </c>
      <c r="I740" s="10" t="s">
        <v>8685</v>
      </c>
      <c r="J740" s="8">
        <f t="shared" si="46"/>
        <v>0</v>
      </c>
      <c r="K740" s="8"/>
      <c r="L740" s="8"/>
      <c r="M740" s="8"/>
      <c r="N740" s="8"/>
      <c r="O740" s="8" t="str">
        <f t="shared" si="47"/>
        <v>RC7V-TC7H</v>
      </c>
    </row>
    <row r="741" ht="15" spans="1:15">
      <c r="A741" s="8">
        <f t="shared" si="44"/>
        <v>740</v>
      </c>
      <c r="B741" s="8" t="str">
        <f t="shared" si="45"/>
        <v>CS12-1-3-[10][10]</v>
      </c>
      <c r="C741" s="8" t="s">
        <v>8409</v>
      </c>
      <c r="D741" s="8">
        <v>10</v>
      </c>
      <c r="E741" s="8">
        <v>10</v>
      </c>
      <c r="F741" s="8" t="str">
        <f>VLOOKUP(C741&amp;"-I"&amp;D741,端口信息表!B:F,5,FALSE)</f>
        <v>RC8V</v>
      </c>
      <c r="G741" s="8" t="str">
        <f>VLOOKUP(C741&amp;"-O"&amp;E741,端口信息表!B:F,5,FALSE)</f>
        <v>TC8H</v>
      </c>
      <c r="H741" s="8">
        <f>IF(I741="常通",1,VLOOKUP(B741,'开关组信息表（新）'!C:I,7,0))</f>
        <v>1</v>
      </c>
      <c r="I741" s="10" t="s">
        <v>8685</v>
      </c>
      <c r="J741" s="8">
        <f t="shared" si="46"/>
        <v>0</v>
      </c>
      <c r="K741" s="8"/>
      <c r="L741" s="8"/>
      <c r="M741" s="8"/>
      <c r="N741" s="8"/>
      <c r="O741" s="8" t="str">
        <f t="shared" si="47"/>
        <v>RC8V-TC8H</v>
      </c>
    </row>
    <row r="742" ht="15" spans="1:15">
      <c r="A742" s="8">
        <f t="shared" si="44"/>
        <v>741</v>
      </c>
      <c r="B742" s="8" t="str">
        <f t="shared" si="45"/>
        <v>CS12-1-3-[11][11]</v>
      </c>
      <c r="C742" s="8" t="s">
        <v>8409</v>
      </c>
      <c r="D742" s="8">
        <v>11</v>
      </c>
      <c r="E742" s="8">
        <v>11</v>
      </c>
      <c r="F742" s="8" t="str">
        <f>VLOOKUP(C742&amp;"-I"&amp;D742,端口信息表!B:F,5,FALSE)</f>
        <v>RC9V</v>
      </c>
      <c r="G742" s="8" t="str">
        <f>VLOOKUP(C742&amp;"-O"&amp;E742,端口信息表!B:F,5,FALSE)</f>
        <v>TC9H</v>
      </c>
      <c r="H742" s="8">
        <f>IF(I742="常通",1,VLOOKUP(B742,'开关组信息表（新）'!C:I,7,0))</f>
        <v>1</v>
      </c>
      <c r="I742" s="10" t="s">
        <v>8685</v>
      </c>
      <c r="J742" s="8">
        <f t="shared" si="46"/>
        <v>0</v>
      </c>
      <c r="K742" s="8"/>
      <c r="L742" s="8"/>
      <c r="M742" s="8"/>
      <c r="N742" s="8"/>
      <c r="O742" s="8" t="str">
        <f t="shared" si="47"/>
        <v>RC9V-TC9H</v>
      </c>
    </row>
    <row r="743" ht="15" spans="1:15">
      <c r="A743" s="8">
        <f t="shared" si="44"/>
        <v>742</v>
      </c>
      <c r="B743" s="8" t="str">
        <f t="shared" si="45"/>
        <v>CS12-1-3-[12][12]</v>
      </c>
      <c r="C743" s="8" t="s">
        <v>8409</v>
      </c>
      <c r="D743" s="8">
        <v>12</v>
      </c>
      <c r="E743" s="8">
        <v>12</v>
      </c>
      <c r="F743" s="8" t="str">
        <f>VLOOKUP(C743&amp;"-I"&amp;D743,端口信息表!B:F,5,FALSE)</f>
        <v>RC10V</v>
      </c>
      <c r="G743" s="8" t="str">
        <f>VLOOKUP(C743&amp;"-O"&amp;E743,端口信息表!B:F,5,FALSE)</f>
        <v>TC10H</v>
      </c>
      <c r="H743" s="8">
        <f>IF(I743="常通",1,VLOOKUP(B743,'开关组信息表（新）'!C:I,7,0))</f>
        <v>1</v>
      </c>
      <c r="I743" s="10" t="s">
        <v>8685</v>
      </c>
      <c r="J743" s="8">
        <f t="shared" si="46"/>
        <v>0</v>
      </c>
      <c r="K743" s="8"/>
      <c r="L743" s="8"/>
      <c r="M743" s="8"/>
      <c r="N743" s="8"/>
      <c r="O743" s="8" t="str">
        <f t="shared" si="47"/>
        <v>RC10V-TC10H</v>
      </c>
    </row>
    <row r="744" ht="15" spans="1:15">
      <c r="A744" s="8">
        <f t="shared" si="44"/>
        <v>743</v>
      </c>
      <c r="B744" s="8" t="str">
        <f t="shared" si="45"/>
        <v>CS12-1-3-[13][13]</v>
      </c>
      <c r="C744" s="8" t="s">
        <v>8409</v>
      </c>
      <c r="D744" s="8">
        <v>13</v>
      </c>
      <c r="E744" s="8">
        <v>13</v>
      </c>
      <c r="F744" s="8" t="str">
        <f>VLOOKUP(C744&amp;"-I"&amp;D744,端口信息表!B:F,5,FALSE)</f>
        <v>RC11V</v>
      </c>
      <c r="G744" s="8" t="str">
        <f>VLOOKUP(C744&amp;"-O"&amp;E744,端口信息表!B:F,5,FALSE)</f>
        <v>TC11H</v>
      </c>
      <c r="H744" s="8">
        <f>IF(I744="常通",1,VLOOKUP(B744,'开关组信息表（新）'!C:I,7,0))</f>
        <v>1</v>
      </c>
      <c r="I744" s="10" t="s">
        <v>8685</v>
      </c>
      <c r="J744" s="8">
        <f t="shared" si="46"/>
        <v>0</v>
      </c>
      <c r="K744" s="8"/>
      <c r="L744" s="8"/>
      <c r="M744" s="8"/>
      <c r="N744" s="8"/>
      <c r="O744" s="8" t="str">
        <f t="shared" si="47"/>
        <v>RC11V-TC11H</v>
      </c>
    </row>
    <row r="745" ht="15" spans="1:15">
      <c r="A745" s="8">
        <f t="shared" si="44"/>
        <v>744</v>
      </c>
      <c r="B745" s="8" t="str">
        <f t="shared" si="45"/>
        <v>CS12-1-4-[1][1]</v>
      </c>
      <c r="C745" s="8" t="s">
        <v>8410</v>
      </c>
      <c r="D745" s="8">
        <v>1</v>
      </c>
      <c r="E745" s="8">
        <v>1</v>
      </c>
      <c r="F745" s="8" t="str">
        <f>VLOOKUP(C745&amp;"-I"&amp;D745,端口信息表!B:F,5,FALSE)</f>
        <v>REM14H</v>
      </c>
      <c r="G745" s="8" t="str">
        <f>VLOOKUP(C745&amp;"-O"&amp;E745,端口信息表!B:F,5,FALSE)</f>
        <v>TEM14V</v>
      </c>
      <c r="H745" s="8">
        <f>IF(I745="常通",1,VLOOKUP(B745,'开关组信息表（新）'!C:I,7,0))</f>
        <v>1</v>
      </c>
      <c r="I745" s="10" t="s">
        <v>8685</v>
      </c>
      <c r="J745" s="8">
        <f t="shared" si="46"/>
        <v>0</v>
      </c>
      <c r="K745" s="8"/>
      <c r="L745" s="8"/>
      <c r="M745" s="8"/>
      <c r="N745" s="8"/>
      <c r="O745" s="8" t="str">
        <f t="shared" si="47"/>
        <v>REM14H-TEM14V</v>
      </c>
    </row>
    <row r="746" ht="15" spans="1:15">
      <c r="A746" s="8">
        <f t="shared" si="44"/>
        <v>745</v>
      </c>
      <c r="B746" s="8" t="str">
        <f t="shared" si="45"/>
        <v>CS12-1-4-[2][2]</v>
      </c>
      <c r="C746" s="8" t="s">
        <v>8410</v>
      </c>
      <c r="D746" s="8">
        <v>2</v>
      </c>
      <c r="E746" s="8">
        <v>2</v>
      </c>
      <c r="F746" s="8" t="str">
        <f>VLOOKUP(C746&amp;"-I"&amp;D746,端口信息表!B:F,5,FALSE)</f>
        <v>REM15H</v>
      </c>
      <c r="G746" s="8" t="str">
        <f>VLOOKUP(C746&amp;"-O"&amp;E746,端口信息表!B:F,5,FALSE)</f>
        <v>TEM15V</v>
      </c>
      <c r="H746" s="8">
        <f>IF(I746="常通",1,VLOOKUP(B746,'开关组信息表（新）'!C:I,7,0))</f>
        <v>1</v>
      </c>
      <c r="I746" s="10" t="s">
        <v>8685</v>
      </c>
      <c r="J746" s="8">
        <f t="shared" si="46"/>
        <v>0</v>
      </c>
      <c r="K746" s="8"/>
      <c r="L746" s="8"/>
      <c r="M746" s="8"/>
      <c r="N746" s="8"/>
      <c r="O746" s="8" t="str">
        <f t="shared" si="47"/>
        <v>REM15H-TEM15V</v>
      </c>
    </row>
    <row r="747" ht="15" spans="1:15">
      <c r="A747" s="8">
        <f t="shared" si="44"/>
        <v>746</v>
      </c>
      <c r="B747" s="8" t="str">
        <f t="shared" si="45"/>
        <v>CS12-1-4-[3][3]</v>
      </c>
      <c r="C747" s="8" t="s">
        <v>8410</v>
      </c>
      <c r="D747" s="8">
        <v>3</v>
      </c>
      <c r="E747" s="8">
        <v>3</v>
      </c>
      <c r="F747" s="8" t="str">
        <f>VLOOKUP(C747&amp;"-I"&amp;D747,端口信息表!B:F,5,FALSE)</f>
        <v>REM16V</v>
      </c>
      <c r="G747" s="8" t="str">
        <f>VLOOKUP(C747&amp;"-O"&amp;E747,端口信息表!B:F,5,FALSE)</f>
        <v>TEM16H</v>
      </c>
      <c r="H747" s="8">
        <f>IF(I747="常通",1,VLOOKUP(B747,'开关组信息表（新）'!C:I,7,0))</f>
        <v>1</v>
      </c>
      <c r="I747" s="10" t="s">
        <v>8685</v>
      </c>
      <c r="J747" s="8">
        <f t="shared" si="46"/>
        <v>0</v>
      </c>
      <c r="K747" s="8"/>
      <c r="L747" s="8"/>
      <c r="M747" s="8"/>
      <c r="N747" s="8"/>
      <c r="O747" s="8" t="str">
        <f t="shared" si="47"/>
        <v>REM16V-TEM16H</v>
      </c>
    </row>
    <row r="748" ht="15" spans="1:15">
      <c r="A748" s="8">
        <f t="shared" si="44"/>
        <v>747</v>
      </c>
      <c r="B748" s="8" t="str">
        <f t="shared" si="45"/>
        <v>CS12-1-4-[4][4]</v>
      </c>
      <c r="C748" s="8" t="s">
        <v>8410</v>
      </c>
      <c r="D748" s="8">
        <v>4</v>
      </c>
      <c r="E748" s="8">
        <v>4</v>
      </c>
      <c r="F748" s="8" t="str">
        <f>VLOOKUP(C748&amp;"-I"&amp;D748,端口信息表!B:F,5,FALSE)</f>
        <v>REM17V</v>
      </c>
      <c r="G748" s="8" t="str">
        <f>VLOOKUP(C748&amp;"-O"&amp;E748,端口信息表!B:F,5,FALSE)</f>
        <v>TEM17H</v>
      </c>
      <c r="H748" s="8">
        <f>IF(I748="常通",1,VLOOKUP(B748,'开关组信息表（新）'!C:I,7,0))</f>
        <v>1</v>
      </c>
      <c r="I748" s="10" t="s">
        <v>8685</v>
      </c>
      <c r="J748" s="8">
        <f t="shared" si="46"/>
        <v>0</v>
      </c>
      <c r="K748" s="8"/>
      <c r="L748" s="8"/>
      <c r="M748" s="8"/>
      <c r="N748" s="8"/>
      <c r="O748" s="8" t="str">
        <f t="shared" si="47"/>
        <v>REM17V-TEM17H</v>
      </c>
    </row>
    <row r="749" ht="15" spans="1:15">
      <c r="A749" s="8">
        <f t="shared" si="44"/>
        <v>748</v>
      </c>
      <c r="B749" s="8" t="str">
        <f t="shared" si="45"/>
        <v>CS12-1-4-[5][5]</v>
      </c>
      <c r="C749" s="8" t="s">
        <v>8410</v>
      </c>
      <c r="D749" s="8">
        <v>5</v>
      </c>
      <c r="E749" s="8">
        <v>5</v>
      </c>
      <c r="F749" s="8" t="str">
        <f>VLOOKUP(C749&amp;"-I"&amp;D749,端口信息表!B:F,5,FALSE)</f>
        <v>REM18V</v>
      </c>
      <c r="G749" s="8" t="str">
        <f>VLOOKUP(C749&amp;"-O"&amp;E749,端口信息表!B:F,5,FALSE)</f>
        <v>TEM18H</v>
      </c>
      <c r="H749" s="8">
        <f>IF(I749="常通",1,VLOOKUP(B749,'开关组信息表（新）'!C:I,7,0))</f>
        <v>1</v>
      </c>
      <c r="I749" s="10" t="s">
        <v>8685</v>
      </c>
      <c r="J749" s="8">
        <f t="shared" si="46"/>
        <v>0</v>
      </c>
      <c r="K749" s="8"/>
      <c r="L749" s="8"/>
      <c r="M749" s="8"/>
      <c r="N749" s="8"/>
      <c r="O749" s="8" t="str">
        <f t="shared" si="47"/>
        <v>REM18V-TEM18H</v>
      </c>
    </row>
    <row r="750" ht="15" spans="1:15">
      <c r="A750" s="8">
        <f t="shared" si="44"/>
        <v>749</v>
      </c>
      <c r="B750" s="8" t="str">
        <f t="shared" si="45"/>
        <v>CS12-1-4-[6][6]</v>
      </c>
      <c r="C750" s="8" t="s">
        <v>8410</v>
      </c>
      <c r="D750" s="8">
        <v>6</v>
      </c>
      <c r="E750" s="8">
        <v>6</v>
      </c>
      <c r="F750" s="8" t="str">
        <f>VLOOKUP(C750&amp;"-I"&amp;D750,端口信息表!B:F,5,FALSE)</f>
        <v>REM19V</v>
      </c>
      <c r="G750" s="8" t="str">
        <f>VLOOKUP(C750&amp;"-O"&amp;E750,端口信息表!B:F,5,FALSE)</f>
        <v>TEM19H</v>
      </c>
      <c r="H750" s="8">
        <f>IF(I750="常通",1,VLOOKUP(B750,'开关组信息表（新）'!C:I,7,0))</f>
        <v>1</v>
      </c>
      <c r="I750" s="10" t="s">
        <v>8685</v>
      </c>
      <c r="J750" s="8">
        <f t="shared" si="46"/>
        <v>0</v>
      </c>
      <c r="K750" s="8"/>
      <c r="L750" s="8"/>
      <c r="M750" s="8"/>
      <c r="N750" s="8"/>
      <c r="O750" s="8" t="str">
        <f t="shared" si="47"/>
        <v>REM19V-TEM19H</v>
      </c>
    </row>
    <row r="751" ht="15" spans="1:15">
      <c r="A751" s="8">
        <f t="shared" si="44"/>
        <v>750</v>
      </c>
      <c r="B751" s="8" t="str">
        <f t="shared" si="45"/>
        <v>CS19-1-1-[1][1]</v>
      </c>
      <c r="C751" s="8" t="s">
        <v>8411</v>
      </c>
      <c r="D751" s="8">
        <v>1</v>
      </c>
      <c r="E751" s="8">
        <v>1</v>
      </c>
      <c r="F751" s="8" t="str">
        <f>VLOOKUP(C751&amp;"-I"&amp;D751,端口信息表!B:F,5,FALSE)</f>
        <v>RWC1R</v>
      </c>
      <c r="G751" s="8" t="str">
        <f>VLOOKUP(C751&amp;"-O"&amp;E751,端口信息表!B:F,5,FALSE)</f>
        <v>TWC1L</v>
      </c>
      <c r="H751" s="8">
        <f>IF(I751="常通",1,VLOOKUP(B751,'开关组信息表（新）'!C:I,7,0))</f>
        <v>1</v>
      </c>
      <c r="I751" s="10" t="s">
        <v>8685</v>
      </c>
      <c r="J751" s="8" t="str">
        <f t="shared" si="46"/>
        <v>TWT 1-C</v>
      </c>
      <c r="K751" s="10" t="s">
        <v>8626</v>
      </c>
      <c r="L751" s="10" t="s">
        <v>8627</v>
      </c>
      <c r="M751" s="10" t="s">
        <v>8628</v>
      </c>
      <c r="N751" s="10" t="s">
        <v>8568</v>
      </c>
      <c r="O751" s="8" t="str">
        <f t="shared" si="47"/>
        <v>RWC1R-TWC1L</v>
      </c>
    </row>
    <row r="752" ht="15" spans="1:15">
      <c r="A752" s="8">
        <f t="shared" si="44"/>
        <v>751</v>
      </c>
      <c r="B752" s="8" t="str">
        <f t="shared" si="45"/>
        <v>CS19-1-1-[2][2]</v>
      </c>
      <c r="C752" s="8" t="s">
        <v>8411</v>
      </c>
      <c r="D752" s="8">
        <v>2</v>
      </c>
      <c r="E752" s="8">
        <v>2</v>
      </c>
      <c r="F752" s="8" t="str">
        <f>VLOOKUP(C752&amp;"-I"&amp;D752,端口信息表!B:F,5,FALSE)</f>
        <v>RWC2R</v>
      </c>
      <c r="G752" s="8" t="str">
        <f>VLOOKUP(C752&amp;"-O"&amp;E752,端口信息表!B:F,5,FALSE)</f>
        <v>TWC2L</v>
      </c>
      <c r="H752" s="8">
        <f>IF(I752="常通",1,VLOOKUP(B752,'开关组信息表（新）'!C:I,7,0))</f>
        <v>1</v>
      </c>
      <c r="I752" s="10" t="s">
        <v>8685</v>
      </c>
      <c r="J752" s="8" t="str">
        <f t="shared" si="46"/>
        <v>TWT 3-C</v>
      </c>
      <c r="K752" s="10" t="s">
        <v>8628</v>
      </c>
      <c r="L752" s="10" t="s">
        <v>8625</v>
      </c>
      <c r="M752" s="10" t="s">
        <v>8627</v>
      </c>
      <c r="N752" s="10" t="s">
        <v>8568</v>
      </c>
      <c r="O752" s="8" t="str">
        <f t="shared" si="47"/>
        <v>RWC2R-TWC2L</v>
      </c>
    </row>
    <row r="753" ht="15" spans="1:15">
      <c r="A753" s="8">
        <f t="shared" si="44"/>
        <v>752</v>
      </c>
      <c r="B753" s="8" t="str">
        <f t="shared" si="45"/>
        <v>CS19-1-2-[1][1]</v>
      </c>
      <c r="C753" s="8" t="s">
        <v>8412</v>
      </c>
      <c r="D753" s="8">
        <v>1</v>
      </c>
      <c r="E753" s="8">
        <v>1</v>
      </c>
      <c r="F753" s="8" t="str">
        <f>VLOOKUP(C753&amp;"-I"&amp;D753,端口信息表!B:F,5,FALSE)</f>
        <v>RAKu1V</v>
      </c>
      <c r="G753" s="8" t="str">
        <f>VLOOKUP(C753&amp;"-O"&amp;E753,端口信息表!B:F,5,FALSE)</f>
        <v>TCKu1H</v>
      </c>
      <c r="H753" s="8">
        <f>IF(I753="常通",1,VLOOKUP(B753,'开关组信息表（新）'!C:I,7,0))</f>
        <v>1</v>
      </c>
      <c r="I753" s="10" t="s">
        <v>8685</v>
      </c>
      <c r="J753" s="8" t="str">
        <f t="shared" si="46"/>
        <v>TWT 8-Ku</v>
      </c>
      <c r="K753" s="3" t="s">
        <v>8658</v>
      </c>
      <c r="L753" s="3" t="s">
        <v>8656</v>
      </c>
      <c r="M753" s="3" t="s">
        <v>8662</v>
      </c>
      <c r="N753" s="10" t="s">
        <v>8568</v>
      </c>
      <c r="O753" s="8" t="str">
        <f t="shared" si="47"/>
        <v>RAKu1V-TCKu1H</v>
      </c>
    </row>
    <row r="754" ht="15" spans="1:15">
      <c r="A754" s="8">
        <f t="shared" si="44"/>
        <v>753</v>
      </c>
      <c r="B754" s="8" t="str">
        <f t="shared" si="45"/>
        <v>CS19-1-2-[2][2]</v>
      </c>
      <c r="C754" s="8" t="s">
        <v>8412</v>
      </c>
      <c r="D754" s="8">
        <v>2</v>
      </c>
      <c r="E754" s="8">
        <v>2</v>
      </c>
      <c r="F754" s="8" t="str">
        <f>VLOOKUP(C754&amp;"-I"&amp;D754,端口信息表!B:F,5,FALSE)</f>
        <v>RAKu2V</v>
      </c>
      <c r="G754" s="8" t="str">
        <f>VLOOKUP(C754&amp;"-O"&amp;E754,端口信息表!B:F,5,FALSE)</f>
        <v>TDKu2H</v>
      </c>
      <c r="H754" s="8">
        <f>IF(I754="常通",1,VLOOKUP(B754,'开关组信息表（新）'!C:I,7,0))</f>
        <v>1</v>
      </c>
      <c r="I754" s="10" t="s">
        <v>8685</v>
      </c>
      <c r="J754" s="8" t="str">
        <f t="shared" si="46"/>
        <v>TWT 10-Ku</v>
      </c>
      <c r="K754" s="3" t="s">
        <v>8662</v>
      </c>
      <c r="L754" s="3" t="s">
        <v>8656</v>
      </c>
      <c r="M754" s="3" t="s">
        <v>8658</v>
      </c>
      <c r="N754" s="10" t="s">
        <v>8568</v>
      </c>
      <c r="O754" s="8" t="str">
        <f t="shared" si="47"/>
        <v>RAKu2V-TDKu2H</v>
      </c>
    </row>
    <row r="755" ht="15" spans="1:15">
      <c r="A755" s="8">
        <f t="shared" si="44"/>
        <v>754</v>
      </c>
      <c r="B755" s="8" t="str">
        <f t="shared" si="45"/>
        <v>CS19-1-2-[3][3]</v>
      </c>
      <c r="C755" s="8" t="s">
        <v>8412</v>
      </c>
      <c r="D755" s="8">
        <v>3</v>
      </c>
      <c r="E755" s="8">
        <v>3</v>
      </c>
      <c r="F755" s="8" t="str">
        <f>VLOOKUP(C755&amp;"-I"&amp;D755,端口信息表!B:F,5,FALSE)</f>
        <v>RCKu3V</v>
      </c>
      <c r="G755" s="8" t="str">
        <f>VLOOKUP(C755&amp;"-O"&amp;E755,端口信息表!B:F,5,FALSE)</f>
        <v>TAKu3H</v>
      </c>
      <c r="H755" s="8">
        <f>IF(I755="常通",1,VLOOKUP(B755,'开关组信息表（新）'!C:I,7,0))</f>
        <v>1</v>
      </c>
      <c r="I755" s="10" t="s">
        <v>8685</v>
      </c>
      <c r="J755" s="8" t="str">
        <f t="shared" si="46"/>
        <v>TWT 2-Ku</v>
      </c>
      <c r="K755" s="3" t="s">
        <v>8655</v>
      </c>
      <c r="L755" s="3" t="s">
        <v>8660</v>
      </c>
      <c r="M755" s="3" t="s">
        <v>8657</v>
      </c>
      <c r="N755" s="10" t="s">
        <v>8568</v>
      </c>
      <c r="O755" s="8" t="str">
        <f t="shared" si="47"/>
        <v>RCKu3V-TAKu3H</v>
      </c>
    </row>
    <row r="756" ht="15" spans="1:15">
      <c r="A756" s="8">
        <f t="shared" si="44"/>
        <v>755</v>
      </c>
      <c r="B756" s="8" t="str">
        <f t="shared" si="45"/>
        <v>CS19-1-2-[4][4]</v>
      </c>
      <c r="C756" s="8" t="s">
        <v>8412</v>
      </c>
      <c r="D756" s="8">
        <v>4</v>
      </c>
      <c r="E756" s="8">
        <v>4</v>
      </c>
      <c r="F756" s="8" t="str">
        <f>VLOOKUP(C756&amp;"-I"&amp;D756,端口信息表!B:F,5,FALSE)</f>
        <v>RDKu4V</v>
      </c>
      <c r="G756" s="8" t="str">
        <f>VLOOKUP(C756&amp;"-O"&amp;E756,端口信息表!B:F,5,FALSE)</f>
        <v>TAKu4H</v>
      </c>
      <c r="H756" s="8">
        <f>IF(I756="常通",1,VLOOKUP(B756,'开关组信息表（新）'!C:I,7,0))</f>
        <v>1</v>
      </c>
      <c r="I756" s="10" t="s">
        <v>8685</v>
      </c>
      <c r="J756" s="8" t="str">
        <f t="shared" si="46"/>
        <v>TWT 3-Ku</v>
      </c>
      <c r="K756" s="3" t="s">
        <v>8657</v>
      </c>
      <c r="L756" s="3" t="s">
        <v>8660</v>
      </c>
      <c r="M756" s="3" t="s">
        <v>8655</v>
      </c>
      <c r="N756" s="10" t="s">
        <v>8568</v>
      </c>
      <c r="O756" s="8" t="str">
        <f t="shared" si="47"/>
        <v>RDKu4V-TAKu4H</v>
      </c>
    </row>
    <row r="757" ht="15" spans="1:15">
      <c r="A757" s="8">
        <f t="shared" si="44"/>
        <v>756</v>
      </c>
      <c r="B757" s="8" t="str">
        <f t="shared" si="45"/>
        <v>CS19-1-2-[5][5]</v>
      </c>
      <c r="C757" s="8" t="s">
        <v>8412</v>
      </c>
      <c r="D757" s="8">
        <v>5</v>
      </c>
      <c r="E757" s="8">
        <v>5</v>
      </c>
      <c r="F757" s="8" t="str">
        <f>VLOOKUP(C757&amp;"-I"&amp;D757,端口信息表!B:F,5,FALSE)</f>
        <v>RAKu8H</v>
      </c>
      <c r="G757" s="8" t="str">
        <f>VLOOKUP(C757&amp;"-O"&amp;E757,端口信息表!B:F,5,FALSE)</f>
        <v>TBKu8V</v>
      </c>
      <c r="H757" s="8">
        <f>IF(I757="常通",1,VLOOKUP(B757,'开关组信息表（新）'!C:I,7,0))</f>
        <v>1</v>
      </c>
      <c r="I757" s="10" t="s">
        <v>8685</v>
      </c>
      <c r="J757" s="8" t="str">
        <f t="shared" si="46"/>
        <v>TWT 16-Ku</v>
      </c>
      <c r="K757" s="3" t="s">
        <v>8665</v>
      </c>
      <c r="L757" s="3" t="s">
        <v>8653</v>
      </c>
      <c r="M757" s="3" t="s">
        <v>8655</v>
      </c>
      <c r="N757" s="10" t="s">
        <v>8568</v>
      </c>
      <c r="O757" s="8" t="str">
        <f t="shared" si="47"/>
        <v>RAKu8H-TBKu8V</v>
      </c>
    </row>
    <row r="758" ht="15" spans="1:15">
      <c r="A758" s="8">
        <f t="shared" si="44"/>
        <v>757</v>
      </c>
      <c r="B758" s="8" t="str">
        <f t="shared" si="45"/>
        <v>CS19-1-2-[6][6]</v>
      </c>
      <c r="C758" s="8" t="s">
        <v>8412</v>
      </c>
      <c r="D758" s="8">
        <v>6</v>
      </c>
      <c r="E758" s="8">
        <v>6</v>
      </c>
      <c r="F758" s="8" t="str">
        <f>VLOOKUP(C758&amp;"-I"&amp;D758,端口信息表!B:F,5,FALSE)</f>
        <v>RAKu9H</v>
      </c>
      <c r="G758" s="8" t="str">
        <f>VLOOKUP(C758&amp;"-O"&amp;E758,端口信息表!B:F,5,FALSE)</f>
        <v>TAKu9V</v>
      </c>
      <c r="H758" s="8">
        <f>IF(I758="常通",1,VLOOKUP(B758,'开关组信息表（新）'!C:I,7,0))</f>
        <v>1</v>
      </c>
      <c r="I758" s="10" t="s">
        <v>8685</v>
      </c>
      <c r="J758" s="8" t="str">
        <f t="shared" ref="J758:J764" si="48">IF(N758=$M$1,M758,IF(N758=$L$1,L758,K758))</f>
        <v>TWT 11-Ku</v>
      </c>
      <c r="K758" s="3" t="s">
        <v>8663</v>
      </c>
      <c r="L758" s="3" t="s">
        <v>8660</v>
      </c>
      <c r="M758" s="3" t="s">
        <v>8664</v>
      </c>
      <c r="N758" s="10" t="s">
        <v>8568</v>
      </c>
      <c r="O758" s="8" t="str">
        <f t="shared" si="47"/>
        <v>RAKu9H-TAKu9V</v>
      </c>
    </row>
    <row r="759" ht="15" spans="1:15">
      <c r="A759" s="8">
        <f t="shared" si="44"/>
        <v>758</v>
      </c>
      <c r="B759" s="8" t="str">
        <f t="shared" si="45"/>
        <v>CS19-1-2-[7][7]</v>
      </c>
      <c r="C759" s="8" t="s">
        <v>8412</v>
      </c>
      <c r="D759" s="8">
        <v>7</v>
      </c>
      <c r="E759" s="8">
        <v>7</v>
      </c>
      <c r="F759" s="8" t="str">
        <f>VLOOKUP(C759&amp;"-I"&amp;D759,端口信息表!B:F,5,FALSE)</f>
        <v>RBKu10H</v>
      </c>
      <c r="G759" s="8" t="str">
        <f>VLOOKUP(C759&amp;"-O"&amp;E759,端口信息表!B:F,5,FALSE)</f>
        <v>TAKu10V</v>
      </c>
      <c r="H759" s="8">
        <f>IF(I759="常通",1,VLOOKUP(B759,'开关组信息表（新）'!C:I,7,0))</f>
        <v>1</v>
      </c>
      <c r="I759" s="10" t="s">
        <v>8685</v>
      </c>
      <c r="J759" s="8" t="str">
        <f t="shared" si="48"/>
        <v>TWT 12-Ku</v>
      </c>
      <c r="K759" s="3" t="s">
        <v>8664</v>
      </c>
      <c r="L759" s="3" t="s">
        <v>8656</v>
      </c>
      <c r="M759" s="3" t="s">
        <v>8668</v>
      </c>
      <c r="N759" s="10" t="s">
        <v>8568</v>
      </c>
      <c r="O759" s="8" t="str">
        <f t="shared" si="47"/>
        <v>RBKu10H-TAKu10V</v>
      </c>
    </row>
    <row r="760" ht="15" spans="1:15">
      <c r="A760" s="8">
        <f t="shared" si="44"/>
        <v>759</v>
      </c>
      <c r="B760" s="8" t="str">
        <f t="shared" si="45"/>
        <v>CS19-1-3-[1][1]</v>
      </c>
      <c r="C760" s="8" t="s">
        <v>8413</v>
      </c>
      <c r="D760" s="8">
        <v>1</v>
      </c>
      <c r="E760" s="8">
        <v>1</v>
      </c>
      <c r="F760" s="8" t="str">
        <f>VLOOKUP(C760&amp;"-I"&amp;D760,端口信息表!B:F,5,FALSE)</f>
        <v>RH1L</v>
      </c>
      <c r="G760" s="8" t="str">
        <f>VLOOKUP(C760&amp;"-O"&amp;E760,端口信息表!B:F,5,FALSE)</f>
        <v>TY1R</v>
      </c>
      <c r="H760" s="8">
        <f>IF(I760="常通",1,VLOOKUP(B760,'开关组信息表（新）'!C:I,7,0))</f>
        <v>1</v>
      </c>
      <c r="I760" s="10" t="s">
        <v>8685</v>
      </c>
      <c r="J760" s="8" t="str">
        <f t="shared" si="48"/>
        <v>TWT 4-Ka-FT</v>
      </c>
      <c r="K760" s="3" t="s">
        <v>8686</v>
      </c>
      <c r="L760" s="3" t="s">
        <v>8687</v>
      </c>
      <c r="M760" s="3" t="s">
        <v>8688</v>
      </c>
      <c r="N760" s="10" t="s">
        <v>8568</v>
      </c>
      <c r="O760" s="8" t="str">
        <f t="shared" si="47"/>
        <v>RH1L-TY1R</v>
      </c>
    </row>
    <row r="761" ht="15" spans="1:15">
      <c r="A761" s="8">
        <f t="shared" si="44"/>
        <v>760</v>
      </c>
      <c r="B761" s="8" t="str">
        <f t="shared" si="45"/>
        <v>CS19-1-3-[2][2]</v>
      </c>
      <c r="C761" s="8" t="s">
        <v>8413</v>
      </c>
      <c r="D761" s="8">
        <v>2</v>
      </c>
      <c r="E761" s="8">
        <v>2</v>
      </c>
      <c r="F761" s="8" t="str">
        <f>VLOOKUP(C761&amp;"-I"&amp;D761,端口信息表!B:F,5,FALSE)</f>
        <v>RH2L</v>
      </c>
      <c r="G761" s="8" t="str">
        <f>VLOOKUP(C761&amp;"-O"&amp;E761,端口信息表!B:F,5,FALSE)</f>
        <v>TY2R</v>
      </c>
      <c r="H761" s="8">
        <f>IF(I761="常通",1,VLOOKUP(B761,'开关组信息表（新）'!C:I,7,0))</f>
        <v>1</v>
      </c>
      <c r="I761" s="10" t="s">
        <v>8685</v>
      </c>
      <c r="J761" s="8" t="str">
        <f t="shared" si="48"/>
        <v>TWT 5-Ka-FT</v>
      </c>
      <c r="K761" s="3" t="s">
        <v>8689</v>
      </c>
      <c r="L761" s="3" t="s">
        <v>8690</v>
      </c>
      <c r="M761" s="3" t="s">
        <v>8691</v>
      </c>
      <c r="N761" s="10" t="s">
        <v>8568</v>
      </c>
      <c r="O761" s="8" t="str">
        <f t="shared" si="47"/>
        <v>RH2L-TY2R</v>
      </c>
    </row>
    <row r="762" ht="15" spans="1:15">
      <c r="A762" s="8">
        <f t="shared" ref="A762:A825" si="49">ROW()-1</f>
        <v>761</v>
      </c>
      <c r="B762" s="8" t="str">
        <f t="shared" ref="B762:B825" si="50">C762&amp;"-["&amp;D762&amp;"]["&amp;E762&amp;"]"</f>
        <v>CS19-1-3-[3][3]</v>
      </c>
      <c r="C762" s="8" t="s">
        <v>8413</v>
      </c>
      <c r="D762" s="8">
        <v>3</v>
      </c>
      <c r="E762" s="8">
        <v>3</v>
      </c>
      <c r="F762" s="8" t="str">
        <f>VLOOKUP(C762&amp;"-I"&amp;D762,端口信息表!B:F,5,FALSE)</f>
        <v>RH3L</v>
      </c>
      <c r="G762" s="8" t="str">
        <f>VLOOKUP(C762&amp;"-O"&amp;E762,端口信息表!B:F,5,FALSE)</f>
        <v>TY3R</v>
      </c>
      <c r="H762" s="8">
        <f>IF(I762="常通",1,VLOOKUP(B762,'开关组信息表（新）'!C:I,7,0))</f>
        <v>1</v>
      </c>
      <c r="I762" s="10" t="s">
        <v>8685</v>
      </c>
      <c r="J762" s="8" t="str">
        <f t="shared" si="48"/>
        <v>TWT 7-Ka-FT</v>
      </c>
      <c r="K762" s="3" t="s">
        <v>8691</v>
      </c>
      <c r="L762" s="3" t="s">
        <v>8690</v>
      </c>
      <c r="M762" s="3" t="s">
        <v>8689</v>
      </c>
      <c r="N762" s="10" t="s">
        <v>8568</v>
      </c>
      <c r="O762" s="8" t="str">
        <f t="shared" ref="O762:O825" si="51">F762&amp;"-"&amp;G762</f>
        <v>RH3L-TY3R</v>
      </c>
    </row>
    <row r="763" ht="15" spans="1:15">
      <c r="A763" s="8">
        <f t="shared" si="49"/>
        <v>762</v>
      </c>
      <c r="B763" s="8" t="str">
        <f t="shared" si="50"/>
        <v>CS19-1-3-[4][4]</v>
      </c>
      <c r="C763" s="8" t="s">
        <v>8413</v>
      </c>
      <c r="D763" s="8">
        <v>4</v>
      </c>
      <c r="E763" s="8">
        <v>4</v>
      </c>
      <c r="F763" s="8" t="str">
        <f>VLOOKUP(C763&amp;"-I"&amp;D763,端口信息表!B:F,5,FALSE)</f>
        <v>RH4L</v>
      </c>
      <c r="G763" s="8" t="str">
        <f>VLOOKUP(C763&amp;"-O"&amp;E763,端口信息表!B:F,5,FALSE)</f>
        <v>TY4R</v>
      </c>
      <c r="H763" s="8">
        <f>IF(I763="常通",1,VLOOKUP(B763,'开关组信息表（新）'!C:I,7,0))</f>
        <v>1</v>
      </c>
      <c r="I763" s="10" t="s">
        <v>8685</v>
      </c>
      <c r="J763" s="8" t="str">
        <f t="shared" si="48"/>
        <v>TWT 2-Ka-FT</v>
      </c>
      <c r="K763" s="3" t="s">
        <v>8688</v>
      </c>
      <c r="L763" s="3" t="s">
        <v>8687</v>
      </c>
      <c r="M763" s="3" t="s">
        <v>8692</v>
      </c>
      <c r="N763" s="10" t="s">
        <v>8568</v>
      </c>
      <c r="O763" s="8" t="str">
        <f t="shared" si="51"/>
        <v>RH4L-TY4R</v>
      </c>
    </row>
    <row r="764" ht="15" spans="1:15">
      <c r="A764" s="8">
        <f t="shared" si="49"/>
        <v>763</v>
      </c>
      <c r="B764" s="8" t="str">
        <f t="shared" si="50"/>
        <v>CS19-1-3-[5][5]</v>
      </c>
      <c r="C764" s="8" t="s">
        <v>8413</v>
      </c>
      <c r="D764" s="8">
        <v>5</v>
      </c>
      <c r="E764" s="8">
        <v>5</v>
      </c>
      <c r="F764" s="8" t="str">
        <f>VLOOKUP(C764&amp;"-I"&amp;D764,端口信息表!B:F,5,FALSE)</f>
        <v>RH5R</v>
      </c>
      <c r="G764" s="8" t="str">
        <f>VLOOKUP(C764&amp;"-O"&amp;E764,端口信息表!B:F,5,FALSE)</f>
        <v>TY5L</v>
      </c>
      <c r="H764" s="8">
        <f>IF(I764="常通",1,VLOOKUP(B764,'开关组信息表（新）'!C:I,7,0))</f>
        <v>1</v>
      </c>
      <c r="I764" s="10" t="s">
        <v>8685</v>
      </c>
      <c r="J764" s="8" t="str">
        <f t="shared" si="48"/>
        <v>TWT 12-Ka-FT</v>
      </c>
      <c r="K764" s="3" t="s">
        <v>8693</v>
      </c>
      <c r="L764" s="3" t="s">
        <v>8687</v>
      </c>
      <c r="M764" s="3" t="s">
        <v>8694</v>
      </c>
      <c r="N764" s="10" t="s">
        <v>8568</v>
      </c>
      <c r="O764" s="8" t="str">
        <f t="shared" si="51"/>
        <v>RH5R-TY5L</v>
      </c>
    </row>
    <row r="765" ht="15" spans="1:15">
      <c r="A765" s="8">
        <f t="shared" si="49"/>
        <v>764</v>
      </c>
      <c r="B765" s="8" t="str">
        <f t="shared" si="50"/>
        <v>CS19-1-3-[6][6]</v>
      </c>
      <c r="C765" s="8" t="s">
        <v>8413</v>
      </c>
      <c r="D765" s="8">
        <v>6</v>
      </c>
      <c r="E765" s="8">
        <v>6</v>
      </c>
      <c r="F765" s="8" t="str">
        <f>VLOOKUP(C765&amp;"-I"&amp;D765,端口信息表!B:F,5,FALSE)</f>
        <v>RH6R</v>
      </c>
      <c r="G765" s="8" t="str">
        <f>VLOOKUP(C765&amp;"-O"&amp;E765,端口信息表!B:F,5,FALSE)</f>
        <v>TY6L</v>
      </c>
      <c r="H765" s="8">
        <f>IF(I765="常通",1,VLOOKUP(B765,'开关组信息表（新）'!C:I,7,0))</f>
        <v>1</v>
      </c>
      <c r="I765" s="10" t="s">
        <v>8685</v>
      </c>
      <c r="J765" s="8" t="str">
        <f t="shared" ref="J762:J827" si="52">IF(N765=$M$1,M765,IF(N765=$L$1,L765,K765))</f>
        <v>TWT 16-Ka-FT</v>
      </c>
      <c r="K765" s="3" t="s">
        <v>8695</v>
      </c>
      <c r="L765" s="3" t="s">
        <v>8690</v>
      </c>
      <c r="M765" s="3" t="s">
        <v>8696</v>
      </c>
      <c r="N765" s="10" t="s">
        <v>8568</v>
      </c>
      <c r="O765" s="8" t="str">
        <f t="shared" si="51"/>
        <v>RH6R-TY6L</v>
      </c>
    </row>
    <row r="766" ht="15" spans="1:15">
      <c r="A766" s="8">
        <f t="shared" si="49"/>
        <v>765</v>
      </c>
      <c r="B766" s="8" t="str">
        <f t="shared" si="50"/>
        <v>CS19-1-3-[7][7]</v>
      </c>
      <c r="C766" s="8" t="s">
        <v>8413</v>
      </c>
      <c r="D766" s="8">
        <v>7</v>
      </c>
      <c r="E766" s="8">
        <v>7</v>
      </c>
      <c r="F766" s="8" t="str">
        <f>VLOOKUP(C766&amp;"-I"&amp;D766,端口信息表!B:F,5,FALSE)</f>
        <v>RH7R</v>
      </c>
      <c r="G766" s="8" t="str">
        <f>VLOOKUP(C766&amp;"-O"&amp;E766,端口信息表!B:F,5,FALSE)</f>
        <v>TY7L</v>
      </c>
      <c r="H766" s="8">
        <f>IF(I766="常通",1,VLOOKUP(B766,'开关组信息表（新）'!C:I,7,0))</f>
        <v>1</v>
      </c>
      <c r="I766" s="10" t="s">
        <v>8685</v>
      </c>
      <c r="J766" s="8" t="str">
        <f t="shared" si="52"/>
        <v>TWT 8-Ka-FT</v>
      </c>
      <c r="K766" s="3" t="s">
        <v>8697</v>
      </c>
      <c r="L766" s="3" t="s">
        <v>8690</v>
      </c>
      <c r="M766" s="3" t="s">
        <v>8698</v>
      </c>
      <c r="N766" s="10" t="s">
        <v>8568</v>
      </c>
      <c r="O766" s="8" t="str">
        <f t="shared" si="51"/>
        <v>RH7R-TY7L</v>
      </c>
    </row>
    <row r="767" ht="15" spans="1:15">
      <c r="A767" s="8">
        <f t="shared" si="49"/>
        <v>766</v>
      </c>
      <c r="B767" s="8" t="str">
        <f t="shared" si="50"/>
        <v>CS19-1-3-[8][8]</v>
      </c>
      <c r="C767" s="8" t="s">
        <v>8413</v>
      </c>
      <c r="D767" s="8">
        <v>8</v>
      </c>
      <c r="E767" s="8">
        <v>8</v>
      </c>
      <c r="F767" s="8" t="str">
        <f>VLOOKUP(C767&amp;"-I"&amp;D767,端口信息表!B:F,5,FALSE)</f>
        <v>RH8L</v>
      </c>
      <c r="G767" s="8" t="str">
        <f>VLOOKUP(C767&amp;"-O"&amp;E767,端口信息表!B:F,5,FALSE)</f>
        <v>TY8R</v>
      </c>
      <c r="H767" s="8">
        <f>IF(I767="常通",1,VLOOKUP(B767,'开关组信息表（新）'!C:I,7,0))</f>
        <v>1</v>
      </c>
      <c r="I767" s="10" t="s">
        <v>8685</v>
      </c>
      <c r="J767" s="8" t="str">
        <f t="shared" si="52"/>
        <v>TWT 3-Ka-FT</v>
      </c>
      <c r="K767" s="3" t="s">
        <v>8692</v>
      </c>
      <c r="L767" s="3" t="s">
        <v>8687</v>
      </c>
      <c r="M767" s="3" t="s">
        <v>8688</v>
      </c>
      <c r="N767" s="10" t="s">
        <v>8568</v>
      </c>
      <c r="O767" s="8" t="str">
        <f t="shared" si="51"/>
        <v>RH8L-TY8R</v>
      </c>
    </row>
    <row r="768" ht="15" spans="1:15">
      <c r="A768" s="8">
        <f t="shared" si="49"/>
        <v>767</v>
      </c>
      <c r="B768" s="8" t="str">
        <f t="shared" si="50"/>
        <v>CS19-1-3-[9][9]</v>
      </c>
      <c r="C768" s="8" t="s">
        <v>8413</v>
      </c>
      <c r="D768" s="8">
        <v>9</v>
      </c>
      <c r="E768" s="8">
        <v>9</v>
      </c>
      <c r="F768" s="8" t="str">
        <f>VLOOKUP(C768&amp;"-I"&amp;D768,端口信息表!B:F,5,FALSE)</f>
        <v>RH9R</v>
      </c>
      <c r="G768" s="8" t="str">
        <f>VLOOKUP(C768&amp;"-O"&amp;E768,端口信息表!B:F,5,FALSE)</f>
        <v>TY9L</v>
      </c>
      <c r="H768" s="8">
        <f>IF(I768="常通",1,VLOOKUP(B768,'开关组信息表（新）'!C:I,7,0))</f>
        <v>1</v>
      </c>
      <c r="I768" s="10" t="s">
        <v>8685</v>
      </c>
      <c r="J768" s="8" t="str">
        <f t="shared" si="52"/>
        <v>TWT 14-Ka-FT</v>
      </c>
      <c r="K768" s="3" t="s">
        <v>8699</v>
      </c>
      <c r="L768" s="3" t="s">
        <v>8690</v>
      </c>
      <c r="M768" s="3" t="s">
        <v>8696</v>
      </c>
      <c r="N768" s="10" t="s">
        <v>8568</v>
      </c>
      <c r="O768" s="8" t="str">
        <f t="shared" si="51"/>
        <v>RH9R-TY9L</v>
      </c>
    </row>
    <row r="769" ht="15" spans="1:15">
      <c r="A769" s="8">
        <f t="shared" si="49"/>
        <v>768</v>
      </c>
      <c r="B769" s="8" t="str">
        <f t="shared" si="50"/>
        <v>CS19-1-3-[10][10]</v>
      </c>
      <c r="C769" s="8" t="s">
        <v>8413</v>
      </c>
      <c r="D769" s="8">
        <v>10</v>
      </c>
      <c r="E769" s="8">
        <v>10</v>
      </c>
      <c r="F769" s="8" t="str">
        <f>VLOOKUP(C769&amp;"-I"&amp;D769,端口信息表!B:F,5,FALSE)</f>
        <v>RH10L</v>
      </c>
      <c r="G769" s="8" t="str">
        <f>VLOOKUP(C769&amp;"-O"&amp;E769,端口信息表!B:F,5,FALSE)</f>
        <v>TY10R</v>
      </c>
      <c r="H769" s="8">
        <f>IF(I769="常通",1,VLOOKUP(B769,'开关组信息表（新）'!C:I,7,0))</f>
        <v>1</v>
      </c>
      <c r="I769" s="10" t="s">
        <v>8685</v>
      </c>
      <c r="J769" s="8" t="str">
        <f t="shared" si="52"/>
        <v>TWT 11-Ka-FT</v>
      </c>
      <c r="K769" s="3" t="s">
        <v>8694</v>
      </c>
      <c r="L769" s="3" t="s">
        <v>8687</v>
      </c>
      <c r="M769" s="3" t="s">
        <v>8693</v>
      </c>
      <c r="N769" s="10" t="s">
        <v>8568</v>
      </c>
      <c r="O769" s="8" t="str">
        <f t="shared" si="51"/>
        <v>RH10L-TY10R</v>
      </c>
    </row>
    <row r="770" ht="15" spans="1:15">
      <c r="A770" s="8">
        <f t="shared" si="49"/>
        <v>769</v>
      </c>
      <c r="B770" s="8" t="str">
        <f t="shared" si="50"/>
        <v>CS19-1-3-[11][11]</v>
      </c>
      <c r="C770" s="8" t="s">
        <v>8413</v>
      </c>
      <c r="D770" s="8">
        <v>11</v>
      </c>
      <c r="E770" s="8">
        <v>11</v>
      </c>
      <c r="F770" s="8" t="str">
        <f>VLOOKUP(C770&amp;"-I"&amp;D770,端口信息表!B:F,5,FALSE)</f>
        <v>RH11L</v>
      </c>
      <c r="G770" s="8" t="str">
        <f>VLOOKUP(C770&amp;"-O"&amp;E770,端口信息表!B:F,5,FALSE)</f>
        <v>TY11R</v>
      </c>
      <c r="H770" s="8">
        <f>IF(I770="常通",1,VLOOKUP(B770,'开关组信息表（新）'!C:I,7,0))</f>
        <v>1</v>
      </c>
      <c r="I770" s="10" t="s">
        <v>8685</v>
      </c>
      <c r="J770" s="8" t="str">
        <f t="shared" si="52"/>
        <v>TWT 10-Ka-FT</v>
      </c>
      <c r="K770" s="3" t="s">
        <v>8700</v>
      </c>
      <c r="L770" s="3" t="s">
        <v>8690</v>
      </c>
      <c r="M770" s="3" t="s">
        <v>8693</v>
      </c>
      <c r="N770" s="10" t="s">
        <v>8568</v>
      </c>
      <c r="O770" s="8" t="str">
        <f t="shared" si="51"/>
        <v>RH11L-TY11R</v>
      </c>
    </row>
    <row r="771" ht="15" spans="1:15">
      <c r="A771" s="8">
        <f t="shared" si="49"/>
        <v>770</v>
      </c>
      <c r="B771" s="8" t="str">
        <f t="shared" si="50"/>
        <v>CS19-1-3-[12][12]</v>
      </c>
      <c r="C771" s="8" t="s">
        <v>8413</v>
      </c>
      <c r="D771" s="8">
        <v>12</v>
      </c>
      <c r="E771" s="8">
        <v>12</v>
      </c>
      <c r="F771" s="8" t="str">
        <f>VLOOKUP(C771&amp;"-I"&amp;D771,端口信息表!B:F,5,FALSE)</f>
        <v>RH12R</v>
      </c>
      <c r="G771" s="8" t="str">
        <f>VLOOKUP(C771&amp;"-O"&amp;E771,端口信息表!B:F,5,FALSE)</f>
        <v>TY12L</v>
      </c>
      <c r="H771" s="8">
        <f>IF(I771="常通",1,VLOOKUP(B771,'开关组信息表（新）'!C:I,7,0))</f>
        <v>1</v>
      </c>
      <c r="I771" s="10" t="s">
        <v>8685</v>
      </c>
      <c r="J771" s="8" t="str">
        <f t="shared" si="52"/>
        <v>TWT 9-Ka-FT</v>
      </c>
      <c r="K771" s="3" t="s">
        <v>8698</v>
      </c>
      <c r="L771" s="3" t="s">
        <v>8690</v>
      </c>
      <c r="M771" s="3" t="s">
        <v>8697</v>
      </c>
      <c r="N771" s="10" t="s">
        <v>8568</v>
      </c>
      <c r="O771" s="8" t="str">
        <f t="shared" si="51"/>
        <v>RH12R-TY12L</v>
      </c>
    </row>
    <row r="772" ht="15" spans="1:15">
      <c r="A772" s="8">
        <f t="shared" si="49"/>
        <v>771</v>
      </c>
      <c r="B772" s="8" t="str">
        <f t="shared" si="50"/>
        <v>CS19-1-3-[13][13]</v>
      </c>
      <c r="C772" s="8" t="s">
        <v>8413</v>
      </c>
      <c r="D772" s="8">
        <v>13</v>
      </c>
      <c r="E772" s="8">
        <v>13</v>
      </c>
      <c r="F772" s="8" t="str">
        <f>VLOOKUP(C772&amp;"-I"&amp;D772,端口信息表!B:F,5,FALSE)</f>
        <v>RH13R</v>
      </c>
      <c r="G772" s="8" t="str">
        <f>VLOOKUP(C772&amp;"-O"&amp;E772,端口信息表!B:F,5,FALSE)</f>
        <v>TY13L</v>
      </c>
      <c r="H772" s="8">
        <f>IF(I772="常通",1,VLOOKUP(B772,'开关组信息表（新）'!C:I,7,0))</f>
        <v>1</v>
      </c>
      <c r="I772" s="10" t="s">
        <v>8685</v>
      </c>
      <c r="J772" s="8" t="str">
        <f t="shared" si="52"/>
        <v>TWT 13-Ka-FT</v>
      </c>
      <c r="K772" s="10" t="s">
        <v>8701</v>
      </c>
      <c r="L772" s="10" t="s">
        <v>8690</v>
      </c>
      <c r="M772" s="10" t="s">
        <v>8699</v>
      </c>
      <c r="N772" s="10" t="s">
        <v>8568</v>
      </c>
      <c r="O772" s="8" t="str">
        <f t="shared" si="51"/>
        <v>RH13R-TY13L</v>
      </c>
    </row>
    <row r="773" ht="15" spans="1:15">
      <c r="A773" s="8">
        <f t="shared" si="49"/>
        <v>772</v>
      </c>
      <c r="B773" s="8" t="str">
        <f t="shared" si="50"/>
        <v>CS19-1-3-[14][14]</v>
      </c>
      <c r="C773" s="8" t="s">
        <v>8413</v>
      </c>
      <c r="D773" s="8">
        <v>14</v>
      </c>
      <c r="E773" s="8">
        <v>14</v>
      </c>
      <c r="F773" s="8" t="str">
        <f>VLOOKUP(C773&amp;"-I"&amp;D773,端口信息表!B:F,5,FALSE)</f>
        <v>RH14R</v>
      </c>
      <c r="G773" s="8" t="str">
        <f>VLOOKUP(C773&amp;"-O"&amp;E773,端口信息表!B:F,5,FALSE)</f>
        <v>TY14L</v>
      </c>
      <c r="H773" s="8">
        <f>IF(I773="常通",1,VLOOKUP(B773,'开关组信息表（新）'!C:I,7,0))</f>
        <v>1</v>
      </c>
      <c r="I773" s="10" t="s">
        <v>8685</v>
      </c>
      <c r="J773" s="8" t="str">
        <f t="shared" si="52"/>
        <v>TWT 15-Ka-FT</v>
      </c>
      <c r="K773" s="3" t="s">
        <v>8696</v>
      </c>
      <c r="L773" s="3" t="s">
        <v>8687</v>
      </c>
      <c r="M773" s="3" t="s">
        <v>8695</v>
      </c>
      <c r="N773" s="10" t="s">
        <v>8568</v>
      </c>
      <c r="O773" s="8" t="str">
        <f t="shared" si="51"/>
        <v>RH14R-TY14L</v>
      </c>
    </row>
    <row r="774" ht="15" spans="1:15">
      <c r="A774" s="8">
        <f t="shared" si="49"/>
        <v>773</v>
      </c>
      <c r="B774" s="8" t="str">
        <f t="shared" si="50"/>
        <v>CS19-1-3-[15][15]</v>
      </c>
      <c r="C774" s="8" t="s">
        <v>8413</v>
      </c>
      <c r="D774" s="8">
        <v>15</v>
      </c>
      <c r="E774" s="8">
        <v>15</v>
      </c>
      <c r="F774" s="8" t="str">
        <f>VLOOKUP(C774&amp;"-I"&amp;D774,端口信息表!B:F,5,FALSE)</f>
        <v>RH15R</v>
      </c>
      <c r="G774" s="8" t="str">
        <f>VLOOKUP(C774&amp;"-O"&amp;E774,端口信息表!B:F,5,FALSE)</f>
        <v>TY15L</v>
      </c>
      <c r="H774" s="8">
        <f>IF(I774="常通",1,VLOOKUP(B774,'开关组信息表（新）'!C:I,7,0))</f>
        <v>1</v>
      </c>
      <c r="I774" s="10" t="s">
        <v>8685</v>
      </c>
      <c r="J774" s="8" t="str">
        <f t="shared" si="52"/>
        <v>TWT 8-Ka-FT</v>
      </c>
      <c r="K774" s="3" t="s">
        <v>8697</v>
      </c>
      <c r="L774" s="3" t="s">
        <v>8690</v>
      </c>
      <c r="M774" s="3" t="s">
        <v>8698</v>
      </c>
      <c r="N774" s="10" t="s">
        <v>8568</v>
      </c>
      <c r="O774" s="8" t="str">
        <f t="shared" si="51"/>
        <v>RH15R-TY15L</v>
      </c>
    </row>
    <row r="775" ht="15" spans="1:15">
      <c r="A775" s="8">
        <f t="shared" si="49"/>
        <v>774</v>
      </c>
      <c r="B775" s="8" t="str">
        <f t="shared" si="50"/>
        <v>CS19-1-3-[16][16]</v>
      </c>
      <c r="C775" s="8" t="s">
        <v>8413</v>
      </c>
      <c r="D775" s="8">
        <v>16</v>
      </c>
      <c r="E775" s="8">
        <v>16</v>
      </c>
      <c r="F775" s="8" t="str">
        <f>VLOOKUP(C775&amp;"-I"&amp;D775,端口信息表!B:F,5,FALSE)</f>
        <v>RH16L</v>
      </c>
      <c r="G775" s="8" t="str">
        <f>VLOOKUP(C775&amp;"-O"&amp;E775,端口信息表!B:F,5,FALSE)</f>
        <v>TY16R</v>
      </c>
      <c r="H775" s="8">
        <f>IF(I775="常通",1,VLOOKUP(B775,'开关组信息表（新）'!C:I,7,0))</f>
        <v>1</v>
      </c>
      <c r="I775" s="10" t="s">
        <v>8685</v>
      </c>
      <c r="J775" s="8" t="str">
        <f t="shared" si="52"/>
        <v>TWT 2-Ka-FT</v>
      </c>
      <c r="K775" s="3" t="s">
        <v>8688</v>
      </c>
      <c r="L775" s="3" t="s">
        <v>8687</v>
      </c>
      <c r="M775" s="3" t="s">
        <v>8692</v>
      </c>
      <c r="N775" s="10" t="s">
        <v>8568</v>
      </c>
      <c r="O775" s="8" t="str">
        <f t="shared" si="51"/>
        <v>RH16L-TY16R</v>
      </c>
    </row>
    <row r="776" ht="15" spans="1:15">
      <c r="A776" s="8">
        <f t="shared" si="49"/>
        <v>775</v>
      </c>
      <c r="B776" s="8" t="str">
        <f t="shared" si="50"/>
        <v>CS19-1-3-[17][17]</v>
      </c>
      <c r="C776" s="8" t="s">
        <v>8413</v>
      </c>
      <c r="D776" s="8">
        <v>17</v>
      </c>
      <c r="E776" s="8">
        <v>17</v>
      </c>
      <c r="F776" s="8" t="str">
        <f>VLOOKUP(C776&amp;"-I"&amp;D776,端口信息表!B:F,5,FALSE)</f>
        <v>RH17R</v>
      </c>
      <c r="G776" s="8" t="str">
        <f>VLOOKUP(C776&amp;"-O"&amp;E776,端口信息表!B:F,5,FALSE)</f>
        <v>TY17L</v>
      </c>
      <c r="H776" s="8">
        <f>IF(I776="常通",1,VLOOKUP(B776,'开关组信息表（新）'!C:I,7,0))</f>
        <v>1</v>
      </c>
      <c r="I776" s="10" t="s">
        <v>8685</v>
      </c>
      <c r="J776" s="8" t="str">
        <f t="shared" si="52"/>
        <v>TWT 16-Ka-FT</v>
      </c>
      <c r="K776" s="3" t="s">
        <v>8695</v>
      </c>
      <c r="L776" s="3" t="s">
        <v>8690</v>
      </c>
      <c r="M776" s="3" t="s">
        <v>8696</v>
      </c>
      <c r="N776" s="10" t="s">
        <v>8568</v>
      </c>
      <c r="O776" s="8" t="str">
        <f t="shared" si="51"/>
        <v>RH17R-TY17L</v>
      </c>
    </row>
    <row r="777" ht="15" spans="1:15">
      <c r="A777" s="8">
        <f t="shared" si="49"/>
        <v>776</v>
      </c>
      <c r="B777" s="8" t="str">
        <f t="shared" si="50"/>
        <v>CS19-1-3-[18][18]</v>
      </c>
      <c r="C777" s="8" t="s">
        <v>8413</v>
      </c>
      <c r="D777" s="8">
        <v>18</v>
      </c>
      <c r="E777" s="8">
        <v>18</v>
      </c>
      <c r="F777" s="8" t="str">
        <f>VLOOKUP(C777&amp;"-I"&amp;D777,端口信息表!B:F,5,FALSE)</f>
        <v>RH18L</v>
      </c>
      <c r="G777" s="8" t="str">
        <f>VLOOKUP(C777&amp;"-O"&amp;E777,端口信息表!B:F,5,FALSE)</f>
        <v>TY18R</v>
      </c>
      <c r="H777" s="8">
        <f>IF(I777="常通",1,VLOOKUP(B777,'开关组信息表（新）'!C:I,7,0))</f>
        <v>1</v>
      </c>
      <c r="I777" s="10" t="s">
        <v>8685</v>
      </c>
      <c r="J777" s="8" t="str">
        <f t="shared" si="52"/>
        <v>TWT 5-Ka-FT</v>
      </c>
      <c r="K777" s="3" t="s">
        <v>8689</v>
      </c>
      <c r="L777" s="3" t="s">
        <v>8690</v>
      </c>
      <c r="M777" s="3" t="s">
        <v>8691</v>
      </c>
      <c r="N777" s="10" t="s">
        <v>8568</v>
      </c>
      <c r="O777" s="8" t="str">
        <f t="shared" si="51"/>
        <v>RH18L-TY18R</v>
      </c>
    </row>
    <row r="778" ht="15" spans="1:15">
      <c r="A778" s="8">
        <f t="shared" si="49"/>
        <v>777</v>
      </c>
      <c r="B778" s="8" t="str">
        <f t="shared" si="50"/>
        <v>CS19-1-3-[19][19]</v>
      </c>
      <c r="C778" s="8" t="s">
        <v>8413</v>
      </c>
      <c r="D778" s="8">
        <v>19</v>
      </c>
      <c r="E778" s="8">
        <v>19</v>
      </c>
      <c r="F778" s="8" t="str">
        <f>VLOOKUP(C778&amp;"-I"&amp;D778,端口信息表!B:F,5,FALSE)</f>
        <v>RH19R</v>
      </c>
      <c r="G778" s="8" t="str">
        <f>VLOOKUP(C778&amp;"-O"&amp;E778,端口信息表!B:F,5,FALSE)</f>
        <v>TY19L</v>
      </c>
      <c r="H778" s="8">
        <f>IF(I778="常通",1,VLOOKUP(B778,'开关组信息表（新）'!C:I,7,0))</f>
        <v>1</v>
      </c>
      <c r="I778" s="10" t="s">
        <v>8685</v>
      </c>
      <c r="J778" s="8" t="str">
        <f t="shared" si="52"/>
        <v>TWT 12-Ka-FT</v>
      </c>
      <c r="K778" s="3" t="s">
        <v>8693</v>
      </c>
      <c r="L778" s="3" t="s">
        <v>8687</v>
      </c>
      <c r="M778" s="3" t="s">
        <v>8694</v>
      </c>
      <c r="N778" s="10" t="s">
        <v>8568</v>
      </c>
      <c r="O778" s="8" t="str">
        <f t="shared" si="51"/>
        <v>RH19R-TY19L</v>
      </c>
    </row>
    <row r="779" ht="15" spans="1:15">
      <c r="A779" s="8">
        <f t="shared" si="49"/>
        <v>778</v>
      </c>
      <c r="B779" s="8" t="str">
        <f t="shared" si="50"/>
        <v>CS19-1-3-[20][20]</v>
      </c>
      <c r="C779" s="8" t="s">
        <v>8413</v>
      </c>
      <c r="D779" s="8">
        <v>20</v>
      </c>
      <c r="E779" s="8">
        <v>20</v>
      </c>
      <c r="F779" s="8" t="str">
        <f>VLOOKUP(C779&amp;"-I"&amp;D779,端口信息表!B:F,5,FALSE)</f>
        <v>RH20L</v>
      </c>
      <c r="G779" s="8" t="str">
        <f>VLOOKUP(C779&amp;"-O"&amp;E779,端口信息表!B:F,5,FALSE)</f>
        <v>TY20R</v>
      </c>
      <c r="H779" s="8">
        <f>IF(I779="常通",1,VLOOKUP(B779,'开关组信息表（新）'!C:I,7,0))</f>
        <v>1</v>
      </c>
      <c r="I779" s="10" t="s">
        <v>8685</v>
      </c>
      <c r="J779" s="8" t="str">
        <f t="shared" si="52"/>
        <v>TWT 7-Ka-FT</v>
      </c>
      <c r="K779" s="3" t="s">
        <v>8691</v>
      </c>
      <c r="L779" s="3" t="s">
        <v>8690</v>
      </c>
      <c r="M779" s="3" t="s">
        <v>8689</v>
      </c>
      <c r="N779" s="10" t="s">
        <v>8568</v>
      </c>
      <c r="O779" s="8" t="str">
        <f t="shared" si="51"/>
        <v>RH20L-TY20R</v>
      </c>
    </row>
    <row r="780" ht="15" spans="1:15">
      <c r="A780" s="8">
        <f t="shared" si="49"/>
        <v>779</v>
      </c>
      <c r="B780" s="8" t="str">
        <f t="shared" si="50"/>
        <v>CS19-1-3-[21][21]</v>
      </c>
      <c r="C780" s="8" t="s">
        <v>8413</v>
      </c>
      <c r="D780" s="8">
        <v>21</v>
      </c>
      <c r="E780" s="8">
        <v>21</v>
      </c>
      <c r="F780" s="8" t="str">
        <f>VLOOKUP(C780&amp;"-I"&amp;D780,端口信息表!B:F,5,FALSE)</f>
        <v>RH21L</v>
      </c>
      <c r="G780" s="8" t="str">
        <f>VLOOKUP(C780&amp;"-O"&amp;E780,端口信息表!B:F,5,FALSE)</f>
        <v>TY21R</v>
      </c>
      <c r="H780" s="8">
        <f>IF(I780="常通",1,VLOOKUP(B780,'开关组信息表（新）'!C:I,7,0))</f>
        <v>1</v>
      </c>
      <c r="I780" s="10" t="s">
        <v>8685</v>
      </c>
      <c r="J780" s="8" t="str">
        <f t="shared" si="52"/>
        <v>TWT 4-Ka-FT</v>
      </c>
      <c r="K780" s="3" t="s">
        <v>8686</v>
      </c>
      <c r="L780" s="3" t="s">
        <v>8687</v>
      </c>
      <c r="M780" s="3" t="s">
        <v>8688</v>
      </c>
      <c r="N780" s="10" t="s">
        <v>8568</v>
      </c>
      <c r="O780" s="8" t="str">
        <f t="shared" si="51"/>
        <v>RH21L-TY21R</v>
      </c>
    </row>
    <row r="781" ht="15" spans="1:15">
      <c r="A781" s="8">
        <f t="shared" si="49"/>
        <v>780</v>
      </c>
      <c r="B781" s="8" t="str">
        <f t="shared" si="50"/>
        <v>CS19-1-3-[22][22]</v>
      </c>
      <c r="C781" s="8" t="s">
        <v>8413</v>
      </c>
      <c r="D781" s="8">
        <v>22</v>
      </c>
      <c r="E781" s="8">
        <v>22</v>
      </c>
      <c r="F781" s="8" t="str">
        <f>VLOOKUP(C781&amp;"-I"&amp;D781,端口信息表!B:F,5,FALSE)</f>
        <v>RH22R</v>
      </c>
      <c r="G781" s="8" t="str">
        <f>VLOOKUP(C781&amp;"-O"&amp;E781,端口信息表!B:F,5,FALSE)</f>
        <v>TY22L</v>
      </c>
      <c r="H781" s="8">
        <f>IF(I781="常通",1,VLOOKUP(B781,'开关组信息表（新）'!C:I,7,0))</f>
        <v>1</v>
      </c>
      <c r="I781" s="10" t="s">
        <v>8685</v>
      </c>
      <c r="J781" s="8" t="str">
        <f t="shared" si="52"/>
        <v>TWT 14-Ka-FT</v>
      </c>
      <c r="K781" s="3" t="s">
        <v>8699</v>
      </c>
      <c r="L781" s="3" t="s">
        <v>8690</v>
      </c>
      <c r="M781" s="3" t="s">
        <v>8696</v>
      </c>
      <c r="N781" s="10" t="s">
        <v>8568</v>
      </c>
      <c r="O781" s="8" t="str">
        <f t="shared" si="51"/>
        <v>RH22R-TY22L</v>
      </c>
    </row>
    <row r="782" ht="15" spans="1:15">
      <c r="A782" s="8">
        <f t="shared" si="49"/>
        <v>781</v>
      </c>
      <c r="B782" s="8" t="str">
        <f t="shared" si="50"/>
        <v>CS19-1-3-[23][23]</v>
      </c>
      <c r="C782" s="8" t="s">
        <v>8413</v>
      </c>
      <c r="D782" s="8">
        <v>23</v>
      </c>
      <c r="E782" s="8">
        <v>23</v>
      </c>
      <c r="F782" s="8" t="str">
        <f>VLOOKUP(C782&amp;"-I"&amp;D782,端口信息表!B:F,5,FALSE)</f>
        <v>RH23L</v>
      </c>
      <c r="G782" s="8" t="str">
        <f>VLOOKUP(C782&amp;"-O"&amp;E782,端口信息表!B:F,5,FALSE)</f>
        <v>TY23R</v>
      </c>
      <c r="H782" s="8">
        <f>IF(I782="常通",1,VLOOKUP(B782,'开关组信息表（新）'!C:I,7,0))</f>
        <v>1</v>
      </c>
      <c r="I782" s="10" t="s">
        <v>8685</v>
      </c>
      <c r="J782" s="8" t="str">
        <f t="shared" si="52"/>
        <v>TWT 3-Ka-FT</v>
      </c>
      <c r="K782" s="10" t="s">
        <v>8692</v>
      </c>
      <c r="L782" s="8" t="s">
        <v>8687</v>
      </c>
      <c r="M782" s="8" t="s">
        <v>8688</v>
      </c>
      <c r="N782" s="10" t="s">
        <v>8568</v>
      </c>
      <c r="O782" s="8" t="str">
        <f t="shared" si="51"/>
        <v>RH23L-TY23R</v>
      </c>
    </row>
    <row r="783" ht="15" spans="1:15">
      <c r="A783" s="8">
        <f t="shared" si="49"/>
        <v>782</v>
      </c>
      <c r="B783" s="8" t="str">
        <f t="shared" si="50"/>
        <v>CS19-1-3-[24][24]</v>
      </c>
      <c r="C783" s="8" t="s">
        <v>8413</v>
      </c>
      <c r="D783" s="8">
        <v>24</v>
      </c>
      <c r="E783" s="8">
        <v>24</v>
      </c>
      <c r="F783" s="8" t="str">
        <f>VLOOKUP(C783&amp;"-I"&amp;D783,端口信息表!B:F,5,FALSE)</f>
        <v>RH24R</v>
      </c>
      <c r="G783" s="8" t="str">
        <f>VLOOKUP(C783&amp;"-O"&amp;E783,端口信息表!B:F,5,FALSE)</f>
        <v>TY24L</v>
      </c>
      <c r="H783" s="8">
        <f>IF(I783="常通",1,VLOOKUP(B783,'开关组信息表（新）'!C:I,7,0))</f>
        <v>1</v>
      </c>
      <c r="I783" s="10" t="s">
        <v>8685</v>
      </c>
      <c r="J783" s="8" t="str">
        <f t="shared" si="52"/>
        <v>TWT 15-Ka-FT</v>
      </c>
      <c r="K783" s="3" t="s">
        <v>8696</v>
      </c>
      <c r="L783" s="3" t="s">
        <v>8687</v>
      </c>
      <c r="M783" s="3" t="s">
        <v>8695</v>
      </c>
      <c r="N783" s="10" t="s">
        <v>8568</v>
      </c>
      <c r="O783" s="8" t="str">
        <f t="shared" si="51"/>
        <v>RH24R-TY24L</v>
      </c>
    </row>
    <row r="784" ht="15" spans="1:15">
      <c r="A784" s="8">
        <f t="shared" si="49"/>
        <v>783</v>
      </c>
      <c r="B784" s="8" t="str">
        <f t="shared" si="50"/>
        <v>CS19-1-3-[25][25]</v>
      </c>
      <c r="C784" s="8" t="s">
        <v>8413</v>
      </c>
      <c r="D784" s="8">
        <v>25</v>
      </c>
      <c r="E784" s="8">
        <v>25</v>
      </c>
      <c r="F784" s="8" t="str">
        <f>VLOOKUP(C784&amp;"-I"&amp;D784,端口信息表!B:F,5,FALSE)</f>
        <v>RH25L</v>
      </c>
      <c r="G784" s="8" t="str">
        <f>VLOOKUP(C784&amp;"-O"&amp;E784,端口信息表!B:F,5,FALSE)</f>
        <v>TY25R</v>
      </c>
      <c r="H784" s="8">
        <f>IF(I784="常通",1,VLOOKUP(B784,'开关组信息表（新）'!C:I,7,0))</f>
        <v>1</v>
      </c>
      <c r="I784" s="10" t="s">
        <v>8685</v>
      </c>
      <c r="J784" s="8" t="str">
        <f t="shared" si="52"/>
        <v>TWT 10-Ka-FT</v>
      </c>
      <c r="K784" s="3" t="s">
        <v>8700</v>
      </c>
      <c r="L784" s="3" t="s">
        <v>8690</v>
      </c>
      <c r="M784" s="3" t="s">
        <v>8693</v>
      </c>
      <c r="N784" s="10" t="s">
        <v>8568</v>
      </c>
      <c r="O784" s="8" t="str">
        <f t="shared" si="51"/>
        <v>RH25L-TY25R</v>
      </c>
    </row>
    <row r="785" ht="15" spans="1:15">
      <c r="A785" s="8">
        <f t="shared" si="49"/>
        <v>784</v>
      </c>
      <c r="B785" s="8" t="str">
        <f t="shared" si="50"/>
        <v>CS19-1-3-[26][26]</v>
      </c>
      <c r="C785" s="8" t="s">
        <v>8413</v>
      </c>
      <c r="D785" s="8">
        <v>26</v>
      </c>
      <c r="E785" s="8">
        <v>26</v>
      </c>
      <c r="F785" s="8" t="str">
        <f>VLOOKUP(C785&amp;"-I"&amp;D785,端口信息表!B:F,5,FALSE)</f>
        <v>RH26R</v>
      </c>
      <c r="G785" s="8" t="str">
        <f>VLOOKUP(C785&amp;"-O"&amp;E785,端口信息表!B:F,5,FALSE)</f>
        <v>TY26L</v>
      </c>
      <c r="H785" s="8">
        <f>IF(I785="常通",1,VLOOKUP(B785,'开关组信息表（新）'!C:I,7,0))</f>
        <v>1</v>
      </c>
      <c r="I785" s="10" t="s">
        <v>8685</v>
      </c>
      <c r="J785" s="8" t="str">
        <f t="shared" si="52"/>
        <v>TWT 13-Ka-FT</v>
      </c>
      <c r="K785" s="10" t="s">
        <v>8701</v>
      </c>
      <c r="L785" s="10" t="s">
        <v>8690</v>
      </c>
      <c r="M785" s="10" t="s">
        <v>8699</v>
      </c>
      <c r="N785" s="10" t="s">
        <v>8568</v>
      </c>
      <c r="O785" s="8" t="str">
        <f t="shared" si="51"/>
        <v>RH26R-TY26L</v>
      </c>
    </row>
    <row r="786" ht="15" spans="1:15">
      <c r="A786" s="8">
        <f t="shared" si="49"/>
        <v>785</v>
      </c>
      <c r="B786" s="8" t="str">
        <f t="shared" si="50"/>
        <v>CS19-1-3-[27][27]</v>
      </c>
      <c r="C786" s="8" t="s">
        <v>8413</v>
      </c>
      <c r="D786" s="8">
        <v>27</v>
      </c>
      <c r="E786" s="8">
        <v>27</v>
      </c>
      <c r="F786" s="8" t="str">
        <f>VLOOKUP(C786&amp;"-I"&amp;D786,端口信息表!B:F,5,FALSE)</f>
        <v>RH27R</v>
      </c>
      <c r="G786" s="8" t="str">
        <f>VLOOKUP(C786&amp;"-O"&amp;E786,端口信息表!B:F,5,FALSE)</f>
        <v>TY27L</v>
      </c>
      <c r="H786" s="8">
        <f>IF(I786="常通",1,VLOOKUP(B786,'开关组信息表（新）'!C:I,7,0))</f>
        <v>1</v>
      </c>
      <c r="I786" s="10" t="s">
        <v>8685</v>
      </c>
      <c r="J786" s="8" t="str">
        <f t="shared" si="52"/>
        <v>TWT 9-Ka-FT</v>
      </c>
      <c r="K786" s="3" t="s">
        <v>8698</v>
      </c>
      <c r="L786" s="3" t="s">
        <v>8690</v>
      </c>
      <c r="M786" s="3" t="s">
        <v>8697</v>
      </c>
      <c r="N786" s="10" t="s">
        <v>8568</v>
      </c>
      <c r="O786" s="8" t="str">
        <f t="shared" si="51"/>
        <v>RH27R-TY27L</v>
      </c>
    </row>
    <row r="787" ht="15" spans="1:15">
      <c r="A787" s="8">
        <f t="shared" si="49"/>
        <v>786</v>
      </c>
      <c r="B787" s="8" t="str">
        <f t="shared" si="50"/>
        <v>CS19-1-3-[28][28]</v>
      </c>
      <c r="C787" s="8" t="s">
        <v>8413</v>
      </c>
      <c r="D787" s="8">
        <v>28</v>
      </c>
      <c r="E787" s="8">
        <v>28</v>
      </c>
      <c r="F787" s="8" t="str">
        <f>VLOOKUP(C787&amp;"-I"&amp;D787,端口信息表!B:F,5,FALSE)</f>
        <v>RH28L</v>
      </c>
      <c r="G787" s="8" t="str">
        <f>VLOOKUP(C787&amp;"-O"&amp;E787,端口信息表!B:F,5,FALSE)</f>
        <v>TY28R</v>
      </c>
      <c r="H787" s="8">
        <f>IF(I787="常通",1,VLOOKUP(B787,'开关组信息表（新）'!C:I,7,0))</f>
        <v>1</v>
      </c>
      <c r="I787" s="10" t="s">
        <v>8685</v>
      </c>
      <c r="J787" s="8" t="str">
        <f t="shared" si="52"/>
        <v>TWT 11-Ka-FT</v>
      </c>
      <c r="K787" s="3" t="s">
        <v>8694</v>
      </c>
      <c r="L787" s="3" t="s">
        <v>8687</v>
      </c>
      <c r="M787" s="3" t="s">
        <v>8693</v>
      </c>
      <c r="N787" s="10" t="s">
        <v>8568</v>
      </c>
      <c r="O787" s="8" t="str">
        <f t="shared" si="51"/>
        <v>RH28L-TY28R</v>
      </c>
    </row>
    <row r="788" ht="15" spans="1:15">
      <c r="A788" s="8">
        <f t="shared" si="49"/>
        <v>787</v>
      </c>
      <c r="B788" s="8" t="str">
        <f t="shared" si="50"/>
        <v>CS19-1-4-[1][1]</v>
      </c>
      <c r="C788" s="8" t="s">
        <v>8414</v>
      </c>
      <c r="D788" s="8">
        <v>1</v>
      </c>
      <c r="E788" s="8">
        <v>1</v>
      </c>
      <c r="F788" s="8" t="str">
        <f>VLOOKUP(C788&amp;"-I"&amp;D788,端口信息表!B:F,5,FALSE)</f>
        <v>RY1L</v>
      </c>
      <c r="G788" s="8" t="str">
        <f>VLOOKUP(C788&amp;"-O"&amp;E788,端口信息表!B:F,5,FALSE)</f>
        <v>TH1R</v>
      </c>
      <c r="H788" s="8">
        <f>IF(I788="常通",1,VLOOKUP(B788,'开关组信息表（新）'!C:I,7,0))</f>
        <v>1</v>
      </c>
      <c r="I788" s="10" t="s">
        <v>8685</v>
      </c>
      <c r="J788" s="8" t="str">
        <f t="shared" si="52"/>
        <v>TWT 1-Ka-RT</v>
      </c>
      <c r="K788" s="3" t="s">
        <v>8702</v>
      </c>
      <c r="L788" s="3" t="s">
        <v>8703</v>
      </c>
      <c r="M788" s="3" t="s">
        <v>8704</v>
      </c>
      <c r="N788" s="10" t="s">
        <v>8568</v>
      </c>
      <c r="O788" s="8" t="str">
        <f t="shared" si="51"/>
        <v>RY1L-TH1R</v>
      </c>
    </row>
    <row r="789" ht="15" spans="1:15">
      <c r="A789" s="8">
        <f t="shared" si="49"/>
        <v>788</v>
      </c>
      <c r="B789" s="8" t="str">
        <f t="shared" si="50"/>
        <v>CS19-1-4-[2][2]</v>
      </c>
      <c r="C789" s="8" t="s">
        <v>8414</v>
      </c>
      <c r="D789" s="8">
        <v>2</v>
      </c>
      <c r="E789" s="8">
        <v>2</v>
      </c>
      <c r="F789" s="8" t="str">
        <f>VLOOKUP(C789&amp;"-I"&amp;D789,端口信息表!B:F,5,FALSE)</f>
        <v>RY2L</v>
      </c>
      <c r="G789" s="8" t="str">
        <f>VLOOKUP(C789&amp;"-O"&amp;E789,端口信息表!B:F,5,FALSE)</f>
        <v>TH2R</v>
      </c>
      <c r="H789" s="8">
        <f>IF(I789="常通",1,VLOOKUP(B789,'开关组信息表（新）'!C:I,7,0))</f>
        <v>1</v>
      </c>
      <c r="I789" s="10" t="s">
        <v>8685</v>
      </c>
      <c r="J789" s="8" t="str">
        <f t="shared" si="52"/>
        <v>TWT 1-Ka-RT</v>
      </c>
      <c r="K789" s="3" t="s">
        <v>8702</v>
      </c>
      <c r="L789" s="3" t="s">
        <v>8703</v>
      </c>
      <c r="M789" s="3" t="s">
        <v>8704</v>
      </c>
      <c r="N789" s="10" t="s">
        <v>8568</v>
      </c>
      <c r="O789" s="8" t="str">
        <f t="shared" si="51"/>
        <v>RY2L-TH2R</v>
      </c>
    </row>
    <row r="790" ht="15" spans="1:15">
      <c r="A790" s="8">
        <f t="shared" si="49"/>
        <v>789</v>
      </c>
      <c r="B790" s="8" t="str">
        <f t="shared" si="50"/>
        <v>CS19-1-4-[3][3]</v>
      </c>
      <c r="C790" s="8" t="s">
        <v>8414</v>
      </c>
      <c r="D790" s="8">
        <v>3</v>
      </c>
      <c r="E790" s="8">
        <v>3</v>
      </c>
      <c r="F790" s="8" t="str">
        <f>VLOOKUP(C790&amp;"-I"&amp;D790,端口信息表!B:F,5,FALSE)</f>
        <v>RY3L</v>
      </c>
      <c r="G790" s="8" t="str">
        <f>VLOOKUP(C790&amp;"-O"&amp;E790,端口信息表!B:F,5,FALSE)</f>
        <v>TH3R</v>
      </c>
      <c r="H790" s="8">
        <f>IF(I790="常通",1,VLOOKUP(B790,'开关组信息表（新）'!C:I,7,0))</f>
        <v>1</v>
      </c>
      <c r="I790" s="10" t="s">
        <v>8685</v>
      </c>
      <c r="J790" s="8" t="str">
        <f t="shared" si="52"/>
        <v>TWT 1-Ka-RT</v>
      </c>
      <c r="K790" s="3" t="s">
        <v>8702</v>
      </c>
      <c r="L790" s="3" t="s">
        <v>8703</v>
      </c>
      <c r="M790" s="3" t="s">
        <v>8704</v>
      </c>
      <c r="N790" s="10" t="s">
        <v>8568</v>
      </c>
      <c r="O790" s="8" t="str">
        <f t="shared" si="51"/>
        <v>RY3L-TH3R</v>
      </c>
    </row>
    <row r="791" ht="15" spans="1:15">
      <c r="A791" s="8">
        <f t="shared" si="49"/>
        <v>790</v>
      </c>
      <c r="B791" s="8" t="str">
        <f t="shared" si="50"/>
        <v>CS19-1-4-[4][4]</v>
      </c>
      <c r="C791" s="8" t="s">
        <v>8414</v>
      </c>
      <c r="D791" s="8">
        <v>4</v>
      </c>
      <c r="E791" s="8">
        <v>4</v>
      </c>
      <c r="F791" s="8" t="str">
        <f>VLOOKUP(C791&amp;"-I"&amp;D791,端口信息表!B:F,5,FALSE)</f>
        <v>RY4L</v>
      </c>
      <c r="G791" s="8" t="str">
        <f>VLOOKUP(C791&amp;"-O"&amp;E791,端口信息表!B:F,5,FALSE)</f>
        <v>TH4R</v>
      </c>
      <c r="H791" s="8">
        <f>IF(I791="常通",1,VLOOKUP(B791,'开关组信息表（新）'!C:I,7,0))</f>
        <v>1</v>
      </c>
      <c r="I791" s="10" t="s">
        <v>8685</v>
      </c>
      <c r="J791" s="8" t="str">
        <f t="shared" si="52"/>
        <v>TWT 1-Ka-RT</v>
      </c>
      <c r="K791" s="3" t="s">
        <v>8702</v>
      </c>
      <c r="L791" s="3" t="s">
        <v>8703</v>
      </c>
      <c r="M791" s="3" t="s">
        <v>8704</v>
      </c>
      <c r="N791" s="10" t="s">
        <v>8568</v>
      </c>
      <c r="O791" s="8" t="str">
        <f t="shared" si="51"/>
        <v>RY4L-TH4R</v>
      </c>
    </row>
    <row r="792" ht="15" spans="1:15">
      <c r="A792" s="8">
        <f t="shared" si="49"/>
        <v>791</v>
      </c>
      <c r="B792" s="8" t="str">
        <f t="shared" si="50"/>
        <v>CS19-1-4-[5][5]</v>
      </c>
      <c r="C792" s="8" t="s">
        <v>8414</v>
      </c>
      <c r="D792" s="8">
        <v>5</v>
      </c>
      <c r="E792" s="8">
        <v>5</v>
      </c>
      <c r="F792" s="8" t="str">
        <f>VLOOKUP(C792&amp;"-I"&amp;D792,端口信息表!B:F,5,FALSE)</f>
        <v>RY5R</v>
      </c>
      <c r="G792" s="8" t="str">
        <f>VLOOKUP(C792&amp;"-O"&amp;E792,端口信息表!B:F,5,FALSE)</f>
        <v>TH5L</v>
      </c>
      <c r="H792" s="8">
        <f>IF(I792="常通",1,VLOOKUP(B792,'开关组信息表（新）'!C:I,7,0))</f>
        <v>1</v>
      </c>
      <c r="I792" s="10" t="s">
        <v>8685</v>
      </c>
      <c r="J792" s="8" t="str">
        <f t="shared" si="52"/>
        <v>TWT 4-Ka-RT</v>
      </c>
      <c r="K792" s="3" t="s">
        <v>8705</v>
      </c>
      <c r="L792" s="3" t="s">
        <v>8704</v>
      </c>
      <c r="M792" s="3" t="s">
        <v>8703</v>
      </c>
      <c r="N792" s="10" t="s">
        <v>8568</v>
      </c>
      <c r="O792" s="8" t="str">
        <f t="shared" si="51"/>
        <v>RY5R-TH5L</v>
      </c>
    </row>
    <row r="793" ht="15" spans="1:15">
      <c r="A793" s="8">
        <f t="shared" si="49"/>
        <v>792</v>
      </c>
      <c r="B793" s="8" t="str">
        <f t="shared" si="50"/>
        <v>CS19-1-4-[6][6]</v>
      </c>
      <c r="C793" s="8" t="s">
        <v>8414</v>
      </c>
      <c r="D793" s="8">
        <v>6</v>
      </c>
      <c r="E793" s="8">
        <v>6</v>
      </c>
      <c r="F793" s="8" t="str">
        <f>VLOOKUP(C793&amp;"-I"&amp;D793,端口信息表!B:F,5,FALSE)</f>
        <v>RY6R</v>
      </c>
      <c r="G793" s="8" t="str">
        <f>VLOOKUP(C793&amp;"-O"&amp;E793,端口信息表!B:F,5,FALSE)</f>
        <v>TH6L</v>
      </c>
      <c r="H793" s="8">
        <f>IF(I793="常通",1,VLOOKUP(B793,'开关组信息表（新）'!C:I,7,0))</f>
        <v>1</v>
      </c>
      <c r="I793" s="10" t="s">
        <v>8685</v>
      </c>
      <c r="J793" s="8" t="str">
        <f t="shared" si="52"/>
        <v>TWT 4-Ka-RT</v>
      </c>
      <c r="K793" s="3" t="s">
        <v>8705</v>
      </c>
      <c r="L793" s="3" t="s">
        <v>8704</v>
      </c>
      <c r="M793" s="3" t="s">
        <v>8703</v>
      </c>
      <c r="N793" s="10" t="s">
        <v>8568</v>
      </c>
      <c r="O793" s="8" t="str">
        <f t="shared" si="51"/>
        <v>RY6R-TH6L</v>
      </c>
    </row>
    <row r="794" ht="15" spans="1:15">
      <c r="A794" s="8">
        <f t="shared" si="49"/>
        <v>793</v>
      </c>
      <c r="B794" s="8" t="str">
        <f t="shared" si="50"/>
        <v>CS19-1-4-[7][7]</v>
      </c>
      <c r="C794" s="8" t="s">
        <v>8414</v>
      </c>
      <c r="D794" s="8">
        <v>7</v>
      </c>
      <c r="E794" s="8">
        <v>7</v>
      </c>
      <c r="F794" s="8" t="str">
        <f>VLOOKUP(C794&amp;"-I"&amp;D794,端口信息表!B:F,5,FALSE)</f>
        <v>RY7R</v>
      </c>
      <c r="G794" s="8" t="str">
        <f>VLOOKUP(C794&amp;"-O"&amp;E794,端口信息表!B:F,5,FALSE)</f>
        <v>TH7L</v>
      </c>
      <c r="H794" s="8">
        <f>IF(I794="常通",1,VLOOKUP(B794,'开关组信息表（新）'!C:I,7,0))</f>
        <v>1</v>
      </c>
      <c r="I794" s="10" t="s">
        <v>8685</v>
      </c>
      <c r="J794" s="8" t="str">
        <f t="shared" si="52"/>
        <v>TWT 4-Ka-RT</v>
      </c>
      <c r="K794" s="3" t="s">
        <v>8705</v>
      </c>
      <c r="L794" s="3" t="s">
        <v>8704</v>
      </c>
      <c r="M794" s="3" t="s">
        <v>8703</v>
      </c>
      <c r="N794" s="10" t="s">
        <v>8568</v>
      </c>
      <c r="O794" s="8" t="str">
        <f t="shared" si="51"/>
        <v>RY7R-TH7L</v>
      </c>
    </row>
    <row r="795" ht="15" spans="1:15">
      <c r="A795" s="8">
        <f t="shared" si="49"/>
        <v>794</v>
      </c>
      <c r="B795" s="8" t="str">
        <f t="shared" si="50"/>
        <v>CS19-1-4-[8][8]</v>
      </c>
      <c r="C795" s="8" t="s">
        <v>8414</v>
      </c>
      <c r="D795" s="8">
        <v>8</v>
      </c>
      <c r="E795" s="8">
        <v>8</v>
      </c>
      <c r="F795" s="8" t="str">
        <f>VLOOKUP(C795&amp;"-I"&amp;D795,端口信息表!B:F,5,FALSE)</f>
        <v>RY8L</v>
      </c>
      <c r="G795" s="8" t="str">
        <f>VLOOKUP(C795&amp;"-O"&amp;E795,端口信息表!B:F,5,FALSE)</f>
        <v>TH8R</v>
      </c>
      <c r="H795" s="8">
        <f>IF(I795="常通",1,VLOOKUP(B795,'开关组信息表（新）'!C:I,7,0))</f>
        <v>1</v>
      </c>
      <c r="I795" s="10" t="s">
        <v>8685</v>
      </c>
      <c r="J795" s="8" t="str">
        <f t="shared" si="52"/>
        <v>TWT 1-Ka-RT</v>
      </c>
      <c r="K795" s="3" t="s">
        <v>8702</v>
      </c>
      <c r="L795" s="3" t="s">
        <v>8703</v>
      </c>
      <c r="M795" s="3" t="s">
        <v>8704</v>
      </c>
      <c r="N795" s="10" t="s">
        <v>8568</v>
      </c>
      <c r="O795" s="8" t="str">
        <f t="shared" si="51"/>
        <v>RY8L-TH8R</v>
      </c>
    </row>
    <row r="796" ht="15" spans="1:15">
      <c r="A796" s="8">
        <f t="shared" si="49"/>
        <v>795</v>
      </c>
      <c r="B796" s="8" t="str">
        <f t="shared" si="50"/>
        <v>CS19-1-4-[9][9]</v>
      </c>
      <c r="C796" s="8" t="s">
        <v>8414</v>
      </c>
      <c r="D796" s="8">
        <v>9</v>
      </c>
      <c r="E796" s="8">
        <v>9</v>
      </c>
      <c r="F796" s="8" t="str">
        <f>VLOOKUP(C796&amp;"-I"&amp;D796,端口信息表!B:F,5,FALSE)</f>
        <v>RY9R</v>
      </c>
      <c r="G796" s="8" t="str">
        <f>VLOOKUP(C796&amp;"-O"&amp;E796,端口信息表!B:F,5,FALSE)</f>
        <v>TH9L</v>
      </c>
      <c r="H796" s="8">
        <f>IF(I796="常通",1,VLOOKUP(B796,'开关组信息表（新）'!C:I,7,0))</f>
        <v>1</v>
      </c>
      <c r="I796" s="10" t="s">
        <v>8685</v>
      </c>
      <c r="J796" s="8" t="str">
        <f t="shared" si="52"/>
        <v>TWT 4-Ka-RT</v>
      </c>
      <c r="K796" s="3" t="s">
        <v>8705</v>
      </c>
      <c r="L796" s="3" t="s">
        <v>8704</v>
      </c>
      <c r="M796" s="3" t="s">
        <v>8703</v>
      </c>
      <c r="N796" s="10" t="s">
        <v>8568</v>
      </c>
      <c r="O796" s="8" t="str">
        <f t="shared" si="51"/>
        <v>RY9R-TH9L</v>
      </c>
    </row>
    <row r="797" ht="15" spans="1:15">
      <c r="A797" s="8">
        <f t="shared" si="49"/>
        <v>796</v>
      </c>
      <c r="B797" s="8" t="str">
        <f t="shared" si="50"/>
        <v>CS19-1-4-[10][10]</v>
      </c>
      <c r="C797" s="8" t="s">
        <v>8414</v>
      </c>
      <c r="D797" s="8">
        <v>10</v>
      </c>
      <c r="E797" s="8">
        <v>10</v>
      </c>
      <c r="F797" s="8" t="str">
        <f>VLOOKUP(C797&amp;"-I"&amp;D797,端口信息表!B:F,5,FALSE)</f>
        <v>RY10R</v>
      </c>
      <c r="G797" s="8" t="str">
        <f>VLOOKUP(C797&amp;"-O"&amp;E797,端口信息表!B:F,5,FALSE)</f>
        <v>TH10L</v>
      </c>
      <c r="H797" s="8">
        <f>IF(I797="常通",1,VLOOKUP(B797,'开关组信息表（新）'!C:I,7,0))</f>
        <v>1</v>
      </c>
      <c r="I797" s="10" t="s">
        <v>8685</v>
      </c>
      <c r="J797" s="8" t="str">
        <f t="shared" si="52"/>
        <v>TWT 4-Ka-RT</v>
      </c>
      <c r="K797" s="3" t="s">
        <v>8705</v>
      </c>
      <c r="L797" s="3" t="s">
        <v>8704</v>
      </c>
      <c r="M797" s="3" t="s">
        <v>8703</v>
      </c>
      <c r="N797" s="10" t="s">
        <v>8568</v>
      </c>
      <c r="O797" s="8" t="str">
        <f t="shared" si="51"/>
        <v>RY10R-TH10L</v>
      </c>
    </row>
    <row r="798" ht="15" spans="1:15">
      <c r="A798" s="8">
        <f t="shared" si="49"/>
        <v>797</v>
      </c>
      <c r="B798" s="8" t="str">
        <f t="shared" si="50"/>
        <v>CS19-1-4-[11][11]</v>
      </c>
      <c r="C798" s="8" t="s">
        <v>8414</v>
      </c>
      <c r="D798" s="8">
        <v>11</v>
      </c>
      <c r="E798" s="8">
        <v>11</v>
      </c>
      <c r="F798" s="8" t="str">
        <f>VLOOKUP(C798&amp;"-I"&amp;D798,端口信息表!B:F,5,FALSE)</f>
        <v>RY11R</v>
      </c>
      <c r="G798" s="8" t="str">
        <f>VLOOKUP(C798&amp;"-O"&amp;E798,端口信息表!B:F,5,FALSE)</f>
        <v>TH11L</v>
      </c>
      <c r="H798" s="8">
        <f>IF(I798="常通",1,VLOOKUP(B798,'开关组信息表（新）'!C:I,7,0))</f>
        <v>1</v>
      </c>
      <c r="I798" s="10" t="s">
        <v>8685</v>
      </c>
      <c r="J798" s="8" t="str">
        <f t="shared" si="52"/>
        <v>TWT 4-Ka-RT</v>
      </c>
      <c r="K798" s="3" t="s">
        <v>8705</v>
      </c>
      <c r="L798" s="3" t="s">
        <v>8704</v>
      </c>
      <c r="M798" s="3" t="s">
        <v>8703</v>
      </c>
      <c r="N798" s="10" t="s">
        <v>8568</v>
      </c>
      <c r="O798" s="8" t="str">
        <f t="shared" si="51"/>
        <v>RY11R-TH11L</v>
      </c>
    </row>
    <row r="799" ht="15" spans="1:15">
      <c r="A799" s="8">
        <f t="shared" si="49"/>
        <v>798</v>
      </c>
      <c r="B799" s="8" t="str">
        <f t="shared" si="50"/>
        <v>CS19-1-4-[12][12]</v>
      </c>
      <c r="C799" s="8" t="s">
        <v>8414</v>
      </c>
      <c r="D799" s="8">
        <v>12</v>
      </c>
      <c r="E799" s="8">
        <v>12</v>
      </c>
      <c r="F799" s="8" t="str">
        <f>VLOOKUP(C799&amp;"-I"&amp;D799,端口信息表!B:F,5,FALSE)</f>
        <v>RY12R</v>
      </c>
      <c r="G799" s="8" t="str">
        <f>VLOOKUP(C799&amp;"-O"&amp;E799,端口信息表!B:F,5,FALSE)</f>
        <v>TH12L</v>
      </c>
      <c r="H799" s="8">
        <f>IF(I799="常通",1,VLOOKUP(B799,'开关组信息表（新）'!C:I,7,0))</f>
        <v>1</v>
      </c>
      <c r="I799" s="10" t="s">
        <v>8685</v>
      </c>
      <c r="J799" s="8" t="str">
        <f t="shared" si="52"/>
        <v>TWT 4-Ka-RT</v>
      </c>
      <c r="K799" s="3" t="s">
        <v>8705</v>
      </c>
      <c r="L799" s="3" t="s">
        <v>8704</v>
      </c>
      <c r="M799" s="3" t="s">
        <v>8703</v>
      </c>
      <c r="N799" s="10" t="s">
        <v>8568</v>
      </c>
      <c r="O799" s="8" t="str">
        <f t="shared" si="51"/>
        <v>RY12R-TH12L</v>
      </c>
    </row>
    <row r="800" ht="15" spans="1:15">
      <c r="A800" s="8">
        <f t="shared" si="49"/>
        <v>799</v>
      </c>
      <c r="B800" s="8" t="str">
        <f t="shared" si="50"/>
        <v>CS19-1-4-[13][13]</v>
      </c>
      <c r="C800" s="8" t="s">
        <v>8414</v>
      </c>
      <c r="D800" s="8">
        <v>13</v>
      </c>
      <c r="E800" s="8">
        <v>13</v>
      </c>
      <c r="F800" s="8" t="str">
        <f>VLOOKUP(C800&amp;"-I"&amp;D800,端口信息表!B:F,5,FALSE)</f>
        <v>RY13L</v>
      </c>
      <c r="G800" s="8" t="str">
        <f>VLOOKUP(C800&amp;"-O"&amp;E800,端口信息表!B:F,5,FALSE)</f>
        <v>TH13R</v>
      </c>
      <c r="H800" s="8">
        <f>IF(I800="常通",1,VLOOKUP(B800,'开关组信息表（新）'!C:I,7,0))</f>
        <v>1</v>
      </c>
      <c r="I800" s="10" t="s">
        <v>8685</v>
      </c>
      <c r="J800" s="8" t="str">
        <f t="shared" si="52"/>
        <v>TWT 1-Ka-RT</v>
      </c>
      <c r="K800" s="3" t="s">
        <v>8702</v>
      </c>
      <c r="L800" s="3" t="s">
        <v>8703</v>
      </c>
      <c r="M800" s="3" t="s">
        <v>8704</v>
      </c>
      <c r="N800" s="10" t="s">
        <v>8568</v>
      </c>
      <c r="O800" s="8" t="str">
        <f t="shared" si="51"/>
        <v>RY13L-TH13R</v>
      </c>
    </row>
    <row r="801" ht="15" spans="1:15">
      <c r="A801" s="8">
        <f t="shared" si="49"/>
        <v>800</v>
      </c>
      <c r="B801" s="8" t="str">
        <f t="shared" si="50"/>
        <v>CS19-1-4-[14][14]</v>
      </c>
      <c r="C801" s="8" t="s">
        <v>8414</v>
      </c>
      <c r="D801" s="8">
        <v>14</v>
      </c>
      <c r="E801" s="8">
        <v>14</v>
      </c>
      <c r="F801" s="8" t="str">
        <f>VLOOKUP(C801&amp;"-I"&amp;D801,端口信息表!B:F,5,FALSE)</f>
        <v>RY14R</v>
      </c>
      <c r="G801" s="8" t="str">
        <f>VLOOKUP(C801&amp;"-O"&amp;E801,端口信息表!B:F,5,FALSE)</f>
        <v>TH14L</v>
      </c>
      <c r="H801" s="8">
        <f>IF(I801="常通",1,VLOOKUP(B801,'开关组信息表（新）'!C:I,7,0))</f>
        <v>1</v>
      </c>
      <c r="I801" s="10" t="s">
        <v>8685</v>
      </c>
      <c r="J801" s="8" t="str">
        <f t="shared" si="52"/>
        <v>TWT 4-Ka-RT</v>
      </c>
      <c r="K801" s="3" t="s">
        <v>8705</v>
      </c>
      <c r="L801" s="3" t="s">
        <v>8704</v>
      </c>
      <c r="M801" s="3" t="s">
        <v>8703</v>
      </c>
      <c r="N801" s="10" t="s">
        <v>8568</v>
      </c>
      <c r="O801" s="8" t="str">
        <f t="shared" si="51"/>
        <v>RY14R-TH14L</v>
      </c>
    </row>
    <row r="802" ht="15" spans="1:15">
      <c r="A802" s="8">
        <f t="shared" si="49"/>
        <v>801</v>
      </c>
      <c r="B802" s="8" t="str">
        <f t="shared" si="50"/>
        <v>CS19-1-4-[15][15]</v>
      </c>
      <c r="C802" s="8" t="s">
        <v>8414</v>
      </c>
      <c r="D802" s="8">
        <v>15</v>
      </c>
      <c r="E802" s="8">
        <v>15</v>
      </c>
      <c r="F802" s="8" t="str">
        <f>VLOOKUP(C802&amp;"-I"&amp;D802,端口信息表!B:F,5,FALSE)</f>
        <v>RY15L</v>
      </c>
      <c r="G802" s="8" t="str">
        <f>VLOOKUP(C802&amp;"-O"&amp;E802,端口信息表!B:F,5,FALSE)</f>
        <v>TH15R</v>
      </c>
      <c r="H802" s="8">
        <f>IF(I802="常通",1,VLOOKUP(B802,'开关组信息表（新）'!C:I,7,0))</f>
        <v>1</v>
      </c>
      <c r="I802" s="10" t="s">
        <v>8685</v>
      </c>
      <c r="J802" s="8" t="str">
        <f t="shared" si="52"/>
        <v>TWT 1-Ka-RT</v>
      </c>
      <c r="K802" s="3" t="s">
        <v>8702</v>
      </c>
      <c r="L802" s="3" t="s">
        <v>8703</v>
      </c>
      <c r="M802" s="3" t="s">
        <v>8704</v>
      </c>
      <c r="N802" s="10" t="s">
        <v>8568</v>
      </c>
      <c r="O802" s="8" t="str">
        <f t="shared" si="51"/>
        <v>RY15L-TH15R</v>
      </c>
    </row>
    <row r="803" ht="15" spans="1:15">
      <c r="A803" s="8">
        <f t="shared" si="49"/>
        <v>802</v>
      </c>
      <c r="B803" s="8" t="str">
        <f t="shared" si="50"/>
        <v>CS19-1-4-[16][16]</v>
      </c>
      <c r="C803" s="8" t="s">
        <v>8414</v>
      </c>
      <c r="D803" s="8">
        <v>16</v>
      </c>
      <c r="E803" s="8">
        <v>16</v>
      </c>
      <c r="F803" s="8" t="str">
        <f>VLOOKUP(C803&amp;"-I"&amp;D803,端口信息表!B:F,5,FALSE)</f>
        <v>RY16L</v>
      </c>
      <c r="G803" s="8" t="str">
        <f>VLOOKUP(C803&amp;"-O"&amp;E803,端口信息表!B:F,5,FALSE)</f>
        <v>TH16R</v>
      </c>
      <c r="H803" s="8">
        <f>IF(I803="常通",1,VLOOKUP(B803,'开关组信息表（新）'!C:I,7,0))</f>
        <v>1</v>
      </c>
      <c r="I803" s="10" t="s">
        <v>8685</v>
      </c>
      <c r="J803" s="8" t="str">
        <f t="shared" si="52"/>
        <v>TWT 1-Ka-RT</v>
      </c>
      <c r="K803" s="3" t="s">
        <v>8702</v>
      </c>
      <c r="L803" s="3" t="s">
        <v>8703</v>
      </c>
      <c r="M803" s="3" t="s">
        <v>8704</v>
      </c>
      <c r="N803" s="10" t="s">
        <v>8568</v>
      </c>
      <c r="O803" s="8" t="str">
        <f t="shared" si="51"/>
        <v>RY16L-TH16R</v>
      </c>
    </row>
    <row r="804" ht="15" spans="1:15">
      <c r="A804" s="8">
        <f t="shared" si="49"/>
        <v>803</v>
      </c>
      <c r="B804" s="8" t="str">
        <f t="shared" si="50"/>
        <v>CS19-1-4-[17][17]</v>
      </c>
      <c r="C804" s="8" t="s">
        <v>8414</v>
      </c>
      <c r="D804" s="8">
        <v>17</v>
      </c>
      <c r="E804" s="8">
        <v>17</v>
      </c>
      <c r="F804" s="8" t="str">
        <f>VLOOKUP(C804&amp;"-I"&amp;D804,端口信息表!B:F,5,FALSE)</f>
        <v>RY17L</v>
      </c>
      <c r="G804" s="8" t="str">
        <f>VLOOKUP(C804&amp;"-O"&amp;E804,端口信息表!B:F,5,FALSE)</f>
        <v>TH17R</v>
      </c>
      <c r="H804" s="8">
        <f>IF(I804="常通",1,VLOOKUP(B804,'开关组信息表（新）'!C:I,7,0))</f>
        <v>1</v>
      </c>
      <c r="I804" s="10" t="s">
        <v>8685</v>
      </c>
      <c r="J804" s="8" t="str">
        <f t="shared" si="52"/>
        <v>TWT 1-Ka-RT</v>
      </c>
      <c r="K804" s="3" t="s">
        <v>8702</v>
      </c>
      <c r="L804" s="3" t="s">
        <v>8703</v>
      </c>
      <c r="M804" s="3" t="s">
        <v>8704</v>
      </c>
      <c r="N804" s="10" t="s">
        <v>8568</v>
      </c>
      <c r="O804" s="8" t="str">
        <f t="shared" si="51"/>
        <v>RY17L-TH17R</v>
      </c>
    </row>
    <row r="805" ht="15" spans="1:15">
      <c r="A805" s="8">
        <f t="shared" si="49"/>
        <v>804</v>
      </c>
      <c r="B805" s="8" t="str">
        <f t="shared" si="50"/>
        <v>CS19-1-4-[18][18]</v>
      </c>
      <c r="C805" s="8" t="s">
        <v>8414</v>
      </c>
      <c r="D805" s="8">
        <v>18</v>
      </c>
      <c r="E805" s="8">
        <v>18</v>
      </c>
      <c r="F805" s="8" t="str">
        <f>VLOOKUP(C805&amp;"-I"&amp;D805,端口信息表!B:F,5,FALSE)</f>
        <v>RY18R</v>
      </c>
      <c r="G805" s="8" t="str">
        <f>VLOOKUP(C805&amp;"-O"&amp;E805,端口信息表!B:F,5,FALSE)</f>
        <v>TH18L</v>
      </c>
      <c r="H805" s="8">
        <f>IF(I805="常通",1,VLOOKUP(B805,'开关组信息表（新）'!C:I,7,0))</f>
        <v>1</v>
      </c>
      <c r="I805" s="10" t="s">
        <v>8685</v>
      </c>
      <c r="J805" s="8" t="str">
        <f t="shared" si="52"/>
        <v>TWT 4-Ka-RT</v>
      </c>
      <c r="K805" s="3" t="s">
        <v>8705</v>
      </c>
      <c r="L805" s="3" t="s">
        <v>8704</v>
      </c>
      <c r="M805" s="3" t="s">
        <v>8703</v>
      </c>
      <c r="N805" s="10" t="s">
        <v>8568</v>
      </c>
      <c r="O805" s="8" t="str">
        <f t="shared" si="51"/>
        <v>RY18R-TH18L</v>
      </c>
    </row>
    <row r="806" ht="15" spans="1:15">
      <c r="A806" s="8">
        <f t="shared" si="49"/>
        <v>805</v>
      </c>
      <c r="B806" s="8" t="str">
        <f t="shared" si="50"/>
        <v>CS19-1-4-[19][19]</v>
      </c>
      <c r="C806" s="8" t="s">
        <v>8414</v>
      </c>
      <c r="D806" s="8">
        <v>19</v>
      </c>
      <c r="E806" s="8">
        <v>19</v>
      </c>
      <c r="F806" s="8" t="str">
        <f>VLOOKUP(C806&amp;"-I"&amp;D806,端口信息表!B:F,5,FALSE)</f>
        <v>RY19L</v>
      </c>
      <c r="G806" s="8" t="str">
        <f>VLOOKUP(C806&amp;"-O"&amp;E806,端口信息表!B:F,5,FALSE)</f>
        <v>TH19R</v>
      </c>
      <c r="H806" s="8">
        <f>IF(I806="常通",1,VLOOKUP(B806,'开关组信息表（新）'!C:I,7,0))</f>
        <v>1</v>
      </c>
      <c r="I806" s="10" t="s">
        <v>8685</v>
      </c>
      <c r="J806" s="8" t="str">
        <f t="shared" si="52"/>
        <v>TWT 1-Ka-RT</v>
      </c>
      <c r="K806" s="3" t="s">
        <v>8702</v>
      </c>
      <c r="L806" s="3" t="s">
        <v>8703</v>
      </c>
      <c r="M806" s="3" t="s">
        <v>8704</v>
      </c>
      <c r="N806" s="10" t="s">
        <v>8568</v>
      </c>
      <c r="O806" s="8" t="str">
        <f t="shared" si="51"/>
        <v>RY19L-TH19R</v>
      </c>
    </row>
    <row r="807" ht="15" spans="1:15">
      <c r="A807" s="8">
        <f t="shared" si="49"/>
        <v>806</v>
      </c>
      <c r="B807" s="8" t="str">
        <f t="shared" si="50"/>
        <v>CS19-1-4-[20][20]</v>
      </c>
      <c r="C807" s="8" t="s">
        <v>8414</v>
      </c>
      <c r="D807" s="8">
        <v>20</v>
      </c>
      <c r="E807" s="8">
        <v>20</v>
      </c>
      <c r="F807" s="8" t="str">
        <f>VLOOKUP(C807&amp;"-I"&amp;D807,端口信息表!B:F,5,FALSE)</f>
        <v>RY20R</v>
      </c>
      <c r="G807" s="8" t="str">
        <f>VLOOKUP(C807&amp;"-O"&amp;E807,端口信息表!B:F,5,FALSE)</f>
        <v>TH20L</v>
      </c>
      <c r="H807" s="8">
        <f>IF(I807="常通",1,VLOOKUP(B807,'开关组信息表（新）'!C:I,7,0))</f>
        <v>1</v>
      </c>
      <c r="I807" s="10" t="s">
        <v>8685</v>
      </c>
      <c r="J807" s="8" t="str">
        <f t="shared" si="52"/>
        <v>TWT 4-Ka-RT</v>
      </c>
      <c r="K807" s="3" t="s">
        <v>8705</v>
      </c>
      <c r="L807" s="3" t="s">
        <v>8704</v>
      </c>
      <c r="M807" s="3" t="s">
        <v>8703</v>
      </c>
      <c r="N807" s="10" t="s">
        <v>8568</v>
      </c>
      <c r="O807" s="8" t="str">
        <f t="shared" si="51"/>
        <v>RY20R-TH20L</v>
      </c>
    </row>
    <row r="808" ht="15" spans="1:15">
      <c r="A808" s="8">
        <f t="shared" si="49"/>
        <v>807</v>
      </c>
      <c r="B808" s="8" t="str">
        <f t="shared" si="50"/>
        <v>CS19-1-4-[21][21]</v>
      </c>
      <c r="C808" s="8" t="s">
        <v>8414</v>
      </c>
      <c r="D808" s="8">
        <v>21</v>
      </c>
      <c r="E808" s="8">
        <v>21</v>
      </c>
      <c r="F808" s="8" t="str">
        <f>VLOOKUP(C808&amp;"-I"&amp;D808,端口信息表!B:F,5,FALSE)</f>
        <v>RY21R</v>
      </c>
      <c r="G808" s="8" t="str">
        <f>VLOOKUP(C808&amp;"-O"&amp;E808,端口信息表!B:F,5,FALSE)</f>
        <v>TH21L</v>
      </c>
      <c r="H808" s="8">
        <f>IF(I808="常通",1,VLOOKUP(B808,'开关组信息表（新）'!C:I,7,0))</f>
        <v>1</v>
      </c>
      <c r="I808" s="10" t="s">
        <v>8685</v>
      </c>
      <c r="J808" s="8" t="str">
        <f t="shared" si="52"/>
        <v>TWT 4-Ka-RT</v>
      </c>
      <c r="K808" s="3" t="s">
        <v>8705</v>
      </c>
      <c r="L808" s="3" t="s">
        <v>8704</v>
      </c>
      <c r="M808" s="3" t="s">
        <v>8703</v>
      </c>
      <c r="N808" s="10" t="s">
        <v>8568</v>
      </c>
      <c r="O808" s="8" t="str">
        <f t="shared" si="51"/>
        <v>RY21R-TH21L</v>
      </c>
    </row>
    <row r="809" ht="15" spans="1:15">
      <c r="A809" s="8">
        <f t="shared" si="49"/>
        <v>808</v>
      </c>
      <c r="B809" s="8" t="str">
        <f t="shared" si="50"/>
        <v>CS19-1-4-[22][22]</v>
      </c>
      <c r="C809" s="8" t="s">
        <v>8414</v>
      </c>
      <c r="D809" s="8">
        <v>22</v>
      </c>
      <c r="E809" s="8">
        <v>22</v>
      </c>
      <c r="F809" s="8" t="str">
        <f>VLOOKUP(C809&amp;"-I"&amp;D809,端口信息表!B:F,5,FALSE)</f>
        <v>RY22L</v>
      </c>
      <c r="G809" s="8" t="str">
        <f>VLOOKUP(C809&amp;"-O"&amp;E809,端口信息表!B:F,5,FALSE)</f>
        <v>TH22R</v>
      </c>
      <c r="H809" s="8">
        <f>IF(I809="常通",1,VLOOKUP(B809,'开关组信息表（新）'!C:I,7,0))</f>
        <v>1</v>
      </c>
      <c r="I809" s="10" t="s">
        <v>8685</v>
      </c>
      <c r="J809" s="8" t="str">
        <f t="shared" si="52"/>
        <v>TWT 1-Ka-RT</v>
      </c>
      <c r="K809" s="3" t="s">
        <v>8702</v>
      </c>
      <c r="L809" s="3" t="s">
        <v>8703</v>
      </c>
      <c r="M809" s="3" t="s">
        <v>8704</v>
      </c>
      <c r="N809" s="10" t="s">
        <v>8568</v>
      </c>
      <c r="O809" s="8" t="str">
        <f t="shared" si="51"/>
        <v>RY22L-TH22R</v>
      </c>
    </row>
    <row r="810" ht="15" spans="1:15">
      <c r="A810" s="8">
        <f t="shared" si="49"/>
        <v>809</v>
      </c>
      <c r="B810" s="8" t="str">
        <f t="shared" si="50"/>
        <v>CS19-1-4-[23][23]</v>
      </c>
      <c r="C810" s="8" t="s">
        <v>8414</v>
      </c>
      <c r="D810" s="8">
        <v>23</v>
      </c>
      <c r="E810" s="8">
        <v>23</v>
      </c>
      <c r="F810" s="8" t="str">
        <f>VLOOKUP(C810&amp;"-I"&amp;D810,端口信息表!B:F,5,FALSE)</f>
        <v>RY23L</v>
      </c>
      <c r="G810" s="8" t="str">
        <f>VLOOKUP(C810&amp;"-O"&amp;E810,端口信息表!B:F,5,FALSE)</f>
        <v>TH23R</v>
      </c>
      <c r="H810" s="8">
        <f>IF(I810="常通",1,VLOOKUP(B810,'开关组信息表（新）'!C:I,7,0))</f>
        <v>1</v>
      </c>
      <c r="I810" s="10" t="s">
        <v>8685</v>
      </c>
      <c r="J810" s="8" t="str">
        <f t="shared" si="52"/>
        <v>TWT 1-Ka-RT</v>
      </c>
      <c r="K810" s="3" t="s">
        <v>8702</v>
      </c>
      <c r="L810" s="3" t="s">
        <v>8703</v>
      </c>
      <c r="M810" s="3" t="s">
        <v>8704</v>
      </c>
      <c r="N810" s="10" t="s">
        <v>8568</v>
      </c>
      <c r="O810" s="8" t="str">
        <f t="shared" si="51"/>
        <v>RY23L-TH23R</v>
      </c>
    </row>
    <row r="811" ht="15" spans="1:15">
      <c r="A811" s="8">
        <f t="shared" si="49"/>
        <v>810</v>
      </c>
      <c r="B811" s="8" t="str">
        <f t="shared" si="50"/>
        <v>CS19-1-4-[24][24]</v>
      </c>
      <c r="C811" s="8" t="s">
        <v>8414</v>
      </c>
      <c r="D811" s="8">
        <v>24</v>
      </c>
      <c r="E811" s="8">
        <v>24</v>
      </c>
      <c r="F811" s="8" t="str">
        <f>VLOOKUP(C811&amp;"-I"&amp;D811,端口信息表!B:F,5,FALSE)</f>
        <v>RY24R</v>
      </c>
      <c r="G811" s="8" t="str">
        <f>VLOOKUP(C811&amp;"-O"&amp;E811,端口信息表!B:F,5,FALSE)</f>
        <v>TH24L</v>
      </c>
      <c r="H811" s="8">
        <f>IF(I811="常通",1,VLOOKUP(B811,'开关组信息表（新）'!C:I,7,0))</f>
        <v>1</v>
      </c>
      <c r="I811" s="10" t="s">
        <v>8685</v>
      </c>
      <c r="J811" s="8" t="str">
        <f t="shared" si="52"/>
        <v>TWT 4-Ka-RT</v>
      </c>
      <c r="K811" s="3" t="s">
        <v>8705</v>
      </c>
      <c r="L811" s="3" t="s">
        <v>8704</v>
      </c>
      <c r="M811" s="3" t="s">
        <v>8703</v>
      </c>
      <c r="N811" s="10" t="s">
        <v>8568</v>
      </c>
      <c r="O811" s="8" t="str">
        <f t="shared" si="51"/>
        <v>RY24R-TH24L</v>
      </c>
    </row>
    <row r="812" ht="15" spans="1:15">
      <c r="A812" s="8">
        <f t="shared" si="49"/>
        <v>811</v>
      </c>
      <c r="B812" s="8" t="str">
        <f t="shared" si="50"/>
        <v>CS19-1-4-[25][25]</v>
      </c>
      <c r="C812" s="8" t="s">
        <v>8414</v>
      </c>
      <c r="D812" s="8">
        <v>25</v>
      </c>
      <c r="E812" s="8">
        <v>25</v>
      </c>
      <c r="F812" s="8" t="str">
        <f>VLOOKUP(C812&amp;"-I"&amp;D812,端口信息表!B:F,5,FALSE)</f>
        <v>RY25L</v>
      </c>
      <c r="G812" s="8" t="str">
        <f>VLOOKUP(C812&amp;"-O"&amp;E812,端口信息表!B:F,5,FALSE)</f>
        <v>TH25R</v>
      </c>
      <c r="H812" s="8">
        <f>IF(I812="常通",1,VLOOKUP(B812,'开关组信息表（新）'!C:I,7,0))</f>
        <v>1</v>
      </c>
      <c r="I812" s="10" t="s">
        <v>8685</v>
      </c>
      <c r="J812" s="8" t="str">
        <f t="shared" si="52"/>
        <v>TWT 1-Ka-RT</v>
      </c>
      <c r="K812" s="3" t="s">
        <v>8702</v>
      </c>
      <c r="L812" s="3" t="s">
        <v>8703</v>
      </c>
      <c r="M812" s="3" t="s">
        <v>8704</v>
      </c>
      <c r="N812" s="10" t="s">
        <v>8568</v>
      </c>
      <c r="O812" s="8" t="str">
        <f t="shared" si="51"/>
        <v>RY25L-TH25R</v>
      </c>
    </row>
    <row r="813" ht="15" spans="1:15">
      <c r="A813" s="8">
        <f t="shared" si="49"/>
        <v>812</v>
      </c>
      <c r="B813" s="8" t="str">
        <f t="shared" si="50"/>
        <v>CS19-1-4-[26][26]</v>
      </c>
      <c r="C813" s="8" t="s">
        <v>8414</v>
      </c>
      <c r="D813" s="8">
        <v>26</v>
      </c>
      <c r="E813" s="8">
        <v>26</v>
      </c>
      <c r="F813" s="8" t="str">
        <f>VLOOKUP(C813&amp;"-I"&amp;D813,端口信息表!B:F,5,FALSE)</f>
        <v>RY26R</v>
      </c>
      <c r="G813" s="8" t="str">
        <f>VLOOKUP(C813&amp;"-O"&amp;E813,端口信息表!B:F,5,FALSE)</f>
        <v>TH26L</v>
      </c>
      <c r="H813" s="8">
        <f>IF(I813="常通",1,VLOOKUP(B813,'开关组信息表（新）'!C:I,7,0))</f>
        <v>1</v>
      </c>
      <c r="I813" s="10" t="s">
        <v>8685</v>
      </c>
      <c r="J813" s="8" t="str">
        <f t="shared" si="52"/>
        <v>TWT 4-Ka-RT</v>
      </c>
      <c r="K813" s="3" t="s">
        <v>8705</v>
      </c>
      <c r="L813" s="3" t="s">
        <v>8704</v>
      </c>
      <c r="M813" s="3" t="s">
        <v>8703</v>
      </c>
      <c r="N813" s="10" t="s">
        <v>8568</v>
      </c>
      <c r="O813" s="8" t="str">
        <f t="shared" si="51"/>
        <v>RY26R-TH26L</v>
      </c>
    </row>
    <row r="814" ht="15" spans="1:15">
      <c r="A814" s="8">
        <f t="shared" si="49"/>
        <v>813</v>
      </c>
      <c r="B814" s="8" t="str">
        <f t="shared" si="50"/>
        <v>CS19-1-4-[27][27]</v>
      </c>
      <c r="C814" s="8" t="s">
        <v>8414</v>
      </c>
      <c r="D814" s="8">
        <v>27</v>
      </c>
      <c r="E814" s="8">
        <v>27</v>
      </c>
      <c r="F814" s="8" t="str">
        <f>VLOOKUP(C814&amp;"-I"&amp;D814,端口信息表!B:F,5,FALSE)</f>
        <v>RY27R</v>
      </c>
      <c r="G814" s="8" t="str">
        <f>VLOOKUP(C814&amp;"-O"&amp;E814,端口信息表!B:F,5,FALSE)</f>
        <v>TH27L</v>
      </c>
      <c r="H814" s="8">
        <f>IF(I814="常通",1,VLOOKUP(B814,'开关组信息表（新）'!C:I,7,0))</f>
        <v>1</v>
      </c>
      <c r="I814" s="10" t="s">
        <v>8685</v>
      </c>
      <c r="J814" s="8" t="str">
        <f t="shared" si="52"/>
        <v>TWT 4-Ka-RT</v>
      </c>
      <c r="K814" s="3" t="s">
        <v>8705</v>
      </c>
      <c r="L814" s="3" t="s">
        <v>8704</v>
      </c>
      <c r="M814" s="3" t="s">
        <v>8703</v>
      </c>
      <c r="N814" s="10" t="s">
        <v>8568</v>
      </c>
      <c r="O814" s="8" t="str">
        <f t="shared" si="51"/>
        <v>RY27R-TH27L</v>
      </c>
    </row>
    <row r="815" ht="15" spans="1:15">
      <c r="A815" s="8">
        <f t="shared" si="49"/>
        <v>814</v>
      </c>
      <c r="B815" s="8" t="str">
        <f t="shared" si="50"/>
        <v>CS19-1-4-[28][28]</v>
      </c>
      <c r="C815" s="8" t="s">
        <v>8414</v>
      </c>
      <c r="D815" s="8">
        <v>28</v>
      </c>
      <c r="E815" s="8">
        <v>28</v>
      </c>
      <c r="F815" s="8" t="str">
        <f>VLOOKUP(C815&amp;"-I"&amp;D815,端口信息表!B:F,5,FALSE)</f>
        <v>RY28L</v>
      </c>
      <c r="G815" s="8" t="str">
        <f>VLOOKUP(C815&amp;"-O"&amp;E815,端口信息表!B:F,5,FALSE)</f>
        <v>TH28R</v>
      </c>
      <c r="H815" s="8">
        <f>IF(I815="常通",1,VLOOKUP(B815,'开关组信息表（新）'!C:I,7,0))</f>
        <v>1</v>
      </c>
      <c r="I815" s="10" t="s">
        <v>8685</v>
      </c>
      <c r="J815" s="8" t="str">
        <f t="shared" si="52"/>
        <v>TWT 1-Ka-RT</v>
      </c>
      <c r="K815" s="3" t="s">
        <v>8702</v>
      </c>
      <c r="L815" s="3" t="s">
        <v>8703</v>
      </c>
      <c r="M815" s="3" t="s">
        <v>8704</v>
      </c>
      <c r="N815" s="10" t="s">
        <v>8568</v>
      </c>
      <c r="O815" s="8" t="str">
        <f t="shared" si="51"/>
        <v>RY28L-TH28R</v>
      </c>
    </row>
    <row r="816" ht="15" spans="1:15">
      <c r="A816" s="8">
        <f t="shared" si="49"/>
        <v>815</v>
      </c>
      <c r="B816" s="8" t="str">
        <f t="shared" si="50"/>
        <v>CS19-1-5-[1][1]</v>
      </c>
      <c r="C816" s="8" t="s">
        <v>8400</v>
      </c>
      <c r="D816" s="8">
        <v>1</v>
      </c>
      <c r="E816" s="8">
        <v>1</v>
      </c>
      <c r="F816" s="8" t="str">
        <f>VLOOKUP(C816&amp;"-I"&amp;D816,端口信息表!B:F,5,FALSE)</f>
        <v>RAKu5V</v>
      </c>
      <c r="G816" s="8" t="str">
        <f>VLOOKUP(C816&amp;"-O"&amp;E816,端口信息表!B:F,5,FALSE)</f>
        <v>TAKu5H</v>
      </c>
      <c r="H816" s="8">
        <f>IF(I816="常通",1,VLOOKUP(B816,'开关组信息表（新）'!C:I,7,0))</f>
        <v>1</v>
      </c>
      <c r="I816" s="10" t="s">
        <v>8683</v>
      </c>
      <c r="J816" s="8" t="str">
        <f t="shared" si="52"/>
        <v>TWT 5-Ku</v>
      </c>
      <c r="K816" s="3" t="s">
        <v>8659</v>
      </c>
      <c r="L816" s="3" t="s">
        <v>8656</v>
      </c>
      <c r="M816" s="3" t="s">
        <v>8657</v>
      </c>
      <c r="N816" s="10" t="s">
        <v>8568</v>
      </c>
      <c r="O816" s="8" t="str">
        <f t="shared" si="51"/>
        <v>RAKu5V-TAKu5H</v>
      </c>
    </row>
    <row r="817" ht="15" spans="1:15">
      <c r="A817" s="8">
        <f t="shared" si="49"/>
        <v>816</v>
      </c>
      <c r="B817" s="8" t="str">
        <f t="shared" si="50"/>
        <v>CS19-1-5-[1][2]</v>
      </c>
      <c r="C817" s="8" t="s">
        <v>8400</v>
      </c>
      <c r="D817" s="8">
        <v>1</v>
      </c>
      <c r="E817" s="8">
        <v>2</v>
      </c>
      <c r="F817" s="8" t="str">
        <f>VLOOKUP(C817&amp;"-I"&amp;D817,端口信息表!B:F,5,FALSE)</f>
        <v>RAKu5V</v>
      </c>
      <c r="G817" s="8" t="str">
        <f>VLOOKUP(C817&amp;"-O"&amp;E817,端口信息表!B:F,5,FALSE)</f>
        <v>TBKu5H</v>
      </c>
      <c r="H817" s="8">
        <f>IF(I817="常通",1,VLOOKUP(B817,'开关组信息表（新）'!C:I,7,0))</f>
        <v>0</v>
      </c>
      <c r="I817" s="10" t="s">
        <v>8683</v>
      </c>
      <c r="J817" s="8" t="str">
        <f t="shared" si="52"/>
        <v>TWT 5-Ku</v>
      </c>
      <c r="K817" s="3" t="s">
        <v>8659</v>
      </c>
      <c r="L817" s="3" t="s">
        <v>8656</v>
      </c>
      <c r="M817" s="3" t="s">
        <v>8657</v>
      </c>
      <c r="N817" s="10" t="s">
        <v>8568</v>
      </c>
      <c r="O817" s="8" t="str">
        <f t="shared" si="51"/>
        <v>RAKu5V-TBKu5H</v>
      </c>
    </row>
    <row r="818" ht="15" spans="1:15">
      <c r="A818" s="8">
        <f t="shared" si="49"/>
        <v>817</v>
      </c>
      <c r="B818" s="8" t="str">
        <f t="shared" si="50"/>
        <v>CS19-1-5-[2][3]</v>
      </c>
      <c r="C818" s="8" t="s">
        <v>8400</v>
      </c>
      <c r="D818" s="8">
        <v>2</v>
      </c>
      <c r="E818" s="8">
        <v>3</v>
      </c>
      <c r="F818" s="8" t="str">
        <f>VLOOKUP(C818&amp;"-I"&amp;D818,端口信息表!B:F,5,FALSE)</f>
        <v>RAKu6V</v>
      </c>
      <c r="G818" s="8" t="str">
        <f>VLOOKUP(C818&amp;"-O"&amp;E818,端口信息表!B:F,5,FALSE)</f>
        <v>TAKu6H</v>
      </c>
      <c r="H818" s="8">
        <f>IF(I818="常通",1,VLOOKUP(B818,'开关组信息表（新）'!C:I,7,0))</f>
        <v>1</v>
      </c>
      <c r="I818" s="10" t="s">
        <v>8683</v>
      </c>
      <c r="J818" s="8" t="str">
        <f t="shared" si="52"/>
        <v>TWT 4-Ku</v>
      </c>
      <c r="K818" s="3" t="s">
        <v>8654</v>
      </c>
      <c r="L818" s="3" t="s">
        <v>8660</v>
      </c>
      <c r="M818" s="3" t="s">
        <v>8661</v>
      </c>
      <c r="N818" s="10" t="s">
        <v>8568</v>
      </c>
      <c r="O818" s="8" t="str">
        <f t="shared" si="51"/>
        <v>RAKu6V-TAKu6H</v>
      </c>
    </row>
    <row r="819" ht="15" spans="1:15">
      <c r="A819" s="8">
        <f t="shared" si="49"/>
        <v>818</v>
      </c>
      <c r="B819" s="8" t="str">
        <f t="shared" si="50"/>
        <v>CS19-1-5-[3][4]</v>
      </c>
      <c r="C819" s="8" t="s">
        <v>8400</v>
      </c>
      <c r="D819" s="8">
        <v>3</v>
      </c>
      <c r="E819" s="8">
        <v>4</v>
      </c>
      <c r="F819" s="8" t="str">
        <f>VLOOKUP(C819&amp;"-I"&amp;D819,端口信息表!B:F,5,FALSE)</f>
        <v>RCKu6V</v>
      </c>
      <c r="G819" s="8" t="str">
        <f>VLOOKUP(C819&amp;"-O"&amp;E819,端口信息表!B:F,5,FALSE)</f>
        <v>TCKu6H</v>
      </c>
      <c r="H819" s="8">
        <f>IF(I819="常通",1,VLOOKUP(B819,'开关组信息表（新）'!C:I,7,0))</f>
        <v>0</v>
      </c>
      <c r="I819" s="10" t="s">
        <v>8683</v>
      </c>
      <c r="J819" s="8" t="str">
        <f t="shared" si="52"/>
        <v>TWT 4-Ku</v>
      </c>
      <c r="K819" s="3" t="s">
        <v>8654</v>
      </c>
      <c r="L819" s="3" t="s">
        <v>8660</v>
      </c>
      <c r="M819" s="3" t="s">
        <v>8661</v>
      </c>
      <c r="N819" s="10" t="s">
        <v>8568</v>
      </c>
      <c r="O819" s="8" t="str">
        <f t="shared" si="51"/>
        <v>RCKu6V-TCKu6H</v>
      </c>
    </row>
    <row r="820" ht="15" spans="1:15">
      <c r="A820" s="8">
        <f t="shared" si="49"/>
        <v>819</v>
      </c>
      <c r="B820" s="8" t="str">
        <f t="shared" si="50"/>
        <v>CS19-1-5-[4][5]</v>
      </c>
      <c r="C820" s="8" t="s">
        <v>8400</v>
      </c>
      <c r="D820" s="8">
        <v>4</v>
      </c>
      <c r="E820" s="8">
        <v>5</v>
      </c>
      <c r="F820" s="8" t="str">
        <f>VLOOKUP(C820&amp;"-I"&amp;D820,端口信息表!B:F,5,FALSE)</f>
        <v>RAKu7V</v>
      </c>
      <c r="G820" s="8" t="str">
        <f>VLOOKUP(C820&amp;"-O"&amp;E820,端口信息表!B:F,5,FALSE)</f>
        <v>TAKu7H</v>
      </c>
      <c r="H820" s="8">
        <f>IF(I820="常通",1,VLOOKUP(B820,'开关组信息表（新）'!C:I,7,0))</f>
        <v>1</v>
      </c>
      <c r="I820" s="10" t="s">
        <v>8683</v>
      </c>
      <c r="J820" s="8" t="str">
        <f t="shared" si="52"/>
        <v>TWT 7-Ku</v>
      </c>
      <c r="K820" s="3" t="s">
        <v>8661</v>
      </c>
      <c r="L820" s="3" t="s">
        <v>8660</v>
      </c>
      <c r="M820" s="3" t="s">
        <v>8654</v>
      </c>
      <c r="N820" s="10" t="s">
        <v>8568</v>
      </c>
      <c r="O820" s="8" t="str">
        <f t="shared" si="51"/>
        <v>RAKu7V-TAKu7H</v>
      </c>
    </row>
    <row r="821" ht="15" spans="1:15">
      <c r="A821" s="8">
        <f t="shared" si="49"/>
        <v>820</v>
      </c>
      <c r="B821" s="8" t="str">
        <f t="shared" si="50"/>
        <v>CS19-1-5-[5][6]</v>
      </c>
      <c r="C821" s="8" t="s">
        <v>8400</v>
      </c>
      <c r="D821" s="8">
        <v>5</v>
      </c>
      <c r="E821" s="8">
        <v>6</v>
      </c>
      <c r="F821" s="8" t="str">
        <f>VLOOKUP(C821&amp;"-I"&amp;D821,端口信息表!B:F,5,FALSE)</f>
        <v>RDKu7V</v>
      </c>
      <c r="G821" s="8" t="str">
        <f>VLOOKUP(C821&amp;"-O"&amp;E821,端口信息表!B:F,5,FALSE)</f>
        <v>TDKu7H</v>
      </c>
      <c r="H821" s="8">
        <f>IF(I821="常通",1,VLOOKUP(B821,'开关组信息表（新）'!C:I,7,0))</f>
        <v>0</v>
      </c>
      <c r="I821" s="10" t="s">
        <v>8683</v>
      </c>
      <c r="J821" s="8" t="str">
        <f t="shared" si="52"/>
        <v>TWT 7-Ku</v>
      </c>
      <c r="K821" s="3" t="s">
        <v>8661</v>
      </c>
      <c r="L821" s="3" t="s">
        <v>8660</v>
      </c>
      <c r="M821" s="3" t="s">
        <v>8654</v>
      </c>
      <c r="N821" s="10" t="s">
        <v>8568</v>
      </c>
      <c r="O821" s="8" t="str">
        <f t="shared" si="51"/>
        <v>RDKu7V-TDKu7H</v>
      </c>
    </row>
    <row r="822" ht="15" spans="1:15">
      <c r="A822" s="8">
        <f t="shared" si="49"/>
        <v>821</v>
      </c>
      <c r="B822" s="8" t="str">
        <f t="shared" si="50"/>
        <v>CS19-1-5-[6][7]</v>
      </c>
      <c r="C822" s="8" t="s">
        <v>8400</v>
      </c>
      <c r="D822" s="8">
        <v>6</v>
      </c>
      <c r="E822" s="8">
        <v>7</v>
      </c>
      <c r="F822" s="8" t="str">
        <f>VLOOKUP(C822&amp;"-I"&amp;D822,端口信息表!B:F,5,FALSE)</f>
        <v>RAKu11H</v>
      </c>
      <c r="G822" s="8" t="str">
        <f>VLOOKUP(C822&amp;"-O"&amp;E822,端口信息表!B:F,5,FALSE)</f>
        <v>TAKu11V</v>
      </c>
      <c r="H822" s="8">
        <f>IF(I822="常通",1,VLOOKUP(B822,'开关组信息表（新）'!C:I,7,0))</f>
        <v>1</v>
      </c>
      <c r="I822" s="10" t="s">
        <v>8683</v>
      </c>
      <c r="J822" s="8" t="str">
        <f t="shared" si="52"/>
        <v>TWT 13-Ku</v>
      </c>
      <c r="K822" s="3" t="s">
        <v>8668</v>
      </c>
      <c r="L822" s="3" t="s">
        <v>8656</v>
      </c>
      <c r="M822" s="3" t="s">
        <v>8664</v>
      </c>
      <c r="N822" s="10" t="s">
        <v>8568</v>
      </c>
      <c r="O822" s="8" t="str">
        <f t="shared" si="51"/>
        <v>RAKu11H-TAKu11V</v>
      </c>
    </row>
    <row r="823" ht="15" spans="1:15">
      <c r="A823" s="8">
        <f t="shared" si="49"/>
        <v>822</v>
      </c>
      <c r="B823" s="8" t="str">
        <f t="shared" si="50"/>
        <v>CS19-1-5-[7][8]</v>
      </c>
      <c r="C823" s="8" t="s">
        <v>8400</v>
      </c>
      <c r="D823" s="8">
        <v>7</v>
      </c>
      <c r="E823" s="8">
        <v>8</v>
      </c>
      <c r="F823" s="8" t="str">
        <f>VLOOKUP(C823&amp;"-I"&amp;D823,端口信息表!B:F,5,FALSE)</f>
        <v>RBKu11H</v>
      </c>
      <c r="G823" s="8" t="str">
        <f>VLOOKUP(C823&amp;"-O"&amp;E823,端口信息表!B:F,5,FALSE)</f>
        <v>TBKu11V</v>
      </c>
      <c r="H823" s="8">
        <f>IF(I823="常通",1,VLOOKUP(B823,'开关组信息表（新）'!C:I,7,0))</f>
        <v>0</v>
      </c>
      <c r="I823" s="10" t="s">
        <v>8683</v>
      </c>
      <c r="J823" s="8" t="str">
        <f t="shared" si="52"/>
        <v>TWT 13-Ku</v>
      </c>
      <c r="K823" s="3" t="s">
        <v>8668</v>
      </c>
      <c r="L823" s="3" t="s">
        <v>8656</v>
      </c>
      <c r="M823" s="3" t="s">
        <v>8664</v>
      </c>
      <c r="N823" s="10" t="s">
        <v>8568</v>
      </c>
      <c r="O823" s="8" t="str">
        <f t="shared" si="51"/>
        <v>RBKu11H-TBKu11V</v>
      </c>
    </row>
    <row r="824" ht="15" spans="1:15">
      <c r="A824" s="8">
        <f t="shared" si="49"/>
        <v>823</v>
      </c>
      <c r="B824" s="8" t="str">
        <f t="shared" si="50"/>
        <v>CS19-1-5-[8][9]</v>
      </c>
      <c r="C824" s="8" t="s">
        <v>8400</v>
      </c>
      <c r="D824" s="8">
        <v>8</v>
      </c>
      <c r="E824" s="8">
        <v>9</v>
      </c>
      <c r="F824" s="8" t="str">
        <f>VLOOKUP(C824&amp;"-I"&amp;D824,端口信息表!B:F,5,FALSE)</f>
        <v>RAKu12H</v>
      </c>
      <c r="G824" s="8" t="str">
        <f>VLOOKUP(C824&amp;"-O"&amp;E824,端口信息表!B:F,5,FALSE)</f>
        <v>TAKu12V</v>
      </c>
      <c r="H824" s="8">
        <f>IF(I824="常通",1,VLOOKUP(B824,'开关组信息表（新）'!C:I,7,0))</f>
        <v>1</v>
      </c>
      <c r="I824" s="10" t="s">
        <v>8683</v>
      </c>
      <c r="J824" s="8" t="str">
        <f t="shared" si="52"/>
        <v>TWT 14-Ku</v>
      </c>
      <c r="K824" s="3" t="s">
        <v>8669</v>
      </c>
      <c r="L824" s="3" t="s">
        <v>8656</v>
      </c>
      <c r="M824" s="3" t="s">
        <v>8667</v>
      </c>
      <c r="N824" s="10" t="s">
        <v>8568</v>
      </c>
      <c r="O824" s="8" t="str">
        <f t="shared" si="51"/>
        <v>RAKu12H-TAKu12V</v>
      </c>
    </row>
    <row r="825" ht="15" spans="1:15">
      <c r="A825" s="8">
        <f t="shared" si="49"/>
        <v>824</v>
      </c>
      <c r="B825" s="8" t="str">
        <f t="shared" si="50"/>
        <v>CS19-1-5-[8][10]</v>
      </c>
      <c r="C825" s="8" t="s">
        <v>8400</v>
      </c>
      <c r="D825" s="8">
        <v>8</v>
      </c>
      <c r="E825" s="8">
        <v>10</v>
      </c>
      <c r="F825" s="8" t="str">
        <f>VLOOKUP(C825&amp;"-I"&amp;D825,端口信息表!B:F,5,FALSE)</f>
        <v>RAKu12H</v>
      </c>
      <c r="G825" s="8" t="str">
        <f>VLOOKUP(C825&amp;"-O"&amp;E825,端口信息表!B:F,5,FALSE)</f>
        <v>TCKu12V</v>
      </c>
      <c r="H825" s="8">
        <f>IF(I825="常通",1,VLOOKUP(B825,'开关组信息表（新）'!C:I,7,0))</f>
        <v>0</v>
      </c>
      <c r="I825" s="10" t="s">
        <v>8683</v>
      </c>
      <c r="J825" s="8" t="str">
        <f t="shared" si="52"/>
        <v>TWT 14-Ku</v>
      </c>
      <c r="K825" s="3" t="s">
        <v>8669</v>
      </c>
      <c r="L825" s="3" t="s">
        <v>8656</v>
      </c>
      <c r="M825" s="3" t="s">
        <v>8667</v>
      </c>
      <c r="N825" s="10" t="s">
        <v>8568</v>
      </c>
      <c r="O825" s="8" t="str">
        <f t="shared" si="51"/>
        <v>RAKu12H-TCKu12V</v>
      </c>
    </row>
    <row r="826" ht="15" spans="1:15">
      <c r="A826" s="8">
        <f t="shared" ref="A826:A889" si="53">ROW()-1</f>
        <v>825</v>
      </c>
      <c r="B826" s="8" t="str">
        <f t="shared" ref="B826:B889" si="54">C826&amp;"-["&amp;D826&amp;"]["&amp;E826&amp;"]"</f>
        <v>CS19-1-5-[9][11]</v>
      </c>
      <c r="C826" s="8" t="s">
        <v>8400</v>
      </c>
      <c r="D826" s="8">
        <v>9</v>
      </c>
      <c r="E826" s="8">
        <v>11</v>
      </c>
      <c r="F826" s="8" t="str">
        <f>VLOOKUP(C826&amp;"-I"&amp;D826,端口信息表!B:F,5,FALSE)</f>
        <v>RAKu13H</v>
      </c>
      <c r="G826" s="8" t="str">
        <f>VLOOKUP(C826&amp;"-O"&amp;E826,端口信息表!B:F,5,FALSE)</f>
        <v>TAKu13V</v>
      </c>
      <c r="H826" s="8">
        <f>IF(I826="常通",1,VLOOKUP(B826,'开关组信息表（新）'!C:I,7,0))</f>
        <v>1</v>
      </c>
      <c r="I826" s="10" t="s">
        <v>8683</v>
      </c>
      <c r="J826" s="8" t="str">
        <f t="shared" si="52"/>
        <v>TWT 15-Ku</v>
      </c>
      <c r="K826" s="3" t="s">
        <v>8667</v>
      </c>
      <c r="L826" s="3" t="s">
        <v>8656</v>
      </c>
      <c r="M826" s="3" t="s">
        <v>8669</v>
      </c>
      <c r="N826" s="10" t="s">
        <v>8568</v>
      </c>
      <c r="O826" s="8" t="str">
        <f t="shared" ref="O826:O889" si="55">F826&amp;"-"&amp;G826</f>
        <v>RAKu13H-TAKu13V</v>
      </c>
    </row>
    <row r="827" ht="15" spans="1:15">
      <c r="A827" s="8">
        <f t="shared" si="53"/>
        <v>826</v>
      </c>
      <c r="B827" s="8" t="str">
        <f t="shared" si="54"/>
        <v>CS19-1-5-[9][12]</v>
      </c>
      <c r="C827" s="8" t="s">
        <v>8400</v>
      </c>
      <c r="D827" s="8">
        <v>9</v>
      </c>
      <c r="E827" s="8">
        <v>12</v>
      </c>
      <c r="F827" s="8" t="str">
        <f>VLOOKUP(C827&amp;"-I"&amp;D827,端口信息表!B:F,5,FALSE)</f>
        <v>RAKu13H</v>
      </c>
      <c r="G827" s="8" t="str">
        <f>VLOOKUP(C827&amp;"-O"&amp;E827,端口信息表!B:F,5,FALSE)</f>
        <v>TDKu13V</v>
      </c>
      <c r="H827" s="8">
        <f>IF(I827="常通",1,VLOOKUP(B827,'开关组信息表（新）'!C:I,7,0))</f>
        <v>0</v>
      </c>
      <c r="I827" s="10" t="s">
        <v>8683</v>
      </c>
      <c r="J827" s="8" t="str">
        <f t="shared" si="52"/>
        <v>TWT 15-Ku</v>
      </c>
      <c r="K827" s="3" t="s">
        <v>8667</v>
      </c>
      <c r="L827" s="3" t="s">
        <v>8656</v>
      </c>
      <c r="M827" s="3" t="s">
        <v>8669</v>
      </c>
      <c r="N827" s="10" t="s">
        <v>8568</v>
      </c>
      <c r="O827" s="8" t="str">
        <f t="shared" si="55"/>
        <v>RAKu13H-TDKu13V</v>
      </c>
    </row>
    <row r="828" ht="15" spans="1:15">
      <c r="A828" s="8">
        <f t="shared" si="53"/>
        <v>827</v>
      </c>
      <c r="B828" s="8" t="str">
        <f t="shared" si="54"/>
        <v>CS9C-1-1-[1][1]</v>
      </c>
      <c r="C828" s="8" t="s">
        <v>8393</v>
      </c>
      <c r="D828" s="8">
        <v>1</v>
      </c>
      <c r="E828" s="8">
        <v>1</v>
      </c>
      <c r="F828" s="8" t="str">
        <f>VLOOKUP(C828&amp;"-I"&amp;D828,端口信息表!B:F,5,FALSE)</f>
        <v>RN12B</v>
      </c>
      <c r="G828" s="8" t="str">
        <f>VLOOKUP(C828&amp;"-O"&amp;E828,端口信息表!B:F,5,FALSE)</f>
        <v>TC12B</v>
      </c>
      <c r="H828" s="8">
        <f>IF(I828="常通",1,VLOOKUP(B828,'开关组信息表（新）'!C:I,7,0))</f>
        <v>1</v>
      </c>
      <c r="I828" s="10" t="s">
        <v>8685</v>
      </c>
      <c r="J828" s="8"/>
      <c r="K828" s="8"/>
      <c r="L828" s="8"/>
      <c r="M828" s="8"/>
      <c r="N828" s="8"/>
      <c r="O828" s="8" t="str">
        <f t="shared" si="55"/>
        <v>RN12B-TC12B</v>
      </c>
    </row>
    <row r="829" ht="15" spans="1:15">
      <c r="A829" s="8">
        <f t="shared" si="53"/>
        <v>828</v>
      </c>
      <c r="B829" s="8" t="str">
        <f t="shared" si="54"/>
        <v>CS9C-1-1-[2][2]</v>
      </c>
      <c r="C829" s="8" t="s">
        <v>8393</v>
      </c>
      <c r="D829" s="8">
        <v>2</v>
      </c>
      <c r="E829" s="8">
        <v>2</v>
      </c>
      <c r="F829" s="8" t="str">
        <f>VLOOKUP(C829&amp;"-I"&amp;D829,端口信息表!B:F,5,FALSE)</f>
        <v>RN1B</v>
      </c>
      <c r="G829" s="8" t="str">
        <f>VLOOKUP(C829&amp;"-O"&amp;E829,端口信息表!B:F,5,FALSE)</f>
        <v>TC1B</v>
      </c>
      <c r="H829" s="8">
        <f>IF(I829="常通",1,VLOOKUP(B829,'开关组信息表（新）'!C:I,7,0))</f>
        <v>1</v>
      </c>
      <c r="I829" s="10" t="s">
        <v>8685</v>
      </c>
      <c r="J829" s="8"/>
      <c r="K829" s="8"/>
      <c r="L829" s="8"/>
      <c r="M829" s="8"/>
      <c r="N829" s="8"/>
      <c r="O829" s="8" t="str">
        <f t="shared" si="55"/>
        <v>RN1B-TC1B</v>
      </c>
    </row>
    <row r="830" ht="15" spans="1:15">
      <c r="A830" s="8">
        <f t="shared" si="53"/>
        <v>829</v>
      </c>
      <c r="B830" s="8" t="str">
        <f t="shared" si="54"/>
        <v>CS9C-1-1-[3][3]</v>
      </c>
      <c r="C830" s="8" t="s">
        <v>8393</v>
      </c>
      <c r="D830" s="8">
        <v>3</v>
      </c>
      <c r="E830" s="8">
        <v>3</v>
      </c>
      <c r="F830" s="8" t="str">
        <f>VLOOKUP(C830&amp;"-I"&amp;D830,端口信息表!B:F,5,FALSE)</f>
        <v>RN2B</v>
      </c>
      <c r="G830" s="8" t="str">
        <f>VLOOKUP(C830&amp;"-O"&amp;E830,端口信息表!B:F,5,FALSE)</f>
        <v>TC2B</v>
      </c>
      <c r="H830" s="8">
        <f>IF(I830="常通",1,VLOOKUP(B830,'开关组信息表（新）'!C:I,7,0))</f>
        <v>1</v>
      </c>
      <c r="I830" s="10" t="s">
        <v>8685</v>
      </c>
      <c r="J830" s="8"/>
      <c r="K830" s="8"/>
      <c r="L830" s="8"/>
      <c r="M830" s="8"/>
      <c r="N830" s="8"/>
      <c r="O830" s="8" t="str">
        <f t="shared" si="55"/>
        <v>RN2B-TC2B</v>
      </c>
    </row>
    <row r="831" ht="15" spans="1:15">
      <c r="A831" s="8">
        <f t="shared" si="53"/>
        <v>830</v>
      </c>
      <c r="B831" s="8" t="str">
        <f t="shared" si="54"/>
        <v>CS9C-1-1-[4][4]</v>
      </c>
      <c r="C831" s="8" t="s">
        <v>8393</v>
      </c>
      <c r="D831" s="8">
        <v>4</v>
      </c>
      <c r="E831" s="8">
        <v>4</v>
      </c>
      <c r="F831" s="8" t="str">
        <f>VLOOKUP(C831&amp;"-I"&amp;D831,端口信息表!B:F,5,FALSE)</f>
        <v>RN3B</v>
      </c>
      <c r="G831" s="8" t="str">
        <f>VLOOKUP(C831&amp;"-O"&amp;E831,端口信息表!B:F,5,FALSE)</f>
        <v>TC3B</v>
      </c>
      <c r="H831" s="8">
        <f>IF(I831="常通",1,VLOOKUP(B831,'开关组信息表（新）'!C:I,7,0))</f>
        <v>1</v>
      </c>
      <c r="I831" s="10" t="s">
        <v>8685</v>
      </c>
      <c r="J831" s="8"/>
      <c r="K831" s="8"/>
      <c r="L831" s="8"/>
      <c r="M831" s="8"/>
      <c r="N831" s="8"/>
      <c r="O831" s="8" t="str">
        <f t="shared" si="55"/>
        <v>RN3B-TC3B</v>
      </c>
    </row>
    <row r="832" ht="15" spans="1:15">
      <c r="A832" s="8">
        <f t="shared" si="53"/>
        <v>831</v>
      </c>
      <c r="B832" s="8" t="str">
        <f t="shared" si="54"/>
        <v>CS9C-1-1-[5][5]</v>
      </c>
      <c r="C832" s="8" t="s">
        <v>8393</v>
      </c>
      <c r="D832" s="8">
        <v>5</v>
      </c>
      <c r="E832" s="8">
        <v>5</v>
      </c>
      <c r="F832" s="8" t="str">
        <f>VLOOKUP(C832&amp;"-I"&amp;D832,端口信息表!B:F,5,FALSE)</f>
        <v>RN4B</v>
      </c>
      <c r="G832" s="8" t="str">
        <f>VLOOKUP(C832&amp;"-O"&amp;E832,端口信息表!B:F,5,FALSE)</f>
        <v>TC4B</v>
      </c>
      <c r="H832" s="8">
        <f>IF(I832="常通",1,VLOOKUP(B832,'开关组信息表（新）'!C:I,7,0))</f>
        <v>1</v>
      </c>
      <c r="I832" s="10" t="s">
        <v>8685</v>
      </c>
      <c r="J832" s="8"/>
      <c r="K832" s="8"/>
      <c r="L832" s="8"/>
      <c r="M832" s="8"/>
      <c r="N832" s="8"/>
      <c r="O832" s="8" t="str">
        <f t="shared" si="55"/>
        <v>RN4B-TC4B</v>
      </c>
    </row>
    <row r="833" ht="15" spans="1:15">
      <c r="A833" s="8">
        <f t="shared" si="53"/>
        <v>832</v>
      </c>
      <c r="B833" s="8" t="str">
        <f t="shared" si="54"/>
        <v>CS9C-1-1-[6][6]</v>
      </c>
      <c r="C833" s="8" t="s">
        <v>8393</v>
      </c>
      <c r="D833" s="8">
        <v>6</v>
      </c>
      <c r="E833" s="8">
        <v>6</v>
      </c>
      <c r="F833" s="8" t="str">
        <f>VLOOKUP(C833&amp;"-I"&amp;D833,端口信息表!B:F,5,FALSE)</f>
        <v>RN5B</v>
      </c>
      <c r="G833" s="8" t="str">
        <f>VLOOKUP(C833&amp;"-O"&amp;E833,端口信息表!B:F,5,FALSE)</f>
        <v>TC5B</v>
      </c>
      <c r="H833" s="8">
        <f>IF(I833="常通",1,VLOOKUP(B833,'开关组信息表（新）'!C:I,7,0))</f>
        <v>1</v>
      </c>
      <c r="I833" s="10" t="s">
        <v>8685</v>
      </c>
      <c r="J833" s="8"/>
      <c r="K833" s="8"/>
      <c r="L833" s="8"/>
      <c r="M833" s="8"/>
      <c r="N833" s="8"/>
      <c r="O833" s="8" t="str">
        <f t="shared" si="55"/>
        <v>RN5B-TC5B</v>
      </c>
    </row>
    <row r="834" ht="15" spans="1:15">
      <c r="A834" s="8">
        <f t="shared" si="53"/>
        <v>833</v>
      </c>
      <c r="B834" s="8" t="str">
        <f t="shared" si="54"/>
        <v>CS9C-1-1-[7][7]</v>
      </c>
      <c r="C834" s="8" t="s">
        <v>8393</v>
      </c>
      <c r="D834" s="8">
        <v>7</v>
      </c>
      <c r="E834" s="8">
        <v>7</v>
      </c>
      <c r="F834" s="8" t="str">
        <f>VLOOKUP(C834&amp;"-I"&amp;D834,端口信息表!B:F,5,FALSE)</f>
        <v>RN6B</v>
      </c>
      <c r="G834" s="8" t="str">
        <f>VLOOKUP(C834&amp;"-O"&amp;E834,端口信息表!B:F,5,FALSE)</f>
        <v>TC6B</v>
      </c>
      <c r="H834" s="8">
        <f>IF(I834="常通",1,VLOOKUP(B834,'开关组信息表（新）'!C:I,7,0))</f>
        <v>1</v>
      </c>
      <c r="I834" s="10" t="s">
        <v>8685</v>
      </c>
      <c r="J834" s="8"/>
      <c r="K834" s="8"/>
      <c r="L834" s="8"/>
      <c r="M834" s="8"/>
      <c r="N834" s="8"/>
      <c r="O834" s="8" t="str">
        <f t="shared" si="55"/>
        <v>RN6B-TC6B</v>
      </c>
    </row>
    <row r="835" ht="15" spans="1:15">
      <c r="A835" s="8">
        <f t="shared" si="53"/>
        <v>834</v>
      </c>
      <c r="B835" s="8" t="str">
        <f t="shared" si="54"/>
        <v>CS9C-1-1-[8][8]</v>
      </c>
      <c r="C835" s="8" t="s">
        <v>8393</v>
      </c>
      <c r="D835" s="8">
        <v>8</v>
      </c>
      <c r="E835" s="8">
        <v>8</v>
      </c>
      <c r="F835" s="8" t="str">
        <f>VLOOKUP(C835&amp;"-I"&amp;D835,端口信息表!B:F,5,FALSE)</f>
        <v>RN7B</v>
      </c>
      <c r="G835" s="8" t="str">
        <f>VLOOKUP(C835&amp;"-O"&amp;E835,端口信息表!B:F,5,FALSE)</f>
        <v>TC7B</v>
      </c>
      <c r="H835" s="8">
        <f>IF(I835="常通",1,VLOOKUP(B835,'开关组信息表（新）'!C:I,7,0))</f>
        <v>1</v>
      </c>
      <c r="I835" s="10" t="s">
        <v>8685</v>
      </c>
      <c r="J835" s="8"/>
      <c r="K835" s="8"/>
      <c r="L835" s="8"/>
      <c r="M835" s="8"/>
      <c r="N835" s="8"/>
      <c r="O835" s="8" t="str">
        <f t="shared" si="55"/>
        <v>RN7B-TC7B</v>
      </c>
    </row>
    <row r="836" ht="15" spans="1:15">
      <c r="A836" s="8">
        <f t="shared" si="53"/>
        <v>835</v>
      </c>
      <c r="B836" s="8" t="str">
        <f t="shared" si="54"/>
        <v>CS9C-1-1-[9][9]</v>
      </c>
      <c r="C836" s="8" t="s">
        <v>8393</v>
      </c>
      <c r="D836" s="8">
        <v>9</v>
      </c>
      <c r="E836" s="8">
        <v>9</v>
      </c>
      <c r="F836" s="8" t="str">
        <f>VLOOKUP(C836&amp;"-I"&amp;D836,端口信息表!B:F,5,FALSE)</f>
        <v>RN8B</v>
      </c>
      <c r="G836" s="8" t="str">
        <f>VLOOKUP(C836&amp;"-O"&amp;E836,端口信息表!B:F,5,FALSE)</f>
        <v>TC8B</v>
      </c>
      <c r="H836" s="8">
        <f>IF(I836="常通",1,VLOOKUP(B836,'开关组信息表（新）'!C:I,7,0))</f>
        <v>1</v>
      </c>
      <c r="I836" s="10" t="s">
        <v>8685</v>
      </c>
      <c r="J836" s="8"/>
      <c r="K836" s="8"/>
      <c r="L836" s="8"/>
      <c r="M836" s="8"/>
      <c r="N836" s="8"/>
      <c r="O836" s="8" t="str">
        <f t="shared" si="55"/>
        <v>RN8B-TC8B</v>
      </c>
    </row>
    <row r="837" ht="15" spans="1:15">
      <c r="A837" s="8">
        <f t="shared" si="53"/>
        <v>836</v>
      </c>
      <c r="B837" s="8" t="str">
        <f t="shared" si="54"/>
        <v>CS9C-1-1-[10][10]</v>
      </c>
      <c r="C837" s="8" t="s">
        <v>8393</v>
      </c>
      <c r="D837" s="8">
        <v>10</v>
      </c>
      <c r="E837" s="8">
        <v>10</v>
      </c>
      <c r="F837" s="8" t="str">
        <f>VLOOKUP(C837&amp;"-I"&amp;D837,端口信息表!B:F,5,FALSE)</f>
        <v>RN9B</v>
      </c>
      <c r="G837" s="8" t="str">
        <f>VLOOKUP(C837&amp;"-O"&amp;E837,端口信息表!B:F,5,FALSE)</f>
        <v>TC9B</v>
      </c>
      <c r="H837" s="8">
        <f>IF(I837="常通",1,VLOOKUP(B837,'开关组信息表（新）'!C:I,7,0))</f>
        <v>1</v>
      </c>
      <c r="I837" s="10" t="s">
        <v>8685</v>
      </c>
      <c r="J837" s="8"/>
      <c r="K837" s="8"/>
      <c r="L837" s="8"/>
      <c r="M837" s="8"/>
      <c r="N837" s="8"/>
      <c r="O837" s="8" t="str">
        <f t="shared" si="55"/>
        <v>RN9B-TC9B</v>
      </c>
    </row>
    <row r="838" ht="15" spans="1:15">
      <c r="A838" s="8">
        <f t="shared" si="53"/>
        <v>837</v>
      </c>
      <c r="B838" s="8" t="str">
        <f t="shared" si="54"/>
        <v>CS9C-1-1-[11][11]</v>
      </c>
      <c r="C838" s="8" t="s">
        <v>8393</v>
      </c>
      <c r="D838" s="8">
        <v>11</v>
      </c>
      <c r="E838" s="8">
        <v>11</v>
      </c>
      <c r="F838" s="8" t="str">
        <f>VLOOKUP(C838&amp;"-I"&amp;D838,端口信息表!B:F,5,FALSE)</f>
        <v>RN10B</v>
      </c>
      <c r="G838" s="8" t="str">
        <f>VLOOKUP(C838&amp;"-O"&amp;E838,端口信息表!B:F,5,FALSE)</f>
        <v>TC10B</v>
      </c>
      <c r="H838" s="8">
        <f>IF(I838="常通",1,VLOOKUP(B838,'开关组信息表（新）'!C:I,7,0))</f>
        <v>1</v>
      </c>
      <c r="I838" s="10" t="s">
        <v>8685</v>
      </c>
      <c r="J838" s="8"/>
      <c r="K838" s="8"/>
      <c r="L838" s="8"/>
      <c r="M838" s="8"/>
      <c r="N838" s="8"/>
      <c r="O838" s="8" t="str">
        <f t="shared" si="55"/>
        <v>RN10B-TC10B</v>
      </c>
    </row>
    <row r="839" ht="15" spans="1:15">
      <c r="A839" s="8">
        <f t="shared" si="53"/>
        <v>838</v>
      </c>
      <c r="B839" s="8" t="str">
        <f t="shared" si="54"/>
        <v>CS9C-1-1-[12][12]</v>
      </c>
      <c r="C839" s="8" t="s">
        <v>8393</v>
      </c>
      <c r="D839" s="8">
        <v>12</v>
      </c>
      <c r="E839" s="8">
        <v>12</v>
      </c>
      <c r="F839" s="8" t="str">
        <f>VLOOKUP(C839&amp;"-I"&amp;D839,端口信息表!B:F,5,FALSE)</f>
        <v>RN11B</v>
      </c>
      <c r="G839" s="8" t="str">
        <f>VLOOKUP(C839&amp;"-O"&amp;E839,端口信息表!B:F,5,FALSE)</f>
        <v>TC11B</v>
      </c>
      <c r="H839" s="8">
        <f>IF(I839="常通",1,VLOOKUP(B839,'开关组信息表（新）'!C:I,7,0))</f>
        <v>1</v>
      </c>
      <c r="I839" s="10" t="s">
        <v>8685</v>
      </c>
      <c r="J839" s="8"/>
      <c r="K839" s="8"/>
      <c r="L839" s="8"/>
      <c r="M839" s="8"/>
      <c r="N839" s="8"/>
      <c r="O839" s="8" t="str">
        <f t="shared" si="55"/>
        <v>RN11B-TC11B</v>
      </c>
    </row>
    <row r="840" ht="15" spans="1:15">
      <c r="A840" s="8">
        <f t="shared" si="53"/>
        <v>839</v>
      </c>
      <c r="B840" s="8" t="str">
        <f t="shared" si="54"/>
        <v>CS9C-1-2-[1][1]</v>
      </c>
      <c r="C840" s="8" t="s">
        <v>8394</v>
      </c>
      <c r="D840" s="8">
        <v>1</v>
      </c>
      <c r="E840" s="8">
        <v>1</v>
      </c>
      <c r="F840" s="8" t="str">
        <f>VLOOKUP(C840&amp;"-I"&amp;D840,端口信息表!B:F,5,FALSE)</f>
        <v>RN3A</v>
      </c>
      <c r="G840" s="8" t="str">
        <f>VLOOKUP(C840&amp;"-O"&amp;E840,端口信息表!B:F,5,FALSE)</f>
        <v>TC3A</v>
      </c>
      <c r="H840" s="8">
        <f>IF(I840="常通",1,VLOOKUP(B840,'开关组信息表（新）'!C:I,7,0))</f>
        <v>1</v>
      </c>
      <c r="I840" s="10" t="s">
        <v>8685</v>
      </c>
      <c r="J840" s="8"/>
      <c r="K840" s="8"/>
      <c r="L840" s="8"/>
      <c r="M840" s="8"/>
      <c r="N840" s="8"/>
      <c r="O840" s="8" t="str">
        <f t="shared" si="55"/>
        <v>RN3A-TC3A</v>
      </c>
    </row>
    <row r="841" ht="15" spans="1:15">
      <c r="A841" s="8">
        <f t="shared" si="53"/>
        <v>840</v>
      </c>
      <c r="B841" s="8" t="str">
        <f t="shared" si="54"/>
        <v>CS9C-1-2-[2][2]</v>
      </c>
      <c r="C841" s="8" t="s">
        <v>8394</v>
      </c>
      <c r="D841" s="8">
        <v>2</v>
      </c>
      <c r="E841" s="8">
        <v>2</v>
      </c>
      <c r="F841" s="8" t="str">
        <f>VLOOKUP(C841&amp;"-I"&amp;D841,端口信息表!B:F,5,FALSE)</f>
        <v>RN4A</v>
      </c>
      <c r="G841" s="8" t="str">
        <f>VLOOKUP(C841&amp;"-O"&amp;E841,端口信息表!B:F,5,FALSE)</f>
        <v>TC4A</v>
      </c>
      <c r="H841" s="8">
        <f>IF(I841="常通",1,VLOOKUP(B841,'开关组信息表（新）'!C:I,7,0))</f>
        <v>1</v>
      </c>
      <c r="I841" s="10" t="s">
        <v>8685</v>
      </c>
      <c r="J841" s="8"/>
      <c r="K841" s="8"/>
      <c r="L841" s="8"/>
      <c r="M841" s="8"/>
      <c r="N841" s="8"/>
      <c r="O841" s="8" t="str">
        <f t="shared" si="55"/>
        <v>RN4A-TC4A</v>
      </c>
    </row>
    <row r="842" ht="15" spans="1:15">
      <c r="A842" s="8">
        <f t="shared" si="53"/>
        <v>841</v>
      </c>
      <c r="B842" s="8" t="str">
        <f t="shared" si="54"/>
        <v>CS9C-1-2-[3][3]</v>
      </c>
      <c r="C842" s="8" t="s">
        <v>8394</v>
      </c>
      <c r="D842" s="8">
        <v>3</v>
      </c>
      <c r="E842" s="8">
        <v>3</v>
      </c>
      <c r="F842" s="8" t="str">
        <f>VLOOKUP(C842&amp;"-I"&amp;D842,端口信息表!B:F,5,FALSE)</f>
        <v>RN5A</v>
      </c>
      <c r="G842" s="8" t="str">
        <f>VLOOKUP(C842&amp;"-O"&amp;E842,端口信息表!B:F,5,FALSE)</f>
        <v>TC5A</v>
      </c>
      <c r="H842" s="8">
        <f>IF(I842="常通",1,VLOOKUP(B842,'开关组信息表（新）'!C:I,7,0))</f>
        <v>1</v>
      </c>
      <c r="I842" s="10" t="s">
        <v>8685</v>
      </c>
      <c r="J842" s="8"/>
      <c r="K842" s="8"/>
      <c r="L842" s="8"/>
      <c r="M842" s="8"/>
      <c r="N842" s="8"/>
      <c r="O842" s="8" t="str">
        <f t="shared" si="55"/>
        <v>RN5A-TC5A</v>
      </c>
    </row>
    <row r="843" ht="15" spans="1:15">
      <c r="A843" s="8">
        <f t="shared" si="53"/>
        <v>842</v>
      </c>
      <c r="B843" s="8" t="str">
        <f t="shared" si="54"/>
        <v>CS9C-1-2-[4][4]</v>
      </c>
      <c r="C843" s="8" t="s">
        <v>8394</v>
      </c>
      <c r="D843" s="8">
        <v>4</v>
      </c>
      <c r="E843" s="8">
        <v>4</v>
      </c>
      <c r="F843" s="8" t="str">
        <f>VLOOKUP(C843&amp;"-I"&amp;D843,端口信息表!B:F,5,FALSE)</f>
        <v>RN6A</v>
      </c>
      <c r="G843" s="8" t="str">
        <f>VLOOKUP(C843&amp;"-O"&amp;E843,端口信息表!B:F,5,FALSE)</f>
        <v>TC6A</v>
      </c>
      <c r="H843" s="8">
        <f>IF(I843="常通",1,VLOOKUP(B843,'开关组信息表（新）'!C:I,7,0))</f>
        <v>1</v>
      </c>
      <c r="I843" s="10" t="s">
        <v>8685</v>
      </c>
      <c r="J843" s="8"/>
      <c r="K843" s="8"/>
      <c r="L843" s="8"/>
      <c r="M843" s="8"/>
      <c r="N843" s="8"/>
      <c r="O843" s="8" t="str">
        <f t="shared" si="55"/>
        <v>RN6A-TC6A</v>
      </c>
    </row>
    <row r="844" ht="15" spans="1:15">
      <c r="A844" s="8">
        <f t="shared" si="53"/>
        <v>843</v>
      </c>
      <c r="B844" s="8" t="str">
        <f t="shared" si="54"/>
        <v>CS9C-1-2-[5][5]</v>
      </c>
      <c r="C844" s="8" t="s">
        <v>8394</v>
      </c>
      <c r="D844" s="8">
        <v>5</v>
      </c>
      <c r="E844" s="8">
        <v>5</v>
      </c>
      <c r="F844" s="8" t="str">
        <f>VLOOKUP(C844&amp;"-I"&amp;D844,端口信息表!B:F,5,FALSE)</f>
        <v>RN7A</v>
      </c>
      <c r="G844" s="8" t="str">
        <f>VLOOKUP(C844&amp;"-O"&amp;E844,端口信息表!B:F,5,FALSE)</f>
        <v>TC7A</v>
      </c>
      <c r="H844" s="8">
        <f>IF(I844="常通",1,VLOOKUP(B844,'开关组信息表（新）'!C:I,7,0))</f>
        <v>1</v>
      </c>
      <c r="I844" s="10" t="s">
        <v>8685</v>
      </c>
      <c r="J844" s="8"/>
      <c r="K844" s="8"/>
      <c r="L844" s="8"/>
      <c r="M844" s="8"/>
      <c r="N844" s="8"/>
      <c r="O844" s="8" t="str">
        <f t="shared" si="55"/>
        <v>RN7A-TC7A</v>
      </c>
    </row>
    <row r="845" ht="15" spans="1:15">
      <c r="A845" s="8">
        <f t="shared" si="53"/>
        <v>844</v>
      </c>
      <c r="B845" s="8" t="str">
        <f t="shared" si="54"/>
        <v>CS9C-1-2-[6][6]</v>
      </c>
      <c r="C845" s="8" t="s">
        <v>8394</v>
      </c>
      <c r="D845" s="8">
        <v>6</v>
      </c>
      <c r="E845" s="8">
        <v>6</v>
      </c>
      <c r="F845" s="8" t="str">
        <f>VLOOKUP(C845&amp;"-I"&amp;D845,端口信息表!B:F,5,FALSE)</f>
        <v>RN11A</v>
      </c>
      <c r="G845" s="8" t="str">
        <f>VLOOKUP(C845&amp;"-O"&amp;E845,端口信息表!B:F,5,FALSE)</f>
        <v>TC11A</v>
      </c>
      <c r="H845" s="8">
        <f>IF(I845="常通",1,VLOOKUP(B845,'开关组信息表（新）'!C:I,7,0))</f>
        <v>1</v>
      </c>
      <c r="I845" s="10" t="s">
        <v>8685</v>
      </c>
      <c r="J845" s="8"/>
      <c r="K845" s="8"/>
      <c r="L845" s="8"/>
      <c r="M845" s="8"/>
      <c r="N845" s="8"/>
      <c r="O845" s="8" t="str">
        <f t="shared" si="55"/>
        <v>RN11A-TC11A</v>
      </c>
    </row>
    <row r="846" ht="15" spans="1:15">
      <c r="A846" s="8">
        <f t="shared" si="53"/>
        <v>845</v>
      </c>
      <c r="B846" s="8" t="str">
        <f t="shared" si="54"/>
        <v>CS9C-1-3-[1][1]</v>
      </c>
      <c r="C846" s="8" t="s">
        <v>8395</v>
      </c>
      <c r="D846" s="8">
        <v>1</v>
      </c>
      <c r="E846" s="8">
        <v>1</v>
      </c>
      <c r="F846" s="8" t="str">
        <f>VLOOKUP(C846&amp;"-I"&amp;D846,端口信息表!B:F,5,FALSE)</f>
        <v>RN12A</v>
      </c>
      <c r="G846" s="8" t="str">
        <f>VLOOKUP(C846&amp;"-O"&amp;E846,端口信息表!B:F,5,FALSE)</f>
        <v>TC12A</v>
      </c>
      <c r="H846" s="8">
        <f>IF(I846="常通",1,VLOOKUP(B846,'开关组信息表（新）'!C:I,7,0))</f>
        <v>1</v>
      </c>
      <c r="I846" s="10" t="s">
        <v>8683</v>
      </c>
      <c r="J846" s="8"/>
      <c r="K846" s="8"/>
      <c r="L846" s="8"/>
      <c r="M846" s="8"/>
      <c r="N846" s="8"/>
      <c r="O846" s="8" t="str">
        <f t="shared" si="55"/>
        <v>RN12A-TC12A</v>
      </c>
    </row>
    <row r="847" ht="15" spans="1:15">
      <c r="A847" s="8">
        <f t="shared" si="53"/>
        <v>846</v>
      </c>
      <c r="B847" s="8" t="str">
        <f t="shared" si="54"/>
        <v>CS9C-1-3-[2][2]</v>
      </c>
      <c r="C847" s="8" t="s">
        <v>8395</v>
      </c>
      <c r="D847" s="8">
        <v>2</v>
      </c>
      <c r="E847" s="8">
        <v>2</v>
      </c>
      <c r="F847" s="8" t="str">
        <f>VLOOKUP(C847&amp;"-I"&amp;D847,端口信息表!B:F,5,FALSE)</f>
        <v>RN1A</v>
      </c>
      <c r="G847" s="8" t="str">
        <f>VLOOKUP(C847&amp;"-O"&amp;E847,端口信息表!B:F,5,FALSE)</f>
        <v>TC1A</v>
      </c>
      <c r="H847" s="8">
        <f>IF(I847="常通",1,VLOOKUP(B847,'开关组信息表（新）'!C:I,7,0))</f>
        <v>1</v>
      </c>
      <c r="I847" s="10" t="s">
        <v>8683</v>
      </c>
      <c r="J847" s="8"/>
      <c r="K847" s="8"/>
      <c r="L847" s="8"/>
      <c r="M847" s="8"/>
      <c r="N847" s="8"/>
      <c r="O847" s="8" t="str">
        <f t="shared" si="55"/>
        <v>RN1A-TC1A</v>
      </c>
    </row>
    <row r="848" ht="15" spans="1:15">
      <c r="A848" s="8">
        <f t="shared" si="53"/>
        <v>847</v>
      </c>
      <c r="B848" s="8" t="str">
        <f t="shared" si="54"/>
        <v>CS9C-1-3-[3][3]</v>
      </c>
      <c r="C848" s="8" t="s">
        <v>8395</v>
      </c>
      <c r="D848" s="8">
        <v>3</v>
      </c>
      <c r="E848" s="8">
        <v>3</v>
      </c>
      <c r="F848" s="8" t="str">
        <f>VLOOKUP(C848&amp;"-I"&amp;D848,端口信息表!B:F,5,FALSE)</f>
        <v>RN2A</v>
      </c>
      <c r="G848" s="8" t="str">
        <f>VLOOKUP(C848&amp;"-O"&amp;E848,端口信息表!B:F,5,FALSE)</f>
        <v>TC2A</v>
      </c>
      <c r="H848" s="8">
        <f>IF(I848="常通",1,VLOOKUP(B848,'开关组信息表（新）'!C:I,7,0))</f>
        <v>1</v>
      </c>
      <c r="I848" s="10" t="s">
        <v>8683</v>
      </c>
      <c r="J848" s="8"/>
      <c r="K848" s="8"/>
      <c r="L848" s="8"/>
      <c r="M848" s="8"/>
      <c r="N848" s="8"/>
      <c r="O848" s="8" t="str">
        <f t="shared" si="55"/>
        <v>RN2A-TC2A</v>
      </c>
    </row>
    <row r="849" ht="15" spans="1:15">
      <c r="A849" s="8">
        <f t="shared" si="53"/>
        <v>848</v>
      </c>
      <c r="B849" s="8" t="str">
        <f t="shared" si="54"/>
        <v>CS9C-1-3-[4][4]</v>
      </c>
      <c r="C849" s="8" t="s">
        <v>8395</v>
      </c>
      <c r="D849" s="8">
        <v>4</v>
      </c>
      <c r="E849" s="8">
        <v>4</v>
      </c>
      <c r="F849" s="8" t="str">
        <f>VLOOKUP(C849&amp;"-I"&amp;D849,端口信息表!B:F,5,FALSE)</f>
        <v>RW12A</v>
      </c>
      <c r="G849" s="8" t="str">
        <f>VLOOKUP(C849&amp;"-O"&amp;E849,端口信息表!B:F,5,FALSE)</f>
        <v>TW12A</v>
      </c>
      <c r="H849" s="8">
        <f>IF(I849="常通",1,VLOOKUP(B849,'开关组信息表（新）'!C:I,7,0))</f>
        <v>0</v>
      </c>
      <c r="I849" s="10" t="s">
        <v>8683</v>
      </c>
      <c r="J849" s="8"/>
      <c r="K849" s="8"/>
      <c r="L849" s="8"/>
      <c r="M849" s="8"/>
      <c r="N849" s="8"/>
      <c r="O849" s="8" t="str">
        <f t="shared" si="55"/>
        <v>RW12A-TW12A</v>
      </c>
    </row>
    <row r="850" ht="15" spans="1:15">
      <c r="A850" s="8">
        <f t="shared" si="53"/>
        <v>849</v>
      </c>
      <c r="B850" s="8" t="str">
        <f t="shared" si="54"/>
        <v>CS9C-1-3-[5][5]</v>
      </c>
      <c r="C850" s="8" t="s">
        <v>8395</v>
      </c>
      <c r="D850" s="8">
        <v>5</v>
      </c>
      <c r="E850" s="8">
        <v>5</v>
      </c>
      <c r="F850" s="8" t="str">
        <f>VLOOKUP(C850&amp;"-I"&amp;D850,端口信息表!B:F,5,FALSE)</f>
        <v>RW1A</v>
      </c>
      <c r="G850" s="8" t="str">
        <f>VLOOKUP(C850&amp;"-O"&amp;E850,端口信息表!B:F,5,FALSE)</f>
        <v>TW1A</v>
      </c>
      <c r="H850" s="8">
        <f>IF(I850="常通",1,VLOOKUP(B850,'开关组信息表（新）'!C:I,7,0))</f>
        <v>0</v>
      </c>
      <c r="I850" s="10" t="s">
        <v>8683</v>
      </c>
      <c r="J850" s="8"/>
      <c r="K850" s="8"/>
      <c r="L850" s="8"/>
      <c r="M850" s="8"/>
      <c r="N850" s="8"/>
      <c r="O850" s="8" t="str">
        <f t="shared" si="55"/>
        <v>RW1A-TW1A</v>
      </c>
    </row>
    <row r="851" ht="15" spans="1:15">
      <c r="A851" s="8">
        <f t="shared" si="53"/>
        <v>850</v>
      </c>
      <c r="B851" s="8" t="str">
        <f t="shared" si="54"/>
        <v>CS9C-1-3-[6][6]</v>
      </c>
      <c r="C851" s="8" t="s">
        <v>8395</v>
      </c>
      <c r="D851" s="8">
        <v>6</v>
      </c>
      <c r="E851" s="8">
        <v>6</v>
      </c>
      <c r="F851" s="8" t="str">
        <f>VLOOKUP(C851&amp;"-I"&amp;D851,端口信息表!B:F,5,FALSE)</f>
        <v>RW2A</v>
      </c>
      <c r="G851" s="8" t="str">
        <f>VLOOKUP(C851&amp;"-O"&amp;E851,端口信息表!B:F,5,FALSE)</f>
        <v>TW2A</v>
      </c>
      <c r="H851" s="8">
        <f>IF(I851="常通",1,VLOOKUP(B851,'开关组信息表（新）'!C:I,7,0))</f>
        <v>0</v>
      </c>
      <c r="I851" s="10" t="s">
        <v>8683</v>
      </c>
      <c r="J851" s="8"/>
      <c r="K851" s="8"/>
      <c r="L851" s="8"/>
      <c r="M851" s="8"/>
      <c r="N851" s="8"/>
      <c r="O851" s="8" t="str">
        <f t="shared" si="55"/>
        <v>RW2A-TW2A</v>
      </c>
    </row>
    <row r="852" ht="15" spans="1:15">
      <c r="A852" s="8">
        <f t="shared" si="53"/>
        <v>851</v>
      </c>
      <c r="B852" s="8" t="str">
        <f t="shared" si="54"/>
        <v>CS9C-1-4-[1][1]</v>
      </c>
      <c r="C852" s="8" t="s">
        <v>8396</v>
      </c>
      <c r="D852" s="8">
        <v>1</v>
      </c>
      <c r="E852" s="8">
        <v>1</v>
      </c>
      <c r="F852" s="8" t="str">
        <f>VLOOKUP(C852&amp;"-I"&amp;D852,端口信息表!B:F,5,FALSE)</f>
        <v>RN8A</v>
      </c>
      <c r="G852" s="8" t="str">
        <f>VLOOKUP(C852&amp;"-O"&amp;E852,端口信息表!B:F,5,FALSE)</f>
        <v>TC8A</v>
      </c>
      <c r="H852" s="8">
        <f>IF(I852="常通",1,VLOOKUP(B852,'开关组信息表（新）'!C:I,7,0))</f>
        <v>0</v>
      </c>
      <c r="I852" s="10" t="s">
        <v>8683</v>
      </c>
      <c r="J852" s="8"/>
      <c r="K852" s="8"/>
      <c r="L852" s="8"/>
      <c r="M852" s="8"/>
      <c r="N852" s="8"/>
      <c r="O852" s="8" t="str">
        <f t="shared" si="55"/>
        <v>RN8A-TC8A</v>
      </c>
    </row>
    <row r="853" ht="15" spans="1:15">
      <c r="A853" s="8">
        <f t="shared" si="53"/>
        <v>852</v>
      </c>
      <c r="B853" s="8" t="str">
        <f t="shared" si="54"/>
        <v>CS9C-1-4-[2][2]</v>
      </c>
      <c r="C853" s="8" t="s">
        <v>8396</v>
      </c>
      <c r="D853" s="8">
        <v>2</v>
      </c>
      <c r="E853" s="8">
        <v>2</v>
      </c>
      <c r="F853" s="8" t="str">
        <f>VLOOKUP(C853&amp;"-I"&amp;D853,端口信息表!B:F,5,FALSE)</f>
        <v>RN9A</v>
      </c>
      <c r="G853" s="8" t="str">
        <f>VLOOKUP(C853&amp;"-O"&amp;E853,端口信息表!B:F,5,FALSE)</f>
        <v>TC9A</v>
      </c>
      <c r="H853" s="8">
        <f>IF(I853="常通",1,VLOOKUP(B853,'开关组信息表（新）'!C:I,7,0))</f>
        <v>0</v>
      </c>
      <c r="I853" s="10" t="s">
        <v>8683</v>
      </c>
      <c r="J853" s="8"/>
      <c r="K853" s="8"/>
      <c r="L853" s="8"/>
      <c r="M853" s="8"/>
      <c r="N853" s="8"/>
      <c r="O853" s="8" t="str">
        <f t="shared" si="55"/>
        <v>RN9A-TC9A</v>
      </c>
    </row>
    <row r="854" ht="15" spans="1:15">
      <c r="A854" s="8">
        <f t="shared" si="53"/>
        <v>853</v>
      </c>
      <c r="B854" s="8" t="str">
        <f t="shared" si="54"/>
        <v>CS9C-1-4-[3][3]</v>
      </c>
      <c r="C854" s="8" t="s">
        <v>8396</v>
      </c>
      <c r="D854" s="8">
        <v>3</v>
      </c>
      <c r="E854" s="8">
        <v>3</v>
      </c>
      <c r="F854" s="8" t="str">
        <f>VLOOKUP(C854&amp;"-I"&amp;D854,端口信息表!B:F,5,FALSE)</f>
        <v>RN10A</v>
      </c>
      <c r="G854" s="8" t="str">
        <f>VLOOKUP(C854&amp;"-O"&amp;E854,端口信息表!B:F,5,FALSE)</f>
        <v>TC10A</v>
      </c>
      <c r="H854" s="8">
        <f>IF(I854="常通",1,VLOOKUP(B854,'开关组信息表（新）'!C:I,7,0))</f>
        <v>0</v>
      </c>
      <c r="I854" s="10" t="s">
        <v>8683</v>
      </c>
      <c r="J854" s="8"/>
      <c r="K854" s="8"/>
      <c r="L854" s="8"/>
      <c r="M854" s="8"/>
      <c r="N854" s="8"/>
      <c r="O854" s="8" t="str">
        <f t="shared" si="55"/>
        <v>RN10A-TC10A</v>
      </c>
    </row>
    <row r="855" ht="15" spans="1:15">
      <c r="A855" s="8">
        <f t="shared" si="53"/>
        <v>854</v>
      </c>
      <c r="B855" s="8" t="str">
        <f t="shared" si="54"/>
        <v>CS9C-1-4-[1][4]</v>
      </c>
      <c r="C855" s="8" t="s">
        <v>8396</v>
      </c>
      <c r="D855" s="8">
        <v>1</v>
      </c>
      <c r="E855" s="8">
        <v>4</v>
      </c>
      <c r="F855" s="8" t="str">
        <f>VLOOKUP(C855&amp;"-I"&amp;D855,端口信息表!B:F,5,FALSE)</f>
        <v>RN8A</v>
      </c>
      <c r="G855" s="8" t="str">
        <f>VLOOKUP(C855&amp;"-O"&amp;E855,端口信息表!B:F,5,FALSE)</f>
        <v>TS8A</v>
      </c>
      <c r="H855" s="8">
        <f>IF(I855="常通",1,VLOOKUP(B855,'开关组信息表（新）'!C:I,7,0))</f>
        <v>1</v>
      </c>
      <c r="I855" s="10" t="s">
        <v>8683</v>
      </c>
      <c r="J855" s="8"/>
      <c r="K855" s="8"/>
      <c r="L855" s="8"/>
      <c r="M855" s="8"/>
      <c r="N855" s="8"/>
      <c r="O855" s="8" t="str">
        <f t="shared" si="55"/>
        <v>RN8A-TS8A</v>
      </c>
    </row>
    <row r="856" ht="15" spans="1:15">
      <c r="A856" s="8">
        <f t="shared" si="53"/>
        <v>855</v>
      </c>
      <c r="B856" s="8" t="str">
        <f t="shared" si="54"/>
        <v>CS9C-1-4-[2][5]</v>
      </c>
      <c r="C856" s="8" t="s">
        <v>8396</v>
      </c>
      <c r="D856" s="8">
        <v>2</v>
      </c>
      <c r="E856" s="8">
        <v>5</v>
      </c>
      <c r="F856" s="8" t="str">
        <f>VLOOKUP(C856&amp;"-I"&amp;D856,端口信息表!B:F,5,FALSE)</f>
        <v>RN9A</v>
      </c>
      <c r="G856" s="8" t="str">
        <f>VLOOKUP(C856&amp;"-O"&amp;E856,端口信息表!B:F,5,FALSE)</f>
        <v>TS9A</v>
      </c>
      <c r="H856" s="8">
        <f>IF(I856="常通",1,VLOOKUP(B856,'开关组信息表（新）'!C:I,7,0))</f>
        <v>1</v>
      </c>
      <c r="I856" s="10" t="s">
        <v>8683</v>
      </c>
      <c r="J856" s="8"/>
      <c r="K856" s="8"/>
      <c r="L856" s="8"/>
      <c r="M856" s="8"/>
      <c r="N856" s="8"/>
      <c r="O856" s="8" t="str">
        <f t="shared" si="55"/>
        <v>RN9A-TS9A</v>
      </c>
    </row>
    <row r="857" ht="15" spans="1:15">
      <c r="A857" s="8">
        <f t="shared" si="53"/>
        <v>856</v>
      </c>
      <c r="B857" s="8" t="str">
        <f t="shared" si="54"/>
        <v>CS9C-1-4-[3][6]</v>
      </c>
      <c r="C857" s="8" t="s">
        <v>8396</v>
      </c>
      <c r="D857" s="8">
        <v>3</v>
      </c>
      <c r="E857" s="8">
        <v>6</v>
      </c>
      <c r="F857" s="8" t="str">
        <f>VLOOKUP(C857&amp;"-I"&amp;D857,端口信息表!B:F,5,FALSE)</f>
        <v>RN10A</v>
      </c>
      <c r="G857" s="8" t="str">
        <f>VLOOKUP(C857&amp;"-O"&amp;E857,端口信息表!B:F,5,FALSE)</f>
        <v>TS10A</v>
      </c>
      <c r="H857" s="8">
        <f>IF(I857="常通",1,VLOOKUP(B857,'开关组信息表（新）'!C:I,7,0))</f>
        <v>1</v>
      </c>
      <c r="I857" s="10" t="s">
        <v>8683</v>
      </c>
      <c r="J857" s="8"/>
      <c r="K857" s="8"/>
      <c r="L857" s="8"/>
      <c r="M857" s="8"/>
      <c r="N857" s="8"/>
      <c r="O857" s="8" t="str">
        <f t="shared" si="55"/>
        <v>RN10A-TS10A</v>
      </c>
    </row>
    <row r="858" ht="15" spans="1:15">
      <c r="A858" s="8">
        <f t="shared" si="53"/>
        <v>857</v>
      </c>
      <c r="B858" s="8" t="str">
        <f t="shared" si="54"/>
        <v>CS9C-1-5-[1][1]</v>
      </c>
      <c r="C858" s="8" t="s">
        <v>8397</v>
      </c>
      <c r="D858" s="8">
        <v>1</v>
      </c>
      <c r="E858" s="8">
        <v>1</v>
      </c>
      <c r="F858" s="8" t="str">
        <f>VLOOKUP(C858&amp;"-I"&amp;D858,端口信息表!B:F,5,FALSE)</f>
        <v>RNKu-KaL</v>
      </c>
      <c r="G858" s="8" t="str">
        <f>VLOOKUP(C858&amp;"-O"&amp;E858,端口信息表!B:F,5,FALSE)</f>
        <v>THKu-KaR</v>
      </c>
      <c r="H858" s="8">
        <f>IF(I858="常通",1,VLOOKUP(B858,'开关组信息表（新）'!C:I,7,0))</f>
        <v>1</v>
      </c>
      <c r="I858" s="10" t="s">
        <v>8685</v>
      </c>
      <c r="J858" s="8"/>
      <c r="K858" s="8"/>
      <c r="L858" s="8"/>
      <c r="M858" s="8"/>
      <c r="N858" s="8"/>
      <c r="O858" s="8" t="str">
        <f t="shared" si="55"/>
        <v>RNKu-KaL-THKu-KaR</v>
      </c>
    </row>
    <row r="859" ht="15" spans="1:15">
      <c r="A859" s="8">
        <f t="shared" si="53"/>
        <v>858</v>
      </c>
      <c r="B859" s="8" t="str">
        <f t="shared" si="54"/>
        <v>CS9C-1-6-[1][1]</v>
      </c>
      <c r="C859" s="8" t="s">
        <v>8398</v>
      </c>
      <c r="D859" s="8">
        <v>1</v>
      </c>
      <c r="E859" s="8">
        <v>1</v>
      </c>
      <c r="F859" s="8" t="str">
        <f>VLOOKUP(C859&amp;"-I"&amp;D859,端口信息表!B:F,5,FALSE)</f>
        <v>RMF01A</v>
      </c>
      <c r="G859" s="8" t="str">
        <f>VLOOKUP(C859&amp;"-O"&amp;E859,端口信息表!B:F,5,FALSE)</f>
        <v>TMF01A</v>
      </c>
      <c r="H859" s="8">
        <f>IF(I859="常通",1,VLOOKUP(B859,'开关组信息表（新）'!C:I,7,0))</f>
        <v>1</v>
      </c>
      <c r="I859" s="10" t="s">
        <v>8683</v>
      </c>
      <c r="J859" s="8"/>
      <c r="K859" s="8"/>
      <c r="L859" s="8"/>
      <c r="M859" s="8"/>
      <c r="N859" s="8"/>
      <c r="O859" s="8" t="str">
        <f t="shared" si="55"/>
        <v>RMF01A-TMF01A</v>
      </c>
    </row>
    <row r="860" ht="15" spans="1:15">
      <c r="A860" s="8">
        <f t="shared" si="53"/>
        <v>859</v>
      </c>
      <c r="B860" s="8" t="str">
        <f t="shared" si="54"/>
        <v>CS9C-1-6-[2][2]</v>
      </c>
      <c r="C860" s="8" t="s">
        <v>8398</v>
      </c>
      <c r="D860" s="8">
        <v>2</v>
      </c>
      <c r="E860" s="8">
        <v>2</v>
      </c>
      <c r="F860" s="8" t="str">
        <f>VLOOKUP(C860&amp;"-I"&amp;D860,端口信息表!B:F,5,FALSE)</f>
        <v>RMF02A</v>
      </c>
      <c r="G860" s="8" t="str">
        <f>VLOOKUP(C860&amp;"-O"&amp;E860,端口信息表!B:F,5,FALSE)</f>
        <v>TMF02A</v>
      </c>
      <c r="H860" s="8">
        <f>IF(I860="常通",1,VLOOKUP(B860,'开关组信息表（新）'!C:I,7,0))</f>
        <v>1</v>
      </c>
      <c r="I860" s="10" t="s">
        <v>8683</v>
      </c>
      <c r="J860" s="8"/>
      <c r="K860" s="8"/>
      <c r="L860" s="8"/>
      <c r="M860" s="8"/>
      <c r="N860" s="8"/>
      <c r="O860" s="8" t="str">
        <f t="shared" si="55"/>
        <v>RMF02A-TMF02A</v>
      </c>
    </row>
    <row r="861" ht="15" spans="1:15">
      <c r="A861" s="8">
        <f t="shared" si="53"/>
        <v>860</v>
      </c>
      <c r="B861" s="8" t="str">
        <f t="shared" si="54"/>
        <v>CS9C-1-6-[3][3]</v>
      </c>
      <c r="C861" s="8" t="s">
        <v>8398</v>
      </c>
      <c r="D861" s="8">
        <v>3</v>
      </c>
      <c r="E861" s="8">
        <v>3</v>
      </c>
      <c r="F861" s="8" t="str">
        <f>VLOOKUP(C861&amp;"-I"&amp;D861,端口信息表!B:F,5,FALSE)</f>
        <v>RMF03A</v>
      </c>
      <c r="G861" s="8" t="str">
        <f>VLOOKUP(C861&amp;"-O"&amp;E861,端口信息表!B:F,5,FALSE)</f>
        <v>TMF03A</v>
      </c>
      <c r="H861" s="8">
        <f>IF(I861="常通",1,VLOOKUP(B861,'开关组信息表（新）'!C:I,7,0))</f>
        <v>1</v>
      </c>
      <c r="I861" s="10" t="s">
        <v>8683</v>
      </c>
      <c r="J861" s="8"/>
      <c r="K861" s="8"/>
      <c r="L861" s="8"/>
      <c r="M861" s="8"/>
      <c r="N861" s="8"/>
      <c r="O861" s="8" t="str">
        <f t="shared" si="55"/>
        <v>RMF03A-TMF03A</v>
      </c>
    </row>
    <row r="862" ht="15" spans="1:15">
      <c r="A862" s="8">
        <f t="shared" si="53"/>
        <v>861</v>
      </c>
      <c r="B862" s="8" t="str">
        <f t="shared" si="54"/>
        <v>CS9C-1-6-[4][4]</v>
      </c>
      <c r="C862" s="8" t="s">
        <v>8398</v>
      </c>
      <c r="D862" s="8">
        <v>4</v>
      </c>
      <c r="E862" s="8">
        <v>4</v>
      </c>
      <c r="F862" s="8" t="str">
        <f>VLOOKUP(C862&amp;"-I"&amp;D862,端口信息表!B:F,5,FALSE)</f>
        <v>RMF04A</v>
      </c>
      <c r="G862" s="8" t="str">
        <f>VLOOKUP(C862&amp;"-O"&amp;E862,端口信息表!B:F,5,FALSE)</f>
        <v>TMF04A</v>
      </c>
      <c r="H862" s="8">
        <f>IF(I862="常通",1,VLOOKUP(B862,'开关组信息表（新）'!C:I,7,0))</f>
        <v>1</v>
      </c>
      <c r="I862" s="10" t="s">
        <v>8683</v>
      </c>
      <c r="J862" s="8"/>
      <c r="K862" s="8"/>
      <c r="L862" s="8"/>
      <c r="M862" s="8"/>
      <c r="N862" s="8"/>
      <c r="O862" s="8" t="str">
        <f t="shared" si="55"/>
        <v>RMF04A-TMF04A</v>
      </c>
    </row>
    <row r="863" ht="15" spans="1:15">
      <c r="A863" s="8">
        <f t="shared" si="53"/>
        <v>862</v>
      </c>
      <c r="B863" s="8" t="str">
        <f t="shared" si="54"/>
        <v>CS9C-1-6-[5][5]</v>
      </c>
      <c r="C863" s="8" t="s">
        <v>8398</v>
      </c>
      <c r="D863" s="8">
        <v>5</v>
      </c>
      <c r="E863" s="8">
        <v>5</v>
      </c>
      <c r="F863" s="8" t="str">
        <f>VLOOKUP(C863&amp;"-I"&amp;D863,端口信息表!B:F,5,FALSE)</f>
        <v>RMF05A</v>
      </c>
      <c r="G863" s="8" t="str">
        <f>VLOOKUP(C863&amp;"-O"&amp;E863,端口信息表!B:F,5,FALSE)</f>
        <v>TMF05A</v>
      </c>
      <c r="H863" s="8">
        <f>IF(I863="常通",1,VLOOKUP(B863,'开关组信息表（新）'!C:I,7,0))</f>
        <v>1</v>
      </c>
      <c r="I863" s="10" t="s">
        <v>8683</v>
      </c>
      <c r="J863" s="8"/>
      <c r="K863" s="8"/>
      <c r="L863" s="8"/>
      <c r="M863" s="8"/>
      <c r="N863" s="8"/>
      <c r="O863" s="8" t="str">
        <f t="shared" si="55"/>
        <v>RMF05A-TMF05A</v>
      </c>
    </row>
    <row r="864" ht="15" spans="1:15">
      <c r="A864" s="8">
        <f t="shared" si="53"/>
        <v>863</v>
      </c>
      <c r="B864" s="8" t="str">
        <f t="shared" si="54"/>
        <v>CS9C-1-6-[6][6]</v>
      </c>
      <c r="C864" s="8" t="s">
        <v>8398</v>
      </c>
      <c r="D864" s="8">
        <v>6</v>
      </c>
      <c r="E864" s="8">
        <v>6</v>
      </c>
      <c r="F864" s="8" t="str">
        <f>VLOOKUP(C864&amp;"-I"&amp;D864,端口信息表!B:F,5,FALSE)</f>
        <v>RNF01A</v>
      </c>
      <c r="G864" s="8" t="str">
        <f>VLOOKUP(C864&amp;"-O"&amp;E864,端口信息表!B:F,5,FALSE)</f>
        <v>TNF01A</v>
      </c>
      <c r="H864" s="8">
        <f>IF(I864="常通",1,VLOOKUP(B864,'开关组信息表（新）'!C:I,7,0))</f>
        <v>0</v>
      </c>
      <c r="I864" s="10" t="s">
        <v>8683</v>
      </c>
      <c r="J864" s="8"/>
      <c r="K864" s="8"/>
      <c r="L864" s="8"/>
      <c r="M864" s="8"/>
      <c r="N864" s="8"/>
      <c r="O864" s="8" t="str">
        <f t="shared" si="55"/>
        <v>RNF01A-TNF01A</v>
      </c>
    </row>
    <row r="865" ht="15" spans="1:15">
      <c r="A865" s="8">
        <f t="shared" si="53"/>
        <v>864</v>
      </c>
      <c r="B865" s="8" t="str">
        <f t="shared" si="54"/>
        <v>CS9C-1-6-[7][2]</v>
      </c>
      <c r="C865" s="8" t="s">
        <v>8398</v>
      </c>
      <c r="D865" s="8">
        <v>7</v>
      </c>
      <c r="E865" s="8">
        <v>2</v>
      </c>
      <c r="F865" s="8" t="str">
        <f>VLOOKUP(C865&amp;"-I"&amp;D865,端口信息表!B:F,5,FALSE)</f>
        <v>RNF02A</v>
      </c>
      <c r="G865" s="8" t="str">
        <f>VLOOKUP(C865&amp;"-O"&amp;E865,端口信息表!B:F,5,FALSE)</f>
        <v>TMF02A</v>
      </c>
      <c r="H865" s="8">
        <f>IF(I865="常通",1,VLOOKUP(B865,'开关组信息表（新）'!C:I,7,0))</f>
        <v>0</v>
      </c>
      <c r="I865" s="10" t="s">
        <v>8683</v>
      </c>
      <c r="J865" s="8"/>
      <c r="K865" s="8"/>
      <c r="L865" s="8"/>
      <c r="M865" s="8"/>
      <c r="N865" s="8"/>
      <c r="O865" s="8" t="str">
        <f t="shared" si="55"/>
        <v>RNF02A-TMF02A</v>
      </c>
    </row>
    <row r="866" ht="15" spans="1:15">
      <c r="A866" s="8">
        <f t="shared" si="53"/>
        <v>865</v>
      </c>
      <c r="B866" s="8" t="str">
        <f t="shared" si="54"/>
        <v>CS9C-1-6-[8][3]</v>
      </c>
      <c r="C866" s="8" t="s">
        <v>8398</v>
      </c>
      <c r="D866" s="8">
        <v>8</v>
      </c>
      <c r="E866" s="8">
        <v>3</v>
      </c>
      <c r="F866" s="8" t="str">
        <f>VLOOKUP(C866&amp;"-I"&amp;D866,端口信息表!B:F,5,FALSE)</f>
        <v>RNF03A</v>
      </c>
      <c r="G866" s="8" t="str">
        <f>VLOOKUP(C866&amp;"-O"&amp;E866,端口信息表!B:F,5,FALSE)</f>
        <v>TMF03A</v>
      </c>
      <c r="H866" s="8">
        <f>IF(I866="常通",1,VLOOKUP(B866,'开关组信息表（新）'!C:I,7,0))</f>
        <v>0</v>
      </c>
      <c r="I866" s="10" t="s">
        <v>8683</v>
      </c>
      <c r="J866" s="8"/>
      <c r="K866" s="8"/>
      <c r="L866" s="8"/>
      <c r="M866" s="8"/>
      <c r="N866" s="8"/>
      <c r="O866" s="8" t="str">
        <f t="shared" si="55"/>
        <v>RNF03A-TMF03A</v>
      </c>
    </row>
    <row r="867" ht="15" spans="1:15">
      <c r="A867" s="8">
        <f t="shared" si="53"/>
        <v>866</v>
      </c>
      <c r="B867" s="8" t="str">
        <f t="shared" si="54"/>
        <v>CS9C-1-6-[9][7]</v>
      </c>
      <c r="C867" s="8" t="s">
        <v>8398</v>
      </c>
      <c r="D867" s="8">
        <v>9</v>
      </c>
      <c r="E867" s="8">
        <v>7</v>
      </c>
      <c r="F867" s="8" t="str">
        <f>VLOOKUP(C867&amp;"-I"&amp;D867,端口信息表!B:F,5,FALSE)</f>
        <v>RNF04A</v>
      </c>
      <c r="G867" s="8" t="str">
        <f>VLOOKUP(C867&amp;"-O"&amp;E867,端口信息表!B:F,5,FALSE)</f>
        <v>TNF04A</v>
      </c>
      <c r="H867" s="8">
        <f>IF(I867="常通",1,VLOOKUP(B867,'开关组信息表（新）'!C:I,7,0))</f>
        <v>0</v>
      </c>
      <c r="I867" s="10" t="s">
        <v>8683</v>
      </c>
      <c r="J867" s="8"/>
      <c r="K867" s="8"/>
      <c r="L867" s="8"/>
      <c r="M867" s="8"/>
      <c r="N867" s="8"/>
      <c r="O867" s="8" t="str">
        <f t="shared" si="55"/>
        <v>RNF04A-TNF04A</v>
      </c>
    </row>
    <row r="868" ht="15" spans="1:15">
      <c r="A868" s="8">
        <f t="shared" si="53"/>
        <v>867</v>
      </c>
      <c r="B868" s="8" t="str">
        <f t="shared" si="54"/>
        <v>CS9C-1-6-[10][8]</v>
      </c>
      <c r="C868" s="8" t="s">
        <v>8398</v>
      </c>
      <c r="D868" s="8">
        <v>10</v>
      </c>
      <c r="E868" s="8">
        <v>8</v>
      </c>
      <c r="F868" s="8" t="str">
        <f>VLOOKUP(C868&amp;"-I"&amp;D868,端口信息表!B:F,5,FALSE)</f>
        <v>RNF05A</v>
      </c>
      <c r="G868" s="8" t="str">
        <f>VLOOKUP(C868&amp;"-O"&amp;E868,端口信息表!B:F,5,FALSE)</f>
        <v>TNF05A</v>
      </c>
      <c r="H868" s="8">
        <f>IF(I868="常通",1,VLOOKUP(B868,'开关组信息表（新）'!C:I,7,0))</f>
        <v>0</v>
      </c>
      <c r="I868" s="10" t="s">
        <v>8683</v>
      </c>
      <c r="J868" s="8"/>
      <c r="K868" s="8"/>
      <c r="L868" s="8"/>
      <c r="M868" s="8"/>
      <c r="N868" s="8"/>
      <c r="O868" s="8" t="str">
        <f t="shared" si="55"/>
        <v>RNF05A-TNF05A</v>
      </c>
    </row>
    <row r="869" ht="15" spans="1:15">
      <c r="A869" s="8">
        <f t="shared" si="53"/>
        <v>868</v>
      </c>
      <c r="B869" s="8" t="str">
        <f t="shared" si="54"/>
        <v>CS9C-1-7-[1][1]</v>
      </c>
      <c r="C869" s="8" t="s">
        <v>8399</v>
      </c>
      <c r="D869" s="8">
        <v>1</v>
      </c>
      <c r="E869" s="8">
        <v>1</v>
      </c>
      <c r="F869" s="8" t="str">
        <f>VLOOKUP(C869&amp;"-I"&amp;D869,端口信息表!B:F,5,FALSE)</f>
        <v>RNE1A</v>
      </c>
      <c r="G869" s="8" t="str">
        <f>VLOOKUP(C869&amp;"-O"&amp;E869,端口信息表!B:F,5,FALSE)</f>
        <v>TWE1A</v>
      </c>
      <c r="H869" s="8">
        <f>IF(I869="常通",1,VLOOKUP(B869,'开关组信息表（新）'!C:I,7,0))</f>
        <v>1</v>
      </c>
      <c r="I869" s="10" t="s">
        <v>8683</v>
      </c>
      <c r="J869" s="8"/>
      <c r="K869" s="8"/>
      <c r="L869" s="8"/>
      <c r="M869" s="8"/>
      <c r="N869" s="8"/>
      <c r="O869" s="8" t="str">
        <f t="shared" si="55"/>
        <v>RNE1A-TWE1A</v>
      </c>
    </row>
    <row r="870" ht="15" spans="1:15">
      <c r="A870" s="8">
        <f t="shared" si="53"/>
        <v>869</v>
      </c>
      <c r="B870" s="8" t="str">
        <f t="shared" si="54"/>
        <v>CS9C-1-7-[2][2]</v>
      </c>
      <c r="C870" s="8" t="s">
        <v>8399</v>
      </c>
      <c r="D870" s="8">
        <v>2</v>
      </c>
      <c r="E870" s="8">
        <v>2</v>
      </c>
      <c r="F870" s="8" t="str">
        <f>VLOOKUP(C870&amp;"-I"&amp;D870,端口信息表!B:F,5,FALSE)</f>
        <v>RNE2A</v>
      </c>
      <c r="G870" s="8" t="str">
        <f>VLOOKUP(C870&amp;"-O"&amp;E870,端口信息表!B:F,5,FALSE)</f>
        <v>TWE2A</v>
      </c>
      <c r="H870" s="8">
        <f>IF(I870="常通",1,VLOOKUP(B870,'开关组信息表（新）'!C:I,7,0))</f>
        <v>1</v>
      </c>
      <c r="I870" s="10" t="s">
        <v>8683</v>
      </c>
      <c r="J870" s="8"/>
      <c r="K870" s="8"/>
      <c r="L870" s="8"/>
      <c r="M870" s="8"/>
      <c r="N870" s="8"/>
      <c r="O870" s="8" t="str">
        <f t="shared" si="55"/>
        <v>RNE2A-TWE2A</v>
      </c>
    </row>
    <row r="871" ht="15" spans="1:15">
      <c r="A871" s="8">
        <f t="shared" si="53"/>
        <v>870</v>
      </c>
      <c r="B871" s="8" t="str">
        <f t="shared" si="54"/>
        <v>CS9C-1-7-[3][3]</v>
      </c>
      <c r="C871" s="8" t="s">
        <v>8399</v>
      </c>
      <c r="D871" s="8">
        <v>3</v>
      </c>
      <c r="E871" s="8">
        <v>3</v>
      </c>
      <c r="F871" s="8" t="str">
        <f>VLOOKUP(C871&amp;"-I"&amp;D871,端口信息表!B:F,5,FALSE)</f>
        <v>RNE3A</v>
      </c>
      <c r="G871" s="8" t="str">
        <f>VLOOKUP(C871&amp;"-O"&amp;E871,端口信息表!B:F,5,FALSE)</f>
        <v>TWE3A</v>
      </c>
      <c r="H871" s="8">
        <f>IF(I871="常通",1,VLOOKUP(B871,'开关组信息表（新）'!C:I,7,0))</f>
        <v>1</v>
      </c>
      <c r="I871" s="10" t="s">
        <v>8683</v>
      </c>
      <c r="J871" s="8"/>
      <c r="K871" s="8"/>
      <c r="L871" s="8"/>
      <c r="M871" s="8"/>
      <c r="N871" s="8"/>
      <c r="O871" s="8" t="str">
        <f t="shared" si="55"/>
        <v>RNE3A-TWE3A</v>
      </c>
    </row>
    <row r="872" ht="15" spans="1:15">
      <c r="A872" s="8">
        <f t="shared" si="53"/>
        <v>871</v>
      </c>
      <c r="B872" s="8" t="str">
        <f t="shared" si="54"/>
        <v>CS9C-1-7-[4][4]</v>
      </c>
      <c r="C872" s="8" t="s">
        <v>8399</v>
      </c>
      <c r="D872" s="8">
        <v>4</v>
      </c>
      <c r="E872" s="8">
        <v>4</v>
      </c>
      <c r="F872" s="8" t="str">
        <f>VLOOKUP(C872&amp;"-I"&amp;D872,端口信息表!B:F,5,FALSE)</f>
        <v>RNE4A</v>
      </c>
      <c r="G872" s="8" t="str">
        <f>VLOOKUP(C872&amp;"-O"&amp;E872,端口信息表!B:F,5,FALSE)</f>
        <v>TWE4A</v>
      </c>
      <c r="H872" s="8">
        <f>IF(I872="常通",1,VLOOKUP(B872,'开关组信息表（新）'!C:I,7,0))</f>
        <v>1</v>
      </c>
      <c r="I872" s="10" t="s">
        <v>8683</v>
      </c>
      <c r="J872" s="8"/>
      <c r="K872" s="8"/>
      <c r="L872" s="8"/>
      <c r="M872" s="8"/>
      <c r="N872" s="8"/>
      <c r="O872" s="8" t="str">
        <f t="shared" si="55"/>
        <v>RNE4A-TWE4A</v>
      </c>
    </row>
    <row r="873" ht="15" spans="1:15">
      <c r="A873" s="8">
        <f t="shared" si="53"/>
        <v>872</v>
      </c>
      <c r="B873" s="8" t="str">
        <f t="shared" si="54"/>
        <v>CS9C-1-7-[5][5]</v>
      </c>
      <c r="C873" s="8" t="s">
        <v>8399</v>
      </c>
      <c r="D873" s="8">
        <v>5</v>
      </c>
      <c r="E873" s="8">
        <v>5</v>
      </c>
      <c r="F873" s="8" t="str">
        <f>VLOOKUP(C873&amp;"-I"&amp;D873,端口信息表!B:F,5,FALSE)</f>
        <v>RNE5A</v>
      </c>
      <c r="G873" s="8" t="str">
        <f>VLOOKUP(C873&amp;"-O"&amp;E873,端口信息表!B:F,5,FALSE)</f>
        <v>TWE5A</v>
      </c>
      <c r="H873" s="8">
        <f>IF(I873="常通",1,VLOOKUP(B873,'开关组信息表（新）'!C:I,7,0))</f>
        <v>1</v>
      </c>
      <c r="I873" s="10" t="s">
        <v>8683</v>
      </c>
      <c r="J873" s="8"/>
      <c r="K873" s="8"/>
      <c r="L873" s="8"/>
      <c r="M873" s="8"/>
      <c r="N873" s="8"/>
      <c r="O873" s="8" t="str">
        <f t="shared" si="55"/>
        <v>RNE5A-TWE5A</v>
      </c>
    </row>
    <row r="874" ht="15" spans="1:15">
      <c r="A874" s="8">
        <f t="shared" si="53"/>
        <v>873</v>
      </c>
      <c r="B874" s="8" t="str">
        <f t="shared" si="54"/>
        <v>CS9C-1-7-[6][1]</v>
      </c>
      <c r="C874" s="8" t="s">
        <v>8399</v>
      </c>
      <c r="D874" s="8">
        <v>6</v>
      </c>
      <c r="E874" s="8">
        <v>1</v>
      </c>
      <c r="F874" s="8" t="str">
        <f>VLOOKUP(C874&amp;"-I"&amp;D874,端口信息表!B:F,5,FALSE)</f>
        <v>RWE1A</v>
      </c>
      <c r="G874" s="8" t="str">
        <f>VLOOKUP(C874&amp;"-O"&amp;E874,端口信息表!B:F,5,FALSE)</f>
        <v>TWE1A</v>
      </c>
      <c r="H874" s="8">
        <f>IF(I874="常通",1,VLOOKUP(B874,'开关组信息表（新）'!C:I,7,0))</f>
        <v>0</v>
      </c>
      <c r="I874" s="10" t="s">
        <v>8683</v>
      </c>
      <c r="J874" s="8"/>
      <c r="K874" s="8"/>
      <c r="L874" s="8"/>
      <c r="M874" s="8"/>
      <c r="N874" s="8"/>
      <c r="O874" s="8" t="str">
        <f t="shared" si="55"/>
        <v>RWE1A-TWE1A</v>
      </c>
    </row>
    <row r="875" ht="15" spans="1:15">
      <c r="A875" s="8">
        <f t="shared" si="53"/>
        <v>874</v>
      </c>
      <c r="B875" s="8" t="str">
        <f t="shared" si="54"/>
        <v>CS9C-1-7-[7][2]</v>
      </c>
      <c r="C875" s="8" t="s">
        <v>8399</v>
      </c>
      <c r="D875" s="8">
        <v>7</v>
      </c>
      <c r="E875" s="8">
        <v>2</v>
      </c>
      <c r="F875" s="8" t="str">
        <f>VLOOKUP(C875&amp;"-I"&amp;D875,端口信息表!B:F,5,FALSE)</f>
        <v>RWE2A</v>
      </c>
      <c r="G875" s="8" t="str">
        <f>VLOOKUP(C875&amp;"-O"&amp;E875,端口信息表!B:F,5,FALSE)</f>
        <v>TWE2A</v>
      </c>
      <c r="H875" s="8">
        <f>IF(I875="常通",1,VLOOKUP(B875,'开关组信息表（新）'!C:I,7,0))</f>
        <v>0</v>
      </c>
      <c r="I875" s="10" t="s">
        <v>8683</v>
      </c>
      <c r="J875" s="8"/>
      <c r="K875" s="8"/>
      <c r="L875" s="8"/>
      <c r="M875" s="8"/>
      <c r="N875" s="8"/>
      <c r="O875" s="8" t="str">
        <f t="shared" si="55"/>
        <v>RWE2A-TWE2A</v>
      </c>
    </row>
    <row r="876" ht="15" spans="1:15">
      <c r="A876" s="8">
        <f t="shared" si="53"/>
        <v>875</v>
      </c>
      <c r="B876" s="8" t="str">
        <f t="shared" si="54"/>
        <v>CS9C-1-7-[8][3]</v>
      </c>
      <c r="C876" s="8" t="s">
        <v>8399</v>
      </c>
      <c r="D876" s="8">
        <v>8</v>
      </c>
      <c r="E876" s="8">
        <v>3</v>
      </c>
      <c r="F876" s="8" t="str">
        <f>VLOOKUP(C876&amp;"-I"&amp;D876,端口信息表!B:F,5,FALSE)</f>
        <v>RWE3A</v>
      </c>
      <c r="G876" s="8" t="str">
        <f>VLOOKUP(C876&amp;"-O"&amp;E876,端口信息表!B:F,5,FALSE)</f>
        <v>TWE3A</v>
      </c>
      <c r="H876" s="8">
        <f>IF(I876="常通",1,VLOOKUP(B876,'开关组信息表（新）'!C:I,7,0))</f>
        <v>0</v>
      </c>
      <c r="I876" s="10" t="s">
        <v>8683</v>
      </c>
      <c r="J876" s="8"/>
      <c r="K876" s="8"/>
      <c r="L876" s="8"/>
      <c r="M876" s="8"/>
      <c r="N876" s="8"/>
      <c r="O876" s="8" t="str">
        <f t="shared" si="55"/>
        <v>RWE3A-TWE3A</v>
      </c>
    </row>
    <row r="877" ht="15" spans="1:15">
      <c r="A877" s="8">
        <f t="shared" si="53"/>
        <v>876</v>
      </c>
      <c r="B877" s="8" t="str">
        <f t="shared" si="54"/>
        <v>CS9C-1-7-[9][4]</v>
      </c>
      <c r="C877" s="8" t="s">
        <v>8399</v>
      </c>
      <c r="D877" s="8">
        <v>9</v>
      </c>
      <c r="E877" s="8">
        <v>4</v>
      </c>
      <c r="F877" s="8" t="str">
        <f>VLOOKUP(C877&amp;"-I"&amp;D877,端口信息表!B:F,5,FALSE)</f>
        <v>RWE4A</v>
      </c>
      <c r="G877" s="8" t="str">
        <f>VLOOKUP(C877&amp;"-O"&amp;E877,端口信息表!B:F,5,FALSE)</f>
        <v>TWE4A</v>
      </c>
      <c r="H877" s="8">
        <f>IF(I877="常通",1,VLOOKUP(B877,'开关组信息表（新）'!C:I,7,0))</f>
        <v>0</v>
      </c>
      <c r="I877" s="10" t="s">
        <v>8683</v>
      </c>
      <c r="J877" s="8"/>
      <c r="K877" s="8"/>
      <c r="L877" s="8"/>
      <c r="M877" s="8"/>
      <c r="N877" s="8"/>
      <c r="O877" s="8" t="str">
        <f t="shared" si="55"/>
        <v>RWE4A-TWE4A</v>
      </c>
    </row>
    <row r="878" ht="15" spans="1:15">
      <c r="A878" s="8">
        <f t="shared" si="53"/>
        <v>877</v>
      </c>
      <c r="B878" s="8" t="str">
        <f t="shared" si="54"/>
        <v>CS9C-1-7-[10][5]</v>
      </c>
      <c r="C878" s="8" t="s">
        <v>8399</v>
      </c>
      <c r="D878" s="8">
        <v>10</v>
      </c>
      <c r="E878" s="8">
        <v>5</v>
      </c>
      <c r="F878" s="8" t="str">
        <f>VLOOKUP(C878&amp;"-I"&amp;D878,端口信息表!B:F,5,FALSE)</f>
        <v>RWE5A</v>
      </c>
      <c r="G878" s="8" t="str">
        <f>VLOOKUP(C878&amp;"-O"&amp;E878,端口信息表!B:F,5,FALSE)</f>
        <v>TWE5A</v>
      </c>
      <c r="H878" s="8">
        <f>IF(I878="常通",1,VLOOKUP(B878,'开关组信息表（新）'!C:I,7,0))</f>
        <v>0</v>
      </c>
      <c r="I878" s="10" t="s">
        <v>8683</v>
      </c>
      <c r="J878" s="8"/>
      <c r="K878" s="8"/>
      <c r="L878" s="8"/>
      <c r="M878" s="8"/>
      <c r="N878" s="8"/>
      <c r="O878" s="8" t="str">
        <f t="shared" si="55"/>
        <v>RWE5A-TWE5A</v>
      </c>
    </row>
    <row r="879" ht="15" spans="1:15">
      <c r="A879" s="8">
        <f t="shared" si="53"/>
        <v>878</v>
      </c>
      <c r="B879" s="8" t="str">
        <f t="shared" si="54"/>
        <v>CS11-1-1-[1][1]</v>
      </c>
      <c r="C879" s="8" t="s">
        <v>8402</v>
      </c>
      <c r="D879" s="8">
        <v>1</v>
      </c>
      <c r="E879" s="8">
        <v>1</v>
      </c>
      <c r="F879" s="8" t="str">
        <f>VLOOKUP(C879&amp;"-I"&amp;D879,端口信息表!B:F,5,FALSE)</f>
        <v>RN1A</v>
      </c>
      <c r="G879" s="8" t="str">
        <f>VLOOKUP(C879&amp;"-O"&amp;E879,端口信息表!B:F,5,FALSE)</f>
        <v>TN1A</v>
      </c>
      <c r="H879" s="8">
        <f>IF(I879="常通",1,VLOOKUP(B879,'开关组信息表（新）'!C:I,7,0))</f>
        <v>1</v>
      </c>
      <c r="I879" s="10" t="s">
        <v>8685</v>
      </c>
      <c r="J879" s="8"/>
      <c r="K879" s="8"/>
      <c r="L879" s="8"/>
      <c r="M879" s="8"/>
      <c r="N879" s="8"/>
      <c r="O879" s="8" t="str">
        <f t="shared" si="55"/>
        <v>RN1A-TN1A</v>
      </c>
    </row>
    <row r="880" ht="15" spans="1:15">
      <c r="A880" s="8">
        <f t="shared" si="53"/>
        <v>879</v>
      </c>
      <c r="B880" s="8" t="str">
        <f t="shared" si="54"/>
        <v>CS11-1-1-[2][2]</v>
      </c>
      <c r="C880" s="8" t="s">
        <v>8402</v>
      </c>
      <c r="D880" s="8">
        <v>2</v>
      </c>
      <c r="E880" s="8">
        <v>2</v>
      </c>
      <c r="F880" s="8" t="str">
        <f>VLOOKUP(C880&amp;"-I"&amp;D880,端口信息表!B:F,5,FALSE)</f>
        <v>RN2A</v>
      </c>
      <c r="G880" s="8" t="str">
        <f>VLOOKUP(C880&amp;"-O"&amp;E880,端口信息表!B:F,5,FALSE)</f>
        <v>TN2A</v>
      </c>
      <c r="H880" s="8">
        <f>IF(I880="常通",1,VLOOKUP(B880,'开关组信息表（新）'!C:I,7,0))</f>
        <v>1</v>
      </c>
      <c r="I880" s="10" t="s">
        <v>8685</v>
      </c>
      <c r="J880" s="8"/>
      <c r="K880" s="8"/>
      <c r="L880" s="8"/>
      <c r="M880" s="8"/>
      <c r="N880" s="8"/>
      <c r="O880" s="8" t="str">
        <f t="shared" si="55"/>
        <v>RN2A-TN2A</v>
      </c>
    </row>
    <row r="881" ht="15" spans="1:15">
      <c r="A881" s="8">
        <f t="shared" si="53"/>
        <v>880</v>
      </c>
      <c r="B881" s="8" t="str">
        <f t="shared" si="54"/>
        <v>CS11-1-1-[3][3]</v>
      </c>
      <c r="C881" s="8" t="s">
        <v>8402</v>
      </c>
      <c r="D881" s="8">
        <v>3</v>
      </c>
      <c r="E881" s="8">
        <v>3</v>
      </c>
      <c r="F881" s="8" t="str">
        <f>VLOOKUP(C881&amp;"-I"&amp;D881,端口信息表!B:F,5,FALSE)</f>
        <v>RN3A</v>
      </c>
      <c r="G881" s="8" t="str">
        <f>VLOOKUP(C881&amp;"-O"&amp;E881,端口信息表!B:F,5,FALSE)</f>
        <v>TN3A</v>
      </c>
      <c r="H881" s="8">
        <f>IF(I881="常通",1,VLOOKUP(B881,'开关组信息表（新）'!C:I,7,0))</f>
        <v>1</v>
      </c>
      <c r="I881" s="10" t="s">
        <v>8685</v>
      </c>
      <c r="J881" s="8"/>
      <c r="K881" s="8"/>
      <c r="L881" s="8"/>
      <c r="M881" s="8"/>
      <c r="N881" s="8"/>
      <c r="O881" s="8" t="str">
        <f t="shared" si="55"/>
        <v>RN3A-TN3A</v>
      </c>
    </row>
    <row r="882" ht="15" spans="1:15">
      <c r="A882" s="8">
        <f t="shared" si="53"/>
        <v>881</v>
      </c>
      <c r="B882" s="8" t="str">
        <f t="shared" si="54"/>
        <v>CS11-1-1-[4][4]</v>
      </c>
      <c r="C882" s="8" t="s">
        <v>8402</v>
      </c>
      <c r="D882" s="8">
        <v>4</v>
      </c>
      <c r="E882" s="8">
        <v>4</v>
      </c>
      <c r="F882" s="8" t="str">
        <f>VLOOKUP(C882&amp;"-I"&amp;D882,端口信息表!B:F,5,FALSE)</f>
        <v>RN4A</v>
      </c>
      <c r="G882" s="8" t="str">
        <f>VLOOKUP(C882&amp;"-O"&amp;E882,端口信息表!B:F,5,FALSE)</f>
        <v>TN4A</v>
      </c>
      <c r="H882" s="8">
        <f>IF(I882="常通",1,VLOOKUP(B882,'开关组信息表（新）'!C:I,7,0))</f>
        <v>1</v>
      </c>
      <c r="I882" s="10" t="s">
        <v>8685</v>
      </c>
      <c r="J882" s="8"/>
      <c r="K882" s="8"/>
      <c r="L882" s="8"/>
      <c r="M882" s="8"/>
      <c r="N882" s="8"/>
      <c r="O882" s="8" t="str">
        <f t="shared" si="55"/>
        <v>RN4A-TN4A</v>
      </c>
    </row>
    <row r="883" ht="15" spans="1:15">
      <c r="A883" s="8">
        <f t="shared" si="53"/>
        <v>882</v>
      </c>
      <c r="B883" s="8" t="str">
        <f t="shared" si="54"/>
        <v>CS11-1-1-[5][5]</v>
      </c>
      <c r="C883" s="8" t="s">
        <v>8402</v>
      </c>
      <c r="D883" s="8">
        <v>5</v>
      </c>
      <c r="E883" s="8">
        <v>5</v>
      </c>
      <c r="F883" s="8" t="str">
        <f>VLOOKUP(C883&amp;"-I"&amp;D883,端口信息表!B:F,5,FALSE)</f>
        <v>RN5A</v>
      </c>
      <c r="G883" s="8" t="str">
        <f>VLOOKUP(C883&amp;"-O"&amp;E883,端口信息表!B:F,5,FALSE)</f>
        <v>TN5A</v>
      </c>
      <c r="H883" s="8">
        <f>IF(I883="常通",1,VLOOKUP(B883,'开关组信息表（新）'!C:I,7,0))</f>
        <v>1</v>
      </c>
      <c r="I883" s="10" t="s">
        <v>8685</v>
      </c>
      <c r="J883" s="8"/>
      <c r="K883" s="8"/>
      <c r="L883" s="8"/>
      <c r="M883" s="8"/>
      <c r="N883" s="8"/>
      <c r="O883" s="8" t="str">
        <f t="shared" si="55"/>
        <v>RN5A-TN5A</v>
      </c>
    </row>
    <row r="884" ht="15" spans="1:15">
      <c r="A884" s="8">
        <f t="shared" si="53"/>
        <v>883</v>
      </c>
      <c r="B884" s="8" t="str">
        <f t="shared" si="54"/>
        <v>CS11-1-1-[6][6]</v>
      </c>
      <c r="C884" s="8" t="s">
        <v>8402</v>
      </c>
      <c r="D884" s="8">
        <v>6</v>
      </c>
      <c r="E884" s="8">
        <v>6</v>
      </c>
      <c r="F884" s="8" t="str">
        <f>VLOOKUP(C884&amp;"-I"&amp;D884,端口信息表!B:F,5,FALSE)</f>
        <v>RN6A</v>
      </c>
      <c r="G884" s="8" t="str">
        <f>VLOOKUP(C884&amp;"-O"&amp;E884,端口信息表!B:F,5,FALSE)</f>
        <v>TN6A</v>
      </c>
      <c r="H884" s="8">
        <f>IF(I884="常通",1,VLOOKUP(B884,'开关组信息表（新）'!C:I,7,0))</f>
        <v>1</v>
      </c>
      <c r="I884" s="10" t="s">
        <v>8685</v>
      </c>
      <c r="J884" s="8"/>
      <c r="K884" s="8"/>
      <c r="L884" s="8"/>
      <c r="M884" s="8"/>
      <c r="N884" s="8"/>
      <c r="O884" s="8" t="str">
        <f t="shared" si="55"/>
        <v>RN6A-TN6A</v>
      </c>
    </row>
    <row r="885" ht="15" spans="1:15">
      <c r="A885" s="8">
        <f t="shared" si="53"/>
        <v>884</v>
      </c>
      <c r="B885" s="8" t="str">
        <f t="shared" si="54"/>
        <v>CS11-1-1-[7][7]</v>
      </c>
      <c r="C885" s="8" t="s">
        <v>8402</v>
      </c>
      <c r="D885" s="8">
        <v>7</v>
      </c>
      <c r="E885" s="8">
        <v>7</v>
      </c>
      <c r="F885" s="8" t="str">
        <f>VLOOKUP(C885&amp;"-I"&amp;D885,端口信息表!B:F,5,FALSE)</f>
        <v>RN7A</v>
      </c>
      <c r="G885" s="8" t="str">
        <f>VLOOKUP(C885&amp;"-O"&amp;E885,端口信息表!B:F,5,FALSE)</f>
        <v>TN7A</v>
      </c>
      <c r="H885" s="8">
        <f>IF(I885="常通",1,VLOOKUP(B885,'开关组信息表（新）'!C:I,7,0))</f>
        <v>1</v>
      </c>
      <c r="I885" s="10" t="s">
        <v>8685</v>
      </c>
      <c r="J885" s="8"/>
      <c r="K885" s="8"/>
      <c r="L885" s="8"/>
      <c r="M885" s="8"/>
      <c r="N885" s="8"/>
      <c r="O885" s="8" t="str">
        <f t="shared" si="55"/>
        <v>RN7A-TN7A</v>
      </c>
    </row>
    <row r="886" ht="15" spans="1:15">
      <c r="A886" s="8">
        <f t="shared" si="53"/>
        <v>885</v>
      </c>
      <c r="B886" s="8" t="str">
        <f t="shared" si="54"/>
        <v>CS11-1-1-[8][8]</v>
      </c>
      <c r="C886" s="8" t="s">
        <v>8402</v>
      </c>
      <c r="D886" s="8">
        <v>8</v>
      </c>
      <c r="E886" s="8">
        <v>8</v>
      </c>
      <c r="F886" s="8" t="str">
        <f>VLOOKUP(C886&amp;"-I"&amp;D886,端口信息表!B:F,5,FALSE)</f>
        <v>RN8A</v>
      </c>
      <c r="G886" s="8" t="str">
        <f>VLOOKUP(C886&amp;"-O"&amp;E886,端口信息表!B:F,5,FALSE)</f>
        <v>TN8A</v>
      </c>
      <c r="H886" s="8">
        <f>IF(I886="常通",1,VLOOKUP(B886,'开关组信息表（新）'!C:I,7,0))</f>
        <v>1</v>
      </c>
      <c r="I886" s="10" t="s">
        <v>8685</v>
      </c>
      <c r="J886" s="8"/>
      <c r="K886" s="8"/>
      <c r="L886" s="8"/>
      <c r="M886" s="8"/>
      <c r="N886" s="8"/>
      <c r="O886" s="8" t="str">
        <f t="shared" si="55"/>
        <v>RN8A-TN8A</v>
      </c>
    </row>
    <row r="887" ht="15" spans="1:15">
      <c r="A887" s="8">
        <f t="shared" si="53"/>
        <v>886</v>
      </c>
      <c r="B887" s="8" t="str">
        <f t="shared" si="54"/>
        <v>CS11-1-1-[9][9]</v>
      </c>
      <c r="C887" s="8" t="s">
        <v>8402</v>
      </c>
      <c r="D887" s="8">
        <v>9</v>
      </c>
      <c r="E887" s="8">
        <v>9</v>
      </c>
      <c r="F887" s="8" t="str">
        <f>VLOOKUP(C887&amp;"-I"&amp;D887,端口信息表!B:F,5,FALSE)</f>
        <v>RN9A</v>
      </c>
      <c r="G887" s="8" t="str">
        <f>VLOOKUP(C887&amp;"-O"&amp;E887,端口信息表!B:F,5,FALSE)</f>
        <v>TN9A</v>
      </c>
      <c r="H887" s="8">
        <f>IF(I887="常通",1,VLOOKUP(B887,'开关组信息表（新）'!C:I,7,0))</f>
        <v>1</v>
      </c>
      <c r="I887" s="10" t="s">
        <v>8685</v>
      </c>
      <c r="J887" s="8"/>
      <c r="K887" s="8"/>
      <c r="L887" s="8"/>
      <c r="M887" s="8"/>
      <c r="N887" s="8"/>
      <c r="O887" s="8" t="str">
        <f t="shared" si="55"/>
        <v>RN9A-TN9A</v>
      </c>
    </row>
    <row r="888" ht="15" spans="1:15">
      <c r="A888" s="8">
        <f t="shared" si="53"/>
        <v>887</v>
      </c>
      <c r="B888" s="8" t="str">
        <f t="shared" si="54"/>
        <v>CS11-1-1-[10][10]</v>
      </c>
      <c r="C888" s="8" t="s">
        <v>8402</v>
      </c>
      <c r="D888" s="8">
        <v>10</v>
      </c>
      <c r="E888" s="8">
        <v>10</v>
      </c>
      <c r="F888" s="8" t="str">
        <f>VLOOKUP(C888&amp;"-I"&amp;D888,端口信息表!B:F,5,FALSE)</f>
        <v>RN10A</v>
      </c>
      <c r="G888" s="8" t="str">
        <f>VLOOKUP(C888&amp;"-O"&amp;E888,端口信息表!B:F,5,FALSE)</f>
        <v>TN10A</v>
      </c>
      <c r="H888" s="8">
        <f>IF(I888="常通",1,VLOOKUP(B888,'开关组信息表（新）'!C:I,7,0))</f>
        <v>1</v>
      </c>
      <c r="I888" s="10" t="s">
        <v>8685</v>
      </c>
      <c r="J888" s="8"/>
      <c r="K888" s="8"/>
      <c r="L888" s="8"/>
      <c r="M888" s="8"/>
      <c r="N888" s="8"/>
      <c r="O888" s="8" t="str">
        <f t="shared" si="55"/>
        <v>RN10A-TN10A</v>
      </c>
    </row>
    <row r="889" ht="15" spans="1:15">
      <c r="A889" s="8">
        <f t="shared" si="53"/>
        <v>888</v>
      </c>
      <c r="B889" s="8" t="str">
        <f t="shared" si="54"/>
        <v>CS11-1-1-[11][11]</v>
      </c>
      <c r="C889" s="8" t="s">
        <v>8402</v>
      </c>
      <c r="D889" s="8">
        <v>11</v>
      </c>
      <c r="E889" s="8">
        <v>11</v>
      </c>
      <c r="F889" s="8" t="str">
        <f>VLOOKUP(C889&amp;"-I"&amp;D889,端口信息表!B:F,5,FALSE)</f>
        <v>RN11A</v>
      </c>
      <c r="G889" s="8" t="str">
        <f>VLOOKUP(C889&amp;"-O"&amp;E889,端口信息表!B:F,5,FALSE)</f>
        <v>TN11A</v>
      </c>
      <c r="H889" s="8">
        <f>IF(I889="常通",1,VLOOKUP(B889,'开关组信息表（新）'!C:I,7,0))</f>
        <v>1</v>
      </c>
      <c r="I889" s="10" t="s">
        <v>8685</v>
      </c>
      <c r="J889" s="8"/>
      <c r="K889" s="8"/>
      <c r="L889" s="8"/>
      <c r="M889" s="8"/>
      <c r="N889" s="8"/>
      <c r="O889" s="8" t="str">
        <f t="shared" si="55"/>
        <v>RN11A-TN11A</v>
      </c>
    </row>
    <row r="890" ht="15" spans="1:15">
      <c r="A890" s="8">
        <f t="shared" ref="A890:A939" si="56">ROW()-1</f>
        <v>889</v>
      </c>
      <c r="B890" s="8" t="str">
        <f t="shared" ref="B890:B953" si="57">C890&amp;"-["&amp;D890&amp;"]["&amp;E890&amp;"]"</f>
        <v>CS11-1-1-[12][12]</v>
      </c>
      <c r="C890" s="8" t="s">
        <v>8402</v>
      </c>
      <c r="D890" s="8">
        <v>12</v>
      </c>
      <c r="E890" s="8">
        <v>12</v>
      </c>
      <c r="F890" s="8" t="str">
        <f>VLOOKUP(C890&amp;"-I"&amp;D890,端口信息表!B:F,5,FALSE)</f>
        <v>RN1B</v>
      </c>
      <c r="G890" s="8" t="str">
        <f>VLOOKUP(C890&amp;"-O"&amp;E890,端口信息表!B:F,5,FALSE)</f>
        <v>TN1B</v>
      </c>
      <c r="H890" s="8">
        <f>IF(I890="常通",1,VLOOKUP(B890,'开关组信息表（新）'!C:I,7,0))</f>
        <v>1</v>
      </c>
      <c r="I890" s="10" t="s">
        <v>8685</v>
      </c>
      <c r="J890" s="8"/>
      <c r="K890" s="8"/>
      <c r="L890" s="8"/>
      <c r="M890" s="8"/>
      <c r="N890" s="8"/>
      <c r="O890" s="8" t="str">
        <f t="shared" ref="O890:O953" si="58">F890&amp;"-"&amp;G890</f>
        <v>RN1B-TN1B</v>
      </c>
    </row>
    <row r="891" ht="15" spans="1:15">
      <c r="A891" s="8">
        <f t="shared" si="56"/>
        <v>890</v>
      </c>
      <c r="B891" s="8" t="str">
        <f t="shared" si="57"/>
        <v>CS11-1-1-[13][13]</v>
      </c>
      <c r="C891" s="8" t="s">
        <v>8402</v>
      </c>
      <c r="D891" s="8">
        <v>13</v>
      </c>
      <c r="E891" s="8">
        <v>13</v>
      </c>
      <c r="F891" s="8" t="str">
        <f>VLOOKUP(C891&amp;"-I"&amp;D891,端口信息表!B:F,5,FALSE)</f>
        <v>RN2B</v>
      </c>
      <c r="G891" s="8" t="str">
        <f>VLOOKUP(C891&amp;"-O"&amp;E891,端口信息表!B:F,5,FALSE)</f>
        <v>TN2B</v>
      </c>
      <c r="H891" s="8">
        <f>IF(I891="常通",1,VLOOKUP(B891,'开关组信息表（新）'!C:I,7,0))</f>
        <v>1</v>
      </c>
      <c r="I891" s="10" t="s">
        <v>8685</v>
      </c>
      <c r="J891" s="8"/>
      <c r="K891" s="8"/>
      <c r="L891" s="8"/>
      <c r="M891" s="8"/>
      <c r="N891" s="8"/>
      <c r="O891" s="8" t="str">
        <f t="shared" si="58"/>
        <v>RN2B-TN2B</v>
      </c>
    </row>
    <row r="892" ht="15" spans="1:15">
      <c r="A892" s="8">
        <f t="shared" si="56"/>
        <v>891</v>
      </c>
      <c r="B892" s="8" t="str">
        <f t="shared" si="57"/>
        <v>CS11-1-1-[14][14]</v>
      </c>
      <c r="C892" s="8" t="s">
        <v>8402</v>
      </c>
      <c r="D892" s="8">
        <v>14</v>
      </c>
      <c r="E892" s="8">
        <v>14</v>
      </c>
      <c r="F892" s="8" t="str">
        <f>VLOOKUP(C892&amp;"-I"&amp;D892,端口信息表!B:F,5,FALSE)</f>
        <v>RN3B</v>
      </c>
      <c r="G892" s="8" t="str">
        <f>VLOOKUP(C892&amp;"-O"&amp;E892,端口信息表!B:F,5,FALSE)</f>
        <v>TN3B</v>
      </c>
      <c r="H892" s="8">
        <f>IF(I892="常通",1,VLOOKUP(B892,'开关组信息表（新）'!C:I,7,0))</f>
        <v>1</v>
      </c>
      <c r="I892" s="10" t="s">
        <v>8685</v>
      </c>
      <c r="J892" s="8"/>
      <c r="K892" s="8"/>
      <c r="L892" s="8"/>
      <c r="M892" s="8"/>
      <c r="N892" s="8"/>
      <c r="O892" s="8" t="str">
        <f t="shared" si="58"/>
        <v>RN3B-TN3B</v>
      </c>
    </row>
    <row r="893" ht="15" spans="1:15">
      <c r="A893" s="8">
        <f t="shared" si="56"/>
        <v>892</v>
      </c>
      <c r="B893" s="8" t="str">
        <f t="shared" si="57"/>
        <v>CS11-1-1-[15][15]</v>
      </c>
      <c r="C893" s="8" t="s">
        <v>8402</v>
      </c>
      <c r="D893" s="8">
        <v>15</v>
      </c>
      <c r="E893" s="8">
        <v>15</v>
      </c>
      <c r="F893" s="8" t="str">
        <f>VLOOKUP(C893&amp;"-I"&amp;D893,端口信息表!B:F,5,FALSE)</f>
        <v>RN4B</v>
      </c>
      <c r="G893" s="8" t="str">
        <f>VLOOKUP(C893&amp;"-O"&amp;E893,端口信息表!B:F,5,FALSE)</f>
        <v>TN4B</v>
      </c>
      <c r="H893" s="8">
        <f>IF(I893="常通",1,VLOOKUP(B893,'开关组信息表（新）'!C:I,7,0))</f>
        <v>1</v>
      </c>
      <c r="I893" s="10" t="s">
        <v>8685</v>
      </c>
      <c r="J893" s="8"/>
      <c r="K893" s="8"/>
      <c r="L893" s="8"/>
      <c r="M893" s="8"/>
      <c r="N893" s="8"/>
      <c r="O893" s="8" t="str">
        <f t="shared" si="58"/>
        <v>RN4B-TN4B</v>
      </c>
    </row>
    <row r="894" ht="15" spans="1:15">
      <c r="A894" s="8">
        <f t="shared" si="56"/>
        <v>893</v>
      </c>
      <c r="B894" s="8" t="str">
        <f t="shared" si="57"/>
        <v>CS11-1-1-[16][16]</v>
      </c>
      <c r="C894" s="8" t="s">
        <v>8402</v>
      </c>
      <c r="D894" s="8">
        <v>16</v>
      </c>
      <c r="E894" s="8">
        <v>16</v>
      </c>
      <c r="F894" s="8" t="str">
        <f>VLOOKUP(C894&amp;"-I"&amp;D894,端口信息表!B:F,5,FALSE)</f>
        <v>RN5B</v>
      </c>
      <c r="G894" s="8" t="str">
        <f>VLOOKUP(C894&amp;"-O"&amp;E894,端口信息表!B:F,5,FALSE)</f>
        <v>TN5B</v>
      </c>
      <c r="H894" s="8">
        <f>IF(I894="常通",1,VLOOKUP(B894,'开关组信息表（新）'!C:I,7,0))</f>
        <v>1</v>
      </c>
      <c r="I894" s="10" t="s">
        <v>8685</v>
      </c>
      <c r="J894" s="8"/>
      <c r="K894" s="8"/>
      <c r="L894" s="8"/>
      <c r="M894" s="8"/>
      <c r="N894" s="8"/>
      <c r="O894" s="8" t="str">
        <f t="shared" si="58"/>
        <v>RN5B-TN5B</v>
      </c>
    </row>
    <row r="895" ht="15" spans="1:15">
      <c r="A895" s="8">
        <f t="shared" si="56"/>
        <v>894</v>
      </c>
      <c r="B895" s="8" t="str">
        <f t="shared" si="57"/>
        <v>CS11-1-1-[17][17]</v>
      </c>
      <c r="C895" s="8" t="s">
        <v>8402</v>
      </c>
      <c r="D895" s="8">
        <v>17</v>
      </c>
      <c r="E895" s="8">
        <v>17</v>
      </c>
      <c r="F895" s="8" t="str">
        <f>VLOOKUP(C895&amp;"-I"&amp;D895,端口信息表!B:F,5,FALSE)</f>
        <v>RN6B</v>
      </c>
      <c r="G895" s="8" t="str">
        <f>VLOOKUP(C895&amp;"-O"&amp;E895,端口信息表!B:F,5,FALSE)</f>
        <v>TN6B</v>
      </c>
      <c r="H895" s="8">
        <f>IF(I895="常通",1,VLOOKUP(B895,'开关组信息表（新）'!C:I,7,0))</f>
        <v>1</v>
      </c>
      <c r="I895" s="10" t="s">
        <v>8685</v>
      </c>
      <c r="J895" s="8"/>
      <c r="K895" s="8"/>
      <c r="L895" s="8"/>
      <c r="M895" s="8"/>
      <c r="N895" s="8"/>
      <c r="O895" s="8" t="str">
        <f t="shared" si="58"/>
        <v>RN6B-TN6B</v>
      </c>
    </row>
    <row r="896" ht="15" spans="1:15">
      <c r="A896" s="8">
        <f t="shared" si="56"/>
        <v>895</v>
      </c>
      <c r="B896" s="8" t="str">
        <f t="shared" si="57"/>
        <v>CS11-1-1-[18][18]</v>
      </c>
      <c r="C896" s="8" t="s">
        <v>8402</v>
      </c>
      <c r="D896" s="8">
        <v>18</v>
      </c>
      <c r="E896" s="8">
        <v>18</v>
      </c>
      <c r="F896" s="8" t="str">
        <f>VLOOKUP(C896&amp;"-I"&amp;D896,端口信息表!B:F,5,FALSE)</f>
        <v>RN7B</v>
      </c>
      <c r="G896" s="8" t="str">
        <f>VLOOKUP(C896&amp;"-O"&amp;E896,端口信息表!B:F,5,FALSE)</f>
        <v>TN7B</v>
      </c>
      <c r="H896" s="8">
        <f>IF(I896="常通",1,VLOOKUP(B896,'开关组信息表（新）'!C:I,7,0))</f>
        <v>1</v>
      </c>
      <c r="I896" s="10" t="s">
        <v>8685</v>
      </c>
      <c r="J896" s="8"/>
      <c r="K896" s="8"/>
      <c r="L896" s="8"/>
      <c r="M896" s="8"/>
      <c r="N896" s="8"/>
      <c r="O896" s="8" t="str">
        <f t="shared" si="58"/>
        <v>RN7B-TN7B</v>
      </c>
    </row>
    <row r="897" ht="15" spans="1:15">
      <c r="A897" s="8">
        <f t="shared" si="56"/>
        <v>896</v>
      </c>
      <c r="B897" s="8" t="str">
        <f t="shared" si="57"/>
        <v>CS11-1-1-[19][19]</v>
      </c>
      <c r="C897" s="8" t="s">
        <v>8402</v>
      </c>
      <c r="D897" s="8">
        <v>19</v>
      </c>
      <c r="E897" s="8">
        <v>19</v>
      </c>
      <c r="F897" s="8" t="str">
        <f>VLOOKUP(C897&amp;"-I"&amp;D897,端口信息表!B:F,5,FALSE)</f>
        <v>RN8B</v>
      </c>
      <c r="G897" s="8" t="str">
        <f>VLOOKUP(C897&amp;"-O"&amp;E897,端口信息表!B:F,5,FALSE)</f>
        <v>TN8B</v>
      </c>
      <c r="H897" s="8">
        <f>IF(I897="常通",1,VLOOKUP(B897,'开关组信息表（新）'!C:I,7,0))</f>
        <v>1</v>
      </c>
      <c r="I897" s="10" t="s">
        <v>8685</v>
      </c>
      <c r="J897" s="8"/>
      <c r="K897" s="8"/>
      <c r="L897" s="8"/>
      <c r="M897" s="8"/>
      <c r="N897" s="8"/>
      <c r="O897" s="8" t="str">
        <f t="shared" si="58"/>
        <v>RN8B-TN8B</v>
      </c>
    </row>
    <row r="898" ht="15" spans="1:15">
      <c r="A898" s="8">
        <f t="shared" si="56"/>
        <v>897</v>
      </c>
      <c r="B898" s="8" t="str">
        <f t="shared" si="57"/>
        <v>CS11-1-1-[20][20]</v>
      </c>
      <c r="C898" s="8" t="s">
        <v>8402</v>
      </c>
      <c r="D898" s="8">
        <v>20</v>
      </c>
      <c r="E898" s="8">
        <v>20</v>
      </c>
      <c r="F898" s="8" t="str">
        <f>VLOOKUP(C898&amp;"-I"&amp;D898,端口信息表!B:F,5,FALSE)</f>
        <v>RN9B</v>
      </c>
      <c r="G898" s="8" t="str">
        <f>VLOOKUP(C898&amp;"-O"&amp;E898,端口信息表!B:F,5,FALSE)</f>
        <v>TN9B</v>
      </c>
      <c r="H898" s="8">
        <f>IF(I898="常通",1,VLOOKUP(B898,'开关组信息表（新）'!C:I,7,0))</f>
        <v>1</v>
      </c>
      <c r="I898" s="10" t="s">
        <v>8685</v>
      </c>
      <c r="J898" s="8"/>
      <c r="K898" s="8"/>
      <c r="L898" s="8"/>
      <c r="M898" s="8"/>
      <c r="N898" s="8"/>
      <c r="O898" s="8" t="str">
        <f t="shared" si="58"/>
        <v>RN9B-TN9B</v>
      </c>
    </row>
    <row r="899" ht="15" spans="1:15">
      <c r="A899" s="8">
        <f t="shared" si="56"/>
        <v>898</v>
      </c>
      <c r="B899" s="8" t="str">
        <f t="shared" si="57"/>
        <v>CS11-1-1-[21][21]</v>
      </c>
      <c r="C899" s="8" t="s">
        <v>8402</v>
      </c>
      <c r="D899" s="8">
        <v>21</v>
      </c>
      <c r="E899" s="8">
        <v>21</v>
      </c>
      <c r="F899" s="8" t="str">
        <f>VLOOKUP(C899&amp;"-I"&amp;D899,端口信息表!B:F,5,FALSE)</f>
        <v>RN10B</v>
      </c>
      <c r="G899" s="8" t="str">
        <f>VLOOKUP(C899&amp;"-O"&amp;E899,端口信息表!B:F,5,FALSE)</f>
        <v>TN10B</v>
      </c>
      <c r="H899" s="8">
        <f>IF(I899="常通",1,VLOOKUP(B899,'开关组信息表（新）'!C:I,7,0))</f>
        <v>1</v>
      </c>
      <c r="I899" s="10" t="s">
        <v>8685</v>
      </c>
      <c r="J899" s="8"/>
      <c r="K899" s="8"/>
      <c r="L899" s="8"/>
      <c r="M899" s="8"/>
      <c r="N899" s="8"/>
      <c r="O899" s="8" t="str">
        <f t="shared" si="58"/>
        <v>RN10B-TN10B</v>
      </c>
    </row>
    <row r="900" ht="15" spans="1:15">
      <c r="A900" s="8">
        <f t="shared" si="56"/>
        <v>899</v>
      </c>
      <c r="B900" s="8" t="str">
        <f t="shared" si="57"/>
        <v>CS11-1-1-[22][22]</v>
      </c>
      <c r="C900" s="8" t="s">
        <v>8402</v>
      </c>
      <c r="D900" s="8">
        <v>22</v>
      </c>
      <c r="E900" s="8">
        <v>22</v>
      </c>
      <c r="F900" s="8" t="str">
        <f>VLOOKUP(C900&amp;"-I"&amp;D900,端口信息表!B:F,5,FALSE)</f>
        <v>RN11B</v>
      </c>
      <c r="G900" s="8" t="str">
        <f>VLOOKUP(C900&amp;"-O"&amp;E900,端口信息表!B:F,5,FALSE)</f>
        <v>TN11B</v>
      </c>
      <c r="H900" s="8">
        <f>IF(I900="常通",1,VLOOKUP(B900,'开关组信息表（新）'!C:I,7,0))</f>
        <v>1</v>
      </c>
      <c r="I900" s="10" t="s">
        <v>8685</v>
      </c>
      <c r="J900" s="8"/>
      <c r="K900" s="8"/>
      <c r="L900" s="8"/>
      <c r="M900" s="8"/>
      <c r="N900" s="8"/>
      <c r="O900" s="8" t="str">
        <f t="shared" si="58"/>
        <v>RN11B-TN11B</v>
      </c>
    </row>
    <row r="901" ht="15" spans="1:15">
      <c r="A901" s="8">
        <f t="shared" si="56"/>
        <v>900</v>
      </c>
      <c r="B901" s="8" t="str">
        <f t="shared" si="57"/>
        <v>CS11-1-1-[23][23]</v>
      </c>
      <c r="C901" s="8" t="s">
        <v>8402</v>
      </c>
      <c r="D901" s="8">
        <v>23</v>
      </c>
      <c r="E901" s="8">
        <v>23</v>
      </c>
      <c r="F901" s="8" t="str">
        <f>VLOOKUP(C901&amp;"-I"&amp;D901,端口信息表!B:F,5,FALSE)</f>
        <v>RN12B</v>
      </c>
      <c r="G901" s="8" t="str">
        <f>VLOOKUP(C901&amp;"-O"&amp;E901,端口信息表!B:F,5,FALSE)</f>
        <v>TN12B</v>
      </c>
      <c r="H901" s="8">
        <f>IF(I901="常通",1,VLOOKUP(B901,'开关组信息表（新）'!C:I,7,0))</f>
        <v>1</v>
      </c>
      <c r="I901" s="10" t="s">
        <v>8685</v>
      </c>
      <c r="J901" s="8"/>
      <c r="K901" s="8"/>
      <c r="L901" s="8"/>
      <c r="M901" s="8"/>
      <c r="N901" s="8"/>
      <c r="O901" s="8" t="str">
        <f t="shared" si="58"/>
        <v>RN12B-TN12B</v>
      </c>
    </row>
    <row r="902" ht="15" spans="1:15">
      <c r="A902" s="8">
        <f t="shared" si="56"/>
        <v>901</v>
      </c>
      <c r="B902" s="8" t="str">
        <f t="shared" si="57"/>
        <v>CS11-1-1-[24][24]</v>
      </c>
      <c r="C902" s="8" t="s">
        <v>8402</v>
      </c>
      <c r="D902" s="8">
        <v>24</v>
      </c>
      <c r="E902" s="8">
        <v>24</v>
      </c>
      <c r="F902" s="8" t="str">
        <f>VLOOKUP(C902&amp;"-I"&amp;D902,端口信息表!B:F,5,FALSE)</f>
        <v>RN13B</v>
      </c>
      <c r="G902" s="8" t="str">
        <f>VLOOKUP(C902&amp;"-O"&amp;E902,端口信息表!B:F,5,FALSE)</f>
        <v>TN13B</v>
      </c>
      <c r="H902" s="8">
        <f>IF(I902="常通",1,VLOOKUP(B902,'开关组信息表（新）'!C:I,7,0))</f>
        <v>1</v>
      </c>
      <c r="I902" s="10" t="s">
        <v>8685</v>
      </c>
      <c r="J902" s="8"/>
      <c r="K902" s="8"/>
      <c r="L902" s="8"/>
      <c r="M902" s="8"/>
      <c r="N902" s="8"/>
      <c r="O902" s="8" t="str">
        <f t="shared" si="58"/>
        <v>RN13B-TN13B</v>
      </c>
    </row>
    <row r="903" ht="15" spans="1:15">
      <c r="A903" s="8">
        <f t="shared" si="56"/>
        <v>902</v>
      </c>
      <c r="B903" s="8" t="str">
        <f t="shared" si="57"/>
        <v>CS11-1-1-[25][25]</v>
      </c>
      <c r="C903" s="8" t="s">
        <v>8402</v>
      </c>
      <c r="D903" s="8">
        <v>25</v>
      </c>
      <c r="E903" s="8">
        <v>25</v>
      </c>
      <c r="F903" s="8" t="str">
        <f>VLOOKUP(C903&amp;"-I"&amp;D903,端口信息表!B:F,5,FALSE)</f>
        <v>RN14B</v>
      </c>
      <c r="G903" s="8" t="str">
        <f>VLOOKUP(C903&amp;"-O"&amp;E903,端口信息表!B:F,5,FALSE)</f>
        <v>TN14B</v>
      </c>
      <c r="H903" s="8">
        <f>IF(I903="常通",1,VLOOKUP(B903,'开关组信息表（新）'!C:I,7,0))</f>
        <v>1</v>
      </c>
      <c r="I903" s="10" t="s">
        <v>8685</v>
      </c>
      <c r="J903" s="8"/>
      <c r="K903" s="8"/>
      <c r="L903" s="8"/>
      <c r="M903" s="8"/>
      <c r="N903" s="8"/>
      <c r="O903" s="8" t="str">
        <f t="shared" si="58"/>
        <v>RN14B-TN14B</v>
      </c>
    </row>
    <row r="904" ht="15" spans="1:15">
      <c r="A904" s="8">
        <f t="shared" si="56"/>
        <v>903</v>
      </c>
      <c r="B904" s="8" t="str">
        <f t="shared" si="57"/>
        <v>CS11-1-1-[26][26]</v>
      </c>
      <c r="C904" s="8" t="s">
        <v>8402</v>
      </c>
      <c r="D904" s="8">
        <v>26</v>
      </c>
      <c r="E904" s="8">
        <v>26</v>
      </c>
      <c r="F904" s="8" t="str">
        <f>VLOOKUP(C904&amp;"-I"&amp;D904,端口信息表!B:F,5,FALSE)</f>
        <v>RN15B</v>
      </c>
      <c r="G904" s="8" t="str">
        <f>VLOOKUP(C904&amp;"-O"&amp;E904,端口信息表!B:F,5,FALSE)</f>
        <v>TN15B</v>
      </c>
      <c r="H904" s="8">
        <f>IF(I904="常通",1,VLOOKUP(B904,'开关组信息表（新）'!C:I,7,0))</f>
        <v>1</v>
      </c>
      <c r="I904" s="10" t="s">
        <v>8685</v>
      </c>
      <c r="J904" s="8"/>
      <c r="K904" s="8"/>
      <c r="L904" s="8"/>
      <c r="M904" s="8"/>
      <c r="N904" s="8"/>
      <c r="O904" s="8" t="str">
        <f t="shared" si="58"/>
        <v>RN15B-TN15B</v>
      </c>
    </row>
    <row r="905" ht="15" spans="1:15">
      <c r="A905" s="8">
        <f t="shared" si="56"/>
        <v>904</v>
      </c>
      <c r="B905" s="8" t="str">
        <f t="shared" si="57"/>
        <v>CS11-1-2-[1][1]</v>
      </c>
      <c r="C905" s="8" t="s">
        <v>8403</v>
      </c>
      <c r="D905" s="8">
        <v>1</v>
      </c>
      <c r="E905" s="8">
        <v>1</v>
      </c>
      <c r="F905" s="8" t="str">
        <f>VLOOKUP(C905&amp;"-I"&amp;D905,端口信息表!B:F,5,FALSE)</f>
        <v>RI4A</v>
      </c>
      <c r="G905" s="8" t="str">
        <f>VLOOKUP(C905&amp;"-O"&amp;E905,端口信息表!B:F,5,FALSE)</f>
        <v>TI4A</v>
      </c>
      <c r="H905" s="8">
        <f>IF(I905="常通",1,VLOOKUP(B905,'开关组信息表（新）'!C:I,7,0))</f>
        <v>1</v>
      </c>
      <c r="I905" s="10" t="s">
        <v>8685</v>
      </c>
      <c r="J905" s="8"/>
      <c r="K905" s="8"/>
      <c r="L905" s="8"/>
      <c r="M905" s="8"/>
      <c r="N905" s="8"/>
      <c r="O905" s="8" t="str">
        <f t="shared" si="58"/>
        <v>RI4A-TI4A</v>
      </c>
    </row>
    <row r="906" ht="15" spans="1:15">
      <c r="A906" s="8">
        <f t="shared" si="56"/>
        <v>905</v>
      </c>
      <c r="B906" s="8" t="str">
        <f t="shared" si="57"/>
        <v>CS11-1-2-[2][2]</v>
      </c>
      <c r="C906" s="8" t="s">
        <v>8403</v>
      </c>
      <c r="D906" s="8">
        <v>2</v>
      </c>
      <c r="E906" s="8">
        <v>2</v>
      </c>
      <c r="F906" s="8" t="str">
        <f>VLOOKUP(C906&amp;"-I"&amp;D906,端口信息表!B:F,5,FALSE)</f>
        <v>RI5A</v>
      </c>
      <c r="G906" s="8" t="str">
        <f>VLOOKUP(C906&amp;"-O"&amp;E906,端口信息表!B:F,5,FALSE)</f>
        <v>TI5A</v>
      </c>
      <c r="H906" s="8">
        <f>IF(I906="常通",1,VLOOKUP(B906,'开关组信息表（新）'!C:I,7,0))</f>
        <v>1</v>
      </c>
      <c r="I906" s="10" t="s">
        <v>8685</v>
      </c>
      <c r="J906" s="8"/>
      <c r="K906" s="8"/>
      <c r="L906" s="8"/>
      <c r="M906" s="8"/>
      <c r="N906" s="8"/>
      <c r="O906" s="8" t="str">
        <f t="shared" si="58"/>
        <v>RI5A-TI5A</v>
      </c>
    </row>
    <row r="907" ht="15" spans="1:15">
      <c r="A907" s="8">
        <f t="shared" si="56"/>
        <v>906</v>
      </c>
      <c r="B907" s="8" t="str">
        <f t="shared" si="57"/>
        <v>CS11-1-2-[3][3]</v>
      </c>
      <c r="C907" s="8" t="s">
        <v>8403</v>
      </c>
      <c r="D907" s="8">
        <v>3</v>
      </c>
      <c r="E907" s="8">
        <v>3</v>
      </c>
      <c r="F907" s="8" t="str">
        <f>VLOOKUP(C907&amp;"-I"&amp;D907,端口信息表!B:F,5,FALSE)</f>
        <v>RI6A</v>
      </c>
      <c r="G907" s="8" t="str">
        <f>VLOOKUP(C907&amp;"-O"&amp;E907,端口信息表!B:F,5,FALSE)</f>
        <v>TI6A</v>
      </c>
      <c r="H907" s="8">
        <f>IF(I907="常通",1,VLOOKUP(B907,'开关组信息表（新）'!C:I,7,0))</f>
        <v>1</v>
      </c>
      <c r="I907" s="10" t="s">
        <v>8685</v>
      </c>
      <c r="J907" s="8"/>
      <c r="K907" s="8"/>
      <c r="L907" s="8"/>
      <c r="M907" s="8"/>
      <c r="N907" s="8"/>
      <c r="O907" s="8" t="str">
        <f t="shared" si="58"/>
        <v>RI6A-TI6A</v>
      </c>
    </row>
    <row r="908" ht="15" spans="1:15">
      <c r="A908" s="8">
        <f t="shared" si="56"/>
        <v>907</v>
      </c>
      <c r="B908" s="8" t="str">
        <f t="shared" si="57"/>
        <v>CS11-1-2-[4][4]</v>
      </c>
      <c r="C908" s="8" t="s">
        <v>8403</v>
      </c>
      <c r="D908" s="8">
        <v>4</v>
      </c>
      <c r="E908" s="8">
        <v>4</v>
      </c>
      <c r="F908" s="8" t="str">
        <f>VLOOKUP(C908&amp;"-I"&amp;D908,端口信息表!B:F,5,FALSE)</f>
        <v>RI7A</v>
      </c>
      <c r="G908" s="8" t="str">
        <f>VLOOKUP(C908&amp;"-O"&amp;E908,端口信息表!B:F,5,FALSE)</f>
        <v>TI7A</v>
      </c>
      <c r="H908" s="8">
        <f>IF(I908="常通",1,VLOOKUP(B908,'开关组信息表（新）'!C:I,7,0))</f>
        <v>1</v>
      </c>
      <c r="I908" s="10" t="s">
        <v>8685</v>
      </c>
      <c r="J908" s="8"/>
      <c r="K908" s="8"/>
      <c r="L908" s="8"/>
      <c r="M908" s="8"/>
      <c r="N908" s="8"/>
      <c r="O908" s="8" t="str">
        <f t="shared" si="58"/>
        <v>RI7A-TI7A</v>
      </c>
    </row>
    <row r="909" ht="15" spans="1:15">
      <c r="A909" s="8">
        <f t="shared" si="56"/>
        <v>908</v>
      </c>
      <c r="B909" s="8" t="str">
        <f t="shared" si="57"/>
        <v>CS11-1-2-[5][5]</v>
      </c>
      <c r="C909" s="8" t="s">
        <v>8403</v>
      </c>
      <c r="D909" s="8">
        <v>5</v>
      </c>
      <c r="E909" s="8">
        <v>5</v>
      </c>
      <c r="F909" s="8" t="str">
        <f>VLOOKUP(C909&amp;"-I"&amp;D909,端口信息表!B:F,5,FALSE)</f>
        <v>RI8A</v>
      </c>
      <c r="G909" s="8" t="str">
        <f>VLOOKUP(C909&amp;"-O"&amp;E909,端口信息表!B:F,5,FALSE)</f>
        <v>TI8A</v>
      </c>
      <c r="H909" s="8">
        <f>IF(I909="常通",1,VLOOKUP(B909,'开关组信息表（新）'!C:I,7,0))</f>
        <v>1</v>
      </c>
      <c r="I909" s="10" t="s">
        <v>8685</v>
      </c>
      <c r="J909" s="8"/>
      <c r="K909" s="8"/>
      <c r="L909" s="8"/>
      <c r="M909" s="8"/>
      <c r="N909" s="8"/>
      <c r="O909" s="8" t="str">
        <f t="shared" si="58"/>
        <v>RI8A-TI8A</v>
      </c>
    </row>
    <row r="910" ht="15" spans="1:15">
      <c r="A910" s="8">
        <f t="shared" si="56"/>
        <v>909</v>
      </c>
      <c r="B910" s="8" t="str">
        <f t="shared" si="57"/>
        <v>CS11-1-3-[1][1]</v>
      </c>
      <c r="C910" s="8" t="s">
        <v>8404</v>
      </c>
      <c r="D910" s="8">
        <v>1</v>
      </c>
      <c r="E910" s="8">
        <v>1</v>
      </c>
      <c r="F910" s="8" t="str">
        <f>VLOOKUP(C910&amp;"-I"&amp;D910,端口信息表!B:F,5,FALSE)</f>
        <v>RW9A</v>
      </c>
      <c r="G910" s="8" t="str">
        <f>VLOOKUP(C910&amp;"-O"&amp;E910,端口信息表!B:F,5,FALSE)</f>
        <v>TW9A</v>
      </c>
      <c r="H910" s="8">
        <f>IF(I910="常通",1,VLOOKUP(B910,'开关组信息表（新）'!C:I,7,0))</f>
        <v>1</v>
      </c>
      <c r="I910" s="10" t="s">
        <v>8685</v>
      </c>
      <c r="J910" s="8"/>
      <c r="K910" s="8"/>
      <c r="L910" s="8"/>
      <c r="M910" s="8"/>
      <c r="N910" s="8"/>
      <c r="O910" s="8" t="str">
        <f t="shared" si="58"/>
        <v>RW9A-TW9A</v>
      </c>
    </row>
    <row r="911" ht="15" spans="1:15">
      <c r="A911" s="8">
        <f t="shared" si="56"/>
        <v>910</v>
      </c>
      <c r="B911" s="8" t="str">
        <f t="shared" si="57"/>
        <v>CS11-1-3-[2][2]</v>
      </c>
      <c r="C911" s="8" t="s">
        <v>8404</v>
      </c>
      <c r="D911" s="8">
        <v>2</v>
      </c>
      <c r="E911" s="8">
        <v>2</v>
      </c>
      <c r="F911" s="8" t="str">
        <f>VLOOKUP(C911&amp;"-I"&amp;D911,端口信息表!B:F,5,FALSE)</f>
        <v>RW10A</v>
      </c>
      <c r="G911" s="8" t="str">
        <f>VLOOKUP(C911&amp;"-O"&amp;E911,端口信息表!B:F,5,FALSE)</f>
        <v>TW10A</v>
      </c>
      <c r="H911" s="8">
        <f>IF(I911="常通",1,VLOOKUP(B911,'开关组信息表（新）'!C:I,7,0))</f>
        <v>1</v>
      </c>
      <c r="I911" s="10" t="s">
        <v>8685</v>
      </c>
      <c r="J911" s="8"/>
      <c r="K911" s="8"/>
      <c r="L911" s="8"/>
      <c r="M911" s="8"/>
      <c r="N911" s="8"/>
      <c r="O911" s="8" t="str">
        <f t="shared" si="58"/>
        <v>RW10A-TW10A</v>
      </c>
    </row>
    <row r="912" ht="15" spans="1:15">
      <c r="A912" s="8">
        <f t="shared" si="56"/>
        <v>911</v>
      </c>
      <c r="B912" s="8" t="str">
        <f t="shared" si="57"/>
        <v>CS11-1-3-[3][3]</v>
      </c>
      <c r="C912" s="8" t="s">
        <v>8404</v>
      </c>
      <c r="D912" s="8">
        <v>3</v>
      </c>
      <c r="E912" s="8">
        <v>3</v>
      </c>
      <c r="F912" s="8" t="str">
        <f>VLOOKUP(C912&amp;"-I"&amp;D912,端口信息表!B:F,5,FALSE)</f>
        <v>RW11A</v>
      </c>
      <c r="G912" s="8" t="str">
        <f>VLOOKUP(C912&amp;"-O"&amp;E912,端口信息表!B:F,5,FALSE)</f>
        <v>TW11A</v>
      </c>
      <c r="H912" s="8">
        <f>IF(I912="常通",1,VLOOKUP(B912,'开关组信息表（新）'!C:I,7,0))</f>
        <v>1</v>
      </c>
      <c r="I912" s="10" t="s">
        <v>8685</v>
      </c>
      <c r="J912" s="8"/>
      <c r="K912" s="8"/>
      <c r="L912" s="8"/>
      <c r="M912" s="8"/>
      <c r="N912" s="8"/>
      <c r="O912" s="8" t="str">
        <f t="shared" si="58"/>
        <v>RW11A-TW11A</v>
      </c>
    </row>
    <row r="913" ht="15" spans="1:15">
      <c r="A913" s="8">
        <f t="shared" si="56"/>
        <v>912</v>
      </c>
      <c r="B913" s="8" t="str">
        <f t="shared" si="57"/>
        <v>CS11-1-3-[4][4]</v>
      </c>
      <c r="C913" s="8" t="s">
        <v>8404</v>
      </c>
      <c r="D913" s="8">
        <v>4</v>
      </c>
      <c r="E913" s="8">
        <v>4</v>
      </c>
      <c r="F913" s="8" t="str">
        <f>VLOOKUP(C913&amp;"-I"&amp;D913,端口信息表!B:F,5,FALSE)</f>
        <v>RW12A</v>
      </c>
      <c r="G913" s="8" t="str">
        <f>VLOOKUP(C913&amp;"-O"&amp;E913,端口信息表!B:F,5,FALSE)</f>
        <v>TW12A</v>
      </c>
      <c r="H913" s="8">
        <f>IF(I913="常通",1,VLOOKUP(B913,'开关组信息表（新）'!C:I,7,0))</f>
        <v>1</v>
      </c>
      <c r="I913" s="10" t="s">
        <v>8685</v>
      </c>
      <c r="J913" s="8"/>
      <c r="K913" s="8"/>
      <c r="L913" s="8"/>
      <c r="M913" s="8"/>
      <c r="N913" s="8"/>
      <c r="O913" s="8" t="str">
        <f t="shared" si="58"/>
        <v>RW12A-TW12A</v>
      </c>
    </row>
    <row r="914" ht="15" spans="1:15">
      <c r="A914" s="8">
        <f t="shared" si="56"/>
        <v>913</v>
      </c>
      <c r="B914" s="8" t="str">
        <f t="shared" si="57"/>
        <v>CS11-1-3-[5][5]</v>
      </c>
      <c r="C914" s="8" t="s">
        <v>8404</v>
      </c>
      <c r="D914" s="8">
        <v>5</v>
      </c>
      <c r="E914" s="8">
        <v>5</v>
      </c>
      <c r="F914" s="8" t="str">
        <f>VLOOKUP(C914&amp;"-I"&amp;D914,端口信息表!B:F,5,FALSE)</f>
        <v>RW13A</v>
      </c>
      <c r="G914" s="8" t="str">
        <f>VLOOKUP(C914&amp;"-O"&amp;E914,端口信息表!B:F,5,FALSE)</f>
        <v>TW13A</v>
      </c>
      <c r="H914" s="8">
        <f>IF(I914="常通",1,VLOOKUP(B914,'开关组信息表（新）'!C:I,7,0))</f>
        <v>1</v>
      </c>
      <c r="I914" s="10" t="s">
        <v>8685</v>
      </c>
      <c r="J914" s="8"/>
      <c r="K914" s="8"/>
      <c r="L914" s="8"/>
      <c r="M914" s="8"/>
      <c r="N914" s="8"/>
      <c r="O914" s="8" t="str">
        <f t="shared" si="58"/>
        <v>RW13A-TW13A</v>
      </c>
    </row>
    <row r="915" ht="15" spans="1:15">
      <c r="A915" s="8">
        <f t="shared" si="56"/>
        <v>914</v>
      </c>
      <c r="B915" s="8" t="str">
        <f t="shared" si="57"/>
        <v>CS11-1-3-[6][6]</v>
      </c>
      <c r="C915" s="8" t="s">
        <v>8404</v>
      </c>
      <c r="D915" s="8">
        <v>6</v>
      </c>
      <c r="E915" s="8">
        <v>6</v>
      </c>
      <c r="F915" s="8" t="str">
        <f>VLOOKUP(C915&amp;"-I"&amp;D915,端口信息表!B:F,5,FALSE)</f>
        <v>RW14A</v>
      </c>
      <c r="G915" s="8" t="str">
        <f>VLOOKUP(C915&amp;"-O"&amp;E915,端口信息表!B:F,5,FALSE)</f>
        <v>TW14A</v>
      </c>
      <c r="H915" s="8">
        <f>IF(I915="常通",1,VLOOKUP(B915,'开关组信息表（新）'!C:I,7,0))</f>
        <v>1</v>
      </c>
      <c r="I915" s="10" t="s">
        <v>8685</v>
      </c>
      <c r="J915" s="8"/>
      <c r="K915" s="8"/>
      <c r="L915" s="8"/>
      <c r="M915" s="8"/>
      <c r="N915" s="8"/>
      <c r="O915" s="8" t="str">
        <f t="shared" si="58"/>
        <v>RW14A-TW14A</v>
      </c>
    </row>
    <row r="916" ht="15" spans="1:15">
      <c r="A916" s="8">
        <f t="shared" si="56"/>
        <v>915</v>
      </c>
      <c r="B916" s="8" t="str">
        <f t="shared" si="57"/>
        <v>CS11-1-3-[7][7]</v>
      </c>
      <c r="C916" s="8" t="s">
        <v>8404</v>
      </c>
      <c r="D916" s="8">
        <v>7</v>
      </c>
      <c r="E916" s="8">
        <v>7</v>
      </c>
      <c r="F916" s="8" t="str">
        <f>VLOOKUP(C916&amp;"-I"&amp;D916,端口信息表!B:F,5,FALSE)</f>
        <v>RS3B</v>
      </c>
      <c r="G916" s="8" t="str">
        <f>VLOOKUP(C916&amp;"-O"&amp;E916,端口信息表!B:F,5,FALSE)</f>
        <v>TS3B</v>
      </c>
      <c r="H916" s="8">
        <f>IF(I916="常通",1,VLOOKUP(B916,'开关组信息表（新）'!C:I,7,0))</f>
        <v>1</v>
      </c>
      <c r="I916" s="10" t="s">
        <v>8685</v>
      </c>
      <c r="J916" s="8"/>
      <c r="K916" s="8"/>
      <c r="L916" s="8"/>
      <c r="M916" s="8"/>
      <c r="N916" s="8"/>
      <c r="O916" s="8" t="str">
        <f t="shared" si="58"/>
        <v>RS3B-TS3B</v>
      </c>
    </row>
    <row r="917" ht="15" spans="1:15">
      <c r="A917" s="8">
        <f t="shared" si="56"/>
        <v>916</v>
      </c>
      <c r="B917" s="8" t="str">
        <f t="shared" si="57"/>
        <v>CS11-1-3-[8][8]</v>
      </c>
      <c r="C917" s="8" t="s">
        <v>8404</v>
      </c>
      <c r="D917" s="8">
        <v>8</v>
      </c>
      <c r="E917" s="8">
        <v>8</v>
      </c>
      <c r="F917" s="8" t="str">
        <f>VLOOKUP(C917&amp;"-I"&amp;D917,端口信息表!B:F,5,FALSE)</f>
        <v>RS4B</v>
      </c>
      <c r="G917" s="8" t="str">
        <f>VLOOKUP(C917&amp;"-O"&amp;E917,端口信息表!B:F,5,FALSE)</f>
        <v>TS4B</v>
      </c>
      <c r="H917" s="8">
        <f>IF(I917="常通",1,VLOOKUP(B917,'开关组信息表（新）'!C:I,7,0))</f>
        <v>1</v>
      </c>
      <c r="I917" s="10" t="s">
        <v>8685</v>
      </c>
      <c r="J917" s="8"/>
      <c r="K917" s="8"/>
      <c r="L917" s="8"/>
      <c r="M917" s="8"/>
      <c r="N917" s="8"/>
      <c r="O917" s="8" t="str">
        <f t="shared" si="58"/>
        <v>RS4B-TS4B</v>
      </c>
    </row>
    <row r="918" ht="15" spans="1:15">
      <c r="A918" s="8">
        <f t="shared" si="56"/>
        <v>917</v>
      </c>
      <c r="B918" s="8" t="str">
        <f t="shared" si="57"/>
        <v>CS11-1-3-[9][9]</v>
      </c>
      <c r="C918" s="8" t="s">
        <v>8404</v>
      </c>
      <c r="D918" s="8">
        <v>9</v>
      </c>
      <c r="E918" s="8">
        <v>9</v>
      </c>
      <c r="F918" s="8" t="str">
        <f>VLOOKUP(C918&amp;"-I"&amp;D918,端口信息表!B:F,5,FALSE)</f>
        <v>RS5B</v>
      </c>
      <c r="G918" s="8" t="str">
        <f>VLOOKUP(C918&amp;"-O"&amp;E918,端口信息表!B:F,5,FALSE)</f>
        <v>TS5B</v>
      </c>
      <c r="H918" s="8">
        <f>IF(I918="常通",1,VLOOKUP(B918,'开关组信息表（新）'!C:I,7,0))</f>
        <v>1</v>
      </c>
      <c r="I918" s="10" t="s">
        <v>8685</v>
      </c>
      <c r="J918" s="8"/>
      <c r="K918" s="8"/>
      <c r="L918" s="8"/>
      <c r="M918" s="8"/>
      <c r="N918" s="8"/>
      <c r="O918" s="8" t="str">
        <f t="shared" si="58"/>
        <v>RS5B-TS5B</v>
      </c>
    </row>
    <row r="919" ht="15" spans="1:15">
      <c r="A919" s="8">
        <f t="shared" si="56"/>
        <v>918</v>
      </c>
      <c r="B919" s="8" t="str">
        <f t="shared" si="57"/>
        <v>CS11-1-4-[1][1]</v>
      </c>
      <c r="C919" s="8" t="s">
        <v>8405</v>
      </c>
      <c r="D919" s="8">
        <v>1</v>
      </c>
      <c r="E919" s="8">
        <v>1</v>
      </c>
      <c r="F919" s="8" t="str">
        <f>VLOOKUP(C919&amp;"-I"&amp;D919,端口信息表!B:F,5,FALSE)</f>
        <v>RS1B</v>
      </c>
      <c r="G919" s="8" t="str">
        <f>VLOOKUP(C919&amp;"-O"&amp;E919,端口信息表!B:F,5,FALSE)</f>
        <v>TS1B</v>
      </c>
      <c r="H919" s="8">
        <f>IF(I919="常通",1,VLOOKUP(B919,'开关组信息表（新）'!C:I,7,0))</f>
        <v>1</v>
      </c>
      <c r="I919" s="10" t="s">
        <v>8683</v>
      </c>
      <c r="J919" s="8"/>
      <c r="K919" s="8"/>
      <c r="L919" s="8"/>
      <c r="M919" s="8"/>
      <c r="N919" s="8"/>
      <c r="O919" s="8" t="str">
        <f t="shared" si="58"/>
        <v>RS1B-TS1B</v>
      </c>
    </row>
    <row r="920" ht="15" spans="1:15">
      <c r="A920" s="8">
        <f t="shared" si="56"/>
        <v>919</v>
      </c>
      <c r="B920" s="8" t="str">
        <f t="shared" si="57"/>
        <v>CS11-1-4-[2][2]</v>
      </c>
      <c r="C920" s="8" t="s">
        <v>8405</v>
      </c>
      <c r="D920" s="8">
        <v>2</v>
      </c>
      <c r="E920" s="8">
        <v>2</v>
      </c>
      <c r="F920" s="8" t="str">
        <f>VLOOKUP(C920&amp;"-I"&amp;D920,端口信息表!B:F,5,FALSE)</f>
        <v>RS2B</v>
      </c>
      <c r="G920" s="8" t="str">
        <f>VLOOKUP(C920&amp;"-O"&amp;E920,端口信息表!B:F,5,FALSE)</f>
        <v>TS2B</v>
      </c>
      <c r="H920" s="8">
        <f>IF(I920="常通",1,VLOOKUP(B920,'开关组信息表（新）'!C:I,7,0))</f>
        <v>1</v>
      </c>
      <c r="I920" s="10" t="s">
        <v>8683</v>
      </c>
      <c r="J920" s="8"/>
      <c r="K920" s="8"/>
      <c r="L920" s="8"/>
      <c r="M920" s="8"/>
      <c r="N920" s="8"/>
      <c r="O920" s="8" t="str">
        <f t="shared" si="58"/>
        <v>RS2B-TS2B</v>
      </c>
    </row>
    <row r="921" ht="15" spans="1:15">
      <c r="A921" s="8">
        <f t="shared" si="56"/>
        <v>920</v>
      </c>
      <c r="B921" s="8" t="str">
        <f t="shared" si="57"/>
        <v>CS11-1-4-[3][3]</v>
      </c>
      <c r="C921" s="8" t="s">
        <v>8405</v>
      </c>
      <c r="D921" s="8">
        <v>3</v>
      </c>
      <c r="E921" s="8">
        <v>3</v>
      </c>
      <c r="F921" s="8" t="str">
        <f>VLOOKUP(C921&amp;"-I"&amp;D921,端口信息表!B:F,5,FALSE)</f>
        <v>RW1B</v>
      </c>
      <c r="G921" s="8" t="str">
        <f>VLOOKUP(C921&amp;"-O"&amp;E921,端口信息表!B:F,5,FALSE)</f>
        <v>TW1B</v>
      </c>
      <c r="H921" s="8">
        <f>IF(I921="常通",1,VLOOKUP(B921,'开关组信息表（新）'!C:I,7,0))</f>
        <v>0</v>
      </c>
      <c r="I921" s="10" t="s">
        <v>8683</v>
      </c>
      <c r="J921" s="8"/>
      <c r="K921" s="8"/>
      <c r="L921" s="8"/>
      <c r="M921" s="8"/>
      <c r="N921" s="8"/>
      <c r="O921" s="8" t="str">
        <f t="shared" si="58"/>
        <v>RW1B-TW1B</v>
      </c>
    </row>
    <row r="922" ht="15" spans="1:15">
      <c r="A922" s="8">
        <f t="shared" si="56"/>
        <v>921</v>
      </c>
      <c r="B922" s="8" t="str">
        <f t="shared" si="57"/>
        <v>CS11-1-4-[4][4]</v>
      </c>
      <c r="C922" s="8" t="s">
        <v>8405</v>
      </c>
      <c r="D922" s="8">
        <v>4</v>
      </c>
      <c r="E922" s="8">
        <v>4</v>
      </c>
      <c r="F922" s="8" t="str">
        <f>VLOOKUP(C922&amp;"-I"&amp;D922,端口信息表!B:F,5,FALSE)</f>
        <v>RW2B</v>
      </c>
      <c r="G922" s="8" t="str">
        <f>VLOOKUP(C922&amp;"-O"&amp;E922,端口信息表!B:F,5,FALSE)</f>
        <v>TW2B</v>
      </c>
      <c r="H922" s="8">
        <f>IF(I922="常通",1,VLOOKUP(B922,'开关组信息表（新）'!C:I,7,0))</f>
        <v>0</v>
      </c>
      <c r="I922" s="10" t="s">
        <v>8683</v>
      </c>
      <c r="J922" s="8"/>
      <c r="K922" s="8"/>
      <c r="L922" s="8"/>
      <c r="M922" s="8"/>
      <c r="N922" s="8"/>
      <c r="O922" s="8" t="str">
        <f t="shared" si="58"/>
        <v>RW2B-TW2B</v>
      </c>
    </row>
    <row r="923" ht="15" spans="1:15">
      <c r="A923" s="8">
        <f t="shared" si="56"/>
        <v>922</v>
      </c>
      <c r="B923" s="8" t="str">
        <f t="shared" si="57"/>
        <v>CS11-1-5-[1][1]</v>
      </c>
      <c r="C923" s="8" t="s">
        <v>8406</v>
      </c>
      <c r="D923" s="8">
        <v>1</v>
      </c>
      <c r="E923" s="8">
        <v>1</v>
      </c>
      <c r="F923" s="8" t="str">
        <f>VLOOKUP(C923&amp;"-I"&amp;D923,端口信息表!B:F,5,FALSE)</f>
        <v>RI1A</v>
      </c>
      <c r="G923" s="8" t="str">
        <f>VLOOKUP(C923&amp;"-O"&amp;E923,端口信息表!B:F,5,FALSE)</f>
        <v>TI1A</v>
      </c>
      <c r="H923" s="8">
        <f>IF(I923="常通",1,VLOOKUP(B923,'开关组信息表（新）'!C:I,7,0))</f>
        <v>1</v>
      </c>
      <c r="I923" s="10" t="s">
        <v>8683</v>
      </c>
      <c r="J923" s="8"/>
      <c r="K923" s="8"/>
      <c r="L923" s="8"/>
      <c r="M923" s="8"/>
      <c r="N923" s="8"/>
      <c r="O923" s="8" t="str">
        <f t="shared" si="58"/>
        <v>RI1A-TI1A</v>
      </c>
    </row>
    <row r="924" ht="15" spans="1:15">
      <c r="A924" s="8">
        <f t="shared" si="56"/>
        <v>923</v>
      </c>
      <c r="B924" s="8" t="str">
        <f t="shared" si="57"/>
        <v>CS11-1-5-[2][2]</v>
      </c>
      <c r="C924" s="8" t="s">
        <v>8406</v>
      </c>
      <c r="D924" s="8">
        <v>2</v>
      </c>
      <c r="E924" s="8">
        <v>2</v>
      </c>
      <c r="F924" s="8" t="str">
        <f>VLOOKUP(C924&amp;"-I"&amp;D924,端口信息表!B:F,5,FALSE)</f>
        <v>RI2A</v>
      </c>
      <c r="G924" s="8" t="str">
        <f>VLOOKUP(C924&amp;"-O"&amp;E924,端口信息表!B:F,5,FALSE)</f>
        <v>TI2A</v>
      </c>
      <c r="H924" s="8">
        <f>IF(I924="常通",1,VLOOKUP(B924,'开关组信息表（新）'!C:I,7,0))</f>
        <v>1</v>
      </c>
      <c r="I924" s="10" t="s">
        <v>8683</v>
      </c>
      <c r="J924" s="8"/>
      <c r="K924" s="8"/>
      <c r="L924" s="8"/>
      <c r="M924" s="8"/>
      <c r="N924" s="8"/>
      <c r="O924" s="8" t="str">
        <f t="shared" si="58"/>
        <v>RI2A-TI2A</v>
      </c>
    </row>
    <row r="925" ht="15" spans="1:15">
      <c r="A925" s="8">
        <f t="shared" si="56"/>
        <v>924</v>
      </c>
      <c r="B925" s="8" t="str">
        <f t="shared" si="57"/>
        <v>CS11-1-5-[3][3]</v>
      </c>
      <c r="C925" s="8" t="s">
        <v>8406</v>
      </c>
      <c r="D925" s="8">
        <v>3</v>
      </c>
      <c r="E925" s="8">
        <v>3</v>
      </c>
      <c r="F925" s="8" t="str">
        <f>VLOOKUP(C925&amp;"-I"&amp;D925,端口信息表!B:F,5,FALSE)</f>
        <v>RI3A</v>
      </c>
      <c r="G925" s="8" t="str">
        <f>VLOOKUP(C925&amp;"-O"&amp;E925,端口信息表!B:F,5,FALSE)</f>
        <v>TI3A</v>
      </c>
      <c r="H925" s="8">
        <f>IF(I925="常通",1,VLOOKUP(B925,'开关组信息表（新）'!C:I,7,0))</f>
        <v>1</v>
      </c>
      <c r="I925" s="10" t="s">
        <v>8683</v>
      </c>
      <c r="J925" s="8"/>
      <c r="K925" s="8"/>
      <c r="L925" s="8"/>
      <c r="M925" s="8"/>
      <c r="N925" s="8"/>
      <c r="O925" s="8" t="str">
        <f t="shared" si="58"/>
        <v>RI3A-TI3A</v>
      </c>
    </row>
    <row r="926" ht="15" spans="1:15">
      <c r="A926" s="8">
        <f t="shared" si="56"/>
        <v>925</v>
      </c>
      <c r="B926" s="8" t="str">
        <f t="shared" si="57"/>
        <v>CS11-1-5-[4][4]</v>
      </c>
      <c r="C926" s="8" t="s">
        <v>8406</v>
      </c>
      <c r="D926" s="8">
        <v>4</v>
      </c>
      <c r="E926" s="8">
        <v>4</v>
      </c>
      <c r="F926" s="8" t="str">
        <f>VLOOKUP(C926&amp;"-I"&amp;D926,端口信息表!B:F,5,FALSE)</f>
        <v>RM1A</v>
      </c>
      <c r="G926" s="8" t="str">
        <f>VLOOKUP(C926&amp;"-O"&amp;E926,端口信息表!B:F,5,FALSE)</f>
        <v>TM1A</v>
      </c>
      <c r="H926" s="8">
        <f>IF(I926="常通",1,VLOOKUP(B926,'开关组信息表（新）'!C:I,7,0))</f>
        <v>0</v>
      </c>
      <c r="I926" s="10" t="s">
        <v>8683</v>
      </c>
      <c r="J926" s="8"/>
      <c r="K926" s="8"/>
      <c r="L926" s="8"/>
      <c r="M926" s="8"/>
      <c r="N926" s="8"/>
      <c r="O926" s="8" t="str">
        <f t="shared" si="58"/>
        <v>RM1A-TM1A</v>
      </c>
    </row>
    <row r="927" ht="15" spans="1:15">
      <c r="A927" s="8">
        <f t="shared" si="56"/>
        <v>926</v>
      </c>
      <c r="B927" s="8" t="str">
        <f t="shared" si="57"/>
        <v>CS11-1-5-[5][5]</v>
      </c>
      <c r="C927" s="8" t="s">
        <v>8406</v>
      </c>
      <c r="D927" s="8">
        <v>5</v>
      </c>
      <c r="E927" s="8">
        <v>5</v>
      </c>
      <c r="F927" s="8" t="str">
        <f>VLOOKUP(C927&amp;"-I"&amp;D927,端口信息表!B:F,5,FALSE)</f>
        <v>RM2A</v>
      </c>
      <c r="G927" s="8" t="str">
        <f>VLOOKUP(C927&amp;"-O"&amp;E927,端口信息表!B:F,5,FALSE)</f>
        <v>TM2A</v>
      </c>
      <c r="H927" s="8">
        <f>IF(I927="常通",1,VLOOKUP(B927,'开关组信息表（新）'!C:I,7,0))</f>
        <v>0</v>
      </c>
      <c r="I927" s="10" t="s">
        <v>8683</v>
      </c>
      <c r="J927" s="8"/>
      <c r="K927" s="8"/>
      <c r="L927" s="8"/>
      <c r="M927" s="8"/>
      <c r="N927" s="8"/>
      <c r="O927" s="8" t="str">
        <f t="shared" si="58"/>
        <v>RM2A-TM2A</v>
      </c>
    </row>
    <row r="928" ht="15" spans="1:15">
      <c r="A928" s="8">
        <f t="shared" si="56"/>
        <v>927</v>
      </c>
      <c r="B928" s="8" t="str">
        <f t="shared" si="57"/>
        <v>CS11-1-5-[6][6]</v>
      </c>
      <c r="C928" s="8" t="s">
        <v>8406</v>
      </c>
      <c r="D928" s="8">
        <v>6</v>
      </c>
      <c r="E928" s="8">
        <v>6</v>
      </c>
      <c r="F928" s="8" t="str">
        <f>VLOOKUP(C928&amp;"-I"&amp;D928,端口信息表!B:F,5,FALSE)</f>
        <v>RM3A</v>
      </c>
      <c r="G928" s="8" t="str">
        <f>VLOOKUP(C928&amp;"-O"&amp;E928,端口信息表!B:F,5,FALSE)</f>
        <v>TM3A</v>
      </c>
      <c r="H928" s="8">
        <f>IF(I928="常通",1,VLOOKUP(B928,'开关组信息表（新）'!C:I,7,0))</f>
        <v>0</v>
      </c>
      <c r="I928" s="10" t="s">
        <v>8683</v>
      </c>
      <c r="J928" s="8"/>
      <c r="K928" s="8"/>
      <c r="L928" s="8"/>
      <c r="M928" s="8"/>
      <c r="N928" s="8"/>
      <c r="O928" s="8" t="str">
        <f t="shared" si="58"/>
        <v>RM3A-TM3A</v>
      </c>
    </row>
    <row r="929" ht="15" spans="1:15">
      <c r="A929" s="8">
        <f t="shared" si="56"/>
        <v>928</v>
      </c>
      <c r="B929" s="8" t="str">
        <f t="shared" si="57"/>
        <v>CS15-1-1-[1][1]</v>
      </c>
      <c r="C929" s="8" t="s">
        <v>8386</v>
      </c>
      <c r="D929" s="8">
        <v>1</v>
      </c>
      <c r="E929" s="8">
        <v>1</v>
      </c>
      <c r="F929" s="8" t="str">
        <f>VLOOKUP(C929&amp;"-I"&amp;D929,端口信息表!B:F,5,FALSE)</f>
        <v>RAC9L</v>
      </c>
      <c r="G929" s="8" t="str">
        <f>VLOOKUP(C929&amp;"-O"&amp;E929,端口信息表!B:F,5,FALSE)</f>
        <v>TAC9R</v>
      </c>
      <c r="H929" s="8">
        <f>IF(I929="常通",1,VLOOKUP(B929,'开关组信息表（新）'!C:I,7,0))</f>
        <v>1</v>
      </c>
      <c r="I929" s="10" t="s">
        <v>8685</v>
      </c>
      <c r="J929" s="8"/>
      <c r="K929" s="8"/>
      <c r="L929" s="8"/>
      <c r="M929" s="8"/>
      <c r="N929" s="8"/>
      <c r="O929" s="8" t="str">
        <f t="shared" si="58"/>
        <v>RAC9L-TAC9R</v>
      </c>
    </row>
    <row r="930" ht="15" spans="1:15">
      <c r="A930" s="8">
        <f t="shared" si="56"/>
        <v>929</v>
      </c>
      <c r="B930" s="8" t="str">
        <f t="shared" si="57"/>
        <v>CS15-1-1-[2][2]</v>
      </c>
      <c r="C930" s="8" t="s">
        <v>8386</v>
      </c>
      <c r="D930" s="8">
        <v>2</v>
      </c>
      <c r="E930" s="8">
        <v>2</v>
      </c>
      <c r="F930" s="8" t="str">
        <f>VLOOKUP(C930&amp;"-I"&amp;D930,端口信息表!B:F,5,FALSE)</f>
        <v>RAC11L</v>
      </c>
      <c r="G930" s="8" t="str">
        <f>VLOOKUP(C930&amp;"-O"&amp;E930,端口信息表!B:F,5,FALSE)</f>
        <v>TAC11R</v>
      </c>
      <c r="H930" s="8">
        <f>IF(I930="常通",1,VLOOKUP(B930,'开关组信息表（新）'!C:I,7,0))</f>
        <v>1</v>
      </c>
      <c r="I930" s="10" t="s">
        <v>8685</v>
      </c>
      <c r="J930" s="8"/>
      <c r="K930" s="8"/>
      <c r="L930" s="8"/>
      <c r="M930" s="8"/>
      <c r="N930" s="8"/>
      <c r="O930" s="8" t="str">
        <f t="shared" si="58"/>
        <v>RAC11L-TAC11R</v>
      </c>
    </row>
    <row r="931" ht="15" spans="1:15">
      <c r="A931" s="8">
        <f t="shared" si="56"/>
        <v>930</v>
      </c>
      <c r="B931" s="8" t="str">
        <f t="shared" si="57"/>
        <v>CS15-1-1-[3][3]</v>
      </c>
      <c r="C931" s="8" t="s">
        <v>8386</v>
      </c>
      <c r="D931" s="8">
        <v>3</v>
      </c>
      <c r="E931" s="8">
        <v>3</v>
      </c>
      <c r="F931" s="8" t="str">
        <f>VLOOKUP(C931&amp;"-I"&amp;D931,端口信息表!B:F,5,FALSE)</f>
        <v>RAC13L</v>
      </c>
      <c r="G931" s="8" t="str">
        <f>VLOOKUP(C931&amp;"-O"&amp;E931,端口信息表!B:F,5,FALSE)</f>
        <v>TAC13R</v>
      </c>
      <c r="H931" s="8">
        <f>IF(I931="常通",1,VLOOKUP(B931,'开关组信息表（新）'!C:I,7,0))</f>
        <v>1</v>
      </c>
      <c r="I931" s="10" t="s">
        <v>8685</v>
      </c>
      <c r="J931" s="8"/>
      <c r="K931" s="8"/>
      <c r="L931" s="8"/>
      <c r="M931" s="8"/>
      <c r="N931" s="8"/>
      <c r="O931" s="8" t="str">
        <f t="shared" si="58"/>
        <v>RAC13L-TAC13R</v>
      </c>
    </row>
    <row r="932" ht="15" spans="1:15">
      <c r="A932" s="8">
        <f t="shared" si="56"/>
        <v>931</v>
      </c>
      <c r="B932" s="8" t="str">
        <f t="shared" si="57"/>
        <v>CS15-1-1-[4][4]</v>
      </c>
      <c r="C932" s="8" t="s">
        <v>8386</v>
      </c>
      <c r="D932" s="8">
        <v>4</v>
      </c>
      <c r="E932" s="8">
        <v>4</v>
      </c>
      <c r="F932" s="8" t="str">
        <f>VLOOKUP(C932&amp;"-I"&amp;D932,端口信息表!B:F,5,FALSE)</f>
        <v>RAC15L</v>
      </c>
      <c r="G932" s="8" t="str">
        <f>VLOOKUP(C932&amp;"-O"&amp;E932,端口信息表!B:F,5,FALSE)</f>
        <v>TAC15R</v>
      </c>
      <c r="H932" s="8">
        <f>IF(I932="常通",1,VLOOKUP(B932,'开关组信息表（新）'!C:I,7,0))</f>
        <v>1</v>
      </c>
      <c r="I932" s="10" t="s">
        <v>8685</v>
      </c>
      <c r="J932" s="8"/>
      <c r="K932" s="8"/>
      <c r="L932" s="8"/>
      <c r="M932" s="8"/>
      <c r="N932" s="8"/>
      <c r="O932" s="8" t="str">
        <f t="shared" si="58"/>
        <v>RAC15L-TAC15R</v>
      </c>
    </row>
    <row r="933" ht="15" spans="1:15">
      <c r="A933" s="8">
        <f t="shared" si="56"/>
        <v>932</v>
      </c>
      <c r="B933" s="8" t="str">
        <f t="shared" si="57"/>
        <v>CS15-1-1-[5][5]</v>
      </c>
      <c r="C933" s="8" t="s">
        <v>8386</v>
      </c>
      <c r="D933" s="8">
        <v>5</v>
      </c>
      <c r="E933" s="8">
        <v>5</v>
      </c>
      <c r="F933" s="8" t="str">
        <f>VLOOKUP(C933&amp;"-I"&amp;D933,端口信息表!B:F,5,FALSE)</f>
        <v>RFK1H</v>
      </c>
      <c r="G933" s="8" t="str">
        <f>VLOOKUP(C933&amp;"-O"&amp;E933,端口信息表!B:F,5,FALSE)</f>
        <v>TFK1V</v>
      </c>
      <c r="H933" s="8">
        <f>IF(I933="常通",1,VLOOKUP(B933,'开关组信息表（新）'!C:I,7,0))</f>
        <v>1</v>
      </c>
      <c r="I933" s="10" t="s">
        <v>8685</v>
      </c>
      <c r="J933" s="8"/>
      <c r="K933" s="8"/>
      <c r="L933" s="8"/>
      <c r="M933" s="8"/>
      <c r="N933" s="8"/>
      <c r="O933" s="8" t="str">
        <f t="shared" si="58"/>
        <v>RFK1H-TFK1V</v>
      </c>
    </row>
    <row r="934" ht="15" spans="1:15">
      <c r="A934" s="8">
        <f t="shared" ref="A934:A942" si="59">ROW()-1</f>
        <v>933</v>
      </c>
      <c r="B934" s="8" t="str">
        <f t="shared" si="57"/>
        <v>CS15-1-1-[6][6]</v>
      </c>
      <c r="C934" s="8" t="s">
        <v>8386</v>
      </c>
      <c r="D934" s="8">
        <v>6</v>
      </c>
      <c r="E934" s="8">
        <v>6</v>
      </c>
      <c r="F934" s="8" t="str">
        <f>VLOOKUP(C934&amp;"-I"&amp;D934,端口信息表!B:F,5,FALSE)</f>
        <v>RFK5H</v>
      </c>
      <c r="G934" s="8" t="str">
        <f>VLOOKUP(C934&amp;"-O"&amp;E934,端口信息表!B:F,5,FALSE)</f>
        <v>TFK5V</v>
      </c>
      <c r="H934" s="8">
        <f>IF(I934="常通",1,VLOOKUP(B934,'开关组信息表（新）'!C:I,7,0))</f>
        <v>1</v>
      </c>
      <c r="I934" s="10" t="s">
        <v>8685</v>
      </c>
      <c r="J934" s="8"/>
      <c r="K934" s="8"/>
      <c r="L934" s="8"/>
      <c r="M934" s="8"/>
      <c r="N934" s="8"/>
      <c r="O934" s="8"/>
    </row>
    <row r="935" ht="15" spans="1:15">
      <c r="A935" s="8">
        <f t="shared" si="59"/>
        <v>934</v>
      </c>
      <c r="B935" s="8" t="str">
        <f t="shared" si="57"/>
        <v>CS15-1-1-[7][7]</v>
      </c>
      <c r="C935" s="8" t="s">
        <v>8386</v>
      </c>
      <c r="D935" s="8">
        <v>7</v>
      </c>
      <c r="E935" s="8">
        <v>7</v>
      </c>
      <c r="F935" s="8" t="str">
        <f>VLOOKUP(C935&amp;"-I"&amp;D935,端口信息表!B:F,5,FALSE)</f>
        <v>RFK7H</v>
      </c>
      <c r="G935" s="8" t="str">
        <f>VLOOKUP(C935&amp;"-O"&amp;E935,端口信息表!B:F,5,FALSE)</f>
        <v>TFK7V</v>
      </c>
      <c r="H935" s="8">
        <f>IF(I935="常通",1,VLOOKUP(B935,'开关组信息表（新）'!C:I,7,0))</f>
        <v>1</v>
      </c>
      <c r="I935" s="10" t="s">
        <v>8685</v>
      </c>
      <c r="J935" s="8"/>
      <c r="K935" s="8"/>
      <c r="L935" s="8"/>
      <c r="M935" s="8"/>
      <c r="N935" s="8"/>
      <c r="O935" s="8"/>
    </row>
    <row r="936" ht="15" spans="1:15">
      <c r="A936" s="8">
        <f t="shared" si="59"/>
        <v>935</v>
      </c>
      <c r="B936" s="8" t="str">
        <f t="shared" si="57"/>
        <v>CS15-1-1-[8][8]</v>
      </c>
      <c r="C936" s="8" t="s">
        <v>8386</v>
      </c>
      <c r="D936" s="8">
        <v>8</v>
      </c>
      <c r="E936" s="8">
        <v>8</v>
      </c>
      <c r="F936" s="8" t="str">
        <f>VLOOKUP(C936&amp;"-I"&amp;D936,端口信息表!B:F,5,FALSE)</f>
        <v>RFK11H</v>
      </c>
      <c r="G936" s="8" t="str">
        <f>VLOOKUP(C936&amp;"-O"&amp;E936,端口信息表!B:F,5,FALSE)</f>
        <v>TFK11V</v>
      </c>
      <c r="H936" s="8">
        <f>IF(I936="常通",1,VLOOKUP(B936,'开关组信息表（新）'!C:I,7,0))</f>
        <v>1</v>
      </c>
      <c r="I936" s="10" t="s">
        <v>8685</v>
      </c>
      <c r="J936" s="8"/>
      <c r="K936" s="8"/>
      <c r="L936" s="8"/>
      <c r="M936" s="8"/>
      <c r="N936" s="8"/>
      <c r="O936" s="8"/>
    </row>
    <row r="937" ht="15" spans="1:15">
      <c r="A937" s="8">
        <f t="shared" si="59"/>
        <v>936</v>
      </c>
      <c r="B937" s="8" t="str">
        <f t="shared" si="57"/>
        <v>CS15-1-2-[1][1]</v>
      </c>
      <c r="C937" s="8" t="s">
        <v>8387</v>
      </c>
      <c r="D937" s="8">
        <v>1</v>
      </c>
      <c r="E937" s="8">
        <v>1</v>
      </c>
      <c r="F937" s="8" t="str">
        <f>VLOOKUP(C937&amp;"-I"&amp;D937,端口信息表!B:F,5,FALSE)</f>
        <v>RAC17L</v>
      </c>
      <c r="G937" s="8" t="str">
        <f>VLOOKUP(C937&amp;"-O"&amp;E937,端口信息表!B:F,5,FALSE)</f>
        <v>TAC17R</v>
      </c>
      <c r="H937" s="8">
        <f>IF(I937="常通",1,VLOOKUP(B937,'开关组信息表（新）'!C:I,7,0))</f>
        <v>1</v>
      </c>
      <c r="I937" s="10" t="s">
        <v>8683</v>
      </c>
      <c r="J937" s="8"/>
      <c r="K937" s="8"/>
      <c r="L937" s="8"/>
      <c r="M937" s="8"/>
      <c r="N937" s="8"/>
      <c r="O937" s="8" t="str">
        <f t="shared" ref="O937:O956" si="60">F937&amp;"-"&amp;G937</f>
        <v>RAC17L-TAC17R</v>
      </c>
    </row>
    <row r="938" ht="15" spans="1:15">
      <c r="A938" s="8">
        <f t="shared" si="59"/>
        <v>937</v>
      </c>
      <c r="B938" s="8" t="str">
        <f t="shared" si="57"/>
        <v>CS15-1-2-[2][2]</v>
      </c>
      <c r="C938" s="8" t="s">
        <v>8387</v>
      </c>
      <c r="D938" s="8">
        <v>2</v>
      </c>
      <c r="E938" s="8">
        <v>2</v>
      </c>
      <c r="F938" s="8" t="str">
        <f>VLOOKUP(C938&amp;"-I"&amp;D938,端口信息表!B:F,5,FALSE)</f>
        <v>REC19L</v>
      </c>
      <c r="G938" s="8" t="str">
        <f>VLOOKUP(C938&amp;"-O"&amp;E938,端口信息表!B:F,5,FALSE)</f>
        <v>TEC19R</v>
      </c>
      <c r="H938" s="8">
        <f>IF(I938="常通",1,VLOOKUP(B938,'开关组信息表（新）'!C:I,7,0))</f>
        <v>1</v>
      </c>
      <c r="I938" s="10" t="s">
        <v>8683</v>
      </c>
      <c r="J938" s="8"/>
      <c r="K938" s="8"/>
      <c r="L938" s="8"/>
      <c r="M938" s="8"/>
      <c r="N938" s="8"/>
      <c r="O938" s="8" t="str">
        <f t="shared" si="60"/>
        <v>REC19L-TEC19R</v>
      </c>
    </row>
    <row r="939" ht="15" spans="1:15">
      <c r="A939" s="8">
        <f t="shared" si="59"/>
        <v>938</v>
      </c>
      <c r="B939" s="8" t="str">
        <f t="shared" si="57"/>
        <v>CS15-1-2-[3][3]</v>
      </c>
      <c r="C939" s="8" t="s">
        <v>8387</v>
      </c>
      <c r="D939" s="8">
        <v>3</v>
      </c>
      <c r="E939" s="8">
        <v>3</v>
      </c>
      <c r="F939" s="8" t="str">
        <f>VLOOKUP(C939&amp;"-I"&amp;D939,端口信息表!B:F,5,FALSE)</f>
        <v>REC21L</v>
      </c>
      <c r="G939" s="8" t="str">
        <f>VLOOKUP(C939&amp;"-O"&amp;E939,端口信息表!B:F,5,FALSE)</f>
        <v>TEC21R</v>
      </c>
      <c r="H939" s="8">
        <f>IF(I939="常通",1,VLOOKUP(B939,'开关组信息表（新）'!C:I,7,0))</f>
        <v>0</v>
      </c>
      <c r="I939" s="10" t="s">
        <v>8683</v>
      </c>
      <c r="J939" s="8"/>
      <c r="K939" s="8"/>
      <c r="L939" s="8"/>
      <c r="M939" s="8"/>
      <c r="N939" s="8"/>
      <c r="O939" s="8" t="str">
        <f t="shared" si="60"/>
        <v>REC21L-TEC21R</v>
      </c>
    </row>
    <row r="940" ht="15" spans="1:15">
      <c r="A940" s="8">
        <f t="shared" si="59"/>
        <v>939</v>
      </c>
      <c r="B940" s="8" t="str">
        <f t="shared" si="57"/>
        <v>CS15-1-2-[4][4]</v>
      </c>
      <c r="C940" s="8" t="s">
        <v>8387</v>
      </c>
      <c r="D940" s="8">
        <v>4</v>
      </c>
      <c r="E940" s="8">
        <v>4</v>
      </c>
      <c r="F940" s="8" t="str">
        <f>VLOOKUP(C940&amp;"-I"&amp;D940,端口信息表!B:F,5,FALSE)</f>
        <v>RWC17L</v>
      </c>
      <c r="G940" s="8" t="str">
        <f>VLOOKUP(C940&amp;"-O"&amp;E940,端口信息表!B:F,5,FALSE)</f>
        <v>TWC17R</v>
      </c>
      <c r="H940" s="8">
        <f>IF(I940="常通",1,VLOOKUP(B940,'开关组信息表（新）'!C:I,7,0))</f>
        <v>0</v>
      </c>
      <c r="I940" s="10" t="s">
        <v>8683</v>
      </c>
      <c r="J940" s="8"/>
      <c r="K940" s="8"/>
      <c r="L940" s="8"/>
      <c r="M940" s="8"/>
      <c r="N940" s="8"/>
      <c r="O940" s="8" t="str">
        <f t="shared" si="60"/>
        <v>RWC17L-TWC17R</v>
      </c>
    </row>
    <row r="941" ht="15" spans="1:15">
      <c r="A941" s="8">
        <f t="shared" si="59"/>
        <v>940</v>
      </c>
      <c r="B941" s="8" t="str">
        <f t="shared" si="57"/>
        <v>CS15-1-2-[5][5]</v>
      </c>
      <c r="C941" s="8" t="s">
        <v>8387</v>
      </c>
      <c r="D941" s="8">
        <v>5</v>
      </c>
      <c r="E941" s="8">
        <v>5</v>
      </c>
      <c r="F941" s="8" t="str">
        <f>VLOOKUP(C941&amp;"-I"&amp;D941,端口信息表!B:F,5,FALSE)</f>
        <v>RWC19L</v>
      </c>
      <c r="G941" s="8" t="str">
        <f>VLOOKUP(C941&amp;"-O"&amp;E941,端口信息表!B:F,5,FALSE)</f>
        <v>TWC19R</v>
      </c>
      <c r="H941" s="8">
        <f>IF(I941="常通",1,VLOOKUP(B941,'开关组信息表（新）'!C:I,7,0))</f>
        <v>0</v>
      </c>
      <c r="I941" s="10" t="s">
        <v>8683</v>
      </c>
      <c r="J941" s="8"/>
      <c r="K941" s="8"/>
      <c r="L941" s="8"/>
      <c r="M941" s="8"/>
      <c r="N941" s="8"/>
      <c r="O941" s="8" t="str">
        <f t="shared" si="60"/>
        <v>RWC19L-TWC19R</v>
      </c>
    </row>
    <row r="942" ht="15" spans="1:15">
      <c r="A942" s="8">
        <f t="shared" si="59"/>
        <v>941</v>
      </c>
      <c r="B942" s="8" t="str">
        <f t="shared" si="57"/>
        <v>CS15-1-2-[6][6]</v>
      </c>
      <c r="C942" s="8" t="s">
        <v>8387</v>
      </c>
      <c r="D942" s="8">
        <v>6</v>
      </c>
      <c r="E942" s="8">
        <v>6</v>
      </c>
      <c r="F942" s="8" t="str">
        <f>VLOOKUP(C942&amp;"-I"&amp;D942,端口信息表!B:F,5,FALSE)</f>
        <v>RWC21L</v>
      </c>
      <c r="G942" s="8" t="str">
        <f>VLOOKUP(C942&amp;"-O"&amp;E942,端口信息表!B:F,5,FALSE)</f>
        <v>TWC21R</v>
      </c>
      <c r="H942" s="8">
        <f>IF(I942="常通",1,VLOOKUP(B942,'开关组信息表（新）'!C:I,7,0))</f>
        <v>1</v>
      </c>
      <c r="I942" s="10" t="s">
        <v>8683</v>
      </c>
      <c r="J942" s="8"/>
      <c r="K942" s="8"/>
      <c r="L942" s="8"/>
      <c r="M942" s="8"/>
      <c r="N942" s="8"/>
      <c r="O942" s="8" t="str">
        <f t="shared" si="60"/>
        <v>RWC21L-TWC21R</v>
      </c>
    </row>
    <row r="943" ht="15" spans="1:15">
      <c r="A943" s="8">
        <f t="shared" ref="A943:A952" si="61">ROW()-1</f>
        <v>942</v>
      </c>
      <c r="B943" s="8" t="str">
        <f t="shared" si="57"/>
        <v>IS35E-1-1-[1][1]</v>
      </c>
      <c r="C943" s="8" t="s">
        <v>8443</v>
      </c>
      <c r="D943" s="8">
        <v>1</v>
      </c>
      <c r="E943" s="8">
        <v>1</v>
      </c>
      <c r="F943" s="8" t="str">
        <f>VLOOKUP(C943&amp;"-I"&amp;D943,端口信息表!B:F,5,FALSE)</f>
        <v>RC02L1C01R2</v>
      </c>
      <c r="G943" s="8" t="str">
        <f>VLOOKUP(C943&amp;"-O"&amp;E943,端口信息表!B:F,5,FALSE)</f>
        <v>TC02L1C01R2</v>
      </c>
      <c r="H943" s="8">
        <f>IF(I943="常通",1,VLOOKUP(B943,'开关组信息表（新）'!C:I,7,0))</f>
        <v>1</v>
      </c>
      <c r="I943" s="8" t="s">
        <v>8573</v>
      </c>
      <c r="J943" s="8"/>
      <c r="K943" s="8"/>
      <c r="L943" s="8"/>
      <c r="M943" s="8"/>
      <c r="N943" s="8"/>
      <c r="O943" s="8" t="str">
        <f t="shared" si="60"/>
        <v>RC02L1C01R2-TC02L1C01R2</v>
      </c>
    </row>
    <row r="944" ht="15" spans="1:15">
      <c r="A944" s="8">
        <f t="shared" si="61"/>
        <v>943</v>
      </c>
      <c r="B944" s="8" t="str">
        <f t="shared" si="57"/>
        <v>IS35E-1-2-[1][1]</v>
      </c>
      <c r="C944" s="8" t="s">
        <v>8444</v>
      </c>
      <c r="D944" s="8">
        <v>1</v>
      </c>
      <c r="E944" s="8">
        <v>1</v>
      </c>
      <c r="F944" s="8" t="str">
        <f>VLOOKUP(C944&amp;"-I"&amp;D944,端口信息表!B:F,5,FALSE)</f>
        <v>RC01LGCR</v>
      </c>
      <c r="G944" s="8" t="str">
        <f>VLOOKUP(C944&amp;"-O"&amp;E944,端口信息表!B:F,5,FALSE)</f>
        <v>TC01LGCR</v>
      </c>
      <c r="H944" s="8">
        <f>IF(I944="常通",1,VLOOKUP(B944,'开关组信息表（新）'!C:I,7,0))</f>
        <v>1</v>
      </c>
      <c r="I944" s="8" t="s">
        <v>8573</v>
      </c>
      <c r="J944" s="8"/>
      <c r="K944" s="8"/>
      <c r="L944" s="8"/>
      <c r="M944" s="8"/>
      <c r="N944" s="8"/>
      <c r="O944" s="8" t="str">
        <f t="shared" si="60"/>
        <v>RC01LGCR-TC01LGCR</v>
      </c>
    </row>
    <row r="945" ht="15" spans="1:15">
      <c r="A945" s="8">
        <f t="shared" si="61"/>
        <v>944</v>
      </c>
      <c r="B945" s="8" t="str">
        <f t="shared" si="57"/>
        <v>IS35E-1-3-[1][1]</v>
      </c>
      <c r="C945" s="8" t="s">
        <v>8445</v>
      </c>
      <c r="D945" s="8">
        <v>1</v>
      </c>
      <c r="E945" s="8">
        <v>1</v>
      </c>
      <c r="F945" s="8" t="str">
        <f>VLOOKUP(C945&amp;"-I"&amp;D945,端口信息表!B:F,5,FALSE)</f>
        <v>RC09L1C01R1</v>
      </c>
      <c r="G945" s="8" t="str">
        <f>VLOOKUP(C945&amp;"-O"&amp;E945,端口信息表!B:F,5,FALSE)</f>
        <v>TC09L1C01R1</v>
      </c>
      <c r="H945" s="8">
        <f>IF(I945="常通",1,VLOOKUP(B945,'开关组信息表（新）'!C:I,7,0))</f>
        <v>1</v>
      </c>
      <c r="I945" s="8" t="s">
        <v>8573</v>
      </c>
      <c r="J945" s="8"/>
      <c r="K945" s="8"/>
      <c r="L945" s="8"/>
      <c r="M945" s="8"/>
      <c r="N945" s="8"/>
      <c r="O945" s="8" t="str">
        <f t="shared" si="60"/>
        <v>RC09L1C01R1-TC09L1C01R1</v>
      </c>
    </row>
    <row r="946" ht="15" spans="1:15">
      <c r="A946" s="8">
        <f t="shared" si="61"/>
        <v>945</v>
      </c>
      <c r="B946" s="8" t="str">
        <f t="shared" si="57"/>
        <v>IS35E-1-4-[1][1]</v>
      </c>
      <c r="C946" s="8" t="s">
        <v>8446</v>
      </c>
      <c r="D946" s="8">
        <v>1</v>
      </c>
      <c r="E946" s="8">
        <v>1</v>
      </c>
      <c r="F946" s="8" t="str">
        <f>VLOOKUP(C946&amp;"-I"&amp;D946,端口信息表!B:F,5,FALSE)</f>
        <v>RC11L2C01R1</v>
      </c>
      <c r="G946" s="8" t="str">
        <f>VLOOKUP(C946&amp;"-O"&amp;E946,端口信息表!B:F,5,FALSE)</f>
        <v>TC11L2C01R1</v>
      </c>
      <c r="H946" s="8">
        <f>IF(I946="常通",1,VLOOKUP(B946,'开关组信息表（新）'!C:I,7,0))</f>
        <v>1</v>
      </c>
      <c r="I946" s="8" t="s">
        <v>8573</v>
      </c>
      <c r="J946" s="8"/>
      <c r="K946" s="8"/>
      <c r="L946" s="8"/>
      <c r="M946" s="8"/>
      <c r="N946" s="8"/>
      <c r="O946" s="8" t="str">
        <f t="shared" si="60"/>
        <v>RC11L2C01R1-TC11L2C01R1</v>
      </c>
    </row>
    <row r="947" ht="15" spans="1:15">
      <c r="A947" s="8">
        <f t="shared" si="61"/>
        <v>946</v>
      </c>
      <c r="B947" s="8" t="str">
        <f t="shared" si="57"/>
        <v>IS39-1-5-[1][1]</v>
      </c>
      <c r="C947" s="8" t="s">
        <v>8447</v>
      </c>
      <c r="D947" s="8">
        <v>1</v>
      </c>
      <c r="E947" s="8">
        <v>1</v>
      </c>
      <c r="F947" s="8" t="str">
        <f>VLOOKUP(C947&amp;"-I"&amp;D947,端口信息表!B:F,5,FALSE)</f>
        <v>REHCL31WHCR</v>
      </c>
      <c r="G947" s="8" t="str">
        <f>VLOOKUP(C947&amp;"-O"&amp;E947,端口信息表!B:F,5,FALSE)</f>
        <v>TEHCL31WHCR</v>
      </c>
      <c r="H947" s="8">
        <f>IF(I947="常通",1,VLOOKUP(B947,'开关组信息表（新）'!C:I,7,0))</f>
        <v>1</v>
      </c>
      <c r="I947" s="8" t="s">
        <v>8573</v>
      </c>
      <c r="J947" s="8"/>
      <c r="K947" s="8"/>
      <c r="L947" s="8"/>
      <c r="M947" s="8"/>
      <c r="N947" s="8"/>
      <c r="O947" s="8" t="str">
        <f t="shared" si="60"/>
        <v>REHCL31WHCR-TEHCL31WHCR</v>
      </c>
    </row>
    <row r="948" ht="15" spans="1:15">
      <c r="A948" s="8">
        <f t="shared" si="61"/>
        <v>947</v>
      </c>
      <c r="B948" s="8" t="str">
        <f t="shared" si="57"/>
        <v>IS39-1-6-[1][1]</v>
      </c>
      <c r="C948" s="8" t="s">
        <v>8448</v>
      </c>
      <c r="D948" s="8">
        <v>1</v>
      </c>
      <c r="E948" s="8">
        <v>1</v>
      </c>
      <c r="F948" s="8" t="str">
        <f>VLOOKUP(C948&amp;"-I"&amp;D948,端口信息表!B:F,5,FALSE)</f>
        <v>REHCL31WHCR</v>
      </c>
      <c r="G948" s="8" t="str">
        <f>VLOOKUP(C948&amp;"-O"&amp;E948,端口信息表!B:F,5,FALSE)</f>
        <v>TEHCL31WHCR</v>
      </c>
      <c r="H948" s="8">
        <f>IF(I948="常通",1,VLOOKUP(B948,'开关组信息表（新）'!C:I,7,0))</f>
        <v>1</v>
      </c>
      <c r="I948" s="8" t="s">
        <v>8573</v>
      </c>
      <c r="J948" s="8"/>
      <c r="K948" s="8"/>
      <c r="L948" s="8"/>
      <c r="M948" s="8"/>
      <c r="N948" s="8"/>
      <c r="O948" s="8" t="str">
        <f t="shared" si="60"/>
        <v>REHCL31WHCR-TEHCL31WHCR</v>
      </c>
    </row>
    <row r="949" ht="15" spans="1:15">
      <c r="A949" s="8">
        <f t="shared" si="61"/>
        <v>948</v>
      </c>
      <c r="B949" s="8" t="str">
        <f t="shared" si="57"/>
        <v>IS39-1-7-[1][1]</v>
      </c>
      <c r="C949" s="8" t="s">
        <v>8449</v>
      </c>
      <c r="D949" s="8">
        <v>1</v>
      </c>
      <c r="E949" s="8">
        <v>1</v>
      </c>
      <c r="F949" s="8" t="str">
        <f>VLOOKUP(C949&amp;"-I"&amp;D949,端口信息表!B:F,5,FALSE)</f>
        <v>REHCL31WHCR</v>
      </c>
      <c r="G949" s="8" t="str">
        <f>VLOOKUP(C949&amp;"-O"&amp;E949,端口信息表!B:F,5,FALSE)</f>
        <v>TEHCL31WHCR</v>
      </c>
      <c r="H949" s="8">
        <f>IF(I949="常通",1,VLOOKUP(B949,'开关组信息表（新）'!C:I,7,0))</f>
        <v>1</v>
      </c>
      <c r="I949" s="8" t="s">
        <v>8573</v>
      </c>
      <c r="J949" s="8"/>
      <c r="K949" s="8"/>
      <c r="L949" s="8"/>
      <c r="M949" s="8"/>
      <c r="N949" s="8"/>
      <c r="O949" s="8" t="str">
        <f t="shared" si="60"/>
        <v>REHCL31WHCR-TEHCL31WHCR</v>
      </c>
    </row>
    <row r="950" ht="15" spans="1:15">
      <c r="A950" s="8">
        <f t="shared" si="61"/>
        <v>949</v>
      </c>
      <c r="B950" s="8" t="str">
        <f t="shared" si="57"/>
        <v>IS39-1-8-[1][1]</v>
      </c>
      <c r="C950" s="8" t="s">
        <v>8450</v>
      </c>
      <c r="D950" s="8">
        <v>1</v>
      </c>
      <c r="E950" s="8">
        <v>1</v>
      </c>
      <c r="F950" s="8" t="str">
        <f>VLOOKUP(C950&amp;"-I"&amp;D950,端口信息表!B:F,5,FALSE)</f>
        <v>RWHCL7EHCR3</v>
      </c>
      <c r="G950" s="8" t="str">
        <f>VLOOKUP(C950&amp;"-O"&amp;E950,端口信息表!B:F,5,FALSE)</f>
        <v>TWHCL7EHCR3</v>
      </c>
      <c r="H950" s="8">
        <f>IF(I950="常通",1,VLOOKUP(B950,'开关组信息表（新）'!C:I,7,0))</f>
        <v>1</v>
      </c>
      <c r="I950" s="8" t="s">
        <v>8573</v>
      </c>
      <c r="J950" s="8"/>
      <c r="K950" s="8"/>
      <c r="L950" s="8"/>
      <c r="M950" s="8"/>
      <c r="N950" s="8"/>
      <c r="O950" s="8" t="str">
        <f t="shared" si="60"/>
        <v>RWHCL7EHCR3-TWHCL7EHCR3</v>
      </c>
    </row>
    <row r="951" ht="15" spans="1:15">
      <c r="A951" s="8">
        <f t="shared" si="61"/>
        <v>950</v>
      </c>
      <c r="B951" s="8" t="str">
        <f t="shared" si="57"/>
        <v>IS39-1-9-[1][1]</v>
      </c>
      <c r="C951" s="8" t="s">
        <v>8451</v>
      </c>
      <c r="D951" s="8">
        <v>1</v>
      </c>
      <c r="E951" s="8">
        <v>1</v>
      </c>
      <c r="F951" s="8" t="str">
        <f>VLOOKUP(C951&amp;"-I"&amp;D951,端口信息表!B:F,5,FALSE)</f>
        <v>RWHCL7EHCR3</v>
      </c>
      <c r="G951" s="8" t="str">
        <f>VLOOKUP(C951&amp;"-O"&amp;E951,端口信息表!B:F,5,FALSE)</f>
        <v>TWHCL7EHCR3</v>
      </c>
      <c r="H951" s="8">
        <f>IF(I951="常通",1,VLOOKUP(B951,'开关组信息表（新）'!C:I,7,0))</f>
        <v>1</v>
      </c>
      <c r="I951" s="8" t="s">
        <v>8573</v>
      </c>
      <c r="J951" s="8"/>
      <c r="K951" s="8"/>
      <c r="L951" s="8"/>
      <c r="M951" s="8"/>
      <c r="N951" s="8"/>
      <c r="O951" s="8" t="str">
        <f t="shared" si="60"/>
        <v>RWHCL7EHCR3-TWHCL7EHCR3</v>
      </c>
    </row>
    <row r="952" ht="15" spans="1:15">
      <c r="A952" s="8">
        <f t="shared" si="61"/>
        <v>951</v>
      </c>
      <c r="B952" s="8" t="str">
        <f t="shared" si="57"/>
        <v>IS39-1-10-[1][1]</v>
      </c>
      <c r="C952" s="8" t="s">
        <v>8452</v>
      </c>
      <c r="D952" s="8">
        <v>1</v>
      </c>
      <c r="E952" s="8">
        <v>1</v>
      </c>
      <c r="F952" s="8" t="str">
        <f>VLOOKUP(C952&amp;"-I"&amp;D952,端口信息表!B:F,5,FALSE)</f>
        <v>REHCL31/WHCR7-1</v>
      </c>
      <c r="G952" s="8" t="str">
        <f>VLOOKUP(C952&amp;"-O"&amp;E952,端口信息表!B:F,5,FALSE)</f>
        <v>TEHCL31/WHCR7-1</v>
      </c>
      <c r="H952" s="8">
        <f>IF(I952="常通",1,VLOOKUP(B952,'开关组信息表（新）'!C:I,7,0))</f>
        <v>1</v>
      </c>
      <c r="I952" s="8" t="s">
        <v>8573</v>
      </c>
      <c r="J952" s="8"/>
      <c r="K952" s="8"/>
      <c r="L952" s="8"/>
      <c r="M952" s="8"/>
      <c r="N952" s="8"/>
      <c r="O952" s="8" t="str">
        <f t="shared" si="60"/>
        <v>REHCL31/WHCR7-1-TEHCL31/WHCR7-1</v>
      </c>
    </row>
    <row r="953" ht="15" spans="1:15">
      <c r="A953" s="8">
        <f t="shared" ref="A953:A962" si="62">ROW()-1</f>
        <v>952</v>
      </c>
      <c r="B953" s="8" t="str">
        <f t="shared" si="57"/>
        <v>IS39-1-11-[1][1]</v>
      </c>
      <c r="C953" s="8" t="s">
        <v>8453</v>
      </c>
      <c r="D953" s="8">
        <v>1</v>
      </c>
      <c r="E953" s="8">
        <v>1</v>
      </c>
      <c r="F953" s="8" t="str">
        <f>VLOOKUP(C953&amp;"-I"&amp;D953,端口信息表!B:F,5,FALSE)</f>
        <v>RWHCL7EHCR3</v>
      </c>
      <c r="G953" s="8" t="str">
        <f>VLOOKUP(C953&amp;"-O"&amp;E953,端口信息表!B:F,5,FALSE)</f>
        <v>TWHCL7EHCR3</v>
      </c>
      <c r="H953" s="8">
        <f>IF(I953="常通",1,VLOOKUP(B953,'开关组信息表（新）'!C:I,7,0))</f>
        <v>1</v>
      </c>
      <c r="I953" s="8" t="s">
        <v>8573</v>
      </c>
      <c r="J953" s="8"/>
      <c r="K953" s="8"/>
      <c r="L953" s="8"/>
      <c r="M953" s="8"/>
      <c r="N953" s="8"/>
      <c r="O953" s="8" t="str">
        <f t="shared" si="60"/>
        <v>RWHCL7EHCR3-TWHCL7EHCR3</v>
      </c>
    </row>
    <row r="954" ht="15" spans="1:15">
      <c r="A954" s="8">
        <f t="shared" si="62"/>
        <v>953</v>
      </c>
      <c r="B954" s="8" t="str">
        <f>C954&amp;"-["&amp;D954&amp;"]["&amp;E954&amp;"]"</f>
        <v>IS39-1-12-[1][1]</v>
      </c>
      <c r="C954" s="8" t="s">
        <v>8454</v>
      </c>
      <c r="D954" s="8">
        <v>1</v>
      </c>
      <c r="E954" s="8">
        <v>1</v>
      </c>
      <c r="F954" s="8" t="str">
        <f>VLOOKUP(C954&amp;"-I"&amp;D954,端口信息表!B:F,5,FALSE)</f>
        <v>RWHCL7EHCR3</v>
      </c>
      <c r="G954" s="8" t="str">
        <f>VLOOKUP(C954&amp;"-O"&amp;E954,端口信息表!B:F,5,FALSE)</f>
        <v>TWHCL7EHCR3</v>
      </c>
      <c r="H954" s="8">
        <f>IF(I954="常通",1,VLOOKUP(B954,'开关组信息表（新）'!C:I,7,0))</f>
        <v>1</v>
      </c>
      <c r="I954" s="8" t="s">
        <v>8573</v>
      </c>
      <c r="J954" s="8"/>
      <c r="K954" s="8"/>
      <c r="L954" s="8"/>
      <c r="M954" s="8"/>
      <c r="N954" s="8"/>
      <c r="O954" s="8" t="str">
        <f t="shared" si="60"/>
        <v>RWHCL7EHCR3-TWHCL7EHCR3</v>
      </c>
    </row>
    <row r="955" ht="15" spans="1:15">
      <c r="A955" s="8">
        <f t="shared" si="62"/>
        <v>954</v>
      </c>
      <c r="B955" s="8" t="str">
        <f>C955&amp;"-["&amp;D955&amp;"]["&amp;E955&amp;"]"</f>
        <v>APT7-1-13-[1][1]</v>
      </c>
      <c r="C955" s="8" t="s">
        <v>8455</v>
      </c>
      <c r="D955" s="8">
        <v>1</v>
      </c>
      <c r="E955" s="8">
        <v>1</v>
      </c>
      <c r="F955" s="8" t="str">
        <f>VLOOKUP(C955&amp;"-I"&amp;D955,端口信息表!B:F,5,FALSE)</f>
        <v>RC12B</v>
      </c>
      <c r="G955" s="8" t="str">
        <f>VLOOKUP(C955&amp;"-O"&amp;E955,端口信息表!B:F,5,FALSE)</f>
        <v>TC12B</v>
      </c>
      <c r="H955" s="8">
        <f>IF(I955="常通",1,VLOOKUP(B955,'开关组信息表（新）'!C:I,7,0))</f>
        <v>1</v>
      </c>
      <c r="I955" s="8" t="s">
        <v>8573</v>
      </c>
      <c r="J955" s="8"/>
      <c r="K955" s="8"/>
      <c r="L955" s="8"/>
      <c r="M955" s="8"/>
      <c r="N955" s="8"/>
      <c r="O955" s="8" t="str">
        <f t="shared" si="60"/>
        <v>RC12B-TC12B</v>
      </c>
    </row>
    <row r="956" ht="15" spans="1:15">
      <c r="A956" s="8">
        <f t="shared" si="62"/>
        <v>955</v>
      </c>
      <c r="B956" s="8" t="str">
        <f>C956&amp;"-["&amp;D956&amp;"]["&amp;E956&amp;"]"</f>
        <v>APT7-1-14-[1][1]</v>
      </c>
      <c r="C956" s="8" t="s">
        <v>8456</v>
      </c>
      <c r="D956" s="8">
        <v>1</v>
      </c>
      <c r="E956" s="8">
        <v>1</v>
      </c>
      <c r="F956" s="8" t="str">
        <f>VLOOKUP(C956&amp;"-I"&amp;D956,端口信息表!B:F,5,FALSE)</f>
        <v>RC13B</v>
      </c>
      <c r="G956" s="8" t="str">
        <f>VLOOKUP(C956&amp;"-O"&amp;E956,端口信息表!B:F,5,FALSE)</f>
        <v>TC13B</v>
      </c>
      <c r="H956" s="8">
        <f>IF(I956="常通",1,VLOOKUP(B956,'开关组信息表（新）'!C:I,7,0))</f>
        <v>1</v>
      </c>
      <c r="I956" s="8" t="s">
        <v>8573</v>
      </c>
      <c r="J956" s="8"/>
      <c r="K956" s="8"/>
      <c r="L956" s="8"/>
      <c r="M956" s="8"/>
      <c r="N956" s="8"/>
      <c r="O956" s="8" t="str">
        <f t="shared" si="60"/>
        <v>RC13B-TC13B</v>
      </c>
    </row>
    <row r="957" ht="15" spans="1:15">
      <c r="A957" s="8">
        <f t="shared" si="62"/>
        <v>956</v>
      </c>
      <c r="B957" s="8" t="str">
        <f t="shared" ref="B957:B1020" si="63">C957&amp;"-["&amp;D957&amp;"]["&amp;E957&amp;"]"</f>
        <v>APT7-1-15-[1][1]</v>
      </c>
      <c r="C957" s="8" t="s">
        <v>8457</v>
      </c>
      <c r="D957" s="8">
        <v>1</v>
      </c>
      <c r="E957" s="8">
        <v>1</v>
      </c>
      <c r="F957" s="8" t="str">
        <f>VLOOKUP(C957&amp;"-I"&amp;D957,端口信息表!B:F,5,FALSE)</f>
        <v>RKM07</v>
      </c>
      <c r="G957" s="8" t="str">
        <f>VLOOKUP(C957&amp;"-O"&amp;E957,端口信息表!B:F,5,FALSE)</f>
        <v>TKM07</v>
      </c>
      <c r="H957" s="8">
        <f>IF(I957="常通",1,VLOOKUP(B957,'开关组信息表（新）'!C:I,7,0))</f>
        <v>1</v>
      </c>
      <c r="I957" s="8" t="s">
        <v>8573</v>
      </c>
      <c r="J957" s="8"/>
      <c r="K957" s="8"/>
      <c r="L957" s="8"/>
      <c r="M957" s="8"/>
      <c r="N957" s="8"/>
      <c r="O957" s="8" t="str">
        <f t="shared" ref="O957:O1020" si="64">F957&amp;"-"&amp;G957</f>
        <v>RKM07-TKM07</v>
      </c>
    </row>
    <row r="958" ht="15" spans="1:15">
      <c r="A958" s="8">
        <f t="shared" si="62"/>
        <v>957</v>
      </c>
      <c r="B958" s="8" t="str">
        <f t="shared" si="63"/>
        <v>IS35E-1-16-[1][1]</v>
      </c>
      <c r="C958" s="8" t="s">
        <v>8458</v>
      </c>
      <c r="D958" s="8">
        <v>1</v>
      </c>
      <c r="E958" s="8">
        <v>1</v>
      </c>
      <c r="F958" s="8" t="str">
        <f>VLOOKUP(C958&amp;"-I"&amp;D958,端口信息表!B:F,5,FALSE)</f>
        <v>RC07L1GCR2</v>
      </c>
      <c r="G958" s="8" t="str">
        <f>VLOOKUP(C958&amp;"-O"&amp;E958,端口信息表!B:F,5,FALSE)</f>
        <v>TC07L1GCR2</v>
      </c>
      <c r="H958" s="8">
        <f>IF(I958="常通",1,VLOOKUP(B958,'开关组信息表（新）'!C:I,7,0))</f>
        <v>1</v>
      </c>
      <c r="I958" s="8" t="s">
        <v>8573</v>
      </c>
      <c r="J958" s="8"/>
      <c r="K958" s="8"/>
      <c r="L958" s="8"/>
      <c r="M958" s="8"/>
      <c r="N958" s="8"/>
      <c r="O958" s="8" t="str">
        <f t="shared" si="64"/>
        <v>RC07L1GCR2-TC07L1GCR2</v>
      </c>
    </row>
    <row r="959" ht="15" spans="1:15">
      <c r="A959" s="8">
        <f t="shared" si="62"/>
        <v>958</v>
      </c>
      <c r="B959" s="8" t="str">
        <f t="shared" si="63"/>
        <v>IS35E-1-17-[1][1]</v>
      </c>
      <c r="C959" s="8" t="s">
        <v>8459</v>
      </c>
      <c r="D959" s="8">
        <v>1</v>
      </c>
      <c r="E959" s="8">
        <v>1</v>
      </c>
      <c r="F959" s="8" t="str">
        <f>VLOOKUP(C959&amp;"-I"&amp;D959,端口信息表!B:F,5,FALSE)</f>
        <v>RC07L1GCR2-1</v>
      </c>
      <c r="G959" s="8" t="str">
        <f>VLOOKUP(C959&amp;"-O"&amp;E959,端口信息表!B:F,5,FALSE)</f>
        <v>TC07L1GCR2-1</v>
      </c>
      <c r="H959" s="8">
        <f>IF(I959="常通",1,VLOOKUP(B959,'开关组信息表（新）'!C:I,7,0))</f>
        <v>1</v>
      </c>
      <c r="I959" s="8" t="s">
        <v>8573</v>
      </c>
      <c r="J959" s="8"/>
      <c r="K959" s="8"/>
      <c r="L959" s="8"/>
      <c r="M959" s="8"/>
      <c r="N959" s="8"/>
      <c r="O959" s="8" t="str">
        <f t="shared" si="64"/>
        <v>RC07L1GCR2-1-TC07L1GCR2-1</v>
      </c>
    </row>
    <row r="960" ht="15" spans="1:15">
      <c r="A960" s="8">
        <f t="shared" si="62"/>
        <v>959</v>
      </c>
      <c r="B960" s="8" t="str">
        <f t="shared" si="63"/>
        <v>IS35E-1-18-[1][1]</v>
      </c>
      <c r="C960" s="8" t="s">
        <v>8460</v>
      </c>
      <c r="D960" s="8">
        <v>1</v>
      </c>
      <c r="E960" s="8">
        <v>1</v>
      </c>
      <c r="F960" s="8" t="str">
        <f>VLOOKUP(C960&amp;"-I"&amp;D960,端口信息表!B:F,5,FALSE)</f>
        <v>RGCL1C07R1</v>
      </c>
      <c r="G960" s="8" t="str">
        <f>VLOOKUP(C960&amp;"-O"&amp;E960,端口信息表!B:F,5,FALSE)</f>
        <v>TGCL1C07R1</v>
      </c>
      <c r="H960" s="8">
        <f>IF(I960="常通",1,VLOOKUP(B960,'开关组信息表（新）'!C:I,7,0))</f>
        <v>1</v>
      </c>
      <c r="I960" s="8" t="s">
        <v>8573</v>
      </c>
      <c r="J960" s="8"/>
      <c r="K960" s="8"/>
      <c r="L960" s="8"/>
      <c r="M960" s="8"/>
      <c r="N960" s="8"/>
      <c r="O960" s="8" t="str">
        <f t="shared" si="64"/>
        <v>RGCL1C07R1-TGCL1C07R1</v>
      </c>
    </row>
    <row r="961" ht="15" spans="1:15">
      <c r="A961" s="8">
        <f t="shared" si="62"/>
        <v>960</v>
      </c>
      <c r="B961" s="8" t="str">
        <f t="shared" si="63"/>
        <v>IS35E-1-19-[1][1]</v>
      </c>
      <c r="C961" s="8" t="s">
        <v>8461</v>
      </c>
      <c r="D961" s="8">
        <v>1</v>
      </c>
      <c r="E961" s="8">
        <v>1</v>
      </c>
      <c r="F961" s="8" t="str">
        <f>VLOOKUP(C961&amp;"-I"&amp;D961,端口信息表!B:F,5,FALSE)</f>
        <v>RGCL1C07R1</v>
      </c>
      <c r="G961" s="8" t="str">
        <f>VLOOKUP(C961&amp;"-O"&amp;E961,端口信息表!B:F,5,FALSE)</f>
        <v>TGCL1C07R1</v>
      </c>
      <c r="H961" s="8">
        <f>IF(I961="常通",1,VLOOKUP(B961,'开关组信息表（新）'!C:I,7,0))</f>
        <v>1</v>
      </c>
      <c r="I961" s="8" t="s">
        <v>8573</v>
      </c>
      <c r="J961" s="8"/>
      <c r="K961" s="8"/>
      <c r="L961" s="8"/>
      <c r="M961" s="8"/>
      <c r="N961" s="8"/>
      <c r="O961" s="8" t="str">
        <f t="shared" si="64"/>
        <v>RGCL1C07R1-TGCL1C07R1</v>
      </c>
    </row>
    <row r="962" ht="15" spans="1:15">
      <c r="A962" s="8">
        <f t="shared" si="62"/>
        <v>961</v>
      </c>
      <c r="B962" s="8" t="str">
        <f t="shared" si="63"/>
        <v>IS35E-1-20-[1][1]</v>
      </c>
      <c r="C962" s="8" t="s">
        <v>8462</v>
      </c>
      <c r="D962" s="8">
        <v>1</v>
      </c>
      <c r="E962" s="8">
        <v>1</v>
      </c>
      <c r="F962" s="8" t="str">
        <f>VLOOKUP(C962&amp;"-I"&amp;D962,端口信息表!B:F,5,FALSE)</f>
        <v>RC14L1GCR2</v>
      </c>
      <c r="G962" s="8" t="str">
        <f>VLOOKUP(C962&amp;"-O"&amp;E962,端口信息表!B:F,5,FALSE)</f>
        <v>TC14L1GCR2</v>
      </c>
      <c r="H962" s="8">
        <f>IF(I962="常通",1,VLOOKUP(B962,'开关组信息表（新）'!C:I,7,0))</f>
        <v>1</v>
      </c>
      <c r="I962" s="8" t="s">
        <v>8573</v>
      </c>
      <c r="J962" s="8"/>
      <c r="K962" s="8"/>
      <c r="L962" s="8"/>
      <c r="M962" s="8"/>
      <c r="N962" s="8"/>
      <c r="O962" s="8" t="str">
        <f t="shared" si="64"/>
        <v>RC14L1GCR2-TC14L1GCR2</v>
      </c>
    </row>
    <row r="963" ht="15" spans="1:15">
      <c r="A963" s="8">
        <f t="shared" ref="A963:A972" si="65">ROW()-1</f>
        <v>962</v>
      </c>
      <c r="B963" s="8" t="str">
        <f t="shared" si="63"/>
        <v>IS35E-1-21-[1][1]</v>
      </c>
      <c r="C963" s="8" t="s">
        <v>8463</v>
      </c>
      <c r="D963" s="8">
        <v>1</v>
      </c>
      <c r="E963" s="8">
        <v>1</v>
      </c>
      <c r="F963" s="8" t="str">
        <f>VLOOKUP(C963&amp;"-I"&amp;D963,端口信息表!B:F,5,FALSE)</f>
        <v>RGCL1C14R1</v>
      </c>
      <c r="G963" s="8" t="str">
        <f>VLOOKUP(C963&amp;"-O"&amp;E963,端口信息表!B:F,5,FALSE)</f>
        <v>TGCL1C14R1</v>
      </c>
      <c r="H963" s="8">
        <f>IF(I963="常通",1,VLOOKUP(B963,'开关组信息表（新）'!C:I,7,0))</f>
        <v>1</v>
      </c>
      <c r="I963" s="8" t="s">
        <v>8573</v>
      </c>
      <c r="J963" s="8"/>
      <c r="K963" s="8"/>
      <c r="L963" s="8"/>
      <c r="M963" s="8"/>
      <c r="N963" s="8"/>
      <c r="O963" s="8" t="str">
        <f t="shared" si="64"/>
        <v>RGCL1C14R1-TGCL1C14R1</v>
      </c>
    </row>
    <row r="964" ht="15" spans="1:15">
      <c r="A964" s="8">
        <f t="shared" si="65"/>
        <v>963</v>
      </c>
      <c r="B964" s="8" t="str">
        <f t="shared" si="63"/>
        <v>IS35E-1-22-[1][1]</v>
      </c>
      <c r="C964" s="8" t="s">
        <v>8464</v>
      </c>
      <c r="D964" s="8">
        <v>1</v>
      </c>
      <c r="E964" s="8">
        <v>1</v>
      </c>
      <c r="F964" s="8" t="str">
        <f>VLOOKUP(C964&amp;"-I"&amp;D964,端口信息表!B:F,5,FALSE)</f>
        <v>RGCL1C14R1</v>
      </c>
      <c r="G964" s="8" t="str">
        <f>VLOOKUP(C964&amp;"-O"&amp;E964,端口信息表!B:F,5,FALSE)</f>
        <v>TGCL1C14R1</v>
      </c>
      <c r="H964" s="8">
        <f>IF(I964="常通",1,VLOOKUP(B964,'开关组信息表（新）'!C:I,7,0))</f>
        <v>1</v>
      </c>
      <c r="I964" s="8" t="s">
        <v>8573</v>
      </c>
      <c r="J964" s="8"/>
      <c r="K964" s="8"/>
      <c r="L964" s="8"/>
      <c r="M964" s="8"/>
      <c r="N964" s="8"/>
      <c r="O964" s="8" t="str">
        <f t="shared" si="64"/>
        <v>RGCL1C14R1-TGCL1C14R1</v>
      </c>
    </row>
    <row r="965" ht="15" spans="1:15">
      <c r="A965" s="8">
        <f t="shared" si="65"/>
        <v>964</v>
      </c>
      <c r="B965" s="8" t="str">
        <f t="shared" si="63"/>
        <v>IS35E-1-23-[1][1]</v>
      </c>
      <c r="C965" s="8" t="s">
        <v>8465</v>
      </c>
      <c r="D965" s="8">
        <v>1</v>
      </c>
      <c r="E965" s="8">
        <v>1</v>
      </c>
      <c r="F965" s="8" t="str">
        <f>VLOOKUP(C965&amp;"-I"&amp;D965,端口信息表!B:F,5,FALSE)</f>
        <v>RC01L1C01R2</v>
      </c>
      <c r="G965" s="8" t="str">
        <f>VLOOKUP(C965&amp;"-O"&amp;E965,端口信息表!B:F,5,FALSE)</f>
        <v>TC01L1C01R2</v>
      </c>
      <c r="H965" s="8">
        <f>IF(I965="常通",1,VLOOKUP(B965,'开关组信息表（新）'!C:I,7,0))</f>
        <v>1</v>
      </c>
      <c r="I965" s="8" t="s">
        <v>8573</v>
      </c>
      <c r="J965" s="8"/>
      <c r="K965" s="8"/>
      <c r="L965" s="8"/>
      <c r="M965" s="8"/>
      <c r="N965" s="8"/>
      <c r="O965" s="8" t="str">
        <f t="shared" si="64"/>
        <v>RC01L1C01R2-TC01L1C01R2</v>
      </c>
    </row>
    <row r="966" ht="15" spans="1:15">
      <c r="A966" s="8">
        <f t="shared" si="65"/>
        <v>965</v>
      </c>
      <c r="B966" s="8" t="str">
        <f t="shared" si="63"/>
        <v>IS39-1-24-[1][1]</v>
      </c>
      <c r="C966" s="8" t="s">
        <v>8466</v>
      </c>
      <c r="D966" s="8">
        <v>1</v>
      </c>
      <c r="E966" s="8">
        <v>1</v>
      </c>
      <c r="F966" s="8" t="str">
        <f>VLOOKUP(C966&amp;"-I"&amp;D966,端口信息表!B:F,5,FALSE)</f>
        <v>REHCL31WHCR</v>
      </c>
      <c r="G966" s="8" t="str">
        <f>VLOOKUP(C966&amp;"-O"&amp;E966,端口信息表!B:F,5,FALSE)</f>
        <v>TEHCL31WHCR</v>
      </c>
      <c r="H966" s="8">
        <f>IF(I966="常通",1,VLOOKUP(B966,'开关组信息表（新）'!C:I,7,0))</f>
        <v>1</v>
      </c>
      <c r="I966" s="8" t="s">
        <v>8573</v>
      </c>
      <c r="J966" s="8"/>
      <c r="K966" s="8"/>
      <c r="L966" s="8"/>
      <c r="M966" s="8"/>
      <c r="N966" s="8"/>
      <c r="O966" s="8" t="str">
        <f t="shared" si="64"/>
        <v>REHCL31WHCR-TEHCL31WHCR</v>
      </c>
    </row>
    <row r="967" ht="15" spans="1:15">
      <c r="A967" s="8">
        <f t="shared" si="65"/>
        <v>966</v>
      </c>
      <c r="B967" s="8" t="str">
        <f t="shared" si="63"/>
        <v>IS39-1-25-[1][1]</v>
      </c>
      <c r="C967" s="8" t="s">
        <v>8467</v>
      </c>
      <c r="D967" s="8">
        <v>1</v>
      </c>
      <c r="E967" s="8">
        <v>1</v>
      </c>
      <c r="F967" s="8" t="str">
        <f>VLOOKUP(C967&amp;"-I"&amp;D967,端口信息表!B:F,5,FALSE)</f>
        <v>REHCL31WHCR</v>
      </c>
      <c r="G967" s="8" t="str">
        <f>VLOOKUP(C967&amp;"-O"&amp;E967,端口信息表!B:F,5,FALSE)</f>
        <v>TEHCL31WHCR</v>
      </c>
      <c r="H967" s="8">
        <f>IF(I967="常通",1,VLOOKUP(B967,'开关组信息表（新）'!C:I,7,0))</f>
        <v>1</v>
      </c>
      <c r="I967" s="8" t="s">
        <v>8573</v>
      </c>
      <c r="J967" s="8"/>
      <c r="K967" s="8"/>
      <c r="L967" s="8"/>
      <c r="M967" s="8"/>
      <c r="N967" s="8"/>
      <c r="O967" s="8" t="str">
        <f t="shared" si="64"/>
        <v>REHCL31WHCR-TEHCL31WHCR</v>
      </c>
    </row>
    <row r="968" ht="15" spans="1:15">
      <c r="A968" s="8">
        <f t="shared" si="65"/>
        <v>967</v>
      </c>
      <c r="B968" s="8" t="str">
        <f t="shared" si="63"/>
        <v>IS39-1-26-[1][1]</v>
      </c>
      <c r="C968" s="8" t="s">
        <v>8468</v>
      </c>
      <c r="D968" s="8">
        <v>1</v>
      </c>
      <c r="E968" s="8">
        <v>1</v>
      </c>
      <c r="F968" s="8" t="str">
        <f>VLOOKUP(C968&amp;"-I"&amp;D968,端口信息表!B:F,5,FALSE)</f>
        <v>RWHCL7EHCR3</v>
      </c>
      <c r="G968" s="8" t="str">
        <f>VLOOKUP(C968&amp;"-O"&amp;E968,端口信息表!B:F,5,FALSE)</f>
        <v>TWHCL7EHCR3</v>
      </c>
      <c r="H968" s="8">
        <f>IF(I968="常通",1,VLOOKUP(B968,'开关组信息表（新）'!C:I,7,0))</f>
        <v>1</v>
      </c>
      <c r="I968" s="8" t="s">
        <v>8573</v>
      </c>
      <c r="J968" s="8"/>
      <c r="K968" s="8"/>
      <c r="L968" s="8"/>
      <c r="M968" s="8"/>
      <c r="N968" s="8"/>
      <c r="O968" s="8" t="str">
        <f t="shared" si="64"/>
        <v>RWHCL7EHCR3-TWHCL7EHCR3</v>
      </c>
    </row>
    <row r="969" ht="15" spans="1:15">
      <c r="A969" s="8">
        <f t="shared" si="65"/>
        <v>968</v>
      </c>
      <c r="B969" s="8" t="str">
        <f t="shared" si="63"/>
        <v>IS39-1-27-[1][1]</v>
      </c>
      <c r="C969" s="8" t="s">
        <v>8469</v>
      </c>
      <c r="D969" s="8">
        <v>1</v>
      </c>
      <c r="E969" s="8">
        <v>1</v>
      </c>
      <c r="F969" s="8" t="str">
        <f>VLOOKUP(C969&amp;"-I"&amp;D969,端口信息表!B:F,5,FALSE)</f>
        <v>RWHCL7EHCR3</v>
      </c>
      <c r="G969" s="8" t="str">
        <f>VLOOKUP(C969&amp;"-O"&amp;E969,端口信息表!B:F,5,FALSE)</f>
        <v>TWHCL7EHCR3</v>
      </c>
      <c r="H969" s="8">
        <f>IF(I969="常通",1,VLOOKUP(B969,'开关组信息表（新）'!C:I,7,0))</f>
        <v>1</v>
      </c>
      <c r="I969" s="8" t="s">
        <v>8573</v>
      </c>
      <c r="J969" s="8"/>
      <c r="K969" s="8"/>
      <c r="L969" s="8"/>
      <c r="M969" s="8"/>
      <c r="N969" s="8"/>
      <c r="O969" s="8" t="str">
        <f t="shared" si="64"/>
        <v>RWHCL7EHCR3-TWHCL7EHCR3</v>
      </c>
    </row>
    <row r="970" ht="15" spans="1:15">
      <c r="A970" s="8">
        <f t="shared" si="65"/>
        <v>969</v>
      </c>
      <c r="B970" s="8" t="str">
        <f t="shared" si="63"/>
        <v>IS39-1-28-[1][1]</v>
      </c>
      <c r="C970" s="8" t="s">
        <v>8470</v>
      </c>
      <c r="D970" s="8">
        <v>1</v>
      </c>
      <c r="E970" s="8">
        <v>1</v>
      </c>
      <c r="F970" s="8" t="str">
        <f>VLOOKUP(C970&amp;"-I"&amp;D970,端口信息表!B:F,5,FALSE)</f>
        <v>RGCL15GCR15</v>
      </c>
      <c r="G970" s="8" t="str">
        <f>VLOOKUP(C970&amp;"-O"&amp;E970,端口信息表!B:F,5,FALSE)</f>
        <v>TGCL15GCR15</v>
      </c>
      <c r="H970" s="8">
        <f>IF(I970="常通",1,VLOOKUP(B970,'开关组信息表（新）'!C:I,7,0))</f>
        <v>1</v>
      </c>
      <c r="I970" s="8" t="s">
        <v>8573</v>
      </c>
      <c r="J970" s="8"/>
      <c r="K970" s="8"/>
      <c r="L970" s="8"/>
      <c r="M970" s="8"/>
      <c r="N970" s="8"/>
      <c r="O970" s="8" t="str">
        <f t="shared" si="64"/>
        <v>RGCL15GCR15-TGCL15GCR15</v>
      </c>
    </row>
    <row r="971" ht="15" spans="1:15">
      <c r="A971" s="8">
        <f t="shared" si="65"/>
        <v>970</v>
      </c>
      <c r="B971" s="8" t="str">
        <f t="shared" si="63"/>
        <v>APT9-1-29-[1][1]</v>
      </c>
      <c r="C971" s="8" t="s">
        <v>8471</v>
      </c>
      <c r="D971" s="8">
        <v>1</v>
      </c>
      <c r="E971" s="8">
        <v>1</v>
      </c>
      <c r="F971" s="8" t="str">
        <f>VLOOKUP(C971&amp;"-I"&amp;D971,端口信息表!B:F,5,FALSE)</f>
        <v>RC45A</v>
      </c>
      <c r="G971" s="8" t="str">
        <f>VLOOKUP(C971&amp;"-O"&amp;E971,端口信息表!B:F,5,FALSE)</f>
        <v>TC45A</v>
      </c>
      <c r="H971" s="8">
        <f>IF(I971="常通",1,VLOOKUP(B971,'开关组信息表（新）'!C:I,7,0))</f>
        <v>1</v>
      </c>
      <c r="I971" s="8" t="s">
        <v>8573</v>
      </c>
      <c r="J971" s="8"/>
      <c r="K971" s="8"/>
      <c r="L971" s="8"/>
      <c r="M971" s="8"/>
      <c r="N971" s="8"/>
      <c r="O971" s="8" t="str">
        <f t="shared" si="64"/>
        <v>RC45A-TC45A</v>
      </c>
    </row>
    <row r="972" ht="15" spans="1:15">
      <c r="A972" s="8">
        <f t="shared" si="65"/>
        <v>971</v>
      </c>
      <c r="B972" s="8" t="str">
        <f t="shared" si="63"/>
        <v>Eul36D-1-30-[1][1]</v>
      </c>
      <c r="C972" s="8" t="s">
        <v>8472</v>
      </c>
      <c r="D972" s="8">
        <v>1</v>
      </c>
      <c r="E972" s="8">
        <v>1</v>
      </c>
      <c r="F972" s="8" t="str">
        <f>VLOOKUP(C972&amp;"-I"&amp;D972,端口信息表!B:F,5,FALSE)</f>
        <v>RBEE4</v>
      </c>
      <c r="G972" s="8" t="str">
        <f>VLOOKUP(C972&amp;"-O"&amp;E972,端口信息表!B:F,5,FALSE)</f>
        <v>TBEE4</v>
      </c>
      <c r="H972" s="8">
        <f>IF(I972="常通",1,VLOOKUP(B972,'开关组信息表（新）'!C:I,7,0))</f>
        <v>1</v>
      </c>
      <c r="I972" s="8" t="s">
        <v>8573</v>
      </c>
      <c r="J972" s="8"/>
      <c r="K972" s="8"/>
      <c r="L972" s="8"/>
      <c r="M972" s="8"/>
      <c r="N972" s="10"/>
      <c r="O972" s="8" t="str">
        <f t="shared" si="64"/>
        <v>RBEE4-TBEE4</v>
      </c>
    </row>
    <row r="973" ht="15" spans="1:15">
      <c r="A973" s="8">
        <f t="shared" ref="A973:A978" si="66">ROW()-1</f>
        <v>972</v>
      </c>
      <c r="B973" s="8" t="str">
        <f t="shared" si="63"/>
        <v>Eul36B-1-31-[1][1]</v>
      </c>
      <c r="C973" s="8" t="s">
        <v>8473</v>
      </c>
      <c r="D973" s="8">
        <v>1</v>
      </c>
      <c r="E973" s="8">
        <v>1</v>
      </c>
      <c r="F973" s="8" t="str">
        <f>VLOOKUP(C973&amp;"-I"&amp;D973,端口信息表!B:F,5,FALSE)</f>
        <v>RB4</v>
      </c>
      <c r="G973" s="8" t="str">
        <f>VLOOKUP(C973&amp;"-O"&amp;E973,端口信息表!B:F,5,FALSE)</f>
        <v>TB4</v>
      </c>
      <c r="H973" s="8">
        <f>IF(I973="常通",1,VLOOKUP(B973,'开关组信息表（新）'!C:I,7,0))</f>
        <v>1</v>
      </c>
      <c r="I973" s="8" t="s">
        <v>8573</v>
      </c>
      <c r="J973" s="8"/>
      <c r="K973" s="8"/>
      <c r="L973" s="8"/>
      <c r="M973" s="8"/>
      <c r="N973" s="8"/>
      <c r="O973" s="8" t="str">
        <f t="shared" si="64"/>
        <v>RB4-TB4</v>
      </c>
    </row>
    <row r="974" ht="15" spans="1:15">
      <c r="A974" s="8">
        <f t="shared" si="66"/>
        <v>973</v>
      </c>
      <c r="B974" s="8" t="str">
        <f t="shared" si="63"/>
        <v>Eul36D-1-32-[1][1]</v>
      </c>
      <c r="C974" s="10" t="s">
        <v>8474</v>
      </c>
      <c r="D974" s="8">
        <v>1</v>
      </c>
      <c r="E974" s="8">
        <v>1</v>
      </c>
      <c r="F974" s="8" t="str">
        <f>VLOOKUP(C974&amp;"-I"&amp;D974,端口信息表!B:F,5,FALSE)</f>
        <v>RB4</v>
      </c>
      <c r="G974" s="8" t="str">
        <f>VLOOKUP(C974&amp;"-O"&amp;E974,端口信息表!B:F,5,FALSE)</f>
        <v>TB4</v>
      </c>
      <c r="H974" s="8">
        <f>IF(I974="常通",1,VLOOKUP(B974,'开关组信息表（新）'!C:I,7,0))</f>
        <v>1</v>
      </c>
      <c r="I974" s="8" t="s">
        <v>8573</v>
      </c>
      <c r="J974" s="8"/>
      <c r="K974" s="8"/>
      <c r="L974" s="8"/>
      <c r="M974" s="8"/>
      <c r="N974" s="8"/>
      <c r="O974" s="8" t="str">
        <f t="shared" si="64"/>
        <v>RB4-TB4</v>
      </c>
    </row>
    <row r="975" ht="15" spans="1:15">
      <c r="A975" s="8">
        <f t="shared" si="66"/>
        <v>974</v>
      </c>
      <c r="B975" s="8" t="str">
        <f t="shared" si="63"/>
        <v>APT5C-1-33-[1][1]</v>
      </c>
      <c r="C975" s="8" t="s">
        <v>8475</v>
      </c>
      <c r="D975" s="8">
        <v>1</v>
      </c>
      <c r="E975" s="8">
        <v>1</v>
      </c>
      <c r="F975" s="8" t="str">
        <f>VLOOKUP(C975&amp;"-I"&amp;D975,端口信息表!B:F,5,FALSE)</f>
        <v>RK08A</v>
      </c>
      <c r="G975" s="8" t="str">
        <f>VLOOKUP(C975&amp;"-O"&amp;E975,端口信息表!B:F,5,FALSE)</f>
        <v>TK08A</v>
      </c>
      <c r="H975" s="8">
        <f>IF(I975="常通",1,VLOOKUP(B975,'开关组信息表（新）'!C:I,7,0))</f>
        <v>1</v>
      </c>
      <c r="I975" s="8" t="s">
        <v>8573</v>
      </c>
      <c r="J975" s="8"/>
      <c r="K975" s="8"/>
      <c r="L975" s="8"/>
      <c r="M975" s="8"/>
      <c r="N975" s="8"/>
      <c r="O975" s="8" t="str">
        <f t="shared" si="64"/>
        <v>RK08A-TK08A</v>
      </c>
    </row>
    <row r="976" ht="15" spans="1:15">
      <c r="A976" s="8">
        <f t="shared" si="66"/>
        <v>975</v>
      </c>
      <c r="B976" s="8" t="str">
        <f t="shared" si="63"/>
        <v>APT7-1-34-[1][1]</v>
      </c>
      <c r="C976" s="8" t="s">
        <v>8476</v>
      </c>
      <c r="D976" s="8">
        <v>1</v>
      </c>
      <c r="E976" s="8">
        <v>1</v>
      </c>
      <c r="F976" s="8" t="str">
        <f>VLOOKUP(C976&amp;"-I"&amp;D976,端口信息表!B:F,5,FALSE)</f>
        <v>RC14B</v>
      </c>
      <c r="G976" s="8" t="str">
        <f>VLOOKUP(C976&amp;"-O"&amp;E976,端口信息表!B:F,5,FALSE)</f>
        <v>TC14B</v>
      </c>
      <c r="H976" s="8">
        <f>IF(I976="常通",1,VLOOKUP(B976,'开关组信息表（新）'!C:I,7,0))</f>
        <v>1</v>
      </c>
      <c r="I976" s="8" t="s">
        <v>8573</v>
      </c>
      <c r="J976" s="8"/>
      <c r="K976" s="8"/>
      <c r="L976" s="8"/>
      <c r="M976" s="8"/>
      <c r="N976" s="8"/>
      <c r="O976" s="8" t="str">
        <f t="shared" si="64"/>
        <v>RC14B-TC14B</v>
      </c>
    </row>
    <row r="977" ht="15" spans="1:15">
      <c r="A977" s="8">
        <f t="shared" si="66"/>
        <v>976</v>
      </c>
      <c r="B977" s="8" t="str">
        <f t="shared" si="63"/>
        <v>APT9-1-35-[1][1]</v>
      </c>
      <c r="C977" s="8" t="s">
        <v>8477</v>
      </c>
      <c r="D977" s="8">
        <v>1</v>
      </c>
      <c r="E977" s="8">
        <v>1</v>
      </c>
      <c r="F977" s="8" t="str">
        <f>VLOOKUP(C977&amp;"-I"&amp;D977,端口信息表!B:F,5,FALSE)</f>
        <v>RC04A</v>
      </c>
      <c r="G977" s="8" t="str">
        <f>VLOOKUP(C977&amp;"-O"&amp;E977,端口信息表!B:F,5,FALSE)</f>
        <v>TC04A</v>
      </c>
      <c r="H977" s="8">
        <f>IF(I977="常通",1,VLOOKUP(B977,'开关组信息表（新）'!C:I,7,0))</f>
        <v>1</v>
      </c>
      <c r="I977" s="8" t="s">
        <v>8573</v>
      </c>
      <c r="J977" s="8"/>
      <c r="K977" s="8"/>
      <c r="L977" s="8"/>
      <c r="M977" s="8"/>
      <c r="N977" s="8"/>
      <c r="O977" s="8" t="str">
        <f t="shared" si="64"/>
        <v>RC04A-TC04A</v>
      </c>
    </row>
    <row r="978" ht="15" spans="1:15">
      <c r="A978" s="8">
        <f t="shared" si="66"/>
        <v>977</v>
      </c>
      <c r="B978" s="8" t="str">
        <f t="shared" si="63"/>
        <v>APT9-1-36-[1][1]</v>
      </c>
      <c r="C978" s="8" t="s">
        <v>8478</v>
      </c>
      <c r="D978" s="8">
        <v>1</v>
      </c>
      <c r="E978" s="8">
        <v>1</v>
      </c>
      <c r="F978" s="8" t="str">
        <f>VLOOKUP(C978&amp;"-I"&amp;D978,端口信息表!B:F,5,FALSE)</f>
        <v>RC04A</v>
      </c>
      <c r="G978" s="8" t="str">
        <f>VLOOKUP(C978&amp;"-O"&amp;E978,端口信息表!B:F,5,FALSE)</f>
        <v>TC04A</v>
      </c>
      <c r="H978" s="8">
        <f>IF(I978="常通",1,VLOOKUP(B978,'开关组信息表（新）'!C:I,7,0))</f>
        <v>1</v>
      </c>
      <c r="I978" s="8" t="s">
        <v>8573</v>
      </c>
      <c r="J978" s="8"/>
      <c r="K978" s="8"/>
      <c r="L978" s="8"/>
      <c r="M978" s="8"/>
      <c r="N978" s="8"/>
      <c r="O978" s="8" t="str">
        <f t="shared" si="64"/>
        <v>RC04A-TC04A</v>
      </c>
    </row>
    <row r="979" ht="15" spans="1:15">
      <c r="A979" s="8">
        <f t="shared" ref="A979:A1051" si="67">ROW()-1</f>
        <v>978</v>
      </c>
      <c r="B979" s="8" t="str">
        <f t="shared" si="63"/>
        <v>APT5C-1-37-[1][1]</v>
      </c>
      <c r="C979" s="14" t="s">
        <v>8479</v>
      </c>
      <c r="D979" s="14">
        <v>1</v>
      </c>
      <c r="E979" s="14">
        <v>1</v>
      </c>
      <c r="F979" s="8" t="str">
        <f>VLOOKUP(C979&amp;"-I"&amp;D979,端口信息表!B:F,5,FALSE)</f>
        <v>RC07A</v>
      </c>
      <c r="G979" s="8" t="str">
        <f>VLOOKUP(C979&amp;"-O"&amp;E979,端口信息表!B:F,5,FALSE)</f>
        <v>TC07A</v>
      </c>
      <c r="H979" s="8">
        <f>IF(I979="常通",1,VLOOKUP(B979,'开关组信息表（新）'!C:I,7,0))</f>
        <v>1</v>
      </c>
      <c r="I979" s="14" t="s">
        <v>8706</v>
      </c>
      <c r="J979" s="14"/>
      <c r="K979" s="14"/>
      <c r="L979" s="14"/>
      <c r="M979" s="8"/>
      <c r="N979" s="8"/>
      <c r="O979" s="8" t="str">
        <f t="shared" si="64"/>
        <v>RC07A-TC07A</v>
      </c>
    </row>
    <row r="980" ht="15" spans="1:15">
      <c r="A980" s="8">
        <f t="shared" si="67"/>
        <v>979</v>
      </c>
      <c r="B980" s="8" t="str">
        <f t="shared" si="63"/>
        <v>APT5C-1-38-[1][1]</v>
      </c>
      <c r="C980" s="14" t="s">
        <v>8480</v>
      </c>
      <c r="D980" s="14">
        <v>1</v>
      </c>
      <c r="E980" s="14">
        <v>1</v>
      </c>
      <c r="F980" s="8" t="str">
        <f>VLOOKUP(C980&amp;"-I"&amp;D980,端口信息表!B:F,5,FALSE)</f>
        <v>RC09A</v>
      </c>
      <c r="G980" s="8" t="str">
        <f>VLOOKUP(C980&amp;"-O"&amp;E980,端口信息表!B:F,5,FALSE)</f>
        <v>TC09A</v>
      </c>
      <c r="H980" s="8">
        <f>IF(I980="常通",1,VLOOKUP(B980,'开关组信息表（新）'!C:I,7,0))</f>
        <v>1</v>
      </c>
      <c r="I980" s="14" t="s">
        <v>8706</v>
      </c>
      <c r="J980" s="14"/>
      <c r="K980" s="14"/>
      <c r="L980" s="14"/>
      <c r="M980" s="8"/>
      <c r="N980" s="8"/>
      <c r="O980" s="8" t="str">
        <f t="shared" si="64"/>
        <v>RC09A-TC09A</v>
      </c>
    </row>
    <row r="981" ht="15" spans="1:15">
      <c r="A981" s="8">
        <f t="shared" si="67"/>
        <v>980</v>
      </c>
      <c r="B981" s="8" t="str">
        <f t="shared" si="63"/>
        <v>APT5C-1-39-[1][1]</v>
      </c>
      <c r="C981" s="14" t="s">
        <v>8481</v>
      </c>
      <c r="D981" s="14">
        <v>1</v>
      </c>
      <c r="E981" s="14">
        <v>1</v>
      </c>
      <c r="F981" s="8" t="str">
        <f>VLOOKUP(C981&amp;"-I"&amp;D981,端口信息表!B:F,5,FALSE)</f>
        <v>RC14A</v>
      </c>
      <c r="G981" s="8" t="str">
        <f>VLOOKUP(C981&amp;"-O"&amp;E981,端口信息表!B:F,5,FALSE)</f>
        <v>TC14A</v>
      </c>
      <c r="H981" s="8">
        <f>IF(I981="常通",1,VLOOKUP(B981,'开关组信息表（新）'!C:I,7,0))</f>
        <v>1</v>
      </c>
      <c r="I981" s="14" t="s">
        <v>8706</v>
      </c>
      <c r="J981" s="14"/>
      <c r="K981" s="14"/>
      <c r="L981" s="14"/>
      <c r="M981" s="8"/>
      <c r="N981" s="8"/>
      <c r="O981" s="8" t="str">
        <f t="shared" si="64"/>
        <v>RC14A-TC14A</v>
      </c>
    </row>
    <row r="982" ht="15" spans="1:15">
      <c r="A982" s="8">
        <f t="shared" si="67"/>
        <v>981</v>
      </c>
      <c r="B982" s="8" t="str">
        <f t="shared" si="63"/>
        <v>APT5C-1-40-[1][1]</v>
      </c>
      <c r="C982" s="14" t="s">
        <v>8482</v>
      </c>
      <c r="D982" s="14">
        <v>1</v>
      </c>
      <c r="E982" s="14">
        <v>1</v>
      </c>
      <c r="F982" s="8" t="str">
        <f>VLOOKUP(C982&amp;"-I"&amp;D982,端口信息表!B:F,5,FALSE)</f>
        <v>RC14A-1</v>
      </c>
      <c r="G982" s="8" t="str">
        <f>VLOOKUP(C982&amp;"-O"&amp;E982,端口信息表!B:F,5,FALSE)</f>
        <v>TC14A-1</v>
      </c>
      <c r="H982" s="8">
        <f>IF(I982="常通",1,VLOOKUP(B982,'开关组信息表（新）'!C:I,7,0))</f>
        <v>1</v>
      </c>
      <c r="I982" s="14" t="s">
        <v>8706</v>
      </c>
      <c r="J982" s="14"/>
      <c r="K982" s="14"/>
      <c r="L982" s="14"/>
      <c r="M982" s="8"/>
      <c r="N982" s="8"/>
      <c r="O982" s="8" t="str">
        <f t="shared" si="64"/>
        <v>RC14A-1-TC14A-1</v>
      </c>
    </row>
    <row r="983" ht="15" spans="1:15">
      <c r="A983" s="8">
        <f t="shared" si="67"/>
        <v>982</v>
      </c>
      <c r="B983" s="8" t="str">
        <f t="shared" si="63"/>
        <v>APT5C-1-41-[1][1]</v>
      </c>
      <c r="C983" s="14" t="s">
        <v>8483</v>
      </c>
      <c r="D983" s="14">
        <v>1</v>
      </c>
      <c r="E983" s="14">
        <v>1</v>
      </c>
      <c r="F983" s="8" t="str">
        <f>VLOOKUP(C983&amp;"-I"&amp;D983,端口信息表!B:F,5,FALSE)</f>
        <v>RC14A-2</v>
      </c>
      <c r="G983" s="8" t="str">
        <f>VLOOKUP(C983&amp;"-O"&amp;E983,端口信息表!B:F,5,FALSE)</f>
        <v>TC14A-2</v>
      </c>
      <c r="H983" s="8">
        <f>IF(I983="常通",1,VLOOKUP(B983,'开关组信息表（新）'!C:I,7,0))</f>
        <v>1</v>
      </c>
      <c r="I983" s="14" t="s">
        <v>8706</v>
      </c>
      <c r="J983" s="14"/>
      <c r="K983" s="14"/>
      <c r="L983" s="14"/>
      <c r="M983" s="8"/>
      <c r="N983" s="8"/>
      <c r="O983" s="8" t="str">
        <f t="shared" si="64"/>
        <v>RC14A-2-TC14A-2</v>
      </c>
    </row>
    <row r="984" ht="15" spans="1:15">
      <c r="A984" s="8">
        <f t="shared" si="67"/>
        <v>983</v>
      </c>
      <c r="B984" s="8" t="str">
        <f t="shared" si="63"/>
        <v>APT5C-1-42-[1][1]</v>
      </c>
      <c r="C984" s="14" t="s">
        <v>8484</v>
      </c>
      <c r="D984" s="14">
        <v>1</v>
      </c>
      <c r="E984" s="14">
        <v>1</v>
      </c>
      <c r="F984" s="8" t="str">
        <f>VLOOKUP(C984&amp;"-I"&amp;D984,端口信息表!B:F,5,FALSE)</f>
        <v>RC14A-3</v>
      </c>
      <c r="G984" s="8" t="str">
        <f>VLOOKUP(C984&amp;"-O"&amp;E984,端口信息表!B:F,5,FALSE)</f>
        <v>TC14A-3</v>
      </c>
      <c r="H984" s="8">
        <f>IF(I984="常通",1,VLOOKUP(B984,'开关组信息表（新）'!C:I,7,0))</f>
        <v>1</v>
      </c>
      <c r="I984" s="14" t="s">
        <v>8706</v>
      </c>
      <c r="J984" s="14"/>
      <c r="K984" s="14"/>
      <c r="L984" s="14"/>
      <c r="M984" s="8"/>
      <c r="N984" s="8"/>
      <c r="O984" s="8" t="str">
        <f t="shared" si="64"/>
        <v>RC14A-3-TC14A-3</v>
      </c>
    </row>
    <row r="985" ht="15" spans="1:15">
      <c r="A985" s="8">
        <f t="shared" si="67"/>
        <v>984</v>
      </c>
      <c r="B985" s="8" t="str">
        <f t="shared" si="63"/>
        <v>APT5C-1-43-[1][1]</v>
      </c>
      <c r="C985" s="14" t="s">
        <v>8485</v>
      </c>
      <c r="D985" s="14">
        <v>1</v>
      </c>
      <c r="E985" s="14">
        <v>1</v>
      </c>
      <c r="F985" s="8" t="str">
        <f>VLOOKUP(C985&amp;"-I"&amp;D985,端口信息表!B:F,5,FALSE)</f>
        <v>RC14A-4</v>
      </c>
      <c r="G985" s="8" t="str">
        <f>VLOOKUP(C985&amp;"-O"&amp;E985,端口信息表!B:F,5,FALSE)</f>
        <v>TC14A-4</v>
      </c>
      <c r="H985" s="8">
        <f>IF(I985="常通",1,VLOOKUP(B985,'开关组信息表（新）'!C:I,7,0))</f>
        <v>1</v>
      </c>
      <c r="I985" s="14" t="s">
        <v>8706</v>
      </c>
      <c r="J985" s="14"/>
      <c r="K985" s="14"/>
      <c r="L985" s="14"/>
      <c r="M985" s="8"/>
      <c r="N985" s="8"/>
      <c r="O985" s="8" t="str">
        <f t="shared" si="64"/>
        <v>RC14A-4-TC14A-4</v>
      </c>
    </row>
    <row r="986" ht="15" spans="1:15">
      <c r="A986" s="8">
        <f t="shared" si="67"/>
        <v>985</v>
      </c>
      <c r="B986" s="8" t="str">
        <f t="shared" si="63"/>
        <v>APT5C-1-44-[1][1]</v>
      </c>
      <c r="C986" s="14" t="s">
        <v>8486</v>
      </c>
      <c r="D986" s="14">
        <v>1</v>
      </c>
      <c r="E986" s="14">
        <v>1</v>
      </c>
      <c r="F986" s="8" t="str">
        <f>VLOOKUP(C986&amp;"-I"&amp;D986,端口信息表!B:F,5,FALSE)</f>
        <v>RC14A-5</v>
      </c>
      <c r="G986" s="8" t="str">
        <f>VLOOKUP(C986&amp;"-O"&amp;E986,端口信息表!B:F,5,FALSE)</f>
        <v>TC14A-5</v>
      </c>
      <c r="H986" s="8">
        <f>IF(I986="常通",1,VLOOKUP(B986,'开关组信息表（新）'!C:I,7,0))</f>
        <v>1</v>
      </c>
      <c r="I986" s="14" t="s">
        <v>8706</v>
      </c>
      <c r="J986" s="14"/>
      <c r="K986" s="14"/>
      <c r="L986" s="14"/>
      <c r="M986" s="8"/>
      <c r="N986" s="8"/>
      <c r="O986" s="8" t="str">
        <f t="shared" si="64"/>
        <v>RC14A-5-TC14A-5</v>
      </c>
    </row>
    <row r="987" ht="15" spans="1:15">
      <c r="A987" s="8">
        <f t="shared" si="67"/>
        <v>986</v>
      </c>
      <c r="B987" s="8" t="str">
        <f t="shared" si="63"/>
        <v>APT5C-1-45-[1][1]</v>
      </c>
      <c r="C987" s="14" t="s">
        <v>8487</v>
      </c>
      <c r="D987" s="14">
        <v>1</v>
      </c>
      <c r="E987" s="14">
        <v>1</v>
      </c>
      <c r="F987" s="8" t="str">
        <f>VLOOKUP(C987&amp;"-I"&amp;D987,端口信息表!B:F,5,FALSE)</f>
        <v>RC14A-6</v>
      </c>
      <c r="G987" s="8" t="str">
        <f>VLOOKUP(C987&amp;"-O"&amp;E987,端口信息表!B:F,5,FALSE)</f>
        <v>TC14A-6</v>
      </c>
      <c r="H987" s="8">
        <f>IF(I987="常通",1,VLOOKUP(B987,'开关组信息表（新）'!C:I,7,0))</f>
        <v>1</v>
      </c>
      <c r="I987" s="14" t="s">
        <v>8706</v>
      </c>
      <c r="J987" s="14"/>
      <c r="K987" s="14"/>
      <c r="L987" s="14"/>
      <c r="M987" s="8"/>
      <c r="N987" s="8"/>
      <c r="O987" s="8" t="str">
        <f t="shared" si="64"/>
        <v>RC14A-6-TC14A-6</v>
      </c>
    </row>
    <row r="988" ht="15" spans="1:15">
      <c r="A988" s="8">
        <f t="shared" si="67"/>
        <v>987</v>
      </c>
      <c r="B988" s="8" t="str">
        <f t="shared" si="63"/>
        <v>APT5C-1-46-[1][1]</v>
      </c>
      <c r="C988" s="14" t="s">
        <v>8488</v>
      </c>
      <c r="D988" s="14">
        <v>1</v>
      </c>
      <c r="E988" s="14">
        <v>1</v>
      </c>
      <c r="F988" s="8" t="str">
        <f>VLOOKUP(C988&amp;"-I"&amp;D988,端口信息表!B:F,5,FALSE)</f>
        <v>RC14A-7</v>
      </c>
      <c r="G988" s="8" t="str">
        <f>VLOOKUP(C988&amp;"-O"&amp;E988,端口信息表!B:F,5,FALSE)</f>
        <v>TC14A-7</v>
      </c>
      <c r="H988" s="8">
        <f>IF(I988="常通",1,VLOOKUP(B988,'开关组信息表（新）'!C:I,7,0))</f>
        <v>1</v>
      </c>
      <c r="I988" s="14" t="s">
        <v>8706</v>
      </c>
      <c r="J988" s="14"/>
      <c r="K988" s="14"/>
      <c r="L988" s="14"/>
      <c r="M988" s="8"/>
      <c r="N988" s="8"/>
      <c r="O988" s="8" t="str">
        <f t="shared" si="64"/>
        <v>RC14A-7-TC14A-7</v>
      </c>
    </row>
    <row r="989" ht="15" spans="1:15">
      <c r="A989" s="8">
        <f t="shared" si="67"/>
        <v>988</v>
      </c>
      <c r="B989" s="8" t="str">
        <f t="shared" si="63"/>
        <v>APT5C-1-47-[1][1]</v>
      </c>
      <c r="C989" s="14" t="s">
        <v>8489</v>
      </c>
      <c r="D989" s="14">
        <v>1</v>
      </c>
      <c r="E989" s="14">
        <v>1</v>
      </c>
      <c r="F989" s="8" t="str">
        <f>VLOOKUP(C989&amp;"-I"&amp;D989,端口信息表!B:F,5,FALSE)</f>
        <v>RC14A-8</v>
      </c>
      <c r="G989" s="8" t="str">
        <f>VLOOKUP(C989&amp;"-O"&amp;E989,端口信息表!B:F,5,FALSE)</f>
        <v>TC14A-8</v>
      </c>
      <c r="H989" s="8">
        <f>IF(I989="常通",1,VLOOKUP(B989,'开关组信息表（新）'!C:I,7,0))</f>
        <v>1</v>
      </c>
      <c r="I989" s="14" t="s">
        <v>8706</v>
      </c>
      <c r="J989" s="14"/>
      <c r="K989" s="14"/>
      <c r="L989" s="14"/>
      <c r="M989" s="8"/>
      <c r="N989" s="8"/>
      <c r="O989" s="8" t="str">
        <f t="shared" si="64"/>
        <v>RC14A-8-TC14A-8</v>
      </c>
    </row>
    <row r="990" ht="15" spans="1:15">
      <c r="A990" s="8">
        <f t="shared" si="67"/>
        <v>989</v>
      </c>
      <c r="B990" s="8" t="str">
        <f t="shared" si="63"/>
        <v>APT5C-1-48-[1][1]</v>
      </c>
      <c r="C990" s="14" t="s">
        <v>8490</v>
      </c>
      <c r="D990" s="14">
        <v>1</v>
      </c>
      <c r="E990" s="14">
        <v>1</v>
      </c>
      <c r="F990" s="8" t="str">
        <f>VLOOKUP(C990&amp;"-I"&amp;D990,端口信息表!B:F,5,FALSE)</f>
        <v>RC14A-9</v>
      </c>
      <c r="G990" s="8" t="str">
        <f>VLOOKUP(C990&amp;"-O"&amp;E990,端口信息表!B:F,5,FALSE)</f>
        <v>TC14A-9</v>
      </c>
      <c r="H990" s="8">
        <f>IF(I990="常通",1,VLOOKUP(B990,'开关组信息表（新）'!C:I,7,0))</f>
        <v>1</v>
      </c>
      <c r="I990" s="14" t="s">
        <v>8706</v>
      </c>
      <c r="J990" s="14"/>
      <c r="K990" s="14"/>
      <c r="L990" s="14"/>
      <c r="M990" s="8"/>
      <c r="N990" s="8"/>
      <c r="O990" s="8" t="str">
        <f t="shared" si="64"/>
        <v>RC14A-9-TC14A-9</v>
      </c>
    </row>
    <row r="991" ht="15" spans="1:15">
      <c r="A991" s="8">
        <f t="shared" si="67"/>
        <v>990</v>
      </c>
      <c r="B991" s="8" t="str">
        <f t="shared" si="63"/>
        <v>APT6C-1-49-[1][1]</v>
      </c>
      <c r="C991" s="14" t="s">
        <v>8491</v>
      </c>
      <c r="D991" s="14">
        <v>1</v>
      </c>
      <c r="E991" s="14">
        <v>1</v>
      </c>
      <c r="F991" s="8" t="str">
        <f>VLOOKUP(C991&amp;"-I"&amp;D991,端口信息表!B:F,5,FALSE)</f>
        <v>RC1A2A</v>
      </c>
      <c r="G991" s="8" t="str">
        <f>VLOOKUP(C991&amp;"-O"&amp;E991,端口信息表!B:F,5,FALSE)</f>
        <v>TC1A2A</v>
      </c>
      <c r="H991" s="8">
        <f>IF(I991="常通",1,VLOOKUP(B991,'开关组信息表（新）'!C:I,7,0))</f>
        <v>1</v>
      </c>
      <c r="I991" s="14" t="s">
        <v>8706</v>
      </c>
      <c r="J991" s="14"/>
      <c r="K991" s="14"/>
      <c r="L991" s="14"/>
      <c r="M991" s="8"/>
      <c r="N991" s="8"/>
      <c r="O991" s="8" t="str">
        <f t="shared" si="64"/>
        <v>RC1A2A-TC1A2A</v>
      </c>
    </row>
    <row r="992" ht="15" spans="1:15">
      <c r="A992" s="8">
        <f t="shared" si="67"/>
        <v>991</v>
      </c>
      <c r="B992" s="8" t="str">
        <f t="shared" si="63"/>
        <v>APT6C-1-50-[1][1]</v>
      </c>
      <c r="C992" s="14" t="s">
        <v>8492</v>
      </c>
      <c r="D992" s="14">
        <v>1</v>
      </c>
      <c r="E992" s="14">
        <v>1</v>
      </c>
      <c r="F992" s="8" t="str">
        <f>VLOOKUP(C992&amp;"-I"&amp;D992,端口信息表!B:F,5,FALSE)</f>
        <v>RC05A</v>
      </c>
      <c r="G992" s="8" t="str">
        <f>VLOOKUP(C992&amp;"-O"&amp;E992,端口信息表!B:F,5,FALSE)</f>
        <v>TC05A</v>
      </c>
      <c r="H992" s="8">
        <f>IF(I992="常通",1,VLOOKUP(B992,'开关组信息表（新）'!C:I,7,0))</f>
        <v>1</v>
      </c>
      <c r="I992" s="14" t="s">
        <v>8706</v>
      </c>
      <c r="J992" s="14"/>
      <c r="K992" s="14"/>
      <c r="L992" s="14"/>
      <c r="M992" s="8"/>
      <c r="N992" s="8"/>
      <c r="O992" s="8" t="str">
        <f t="shared" si="64"/>
        <v>RC05A-TC05A</v>
      </c>
    </row>
    <row r="993" ht="15" spans="1:15">
      <c r="A993" s="8">
        <f t="shared" si="67"/>
        <v>992</v>
      </c>
      <c r="B993" s="8" t="str">
        <f t="shared" si="63"/>
        <v>APT6C-1-51-[1][1]</v>
      </c>
      <c r="C993" s="14" t="s">
        <v>8493</v>
      </c>
      <c r="D993" s="14">
        <v>1</v>
      </c>
      <c r="E993" s="14">
        <v>1</v>
      </c>
      <c r="F993" s="8" t="str">
        <f>VLOOKUP(C993&amp;"-I"&amp;D993,端口信息表!B:F,5,FALSE)</f>
        <v>RC05A</v>
      </c>
      <c r="G993" s="8" t="str">
        <f>VLOOKUP(C993&amp;"-O"&amp;E993,端口信息表!B:F,5,FALSE)</f>
        <v>TC05A</v>
      </c>
      <c r="H993" s="8">
        <f>IF(I993="常通",1,VLOOKUP(B993,'开关组信息表（新）'!C:I,7,0))</f>
        <v>1</v>
      </c>
      <c r="I993" s="14" t="s">
        <v>8706</v>
      </c>
      <c r="J993" s="14"/>
      <c r="K993" s="14"/>
      <c r="L993" s="14"/>
      <c r="M993" s="8"/>
      <c r="N993" s="8"/>
      <c r="O993" s="8" t="str">
        <f t="shared" si="64"/>
        <v>RC05A-TC05A</v>
      </c>
    </row>
    <row r="994" ht="15" spans="1:15">
      <c r="A994" s="8">
        <f t="shared" si="67"/>
        <v>993</v>
      </c>
      <c r="B994" s="8" t="str">
        <f t="shared" si="63"/>
        <v>APT6C-1-52-[1][1]</v>
      </c>
      <c r="C994" s="14" t="s">
        <v>8494</v>
      </c>
      <c r="D994" s="14">
        <v>1</v>
      </c>
      <c r="E994" s="14">
        <v>1</v>
      </c>
      <c r="F994" s="8" t="str">
        <f>VLOOKUP(C994&amp;"-I"&amp;D994,端口信息表!B:F,5,FALSE)</f>
        <v>RC05A</v>
      </c>
      <c r="G994" s="8" t="str">
        <f>VLOOKUP(C994&amp;"-O"&amp;E994,端口信息表!B:F,5,FALSE)</f>
        <v>TC05A</v>
      </c>
      <c r="H994" s="8">
        <f>IF(I994="常通",1,VLOOKUP(B994,'开关组信息表（新）'!C:I,7,0))</f>
        <v>1</v>
      </c>
      <c r="I994" s="14" t="s">
        <v>8706</v>
      </c>
      <c r="J994" s="14"/>
      <c r="K994" s="14"/>
      <c r="L994" s="14"/>
      <c r="M994" s="8"/>
      <c r="N994" s="8"/>
      <c r="O994" s="8" t="str">
        <f t="shared" si="64"/>
        <v>RC05A-TC05A</v>
      </c>
    </row>
    <row r="995" ht="15" spans="1:15">
      <c r="A995" s="8">
        <f t="shared" si="67"/>
        <v>994</v>
      </c>
      <c r="B995" s="8" t="str">
        <f t="shared" si="63"/>
        <v>APT6C-1-53-[1][1]</v>
      </c>
      <c r="C995" s="14" t="s">
        <v>8495</v>
      </c>
      <c r="D995" s="14">
        <v>1</v>
      </c>
      <c r="E995" s="14">
        <v>1</v>
      </c>
      <c r="F995" s="8" t="str">
        <f>VLOOKUP(C995&amp;"-I"&amp;D995,端口信息表!B:F,5,FALSE)</f>
        <v>RC06A</v>
      </c>
      <c r="G995" s="8" t="str">
        <f>VLOOKUP(C995&amp;"-O"&amp;E995,端口信息表!B:F,5,FALSE)</f>
        <v>TC06A</v>
      </c>
      <c r="H995" s="8">
        <f>IF(I995="常通",1,VLOOKUP(B995,'开关组信息表（新）'!C:I,7,0))</f>
        <v>1</v>
      </c>
      <c r="I995" s="14" t="s">
        <v>8706</v>
      </c>
      <c r="J995" s="14"/>
      <c r="K995" s="14"/>
      <c r="L995" s="14"/>
      <c r="M995" s="8"/>
      <c r="N995" s="8"/>
      <c r="O995" s="8" t="str">
        <f t="shared" si="64"/>
        <v>RC06A-TC06A</v>
      </c>
    </row>
    <row r="996" ht="15" spans="1:15">
      <c r="A996" s="8">
        <f t="shared" si="67"/>
        <v>995</v>
      </c>
      <c r="B996" s="8" t="str">
        <f t="shared" si="63"/>
        <v>APT6C-1-54-[1][1]</v>
      </c>
      <c r="C996" s="14" t="s">
        <v>8496</v>
      </c>
      <c r="D996" s="14">
        <v>1</v>
      </c>
      <c r="E996" s="14">
        <v>1</v>
      </c>
      <c r="F996" s="8" t="str">
        <f>VLOOKUP(C996&amp;"-I"&amp;D996,端口信息表!B:F,5,FALSE)</f>
        <v>RC07A</v>
      </c>
      <c r="G996" s="8" t="str">
        <f>VLOOKUP(C996&amp;"-O"&amp;E996,端口信息表!B:F,5,FALSE)</f>
        <v>TC07A</v>
      </c>
      <c r="H996" s="8">
        <f>IF(I996="常通",1,VLOOKUP(B996,'开关组信息表（新）'!C:I,7,0))</f>
        <v>1</v>
      </c>
      <c r="I996" s="14" t="s">
        <v>8706</v>
      </c>
      <c r="J996" s="14"/>
      <c r="K996" s="14"/>
      <c r="L996" s="14"/>
      <c r="M996" s="8"/>
      <c r="N996" s="8"/>
      <c r="O996" s="8" t="str">
        <f t="shared" si="64"/>
        <v>RC07A-TC07A</v>
      </c>
    </row>
    <row r="997" ht="15" spans="1:15">
      <c r="A997" s="8">
        <f t="shared" si="67"/>
        <v>996</v>
      </c>
      <c r="B997" s="8" t="str">
        <f t="shared" si="63"/>
        <v>APT6C-1-55-[1][1]</v>
      </c>
      <c r="C997" s="14" t="s">
        <v>8497</v>
      </c>
      <c r="D997" s="14">
        <v>1</v>
      </c>
      <c r="E997" s="14">
        <v>1</v>
      </c>
      <c r="F997" s="8" t="str">
        <f>VLOOKUP(C997&amp;"-I"&amp;D997,端口信息表!B:F,5,FALSE)</f>
        <v>RC09A</v>
      </c>
      <c r="G997" s="8" t="str">
        <f>VLOOKUP(C997&amp;"-O"&amp;E997,端口信息表!B:F,5,FALSE)</f>
        <v>TC09A</v>
      </c>
      <c r="H997" s="8">
        <f>IF(I997="常通",1,VLOOKUP(B997,'开关组信息表（新）'!C:I,7,0))</f>
        <v>1</v>
      </c>
      <c r="I997" s="14" t="s">
        <v>8706</v>
      </c>
      <c r="J997" s="14"/>
      <c r="K997" s="14"/>
      <c r="L997" s="14"/>
      <c r="M997" s="8"/>
      <c r="N997" s="8"/>
      <c r="O997" s="8" t="str">
        <f t="shared" si="64"/>
        <v>RC09A-TC09A</v>
      </c>
    </row>
    <row r="998" ht="15" spans="1:15">
      <c r="A998" s="8">
        <f t="shared" si="67"/>
        <v>997</v>
      </c>
      <c r="B998" s="8" t="str">
        <f t="shared" si="63"/>
        <v>APT6C-1-56-[1][1]</v>
      </c>
      <c r="C998" s="14" t="s">
        <v>8498</v>
      </c>
      <c r="D998" s="14">
        <v>1</v>
      </c>
      <c r="E998" s="14">
        <v>1</v>
      </c>
      <c r="F998" s="8" t="str">
        <f>VLOOKUP(C998&amp;"-I"&amp;D998,端口信息表!B:F,5,FALSE)</f>
        <v>RC11A</v>
      </c>
      <c r="G998" s="8" t="str">
        <f>VLOOKUP(C998&amp;"-O"&amp;E998,端口信息表!B:F,5,FALSE)</f>
        <v>TC11A</v>
      </c>
      <c r="H998" s="8">
        <f>IF(I998="常通",1,VLOOKUP(B998,'开关组信息表（新）'!C:I,7,0))</f>
        <v>1</v>
      </c>
      <c r="I998" s="14" t="s">
        <v>8706</v>
      </c>
      <c r="J998" s="14"/>
      <c r="K998" s="14"/>
      <c r="L998" s="14"/>
      <c r="M998" s="8"/>
      <c r="N998" s="8"/>
      <c r="O998" s="8" t="str">
        <f t="shared" si="64"/>
        <v>RC11A-TC11A</v>
      </c>
    </row>
    <row r="999" ht="15" spans="1:15">
      <c r="A999" s="8">
        <f t="shared" si="67"/>
        <v>998</v>
      </c>
      <c r="B999" s="8" t="str">
        <f t="shared" si="63"/>
        <v>APT6C-1-57-[1][1]</v>
      </c>
      <c r="C999" s="14" t="s">
        <v>8499</v>
      </c>
      <c r="D999" s="14">
        <v>1</v>
      </c>
      <c r="E999" s="14">
        <v>1</v>
      </c>
      <c r="F999" s="8" t="str">
        <f>VLOOKUP(C999&amp;"-I"&amp;D999,端口信息表!B:F,5,FALSE)</f>
        <v>RC17A</v>
      </c>
      <c r="G999" s="8" t="str">
        <f>VLOOKUP(C999&amp;"-O"&amp;E999,端口信息表!B:F,5,FALSE)</f>
        <v>TC17A</v>
      </c>
      <c r="H999" s="8">
        <f>IF(I999="常通",1,VLOOKUP(B999,'开关组信息表（新）'!C:I,7,0))</f>
        <v>1</v>
      </c>
      <c r="I999" s="14" t="s">
        <v>8706</v>
      </c>
      <c r="J999" s="14"/>
      <c r="K999" s="14"/>
      <c r="L999" s="14"/>
      <c r="M999" s="8"/>
      <c r="N999" s="8"/>
      <c r="O999" s="8" t="str">
        <f t="shared" si="64"/>
        <v>RC17A-TC17A</v>
      </c>
    </row>
    <row r="1000" ht="15" spans="1:15">
      <c r="A1000" s="8">
        <f t="shared" si="67"/>
        <v>999</v>
      </c>
      <c r="B1000" s="8" t="str">
        <f t="shared" si="63"/>
        <v>APT6C-1-58-[1][1]</v>
      </c>
      <c r="C1000" s="14" t="s">
        <v>8500</v>
      </c>
      <c r="D1000" s="14">
        <v>1</v>
      </c>
      <c r="E1000" s="14">
        <v>1</v>
      </c>
      <c r="F1000" s="8" t="str">
        <f>VLOOKUP(C1000&amp;"-I"&amp;D1000,端口信息表!B:F,5,FALSE)</f>
        <v>RC1B2B</v>
      </c>
      <c r="G1000" s="8" t="str">
        <f>VLOOKUP(C1000&amp;"-O"&amp;E1000,端口信息表!B:F,5,FALSE)</f>
        <v>TC1B2B</v>
      </c>
      <c r="H1000" s="8">
        <f>IF(I1000="常通",1,VLOOKUP(B1000,'开关组信息表（新）'!C:I,7,0))</f>
        <v>1</v>
      </c>
      <c r="I1000" s="14" t="s">
        <v>8706</v>
      </c>
      <c r="J1000" s="14"/>
      <c r="K1000" s="14"/>
      <c r="L1000" s="14"/>
      <c r="M1000" s="8"/>
      <c r="N1000" s="8"/>
      <c r="O1000" s="8" t="str">
        <f t="shared" si="64"/>
        <v>RC1B2B-TC1B2B</v>
      </c>
    </row>
    <row r="1001" ht="15" spans="1:15">
      <c r="A1001" s="8">
        <f t="shared" si="67"/>
        <v>1000</v>
      </c>
      <c r="B1001" s="8" t="str">
        <f t="shared" si="63"/>
        <v>APT6C-1-59-[1][1]</v>
      </c>
      <c r="C1001" s="14" t="s">
        <v>8501</v>
      </c>
      <c r="D1001" s="14">
        <v>1</v>
      </c>
      <c r="E1001" s="14">
        <v>1</v>
      </c>
      <c r="F1001" s="8" t="str">
        <f>VLOOKUP(C1001&amp;"-I"&amp;D1001,端口信息表!B:F,5,FALSE)</f>
        <v>RC1B2B1</v>
      </c>
      <c r="G1001" s="8" t="str">
        <f>VLOOKUP(C1001&amp;"-O"&amp;E1001,端口信息表!B:F,5,FALSE)</f>
        <v>TC1B2B1</v>
      </c>
      <c r="H1001" s="8">
        <f>IF(I1001="常通",1,VLOOKUP(B1001,'开关组信息表（新）'!C:I,7,0))</f>
        <v>1</v>
      </c>
      <c r="I1001" s="14" t="s">
        <v>8706</v>
      </c>
      <c r="J1001" s="14"/>
      <c r="K1001" s="14"/>
      <c r="L1001" s="14"/>
      <c r="M1001" s="8"/>
      <c r="N1001" s="8"/>
      <c r="O1001" s="8" t="str">
        <f t="shared" si="64"/>
        <v>RC1B2B1-TC1B2B1</v>
      </c>
    </row>
    <row r="1002" ht="15" spans="1:15">
      <c r="A1002" s="8">
        <f t="shared" si="67"/>
        <v>1001</v>
      </c>
      <c r="B1002" s="8" t="str">
        <f t="shared" si="63"/>
        <v>APT6C-1-60-[1][1]</v>
      </c>
      <c r="C1002" s="14" t="s">
        <v>8502</v>
      </c>
      <c r="D1002" s="14">
        <v>1</v>
      </c>
      <c r="E1002" s="14">
        <v>1</v>
      </c>
      <c r="F1002" s="8" t="str">
        <f>VLOOKUP(C1002&amp;"-I"&amp;D1002,端口信息表!B:F,5,FALSE)</f>
        <v>RC06B</v>
      </c>
      <c r="G1002" s="8" t="str">
        <f>VLOOKUP(C1002&amp;"-O"&amp;E1002,端口信息表!B:F,5,FALSE)</f>
        <v>TC06B</v>
      </c>
      <c r="H1002" s="8">
        <f>IF(I1002="常通",1,VLOOKUP(B1002,'开关组信息表（新）'!C:I,7,0))</f>
        <v>1</v>
      </c>
      <c r="I1002" s="14" t="s">
        <v>8706</v>
      </c>
      <c r="J1002" s="14"/>
      <c r="K1002" s="14"/>
      <c r="L1002" s="14"/>
      <c r="M1002" s="8"/>
      <c r="N1002" s="8"/>
      <c r="O1002" s="8" t="str">
        <f t="shared" si="64"/>
        <v>RC06B-TC06B</v>
      </c>
    </row>
    <row r="1003" ht="15" spans="1:15">
      <c r="A1003" s="8">
        <f t="shared" si="67"/>
        <v>1002</v>
      </c>
      <c r="B1003" s="8" t="str">
        <f t="shared" si="63"/>
        <v>APT6C-1-61-[1][1]</v>
      </c>
      <c r="C1003" s="14" t="s">
        <v>8503</v>
      </c>
      <c r="D1003" s="14">
        <v>1</v>
      </c>
      <c r="E1003" s="14">
        <v>1</v>
      </c>
      <c r="F1003" s="8" t="str">
        <f>VLOOKUP(C1003&amp;"-I"&amp;D1003,端口信息表!B:F,5,FALSE)</f>
        <v>RC07B</v>
      </c>
      <c r="G1003" s="8" t="str">
        <f>VLOOKUP(C1003&amp;"-O"&amp;E1003,端口信息表!B:F,5,FALSE)</f>
        <v>TC07B</v>
      </c>
      <c r="H1003" s="8">
        <f>IF(I1003="常通",1,VLOOKUP(B1003,'开关组信息表（新）'!C:I,7,0))</f>
        <v>1</v>
      </c>
      <c r="I1003" s="14" t="s">
        <v>8706</v>
      </c>
      <c r="J1003" s="14"/>
      <c r="K1003" s="14"/>
      <c r="L1003" s="14"/>
      <c r="M1003" s="8"/>
      <c r="N1003" s="8"/>
      <c r="O1003" s="8" t="str">
        <f t="shared" si="64"/>
        <v>RC07B-TC07B</v>
      </c>
    </row>
    <row r="1004" ht="15" spans="1:15">
      <c r="A1004" s="8">
        <f t="shared" si="67"/>
        <v>1003</v>
      </c>
      <c r="B1004" s="8" t="str">
        <f t="shared" si="63"/>
        <v>APT6C-1-62-[1][1]</v>
      </c>
      <c r="C1004" s="14" t="s">
        <v>8504</v>
      </c>
      <c r="D1004" s="14">
        <v>1</v>
      </c>
      <c r="E1004" s="14">
        <v>1</v>
      </c>
      <c r="F1004" s="8" t="str">
        <f>VLOOKUP(C1004&amp;"-I"&amp;D1004,端口信息表!B:F,5,FALSE)</f>
        <v>RC08B</v>
      </c>
      <c r="G1004" s="8" t="str">
        <f>VLOOKUP(C1004&amp;"-O"&amp;E1004,端口信息表!B:F,5,FALSE)</f>
        <v>TC08B</v>
      </c>
      <c r="H1004" s="8">
        <f>IF(I1004="常通",1,VLOOKUP(B1004,'开关组信息表（新）'!C:I,7,0))</f>
        <v>1</v>
      </c>
      <c r="I1004" s="14" t="s">
        <v>8706</v>
      </c>
      <c r="J1004" s="14"/>
      <c r="K1004" s="14"/>
      <c r="L1004" s="14"/>
      <c r="M1004" s="8"/>
      <c r="N1004" s="8"/>
      <c r="O1004" s="8" t="str">
        <f t="shared" si="64"/>
        <v>RC08B-TC08B</v>
      </c>
    </row>
    <row r="1005" ht="15" spans="1:15">
      <c r="A1005" s="8">
        <f t="shared" si="67"/>
        <v>1004</v>
      </c>
      <c r="B1005" s="8" t="str">
        <f t="shared" si="63"/>
        <v>APT6C-1-63-[1][1]</v>
      </c>
      <c r="C1005" s="14" t="s">
        <v>8505</v>
      </c>
      <c r="D1005" s="14">
        <v>1</v>
      </c>
      <c r="E1005" s="14">
        <v>1</v>
      </c>
      <c r="F1005" s="8" t="str">
        <f>VLOOKUP(C1005&amp;"-I"&amp;D1005,端口信息表!B:F,5,FALSE)</f>
        <v>RC09B</v>
      </c>
      <c r="G1005" s="8" t="str">
        <f>VLOOKUP(C1005&amp;"-O"&amp;E1005,端口信息表!B:F,5,FALSE)</f>
        <v>TC09B</v>
      </c>
      <c r="H1005" s="8">
        <f>IF(I1005="常通",1,VLOOKUP(B1005,'开关组信息表（新）'!C:I,7,0))</f>
        <v>1</v>
      </c>
      <c r="I1005" s="14" t="s">
        <v>8706</v>
      </c>
      <c r="J1005" s="14"/>
      <c r="K1005" s="14"/>
      <c r="L1005" s="14"/>
      <c r="M1005" s="8"/>
      <c r="N1005" s="8"/>
      <c r="O1005" s="8" t="str">
        <f t="shared" si="64"/>
        <v>RC09B-TC09B</v>
      </c>
    </row>
    <row r="1006" ht="15" spans="1:15">
      <c r="A1006" s="8">
        <f t="shared" si="67"/>
        <v>1005</v>
      </c>
      <c r="B1006" s="8" t="str">
        <f t="shared" si="63"/>
        <v>APT6C-1-64-[1][1]</v>
      </c>
      <c r="C1006" s="14" t="s">
        <v>8506</v>
      </c>
      <c r="D1006" s="14">
        <v>1</v>
      </c>
      <c r="E1006" s="14">
        <v>1</v>
      </c>
      <c r="F1006" s="8" t="str">
        <f>VLOOKUP(C1006&amp;"-I"&amp;D1006,端口信息表!B:F,5,FALSE)</f>
        <v>RC10B</v>
      </c>
      <c r="G1006" s="8" t="str">
        <f>VLOOKUP(C1006&amp;"-O"&amp;E1006,端口信息表!B:F,5,FALSE)</f>
        <v>TC10B</v>
      </c>
      <c r="H1006" s="8">
        <f>IF(I1006="常通",1,VLOOKUP(B1006,'开关组信息表（新）'!C:I,7,0))</f>
        <v>1</v>
      </c>
      <c r="I1006" s="14" t="s">
        <v>8706</v>
      </c>
      <c r="J1006" s="14"/>
      <c r="K1006" s="14"/>
      <c r="L1006" s="14"/>
      <c r="M1006" s="8"/>
      <c r="N1006" s="8"/>
      <c r="O1006" s="8" t="str">
        <f t="shared" si="64"/>
        <v>RC10B-TC10B</v>
      </c>
    </row>
    <row r="1007" ht="15" spans="1:15">
      <c r="A1007" s="8">
        <f t="shared" si="67"/>
        <v>1006</v>
      </c>
      <c r="B1007" s="8" t="str">
        <f t="shared" si="63"/>
        <v>APT6C-1-65-[1][1]</v>
      </c>
      <c r="C1007" s="14" t="s">
        <v>8507</v>
      </c>
      <c r="D1007" s="14">
        <v>1</v>
      </c>
      <c r="E1007" s="14">
        <v>1</v>
      </c>
      <c r="F1007" s="8" t="str">
        <f>VLOOKUP(C1007&amp;"-I"&amp;D1007,端口信息表!B:F,5,FALSE)</f>
        <v>RC11B</v>
      </c>
      <c r="G1007" s="8" t="str">
        <f>VLOOKUP(C1007&amp;"-O"&amp;E1007,端口信息表!B:F,5,FALSE)</f>
        <v>TC11B</v>
      </c>
      <c r="H1007" s="8">
        <f>IF(I1007="常通",1,VLOOKUP(B1007,'开关组信息表（新）'!C:I,7,0))</f>
        <v>1</v>
      </c>
      <c r="I1007" s="14" t="s">
        <v>8706</v>
      </c>
      <c r="J1007" s="14"/>
      <c r="K1007" s="14"/>
      <c r="L1007" s="14"/>
      <c r="M1007" s="8"/>
      <c r="N1007" s="8"/>
      <c r="O1007" s="8" t="str">
        <f t="shared" si="64"/>
        <v>RC11B-TC11B</v>
      </c>
    </row>
    <row r="1008" ht="15" spans="1:15">
      <c r="A1008" s="8">
        <f t="shared" si="67"/>
        <v>1007</v>
      </c>
      <c r="B1008" s="8" t="str">
        <f t="shared" si="63"/>
        <v>APT7-1-66-[1][1]</v>
      </c>
      <c r="C1008" s="14" t="s">
        <v>8508</v>
      </c>
      <c r="D1008" s="14">
        <v>1</v>
      </c>
      <c r="E1008" s="14">
        <v>1</v>
      </c>
      <c r="F1008" s="8" t="str">
        <f>VLOOKUP(C1008&amp;"-I"&amp;D1008,端口信息表!B:F,5,FALSE)</f>
        <v>RC13A</v>
      </c>
      <c r="G1008" s="8" t="str">
        <f>VLOOKUP(C1008&amp;"-O"&amp;E1008,端口信息表!B:F,5,FALSE)</f>
        <v>TC13A</v>
      </c>
      <c r="H1008" s="8">
        <f>IF(I1008="常通",1,VLOOKUP(B1008,'开关组信息表（新）'!C:I,7,0))</f>
        <v>1</v>
      </c>
      <c r="I1008" s="14" t="s">
        <v>8706</v>
      </c>
      <c r="J1008" s="14"/>
      <c r="K1008" s="14"/>
      <c r="L1008" s="14"/>
      <c r="M1008" s="8"/>
      <c r="N1008" s="8"/>
      <c r="O1008" s="8" t="str">
        <f t="shared" si="64"/>
        <v>RC13A-TC13A</v>
      </c>
    </row>
    <row r="1009" ht="15" spans="1:15">
      <c r="A1009" s="8">
        <f t="shared" si="67"/>
        <v>1008</v>
      </c>
      <c r="B1009" s="8" t="str">
        <f t="shared" si="63"/>
        <v>APT7-1-67-[1][1]</v>
      </c>
      <c r="C1009" s="14" t="s">
        <v>8509</v>
      </c>
      <c r="D1009" s="14">
        <v>1</v>
      </c>
      <c r="E1009" s="14">
        <v>1</v>
      </c>
      <c r="F1009" s="8" t="str">
        <f>VLOOKUP(C1009&amp;"-I"&amp;D1009,端口信息表!B:F,5,FALSE)</f>
        <v>RC06B</v>
      </c>
      <c r="G1009" s="8" t="str">
        <f>VLOOKUP(C1009&amp;"-O"&amp;E1009,端口信息表!B:F,5,FALSE)</f>
        <v>TC06B</v>
      </c>
      <c r="H1009" s="8">
        <f>IF(I1009="常通",1,VLOOKUP(B1009,'开关组信息表（新）'!C:I,7,0))</f>
        <v>1</v>
      </c>
      <c r="I1009" s="14" t="s">
        <v>8706</v>
      </c>
      <c r="J1009" s="14"/>
      <c r="K1009" s="14"/>
      <c r="L1009" s="14"/>
      <c r="M1009" s="8"/>
      <c r="N1009" s="8"/>
      <c r="O1009" s="8" t="str">
        <f t="shared" si="64"/>
        <v>RC06B-TC06B</v>
      </c>
    </row>
    <row r="1010" ht="15" spans="1:15">
      <c r="A1010" s="8">
        <f t="shared" si="67"/>
        <v>1009</v>
      </c>
      <c r="B1010" s="8" t="str">
        <f t="shared" si="63"/>
        <v>APT7-1-68-[1][1]</v>
      </c>
      <c r="C1010" s="14" t="s">
        <v>8510</v>
      </c>
      <c r="D1010" s="14">
        <v>1</v>
      </c>
      <c r="E1010" s="14">
        <v>1</v>
      </c>
      <c r="F1010" s="8" t="str">
        <f>VLOOKUP(C1010&amp;"-I"&amp;D1010,端口信息表!B:F,5,FALSE)</f>
        <v>RC06B-1</v>
      </c>
      <c r="G1010" s="8" t="str">
        <f>VLOOKUP(C1010&amp;"-O"&amp;E1010,端口信息表!B:F,5,FALSE)</f>
        <v>TC06B-1</v>
      </c>
      <c r="H1010" s="8">
        <f>IF(I1010="常通",1,VLOOKUP(B1010,'开关组信息表（新）'!C:I,7,0))</f>
        <v>1</v>
      </c>
      <c r="I1010" s="14" t="s">
        <v>8706</v>
      </c>
      <c r="J1010" s="14"/>
      <c r="K1010" s="14"/>
      <c r="L1010" s="14"/>
      <c r="M1010" s="8"/>
      <c r="N1010" s="8"/>
      <c r="O1010" s="8" t="str">
        <f t="shared" si="64"/>
        <v>RC06B-1-TC06B-1</v>
      </c>
    </row>
    <row r="1011" ht="15" spans="1:15">
      <c r="A1011" s="8">
        <f t="shared" si="67"/>
        <v>1010</v>
      </c>
      <c r="B1011" s="8" t="str">
        <f t="shared" si="63"/>
        <v>APT7-1-69-[1][1]</v>
      </c>
      <c r="C1011" s="14" t="s">
        <v>8511</v>
      </c>
      <c r="D1011" s="14">
        <v>1</v>
      </c>
      <c r="E1011" s="14">
        <v>1</v>
      </c>
      <c r="F1011" s="8" t="str">
        <f>VLOOKUP(C1011&amp;"-I"&amp;D1011,端口信息表!B:F,5,FALSE)</f>
        <v>RC06B-2</v>
      </c>
      <c r="G1011" s="8" t="str">
        <f>VLOOKUP(C1011&amp;"-O"&amp;E1011,端口信息表!B:F,5,FALSE)</f>
        <v>TC06B-2</v>
      </c>
      <c r="H1011" s="8">
        <f>IF(I1011="常通",1,VLOOKUP(B1011,'开关组信息表（新）'!C:I,7,0))</f>
        <v>1</v>
      </c>
      <c r="I1011" s="14" t="s">
        <v>8706</v>
      </c>
      <c r="J1011" s="14"/>
      <c r="K1011" s="14"/>
      <c r="L1011" s="14"/>
      <c r="M1011" s="8"/>
      <c r="N1011" s="8"/>
      <c r="O1011" s="8" t="str">
        <f t="shared" si="64"/>
        <v>RC06B-2-TC06B-2</v>
      </c>
    </row>
    <row r="1012" ht="15" spans="1:15">
      <c r="A1012" s="8">
        <f t="shared" si="67"/>
        <v>1011</v>
      </c>
      <c r="B1012" s="8" t="str">
        <f t="shared" si="63"/>
        <v>APT7-1-70-[1][1]</v>
      </c>
      <c r="C1012" s="14" t="s">
        <v>8512</v>
      </c>
      <c r="D1012" s="14">
        <v>1</v>
      </c>
      <c r="E1012" s="14">
        <v>1</v>
      </c>
      <c r="F1012" s="8" t="str">
        <f>VLOOKUP(C1012&amp;"-I"&amp;D1012,端口信息表!B:F,5,FALSE)</f>
        <v>RC07B</v>
      </c>
      <c r="G1012" s="8" t="str">
        <f>VLOOKUP(C1012&amp;"-O"&amp;E1012,端口信息表!B:F,5,FALSE)</f>
        <v>TC07B</v>
      </c>
      <c r="H1012" s="8">
        <f>IF(I1012="常通",1,VLOOKUP(B1012,'开关组信息表（新）'!C:I,7,0))</f>
        <v>1</v>
      </c>
      <c r="I1012" s="14" t="s">
        <v>8706</v>
      </c>
      <c r="J1012" s="14"/>
      <c r="K1012" s="14"/>
      <c r="L1012" s="14"/>
      <c r="M1012" s="8"/>
      <c r="N1012" s="8"/>
      <c r="O1012" s="8" t="str">
        <f t="shared" si="64"/>
        <v>RC07B-TC07B</v>
      </c>
    </row>
    <row r="1013" ht="15" spans="1:15">
      <c r="A1013" s="8">
        <f t="shared" si="67"/>
        <v>1012</v>
      </c>
      <c r="B1013" s="8" t="str">
        <f t="shared" si="63"/>
        <v>APT7-1-71-[1][1]</v>
      </c>
      <c r="C1013" s="14" t="s">
        <v>8513</v>
      </c>
      <c r="D1013" s="14">
        <v>1</v>
      </c>
      <c r="E1013" s="14">
        <v>1</v>
      </c>
      <c r="F1013" s="8" t="str">
        <f>VLOOKUP(C1013&amp;"-I"&amp;D1013,端口信息表!B:F,5,FALSE)</f>
        <v>RC08B</v>
      </c>
      <c r="G1013" s="8" t="str">
        <f>VLOOKUP(C1013&amp;"-O"&amp;E1013,端口信息表!B:F,5,FALSE)</f>
        <v>TC08B</v>
      </c>
      <c r="H1013" s="8">
        <f>IF(I1013="常通",1,VLOOKUP(B1013,'开关组信息表（新）'!C:I,7,0))</f>
        <v>1</v>
      </c>
      <c r="I1013" s="14" t="s">
        <v>8706</v>
      </c>
      <c r="J1013" s="14"/>
      <c r="K1013" s="14"/>
      <c r="L1013" s="14"/>
      <c r="M1013" s="8"/>
      <c r="N1013" s="8"/>
      <c r="O1013" s="8" t="str">
        <f t="shared" si="64"/>
        <v>RC08B-TC08B</v>
      </c>
    </row>
    <row r="1014" ht="15" spans="1:15">
      <c r="A1014" s="8">
        <f t="shared" si="67"/>
        <v>1013</v>
      </c>
      <c r="B1014" s="8" t="str">
        <f t="shared" si="63"/>
        <v>APT7-1-72-[1][1]</v>
      </c>
      <c r="C1014" s="14" t="s">
        <v>8514</v>
      </c>
      <c r="D1014" s="14">
        <v>1</v>
      </c>
      <c r="E1014" s="14">
        <v>1</v>
      </c>
      <c r="F1014" s="8" t="str">
        <f>VLOOKUP(C1014&amp;"-I"&amp;D1014,端口信息表!B:F,5,FALSE)</f>
        <v>RC12B</v>
      </c>
      <c r="G1014" s="8" t="str">
        <f>VLOOKUP(C1014&amp;"-O"&amp;E1014,端口信息表!B:F,5,FALSE)</f>
        <v>TC12B</v>
      </c>
      <c r="H1014" s="8">
        <f>IF(I1014="常通",1,VLOOKUP(B1014,'开关组信息表（新）'!C:I,7,0))</f>
        <v>1</v>
      </c>
      <c r="I1014" s="14" t="s">
        <v>8706</v>
      </c>
      <c r="J1014" s="14"/>
      <c r="K1014" s="14"/>
      <c r="L1014" s="14"/>
      <c r="M1014" s="8"/>
      <c r="N1014" s="8"/>
      <c r="O1014" s="8" t="str">
        <f t="shared" si="64"/>
        <v>RC12B-TC12B</v>
      </c>
    </row>
    <row r="1015" ht="15" spans="1:15">
      <c r="A1015" s="8">
        <f t="shared" si="67"/>
        <v>1014</v>
      </c>
      <c r="B1015" s="8" t="str">
        <f t="shared" si="63"/>
        <v>APT7-1-73-[1][1]</v>
      </c>
      <c r="C1015" s="14" t="s">
        <v>8515</v>
      </c>
      <c r="D1015" s="14">
        <v>1</v>
      </c>
      <c r="E1015" s="14">
        <v>1</v>
      </c>
      <c r="F1015" s="8" t="str">
        <f>VLOOKUP(C1015&amp;"-I"&amp;D1015,端口信息表!B:F,5,FALSE)</f>
        <v>RC13B</v>
      </c>
      <c r="G1015" s="8" t="str">
        <f>VLOOKUP(C1015&amp;"-O"&amp;E1015,端口信息表!B:F,5,FALSE)</f>
        <v>TC13B</v>
      </c>
      <c r="H1015" s="8">
        <f>IF(I1015="常通",1,VLOOKUP(B1015,'开关组信息表（新）'!C:I,7,0))</f>
        <v>1</v>
      </c>
      <c r="I1015" s="14" t="s">
        <v>8706</v>
      </c>
      <c r="J1015" s="14"/>
      <c r="K1015" s="14"/>
      <c r="L1015" s="14"/>
      <c r="M1015" s="8"/>
      <c r="N1015" s="8"/>
      <c r="O1015" s="8" t="str">
        <f t="shared" si="64"/>
        <v>RC13B-TC13B</v>
      </c>
    </row>
    <row r="1016" ht="15" spans="1:15">
      <c r="A1016" s="8">
        <f t="shared" si="67"/>
        <v>1015</v>
      </c>
      <c r="B1016" s="8" t="str">
        <f t="shared" si="63"/>
        <v>APT7-1-74-[1][1]</v>
      </c>
      <c r="C1016" s="14" t="s">
        <v>8516</v>
      </c>
      <c r="D1016" s="14">
        <v>1</v>
      </c>
      <c r="E1016" s="14">
        <v>1</v>
      </c>
      <c r="F1016" s="8" t="str">
        <f>VLOOKUP(C1016&amp;"-I"&amp;D1016,端口信息表!B:F,5,FALSE)</f>
        <v>RC14B</v>
      </c>
      <c r="G1016" s="8" t="str">
        <f>VLOOKUP(C1016&amp;"-O"&amp;E1016,端口信息表!B:F,5,FALSE)</f>
        <v>TC14B</v>
      </c>
      <c r="H1016" s="8">
        <f>IF(I1016="常通",1,VLOOKUP(B1016,'开关组信息表（新）'!C:I,7,0))</f>
        <v>1</v>
      </c>
      <c r="I1016" s="14" t="s">
        <v>8706</v>
      </c>
      <c r="J1016" s="14"/>
      <c r="K1016" s="14"/>
      <c r="L1016" s="14"/>
      <c r="M1016" s="8"/>
      <c r="N1016" s="8"/>
      <c r="O1016" s="8" t="str">
        <f t="shared" si="64"/>
        <v>RC14B-TC14B</v>
      </c>
    </row>
    <row r="1017" ht="15" spans="1:15">
      <c r="A1017" s="8">
        <f t="shared" si="67"/>
        <v>1016</v>
      </c>
      <c r="B1017" s="8" t="str">
        <f t="shared" si="63"/>
        <v>APT9-1-75-[1][1]</v>
      </c>
      <c r="C1017" s="14" t="s">
        <v>8517</v>
      </c>
      <c r="D1017" s="14">
        <v>1</v>
      </c>
      <c r="E1017" s="14">
        <v>1</v>
      </c>
      <c r="F1017" s="8" t="str">
        <f>VLOOKUP(C1017&amp;"-I"&amp;D1017,端口信息表!B:F,5,FALSE)</f>
        <v>RC04A</v>
      </c>
      <c r="G1017" s="8" t="str">
        <f>VLOOKUP(C1017&amp;"-O"&amp;E1017,端口信息表!B:F,5,FALSE)</f>
        <v>TC04A</v>
      </c>
      <c r="H1017" s="8">
        <f>IF(I1017="常通",1,VLOOKUP(B1017,'开关组信息表（新）'!C:I,7,0))</f>
        <v>1</v>
      </c>
      <c r="I1017" s="14" t="s">
        <v>8706</v>
      </c>
      <c r="J1017" s="14"/>
      <c r="K1017" s="14"/>
      <c r="L1017" s="14"/>
      <c r="M1017" s="8"/>
      <c r="N1017" s="8"/>
      <c r="O1017" s="8" t="str">
        <f t="shared" si="64"/>
        <v>RC04A-TC04A</v>
      </c>
    </row>
    <row r="1018" ht="15" spans="1:15">
      <c r="A1018" s="8">
        <f t="shared" si="67"/>
        <v>1017</v>
      </c>
      <c r="B1018" s="8" t="str">
        <f t="shared" si="63"/>
        <v>APT9-1-76-[1][1]</v>
      </c>
      <c r="C1018" s="14" t="s">
        <v>8518</v>
      </c>
      <c r="D1018" s="14">
        <v>1</v>
      </c>
      <c r="E1018" s="14">
        <v>1</v>
      </c>
      <c r="F1018" s="8" t="str">
        <f>VLOOKUP(C1018&amp;"-I"&amp;D1018,端口信息表!B:F,5,FALSE)</f>
        <v>RC04A</v>
      </c>
      <c r="G1018" s="8" t="str">
        <f>VLOOKUP(C1018&amp;"-O"&amp;E1018,端口信息表!B:F,5,FALSE)</f>
        <v>TC04A</v>
      </c>
      <c r="H1018" s="8">
        <f>IF(I1018="常通",1,VLOOKUP(B1018,'开关组信息表（新）'!C:I,7,0))</f>
        <v>1</v>
      </c>
      <c r="I1018" s="14" t="s">
        <v>8706</v>
      </c>
      <c r="J1018" s="14"/>
      <c r="K1018" s="14"/>
      <c r="L1018" s="14"/>
      <c r="M1018" s="8"/>
      <c r="N1018" s="8"/>
      <c r="O1018" s="8" t="str">
        <f t="shared" si="64"/>
        <v>RC04A-TC04A</v>
      </c>
    </row>
    <row r="1019" ht="15" spans="1:15">
      <c r="A1019" s="8">
        <f t="shared" si="67"/>
        <v>1018</v>
      </c>
      <c r="B1019" s="8" t="str">
        <f t="shared" si="63"/>
        <v>APT9-1-77-[1][1]</v>
      </c>
      <c r="C1019" s="14" t="s">
        <v>8519</v>
      </c>
      <c r="D1019" s="14">
        <v>1</v>
      </c>
      <c r="E1019" s="14">
        <v>1</v>
      </c>
      <c r="F1019" s="8" t="str">
        <f>VLOOKUP(C1019&amp;"-I"&amp;D1019,端口信息表!B:F,5,FALSE)</f>
        <v>RC11B</v>
      </c>
      <c r="G1019" s="8" t="str">
        <f>VLOOKUP(C1019&amp;"-O"&amp;E1019,端口信息表!B:F,5,FALSE)</f>
        <v>TC11B</v>
      </c>
      <c r="H1019" s="8">
        <f>IF(I1019="常通",1,VLOOKUP(B1019,'开关组信息表（新）'!C:I,7,0))</f>
        <v>1</v>
      </c>
      <c r="I1019" s="14" t="s">
        <v>8706</v>
      </c>
      <c r="J1019" s="14"/>
      <c r="K1019" s="14"/>
      <c r="L1019" s="14"/>
      <c r="M1019" s="8"/>
      <c r="N1019" s="8"/>
      <c r="O1019" s="8" t="str">
        <f t="shared" si="64"/>
        <v>RC11B-TC11B</v>
      </c>
    </row>
    <row r="1020" ht="15" spans="1:15">
      <c r="A1020" s="8">
        <f t="shared" si="67"/>
        <v>1019</v>
      </c>
      <c r="B1020" s="8" t="str">
        <f t="shared" si="63"/>
        <v>APT5C-1-78-[1][1]</v>
      </c>
      <c r="C1020" s="14" t="s">
        <v>8520</v>
      </c>
      <c r="D1020" s="14">
        <v>1</v>
      </c>
      <c r="E1020" s="14">
        <v>1</v>
      </c>
      <c r="F1020" s="8" t="str">
        <f>VLOOKUP(C1020&amp;"-I"&amp;D1020,端口信息表!B:F,5,FALSE)</f>
        <v>RK8A</v>
      </c>
      <c r="G1020" s="8" t="str">
        <f>VLOOKUP(C1020&amp;"-O"&amp;E1020,端口信息表!B:F,5,FALSE)</f>
        <v>TK8A</v>
      </c>
      <c r="H1020" s="8">
        <f>IF(I1020="常通",1,VLOOKUP(B1020,'开关组信息表（新）'!C:I,7,0))</f>
        <v>1</v>
      </c>
      <c r="I1020" s="14" t="s">
        <v>8706</v>
      </c>
      <c r="J1020" s="14"/>
      <c r="K1020" s="14"/>
      <c r="L1020" s="14"/>
      <c r="M1020" s="8"/>
      <c r="N1020" s="8"/>
      <c r="O1020" s="8" t="str">
        <f t="shared" si="64"/>
        <v>RK8A-TK8A</v>
      </c>
    </row>
    <row r="1021" ht="15" spans="1:15">
      <c r="A1021" s="8">
        <f t="shared" si="67"/>
        <v>1020</v>
      </c>
      <c r="B1021" s="8" t="str">
        <f t="shared" ref="B1021:B1059" si="68">C1021&amp;"-["&amp;D1021&amp;"]["&amp;E1021&amp;"]"</f>
        <v>APT5C-1-79-[1][1]</v>
      </c>
      <c r="C1021" s="14" t="s">
        <v>8521</v>
      </c>
      <c r="D1021" s="14">
        <v>1</v>
      </c>
      <c r="E1021" s="14">
        <v>1</v>
      </c>
      <c r="F1021" s="8" t="str">
        <f>VLOOKUP(C1021&amp;"-I"&amp;D1021,端口信息表!B:F,5,FALSE)</f>
        <v>RK8A</v>
      </c>
      <c r="G1021" s="8" t="str">
        <f>VLOOKUP(C1021&amp;"-O"&amp;E1021,端口信息表!B:F,5,FALSE)</f>
        <v>TK8A</v>
      </c>
      <c r="H1021" s="8">
        <f>IF(I1021="常通",1,VLOOKUP(B1021,'开关组信息表（新）'!C:I,7,0))</f>
        <v>1</v>
      </c>
      <c r="I1021" s="14" t="s">
        <v>8706</v>
      </c>
      <c r="J1021" s="14"/>
      <c r="K1021" s="14"/>
      <c r="L1021" s="14"/>
      <c r="M1021" s="8"/>
      <c r="N1021" s="8"/>
      <c r="O1021" s="8" t="str">
        <f t="shared" ref="O1021:O1059" si="69">F1021&amp;"-"&amp;G1021</f>
        <v>RK8A-TK8A</v>
      </c>
    </row>
    <row r="1022" ht="15" spans="1:15">
      <c r="A1022" s="8">
        <f t="shared" si="67"/>
        <v>1021</v>
      </c>
      <c r="B1022" s="8" t="str">
        <f t="shared" si="68"/>
        <v>APT6C-1-80-[1][1]</v>
      </c>
      <c r="C1022" s="14" t="s">
        <v>8522</v>
      </c>
      <c r="D1022" s="14">
        <v>1</v>
      </c>
      <c r="E1022" s="14">
        <v>1</v>
      </c>
      <c r="F1022" s="8" t="str">
        <f>VLOOKUP(C1022&amp;"-I"&amp;D1022,端口信息表!B:F,5,FALSE)</f>
        <v>RK5A-1</v>
      </c>
      <c r="G1022" s="8" t="str">
        <f>VLOOKUP(C1022&amp;"-O"&amp;E1022,端口信息表!B:F,5,FALSE)</f>
        <v>TK5A-1</v>
      </c>
      <c r="H1022" s="8">
        <f>IF(I1022="常通",1,VLOOKUP(B1022,'开关组信息表（新）'!C:I,7,0))</f>
        <v>1</v>
      </c>
      <c r="I1022" s="14" t="s">
        <v>8706</v>
      </c>
      <c r="J1022" s="14"/>
      <c r="K1022" s="14"/>
      <c r="L1022" s="14"/>
      <c r="M1022" s="8"/>
      <c r="N1022" s="8"/>
      <c r="O1022" s="8" t="str">
        <f t="shared" si="69"/>
        <v>RK5A-1-TK5A-1</v>
      </c>
    </row>
    <row r="1023" ht="15" spans="1:15">
      <c r="A1023" s="8">
        <f t="shared" si="67"/>
        <v>1022</v>
      </c>
      <c r="B1023" s="8" t="str">
        <f t="shared" si="68"/>
        <v>APT6C-1-81-[1][1]</v>
      </c>
      <c r="C1023" s="14" t="s">
        <v>8523</v>
      </c>
      <c r="D1023" s="14">
        <v>1</v>
      </c>
      <c r="E1023" s="14">
        <v>1</v>
      </c>
      <c r="F1023" s="8" t="str">
        <f>VLOOKUP(C1023&amp;"-I"&amp;D1023,端口信息表!B:F,5,FALSE)</f>
        <v>RK5A-2</v>
      </c>
      <c r="G1023" s="8" t="str">
        <f>VLOOKUP(C1023&amp;"-O"&amp;E1023,端口信息表!B:F,5,FALSE)</f>
        <v>TK5A-2</v>
      </c>
      <c r="H1023" s="8">
        <f>IF(I1023="常通",1,VLOOKUP(B1023,'开关组信息表（新）'!C:I,7,0))</f>
        <v>1</v>
      </c>
      <c r="I1023" s="14" t="s">
        <v>8706</v>
      </c>
      <c r="J1023" s="14"/>
      <c r="K1023" s="14"/>
      <c r="L1023" s="14"/>
      <c r="M1023" s="8"/>
      <c r="N1023" s="8"/>
      <c r="O1023" s="8" t="str">
        <f t="shared" si="69"/>
        <v>RK5A-2-TK5A-2</v>
      </c>
    </row>
    <row r="1024" ht="15" spans="1:15">
      <c r="A1024" s="8">
        <f t="shared" si="67"/>
        <v>1023</v>
      </c>
      <c r="B1024" s="8" t="str">
        <f t="shared" si="68"/>
        <v>APT6C-1-82-[1][1]</v>
      </c>
      <c r="C1024" s="14" t="s">
        <v>8524</v>
      </c>
      <c r="D1024" s="14">
        <v>1</v>
      </c>
      <c r="E1024" s="14">
        <v>1</v>
      </c>
      <c r="F1024" s="8" t="str">
        <f>VLOOKUP(C1024&amp;"-I"&amp;D1024,端口信息表!B:F,5,FALSE)</f>
        <v>RK5A-3</v>
      </c>
      <c r="G1024" s="8" t="str">
        <f>VLOOKUP(C1024&amp;"-O"&amp;E1024,端口信息表!B:F,5,FALSE)</f>
        <v>TK5A-3</v>
      </c>
      <c r="H1024" s="8">
        <f>IF(I1024="常通",1,VLOOKUP(B1024,'开关组信息表（新）'!C:I,7,0))</f>
        <v>1</v>
      </c>
      <c r="I1024" s="14" t="s">
        <v>8706</v>
      </c>
      <c r="J1024" s="14"/>
      <c r="K1024" s="14"/>
      <c r="L1024" s="14"/>
      <c r="M1024" s="8"/>
      <c r="N1024" s="8"/>
      <c r="O1024" s="8" t="str">
        <f t="shared" si="69"/>
        <v>RK5A-3-TK5A-3</v>
      </c>
    </row>
    <row r="1025" ht="15" spans="1:15">
      <c r="A1025" s="8">
        <f t="shared" si="67"/>
        <v>1024</v>
      </c>
      <c r="B1025" s="8" t="str">
        <f t="shared" si="68"/>
        <v>APT6C-1-83-[1][1]</v>
      </c>
      <c r="C1025" s="14" t="s">
        <v>8525</v>
      </c>
      <c r="D1025" s="14">
        <v>1</v>
      </c>
      <c r="E1025" s="14">
        <v>1</v>
      </c>
      <c r="F1025" s="8" t="str">
        <f>VLOOKUP(C1025&amp;"-I"&amp;D1025,端口信息表!B:F,5,FALSE)</f>
        <v>RK5A-4</v>
      </c>
      <c r="G1025" s="8" t="str">
        <f>VLOOKUP(C1025&amp;"-O"&amp;E1025,端口信息表!B:F,5,FALSE)</f>
        <v>TK5A-4</v>
      </c>
      <c r="H1025" s="8">
        <f>IF(I1025="常通",1,VLOOKUP(B1025,'开关组信息表（新）'!C:I,7,0))</f>
        <v>1</v>
      </c>
      <c r="I1025" s="14" t="s">
        <v>8706</v>
      </c>
      <c r="J1025" s="14"/>
      <c r="K1025" s="14"/>
      <c r="L1025" s="14"/>
      <c r="M1025" s="8"/>
      <c r="N1025" s="8"/>
      <c r="O1025" s="8" t="str">
        <f t="shared" si="69"/>
        <v>RK5A-4-TK5A-4</v>
      </c>
    </row>
    <row r="1026" ht="15" spans="1:15">
      <c r="A1026" s="8">
        <f t="shared" si="67"/>
        <v>1025</v>
      </c>
      <c r="B1026" s="8" t="str">
        <f t="shared" si="68"/>
        <v>APT6C-1-84-[1][1]</v>
      </c>
      <c r="C1026" s="14" t="s">
        <v>8526</v>
      </c>
      <c r="D1026" s="14">
        <v>1</v>
      </c>
      <c r="E1026" s="14">
        <v>1</v>
      </c>
      <c r="F1026" s="8" t="str">
        <f>VLOOKUP(C1026&amp;"-I"&amp;D1026,端口信息表!B:F,5,FALSE)</f>
        <v>RK7A</v>
      </c>
      <c r="G1026" s="8" t="str">
        <f>VLOOKUP(C1026&amp;"-O"&amp;E1026,端口信息表!B:F,5,FALSE)</f>
        <v>TK7A</v>
      </c>
      <c r="H1026" s="8">
        <f>IF(I1026="常通",1,VLOOKUP(B1026,'开关组信息表（新）'!C:I,7,0))</f>
        <v>1</v>
      </c>
      <c r="I1026" s="14" t="s">
        <v>8706</v>
      </c>
      <c r="J1026" s="14"/>
      <c r="K1026" s="14"/>
      <c r="L1026" s="14"/>
      <c r="M1026" s="8"/>
      <c r="N1026" s="8"/>
      <c r="O1026" s="8" t="str">
        <f t="shared" si="69"/>
        <v>RK7A-TK7A</v>
      </c>
    </row>
    <row r="1027" ht="15" spans="1:15">
      <c r="A1027" s="8">
        <f t="shared" si="67"/>
        <v>1026</v>
      </c>
      <c r="B1027" s="8" t="str">
        <f t="shared" si="68"/>
        <v>APT6C-1-85-[1][1]</v>
      </c>
      <c r="C1027" s="14" t="s">
        <v>8527</v>
      </c>
      <c r="D1027" s="14">
        <v>1</v>
      </c>
      <c r="E1027" s="14">
        <v>1</v>
      </c>
      <c r="F1027" s="8" t="str">
        <f>VLOOKUP(C1027&amp;"-I"&amp;D1027,端口信息表!B:F,5,FALSE)</f>
        <v>RK8A</v>
      </c>
      <c r="G1027" s="8" t="str">
        <f>VLOOKUP(C1027&amp;"-O"&amp;E1027,端口信息表!B:F,5,FALSE)</f>
        <v>TK8A</v>
      </c>
      <c r="H1027" s="8">
        <f>IF(I1027="常通",1,VLOOKUP(B1027,'开关组信息表（新）'!C:I,7,0))</f>
        <v>1</v>
      </c>
      <c r="I1027" s="14" t="s">
        <v>8706</v>
      </c>
      <c r="J1027" s="14"/>
      <c r="K1027" s="14"/>
      <c r="L1027" s="14"/>
      <c r="M1027" s="8"/>
      <c r="N1027" s="8"/>
      <c r="O1027" s="8" t="str">
        <f t="shared" si="69"/>
        <v>RK8A-TK8A</v>
      </c>
    </row>
    <row r="1028" ht="15" spans="1:15">
      <c r="A1028" s="8">
        <f t="shared" si="67"/>
        <v>1027</v>
      </c>
      <c r="B1028" s="8" t="str">
        <f t="shared" si="68"/>
        <v>APT6C-1-86-[1][1]</v>
      </c>
      <c r="C1028" s="14" t="s">
        <v>8528</v>
      </c>
      <c r="D1028" s="14">
        <v>1</v>
      </c>
      <c r="E1028" s="14">
        <v>1</v>
      </c>
      <c r="F1028" s="8" t="str">
        <f>VLOOKUP(C1028&amp;"-I"&amp;D1028,端口信息表!B:F,5,FALSE)</f>
        <v>RK1B</v>
      </c>
      <c r="G1028" s="8" t="str">
        <f>VLOOKUP(C1028&amp;"-O"&amp;E1028,端口信息表!B:F,5,FALSE)</f>
        <v>TK1B</v>
      </c>
      <c r="H1028" s="8">
        <f>IF(I1028="常通",1,VLOOKUP(B1028,'开关组信息表（新）'!C:I,7,0))</f>
        <v>1</v>
      </c>
      <c r="I1028" s="14" t="s">
        <v>8706</v>
      </c>
      <c r="J1028" s="14"/>
      <c r="K1028" s="14"/>
      <c r="L1028" s="14"/>
      <c r="M1028" s="8"/>
      <c r="N1028" s="8"/>
      <c r="O1028" s="8" t="str">
        <f t="shared" si="69"/>
        <v>RK1B-TK1B</v>
      </c>
    </row>
    <row r="1029" ht="15" spans="1:15">
      <c r="A1029" s="8">
        <f t="shared" si="67"/>
        <v>1028</v>
      </c>
      <c r="B1029" s="8" t="str">
        <f t="shared" si="68"/>
        <v>APT6C-1-87-[1][1]</v>
      </c>
      <c r="C1029" s="14" t="s">
        <v>8529</v>
      </c>
      <c r="D1029" s="14">
        <v>1</v>
      </c>
      <c r="E1029" s="14">
        <v>1</v>
      </c>
      <c r="F1029" s="8" t="str">
        <f>VLOOKUP(C1029&amp;"-I"&amp;D1029,端口信息表!B:F,5,FALSE)</f>
        <v>RK5B</v>
      </c>
      <c r="G1029" s="8" t="str">
        <f>VLOOKUP(C1029&amp;"-O"&amp;E1029,端口信息表!B:F,5,FALSE)</f>
        <v>TK5B</v>
      </c>
      <c r="H1029" s="8">
        <f>IF(I1029="常通",1,VLOOKUP(B1029,'开关组信息表（新）'!C:I,7,0))</f>
        <v>1</v>
      </c>
      <c r="I1029" s="14" t="s">
        <v>8706</v>
      </c>
      <c r="J1029" s="14"/>
      <c r="K1029" s="14"/>
      <c r="L1029" s="14"/>
      <c r="M1029" s="8"/>
      <c r="N1029" s="8"/>
      <c r="O1029" s="8" t="str">
        <f t="shared" si="69"/>
        <v>RK5B-TK5B</v>
      </c>
    </row>
    <row r="1030" ht="15" spans="1:15">
      <c r="A1030" s="8">
        <f t="shared" si="67"/>
        <v>1029</v>
      </c>
      <c r="B1030" s="8" t="str">
        <f t="shared" si="68"/>
        <v>APT6C-1-88-[1][1]</v>
      </c>
      <c r="C1030" s="14" t="s">
        <v>8530</v>
      </c>
      <c r="D1030" s="14">
        <v>1</v>
      </c>
      <c r="E1030" s="14">
        <v>1</v>
      </c>
      <c r="F1030" s="8" t="str">
        <f>VLOOKUP(C1030&amp;"-I"&amp;D1030,端口信息表!B:F,5,FALSE)</f>
        <v>RK7B</v>
      </c>
      <c r="G1030" s="8" t="str">
        <f>VLOOKUP(C1030&amp;"-O"&amp;E1030,端口信息表!B:F,5,FALSE)</f>
        <v>TK7B</v>
      </c>
      <c r="H1030" s="8">
        <f>IF(I1030="常通",1,VLOOKUP(B1030,'开关组信息表（新）'!C:I,7,0))</f>
        <v>1</v>
      </c>
      <c r="I1030" s="14" t="s">
        <v>8706</v>
      </c>
      <c r="J1030" s="14"/>
      <c r="K1030" s="14"/>
      <c r="L1030" s="14"/>
      <c r="M1030" s="8"/>
      <c r="N1030" s="8"/>
      <c r="O1030" s="8" t="str">
        <f t="shared" si="69"/>
        <v>RK7B-TK7B</v>
      </c>
    </row>
    <row r="1031" ht="15" spans="1:15">
      <c r="A1031" s="8">
        <f t="shared" si="67"/>
        <v>1030</v>
      </c>
      <c r="B1031" s="8" t="str">
        <f t="shared" si="68"/>
        <v>APT6C-1-89-[1][1]</v>
      </c>
      <c r="C1031" s="14" t="s">
        <v>8531</v>
      </c>
      <c r="D1031" s="14">
        <v>1</v>
      </c>
      <c r="E1031" s="14">
        <v>1</v>
      </c>
      <c r="F1031" s="8" t="str">
        <f>VLOOKUP(C1031&amp;"-I"&amp;D1031,端口信息表!B:F,5,FALSE)</f>
        <v>RK9B</v>
      </c>
      <c r="G1031" s="8" t="str">
        <f>VLOOKUP(C1031&amp;"-O"&amp;E1031,端口信息表!B:F,5,FALSE)</f>
        <v>TK9B</v>
      </c>
      <c r="H1031" s="8">
        <f>IF(I1031="常通",1,VLOOKUP(B1031,'开关组信息表（新）'!C:I,7,0))</f>
        <v>1</v>
      </c>
      <c r="I1031" s="14" t="s">
        <v>8706</v>
      </c>
      <c r="J1031" s="14"/>
      <c r="K1031" s="14"/>
      <c r="L1031" s="14"/>
      <c r="M1031" s="8"/>
      <c r="N1031" s="8"/>
      <c r="O1031" s="8" t="str">
        <f t="shared" si="69"/>
        <v>RK9B-TK9B</v>
      </c>
    </row>
    <row r="1032" ht="15" spans="1:15">
      <c r="A1032" s="8">
        <f t="shared" si="67"/>
        <v>1031</v>
      </c>
      <c r="B1032" s="8" t="str">
        <f t="shared" si="68"/>
        <v>APT6C-1-90-[1][1]</v>
      </c>
      <c r="C1032" s="14" t="s">
        <v>8532</v>
      </c>
      <c r="D1032" s="14">
        <v>1</v>
      </c>
      <c r="E1032" s="14">
        <v>1</v>
      </c>
      <c r="F1032" s="8" t="str">
        <f>VLOOKUP(C1032&amp;"-I"&amp;D1032,端口信息表!B:F,5,FALSE)</f>
        <v>RK10B</v>
      </c>
      <c r="G1032" s="8" t="str">
        <f>VLOOKUP(C1032&amp;"-O"&amp;E1032,端口信息表!B:F,5,FALSE)</f>
        <v>TK10B</v>
      </c>
      <c r="H1032" s="8">
        <f>IF(I1032="常通",1,VLOOKUP(B1032,'开关组信息表（新）'!C:I,7,0))</f>
        <v>1</v>
      </c>
      <c r="I1032" s="14" t="s">
        <v>8706</v>
      </c>
      <c r="J1032" s="14"/>
      <c r="K1032" s="14"/>
      <c r="L1032" s="14"/>
      <c r="M1032" s="8"/>
      <c r="N1032" s="8"/>
      <c r="O1032" s="8" t="str">
        <f t="shared" si="69"/>
        <v>RK10B-TK10B</v>
      </c>
    </row>
    <row r="1033" ht="15" spans="1:15">
      <c r="A1033" s="8">
        <f t="shared" si="67"/>
        <v>1032</v>
      </c>
      <c r="B1033" s="8" t="str">
        <f t="shared" si="68"/>
        <v>APT6C-1-91-[1][1]</v>
      </c>
      <c r="C1033" s="14" t="s">
        <v>8533</v>
      </c>
      <c r="D1033" s="14">
        <v>1</v>
      </c>
      <c r="E1033" s="14">
        <v>1</v>
      </c>
      <c r="F1033" s="8" t="str">
        <f>VLOOKUP(C1033&amp;"-I"&amp;D1033,端口信息表!B:F,5,FALSE)</f>
        <v>RK11B</v>
      </c>
      <c r="G1033" s="8" t="str">
        <f>VLOOKUP(C1033&amp;"-O"&amp;E1033,端口信息表!B:F,5,FALSE)</f>
        <v>TK11B</v>
      </c>
      <c r="H1033" s="8">
        <f>IF(I1033="常通",1,VLOOKUP(B1033,'开关组信息表（新）'!C:I,7,0))</f>
        <v>1</v>
      </c>
      <c r="I1033" s="14" t="s">
        <v>8706</v>
      </c>
      <c r="J1033" s="14"/>
      <c r="K1033" s="14"/>
      <c r="L1033" s="14"/>
      <c r="M1033" s="8"/>
      <c r="N1033" s="8"/>
      <c r="O1033" s="8" t="str">
        <f t="shared" si="69"/>
        <v>RK11B-TK11B</v>
      </c>
    </row>
    <row r="1034" ht="15" spans="1:15">
      <c r="A1034" s="8">
        <f t="shared" si="67"/>
        <v>1033</v>
      </c>
      <c r="B1034" s="8" t="str">
        <f t="shared" si="68"/>
        <v>APT6C-1-92-[1][1]</v>
      </c>
      <c r="C1034" s="14" t="s">
        <v>8534</v>
      </c>
      <c r="D1034" s="14">
        <v>1</v>
      </c>
      <c r="E1034" s="14">
        <v>1</v>
      </c>
      <c r="F1034" s="8" t="str">
        <f>VLOOKUP(C1034&amp;"-I"&amp;D1034,端口信息表!B:F,5,FALSE)</f>
        <v>RK12B</v>
      </c>
      <c r="G1034" s="8" t="str">
        <f>VLOOKUP(C1034&amp;"-O"&amp;E1034,端口信息表!B:F,5,FALSE)</f>
        <v>TK12B</v>
      </c>
      <c r="H1034" s="8">
        <f>IF(I1034="常通",1,VLOOKUP(B1034,'开关组信息表（新）'!C:I,7,0))</f>
        <v>1</v>
      </c>
      <c r="I1034" s="14" t="s">
        <v>8706</v>
      </c>
      <c r="J1034" s="14"/>
      <c r="K1034" s="14"/>
      <c r="L1034" s="14"/>
      <c r="M1034" s="8"/>
      <c r="N1034" s="8"/>
      <c r="O1034" s="8" t="str">
        <f t="shared" si="69"/>
        <v>RK12B-TK12B</v>
      </c>
    </row>
    <row r="1035" ht="15" spans="1:15">
      <c r="A1035" s="8">
        <f t="shared" si="67"/>
        <v>1034</v>
      </c>
      <c r="B1035" s="8" t="str">
        <f t="shared" si="68"/>
        <v>APT6C-1-93-[1][1]</v>
      </c>
      <c r="C1035" s="14" t="s">
        <v>8535</v>
      </c>
      <c r="D1035" s="14">
        <v>1</v>
      </c>
      <c r="E1035" s="14">
        <v>1</v>
      </c>
      <c r="F1035" s="8" t="str">
        <f>VLOOKUP(C1035&amp;"-I"&amp;D1035,端口信息表!B:F,5,FALSE)</f>
        <v>RK12B1</v>
      </c>
      <c r="G1035" s="8" t="str">
        <f>VLOOKUP(C1035&amp;"-O"&amp;E1035,端口信息表!B:F,5,FALSE)</f>
        <v>TK12B1</v>
      </c>
      <c r="H1035" s="8">
        <f>IF(I1035="常通",1,VLOOKUP(B1035,'开关组信息表（新）'!C:I,7,0))</f>
        <v>1</v>
      </c>
      <c r="I1035" s="14" t="s">
        <v>8706</v>
      </c>
      <c r="J1035" s="14"/>
      <c r="K1035" s="14"/>
      <c r="L1035" s="14"/>
      <c r="M1035" s="8"/>
      <c r="N1035" s="8"/>
      <c r="O1035" s="8" t="str">
        <f t="shared" si="69"/>
        <v>RK12B1-TK12B1</v>
      </c>
    </row>
    <row r="1036" ht="15" spans="1:15">
      <c r="A1036" s="8">
        <f t="shared" si="67"/>
        <v>1035</v>
      </c>
      <c r="B1036" s="8" t="str">
        <f t="shared" si="68"/>
        <v>APT7-1-94-[1][1]</v>
      </c>
      <c r="C1036" s="14" t="s">
        <v>8536</v>
      </c>
      <c r="D1036" s="14">
        <v>1</v>
      </c>
      <c r="E1036" s="14">
        <v>1</v>
      </c>
      <c r="F1036" s="8" t="str">
        <f>VLOOKUP(C1036&amp;"-I"&amp;D1036,端口信息表!B:F,5,FALSE)</f>
        <v>RKM07-1</v>
      </c>
      <c r="G1036" s="8" t="str">
        <f>VLOOKUP(C1036&amp;"-O"&amp;E1036,端口信息表!B:F,5,FALSE)</f>
        <v>TKM07-1</v>
      </c>
      <c r="H1036" s="8">
        <f>IF(I1036="常通",1,VLOOKUP(B1036,'开关组信息表（新）'!C:I,7,0))</f>
        <v>1</v>
      </c>
      <c r="I1036" s="14" t="s">
        <v>8706</v>
      </c>
      <c r="J1036" s="14"/>
      <c r="K1036" s="14"/>
      <c r="L1036" s="14"/>
      <c r="M1036" s="8"/>
      <c r="N1036" s="8"/>
      <c r="O1036" s="8" t="str">
        <f t="shared" si="69"/>
        <v>RKM07-1-TKM07-1</v>
      </c>
    </row>
    <row r="1037" ht="15" spans="1:15">
      <c r="A1037" s="8">
        <f t="shared" si="67"/>
        <v>1036</v>
      </c>
      <c r="B1037" s="8" t="str">
        <f t="shared" si="68"/>
        <v>APT7-1-95-[1][1]</v>
      </c>
      <c r="C1037" s="14" t="s">
        <v>8537</v>
      </c>
      <c r="D1037" s="14">
        <v>1</v>
      </c>
      <c r="E1037" s="14">
        <v>1</v>
      </c>
      <c r="F1037" s="8" t="str">
        <f>VLOOKUP(C1037&amp;"-I"&amp;D1037,端口信息表!B:F,5,FALSE)</f>
        <v>RKAC01</v>
      </c>
      <c r="G1037" s="8" t="str">
        <f>VLOOKUP(C1037&amp;"-O"&amp;E1037,端口信息表!B:F,5,FALSE)</f>
        <v>TKAC01</v>
      </c>
      <c r="H1037" s="8">
        <f>IF(I1037="常通",1,VLOOKUP(B1037,'开关组信息表（新）'!C:I,7,0))</f>
        <v>1</v>
      </c>
      <c r="I1037" s="14" t="s">
        <v>8706</v>
      </c>
      <c r="J1037" s="14"/>
      <c r="K1037" s="14"/>
      <c r="L1037" s="14"/>
      <c r="M1037" s="8"/>
      <c r="N1037" s="8"/>
      <c r="O1037" s="8" t="str">
        <f t="shared" si="69"/>
        <v>RKAC01-TKAC01</v>
      </c>
    </row>
    <row r="1038" ht="15" spans="1:15">
      <c r="A1038" s="8">
        <f t="shared" si="67"/>
        <v>1037</v>
      </c>
      <c r="B1038" s="8" t="str">
        <f t="shared" si="68"/>
        <v>APT7-1-96-[1][1]</v>
      </c>
      <c r="C1038" s="14" t="s">
        <v>8538</v>
      </c>
      <c r="D1038" s="14">
        <v>1</v>
      </c>
      <c r="E1038" s="14">
        <v>1</v>
      </c>
      <c r="F1038" s="8" t="str">
        <f>VLOOKUP(C1038&amp;"-I"&amp;D1038,端口信息表!B:F,5,FALSE)</f>
        <v>RKC03</v>
      </c>
      <c r="G1038" s="8" t="str">
        <f>VLOOKUP(C1038&amp;"-O"&amp;E1038,端口信息表!B:F,5,FALSE)</f>
        <v>TKC03</v>
      </c>
      <c r="H1038" s="8">
        <f>IF(I1038="常通",1,VLOOKUP(B1038,'开关组信息表（新）'!C:I,7,0))</f>
        <v>1</v>
      </c>
      <c r="I1038" s="14" t="s">
        <v>8706</v>
      </c>
      <c r="J1038" s="14"/>
      <c r="K1038" s="14"/>
      <c r="L1038" s="14"/>
      <c r="M1038" s="8"/>
      <c r="N1038" s="8"/>
      <c r="O1038" s="8" t="str">
        <f t="shared" si="69"/>
        <v>RKC03-TKC03</v>
      </c>
    </row>
    <row r="1039" ht="15" spans="1:15">
      <c r="A1039" s="8">
        <f t="shared" si="67"/>
        <v>1038</v>
      </c>
      <c r="B1039" s="8" t="str">
        <f t="shared" si="68"/>
        <v>APT7-1-97-[1][1]</v>
      </c>
      <c r="C1039" s="14" t="s">
        <v>8539</v>
      </c>
      <c r="D1039" s="14">
        <v>1</v>
      </c>
      <c r="E1039" s="14">
        <v>1</v>
      </c>
      <c r="F1039" s="8" t="str">
        <f>VLOOKUP(C1039&amp;"-I"&amp;D1039,端口信息表!B:F,5,FALSE)</f>
        <v>RKC04</v>
      </c>
      <c r="G1039" s="8" t="str">
        <f>VLOOKUP(C1039&amp;"-O"&amp;E1039,端口信息表!B:F,5,FALSE)</f>
        <v>TKC04</v>
      </c>
      <c r="H1039" s="8">
        <f>IF(I1039="常通",1,VLOOKUP(B1039,'开关组信息表（新）'!C:I,7,0))</f>
        <v>1</v>
      </c>
      <c r="I1039" s="14" t="s">
        <v>8706</v>
      </c>
      <c r="J1039" s="14"/>
      <c r="K1039" s="14"/>
      <c r="L1039" s="14"/>
      <c r="M1039" s="8"/>
      <c r="N1039" s="8"/>
      <c r="O1039" s="8" t="str">
        <f t="shared" si="69"/>
        <v>RKC04-TKC04</v>
      </c>
    </row>
    <row r="1040" ht="15" spans="1:15">
      <c r="A1040" s="8">
        <f t="shared" si="67"/>
        <v>1039</v>
      </c>
      <c r="B1040" s="8" t="str">
        <f t="shared" si="68"/>
        <v>APT7-1-98-[1][1]</v>
      </c>
      <c r="C1040" s="14" t="s">
        <v>8540</v>
      </c>
      <c r="D1040" s="14">
        <v>1</v>
      </c>
      <c r="E1040" s="14">
        <v>1</v>
      </c>
      <c r="F1040" s="8" t="str">
        <f>VLOOKUP(C1040&amp;"-I"&amp;D1040,端口信息表!B:F,5,FALSE)</f>
        <v>RKC04</v>
      </c>
      <c r="G1040" s="8" t="str">
        <f>VLOOKUP(C1040&amp;"-O"&amp;E1040,端口信息表!B:F,5,FALSE)</f>
        <v>TKC04</v>
      </c>
      <c r="H1040" s="8">
        <f>IF(I1040="常通",1,VLOOKUP(B1040,'开关组信息表（新）'!C:I,7,0))</f>
        <v>1</v>
      </c>
      <c r="I1040" s="14" t="s">
        <v>8706</v>
      </c>
      <c r="J1040" s="14"/>
      <c r="K1040" s="14"/>
      <c r="L1040" s="14"/>
      <c r="M1040" s="8"/>
      <c r="N1040" s="8"/>
      <c r="O1040" s="8" t="str">
        <f t="shared" si="69"/>
        <v>RKC04-TKC04</v>
      </c>
    </row>
    <row r="1041" ht="15" spans="1:15">
      <c r="A1041" s="8">
        <f t="shared" si="67"/>
        <v>1040</v>
      </c>
      <c r="B1041" s="8" t="str">
        <f t="shared" si="68"/>
        <v>APT7-1-99-[1][1]</v>
      </c>
      <c r="C1041" s="14" t="s">
        <v>8541</v>
      </c>
      <c r="D1041" s="14">
        <v>1</v>
      </c>
      <c r="E1041" s="14">
        <v>1</v>
      </c>
      <c r="F1041" s="8" t="str">
        <f>VLOOKUP(C1041&amp;"-I"&amp;D1041,端口信息表!B:F,5,FALSE)</f>
        <v>RKC05</v>
      </c>
      <c r="G1041" s="8" t="str">
        <f>VLOOKUP(C1041&amp;"-O"&amp;E1041,端口信息表!B:F,5,FALSE)</f>
        <v>TKC05</v>
      </c>
      <c r="H1041" s="8">
        <f>IF(I1041="常通",1,VLOOKUP(B1041,'开关组信息表（新）'!C:I,7,0))</f>
        <v>1</v>
      </c>
      <c r="I1041" s="14" t="s">
        <v>8706</v>
      </c>
      <c r="J1041" s="14"/>
      <c r="K1041" s="14"/>
      <c r="L1041" s="14"/>
      <c r="M1041" s="8"/>
      <c r="N1041" s="8"/>
      <c r="O1041" s="8" t="str">
        <f t="shared" si="69"/>
        <v>RKC05-TKC05</v>
      </c>
    </row>
    <row r="1042" ht="15" spans="1:15">
      <c r="A1042" s="8">
        <f t="shared" si="67"/>
        <v>1041</v>
      </c>
      <c r="B1042" s="8" t="str">
        <f t="shared" si="68"/>
        <v>APT7-1-100-[1][1]</v>
      </c>
      <c r="C1042" s="14" t="s">
        <v>8542</v>
      </c>
      <c r="D1042" s="14">
        <v>1</v>
      </c>
      <c r="E1042" s="14">
        <v>1</v>
      </c>
      <c r="F1042" s="8" t="str">
        <f>VLOOKUP(C1042&amp;"-I"&amp;D1042,端口信息表!B:F,5,FALSE)</f>
        <v>RKC08</v>
      </c>
      <c r="G1042" s="8" t="str">
        <f>VLOOKUP(C1042&amp;"-O"&amp;E1042,端口信息表!B:F,5,FALSE)</f>
        <v>TKC08</v>
      </c>
      <c r="H1042" s="8">
        <f>IF(I1042="常通",1,VLOOKUP(B1042,'开关组信息表（新）'!C:I,7,0))</f>
        <v>1</v>
      </c>
      <c r="I1042" s="14" t="s">
        <v>8706</v>
      </c>
      <c r="J1042" s="14"/>
      <c r="K1042" s="14"/>
      <c r="L1042" s="14"/>
      <c r="M1042" s="8"/>
      <c r="N1042" s="8"/>
      <c r="O1042" s="8" t="str">
        <f t="shared" si="69"/>
        <v>RKC08-TKC08</v>
      </c>
    </row>
    <row r="1043" ht="15" spans="1:15">
      <c r="A1043" s="8">
        <f t="shared" si="67"/>
        <v>1042</v>
      </c>
      <c r="B1043" s="8" t="str">
        <f t="shared" si="68"/>
        <v>APT7-1-101-[1][1]</v>
      </c>
      <c r="C1043" s="14" t="s">
        <v>8543</v>
      </c>
      <c r="D1043" s="14">
        <v>1</v>
      </c>
      <c r="E1043" s="14">
        <v>1</v>
      </c>
      <c r="F1043" s="8" t="str">
        <f>VLOOKUP(C1043&amp;"-I"&amp;D1043,端口信息表!B:F,5,FALSE)</f>
        <v>RKC09</v>
      </c>
      <c r="G1043" s="8" t="str">
        <f>VLOOKUP(C1043&amp;"-O"&amp;E1043,端口信息表!B:F,5,FALSE)</f>
        <v>TKC09</v>
      </c>
      <c r="H1043" s="8">
        <f>IF(I1043="常通",1,VLOOKUP(B1043,'开关组信息表（新）'!C:I,7,0))</f>
        <v>1</v>
      </c>
      <c r="I1043" s="14" t="s">
        <v>8706</v>
      </c>
      <c r="J1043" s="14"/>
      <c r="K1043" s="14"/>
      <c r="L1043" s="14"/>
      <c r="M1043" s="8"/>
      <c r="N1043" s="8"/>
      <c r="O1043" s="8" t="str">
        <f t="shared" si="69"/>
        <v>RKC09-TKC09</v>
      </c>
    </row>
    <row r="1044" ht="15" spans="1:15">
      <c r="A1044" s="8">
        <f t="shared" si="67"/>
        <v>1043</v>
      </c>
      <c r="B1044" s="8" t="str">
        <f t="shared" si="68"/>
        <v>APT7-1-102-[1][1]</v>
      </c>
      <c r="C1044" s="14" t="s">
        <v>8544</v>
      </c>
      <c r="D1044" s="14">
        <v>1</v>
      </c>
      <c r="E1044" s="14">
        <v>1</v>
      </c>
      <c r="F1044" s="8" t="str">
        <f>VLOOKUP(C1044&amp;"-I"&amp;D1044,端口信息表!B:F,5,FALSE)</f>
        <v>RKC09-1</v>
      </c>
      <c r="G1044" s="8" t="str">
        <f>VLOOKUP(C1044&amp;"-O"&amp;E1044,端口信息表!B:F,5,FALSE)</f>
        <v>TKC09-1</v>
      </c>
      <c r="H1044" s="8">
        <f>IF(I1044="常通",1,VLOOKUP(B1044,'开关组信息表（新）'!C:I,7,0))</f>
        <v>1</v>
      </c>
      <c r="I1044" s="14" t="s">
        <v>8706</v>
      </c>
      <c r="J1044" s="14"/>
      <c r="K1044" s="14"/>
      <c r="L1044" s="14"/>
      <c r="M1044" s="8"/>
      <c r="N1044" s="8"/>
      <c r="O1044" s="8" t="str">
        <f t="shared" si="69"/>
        <v>RKC09-1-TKC09-1</v>
      </c>
    </row>
    <row r="1045" ht="15" spans="1:15">
      <c r="A1045" s="8">
        <f t="shared" si="67"/>
        <v>1044</v>
      </c>
      <c r="B1045" s="8" t="str">
        <f t="shared" si="68"/>
        <v>APT7-1-103-[1][1]</v>
      </c>
      <c r="C1045" s="14" t="s">
        <v>8545</v>
      </c>
      <c r="D1045" s="14">
        <v>1</v>
      </c>
      <c r="E1045" s="14">
        <v>1</v>
      </c>
      <c r="F1045" s="8" t="str">
        <f>VLOOKUP(C1045&amp;"-I"&amp;D1045,端口信息表!B:F,5,FALSE)</f>
        <v>RKC09-2</v>
      </c>
      <c r="G1045" s="8" t="str">
        <f>VLOOKUP(C1045&amp;"-O"&amp;E1045,端口信息表!B:F,5,FALSE)</f>
        <v>TKC09-2</v>
      </c>
      <c r="H1045" s="8">
        <f>IF(I1045="常通",1,VLOOKUP(B1045,'开关组信息表（新）'!C:I,7,0))</f>
        <v>1</v>
      </c>
      <c r="I1045" s="14" t="s">
        <v>8706</v>
      </c>
      <c r="J1045" s="14"/>
      <c r="K1045" s="14"/>
      <c r="L1045" s="14"/>
      <c r="M1045" s="8"/>
      <c r="N1045" s="8"/>
      <c r="O1045" s="8" t="str">
        <f t="shared" si="69"/>
        <v>RKC09-2-TKC09-2</v>
      </c>
    </row>
    <row r="1046" ht="15" spans="1:15">
      <c r="A1046" s="8">
        <f t="shared" si="67"/>
        <v>1045</v>
      </c>
      <c r="B1046" s="8" t="str">
        <f t="shared" si="68"/>
        <v>APT7-1-104-[1][1]</v>
      </c>
      <c r="C1046" s="14" t="s">
        <v>8546</v>
      </c>
      <c r="D1046" s="14">
        <v>1</v>
      </c>
      <c r="E1046" s="14">
        <v>1</v>
      </c>
      <c r="F1046" s="8" t="str">
        <f>VLOOKUP(C1046&amp;"-I"&amp;D1046,端口信息表!B:F,5,FALSE)</f>
        <v>RKC09-3</v>
      </c>
      <c r="G1046" s="8" t="str">
        <f>VLOOKUP(C1046&amp;"-O"&amp;E1046,端口信息表!B:F,5,FALSE)</f>
        <v>TKC09-3</v>
      </c>
      <c r="H1046" s="8">
        <f>IF(I1046="常通",1,VLOOKUP(B1046,'开关组信息表（新）'!C:I,7,0))</f>
        <v>1</v>
      </c>
      <c r="I1046" s="14" t="s">
        <v>8706</v>
      </c>
      <c r="J1046" s="14"/>
      <c r="K1046" s="14"/>
      <c r="L1046" s="14"/>
      <c r="M1046" s="8"/>
      <c r="N1046" s="8"/>
      <c r="O1046" s="8" t="str">
        <f t="shared" si="69"/>
        <v>RKC09-3-TKC09-3</v>
      </c>
    </row>
    <row r="1047" ht="15" spans="1:15">
      <c r="A1047" s="8">
        <f t="shared" si="67"/>
        <v>1046</v>
      </c>
      <c r="B1047" s="8" t="str">
        <f t="shared" si="68"/>
        <v>APT7-1-105-[1][1]</v>
      </c>
      <c r="C1047" s="14" t="s">
        <v>8547</v>
      </c>
      <c r="D1047" s="14">
        <v>1</v>
      </c>
      <c r="E1047" s="14">
        <v>1</v>
      </c>
      <c r="F1047" s="8" t="str">
        <f>VLOOKUP(C1047&amp;"-I"&amp;D1047,端口信息表!B:F,5,FALSE)</f>
        <v>RKC09-4</v>
      </c>
      <c r="G1047" s="8" t="str">
        <f>VLOOKUP(C1047&amp;"-O"&amp;E1047,端口信息表!B:F,5,FALSE)</f>
        <v>TKC09-4</v>
      </c>
      <c r="H1047" s="8">
        <f>IF(I1047="常通",1,VLOOKUP(B1047,'开关组信息表（新）'!C:I,7,0))</f>
        <v>1</v>
      </c>
      <c r="I1047" s="14" t="s">
        <v>8706</v>
      </c>
      <c r="J1047" s="14"/>
      <c r="K1047" s="14"/>
      <c r="L1047" s="14"/>
      <c r="M1047" s="8"/>
      <c r="N1047" s="8"/>
      <c r="O1047" s="8" t="str">
        <f t="shared" si="69"/>
        <v>RKC09-4-TKC09-4</v>
      </c>
    </row>
    <row r="1048" ht="15" spans="1:15">
      <c r="A1048" s="8">
        <f t="shared" si="67"/>
        <v>1047</v>
      </c>
      <c r="B1048" s="8" t="str">
        <f t="shared" si="68"/>
        <v>APT7-1-106-[1][1]</v>
      </c>
      <c r="C1048" s="14" t="s">
        <v>8548</v>
      </c>
      <c r="D1048" s="14">
        <v>1</v>
      </c>
      <c r="E1048" s="14">
        <v>1</v>
      </c>
      <c r="F1048" s="8" t="str">
        <f>VLOOKUP(C1048&amp;"-I"&amp;D1048,端口信息表!B:F,5,FALSE)</f>
        <v>RKC09-5</v>
      </c>
      <c r="G1048" s="8" t="str">
        <f>VLOOKUP(C1048&amp;"-O"&amp;E1048,端口信息表!B:F,5,FALSE)</f>
        <v>TKC09-5</v>
      </c>
      <c r="H1048" s="8">
        <f>IF(I1048="常通",1,VLOOKUP(B1048,'开关组信息表（新）'!C:I,7,0))</f>
        <v>1</v>
      </c>
      <c r="I1048" s="14" t="s">
        <v>8706</v>
      </c>
      <c r="J1048" s="14"/>
      <c r="K1048" s="14"/>
      <c r="L1048" s="14"/>
      <c r="M1048" s="8"/>
      <c r="N1048" s="8"/>
      <c r="O1048" s="8" t="str">
        <f t="shared" si="69"/>
        <v>RKC09-5-TKC09-5</v>
      </c>
    </row>
    <row r="1049" ht="15" spans="1:15">
      <c r="A1049" s="8">
        <f t="shared" si="67"/>
        <v>1048</v>
      </c>
      <c r="B1049" s="8" t="str">
        <f t="shared" si="68"/>
        <v>APT7-1-107-[1][1]</v>
      </c>
      <c r="C1049" s="14" t="s">
        <v>8549</v>
      </c>
      <c r="D1049" s="14">
        <v>1</v>
      </c>
      <c r="E1049" s="14">
        <v>1</v>
      </c>
      <c r="F1049" s="8" t="str">
        <f>VLOOKUP(C1049&amp;"-I"&amp;D1049,端口信息表!B:F,5,FALSE)</f>
        <v>RKC09-6</v>
      </c>
      <c r="G1049" s="8" t="str">
        <f>VLOOKUP(C1049&amp;"-O"&amp;E1049,端口信息表!B:F,5,FALSE)</f>
        <v>TKC09-6</v>
      </c>
      <c r="H1049" s="8">
        <f>IF(I1049="常通",1,VLOOKUP(B1049,'开关组信息表（新）'!C:I,7,0))</f>
        <v>1</v>
      </c>
      <c r="I1049" s="14" t="s">
        <v>8706</v>
      </c>
      <c r="J1049" s="14"/>
      <c r="K1049" s="14"/>
      <c r="L1049" s="14"/>
      <c r="M1049" s="8"/>
      <c r="N1049" s="8"/>
      <c r="O1049" s="8" t="str">
        <f t="shared" si="69"/>
        <v>RKC09-6-TKC09-6</v>
      </c>
    </row>
    <row r="1050" ht="15" spans="1:15">
      <c r="A1050" s="8">
        <f t="shared" si="67"/>
        <v>1049</v>
      </c>
      <c r="B1050" s="8" t="str">
        <f t="shared" si="68"/>
        <v>APT9-1-108-[1][1]</v>
      </c>
      <c r="C1050" s="14" t="s">
        <v>8550</v>
      </c>
      <c r="D1050" s="14">
        <v>1</v>
      </c>
      <c r="E1050" s="14">
        <v>1</v>
      </c>
      <c r="F1050" s="8" t="str">
        <f>VLOOKUP(C1050&amp;"-I"&amp;D1050,端口信息表!B:F,5,FALSE)</f>
        <v>R3A</v>
      </c>
      <c r="G1050" s="8" t="str">
        <f>VLOOKUP(C1050&amp;"-O"&amp;E1050,端口信息表!B:F,5,FALSE)</f>
        <v>T3A</v>
      </c>
      <c r="H1050" s="8">
        <f>IF(I1050="常通",1,VLOOKUP(B1050,'开关组信息表（新）'!C:I,7,0))</f>
        <v>1</v>
      </c>
      <c r="I1050" s="14" t="s">
        <v>8706</v>
      </c>
      <c r="J1050" s="14"/>
      <c r="K1050" s="14"/>
      <c r="L1050" s="14"/>
      <c r="M1050" s="8"/>
      <c r="N1050" s="8"/>
      <c r="O1050" s="8" t="str">
        <f t="shared" si="69"/>
        <v>R3A-T3A</v>
      </c>
    </row>
    <row r="1051" ht="15" spans="1:15">
      <c r="A1051" s="8">
        <f t="shared" si="67"/>
        <v>1050</v>
      </c>
      <c r="B1051" s="8" t="str">
        <f t="shared" si="68"/>
        <v>APT9-1-109-[1][1]</v>
      </c>
      <c r="C1051" s="14" t="s">
        <v>8551</v>
      </c>
      <c r="D1051" s="14">
        <v>1</v>
      </c>
      <c r="E1051" s="14">
        <v>1</v>
      </c>
      <c r="F1051" s="8" t="str">
        <f>VLOOKUP(C1051&amp;"-I"&amp;D1051,端口信息表!B:F,5,FALSE)</f>
        <v>R8A</v>
      </c>
      <c r="G1051" s="8" t="str">
        <f>VLOOKUP(C1051&amp;"-O"&amp;E1051,端口信息表!B:F,5,FALSE)</f>
        <v>T8A</v>
      </c>
      <c r="H1051" s="8">
        <f>IF(I1051="常通",1,VLOOKUP(B1051,'开关组信息表（新）'!C:I,7,0))</f>
        <v>1</v>
      </c>
      <c r="I1051" s="14" t="s">
        <v>8706</v>
      </c>
      <c r="J1051" s="14"/>
      <c r="K1051" s="14"/>
      <c r="L1051" s="14"/>
      <c r="M1051" s="8"/>
      <c r="N1051" s="8"/>
      <c r="O1051" s="8" t="str">
        <f t="shared" si="69"/>
        <v>R8A-T8A</v>
      </c>
    </row>
    <row r="1052" ht="15" spans="1:15">
      <c r="A1052" s="8">
        <f t="shared" ref="A1052:A1059" si="70">ROW()-1</f>
        <v>1051</v>
      </c>
      <c r="B1052" s="8" t="str">
        <f t="shared" si="68"/>
        <v>APT7-1-110-[1][1]</v>
      </c>
      <c r="C1052" s="14" t="s">
        <v>8552</v>
      </c>
      <c r="D1052" s="14">
        <v>1</v>
      </c>
      <c r="E1052" s="14">
        <v>1</v>
      </c>
      <c r="F1052" s="8" t="str">
        <f>VLOOKUP(C1052&amp;"-I"&amp;D1052,端口信息表!B:F,5,FALSE)</f>
        <v>RKCA01</v>
      </c>
      <c r="G1052" s="8" t="str">
        <f>VLOOKUP(C1052&amp;"-O"&amp;E1052,端口信息表!B:F,5,FALSE)</f>
        <v>TKCA01</v>
      </c>
      <c r="H1052" s="8">
        <f>IF(I1052="常通",1,VLOOKUP(B1052,'开关组信息表（新）'!C:I,7,0))</f>
        <v>1</v>
      </c>
      <c r="I1052" s="14" t="s">
        <v>8706</v>
      </c>
      <c r="J1052" s="14"/>
      <c r="K1052" s="14"/>
      <c r="L1052" s="14"/>
      <c r="M1052" s="8"/>
      <c r="N1052" s="8"/>
      <c r="O1052" s="8" t="str">
        <f t="shared" si="69"/>
        <v>RKCA01-TKCA01</v>
      </c>
    </row>
    <row r="1053" ht="15" spans="1:15">
      <c r="A1053" s="8">
        <f t="shared" si="70"/>
        <v>1052</v>
      </c>
      <c r="B1053" s="8" t="str">
        <f t="shared" si="68"/>
        <v>IS35E-1-111-[1][1]</v>
      </c>
      <c r="C1053" s="15" t="s">
        <v>8553</v>
      </c>
      <c r="D1053" s="15">
        <v>1</v>
      </c>
      <c r="E1053" s="15">
        <v>1</v>
      </c>
      <c r="F1053" s="8" t="str">
        <f>VLOOKUP(C1053&amp;"-I"&amp;D1053,端口信息表!B:F,5,FALSE)</f>
        <v>RGCL1/C14R1</v>
      </c>
      <c r="G1053" s="8" t="str">
        <f>VLOOKUP(C1053&amp;"-O"&amp;E1053,端口信息表!B:F,5,FALSE)</f>
        <v>TGCL1/C14R1</v>
      </c>
      <c r="H1053" s="8">
        <f>IF(I1053="常通",1,VLOOKUP(B1053,'开关组信息表（新）'!C:I,7,0))</f>
        <v>1</v>
      </c>
      <c r="I1053" s="14" t="s">
        <v>8706</v>
      </c>
      <c r="O1053" s="8" t="str">
        <f t="shared" si="69"/>
        <v>RGCL1/C14R1-TGCL1/C14R1</v>
      </c>
    </row>
    <row r="1054" ht="15" spans="1:15">
      <c r="A1054" s="8">
        <f t="shared" si="70"/>
        <v>1053</v>
      </c>
      <c r="B1054" s="8" t="str">
        <f t="shared" si="68"/>
        <v>IS35E-1-112-[1][1]</v>
      </c>
      <c r="C1054" s="15" t="s">
        <v>8554</v>
      </c>
      <c r="D1054" s="15">
        <v>1</v>
      </c>
      <c r="E1054" s="15">
        <v>1</v>
      </c>
      <c r="F1054" s="8" t="str">
        <f>VLOOKUP(C1054&amp;"-I"&amp;D1054,端口信息表!B:F,5,FALSE)</f>
        <v>RC09L1/C01R1</v>
      </c>
      <c r="G1054" s="8" t="str">
        <f>VLOOKUP(C1054&amp;"-O"&amp;E1054,端口信息表!B:F,5,FALSE)</f>
        <v>TC09L1/C01R1</v>
      </c>
      <c r="H1054" s="8">
        <f>IF(I1054="常通",1,VLOOKUP(B1054,'开关组信息表（新）'!C:I,7,0))</f>
        <v>1</v>
      </c>
      <c r="I1054" s="14" t="s">
        <v>8706</v>
      </c>
      <c r="O1054" s="8" t="str">
        <f t="shared" si="69"/>
        <v>RC09L1/C01R1-TC09L1/C01R1</v>
      </c>
    </row>
    <row r="1055" ht="15" spans="1:15">
      <c r="A1055" s="8">
        <f t="shared" si="70"/>
        <v>1054</v>
      </c>
      <c r="B1055" s="8" t="str">
        <f t="shared" si="68"/>
        <v>IS35E-1-113-[1][1]</v>
      </c>
      <c r="C1055" s="16" t="s">
        <v>8555</v>
      </c>
      <c r="D1055" s="15">
        <v>1</v>
      </c>
      <c r="E1055" s="15">
        <v>1</v>
      </c>
      <c r="F1055" s="8" t="str">
        <f>VLOOKUP(C1055&amp;"-I"&amp;D1055,端口信息表!B:F,5,FALSE)</f>
        <v>RC01L1/C01R2</v>
      </c>
      <c r="G1055" s="8" t="str">
        <f>VLOOKUP(C1055&amp;"-O"&amp;E1055,端口信息表!B:F,5,FALSE)</f>
        <v>TC01L1/C01R2</v>
      </c>
      <c r="H1055" s="8">
        <f>IF(I1055="常通",1,VLOOKUP(B1055,'开关组信息表（新）'!C:I,7,0))</f>
        <v>1</v>
      </c>
      <c r="I1055" s="14" t="s">
        <v>8706</v>
      </c>
      <c r="O1055" s="8" t="str">
        <f t="shared" si="69"/>
        <v>RC01L1/C01R2-TC01L1/C01R2</v>
      </c>
    </row>
    <row r="1056" ht="15" spans="1:15">
      <c r="A1056" s="8">
        <f t="shared" si="70"/>
        <v>1055</v>
      </c>
      <c r="B1056" s="8" t="str">
        <f t="shared" si="68"/>
        <v>IS39-1-114-[1][1]</v>
      </c>
      <c r="C1056" s="15" t="s">
        <v>8556</v>
      </c>
      <c r="D1056" s="15">
        <v>1</v>
      </c>
      <c r="E1056" s="15">
        <v>1</v>
      </c>
      <c r="F1056" s="8" t="str">
        <f>VLOOKUP(C1056&amp;"-I"&amp;D1056,端口信息表!B:F,5,FALSE)</f>
        <v>RGCL15/GCR15</v>
      </c>
      <c r="G1056" s="8" t="str">
        <f>VLOOKUP(C1056&amp;"-O"&amp;E1056,端口信息表!B:F,5,FALSE)</f>
        <v>TGCL15/GCR15</v>
      </c>
      <c r="H1056" s="8">
        <f>IF(I1056="常通",1,VLOOKUP(B1056,'开关组信息表（新）'!C:I,7,0))</f>
        <v>1</v>
      </c>
      <c r="I1056" s="14" t="s">
        <v>8706</v>
      </c>
      <c r="O1056" s="8" t="str">
        <f t="shared" si="69"/>
        <v>RGCL15/GCR15-TGCL15/GCR15</v>
      </c>
    </row>
    <row r="1057" ht="15" spans="1:15">
      <c r="A1057" s="8">
        <f t="shared" si="70"/>
        <v>1056</v>
      </c>
      <c r="B1057" s="8" t="str">
        <f t="shared" si="68"/>
        <v>SES4-1-115-[1][1]</v>
      </c>
      <c r="C1057" s="16" t="s">
        <v>8557</v>
      </c>
      <c r="D1057" s="15">
        <v>1</v>
      </c>
      <c r="E1057" s="15">
        <v>1</v>
      </c>
      <c r="F1057" s="8" t="str">
        <f>VLOOKUP(C1057&amp;"-I"&amp;D1057,端口信息表!B:F,5,FALSE)</f>
        <v>RGLR09/GLL09</v>
      </c>
      <c r="G1057" s="8" t="str">
        <f>VLOOKUP(C1057&amp;"-O"&amp;E1057,端口信息表!B:F,5,FALSE)</f>
        <v>TGLR09/GLL09</v>
      </c>
      <c r="H1057" s="8">
        <f>IF(I1057="常通",1,VLOOKUP(B1057,'开关组信息表（新）'!C:I,7,0))</f>
        <v>1</v>
      </c>
      <c r="I1057" s="14" t="s">
        <v>8706</v>
      </c>
      <c r="O1057" s="8" t="str">
        <f t="shared" si="69"/>
        <v>RGLR09/GLL09-TGLR09/GLL09</v>
      </c>
    </row>
    <row r="1058" ht="15" spans="1:15">
      <c r="A1058" s="8">
        <f t="shared" si="70"/>
        <v>1057</v>
      </c>
      <c r="B1058" s="8" t="str">
        <f t="shared" si="68"/>
        <v>E21B-1-116-[1][1]</v>
      </c>
      <c r="C1058" s="16" t="s">
        <v>8558</v>
      </c>
      <c r="D1058" s="15">
        <v>1</v>
      </c>
      <c r="E1058" s="15">
        <v>1</v>
      </c>
      <c r="F1058" s="8" t="str">
        <f>VLOOKUP(C1058&amp;"-I"&amp;D1058,端口信息表!B:F,5,FALSE)</f>
        <v>RFW05</v>
      </c>
      <c r="G1058" s="8" t="str">
        <f>VLOOKUP(C1058&amp;"-O"&amp;E1058,端口信息表!B:F,5,FALSE)</f>
        <v>TFW05</v>
      </c>
      <c r="H1058" s="8">
        <f>IF(I1058="常通",1,VLOOKUP(B1058,'开关组信息表（新）'!C:I,7,0))</f>
        <v>1</v>
      </c>
      <c r="I1058" s="14" t="s">
        <v>8706</v>
      </c>
      <c r="O1058" s="8" t="str">
        <f t="shared" si="69"/>
        <v>RFW05-TFW05</v>
      </c>
    </row>
    <row r="1059" ht="15" spans="1:15">
      <c r="A1059" s="8">
        <f t="shared" si="70"/>
        <v>1058</v>
      </c>
      <c r="B1059" s="8" t="str">
        <f t="shared" si="68"/>
        <v>E10B-1-117-[1][1]</v>
      </c>
      <c r="C1059" s="16" t="s">
        <v>8559</v>
      </c>
      <c r="D1059" s="15">
        <v>1</v>
      </c>
      <c r="E1059" s="15">
        <v>1</v>
      </c>
      <c r="F1059" s="8" t="str">
        <f>VLOOKUP(C1059&amp;"-I"&amp;D1059,端口信息表!B:F,5,FALSE)</f>
        <v>R19_19_ChSat_0001</v>
      </c>
      <c r="G1059" s="8" t="str">
        <f>VLOOKUP(C1059&amp;"-O"&amp;E1059,端口信息表!B:F,5,FALSE)</f>
        <v>T19_19_ChSat_0001</v>
      </c>
      <c r="H1059" s="8">
        <f>IF(I1059="常通",1,VLOOKUP(B1059,'开关组信息表（新）'!C:I,7,0))</f>
        <v>1</v>
      </c>
      <c r="I1059" s="14" t="s">
        <v>8706</v>
      </c>
      <c r="O1059" s="8" t="str">
        <f t="shared" si="69"/>
        <v>R19_19_ChSat_0001-T19_19_ChSat_0001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N1059" etc:filterBottomFollowUsedRange="0">
    <extLst/>
  </autoFilter>
  <pageMargins left="0.7" right="0.7" top="0.75" bottom="0.75" header="0.3" footer="0.3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1652"/>
  <sheetViews>
    <sheetView zoomScale="80" zoomScaleNormal="80" topLeftCell="H1" workbookViewId="0">
      <pane ySplit="1" topLeftCell="A422" activePane="bottomLeft" state="frozen"/>
      <selection/>
      <selection pane="bottomLeft" activeCell="H423" sqref="H423"/>
    </sheetView>
  </sheetViews>
  <sheetFormatPr defaultColWidth="9" defaultRowHeight="14.25"/>
  <cols>
    <col min="1" max="1" width="7" style="143" customWidth="1"/>
    <col min="2" max="2" width="28.5416666666667" style="143" customWidth="1"/>
    <col min="3" max="3" width="69.4583333333333" style="143" customWidth="1"/>
    <col min="4" max="4" width="15.625" style="143" customWidth="1"/>
    <col min="5" max="5" width="16.9833333333333" style="143" customWidth="1"/>
    <col min="6" max="6" width="15.3666666666667" style="143" customWidth="1"/>
    <col min="7" max="7" width="12.85" style="143" customWidth="1"/>
    <col min="8" max="8" width="5.41666666666667" style="143" customWidth="1"/>
    <col min="9" max="9" width="7.20833333333333" style="143" customWidth="1"/>
    <col min="10" max="10" width="6.875" style="144" customWidth="1"/>
    <col min="11" max="11" width="22.775" style="143" customWidth="1"/>
    <col min="12" max="12" width="4.70833333333333" style="143" customWidth="1"/>
    <col min="13" max="13" width="5.25" style="143" customWidth="1"/>
    <col min="14" max="14" width="9.70833333333333" style="143" customWidth="1"/>
    <col min="15" max="15" width="7.58333333333333" style="143" customWidth="1"/>
    <col min="16" max="16" width="10.0833333333333" style="143" customWidth="1"/>
    <col min="17" max="17" width="8.58333333333333" style="143" customWidth="1"/>
    <col min="18" max="18" width="15.5833333333333" style="143" customWidth="1"/>
    <col min="19" max="19" width="16.2083333333333" style="143" customWidth="1"/>
    <col min="20" max="29" width="15.5833333333333" style="143" customWidth="1"/>
    <col min="30" max="30" width="9" style="145" customWidth="1"/>
    <col min="31" max="16384" width="9" style="145"/>
  </cols>
  <sheetData>
    <row r="1" spans="1:29">
      <c r="A1" s="146" t="s">
        <v>189</v>
      </c>
      <c r="B1" s="147" t="s">
        <v>8707</v>
      </c>
      <c r="C1" s="148" t="s">
        <v>8708</v>
      </c>
      <c r="D1" s="149" t="s">
        <v>8709</v>
      </c>
      <c r="E1" s="149" t="s">
        <v>8710</v>
      </c>
      <c r="F1" s="150" t="s">
        <v>8711</v>
      </c>
      <c r="G1" s="147" t="s">
        <v>8712</v>
      </c>
      <c r="H1" s="151" t="s">
        <v>8713</v>
      </c>
      <c r="I1" s="147" t="s">
        <v>8714</v>
      </c>
      <c r="J1" s="152" t="s">
        <v>8715</v>
      </c>
      <c r="K1" s="153" t="s">
        <v>8716</v>
      </c>
      <c r="L1" s="147" t="s">
        <v>8717</v>
      </c>
      <c r="M1" s="147" t="s">
        <v>8718</v>
      </c>
      <c r="N1" s="147" t="s">
        <v>8719</v>
      </c>
      <c r="O1" s="147" t="s">
        <v>8720</v>
      </c>
      <c r="P1" s="147" t="s">
        <v>8721</v>
      </c>
      <c r="Q1" s="147" t="s">
        <v>8722</v>
      </c>
      <c r="R1" s="151" t="s">
        <v>8723</v>
      </c>
      <c r="S1" s="151" t="s">
        <v>8724</v>
      </c>
      <c r="T1" s="151" t="s">
        <v>8725</v>
      </c>
      <c r="U1" s="151" t="s">
        <v>8726</v>
      </c>
      <c r="V1" s="151" t="s">
        <v>8727</v>
      </c>
      <c r="W1" s="151" t="s">
        <v>8728</v>
      </c>
      <c r="X1" s="151" t="s">
        <v>8729</v>
      </c>
      <c r="Y1" s="151" t="s">
        <v>8730</v>
      </c>
      <c r="Z1" s="154"/>
      <c r="AA1" s="155"/>
      <c r="AB1" s="155"/>
      <c r="AC1" s="155"/>
    </row>
    <row r="2" ht="15" hidden="1" spans="1:29">
      <c r="A2" s="29">
        <f>ROW()-1</f>
        <v>1</v>
      </c>
      <c r="B2" s="29" t="str">
        <f>G2&amp;"-"&amp;"OFF"&amp;I2&amp;"-BW"&amp;J2</f>
        <v>CS10R-1-1-[1][1]-OFF-1-BW32</v>
      </c>
      <c r="C2" s="29" t="str">
        <f>R2&amp;"_BW"&amp;TEXT(O2-N2,"000.00")&amp;"_U"&amp;VLOOKUP(R2&amp;"-"&amp;S2,通道清单!C:L,5,FALSE)&amp;LEFT("_____",5-LEN(VLOOKUP(R2&amp;"-"&amp;S2,通道清单!C:L,4,FALSE)))&amp;VLOOKUP(R2&amp;"-"&amp;S2,通道清单!C:L,4,FALSE)&amp;"_S"&amp;TEXT(N2,"00000.00")&amp;"_E"&amp;TEXT(O2,"00000.00")&amp;"_D"&amp;VLOOKUP(R2&amp;"-"&amp;T2,通道清单!C:L,5,FALSE)&amp;LEFT("_____",5-LEN(VLOOKUP(R2&amp;"-"&amp;T2,通道清单!C:L,4,FALSE)))&amp;VLOOKUP(R2&amp;"-"&amp;T2,通道清单!C:L,4,FALSE)&amp;"_S"&amp;TEXT(P2,"00000.00")&amp;"_E"&amp;TEXT(Q2,"00000.00")</f>
        <v>CS10R_BW032.00_UH____C_S14007.00_E14039.00_DV____C_S12257.00_E12289.00</v>
      </c>
      <c r="D2" s="29"/>
      <c r="E2" s="29"/>
      <c r="F2" s="29"/>
      <c r="G2" s="29" t="s">
        <v>8731</v>
      </c>
      <c r="H2" s="29">
        <f>VLOOKUP(G2,开关状态表!B:I,7,FALSE)</f>
        <v>1</v>
      </c>
      <c r="I2" s="156">
        <v>-1</v>
      </c>
      <c r="J2" s="157">
        <v>32</v>
      </c>
      <c r="K2" s="29" t="s">
        <v>8732</v>
      </c>
      <c r="L2" s="29"/>
      <c r="M2" s="158" t="s">
        <v>8733</v>
      </c>
      <c r="N2" s="156">
        <f t="shared" ref="N2:N53" si="0">V2+I2</f>
        <v>14007</v>
      </c>
      <c r="O2" s="156">
        <f t="shared" ref="O2:O53" si="1">N2+J2</f>
        <v>14039</v>
      </c>
      <c r="P2" s="156">
        <f t="shared" ref="P2:P53" si="2">X2+I2</f>
        <v>12257</v>
      </c>
      <c r="Q2" s="156">
        <f t="shared" ref="Q2:Q53" si="3">P2+J2</f>
        <v>12289</v>
      </c>
      <c r="R2" s="29" t="str">
        <f>VLOOKUP(VLOOKUP(G2,开关状态表!B:H,2,FALSE),矩阵信息表!B:H,2,FALSE)</f>
        <v>CS10R</v>
      </c>
      <c r="S2" s="29" t="str">
        <f>VLOOKUP(G2,开关状态表!B:H,5,FALSE)</f>
        <v>RC1A</v>
      </c>
      <c r="T2" s="29" t="str">
        <f>VLOOKUP(G2,开关状态表!B:H,6,FALSE)</f>
        <v>TC1A</v>
      </c>
      <c r="U2" s="29">
        <f>VLOOKUP(R2&amp;"-"&amp;S2,通道清单!C:L,8,FALSE)</f>
        <v>30</v>
      </c>
      <c r="V2" s="29">
        <f>VLOOKUP(R2&amp;"-"&amp;S2,通道清单!C:L,9,FALSE)</f>
        <v>14008</v>
      </c>
      <c r="W2" s="29">
        <f>VLOOKUP(R2&amp;"-"&amp;S2,通道清单!C:L,10,FALSE)</f>
        <v>14038</v>
      </c>
      <c r="X2" s="29">
        <f>VLOOKUP(R2&amp;"-"&amp;T2,通道清单!C:L,9,FALSE)</f>
        <v>12258</v>
      </c>
      <c r="Y2" s="29">
        <f>VLOOKUP(R2&amp;"-"&amp;T2,通道清单!C:L,10,FALSE)</f>
        <v>12288</v>
      </c>
      <c r="Z2" s="159"/>
      <c r="AA2" s="160"/>
      <c r="AB2" s="160"/>
      <c r="AC2" s="160"/>
    </row>
    <row r="3" ht="15" hidden="1" spans="1:29">
      <c r="A3" s="29">
        <f t="shared" ref="A3:A66" si="4">ROW()-1</f>
        <v>2</v>
      </c>
      <c r="B3" s="29" t="str">
        <f>G3&amp;"-"&amp;"OFF"&amp;I3&amp;"-BW"&amp;J3</f>
        <v>CS10R-1-1-[2][2]-OFF-2.5-BW2.5</v>
      </c>
      <c r="C3" s="29" t="str">
        <f>R3&amp;"_BW"&amp;TEXT(O3-N3,"000.00")&amp;"_U"&amp;VLOOKUP(R3&amp;"-"&amp;S3,通道清单!C:L,5,FALSE)&amp;LEFT("_____",5-LEN(VLOOKUP(R3&amp;"-"&amp;S3,通道清单!C:L,4,FALSE)))&amp;VLOOKUP(R3&amp;"-"&amp;S3,通道清单!C:L,4,FALSE)&amp;"_S"&amp;TEXT(N3,"00000.00")&amp;"_E"&amp;TEXT(O3,"00000.00")&amp;"_D"&amp;VLOOKUP(R3&amp;"-"&amp;T3,通道清单!C:L,5,FALSE)&amp;LEFT("_____",5-LEN(VLOOKUP(R3&amp;"-"&amp;T3,通道清单!C:L,4,FALSE)))&amp;VLOOKUP(R3&amp;"-"&amp;T3,通道清单!C:L,4,FALSE)&amp;"_S"&amp;TEXT(P3,"00000.00")&amp;"_E"&amp;TEXT(Q3,"00000.00")</f>
        <v>CS10R_BW002.50_UH____C_S14040.50_E14043.00_DV____C_S12290.50_E12293.00</v>
      </c>
      <c r="D3" s="29"/>
      <c r="E3" s="29"/>
      <c r="F3" s="29"/>
      <c r="G3" s="29" t="s">
        <v>8734</v>
      </c>
      <c r="H3" s="29">
        <f>VLOOKUP(G3,开关状态表!B:I,7,FALSE)</f>
        <v>1</v>
      </c>
      <c r="I3" s="156">
        <v>-2.5</v>
      </c>
      <c r="J3" s="157">
        <v>2.5</v>
      </c>
      <c r="K3" s="29" t="s">
        <v>8732</v>
      </c>
      <c r="L3" s="29"/>
      <c r="M3" s="158" t="s">
        <v>8733</v>
      </c>
      <c r="N3" s="156">
        <f t="shared" si="0"/>
        <v>14040.5</v>
      </c>
      <c r="O3" s="156">
        <f t="shared" si="1"/>
        <v>14043</v>
      </c>
      <c r="P3" s="156">
        <f t="shared" si="2"/>
        <v>12290.5</v>
      </c>
      <c r="Q3" s="156">
        <f t="shared" si="3"/>
        <v>12293</v>
      </c>
      <c r="R3" s="29" t="str">
        <f>VLOOKUP(VLOOKUP(G3,开关状态表!B:H,2,FALSE),矩阵信息表!B:H,2,FALSE)</f>
        <v>CS10R</v>
      </c>
      <c r="S3" s="29" t="str">
        <f>VLOOKUP(G3,开关状态表!B:H,5,FALSE)</f>
        <v>RC2A</v>
      </c>
      <c r="T3" s="29" t="str">
        <f>VLOOKUP(G3,开关状态表!B:H,6,FALSE)</f>
        <v>TC2A</v>
      </c>
      <c r="U3" s="29">
        <f>VLOOKUP(R3&amp;"-"&amp;S3,通道清单!C:L,8,FALSE)</f>
        <v>54</v>
      </c>
      <c r="V3" s="29">
        <f>VLOOKUP(R3&amp;"-"&amp;S3,通道清单!C:L,9,FALSE)</f>
        <v>14043</v>
      </c>
      <c r="W3" s="29">
        <f>VLOOKUP(R3&amp;"-"&amp;S3,通道清单!C:L,10,FALSE)</f>
        <v>14097</v>
      </c>
      <c r="X3" s="29">
        <f>VLOOKUP(R3&amp;"-"&amp;T3,通道清单!C:L,9,FALSE)</f>
        <v>12293</v>
      </c>
      <c r="Y3" s="29">
        <f>VLOOKUP(R3&amp;"-"&amp;T3,通道清单!C:L,10,FALSE)</f>
        <v>12347</v>
      </c>
      <c r="Z3" s="159"/>
      <c r="AA3" s="160"/>
      <c r="AB3" s="160"/>
      <c r="AC3" s="160"/>
    </row>
    <row r="4" ht="15" hidden="1" spans="1:29">
      <c r="A4" s="29">
        <f t="shared" si="4"/>
        <v>3</v>
      </c>
      <c r="B4" s="29" t="str">
        <f>G4&amp;"-"&amp;"OFF"&amp;I4&amp;"-BW"&amp;J4</f>
        <v>CS10R-1-1-[2][2]-OFF0-BW9</v>
      </c>
      <c r="C4" s="29" t="str">
        <f>R4&amp;"_BW"&amp;TEXT(O4-N4,"000.00")&amp;"_U"&amp;VLOOKUP(R4&amp;"-"&amp;S4,通道清单!C:L,5,FALSE)&amp;LEFT("_____",5-LEN(VLOOKUP(R4&amp;"-"&amp;S4,通道清单!C:L,4,FALSE)))&amp;VLOOKUP(R4&amp;"-"&amp;S4,通道清单!C:L,4,FALSE)&amp;"_S"&amp;TEXT(N4,"00000.00")&amp;"_E"&amp;TEXT(O4,"00000.00")&amp;"_D"&amp;VLOOKUP(R4&amp;"-"&amp;T4,通道清单!C:L,5,FALSE)&amp;LEFT("_____",5-LEN(VLOOKUP(R4&amp;"-"&amp;T4,通道清单!C:L,4,FALSE)))&amp;VLOOKUP(R4&amp;"-"&amp;T4,通道清单!C:L,4,FALSE)&amp;"_S"&amp;TEXT(P4,"00000.00")&amp;"_E"&amp;TEXT(Q4,"00000.00")</f>
        <v>CS10R_BW009.00_UH____C_S14043.00_E14052.00_DV____C_S12293.00_E12302.00</v>
      </c>
      <c r="D4" s="29"/>
      <c r="E4" s="29"/>
      <c r="F4" s="29"/>
      <c r="G4" s="29" t="s">
        <v>8734</v>
      </c>
      <c r="H4" s="29">
        <f>VLOOKUP(G4,开关状态表!B:I,7,FALSE)</f>
        <v>1</v>
      </c>
      <c r="I4" s="156">
        <v>0</v>
      </c>
      <c r="J4" s="157">
        <v>9</v>
      </c>
      <c r="K4" s="29" t="s">
        <v>8732</v>
      </c>
      <c r="L4" s="29"/>
      <c r="M4" s="158" t="s">
        <v>8733</v>
      </c>
      <c r="N4" s="156">
        <f t="shared" si="0"/>
        <v>14043</v>
      </c>
      <c r="O4" s="156">
        <f t="shared" si="1"/>
        <v>14052</v>
      </c>
      <c r="P4" s="156">
        <f t="shared" si="2"/>
        <v>12293</v>
      </c>
      <c r="Q4" s="156">
        <f t="shared" si="3"/>
        <v>12302</v>
      </c>
      <c r="R4" s="29" t="str">
        <f>VLOOKUP(VLOOKUP(G4,开关状态表!B:H,2,FALSE),矩阵信息表!B:H,2,FALSE)</f>
        <v>CS10R</v>
      </c>
      <c r="S4" s="29" t="str">
        <f>VLOOKUP(G4,开关状态表!B:H,5,FALSE)</f>
        <v>RC2A</v>
      </c>
      <c r="T4" s="29" t="str">
        <f>VLOOKUP(G4,开关状态表!B:H,6,FALSE)</f>
        <v>TC2A</v>
      </c>
      <c r="U4" s="29">
        <f>VLOOKUP(R4&amp;"-"&amp;S4,通道清单!C:L,8,FALSE)</f>
        <v>54</v>
      </c>
      <c r="V4" s="29">
        <f>VLOOKUP(R4&amp;"-"&amp;S4,通道清单!C:L,9,FALSE)</f>
        <v>14043</v>
      </c>
      <c r="W4" s="29">
        <f>VLOOKUP(R4&amp;"-"&amp;S4,通道清单!C:L,10,FALSE)</f>
        <v>14097</v>
      </c>
      <c r="X4" s="29">
        <f>VLOOKUP(R4&amp;"-"&amp;T4,通道清单!C:L,9,FALSE)</f>
        <v>12293</v>
      </c>
      <c r="Y4" s="29">
        <f>VLOOKUP(R4&amp;"-"&amp;T4,通道清单!C:L,10,FALSE)</f>
        <v>12347</v>
      </c>
      <c r="Z4" s="159"/>
      <c r="AA4" s="160"/>
      <c r="AB4" s="160"/>
      <c r="AC4" s="160"/>
    </row>
    <row r="5" ht="15" hidden="1" spans="1:29">
      <c r="A5" s="29">
        <f t="shared" si="4"/>
        <v>4</v>
      </c>
      <c r="B5" s="29" t="str">
        <f>G5&amp;"-"&amp;"OFF"&amp;I5&amp;"-BW"&amp;J5</f>
        <v>CS10R-1-1-[2][2]-OFF9-BW36</v>
      </c>
      <c r="C5" s="29" t="str">
        <f>R5&amp;"_BW"&amp;TEXT(O5-N5,"000.00")&amp;"_U"&amp;VLOOKUP(R5&amp;"-"&amp;S5,通道清单!C:L,5,FALSE)&amp;LEFT("_____",5-LEN(VLOOKUP(R5&amp;"-"&amp;S5,通道清单!C:L,4,FALSE)))&amp;VLOOKUP(R5&amp;"-"&amp;S5,通道清单!C:L,4,FALSE)&amp;"_S"&amp;TEXT(N5,"00000.00")&amp;"_E"&amp;TEXT(O5,"00000.00")&amp;"_D"&amp;VLOOKUP(R5&amp;"-"&amp;T5,通道清单!C:L,5,FALSE)&amp;LEFT("_____",5-LEN(VLOOKUP(R5&amp;"-"&amp;T5,通道清单!C:L,4,FALSE)))&amp;VLOOKUP(R5&amp;"-"&amp;T5,通道清单!C:L,4,FALSE)&amp;"_S"&amp;TEXT(P5,"00000.00")&amp;"_E"&amp;TEXT(Q5,"00000.00")</f>
        <v>CS10R_BW036.00_UH____C_S14052.00_E14088.00_DV____C_S12302.00_E12338.00</v>
      </c>
      <c r="D5" s="29"/>
      <c r="E5" s="29"/>
      <c r="F5" s="29"/>
      <c r="G5" s="29" t="s">
        <v>8734</v>
      </c>
      <c r="H5" s="29">
        <f>VLOOKUP(G5,开关状态表!B:I,7,FALSE)</f>
        <v>1</v>
      </c>
      <c r="I5" s="156">
        <v>9</v>
      </c>
      <c r="J5" s="157">
        <v>36</v>
      </c>
      <c r="K5" s="29" t="s">
        <v>8732</v>
      </c>
      <c r="L5" s="29"/>
      <c r="M5" s="158" t="s">
        <v>8733</v>
      </c>
      <c r="N5" s="156">
        <f t="shared" si="0"/>
        <v>14052</v>
      </c>
      <c r="O5" s="156">
        <f t="shared" si="1"/>
        <v>14088</v>
      </c>
      <c r="P5" s="156">
        <f t="shared" si="2"/>
        <v>12302</v>
      </c>
      <c r="Q5" s="156">
        <f t="shared" si="3"/>
        <v>12338</v>
      </c>
      <c r="R5" s="29" t="str">
        <f>VLOOKUP(VLOOKUP(G5,开关状态表!B:H,2,FALSE),矩阵信息表!B:H,2,FALSE)</f>
        <v>CS10R</v>
      </c>
      <c r="S5" s="29" t="str">
        <f>VLOOKUP(G5,开关状态表!B:H,5,FALSE)</f>
        <v>RC2A</v>
      </c>
      <c r="T5" s="29" t="str">
        <f>VLOOKUP(G5,开关状态表!B:H,6,FALSE)</f>
        <v>TC2A</v>
      </c>
      <c r="U5" s="29">
        <f>VLOOKUP(R5&amp;"-"&amp;S5,通道清单!C:L,8,FALSE)</f>
        <v>54</v>
      </c>
      <c r="V5" s="29">
        <f>VLOOKUP(R5&amp;"-"&amp;S5,通道清单!C:L,9,FALSE)</f>
        <v>14043</v>
      </c>
      <c r="W5" s="29">
        <f>VLOOKUP(R5&amp;"-"&amp;S5,通道清单!C:L,10,FALSE)</f>
        <v>14097</v>
      </c>
      <c r="X5" s="29">
        <f>VLOOKUP(R5&amp;"-"&amp;T5,通道清单!C:L,9,FALSE)</f>
        <v>12293</v>
      </c>
      <c r="Y5" s="29">
        <f>VLOOKUP(R5&amp;"-"&amp;T5,通道清单!C:L,10,FALSE)</f>
        <v>12347</v>
      </c>
      <c r="Z5" s="159"/>
      <c r="AA5" s="160"/>
      <c r="AB5" s="160"/>
      <c r="AC5" s="160"/>
    </row>
    <row r="6" ht="15" hidden="1" spans="1:29">
      <c r="A6" s="29">
        <f t="shared" si="4"/>
        <v>5</v>
      </c>
      <c r="B6" s="29" t="str">
        <f>G6&amp;"-"&amp;"OFF"&amp;I6&amp;"-BW"&amp;J6</f>
        <v>CS10R-1-1-[2][2]-OFF45-BW2</v>
      </c>
      <c r="C6" s="29" t="str">
        <f>R6&amp;"_BW"&amp;TEXT(O6-N6,"000.00")&amp;"_U"&amp;VLOOKUP(R6&amp;"-"&amp;S6,通道清单!C:L,5,FALSE)&amp;LEFT("_____",5-LEN(VLOOKUP(R6&amp;"-"&amp;S6,通道清单!C:L,4,FALSE)))&amp;VLOOKUP(R6&amp;"-"&amp;S6,通道清单!C:L,4,FALSE)&amp;"_S"&amp;TEXT(N6,"00000.00")&amp;"_E"&amp;TEXT(O6,"00000.00")&amp;"_D"&amp;VLOOKUP(R6&amp;"-"&amp;T6,通道清单!C:L,5,FALSE)&amp;LEFT("_____",5-LEN(VLOOKUP(R6&amp;"-"&amp;T6,通道清单!C:L,4,FALSE)))&amp;VLOOKUP(R6&amp;"-"&amp;T6,通道清单!C:L,4,FALSE)&amp;"_S"&amp;TEXT(P6,"00000.00")&amp;"_E"&amp;TEXT(Q6,"00000.00")</f>
        <v>CS10R_BW002.00_UH____C_S14088.00_E14090.00_DV____C_S12338.00_E12340.00</v>
      </c>
      <c r="D6" s="29"/>
      <c r="E6" s="29"/>
      <c r="F6" s="29"/>
      <c r="G6" s="29" t="s">
        <v>8734</v>
      </c>
      <c r="H6" s="29">
        <f>VLOOKUP(G6,开关状态表!B:I,7,FALSE)</f>
        <v>1</v>
      </c>
      <c r="I6" s="156">
        <v>45</v>
      </c>
      <c r="J6" s="157">
        <v>2</v>
      </c>
      <c r="K6" s="29" t="s">
        <v>8732</v>
      </c>
      <c r="L6" s="29"/>
      <c r="M6" s="158" t="s">
        <v>8733</v>
      </c>
      <c r="N6" s="156">
        <f t="shared" si="0"/>
        <v>14088</v>
      </c>
      <c r="O6" s="156">
        <f t="shared" si="1"/>
        <v>14090</v>
      </c>
      <c r="P6" s="156">
        <f t="shared" si="2"/>
        <v>12338</v>
      </c>
      <c r="Q6" s="156">
        <f t="shared" si="3"/>
        <v>12340</v>
      </c>
      <c r="R6" s="29" t="str">
        <f>VLOOKUP(VLOOKUP(G6,开关状态表!B:H,2,FALSE),矩阵信息表!B:H,2,FALSE)</f>
        <v>CS10R</v>
      </c>
      <c r="S6" s="29" t="str">
        <f>VLOOKUP(G6,开关状态表!B:H,5,FALSE)</f>
        <v>RC2A</v>
      </c>
      <c r="T6" s="29" t="str">
        <f>VLOOKUP(G6,开关状态表!B:H,6,FALSE)</f>
        <v>TC2A</v>
      </c>
      <c r="U6" s="29">
        <f>VLOOKUP(R6&amp;"-"&amp;S6,通道清单!C:L,8,FALSE)</f>
        <v>54</v>
      </c>
      <c r="V6" s="29">
        <f>VLOOKUP(R6&amp;"-"&amp;S6,通道清单!C:L,9,FALSE)</f>
        <v>14043</v>
      </c>
      <c r="W6" s="29">
        <f>VLOOKUP(R6&amp;"-"&amp;S6,通道清单!C:L,10,FALSE)</f>
        <v>14097</v>
      </c>
      <c r="X6" s="29">
        <f>VLOOKUP(R6&amp;"-"&amp;T6,通道清单!C:L,9,FALSE)</f>
        <v>12293</v>
      </c>
      <c r="Y6" s="29">
        <f>VLOOKUP(R6&amp;"-"&amp;T6,通道清单!C:L,10,FALSE)</f>
        <v>12347</v>
      </c>
      <c r="Z6" s="159"/>
      <c r="AA6" s="160"/>
      <c r="AB6" s="160"/>
      <c r="AC6" s="160"/>
    </row>
    <row r="7" ht="15" hidden="1" spans="1:29">
      <c r="A7" s="29">
        <f t="shared" si="4"/>
        <v>6</v>
      </c>
      <c r="B7" s="29" t="s">
        <v>8735</v>
      </c>
      <c r="C7" s="29" t="str">
        <f>R7&amp;"_BW"&amp;TEXT(O7-N7,"000.00")&amp;"_U"&amp;VLOOKUP(R7&amp;"-"&amp;S7,通道清单!C:L,5,FALSE)&amp;LEFT("_____",5-LEN(VLOOKUP(R7&amp;"-"&amp;S7,通道清单!C:L,4,FALSE)))&amp;VLOOKUP(R7&amp;"-"&amp;S7,通道清单!C:L,4,FALSE)&amp;"_S"&amp;TEXT(N7,"00000.00")&amp;"_E"&amp;TEXT(O7,"00000.00")&amp;"_D"&amp;VLOOKUP(R7&amp;"-"&amp;T7,通道清单!C:L,5,FALSE)&amp;LEFT("_____",5-LEN(VLOOKUP(R7&amp;"-"&amp;T7,通道清单!C:L,4,FALSE)))&amp;VLOOKUP(R7&amp;"-"&amp;T7,通道清单!C:L,4,FALSE)&amp;"_S"&amp;TEXT(P7,"00000.00")&amp;"_E"&amp;TEXT(Q7,"00000.00")</f>
        <v>CS10R_BW000.50_UH____C_S14090.00_E14090.50_DV____C_S12340.00_E12340.50</v>
      </c>
      <c r="D7" s="29"/>
      <c r="E7" s="29"/>
      <c r="F7" s="29"/>
      <c r="G7" s="29" t="s">
        <v>8734</v>
      </c>
      <c r="H7" s="29">
        <v>1</v>
      </c>
      <c r="I7" s="156">
        <v>47</v>
      </c>
      <c r="J7" s="157">
        <v>0.5</v>
      </c>
      <c r="K7" s="29" t="s">
        <v>8732</v>
      </c>
      <c r="L7" s="29"/>
      <c r="M7" s="158" t="s">
        <v>8733</v>
      </c>
      <c r="N7" s="156">
        <f t="shared" si="0"/>
        <v>14090</v>
      </c>
      <c r="O7" s="156">
        <f t="shared" si="1"/>
        <v>14090.5</v>
      </c>
      <c r="P7" s="156">
        <f t="shared" si="2"/>
        <v>12340</v>
      </c>
      <c r="Q7" s="156">
        <f t="shared" si="3"/>
        <v>12340.5</v>
      </c>
      <c r="R7" s="29" t="str">
        <f>VLOOKUP(VLOOKUP(G7,开关状态表!B:H,2,FALSE),矩阵信息表!B:H,2,FALSE)</f>
        <v>CS10R</v>
      </c>
      <c r="S7" s="29" t="str">
        <f>VLOOKUP(G7,开关状态表!B:H,5,FALSE)</f>
        <v>RC2A</v>
      </c>
      <c r="T7" s="29" t="str">
        <f>VLOOKUP(G7,开关状态表!B:H,6,FALSE)</f>
        <v>TC2A</v>
      </c>
      <c r="U7" s="29">
        <f>VLOOKUP(R7&amp;"-"&amp;S7,通道清单!C:L,8,FALSE)</f>
        <v>54</v>
      </c>
      <c r="V7" s="29">
        <f>VLOOKUP(R7&amp;"-"&amp;S7,通道清单!C:L,9,FALSE)</f>
        <v>14043</v>
      </c>
      <c r="W7" s="29">
        <f>VLOOKUP(R7&amp;"-"&amp;S7,通道清单!C:L,10,FALSE)</f>
        <v>14097</v>
      </c>
      <c r="X7" s="29">
        <f>VLOOKUP(R7&amp;"-"&amp;T7,通道清单!C:L,9,FALSE)</f>
        <v>12293</v>
      </c>
      <c r="Y7" s="29">
        <f>VLOOKUP(R7&amp;"-"&amp;T7,通道清单!C:L,10,FALSE)</f>
        <v>12347</v>
      </c>
      <c r="Z7" s="159"/>
      <c r="AA7" s="160"/>
      <c r="AB7" s="160"/>
      <c r="AC7" s="160"/>
    </row>
    <row r="8" ht="15" hidden="1" spans="1:29">
      <c r="A8" s="29">
        <f t="shared" si="4"/>
        <v>7</v>
      </c>
      <c r="B8" s="29" t="str">
        <f t="shared" ref="B8:B53" si="5">G8&amp;"-"&amp;"OFF"&amp;I8&amp;"-BW"&amp;J8</f>
        <v>CS10R-1-1-[2][2]-OFF47.5-BW2.5</v>
      </c>
      <c r="C8" s="29" t="str">
        <f>R8&amp;"_BW"&amp;TEXT(O8-N8,"000.00")&amp;"_U"&amp;VLOOKUP(R8&amp;"-"&amp;S8,通道清单!C:L,5,FALSE)&amp;LEFT("_____",5-LEN(VLOOKUP(R8&amp;"-"&amp;S8,通道清单!C:L,4,FALSE)))&amp;VLOOKUP(R8&amp;"-"&amp;S8,通道清单!C:L,4,FALSE)&amp;"_S"&amp;TEXT(N8,"00000.00")&amp;"_E"&amp;TEXT(O8,"00000.00")&amp;"_D"&amp;VLOOKUP(R8&amp;"-"&amp;T8,通道清单!C:L,5,FALSE)&amp;LEFT("_____",5-LEN(VLOOKUP(R8&amp;"-"&amp;T8,通道清单!C:L,4,FALSE)))&amp;VLOOKUP(R8&amp;"-"&amp;T8,通道清单!C:L,4,FALSE)&amp;"_S"&amp;TEXT(P8,"00000.00")&amp;"_E"&amp;TEXT(Q8,"00000.00")</f>
        <v>CS10R_BW002.50_UH____C_S14090.50_E14093.00_DV____C_S12340.50_E12343.00</v>
      </c>
      <c r="D8" s="29"/>
      <c r="E8" s="29"/>
      <c r="F8" s="29"/>
      <c r="G8" s="29" t="s">
        <v>8734</v>
      </c>
      <c r="H8" s="29">
        <f>VLOOKUP(G8,开关状态表!B:I,7,FALSE)</f>
        <v>1</v>
      </c>
      <c r="I8" s="156">
        <v>47.5</v>
      </c>
      <c r="J8" s="157">
        <v>2.5</v>
      </c>
      <c r="K8" s="29" t="s">
        <v>8732</v>
      </c>
      <c r="L8" s="29"/>
      <c r="M8" s="158" t="s">
        <v>8733</v>
      </c>
      <c r="N8" s="156">
        <f t="shared" si="0"/>
        <v>14090.5</v>
      </c>
      <c r="O8" s="156">
        <f t="shared" si="1"/>
        <v>14093</v>
      </c>
      <c r="P8" s="156">
        <f t="shared" si="2"/>
        <v>12340.5</v>
      </c>
      <c r="Q8" s="156">
        <f t="shared" si="3"/>
        <v>12343</v>
      </c>
      <c r="R8" s="29" t="str">
        <f>VLOOKUP(VLOOKUP(G8,开关状态表!B:H,2,FALSE),矩阵信息表!B:H,2,FALSE)</f>
        <v>CS10R</v>
      </c>
      <c r="S8" s="29" t="str">
        <f>VLOOKUP(G8,开关状态表!B:H,5,FALSE)</f>
        <v>RC2A</v>
      </c>
      <c r="T8" s="29" t="str">
        <f>VLOOKUP(G8,开关状态表!B:H,6,FALSE)</f>
        <v>TC2A</v>
      </c>
      <c r="U8" s="29">
        <f>VLOOKUP(R8&amp;"-"&amp;S8,通道清单!C:L,8,FALSE)</f>
        <v>54</v>
      </c>
      <c r="V8" s="29">
        <f>VLOOKUP(R8&amp;"-"&amp;S8,通道清单!C:L,9,FALSE)</f>
        <v>14043</v>
      </c>
      <c r="W8" s="29">
        <f>VLOOKUP(R8&amp;"-"&amp;S8,通道清单!C:L,10,FALSE)</f>
        <v>14097</v>
      </c>
      <c r="X8" s="29">
        <f>VLOOKUP(R8&amp;"-"&amp;T8,通道清单!C:L,9,FALSE)</f>
        <v>12293</v>
      </c>
      <c r="Y8" s="29">
        <f>VLOOKUP(R8&amp;"-"&amp;T8,通道清单!C:L,10,FALSE)</f>
        <v>12347</v>
      </c>
      <c r="Z8" s="159"/>
      <c r="AA8" s="160"/>
      <c r="AB8" s="160"/>
      <c r="AC8" s="160"/>
    </row>
    <row r="9" ht="15" hidden="1" spans="1:29">
      <c r="A9" s="29">
        <f t="shared" si="4"/>
        <v>8</v>
      </c>
      <c r="B9" s="29" t="str">
        <f t="shared" si="5"/>
        <v>CS10R-1-1-[2][2]-OFF50-BW4</v>
      </c>
      <c r="C9" s="29" t="str">
        <f>R9&amp;"_BW"&amp;TEXT(O9-N9,"000.00")&amp;"_U"&amp;VLOOKUP(R9&amp;"-"&amp;S9,通道清单!C:L,5,FALSE)&amp;LEFT("_____",5-LEN(VLOOKUP(R9&amp;"-"&amp;S9,通道清单!C:L,4,FALSE)))&amp;VLOOKUP(R9&amp;"-"&amp;S9,通道清单!C:L,4,FALSE)&amp;"_S"&amp;TEXT(N9,"00000.00")&amp;"_E"&amp;TEXT(O9,"00000.00")&amp;"_D"&amp;VLOOKUP(R9&amp;"-"&amp;T9,通道清单!C:L,5,FALSE)&amp;LEFT("_____",5-LEN(VLOOKUP(R9&amp;"-"&amp;T9,通道清单!C:L,4,FALSE)))&amp;VLOOKUP(R9&amp;"-"&amp;T9,通道清单!C:L,4,FALSE)&amp;"_S"&amp;TEXT(P9,"00000.00")&amp;"_E"&amp;TEXT(Q9,"00000.00")</f>
        <v>CS10R_BW004.00_UH____C_S14093.00_E14097.00_DV____C_S12343.00_E12347.00</v>
      </c>
      <c r="D9" s="29"/>
      <c r="E9" s="29"/>
      <c r="F9" s="29"/>
      <c r="G9" s="29" t="s">
        <v>8734</v>
      </c>
      <c r="H9" s="29">
        <f>VLOOKUP(G9,开关状态表!B:I,7,FALSE)</f>
        <v>1</v>
      </c>
      <c r="I9" s="156">
        <v>50</v>
      </c>
      <c r="J9" s="157">
        <v>4</v>
      </c>
      <c r="K9" s="29" t="s">
        <v>8732</v>
      </c>
      <c r="L9" s="29"/>
      <c r="M9" s="158" t="s">
        <v>8733</v>
      </c>
      <c r="N9" s="156">
        <f t="shared" si="0"/>
        <v>14093</v>
      </c>
      <c r="O9" s="156">
        <f t="shared" si="1"/>
        <v>14097</v>
      </c>
      <c r="P9" s="156">
        <f t="shared" si="2"/>
        <v>12343</v>
      </c>
      <c r="Q9" s="156">
        <f t="shared" si="3"/>
        <v>12347</v>
      </c>
      <c r="R9" s="29" t="str">
        <f>VLOOKUP(VLOOKUP(G9,开关状态表!B:H,2,FALSE),矩阵信息表!B:H,2,FALSE)</f>
        <v>CS10R</v>
      </c>
      <c r="S9" s="29" t="str">
        <f>VLOOKUP(G9,开关状态表!B:H,5,FALSE)</f>
        <v>RC2A</v>
      </c>
      <c r="T9" s="29" t="str">
        <f>VLOOKUP(G9,开关状态表!B:H,6,FALSE)</f>
        <v>TC2A</v>
      </c>
      <c r="U9" s="29">
        <f>VLOOKUP(R9&amp;"-"&amp;S9,通道清单!C:L,8,FALSE)</f>
        <v>54</v>
      </c>
      <c r="V9" s="29">
        <f>VLOOKUP(R9&amp;"-"&amp;S9,通道清单!C:L,9,FALSE)</f>
        <v>14043</v>
      </c>
      <c r="W9" s="29">
        <f>VLOOKUP(R9&amp;"-"&amp;S9,通道清单!C:L,10,FALSE)</f>
        <v>14097</v>
      </c>
      <c r="X9" s="29">
        <f>VLOOKUP(R9&amp;"-"&amp;T9,通道清单!C:L,9,FALSE)</f>
        <v>12293</v>
      </c>
      <c r="Y9" s="29">
        <f>VLOOKUP(R9&amp;"-"&amp;T9,通道清单!C:L,10,FALSE)</f>
        <v>12347</v>
      </c>
      <c r="Z9" s="159"/>
      <c r="AA9" s="160"/>
      <c r="AB9" s="160"/>
      <c r="AC9" s="160"/>
    </row>
    <row r="10" ht="15" hidden="1" spans="1:29">
      <c r="A10" s="29">
        <f t="shared" si="4"/>
        <v>9</v>
      </c>
      <c r="B10" s="29" t="str">
        <f t="shared" si="5"/>
        <v>CS10R-1-1-[3][3]-OFF0-BW54</v>
      </c>
      <c r="C10" s="29" t="str">
        <f>R10&amp;"_BW"&amp;TEXT(O10-N10,"000.00")&amp;"_U"&amp;VLOOKUP(R10&amp;"-"&amp;S10,通道清单!C:L,5,FALSE)&amp;LEFT("_____",5-LEN(VLOOKUP(R10&amp;"-"&amp;S10,通道清单!C:L,4,FALSE)))&amp;VLOOKUP(R10&amp;"-"&amp;S10,通道清单!C:L,4,FALSE)&amp;"_S"&amp;TEXT(N10,"00000.00")&amp;"_E"&amp;TEXT(O10,"00000.00")&amp;"_D"&amp;VLOOKUP(R10&amp;"-"&amp;T10,通道清单!C:L,5,FALSE)&amp;LEFT("_____",5-LEN(VLOOKUP(R10&amp;"-"&amp;T10,通道清单!C:L,4,FALSE)))&amp;VLOOKUP(R10&amp;"-"&amp;T10,通道清单!C:L,4,FALSE)&amp;"_S"&amp;TEXT(P10,"00000.00")&amp;"_E"&amp;TEXT(Q10,"00000.00")</f>
        <v>CS10R_BW054.00_UH____C_S14103.00_E14157.00_DV____C_S12353.00_E12407.00</v>
      </c>
      <c r="D10" s="29"/>
      <c r="E10" s="29"/>
      <c r="F10" s="29"/>
      <c r="G10" s="29" t="s">
        <v>8736</v>
      </c>
      <c r="H10" s="29">
        <f>VLOOKUP(G10,开关状态表!B:I,7,FALSE)</f>
        <v>1</v>
      </c>
      <c r="I10" s="29">
        <v>0</v>
      </c>
      <c r="J10" s="161">
        <v>54</v>
      </c>
      <c r="K10" s="29" t="s">
        <v>8732</v>
      </c>
      <c r="L10" s="29"/>
      <c r="M10" s="158" t="s">
        <v>8733</v>
      </c>
      <c r="N10" s="156">
        <f t="shared" si="0"/>
        <v>14103</v>
      </c>
      <c r="O10" s="156">
        <f t="shared" si="1"/>
        <v>14157</v>
      </c>
      <c r="P10" s="156">
        <f t="shared" si="2"/>
        <v>12353</v>
      </c>
      <c r="Q10" s="156">
        <f t="shared" si="3"/>
        <v>12407</v>
      </c>
      <c r="R10" s="29" t="str">
        <f>VLOOKUP(VLOOKUP(G10,开关状态表!B:H,2,FALSE),矩阵信息表!B:H,2,FALSE)</f>
        <v>CS10R</v>
      </c>
      <c r="S10" s="29" t="str">
        <f>VLOOKUP(G10,开关状态表!B:H,5,FALSE)</f>
        <v>RC3A</v>
      </c>
      <c r="T10" s="29" t="str">
        <f>VLOOKUP(G10,开关状态表!B:H,6,FALSE)</f>
        <v>TC3A</v>
      </c>
      <c r="U10" s="29">
        <f>VLOOKUP(R10&amp;"-"&amp;S10,通道清单!C:L,8,FALSE)</f>
        <v>54</v>
      </c>
      <c r="V10" s="29">
        <f>VLOOKUP(R10&amp;"-"&amp;S10,通道清单!C:L,9,FALSE)</f>
        <v>14103</v>
      </c>
      <c r="W10" s="29">
        <f>VLOOKUP(R10&amp;"-"&amp;S10,通道清单!C:L,10,FALSE)</f>
        <v>14157</v>
      </c>
      <c r="X10" s="29">
        <f>VLOOKUP(R10&amp;"-"&amp;T10,通道清单!C:L,9,FALSE)</f>
        <v>12353</v>
      </c>
      <c r="Y10" s="29">
        <f>VLOOKUP(R10&amp;"-"&amp;T10,通道清单!C:L,10,FALSE)</f>
        <v>12407</v>
      </c>
      <c r="Z10" s="159"/>
      <c r="AA10" s="160"/>
      <c r="AB10" s="160"/>
      <c r="AC10" s="160"/>
    </row>
    <row r="11" ht="15" hidden="1" spans="1:29">
      <c r="A11" s="29">
        <f t="shared" si="4"/>
        <v>10</v>
      </c>
      <c r="B11" s="29" t="str">
        <f t="shared" si="5"/>
        <v>CS10R-1-1-[3][3]-OFF54-BW2</v>
      </c>
      <c r="C11" s="29" t="str">
        <f>R11&amp;"_BW"&amp;TEXT(O11-N11,"000.00")&amp;"_U"&amp;VLOOKUP(R11&amp;"-"&amp;S11,通道清单!C:L,5,FALSE)&amp;LEFT("_____",5-LEN(VLOOKUP(R11&amp;"-"&amp;S11,通道清单!C:L,4,FALSE)))&amp;VLOOKUP(R11&amp;"-"&amp;S11,通道清单!C:L,4,FALSE)&amp;"_S"&amp;TEXT(N11,"00000.00")&amp;"_E"&amp;TEXT(O11,"00000.00")&amp;"_D"&amp;VLOOKUP(R11&amp;"-"&amp;T11,通道清单!C:L,5,FALSE)&amp;LEFT("_____",5-LEN(VLOOKUP(R11&amp;"-"&amp;T11,通道清单!C:L,4,FALSE)))&amp;VLOOKUP(R11&amp;"-"&amp;T11,通道清单!C:L,4,FALSE)&amp;"_S"&amp;TEXT(P11,"00000.00")&amp;"_E"&amp;TEXT(Q11,"00000.00")</f>
        <v>CS10R_BW002.00_UH____C_S14157.00_E14159.00_DV____C_S12407.00_E12409.00</v>
      </c>
      <c r="D11" s="29"/>
      <c r="E11" s="29"/>
      <c r="F11" s="29"/>
      <c r="G11" s="29" t="s">
        <v>8736</v>
      </c>
      <c r="H11" s="29">
        <f>VLOOKUP(G11,开关状态表!B:I,7,FALSE)</f>
        <v>1</v>
      </c>
      <c r="I11" s="29">
        <v>54</v>
      </c>
      <c r="J11" s="161">
        <v>2</v>
      </c>
      <c r="K11" s="29" t="s">
        <v>8732</v>
      </c>
      <c r="L11" s="29"/>
      <c r="M11" s="158" t="s">
        <v>8733</v>
      </c>
      <c r="N11" s="156">
        <f t="shared" si="0"/>
        <v>14157</v>
      </c>
      <c r="O11" s="156">
        <f t="shared" si="1"/>
        <v>14159</v>
      </c>
      <c r="P11" s="156">
        <f t="shared" si="2"/>
        <v>12407</v>
      </c>
      <c r="Q11" s="156">
        <f t="shared" si="3"/>
        <v>12409</v>
      </c>
      <c r="R11" s="29" t="str">
        <f>VLOOKUP(VLOOKUP(G11,开关状态表!B:H,2,FALSE),矩阵信息表!B:H,2,FALSE)</f>
        <v>CS10R</v>
      </c>
      <c r="S11" s="29" t="str">
        <f>VLOOKUP(G11,开关状态表!B:H,5,FALSE)</f>
        <v>RC3A</v>
      </c>
      <c r="T11" s="29" t="str">
        <f>VLOOKUP(G11,开关状态表!B:H,6,FALSE)</f>
        <v>TC3A</v>
      </c>
      <c r="U11" s="29">
        <f>VLOOKUP(R11&amp;"-"&amp;S11,通道清单!C:L,8,FALSE)</f>
        <v>54</v>
      </c>
      <c r="V11" s="29">
        <f>VLOOKUP(R11&amp;"-"&amp;S11,通道清单!C:L,9,FALSE)</f>
        <v>14103</v>
      </c>
      <c r="W11" s="29">
        <f>VLOOKUP(R11&amp;"-"&amp;S11,通道清单!C:L,10,FALSE)</f>
        <v>14157</v>
      </c>
      <c r="X11" s="29">
        <f>VLOOKUP(R11&amp;"-"&amp;T11,通道清单!C:L,9,FALSE)</f>
        <v>12353</v>
      </c>
      <c r="Y11" s="29">
        <f>VLOOKUP(R11&amp;"-"&amp;T11,通道清单!C:L,10,FALSE)</f>
        <v>12407</v>
      </c>
      <c r="Z11" s="159"/>
      <c r="AA11" s="160"/>
      <c r="AB11" s="160"/>
      <c r="AC11" s="160"/>
    </row>
    <row r="12" ht="15" hidden="1" spans="1:29">
      <c r="A12" s="29">
        <f t="shared" si="4"/>
        <v>11</v>
      </c>
      <c r="B12" s="29" t="str">
        <f t="shared" si="5"/>
        <v>CS10R-1-1-[4][4]-OFF0-BW54</v>
      </c>
      <c r="C12" s="29" t="str">
        <f>R12&amp;"_BW"&amp;TEXT(O12-N12,"000.00")&amp;"_U"&amp;VLOOKUP(R12&amp;"-"&amp;S12,通道清单!C:L,5,FALSE)&amp;LEFT("_____",5-LEN(VLOOKUP(R12&amp;"-"&amp;S12,通道清单!C:L,4,FALSE)))&amp;VLOOKUP(R12&amp;"-"&amp;S12,通道清单!C:L,4,FALSE)&amp;"_S"&amp;TEXT(N12,"00000.00")&amp;"_E"&amp;TEXT(O12,"00000.00")&amp;"_D"&amp;VLOOKUP(R12&amp;"-"&amp;T12,通道清单!C:L,5,FALSE)&amp;LEFT("_____",5-LEN(VLOOKUP(R12&amp;"-"&amp;T12,通道清单!C:L,4,FALSE)))&amp;VLOOKUP(R12&amp;"-"&amp;T12,通道清单!C:L,4,FALSE)&amp;"_S"&amp;TEXT(P12,"00000.00")&amp;"_E"&amp;TEXT(Q12,"00000.00")</f>
        <v>CS10R_BW054.00_UH____C_S14163.00_E14217.00_DV____C_S12413.00_E12467.00</v>
      </c>
      <c r="D12" s="29"/>
      <c r="E12" s="29"/>
      <c r="F12" s="29"/>
      <c r="G12" s="29" t="s">
        <v>8737</v>
      </c>
      <c r="H12" s="29">
        <f>VLOOKUP(G12,开关状态表!B:I,7,FALSE)</f>
        <v>1</v>
      </c>
      <c r="I12" s="29">
        <v>0</v>
      </c>
      <c r="J12" s="161">
        <v>54</v>
      </c>
      <c r="K12" s="29" t="s">
        <v>8732</v>
      </c>
      <c r="L12" s="29"/>
      <c r="M12" s="158" t="s">
        <v>8733</v>
      </c>
      <c r="N12" s="156">
        <f t="shared" si="0"/>
        <v>14163</v>
      </c>
      <c r="O12" s="156">
        <f t="shared" si="1"/>
        <v>14217</v>
      </c>
      <c r="P12" s="156">
        <f t="shared" si="2"/>
        <v>12413</v>
      </c>
      <c r="Q12" s="156">
        <f t="shared" si="3"/>
        <v>12467</v>
      </c>
      <c r="R12" s="29" t="str">
        <f>VLOOKUP(VLOOKUP(G12,开关状态表!B:H,2,FALSE),矩阵信息表!B:H,2,FALSE)</f>
        <v>CS10R</v>
      </c>
      <c r="S12" s="29" t="str">
        <f>VLOOKUP(G12,开关状态表!B:H,5,FALSE)</f>
        <v>RC4A</v>
      </c>
      <c r="T12" s="29" t="str">
        <f>VLOOKUP(G12,开关状态表!B:H,6,FALSE)</f>
        <v>TC4A</v>
      </c>
      <c r="U12" s="29">
        <f>VLOOKUP(R12&amp;"-"&amp;S12,通道清单!C:L,8,FALSE)</f>
        <v>54</v>
      </c>
      <c r="V12" s="29">
        <f>VLOOKUP(R12&amp;"-"&amp;S12,通道清单!C:L,9,FALSE)</f>
        <v>14163</v>
      </c>
      <c r="W12" s="29">
        <f>VLOOKUP(R12&amp;"-"&amp;S12,通道清单!C:L,10,FALSE)</f>
        <v>14217</v>
      </c>
      <c r="X12" s="29">
        <f>VLOOKUP(R12&amp;"-"&amp;T12,通道清单!C:L,9,FALSE)</f>
        <v>12413</v>
      </c>
      <c r="Y12" s="29">
        <f>VLOOKUP(R12&amp;"-"&amp;T12,通道清单!C:L,10,FALSE)</f>
        <v>12467</v>
      </c>
      <c r="Z12" s="159"/>
      <c r="AA12" s="160"/>
      <c r="AB12" s="160"/>
      <c r="AC12" s="160"/>
    </row>
    <row r="13" ht="15" hidden="1" spans="1:29">
      <c r="A13" s="29">
        <f t="shared" si="4"/>
        <v>12</v>
      </c>
      <c r="B13" s="29" t="str">
        <f t="shared" si="5"/>
        <v>CS10R-1-1-[5][5]-OFF0-BW54</v>
      </c>
      <c r="C13" s="29" t="str">
        <f>R13&amp;"_BW"&amp;TEXT(O13-N13,"000.00")&amp;"_U"&amp;VLOOKUP(R13&amp;"-"&amp;S13,通道清单!C:L,5,FALSE)&amp;LEFT("_____",5-LEN(VLOOKUP(R13&amp;"-"&amp;S13,通道清单!C:L,4,FALSE)))&amp;VLOOKUP(R13&amp;"-"&amp;S13,通道清单!C:L,4,FALSE)&amp;"_S"&amp;TEXT(N13,"00000.00")&amp;"_E"&amp;TEXT(O13,"00000.00")&amp;"_D"&amp;VLOOKUP(R13&amp;"-"&amp;T13,通道清单!C:L,5,FALSE)&amp;LEFT("_____",5-LEN(VLOOKUP(R13&amp;"-"&amp;T13,通道清单!C:L,4,FALSE)))&amp;VLOOKUP(R13&amp;"-"&amp;T13,通道清单!C:L,4,FALSE)&amp;"_S"&amp;TEXT(P13,"00000.00")&amp;"_E"&amp;TEXT(Q13,"00000.00")</f>
        <v>CS10R_BW054.00_UH____C_S14223.00_E14277.00_DV____C_S12473.00_E12527.00</v>
      </c>
      <c r="D13" s="29"/>
      <c r="E13" s="29"/>
      <c r="F13" s="29"/>
      <c r="G13" s="29" t="s">
        <v>8738</v>
      </c>
      <c r="H13" s="29">
        <f>VLOOKUP(G13,开关状态表!B:I,7,FALSE)</f>
        <v>1</v>
      </c>
      <c r="I13" s="29">
        <v>0</v>
      </c>
      <c r="J13" s="161">
        <v>54</v>
      </c>
      <c r="K13" s="29" t="s">
        <v>8732</v>
      </c>
      <c r="L13" s="29"/>
      <c r="M13" s="158" t="s">
        <v>8733</v>
      </c>
      <c r="N13" s="156">
        <f t="shared" si="0"/>
        <v>14223</v>
      </c>
      <c r="O13" s="156">
        <f t="shared" si="1"/>
        <v>14277</v>
      </c>
      <c r="P13" s="156">
        <f t="shared" si="2"/>
        <v>12473</v>
      </c>
      <c r="Q13" s="156">
        <f t="shared" si="3"/>
        <v>12527</v>
      </c>
      <c r="R13" s="29" t="str">
        <f>VLOOKUP(VLOOKUP(G13,开关状态表!B:H,2,FALSE),矩阵信息表!B:H,2,FALSE)</f>
        <v>CS10R</v>
      </c>
      <c r="S13" s="29" t="str">
        <f>VLOOKUP(G13,开关状态表!B:H,5,FALSE)</f>
        <v>RC5A</v>
      </c>
      <c r="T13" s="29" t="str">
        <f>VLOOKUP(G13,开关状态表!B:H,6,FALSE)</f>
        <v>TC5A</v>
      </c>
      <c r="U13" s="29">
        <f>VLOOKUP(R13&amp;"-"&amp;S13,通道清单!C:L,8,FALSE)</f>
        <v>54</v>
      </c>
      <c r="V13" s="29">
        <f>VLOOKUP(R13&amp;"-"&amp;S13,通道清单!C:L,9,FALSE)</f>
        <v>14223</v>
      </c>
      <c r="W13" s="29">
        <f>VLOOKUP(R13&amp;"-"&amp;S13,通道清单!C:L,10,FALSE)</f>
        <v>14277</v>
      </c>
      <c r="X13" s="29">
        <f>VLOOKUP(R13&amp;"-"&amp;T13,通道清单!C:L,9,FALSE)</f>
        <v>12473</v>
      </c>
      <c r="Y13" s="29">
        <f>VLOOKUP(R13&amp;"-"&amp;T13,通道清单!C:L,10,FALSE)</f>
        <v>12527</v>
      </c>
      <c r="Z13" s="159"/>
      <c r="AA13" s="160"/>
      <c r="AB13" s="160"/>
      <c r="AC13" s="160"/>
    </row>
    <row r="14" ht="15" hidden="1" spans="1:29">
      <c r="A14" s="29">
        <f t="shared" si="4"/>
        <v>13</v>
      </c>
      <c r="B14" s="29" t="str">
        <f t="shared" si="5"/>
        <v>CS10R-1-1-[6][6]-OFF0-BW10</v>
      </c>
      <c r="C14" s="29" t="str">
        <f>R14&amp;"_BW"&amp;TEXT(O14-N14,"000.00")&amp;"_U"&amp;VLOOKUP(R14&amp;"-"&amp;S14,通道清单!C:L,5,FALSE)&amp;LEFT("_____",5-LEN(VLOOKUP(R14&amp;"-"&amp;S14,通道清单!C:L,4,FALSE)))&amp;VLOOKUP(R14&amp;"-"&amp;S14,通道清单!C:L,4,FALSE)&amp;"_S"&amp;TEXT(N14,"00000.00")&amp;"_E"&amp;TEXT(O14,"00000.00")&amp;"_D"&amp;VLOOKUP(R14&amp;"-"&amp;T14,通道清单!C:L,5,FALSE)&amp;LEFT("_____",5-LEN(VLOOKUP(R14&amp;"-"&amp;T14,通道清单!C:L,4,FALSE)))&amp;VLOOKUP(R14&amp;"-"&amp;T14,通道清单!C:L,4,FALSE)&amp;"_S"&amp;TEXT(P14,"00000.00")&amp;"_E"&amp;TEXT(Q14,"00000.00")</f>
        <v>CS10R_BW010.00_UH____C_S14283.00_E14293.00_DV____C_S12533.00_E12543.00</v>
      </c>
      <c r="D14" s="29"/>
      <c r="E14" s="29"/>
      <c r="F14" s="29"/>
      <c r="G14" s="29" t="s">
        <v>8739</v>
      </c>
      <c r="H14" s="29">
        <f>VLOOKUP(G14,开关状态表!B:I,7,FALSE)</f>
        <v>1</v>
      </c>
      <c r="I14" s="29">
        <v>0</v>
      </c>
      <c r="J14" s="161">
        <v>10</v>
      </c>
      <c r="K14" s="29" t="s">
        <v>8732</v>
      </c>
      <c r="L14" s="29"/>
      <c r="M14" s="158" t="s">
        <v>8733</v>
      </c>
      <c r="N14" s="156">
        <f t="shared" si="0"/>
        <v>14283</v>
      </c>
      <c r="O14" s="156">
        <f t="shared" si="1"/>
        <v>14293</v>
      </c>
      <c r="P14" s="156">
        <f t="shared" si="2"/>
        <v>12533</v>
      </c>
      <c r="Q14" s="156">
        <f t="shared" si="3"/>
        <v>12543</v>
      </c>
      <c r="R14" s="29" t="str">
        <f>VLOOKUP(VLOOKUP(G14,开关状态表!B:H,2,FALSE),矩阵信息表!B:H,2,FALSE)</f>
        <v>CS10R</v>
      </c>
      <c r="S14" s="29" t="str">
        <f>VLOOKUP(G14,开关状态表!B:H,5,FALSE)</f>
        <v>RC6A</v>
      </c>
      <c r="T14" s="29" t="str">
        <f>VLOOKUP(G14,开关状态表!B:H,6,FALSE)</f>
        <v>TC6A</v>
      </c>
      <c r="U14" s="29">
        <f>VLOOKUP(R14&amp;"-"&amp;S14,通道清单!C:L,8,FALSE)</f>
        <v>54</v>
      </c>
      <c r="V14" s="29">
        <f>VLOOKUP(R14&amp;"-"&amp;S14,通道清单!C:L,9,FALSE)</f>
        <v>14283</v>
      </c>
      <c r="W14" s="29">
        <f>VLOOKUP(R14&amp;"-"&amp;S14,通道清单!C:L,10,FALSE)</f>
        <v>14337</v>
      </c>
      <c r="X14" s="29">
        <f>VLOOKUP(R14&amp;"-"&amp;T14,通道清单!C:L,9,FALSE)</f>
        <v>12533</v>
      </c>
      <c r="Y14" s="29">
        <f>VLOOKUP(R14&amp;"-"&amp;T14,通道清单!C:L,10,FALSE)</f>
        <v>12587</v>
      </c>
      <c r="Z14" s="159"/>
      <c r="AA14" s="160"/>
      <c r="AB14" s="160"/>
      <c r="AC14" s="160"/>
    </row>
    <row r="15" ht="15" hidden="1" spans="1:29">
      <c r="A15" s="29">
        <f t="shared" si="4"/>
        <v>14</v>
      </c>
      <c r="B15" s="29" t="str">
        <f t="shared" si="5"/>
        <v>CS10R-1-1-[6][6]-OFF10-BW5</v>
      </c>
      <c r="C15" s="29" t="str">
        <f>R15&amp;"_BW"&amp;TEXT(O15-N15,"000.00")&amp;"_U"&amp;VLOOKUP(R15&amp;"-"&amp;S15,通道清单!C:L,5,FALSE)&amp;LEFT("_____",5-LEN(VLOOKUP(R15&amp;"-"&amp;S15,通道清单!C:L,4,FALSE)))&amp;VLOOKUP(R15&amp;"-"&amp;S15,通道清单!C:L,4,FALSE)&amp;"_S"&amp;TEXT(N15,"00000.00")&amp;"_E"&amp;TEXT(O15,"00000.00")&amp;"_D"&amp;VLOOKUP(R15&amp;"-"&amp;T15,通道清单!C:L,5,FALSE)&amp;LEFT("_____",5-LEN(VLOOKUP(R15&amp;"-"&amp;T15,通道清单!C:L,4,FALSE)))&amp;VLOOKUP(R15&amp;"-"&amp;T15,通道清单!C:L,4,FALSE)&amp;"_S"&amp;TEXT(P15,"00000.00")&amp;"_E"&amp;TEXT(Q15,"00000.00")</f>
        <v>CS10R_BW005.00_UH____C_S14293.00_E14298.00_DV____C_S12543.00_E12548.00</v>
      </c>
      <c r="D15" s="29"/>
      <c r="E15" s="29"/>
      <c r="F15" s="29"/>
      <c r="G15" s="29" t="s">
        <v>8739</v>
      </c>
      <c r="H15" s="29">
        <f>VLOOKUP(G15,开关状态表!B:I,7,FALSE)</f>
        <v>1</v>
      </c>
      <c r="I15" s="29">
        <v>10</v>
      </c>
      <c r="J15" s="161">
        <v>5</v>
      </c>
      <c r="K15" s="29" t="s">
        <v>8732</v>
      </c>
      <c r="L15" s="29"/>
      <c r="M15" s="158" t="s">
        <v>8733</v>
      </c>
      <c r="N15" s="156">
        <f t="shared" si="0"/>
        <v>14293</v>
      </c>
      <c r="O15" s="156">
        <f t="shared" si="1"/>
        <v>14298</v>
      </c>
      <c r="P15" s="156">
        <f t="shared" si="2"/>
        <v>12543</v>
      </c>
      <c r="Q15" s="156">
        <f t="shared" si="3"/>
        <v>12548</v>
      </c>
      <c r="R15" s="29" t="str">
        <f>VLOOKUP(VLOOKUP(G15,开关状态表!B:H,2,FALSE),矩阵信息表!B:H,2,FALSE)</f>
        <v>CS10R</v>
      </c>
      <c r="S15" s="29" t="str">
        <f>VLOOKUP(G15,开关状态表!B:H,5,FALSE)</f>
        <v>RC6A</v>
      </c>
      <c r="T15" s="29" t="str">
        <f>VLOOKUP(G15,开关状态表!B:H,6,FALSE)</f>
        <v>TC6A</v>
      </c>
      <c r="U15" s="29">
        <f>VLOOKUP(R15&amp;"-"&amp;S15,通道清单!C:L,8,FALSE)</f>
        <v>54</v>
      </c>
      <c r="V15" s="29">
        <f>VLOOKUP(R15&amp;"-"&amp;S15,通道清单!C:L,9,FALSE)</f>
        <v>14283</v>
      </c>
      <c r="W15" s="29">
        <f>VLOOKUP(R15&amp;"-"&amp;S15,通道清单!C:L,10,FALSE)</f>
        <v>14337</v>
      </c>
      <c r="X15" s="29">
        <f>VLOOKUP(R15&amp;"-"&amp;T15,通道清单!C:L,9,FALSE)</f>
        <v>12533</v>
      </c>
      <c r="Y15" s="29">
        <f>VLOOKUP(R15&amp;"-"&amp;T15,通道清单!C:L,10,FALSE)</f>
        <v>12587</v>
      </c>
      <c r="Z15" s="159"/>
      <c r="AA15" s="160"/>
      <c r="AB15" s="160"/>
      <c r="AC15" s="160"/>
    </row>
    <row r="16" ht="15" hidden="1" spans="1:29">
      <c r="A16" s="29">
        <f t="shared" si="4"/>
        <v>15</v>
      </c>
      <c r="B16" s="29" t="str">
        <f t="shared" si="5"/>
        <v>CS10R-1-1-[6][6]-OFF13-BW2</v>
      </c>
      <c r="C16" s="29" t="str">
        <f>R16&amp;"_BW"&amp;TEXT(O16-N16,"000.00")&amp;"_U"&amp;VLOOKUP(R16&amp;"-"&amp;S16,通道清单!C:L,5,FALSE)&amp;LEFT("_____",5-LEN(VLOOKUP(R16&amp;"-"&amp;S16,通道清单!C:L,4,FALSE)))&amp;VLOOKUP(R16&amp;"-"&amp;S16,通道清单!C:L,4,FALSE)&amp;"_S"&amp;TEXT(N16,"00000.00")&amp;"_E"&amp;TEXT(O16,"00000.00")&amp;"_D"&amp;VLOOKUP(R16&amp;"-"&amp;T16,通道清单!C:L,5,FALSE)&amp;LEFT("_____",5-LEN(VLOOKUP(R16&amp;"-"&amp;T16,通道清单!C:L,4,FALSE)))&amp;VLOOKUP(R16&amp;"-"&amp;T16,通道清单!C:L,4,FALSE)&amp;"_S"&amp;TEXT(P16,"00000.00")&amp;"_E"&amp;TEXT(Q16,"00000.00")</f>
        <v>CS10R_BW002.00_UH____C_S14296.00_E14298.00_DV____C_S12546.00_E12548.00</v>
      </c>
      <c r="D16" s="29"/>
      <c r="E16" s="29"/>
      <c r="F16" s="29"/>
      <c r="G16" s="29" t="s">
        <v>8739</v>
      </c>
      <c r="H16" s="29">
        <f>VLOOKUP(G16,开关状态表!B:I,7,FALSE)</f>
        <v>1</v>
      </c>
      <c r="I16" s="29">
        <v>13</v>
      </c>
      <c r="J16" s="161">
        <v>2</v>
      </c>
      <c r="K16" s="162" t="s">
        <v>202</v>
      </c>
      <c r="L16" s="29"/>
      <c r="M16" s="158" t="s">
        <v>8733</v>
      </c>
      <c r="N16" s="156">
        <f t="shared" si="0"/>
        <v>14296</v>
      </c>
      <c r="O16" s="156">
        <f t="shared" si="1"/>
        <v>14298</v>
      </c>
      <c r="P16" s="156">
        <f t="shared" si="2"/>
        <v>12546</v>
      </c>
      <c r="Q16" s="156">
        <f t="shared" si="3"/>
        <v>12548</v>
      </c>
      <c r="R16" s="29" t="str">
        <f>VLOOKUP(VLOOKUP(G16,开关状态表!B:H,2,FALSE),矩阵信息表!B:H,2,FALSE)</f>
        <v>CS10R</v>
      </c>
      <c r="S16" s="29" t="str">
        <f>VLOOKUP(G16,开关状态表!B:H,5,FALSE)</f>
        <v>RC6A</v>
      </c>
      <c r="T16" s="29" t="str">
        <f>VLOOKUP(G16,开关状态表!B:H,6,FALSE)</f>
        <v>TC6A</v>
      </c>
      <c r="U16" s="29">
        <f>VLOOKUP(R16&amp;"-"&amp;S16,通道清单!C:L,8,FALSE)</f>
        <v>54</v>
      </c>
      <c r="V16" s="29">
        <f>VLOOKUP(R16&amp;"-"&amp;S16,通道清单!C:L,9,FALSE)</f>
        <v>14283</v>
      </c>
      <c r="W16" s="29">
        <f>VLOOKUP(R16&amp;"-"&amp;S16,通道清单!C:L,10,FALSE)</f>
        <v>14337</v>
      </c>
      <c r="X16" s="29">
        <f>VLOOKUP(R16&amp;"-"&amp;T16,通道清单!C:L,9,FALSE)</f>
        <v>12533</v>
      </c>
      <c r="Y16" s="29">
        <f>VLOOKUP(R16&amp;"-"&amp;T16,通道清单!C:L,10,FALSE)</f>
        <v>12587</v>
      </c>
      <c r="Z16" s="159"/>
      <c r="AA16" s="160"/>
      <c r="AB16" s="160"/>
      <c r="AC16" s="160"/>
    </row>
    <row r="17" ht="15" hidden="1" spans="1:29">
      <c r="A17" s="29">
        <f t="shared" si="4"/>
        <v>16</v>
      </c>
      <c r="B17" s="29" t="str">
        <f t="shared" si="5"/>
        <v>CS10R-1-1-[6][6]-OFF15-BW1</v>
      </c>
      <c r="C17" s="29" t="str">
        <f>R17&amp;"_BW"&amp;TEXT(O17-N17,"000.00")&amp;"_U"&amp;VLOOKUP(R17&amp;"-"&amp;S17,通道清单!C:L,5,FALSE)&amp;LEFT("_____",5-LEN(VLOOKUP(R17&amp;"-"&amp;S17,通道清单!C:L,4,FALSE)))&amp;VLOOKUP(R17&amp;"-"&amp;S17,通道清单!C:L,4,FALSE)&amp;"_S"&amp;TEXT(N17,"00000.00")&amp;"_E"&amp;TEXT(O17,"00000.00")&amp;"_D"&amp;VLOOKUP(R17&amp;"-"&amp;T17,通道清单!C:L,5,FALSE)&amp;LEFT("_____",5-LEN(VLOOKUP(R17&amp;"-"&amp;T17,通道清单!C:L,4,FALSE)))&amp;VLOOKUP(R17&amp;"-"&amp;T17,通道清单!C:L,4,FALSE)&amp;"_S"&amp;TEXT(P17,"00000.00")&amp;"_E"&amp;TEXT(Q17,"00000.00")</f>
        <v>CS10R_BW001.00_UH____C_S14298.00_E14299.00_DV____C_S12548.00_E12549.00</v>
      </c>
      <c r="D17" s="29"/>
      <c r="E17" s="29"/>
      <c r="F17" s="29"/>
      <c r="G17" s="29" t="s">
        <v>8739</v>
      </c>
      <c r="H17" s="29">
        <f>VLOOKUP(G17,开关状态表!B:I,7,FALSE)</f>
        <v>1</v>
      </c>
      <c r="I17" s="29">
        <v>15</v>
      </c>
      <c r="J17" s="161">
        <v>1</v>
      </c>
      <c r="K17" s="29" t="s">
        <v>8732</v>
      </c>
      <c r="L17" s="29"/>
      <c r="M17" s="158" t="s">
        <v>8733</v>
      </c>
      <c r="N17" s="156">
        <f t="shared" si="0"/>
        <v>14298</v>
      </c>
      <c r="O17" s="156">
        <f t="shared" si="1"/>
        <v>14299</v>
      </c>
      <c r="P17" s="156">
        <f t="shared" si="2"/>
        <v>12548</v>
      </c>
      <c r="Q17" s="156">
        <f t="shared" si="3"/>
        <v>12549</v>
      </c>
      <c r="R17" s="29" t="str">
        <f>VLOOKUP(VLOOKUP(G17,开关状态表!B:H,2,FALSE),矩阵信息表!B:H,2,FALSE)</f>
        <v>CS10R</v>
      </c>
      <c r="S17" s="29" t="str">
        <f>VLOOKUP(G17,开关状态表!B:H,5,FALSE)</f>
        <v>RC6A</v>
      </c>
      <c r="T17" s="29" t="str">
        <f>VLOOKUP(G17,开关状态表!B:H,6,FALSE)</f>
        <v>TC6A</v>
      </c>
      <c r="U17" s="29">
        <f>VLOOKUP(R17&amp;"-"&amp;S17,通道清单!C:L,8,FALSE)</f>
        <v>54</v>
      </c>
      <c r="V17" s="29">
        <f>VLOOKUP(R17&amp;"-"&amp;S17,通道清单!C:L,9,FALSE)</f>
        <v>14283</v>
      </c>
      <c r="W17" s="29">
        <f>VLOOKUP(R17&amp;"-"&amp;S17,通道清单!C:L,10,FALSE)</f>
        <v>14337</v>
      </c>
      <c r="X17" s="29">
        <f>VLOOKUP(R17&amp;"-"&amp;T17,通道清单!C:L,9,FALSE)</f>
        <v>12533</v>
      </c>
      <c r="Y17" s="29">
        <f>VLOOKUP(R17&amp;"-"&amp;T17,通道清单!C:L,10,FALSE)</f>
        <v>12587</v>
      </c>
      <c r="Z17" s="159"/>
      <c r="AA17" s="160"/>
      <c r="AB17" s="160"/>
      <c r="AC17" s="160"/>
    </row>
    <row r="18" ht="15" hidden="1" spans="1:29">
      <c r="A18" s="29">
        <f t="shared" si="4"/>
        <v>17</v>
      </c>
      <c r="B18" s="29" t="str">
        <f t="shared" si="5"/>
        <v>CS10R-1-1-[6][6]-OFF16-BW4</v>
      </c>
      <c r="C18" s="29" t="str">
        <f>R18&amp;"_BW"&amp;TEXT(O18-N18,"000.00")&amp;"_U"&amp;VLOOKUP(R18&amp;"-"&amp;S18,通道清单!C:L,5,FALSE)&amp;LEFT("_____",5-LEN(VLOOKUP(R18&amp;"-"&amp;S18,通道清单!C:L,4,FALSE)))&amp;VLOOKUP(R18&amp;"-"&amp;S18,通道清单!C:L,4,FALSE)&amp;"_S"&amp;TEXT(N18,"00000.00")&amp;"_E"&amp;TEXT(O18,"00000.00")&amp;"_D"&amp;VLOOKUP(R18&amp;"-"&amp;T18,通道清单!C:L,5,FALSE)&amp;LEFT("_____",5-LEN(VLOOKUP(R18&amp;"-"&amp;T18,通道清单!C:L,4,FALSE)))&amp;VLOOKUP(R18&amp;"-"&amp;T18,通道清单!C:L,4,FALSE)&amp;"_S"&amp;TEXT(P18,"00000.00")&amp;"_E"&amp;TEXT(Q18,"00000.00")</f>
        <v>CS10R_BW004.00_UH____C_S14299.00_E14303.00_DV____C_S12549.00_E12553.00</v>
      </c>
      <c r="D18" s="29"/>
      <c r="E18" s="29"/>
      <c r="F18" s="29"/>
      <c r="G18" s="29" t="s">
        <v>8739</v>
      </c>
      <c r="H18" s="29">
        <f>VLOOKUP(G18,开关状态表!B:I,7,FALSE)</f>
        <v>1</v>
      </c>
      <c r="I18" s="29">
        <v>16</v>
      </c>
      <c r="J18" s="161">
        <v>4</v>
      </c>
      <c r="K18" s="29" t="s">
        <v>8732</v>
      </c>
      <c r="L18" s="29"/>
      <c r="M18" s="158" t="s">
        <v>8733</v>
      </c>
      <c r="N18" s="156">
        <f t="shared" si="0"/>
        <v>14299</v>
      </c>
      <c r="O18" s="156">
        <f t="shared" si="1"/>
        <v>14303</v>
      </c>
      <c r="P18" s="156">
        <f t="shared" si="2"/>
        <v>12549</v>
      </c>
      <c r="Q18" s="156">
        <f t="shared" si="3"/>
        <v>12553</v>
      </c>
      <c r="R18" s="29" t="str">
        <f>VLOOKUP(VLOOKUP(G18,开关状态表!B:H,2,FALSE),矩阵信息表!B:H,2,FALSE)</f>
        <v>CS10R</v>
      </c>
      <c r="S18" s="29" t="str">
        <f>VLOOKUP(G18,开关状态表!B:H,5,FALSE)</f>
        <v>RC6A</v>
      </c>
      <c r="T18" s="29" t="str">
        <f>VLOOKUP(G18,开关状态表!B:H,6,FALSE)</f>
        <v>TC6A</v>
      </c>
      <c r="U18" s="29">
        <f>VLOOKUP(R18&amp;"-"&amp;S18,通道清单!C:L,8,FALSE)</f>
        <v>54</v>
      </c>
      <c r="V18" s="29">
        <f>VLOOKUP(R18&amp;"-"&amp;S18,通道清单!C:L,9,FALSE)</f>
        <v>14283</v>
      </c>
      <c r="W18" s="29">
        <f>VLOOKUP(R18&amp;"-"&amp;S18,通道清单!C:L,10,FALSE)</f>
        <v>14337</v>
      </c>
      <c r="X18" s="29">
        <f>VLOOKUP(R18&amp;"-"&amp;T18,通道清单!C:L,9,FALSE)</f>
        <v>12533</v>
      </c>
      <c r="Y18" s="29">
        <f>VLOOKUP(R18&amp;"-"&amp;T18,通道清单!C:L,10,FALSE)</f>
        <v>12587</v>
      </c>
      <c r="Z18" s="159"/>
      <c r="AA18" s="160"/>
      <c r="AB18" s="160"/>
      <c r="AC18" s="160"/>
    </row>
    <row r="19" ht="15" hidden="1" spans="1:29">
      <c r="A19" s="29">
        <f t="shared" si="4"/>
        <v>18</v>
      </c>
      <c r="B19" s="29" t="str">
        <f t="shared" si="5"/>
        <v>CS10R-1-1-[6][6]-OFF20-BW15</v>
      </c>
      <c r="C19" s="29" t="str">
        <f>R19&amp;"_BW"&amp;TEXT(O19-N19,"000.00")&amp;"_U"&amp;VLOOKUP(R19&amp;"-"&amp;S19,通道清单!C:L,5,FALSE)&amp;LEFT("_____",5-LEN(VLOOKUP(R19&amp;"-"&amp;S19,通道清单!C:L,4,FALSE)))&amp;VLOOKUP(R19&amp;"-"&amp;S19,通道清单!C:L,4,FALSE)&amp;"_S"&amp;TEXT(N19,"00000.00")&amp;"_E"&amp;TEXT(O19,"00000.00")&amp;"_D"&amp;VLOOKUP(R19&amp;"-"&amp;T19,通道清单!C:L,5,FALSE)&amp;LEFT("_____",5-LEN(VLOOKUP(R19&amp;"-"&amp;T19,通道清单!C:L,4,FALSE)))&amp;VLOOKUP(R19&amp;"-"&amp;T19,通道清单!C:L,4,FALSE)&amp;"_S"&amp;TEXT(P19,"00000.00")&amp;"_E"&amp;TEXT(Q19,"00000.00")</f>
        <v>CS10R_BW015.00_UH____C_S14303.00_E14318.00_DV____C_S12553.00_E12568.00</v>
      </c>
      <c r="D19" s="29"/>
      <c r="E19" s="29"/>
      <c r="F19" s="29"/>
      <c r="G19" s="29" t="s">
        <v>8739</v>
      </c>
      <c r="H19" s="29">
        <f>VLOOKUP(G19,开关状态表!B:I,7,FALSE)</f>
        <v>1</v>
      </c>
      <c r="I19" s="29">
        <v>20</v>
      </c>
      <c r="J19" s="161">
        <v>15</v>
      </c>
      <c r="K19" s="29" t="s">
        <v>8732</v>
      </c>
      <c r="L19" s="29"/>
      <c r="M19" s="158" t="s">
        <v>8733</v>
      </c>
      <c r="N19" s="156">
        <f t="shared" si="0"/>
        <v>14303</v>
      </c>
      <c r="O19" s="156">
        <f t="shared" si="1"/>
        <v>14318</v>
      </c>
      <c r="P19" s="156">
        <f t="shared" si="2"/>
        <v>12553</v>
      </c>
      <c r="Q19" s="156">
        <f t="shared" si="3"/>
        <v>12568</v>
      </c>
      <c r="R19" s="29" t="str">
        <f>VLOOKUP(VLOOKUP(G19,开关状态表!B:H,2,FALSE),矩阵信息表!B:H,2,FALSE)</f>
        <v>CS10R</v>
      </c>
      <c r="S19" s="29" t="str">
        <f>VLOOKUP(G19,开关状态表!B:H,5,FALSE)</f>
        <v>RC6A</v>
      </c>
      <c r="T19" s="29" t="str">
        <f>VLOOKUP(G19,开关状态表!B:H,6,FALSE)</f>
        <v>TC6A</v>
      </c>
      <c r="U19" s="29">
        <f>VLOOKUP(R19&amp;"-"&amp;S19,通道清单!C:L,8,FALSE)</f>
        <v>54</v>
      </c>
      <c r="V19" s="29">
        <f>VLOOKUP(R19&amp;"-"&amp;S19,通道清单!C:L,9,FALSE)</f>
        <v>14283</v>
      </c>
      <c r="W19" s="29">
        <f>VLOOKUP(R19&amp;"-"&amp;S19,通道清单!C:L,10,FALSE)</f>
        <v>14337</v>
      </c>
      <c r="X19" s="29">
        <f>VLOOKUP(R19&amp;"-"&amp;T19,通道清单!C:L,9,FALSE)</f>
        <v>12533</v>
      </c>
      <c r="Y19" s="29">
        <f>VLOOKUP(R19&amp;"-"&amp;T19,通道清单!C:L,10,FALSE)</f>
        <v>12587</v>
      </c>
      <c r="Z19" s="159"/>
      <c r="AA19" s="160"/>
      <c r="AB19" s="160"/>
      <c r="AC19" s="160"/>
    </row>
    <row r="20" ht="15" hidden="1" spans="1:29">
      <c r="A20" s="29">
        <f t="shared" si="4"/>
        <v>19</v>
      </c>
      <c r="B20" s="29" t="str">
        <f t="shared" si="5"/>
        <v>CS10R-1-1-[6][6]-OFF35-BW1.2</v>
      </c>
      <c r="C20" s="29" t="str">
        <f>R20&amp;"_BW"&amp;TEXT(O20-N20,"000.00")&amp;"_U"&amp;VLOOKUP(R20&amp;"-"&amp;S20,通道清单!C:L,5,FALSE)&amp;LEFT("_____",5-LEN(VLOOKUP(R20&amp;"-"&amp;S20,通道清单!C:L,4,FALSE)))&amp;VLOOKUP(R20&amp;"-"&amp;S20,通道清单!C:L,4,FALSE)&amp;"_S"&amp;TEXT(N20,"00000.00")&amp;"_E"&amp;TEXT(O20,"00000.00")&amp;"_D"&amp;VLOOKUP(R20&amp;"-"&amp;T20,通道清单!C:L,5,FALSE)&amp;LEFT("_____",5-LEN(VLOOKUP(R20&amp;"-"&amp;T20,通道清单!C:L,4,FALSE)))&amp;VLOOKUP(R20&amp;"-"&amp;T20,通道清单!C:L,4,FALSE)&amp;"_S"&amp;TEXT(P20,"00000.00")&amp;"_E"&amp;TEXT(Q20,"00000.00")</f>
        <v>CS10R_BW001.20_UH____C_S14318.00_E14319.20_DV____C_S12568.00_E12569.20</v>
      </c>
      <c r="D20" s="29"/>
      <c r="E20" s="29"/>
      <c r="F20" s="29"/>
      <c r="G20" s="29" t="s">
        <v>8739</v>
      </c>
      <c r="H20" s="29">
        <f>VLOOKUP(G20,开关状态表!B:I,7,FALSE)</f>
        <v>1</v>
      </c>
      <c r="I20" s="29">
        <v>35</v>
      </c>
      <c r="J20" s="161">
        <v>1.2</v>
      </c>
      <c r="K20" s="29" t="s">
        <v>8732</v>
      </c>
      <c r="L20" s="29"/>
      <c r="M20" s="158" t="s">
        <v>8733</v>
      </c>
      <c r="N20" s="156">
        <f t="shared" si="0"/>
        <v>14318</v>
      </c>
      <c r="O20" s="156">
        <f t="shared" si="1"/>
        <v>14319.2</v>
      </c>
      <c r="P20" s="156">
        <f t="shared" si="2"/>
        <v>12568</v>
      </c>
      <c r="Q20" s="156">
        <f t="shared" si="3"/>
        <v>12569.2</v>
      </c>
      <c r="R20" s="29" t="str">
        <f>VLOOKUP(VLOOKUP(G20,开关状态表!B:H,2,FALSE),矩阵信息表!B:H,2,FALSE)</f>
        <v>CS10R</v>
      </c>
      <c r="S20" s="29" t="str">
        <f>VLOOKUP(G20,开关状态表!B:H,5,FALSE)</f>
        <v>RC6A</v>
      </c>
      <c r="T20" s="29" t="str">
        <f>VLOOKUP(G20,开关状态表!B:H,6,FALSE)</f>
        <v>TC6A</v>
      </c>
      <c r="U20" s="29">
        <f>VLOOKUP(R20&amp;"-"&amp;S20,通道清单!C:L,8,FALSE)</f>
        <v>54</v>
      </c>
      <c r="V20" s="29">
        <f>VLOOKUP(R20&amp;"-"&amp;S20,通道清单!C:L,9,FALSE)</f>
        <v>14283</v>
      </c>
      <c r="W20" s="29">
        <f>VLOOKUP(R20&amp;"-"&amp;S20,通道清单!C:L,10,FALSE)</f>
        <v>14337</v>
      </c>
      <c r="X20" s="29">
        <f>VLOOKUP(R20&amp;"-"&amp;T20,通道清单!C:L,9,FALSE)</f>
        <v>12533</v>
      </c>
      <c r="Y20" s="29">
        <f>VLOOKUP(R20&amp;"-"&amp;T20,通道清单!C:L,10,FALSE)</f>
        <v>12587</v>
      </c>
      <c r="Z20" s="159"/>
      <c r="AA20" s="160"/>
      <c r="AB20" s="160"/>
      <c r="AC20" s="160"/>
    </row>
    <row r="21" ht="15" hidden="1" spans="1:29">
      <c r="A21" s="29">
        <f t="shared" si="4"/>
        <v>20</v>
      </c>
      <c r="B21" s="29" t="str">
        <f t="shared" si="5"/>
        <v>CS10R-1-1-[6][6]-OFF36.2-BW0.8</v>
      </c>
      <c r="C21" s="29" t="str">
        <f>R21&amp;"_BW"&amp;TEXT(O21-N21,"000.00")&amp;"_U"&amp;VLOOKUP(R21&amp;"-"&amp;S21,通道清单!C:L,5,FALSE)&amp;LEFT("_____",5-LEN(VLOOKUP(R21&amp;"-"&amp;S21,通道清单!C:L,4,FALSE)))&amp;VLOOKUP(R21&amp;"-"&amp;S21,通道清单!C:L,4,FALSE)&amp;"_S"&amp;TEXT(N21,"00000.00")&amp;"_E"&amp;TEXT(O21,"00000.00")&amp;"_D"&amp;VLOOKUP(R21&amp;"-"&amp;T21,通道清单!C:L,5,FALSE)&amp;LEFT("_____",5-LEN(VLOOKUP(R21&amp;"-"&amp;T21,通道清单!C:L,4,FALSE)))&amp;VLOOKUP(R21&amp;"-"&amp;T21,通道清单!C:L,4,FALSE)&amp;"_S"&amp;TEXT(P21,"00000.00")&amp;"_E"&amp;TEXT(Q21,"00000.00")</f>
        <v>CS10R_BW000.80_UH____C_S14319.20_E14320.00_DV____C_S12569.20_E12570.00</v>
      </c>
      <c r="D21" s="29"/>
      <c r="E21" s="29"/>
      <c r="F21" s="29"/>
      <c r="G21" s="29" t="s">
        <v>8739</v>
      </c>
      <c r="H21" s="29">
        <f>VLOOKUP(G21,开关状态表!B:I,7,FALSE)</f>
        <v>1</v>
      </c>
      <c r="I21" s="29">
        <v>36.2</v>
      </c>
      <c r="J21" s="161">
        <v>0.8</v>
      </c>
      <c r="K21" s="29" t="s">
        <v>202</v>
      </c>
      <c r="L21" s="29"/>
      <c r="M21" s="158" t="s">
        <v>8733</v>
      </c>
      <c r="N21" s="156">
        <f t="shared" si="0"/>
        <v>14319.2</v>
      </c>
      <c r="O21" s="156">
        <f t="shared" si="1"/>
        <v>14320</v>
      </c>
      <c r="P21" s="156">
        <f t="shared" si="2"/>
        <v>12569.2</v>
      </c>
      <c r="Q21" s="156">
        <f t="shared" si="3"/>
        <v>12570</v>
      </c>
      <c r="R21" s="29" t="str">
        <f>VLOOKUP(VLOOKUP(G21,开关状态表!B:H,2,FALSE),矩阵信息表!B:H,2,FALSE)</f>
        <v>CS10R</v>
      </c>
      <c r="S21" s="29" t="str">
        <f>VLOOKUP(G21,开关状态表!B:H,5,FALSE)</f>
        <v>RC6A</v>
      </c>
      <c r="T21" s="29" t="str">
        <f>VLOOKUP(G21,开关状态表!B:H,6,FALSE)</f>
        <v>TC6A</v>
      </c>
      <c r="U21" s="29">
        <f>VLOOKUP(R21&amp;"-"&amp;S21,通道清单!C:L,8,FALSE)</f>
        <v>54</v>
      </c>
      <c r="V21" s="29">
        <f>VLOOKUP(R21&amp;"-"&amp;S21,通道清单!C:L,9,FALSE)</f>
        <v>14283</v>
      </c>
      <c r="W21" s="29">
        <f>VLOOKUP(R21&amp;"-"&amp;S21,通道清单!C:L,10,FALSE)</f>
        <v>14337</v>
      </c>
      <c r="X21" s="29">
        <f>VLOOKUP(R21&amp;"-"&amp;T21,通道清单!C:L,9,FALSE)</f>
        <v>12533</v>
      </c>
      <c r="Y21" s="29">
        <f>VLOOKUP(R21&amp;"-"&amp;T21,通道清单!C:L,10,FALSE)</f>
        <v>12587</v>
      </c>
      <c r="Z21" s="159"/>
      <c r="AA21" s="160"/>
      <c r="AB21" s="160"/>
      <c r="AC21" s="160"/>
    </row>
    <row r="22" ht="15" hidden="1" spans="1:29">
      <c r="A22" s="29">
        <f t="shared" si="4"/>
        <v>21</v>
      </c>
      <c r="B22" s="29" t="str">
        <f t="shared" si="5"/>
        <v>CS10R-1-1-[6][6]-OFF37-BW2</v>
      </c>
      <c r="C22" s="29" t="str">
        <f>R22&amp;"_BW"&amp;TEXT(O22-N22,"000.00")&amp;"_U"&amp;VLOOKUP(R22&amp;"-"&amp;S22,通道清单!C:L,5,FALSE)&amp;LEFT("_____",5-LEN(VLOOKUP(R22&amp;"-"&amp;S22,通道清单!C:L,4,FALSE)))&amp;VLOOKUP(R22&amp;"-"&amp;S22,通道清单!C:L,4,FALSE)&amp;"_S"&amp;TEXT(N22,"00000.00")&amp;"_E"&amp;TEXT(O22,"00000.00")&amp;"_D"&amp;VLOOKUP(R22&amp;"-"&amp;T22,通道清单!C:L,5,FALSE)&amp;LEFT("_____",5-LEN(VLOOKUP(R22&amp;"-"&amp;T22,通道清单!C:L,4,FALSE)))&amp;VLOOKUP(R22&amp;"-"&amp;T22,通道清单!C:L,4,FALSE)&amp;"_S"&amp;TEXT(P22,"00000.00")&amp;"_E"&amp;TEXT(Q22,"00000.00")</f>
        <v>CS10R_BW002.00_UH____C_S14320.00_E14322.00_DV____C_S12570.00_E12572.00</v>
      </c>
      <c r="D22" s="29"/>
      <c r="E22" s="29"/>
      <c r="F22" s="29"/>
      <c r="G22" s="29" t="s">
        <v>8739</v>
      </c>
      <c r="H22" s="29">
        <f>VLOOKUP(G22,开关状态表!B:I,7,FALSE)</f>
        <v>1</v>
      </c>
      <c r="I22" s="29">
        <v>37</v>
      </c>
      <c r="J22" s="161">
        <v>2</v>
      </c>
      <c r="K22" s="29" t="s">
        <v>8732</v>
      </c>
      <c r="L22" s="29"/>
      <c r="M22" s="158" t="s">
        <v>8733</v>
      </c>
      <c r="N22" s="156">
        <f t="shared" si="0"/>
        <v>14320</v>
      </c>
      <c r="O22" s="156">
        <f t="shared" si="1"/>
        <v>14322</v>
      </c>
      <c r="P22" s="156">
        <f t="shared" si="2"/>
        <v>12570</v>
      </c>
      <c r="Q22" s="156">
        <f t="shared" si="3"/>
        <v>12572</v>
      </c>
      <c r="R22" s="29" t="str">
        <f>VLOOKUP(VLOOKUP(G22,开关状态表!B:H,2,FALSE),矩阵信息表!B:H,2,FALSE)</f>
        <v>CS10R</v>
      </c>
      <c r="S22" s="29" t="str">
        <f>VLOOKUP(G22,开关状态表!B:H,5,FALSE)</f>
        <v>RC6A</v>
      </c>
      <c r="T22" s="29" t="str">
        <f>VLOOKUP(G22,开关状态表!B:H,6,FALSE)</f>
        <v>TC6A</v>
      </c>
      <c r="U22" s="29">
        <f>VLOOKUP(R22&amp;"-"&amp;S22,通道清单!C:L,8,FALSE)</f>
        <v>54</v>
      </c>
      <c r="V22" s="29">
        <f>VLOOKUP(R22&amp;"-"&amp;S22,通道清单!C:L,9,FALSE)</f>
        <v>14283</v>
      </c>
      <c r="W22" s="29">
        <f>VLOOKUP(R22&amp;"-"&amp;S22,通道清单!C:L,10,FALSE)</f>
        <v>14337</v>
      </c>
      <c r="X22" s="29">
        <f>VLOOKUP(R22&amp;"-"&amp;T22,通道清单!C:L,9,FALSE)</f>
        <v>12533</v>
      </c>
      <c r="Y22" s="29">
        <f>VLOOKUP(R22&amp;"-"&amp;T22,通道清单!C:L,10,FALSE)</f>
        <v>12587</v>
      </c>
      <c r="Z22" s="159"/>
      <c r="AA22" s="160"/>
      <c r="AB22" s="160"/>
      <c r="AC22" s="160"/>
    </row>
    <row r="23" ht="15" hidden="1" spans="1:29">
      <c r="A23" s="29">
        <f t="shared" si="4"/>
        <v>22</v>
      </c>
      <c r="B23" s="29" t="str">
        <f t="shared" si="5"/>
        <v>CS10R-1-1-[6][6]-OFF39-BW0.5</v>
      </c>
      <c r="C23" s="29" t="str">
        <f>R23&amp;"_BW"&amp;TEXT(O23-N23,"000.00")&amp;"_U"&amp;VLOOKUP(R23&amp;"-"&amp;S23,通道清单!C:L,5,FALSE)&amp;LEFT("_____",5-LEN(VLOOKUP(R23&amp;"-"&amp;S23,通道清单!C:L,4,FALSE)))&amp;VLOOKUP(R23&amp;"-"&amp;S23,通道清单!C:L,4,FALSE)&amp;"_S"&amp;TEXT(N23,"00000.00")&amp;"_E"&amp;TEXT(O23,"00000.00")&amp;"_D"&amp;VLOOKUP(R23&amp;"-"&amp;T23,通道清单!C:L,5,FALSE)&amp;LEFT("_____",5-LEN(VLOOKUP(R23&amp;"-"&amp;T23,通道清单!C:L,4,FALSE)))&amp;VLOOKUP(R23&amp;"-"&amp;T23,通道清单!C:L,4,FALSE)&amp;"_S"&amp;TEXT(P23,"00000.00")&amp;"_E"&amp;TEXT(Q23,"00000.00")</f>
        <v>CS10R_BW000.50_UH____C_S14322.00_E14322.50_DV____C_S12572.00_E12572.50</v>
      </c>
      <c r="D23" s="29"/>
      <c r="E23" s="29"/>
      <c r="F23" s="29"/>
      <c r="G23" s="29" t="s">
        <v>8739</v>
      </c>
      <c r="H23" s="29">
        <f>VLOOKUP(G23,开关状态表!B:I,7,FALSE)</f>
        <v>1</v>
      </c>
      <c r="I23" s="29">
        <v>39</v>
      </c>
      <c r="J23" s="161">
        <v>0.5</v>
      </c>
      <c r="K23" s="29" t="s">
        <v>8732</v>
      </c>
      <c r="L23" s="29"/>
      <c r="M23" s="158" t="s">
        <v>8733</v>
      </c>
      <c r="N23" s="156">
        <f t="shared" si="0"/>
        <v>14322</v>
      </c>
      <c r="O23" s="156">
        <f t="shared" si="1"/>
        <v>14322.5</v>
      </c>
      <c r="P23" s="156">
        <f t="shared" si="2"/>
        <v>12572</v>
      </c>
      <c r="Q23" s="156">
        <f t="shared" si="3"/>
        <v>12572.5</v>
      </c>
      <c r="R23" s="29" t="str">
        <f>VLOOKUP(VLOOKUP(G23,开关状态表!B:H,2,FALSE),矩阵信息表!B:H,2,FALSE)</f>
        <v>CS10R</v>
      </c>
      <c r="S23" s="29" t="str">
        <f>VLOOKUP(G23,开关状态表!B:H,5,FALSE)</f>
        <v>RC6A</v>
      </c>
      <c r="T23" s="29" t="str">
        <f>VLOOKUP(G23,开关状态表!B:H,6,FALSE)</f>
        <v>TC6A</v>
      </c>
      <c r="U23" s="29">
        <f>VLOOKUP(R23&amp;"-"&amp;S23,通道清单!C:L,8,FALSE)</f>
        <v>54</v>
      </c>
      <c r="V23" s="29">
        <f>VLOOKUP(R23&amp;"-"&amp;S23,通道清单!C:L,9,FALSE)</f>
        <v>14283</v>
      </c>
      <c r="W23" s="29">
        <f>VLOOKUP(R23&amp;"-"&amp;S23,通道清单!C:L,10,FALSE)</f>
        <v>14337</v>
      </c>
      <c r="X23" s="29">
        <f>VLOOKUP(R23&amp;"-"&amp;T23,通道清单!C:L,9,FALSE)</f>
        <v>12533</v>
      </c>
      <c r="Y23" s="29">
        <f>VLOOKUP(R23&amp;"-"&amp;T23,通道清单!C:L,10,FALSE)</f>
        <v>12587</v>
      </c>
      <c r="Z23" s="159"/>
      <c r="AA23" s="160"/>
      <c r="AB23" s="160"/>
      <c r="AC23" s="160"/>
    </row>
    <row r="24" ht="15" hidden="1" spans="1:29">
      <c r="A24" s="29">
        <f t="shared" si="4"/>
        <v>23</v>
      </c>
      <c r="B24" s="29" t="str">
        <f t="shared" si="5"/>
        <v>CS10R-1-1-[6][6]-OFF39.5-BW1.5</v>
      </c>
      <c r="C24" s="29" t="str">
        <f>R24&amp;"_BW"&amp;TEXT(O24-N24,"000.00")&amp;"_U"&amp;VLOOKUP(R24&amp;"-"&amp;S24,通道清单!C:L,5,FALSE)&amp;LEFT("_____",5-LEN(VLOOKUP(R24&amp;"-"&amp;S24,通道清单!C:L,4,FALSE)))&amp;VLOOKUP(R24&amp;"-"&amp;S24,通道清单!C:L,4,FALSE)&amp;"_S"&amp;TEXT(N24,"00000.00")&amp;"_E"&amp;TEXT(O24,"00000.00")&amp;"_D"&amp;VLOOKUP(R24&amp;"-"&amp;T24,通道清单!C:L,5,FALSE)&amp;LEFT("_____",5-LEN(VLOOKUP(R24&amp;"-"&amp;T24,通道清单!C:L,4,FALSE)))&amp;VLOOKUP(R24&amp;"-"&amp;T24,通道清单!C:L,4,FALSE)&amp;"_S"&amp;TEXT(P24,"00000.00")&amp;"_E"&amp;TEXT(Q24,"00000.00")</f>
        <v>CS10R_BW001.50_UH____C_S14322.50_E14324.00_DV____C_S12572.50_E12574.00</v>
      </c>
      <c r="D24" s="29"/>
      <c r="E24" s="29"/>
      <c r="F24" s="29"/>
      <c r="G24" s="29" t="s">
        <v>8739</v>
      </c>
      <c r="H24" s="29">
        <f>VLOOKUP(G24,开关状态表!B:I,7,FALSE)</f>
        <v>1</v>
      </c>
      <c r="I24" s="29">
        <v>39.5</v>
      </c>
      <c r="J24" s="161">
        <v>1.5</v>
      </c>
      <c r="K24" s="29" t="s">
        <v>202</v>
      </c>
      <c r="L24" s="29"/>
      <c r="M24" s="158" t="s">
        <v>8733</v>
      </c>
      <c r="N24" s="156">
        <f t="shared" si="0"/>
        <v>14322.5</v>
      </c>
      <c r="O24" s="156">
        <f t="shared" si="1"/>
        <v>14324</v>
      </c>
      <c r="P24" s="156">
        <f t="shared" si="2"/>
        <v>12572.5</v>
      </c>
      <c r="Q24" s="156">
        <f t="shared" si="3"/>
        <v>12574</v>
      </c>
      <c r="R24" s="29" t="str">
        <f>VLOOKUP(VLOOKUP(G24,开关状态表!B:H,2,FALSE),矩阵信息表!B:H,2,FALSE)</f>
        <v>CS10R</v>
      </c>
      <c r="S24" s="29" t="str">
        <f>VLOOKUP(G24,开关状态表!B:H,5,FALSE)</f>
        <v>RC6A</v>
      </c>
      <c r="T24" s="29" t="str">
        <f>VLOOKUP(G24,开关状态表!B:H,6,FALSE)</f>
        <v>TC6A</v>
      </c>
      <c r="U24" s="29">
        <f>VLOOKUP(R24&amp;"-"&amp;S24,通道清单!C:L,8,FALSE)</f>
        <v>54</v>
      </c>
      <c r="V24" s="29">
        <f>VLOOKUP(R24&amp;"-"&amp;S24,通道清单!C:L,9,FALSE)</f>
        <v>14283</v>
      </c>
      <c r="W24" s="29">
        <f>VLOOKUP(R24&amp;"-"&amp;S24,通道清单!C:L,10,FALSE)</f>
        <v>14337</v>
      </c>
      <c r="X24" s="29">
        <f>VLOOKUP(R24&amp;"-"&amp;T24,通道清单!C:L,9,FALSE)</f>
        <v>12533</v>
      </c>
      <c r="Y24" s="29">
        <f>VLOOKUP(R24&amp;"-"&amp;T24,通道清单!C:L,10,FALSE)</f>
        <v>12587</v>
      </c>
      <c r="Z24" s="159"/>
      <c r="AA24" s="160"/>
      <c r="AB24" s="160"/>
      <c r="AC24" s="160"/>
    </row>
    <row r="25" ht="15" hidden="1" spans="1:29">
      <c r="A25" s="29">
        <f t="shared" si="4"/>
        <v>24</v>
      </c>
      <c r="B25" s="29" t="str">
        <f t="shared" si="5"/>
        <v>CS10R-1-1-[6][6]-OFF41-BW6</v>
      </c>
      <c r="C25" s="29" t="str">
        <f>R25&amp;"_BW"&amp;TEXT(O25-N25,"000.00")&amp;"_U"&amp;VLOOKUP(R25&amp;"-"&amp;S25,通道清单!C:L,5,FALSE)&amp;LEFT("_____",5-LEN(VLOOKUP(R25&amp;"-"&amp;S25,通道清单!C:L,4,FALSE)))&amp;VLOOKUP(R25&amp;"-"&amp;S25,通道清单!C:L,4,FALSE)&amp;"_S"&amp;TEXT(N25,"00000.00")&amp;"_E"&amp;TEXT(O25,"00000.00")&amp;"_D"&amp;VLOOKUP(R25&amp;"-"&amp;T25,通道清单!C:L,5,FALSE)&amp;LEFT("_____",5-LEN(VLOOKUP(R25&amp;"-"&amp;T25,通道清单!C:L,4,FALSE)))&amp;VLOOKUP(R25&amp;"-"&amp;T25,通道清单!C:L,4,FALSE)&amp;"_S"&amp;TEXT(P25,"00000.00")&amp;"_E"&amp;TEXT(Q25,"00000.00")</f>
        <v>CS10R_BW006.00_UH____C_S14324.00_E14330.00_DV____C_S12574.00_E12580.00</v>
      </c>
      <c r="D25" s="29"/>
      <c r="E25" s="29"/>
      <c r="F25" s="29"/>
      <c r="G25" s="29" t="s">
        <v>8739</v>
      </c>
      <c r="H25" s="29">
        <f>VLOOKUP(G25,开关状态表!B:I,7,FALSE)</f>
        <v>1</v>
      </c>
      <c r="I25" s="29">
        <v>41</v>
      </c>
      <c r="J25" s="161">
        <v>6</v>
      </c>
      <c r="K25" s="29" t="s">
        <v>8732</v>
      </c>
      <c r="L25" s="29"/>
      <c r="M25" s="158" t="s">
        <v>8733</v>
      </c>
      <c r="N25" s="156">
        <f t="shared" si="0"/>
        <v>14324</v>
      </c>
      <c r="O25" s="156">
        <f t="shared" si="1"/>
        <v>14330</v>
      </c>
      <c r="P25" s="156">
        <f t="shared" si="2"/>
        <v>12574</v>
      </c>
      <c r="Q25" s="156">
        <f t="shared" si="3"/>
        <v>12580</v>
      </c>
      <c r="R25" s="29" t="str">
        <f>VLOOKUP(VLOOKUP(G25,开关状态表!B:H,2,FALSE),矩阵信息表!B:H,2,FALSE)</f>
        <v>CS10R</v>
      </c>
      <c r="S25" s="29" t="str">
        <f>VLOOKUP(G25,开关状态表!B:H,5,FALSE)</f>
        <v>RC6A</v>
      </c>
      <c r="T25" s="29" t="str">
        <f>VLOOKUP(G25,开关状态表!B:H,6,FALSE)</f>
        <v>TC6A</v>
      </c>
      <c r="U25" s="29">
        <f>VLOOKUP(R25&amp;"-"&amp;S25,通道清单!C:L,8,FALSE)</f>
        <v>54</v>
      </c>
      <c r="V25" s="29">
        <f>VLOOKUP(R25&amp;"-"&amp;S25,通道清单!C:L,9,FALSE)</f>
        <v>14283</v>
      </c>
      <c r="W25" s="29">
        <f>VLOOKUP(R25&amp;"-"&amp;S25,通道清单!C:L,10,FALSE)</f>
        <v>14337</v>
      </c>
      <c r="X25" s="29">
        <f>VLOOKUP(R25&amp;"-"&amp;T25,通道清单!C:L,9,FALSE)</f>
        <v>12533</v>
      </c>
      <c r="Y25" s="29">
        <f>VLOOKUP(R25&amp;"-"&amp;T25,通道清单!C:L,10,FALSE)</f>
        <v>12587</v>
      </c>
      <c r="Z25" s="159"/>
      <c r="AA25" s="160"/>
      <c r="AB25" s="160"/>
      <c r="AC25" s="160"/>
    </row>
    <row r="26" ht="15" hidden="1" spans="1:29">
      <c r="A26" s="29">
        <f t="shared" si="4"/>
        <v>25</v>
      </c>
      <c r="B26" s="29" t="str">
        <f t="shared" si="5"/>
        <v>CS10R-1-1-[6][6]-OFF47-BW1.5</v>
      </c>
      <c r="C26" s="29" t="str">
        <f>R26&amp;"_BW"&amp;TEXT(O26-N26,"000.00")&amp;"_U"&amp;VLOOKUP(R26&amp;"-"&amp;S26,通道清单!C:L,5,FALSE)&amp;LEFT("_____",5-LEN(VLOOKUP(R26&amp;"-"&amp;S26,通道清单!C:L,4,FALSE)))&amp;VLOOKUP(R26&amp;"-"&amp;S26,通道清单!C:L,4,FALSE)&amp;"_S"&amp;TEXT(N26,"00000.00")&amp;"_E"&amp;TEXT(O26,"00000.00")&amp;"_D"&amp;VLOOKUP(R26&amp;"-"&amp;T26,通道清单!C:L,5,FALSE)&amp;LEFT("_____",5-LEN(VLOOKUP(R26&amp;"-"&amp;T26,通道清单!C:L,4,FALSE)))&amp;VLOOKUP(R26&amp;"-"&amp;T26,通道清单!C:L,4,FALSE)&amp;"_S"&amp;TEXT(P26,"00000.00")&amp;"_E"&amp;TEXT(Q26,"00000.00")</f>
        <v>CS10R_BW001.50_UH____C_S14330.00_E14331.50_DV____C_S12580.00_E12581.50</v>
      </c>
      <c r="D26" s="29"/>
      <c r="E26" s="29"/>
      <c r="F26" s="29"/>
      <c r="G26" s="29" t="s">
        <v>8739</v>
      </c>
      <c r="H26" s="29">
        <f>VLOOKUP(G26,开关状态表!B:I,7,FALSE)</f>
        <v>1</v>
      </c>
      <c r="I26" s="29">
        <v>47</v>
      </c>
      <c r="J26" s="161">
        <v>1.5</v>
      </c>
      <c r="K26" s="29" t="s">
        <v>8732</v>
      </c>
      <c r="L26" s="29"/>
      <c r="M26" s="158" t="s">
        <v>8733</v>
      </c>
      <c r="N26" s="156">
        <f t="shared" si="0"/>
        <v>14330</v>
      </c>
      <c r="O26" s="156">
        <f t="shared" si="1"/>
        <v>14331.5</v>
      </c>
      <c r="P26" s="156">
        <f t="shared" si="2"/>
        <v>12580</v>
      </c>
      <c r="Q26" s="156">
        <f t="shared" si="3"/>
        <v>12581.5</v>
      </c>
      <c r="R26" s="29" t="str">
        <f>VLOOKUP(VLOOKUP(G26,开关状态表!B:H,2,FALSE),矩阵信息表!B:H,2,FALSE)</f>
        <v>CS10R</v>
      </c>
      <c r="S26" s="29" t="str">
        <f>VLOOKUP(G26,开关状态表!B:H,5,FALSE)</f>
        <v>RC6A</v>
      </c>
      <c r="T26" s="29" t="str">
        <f>VLOOKUP(G26,开关状态表!B:H,6,FALSE)</f>
        <v>TC6A</v>
      </c>
      <c r="U26" s="29">
        <f>VLOOKUP(R26&amp;"-"&amp;S26,通道清单!C:L,8,FALSE)</f>
        <v>54</v>
      </c>
      <c r="V26" s="29">
        <f>VLOOKUP(R26&amp;"-"&amp;S26,通道清单!C:L,9,FALSE)</f>
        <v>14283</v>
      </c>
      <c r="W26" s="29">
        <f>VLOOKUP(R26&amp;"-"&amp;S26,通道清单!C:L,10,FALSE)</f>
        <v>14337</v>
      </c>
      <c r="X26" s="29">
        <f>VLOOKUP(R26&amp;"-"&amp;T26,通道清单!C:L,9,FALSE)</f>
        <v>12533</v>
      </c>
      <c r="Y26" s="29">
        <f>VLOOKUP(R26&amp;"-"&amp;T26,通道清单!C:L,10,FALSE)</f>
        <v>12587</v>
      </c>
      <c r="Z26" s="159"/>
      <c r="AA26" s="160"/>
      <c r="AB26" s="160"/>
      <c r="AC26" s="160"/>
    </row>
    <row r="27" ht="15" hidden="1" spans="1:29">
      <c r="A27" s="29">
        <f t="shared" si="4"/>
        <v>26</v>
      </c>
      <c r="B27" s="29" t="str">
        <f t="shared" si="5"/>
        <v>CS10R-1-1-[6][6]-OFF48.5-BW1.5</v>
      </c>
      <c r="C27" s="29" t="str">
        <f>R27&amp;"_BW"&amp;TEXT(O27-N27,"000.00")&amp;"_U"&amp;VLOOKUP(R27&amp;"-"&amp;S27,通道清单!C:L,5,FALSE)&amp;LEFT("_____",5-LEN(VLOOKUP(R27&amp;"-"&amp;S27,通道清单!C:L,4,FALSE)))&amp;VLOOKUP(R27&amp;"-"&amp;S27,通道清单!C:L,4,FALSE)&amp;"_S"&amp;TEXT(N27,"00000.00")&amp;"_E"&amp;TEXT(O27,"00000.00")&amp;"_D"&amp;VLOOKUP(R27&amp;"-"&amp;T27,通道清单!C:L,5,FALSE)&amp;LEFT("_____",5-LEN(VLOOKUP(R27&amp;"-"&amp;T27,通道清单!C:L,4,FALSE)))&amp;VLOOKUP(R27&amp;"-"&amp;T27,通道清单!C:L,4,FALSE)&amp;"_S"&amp;TEXT(P27,"00000.00")&amp;"_E"&amp;TEXT(Q27,"00000.00")</f>
        <v>CS10R_BW001.50_UH____C_S14331.50_E14333.00_DV____C_S12581.50_E12583.00</v>
      </c>
      <c r="D27" s="29"/>
      <c r="E27" s="29"/>
      <c r="F27" s="29"/>
      <c r="G27" s="29" t="s">
        <v>8739</v>
      </c>
      <c r="H27" s="29">
        <f>VLOOKUP(G27,开关状态表!B:I,7,FALSE)</f>
        <v>1</v>
      </c>
      <c r="I27" s="29">
        <v>48.5</v>
      </c>
      <c r="J27" s="161">
        <v>1.5</v>
      </c>
      <c r="K27" s="29" t="s">
        <v>8732</v>
      </c>
      <c r="L27" s="29"/>
      <c r="M27" s="158" t="s">
        <v>8733</v>
      </c>
      <c r="N27" s="156">
        <f t="shared" si="0"/>
        <v>14331.5</v>
      </c>
      <c r="O27" s="156">
        <f t="shared" si="1"/>
        <v>14333</v>
      </c>
      <c r="P27" s="156">
        <f t="shared" si="2"/>
        <v>12581.5</v>
      </c>
      <c r="Q27" s="156">
        <f t="shared" si="3"/>
        <v>12583</v>
      </c>
      <c r="R27" s="29" t="str">
        <f>VLOOKUP(VLOOKUP(G27,开关状态表!B:H,2,FALSE),矩阵信息表!B:H,2,FALSE)</f>
        <v>CS10R</v>
      </c>
      <c r="S27" s="29" t="str">
        <f>VLOOKUP(G27,开关状态表!B:H,5,FALSE)</f>
        <v>RC6A</v>
      </c>
      <c r="T27" s="29" t="str">
        <f>VLOOKUP(G27,开关状态表!B:H,6,FALSE)</f>
        <v>TC6A</v>
      </c>
      <c r="U27" s="29">
        <f>VLOOKUP(R27&amp;"-"&amp;S27,通道清单!C:L,8,FALSE)</f>
        <v>54</v>
      </c>
      <c r="V27" s="29">
        <f>VLOOKUP(R27&amp;"-"&amp;S27,通道清单!C:L,9,FALSE)</f>
        <v>14283</v>
      </c>
      <c r="W27" s="29">
        <f>VLOOKUP(R27&amp;"-"&amp;S27,通道清单!C:L,10,FALSE)</f>
        <v>14337</v>
      </c>
      <c r="X27" s="29">
        <f>VLOOKUP(R27&amp;"-"&amp;T27,通道清单!C:L,9,FALSE)</f>
        <v>12533</v>
      </c>
      <c r="Y27" s="29">
        <f>VLOOKUP(R27&amp;"-"&amp;T27,通道清单!C:L,10,FALSE)</f>
        <v>12587</v>
      </c>
      <c r="Z27" s="159"/>
      <c r="AA27" s="160"/>
      <c r="AB27" s="160"/>
      <c r="AC27" s="160"/>
    </row>
    <row r="28" ht="15" hidden="1" spans="1:29">
      <c r="A28" s="29">
        <f t="shared" si="4"/>
        <v>27</v>
      </c>
      <c r="B28" s="29" t="str">
        <f t="shared" si="5"/>
        <v>CS10R-1-1-[6][6]-OFF50-BW6</v>
      </c>
      <c r="C28" s="29" t="str">
        <f>R28&amp;"_BW"&amp;TEXT(O28-N28,"000.00")&amp;"_U"&amp;VLOOKUP(R28&amp;"-"&amp;S28,通道清单!C:L,5,FALSE)&amp;LEFT("_____",5-LEN(VLOOKUP(R28&amp;"-"&amp;S28,通道清单!C:L,4,FALSE)))&amp;VLOOKUP(R28&amp;"-"&amp;S28,通道清单!C:L,4,FALSE)&amp;"_S"&amp;TEXT(N28,"00000.00")&amp;"_E"&amp;TEXT(O28,"00000.00")&amp;"_D"&amp;VLOOKUP(R28&amp;"-"&amp;T28,通道清单!C:L,5,FALSE)&amp;LEFT("_____",5-LEN(VLOOKUP(R28&amp;"-"&amp;T28,通道清单!C:L,4,FALSE)))&amp;VLOOKUP(R28&amp;"-"&amp;T28,通道清单!C:L,4,FALSE)&amp;"_S"&amp;TEXT(P28,"00000.00")&amp;"_E"&amp;TEXT(Q28,"00000.00")</f>
        <v>CS10R_BW006.00_UH____C_S14333.00_E14339.00_DV____C_S12583.00_E12589.00</v>
      </c>
      <c r="D28" s="29"/>
      <c r="E28" s="29"/>
      <c r="F28" s="29"/>
      <c r="G28" s="29" t="s">
        <v>8739</v>
      </c>
      <c r="H28" s="29">
        <f>VLOOKUP(G28,开关状态表!B:I,7,FALSE)</f>
        <v>1</v>
      </c>
      <c r="I28" s="29">
        <v>50</v>
      </c>
      <c r="J28" s="161">
        <v>6</v>
      </c>
      <c r="K28" s="29" t="s">
        <v>8732</v>
      </c>
      <c r="L28" s="29"/>
      <c r="M28" s="158" t="s">
        <v>8733</v>
      </c>
      <c r="N28" s="156">
        <f t="shared" si="0"/>
        <v>14333</v>
      </c>
      <c r="O28" s="156">
        <f t="shared" si="1"/>
        <v>14339</v>
      </c>
      <c r="P28" s="156">
        <f t="shared" si="2"/>
        <v>12583</v>
      </c>
      <c r="Q28" s="156">
        <f t="shared" si="3"/>
        <v>12589</v>
      </c>
      <c r="R28" s="29" t="str">
        <f>VLOOKUP(VLOOKUP(G28,开关状态表!B:H,2,FALSE),矩阵信息表!B:H,2,FALSE)</f>
        <v>CS10R</v>
      </c>
      <c r="S28" s="29" t="str">
        <f>VLOOKUP(G28,开关状态表!B:H,5,FALSE)</f>
        <v>RC6A</v>
      </c>
      <c r="T28" s="29" t="str">
        <f>VLOOKUP(G28,开关状态表!B:H,6,FALSE)</f>
        <v>TC6A</v>
      </c>
      <c r="U28" s="29">
        <f>VLOOKUP(R28&amp;"-"&amp;S28,通道清单!C:L,8,FALSE)</f>
        <v>54</v>
      </c>
      <c r="V28" s="29">
        <f>VLOOKUP(R28&amp;"-"&amp;S28,通道清单!C:L,9,FALSE)</f>
        <v>14283</v>
      </c>
      <c r="W28" s="29">
        <f>VLOOKUP(R28&amp;"-"&amp;S28,通道清单!C:L,10,FALSE)</f>
        <v>14337</v>
      </c>
      <c r="X28" s="29">
        <f>VLOOKUP(R28&amp;"-"&amp;T28,通道清单!C:L,9,FALSE)</f>
        <v>12533</v>
      </c>
      <c r="Y28" s="29">
        <f>VLOOKUP(R28&amp;"-"&amp;T28,通道清单!C:L,10,FALSE)</f>
        <v>12587</v>
      </c>
      <c r="Z28" s="159"/>
      <c r="AA28" s="160"/>
      <c r="AB28" s="160"/>
      <c r="AC28" s="160"/>
    </row>
    <row r="29" ht="15" hidden="1" spans="1:29">
      <c r="A29" s="29">
        <f t="shared" si="4"/>
        <v>28</v>
      </c>
      <c r="B29" s="29" t="str">
        <f t="shared" si="5"/>
        <v>CS10R-1-1-[7][7]-OFF0-BW30</v>
      </c>
      <c r="C29" s="29" t="str">
        <f>R29&amp;"_BW"&amp;TEXT(O29-N29,"000.00")&amp;"_U"&amp;VLOOKUP(R29&amp;"-"&amp;S29,通道清单!C:L,5,FALSE)&amp;LEFT("_____",5-LEN(VLOOKUP(R29&amp;"-"&amp;S29,通道清单!C:L,4,FALSE)))&amp;VLOOKUP(R29&amp;"-"&amp;S29,通道清单!C:L,4,FALSE)&amp;"_S"&amp;TEXT(N29,"00000.00")&amp;"_E"&amp;TEXT(O29,"00000.00")&amp;"_D"&amp;VLOOKUP(R29&amp;"-"&amp;T29,通道清单!C:L,5,FALSE)&amp;LEFT("_____",5-LEN(VLOOKUP(R29&amp;"-"&amp;T29,通道清单!C:L,4,FALSE)))&amp;VLOOKUP(R29&amp;"-"&amp;T29,通道清单!C:L,4,FALSE)&amp;"_S"&amp;TEXT(P29,"00000.00")&amp;"_E"&amp;TEXT(Q29,"00000.00")</f>
        <v>CS10R_BW030.00_UH____C_S14343.00_E14373.00_DV____C_S12593.00_E12623.00</v>
      </c>
      <c r="D29" s="29"/>
      <c r="E29" s="29"/>
      <c r="F29" s="29"/>
      <c r="G29" s="29" t="s">
        <v>8740</v>
      </c>
      <c r="H29" s="29">
        <f>VLOOKUP(G29,开关状态表!B:I,7,FALSE)</f>
        <v>1</v>
      </c>
      <c r="I29" s="29">
        <v>0</v>
      </c>
      <c r="J29" s="161">
        <v>30</v>
      </c>
      <c r="K29" s="29" t="s">
        <v>8732</v>
      </c>
      <c r="L29" s="29"/>
      <c r="M29" s="158" t="s">
        <v>8733</v>
      </c>
      <c r="N29" s="156">
        <f t="shared" si="0"/>
        <v>14343</v>
      </c>
      <c r="O29" s="156">
        <f t="shared" si="1"/>
        <v>14373</v>
      </c>
      <c r="P29" s="156">
        <f t="shared" si="2"/>
        <v>12593</v>
      </c>
      <c r="Q29" s="156">
        <f t="shared" si="3"/>
        <v>12623</v>
      </c>
      <c r="R29" s="29" t="str">
        <f>VLOOKUP(VLOOKUP(G29,开关状态表!B:H,2,FALSE),矩阵信息表!B:H,2,FALSE)</f>
        <v>CS10R</v>
      </c>
      <c r="S29" s="29" t="str">
        <f>VLOOKUP(G29,开关状态表!B:H,5,FALSE)</f>
        <v>RC7A</v>
      </c>
      <c r="T29" s="29" t="str">
        <f>VLOOKUP(G29,开关状态表!B:H,6,FALSE)</f>
        <v>TC7A</v>
      </c>
      <c r="U29" s="29">
        <f>VLOOKUP(R29&amp;"-"&amp;S29,通道清单!C:L,8,FALSE)</f>
        <v>54</v>
      </c>
      <c r="V29" s="29">
        <f>VLOOKUP(R29&amp;"-"&amp;S29,通道清单!C:L,9,FALSE)</f>
        <v>14343</v>
      </c>
      <c r="W29" s="29">
        <f>VLOOKUP(R29&amp;"-"&amp;S29,通道清单!C:L,10,FALSE)</f>
        <v>14397</v>
      </c>
      <c r="X29" s="29">
        <f>VLOOKUP(R29&amp;"-"&amp;T29,通道清单!C:L,9,FALSE)</f>
        <v>12593</v>
      </c>
      <c r="Y29" s="29">
        <f>VLOOKUP(R29&amp;"-"&amp;T29,通道清单!C:L,10,FALSE)</f>
        <v>12647</v>
      </c>
      <c r="Z29" s="159"/>
      <c r="AA29" s="160"/>
      <c r="AB29" s="160"/>
      <c r="AC29" s="160"/>
    </row>
    <row r="30" ht="15" hidden="1" spans="1:29">
      <c r="A30" s="29">
        <f t="shared" si="4"/>
        <v>29</v>
      </c>
      <c r="B30" s="29" t="str">
        <f t="shared" si="5"/>
        <v>CS10R-1-1-[7][7]-OFF30-BW18</v>
      </c>
      <c r="C30" s="29" t="str">
        <f>R30&amp;"_BW"&amp;TEXT(O30-N30,"000.00")&amp;"_U"&amp;VLOOKUP(R30&amp;"-"&amp;S30,通道清单!C:L,5,FALSE)&amp;LEFT("_____",5-LEN(VLOOKUP(R30&amp;"-"&amp;S30,通道清单!C:L,4,FALSE)))&amp;VLOOKUP(R30&amp;"-"&amp;S30,通道清单!C:L,4,FALSE)&amp;"_S"&amp;TEXT(N30,"00000.00")&amp;"_E"&amp;TEXT(O30,"00000.00")&amp;"_D"&amp;VLOOKUP(R30&amp;"-"&amp;T30,通道清单!C:L,5,FALSE)&amp;LEFT("_____",5-LEN(VLOOKUP(R30&amp;"-"&amp;T30,通道清单!C:L,4,FALSE)))&amp;VLOOKUP(R30&amp;"-"&amp;T30,通道清单!C:L,4,FALSE)&amp;"_S"&amp;TEXT(P30,"00000.00")&amp;"_E"&amp;TEXT(Q30,"00000.00")</f>
        <v>CS10R_BW018.00_UH____C_S14373.00_E14391.00_DV____C_S12623.00_E12641.00</v>
      </c>
      <c r="D30" s="29"/>
      <c r="E30" s="29"/>
      <c r="F30" s="29"/>
      <c r="G30" s="29" t="s">
        <v>8740</v>
      </c>
      <c r="H30" s="29">
        <f>VLOOKUP(G30,开关状态表!B:I,7,FALSE)</f>
        <v>1</v>
      </c>
      <c r="I30" s="29">
        <v>30</v>
      </c>
      <c r="J30" s="161">
        <v>18</v>
      </c>
      <c r="K30" s="29" t="s">
        <v>8732</v>
      </c>
      <c r="L30" s="29"/>
      <c r="M30" s="158" t="s">
        <v>8733</v>
      </c>
      <c r="N30" s="156">
        <f t="shared" si="0"/>
        <v>14373</v>
      </c>
      <c r="O30" s="156">
        <f t="shared" si="1"/>
        <v>14391</v>
      </c>
      <c r="P30" s="156">
        <f t="shared" si="2"/>
        <v>12623</v>
      </c>
      <c r="Q30" s="156">
        <f t="shared" si="3"/>
        <v>12641</v>
      </c>
      <c r="R30" s="29" t="str">
        <f>VLOOKUP(VLOOKUP(G30,开关状态表!B:H,2,FALSE),矩阵信息表!B:H,2,FALSE)</f>
        <v>CS10R</v>
      </c>
      <c r="S30" s="29" t="str">
        <f>VLOOKUP(G30,开关状态表!B:H,5,FALSE)</f>
        <v>RC7A</v>
      </c>
      <c r="T30" s="29" t="str">
        <f>VLOOKUP(G30,开关状态表!B:H,6,FALSE)</f>
        <v>TC7A</v>
      </c>
      <c r="U30" s="29">
        <f>VLOOKUP(R30&amp;"-"&amp;S30,通道清单!C:L,8,FALSE)</f>
        <v>54</v>
      </c>
      <c r="V30" s="29">
        <f>VLOOKUP(R30&amp;"-"&amp;S30,通道清单!C:L,9,FALSE)</f>
        <v>14343</v>
      </c>
      <c r="W30" s="29">
        <f>VLOOKUP(R30&amp;"-"&amp;S30,通道清单!C:L,10,FALSE)</f>
        <v>14397</v>
      </c>
      <c r="X30" s="29">
        <f>VLOOKUP(R30&amp;"-"&amp;T30,通道清单!C:L,9,FALSE)</f>
        <v>12593</v>
      </c>
      <c r="Y30" s="29">
        <f>VLOOKUP(R30&amp;"-"&amp;T30,通道清单!C:L,10,FALSE)</f>
        <v>12647</v>
      </c>
      <c r="Z30" s="159"/>
      <c r="AA30" s="160"/>
      <c r="AB30" s="160"/>
      <c r="AC30" s="160"/>
    </row>
    <row r="31" ht="15" hidden="1" spans="1:29">
      <c r="A31" s="29">
        <f t="shared" si="4"/>
        <v>30</v>
      </c>
      <c r="B31" s="29" t="str">
        <f t="shared" si="5"/>
        <v>CS10R-1-1-[7][7]-OFF48-BW6</v>
      </c>
      <c r="C31" s="29" t="str">
        <f>R31&amp;"_BW"&amp;TEXT(O31-N31,"000.00")&amp;"_U"&amp;VLOOKUP(R31&amp;"-"&amp;S31,通道清单!C:L,5,FALSE)&amp;LEFT("_____",5-LEN(VLOOKUP(R31&amp;"-"&amp;S31,通道清单!C:L,4,FALSE)))&amp;VLOOKUP(R31&amp;"-"&amp;S31,通道清单!C:L,4,FALSE)&amp;"_S"&amp;TEXT(N31,"00000.00")&amp;"_E"&amp;TEXT(O31,"00000.00")&amp;"_D"&amp;VLOOKUP(R31&amp;"-"&amp;T31,通道清单!C:L,5,FALSE)&amp;LEFT("_____",5-LEN(VLOOKUP(R31&amp;"-"&amp;T31,通道清单!C:L,4,FALSE)))&amp;VLOOKUP(R31&amp;"-"&amp;T31,通道清单!C:L,4,FALSE)&amp;"_S"&amp;TEXT(P31,"00000.00")&amp;"_E"&amp;TEXT(Q31,"00000.00")</f>
        <v>CS10R_BW006.00_UH____C_S14391.00_E14397.00_DV____C_S12641.00_E12647.00</v>
      </c>
      <c r="D31" s="29"/>
      <c r="E31" s="29"/>
      <c r="F31" s="29"/>
      <c r="G31" s="29" t="s">
        <v>8740</v>
      </c>
      <c r="H31" s="29">
        <f>VLOOKUP(G31,开关状态表!B:I,7,FALSE)</f>
        <v>1</v>
      </c>
      <c r="I31" s="29">
        <v>48</v>
      </c>
      <c r="J31" s="161">
        <v>6</v>
      </c>
      <c r="K31" s="29" t="s">
        <v>8732</v>
      </c>
      <c r="L31" s="29"/>
      <c r="M31" s="158" t="s">
        <v>8733</v>
      </c>
      <c r="N31" s="156">
        <f t="shared" si="0"/>
        <v>14391</v>
      </c>
      <c r="O31" s="156">
        <f t="shared" si="1"/>
        <v>14397</v>
      </c>
      <c r="P31" s="156">
        <f t="shared" si="2"/>
        <v>12641</v>
      </c>
      <c r="Q31" s="156">
        <f t="shared" si="3"/>
        <v>12647</v>
      </c>
      <c r="R31" s="29" t="str">
        <f>VLOOKUP(VLOOKUP(G31,开关状态表!B:H,2,FALSE),矩阵信息表!B:H,2,FALSE)</f>
        <v>CS10R</v>
      </c>
      <c r="S31" s="29" t="str">
        <f>VLOOKUP(G31,开关状态表!B:H,5,FALSE)</f>
        <v>RC7A</v>
      </c>
      <c r="T31" s="29" t="str">
        <f>VLOOKUP(G31,开关状态表!B:H,6,FALSE)</f>
        <v>TC7A</v>
      </c>
      <c r="U31" s="29">
        <f>VLOOKUP(R31&amp;"-"&amp;S31,通道清单!C:L,8,FALSE)</f>
        <v>54</v>
      </c>
      <c r="V31" s="29">
        <f>VLOOKUP(R31&amp;"-"&amp;S31,通道清单!C:L,9,FALSE)</f>
        <v>14343</v>
      </c>
      <c r="W31" s="29">
        <f>VLOOKUP(R31&amp;"-"&amp;S31,通道清单!C:L,10,FALSE)</f>
        <v>14397</v>
      </c>
      <c r="X31" s="29">
        <f>VLOOKUP(R31&amp;"-"&amp;T31,通道清单!C:L,9,FALSE)</f>
        <v>12593</v>
      </c>
      <c r="Y31" s="29">
        <f>VLOOKUP(R31&amp;"-"&amp;T31,通道清单!C:L,10,FALSE)</f>
        <v>12647</v>
      </c>
      <c r="Z31" s="159"/>
      <c r="AA31" s="160"/>
      <c r="AB31" s="160"/>
      <c r="AC31" s="160"/>
    </row>
    <row r="32" ht="15" hidden="1" spans="1:29">
      <c r="A32" s="29">
        <f t="shared" si="4"/>
        <v>31</v>
      </c>
      <c r="B32" s="29" t="str">
        <f t="shared" si="5"/>
        <v>CS10R-1-1-[8][8]-OFF0-BW13</v>
      </c>
      <c r="C32" s="29" t="str">
        <f>R32&amp;"_BW"&amp;TEXT(O32-N32,"000.00")&amp;"_U"&amp;VLOOKUP(R32&amp;"-"&amp;S32,通道清单!C:L,5,FALSE)&amp;LEFT("_____",5-LEN(VLOOKUP(R32&amp;"-"&amp;S32,通道清单!C:L,4,FALSE)))&amp;VLOOKUP(R32&amp;"-"&amp;S32,通道清单!C:L,4,FALSE)&amp;"_S"&amp;TEXT(N32,"00000.00")&amp;"_E"&amp;TEXT(O32,"00000.00")&amp;"_D"&amp;VLOOKUP(R32&amp;"-"&amp;T32,通道清单!C:L,5,FALSE)&amp;LEFT("_____",5-LEN(VLOOKUP(R32&amp;"-"&amp;T32,通道清单!C:L,4,FALSE)))&amp;VLOOKUP(R32&amp;"-"&amp;T32,通道清单!C:L,4,FALSE)&amp;"_S"&amp;TEXT(P32,"00000.00")&amp;"_E"&amp;TEXT(Q32,"00000.00")</f>
        <v>CS10R_BW013.00_UH____C_S14403.00_E14416.00_DV____C_S12653.00_E12666.00</v>
      </c>
      <c r="D32" s="29"/>
      <c r="E32" s="29"/>
      <c r="F32" s="29"/>
      <c r="G32" s="29" t="s">
        <v>8741</v>
      </c>
      <c r="H32" s="29">
        <f>VLOOKUP(G32,开关状态表!B:I,7,FALSE)</f>
        <v>1</v>
      </c>
      <c r="I32" s="29">
        <v>0</v>
      </c>
      <c r="J32" s="161">
        <v>13</v>
      </c>
      <c r="K32" s="29" t="s">
        <v>8732</v>
      </c>
      <c r="L32" s="29"/>
      <c r="M32" s="158" t="s">
        <v>8733</v>
      </c>
      <c r="N32" s="156">
        <f t="shared" si="0"/>
        <v>14403</v>
      </c>
      <c r="O32" s="156">
        <f t="shared" si="1"/>
        <v>14416</v>
      </c>
      <c r="P32" s="156">
        <f t="shared" si="2"/>
        <v>12653</v>
      </c>
      <c r="Q32" s="156">
        <f t="shared" si="3"/>
        <v>12666</v>
      </c>
      <c r="R32" s="29" t="str">
        <f>VLOOKUP(VLOOKUP(G32,开关状态表!B:H,2,FALSE),矩阵信息表!B:H,2,FALSE)</f>
        <v>CS10R</v>
      </c>
      <c r="S32" s="29" t="str">
        <f>VLOOKUP(G32,开关状态表!B:H,5,FALSE)</f>
        <v>RC8A</v>
      </c>
      <c r="T32" s="29" t="str">
        <f>VLOOKUP(G32,开关状态表!B:H,6,FALSE)</f>
        <v>TC8A</v>
      </c>
      <c r="U32" s="29">
        <f>VLOOKUP(R32&amp;"-"&amp;S32,通道清单!C:L,8,FALSE)</f>
        <v>54</v>
      </c>
      <c r="V32" s="29">
        <f>VLOOKUP(R32&amp;"-"&amp;S32,通道清单!C:L,9,FALSE)</f>
        <v>14403</v>
      </c>
      <c r="W32" s="29">
        <f>VLOOKUP(R32&amp;"-"&amp;S32,通道清单!C:L,10,FALSE)</f>
        <v>14457</v>
      </c>
      <c r="X32" s="29">
        <f>VLOOKUP(R32&amp;"-"&amp;T32,通道清单!C:L,9,FALSE)</f>
        <v>12653</v>
      </c>
      <c r="Y32" s="29">
        <f>VLOOKUP(R32&amp;"-"&amp;T32,通道清单!C:L,10,FALSE)</f>
        <v>12707</v>
      </c>
      <c r="Z32" s="159"/>
      <c r="AA32" s="160"/>
      <c r="AB32" s="160"/>
      <c r="AC32" s="160"/>
    </row>
    <row r="33" ht="15" hidden="1" spans="1:29">
      <c r="A33" s="29">
        <f t="shared" si="4"/>
        <v>32</v>
      </c>
      <c r="B33" s="29" t="str">
        <f t="shared" si="5"/>
        <v>CS10R-1-1-[8][8]-OFF13-BW19</v>
      </c>
      <c r="C33" s="29" t="str">
        <f>R33&amp;"_BW"&amp;TEXT(O33-N33,"000.00")&amp;"_U"&amp;VLOOKUP(R33&amp;"-"&amp;S33,通道清单!C:L,5,FALSE)&amp;LEFT("_____",5-LEN(VLOOKUP(R33&amp;"-"&amp;S33,通道清单!C:L,4,FALSE)))&amp;VLOOKUP(R33&amp;"-"&amp;S33,通道清单!C:L,4,FALSE)&amp;"_S"&amp;TEXT(N33,"00000.00")&amp;"_E"&amp;TEXT(O33,"00000.00")&amp;"_D"&amp;VLOOKUP(R33&amp;"-"&amp;T33,通道清单!C:L,5,FALSE)&amp;LEFT("_____",5-LEN(VLOOKUP(R33&amp;"-"&amp;T33,通道清单!C:L,4,FALSE)))&amp;VLOOKUP(R33&amp;"-"&amp;T33,通道清单!C:L,4,FALSE)&amp;"_S"&amp;TEXT(P33,"00000.00")&amp;"_E"&amp;TEXT(Q33,"00000.00")</f>
        <v>CS10R_BW019.00_UH____C_S14416.00_E14435.00_DV____C_S12666.00_E12685.00</v>
      </c>
      <c r="D33" s="29"/>
      <c r="E33" s="29"/>
      <c r="F33" s="29"/>
      <c r="G33" s="29" t="s">
        <v>8741</v>
      </c>
      <c r="H33" s="29">
        <f>VLOOKUP(G33,开关状态表!B:I,7,FALSE)</f>
        <v>1</v>
      </c>
      <c r="I33" s="29">
        <v>13</v>
      </c>
      <c r="J33" s="161">
        <v>19</v>
      </c>
      <c r="K33" s="29" t="s">
        <v>8732</v>
      </c>
      <c r="L33" s="29"/>
      <c r="M33" s="158" t="s">
        <v>8733</v>
      </c>
      <c r="N33" s="156">
        <f t="shared" si="0"/>
        <v>14416</v>
      </c>
      <c r="O33" s="156">
        <f t="shared" si="1"/>
        <v>14435</v>
      </c>
      <c r="P33" s="156">
        <f t="shared" si="2"/>
        <v>12666</v>
      </c>
      <c r="Q33" s="156">
        <f t="shared" si="3"/>
        <v>12685</v>
      </c>
      <c r="R33" s="29" t="str">
        <f>VLOOKUP(VLOOKUP(G33,开关状态表!B:H,2,FALSE),矩阵信息表!B:H,2,FALSE)</f>
        <v>CS10R</v>
      </c>
      <c r="S33" s="29" t="str">
        <f>VLOOKUP(G33,开关状态表!B:H,5,FALSE)</f>
        <v>RC8A</v>
      </c>
      <c r="T33" s="29" t="str">
        <f>VLOOKUP(G33,开关状态表!B:H,6,FALSE)</f>
        <v>TC8A</v>
      </c>
      <c r="U33" s="29">
        <f>VLOOKUP(R33&amp;"-"&amp;S33,通道清单!C:L,8,FALSE)</f>
        <v>54</v>
      </c>
      <c r="V33" s="29">
        <f>VLOOKUP(R33&amp;"-"&amp;S33,通道清单!C:L,9,FALSE)</f>
        <v>14403</v>
      </c>
      <c r="W33" s="29">
        <f>VLOOKUP(R33&amp;"-"&amp;S33,通道清单!C:L,10,FALSE)</f>
        <v>14457</v>
      </c>
      <c r="X33" s="29">
        <f>VLOOKUP(R33&amp;"-"&amp;T33,通道清单!C:L,9,FALSE)</f>
        <v>12653</v>
      </c>
      <c r="Y33" s="29">
        <f>VLOOKUP(R33&amp;"-"&amp;T33,通道清单!C:L,10,FALSE)</f>
        <v>12707</v>
      </c>
      <c r="Z33" s="159"/>
      <c r="AA33" s="160"/>
      <c r="AB33" s="160"/>
      <c r="AC33" s="160"/>
    </row>
    <row r="34" ht="15" hidden="1" spans="1:29">
      <c r="A34" s="29">
        <f t="shared" si="4"/>
        <v>33</v>
      </c>
      <c r="B34" s="29" t="str">
        <f t="shared" si="5"/>
        <v>CS10R-1-1-[8][8]-OFF22-BW8</v>
      </c>
      <c r="C34" s="29" t="str">
        <f>R34&amp;"_BW"&amp;TEXT(O34-N34,"000.00")&amp;"_U"&amp;VLOOKUP(R34&amp;"-"&amp;S34,通道清单!C:L,5,FALSE)&amp;LEFT("_____",5-LEN(VLOOKUP(R34&amp;"-"&amp;S34,通道清单!C:L,4,FALSE)))&amp;VLOOKUP(R34&amp;"-"&amp;S34,通道清单!C:L,4,FALSE)&amp;"_S"&amp;TEXT(N34,"00000.00")&amp;"_E"&amp;TEXT(O34,"00000.00")&amp;"_D"&amp;VLOOKUP(R34&amp;"-"&amp;T34,通道清单!C:L,5,FALSE)&amp;LEFT("_____",5-LEN(VLOOKUP(R34&amp;"-"&amp;T34,通道清单!C:L,4,FALSE)))&amp;VLOOKUP(R34&amp;"-"&amp;T34,通道清单!C:L,4,FALSE)&amp;"_S"&amp;TEXT(P34,"00000.00")&amp;"_E"&amp;TEXT(Q34,"00000.00")</f>
        <v>CS10R_BW008.00_UH____C_S14425.00_E14433.00_DV____C_S12675.00_E12683.00</v>
      </c>
      <c r="D34" s="29"/>
      <c r="E34" s="29"/>
      <c r="F34" s="29"/>
      <c r="G34" s="29" t="s">
        <v>8741</v>
      </c>
      <c r="H34" s="29">
        <f>VLOOKUP(G34,开关状态表!B:I,7,FALSE)</f>
        <v>1</v>
      </c>
      <c r="I34" s="29">
        <v>22</v>
      </c>
      <c r="J34" s="161">
        <v>8</v>
      </c>
      <c r="K34" s="29" t="s">
        <v>8732</v>
      </c>
      <c r="L34" s="29"/>
      <c r="M34" s="158" t="s">
        <v>8733</v>
      </c>
      <c r="N34" s="156">
        <f t="shared" si="0"/>
        <v>14425</v>
      </c>
      <c r="O34" s="156">
        <f t="shared" si="1"/>
        <v>14433</v>
      </c>
      <c r="P34" s="156">
        <f t="shared" si="2"/>
        <v>12675</v>
      </c>
      <c r="Q34" s="156">
        <f t="shared" si="3"/>
        <v>12683</v>
      </c>
      <c r="R34" s="29" t="str">
        <f>VLOOKUP(VLOOKUP(G34,开关状态表!B:H,2,FALSE),矩阵信息表!B:H,2,FALSE)</f>
        <v>CS10R</v>
      </c>
      <c r="S34" s="29" t="str">
        <f>VLOOKUP(G34,开关状态表!B:H,5,FALSE)</f>
        <v>RC8A</v>
      </c>
      <c r="T34" s="29" t="str">
        <f>VLOOKUP(G34,开关状态表!B:H,6,FALSE)</f>
        <v>TC8A</v>
      </c>
      <c r="U34" s="29">
        <f>VLOOKUP(R34&amp;"-"&amp;S34,通道清单!C:L,8,FALSE)</f>
        <v>54</v>
      </c>
      <c r="V34" s="29">
        <f>VLOOKUP(R34&amp;"-"&amp;S34,通道清单!C:L,9,FALSE)</f>
        <v>14403</v>
      </c>
      <c r="W34" s="29">
        <f>VLOOKUP(R34&amp;"-"&amp;S34,通道清单!C:L,10,FALSE)</f>
        <v>14457</v>
      </c>
      <c r="X34" s="29">
        <f>VLOOKUP(R34&amp;"-"&amp;T34,通道清单!C:L,9,FALSE)</f>
        <v>12653</v>
      </c>
      <c r="Y34" s="29">
        <f>VLOOKUP(R34&amp;"-"&amp;T34,通道清单!C:L,10,FALSE)</f>
        <v>12707</v>
      </c>
      <c r="Z34" s="159"/>
      <c r="AA34" s="160"/>
      <c r="AB34" s="160"/>
      <c r="AC34" s="160"/>
    </row>
    <row r="35" ht="15" hidden="1" spans="1:29">
      <c r="A35" s="29">
        <f t="shared" si="4"/>
        <v>34</v>
      </c>
      <c r="B35" s="29" t="str">
        <f t="shared" si="5"/>
        <v>CS10R-1-1-[8][8]-OFF30-BW14</v>
      </c>
      <c r="C35" s="29" t="str">
        <f>R35&amp;"_BW"&amp;TEXT(O35-N35,"000.00")&amp;"_U"&amp;VLOOKUP(R35&amp;"-"&amp;S35,通道清单!C:L,5,FALSE)&amp;LEFT("_____",5-LEN(VLOOKUP(R35&amp;"-"&amp;S35,通道清单!C:L,4,FALSE)))&amp;VLOOKUP(R35&amp;"-"&amp;S35,通道清单!C:L,4,FALSE)&amp;"_S"&amp;TEXT(N35,"00000.00")&amp;"_E"&amp;TEXT(O35,"00000.00")&amp;"_D"&amp;VLOOKUP(R35&amp;"-"&amp;T35,通道清单!C:L,5,FALSE)&amp;LEFT("_____",5-LEN(VLOOKUP(R35&amp;"-"&amp;T35,通道清单!C:L,4,FALSE)))&amp;VLOOKUP(R35&amp;"-"&amp;T35,通道清单!C:L,4,FALSE)&amp;"_S"&amp;TEXT(P35,"00000.00")&amp;"_E"&amp;TEXT(Q35,"00000.00")</f>
        <v>CS10R_BW014.00_UH____C_S14433.00_E14447.00_DV____C_S12683.00_E12697.00</v>
      </c>
      <c r="D35" s="29"/>
      <c r="E35" s="29"/>
      <c r="F35" s="29"/>
      <c r="G35" s="29" t="s">
        <v>8741</v>
      </c>
      <c r="H35" s="29">
        <f>VLOOKUP(G35,开关状态表!B:I,7,FALSE)</f>
        <v>1</v>
      </c>
      <c r="I35" s="29">
        <v>30</v>
      </c>
      <c r="J35" s="161">
        <v>14</v>
      </c>
      <c r="K35" s="29" t="s">
        <v>8732</v>
      </c>
      <c r="L35" s="29"/>
      <c r="M35" s="158" t="s">
        <v>8733</v>
      </c>
      <c r="N35" s="156">
        <f t="shared" si="0"/>
        <v>14433</v>
      </c>
      <c r="O35" s="156">
        <f t="shared" si="1"/>
        <v>14447</v>
      </c>
      <c r="P35" s="156">
        <f t="shared" si="2"/>
        <v>12683</v>
      </c>
      <c r="Q35" s="156">
        <f t="shared" si="3"/>
        <v>12697</v>
      </c>
      <c r="R35" s="29" t="str">
        <f>VLOOKUP(VLOOKUP(G35,开关状态表!B:H,2,FALSE),矩阵信息表!B:H,2,FALSE)</f>
        <v>CS10R</v>
      </c>
      <c r="S35" s="29" t="str">
        <f>VLOOKUP(G35,开关状态表!B:H,5,FALSE)</f>
        <v>RC8A</v>
      </c>
      <c r="T35" s="29" t="str">
        <f>VLOOKUP(G35,开关状态表!B:H,6,FALSE)</f>
        <v>TC8A</v>
      </c>
      <c r="U35" s="29">
        <f>VLOOKUP(R35&amp;"-"&amp;S35,通道清单!C:L,8,FALSE)</f>
        <v>54</v>
      </c>
      <c r="V35" s="29">
        <f>VLOOKUP(R35&amp;"-"&amp;S35,通道清单!C:L,9,FALSE)</f>
        <v>14403</v>
      </c>
      <c r="W35" s="29">
        <f>VLOOKUP(R35&amp;"-"&amp;S35,通道清单!C:L,10,FALSE)</f>
        <v>14457</v>
      </c>
      <c r="X35" s="29">
        <f>VLOOKUP(R35&amp;"-"&amp;T35,通道清单!C:L,9,FALSE)</f>
        <v>12653</v>
      </c>
      <c r="Y35" s="29">
        <f>VLOOKUP(R35&amp;"-"&amp;T35,通道清单!C:L,10,FALSE)</f>
        <v>12707</v>
      </c>
      <c r="Z35" s="159"/>
      <c r="AA35" s="160"/>
      <c r="AB35" s="160"/>
      <c r="AC35" s="160"/>
    </row>
    <row r="36" ht="15" hidden="1" spans="1:29">
      <c r="A36" s="29">
        <f t="shared" si="4"/>
        <v>35</v>
      </c>
      <c r="B36" s="29" t="str">
        <f t="shared" si="5"/>
        <v>CS10R-1-1-[9][9]-OFF0-BW23</v>
      </c>
      <c r="C36" s="29" t="str">
        <f>R36&amp;"_BW"&amp;TEXT(O36-N36,"000.00")&amp;"_U"&amp;VLOOKUP(R36&amp;"-"&amp;S36,通道清单!C:L,5,FALSE)&amp;LEFT("_____",5-LEN(VLOOKUP(R36&amp;"-"&amp;S36,通道清单!C:L,4,FALSE)))&amp;VLOOKUP(R36&amp;"-"&amp;S36,通道清单!C:L,4,FALSE)&amp;"_S"&amp;TEXT(N36,"00000.00")&amp;"_E"&amp;TEXT(O36,"00000.00")&amp;"_D"&amp;VLOOKUP(R36&amp;"-"&amp;T36,通道清单!C:L,5,FALSE)&amp;LEFT("_____",5-LEN(VLOOKUP(R36&amp;"-"&amp;T36,通道清单!C:L,4,FALSE)))&amp;VLOOKUP(R36&amp;"-"&amp;T36,通道清单!C:L,4,FALSE)&amp;"_S"&amp;TEXT(P36,"00000.00")&amp;"_E"&amp;TEXT(Q36,"00000.00")</f>
        <v>CS10R_BW023.00_UH____C_S14463.00_E14486.00_DV____C_S12713.00_E12736.00</v>
      </c>
      <c r="D36" s="29"/>
      <c r="E36" s="29"/>
      <c r="F36" s="29"/>
      <c r="G36" s="29" t="s">
        <v>8742</v>
      </c>
      <c r="H36" s="29">
        <f>VLOOKUP(G36,开关状态表!B:I,7,FALSE)</f>
        <v>1</v>
      </c>
      <c r="I36" s="29">
        <v>0</v>
      </c>
      <c r="J36" s="161">
        <v>23</v>
      </c>
      <c r="K36" s="29" t="s">
        <v>8732</v>
      </c>
      <c r="L36" s="29"/>
      <c r="M36" s="158" t="s">
        <v>8733</v>
      </c>
      <c r="N36" s="156">
        <f t="shared" si="0"/>
        <v>14463</v>
      </c>
      <c r="O36" s="156">
        <f t="shared" si="1"/>
        <v>14486</v>
      </c>
      <c r="P36" s="156">
        <f t="shared" si="2"/>
        <v>12713</v>
      </c>
      <c r="Q36" s="156">
        <f t="shared" si="3"/>
        <v>12736</v>
      </c>
      <c r="R36" s="29" t="str">
        <f>VLOOKUP(VLOOKUP(G36,开关状态表!B:H,2,FALSE),矩阵信息表!B:H,2,FALSE)</f>
        <v>CS10R</v>
      </c>
      <c r="S36" s="29" t="str">
        <f>VLOOKUP(G36,开关状态表!B:H,5,FALSE)</f>
        <v>RC9A</v>
      </c>
      <c r="T36" s="29" t="str">
        <f>VLOOKUP(G36,开关状态表!B:H,6,FALSE)</f>
        <v>TC9A</v>
      </c>
      <c r="U36" s="29">
        <f>VLOOKUP(R36&amp;"-"&amp;S36,通道清单!C:L,8,FALSE)</f>
        <v>30</v>
      </c>
      <c r="V36" s="29">
        <f>VLOOKUP(R36&amp;"-"&amp;S36,通道清单!C:L,9,FALSE)</f>
        <v>14463</v>
      </c>
      <c r="W36" s="29">
        <f>VLOOKUP(R36&amp;"-"&amp;S36,通道清单!C:L,10,FALSE)</f>
        <v>14493</v>
      </c>
      <c r="X36" s="29">
        <f>VLOOKUP(R36&amp;"-"&amp;T36,通道清单!C:L,9,FALSE)</f>
        <v>12713</v>
      </c>
      <c r="Y36" s="29">
        <f>VLOOKUP(R36&amp;"-"&amp;T36,通道清单!C:L,10,FALSE)</f>
        <v>12743</v>
      </c>
      <c r="Z36" s="159"/>
      <c r="AA36" s="160"/>
      <c r="AB36" s="160"/>
      <c r="AC36" s="160"/>
    </row>
    <row r="37" ht="15" hidden="1" spans="1:29">
      <c r="A37" s="29">
        <f t="shared" si="4"/>
        <v>36</v>
      </c>
      <c r="B37" s="29" t="str">
        <f t="shared" si="5"/>
        <v>CS10R-1-1-[9][9]-OFF23-BW7</v>
      </c>
      <c r="C37" s="29" t="str">
        <f>R37&amp;"_BW"&amp;TEXT(O37-N37,"000.00")&amp;"_U"&amp;VLOOKUP(R37&amp;"-"&amp;S37,通道清单!C:L,5,FALSE)&amp;LEFT("_____",5-LEN(VLOOKUP(R37&amp;"-"&amp;S37,通道清单!C:L,4,FALSE)))&amp;VLOOKUP(R37&amp;"-"&amp;S37,通道清单!C:L,4,FALSE)&amp;"_S"&amp;TEXT(N37,"00000.00")&amp;"_E"&amp;TEXT(O37,"00000.00")&amp;"_D"&amp;VLOOKUP(R37&amp;"-"&amp;T37,通道清单!C:L,5,FALSE)&amp;LEFT("_____",5-LEN(VLOOKUP(R37&amp;"-"&amp;T37,通道清单!C:L,4,FALSE)))&amp;VLOOKUP(R37&amp;"-"&amp;T37,通道清单!C:L,4,FALSE)&amp;"_S"&amp;TEXT(P37,"00000.00")&amp;"_E"&amp;TEXT(Q37,"00000.00")</f>
        <v>CS10R_BW007.00_UH____C_S14486.00_E14493.00_DV____C_S12736.00_E12743.00</v>
      </c>
      <c r="D37" s="29"/>
      <c r="E37" s="29"/>
      <c r="F37" s="29"/>
      <c r="G37" s="29" t="s">
        <v>8742</v>
      </c>
      <c r="H37" s="29">
        <f>VLOOKUP(G37,开关状态表!B:I,7,FALSE)</f>
        <v>1</v>
      </c>
      <c r="I37" s="29">
        <v>23</v>
      </c>
      <c r="J37" s="161">
        <v>7</v>
      </c>
      <c r="K37" s="29" t="s">
        <v>8732</v>
      </c>
      <c r="L37" s="29"/>
      <c r="M37" s="158" t="s">
        <v>8733</v>
      </c>
      <c r="N37" s="156">
        <f t="shared" si="0"/>
        <v>14486</v>
      </c>
      <c r="O37" s="156">
        <f t="shared" si="1"/>
        <v>14493</v>
      </c>
      <c r="P37" s="156">
        <f t="shared" si="2"/>
        <v>12736</v>
      </c>
      <c r="Q37" s="156">
        <f t="shared" si="3"/>
        <v>12743</v>
      </c>
      <c r="R37" s="29" t="str">
        <f>VLOOKUP(VLOOKUP(G37,开关状态表!B:H,2,FALSE),矩阵信息表!B:H,2,FALSE)</f>
        <v>CS10R</v>
      </c>
      <c r="S37" s="29" t="str">
        <f>VLOOKUP(G37,开关状态表!B:H,5,FALSE)</f>
        <v>RC9A</v>
      </c>
      <c r="T37" s="29" t="str">
        <f>VLOOKUP(G37,开关状态表!B:H,6,FALSE)</f>
        <v>TC9A</v>
      </c>
      <c r="U37" s="29">
        <f>VLOOKUP(R37&amp;"-"&amp;S37,通道清单!C:L,8,FALSE)</f>
        <v>30</v>
      </c>
      <c r="V37" s="29">
        <f>VLOOKUP(R37&amp;"-"&amp;S37,通道清单!C:L,9,FALSE)</f>
        <v>14463</v>
      </c>
      <c r="W37" s="29">
        <f>VLOOKUP(R37&amp;"-"&amp;S37,通道清单!C:L,10,FALSE)</f>
        <v>14493</v>
      </c>
      <c r="X37" s="29">
        <f>VLOOKUP(R37&amp;"-"&amp;T37,通道清单!C:L,9,FALSE)</f>
        <v>12713</v>
      </c>
      <c r="Y37" s="29">
        <f>VLOOKUP(R37&amp;"-"&amp;T37,通道清单!C:L,10,FALSE)</f>
        <v>12743</v>
      </c>
      <c r="Z37" s="159"/>
      <c r="AA37" s="160"/>
      <c r="AB37" s="160"/>
      <c r="AC37" s="160"/>
    </row>
    <row r="38" ht="15" hidden="1" spans="1:29">
      <c r="A38" s="29">
        <f t="shared" si="4"/>
        <v>37</v>
      </c>
      <c r="B38" s="29" t="str">
        <f t="shared" si="5"/>
        <v>CS10R-1-4-[5][5]-OFF0-BW18</v>
      </c>
      <c r="C38" s="29" t="str">
        <f>R38&amp;"_BW"&amp;TEXT(O38-N38,"000.00")&amp;"_U"&amp;VLOOKUP(R38&amp;"-"&amp;S38,通道清单!C:L,5,FALSE)&amp;LEFT("_____",5-LEN(VLOOKUP(R38&amp;"-"&amp;S38,通道清单!C:L,4,FALSE)))&amp;VLOOKUP(R38&amp;"-"&amp;S38,通道清单!C:L,4,FALSE)&amp;"_S"&amp;TEXT(N38,"00000.00")&amp;"_E"&amp;TEXT(O38,"00000.00")&amp;"_D"&amp;VLOOKUP(R38&amp;"-"&amp;T38,通道清单!C:L,5,FALSE)&amp;LEFT("_____",5-LEN(VLOOKUP(R38&amp;"-"&amp;T38,通道清单!C:L,4,FALSE)))&amp;VLOOKUP(R38&amp;"-"&amp;T38,通道清单!C:L,4,FALSE)&amp;"_S"&amp;TEXT(P38,"00000.00")&amp;"_E"&amp;TEXT(Q38,"00000.00")</f>
        <v>CS10R_BW018.00_UV____S_S14013.00_E14031.00_DH____S_S12263.00_E12281.00</v>
      </c>
      <c r="D38" s="29"/>
      <c r="E38" s="29"/>
      <c r="F38" s="29"/>
      <c r="G38" s="29" t="s">
        <v>8743</v>
      </c>
      <c r="H38" s="29">
        <f>VLOOKUP(G38,开关状态表!B:I,7,FALSE)</f>
        <v>1</v>
      </c>
      <c r="I38" s="29">
        <v>0</v>
      </c>
      <c r="J38" s="161">
        <v>18</v>
      </c>
      <c r="K38" s="29" t="s">
        <v>8732</v>
      </c>
      <c r="L38" s="29"/>
      <c r="M38" s="158" t="s">
        <v>8733</v>
      </c>
      <c r="N38" s="156">
        <f t="shared" si="0"/>
        <v>14013</v>
      </c>
      <c r="O38" s="156">
        <f t="shared" si="1"/>
        <v>14031</v>
      </c>
      <c r="P38" s="156">
        <f t="shared" si="2"/>
        <v>12263</v>
      </c>
      <c r="Q38" s="156">
        <f t="shared" si="3"/>
        <v>12281</v>
      </c>
      <c r="R38" s="29" t="str">
        <f>VLOOKUP(VLOOKUP(G38,开关状态表!B:H,2,FALSE),矩阵信息表!B:H,2,FALSE)</f>
        <v>CS10R</v>
      </c>
      <c r="S38" s="29" t="str">
        <f>VLOOKUP(G38,开关状态表!B:H,5,FALSE)</f>
        <v>RS1B</v>
      </c>
      <c r="T38" s="29" t="str">
        <f>VLOOKUP(G38,开关状态表!B:H,6,FALSE)</f>
        <v>TS1B</v>
      </c>
      <c r="U38" s="29">
        <f>VLOOKUP(R38&amp;"-"&amp;S38,通道清单!C:L,8,FALSE)</f>
        <v>54</v>
      </c>
      <c r="V38" s="29">
        <f>VLOOKUP(R38&amp;"-"&amp;S38,通道清单!C:L,9,FALSE)</f>
        <v>14013</v>
      </c>
      <c r="W38" s="29">
        <f>VLOOKUP(R38&amp;"-"&amp;S38,通道清单!C:L,10,FALSE)</f>
        <v>14067</v>
      </c>
      <c r="X38" s="29">
        <f>VLOOKUP(R38&amp;"-"&amp;T38,通道清单!C:L,9,FALSE)</f>
        <v>12263</v>
      </c>
      <c r="Y38" s="29">
        <f>VLOOKUP(R38&amp;"-"&amp;T38,通道清单!C:L,10,FALSE)</f>
        <v>12317</v>
      </c>
      <c r="Z38" s="159"/>
      <c r="AA38" s="160"/>
      <c r="AB38" s="160"/>
      <c r="AC38" s="160"/>
    </row>
    <row r="39" ht="15" hidden="1" spans="1:29">
      <c r="A39" s="29">
        <f t="shared" si="4"/>
        <v>38</v>
      </c>
      <c r="B39" s="29" t="str">
        <f t="shared" si="5"/>
        <v>CS10R-1-4-[5][5]-OFF18-BW1</v>
      </c>
      <c r="C39" s="29" t="str">
        <f>R39&amp;"_BW"&amp;TEXT(O39-N39,"000.00")&amp;"_U"&amp;VLOOKUP(R39&amp;"-"&amp;S39,通道清单!C:L,5,FALSE)&amp;LEFT("_____",5-LEN(VLOOKUP(R39&amp;"-"&amp;S39,通道清单!C:L,4,FALSE)))&amp;VLOOKUP(R39&amp;"-"&amp;S39,通道清单!C:L,4,FALSE)&amp;"_S"&amp;TEXT(N39,"00000.00")&amp;"_E"&amp;TEXT(O39,"00000.00")&amp;"_D"&amp;VLOOKUP(R39&amp;"-"&amp;T39,通道清单!C:L,5,FALSE)&amp;LEFT("_____",5-LEN(VLOOKUP(R39&amp;"-"&amp;T39,通道清单!C:L,4,FALSE)))&amp;VLOOKUP(R39&amp;"-"&amp;T39,通道清单!C:L,4,FALSE)&amp;"_S"&amp;TEXT(P39,"00000.00")&amp;"_E"&amp;TEXT(Q39,"00000.00")</f>
        <v>CS10R_BW001.00_UV____S_S14031.00_E14032.00_DH____S_S12281.00_E12282.00</v>
      </c>
      <c r="D39" s="29"/>
      <c r="E39" s="29"/>
      <c r="F39" s="29"/>
      <c r="G39" s="29" t="s">
        <v>8743</v>
      </c>
      <c r="H39" s="29">
        <f>VLOOKUP(G39,开关状态表!B:I,7,FALSE)</f>
        <v>1</v>
      </c>
      <c r="I39" s="29">
        <v>18</v>
      </c>
      <c r="J39" s="161">
        <v>1</v>
      </c>
      <c r="K39" s="29" t="s">
        <v>8732</v>
      </c>
      <c r="L39" s="29"/>
      <c r="M39" s="158" t="s">
        <v>8733</v>
      </c>
      <c r="N39" s="156">
        <f t="shared" si="0"/>
        <v>14031</v>
      </c>
      <c r="O39" s="156">
        <f t="shared" si="1"/>
        <v>14032</v>
      </c>
      <c r="P39" s="156">
        <f t="shared" si="2"/>
        <v>12281</v>
      </c>
      <c r="Q39" s="156">
        <f t="shared" si="3"/>
        <v>12282</v>
      </c>
      <c r="R39" s="29" t="str">
        <f>VLOOKUP(VLOOKUP(G39,开关状态表!B:H,2,FALSE),矩阵信息表!B:H,2,FALSE)</f>
        <v>CS10R</v>
      </c>
      <c r="S39" s="29" t="str">
        <f>VLOOKUP(G39,开关状态表!B:H,5,FALSE)</f>
        <v>RS1B</v>
      </c>
      <c r="T39" s="29" t="str">
        <f>VLOOKUP(G39,开关状态表!B:H,6,FALSE)</f>
        <v>TS1B</v>
      </c>
      <c r="U39" s="29">
        <f>VLOOKUP(R39&amp;"-"&amp;S39,通道清单!C:L,8,FALSE)</f>
        <v>54</v>
      </c>
      <c r="V39" s="29">
        <f>VLOOKUP(R39&amp;"-"&amp;S39,通道清单!C:L,9,FALSE)</f>
        <v>14013</v>
      </c>
      <c r="W39" s="29">
        <f>VLOOKUP(R39&amp;"-"&amp;S39,通道清单!C:L,10,FALSE)</f>
        <v>14067</v>
      </c>
      <c r="X39" s="29">
        <f>VLOOKUP(R39&amp;"-"&amp;T39,通道清单!C:L,9,FALSE)</f>
        <v>12263</v>
      </c>
      <c r="Y39" s="29">
        <f>VLOOKUP(R39&amp;"-"&amp;T39,通道清单!C:L,10,FALSE)</f>
        <v>12317</v>
      </c>
      <c r="Z39" s="159"/>
      <c r="AA39" s="160"/>
      <c r="AB39" s="160"/>
      <c r="AC39" s="160"/>
    </row>
    <row r="40" ht="15" hidden="1" spans="1:29">
      <c r="A40" s="29">
        <f t="shared" si="4"/>
        <v>39</v>
      </c>
      <c r="B40" s="29" t="str">
        <f t="shared" si="5"/>
        <v>CS10R-1-4-[5][5]-OFF19-BW36</v>
      </c>
      <c r="C40" s="29" t="str">
        <f>R40&amp;"_BW"&amp;TEXT(O40-N40,"000.00")&amp;"_U"&amp;VLOOKUP(R40&amp;"-"&amp;S40,通道清单!C:L,5,FALSE)&amp;LEFT("_____",5-LEN(VLOOKUP(R40&amp;"-"&amp;S40,通道清单!C:L,4,FALSE)))&amp;VLOOKUP(R40&amp;"-"&amp;S40,通道清单!C:L,4,FALSE)&amp;"_S"&amp;TEXT(N40,"00000.00")&amp;"_E"&amp;TEXT(O40,"00000.00")&amp;"_D"&amp;VLOOKUP(R40&amp;"-"&amp;T40,通道清单!C:L,5,FALSE)&amp;LEFT("_____",5-LEN(VLOOKUP(R40&amp;"-"&amp;T40,通道清单!C:L,4,FALSE)))&amp;VLOOKUP(R40&amp;"-"&amp;T40,通道清单!C:L,4,FALSE)&amp;"_S"&amp;TEXT(P40,"00000.00")&amp;"_E"&amp;TEXT(Q40,"00000.00")</f>
        <v>CS10R_BW036.00_UV____S_S14032.00_E14068.00_DH____S_S12282.00_E12318.00</v>
      </c>
      <c r="D40" s="29"/>
      <c r="E40" s="29"/>
      <c r="F40" s="29"/>
      <c r="G40" s="29" t="s">
        <v>8743</v>
      </c>
      <c r="H40" s="29">
        <f>VLOOKUP(G40,开关状态表!B:I,7,FALSE)</f>
        <v>1</v>
      </c>
      <c r="I40" s="29">
        <v>19</v>
      </c>
      <c r="J40" s="161">
        <v>36</v>
      </c>
      <c r="K40" s="29" t="s">
        <v>8732</v>
      </c>
      <c r="L40" s="29"/>
      <c r="M40" s="158" t="s">
        <v>8733</v>
      </c>
      <c r="N40" s="156">
        <f t="shared" si="0"/>
        <v>14032</v>
      </c>
      <c r="O40" s="156">
        <f t="shared" si="1"/>
        <v>14068</v>
      </c>
      <c r="P40" s="156">
        <f t="shared" si="2"/>
        <v>12282</v>
      </c>
      <c r="Q40" s="156">
        <f t="shared" si="3"/>
        <v>12318</v>
      </c>
      <c r="R40" s="29" t="str">
        <f>VLOOKUP(VLOOKUP(G40,开关状态表!B:H,2,FALSE),矩阵信息表!B:H,2,FALSE)</f>
        <v>CS10R</v>
      </c>
      <c r="S40" s="29" t="str">
        <f>VLOOKUP(G40,开关状态表!B:H,5,FALSE)</f>
        <v>RS1B</v>
      </c>
      <c r="T40" s="29" t="str">
        <f>VLOOKUP(G40,开关状态表!B:H,6,FALSE)</f>
        <v>TS1B</v>
      </c>
      <c r="U40" s="29">
        <f>VLOOKUP(R40&amp;"-"&amp;S40,通道清单!C:L,8,FALSE)</f>
        <v>54</v>
      </c>
      <c r="V40" s="29">
        <f>VLOOKUP(R40&amp;"-"&amp;S40,通道清单!C:L,9,FALSE)</f>
        <v>14013</v>
      </c>
      <c r="W40" s="29">
        <f>VLOOKUP(R40&amp;"-"&amp;S40,通道清单!C:L,10,FALSE)</f>
        <v>14067</v>
      </c>
      <c r="X40" s="29">
        <f>VLOOKUP(R40&amp;"-"&amp;T40,通道清单!C:L,9,FALSE)</f>
        <v>12263</v>
      </c>
      <c r="Y40" s="29">
        <f>VLOOKUP(R40&amp;"-"&amp;T40,通道清单!C:L,10,FALSE)</f>
        <v>12317</v>
      </c>
      <c r="Z40" s="159"/>
      <c r="AA40" s="160"/>
      <c r="AB40" s="160"/>
      <c r="AC40" s="160"/>
    </row>
    <row r="41" ht="15" hidden="1" spans="1:29">
      <c r="A41" s="29">
        <f t="shared" si="4"/>
        <v>40</v>
      </c>
      <c r="B41" s="29" t="str">
        <f t="shared" si="5"/>
        <v>CS10R-1-4-[6][6]-OFF0-BW54</v>
      </c>
      <c r="C41" s="29" t="str">
        <f>R41&amp;"_BW"&amp;TEXT(O41-N41,"000.00")&amp;"_U"&amp;VLOOKUP(R41&amp;"-"&amp;S41,通道清单!C:L,5,FALSE)&amp;LEFT("_____",5-LEN(VLOOKUP(R41&amp;"-"&amp;S41,通道清单!C:L,4,FALSE)))&amp;VLOOKUP(R41&amp;"-"&amp;S41,通道清单!C:L,4,FALSE)&amp;"_S"&amp;TEXT(N41,"00000.00")&amp;"_E"&amp;TEXT(O41,"00000.00")&amp;"_D"&amp;VLOOKUP(R41&amp;"-"&amp;T41,通道清单!C:L,5,FALSE)&amp;LEFT("_____",5-LEN(VLOOKUP(R41&amp;"-"&amp;T41,通道清单!C:L,4,FALSE)))&amp;VLOOKUP(R41&amp;"-"&amp;T41,通道清单!C:L,4,FALSE)&amp;"_S"&amp;TEXT(P41,"00000.00")&amp;"_E"&amp;TEXT(Q41,"00000.00")</f>
        <v>CS10R_BW054.00_UV____S_S14073.00_E14127.00_DH____S_S12323.00_E12377.00</v>
      </c>
      <c r="D41" s="29"/>
      <c r="E41" s="29"/>
      <c r="F41" s="29"/>
      <c r="G41" s="29" t="s">
        <v>8744</v>
      </c>
      <c r="H41" s="29">
        <f>VLOOKUP(G41,开关状态表!B:I,7,FALSE)</f>
        <v>1</v>
      </c>
      <c r="I41" s="29">
        <v>0</v>
      </c>
      <c r="J41" s="161">
        <v>54</v>
      </c>
      <c r="K41" s="29" t="s">
        <v>8732</v>
      </c>
      <c r="L41" s="29"/>
      <c r="M41" s="158" t="s">
        <v>8733</v>
      </c>
      <c r="N41" s="156">
        <f t="shared" si="0"/>
        <v>14073</v>
      </c>
      <c r="O41" s="156">
        <f t="shared" si="1"/>
        <v>14127</v>
      </c>
      <c r="P41" s="156">
        <f t="shared" si="2"/>
        <v>12323</v>
      </c>
      <c r="Q41" s="156">
        <f t="shared" si="3"/>
        <v>12377</v>
      </c>
      <c r="R41" s="29" t="str">
        <f>VLOOKUP(VLOOKUP(G41,开关状态表!B:H,2,FALSE),矩阵信息表!B:H,2,FALSE)</f>
        <v>CS10R</v>
      </c>
      <c r="S41" s="29" t="str">
        <f>VLOOKUP(G41,开关状态表!B:H,5,FALSE)</f>
        <v>RS2B</v>
      </c>
      <c r="T41" s="29" t="str">
        <f>VLOOKUP(G41,开关状态表!B:H,6,FALSE)</f>
        <v>TS2B</v>
      </c>
      <c r="U41" s="29">
        <f>VLOOKUP(R41&amp;"-"&amp;S41,通道清单!C:L,8,FALSE)</f>
        <v>54</v>
      </c>
      <c r="V41" s="29">
        <f>VLOOKUP(R41&amp;"-"&amp;S41,通道清单!C:L,9,FALSE)</f>
        <v>14073</v>
      </c>
      <c r="W41" s="29">
        <f>VLOOKUP(R41&amp;"-"&amp;S41,通道清单!C:L,10,FALSE)</f>
        <v>14127</v>
      </c>
      <c r="X41" s="29">
        <f>VLOOKUP(R41&amp;"-"&amp;T41,通道清单!C:L,9,FALSE)</f>
        <v>12323</v>
      </c>
      <c r="Y41" s="29">
        <f>VLOOKUP(R41&amp;"-"&amp;T41,通道清单!C:L,10,FALSE)</f>
        <v>12377</v>
      </c>
      <c r="Z41" s="159"/>
      <c r="AA41" s="160"/>
      <c r="AB41" s="160"/>
      <c r="AC41" s="160"/>
    </row>
    <row r="42" ht="15" hidden="1" spans="1:29">
      <c r="A42" s="29">
        <f t="shared" si="4"/>
        <v>41</v>
      </c>
      <c r="B42" s="29" t="str">
        <f t="shared" si="5"/>
        <v>CS10R-1-4-[7][7]-OFF0-BW31</v>
      </c>
      <c r="C42" s="29" t="str">
        <f>R42&amp;"_BW"&amp;TEXT(O42-N42,"000.00")&amp;"_U"&amp;VLOOKUP(R42&amp;"-"&amp;S42,通道清单!C:L,5,FALSE)&amp;LEFT("_____",5-LEN(VLOOKUP(R42&amp;"-"&amp;S42,通道清单!C:L,4,FALSE)))&amp;VLOOKUP(R42&amp;"-"&amp;S42,通道清单!C:L,4,FALSE)&amp;"_S"&amp;TEXT(N42,"00000.00")&amp;"_E"&amp;TEXT(O42,"00000.00")&amp;"_D"&amp;VLOOKUP(R42&amp;"-"&amp;T42,通道清单!C:L,5,FALSE)&amp;LEFT("_____",5-LEN(VLOOKUP(R42&amp;"-"&amp;T42,通道清单!C:L,4,FALSE)))&amp;VLOOKUP(R42&amp;"-"&amp;T42,通道清单!C:L,4,FALSE)&amp;"_S"&amp;TEXT(P42,"00000.00")&amp;"_E"&amp;TEXT(Q42,"00000.00")</f>
        <v>CS10R_BW031.00_UV____S_S14133.00_E14164.00_DH____S_S12383.00_E12414.00</v>
      </c>
      <c r="D42" s="29"/>
      <c r="E42" s="29"/>
      <c r="F42" s="29"/>
      <c r="G42" s="29" t="s">
        <v>8745</v>
      </c>
      <c r="H42" s="29">
        <v>1</v>
      </c>
      <c r="I42" s="29">
        <v>0</v>
      </c>
      <c r="J42" s="161">
        <v>31</v>
      </c>
      <c r="K42" s="29" t="s">
        <v>8732</v>
      </c>
      <c r="L42" s="29"/>
      <c r="M42" s="158" t="s">
        <v>8733</v>
      </c>
      <c r="N42" s="156">
        <f t="shared" si="0"/>
        <v>14133</v>
      </c>
      <c r="O42" s="156">
        <f t="shared" si="1"/>
        <v>14164</v>
      </c>
      <c r="P42" s="156">
        <f t="shared" si="2"/>
        <v>12383</v>
      </c>
      <c r="Q42" s="156">
        <f t="shared" si="3"/>
        <v>12414</v>
      </c>
      <c r="R42" s="29" t="str">
        <f>VLOOKUP(VLOOKUP(G42,开关状态表!B:H,2,FALSE),矩阵信息表!B:H,2,FALSE)</f>
        <v>CS10R</v>
      </c>
      <c r="S42" s="29" t="str">
        <f>VLOOKUP(G42,开关状态表!B:H,5,FALSE)</f>
        <v>RS3B</v>
      </c>
      <c r="T42" s="29" t="str">
        <f>VLOOKUP(G42,开关状态表!B:H,6,FALSE)</f>
        <v>TS3B</v>
      </c>
      <c r="U42" s="29">
        <f>VLOOKUP(R42&amp;"-"&amp;S42,通道清单!C:L,8,FALSE)</f>
        <v>54</v>
      </c>
      <c r="V42" s="29">
        <f>VLOOKUP(R42&amp;"-"&amp;S42,通道清单!C:L,9,FALSE)</f>
        <v>14133</v>
      </c>
      <c r="W42" s="29">
        <f>VLOOKUP(R42&amp;"-"&amp;S42,通道清单!C:L,10,FALSE)</f>
        <v>14187</v>
      </c>
      <c r="X42" s="29">
        <f>VLOOKUP(R42&amp;"-"&amp;T42,通道清单!C:L,9,FALSE)</f>
        <v>12383</v>
      </c>
      <c r="Y42" s="29">
        <f>VLOOKUP(R42&amp;"-"&amp;T42,通道清单!C:L,10,FALSE)</f>
        <v>12437</v>
      </c>
      <c r="Z42" s="159"/>
      <c r="AA42" s="160"/>
      <c r="AB42" s="160"/>
      <c r="AC42" s="160"/>
    </row>
    <row r="43" ht="15" hidden="1" spans="1:29">
      <c r="A43" s="29">
        <f t="shared" si="4"/>
        <v>42</v>
      </c>
      <c r="B43" s="29" t="str">
        <f t="shared" si="5"/>
        <v>CS10R-1-4-[7][7]-OFF31-BW23</v>
      </c>
      <c r="C43" s="29" t="str">
        <f>R43&amp;"_BW"&amp;TEXT(O43-N43,"000.00")&amp;"_U"&amp;VLOOKUP(R43&amp;"-"&amp;S43,通道清单!C:L,5,FALSE)&amp;LEFT("_____",5-LEN(VLOOKUP(R43&amp;"-"&amp;S43,通道清单!C:L,4,FALSE)))&amp;VLOOKUP(R43&amp;"-"&amp;S43,通道清单!C:L,4,FALSE)&amp;"_S"&amp;TEXT(N43,"00000.00")&amp;"_E"&amp;TEXT(O43,"00000.00")&amp;"_D"&amp;VLOOKUP(R43&amp;"-"&amp;T43,通道清单!C:L,5,FALSE)&amp;LEFT("_____",5-LEN(VLOOKUP(R43&amp;"-"&amp;T43,通道清单!C:L,4,FALSE)))&amp;VLOOKUP(R43&amp;"-"&amp;T43,通道清单!C:L,4,FALSE)&amp;"_S"&amp;TEXT(P43,"00000.00")&amp;"_E"&amp;TEXT(Q43,"00000.00")</f>
        <v>CS10R_BW023.00_UV____S_S14164.00_E14187.00_DH____S_S12414.00_E12437.00</v>
      </c>
      <c r="D43" s="29"/>
      <c r="E43" s="29"/>
      <c r="F43" s="29"/>
      <c r="G43" s="29" t="s">
        <v>8745</v>
      </c>
      <c r="H43" s="29">
        <v>1</v>
      </c>
      <c r="I43" s="29">
        <v>31</v>
      </c>
      <c r="J43" s="161">
        <v>23</v>
      </c>
      <c r="K43" s="29" t="s">
        <v>8732</v>
      </c>
      <c r="L43" s="29"/>
      <c r="M43" s="158" t="s">
        <v>8733</v>
      </c>
      <c r="N43" s="156">
        <f t="shared" si="0"/>
        <v>14164</v>
      </c>
      <c r="O43" s="156">
        <f t="shared" si="1"/>
        <v>14187</v>
      </c>
      <c r="P43" s="156">
        <f t="shared" si="2"/>
        <v>12414</v>
      </c>
      <c r="Q43" s="156">
        <f t="shared" si="3"/>
        <v>12437</v>
      </c>
      <c r="R43" s="29" t="str">
        <f>VLOOKUP(VLOOKUP(G43,开关状态表!B:H,2,FALSE),矩阵信息表!B:H,2,FALSE)</f>
        <v>CS10R</v>
      </c>
      <c r="S43" s="29" t="str">
        <f>VLOOKUP(G43,开关状态表!B:H,5,FALSE)</f>
        <v>RS3B</v>
      </c>
      <c r="T43" s="29" t="str">
        <f>VLOOKUP(G43,开关状态表!B:H,6,FALSE)</f>
        <v>TS3B</v>
      </c>
      <c r="U43" s="29">
        <f>VLOOKUP(R43&amp;"-"&amp;S43,通道清单!C:L,8,FALSE)</f>
        <v>54</v>
      </c>
      <c r="V43" s="29">
        <f>VLOOKUP(R43&amp;"-"&amp;S43,通道清单!C:L,9,FALSE)</f>
        <v>14133</v>
      </c>
      <c r="W43" s="29">
        <f>VLOOKUP(R43&amp;"-"&amp;S43,通道清单!C:L,10,FALSE)</f>
        <v>14187</v>
      </c>
      <c r="X43" s="29">
        <f>VLOOKUP(R43&amp;"-"&amp;T43,通道清单!C:L,9,FALSE)</f>
        <v>12383</v>
      </c>
      <c r="Y43" s="29">
        <f>VLOOKUP(R43&amp;"-"&amp;T43,通道清单!C:L,10,FALSE)</f>
        <v>12437</v>
      </c>
      <c r="Z43" s="159"/>
      <c r="AA43" s="160"/>
      <c r="AB43" s="160"/>
      <c r="AC43" s="160"/>
    </row>
    <row r="44" ht="15" hidden="1" spans="1:29">
      <c r="A44" s="29">
        <f t="shared" si="4"/>
        <v>43</v>
      </c>
      <c r="B44" s="29" t="str">
        <f t="shared" si="5"/>
        <v>CS10R-1-4-[8][8]-OFF0-BW54</v>
      </c>
      <c r="C44" s="29" t="str">
        <f>R44&amp;"_BW"&amp;TEXT(O44-N44,"000.00")&amp;"_U"&amp;VLOOKUP(R44&amp;"-"&amp;S44,通道清单!C:L,5,FALSE)&amp;LEFT("_____",5-LEN(VLOOKUP(R44&amp;"-"&amp;S44,通道清单!C:L,4,FALSE)))&amp;VLOOKUP(R44&amp;"-"&amp;S44,通道清单!C:L,4,FALSE)&amp;"_S"&amp;TEXT(N44,"00000.00")&amp;"_E"&amp;TEXT(O44,"00000.00")&amp;"_D"&amp;VLOOKUP(R44&amp;"-"&amp;T44,通道清单!C:L,5,FALSE)&amp;LEFT("_____",5-LEN(VLOOKUP(R44&amp;"-"&amp;T44,通道清单!C:L,4,FALSE)))&amp;VLOOKUP(R44&amp;"-"&amp;T44,通道清单!C:L,4,FALSE)&amp;"_S"&amp;TEXT(P44,"00000.00")&amp;"_E"&amp;TEXT(Q44,"00000.00")</f>
        <v>CS10R_BW054.00_UV____S_S14193.00_E14247.00_DH____S_S12443.00_E12497.00</v>
      </c>
      <c r="D44" s="29"/>
      <c r="E44" s="29"/>
      <c r="F44" s="29"/>
      <c r="G44" s="29" t="s">
        <v>8746</v>
      </c>
      <c r="H44" s="29">
        <f>VLOOKUP(G44,开关状态表!B:I,7,FALSE)</f>
        <v>1</v>
      </c>
      <c r="I44" s="29">
        <v>0</v>
      </c>
      <c r="J44" s="161">
        <v>54</v>
      </c>
      <c r="K44" s="29" t="s">
        <v>8732</v>
      </c>
      <c r="L44" s="29"/>
      <c r="M44" s="158" t="s">
        <v>8733</v>
      </c>
      <c r="N44" s="156">
        <f t="shared" si="0"/>
        <v>14193</v>
      </c>
      <c r="O44" s="156">
        <f t="shared" si="1"/>
        <v>14247</v>
      </c>
      <c r="P44" s="156">
        <f t="shared" si="2"/>
        <v>12443</v>
      </c>
      <c r="Q44" s="156">
        <f t="shared" si="3"/>
        <v>12497</v>
      </c>
      <c r="R44" s="29" t="str">
        <f>VLOOKUP(VLOOKUP(G44,开关状态表!B:H,2,FALSE),矩阵信息表!B:H,2,FALSE)</f>
        <v>CS10R</v>
      </c>
      <c r="S44" s="29" t="str">
        <f>VLOOKUP(G44,开关状态表!B:H,5,FALSE)</f>
        <v>RS4B</v>
      </c>
      <c r="T44" s="29" t="str">
        <f>VLOOKUP(G44,开关状态表!B:H,6,FALSE)</f>
        <v>TS4B</v>
      </c>
      <c r="U44" s="29">
        <f>VLOOKUP(R44&amp;"-"&amp;S44,通道清单!C:L,8,FALSE)</f>
        <v>54</v>
      </c>
      <c r="V44" s="29">
        <f>VLOOKUP(R44&amp;"-"&amp;S44,通道清单!C:L,9,FALSE)</f>
        <v>14193</v>
      </c>
      <c r="W44" s="29">
        <f>VLOOKUP(R44&amp;"-"&amp;S44,通道清单!C:L,10,FALSE)</f>
        <v>14247</v>
      </c>
      <c r="X44" s="29">
        <f>VLOOKUP(R44&amp;"-"&amp;T44,通道清单!C:L,9,FALSE)</f>
        <v>12443</v>
      </c>
      <c r="Y44" s="29">
        <f>VLOOKUP(R44&amp;"-"&amp;T44,通道清单!C:L,10,FALSE)</f>
        <v>12497</v>
      </c>
      <c r="Z44" s="159"/>
      <c r="AA44" s="160"/>
      <c r="AB44" s="160"/>
      <c r="AC44" s="160"/>
    </row>
    <row r="45" ht="15" hidden="1" spans="1:29">
      <c r="A45" s="29">
        <f t="shared" si="4"/>
        <v>44</v>
      </c>
      <c r="B45" s="29" t="str">
        <f t="shared" si="5"/>
        <v>CS10R-1-2-[1][1]-OFF0-BW54</v>
      </c>
      <c r="C45" s="29" t="str">
        <f>R45&amp;"_BW"&amp;TEXT(O45-N45,"000.00")&amp;"_U"&amp;VLOOKUP(R45&amp;"-"&amp;S45,通道清单!C:L,5,FALSE)&amp;LEFT("_____",5-LEN(VLOOKUP(R45&amp;"-"&amp;S45,通道清单!C:L,4,FALSE)))&amp;VLOOKUP(R45&amp;"-"&amp;S45,通道清单!C:L,4,FALSE)&amp;"_S"&amp;TEXT(N45,"00000.00")&amp;"_E"&amp;TEXT(O45,"00000.00")&amp;"_D"&amp;VLOOKUP(R45&amp;"-"&amp;T45,通道清单!C:L,5,FALSE)&amp;LEFT("_____",5-LEN(VLOOKUP(R45&amp;"-"&amp;T45,通道清单!C:L,4,FALSE)))&amp;VLOOKUP(R45&amp;"-"&amp;T45,通道清单!C:L,4,FALSE)&amp;"_S"&amp;TEXT(P45,"00000.00")&amp;"_E"&amp;TEXT(Q45,"00000.00")</f>
        <v>CS10R_BW054.00_UV____C_S14253.00_E14307.00_DH____C_S12503.00_E12557.00</v>
      </c>
      <c r="D45" s="29"/>
      <c r="E45" s="29"/>
      <c r="F45" s="29"/>
      <c r="G45" s="29" t="s">
        <v>8747</v>
      </c>
      <c r="H45" s="29">
        <f>VLOOKUP(G45,开关状态表!B:I,7,FALSE)</f>
        <v>1</v>
      </c>
      <c r="I45" s="29">
        <v>0</v>
      </c>
      <c r="J45" s="161">
        <v>54</v>
      </c>
      <c r="K45" s="29" t="s">
        <v>8732</v>
      </c>
      <c r="L45" s="29"/>
      <c r="M45" s="158" t="s">
        <v>8733</v>
      </c>
      <c r="N45" s="156">
        <f t="shared" si="0"/>
        <v>14253</v>
      </c>
      <c r="O45" s="156">
        <f t="shared" si="1"/>
        <v>14307</v>
      </c>
      <c r="P45" s="156">
        <f t="shared" si="2"/>
        <v>12503</v>
      </c>
      <c r="Q45" s="156">
        <f t="shared" si="3"/>
        <v>12557</v>
      </c>
      <c r="R45" s="29" t="str">
        <f>VLOOKUP(VLOOKUP(G45,开关状态表!B:H,2,FALSE),矩阵信息表!B:H,2,FALSE)</f>
        <v>CS10R</v>
      </c>
      <c r="S45" s="29" t="str">
        <f>VLOOKUP(G45,开关状态表!B:H,5,FALSE)</f>
        <v>RC5B</v>
      </c>
      <c r="T45" s="29" t="str">
        <f>VLOOKUP(G45,开关状态表!B:H,6,FALSE)</f>
        <v>TC5B</v>
      </c>
      <c r="U45" s="29">
        <f>VLOOKUP(R45&amp;"-"&amp;S45,通道清单!C:L,8,FALSE)</f>
        <v>54</v>
      </c>
      <c r="V45" s="29">
        <f>VLOOKUP(R45&amp;"-"&amp;S45,通道清单!C:L,9,FALSE)</f>
        <v>14253</v>
      </c>
      <c r="W45" s="29">
        <f>VLOOKUP(R45&amp;"-"&amp;S45,通道清单!C:L,10,FALSE)</f>
        <v>14307</v>
      </c>
      <c r="X45" s="29">
        <f>VLOOKUP(R45&amp;"-"&amp;T45,通道清单!C:L,9,FALSE)</f>
        <v>12503</v>
      </c>
      <c r="Y45" s="29">
        <f>VLOOKUP(R45&amp;"-"&amp;T45,通道清单!C:L,10,FALSE)</f>
        <v>12557</v>
      </c>
      <c r="Z45" s="159"/>
      <c r="AA45" s="160"/>
      <c r="AB45" s="160"/>
      <c r="AC45" s="160"/>
    </row>
    <row r="46" ht="15" hidden="1" spans="1:29">
      <c r="A46" s="29">
        <f t="shared" si="4"/>
        <v>45</v>
      </c>
      <c r="B46" s="29" t="str">
        <f t="shared" si="5"/>
        <v>CS10R-1-2-[2][2]-OFF-1.2-BW1.2</v>
      </c>
      <c r="C46" s="29" t="str">
        <f>R46&amp;"_BW"&amp;TEXT(O46-N46,"000.00")&amp;"_U"&amp;VLOOKUP(R46&amp;"-"&amp;S46,通道清单!C:L,5,FALSE)&amp;LEFT("_____",5-LEN(VLOOKUP(R46&amp;"-"&amp;S46,通道清单!C:L,4,FALSE)))&amp;VLOOKUP(R46&amp;"-"&amp;S46,通道清单!C:L,4,FALSE)&amp;"_S"&amp;TEXT(N46,"00000.00")&amp;"_E"&amp;TEXT(O46,"00000.00")&amp;"_D"&amp;VLOOKUP(R46&amp;"-"&amp;T46,通道清单!C:L,5,FALSE)&amp;LEFT("_____",5-LEN(VLOOKUP(R46&amp;"-"&amp;T46,通道清单!C:L,4,FALSE)))&amp;VLOOKUP(R46&amp;"-"&amp;T46,通道清单!C:L,4,FALSE)&amp;"_S"&amp;TEXT(P46,"00000.00")&amp;"_E"&amp;TEXT(Q46,"00000.00")</f>
        <v>CS10R_BW001.20_UV____C_S14311.80_E14313.00_DH____C_S12561.80_E12563.00</v>
      </c>
      <c r="D46" s="29"/>
      <c r="E46" s="29"/>
      <c r="F46" s="29"/>
      <c r="G46" s="29" t="s">
        <v>8748</v>
      </c>
      <c r="H46" s="29">
        <f>VLOOKUP(G46,开关状态表!B:I,7,FALSE)</f>
        <v>1</v>
      </c>
      <c r="I46" s="29">
        <v>-1.2</v>
      </c>
      <c r="J46" s="161">
        <v>1.2</v>
      </c>
      <c r="K46" s="29" t="s">
        <v>8732</v>
      </c>
      <c r="L46" s="29"/>
      <c r="M46" s="158" t="s">
        <v>8733</v>
      </c>
      <c r="N46" s="156">
        <f t="shared" si="0"/>
        <v>14311.8</v>
      </c>
      <c r="O46" s="156">
        <f t="shared" si="1"/>
        <v>14313</v>
      </c>
      <c r="P46" s="156">
        <f t="shared" si="2"/>
        <v>12561.8</v>
      </c>
      <c r="Q46" s="156">
        <f t="shared" si="3"/>
        <v>12563</v>
      </c>
      <c r="R46" s="29" t="str">
        <f>VLOOKUP(VLOOKUP(G46,开关状态表!B:H,2,FALSE),矩阵信息表!B:H,2,FALSE)</f>
        <v>CS10R</v>
      </c>
      <c r="S46" s="29" t="str">
        <f>VLOOKUP(G46,开关状态表!B:H,5,FALSE)</f>
        <v>RC6B</v>
      </c>
      <c r="T46" s="29" t="str">
        <f>VLOOKUP(G46,开关状态表!B:H,6,FALSE)</f>
        <v>TC6B</v>
      </c>
      <c r="U46" s="29">
        <f>VLOOKUP(R46&amp;"-"&amp;S46,通道清单!C:L,8,FALSE)</f>
        <v>54</v>
      </c>
      <c r="V46" s="29">
        <f>VLOOKUP(R46&amp;"-"&amp;S46,通道清单!C:L,9,FALSE)</f>
        <v>14313</v>
      </c>
      <c r="W46" s="29">
        <f>VLOOKUP(R46&amp;"-"&amp;S46,通道清单!C:L,10,FALSE)</f>
        <v>14367</v>
      </c>
      <c r="X46" s="29">
        <f>VLOOKUP(R46&amp;"-"&amp;T46,通道清单!C:L,9,FALSE)</f>
        <v>12563</v>
      </c>
      <c r="Y46" s="29">
        <f>VLOOKUP(R46&amp;"-"&amp;T46,通道清单!C:L,10,FALSE)</f>
        <v>12617</v>
      </c>
      <c r="Z46" s="159"/>
      <c r="AA46" s="160"/>
      <c r="AB46" s="160"/>
      <c r="AC46" s="160"/>
    </row>
    <row r="47" ht="15" hidden="1" spans="1:29">
      <c r="A47" s="29">
        <f t="shared" si="4"/>
        <v>46</v>
      </c>
      <c r="B47" s="29" t="str">
        <f t="shared" si="5"/>
        <v>CS10R-1-2-[2][2]-OFF0-BW1</v>
      </c>
      <c r="C47" s="29" t="str">
        <f>R47&amp;"_BW"&amp;TEXT(O47-N47,"000.00")&amp;"_U"&amp;VLOOKUP(R47&amp;"-"&amp;S47,通道清单!C:L,5,FALSE)&amp;LEFT("_____",5-LEN(VLOOKUP(R47&amp;"-"&amp;S47,通道清单!C:L,4,FALSE)))&amp;VLOOKUP(R47&amp;"-"&amp;S47,通道清单!C:L,4,FALSE)&amp;"_S"&amp;TEXT(N47,"00000.00")&amp;"_E"&amp;TEXT(O47,"00000.00")&amp;"_D"&amp;VLOOKUP(R47&amp;"-"&amp;T47,通道清单!C:L,5,FALSE)&amp;LEFT("_____",5-LEN(VLOOKUP(R47&amp;"-"&amp;T47,通道清单!C:L,4,FALSE)))&amp;VLOOKUP(R47&amp;"-"&amp;T47,通道清单!C:L,4,FALSE)&amp;"_S"&amp;TEXT(P47,"00000.00")&amp;"_E"&amp;TEXT(Q47,"00000.00")</f>
        <v>CS10R_BW001.00_UV____C_S14313.00_E14314.00_DH____C_S12563.00_E12564.00</v>
      </c>
      <c r="D47" s="29"/>
      <c r="E47" s="29"/>
      <c r="F47" s="29"/>
      <c r="G47" s="29" t="s">
        <v>8748</v>
      </c>
      <c r="H47" s="29">
        <f>VLOOKUP(G47,开关状态表!B:I,7,FALSE)</f>
        <v>1</v>
      </c>
      <c r="I47" s="29">
        <v>0</v>
      </c>
      <c r="J47" s="161">
        <v>1</v>
      </c>
      <c r="K47" s="29" t="s">
        <v>8732</v>
      </c>
      <c r="L47" s="29"/>
      <c r="M47" s="158" t="s">
        <v>8733</v>
      </c>
      <c r="N47" s="156">
        <f t="shared" si="0"/>
        <v>14313</v>
      </c>
      <c r="O47" s="156">
        <f t="shared" si="1"/>
        <v>14314</v>
      </c>
      <c r="P47" s="156">
        <f t="shared" si="2"/>
        <v>12563</v>
      </c>
      <c r="Q47" s="156">
        <f t="shared" si="3"/>
        <v>12564</v>
      </c>
      <c r="R47" s="29" t="str">
        <f>VLOOKUP(VLOOKUP(G47,开关状态表!B:H,2,FALSE),矩阵信息表!B:H,2,FALSE)</f>
        <v>CS10R</v>
      </c>
      <c r="S47" s="29" t="str">
        <f>VLOOKUP(G47,开关状态表!B:H,5,FALSE)</f>
        <v>RC6B</v>
      </c>
      <c r="T47" s="29" t="str">
        <f>VLOOKUP(G47,开关状态表!B:H,6,FALSE)</f>
        <v>TC6B</v>
      </c>
      <c r="U47" s="29">
        <f>VLOOKUP(R47&amp;"-"&amp;S47,通道清单!C:L,8,FALSE)</f>
        <v>54</v>
      </c>
      <c r="V47" s="29">
        <f>VLOOKUP(R47&amp;"-"&amp;S47,通道清单!C:L,9,FALSE)</f>
        <v>14313</v>
      </c>
      <c r="W47" s="29">
        <f>VLOOKUP(R47&amp;"-"&amp;S47,通道清单!C:L,10,FALSE)</f>
        <v>14367</v>
      </c>
      <c r="X47" s="29">
        <f>VLOOKUP(R47&amp;"-"&amp;T47,通道清单!C:L,9,FALSE)</f>
        <v>12563</v>
      </c>
      <c r="Y47" s="29">
        <f>VLOOKUP(R47&amp;"-"&amp;T47,通道清单!C:L,10,FALSE)</f>
        <v>12617</v>
      </c>
      <c r="Z47" s="159"/>
      <c r="AA47" s="160"/>
      <c r="AB47" s="160"/>
      <c r="AC47" s="160"/>
    </row>
    <row r="48" ht="15" hidden="1" spans="1:29">
      <c r="A48" s="29">
        <f t="shared" si="4"/>
        <v>47</v>
      </c>
      <c r="B48" s="29" t="str">
        <f t="shared" si="5"/>
        <v>CS10R-1-2-[2][2]-OFF1-BW1</v>
      </c>
      <c r="C48" s="29" t="str">
        <f>R48&amp;"_BW"&amp;TEXT(O48-N48,"000.00")&amp;"_U"&amp;VLOOKUP(R48&amp;"-"&amp;S48,通道清单!C:L,5,FALSE)&amp;LEFT("_____",5-LEN(VLOOKUP(R48&amp;"-"&amp;S48,通道清单!C:L,4,FALSE)))&amp;VLOOKUP(R48&amp;"-"&amp;S48,通道清单!C:L,4,FALSE)&amp;"_S"&amp;TEXT(N48,"00000.00")&amp;"_E"&amp;TEXT(O48,"00000.00")&amp;"_D"&amp;VLOOKUP(R48&amp;"-"&amp;T48,通道清单!C:L,5,FALSE)&amp;LEFT("_____",5-LEN(VLOOKUP(R48&amp;"-"&amp;T48,通道清单!C:L,4,FALSE)))&amp;VLOOKUP(R48&amp;"-"&amp;T48,通道清单!C:L,4,FALSE)&amp;"_S"&amp;TEXT(P48,"00000.00")&amp;"_E"&amp;TEXT(Q48,"00000.00")</f>
        <v>CS10R_BW001.00_UV____C_S14314.00_E14315.00_DH____C_S12564.00_E12565.00</v>
      </c>
      <c r="D48" s="29"/>
      <c r="E48" s="29"/>
      <c r="F48" s="29"/>
      <c r="G48" s="29" t="s">
        <v>8748</v>
      </c>
      <c r="H48" s="29">
        <f>VLOOKUP(G48,开关状态表!B:I,7,FALSE)</f>
        <v>1</v>
      </c>
      <c r="I48" s="29">
        <v>1</v>
      </c>
      <c r="J48" s="161">
        <v>1</v>
      </c>
      <c r="K48" s="29" t="s">
        <v>202</v>
      </c>
      <c r="L48" s="29"/>
      <c r="M48" s="158" t="s">
        <v>8733</v>
      </c>
      <c r="N48" s="156">
        <f t="shared" si="0"/>
        <v>14314</v>
      </c>
      <c r="O48" s="156">
        <f t="shared" si="1"/>
        <v>14315</v>
      </c>
      <c r="P48" s="156">
        <f t="shared" si="2"/>
        <v>12564</v>
      </c>
      <c r="Q48" s="156">
        <f t="shared" si="3"/>
        <v>12565</v>
      </c>
      <c r="R48" s="29" t="str">
        <f>VLOOKUP(VLOOKUP(G48,开关状态表!B:H,2,FALSE),矩阵信息表!B:H,2,FALSE)</f>
        <v>CS10R</v>
      </c>
      <c r="S48" s="29" t="str">
        <f>VLOOKUP(G48,开关状态表!B:H,5,FALSE)</f>
        <v>RC6B</v>
      </c>
      <c r="T48" s="29" t="str">
        <f>VLOOKUP(G48,开关状态表!B:H,6,FALSE)</f>
        <v>TC6B</v>
      </c>
      <c r="U48" s="29">
        <f>VLOOKUP(R48&amp;"-"&amp;S48,通道清单!C:L,8,FALSE)</f>
        <v>54</v>
      </c>
      <c r="V48" s="29">
        <f>VLOOKUP(R48&amp;"-"&amp;S48,通道清单!C:L,9,FALSE)</f>
        <v>14313</v>
      </c>
      <c r="W48" s="29">
        <f>VLOOKUP(R48&amp;"-"&amp;S48,通道清单!C:L,10,FALSE)</f>
        <v>14367</v>
      </c>
      <c r="X48" s="29">
        <f>VLOOKUP(R48&amp;"-"&amp;T48,通道清单!C:L,9,FALSE)</f>
        <v>12563</v>
      </c>
      <c r="Y48" s="29">
        <f>VLOOKUP(R48&amp;"-"&amp;T48,通道清单!C:L,10,FALSE)</f>
        <v>12617</v>
      </c>
      <c r="Z48" s="159"/>
      <c r="AA48" s="160"/>
      <c r="AB48" s="160"/>
      <c r="AC48" s="160"/>
    </row>
    <row r="49" ht="15" hidden="1" spans="1:29">
      <c r="A49" s="29">
        <f t="shared" si="4"/>
        <v>48</v>
      </c>
      <c r="B49" s="29" t="str">
        <f t="shared" si="5"/>
        <v>CS10R-1-2-[2][2]-OFF2-BW12</v>
      </c>
      <c r="C49" s="29" t="str">
        <f>R49&amp;"_BW"&amp;TEXT(O49-N49,"000.00")&amp;"_U"&amp;VLOOKUP(R49&amp;"-"&amp;S49,通道清单!C:L,5,FALSE)&amp;LEFT("_____",5-LEN(VLOOKUP(R49&amp;"-"&amp;S49,通道清单!C:L,4,FALSE)))&amp;VLOOKUP(R49&amp;"-"&amp;S49,通道清单!C:L,4,FALSE)&amp;"_S"&amp;TEXT(N49,"00000.00")&amp;"_E"&amp;TEXT(O49,"00000.00")&amp;"_D"&amp;VLOOKUP(R49&amp;"-"&amp;T49,通道清单!C:L,5,FALSE)&amp;LEFT("_____",5-LEN(VLOOKUP(R49&amp;"-"&amp;T49,通道清单!C:L,4,FALSE)))&amp;VLOOKUP(R49&amp;"-"&amp;T49,通道清单!C:L,4,FALSE)&amp;"_S"&amp;TEXT(P49,"00000.00")&amp;"_E"&amp;TEXT(Q49,"00000.00")</f>
        <v>CS10R_BW012.00_UV____C_S14315.00_E14327.00_DH____C_S12565.00_E12577.00</v>
      </c>
      <c r="D49" s="29"/>
      <c r="E49" s="29"/>
      <c r="F49" s="29"/>
      <c r="G49" s="29" t="s">
        <v>8748</v>
      </c>
      <c r="H49" s="29">
        <f>VLOOKUP(G49,开关状态表!B:I,7,FALSE)</f>
        <v>1</v>
      </c>
      <c r="I49" s="29">
        <v>2</v>
      </c>
      <c r="J49" s="161">
        <v>12</v>
      </c>
      <c r="K49" s="29" t="s">
        <v>8732</v>
      </c>
      <c r="L49" s="29"/>
      <c r="M49" s="158" t="s">
        <v>8733</v>
      </c>
      <c r="N49" s="156">
        <f t="shared" si="0"/>
        <v>14315</v>
      </c>
      <c r="O49" s="156">
        <f t="shared" si="1"/>
        <v>14327</v>
      </c>
      <c r="P49" s="156">
        <f t="shared" si="2"/>
        <v>12565</v>
      </c>
      <c r="Q49" s="156">
        <f t="shared" si="3"/>
        <v>12577</v>
      </c>
      <c r="R49" s="29" t="str">
        <f>VLOOKUP(VLOOKUP(G49,开关状态表!B:H,2,FALSE),矩阵信息表!B:H,2,FALSE)</f>
        <v>CS10R</v>
      </c>
      <c r="S49" s="29" t="str">
        <f>VLOOKUP(G49,开关状态表!B:H,5,FALSE)</f>
        <v>RC6B</v>
      </c>
      <c r="T49" s="29" t="str">
        <f>VLOOKUP(G49,开关状态表!B:H,6,FALSE)</f>
        <v>TC6B</v>
      </c>
      <c r="U49" s="29">
        <f>VLOOKUP(R49&amp;"-"&amp;S49,通道清单!C:L,8,FALSE)</f>
        <v>54</v>
      </c>
      <c r="V49" s="29">
        <f>VLOOKUP(R49&amp;"-"&amp;S49,通道清单!C:L,9,FALSE)</f>
        <v>14313</v>
      </c>
      <c r="W49" s="29">
        <f>VLOOKUP(R49&amp;"-"&amp;S49,通道清单!C:L,10,FALSE)</f>
        <v>14367</v>
      </c>
      <c r="X49" s="29">
        <f>VLOOKUP(R49&amp;"-"&amp;T49,通道清单!C:L,9,FALSE)</f>
        <v>12563</v>
      </c>
      <c r="Y49" s="29">
        <f>VLOOKUP(R49&amp;"-"&amp;T49,通道清单!C:L,10,FALSE)</f>
        <v>12617</v>
      </c>
      <c r="Z49" s="159"/>
      <c r="AA49" s="160"/>
      <c r="AB49" s="160"/>
      <c r="AC49" s="160"/>
    </row>
    <row r="50" ht="15" hidden="1" spans="1:29">
      <c r="A50" s="29">
        <f t="shared" si="4"/>
        <v>49</v>
      </c>
      <c r="B50" s="29" t="str">
        <f t="shared" si="5"/>
        <v>CS10R-1-2-[2][2]-OFF14-BW4</v>
      </c>
      <c r="C50" s="29" t="str">
        <f>R50&amp;"_BW"&amp;TEXT(O50-N50,"000.00")&amp;"_U"&amp;VLOOKUP(R50&amp;"-"&amp;S50,通道清单!C:L,5,FALSE)&amp;LEFT("_____",5-LEN(VLOOKUP(R50&amp;"-"&amp;S50,通道清单!C:L,4,FALSE)))&amp;VLOOKUP(R50&amp;"-"&amp;S50,通道清单!C:L,4,FALSE)&amp;"_S"&amp;TEXT(N50,"00000.00")&amp;"_E"&amp;TEXT(O50,"00000.00")&amp;"_D"&amp;VLOOKUP(R50&amp;"-"&amp;T50,通道清单!C:L,5,FALSE)&amp;LEFT("_____",5-LEN(VLOOKUP(R50&amp;"-"&amp;T50,通道清单!C:L,4,FALSE)))&amp;VLOOKUP(R50&amp;"-"&amp;T50,通道清单!C:L,4,FALSE)&amp;"_S"&amp;TEXT(P50,"00000.00")&amp;"_E"&amp;TEXT(Q50,"00000.00")</f>
        <v>CS10R_BW004.00_UV____C_S14327.00_E14331.00_DH____C_S12577.00_E12581.00</v>
      </c>
      <c r="D50" s="29"/>
      <c r="E50" s="29"/>
      <c r="F50" s="29"/>
      <c r="G50" s="29" t="s">
        <v>8748</v>
      </c>
      <c r="H50" s="29">
        <f>VLOOKUP(G50,开关状态表!B:I,7,FALSE)</f>
        <v>1</v>
      </c>
      <c r="I50" s="29">
        <v>14</v>
      </c>
      <c r="J50" s="161">
        <v>4</v>
      </c>
      <c r="K50" s="29" t="s">
        <v>8732</v>
      </c>
      <c r="L50" s="29"/>
      <c r="M50" s="158" t="s">
        <v>8733</v>
      </c>
      <c r="N50" s="156">
        <f t="shared" si="0"/>
        <v>14327</v>
      </c>
      <c r="O50" s="156">
        <f t="shared" si="1"/>
        <v>14331</v>
      </c>
      <c r="P50" s="156">
        <f t="shared" si="2"/>
        <v>12577</v>
      </c>
      <c r="Q50" s="156">
        <f t="shared" si="3"/>
        <v>12581</v>
      </c>
      <c r="R50" s="29" t="str">
        <f>VLOOKUP(VLOOKUP(G50,开关状态表!B:H,2,FALSE),矩阵信息表!B:H,2,FALSE)</f>
        <v>CS10R</v>
      </c>
      <c r="S50" s="29" t="str">
        <f>VLOOKUP(G50,开关状态表!B:H,5,FALSE)</f>
        <v>RC6B</v>
      </c>
      <c r="T50" s="29" t="str">
        <f>VLOOKUP(G50,开关状态表!B:H,6,FALSE)</f>
        <v>TC6B</v>
      </c>
      <c r="U50" s="29">
        <f>VLOOKUP(R50&amp;"-"&amp;S50,通道清单!C:L,8,FALSE)</f>
        <v>54</v>
      </c>
      <c r="V50" s="29">
        <f>VLOOKUP(R50&amp;"-"&amp;S50,通道清单!C:L,9,FALSE)</f>
        <v>14313</v>
      </c>
      <c r="W50" s="29">
        <f>VLOOKUP(R50&amp;"-"&amp;S50,通道清单!C:L,10,FALSE)</f>
        <v>14367</v>
      </c>
      <c r="X50" s="29">
        <f>VLOOKUP(R50&amp;"-"&amp;T50,通道清单!C:L,9,FALSE)</f>
        <v>12563</v>
      </c>
      <c r="Y50" s="29">
        <f>VLOOKUP(R50&amp;"-"&amp;T50,通道清单!C:L,10,FALSE)</f>
        <v>12617</v>
      </c>
      <c r="Z50" s="159"/>
      <c r="AA50" s="160"/>
      <c r="AB50" s="160"/>
      <c r="AC50" s="160"/>
    </row>
    <row r="51" ht="15" hidden="1" spans="1:29">
      <c r="A51" s="29">
        <f t="shared" si="4"/>
        <v>50</v>
      </c>
      <c r="B51" s="29" t="str">
        <f t="shared" si="5"/>
        <v>CS10R-1-2-[2][2]-OFF18-BW2</v>
      </c>
      <c r="C51" s="29" t="str">
        <f>R51&amp;"_BW"&amp;TEXT(O51-N51,"000.00")&amp;"_U"&amp;VLOOKUP(R51&amp;"-"&amp;S51,通道清单!C:L,5,FALSE)&amp;LEFT("_____",5-LEN(VLOOKUP(R51&amp;"-"&amp;S51,通道清单!C:L,4,FALSE)))&amp;VLOOKUP(R51&amp;"-"&amp;S51,通道清单!C:L,4,FALSE)&amp;"_S"&amp;TEXT(N51,"00000.00")&amp;"_E"&amp;TEXT(O51,"00000.00")&amp;"_D"&amp;VLOOKUP(R51&amp;"-"&amp;T51,通道清单!C:L,5,FALSE)&amp;LEFT("_____",5-LEN(VLOOKUP(R51&amp;"-"&amp;T51,通道清单!C:L,4,FALSE)))&amp;VLOOKUP(R51&amp;"-"&amp;T51,通道清单!C:L,4,FALSE)&amp;"_S"&amp;TEXT(P51,"00000.00")&amp;"_E"&amp;TEXT(Q51,"00000.00")</f>
        <v>CS10R_BW002.00_UV____C_S14331.00_E14333.00_DH____C_S12581.00_E12583.00</v>
      </c>
      <c r="D51" s="29"/>
      <c r="E51" s="29"/>
      <c r="F51" s="29"/>
      <c r="G51" s="29" t="s">
        <v>8748</v>
      </c>
      <c r="H51" s="29">
        <f>VLOOKUP(G51,开关状态表!B:I,7,FALSE)</f>
        <v>1</v>
      </c>
      <c r="I51" s="29">
        <v>18</v>
      </c>
      <c r="J51" s="161">
        <v>2</v>
      </c>
      <c r="K51" s="29" t="s">
        <v>8732</v>
      </c>
      <c r="L51" s="29"/>
      <c r="M51" s="158" t="s">
        <v>8733</v>
      </c>
      <c r="N51" s="156">
        <f t="shared" si="0"/>
        <v>14331</v>
      </c>
      <c r="O51" s="156">
        <f t="shared" si="1"/>
        <v>14333</v>
      </c>
      <c r="P51" s="156">
        <f t="shared" si="2"/>
        <v>12581</v>
      </c>
      <c r="Q51" s="156">
        <f t="shared" si="3"/>
        <v>12583</v>
      </c>
      <c r="R51" s="29" t="str">
        <f>VLOOKUP(VLOOKUP(G51,开关状态表!B:H,2,FALSE),矩阵信息表!B:H,2,FALSE)</f>
        <v>CS10R</v>
      </c>
      <c r="S51" s="29" t="str">
        <f>VLOOKUP(G51,开关状态表!B:H,5,FALSE)</f>
        <v>RC6B</v>
      </c>
      <c r="T51" s="29" t="str">
        <f>VLOOKUP(G51,开关状态表!B:H,6,FALSE)</f>
        <v>TC6B</v>
      </c>
      <c r="U51" s="29">
        <f>VLOOKUP(R51&amp;"-"&amp;S51,通道清单!C:L,8,FALSE)</f>
        <v>54</v>
      </c>
      <c r="V51" s="29">
        <f>VLOOKUP(R51&amp;"-"&amp;S51,通道清单!C:L,9,FALSE)</f>
        <v>14313</v>
      </c>
      <c r="W51" s="29">
        <f>VLOOKUP(R51&amp;"-"&amp;S51,通道清单!C:L,10,FALSE)</f>
        <v>14367</v>
      </c>
      <c r="X51" s="29">
        <f>VLOOKUP(R51&amp;"-"&amp;T51,通道清单!C:L,9,FALSE)</f>
        <v>12563</v>
      </c>
      <c r="Y51" s="29">
        <f>VLOOKUP(R51&amp;"-"&amp;T51,通道清单!C:L,10,FALSE)</f>
        <v>12617</v>
      </c>
      <c r="Z51" s="159"/>
      <c r="AA51" s="160"/>
      <c r="AB51" s="160"/>
      <c r="AC51" s="160"/>
    </row>
    <row r="52" ht="15" hidden="1" spans="1:29">
      <c r="A52" s="29">
        <f t="shared" si="4"/>
        <v>51</v>
      </c>
      <c r="B52" s="29" t="str">
        <f t="shared" si="5"/>
        <v>CS10R-1-2-[2][2]-OFF20-BW0.7</v>
      </c>
      <c r="C52" s="29" t="str">
        <f>R52&amp;"_BW"&amp;TEXT(O52-N52,"000.00")&amp;"_U"&amp;VLOOKUP(R52&amp;"-"&amp;S52,通道清单!C:L,5,FALSE)&amp;LEFT("_____",5-LEN(VLOOKUP(R52&amp;"-"&amp;S52,通道清单!C:L,4,FALSE)))&amp;VLOOKUP(R52&amp;"-"&amp;S52,通道清单!C:L,4,FALSE)&amp;"_S"&amp;TEXT(N52,"00000.00")&amp;"_E"&amp;TEXT(O52,"00000.00")&amp;"_D"&amp;VLOOKUP(R52&amp;"-"&amp;T52,通道清单!C:L,5,FALSE)&amp;LEFT("_____",5-LEN(VLOOKUP(R52&amp;"-"&amp;T52,通道清单!C:L,4,FALSE)))&amp;VLOOKUP(R52&amp;"-"&amp;T52,通道清单!C:L,4,FALSE)&amp;"_S"&amp;TEXT(P52,"00000.00")&amp;"_E"&amp;TEXT(Q52,"00000.00")</f>
        <v>CS10R_BW000.70_UV____C_S14333.00_E14333.70_DH____C_S12583.00_E12583.70</v>
      </c>
      <c r="D52" s="29"/>
      <c r="E52" s="29"/>
      <c r="F52" s="29"/>
      <c r="G52" s="29" t="s">
        <v>8748</v>
      </c>
      <c r="H52" s="29">
        <f>VLOOKUP(G52,开关状态表!B:I,7,FALSE)</f>
        <v>1</v>
      </c>
      <c r="I52" s="29">
        <v>20</v>
      </c>
      <c r="J52" s="161">
        <v>0.7</v>
      </c>
      <c r="K52" s="29" t="s">
        <v>8732</v>
      </c>
      <c r="L52" s="29"/>
      <c r="M52" s="158" t="s">
        <v>8733</v>
      </c>
      <c r="N52" s="156">
        <f t="shared" si="0"/>
        <v>14333</v>
      </c>
      <c r="O52" s="156">
        <f t="shared" si="1"/>
        <v>14333.7</v>
      </c>
      <c r="P52" s="156">
        <f t="shared" si="2"/>
        <v>12583</v>
      </c>
      <c r="Q52" s="156">
        <f t="shared" si="3"/>
        <v>12583.7</v>
      </c>
      <c r="R52" s="29" t="str">
        <f>VLOOKUP(VLOOKUP(G52,开关状态表!B:H,2,FALSE),矩阵信息表!B:H,2,FALSE)</f>
        <v>CS10R</v>
      </c>
      <c r="S52" s="29" t="str">
        <f>VLOOKUP(G52,开关状态表!B:H,5,FALSE)</f>
        <v>RC6B</v>
      </c>
      <c r="T52" s="29" t="str">
        <f>VLOOKUP(G52,开关状态表!B:H,6,FALSE)</f>
        <v>TC6B</v>
      </c>
      <c r="U52" s="29">
        <f>VLOOKUP(R52&amp;"-"&amp;S52,通道清单!C:L,8,FALSE)</f>
        <v>54</v>
      </c>
      <c r="V52" s="29">
        <f>VLOOKUP(R52&amp;"-"&amp;S52,通道清单!C:L,9,FALSE)</f>
        <v>14313</v>
      </c>
      <c r="W52" s="29">
        <f>VLOOKUP(R52&amp;"-"&amp;S52,通道清单!C:L,10,FALSE)</f>
        <v>14367</v>
      </c>
      <c r="X52" s="29">
        <f>VLOOKUP(R52&amp;"-"&amp;T52,通道清单!C:L,9,FALSE)</f>
        <v>12563</v>
      </c>
      <c r="Y52" s="29">
        <f>VLOOKUP(R52&amp;"-"&amp;T52,通道清单!C:L,10,FALSE)</f>
        <v>12617</v>
      </c>
      <c r="Z52" s="159"/>
      <c r="AA52" s="160"/>
      <c r="AB52" s="160"/>
      <c r="AC52" s="160"/>
    </row>
    <row r="53" ht="15" hidden="1" spans="1:29">
      <c r="A53" s="29">
        <f t="shared" si="4"/>
        <v>52</v>
      </c>
      <c r="B53" s="29" t="str">
        <f t="shared" si="5"/>
        <v>CS10R-1-2-[2][2]-OFF20.7-BW1.7</v>
      </c>
      <c r="C53" s="29" t="str">
        <f>R53&amp;"_BW"&amp;TEXT(O53-N53,"000.00")&amp;"_U"&amp;VLOOKUP(R53&amp;"-"&amp;S53,通道清单!C:L,5,FALSE)&amp;LEFT("_____",5-LEN(VLOOKUP(R53&amp;"-"&amp;S53,通道清单!C:L,4,FALSE)))&amp;VLOOKUP(R53&amp;"-"&amp;S53,通道清单!C:L,4,FALSE)&amp;"_S"&amp;TEXT(N53,"00000.00")&amp;"_E"&amp;TEXT(O53,"00000.00")&amp;"_D"&amp;VLOOKUP(R53&amp;"-"&amp;T53,通道清单!C:L,5,FALSE)&amp;LEFT("_____",5-LEN(VLOOKUP(R53&amp;"-"&amp;T53,通道清单!C:L,4,FALSE)))&amp;VLOOKUP(R53&amp;"-"&amp;T53,通道清单!C:L,4,FALSE)&amp;"_S"&amp;TEXT(P53,"00000.00")&amp;"_E"&amp;TEXT(Q53,"00000.00")</f>
        <v>CS10R_BW001.70_UV____C_S14333.70_E14335.40_DH____C_S12583.70_E12585.40</v>
      </c>
      <c r="D53" s="29"/>
      <c r="E53" s="29"/>
      <c r="F53" s="29"/>
      <c r="G53" s="29" t="s">
        <v>8748</v>
      </c>
      <c r="H53" s="29">
        <f>VLOOKUP(G53,开关状态表!B:I,7,FALSE)</f>
        <v>1</v>
      </c>
      <c r="I53" s="29">
        <v>20.7</v>
      </c>
      <c r="J53" s="161">
        <v>1.7</v>
      </c>
      <c r="K53" s="29" t="s">
        <v>8732</v>
      </c>
      <c r="L53" s="29"/>
      <c r="M53" s="158" t="s">
        <v>8733</v>
      </c>
      <c r="N53" s="156">
        <f t="shared" si="0"/>
        <v>14333.7</v>
      </c>
      <c r="O53" s="156">
        <f t="shared" si="1"/>
        <v>14335.4</v>
      </c>
      <c r="P53" s="156">
        <f t="shared" si="2"/>
        <v>12583.7</v>
      </c>
      <c r="Q53" s="156">
        <f t="shared" si="3"/>
        <v>12585.4</v>
      </c>
      <c r="R53" s="29" t="str">
        <f>VLOOKUP(VLOOKUP(G53,开关状态表!B:H,2,FALSE),矩阵信息表!B:H,2,FALSE)</f>
        <v>CS10R</v>
      </c>
      <c r="S53" s="29" t="str">
        <f>VLOOKUP(G53,开关状态表!B:H,5,FALSE)</f>
        <v>RC6B</v>
      </c>
      <c r="T53" s="29" t="str">
        <f>VLOOKUP(G53,开关状态表!B:H,6,FALSE)</f>
        <v>TC6B</v>
      </c>
      <c r="U53" s="29">
        <f>VLOOKUP(R53&amp;"-"&amp;S53,通道清单!C:L,8,FALSE)</f>
        <v>54</v>
      </c>
      <c r="V53" s="29">
        <f>VLOOKUP(R53&amp;"-"&amp;S53,通道清单!C:L,9,FALSE)</f>
        <v>14313</v>
      </c>
      <c r="W53" s="29">
        <f>VLOOKUP(R53&amp;"-"&amp;S53,通道清单!C:L,10,FALSE)</f>
        <v>14367</v>
      </c>
      <c r="X53" s="29">
        <f>VLOOKUP(R53&amp;"-"&amp;T53,通道清单!C:L,9,FALSE)</f>
        <v>12563</v>
      </c>
      <c r="Y53" s="29">
        <f>VLOOKUP(R53&amp;"-"&amp;T53,通道清单!C:L,10,FALSE)</f>
        <v>12617</v>
      </c>
      <c r="Z53" s="159"/>
      <c r="AA53" s="160"/>
      <c r="AB53" s="160"/>
      <c r="AC53" s="160"/>
    </row>
    <row r="54" ht="15" hidden="1" spans="1:29">
      <c r="A54" s="29">
        <f t="shared" si="4"/>
        <v>53</v>
      </c>
      <c r="B54" s="29" t="str">
        <f t="shared" ref="B54:B117" si="6">G54&amp;"-"&amp;"OFF"&amp;I54&amp;"-BW"&amp;J54</f>
        <v>CS10R-1-2-[2][2]-OFF22.4-BW0.7</v>
      </c>
      <c r="C54" s="29" t="str">
        <f>R54&amp;"_BW"&amp;TEXT(O54-N54,"000.00")&amp;"_U"&amp;VLOOKUP(R54&amp;"-"&amp;S54,通道清单!C:L,5,FALSE)&amp;LEFT("_____",5-LEN(VLOOKUP(R54&amp;"-"&amp;S54,通道清单!C:L,4,FALSE)))&amp;VLOOKUP(R54&amp;"-"&amp;S54,通道清单!C:L,4,FALSE)&amp;"_S"&amp;TEXT(N54,"00000.00")&amp;"_E"&amp;TEXT(O54,"00000.00")&amp;"_D"&amp;VLOOKUP(R54&amp;"-"&amp;T54,通道清单!C:L,5,FALSE)&amp;LEFT("_____",5-LEN(VLOOKUP(R54&amp;"-"&amp;T54,通道清单!C:L,4,FALSE)))&amp;VLOOKUP(R54&amp;"-"&amp;T54,通道清单!C:L,4,FALSE)&amp;"_S"&amp;TEXT(P54,"00000.00")&amp;"_E"&amp;TEXT(Q54,"00000.00")</f>
        <v>CS10R_BW000.70_UV____C_S14335.40_E14336.10_DH____C_S12585.40_E12586.10</v>
      </c>
      <c r="D54" s="29"/>
      <c r="E54" s="29"/>
      <c r="F54" s="29"/>
      <c r="G54" s="29" t="s">
        <v>8748</v>
      </c>
      <c r="H54" s="29">
        <f>VLOOKUP(G54,开关状态表!B:I,7,FALSE)</f>
        <v>1</v>
      </c>
      <c r="I54" s="29">
        <v>22.4</v>
      </c>
      <c r="J54" s="161">
        <v>0.7</v>
      </c>
      <c r="K54" s="29" t="s">
        <v>202</v>
      </c>
      <c r="L54" s="29"/>
      <c r="M54" s="158" t="s">
        <v>8733</v>
      </c>
      <c r="N54" s="156">
        <f t="shared" ref="N54:N117" si="7">V54+I54</f>
        <v>14335.4</v>
      </c>
      <c r="O54" s="156">
        <f t="shared" ref="O54:O117" si="8">N54+J54</f>
        <v>14336.1</v>
      </c>
      <c r="P54" s="156">
        <f t="shared" ref="P54:P117" si="9">X54+I54</f>
        <v>12585.4</v>
      </c>
      <c r="Q54" s="156">
        <f t="shared" ref="Q54:Q117" si="10">P54+J54</f>
        <v>12586.1</v>
      </c>
      <c r="R54" s="29" t="str">
        <f>VLOOKUP(VLOOKUP(G54,开关状态表!B:H,2,FALSE),矩阵信息表!B:H,2,FALSE)</f>
        <v>CS10R</v>
      </c>
      <c r="S54" s="29" t="str">
        <f>VLOOKUP(G54,开关状态表!B:H,5,FALSE)</f>
        <v>RC6B</v>
      </c>
      <c r="T54" s="29" t="str">
        <f>VLOOKUP(G54,开关状态表!B:H,6,FALSE)</f>
        <v>TC6B</v>
      </c>
      <c r="U54" s="29">
        <f>VLOOKUP(R54&amp;"-"&amp;S54,通道清单!C:L,8,FALSE)</f>
        <v>54</v>
      </c>
      <c r="V54" s="29">
        <f>VLOOKUP(R54&amp;"-"&amp;S54,通道清单!C:L,9,FALSE)</f>
        <v>14313</v>
      </c>
      <c r="W54" s="29">
        <f>VLOOKUP(R54&amp;"-"&amp;S54,通道清单!C:L,10,FALSE)</f>
        <v>14367</v>
      </c>
      <c r="X54" s="29">
        <f>VLOOKUP(R54&amp;"-"&amp;T54,通道清单!C:L,9,FALSE)</f>
        <v>12563</v>
      </c>
      <c r="Y54" s="29">
        <f>VLOOKUP(R54&amp;"-"&amp;T54,通道清单!C:L,10,FALSE)</f>
        <v>12617</v>
      </c>
      <c r="Z54" s="159"/>
      <c r="AA54" s="160"/>
      <c r="AB54" s="160"/>
      <c r="AC54" s="160"/>
    </row>
    <row r="55" ht="15" hidden="1" spans="1:29">
      <c r="A55" s="29">
        <f t="shared" si="4"/>
        <v>54</v>
      </c>
      <c r="B55" s="29" t="str">
        <f t="shared" si="6"/>
        <v>CS10R-1-2-[2][2]-OFF23.1-BW10.4</v>
      </c>
      <c r="C55" s="29" t="str">
        <f>R55&amp;"_BW"&amp;TEXT(O55-N55,"000.00")&amp;"_U"&amp;VLOOKUP(R55&amp;"-"&amp;S55,通道清单!C:L,5,FALSE)&amp;LEFT("_____",5-LEN(VLOOKUP(R55&amp;"-"&amp;S55,通道清单!C:L,4,FALSE)))&amp;VLOOKUP(R55&amp;"-"&amp;S55,通道清单!C:L,4,FALSE)&amp;"_S"&amp;TEXT(N55,"00000.00")&amp;"_E"&amp;TEXT(O55,"00000.00")&amp;"_D"&amp;VLOOKUP(R55&amp;"-"&amp;T55,通道清单!C:L,5,FALSE)&amp;LEFT("_____",5-LEN(VLOOKUP(R55&amp;"-"&amp;T55,通道清单!C:L,4,FALSE)))&amp;VLOOKUP(R55&amp;"-"&amp;T55,通道清单!C:L,4,FALSE)&amp;"_S"&amp;TEXT(P55,"00000.00")&amp;"_E"&amp;TEXT(Q55,"00000.00")</f>
        <v>CS10R_BW010.40_UV____C_S14336.10_E14346.50_DH____C_S12586.10_E12596.50</v>
      </c>
      <c r="D55" s="29"/>
      <c r="E55" s="29"/>
      <c r="F55" s="29"/>
      <c r="G55" s="29" t="s">
        <v>8748</v>
      </c>
      <c r="H55" s="29">
        <f>VLOOKUP(G55,开关状态表!B:I,7,FALSE)</f>
        <v>1</v>
      </c>
      <c r="I55" s="29">
        <v>23.1</v>
      </c>
      <c r="J55" s="161">
        <v>10.4</v>
      </c>
      <c r="K55" s="29" t="s">
        <v>8732</v>
      </c>
      <c r="L55" s="29"/>
      <c r="M55" s="158" t="s">
        <v>8733</v>
      </c>
      <c r="N55" s="156">
        <f t="shared" si="7"/>
        <v>14336.1</v>
      </c>
      <c r="O55" s="156">
        <f t="shared" si="8"/>
        <v>14346.5</v>
      </c>
      <c r="P55" s="156">
        <f t="shared" si="9"/>
        <v>12586.1</v>
      </c>
      <c r="Q55" s="156">
        <f t="shared" si="10"/>
        <v>12596.5</v>
      </c>
      <c r="R55" s="29" t="str">
        <f>VLOOKUP(VLOOKUP(G55,开关状态表!B:H,2,FALSE),矩阵信息表!B:H,2,FALSE)</f>
        <v>CS10R</v>
      </c>
      <c r="S55" s="29" t="str">
        <f>VLOOKUP(G55,开关状态表!B:H,5,FALSE)</f>
        <v>RC6B</v>
      </c>
      <c r="T55" s="29" t="str">
        <f>VLOOKUP(G55,开关状态表!B:H,6,FALSE)</f>
        <v>TC6B</v>
      </c>
      <c r="U55" s="29">
        <f>VLOOKUP(R55&amp;"-"&amp;S55,通道清单!C:L,8,FALSE)</f>
        <v>54</v>
      </c>
      <c r="V55" s="29">
        <f>VLOOKUP(R55&amp;"-"&amp;S55,通道清单!C:L,9,FALSE)</f>
        <v>14313</v>
      </c>
      <c r="W55" s="29">
        <f>VLOOKUP(R55&amp;"-"&amp;S55,通道清单!C:L,10,FALSE)</f>
        <v>14367</v>
      </c>
      <c r="X55" s="29">
        <f>VLOOKUP(R55&amp;"-"&amp;T55,通道清单!C:L,9,FALSE)</f>
        <v>12563</v>
      </c>
      <c r="Y55" s="29">
        <f>VLOOKUP(R55&amp;"-"&amp;T55,通道清单!C:L,10,FALSE)</f>
        <v>12617</v>
      </c>
      <c r="Z55" s="159"/>
      <c r="AA55" s="160"/>
      <c r="AB55" s="160"/>
      <c r="AC55" s="160"/>
    </row>
    <row r="56" ht="15" hidden="1" spans="1:29">
      <c r="A56" s="29">
        <f t="shared" si="4"/>
        <v>55</v>
      </c>
      <c r="B56" s="29" t="str">
        <f t="shared" si="6"/>
        <v>CS10R-1-2-[2][2]-OFF33.5-BW2.5</v>
      </c>
      <c r="C56" s="29" t="str">
        <f>R56&amp;"_BW"&amp;TEXT(O56-N56,"000.00")&amp;"_U"&amp;VLOOKUP(R56&amp;"-"&amp;S56,通道清单!C:L,5,FALSE)&amp;LEFT("_____",5-LEN(VLOOKUP(R56&amp;"-"&amp;S56,通道清单!C:L,4,FALSE)))&amp;VLOOKUP(R56&amp;"-"&amp;S56,通道清单!C:L,4,FALSE)&amp;"_S"&amp;TEXT(N56,"00000.00")&amp;"_E"&amp;TEXT(O56,"00000.00")&amp;"_D"&amp;VLOOKUP(R56&amp;"-"&amp;T56,通道清单!C:L,5,FALSE)&amp;LEFT("_____",5-LEN(VLOOKUP(R56&amp;"-"&amp;T56,通道清单!C:L,4,FALSE)))&amp;VLOOKUP(R56&amp;"-"&amp;T56,通道清单!C:L,4,FALSE)&amp;"_S"&amp;TEXT(P56,"00000.00")&amp;"_E"&amp;TEXT(Q56,"00000.00")</f>
        <v>CS10R_BW002.50_UV____C_S14346.50_E14349.00_DH____C_S12596.50_E12599.00</v>
      </c>
      <c r="D56" s="29"/>
      <c r="E56" s="29"/>
      <c r="F56" s="29"/>
      <c r="G56" s="29" t="s">
        <v>8748</v>
      </c>
      <c r="H56" s="29">
        <f>VLOOKUP(G56,开关状态表!B:I,7,FALSE)</f>
        <v>1</v>
      </c>
      <c r="I56" s="29">
        <v>33.5</v>
      </c>
      <c r="J56" s="161">
        <v>2.5</v>
      </c>
      <c r="K56" s="29" t="s">
        <v>8732</v>
      </c>
      <c r="L56" s="29"/>
      <c r="M56" s="158" t="s">
        <v>8733</v>
      </c>
      <c r="N56" s="156">
        <f t="shared" si="7"/>
        <v>14346.5</v>
      </c>
      <c r="O56" s="156">
        <f t="shared" si="8"/>
        <v>14349</v>
      </c>
      <c r="P56" s="156">
        <f t="shared" si="9"/>
        <v>12596.5</v>
      </c>
      <c r="Q56" s="156">
        <f t="shared" si="10"/>
        <v>12599</v>
      </c>
      <c r="R56" s="29" t="str">
        <f>VLOOKUP(VLOOKUP(G56,开关状态表!B:H,2,FALSE),矩阵信息表!B:H,2,FALSE)</f>
        <v>CS10R</v>
      </c>
      <c r="S56" s="29" t="str">
        <f>VLOOKUP(G56,开关状态表!B:H,5,FALSE)</f>
        <v>RC6B</v>
      </c>
      <c r="T56" s="29" t="str">
        <f>VLOOKUP(G56,开关状态表!B:H,6,FALSE)</f>
        <v>TC6B</v>
      </c>
      <c r="U56" s="29">
        <f>VLOOKUP(R56&amp;"-"&amp;S56,通道清单!C:L,8,FALSE)</f>
        <v>54</v>
      </c>
      <c r="V56" s="29">
        <f>VLOOKUP(R56&amp;"-"&amp;S56,通道清单!C:L,9,FALSE)</f>
        <v>14313</v>
      </c>
      <c r="W56" s="29">
        <f>VLOOKUP(R56&amp;"-"&amp;S56,通道清单!C:L,10,FALSE)</f>
        <v>14367</v>
      </c>
      <c r="X56" s="29">
        <f>VLOOKUP(R56&amp;"-"&amp;T56,通道清单!C:L,9,FALSE)</f>
        <v>12563</v>
      </c>
      <c r="Y56" s="29">
        <f>VLOOKUP(R56&amp;"-"&amp;T56,通道清单!C:L,10,FALSE)</f>
        <v>12617</v>
      </c>
      <c r="Z56" s="159"/>
      <c r="AA56" s="160"/>
      <c r="AB56" s="160"/>
      <c r="AC56" s="160"/>
    </row>
    <row r="57" ht="15" hidden="1" spans="1:29">
      <c r="A57" s="29">
        <f t="shared" si="4"/>
        <v>56</v>
      </c>
      <c r="B57" s="29" t="str">
        <f t="shared" si="6"/>
        <v>CS10R-1-2-[2][2]-OFF36-BW4</v>
      </c>
      <c r="C57" s="29" t="str">
        <f>R57&amp;"_BW"&amp;TEXT(O57-N57,"000.00")&amp;"_U"&amp;VLOOKUP(R57&amp;"-"&amp;S57,通道清单!C:L,5,FALSE)&amp;LEFT("_____",5-LEN(VLOOKUP(R57&amp;"-"&amp;S57,通道清单!C:L,4,FALSE)))&amp;VLOOKUP(R57&amp;"-"&amp;S57,通道清单!C:L,4,FALSE)&amp;"_S"&amp;TEXT(N57,"00000.00")&amp;"_E"&amp;TEXT(O57,"00000.00")&amp;"_D"&amp;VLOOKUP(R57&amp;"-"&amp;T57,通道清单!C:L,5,FALSE)&amp;LEFT("_____",5-LEN(VLOOKUP(R57&amp;"-"&amp;T57,通道清单!C:L,4,FALSE)))&amp;VLOOKUP(R57&amp;"-"&amp;T57,通道清单!C:L,4,FALSE)&amp;"_S"&amp;TEXT(P57,"00000.00")&amp;"_E"&amp;TEXT(Q57,"00000.00")</f>
        <v>CS10R_BW004.00_UV____C_S14349.00_E14353.00_DH____C_S12599.00_E12603.00</v>
      </c>
      <c r="D57" s="29"/>
      <c r="E57" s="29"/>
      <c r="F57" s="29"/>
      <c r="G57" s="29" t="s">
        <v>8748</v>
      </c>
      <c r="H57" s="29">
        <f>VLOOKUP(G57,开关状态表!B:I,7,FALSE)</f>
        <v>1</v>
      </c>
      <c r="I57" s="29">
        <v>36</v>
      </c>
      <c r="J57" s="161">
        <v>4</v>
      </c>
      <c r="K57" s="29" t="s">
        <v>8732</v>
      </c>
      <c r="L57" s="29"/>
      <c r="M57" s="158" t="s">
        <v>8733</v>
      </c>
      <c r="N57" s="156">
        <f t="shared" si="7"/>
        <v>14349</v>
      </c>
      <c r="O57" s="156">
        <f t="shared" si="8"/>
        <v>14353</v>
      </c>
      <c r="P57" s="156">
        <f t="shared" si="9"/>
        <v>12599</v>
      </c>
      <c r="Q57" s="156">
        <f t="shared" si="10"/>
        <v>12603</v>
      </c>
      <c r="R57" s="29" t="str">
        <f>VLOOKUP(VLOOKUP(G57,开关状态表!B:H,2,FALSE),矩阵信息表!B:H,2,FALSE)</f>
        <v>CS10R</v>
      </c>
      <c r="S57" s="29" t="str">
        <f>VLOOKUP(G57,开关状态表!B:H,5,FALSE)</f>
        <v>RC6B</v>
      </c>
      <c r="T57" s="29" t="str">
        <f>VLOOKUP(G57,开关状态表!B:H,6,FALSE)</f>
        <v>TC6B</v>
      </c>
      <c r="U57" s="29">
        <f>VLOOKUP(R57&amp;"-"&amp;S57,通道清单!C:L,8,FALSE)</f>
        <v>54</v>
      </c>
      <c r="V57" s="29">
        <f>VLOOKUP(R57&amp;"-"&amp;S57,通道清单!C:L,9,FALSE)</f>
        <v>14313</v>
      </c>
      <c r="W57" s="29">
        <f>VLOOKUP(R57&amp;"-"&amp;S57,通道清单!C:L,10,FALSE)</f>
        <v>14367</v>
      </c>
      <c r="X57" s="29">
        <f>VLOOKUP(R57&amp;"-"&amp;T57,通道清单!C:L,9,FALSE)</f>
        <v>12563</v>
      </c>
      <c r="Y57" s="29">
        <f>VLOOKUP(R57&amp;"-"&amp;T57,通道清单!C:L,10,FALSE)</f>
        <v>12617</v>
      </c>
      <c r="Z57" s="159"/>
      <c r="AA57" s="160"/>
      <c r="AB57" s="160"/>
      <c r="AC57" s="160"/>
    </row>
    <row r="58" ht="15" hidden="1" spans="1:29">
      <c r="A58" s="29">
        <f t="shared" si="4"/>
        <v>57</v>
      </c>
      <c r="B58" s="29" t="str">
        <f t="shared" si="6"/>
        <v>CS10R-1-2-[2][2]-OFF40-BW0.2</v>
      </c>
      <c r="C58" s="29" t="str">
        <f>R58&amp;"_BW"&amp;TEXT(O58-N58,"000.00")&amp;"_U"&amp;VLOOKUP(R58&amp;"-"&amp;S58,通道清单!C:L,5,FALSE)&amp;LEFT("_____",5-LEN(VLOOKUP(R58&amp;"-"&amp;S58,通道清单!C:L,4,FALSE)))&amp;VLOOKUP(R58&amp;"-"&amp;S58,通道清单!C:L,4,FALSE)&amp;"_S"&amp;TEXT(N58,"00000.00")&amp;"_E"&amp;TEXT(O58,"00000.00")&amp;"_D"&amp;VLOOKUP(R58&amp;"-"&amp;T58,通道清单!C:L,5,FALSE)&amp;LEFT("_____",5-LEN(VLOOKUP(R58&amp;"-"&amp;T58,通道清单!C:L,4,FALSE)))&amp;VLOOKUP(R58&amp;"-"&amp;T58,通道清单!C:L,4,FALSE)&amp;"_S"&amp;TEXT(P58,"00000.00")&amp;"_E"&amp;TEXT(Q58,"00000.00")</f>
        <v>CS10R_BW000.20_UV____C_S14353.00_E14353.20_DH____C_S12603.00_E12603.20</v>
      </c>
      <c r="D58" s="29"/>
      <c r="E58" s="29"/>
      <c r="F58" s="29"/>
      <c r="G58" s="29" t="s">
        <v>8748</v>
      </c>
      <c r="H58" s="29">
        <f>VLOOKUP(G58,开关状态表!B:I,7,FALSE)</f>
        <v>1</v>
      </c>
      <c r="I58" s="29">
        <v>40</v>
      </c>
      <c r="J58" s="161">
        <v>0.2</v>
      </c>
      <c r="K58" s="29" t="s">
        <v>202</v>
      </c>
      <c r="L58" s="29"/>
      <c r="M58" s="158" t="s">
        <v>8733</v>
      </c>
      <c r="N58" s="156">
        <f t="shared" si="7"/>
        <v>14353</v>
      </c>
      <c r="O58" s="156">
        <f t="shared" si="8"/>
        <v>14353.2</v>
      </c>
      <c r="P58" s="156">
        <f t="shared" si="9"/>
        <v>12603</v>
      </c>
      <c r="Q58" s="156">
        <f t="shared" si="10"/>
        <v>12603.2</v>
      </c>
      <c r="R58" s="29" t="str">
        <f>VLOOKUP(VLOOKUP(G58,开关状态表!B:H,2,FALSE),矩阵信息表!B:H,2,FALSE)</f>
        <v>CS10R</v>
      </c>
      <c r="S58" s="29" t="str">
        <f>VLOOKUP(G58,开关状态表!B:H,5,FALSE)</f>
        <v>RC6B</v>
      </c>
      <c r="T58" s="29" t="str">
        <f>VLOOKUP(G58,开关状态表!B:H,6,FALSE)</f>
        <v>TC6B</v>
      </c>
      <c r="U58" s="29">
        <f>VLOOKUP(R58&amp;"-"&amp;S58,通道清单!C:L,8,FALSE)</f>
        <v>54</v>
      </c>
      <c r="V58" s="29">
        <f>VLOOKUP(R58&amp;"-"&amp;S58,通道清单!C:L,9,FALSE)</f>
        <v>14313</v>
      </c>
      <c r="W58" s="29">
        <f>VLOOKUP(R58&amp;"-"&amp;S58,通道清单!C:L,10,FALSE)</f>
        <v>14367</v>
      </c>
      <c r="X58" s="29">
        <f>VLOOKUP(R58&amp;"-"&amp;T58,通道清单!C:L,9,FALSE)</f>
        <v>12563</v>
      </c>
      <c r="Y58" s="29">
        <f>VLOOKUP(R58&amp;"-"&amp;T58,通道清单!C:L,10,FALSE)</f>
        <v>12617</v>
      </c>
      <c r="Z58" s="159"/>
      <c r="AA58" s="160"/>
      <c r="AB58" s="160"/>
      <c r="AC58" s="160"/>
    </row>
    <row r="59" ht="15" hidden="1" spans="1:29">
      <c r="A59" s="29">
        <f t="shared" si="4"/>
        <v>58</v>
      </c>
      <c r="B59" s="29" t="str">
        <f t="shared" si="6"/>
        <v>CS10R-1-2-[2][2]-OFF40.2-BW0.5</v>
      </c>
      <c r="C59" s="29" t="str">
        <f>R59&amp;"_BW"&amp;TEXT(O59-N59,"000.00")&amp;"_U"&amp;VLOOKUP(R59&amp;"-"&amp;S59,通道清单!C:L,5,FALSE)&amp;LEFT("_____",5-LEN(VLOOKUP(R59&amp;"-"&amp;S59,通道清单!C:L,4,FALSE)))&amp;VLOOKUP(R59&amp;"-"&amp;S59,通道清单!C:L,4,FALSE)&amp;"_S"&amp;TEXT(N59,"00000.00")&amp;"_E"&amp;TEXT(O59,"00000.00")&amp;"_D"&amp;VLOOKUP(R59&amp;"-"&amp;T59,通道清单!C:L,5,FALSE)&amp;LEFT("_____",5-LEN(VLOOKUP(R59&amp;"-"&amp;T59,通道清单!C:L,4,FALSE)))&amp;VLOOKUP(R59&amp;"-"&amp;T59,通道清单!C:L,4,FALSE)&amp;"_S"&amp;TEXT(P59,"00000.00")&amp;"_E"&amp;TEXT(Q59,"00000.00")</f>
        <v>CS10R_BW000.50_UV____C_S14353.20_E14353.70_DH____C_S12603.20_E12603.70</v>
      </c>
      <c r="D59" s="29"/>
      <c r="E59" s="29"/>
      <c r="F59" s="29"/>
      <c r="G59" s="29" t="s">
        <v>8748</v>
      </c>
      <c r="H59" s="29">
        <f>VLOOKUP(G59,开关状态表!B:I,7,FALSE)</f>
        <v>1</v>
      </c>
      <c r="I59" s="29">
        <v>40.2</v>
      </c>
      <c r="J59" s="161">
        <v>0.5</v>
      </c>
      <c r="K59" s="29" t="s">
        <v>8732</v>
      </c>
      <c r="L59" s="29"/>
      <c r="M59" s="158" t="s">
        <v>8733</v>
      </c>
      <c r="N59" s="156">
        <f t="shared" si="7"/>
        <v>14353.2</v>
      </c>
      <c r="O59" s="156">
        <f t="shared" si="8"/>
        <v>14353.7</v>
      </c>
      <c r="P59" s="156">
        <f t="shared" si="9"/>
        <v>12603.2</v>
      </c>
      <c r="Q59" s="156">
        <f t="shared" si="10"/>
        <v>12603.7</v>
      </c>
      <c r="R59" s="29" t="str">
        <f>VLOOKUP(VLOOKUP(G59,开关状态表!B:H,2,FALSE),矩阵信息表!B:H,2,FALSE)</f>
        <v>CS10R</v>
      </c>
      <c r="S59" s="29" t="str">
        <f>VLOOKUP(G59,开关状态表!B:H,5,FALSE)</f>
        <v>RC6B</v>
      </c>
      <c r="T59" s="29" t="str">
        <f>VLOOKUP(G59,开关状态表!B:H,6,FALSE)</f>
        <v>TC6B</v>
      </c>
      <c r="U59" s="29">
        <f>VLOOKUP(R59&amp;"-"&amp;S59,通道清单!C:L,8,FALSE)</f>
        <v>54</v>
      </c>
      <c r="V59" s="29">
        <f>VLOOKUP(R59&amp;"-"&amp;S59,通道清单!C:L,9,FALSE)</f>
        <v>14313</v>
      </c>
      <c r="W59" s="29">
        <f>VLOOKUP(R59&amp;"-"&amp;S59,通道清单!C:L,10,FALSE)</f>
        <v>14367</v>
      </c>
      <c r="X59" s="29">
        <f>VLOOKUP(R59&amp;"-"&amp;T59,通道清单!C:L,9,FALSE)</f>
        <v>12563</v>
      </c>
      <c r="Y59" s="29">
        <f>VLOOKUP(R59&amp;"-"&amp;T59,通道清单!C:L,10,FALSE)</f>
        <v>12617</v>
      </c>
      <c r="Z59" s="159"/>
      <c r="AA59" s="160"/>
      <c r="AB59" s="160"/>
      <c r="AC59" s="160"/>
    </row>
    <row r="60" ht="15" hidden="1" spans="1:29">
      <c r="A60" s="29">
        <f t="shared" si="4"/>
        <v>59</v>
      </c>
      <c r="B60" s="29" t="str">
        <f t="shared" si="6"/>
        <v>CS10R-1-2-[2][2]-OFF40.7-BW0.1</v>
      </c>
      <c r="C60" s="29" t="str">
        <f>R60&amp;"_BW"&amp;TEXT(O60-N60,"000.00")&amp;"_U"&amp;VLOOKUP(R60&amp;"-"&amp;S60,通道清单!C:L,5,FALSE)&amp;LEFT("_____",5-LEN(VLOOKUP(R60&amp;"-"&amp;S60,通道清单!C:L,4,FALSE)))&amp;VLOOKUP(R60&amp;"-"&amp;S60,通道清单!C:L,4,FALSE)&amp;"_S"&amp;TEXT(N60,"00000.00")&amp;"_E"&amp;TEXT(O60,"00000.00")&amp;"_D"&amp;VLOOKUP(R60&amp;"-"&amp;T60,通道清单!C:L,5,FALSE)&amp;LEFT("_____",5-LEN(VLOOKUP(R60&amp;"-"&amp;T60,通道清单!C:L,4,FALSE)))&amp;VLOOKUP(R60&amp;"-"&amp;T60,通道清单!C:L,4,FALSE)&amp;"_S"&amp;TEXT(P60,"00000.00")&amp;"_E"&amp;TEXT(Q60,"00000.00")</f>
        <v>CS10R_BW000.10_UV____C_S14353.70_E14353.80_DH____C_S12603.70_E12603.80</v>
      </c>
      <c r="D60" s="29"/>
      <c r="E60" s="29"/>
      <c r="F60" s="29"/>
      <c r="G60" s="29" t="s">
        <v>8748</v>
      </c>
      <c r="H60" s="29">
        <f>VLOOKUP(G60,开关状态表!B:I,7,FALSE)</f>
        <v>1</v>
      </c>
      <c r="I60" s="29">
        <v>40.7</v>
      </c>
      <c r="J60" s="161">
        <v>0.1</v>
      </c>
      <c r="K60" s="29" t="s">
        <v>8732</v>
      </c>
      <c r="L60" s="29"/>
      <c r="M60" s="158" t="s">
        <v>8733</v>
      </c>
      <c r="N60" s="156">
        <f t="shared" si="7"/>
        <v>14353.7</v>
      </c>
      <c r="O60" s="156">
        <f t="shared" si="8"/>
        <v>14353.8</v>
      </c>
      <c r="P60" s="156">
        <f t="shared" si="9"/>
        <v>12603.7</v>
      </c>
      <c r="Q60" s="156">
        <f t="shared" si="10"/>
        <v>12603.8</v>
      </c>
      <c r="R60" s="29" t="str">
        <f>VLOOKUP(VLOOKUP(G60,开关状态表!B:H,2,FALSE),矩阵信息表!B:H,2,FALSE)</f>
        <v>CS10R</v>
      </c>
      <c r="S60" s="29" t="str">
        <f>VLOOKUP(G60,开关状态表!B:H,5,FALSE)</f>
        <v>RC6B</v>
      </c>
      <c r="T60" s="29" t="str">
        <f>VLOOKUP(G60,开关状态表!B:H,6,FALSE)</f>
        <v>TC6B</v>
      </c>
      <c r="U60" s="29">
        <f>VLOOKUP(R60&amp;"-"&amp;S60,通道清单!C:L,8,FALSE)</f>
        <v>54</v>
      </c>
      <c r="V60" s="29">
        <f>VLOOKUP(R60&amp;"-"&amp;S60,通道清单!C:L,9,FALSE)</f>
        <v>14313</v>
      </c>
      <c r="W60" s="29">
        <f>VLOOKUP(R60&amp;"-"&amp;S60,通道清单!C:L,10,FALSE)</f>
        <v>14367</v>
      </c>
      <c r="X60" s="29">
        <f>VLOOKUP(R60&amp;"-"&amp;T60,通道清单!C:L,9,FALSE)</f>
        <v>12563</v>
      </c>
      <c r="Y60" s="29">
        <f>VLOOKUP(R60&amp;"-"&amp;T60,通道清单!C:L,10,FALSE)</f>
        <v>12617</v>
      </c>
      <c r="Z60" s="159"/>
      <c r="AA60" s="160"/>
      <c r="AB60" s="160"/>
      <c r="AC60" s="160"/>
    </row>
    <row r="61" ht="15" hidden="1" spans="1:29">
      <c r="A61" s="29">
        <f t="shared" si="4"/>
        <v>60</v>
      </c>
      <c r="B61" s="29" t="str">
        <f t="shared" si="6"/>
        <v>CS10R-1-2-[2][2]-OFF40.8-BW2.8</v>
      </c>
      <c r="C61" s="29" t="str">
        <f>R61&amp;"_BW"&amp;TEXT(O61-N61,"000.00")&amp;"_U"&amp;VLOOKUP(R61&amp;"-"&amp;S61,通道清单!C:L,5,FALSE)&amp;LEFT("_____",5-LEN(VLOOKUP(R61&amp;"-"&amp;S61,通道清单!C:L,4,FALSE)))&amp;VLOOKUP(R61&amp;"-"&amp;S61,通道清单!C:L,4,FALSE)&amp;"_S"&amp;TEXT(N61,"00000.00")&amp;"_E"&amp;TEXT(O61,"00000.00")&amp;"_D"&amp;VLOOKUP(R61&amp;"-"&amp;T61,通道清单!C:L,5,FALSE)&amp;LEFT("_____",5-LEN(VLOOKUP(R61&amp;"-"&amp;T61,通道清单!C:L,4,FALSE)))&amp;VLOOKUP(R61&amp;"-"&amp;T61,通道清单!C:L,4,FALSE)&amp;"_S"&amp;TEXT(P61,"00000.00")&amp;"_E"&amp;TEXT(Q61,"00000.00")</f>
        <v>CS10R_BW002.80_UV____C_S14353.80_E14356.60_DH____C_S12603.80_E12606.60</v>
      </c>
      <c r="D61" s="29"/>
      <c r="E61" s="29"/>
      <c r="F61" s="29"/>
      <c r="G61" s="29" t="s">
        <v>8748</v>
      </c>
      <c r="H61" s="29">
        <f>VLOOKUP(G61,开关状态表!B:I,7,FALSE)</f>
        <v>1</v>
      </c>
      <c r="I61" s="29">
        <v>40.8</v>
      </c>
      <c r="J61" s="161">
        <v>2.8</v>
      </c>
      <c r="K61" s="29" t="s">
        <v>202</v>
      </c>
      <c r="L61" s="29"/>
      <c r="M61" s="158" t="s">
        <v>8733</v>
      </c>
      <c r="N61" s="156">
        <f t="shared" si="7"/>
        <v>14353.8</v>
      </c>
      <c r="O61" s="156">
        <f t="shared" si="8"/>
        <v>14356.6</v>
      </c>
      <c r="P61" s="156">
        <f t="shared" si="9"/>
        <v>12603.8</v>
      </c>
      <c r="Q61" s="156">
        <f t="shared" si="10"/>
        <v>12606.6</v>
      </c>
      <c r="R61" s="29" t="str">
        <f>VLOOKUP(VLOOKUP(G61,开关状态表!B:H,2,FALSE),矩阵信息表!B:H,2,FALSE)</f>
        <v>CS10R</v>
      </c>
      <c r="S61" s="29" t="str">
        <f>VLOOKUP(G61,开关状态表!B:H,5,FALSE)</f>
        <v>RC6B</v>
      </c>
      <c r="T61" s="29" t="str">
        <f>VLOOKUP(G61,开关状态表!B:H,6,FALSE)</f>
        <v>TC6B</v>
      </c>
      <c r="U61" s="29">
        <f>VLOOKUP(R61&amp;"-"&amp;S61,通道清单!C:L,8,FALSE)</f>
        <v>54</v>
      </c>
      <c r="V61" s="29">
        <f>VLOOKUP(R61&amp;"-"&amp;S61,通道清单!C:L,9,FALSE)</f>
        <v>14313</v>
      </c>
      <c r="W61" s="29">
        <f>VLOOKUP(R61&amp;"-"&amp;S61,通道清单!C:L,10,FALSE)</f>
        <v>14367</v>
      </c>
      <c r="X61" s="29">
        <f>VLOOKUP(R61&amp;"-"&amp;T61,通道清单!C:L,9,FALSE)</f>
        <v>12563</v>
      </c>
      <c r="Y61" s="29">
        <f>VLOOKUP(R61&amp;"-"&amp;T61,通道清单!C:L,10,FALSE)</f>
        <v>12617</v>
      </c>
      <c r="Z61" s="159"/>
      <c r="AA61" s="160"/>
      <c r="AB61" s="160"/>
      <c r="AC61" s="160"/>
    </row>
    <row r="62" ht="15" hidden="1" spans="1:29">
      <c r="A62" s="29">
        <f t="shared" si="4"/>
        <v>61</v>
      </c>
      <c r="B62" s="29" t="str">
        <f t="shared" si="6"/>
        <v>CS10R-1-2-[2][2]-OFF43.6-BW10.4</v>
      </c>
      <c r="C62" s="29" t="str">
        <f>R62&amp;"_BW"&amp;TEXT(O62-N62,"000.00")&amp;"_U"&amp;VLOOKUP(R62&amp;"-"&amp;S62,通道清单!C:L,5,FALSE)&amp;LEFT("_____",5-LEN(VLOOKUP(R62&amp;"-"&amp;S62,通道清单!C:L,4,FALSE)))&amp;VLOOKUP(R62&amp;"-"&amp;S62,通道清单!C:L,4,FALSE)&amp;"_S"&amp;TEXT(N62,"00000.00")&amp;"_E"&amp;TEXT(O62,"00000.00")&amp;"_D"&amp;VLOOKUP(R62&amp;"-"&amp;T62,通道清单!C:L,5,FALSE)&amp;LEFT("_____",5-LEN(VLOOKUP(R62&amp;"-"&amp;T62,通道清单!C:L,4,FALSE)))&amp;VLOOKUP(R62&amp;"-"&amp;T62,通道清单!C:L,4,FALSE)&amp;"_S"&amp;TEXT(P62,"00000.00")&amp;"_E"&amp;TEXT(Q62,"00000.00")</f>
        <v>CS10R_BW010.40_UV____C_S14356.60_E14367.00_DH____C_S12606.60_E12617.00</v>
      </c>
      <c r="D62" s="29"/>
      <c r="E62" s="29"/>
      <c r="F62" s="29"/>
      <c r="G62" s="29" t="s">
        <v>8748</v>
      </c>
      <c r="H62" s="29">
        <f>VLOOKUP(G62,开关状态表!B:I,7,FALSE)</f>
        <v>1</v>
      </c>
      <c r="I62" s="29">
        <v>43.6</v>
      </c>
      <c r="J62" s="161">
        <v>10.4</v>
      </c>
      <c r="K62" s="29" t="s">
        <v>8732</v>
      </c>
      <c r="L62" s="29"/>
      <c r="M62" s="158" t="s">
        <v>8733</v>
      </c>
      <c r="N62" s="156">
        <f t="shared" si="7"/>
        <v>14356.6</v>
      </c>
      <c r="O62" s="156">
        <f t="shared" si="8"/>
        <v>14367</v>
      </c>
      <c r="P62" s="156">
        <f t="shared" si="9"/>
        <v>12606.6</v>
      </c>
      <c r="Q62" s="156">
        <f t="shared" si="10"/>
        <v>12617</v>
      </c>
      <c r="R62" s="29" t="str">
        <f>VLOOKUP(VLOOKUP(G62,开关状态表!B:H,2,FALSE),矩阵信息表!B:H,2,FALSE)</f>
        <v>CS10R</v>
      </c>
      <c r="S62" s="29" t="str">
        <f>VLOOKUP(G62,开关状态表!B:H,5,FALSE)</f>
        <v>RC6B</v>
      </c>
      <c r="T62" s="29" t="str">
        <f>VLOOKUP(G62,开关状态表!B:H,6,FALSE)</f>
        <v>TC6B</v>
      </c>
      <c r="U62" s="29">
        <f>VLOOKUP(R62&amp;"-"&amp;S62,通道清单!C:L,8,FALSE)</f>
        <v>54</v>
      </c>
      <c r="V62" s="29">
        <f>VLOOKUP(R62&amp;"-"&amp;S62,通道清单!C:L,9,FALSE)</f>
        <v>14313</v>
      </c>
      <c r="W62" s="29">
        <f>VLOOKUP(R62&amp;"-"&amp;S62,通道清单!C:L,10,FALSE)</f>
        <v>14367</v>
      </c>
      <c r="X62" s="29">
        <f>VLOOKUP(R62&amp;"-"&amp;T62,通道清单!C:L,9,FALSE)</f>
        <v>12563</v>
      </c>
      <c r="Y62" s="29">
        <f>VLOOKUP(R62&amp;"-"&amp;T62,通道清单!C:L,10,FALSE)</f>
        <v>12617</v>
      </c>
      <c r="Z62" s="159"/>
      <c r="AA62" s="160"/>
      <c r="AB62" s="160"/>
      <c r="AC62" s="160"/>
    </row>
    <row r="63" ht="15" hidden="1" spans="1:29">
      <c r="A63" s="29">
        <f t="shared" si="4"/>
        <v>62</v>
      </c>
      <c r="B63" s="29" t="str">
        <f t="shared" si="6"/>
        <v>CS10R-1-2-[2][2]-OFF56-BW2</v>
      </c>
      <c r="C63" s="29" t="str">
        <f>R63&amp;"_BW"&amp;TEXT(O63-N63,"000.00")&amp;"_U"&amp;VLOOKUP(R63&amp;"-"&amp;S63,通道清单!C:L,5,FALSE)&amp;LEFT("_____",5-LEN(VLOOKUP(R63&amp;"-"&amp;S63,通道清单!C:L,4,FALSE)))&amp;VLOOKUP(R63&amp;"-"&amp;S63,通道清单!C:L,4,FALSE)&amp;"_S"&amp;TEXT(N63,"00000.00")&amp;"_E"&amp;TEXT(O63,"00000.00")&amp;"_D"&amp;VLOOKUP(R63&amp;"-"&amp;T63,通道清单!C:L,5,FALSE)&amp;LEFT("_____",5-LEN(VLOOKUP(R63&amp;"-"&amp;T63,通道清单!C:L,4,FALSE)))&amp;VLOOKUP(R63&amp;"-"&amp;T63,通道清单!C:L,4,FALSE)&amp;"_S"&amp;TEXT(P63,"00000.00")&amp;"_E"&amp;TEXT(Q63,"00000.00")</f>
        <v>CS10R_BW002.00_UV____C_S14369.00_E14371.00_DH____C_S12619.00_E12621.00</v>
      </c>
      <c r="D63" s="29"/>
      <c r="E63" s="29"/>
      <c r="F63" s="29"/>
      <c r="G63" s="29" t="s">
        <v>8748</v>
      </c>
      <c r="H63" s="29">
        <f>VLOOKUP(G63,开关状态表!B:I,7,FALSE)</f>
        <v>1</v>
      </c>
      <c r="I63" s="29">
        <v>56</v>
      </c>
      <c r="J63" s="161">
        <v>2</v>
      </c>
      <c r="K63" s="29" t="s">
        <v>8732</v>
      </c>
      <c r="L63" s="29"/>
      <c r="M63" s="158" t="s">
        <v>8733</v>
      </c>
      <c r="N63" s="156">
        <f t="shared" si="7"/>
        <v>14369</v>
      </c>
      <c r="O63" s="156">
        <f t="shared" si="8"/>
        <v>14371</v>
      </c>
      <c r="P63" s="156">
        <f t="shared" si="9"/>
        <v>12619</v>
      </c>
      <c r="Q63" s="156">
        <f t="shared" si="10"/>
        <v>12621</v>
      </c>
      <c r="R63" s="29" t="str">
        <f>VLOOKUP(VLOOKUP(G63,开关状态表!B:H,2,FALSE),矩阵信息表!B:H,2,FALSE)</f>
        <v>CS10R</v>
      </c>
      <c r="S63" s="29" t="str">
        <f>VLOOKUP(G63,开关状态表!B:H,5,FALSE)</f>
        <v>RC6B</v>
      </c>
      <c r="T63" s="29" t="str">
        <f>VLOOKUP(G63,开关状态表!B:H,6,FALSE)</f>
        <v>TC6B</v>
      </c>
      <c r="U63" s="29">
        <f>VLOOKUP(R63&amp;"-"&amp;S63,通道清单!C:L,8,FALSE)</f>
        <v>54</v>
      </c>
      <c r="V63" s="29">
        <f>VLOOKUP(R63&amp;"-"&amp;S63,通道清单!C:L,9,FALSE)</f>
        <v>14313</v>
      </c>
      <c r="W63" s="29">
        <f>VLOOKUP(R63&amp;"-"&amp;S63,通道清单!C:L,10,FALSE)</f>
        <v>14367</v>
      </c>
      <c r="X63" s="29">
        <f>VLOOKUP(R63&amp;"-"&amp;T63,通道清单!C:L,9,FALSE)</f>
        <v>12563</v>
      </c>
      <c r="Y63" s="29">
        <f>VLOOKUP(R63&amp;"-"&amp;T63,通道清单!C:L,10,FALSE)</f>
        <v>12617</v>
      </c>
      <c r="Z63" s="159"/>
      <c r="AA63" s="160"/>
      <c r="AB63" s="160"/>
      <c r="AC63" s="160"/>
    </row>
    <row r="64" ht="15" hidden="1" spans="1:29">
      <c r="A64" s="29">
        <f t="shared" si="4"/>
        <v>63</v>
      </c>
      <c r="B64" s="29" t="str">
        <f t="shared" si="6"/>
        <v>CS10R-1-2-[3][3]-OFF0-BW54</v>
      </c>
      <c r="C64" s="29" t="str">
        <f>R64&amp;"_BW"&amp;TEXT(O64-N64,"000.00")&amp;"_U"&amp;VLOOKUP(R64&amp;"-"&amp;S64,通道清单!C:L,5,FALSE)&amp;LEFT("_____",5-LEN(VLOOKUP(R64&amp;"-"&amp;S64,通道清单!C:L,4,FALSE)))&amp;VLOOKUP(R64&amp;"-"&amp;S64,通道清单!C:L,4,FALSE)&amp;"_S"&amp;TEXT(N64,"00000.00")&amp;"_E"&amp;TEXT(O64,"00000.00")&amp;"_D"&amp;VLOOKUP(R64&amp;"-"&amp;T64,通道清单!C:L,5,FALSE)&amp;LEFT("_____",5-LEN(VLOOKUP(R64&amp;"-"&amp;T64,通道清单!C:L,4,FALSE)))&amp;VLOOKUP(R64&amp;"-"&amp;T64,通道清单!C:L,4,FALSE)&amp;"_S"&amp;TEXT(P64,"00000.00")&amp;"_E"&amp;TEXT(Q64,"00000.00")</f>
        <v>CS10R_BW054.00_UV____C_S14373.00_E14427.00_DH____C_S12623.00_E12677.00</v>
      </c>
      <c r="D64" s="29"/>
      <c r="E64" s="29"/>
      <c r="F64" s="29"/>
      <c r="G64" s="29" t="s">
        <v>8749</v>
      </c>
      <c r="H64" s="29">
        <f>VLOOKUP(G64,开关状态表!B:I,7,FALSE)</f>
        <v>1</v>
      </c>
      <c r="I64" s="29">
        <v>0</v>
      </c>
      <c r="J64" s="161">
        <v>54</v>
      </c>
      <c r="K64" s="29" t="s">
        <v>8732</v>
      </c>
      <c r="L64" s="29"/>
      <c r="M64" s="158" t="s">
        <v>8733</v>
      </c>
      <c r="N64" s="156">
        <f t="shared" si="7"/>
        <v>14373</v>
      </c>
      <c r="O64" s="156">
        <f t="shared" si="8"/>
        <v>14427</v>
      </c>
      <c r="P64" s="156">
        <f t="shared" si="9"/>
        <v>12623</v>
      </c>
      <c r="Q64" s="156">
        <f t="shared" si="10"/>
        <v>12677</v>
      </c>
      <c r="R64" s="29" t="str">
        <f>VLOOKUP(VLOOKUP(G64,开关状态表!B:H,2,FALSE),矩阵信息表!B:H,2,FALSE)</f>
        <v>CS10R</v>
      </c>
      <c r="S64" s="29" t="str">
        <f>VLOOKUP(G64,开关状态表!B:H,5,FALSE)</f>
        <v>RC7B</v>
      </c>
      <c r="T64" s="29" t="str">
        <f>VLOOKUP(G64,开关状态表!B:H,6,FALSE)</f>
        <v>TC7B</v>
      </c>
      <c r="U64" s="29">
        <f>VLOOKUP(R64&amp;"-"&amp;S64,通道清单!C:L,8,FALSE)</f>
        <v>54</v>
      </c>
      <c r="V64" s="29">
        <f>VLOOKUP(R64&amp;"-"&amp;S64,通道清单!C:L,9,FALSE)</f>
        <v>14373</v>
      </c>
      <c r="W64" s="29">
        <f>VLOOKUP(R64&amp;"-"&amp;S64,通道清单!C:L,10,FALSE)</f>
        <v>14427</v>
      </c>
      <c r="X64" s="29">
        <f>VLOOKUP(R64&amp;"-"&amp;T64,通道清单!C:L,9,FALSE)</f>
        <v>12623</v>
      </c>
      <c r="Y64" s="29">
        <f>VLOOKUP(R64&amp;"-"&amp;T64,通道清单!C:L,10,FALSE)</f>
        <v>12677</v>
      </c>
      <c r="Z64" s="159"/>
      <c r="AA64" s="160"/>
      <c r="AB64" s="160"/>
      <c r="AC64" s="160"/>
    </row>
    <row r="65" ht="15" hidden="1" spans="1:29">
      <c r="A65" s="29">
        <f t="shared" si="4"/>
        <v>64</v>
      </c>
      <c r="B65" s="29" t="str">
        <f t="shared" si="6"/>
        <v>CS10R-1-2-[3][3]-OFF57-BW3</v>
      </c>
      <c r="C65" s="29" t="str">
        <f>R65&amp;"_BW"&amp;TEXT(O65-N65,"000.00")&amp;"_U"&amp;VLOOKUP(R65&amp;"-"&amp;S65,通道清单!C:L,5,FALSE)&amp;LEFT("_____",5-LEN(VLOOKUP(R65&amp;"-"&amp;S65,通道清单!C:L,4,FALSE)))&amp;VLOOKUP(R65&amp;"-"&amp;S65,通道清单!C:L,4,FALSE)&amp;"_S"&amp;TEXT(N65,"00000.00")&amp;"_E"&amp;TEXT(O65,"00000.00")&amp;"_D"&amp;VLOOKUP(R65&amp;"-"&amp;T65,通道清单!C:L,5,FALSE)&amp;LEFT("_____",5-LEN(VLOOKUP(R65&amp;"-"&amp;T65,通道清单!C:L,4,FALSE)))&amp;VLOOKUP(R65&amp;"-"&amp;T65,通道清单!C:L,4,FALSE)&amp;"_S"&amp;TEXT(P65,"00000.00")&amp;"_E"&amp;TEXT(Q65,"00000.00")</f>
        <v>CS10R_BW003.00_UV____C_S14430.00_E14433.00_DH____C_S12680.00_E12683.00</v>
      </c>
      <c r="D65" s="29"/>
      <c r="E65" s="29"/>
      <c r="F65" s="29"/>
      <c r="G65" s="29" t="s">
        <v>8749</v>
      </c>
      <c r="H65" s="29">
        <f>VLOOKUP(G65,开关状态表!B:I,7,FALSE)</f>
        <v>1</v>
      </c>
      <c r="I65" s="29">
        <v>57</v>
      </c>
      <c r="J65" s="161">
        <v>3</v>
      </c>
      <c r="K65" s="29" t="s">
        <v>8732</v>
      </c>
      <c r="L65" s="29"/>
      <c r="M65" s="158" t="s">
        <v>8733</v>
      </c>
      <c r="N65" s="156">
        <f t="shared" si="7"/>
        <v>14430</v>
      </c>
      <c r="O65" s="156">
        <f t="shared" si="8"/>
        <v>14433</v>
      </c>
      <c r="P65" s="156">
        <f t="shared" si="9"/>
        <v>12680</v>
      </c>
      <c r="Q65" s="156">
        <f t="shared" si="10"/>
        <v>12683</v>
      </c>
      <c r="R65" s="29" t="str">
        <f>VLOOKUP(VLOOKUP(G65,开关状态表!B:H,2,FALSE),矩阵信息表!B:H,2,FALSE)</f>
        <v>CS10R</v>
      </c>
      <c r="S65" s="29" t="str">
        <f>VLOOKUP(G65,开关状态表!B:H,5,FALSE)</f>
        <v>RC7B</v>
      </c>
      <c r="T65" s="29" t="str">
        <f>VLOOKUP(G65,开关状态表!B:H,6,FALSE)</f>
        <v>TC7B</v>
      </c>
      <c r="U65" s="29">
        <f>VLOOKUP(R65&amp;"-"&amp;S65,通道清单!C:L,8,FALSE)</f>
        <v>54</v>
      </c>
      <c r="V65" s="29">
        <f>VLOOKUP(R65&amp;"-"&amp;S65,通道清单!C:L,9,FALSE)</f>
        <v>14373</v>
      </c>
      <c r="W65" s="29">
        <f>VLOOKUP(R65&amp;"-"&amp;S65,通道清单!C:L,10,FALSE)</f>
        <v>14427</v>
      </c>
      <c r="X65" s="29">
        <f>VLOOKUP(R65&amp;"-"&amp;T65,通道清单!C:L,9,FALSE)</f>
        <v>12623</v>
      </c>
      <c r="Y65" s="29">
        <f>VLOOKUP(R65&amp;"-"&amp;T65,通道清单!C:L,10,FALSE)</f>
        <v>12677</v>
      </c>
      <c r="Z65" s="159"/>
      <c r="AA65" s="160"/>
      <c r="AB65" s="160"/>
      <c r="AC65" s="160"/>
    </row>
    <row r="66" ht="15" hidden="1" spans="1:29">
      <c r="A66" s="29">
        <f t="shared" si="4"/>
        <v>65</v>
      </c>
      <c r="B66" s="29" t="str">
        <f t="shared" si="6"/>
        <v>CS10R-1-2-[4][4]-OFF0-BW1</v>
      </c>
      <c r="C66" s="29" t="str">
        <f>R66&amp;"_BW"&amp;TEXT(O66-N66,"000.00")&amp;"_U"&amp;VLOOKUP(R66&amp;"-"&amp;S66,通道清单!C:L,5,FALSE)&amp;LEFT("_____",5-LEN(VLOOKUP(R66&amp;"-"&amp;S66,通道清单!C:L,4,FALSE)))&amp;VLOOKUP(R66&amp;"-"&amp;S66,通道清单!C:L,4,FALSE)&amp;"_S"&amp;TEXT(N66,"00000.00")&amp;"_E"&amp;TEXT(O66,"00000.00")&amp;"_D"&amp;VLOOKUP(R66&amp;"-"&amp;T66,通道清单!C:L,5,FALSE)&amp;LEFT("_____",5-LEN(VLOOKUP(R66&amp;"-"&amp;T66,通道清单!C:L,4,FALSE)))&amp;VLOOKUP(R66&amp;"-"&amp;T66,通道清单!C:L,4,FALSE)&amp;"_S"&amp;TEXT(P66,"00000.00")&amp;"_E"&amp;TEXT(Q66,"00000.00")</f>
        <v>CS10R_BW001.00_UV____C_S14433.00_E14434.00_DH____C_S12683.00_E12684.00</v>
      </c>
      <c r="D66" s="29"/>
      <c r="E66" s="29"/>
      <c r="F66" s="29"/>
      <c r="G66" s="29" t="s">
        <v>8750</v>
      </c>
      <c r="H66" s="29">
        <f>VLOOKUP(G66,开关状态表!B:I,7,FALSE)</f>
        <v>1</v>
      </c>
      <c r="I66" s="29">
        <v>0</v>
      </c>
      <c r="J66" s="161">
        <v>1</v>
      </c>
      <c r="K66" s="29" t="s">
        <v>8732</v>
      </c>
      <c r="L66" s="29"/>
      <c r="M66" s="158" t="s">
        <v>8733</v>
      </c>
      <c r="N66" s="156">
        <f t="shared" si="7"/>
        <v>14433</v>
      </c>
      <c r="O66" s="156">
        <f t="shared" si="8"/>
        <v>14434</v>
      </c>
      <c r="P66" s="156">
        <f t="shared" si="9"/>
        <v>12683</v>
      </c>
      <c r="Q66" s="156">
        <f t="shared" si="10"/>
        <v>12684</v>
      </c>
      <c r="R66" s="29" t="str">
        <f>VLOOKUP(VLOOKUP(G66,开关状态表!B:H,2,FALSE),矩阵信息表!B:H,2,FALSE)</f>
        <v>CS10R</v>
      </c>
      <c r="S66" s="29" t="str">
        <f>VLOOKUP(G66,开关状态表!B:H,5,FALSE)</f>
        <v>RC8B</v>
      </c>
      <c r="T66" s="29" t="str">
        <f>VLOOKUP(G66,开关状态表!B:H,6,FALSE)</f>
        <v>TC8B</v>
      </c>
      <c r="U66" s="29">
        <f>VLOOKUP(R66&amp;"-"&amp;S66,通道清单!C:L,8,FALSE)</f>
        <v>54</v>
      </c>
      <c r="V66" s="29">
        <f>VLOOKUP(R66&amp;"-"&amp;S66,通道清单!C:L,9,FALSE)</f>
        <v>14433</v>
      </c>
      <c r="W66" s="29">
        <f>VLOOKUP(R66&amp;"-"&amp;S66,通道清单!C:L,10,FALSE)</f>
        <v>14487</v>
      </c>
      <c r="X66" s="29">
        <f>VLOOKUP(R66&amp;"-"&amp;T66,通道清单!C:L,9,FALSE)</f>
        <v>12683</v>
      </c>
      <c r="Y66" s="29">
        <f>VLOOKUP(R66&amp;"-"&amp;T66,通道清单!C:L,10,FALSE)</f>
        <v>12737</v>
      </c>
      <c r="Z66" s="159"/>
      <c r="AA66" s="160"/>
      <c r="AB66" s="160"/>
      <c r="AC66" s="160"/>
    </row>
    <row r="67" ht="15" hidden="1" spans="1:29">
      <c r="A67" s="29">
        <f t="shared" ref="A67:A120" si="11">ROW()-1</f>
        <v>66</v>
      </c>
      <c r="B67" s="29" t="str">
        <f t="shared" si="6"/>
        <v>CS10R-1-2-[4][4]-OFF1-BW54</v>
      </c>
      <c r="C67" s="29" t="str">
        <f>R67&amp;"_BW"&amp;TEXT(O67-N67,"000.00")&amp;"_U"&amp;VLOOKUP(R67&amp;"-"&amp;S67,通道清单!C:L,5,FALSE)&amp;LEFT("_____",5-LEN(VLOOKUP(R67&amp;"-"&amp;S67,通道清单!C:L,4,FALSE)))&amp;VLOOKUP(R67&amp;"-"&amp;S67,通道清单!C:L,4,FALSE)&amp;"_S"&amp;TEXT(N67,"00000.00")&amp;"_E"&amp;TEXT(O67,"00000.00")&amp;"_D"&amp;VLOOKUP(R67&amp;"-"&amp;T67,通道清单!C:L,5,FALSE)&amp;LEFT("_____",5-LEN(VLOOKUP(R67&amp;"-"&amp;T67,通道清单!C:L,4,FALSE)))&amp;VLOOKUP(R67&amp;"-"&amp;T67,通道清单!C:L,4,FALSE)&amp;"_S"&amp;TEXT(P67,"00000.00")&amp;"_E"&amp;TEXT(Q67,"00000.00")</f>
        <v>CS10R_BW054.00_UV____C_S14434.00_E14488.00_DH____C_S12684.00_E12738.00</v>
      </c>
      <c r="D67" s="29"/>
      <c r="E67" s="29"/>
      <c r="F67" s="29"/>
      <c r="G67" s="29" t="s">
        <v>8750</v>
      </c>
      <c r="H67" s="29">
        <f>VLOOKUP(G67,开关状态表!B:I,7,FALSE)</f>
        <v>1</v>
      </c>
      <c r="I67" s="29">
        <v>1</v>
      </c>
      <c r="J67" s="161">
        <v>54</v>
      </c>
      <c r="K67" s="29" t="s">
        <v>8732</v>
      </c>
      <c r="L67" s="29"/>
      <c r="M67" s="158" t="s">
        <v>8733</v>
      </c>
      <c r="N67" s="156">
        <f t="shared" si="7"/>
        <v>14434</v>
      </c>
      <c r="O67" s="156">
        <f t="shared" si="8"/>
        <v>14488</v>
      </c>
      <c r="P67" s="156">
        <f t="shared" si="9"/>
        <v>12684</v>
      </c>
      <c r="Q67" s="156">
        <f t="shared" si="10"/>
        <v>12738</v>
      </c>
      <c r="R67" s="29" t="str">
        <f>VLOOKUP(VLOOKUP(G67,开关状态表!B:H,2,FALSE),矩阵信息表!B:H,2,FALSE)</f>
        <v>CS10R</v>
      </c>
      <c r="S67" s="29" t="str">
        <f>VLOOKUP(G67,开关状态表!B:H,5,FALSE)</f>
        <v>RC8B</v>
      </c>
      <c r="T67" s="29" t="str">
        <f>VLOOKUP(G67,开关状态表!B:H,6,FALSE)</f>
        <v>TC8B</v>
      </c>
      <c r="U67" s="29">
        <f>VLOOKUP(R67&amp;"-"&amp;S67,通道清单!C:L,8,FALSE)</f>
        <v>54</v>
      </c>
      <c r="V67" s="29">
        <f>VLOOKUP(R67&amp;"-"&amp;S67,通道清单!C:L,9,FALSE)</f>
        <v>14433</v>
      </c>
      <c r="W67" s="29">
        <f>VLOOKUP(R67&amp;"-"&amp;S67,通道清单!C:L,10,FALSE)</f>
        <v>14487</v>
      </c>
      <c r="X67" s="29">
        <f>VLOOKUP(R67&amp;"-"&amp;T67,通道清单!C:L,9,FALSE)</f>
        <v>12683</v>
      </c>
      <c r="Y67" s="29">
        <f>VLOOKUP(R67&amp;"-"&amp;T67,通道清单!C:L,10,FALSE)</f>
        <v>12737</v>
      </c>
      <c r="Z67" s="159"/>
      <c r="AA67" s="160"/>
      <c r="AB67" s="160"/>
      <c r="AC67" s="160"/>
    </row>
    <row r="68" ht="15" hidden="1" spans="1:29">
      <c r="A68" s="29">
        <f t="shared" si="11"/>
        <v>67</v>
      </c>
      <c r="B68" s="29" t="str">
        <f t="shared" si="6"/>
        <v>CS10R-1-1-[10][10]-OFF0-BW12</v>
      </c>
      <c r="C68" s="29" t="str">
        <f>R68&amp;"_BW"&amp;TEXT(O68-N68,"000.00")&amp;"_U"&amp;VLOOKUP(R68&amp;"-"&amp;S68,通道清单!C:L,5,FALSE)&amp;LEFT("_____",5-LEN(VLOOKUP(R68&amp;"-"&amp;S68,通道清单!C:L,4,FALSE)))&amp;VLOOKUP(R68&amp;"-"&amp;S68,通道清单!C:L,4,FALSE)&amp;"_S"&amp;TEXT(N68,"00000.00")&amp;"_E"&amp;TEXT(O68,"00000.00")&amp;"_D"&amp;VLOOKUP(R68&amp;"-"&amp;T68,通道清单!C:L,5,FALSE)&amp;LEFT("_____",5-LEN(VLOOKUP(R68&amp;"-"&amp;T68,通道清单!C:L,4,FALSE)))&amp;VLOOKUP(R68&amp;"-"&amp;T68,通道清单!C:L,4,FALSE)&amp;"_S"&amp;TEXT(P68,"00000.00")&amp;"_E"&amp;TEXT(Q68,"00000.00")</f>
        <v>CS10R_BW012.00_UH____C_S13762.00_E13774.00_DV____C_S11462.00_E11474.00</v>
      </c>
      <c r="D68" s="29"/>
      <c r="E68" s="29"/>
      <c r="F68" s="29"/>
      <c r="G68" s="29" t="s">
        <v>8751</v>
      </c>
      <c r="H68" s="29">
        <f>VLOOKUP(G68,开关状态表!B:I,7,FALSE)</f>
        <v>1</v>
      </c>
      <c r="I68" s="29">
        <v>0</v>
      </c>
      <c r="J68" s="161">
        <v>12</v>
      </c>
      <c r="K68" s="29" t="s">
        <v>8732</v>
      </c>
      <c r="L68" s="29"/>
      <c r="M68" s="158" t="s">
        <v>8733</v>
      </c>
      <c r="N68" s="156">
        <f t="shared" si="7"/>
        <v>13762</v>
      </c>
      <c r="O68" s="156">
        <f t="shared" si="8"/>
        <v>13774</v>
      </c>
      <c r="P68" s="156">
        <f t="shared" si="9"/>
        <v>11462</v>
      </c>
      <c r="Q68" s="156">
        <f t="shared" si="10"/>
        <v>11474</v>
      </c>
      <c r="R68" s="29" t="str">
        <f>VLOOKUP(VLOOKUP(G68,开关状态表!B:H,2,FALSE),矩阵信息表!B:H,2,FALSE)</f>
        <v>CS10R</v>
      </c>
      <c r="S68" s="29" t="str">
        <f>VLOOKUP(G68,开关状态表!B:H,5,FALSE)</f>
        <v>RC11A</v>
      </c>
      <c r="T68" s="29" t="str">
        <f>VLOOKUP(G68,开关状态表!B:H,6,FALSE)</f>
        <v>TC11A</v>
      </c>
      <c r="U68" s="29">
        <f>VLOOKUP(R68&amp;"-"&amp;S68,通道清单!C:L,8,FALSE)</f>
        <v>34</v>
      </c>
      <c r="V68" s="29">
        <f>VLOOKUP(R68&amp;"-"&amp;S68,通道清单!C:L,9,FALSE)</f>
        <v>13762</v>
      </c>
      <c r="W68" s="29">
        <f>VLOOKUP(R68&amp;"-"&amp;S68,通道清单!C:L,10,FALSE)</f>
        <v>13796</v>
      </c>
      <c r="X68" s="29">
        <f>VLOOKUP(R68&amp;"-"&amp;T68,通道清单!C:L,9,FALSE)</f>
        <v>11462</v>
      </c>
      <c r="Y68" s="29">
        <f>VLOOKUP(R68&amp;"-"&amp;T68,通道清单!C:L,10,FALSE)</f>
        <v>11496</v>
      </c>
      <c r="Z68" s="159"/>
      <c r="AA68" s="160"/>
      <c r="AB68" s="160"/>
      <c r="AC68" s="160"/>
    </row>
    <row r="69" ht="15" hidden="1" spans="1:29">
      <c r="A69" s="29">
        <f t="shared" si="11"/>
        <v>68</v>
      </c>
      <c r="B69" s="29" t="str">
        <f t="shared" si="6"/>
        <v>CS10R-1-1-[10][10]-OFF12-BW22</v>
      </c>
      <c r="C69" s="29" t="str">
        <f>R69&amp;"_BW"&amp;TEXT(O69-N69,"000.00")&amp;"_U"&amp;VLOOKUP(R69&amp;"-"&amp;S69,通道清单!C:L,5,FALSE)&amp;LEFT("_____",5-LEN(VLOOKUP(R69&amp;"-"&amp;S69,通道清单!C:L,4,FALSE)))&amp;VLOOKUP(R69&amp;"-"&amp;S69,通道清单!C:L,4,FALSE)&amp;"_S"&amp;TEXT(N69,"00000.00")&amp;"_E"&amp;TEXT(O69,"00000.00")&amp;"_D"&amp;VLOOKUP(R69&amp;"-"&amp;T69,通道清单!C:L,5,FALSE)&amp;LEFT("_____",5-LEN(VLOOKUP(R69&amp;"-"&amp;T69,通道清单!C:L,4,FALSE)))&amp;VLOOKUP(R69&amp;"-"&amp;T69,通道清单!C:L,4,FALSE)&amp;"_S"&amp;TEXT(P69,"00000.00")&amp;"_E"&amp;TEXT(Q69,"00000.00")</f>
        <v>CS10R_BW022.00_UH____C_S13774.00_E13796.00_DV____C_S11474.00_E11496.00</v>
      </c>
      <c r="D69" s="29"/>
      <c r="E69" s="29"/>
      <c r="F69" s="29"/>
      <c r="G69" s="29" t="s">
        <v>8751</v>
      </c>
      <c r="H69" s="29">
        <f>VLOOKUP(G69,开关状态表!B:I,7,FALSE)</f>
        <v>1</v>
      </c>
      <c r="I69" s="29">
        <v>12</v>
      </c>
      <c r="J69" s="161">
        <v>22</v>
      </c>
      <c r="K69" s="29" t="s">
        <v>202</v>
      </c>
      <c r="L69" s="29"/>
      <c r="M69" s="158" t="s">
        <v>8733</v>
      </c>
      <c r="N69" s="156">
        <f t="shared" si="7"/>
        <v>13774</v>
      </c>
      <c r="O69" s="156">
        <f t="shared" si="8"/>
        <v>13796</v>
      </c>
      <c r="P69" s="156">
        <f t="shared" si="9"/>
        <v>11474</v>
      </c>
      <c r="Q69" s="156">
        <f t="shared" si="10"/>
        <v>11496</v>
      </c>
      <c r="R69" s="29" t="str">
        <f>VLOOKUP(VLOOKUP(G69,开关状态表!B:H,2,FALSE),矩阵信息表!B:H,2,FALSE)</f>
        <v>CS10R</v>
      </c>
      <c r="S69" s="29" t="str">
        <f>VLOOKUP(G69,开关状态表!B:H,5,FALSE)</f>
        <v>RC11A</v>
      </c>
      <c r="T69" s="29" t="str">
        <f>VLOOKUP(G69,开关状态表!B:H,6,FALSE)</f>
        <v>TC11A</v>
      </c>
      <c r="U69" s="29">
        <f>VLOOKUP(R69&amp;"-"&amp;S69,通道清单!C:L,8,FALSE)</f>
        <v>34</v>
      </c>
      <c r="V69" s="29">
        <f>VLOOKUP(R69&amp;"-"&amp;S69,通道清单!C:L,9,FALSE)</f>
        <v>13762</v>
      </c>
      <c r="W69" s="29">
        <f>VLOOKUP(R69&amp;"-"&amp;S69,通道清单!C:L,10,FALSE)</f>
        <v>13796</v>
      </c>
      <c r="X69" s="29">
        <f>VLOOKUP(R69&amp;"-"&amp;T69,通道清单!C:L,9,FALSE)</f>
        <v>11462</v>
      </c>
      <c r="Y69" s="29">
        <f>VLOOKUP(R69&amp;"-"&amp;T69,通道清单!C:L,10,FALSE)</f>
        <v>11496</v>
      </c>
    </row>
    <row r="70" ht="15" hidden="1" spans="1:29">
      <c r="A70" s="29">
        <f t="shared" si="11"/>
        <v>69</v>
      </c>
      <c r="B70" s="29" t="str">
        <f t="shared" si="6"/>
        <v>CS10R-1-1-[11][11]-OFF0-BW61</v>
      </c>
      <c r="C70" s="29" t="str">
        <f>R70&amp;"_BW"&amp;TEXT(O70-N70,"000.00")&amp;"_U"&amp;VLOOKUP(R70&amp;"-"&amp;S70,通道清单!C:L,5,FALSE)&amp;LEFT("_____",5-LEN(VLOOKUP(R70&amp;"-"&amp;S70,通道清单!C:L,4,FALSE)))&amp;VLOOKUP(R70&amp;"-"&amp;S70,通道清单!C:L,4,FALSE)&amp;"_S"&amp;TEXT(N70,"00000.00")&amp;"_E"&amp;TEXT(O70,"00000.00")&amp;"_D"&amp;VLOOKUP(R70&amp;"-"&amp;T70,通道清单!C:L,5,FALSE)&amp;LEFT("_____",5-LEN(VLOOKUP(R70&amp;"-"&amp;T70,通道清单!C:L,4,FALSE)))&amp;VLOOKUP(R70&amp;"-"&amp;T70,通道清单!C:L,4,FALSE)&amp;"_S"&amp;TEXT(P70,"00000.00")&amp;"_E"&amp;TEXT(Q70,"00000.00")</f>
        <v>CS10R_BW061.00_UH____C_S13806.00_E13867.00_DV____C_S11506.00_E11567.00</v>
      </c>
      <c r="D70" s="29"/>
      <c r="E70" s="29"/>
      <c r="F70" s="29"/>
      <c r="G70" s="29" t="s">
        <v>8752</v>
      </c>
      <c r="H70" s="29">
        <f>VLOOKUP(G70,开关状态表!B:I,7,FALSE)</f>
        <v>1</v>
      </c>
      <c r="I70" s="29">
        <v>0</v>
      </c>
      <c r="J70" s="161">
        <v>61</v>
      </c>
      <c r="K70" s="29" t="s">
        <v>202</v>
      </c>
      <c r="L70" s="29"/>
      <c r="M70" s="158" t="s">
        <v>8733</v>
      </c>
      <c r="N70" s="156">
        <f t="shared" si="7"/>
        <v>13806</v>
      </c>
      <c r="O70" s="156">
        <f t="shared" si="8"/>
        <v>13867</v>
      </c>
      <c r="P70" s="156">
        <f t="shared" si="9"/>
        <v>11506</v>
      </c>
      <c r="Q70" s="156">
        <f t="shared" si="10"/>
        <v>11567</v>
      </c>
      <c r="R70" s="29" t="str">
        <f>VLOOKUP(VLOOKUP(G70,开关状态表!B:H,2,FALSE),矩阵信息表!B:H,2,FALSE)</f>
        <v>CS10R</v>
      </c>
      <c r="S70" s="29" t="str">
        <f>VLOOKUP(G70,开关状态表!B:H,5,FALSE)</f>
        <v>RC12A</v>
      </c>
      <c r="T70" s="29" t="str">
        <f>VLOOKUP(G70,开关状态表!B:H,6,FALSE)</f>
        <v>TC12A</v>
      </c>
      <c r="U70" s="29">
        <f>VLOOKUP(R70&amp;"-"&amp;S70,通道清单!C:L,8,FALSE)</f>
        <v>65</v>
      </c>
      <c r="V70" s="29">
        <f>VLOOKUP(R70&amp;"-"&amp;S70,通道清单!C:L,9,FALSE)</f>
        <v>13806</v>
      </c>
      <c r="W70" s="29">
        <f>VLOOKUP(R70&amp;"-"&amp;S70,通道清单!C:L,10,FALSE)</f>
        <v>13871</v>
      </c>
      <c r="X70" s="29">
        <f>VLOOKUP(R70&amp;"-"&amp;T70,通道清单!C:L,9,FALSE)</f>
        <v>11506</v>
      </c>
      <c r="Y70" s="29">
        <f>VLOOKUP(R70&amp;"-"&amp;T70,通道清单!C:L,10,FALSE)</f>
        <v>11571</v>
      </c>
    </row>
    <row r="71" ht="15" hidden="1" spans="1:29">
      <c r="A71" s="29">
        <f t="shared" si="11"/>
        <v>70</v>
      </c>
      <c r="B71" s="29" t="str">
        <f t="shared" si="6"/>
        <v>CS10R-1-1-[11][11]-OFF61-BW4</v>
      </c>
      <c r="C71" s="29" t="str">
        <f>R71&amp;"_BW"&amp;TEXT(O71-N71,"000.00")&amp;"_U"&amp;VLOOKUP(R71&amp;"-"&amp;S71,通道清单!C:L,5,FALSE)&amp;LEFT("_____",5-LEN(VLOOKUP(R71&amp;"-"&amp;S71,通道清单!C:L,4,FALSE)))&amp;VLOOKUP(R71&amp;"-"&amp;S71,通道清单!C:L,4,FALSE)&amp;"_S"&amp;TEXT(N71,"00000.00")&amp;"_E"&amp;TEXT(O71,"00000.00")&amp;"_D"&amp;VLOOKUP(R71&amp;"-"&amp;T71,通道清单!C:L,5,FALSE)&amp;LEFT("_____",5-LEN(VLOOKUP(R71&amp;"-"&amp;T71,通道清单!C:L,4,FALSE)))&amp;VLOOKUP(R71&amp;"-"&amp;T71,通道清单!C:L,4,FALSE)&amp;"_S"&amp;TEXT(P71,"00000.00")&amp;"_E"&amp;TEXT(Q71,"00000.00")</f>
        <v>CS10R_BW004.00_UH____C_S13867.00_E13871.00_DV____C_S11567.00_E11571.00</v>
      </c>
      <c r="D71" s="29"/>
      <c r="E71" s="29"/>
      <c r="F71" s="29"/>
      <c r="G71" s="29" t="s">
        <v>8752</v>
      </c>
      <c r="H71" s="29">
        <f>VLOOKUP(G71,开关状态表!B:I,7,FALSE)</f>
        <v>1</v>
      </c>
      <c r="I71" s="29">
        <v>61</v>
      </c>
      <c r="J71" s="161">
        <v>4</v>
      </c>
      <c r="K71" s="29" t="s">
        <v>8732</v>
      </c>
      <c r="L71" s="29"/>
      <c r="M71" s="158" t="s">
        <v>8733</v>
      </c>
      <c r="N71" s="156">
        <f t="shared" si="7"/>
        <v>13867</v>
      </c>
      <c r="O71" s="156">
        <f t="shared" si="8"/>
        <v>13871</v>
      </c>
      <c r="P71" s="156">
        <f t="shared" si="9"/>
        <v>11567</v>
      </c>
      <c r="Q71" s="156">
        <f t="shared" si="10"/>
        <v>11571</v>
      </c>
      <c r="R71" s="29" t="str">
        <f>VLOOKUP(VLOOKUP(G71,开关状态表!B:H,2,FALSE),矩阵信息表!B:H,2,FALSE)</f>
        <v>CS10R</v>
      </c>
      <c r="S71" s="29" t="str">
        <f>VLOOKUP(G71,开关状态表!B:H,5,FALSE)</f>
        <v>RC12A</v>
      </c>
      <c r="T71" s="29" t="str">
        <f>VLOOKUP(G71,开关状态表!B:H,6,FALSE)</f>
        <v>TC12A</v>
      </c>
      <c r="U71" s="29">
        <f>VLOOKUP(R71&amp;"-"&amp;S71,通道清单!C:L,8,FALSE)</f>
        <v>65</v>
      </c>
      <c r="V71" s="29">
        <f>VLOOKUP(R71&amp;"-"&amp;S71,通道清单!C:L,9,FALSE)</f>
        <v>13806</v>
      </c>
      <c r="W71" s="29">
        <f>VLOOKUP(R71&amp;"-"&amp;S71,通道清单!C:L,10,FALSE)</f>
        <v>13871</v>
      </c>
      <c r="X71" s="29">
        <f>VLOOKUP(R71&amp;"-"&amp;T71,通道清单!C:L,9,FALSE)</f>
        <v>11506</v>
      </c>
      <c r="Y71" s="29">
        <f>VLOOKUP(R71&amp;"-"&amp;T71,通道清单!C:L,10,FALSE)</f>
        <v>11571</v>
      </c>
    </row>
    <row r="72" ht="15" hidden="1" spans="1:29">
      <c r="A72" s="29">
        <f t="shared" si="11"/>
        <v>71</v>
      </c>
      <c r="B72" s="29" t="str">
        <f t="shared" si="6"/>
        <v>CS10R-1-1-[12][12]-OFF0-BW52</v>
      </c>
      <c r="C72" s="29" t="str">
        <f>R72&amp;"_BW"&amp;TEXT(O72-N72,"000.00")&amp;"_U"&amp;VLOOKUP(R72&amp;"-"&amp;S72,通道清单!C:L,5,FALSE)&amp;LEFT("_____",5-LEN(VLOOKUP(R72&amp;"-"&amp;S72,通道清单!C:L,4,FALSE)))&amp;VLOOKUP(R72&amp;"-"&amp;S72,通道清单!C:L,4,FALSE)&amp;"_S"&amp;TEXT(N72,"00000.00")&amp;"_E"&amp;TEXT(O72,"00000.00")&amp;"_D"&amp;VLOOKUP(R72&amp;"-"&amp;T72,通道清单!C:L,5,FALSE)&amp;LEFT("_____",5-LEN(VLOOKUP(R72&amp;"-"&amp;T72,通道清单!C:L,4,FALSE)))&amp;VLOOKUP(R72&amp;"-"&amp;T72,通道清单!C:L,4,FALSE)&amp;"_S"&amp;TEXT(P72,"00000.00")&amp;"_E"&amp;TEXT(Q72,"00000.00")</f>
        <v>CS10R_BW052.00_UH____C_S13878.00_E13930.00_DV____C_S11578.00_E11630.00</v>
      </c>
      <c r="D72" s="29"/>
      <c r="E72" s="29"/>
      <c r="F72" s="29"/>
      <c r="G72" s="29" t="s">
        <v>8753</v>
      </c>
      <c r="H72" s="29">
        <f>VLOOKUP(G72,开关状态表!B:I,7,FALSE)</f>
        <v>1</v>
      </c>
      <c r="I72" s="29">
        <v>0</v>
      </c>
      <c r="J72" s="161">
        <v>52</v>
      </c>
      <c r="K72" s="29" t="s">
        <v>202</v>
      </c>
      <c r="L72" s="29"/>
      <c r="M72" s="158" t="s">
        <v>8733</v>
      </c>
      <c r="N72" s="156">
        <f t="shared" si="7"/>
        <v>13878</v>
      </c>
      <c r="O72" s="156">
        <f t="shared" si="8"/>
        <v>13930</v>
      </c>
      <c r="P72" s="156">
        <f t="shared" si="9"/>
        <v>11578</v>
      </c>
      <c r="Q72" s="156">
        <f t="shared" si="10"/>
        <v>11630</v>
      </c>
      <c r="R72" s="29" t="str">
        <f>VLOOKUP(VLOOKUP(G72,开关状态表!B:H,2,FALSE),矩阵信息表!B:H,2,FALSE)</f>
        <v>CS10R</v>
      </c>
      <c r="S72" s="29" t="str">
        <f>VLOOKUP(G72,开关状态表!B:H,5,FALSE)</f>
        <v>RC13A</v>
      </c>
      <c r="T72" s="29" t="str">
        <f>VLOOKUP(G72,开关状态表!B:H,6,FALSE)</f>
        <v>TC13A</v>
      </c>
      <c r="U72" s="29">
        <f>VLOOKUP(R72&amp;"-"&amp;S72,通道清单!C:L,8,FALSE)</f>
        <v>52</v>
      </c>
      <c r="V72" s="29">
        <f>VLOOKUP(R72&amp;"-"&amp;S72,通道清单!C:L,9,FALSE)</f>
        <v>13878</v>
      </c>
      <c r="W72" s="29">
        <f>VLOOKUP(R72&amp;"-"&amp;S72,通道清单!C:L,10,FALSE)</f>
        <v>13930</v>
      </c>
      <c r="X72" s="29">
        <f>VLOOKUP(R72&amp;"-"&amp;T72,通道清单!C:L,9,FALSE)</f>
        <v>11578</v>
      </c>
      <c r="Y72" s="29">
        <f>VLOOKUP(R72&amp;"-"&amp;T72,通道清单!C:L,10,FALSE)</f>
        <v>11630</v>
      </c>
    </row>
    <row r="73" ht="15" hidden="1" spans="1:29">
      <c r="A73" s="29">
        <f t="shared" si="11"/>
        <v>72</v>
      </c>
      <c r="B73" s="29" t="str">
        <f t="shared" si="6"/>
        <v>CS10R-1-1-[13][13]-OFF0-BW8</v>
      </c>
      <c r="C73" s="29" t="str">
        <f>R73&amp;"_BW"&amp;TEXT(O73-N73,"000.00")&amp;"_U"&amp;VLOOKUP(R73&amp;"-"&amp;S73,通道清单!C:L,5,FALSE)&amp;LEFT("_____",5-LEN(VLOOKUP(R73&amp;"-"&amp;S73,通道清单!C:L,4,FALSE)))&amp;VLOOKUP(R73&amp;"-"&amp;S73,通道清单!C:L,4,FALSE)&amp;"_S"&amp;TEXT(N73,"00000.00")&amp;"_E"&amp;TEXT(O73,"00000.00")&amp;"_D"&amp;VLOOKUP(R73&amp;"-"&amp;T73,通道清单!C:L,5,FALSE)&amp;LEFT("_____",5-LEN(VLOOKUP(R73&amp;"-"&amp;T73,通道清单!C:L,4,FALSE)))&amp;VLOOKUP(R73&amp;"-"&amp;T73,通道清单!C:L,4,FALSE)&amp;"_S"&amp;TEXT(P73,"00000.00")&amp;"_E"&amp;TEXT(Q73,"00000.00")</f>
        <v>CS10R_BW008.00_UH____C_S13936.00_E13944.00_DV____C_S11636.00_E11644.00</v>
      </c>
      <c r="D73" s="29"/>
      <c r="E73" s="29"/>
      <c r="F73" s="29"/>
      <c r="G73" s="29" t="s">
        <v>8754</v>
      </c>
      <c r="H73" s="29">
        <f>VLOOKUP(G73,开关状态表!B:I,7,FALSE)</f>
        <v>1</v>
      </c>
      <c r="I73" s="29">
        <v>0</v>
      </c>
      <c r="J73" s="161">
        <v>8</v>
      </c>
      <c r="K73" s="29" t="s">
        <v>8732</v>
      </c>
      <c r="L73" s="29"/>
      <c r="M73" s="158" t="s">
        <v>8733</v>
      </c>
      <c r="N73" s="156">
        <f t="shared" si="7"/>
        <v>13936</v>
      </c>
      <c r="O73" s="156">
        <f t="shared" si="8"/>
        <v>13944</v>
      </c>
      <c r="P73" s="156">
        <f t="shared" si="9"/>
        <v>11636</v>
      </c>
      <c r="Q73" s="156">
        <f t="shared" si="10"/>
        <v>11644</v>
      </c>
      <c r="R73" s="29" t="str">
        <f>VLOOKUP(VLOOKUP(G73,开关状态表!B:H,2,FALSE),矩阵信息表!B:H,2,FALSE)</f>
        <v>CS10R</v>
      </c>
      <c r="S73" s="29" t="str">
        <f>VLOOKUP(G73,开关状态表!B:H,5,FALSE)</f>
        <v>RC14A</v>
      </c>
      <c r="T73" s="29" t="str">
        <f>VLOOKUP(G73,开关状态表!B:H,6,FALSE)</f>
        <v>TC14A</v>
      </c>
      <c r="U73" s="29">
        <f>VLOOKUP(R73&amp;"-"&amp;S73,通道清单!C:L,8,FALSE)</f>
        <v>52</v>
      </c>
      <c r="V73" s="29">
        <f>VLOOKUP(R73&amp;"-"&amp;S73,通道清单!C:L,9,FALSE)</f>
        <v>13936</v>
      </c>
      <c r="W73" s="29">
        <f>VLOOKUP(R73&amp;"-"&amp;S73,通道清单!C:L,10,FALSE)</f>
        <v>13988</v>
      </c>
      <c r="X73" s="29">
        <f>VLOOKUP(R73&amp;"-"&amp;T73,通道清单!C:L,9,FALSE)</f>
        <v>11636</v>
      </c>
      <c r="Y73" s="29">
        <f>VLOOKUP(R73&amp;"-"&amp;T73,通道清单!C:L,10,FALSE)</f>
        <v>11688</v>
      </c>
    </row>
    <row r="74" ht="15" hidden="1" spans="1:29">
      <c r="A74" s="29">
        <f t="shared" si="11"/>
        <v>73</v>
      </c>
      <c r="B74" s="29" t="str">
        <f t="shared" si="6"/>
        <v>CS10R-1-1-[13][13]-OFF8-BW44</v>
      </c>
      <c r="C74" s="29" t="str">
        <f>R74&amp;"_BW"&amp;TEXT(O74-N74,"000.00")&amp;"_U"&amp;VLOOKUP(R74&amp;"-"&amp;S74,通道清单!C:L,5,FALSE)&amp;LEFT("_____",5-LEN(VLOOKUP(R74&amp;"-"&amp;S74,通道清单!C:L,4,FALSE)))&amp;VLOOKUP(R74&amp;"-"&amp;S74,通道清单!C:L,4,FALSE)&amp;"_S"&amp;TEXT(N74,"00000.00")&amp;"_E"&amp;TEXT(O74,"00000.00")&amp;"_D"&amp;VLOOKUP(R74&amp;"-"&amp;T74,通道清单!C:L,5,FALSE)&amp;LEFT("_____",5-LEN(VLOOKUP(R74&amp;"-"&amp;T74,通道清单!C:L,4,FALSE)))&amp;VLOOKUP(R74&amp;"-"&amp;T74,通道清单!C:L,4,FALSE)&amp;"_S"&amp;TEXT(P74,"00000.00")&amp;"_E"&amp;TEXT(Q74,"00000.00")</f>
        <v>CS10R_BW044.00_UH____C_S13944.00_E13988.00_DV____C_S11644.00_E11688.00</v>
      </c>
      <c r="D74" s="29"/>
      <c r="E74" s="29"/>
      <c r="F74" s="29"/>
      <c r="G74" s="29" t="s">
        <v>8754</v>
      </c>
      <c r="H74" s="29">
        <f>VLOOKUP(G74,开关状态表!B:I,7,FALSE)</f>
        <v>1</v>
      </c>
      <c r="I74" s="29">
        <v>8</v>
      </c>
      <c r="J74" s="161">
        <v>44</v>
      </c>
      <c r="K74" s="29" t="s">
        <v>8732</v>
      </c>
      <c r="L74" s="29"/>
      <c r="M74" s="158" t="s">
        <v>8733</v>
      </c>
      <c r="N74" s="156">
        <f t="shared" si="7"/>
        <v>13944</v>
      </c>
      <c r="O74" s="156">
        <f t="shared" si="8"/>
        <v>13988</v>
      </c>
      <c r="P74" s="156">
        <f t="shared" si="9"/>
        <v>11644</v>
      </c>
      <c r="Q74" s="156">
        <f t="shared" si="10"/>
        <v>11688</v>
      </c>
      <c r="R74" s="29" t="str">
        <f>VLOOKUP(VLOOKUP(G74,开关状态表!B:H,2,FALSE),矩阵信息表!B:H,2,FALSE)</f>
        <v>CS10R</v>
      </c>
      <c r="S74" s="29" t="str">
        <f>VLOOKUP(G74,开关状态表!B:H,5,FALSE)</f>
        <v>RC14A</v>
      </c>
      <c r="T74" s="29" t="str">
        <f>VLOOKUP(G74,开关状态表!B:H,6,FALSE)</f>
        <v>TC14A</v>
      </c>
      <c r="U74" s="29">
        <f>VLOOKUP(R74&amp;"-"&amp;S74,通道清单!C:L,8,FALSE)</f>
        <v>52</v>
      </c>
      <c r="V74" s="29">
        <f>VLOOKUP(R74&amp;"-"&amp;S74,通道清单!C:L,9,FALSE)</f>
        <v>13936</v>
      </c>
      <c r="W74" s="29">
        <f>VLOOKUP(R74&amp;"-"&amp;S74,通道清单!C:L,10,FALSE)</f>
        <v>13988</v>
      </c>
      <c r="X74" s="29">
        <f>VLOOKUP(R74&amp;"-"&amp;T74,通道清单!C:L,9,FALSE)</f>
        <v>11636</v>
      </c>
      <c r="Y74" s="29">
        <f>VLOOKUP(R74&amp;"-"&amp;T74,通道清单!C:L,10,FALSE)</f>
        <v>11688</v>
      </c>
    </row>
    <row r="75" ht="15" hidden="1" spans="1:29">
      <c r="A75" s="29">
        <f t="shared" si="11"/>
        <v>74</v>
      </c>
      <c r="B75" s="29" t="str">
        <f t="shared" si="6"/>
        <v>CS10R-1-7-[1][1]-OFF0-BW34</v>
      </c>
      <c r="C75" s="29" t="str">
        <f>R75&amp;"_BW"&amp;TEXT(O75-N75,"000.00")&amp;"_U"&amp;VLOOKUP(R75&amp;"-"&amp;S75,通道清单!C:L,5,FALSE)&amp;LEFT("_____",5-LEN(VLOOKUP(R75&amp;"-"&amp;S75,通道清单!C:L,4,FALSE)))&amp;VLOOKUP(R75&amp;"-"&amp;S75,通道清单!C:L,4,FALSE)&amp;"_S"&amp;TEXT(N75,"00000.00")&amp;"_E"&amp;TEXT(O75,"00000.00")&amp;"_D"&amp;VLOOKUP(R75&amp;"-"&amp;T75,通道清单!C:L,5,FALSE)&amp;LEFT("_____",5-LEN(VLOOKUP(R75&amp;"-"&amp;T75,通道清单!C:L,4,FALSE)))&amp;VLOOKUP(R75&amp;"-"&amp;T75,通道清单!C:L,4,FALSE)&amp;"_S"&amp;TEXT(P75,"00000.00")&amp;"_E"&amp;TEXT(Q75,"00000.00")</f>
        <v>CS10R_BW034.00_UV____C_S13762.00_E13796.00_DH____C_S11462.00_E11496.00</v>
      </c>
      <c r="D75" s="29"/>
      <c r="E75" s="29"/>
      <c r="F75" s="29"/>
      <c r="G75" s="29" t="s">
        <v>8755</v>
      </c>
      <c r="H75" s="29">
        <v>0</v>
      </c>
      <c r="I75" s="29">
        <v>0</v>
      </c>
      <c r="J75" s="161">
        <v>34</v>
      </c>
      <c r="K75" s="162" t="s">
        <v>221</v>
      </c>
      <c r="L75" s="29"/>
      <c r="M75" s="158" t="s">
        <v>8733</v>
      </c>
      <c r="N75" s="156">
        <f t="shared" si="7"/>
        <v>13762</v>
      </c>
      <c r="O75" s="156">
        <f t="shared" si="8"/>
        <v>13796</v>
      </c>
      <c r="P75" s="156">
        <f t="shared" si="9"/>
        <v>11462</v>
      </c>
      <c r="Q75" s="156">
        <f t="shared" si="10"/>
        <v>11496</v>
      </c>
      <c r="R75" s="29" t="str">
        <f>VLOOKUP(VLOOKUP(G75,开关状态表!B:H,2,FALSE),矩阵信息表!B:H,2,FALSE)</f>
        <v>CS10R</v>
      </c>
      <c r="S75" s="29" t="str">
        <f>VLOOKUP(G75,开关状态表!B:H,5,FALSE)</f>
        <v>RC11B</v>
      </c>
      <c r="T75" s="29" t="str">
        <f>VLOOKUP(G75,开关状态表!B:H,6,FALSE)</f>
        <v>TC11B</v>
      </c>
      <c r="U75" s="29">
        <f>VLOOKUP(R75&amp;"-"&amp;S75,通道清单!C:L,8,FALSE)</f>
        <v>34</v>
      </c>
      <c r="V75" s="29">
        <f>VLOOKUP(R75&amp;"-"&amp;S75,通道清单!C:L,9,FALSE)</f>
        <v>13762</v>
      </c>
      <c r="W75" s="29">
        <f>VLOOKUP(R75&amp;"-"&amp;S75,通道清单!C:L,10,FALSE)</f>
        <v>13796</v>
      </c>
      <c r="X75" s="29">
        <f>VLOOKUP(R75&amp;"-"&amp;T75,通道清单!C:L,9,FALSE)</f>
        <v>11462</v>
      </c>
      <c r="Y75" s="29">
        <f>VLOOKUP(R75&amp;"-"&amp;T75,通道清单!C:L,10,FALSE)</f>
        <v>11496</v>
      </c>
    </row>
    <row r="76" ht="15" hidden="1" spans="1:29">
      <c r="A76" s="29">
        <f t="shared" si="11"/>
        <v>75</v>
      </c>
      <c r="B76" s="29" t="str">
        <f t="shared" si="6"/>
        <v>CS10R-1-7-[2][2]-OFF0-BW65</v>
      </c>
      <c r="C76" s="29" t="str">
        <f>R76&amp;"_BW"&amp;TEXT(O76-N76,"000.00")&amp;"_U"&amp;VLOOKUP(R76&amp;"-"&amp;S76,通道清单!C:L,5,FALSE)&amp;LEFT("_____",5-LEN(VLOOKUP(R76&amp;"-"&amp;S76,通道清单!C:L,4,FALSE)))&amp;VLOOKUP(R76&amp;"-"&amp;S76,通道清单!C:L,4,FALSE)&amp;"_S"&amp;TEXT(N76,"00000.00")&amp;"_E"&amp;TEXT(O76,"00000.00")&amp;"_D"&amp;VLOOKUP(R76&amp;"-"&amp;T76,通道清单!C:L,5,FALSE)&amp;LEFT("_____",5-LEN(VLOOKUP(R76&amp;"-"&amp;T76,通道清单!C:L,4,FALSE)))&amp;VLOOKUP(R76&amp;"-"&amp;T76,通道清单!C:L,4,FALSE)&amp;"_S"&amp;TEXT(P76,"00000.00")&amp;"_E"&amp;TEXT(Q76,"00000.00")</f>
        <v>CS10R_BW065.00_UV____C_S13806.00_E13871.00_DH____C_S11506.00_E11571.00</v>
      </c>
      <c r="D76" s="29"/>
      <c r="E76" s="29"/>
      <c r="F76" s="29"/>
      <c r="G76" s="29" t="s">
        <v>8756</v>
      </c>
      <c r="H76" s="29">
        <f>VLOOKUP(G76,开关状态表!B:I,7,FALSE)</f>
        <v>1</v>
      </c>
      <c r="I76" s="29">
        <v>0</v>
      </c>
      <c r="J76" s="161">
        <v>65</v>
      </c>
      <c r="K76" s="29" t="s">
        <v>202</v>
      </c>
      <c r="L76" s="29"/>
      <c r="M76" s="158" t="s">
        <v>8733</v>
      </c>
      <c r="N76" s="156">
        <f t="shared" si="7"/>
        <v>13806</v>
      </c>
      <c r="O76" s="156">
        <f t="shared" si="8"/>
        <v>13871</v>
      </c>
      <c r="P76" s="156">
        <f t="shared" si="9"/>
        <v>11506</v>
      </c>
      <c r="Q76" s="156">
        <f t="shared" si="10"/>
        <v>11571</v>
      </c>
      <c r="R76" s="29" t="str">
        <f>VLOOKUP(VLOOKUP(G76,开关状态表!B:H,2,FALSE),矩阵信息表!B:H,2,FALSE)</f>
        <v>CS10R</v>
      </c>
      <c r="S76" s="29" t="str">
        <f>VLOOKUP(G76,开关状态表!B:H,5,FALSE)</f>
        <v>RC12B</v>
      </c>
      <c r="T76" s="29" t="str">
        <f>VLOOKUP(G76,开关状态表!B:H,6,FALSE)</f>
        <v>TC12B</v>
      </c>
      <c r="U76" s="29">
        <f>VLOOKUP(R76&amp;"-"&amp;S76,通道清单!C:L,8,FALSE)</f>
        <v>65</v>
      </c>
      <c r="V76" s="29">
        <f>VLOOKUP(R76&amp;"-"&amp;S76,通道清单!C:L,9,FALSE)</f>
        <v>13806</v>
      </c>
      <c r="W76" s="29">
        <f>VLOOKUP(R76&amp;"-"&amp;S76,通道清单!C:L,10,FALSE)</f>
        <v>13871</v>
      </c>
      <c r="X76" s="29">
        <f>VLOOKUP(R76&amp;"-"&amp;T76,通道清单!C:L,9,FALSE)</f>
        <v>11506</v>
      </c>
      <c r="Y76" s="29">
        <f>VLOOKUP(R76&amp;"-"&amp;T76,通道清单!C:L,10,FALSE)</f>
        <v>11571</v>
      </c>
    </row>
    <row r="77" ht="15" hidden="1" spans="1:29">
      <c r="A77" s="29">
        <f t="shared" si="11"/>
        <v>76</v>
      </c>
      <c r="B77" s="29" t="str">
        <f t="shared" si="6"/>
        <v>CS10R-1-7-[3][3]-OFF0-BW52</v>
      </c>
      <c r="C77" s="29" t="str">
        <f>R77&amp;"_BW"&amp;TEXT(O77-N77,"000.00")&amp;"_U"&amp;VLOOKUP(R77&amp;"-"&amp;S77,通道清单!C:L,5,FALSE)&amp;LEFT("_____",5-LEN(VLOOKUP(R77&amp;"-"&amp;S77,通道清单!C:L,4,FALSE)))&amp;VLOOKUP(R77&amp;"-"&amp;S77,通道清单!C:L,4,FALSE)&amp;"_S"&amp;TEXT(N77,"00000.00")&amp;"_E"&amp;TEXT(O77,"00000.00")&amp;"_D"&amp;VLOOKUP(R77&amp;"-"&amp;T77,通道清单!C:L,5,FALSE)&amp;LEFT("_____",5-LEN(VLOOKUP(R77&amp;"-"&amp;T77,通道清单!C:L,4,FALSE)))&amp;VLOOKUP(R77&amp;"-"&amp;T77,通道清单!C:L,4,FALSE)&amp;"_S"&amp;TEXT(P77,"00000.00")&amp;"_E"&amp;TEXT(Q77,"00000.00")</f>
        <v>CS10R_BW052.00_UV____C_S13878.00_E13930.00_DH____C_S11578.00_E11630.00</v>
      </c>
      <c r="D77" s="29"/>
      <c r="E77" s="29"/>
      <c r="F77" s="29"/>
      <c r="G77" s="29" t="s">
        <v>8757</v>
      </c>
      <c r="H77" s="29">
        <f>VLOOKUP(G77,开关状态表!B:I,7,FALSE)</f>
        <v>1</v>
      </c>
      <c r="I77" s="29">
        <v>0</v>
      </c>
      <c r="J77" s="161">
        <v>52</v>
      </c>
      <c r="K77" s="29" t="s">
        <v>202</v>
      </c>
      <c r="L77" s="29"/>
      <c r="M77" s="158" t="s">
        <v>8733</v>
      </c>
      <c r="N77" s="156">
        <f t="shared" si="7"/>
        <v>13878</v>
      </c>
      <c r="O77" s="156">
        <f t="shared" si="8"/>
        <v>13930</v>
      </c>
      <c r="P77" s="156">
        <f t="shared" si="9"/>
        <v>11578</v>
      </c>
      <c r="Q77" s="156">
        <f t="shared" si="10"/>
        <v>11630</v>
      </c>
      <c r="R77" s="29" t="str">
        <f>VLOOKUP(VLOOKUP(G77,开关状态表!B:H,2,FALSE),矩阵信息表!B:H,2,FALSE)</f>
        <v>CS10R</v>
      </c>
      <c r="S77" s="29" t="str">
        <f>VLOOKUP(G77,开关状态表!B:H,5,FALSE)</f>
        <v>RC13B</v>
      </c>
      <c r="T77" s="29" t="str">
        <f>VLOOKUP(G77,开关状态表!B:H,6,FALSE)</f>
        <v>TC13B</v>
      </c>
      <c r="U77" s="29">
        <f>VLOOKUP(R77&amp;"-"&amp;S77,通道清单!C:L,8,FALSE)</f>
        <v>52</v>
      </c>
      <c r="V77" s="29">
        <f>VLOOKUP(R77&amp;"-"&amp;S77,通道清单!C:L,9,FALSE)</f>
        <v>13878</v>
      </c>
      <c r="W77" s="29">
        <f>VLOOKUP(R77&amp;"-"&amp;S77,通道清单!C:L,10,FALSE)</f>
        <v>13930</v>
      </c>
      <c r="X77" s="29">
        <f>VLOOKUP(R77&amp;"-"&amp;T77,通道清单!C:L,9,FALSE)</f>
        <v>11578</v>
      </c>
      <c r="Y77" s="29">
        <f>VLOOKUP(R77&amp;"-"&amp;T77,通道清单!C:L,10,FALSE)</f>
        <v>11630</v>
      </c>
    </row>
    <row r="78" ht="15" hidden="1" spans="1:29">
      <c r="A78" s="29">
        <f t="shared" si="11"/>
        <v>77</v>
      </c>
      <c r="B78" s="29" t="str">
        <f t="shared" si="6"/>
        <v>CS10R-1-7-[4][4]-OFF0-BW52</v>
      </c>
      <c r="C78" s="29" t="str">
        <f>R78&amp;"_BW"&amp;TEXT(O78-N78,"000.00")&amp;"_U"&amp;VLOOKUP(R78&amp;"-"&amp;S78,通道清单!C:L,5,FALSE)&amp;LEFT("_____",5-LEN(VLOOKUP(R78&amp;"-"&amp;S78,通道清单!C:L,4,FALSE)))&amp;VLOOKUP(R78&amp;"-"&amp;S78,通道清单!C:L,4,FALSE)&amp;"_S"&amp;TEXT(N78,"00000.00")&amp;"_E"&amp;TEXT(O78,"00000.00")&amp;"_D"&amp;VLOOKUP(R78&amp;"-"&amp;T78,通道清单!C:L,5,FALSE)&amp;LEFT("_____",5-LEN(VLOOKUP(R78&amp;"-"&amp;T78,通道清单!C:L,4,FALSE)))&amp;VLOOKUP(R78&amp;"-"&amp;T78,通道清单!C:L,4,FALSE)&amp;"_S"&amp;TEXT(P78,"00000.00")&amp;"_E"&amp;TEXT(Q78,"00000.00")</f>
        <v>CS10R_BW052.00_UV____C_S13936.00_E13988.00_DH____C_S11636.00_E11688.00</v>
      </c>
      <c r="D78" s="29"/>
      <c r="E78" s="29"/>
      <c r="F78" s="29"/>
      <c r="G78" s="29" t="s">
        <v>8758</v>
      </c>
      <c r="H78" s="29">
        <f>VLOOKUP(G78,开关状态表!B:I,7,FALSE)</f>
        <v>1</v>
      </c>
      <c r="I78" s="29">
        <v>0</v>
      </c>
      <c r="J78" s="161">
        <v>52</v>
      </c>
      <c r="K78" s="29" t="s">
        <v>202</v>
      </c>
      <c r="L78" s="29"/>
      <c r="M78" s="158" t="s">
        <v>8733</v>
      </c>
      <c r="N78" s="156">
        <f t="shared" si="7"/>
        <v>13936</v>
      </c>
      <c r="O78" s="156">
        <f t="shared" si="8"/>
        <v>13988</v>
      </c>
      <c r="P78" s="156">
        <f t="shared" si="9"/>
        <v>11636</v>
      </c>
      <c r="Q78" s="156">
        <f t="shared" si="10"/>
        <v>11688</v>
      </c>
      <c r="R78" s="29" t="str">
        <f>VLOOKUP(VLOOKUP(G78,开关状态表!B:H,2,FALSE),矩阵信息表!B:H,2,FALSE)</f>
        <v>CS10R</v>
      </c>
      <c r="S78" s="29" t="str">
        <f>VLOOKUP(G78,开关状态表!B:H,5,FALSE)</f>
        <v>RC14B</v>
      </c>
      <c r="T78" s="29" t="str">
        <f>VLOOKUP(G78,开关状态表!B:H,6,FALSE)</f>
        <v>TC14B</v>
      </c>
      <c r="U78" s="29">
        <f>VLOOKUP(R78&amp;"-"&amp;S78,通道清单!C:L,8,FALSE)</f>
        <v>52</v>
      </c>
      <c r="V78" s="29">
        <f>VLOOKUP(R78&amp;"-"&amp;S78,通道清单!C:L,9,FALSE)</f>
        <v>13936</v>
      </c>
      <c r="W78" s="29">
        <f>VLOOKUP(R78&amp;"-"&amp;S78,通道清单!C:L,10,FALSE)</f>
        <v>13988</v>
      </c>
      <c r="X78" s="29">
        <f>VLOOKUP(R78&amp;"-"&amp;T78,通道清单!C:L,9,FALSE)</f>
        <v>11636</v>
      </c>
      <c r="Y78" s="29">
        <f>VLOOKUP(R78&amp;"-"&amp;T78,通道清单!C:L,10,FALSE)</f>
        <v>11688</v>
      </c>
    </row>
    <row r="79" ht="15" hidden="1" spans="1:29">
      <c r="A79" s="29">
        <f t="shared" si="11"/>
        <v>78</v>
      </c>
      <c r="B79" s="29" t="str">
        <f t="shared" si="6"/>
        <v>CS10R-1-3-[1][1]-OFF0-BW54</v>
      </c>
      <c r="C79" s="29" t="str">
        <f>R79&amp;"_BW"&amp;TEXT(O79-N79,"000.00")&amp;"_U"&amp;VLOOKUP(R79&amp;"-"&amp;S79,通道清单!C:L,5,FALSE)&amp;LEFT("_____",5-LEN(VLOOKUP(R79&amp;"-"&amp;S79,通道清单!C:L,4,FALSE)))&amp;VLOOKUP(R79&amp;"-"&amp;S79,通道清单!C:L,4,FALSE)&amp;"_S"&amp;TEXT(N79,"00000.00")&amp;"_E"&amp;TEXT(O79,"00000.00")&amp;"_D"&amp;VLOOKUP(R79&amp;"-"&amp;T79,通道清单!C:L,5,FALSE)&amp;LEFT("_____",5-LEN(VLOOKUP(R79&amp;"-"&amp;T79,通道清单!C:L,4,FALSE)))&amp;VLOOKUP(R79&amp;"-"&amp;T79,通道清单!C:L,4,FALSE)&amp;"_S"&amp;TEXT(P79,"00000.00")&amp;"_E"&amp;TEXT(Q79,"00000.00")</f>
        <v>CS10R_BW054.00_UV____W_S14023.00_E14077.00_DH____W_S12263.00_E12317.00</v>
      </c>
      <c r="D79" s="29"/>
      <c r="E79" s="29"/>
      <c r="F79" s="29"/>
      <c r="G79" s="29" t="s">
        <v>8759</v>
      </c>
      <c r="H79" s="29">
        <f>VLOOKUP(G79,开关状态表!B:I,7,FALSE)</f>
        <v>1</v>
      </c>
      <c r="I79" s="29">
        <v>0</v>
      </c>
      <c r="J79" s="161">
        <v>54</v>
      </c>
      <c r="K79" s="29" t="s">
        <v>202</v>
      </c>
      <c r="L79" s="29"/>
      <c r="M79" s="158" t="s">
        <v>8733</v>
      </c>
      <c r="N79" s="156">
        <f t="shared" si="7"/>
        <v>14023</v>
      </c>
      <c r="O79" s="156">
        <f t="shared" si="8"/>
        <v>14077</v>
      </c>
      <c r="P79" s="156">
        <f t="shared" si="9"/>
        <v>12263</v>
      </c>
      <c r="Q79" s="156">
        <f t="shared" si="10"/>
        <v>12317</v>
      </c>
      <c r="R79" s="29" t="str">
        <f>VLOOKUP(VLOOKUP(G79,开关状态表!B:H,2,FALSE),矩阵信息表!B:H,2,FALSE)</f>
        <v>CS10R</v>
      </c>
      <c r="S79" s="29" t="str">
        <f>VLOOKUP(G79,开关状态表!B:H,5,FALSE)</f>
        <v>RW1B</v>
      </c>
      <c r="T79" s="29" t="str">
        <f>VLOOKUP(G79,开关状态表!B:H,6,FALSE)</f>
        <v>TW1B</v>
      </c>
      <c r="U79" s="29">
        <f>VLOOKUP(R79&amp;"-"&amp;S79,通道清单!C:L,8,FALSE)</f>
        <v>54</v>
      </c>
      <c r="V79" s="29">
        <f>VLOOKUP(R79&amp;"-"&amp;S79,通道清单!C:L,9,FALSE)</f>
        <v>14023</v>
      </c>
      <c r="W79" s="29">
        <f>VLOOKUP(R79&amp;"-"&amp;S79,通道清单!C:L,10,FALSE)</f>
        <v>14077</v>
      </c>
      <c r="X79" s="29">
        <f>VLOOKUP(R79&amp;"-"&amp;T79,通道清单!C:L,9,FALSE)</f>
        <v>12263</v>
      </c>
      <c r="Y79" s="29">
        <f>VLOOKUP(R79&amp;"-"&amp;T79,通道清单!C:L,10,FALSE)</f>
        <v>12317</v>
      </c>
    </row>
    <row r="80" ht="15" hidden="1" spans="1:29">
      <c r="A80" s="29">
        <f t="shared" si="11"/>
        <v>79</v>
      </c>
      <c r="B80" s="29" t="str">
        <f t="shared" si="6"/>
        <v>CS10R-1-3-[2][2]-OFF0-BW54</v>
      </c>
      <c r="C80" s="29" t="str">
        <f>R80&amp;"_BW"&amp;TEXT(O80-N80,"000.00")&amp;"_U"&amp;VLOOKUP(R80&amp;"-"&amp;S80,通道清单!C:L,5,FALSE)&amp;LEFT("_____",5-LEN(VLOOKUP(R80&amp;"-"&amp;S80,通道清单!C:L,4,FALSE)))&amp;VLOOKUP(R80&amp;"-"&amp;S80,通道清单!C:L,4,FALSE)&amp;"_S"&amp;TEXT(N80,"00000.00")&amp;"_E"&amp;TEXT(O80,"00000.00")&amp;"_D"&amp;VLOOKUP(R80&amp;"-"&amp;T80,通道清单!C:L,5,FALSE)&amp;LEFT("_____",5-LEN(VLOOKUP(R80&amp;"-"&amp;T80,通道清单!C:L,4,FALSE)))&amp;VLOOKUP(R80&amp;"-"&amp;T80,通道清单!C:L,4,FALSE)&amp;"_S"&amp;TEXT(P80,"00000.00")&amp;"_E"&amp;TEXT(Q80,"00000.00")</f>
        <v>CS10R_BW054.00_UV____W_S14073.00_E14127.00_DH____W_S12323.00_E12377.00</v>
      </c>
      <c r="D80" s="29"/>
      <c r="E80" s="29"/>
      <c r="F80" s="29"/>
      <c r="G80" s="29" t="s">
        <v>8760</v>
      </c>
      <c r="H80" s="29">
        <f>VLOOKUP(G80,开关状态表!B:I,7,FALSE)</f>
        <v>1</v>
      </c>
      <c r="I80" s="29">
        <v>0</v>
      </c>
      <c r="J80" s="161">
        <v>54</v>
      </c>
      <c r="K80" s="29" t="s">
        <v>202</v>
      </c>
      <c r="L80" s="29"/>
      <c r="M80" s="158" t="s">
        <v>8733</v>
      </c>
      <c r="N80" s="156">
        <f t="shared" si="7"/>
        <v>14073</v>
      </c>
      <c r="O80" s="156">
        <f t="shared" si="8"/>
        <v>14127</v>
      </c>
      <c r="P80" s="156">
        <f t="shared" si="9"/>
        <v>12323</v>
      </c>
      <c r="Q80" s="156">
        <f t="shared" si="10"/>
        <v>12377</v>
      </c>
      <c r="R80" s="29" t="str">
        <f>VLOOKUP(VLOOKUP(G80,开关状态表!B:H,2,FALSE),矩阵信息表!B:H,2,FALSE)</f>
        <v>CS10R</v>
      </c>
      <c r="S80" s="29" t="str">
        <f>VLOOKUP(G80,开关状态表!B:H,5,FALSE)</f>
        <v>RW2B</v>
      </c>
      <c r="T80" s="29" t="str">
        <f>VLOOKUP(G80,开关状态表!B:H,6,FALSE)</f>
        <v>TW2B</v>
      </c>
      <c r="U80" s="29">
        <f>VLOOKUP(R80&amp;"-"&amp;S80,通道清单!C:L,8,FALSE)</f>
        <v>54</v>
      </c>
      <c r="V80" s="29">
        <f>VLOOKUP(R80&amp;"-"&amp;S80,通道清单!C:L,9,FALSE)</f>
        <v>14073</v>
      </c>
      <c r="W80" s="29">
        <f>VLOOKUP(R80&amp;"-"&amp;S80,通道清单!C:L,10,FALSE)</f>
        <v>14127</v>
      </c>
      <c r="X80" s="29">
        <f>VLOOKUP(R80&amp;"-"&amp;T80,通道清单!C:L,9,FALSE)</f>
        <v>12323</v>
      </c>
      <c r="Y80" s="29">
        <f>VLOOKUP(R80&amp;"-"&amp;T80,通道清单!C:L,10,FALSE)</f>
        <v>12377</v>
      </c>
    </row>
    <row r="81" ht="15" hidden="1" spans="1:25">
      <c r="A81" s="29">
        <f t="shared" si="11"/>
        <v>80</v>
      </c>
      <c r="B81" s="29" t="str">
        <f t="shared" si="6"/>
        <v>CS10R-1-6-[8][8]-OFF0-BW54</v>
      </c>
      <c r="C81" s="29" t="str">
        <f>R81&amp;"_BW"&amp;TEXT(O81-N81,"000.00")&amp;"_U"&amp;VLOOKUP(R81&amp;"-"&amp;S81,通道清单!C:L,5,FALSE)&amp;LEFT("_____",5-LEN(VLOOKUP(R81&amp;"-"&amp;S81,通道清单!C:L,4,FALSE)))&amp;VLOOKUP(R81&amp;"-"&amp;S81,通道清单!C:L,4,FALSE)&amp;"_S"&amp;TEXT(N81,"00000.00")&amp;"_E"&amp;TEXT(O81,"00000.00")&amp;"_D"&amp;VLOOKUP(R81&amp;"-"&amp;T81,通道清单!C:L,5,FALSE)&amp;LEFT("_____",5-LEN(VLOOKUP(R81&amp;"-"&amp;T81,通道清单!C:L,4,FALSE)))&amp;VLOOKUP(R81&amp;"-"&amp;T81,通道清单!C:L,4,FALSE)&amp;"_S"&amp;TEXT(P81,"00000.00")&amp;"_E"&amp;TEXT(Q81,"00000.00")</f>
        <v>CS10R_BW054.00_UV____W_S14133.00_E14187.00_DH____W_S12383.00_E12437.00</v>
      </c>
      <c r="D81" s="29"/>
      <c r="E81" s="29"/>
      <c r="F81" s="29"/>
      <c r="G81" s="29" t="s">
        <v>8761</v>
      </c>
      <c r="H81" s="29">
        <f>VLOOKUP(G81,开关状态表!B:I,7,FALSE)</f>
        <v>1</v>
      </c>
      <c r="I81" s="29">
        <v>0</v>
      </c>
      <c r="J81" s="161">
        <v>54</v>
      </c>
      <c r="K81" s="29" t="s">
        <v>202</v>
      </c>
      <c r="L81" s="29"/>
      <c r="M81" s="158" t="s">
        <v>8733</v>
      </c>
      <c r="N81" s="156">
        <f t="shared" si="7"/>
        <v>14133</v>
      </c>
      <c r="O81" s="156">
        <f t="shared" si="8"/>
        <v>14187</v>
      </c>
      <c r="P81" s="156">
        <f t="shared" si="9"/>
        <v>12383</v>
      </c>
      <c r="Q81" s="156">
        <f t="shared" si="10"/>
        <v>12437</v>
      </c>
      <c r="R81" s="29" t="str">
        <f>VLOOKUP(VLOOKUP(G81,开关状态表!B:H,2,FALSE),矩阵信息表!B:H,2,FALSE)</f>
        <v>CS10R</v>
      </c>
      <c r="S81" s="29" t="str">
        <f>VLOOKUP(G81,开关状态表!B:H,5,FALSE)</f>
        <v>RW3B</v>
      </c>
      <c r="T81" s="29" t="str">
        <f>VLOOKUP(G81,开关状态表!B:H,6,FALSE)</f>
        <v>TW3B</v>
      </c>
      <c r="U81" s="29">
        <f>VLOOKUP(R81&amp;"-"&amp;S81,通道清单!C:L,8,FALSE)</f>
        <v>54</v>
      </c>
      <c r="V81" s="29">
        <f>VLOOKUP(R81&amp;"-"&amp;S81,通道清单!C:L,9,FALSE)</f>
        <v>14133</v>
      </c>
      <c r="W81" s="29">
        <f>VLOOKUP(R81&amp;"-"&amp;S81,通道清单!C:L,10,FALSE)</f>
        <v>14187</v>
      </c>
      <c r="X81" s="29">
        <f>VLOOKUP(R81&amp;"-"&amp;T81,通道清单!C:L,9,FALSE)</f>
        <v>12383</v>
      </c>
      <c r="Y81" s="29">
        <f>VLOOKUP(R81&amp;"-"&amp;T81,通道清单!C:L,10,FALSE)</f>
        <v>12437</v>
      </c>
    </row>
    <row r="82" ht="15" hidden="1" spans="1:25">
      <c r="A82" s="29">
        <f t="shared" si="11"/>
        <v>81</v>
      </c>
      <c r="B82" s="29" t="str">
        <f t="shared" si="6"/>
        <v>CS10R-1-5-[1][1]-OFF0-BW54</v>
      </c>
      <c r="C82" s="29" t="str">
        <f>R82&amp;"_BW"&amp;TEXT(O82-N82,"000.00")&amp;"_U"&amp;VLOOKUP(R82&amp;"-"&amp;S82,通道清单!C:L,5,FALSE)&amp;LEFT("_____",5-LEN(VLOOKUP(R82&amp;"-"&amp;S82,通道清单!C:L,4,FALSE)))&amp;VLOOKUP(R82&amp;"-"&amp;S82,通道清单!C:L,4,FALSE)&amp;"_S"&amp;TEXT(N82,"00000.00")&amp;"_E"&amp;TEXT(O82,"00000.00")&amp;"_D"&amp;VLOOKUP(R82&amp;"-"&amp;T82,通道清单!C:L,5,FALSE)&amp;LEFT("_____",5-LEN(VLOOKUP(R82&amp;"-"&amp;T82,通道清单!C:L,4,FALSE)))&amp;VLOOKUP(R82&amp;"-"&amp;T82,通道清单!C:L,4,FALSE)&amp;"_S"&amp;TEXT(P82,"00000.00")&amp;"_E"&amp;TEXT(Q82,"00000.00")</f>
        <v>CS10R_BW054.00_UH____I_S14223.00_E14277.00_DV____I_S12473.00_E12527.00</v>
      </c>
      <c r="D82" s="29"/>
      <c r="E82" s="29"/>
      <c r="F82" s="29"/>
      <c r="G82" s="29" t="s">
        <v>8762</v>
      </c>
      <c r="H82" s="29">
        <f>VLOOKUP(G82,开关状态表!B:I,7,FALSE)</f>
        <v>1</v>
      </c>
      <c r="I82" s="29">
        <v>0</v>
      </c>
      <c r="J82" s="161">
        <v>54</v>
      </c>
      <c r="K82" s="29" t="s">
        <v>202</v>
      </c>
      <c r="L82" s="29"/>
      <c r="M82" s="158" t="s">
        <v>8733</v>
      </c>
      <c r="N82" s="156">
        <f t="shared" si="7"/>
        <v>14223</v>
      </c>
      <c r="O82" s="156">
        <f t="shared" si="8"/>
        <v>14277</v>
      </c>
      <c r="P82" s="156">
        <f t="shared" si="9"/>
        <v>12473</v>
      </c>
      <c r="Q82" s="156">
        <f t="shared" si="10"/>
        <v>12527</v>
      </c>
      <c r="R82" s="29" t="str">
        <f>VLOOKUP(VLOOKUP(G82,开关状态表!B:H,2,FALSE),矩阵信息表!B:H,2,FALSE)</f>
        <v>CS10R</v>
      </c>
      <c r="S82" s="29" t="str">
        <f>VLOOKUP(G82,开关状态表!B:H,5,FALSE)</f>
        <v>RI5A</v>
      </c>
      <c r="T82" s="29" t="str">
        <f>VLOOKUP(G82,开关状态表!B:H,6,FALSE)</f>
        <v>TI5A</v>
      </c>
      <c r="U82" s="29">
        <f>VLOOKUP(R82&amp;"-"&amp;S82,通道清单!C:L,8,FALSE)</f>
        <v>54</v>
      </c>
      <c r="V82" s="29">
        <f>VLOOKUP(R82&amp;"-"&amp;S82,通道清单!C:L,9,FALSE)</f>
        <v>14223</v>
      </c>
      <c r="W82" s="29">
        <f>VLOOKUP(R82&amp;"-"&amp;S82,通道清单!C:L,10,FALSE)</f>
        <v>14277</v>
      </c>
      <c r="X82" s="29">
        <f>VLOOKUP(R82&amp;"-"&amp;T82,通道清单!C:L,9,FALSE)</f>
        <v>12473</v>
      </c>
      <c r="Y82" s="29">
        <f>VLOOKUP(R82&amp;"-"&amp;T82,通道清单!C:L,10,FALSE)</f>
        <v>12527</v>
      </c>
    </row>
    <row r="83" ht="15" hidden="1" spans="1:25">
      <c r="A83" s="29">
        <f t="shared" si="11"/>
        <v>82</v>
      </c>
      <c r="B83" s="29" t="str">
        <f t="shared" si="6"/>
        <v>CS10R-1-5-[2][2]-OFF0-BW54</v>
      </c>
      <c r="C83" s="29" t="str">
        <f>R83&amp;"_BW"&amp;TEXT(O83-N83,"000.00")&amp;"_U"&amp;VLOOKUP(R83&amp;"-"&amp;S83,通道清单!C:L,5,FALSE)&amp;LEFT("_____",5-LEN(VLOOKUP(R83&amp;"-"&amp;S83,通道清单!C:L,4,FALSE)))&amp;VLOOKUP(R83&amp;"-"&amp;S83,通道清单!C:L,4,FALSE)&amp;"_S"&amp;TEXT(N83,"00000.00")&amp;"_E"&amp;TEXT(O83,"00000.00")&amp;"_D"&amp;VLOOKUP(R83&amp;"-"&amp;T83,通道清单!C:L,5,FALSE)&amp;LEFT("_____",5-LEN(VLOOKUP(R83&amp;"-"&amp;T83,通道清单!C:L,4,FALSE)))&amp;VLOOKUP(R83&amp;"-"&amp;T83,通道清单!C:L,4,FALSE)&amp;"_S"&amp;TEXT(P83,"00000.00")&amp;"_E"&amp;TEXT(Q83,"00000.00")</f>
        <v>CS10R_BW054.00_UH____I_S14283.00_E14337.00_DV____I_S12533.00_E12587.00</v>
      </c>
      <c r="D83" s="29"/>
      <c r="E83" s="29"/>
      <c r="F83" s="29"/>
      <c r="G83" s="29" t="s">
        <v>8763</v>
      </c>
      <c r="H83" s="29">
        <f>VLOOKUP(G83,开关状态表!B:I,7,FALSE)</f>
        <v>1</v>
      </c>
      <c r="I83" s="29">
        <v>0</v>
      </c>
      <c r="J83" s="161">
        <v>54</v>
      </c>
      <c r="K83" s="29" t="s">
        <v>202</v>
      </c>
      <c r="L83" s="29"/>
      <c r="M83" s="158" t="s">
        <v>8733</v>
      </c>
      <c r="N83" s="156">
        <f t="shared" si="7"/>
        <v>14283</v>
      </c>
      <c r="O83" s="156">
        <f t="shared" si="8"/>
        <v>14337</v>
      </c>
      <c r="P83" s="156">
        <f t="shared" si="9"/>
        <v>12533</v>
      </c>
      <c r="Q83" s="156">
        <f t="shared" si="10"/>
        <v>12587</v>
      </c>
      <c r="R83" s="29" t="str">
        <f>VLOOKUP(VLOOKUP(G83,开关状态表!B:H,2,FALSE),矩阵信息表!B:H,2,FALSE)</f>
        <v>CS10R</v>
      </c>
      <c r="S83" s="29" t="str">
        <f>VLOOKUP(G83,开关状态表!B:H,5,FALSE)</f>
        <v>RI6A</v>
      </c>
      <c r="T83" s="29" t="str">
        <f>VLOOKUP(G83,开关状态表!B:H,6,FALSE)</f>
        <v>TI6A</v>
      </c>
      <c r="U83" s="29">
        <f>VLOOKUP(R83&amp;"-"&amp;S83,通道清单!C:L,8,FALSE)</f>
        <v>54</v>
      </c>
      <c r="V83" s="29">
        <f>VLOOKUP(R83&amp;"-"&amp;S83,通道清单!C:L,9,FALSE)</f>
        <v>14283</v>
      </c>
      <c r="W83" s="29">
        <f>VLOOKUP(R83&amp;"-"&amp;S83,通道清单!C:L,10,FALSE)</f>
        <v>14337</v>
      </c>
      <c r="X83" s="29">
        <f>VLOOKUP(R83&amp;"-"&amp;T83,通道清单!C:L,9,FALSE)</f>
        <v>12533</v>
      </c>
      <c r="Y83" s="29">
        <f>VLOOKUP(R83&amp;"-"&amp;T83,通道清单!C:L,10,FALSE)</f>
        <v>12587</v>
      </c>
    </row>
    <row r="84" ht="15" hidden="1" spans="1:25">
      <c r="A84" s="29">
        <f t="shared" si="11"/>
        <v>83</v>
      </c>
      <c r="B84" s="29" t="str">
        <f t="shared" si="6"/>
        <v>CS10R-1-5-[3][3]-OFF0-BW54</v>
      </c>
      <c r="C84" s="29" t="str">
        <f>R84&amp;"_BW"&amp;TEXT(O84-N84,"000.00")&amp;"_U"&amp;VLOOKUP(R84&amp;"-"&amp;S84,通道清单!C:L,5,FALSE)&amp;LEFT("_____",5-LEN(VLOOKUP(R84&amp;"-"&amp;S84,通道清单!C:L,4,FALSE)))&amp;VLOOKUP(R84&amp;"-"&amp;S84,通道清单!C:L,4,FALSE)&amp;"_S"&amp;TEXT(N84,"00000.00")&amp;"_E"&amp;TEXT(O84,"00000.00")&amp;"_D"&amp;VLOOKUP(R84&amp;"-"&amp;T84,通道清单!C:L,5,FALSE)&amp;LEFT("_____",5-LEN(VLOOKUP(R84&amp;"-"&amp;T84,通道清单!C:L,4,FALSE)))&amp;VLOOKUP(R84&amp;"-"&amp;T84,通道清单!C:L,4,FALSE)&amp;"_S"&amp;TEXT(P84,"00000.00")&amp;"_E"&amp;TEXT(Q84,"00000.00")</f>
        <v>CS10R_BW054.00_UH____I_S14343.00_E14397.00_DV____I_S12593.00_E12647.00</v>
      </c>
      <c r="D84" s="29"/>
      <c r="E84" s="29"/>
      <c r="F84" s="29"/>
      <c r="G84" s="29" t="s">
        <v>8764</v>
      </c>
      <c r="H84" s="29">
        <f>VLOOKUP(G84,开关状态表!B:I,7,FALSE)</f>
        <v>1</v>
      </c>
      <c r="I84" s="29">
        <v>0</v>
      </c>
      <c r="J84" s="161">
        <v>54</v>
      </c>
      <c r="K84" s="29" t="s">
        <v>202</v>
      </c>
      <c r="L84" s="29"/>
      <c r="M84" s="158" t="s">
        <v>8733</v>
      </c>
      <c r="N84" s="156">
        <f t="shared" si="7"/>
        <v>14343</v>
      </c>
      <c r="O84" s="156">
        <f t="shared" si="8"/>
        <v>14397</v>
      </c>
      <c r="P84" s="156">
        <f t="shared" si="9"/>
        <v>12593</v>
      </c>
      <c r="Q84" s="156">
        <f t="shared" si="10"/>
        <v>12647</v>
      </c>
      <c r="R84" s="29" t="str">
        <f>VLOOKUP(VLOOKUP(G84,开关状态表!B:H,2,FALSE),矩阵信息表!B:H,2,FALSE)</f>
        <v>CS10R</v>
      </c>
      <c r="S84" s="29" t="str">
        <f>VLOOKUP(G84,开关状态表!B:H,5,FALSE)</f>
        <v>RI7A</v>
      </c>
      <c r="T84" s="29" t="str">
        <f>VLOOKUP(G84,开关状态表!B:H,6,FALSE)</f>
        <v>TI7A</v>
      </c>
      <c r="U84" s="29">
        <f>VLOOKUP(R84&amp;"-"&amp;S84,通道清单!C:L,8,FALSE)</f>
        <v>54</v>
      </c>
      <c r="V84" s="29">
        <f>VLOOKUP(R84&amp;"-"&amp;S84,通道清单!C:L,9,FALSE)</f>
        <v>14343</v>
      </c>
      <c r="W84" s="29">
        <f>VLOOKUP(R84&amp;"-"&amp;S84,通道清单!C:L,10,FALSE)</f>
        <v>14397</v>
      </c>
      <c r="X84" s="29">
        <f>VLOOKUP(R84&amp;"-"&amp;T84,通道清单!C:L,9,FALSE)</f>
        <v>12593</v>
      </c>
      <c r="Y84" s="29">
        <f>VLOOKUP(R84&amp;"-"&amp;T84,通道清单!C:L,10,FALSE)</f>
        <v>12647</v>
      </c>
    </row>
    <row r="85" ht="15" hidden="1" spans="1:25">
      <c r="A85" s="29">
        <f t="shared" si="11"/>
        <v>84</v>
      </c>
      <c r="B85" s="29" t="str">
        <f t="shared" si="6"/>
        <v>CS10R-1-5-[4][4]-OFF0-BW54</v>
      </c>
      <c r="C85" s="29" t="str">
        <f>R85&amp;"_BW"&amp;TEXT(O85-N85,"000.00")&amp;"_U"&amp;VLOOKUP(R85&amp;"-"&amp;S85,通道清单!C:L,5,FALSE)&amp;LEFT("_____",5-LEN(VLOOKUP(R85&amp;"-"&amp;S85,通道清单!C:L,4,FALSE)))&amp;VLOOKUP(R85&amp;"-"&amp;S85,通道清单!C:L,4,FALSE)&amp;"_S"&amp;TEXT(N85,"00000.00")&amp;"_E"&amp;TEXT(O85,"00000.00")&amp;"_D"&amp;VLOOKUP(R85&amp;"-"&amp;T85,通道清单!C:L,5,FALSE)&amp;LEFT("_____",5-LEN(VLOOKUP(R85&amp;"-"&amp;T85,通道清单!C:L,4,FALSE)))&amp;VLOOKUP(R85&amp;"-"&amp;T85,通道清单!C:L,4,FALSE)&amp;"_S"&amp;TEXT(P85,"00000.00")&amp;"_E"&amp;TEXT(Q85,"00000.00")</f>
        <v>CS10R_BW054.00_UH____I_S14403.00_E14457.00_DV____I_S12653.00_E12707.00</v>
      </c>
      <c r="D85" s="29"/>
      <c r="E85" s="29"/>
      <c r="F85" s="29"/>
      <c r="G85" s="29" t="s">
        <v>8765</v>
      </c>
      <c r="H85" s="29">
        <f>VLOOKUP(G85,开关状态表!B:I,7,FALSE)</f>
        <v>1</v>
      </c>
      <c r="I85" s="29">
        <v>0</v>
      </c>
      <c r="J85" s="161">
        <v>54</v>
      </c>
      <c r="K85" s="29" t="s">
        <v>202</v>
      </c>
      <c r="L85" s="29"/>
      <c r="M85" s="158" t="s">
        <v>8733</v>
      </c>
      <c r="N85" s="156">
        <f t="shared" si="7"/>
        <v>14403</v>
      </c>
      <c r="O85" s="156">
        <f t="shared" si="8"/>
        <v>14457</v>
      </c>
      <c r="P85" s="156">
        <f t="shared" si="9"/>
        <v>12653</v>
      </c>
      <c r="Q85" s="156">
        <f t="shared" si="10"/>
        <v>12707</v>
      </c>
      <c r="R85" s="29" t="str">
        <f>VLOOKUP(VLOOKUP(G85,开关状态表!B:H,2,FALSE),矩阵信息表!B:H,2,FALSE)</f>
        <v>CS10R</v>
      </c>
      <c r="S85" s="29" t="str">
        <f>VLOOKUP(G85,开关状态表!B:H,5,FALSE)</f>
        <v>RI8A</v>
      </c>
      <c r="T85" s="29" t="str">
        <f>VLOOKUP(G85,开关状态表!B:H,6,FALSE)</f>
        <v>TI8A</v>
      </c>
      <c r="U85" s="29">
        <f>VLOOKUP(R85&amp;"-"&amp;S85,通道清单!C:L,8,FALSE)</f>
        <v>54</v>
      </c>
      <c r="V85" s="29">
        <f>VLOOKUP(R85&amp;"-"&amp;S85,通道清单!C:L,9,FALSE)</f>
        <v>14403</v>
      </c>
      <c r="W85" s="29">
        <f>VLOOKUP(R85&amp;"-"&amp;S85,通道清单!C:L,10,FALSE)</f>
        <v>14457</v>
      </c>
      <c r="X85" s="29">
        <f>VLOOKUP(R85&amp;"-"&amp;T85,通道清单!C:L,9,FALSE)</f>
        <v>12653</v>
      </c>
      <c r="Y85" s="29">
        <f>VLOOKUP(R85&amp;"-"&amp;T85,通道清单!C:L,10,FALSE)</f>
        <v>12707</v>
      </c>
    </row>
    <row r="86" ht="15" hidden="1" spans="1:25">
      <c r="A86" s="29">
        <f t="shared" si="11"/>
        <v>85</v>
      </c>
      <c r="B86" s="29" t="str">
        <f t="shared" si="6"/>
        <v>CS10R-1-6-[5][5]-OFF0-BW34</v>
      </c>
      <c r="C86" s="29" t="str">
        <f>R86&amp;"_BW"&amp;TEXT(O86-N86,"000.00")&amp;"_U"&amp;VLOOKUP(R86&amp;"-"&amp;S86,通道清单!C:L,5,FALSE)&amp;LEFT("_____",5-LEN(VLOOKUP(R86&amp;"-"&amp;S86,通道清单!C:L,4,FALSE)))&amp;VLOOKUP(R86&amp;"-"&amp;S86,通道清单!C:L,4,FALSE)&amp;"_S"&amp;TEXT(N86,"00000.00")&amp;"_E"&amp;TEXT(O86,"00000.00")&amp;"_D"&amp;VLOOKUP(R86&amp;"-"&amp;T86,通道清单!C:L,5,FALSE)&amp;LEFT("_____",5-LEN(VLOOKUP(R86&amp;"-"&amp;T86,通道清单!C:L,4,FALSE)))&amp;VLOOKUP(R86&amp;"-"&amp;T86,通道清单!C:L,4,FALSE)&amp;"_S"&amp;TEXT(P86,"00000.00")&amp;"_E"&amp;TEXT(Q86,"00000.00")</f>
        <v>CS10R_BW034.00_UV____E_S13762.00_E13796.00_DH____E_S11462.00_E11496.00</v>
      </c>
      <c r="D86" s="29"/>
      <c r="E86" s="29"/>
      <c r="F86" s="29"/>
      <c r="G86" s="29" t="s">
        <v>8766</v>
      </c>
      <c r="H86" s="29">
        <f>VLOOKUP(G86,开关状态表!B:I,7,FALSE)</f>
        <v>1</v>
      </c>
      <c r="I86" s="29">
        <v>0</v>
      </c>
      <c r="J86" s="161">
        <v>34</v>
      </c>
      <c r="K86" s="162" t="s">
        <v>221</v>
      </c>
      <c r="L86" s="29"/>
      <c r="M86" s="158" t="s">
        <v>8733</v>
      </c>
      <c r="N86" s="156">
        <f t="shared" si="7"/>
        <v>13762</v>
      </c>
      <c r="O86" s="156">
        <f t="shared" si="8"/>
        <v>13796</v>
      </c>
      <c r="P86" s="156">
        <f t="shared" si="9"/>
        <v>11462</v>
      </c>
      <c r="Q86" s="156">
        <f t="shared" si="10"/>
        <v>11496</v>
      </c>
      <c r="R86" s="29" t="str">
        <f>VLOOKUP(VLOOKUP(G86,开关状态表!B:H,2,FALSE),矩阵信息表!B:H,2,FALSE)</f>
        <v>CS10R</v>
      </c>
      <c r="S86" s="29" t="str">
        <f>VLOOKUP(G86,开关状态表!B:H,5,FALSE)</f>
        <v>RE11B</v>
      </c>
      <c r="T86" s="29" t="str">
        <f>VLOOKUP(G86,开关状态表!B:H,6,FALSE)</f>
        <v>TE11B</v>
      </c>
      <c r="U86" s="29">
        <f>VLOOKUP(R86&amp;"-"&amp;S86,通道清单!C:L,8,FALSE)</f>
        <v>34</v>
      </c>
      <c r="V86" s="29">
        <f>VLOOKUP(R86&amp;"-"&amp;S86,通道清单!C:L,9,FALSE)</f>
        <v>13762</v>
      </c>
      <c r="W86" s="29">
        <f>VLOOKUP(R86&amp;"-"&amp;S86,通道清单!C:L,10,FALSE)</f>
        <v>13796</v>
      </c>
      <c r="X86" s="29">
        <f>VLOOKUP(R86&amp;"-"&amp;T86,通道清单!C:L,9,FALSE)</f>
        <v>11462</v>
      </c>
      <c r="Y86" s="29">
        <f>VLOOKUP(R86&amp;"-"&amp;T86,通道清单!C:L,10,FALSE)</f>
        <v>11496</v>
      </c>
    </row>
    <row r="87" ht="15" hidden="1" spans="1:25">
      <c r="A87" s="29">
        <f t="shared" si="11"/>
        <v>86</v>
      </c>
      <c r="B87" s="29" t="str">
        <f t="shared" si="6"/>
        <v>CS10R-1-6-[6][6]-OFF0-BW65</v>
      </c>
      <c r="C87" s="29" t="str">
        <f>R87&amp;"_BW"&amp;TEXT(O87-N87,"000.00")&amp;"_U"&amp;VLOOKUP(R87&amp;"-"&amp;S87,通道清单!C:L,5,FALSE)&amp;LEFT("_____",5-LEN(VLOOKUP(R87&amp;"-"&amp;S87,通道清单!C:L,4,FALSE)))&amp;VLOOKUP(R87&amp;"-"&amp;S87,通道清单!C:L,4,FALSE)&amp;"_S"&amp;TEXT(N87,"00000.00")&amp;"_E"&amp;TEXT(O87,"00000.00")&amp;"_D"&amp;VLOOKUP(R87&amp;"-"&amp;T87,通道清单!C:L,5,FALSE)&amp;LEFT("_____",5-LEN(VLOOKUP(R87&amp;"-"&amp;T87,通道清单!C:L,4,FALSE)))&amp;VLOOKUP(R87&amp;"-"&amp;T87,通道清单!C:L,4,FALSE)&amp;"_S"&amp;TEXT(P87,"00000.00")&amp;"_E"&amp;TEXT(Q87,"00000.00")</f>
        <v>CS10R_BW065.00_UV____E_S13806.00_E13871.00_DH____E_S11506.00_E11571.00</v>
      </c>
      <c r="D87" s="29"/>
      <c r="E87" s="29"/>
      <c r="F87" s="29"/>
      <c r="G87" s="29" t="s">
        <v>8767</v>
      </c>
      <c r="H87" s="29">
        <f>VLOOKUP(G87,开关状态表!B:I,7,FALSE)</f>
        <v>1</v>
      </c>
      <c r="I87" s="29">
        <v>0</v>
      </c>
      <c r="J87" s="161">
        <v>65</v>
      </c>
      <c r="K87" s="29" t="s">
        <v>202</v>
      </c>
      <c r="L87" s="29"/>
      <c r="M87" s="158" t="s">
        <v>8733</v>
      </c>
      <c r="N87" s="156">
        <f t="shared" si="7"/>
        <v>13806</v>
      </c>
      <c r="O87" s="156">
        <f t="shared" si="8"/>
        <v>13871</v>
      </c>
      <c r="P87" s="156">
        <f t="shared" si="9"/>
        <v>11506</v>
      </c>
      <c r="Q87" s="156">
        <f t="shared" si="10"/>
        <v>11571</v>
      </c>
      <c r="R87" s="29" t="str">
        <f>VLOOKUP(VLOOKUP(G87,开关状态表!B:H,2,FALSE),矩阵信息表!B:H,2,FALSE)</f>
        <v>CS10R</v>
      </c>
      <c r="S87" s="29" t="str">
        <f>VLOOKUP(G87,开关状态表!B:H,5,FALSE)</f>
        <v>RE12B</v>
      </c>
      <c r="T87" s="29" t="str">
        <f>VLOOKUP(G87,开关状态表!B:H,6,FALSE)</f>
        <v>TE12B</v>
      </c>
      <c r="U87" s="29">
        <f>VLOOKUP(R87&amp;"-"&amp;S87,通道清单!C:L,8,FALSE)</f>
        <v>65</v>
      </c>
      <c r="V87" s="29">
        <f>VLOOKUP(R87&amp;"-"&amp;S87,通道清单!C:L,9,FALSE)</f>
        <v>13806</v>
      </c>
      <c r="W87" s="29">
        <f>VLOOKUP(R87&amp;"-"&amp;S87,通道清单!C:L,10,FALSE)</f>
        <v>13871</v>
      </c>
      <c r="X87" s="29">
        <f>VLOOKUP(R87&amp;"-"&amp;T87,通道清单!C:L,9,FALSE)</f>
        <v>11506</v>
      </c>
      <c r="Y87" s="29">
        <f>VLOOKUP(R87&amp;"-"&amp;T87,通道清单!C:L,10,FALSE)</f>
        <v>11571</v>
      </c>
    </row>
    <row r="88" ht="15" hidden="1" spans="1:25">
      <c r="A88" s="29">
        <f t="shared" si="11"/>
        <v>87</v>
      </c>
      <c r="B88" s="29" t="str">
        <f t="shared" si="6"/>
        <v>CS10R-1-6-[7][7]-OFF0-BW40</v>
      </c>
      <c r="C88" s="29" t="str">
        <f>R88&amp;"_BW"&amp;TEXT(O88-N88,"000.00")&amp;"_U"&amp;VLOOKUP(R88&amp;"-"&amp;S88,通道清单!C:L,5,FALSE)&amp;LEFT("_____",5-LEN(VLOOKUP(R88&amp;"-"&amp;S88,通道清单!C:L,4,FALSE)))&amp;VLOOKUP(R88&amp;"-"&amp;S88,通道清单!C:L,4,FALSE)&amp;"_S"&amp;TEXT(N88,"00000.00")&amp;"_E"&amp;TEXT(O88,"00000.00")&amp;"_D"&amp;VLOOKUP(R88&amp;"-"&amp;T88,通道清单!C:L,5,FALSE)&amp;LEFT("_____",5-LEN(VLOOKUP(R88&amp;"-"&amp;T88,通道清单!C:L,4,FALSE)))&amp;VLOOKUP(R88&amp;"-"&amp;T88,通道清单!C:L,4,FALSE)&amp;"_S"&amp;TEXT(P88,"00000.00")&amp;"_E"&amp;TEXT(Q88,"00000.00")</f>
        <v>CS10R_BW040.00_UV____E_S13878.00_E13918.00_DH____E_S11578.00_E11618.00</v>
      </c>
      <c r="D88" s="29"/>
      <c r="E88" s="29"/>
      <c r="F88" s="29"/>
      <c r="G88" s="29" t="s">
        <v>8768</v>
      </c>
      <c r="H88" s="29">
        <f>VLOOKUP(G88,开关状态表!B:I,7,FALSE)</f>
        <v>1</v>
      </c>
      <c r="I88" s="29">
        <v>0</v>
      </c>
      <c r="J88" s="161">
        <v>40</v>
      </c>
      <c r="K88" s="29" t="s">
        <v>8732</v>
      </c>
      <c r="L88" s="29"/>
      <c r="M88" s="158" t="s">
        <v>8733</v>
      </c>
      <c r="N88" s="156">
        <f t="shared" si="7"/>
        <v>13878</v>
      </c>
      <c r="O88" s="156">
        <f t="shared" si="8"/>
        <v>13918</v>
      </c>
      <c r="P88" s="156">
        <f t="shared" si="9"/>
        <v>11578</v>
      </c>
      <c r="Q88" s="156">
        <f t="shared" si="10"/>
        <v>11618</v>
      </c>
      <c r="R88" s="29" t="str">
        <f>VLOOKUP(VLOOKUP(G88,开关状态表!B:H,2,FALSE),矩阵信息表!B:H,2,FALSE)</f>
        <v>CS10R</v>
      </c>
      <c r="S88" s="29" t="str">
        <f>VLOOKUP(G88,开关状态表!B:H,5,FALSE)</f>
        <v>RE13B</v>
      </c>
      <c r="T88" s="29" t="str">
        <f>VLOOKUP(G88,开关状态表!B:H,6,FALSE)</f>
        <v>TE13B</v>
      </c>
      <c r="U88" s="29">
        <f>VLOOKUP(R88&amp;"-"&amp;S88,通道清单!C:L,8,FALSE)</f>
        <v>52</v>
      </c>
      <c r="V88" s="29">
        <f>VLOOKUP(R88&amp;"-"&amp;S88,通道清单!C:L,9,FALSE)</f>
        <v>13878</v>
      </c>
      <c r="W88" s="29">
        <f>VLOOKUP(R88&amp;"-"&amp;S88,通道清单!C:L,10,FALSE)</f>
        <v>13930</v>
      </c>
      <c r="X88" s="29">
        <f>VLOOKUP(R88&amp;"-"&amp;T88,通道清单!C:L,9,FALSE)</f>
        <v>11578</v>
      </c>
      <c r="Y88" s="29">
        <f>VLOOKUP(R88&amp;"-"&amp;T88,通道清单!C:L,10,FALSE)</f>
        <v>11630</v>
      </c>
    </row>
    <row r="89" ht="15" hidden="1" spans="1:25">
      <c r="A89" s="29">
        <f t="shared" si="11"/>
        <v>88</v>
      </c>
      <c r="B89" s="29" t="str">
        <f t="shared" si="6"/>
        <v>CS10R-1-6-[7][7]-OFF40-BW12</v>
      </c>
      <c r="C89" s="29" t="str">
        <f>R89&amp;"_BW"&amp;TEXT(O89-N89,"000.00")&amp;"_U"&amp;VLOOKUP(R89&amp;"-"&amp;S89,通道清单!C:L,5,FALSE)&amp;LEFT("_____",5-LEN(VLOOKUP(R89&amp;"-"&amp;S89,通道清单!C:L,4,FALSE)))&amp;VLOOKUP(R89&amp;"-"&amp;S89,通道清单!C:L,4,FALSE)&amp;"_S"&amp;TEXT(N89,"00000.00")&amp;"_E"&amp;TEXT(O89,"00000.00")&amp;"_D"&amp;VLOOKUP(R89&amp;"-"&amp;T89,通道清单!C:L,5,FALSE)&amp;LEFT("_____",5-LEN(VLOOKUP(R89&amp;"-"&amp;T89,通道清单!C:L,4,FALSE)))&amp;VLOOKUP(R89&amp;"-"&amp;T89,通道清单!C:L,4,FALSE)&amp;"_S"&amp;TEXT(P89,"00000.00")&amp;"_E"&amp;TEXT(Q89,"00000.00")</f>
        <v>CS10R_BW012.00_UV____E_S13918.00_E13930.00_DH____E_S11618.00_E11630.00</v>
      </c>
      <c r="D89" s="29"/>
      <c r="E89" s="29"/>
      <c r="F89" s="29"/>
      <c r="G89" s="29" t="s">
        <v>8768</v>
      </c>
      <c r="H89" s="29">
        <f>VLOOKUP(G89,开关状态表!B:I,7,FALSE)</f>
        <v>1</v>
      </c>
      <c r="I89" s="29">
        <v>40</v>
      </c>
      <c r="J89" s="161">
        <v>12</v>
      </c>
      <c r="K89" s="29" t="s">
        <v>202</v>
      </c>
      <c r="L89" s="29"/>
      <c r="M89" s="158" t="s">
        <v>8733</v>
      </c>
      <c r="N89" s="156">
        <f t="shared" si="7"/>
        <v>13918</v>
      </c>
      <c r="O89" s="156">
        <f t="shared" si="8"/>
        <v>13930</v>
      </c>
      <c r="P89" s="156">
        <f t="shared" si="9"/>
        <v>11618</v>
      </c>
      <c r="Q89" s="156">
        <f t="shared" si="10"/>
        <v>11630</v>
      </c>
      <c r="R89" s="29" t="str">
        <f>VLOOKUP(VLOOKUP(G89,开关状态表!B:H,2,FALSE),矩阵信息表!B:H,2,FALSE)</f>
        <v>CS10R</v>
      </c>
      <c r="S89" s="29" t="str">
        <f>VLOOKUP(G89,开关状态表!B:H,5,FALSE)</f>
        <v>RE13B</v>
      </c>
      <c r="T89" s="29" t="str">
        <f>VLOOKUP(G89,开关状态表!B:H,6,FALSE)</f>
        <v>TE13B</v>
      </c>
      <c r="U89" s="29">
        <f>VLOOKUP(R89&amp;"-"&amp;S89,通道清单!C:L,8,FALSE)</f>
        <v>52</v>
      </c>
      <c r="V89" s="29">
        <f>VLOOKUP(R89&amp;"-"&amp;S89,通道清单!C:L,9,FALSE)</f>
        <v>13878</v>
      </c>
      <c r="W89" s="29">
        <f>VLOOKUP(R89&amp;"-"&amp;S89,通道清单!C:L,10,FALSE)</f>
        <v>13930</v>
      </c>
      <c r="X89" s="29">
        <f>VLOOKUP(R89&amp;"-"&amp;T89,通道清单!C:L,9,FALSE)</f>
        <v>11578</v>
      </c>
      <c r="Y89" s="29">
        <f>VLOOKUP(R89&amp;"-"&amp;T89,通道清单!C:L,10,FALSE)</f>
        <v>11630</v>
      </c>
    </row>
    <row r="90" ht="15" hidden="1" spans="1:25">
      <c r="A90" s="29">
        <f t="shared" si="11"/>
        <v>89</v>
      </c>
      <c r="B90" s="29" t="str">
        <f t="shared" si="6"/>
        <v>CS12-1-1-[1][1]-OFF0-BW20</v>
      </c>
      <c r="C90" s="29" t="str">
        <f>R90&amp;"_BW"&amp;TEXT(O90-N90,"000.00")&amp;"_U"&amp;VLOOKUP(R90&amp;"-"&amp;S90,通道清单!C:L,5,FALSE)&amp;LEFT("_____",5-LEN(VLOOKUP(R90&amp;"-"&amp;S90,通道清单!C:L,4,FALSE)))&amp;VLOOKUP(R90&amp;"-"&amp;S90,通道清单!C:L,4,FALSE)&amp;"_S"&amp;TEXT(N90,"00000.00")&amp;"_E"&amp;TEXT(O90,"00000.00")&amp;"_D"&amp;VLOOKUP(R90&amp;"-"&amp;T90,通道清单!C:L,5,FALSE)&amp;LEFT("_____",5-LEN(VLOOKUP(R90&amp;"-"&amp;T90,通道清单!C:L,4,FALSE)))&amp;VLOOKUP(R90&amp;"-"&amp;T90,通道清单!C:L,4,FALSE)&amp;"_S"&amp;TEXT(P90,"00000.00")&amp;"_E"&amp;TEXT(Q90,"00000.00")</f>
        <v>CS12_BW020.00_UV____W_S05927.00_E05947.00_DH____W_S03702.00_E03722.00</v>
      </c>
      <c r="D90" s="29"/>
      <c r="E90" s="29"/>
      <c r="F90" s="29"/>
      <c r="G90" s="29" t="s">
        <v>8769</v>
      </c>
      <c r="H90" s="29">
        <f>VLOOKUP(G90,开关状态表!B:I,7,FALSE)</f>
        <v>1</v>
      </c>
      <c r="I90" s="29">
        <v>0</v>
      </c>
      <c r="J90" s="161">
        <v>20</v>
      </c>
      <c r="K90" s="29" t="s">
        <v>8732</v>
      </c>
      <c r="L90" s="29"/>
      <c r="M90" s="158" t="s">
        <v>8733</v>
      </c>
      <c r="N90" s="156">
        <f t="shared" si="7"/>
        <v>5927</v>
      </c>
      <c r="O90" s="156">
        <f t="shared" si="8"/>
        <v>5947</v>
      </c>
      <c r="P90" s="156">
        <f t="shared" si="9"/>
        <v>3702</v>
      </c>
      <c r="Q90" s="156">
        <f t="shared" si="10"/>
        <v>3722</v>
      </c>
      <c r="R90" s="29" t="str">
        <f>VLOOKUP(VLOOKUP(G90,开关状态表!B:H,2,FALSE),矩阵信息表!B:H,2,FALSE)</f>
        <v>CS12</v>
      </c>
      <c r="S90" s="29" t="str">
        <f>VLOOKUP(G90,开关状态表!B:H,5,FALSE)</f>
        <v>RW3A</v>
      </c>
      <c r="T90" s="29" t="str">
        <f>VLOOKUP(G90,开关状态表!B:H,6,FALSE)</f>
        <v>TW3A</v>
      </c>
      <c r="U90" s="29">
        <f>VLOOKUP(R90&amp;"-"&amp;S90,通道清单!C:L,8,FALSE)</f>
        <v>36</v>
      </c>
      <c r="V90" s="29">
        <f>VLOOKUP(R90&amp;"-"&amp;S90,通道清单!C:L,9,FALSE)</f>
        <v>5927</v>
      </c>
      <c r="W90" s="29">
        <f>VLOOKUP(R90&amp;"-"&amp;S90,通道清单!C:L,10,FALSE)</f>
        <v>5963</v>
      </c>
      <c r="X90" s="29">
        <f>VLOOKUP(R90&amp;"-"&amp;T90,通道清单!C:L,9,FALSE)</f>
        <v>3702</v>
      </c>
      <c r="Y90" s="29">
        <f>VLOOKUP(R90&amp;"-"&amp;T90,通道清单!C:L,10,FALSE)</f>
        <v>3738</v>
      </c>
    </row>
    <row r="91" ht="15" hidden="1" spans="1:25">
      <c r="A91" s="29">
        <f t="shared" si="11"/>
        <v>90</v>
      </c>
      <c r="B91" s="29" t="str">
        <f t="shared" si="6"/>
        <v>CS12-1-1-[1][1]-OFF20-BW7</v>
      </c>
      <c r="C91" s="29" t="str">
        <f>R91&amp;"_BW"&amp;TEXT(O91-N91,"000.00")&amp;"_U"&amp;VLOOKUP(R91&amp;"-"&amp;S91,通道清单!C:L,5,FALSE)&amp;LEFT("_____",5-LEN(VLOOKUP(R91&amp;"-"&amp;S91,通道清单!C:L,4,FALSE)))&amp;VLOOKUP(R91&amp;"-"&amp;S91,通道清单!C:L,4,FALSE)&amp;"_S"&amp;TEXT(N91,"00000.00")&amp;"_E"&amp;TEXT(O91,"00000.00")&amp;"_D"&amp;VLOOKUP(R91&amp;"-"&amp;T91,通道清单!C:L,5,FALSE)&amp;LEFT("_____",5-LEN(VLOOKUP(R91&amp;"-"&amp;T91,通道清单!C:L,4,FALSE)))&amp;VLOOKUP(R91&amp;"-"&amp;T91,通道清单!C:L,4,FALSE)&amp;"_S"&amp;TEXT(P91,"00000.00")&amp;"_E"&amp;TEXT(Q91,"00000.00")</f>
        <v>CS12_BW007.00_UV____W_S05947.00_E05954.00_DH____W_S03722.00_E03729.00</v>
      </c>
      <c r="D91" s="29"/>
      <c r="E91" s="29"/>
      <c r="F91" s="29"/>
      <c r="G91" s="29" t="s">
        <v>8769</v>
      </c>
      <c r="H91" s="29">
        <f>VLOOKUP(G91,开关状态表!B:I,7,FALSE)</f>
        <v>1</v>
      </c>
      <c r="I91" s="29">
        <v>20</v>
      </c>
      <c r="J91" s="161">
        <v>7</v>
      </c>
      <c r="K91" s="29" t="s">
        <v>202</v>
      </c>
      <c r="L91" s="29"/>
      <c r="M91" s="158" t="s">
        <v>8733</v>
      </c>
      <c r="N91" s="156">
        <f t="shared" si="7"/>
        <v>5947</v>
      </c>
      <c r="O91" s="156">
        <f t="shared" si="8"/>
        <v>5954</v>
      </c>
      <c r="P91" s="156">
        <f t="shared" si="9"/>
        <v>3722</v>
      </c>
      <c r="Q91" s="156">
        <f t="shared" si="10"/>
        <v>3729</v>
      </c>
      <c r="R91" s="29" t="str">
        <f>VLOOKUP(VLOOKUP(G91,开关状态表!B:H,2,FALSE),矩阵信息表!B:H,2,FALSE)</f>
        <v>CS12</v>
      </c>
      <c r="S91" s="29" t="str">
        <f>VLOOKUP(G91,开关状态表!B:H,5,FALSE)</f>
        <v>RW3A</v>
      </c>
      <c r="T91" s="29" t="str">
        <f>VLOOKUP(G91,开关状态表!B:H,6,FALSE)</f>
        <v>TW3A</v>
      </c>
      <c r="U91" s="29">
        <f>VLOOKUP(R91&amp;"-"&amp;S91,通道清单!C:L,8,FALSE)</f>
        <v>36</v>
      </c>
      <c r="V91" s="29">
        <f>VLOOKUP(R91&amp;"-"&amp;S91,通道清单!C:L,9,FALSE)</f>
        <v>5927</v>
      </c>
      <c r="W91" s="29">
        <f>VLOOKUP(R91&amp;"-"&amp;S91,通道清单!C:L,10,FALSE)</f>
        <v>5963</v>
      </c>
      <c r="X91" s="29">
        <f>VLOOKUP(R91&amp;"-"&amp;T91,通道清单!C:L,9,FALSE)</f>
        <v>3702</v>
      </c>
      <c r="Y91" s="29">
        <f>VLOOKUP(R91&amp;"-"&amp;T91,通道清单!C:L,10,FALSE)</f>
        <v>3738</v>
      </c>
    </row>
    <row r="92" ht="15" hidden="1" spans="1:25">
      <c r="A92" s="29">
        <f t="shared" si="11"/>
        <v>91</v>
      </c>
      <c r="B92" s="29" t="str">
        <f t="shared" si="6"/>
        <v>CS12-1-1-[1][1]-OFF27-BW3.6</v>
      </c>
      <c r="C92" s="29" t="str">
        <f>R92&amp;"_BW"&amp;TEXT(O92-N92,"000.00")&amp;"_U"&amp;VLOOKUP(R92&amp;"-"&amp;S92,通道清单!C:L,5,FALSE)&amp;LEFT("_____",5-LEN(VLOOKUP(R92&amp;"-"&amp;S92,通道清单!C:L,4,FALSE)))&amp;VLOOKUP(R92&amp;"-"&amp;S92,通道清单!C:L,4,FALSE)&amp;"_S"&amp;TEXT(N92,"00000.00")&amp;"_E"&amp;TEXT(O92,"00000.00")&amp;"_D"&amp;VLOOKUP(R92&amp;"-"&amp;T92,通道清单!C:L,5,FALSE)&amp;LEFT("_____",5-LEN(VLOOKUP(R92&amp;"-"&amp;T92,通道清单!C:L,4,FALSE)))&amp;VLOOKUP(R92&amp;"-"&amp;T92,通道清单!C:L,4,FALSE)&amp;"_S"&amp;TEXT(P92,"00000.00")&amp;"_E"&amp;TEXT(Q92,"00000.00")</f>
        <v>CS12_BW003.60_UV____W_S05954.00_E05957.60_DH____W_S03729.00_E03732.60</v>
      </c>
      <c r="D92" s="29"/>
      <c r="E92" s="29"/>
      <c r="F92" s="29"/>
      <c r="G92" s="29" t="s">
        <v>8769</v>
      </c>
      <c r="H92" s="29">
        <f>VLOOKUP(G92,开关状态表!B:I,7,FALSE)</f>
        <v>1</v>
      </c>
      <c r="I92" s="29">
        <v>27</v>
      </c>
      <c r="J92" s="161">
        <v>3.6</v>
      </c>
      <c r="K92" s="29" t="s">
        <v>8732</v>
      </c>
      <c r="L92" s="29"/>
      <c r="M92" s="158" t="s">
        <v>8733</v>
      </c>
      <c r="N92" s="156">
        <f t="shared" si="7"/>
        <v>5954</v>
      </c>
      <c r="O92" s="156">
        <f t="shared" si="8"/>
        <v>5957.6</v>
      </c>
      <c r="P92" s="156">
        <f t="shared" si="9"/>
        <v>3729</v>
      </c>
      <c r="Q92" s="156">
        <f t="shared" si="10"/>
        <v>3732.6</v>
      </c>
      <c r="R92" s="29" t="str">
        <f>VLOOKUP(VLOOKUP(G92,开关状态表!B:H,2,FALSE),矩阵信息表!B:H,2,FALSE)</f>
        <v>CS12</v>
      </c>
      <c r="S92" s="29" t="str">
        <f>VLOOKUP(G92,开关状态表!B:H,5,FALSE)</f>
        <v>RW3A</v>
      </c>
      <c r="T92" s="29" t="str">
        <f>VLOOKUP(G92,开关状态表!B:H,6,FALSE)</f>
        <v>TW3A</v>
      </c>
      <c r="U92" s="29">
        <f>VLOOKUP(R92&amp;"-"&amp;S92,通道清单!C:L,8,FALSE)</f>
        <v>36</v>
      </c>
      <c r="V92" s="29">
        <f>VLOOKUP(R92&amp;"-"&amp;S92,通道清单!C:L,9,FALSE)</f>
        <v>5927</v>
      </c>
      <c r="W92" s="29">
        <f>VLOOKUP(R92&amp;"-"&amp;S92,通道清单!C:L,10,FALSE)</f>
        <v>5963</v>
      </c>
      <c r="X92" s="29">
        <f>VLOOKUP(R92&amp;"-"&amp;T92,通道清单!C:L,9,FALSE)</f>
        <v>3702</v>
      </c>
      <c r="Y92" s="29">
        <f>VLOOKUP(R92&amp;"-"&amp;T92,通道清单!C:L,10,FALSE)</f>
        <v>3738</v>
      </c>
    </row>
    <row r="93" ht="15" hidden="1" spans="1:25">
      <c r="A93" s="29">
        <f t="shared" si="11"/>
        <v>92</v>
      </c>
      <c r="B93" s="29" t="str">
        <f t="shared" si="6"/>
        <v>CS12-1-1-[1][1]-OFF30.6-BW2.64</v>
      </c>
      <c r="C93" s="29" t="str">
        <f>R93&amp;"_BW"&amp;TEXT(O93-N93,"000.00")&amp;"_U"&amp;VLOOKUP(R93&amp;"-"&amp;S93,通道清单!C:L,5,FALSE)&amp;LEFT("_____",5-LEN(VLOOKUP(R93&amp;"-"&amp;S93,通道清单!C:L,4,FALSE)))&amp;VLOOKUP(R93&amp;"-"&amp;S93,通道清单!C:L,4,FALSE)&amp;"_S"&amp;TEXT(N93,"00000.00")&amp;"_E"&amp;TEXT(O93,"00000.00")&amp;"_D"&amp;VLOOKUP(R93&amp;"-"&amp;T93,通道清单!C:L,5,FALSE)&amp;LEFT("_____",5-LEN(VLOOKUP(R93&amp;"-"&amp;T93,通道清单!C:L,4,FALSE)))&amp;VLOOKUP(R93&amp;"-"&amp;T93,通道清单!C:L,4,FALSE)&amp;"_S"&amp;TEXT(P93,"00000.00")&amp;"_E"&amp;TEXT(Q93,"00000.00")</f>
        <v>CS12_BW002.64_UV____W_S05957.60_E05960.24_DH____W_S03732.60_E03735.24</v>
      </c>
      <c r="D93" s="29"/>
      <c r="E93" s="29"/>
      <c r="F93" s="29"/>
      <c r="G93" s="29" t="s">
        <v>8769</v>
      </c>
      <c r="H93" s="29">
        <f>VLOOKUP(G93,开关状态表!B:I,7,FALSE)</f>
        <v>1</v>
      </c>
      <c r="I93" s="29">
        <v>30.6</v>
      </c>
      <c r="J93" s="161">
        <v>2.64</v>
      </c>
      <c r="K93" s="29" t="s">
        <v>8732</v>
      </c>
      <c r="L93" s="29"/>
      <c r="M93" s="158" t="s">
        <v>8733</v>
      </c>
      <c r="N93" s="156">
        <f t="shared" si="7"/>
        <v>5957.6</v>
      </c>
      <c r="O93" s="156">
        <f t="shared" si="8"/>
        <v>5960.24</v>
      </c>
      <c r="P93" s="156">
        <f t="shared" si="9"/>
        <v>3732.6</v>
      </c>
      <c r="Q93" s="156">
        <f t="shared" si="10"/>
        <v>3735.24</v>
      </c>
      <c r="R93" s="29" t="str">
        <f>VLOOKUP(VLOOKUP(G93,开关状态表!B:H,2,FALSE),矩阵信息表!B:H,2,FALSE)</f>
        <v>CS12</v>
      </c>
      <c r="S93" s="29" t="str">
        <f>VLOOKUP(G93,开关状态表!B:H,5,FALSE)</f>
        <v>RW3A</v>
      </c>
      <c r="T93" s="29" t="str">
        <f>VLOOKUP(G93,开关状态表!B:H,6,FALSE)</f>
        <v>TW3A</v>
      </c>
      <c r="U93" s="29">
        <f>VLOOKUP(R93&amp;"-"&amp;S93,通道清单!C:L,8,FALSE)</f>
        <v>36</v>
      </c>
      <c r="V93" s="29">
        <f>VLOOKUP(R93&amp;"-"&amp;S93,通道清单!C:L,9,FALSE)</f>
        <v>5927</v>
      </c>
      <c r="W93" s="29">
        <f>VLOOKUP(R93&amp;"-"&amp;S93,通道清单!C:L,10,FALSE)</f>
        <v>5963</v>
      </c>
      <c r="X93" s="29">
        <f>VLOOKUP(R93&amp;"-"&amp;T93,通道清单!C:L,9,FALSE)</f>
        <v>3702</v>
      </c>
      <c r="Y93" s="29">
        <f>VLOOKUP(R93&amp;"-"&amp;T93,通道清单!C:L,10,FALSE)</f>
        <v>3738</v>
      </c>
    </row>
    <row r="94" ht="15" hidden="1" spans="1:25">
      <c r="A94" s="29">
        <f t="shared" si="11"/>
        <v>93</v>
      </c>
      <c r="B94" s="29" t="str">
        <f t="shared" si="6"/>
        <v>CS12-1-1-[1][1]-OFF33.24-BW0.6</v>
      </c>
      <c r="C94" s="29" t="str">
        <f>R94&amp;"_BW"&amp;TEXT(O94-N94,"000.00")&amp;"_U"&amp;VLOOKUP(R94&amp;"-"&amp;S94,通道清单!C:L,5,FALSE)&amp;LEFT("_____",5-LEN(VLOOKUP(R94&amp;"-"&amp;S94,通道清单!C:L,4,FALSE)))&amp;VLOOKUP(R94&amp;"-"&amp;S94,通道清单!C:L,4,FALSE)&amp;"_S"&amp;TEXT(N94,"00000.00")&amp;"_E"&amp;TEXT(O94,"00000.00")&amp;"_D"&amp;VLOOKUP(R94&amp;"-"&amp;T94,通道清单!C:L,5,FALSE)&amp;LEFT("_____",5-LEN(VLOOKUP(R94&amp;"-"&amp;T94,通道清单!C:L,4,FALSE)))&amp;VLOOKUP(R94&amp;"-"&amp;T94,通道清单!C:L,4,FALSE)&amp;"_S"&amp;TEXT(P94,"00000.00")&amp;"_E"&amp;TEXT(Q94,"00000.00")</f>
        <v>CS12_BW000.60_UV____W_S05960.24_E05960.84_DH____W_S03735.24_E03735.84</v>
      </c>
      <c r="D94" s="29"/>
      <c r="E94" s="29"/>
      <c r="F94" s="29"/>
      <c r="G94" s="29" t="s">
        <v>8769</v>
      </c>
      <c r="H94" s="29">
        <f>VLOOKUP(G94,开关状态表!B:I,7,FALSE)</f>
        <v>1</v>
      </c>
      <c r="I94" s="29">
        <v>33.24</v>
      </c>
      <c r="J94" s="161">
        <v>0.6</v>
      </c>
      <c r="K94" s="29" t="s">
        <v>202</v>
      </c>
      <c r="L94" s="29"/>
      <c r="M94" s="158" t="s">
        <v>8733</v>
      </c>
      <c r="N94" s="156">
        <f t="shared" si="7"/>
        <v>5960.24</v>
      </c>
      <c r="O94" s="156">
        <f t="shared" si="8"/>
        <v>5960.84</v>
      </c>
      <c r="P94" s="156">
        <f t="shared" si="9"/>
        <v>3735.24</v>
      </c>
      <c r="Q94" s="156">
        <f t="shared" si="10"/>
        <v>3735.84</v>
      </c>
      <c r="R94" s="29" t="str">
        <f>VLOOKUP(VLOOKUP(G94,开关状态表!B:H,2,FALSE),矩阵信息表!B:H,2,FALSE)</f>
        <v>CS12</v>
      </c>
      <c r="S94" s="29" t="str">
        <f>VLOOKUP(G94,开关状态表!B:H,5,FALSE)</f>
        <v>RW3A</v>
      </c>
      <c r="T94" s="29" t="str">
        <f>VLOOKUP(G94,开关状态表!B:H,6,FALSE)</f>
        <v>TW3A</v>
      </c>
      <c r="U94" s="29">
        <f>VLOOKUP(R94&amp;"-"&amp;S94,通道清单!C:L,8,FALSE)</f>
        <v>36</v>
      </c>
      <c r="V94" s="29">
        <f>VLOOKUP(R94&amp;"-"&amp;S94,通道清单!C:L,9,FALSE)</f>
        <v>5927</v>
      </c>
      <c r="W94" s="29">
        <f>VLOOKUP(R94&amp;"-"&amp;S94,通道清单!C:L,10,FALSE)</f>
        <v>5963</v>
      </c>
      <c r="X94" s="29">
        <f>VLOOKUP(R94&amp;"-"&amp;T94,通道清单!C:L,9,FALSE)</f>
        <v>3702</v>
      </c>
      <c r="Y94" s="29">
        <f>VLOOKUP(R94&amp;"-"&amp;T94,通道清单!C:L,10,FALSE)</f>
        <v>3738</v>
      </c>
    </row>
    <row r="95" ht="15" hidden="1" spans="1:25">
      <c r="A95" s="29">
        <f t="shared" si="11"/>
        <v>94</v>
      </c>
      <c r="B95" s="29" t="str">
        <f t="shared" si="6"/>
        <v>CS12-1-1-[1][1]-OFF33.84-BW2</v>
      </c>
      <c r="C95" s="29" t="str">
        <f>R95&amp;"_BW"&amp;TEXT(O95-N95,"000.00")&amp;"_U"&amp;VLOOKUP(R95&amp;"-"&amp;S95,通道清单!C:L,5,FALSE)&amp;LEFT("_____",5-LEN(VLOOKUP(R95&amp;"-"&amp;S95,通道清单!C:L,4,FALSE)))&amp;VLOOKUP(R95&amp;"-"&amp;S95,通道清单!C:L,4,FALSE)&amp;"_S"&amp;TEXT(N95,"00000.00")&amp;"_E"&amp;TEXT(O95,"00000.00")&amp;"_D"&amp;VLOOKUP(R95&amp;"-"&amp;T95,通道清单!C:L,5,FALSE)&amp;LEFT("_____",5-LEN(VLOOKUP(R95&amp;"-"&amp;T95,通道清单!C:L,4,FALSE)))&amp;VLOOKUP(R95&amp;"-"&amp;T95,通道清单!C:L,4,FALSE)&amp;"_S"&amp;TEXT(P95,"00000.00")&amp;"_E"&amp;TEXT(Q95,"00000.00")</f>
        <v>CS12_BW002.00_UV____W_S05960.84_E05962.84_DH____W_S03735.84_E03737.84</v>
      </c>
      <c r="D95" s="29"/>
      <c r="E95" s="29"/>
      <c r="F95" s="29"/>
      <c r="G95" s="29" t="s">
        <v>8769</v>
      </c>
      <c r="H95" s="29">
        <f>VLOOKUP(G95,开关状态表!B:I,7,FALSE)</f>
        <v>1</v>
      </c>
      <c r="I95" s="29">
        <v>33.84</v>
      </c>
      <c r="J95" s="161">
        <v>2</v>
      </c>
      <c r="K95" s="29" t="s">
        <v>8732</v>
      </c>
      <c r="L95" s="29"/>
      <c r="M95" s="158" t="s">
        <v>8733</v>
      </c>
      <c r="N95" s="156">
        <f t="shared" si="7"/>
        <v>5960.84</v>
      </c>
      <c r="O95" s="156">
        <f t="shared" si="8"/>
        <v>5962.84</v>
      </c>
      <c r="P95" s="156">
        <f t="shared" si="9"/>
        <v>3735.84</v>
      </c>
      <c r="Q95" s="156">
        <f t="shared" si="10"/>
        <v>3737.84</v>
      </c>
      <c r="R95" s="29" t="str">
        <f>VLOOKUP(VLOOKUP(G95,开关状态表!B:H,2,FALSE),矩阵信息表!B:H,2,FALSE)</f>
        <v>CS12</v>
      </c>
      <c r="S95" s="29" t="str">
        <f>VLOOKUP(G95,开关状态表!B:H,5,FALSE)</f>
        <v>RW3A</v>
      </c>
      <c r="T95" s="29" t="str">
        <f>VLOOKUP(G95,开关状态表!B:H,6,FALSE)</f>
        <v>TW3A</v>
      </c>
      <c r="U95" s="29">
        <f>VLOOKUP(R95&amp;"-"&amp;S95,通道清单!C:L,8,FALSE)</f>
        <v>36</v>
      </c>
      <c r="V95" s="29">
        <f>VLOOKUP(R95&amp;"-"&amp;S95,通道清单!C:L,9,FALSE)</f>
        <v>5927</v>
      </c>
      <c r="W95" s="29">
        <f>VLOOKUP(R95&amp;"-"&amp;S95,通道清单!C:L,10,FALSE)</f>
        <v>5963</v>
      </c>
      <c r="X95" s="29">
        <f>VLOOKUP(R95&amp;"-"&amp;T95,通道清单!C:L,9,FALSE)</f>
        <v>3702</v>
      </c>
      <c r="Y95" s="29">
        <f>VLOOKUP(R95&amp;"-"&amp;T95,通道清单!C:L,10,FALSE)</f>
        <v>3738</v>
      </c>
    </row>
    <row r="96" ht="15" hidden="1" spans="1:25">
      <c r="A96" s="29">
        <f t="shared" si="11"/>
        <v>95</v>
      </c>
      <c r="B96" s="29" t="str">
        <f t="shared" si="6"/>
        <v>CS12-1-1-[1][1]-OFF35.84-BW0.16</v>
      </c>
      <c r="C96" s="29" t="str">
        <f>R96&amp;"_BW"&amp;TEXT(O96-N96,"000.00")&amp;"_U"&amp;VLOOKUP(R96&amp;"-"&amp;S96,通道清单!C:L,5,FALSE)&amp;LEFT("_____",5-LEN(VLOOKUP(R96&amp;"-"&amp;S96,通道清单!C:L,4,FALSE)))&amp;VLOOKUP(R96&amp;"-"&amp;S96,通道清单!C:L,4,FALSE)&amp;"_S"&amp;TEXT(N96,"00000.00")&amp;"_E"&amp;TEXT(O96,"00000.00")&amp;"_D"&amp;VLOOKUP(R96&amp;"-"&amp;T96,通道清单!C:L,5,FALSE)&amp;LEFT("_____",5-LEN(VLOOKUP(R96&amp;"-"&amp;T96,通道清单!C:L,4,FALSE)))&amp;VLOOKUP(R96&amp;"-"&amp;T96,通道清单!C:L,4,FALSE)&amp;"_S"&amp;TEXT(P96,"00000.00")&amp;"_E"&amp;TEXT(Q96,"00000.00")</f>
        <v>CS12_BW000.16_UV____W_S05962.84_E05963.00_DH____W_S03737.84_E03738.00</v>
      </c>
      <c r="D96" s="29"/>
      <c r="E96" s="29"/>
      <c r="F96" s="29"/>
      <c r="G96" s="29" t="s">
        <v>8769</v>
      </c>
      <c r="H96" s="29">
        <f>VLOOKUP(G96,开关状态表!B:I,7,FALSE)</f>
        <v>1</v>
      </c>
      <c r="I96" s="29">
        <v>35.84</v>
      </c>
      <c r="J96" s="161">
        <v>0.16</v>
      </c>
      <c r="K96" s="29" t="s">
        <v>202</v>
      </c>
      <c r="L96" s="29"/>
      <c r="M96" s="158" t="s">
        <v>8733</v>
      </c>
      <c r="N96" s="156">
        <f t="shared" si="7"/>
        <v>5962.84</v>
      </c>
      <c r="O96" s="156">
        <f t="shared" si="8"/>
        <v>5963</v>
      </c>
      <c r="P96" s="156">
        <f t="shared" si="9"/>
        <v>3737.84</v>
      </c>
      <c r="Q96" s="156">
        <f t="shared" si="10"/>
        <v>3738</v>
      </c>
      <c r="R96" s="29" t="str">
        <f>VLOOKUP(VLOOKUP(G96,开关状态表!B:H,2,FALSE),矩阵信息表!B:H,2,FALSE)</f>
        <v>CS12</v>
      </c>
      <c r="S96" s="29" t="str">
        <f>VLOOKUP(G96,开关状态表!B:H,5,FALSE)</f>
        <v>RW3A</v>
      </c>
      <c r="T96" s="29" t="str">
        <f>VLOOKUP(G96,开关状态表!B:H,6,FALSE)</f>
        <v>TW3A</v>
      </c>
      <c r="U96" s="29">
        <f>VLOOKUP(R96&amp;"-"&amp;S96,通道清单!C:L,8,FALSE)</f>
        <v>36</v>
      </c>
      <c r="V96" s="29">
        <f>VLOOKUP(R96&amp;"-"&amp;S96,通道清单!C:L,9,FALSE)</f>
        <v>5927</v>
      </c>
      <c r="W96" s="29">
        <f>VLOOKUP(R96&amp;"-"&amp;S96,通道清单!C:L,10,FALSE)</f>
        <v>5963</v>
      </c>
      <c r="X96" s="29">
        <f>VLOOKUP(R96&amp;"-"&amp;T96,通道清单!C:L,9,FALSE)</f>
        <v>3702</v>
      </c>
      <c r="Y96" s="29">
        <f>VLOOKUP(R96&amp;"-"&amp;T96,通道清单!C:L,10,FALSE)</f>
        <v>3738</v>
      </c>
    </row>
    <row r="97" ht="15" hidden="1" spans="1:25">
      <c r="A97" s="29">
        <f t="shared" si="11"/>
        <v>96</v>
      </c>
      <c r="B97" s="29" t="str">
        <f t="shared" si="6"/>
        <v>CS12-1-1-[2][2]-OFF-0.5-BW9</v>
      </c>
      <c r="C97" s="29" t="str">
        <f>R97&amp;"_BW"&amp;TEXT(O97-N97,"000.00")&amp;"_U"&amp;VLOOKUP(R97&amp;"-"&amp;S97,通道清单!C:L,5,FALSE)&amp;LEFT("_____",5-LEN(VLOOKUP(R97&amp;"-"&amp;S97,通道清单!C:L,4,FALSE)))&amp;VLOOKUP(R97&amp;"-"&amp;S97,通道清单!C:L,4,FALSE)&amp;"_S"&amp;TEXT(N97,"00000.00")&amp;"_E"&amp;TEXT(O97,"00000.00")&amp;"_D"&amp;VLOOKUP(R97&amp;"-"&amp;T97,通道清单!C:L,5,FALSE)&amp;LEFT("_____",5-LEN(VLOOKUP(R97&amp;"-"&amp;T97,通道清单!C:L,4,FALSE)))&amp;VLOOKUP(R97&amp;"-"&amp;T97,通道清单!C:L,4,FALSE)&amp;"_S"&amp;TEXT(P97,"00000.00")&amp;"_E"&amp;TEXT(Q97,"00000.00")</f>
        <v>CS12_BW009.00_UV____W_S05966.50_E05975.50_DH____W_S03741.50_E03750.50</v>
      </c>
      <c r="D97" s="29"/>
      <c r="E97" s="29"/>
      <c r="F97" s="29"/>
      <c r="G97" s="29" t="s">
        <v>8770</v>
      </c>
      <c r="H97" s="29">
        <f>VLOOKUP(G97,开关状态表!B:I,7,FALSE)</f>
        <v>1</v>
      </c>
      <c r="I97" s="29">
        <v>-0.5</v>
      </c>
      <c r="J97" s="161">
        <v>9</v>
      </c>
      <c r="K97" s="29" t="s">
        <v>8732</v>
      </c>
      <c r="L97" s="29"/>
      <c r="M97" s="158" t="s">
        <v>8733</v>
      </c>
      <c r="N97" s="156">
        <f t="shared" si="7"/>
        <v>5966.5</v>
      </c>
      <c r="O97" s="156">
        <f t="shared" si="8"/>
        <v>5975.5</v>
      </c>
      <c r="P97" s="156">
        <f t="shared" si="9"/>
        <v>3741.5</v>
      </c>
      <c r="Q97" s="156">
        <f t="shared" si="10"/>
        <v>3750.5</v>
      </c>
      <c r="R97" s="29" t="str">
        <f>VLOOKUP(VLOOKUP(G97,开关状态表!B:H,2,FALSE),矩阵信息表!B:H,2,FALSE)</f>
        <v>CS12</v>
      </c>
      <c r="S97" s="29" t="str">
        <f>VLOOKUP(G97,开关状态表!B:H,5,FALSE)</f>
        <v>RW4A</v>
      </c>
      <c r="T97" s="29" t="str">
        <f>VLOOKUP(G97,开关状态表!B:H,6,FALSE)</f>
        <v>TW4A</v>
      </c>
      <c r="U97" s="29">
        <f>VLOOKUP(R97&amp;"-"&amp;S97,通道清单!C:L,8,FALSE)</f>
        <v>36</v>
      </c>
      <c r="V97" s="29">
        <f>VLOOKUP(R97&amp;"-"&amp;S97,通道清单!C:L,9,FALSE)</f>
        <v>5967</v>
      </c>
      <c r="W97" s="29">
        <f>VLOOKUP(R97&amp;"-"&amp;S97,通道清单!C:L,10,FALSE)</f>
        <v>6003</v>
      </c>
      <c r="X97" s="29">
        <f>VLOOKUP(R97&amp;"-"&amp;T97,通道清单!C:L,9,FALSE)</f>
        <v>3742</v>
      </c>
      <c r="Y97" s="29">
        <f>VLOOKUP(R97&amp;"-"&amp;T97,通道清单!C:L,10,FALSE)</f>
        <v>3778</v>
      </c>
    </row>
    <row r="98" ht="15" hidden="1" spans="1:25">
      <c r="A98" s="29">
        <f t="shared" si="11"/>
        <v>97</v>
      </c>
      <c r="B98" s="29" t="str">
        <f t="shared" si="6"/>
        <v>CS12-1-1-[2][2]-OFF8.5-BW16</v>
      </c>
      <c r="C98" s="29" t="str">
        <f>R98&amp;"_BW"&amp;TEXT(O98-N98,"000.00")&amp;"_U"&amp;VLOOKUP(R98&amp;"-"&amp;S98,通道清单!C:L,5,FALSE)&amp;LEFT("_____",5-LEN(VLOOKUP(R98&amp;"-"&amp;S98,通道清单!C:L,4,FALSE)))&amp;VLOOKUP(R98&amp;"-"&amp;S98,通道清单!C:L,4,FALSE)&amp;"_S"&amp;TEXT(N98,"00000.00")&amp;"_E"&amp;TEXT(O98,"00000.00")&amp;"_D"&amp;VLOOKUP(R98&amp;"-"&amp;T98,通道清单!C:L,5,FALSE)&amp;LEFT("_____",5-LEN(VLOOKUP(R98&amp;"-"&amp;T98,通道清单!C:L,4,FALSE)))&amp;VLOOKUP(R98&amp;"-"&amp;T98,通道清单!C:L,4,FALSE)&amp;"_S"&amp;TEXT(P98,"00000.00")&amp;"_E"&amp;TEXT(Q98,"00000.00")</f>
        <v>CS12_BW016.00_UV____W_S05975.50_E05991.50_DH____W_S03750.50_E03766.50</v>
      </c>
      <c r="D98" s="29"/>
      <c r="E98" s="29"/>
      <c r="F98" s="29"/>
      <c r="G98" s="29" t="s">
        <v>8770</v>
      </c>
      <c r="H98" s="29">
        <f>VLOOKUP(G98,开关状态表!B:I,7,FALSE)</f>
        <v>1</v>
      </c>
      <c r="I98" s="29">
        <v>8.5</v>
      </c>
      <c r="J98" s="161">
        <v>16</v>
      </c>
      <c r="K98" s="29" t="s">
        <v>8732</v>
      </c>
      <c r="L98" s="29"/>
      <c r="M98" s="158" t="s">
        <v>8733</v>
      </c>
      <c r="N98" s="156">
        <f t="shared" si="7"/>
        <v>5975.5</v>
      </c>
      <c r="O98" s="156">
        <f t="shared" si="8"/>
        <v>5991.5</v>
      </c>
      <c r="P98" s="156">
        <f t="shared" si="9"/>
        <v>3750.5</v>
      </c>
      <c r="Q98" s="156">
        <f t="shared" si="10"/>
        <v>3766.5</v>
      </c>
      <c r="R98" s="29" t="str">
        <f>VLOOKUP(VLOOKUP(G98,开关状态表!B:H,2,FALSE),矩阵信息表!B:H,2,FALSE)</f>
        <v>CS12</v>
      </c>
      <c r="S98" s="29" t="str">
        <f>VLOOKUP(G98,开关状态表!B:H,5,FALSE)</f>
        <v>RW4A</v>
      </c>
      <c r="T98" s="29" t="str">
        <f>VLOOKUP(G98,开关状态表!B:H,6,FALSE)</f>
        <v>TW4A</v>
      </c>
      <c r="U98" s="29">
        <f>VLOOKUP(R98&amp;"-"&amp;S98,通道清单!C:L,8,FALSE)</f>
        <v>36</v>
      </c>
      <c r="V98" s="29">
        <f>VLOOKUP(R98&amp;"-"&amp;S98,通道清单!C:L,9,FALSE)</f>
        <v>5967</v>
      </c>
      <c r="W98" s="29">
        <f>VLOOKUP(R98&amp;"-"&amp;S98,通道清单!C:L,10,FALSE)</f>
        <v>6003</v>
      </c>
      <c r="X98" s="29">
        <f>VLOOKUP(R98&amp;"-"&amp;T98,通道清单!C:L,9,FALSE)</f>
        <v>3742</v>
      </c>
      <c r="Y98" s="29">
        <f>VLOOKUP(R98&amp;"-"&amp;T98,通道清单!C:L,10,FALSE)</f>
        <v>3778</v>
      </c>
    </row>
    <row r="99" ht="15" hidden="1" spans="1:25">
      <c r="A99" s="29">
        <f t="shared" si="11"/>
        <v>98</v>
      </c>
      <c r="B99" s="29" t="str">
        <f t="shared" si="6"/>
        <v>CS12-1-1-[2][2]-OFF24.5-BW10</v>
      </c>
      <c r="C99" s="29" t="str">
        <f>R99&amp;"_BW"&amp;TEXT(O99-N99,"000.00")&amp;"_U"&amp;VLOOKUP(R99&amp;"-"&amp;S99,通道清单!C:L,5,FALSE)&amp;LEFT("_____",5-LEN(VLOOKUP(R99&amp;"-"&amp;S99,通道清单!C:L,4,FALSE)))&amp;VLOOKUP(R99&amp;"-"&amp;S99,通道清单!C:L,4,FALSE)&amp;"_S"&amp;TEXT(N99,"00000.00")&amp;"_E"&amp;TEXT(O99,"00000.00")&amp;"_D"&amp;VLOOKUP(R99&amp;"-"&amp;T99,通道清单!C:L,5,FALSE)&amp;LEFT("_____",5-LEN(VLOOKUP(R99&amp;"-"&amp;T99,通道清单!C:L,4,FALSE)))&amp;VLOOKUP(R99&amp;"-"&amp;T99,通道清单!C:L,4,FALSE)&amp;"_S"&amp;TEXT(P99,"00000.00")&amp;"_E"&amp;TEXT(Q99,"00000.00")</f>
        <v>CS12_BW010.00_UV____W_S05991.50_E06001.50_DH____W_S03766.50_E03776.50</v>
      </c>
      <c r="D99" s="29"/>
      <c r="E99" s="29"/>
      <c r="F99" s="29"/>
      <c r="G99" s="29" t="s">
        <v>8770</v>
      </c>
      <c r="H99" s="29">
        <f>VLOOKUP(G99,开关状态表!B:I,7,FALSE)</f>
        <v>1</v>
      </c>
      <c r="I99" s="29">
        <v>24.5</v>
      </c>
      <c r="J99" s="161">
        <v>10</v>
      </c>
      <c r="K99" s="29" t="s">
        <v>8732</v>
      </c>
      <c r="L99" s="29"/>
      <c r="M99" s="158" t="s">
        <v>8733</v>
      </c>
      <c r="N99" s="156">
        <f t="shared" si="7"/>
        <v>5991.5</v>
      </c>
      <c r="O99" s="156">
        <f t="shared" si="8"/>
        <v>6001.5</v>
      </c>
      <c r="P99" s="156">
        <f t="shared" si="9"/>
        <v>3766.5</v>
      </c>
      <c r="Q99" s="156">
        <f t="shared" si="10"/>
        <v>3776.5</v>
      </c>
      <c r="R99" s="29" t="str">
        <f>VLOOKUP(VLOOKUP(G99,开关状态表!B:H,2,FALSE),矩阵信息表!B:H,2,FALSE)</f>
        <v>CS12</v>
      </c>
      <c r="S99" s="29" t="str">
        <f>VLOOKUP(G99,开关状态表!B:H,5,FALSE)</f>
        <v>RW4A</v>
      </c>
      <c r="T99" s="29" t="str">
        <f>VLOOKUP(G99,开关状态表!B:H,6,FALSE)</f>
        <v>TW4A</v>
      </c>
      <c r="U99" s="29">
        <f>VLOOKUP(R99&amp;"-"&amp;S99,通道清单!C:L,8,FALSE)</f>
        <v>36</v>
      </c>
      <c r="V99" s="29">
        <f>VLOOKUP(R99&amp;"-"&amp;S99,通道清单!C:L,9,FALSE)</f>
        <v>5967</v>
      </c>
      <c r="W99" s="29">
        <f>VLOOKUP(R99&amp;"-"&amp;S99,通道清单!C:L,10,FALSE)</f>
        <v>6003</v>
      </c>
      <c r="X99" s="29">
        <f>VLOOKUP(R99&amp;"-"&amp;T99,通道清单!C:L,9,FALSE)</f>
        <v>3742</v>
      </c>
      <c r="Y99" s="29">
        <f>VLOOKUP(R99&amp;"-"&amp;T99,通道清单!C:L,10,FALSE)</f>
        <v>3778</v>
      </c>
    </row>
    <row r="100" ht="15" hidden="1" spans="1:25">
      <c r="A100" s="29">
        <f t="shared" si="11"/>
        <v>99</v>
      </c>
      <c r="B100" s="29" t="str">
        <f t="shared" si="6"/>
        <v>CS12-1-1-[2][2]-OFF34.5-BW1.5</v>
      </c>
      <c r="C100" s="29" t="str">
        <f>R100&amp;"_BW"&amp;TEXT(O100-N100,"000.00")&amp;"_U"&amp;VLOOKUP(R100&amp;"-"&amp;S100,通道清单!C:L,5,FALSE)&amp;LEFT("_____",5-LEN(VLOOKUP(R100&amp;"-"&amp;S100,通道清单!C:L,4,FALSE)))&amp;VLOOKUP(R100&amp;"-"&amp;S100,通道清单!C:L,4,FALSE)&amp;"_S"&amp;TEXT(N100,"00000.00")&amp;"_E"&amp;TEXT(O100,"00000.00")&amp;"_D"&amp;VLOOKUP(R100&amp;"-"&amp;T100,通道清单!C:L,5,FALSE)&amp;LEFT("_____",5-LEN(VLOOKUP(R100&amp;"-"&amp;T100,通道清单!C:L,4,FALSE)))&amp;VLOOKUP(R100&amp;"-"&amp;T100,通道清单!C:L,4,FALSE)&amp;"_S"&amp;TEXT(P100,"00000.00")&amp;"_E"&amp;TEXT(Q100,"00000.00")</f>
        <v>CS12_BW001.50_UV____W_S06001.50_E06003.00_DH____W_S03776.50_E03778.00</v>
      </c>
      <c r="D100" s="29"/>
      <c r="E100" s="29"/>
      <c r="F100" s="29"/>
      <c r="G100" s="29" t="s">
        <v>8770</v>
      </c>
      <c r="H100" s="29">
        <f>VLOOKUP(G100,开关状态表!B:I,7,FALSE)</f>
        <v>1</v>
      </c>
      <c r="I100" s="29">
        <v>34.5</v>
      </c>
      <c r="J100" s="161">
        <v>1.5</v>
      </c>
      <c r="K100" s="29" t="s">
        <v>202</v>
      </c>
      <c r="L100" s="29"/>
      <c r="M100" s="158" t="s">
        <v>8733</v>
      </c>
      <c r="N100" s="156">
        <f t="shared" si="7"/>
        <v>6001.5</v>
      </c>
      <c r="O100" s="156">
        <f t="shared" si="8"/>
        <v>6003</v>
      </c>
      <c r="P100" s="156">
        <f t="shared" si="9"/>
        <v>3776.5</v>
      </c>
      <c r="Q100" s="156">
        <f t="shared" si="10"/>
        <v>3778</v>
      </c>
      <c r="R100" s="29" t="str">
        <f>VLOOKUP(VLOOKUP(G100,开关状态表!B:H,2,FALSE),矩阵信息表!B:H,2,FALSE)</f>
        <v>CS12</v>
      </c>
      <c r="S100" s="29" t="str">
        <f>VLOOKUP(G100,开关状态表!B:H,5,FALSE)</f>
        <v>RW4A</v>
      </c>
      <c r="T100" s="29" t="str">
        <f>VLOOKUP(G100,开关状态表!B:H,6,FALSE)</f>
        <v>TW4A</v>
      </c>
      <c r="U100" s="29">
        <f>VLOOKUP(R100&amp;"-"&amp;S100,通道清单!C:L,8,FALSE)</f>
        <v>36</v>
      </c>
      <c r="V100" s="29">
        <f>VLOOKUP(R100&amp;"-"&amp;S100,通道清单!C:L,9,FALSE)</f>
        <v>5967</v>
      </c>
      <c r="W100" s="29">
        <f>VLOOKUP(R100&amp;"-"&amp;S100,通道清单!C:L,10,FALSE)</f>
        <v>6003</v>
      </c>
      <c r="X100" s="29">
        <f>VLOOKUP(R100&amp;"-"&amp;T100,通道清单!C:L,9,FALSE)</f>
        <v>3742</v>
      </c>
      <c r="Y100" s="29">
        <f>VLOOKUP(R100&amp;"-"&amp;T100,通道清单!C:L,10,FALSE)</f>
        <v>3778</v>
      </c>
    </row>
    <row r="101" ht="15" hidden="1" spans="1:25">
      <c r="A101" s="29">
        <f t="shared" si="11"/>
        <v>100</v>
      </c>
      <c r="B101" s="29" t="str">
        <f t="shared" si="6"/>
        <v>CS12-1-1-[2][2]-OFF36-BW0.6</v>
      </c>
      <c r="C101" s="29" t="str">
        <f>R101&amp;"_BW"&amp;TEXT(O101-N101,"000.00")&amp;"_U"&amp;VLOOKUP(R101&amp;"-"&amp;S101,通道清单!C:L,5,FALSE)&amp;LEFT("_____",5-LEN(VLOOKUP(R101&amp;"-"&amp;S101,通道清单!C:L,4,FALSE)))&amp;VLOOKUP(R101&amp;"-"&amp;S101,通道清单!C:L,4,FALSE)&amp;"_S"&amp;TEXT(N101,"00000.00")&amp;"_E"&amp;TEXT(O101,"00000.00")&amp;"_D"&amp;VLOOKUP(R101&amp;"-"&amp;T101,通道清单!C:L,5,FALSE)&amp;LEFT("_____",5-LEN(VLOOKUP(R101&amp;"-"&amp;T101,通道清单!C:L,4,FALSE)))&amp;VLOOKUP(R101&amp;"-"&amp;T101,通道清单!C:L,4,FALSE)&amp;"_S"&amp;TEXT(P101,"00000.00")&amp;"_E"&amp;TEXT(Q101,"00000.00")</f>
        <v>CS12_BW000.60_UV____W_S06003.00_E06003.60_DH____W_S03778.00_E03778.60</v>
      </c>
      <c r="D101" s="29"/>
      <c r="E101" s="29"/>
      <c r="F101" s="29"/>
      <c r="G101" s="29" t="s">
        <v>8770</v>
      </c>
      <c r="H101" s="29">
        <f>VLOOKUP(G101,开关状态表!B:I,7,FALSE)</f>
        <v>1</v>
      </c>
      <c r="I101" s="29">
        <v>36</v>
      </c>
      <c r="J101" s="161">
        <v>0.6</v>
      </c>
      <c r="K101" s="29" t="s">
        <v>8732</v>
      </c>
      <c r="L101" s="29"/>
      <c r="M101" s="158" t="s">
        <v>8733</v>
      </c>
      <c r="N101" s="156">
        <f t="shared" si="7"/>
        <v>6003</v>
      </c>
      <c r="O101" s="156">
        <f t="shared" si="8"/>
        <v>6003.6</v>
      </c>
      <c r="P101" s="156">
        <f t="shared" si="9"/>
        <v>3778</v>
      </c>
      <c r="Q101" s="156">
        <f t="shared" si="10"/>
        <v>3778.6</v>
      </c>
      <c r="R101" s="29" t="str">
        <f>VLOOKUP(VLOOKUP(G101,开关状态表!B:H,2,FALSE),矩阵信息表!B:H,2,FALSE)</f>
        <v>CS12</v>
      </c>
      <c r="S101" s="29" t="str">
        <f>VLOOKUP(G101,开关状态表!B:H,5,FALSE)</f>
        <v>RW4A</v>
      </c>
      <c r="T101" s="29" t="str">
        <f>VLOOKUP(G101,开关状态表!B:H,6,FALSE)</f>
        <v>TW4A</v>
      </c>
      <c r="U101" s="29">
        <f>VLOOKUP(R101&amp;"-"&amp;S101,通道清单!C:L,8,FALSE)</f>
        <v>36</v>
      </c>
      <c r="V101" s="29">
        <f>VLOOKUP(R101&amp;"-"&amp;S101,通道清单!C:L,9,FALSE)</f>
        <v>5967</v>
      </c>
      <c r="W101" s="29">
        <f>VLOOKUP(R101&amp;"-"&amp;S101,通道清单!C:L,10,FALSE)</f>
        <v>6003</v>
      </c>
      <c r="X101" s="29">
        <f>VLOOKUP(R101&amp;"-"&amp;T101,通道清单!C:L,9,FALSE)</f>
        <v>3742</v>
      </c>
      <c r="Y101" s="29">
        <f>VLOOKUP(R101&amp;"-"&amp;T101,通道清单!C:L,10,FALSE)</f>
        <v>3778</v>
      </c>
    </row>
    <row r="102" ht="15" hidden="1" spans="1:25">
      <c r="A102" s="29">
        <f t="shared" si="11"/>
        <v>101</v>
      </c>
      <c r="B102" s="29" t="str">
        <f t="shared" si="6"/>
        <v>CS12-1-1-[3][3]-OFF0-BW36</v>
      </c>
      <c r="C102" s="29" t="str">
        <f>R102&amp;"_BW"&amp;TEXT(O102-N102,"000.00")&amp;"_U"&amp;VLOOKUP(R102&amp;"-"&amp;S102,通道清单!C:L,5,FALSE)&amp;LEFT("_____",5-LEN(VLOOKUP(R102&amp;"-"&amp;S102,通道清单!C:L,4,FALSE)))&amp;VLOOKUP(R102&amp;"-"&amp;S102,通道清单!C:L,4,FALSE)&amp;"_S"&amp;TEXT(N102,"00000.00")&amp;"_E"&amp;TEXT(O102,"00000.00")&amp;"_D"&amp;VLOOKUP(R102&amp;"-"&amp;T102,通道清单!C:L,5,FALSE)&amp;LEFT("_____",5-LEN(VLOOKUP(R102&amp;"-"&amp;T102,通道清单!C:L,4,FALSE)))&amp;VLOOKUP(R102&amp;"-"&amp;T102,通道清单!C:L,4,FALSE)&amp;"_S"&amp;TEXT(P102,"00000.00")&amp;"_E"&amp;TEXT(Q102,"00000.00")</f>
        <v>CS12_BW036.00_UV____W_S06007.00_E06043.00_DH____W_S03782.00_E03818.00</v>
      </c>
      <c r="D102" s="29"/>
      <c r="E102" s="29"/>
      <c r="F102" s="29"/>
      <c r="G102" s="29" t="s">
        <v>8771</v>
      </c>
      <c r="H102" s="29">
        <f>VLOOKUP(G102,开关状态表!B:I,7,FALSE)</f>
        <v>1</v>
      </c>
      <c r="I102" s="29">
        <v>0</v>
      </c>
      <c r="J102" s="161">
        <v>36</v>
      </c>
      <c r="K102" s="29" t="s">
        <v>8732</v>
      </c>
      <c r="L102" s="29"/>
      <c r="M102" s="158" t="s">
        <v>8733</v>
      </c>
      <c r="N102" s="156">
        <f t="shared" si="7"/>
        <v>6007</v>
      </c>
      <c r="O102" s="156">
        <f t="shared" si="8"/>
        <v>6043</v>
      </c>
      <c r="P102" s="156">
        <f t="shared" si="9"/>
        <v>3782</v>
      </c>
      <c r="Q102" s="156">
        <f t="shared" si="10"/>
        <v>3818</v>
      </c>
      <c r="R102" s="29" t="str">
        <f>VLOOKUP(VLOOKUP(G102,开关状态表!B:H,2,FALSE),矩阵信息表!B:H,2,FALSE)</f>
        <v>CS12</v>
      </c>
      <c r="S102" s="29" t="str">
        <f>VLOOKUP(G102,开关状态表!B:H,5,FALSE)</f>
        <v>RW5A</v>
      </c>
      <c r="T102" s="29" t="str">
        <f>VLOOKUP(G102,开关状态表!B:H,6,FALSE)</f>
        <v>TW5A</v>
      </c>
      <c r="U102" s="29">
        <f>VLOOKUP(R102&amp;"-"&amp;S102,通道清单!C:L,8,FALSE)</f>
        <v>36</v>
      </c>
      <c r="V102" s="29">
        <f>VLOOKUP(R102&amp;"-"&amp;S102,通道清单!C:L,9,FALSE)</f>
        <v>6007</v>
      </c>
      <c r="W102" s="29">
        <f>VLOOKUP(R102&amp;"-"&amp;S102,通道清单!C:L,10,FALSE)</f>
        <v>6043</v>
      </c>
      <c r="X102" s="29">
        <f>VLOOKUP(R102&amp;"-"&amp;T102,通道清单!C:L,9,FALSE)</f>
        <v>3782</v>
      </c>
      <c r="Y102" s="29">
        <f>VLOOKUP(R102&amp;"-"&amp;T102,通道清单!C:L,10,FALSE)</f>
        <v>3818</v>
      </c>
    </row>
    <row r="103" ht="15" hidden="1" spans="1:25">
      <c r="A103" s="29">
        <f t="shared" si="11"/>
        <v>102</v>
      </c>
      <c r="B103" s="29" t="str">
        <f t="shared" si="6"/>
        <v>CS12-1-1-[4][4]-OFF0-BW36</v>
      </c>
      <c r="C103" s="29" t="str">
        <f>R103&amp;"_BW"&amp;TEXT(O103-N103,"000.00")&amp;"_U"&amp;VLOOKUP(R103&amp;"-"&amp;S103,通道清单!C:L,5,FALSE)&amp;LEFT("_____",5-LEN(VLOOKUP(R103&amp;"-"&amp;S103,通道清单!C:L,4,FALSE)))&amp;VLOOKUP(R103&amp;"-"&amp;S103,通道清单!C:L,4,FALSE)&amp;"_S"&amp;TEXT(N103,"00000.00")&amp;"_E"&amp;TEXT(O103,"00000.00")&amp;"_D"&amp;VLOOKUP(R103&amp;"-"&amp;T103,通道清单!C:L,5,FALSE)&amp;LEFT("_____",5-LEN(VLOOKUP(R103&amp;"-"&amp;T103,通道清单!C:L,4,FALSE)))&amp;VLOOKUP(R103&amp;"-"&amp;T103,通道清单!C:L,4,FALSE)&amp;"_S"&amp;TEXT(P103,"00000.00")&amp;"_E"&amp;TEXT(Q103,"00000.00")</f>
        <v>CS12_BW036.00_UV____W_S06047.00_E06083.00_DH____W_S03822.00_E03858.00</v>
      </c>
      <c r="D103" s="29"/>
      <c r="E103" s="29"/>
      <c r="F103" s="29"/>
      <c r="G103" s="29" t="s">
        <v>8772</v>
      </c>
      <c r="H103" s="29">
        <f>VLOOKUP(G103,开关状态表!B:I,7,FALSE)</f>
        <v>1</v>
      </c>
      <c r="I103" s="29">
        <v>0</v>
      </c>
      <c r="J103" s="161">
        <v>36</v>
      </c>
      <c r="K103" s="29" t="s">
        <v>8732</v>
      </c>
      <c r="L103" s="29"/>
      <c r="M103" s="158" t="s">
        <v>8733</v>
      </c>
      <c r="N103" s="156">
        <f t="shared" si="7"/>
        <v>6047</v>
      </c>
      <c r="O103" s="156">
        <f t="shared" si="8"/>
        <v>6083</v>
      </c>
      <c r="P103" s="156">
        <f t="shared" si="9"/>
        <v>3822</v>
      </c>
      <c r="Q103" s="156">
        <f t="shared" si="10"/>
        <v>3858</v>
      </c>
      <c r="R103" s="29" t="str">
        <f>VLOOKUP(VLOOKUP(G103,开关状态表!B:H,2,FALSE),矩阵信息表!B:H,2,FALSE)</f>
        <v>CS12</v>
      </c>
      <c r="S103" s="29" t="str">
        <f>VLOOKUP(G103,开关状态表!B:H,5,FALSE)</f>
        <v>RW6A</v>
      </c>
      <c r="T103" s="29" t="str">
        <f>VLOOKUP(G103,开关状态表!B:H,6,FALSE)</f>
        <v>TW6A</v>
      </c>
      <c r="U103" s="29">
        <f>VLOOKUP(R103&amp;"-"&amp;S103,通道清单!C:L,8,FALSE)</f>
        <v>36</v>
      </c>
      <c r="V103" s="29">
        <f>VLOOKUP(R103&amp;"-"&amp;S103,通道清单!C:L,9,FALSE)</f>
        <v>6047</v>
      </c>
      <c r="W103" s="29">
        <f>VLOOKUP(R103&amp;"-"&amp;S103,通道清单!C:L,10,FALSE)</f>
        <v>6083</v>
      </c>
      <c r="X103" s="29">
        <f>VLOOKUP(R103&amp;"-"&amp;T103,通道清单!C:L,9,FALSE)</f>
        <v>3822</v>
      </c>
      <c r="Y103" s="29">
        <f>VLOOKUP(R103&amp;"-"&amp;T103,通道清单!C:L,10,FALSE)</f>
        <v>3858</v>
      </c>
    </row>
    <row r="104" ht="15" hidden="1" spans="1:25">
      <c r="A104" s="29">
        <f t="shared" si="11"/>
        <v>103</v>
      </c>
      <c r="B104" s="29" t="str">
        <f t="shared" si="6"/>
        <v>CS12-1-1-[5][5]-OFF0-BW36</v>
      </c>
      <c r="C104" s="29" t="str">
        <f>R104&amp;"_BW"&amp;TEXT(O104-N104,"000.00")&amp;"_U"&amp;VLOOKUP(R104&amp;"-"&amp;S104,通道清单!C:L,5,FALSE)&amp;LEFT("_____",5-LEN(VLOOKUP(R104&amp;"-"&amp;S104,通道清单!C:L,4,FALSE)))&amp;VLOOKUP(R104&amp;"-"&amp;S104,通道清单!C:L,4,FALSE)&amp;"_S"&amp;TEXT(N104,"00000.00")&amp;"_E"&amp;TEXT(O104,"00000.00")&amp;"_D"&amp;VLOOKUP(R104&amp;"-"&amp;T104,通道清单!C:L,5,FALSE)&amp;LEFT("_____",5-LEN(VLOOKUP(R104&amp;"-"&amp;T104,通道清单!C:L,4,FALSE)))&amp;VLOOKUP(R104&amp;"-"&amp;T104,通道清单!C:L,4,FALSE)&amp;"_S"&amp;TEXT(P104,"00000.00")&amp;"_E"&amp;TEXT(Q104,"00000.00")</f>
        <v>CS12_BW036.00_UV____W_S06087.00_E06123.00_DH____W_S03862.00_E03898.00</v>
      </c>
      <c r="D104" s="29"/>
      <c r="E104" s="29"/>
      <c r="F104" s="29"/>
      <c r="G104" s="29" t="s">
        <v>8773</v>
      </c>
      <c r="H104" s="29">
        <f>VLOOKUP(G104,开关状态表!B:I,7,FALSE)</f>
        <v>1</v>
      </c>
      <c r="I104" s="29">
        <v>0</v>
      </c>
      <c r="J104" s="161">
        <v>36</v>
      </c>
      <c r="K104" s="29" t="s">
        <v>8732</v>
      </c>
      <c r="L104" s="29"/>
      <c r="M104" s="158" t="s">
        <v>8733</v>
      </c>
      <c r="N104" s="156">
        <f t="shared" si="7"/>
        <v>6087</v>
      </c>
      <c r="O104" s="156">
        <f t="shared" si="8"/>
        <v>6123</v>
      </c>
      <c r="P104" s="156">
        <f t="shared" si="9"/>
        <v>3862</v>
      </c>
      <c r="Q104" s="156">
        <f t="shared" si="10"/>
        <v>3898</v>
      </c>
      <c r="R104" s="29" t="str">
        <f>VLOOKUP(VLOOKUP(G104,开关状态表!B:H,2,FALSE),矩阵信息表!B:H,2,FALSE)</f>
        <v>CS12</v>
      </c>
      <c r="S104" s="29" t="str">
        <f>VLOOKUP(G104,开关状态表!B:H,5,FALSE)</f>
        <v>RW7A</v>
      </c>
      <c r="T104" s="29" t="str">
        <f>VLOOKUP(G104,开关状态表!B:H,6,FALSE)</f>
        <v>TW7A</v>
      </c>
      <c r="U104" s="29">
        <f>VLOOKUP(R104&amp;"-"&amp;S104,通道清单!C:L,8,FALSE)</f>
        <v>36</v>
      </c>
      <c r="V104" s="29">
        <f>VLOOKUP(R104&amp;"-"&amp;S104,通道清单!C:L,9,FALSE)</f>
        <v>6087</v>
      </c>
      <c r="W104" s="29">
        <f>VLOOKUP(R104&amp;"-"&amp;S104,通道清单!C:L,10,FALSE)</f>
        <v>6123</v>
      </c>
      <c r="X104" s="29">
        <f>VLOOKUP(R104&amp;"-"&amp;T104,通道清单!C:L,9,FALSE)</f>
        <v>3862</v>
      </c>
      <c r="Y104" s="29">
        <f>VLOOKUP(R104&amp;"-"&amp;T104,通道清单!C:L,10,FALSE)</f>
        <v>3898</v>
      </c>
    </row>
    <row r="105" ht="15" hidden="1" spans="1:25">
      <c r="A105" s="29">
        <f t="shared" si="11"/>
        <v>104</v>
      </c>
      <c r="B105" s="29" t="str">
        <f t="shared" si="6"/>
        <v>CS12-1-1-[6][6]-OFF0-BW20</v>
      </c>
      <c r="C105" s="29" t="str">
        <f>R105&amp;"_BW"&amp;TEXT(O105-N105,"000.00")&amp;"_U"&amp;VLOOKUP(R105&amp;"-"&amp;S105,通道清单!C:L,5,FALSE)&amp;LEFT("_____",5-LEN(VLOOKUP(R105&amp;"-"&amp;S105,通道清单!C:L,4,FALSE)))&amp;VLOOKUP(R105&amp;"-"&amp;S105,通道清单!C:L,4,FALSE)&amp;"_S"&amp;TEXT(N105,"00000.00")&amp;"_E"&amp;TEXT(O105,"00000.00")&amp;"_D"&amp;VLOOKUP(R105&amp;"-"&amp;T105,通道清单!C:L,5,FALSE)&amp;LEFT("_____",5-LEN(VLOOKUP(R105&amp;"-"&amp;T105,通道清单!C:L,4,FALSE)))&amp;VLOOKUP(R105&amp;"-"&amp;T105,通道清单!C:L,4,FALSE)&amp;"_S"&amp;TEXT(P105,"00000.00")&amp;"_E"&amp;TEXT(Q105,"00000.00")</f>
        <v>CS12_BW020.00_UV____W_S06127.00_E06147.00_DH____W_S03902.00_E03922.00</v>
      </c>
      <c r="D105" s="29"/>
      <c r="E105" s="29"/>
      <c r="F105" s="29"/>
      <c r="G105" s="29" t="s">
        <v>8774</v>
      </c>
      <c r="H105" s="29">
        <f>VLOOKUP(G105,开关状态表!B:I,7,FALSE)</f>
        <v>1</v>
      </c>
      <c r="I105" s="29">
        <v>0</v>
      </c>
      <c r="J105" s="161">
        <v>20</v>
      </c>
      <c r="K105" s="29" t="s">
        <v>8732</v>
      </c>
      <c r="L105" s="29"/>
      <c r="M105" s="158" t="s">
        <v>8733</v>
      </c>
      <c r="N105" s="156">
        <f t="shared" si="7"/>
        <v>6127</v>
      </c>
      <c r="O105" s="156">
        <f t="shared" si="8"/>
        <v>6147</v>
      </c>
      <c r="P105" s="156">
        <f t="shared" si="9"/>
        <v>3902</v>
      </c>
      <c r="Q105" s="156">
        <f t="shared" si="10"/>
        <v>3922</v>
      </c>
      <c r="R105" s="29" t="str">
        <f>VLOOKUP(VLOOKUP(G105,开关状态表!B:H,2,FALSE),矩阵信息表!B:H,2,FALSE)</f>
        <v>CS12</v>
      </c>
      <c r="S105" s="29" t="str">
        <f>VLOOKUP(G105,开关状态表!B:H,5,FALSE)</f>
        <v>RW8A</v>
      </c>
      <c r="T105" s="29" t="str">
        <f>VLOOKUP(G105,开关状态表!B:H,6,FALSE)</f>
        <v>TW8A</v>
      </c>
      <c r="U105" s="29">
        <f>VLOOKUP(R105&amp;"-"&amp;S105,通道清单!C:L,8,FALSE)</f>
        <v>36</v>
      </c>
      <c r="V105" s="29">
        <f>VLOOKUP(R105&amp;"-"&amp;S105,通道清单!C:L,9,FALSE)</f>
        <v>6127</v>
      </c>
      <c r="W105" s="29">
        <f>VLOOKUP(R105&amp;"-"&amp;S105,通道清单!C:L,10,FALSE)</f>
        <v>6163</v>
      </c>
      <c r="X105" s="29">
        <f>VLOOKUP(R105&amp;"-"&amp;T105,通道清单!C:L,9,FALSE)</f>
        <v>3902</v>
      </c>
      <c r="Y105" s="29">
        <f>VLOOKUP(R105&amp;"-"&amp;T105,通道清单!C:L,10,FALSE)</f>
        <v>3938</v>
      </c>
    </row>
    <row r="106" ht="15" hidden="1" spans="1:25">
      <c r="A106" s="29">
        <f t="shared" si="11"/>
        <v>105</v>
      </c>
      <c r="B106" s="29" t="str">
        <f t="shared" si="6"/>
        <v>CS12-1-1-[6][6]-OFF20-BW16</v>
      </c>
      <c r="C106" s="29" t="str">
        <f>R106&amp;"_BW"&amp;TEXT(O106-N106,"000.00")&amp;"_U"&amp;VLOOKUP(R106&amp;"-"&amp;S106,通道清单!C:L,5,FALSE)&amp;LEFT("_____",5-LEN(VLOOKUP(R106&amp;"-"&amp;S106,通道清单!C:L,4,FALSE)))&amp;VLOOKUP(R106&amp;"-"&amp;S106,通道清单!C:L,4,FALSE)&amp;"_S"&amp;TEXT(N106,"00000.00")&amp;"_E"&amp;TEXT(O106,"00000.00")&amp;"_D"&amp;VLOOKUP(R106&amp;"-"&amp;T106,通道清单!C:L,5,FALSE)&amp;LEFT("_____",5-LEN(VLOOKUP(R106&amp;"-"&amp;T106,通道清单!C:L,4,FALSE)))&amp;VLOOKUP(R106&amp;"-"&amp;T106,通道清单!C:L,4,FALSE)&amp;"_S"&amp;TEXT(P106,"00000.00")&amp;"_E"&amp;TEXT(Q106,"00000.00")</f>
        <v>CS12_BW016.00_UV____W_S06147.00_E06163.00_DH____W_S03922.00_E03938.00</v>
      </c>
      <c r="D106" s="29"/>
      <c r="E106" s="29"/>
      <c r="F106" s="29"/>
      <c r="G106" s="29" t="s">
        <v>8774</v>
      </c>
      <c r="H106" s="29">
        <f>VLOOKUP(G106,开关状态表!B:I,7,FALSE)</f>
        <v>1</v>
      </c>
      <c r="I106" s="29">
        <v>20</v>
      </c>
      <c r="J106" s="161">
        <v>16</v>
      </c>
      <c r="K106" s="29" t="s">
        <v>202</v>
      </c>
      <c r="L106" s="29"/>
      <c r="M106" s="158" t="s">
        <v>8733</v>
      </c>
      <c r="N106" s="156">
        <f t="shared" si="7"/>
        <v>6147</v>
      </c>
      <c r="O106" s="156">
        <f t="shared" si="8"/>
        <v>6163</v>
      </c>
      <c r="P106" s="156">
        <f t="shared" si="9"/>
        <v>3922</v>
      </c>
      <c r="Q106" s="156">
        <f t="shared" si="10"/>
        <v>3938</v>
      </c>
      <c r="R106" s="29" t="str">
        <f>VLOOKUP(VLOOKUP(G106,开关状态表!B:H,2,FALSE),矩阵信息表!B:H,2,FALSE)</f>
        <v>CS12</v>
      </c>
      <c r="S106" s="29" t="str">
        <f>VLOOKUP(G106,开关状态表!B:H,5,FALSE)</f>
        <v>RW8A</v>
      </c>
      <c r="T106" s="29" t="str">
        <f>VLOOKUP(G106,开关状态表!B:H,6,FALSE)</f>
        <v>TW8A</v>
      </c>
      <c r="U106" s="29">
        <f>VLOOKUP(R106&amp;"-"&amp;S106,通道清单!C:L,8,FALSE)</f>
        <v>36</v>
      </c>
      <c r="V106" s="29">
        <f>VLOOKUP(R106&amp;"-"&amp;S106,通道清单!C:L,9,FALSE)</f>
        <v>6127</v>
      </c>
      <c r="W106" s="29">
        <f>VLOOKUP(R106&amp;"-"&amp;S106,通道清单!C:L,10,FALSE)</f>
        <v>6163</v>
      </c>
      <c r="X106" s="29">
        <f>VLOOKUP(R106&amp;"-"&amp;T106,通道清单!C:L,9,FALSE)</f>
        <v>3902</v>
      </c>
      <c r="Y106" s="29">
        <f>VLOOKUP(R106&amp;"-"&amp;T106,通道清单!C:L,10,FALSE)</f>
        <v>3938</v>
      </c>
    </row>
    <row r="107" ht="15" hidden="1" spans="1:25">
      <c r="A107" s="29">
        <f t="shared" si="11"/>
        <v>106</v>
      </c>
      <c r="B107" s="29" t="str">
        <f t="shared" si="6"/>
        <v>CS12-1-1-[7][7]-OFF0-BW36</v>
      </c>
      <c r="C107" s="29" t="str">
        <f>R107&amp;"_BW"&amp;TEXT(O107-N107,"000.00")&amp;"_U"&amp;VLOOKUP(R107&amp;"-"&amp;S107,通道清单!C:L,5,FALSE)&amp;LEFT("_____",5-LEN(VLOOKUP(R107&amp;"-"&amp;S107,通道清单!C:L,4,FALSE)))&amp;VLOOKUP(R107&amp;"-"&amp;S107,通道清单!C:L,4,FALSE)&amp;"_S"&amp;TEXT(N107,"00000.00")&amp;"_E"&amp;TEXT(O107,"00000.00")&amp;"_D"&amp;VLOOKUP(R107&amp;"-"&amp;T107,通道清单!C:L,5,FALSE)&amp;LEFT("_____",5-LEN(VLOOKUP(R107&amp;"-"&amp;T107,通道清单!C:L,4,FALSE)))&amp;VLOOKUP(R107&amp;"-"&amp;T107,通道清单!C:L,4,FALSE)&amp;"_S"&amp;TEXT(P107,"00000.00")&amp;"_E"&amp;TEXT(Q107,"00000.00")</f>
        <v>CS12_BW036.00_UV____W_S06167.00_E06203.00_DH____W_S03942.00_E03978.00</v>
      </c>
      <c r="D107" s="29"/>
      <c r="E107" s="29"/>
      <c r="F107" s="29"/>
      <c r="G107" s="29" t="s">
        <v>8775</v>
      </c>
      <c r="H107" s="29">
        <f>VLOOKUP(G107,开关状态表!B:I,7,FALSE)</f>
        <v>1</v>
      </c>
      <c r="I107" s="29">
        <v>0</v>
      </c>
      <c r="J107" s="161">
        <v>36</v>
      </c>
      <c r="K107" s="29" t="s">
        <v>8732</v>
      </c>
      <c r="L107" s="29"/>
      <c r="M107" s="158" t="s">
        <v>8733</v>
      </c>
      <c r="N107" s="156">
        <f t="shared" si="7"/>
        <v>6167</v>
      </c>
      <c r="O107" s="156">
        <f t="shared" si="8"/>
        <v>6203</v>
      </c>
      <c r="P107" s="156">
        <f t="shared" si="9"/>
        <v>3942</v>
      </c>
      <c r="Q107" s="156">
        <f t="shared" si="10"/>
        <v>3978</v>
      </c>
      <c r="R107" s="29" t="str">
        <f>VLOOKUP(VLOOKUP(G107,开关状态表!B:H,2,FALSE),矩阵信息表!B:H,2,FALSE)</f>
        <v>CS12</v>
      </c>
      <c r="S107" s="29" t="str">
        <f>VLOOKUP(G107,开关状态表!B:H,5,FALSE)</f>
        <v>RW9A</v>
      </c>
      <c r="T107" s="29" t="str">
        <f>VLOOKUP(G107,开关状态表!B:H,6,FALSE)</f>
        <v>TW9A</v>
      </c>
      <c r="U107" s="29">
        <f>VLOOKUP(R107&amp;"-"&amp;S107,通道清单!C:L,8,FALSE)</f>
        <v>36</v>
      </c>
      <c r="V107" s="29">
        <f>VLOOKUP(R107&amp;"-"&amp;S107,通道清单!C:L,9,FALSE)</f>
        <v>6167</v>
      </c>
      <c r="W107" s="29">
        <f>VLOOKUP(R107&amp;"-"&amp;S107,通道清单!C:L,10,FALSE)</f>
        <v>6203</v>
      </c>
      <c r="X107" s="29">
        <f>VLOOKUP(R107&amp;"-"&amp;T107,通道清单!C:L,9,FALSE)</f>
        <v>3942</v>
      </c>
      <c r="Y107" s="29">
        <f>VLOOKUP(R107&amp;"-"&amp;T107,通道清单!C:L,10,FALSE)</f>
        <v>3978</v>
      </c>
    </row>
    <row r="108" ht="15" hidden="1" spans="1:25">
      <c r="A108" s="29">
        <f t="shared" si="11"/>
        <v>107</v>
      </c>
      <c r="B108" s="29" t="str">
        <f t="shared" si="6"/>
        <v>CS12-1-1-[8][8]-OFF0-BW36</v>
      </c>
      <c r="C108" s="29" t="str">
        <f>R108&amp;"_BW"&amp;TEXT(O108-N108,"000.00")&amp;"_U"&amp;VLOOKUP(R108&amp;"-"&amp;S108,通道清单!C:L,5,FALSE)&amp;LEFT("_____",5-LEN(VLOOKUP(R108&amp;"-"&amp;S108,通道清单!C:L,4,FALSE)))&amp;VLOOKUP(R108&amp;"-"&amp;S108,通道清单!C:L,4,FALSE)&amp;"_S"&amp;TEXT(N108,"00000.00")&amp;"_E"&amp;TEXT(O108,"00000.00")&amp;"_D"&amp;VLOOKUP(R108&amp;"-"&amp;T108,通道清单!C:L,5,FALSE)&amp;LEFT("_____",5-LEN(VLOOKUP(R108&amp;"-"&amp;T108,通道清单!C:L,4,FALSE)))&amp;VLOOKUP(R108&amp;"-"&amp;T108,通道清单!C:L,4,FALSE)&amp;"_S"&amp;TEXT(P108,"00000.00")&amp;"_E"&amp;TEXT(Q108,"00000.00")</f>
        <v>CS12_BW036.00_UV____W_S06207.00_E06243.00_DH____W_S03982.00_E04018.00</v>
      </c>
      <c r="D108" s="29"/>
      <c r="E108" s="29"/>
      <c r="F108" s="29"/>
      <c r="G108" s="29" t="s">
        <v>8776</v>
      </c>
      <c r="H108" s="29">
        <f>VLOOKUP(G108,开关状态表!B:I,7,FALSE)</f>
        <v>1</v>
      </c>
      <c r="I108" s="29">
        <v>0</v>
      </c>
      <c r="J108" s="161">
        <v>36</v>
      </c>
      <c r="K108" s="29" t="s">
        <v>8732</v>
      </c>
      <c r="L108" s="29"/>
      <c r="M108" s="158" t="s">
        <v>8733</v>
      </c>
      <c r="N108" s="156">
        <f t="shared" si="7"/>
        <v>6207</v>
      </c>
      <c r="O108" s="156">
        <f t="shared" si="8"/>
        <v>6243</v>
      </c>
      <c r="P108" s="156">
        <f t="shared" si="9"/>
        <v>3982</v>
      </c>
      <c r="Q108" s="156">
        <f t="shared" si="10"/>
        <v>4018</v>
      </c>
      <c r="R108" s="29" t="str">
        <f>VLOOKUP(VLOOKUP(G108,开关状态表!B:H,2,FALSE),矩阵信息表!B:H,2,FALSE)</f>
        <v>CS12</v>
      </c>
      <c r="S108" s="29" t="str">
        <f>VLOOKUP(G108,开关状态表!B:H,5,FALSE)</f>
        <v>RW10A</v>
      </c>
      <c r="T108" s="29" t="str">
        <f>VLOOKUP(G108,开关状态表!B:H,6,FALSE)</f>
        <v>TW10A</v>
      </c>
      <c r="U108" s="29">
        <f>VLOOKUP(R108&amp;"-"&amp;S108,通道清单!C:L,8,FALSE)</f>
        <v>36</v>
      </c>
      <c r="V108" s="29">
        <f>VLOOKUP(R108&amp;"-"&amp;S108,通道清单!C:L,9,FALSE)</f>
        <v>6207</v>
      </c>
      <c r="W108" s="29">
        <f>VLOOKUP(R108&amp;"-"&amp;S108,通道清单!C:L,10,FALSE)</f>
        <v>6243</v>
      </c>
      <c r="X108" s="29">
        <f>VLOOKUP(R108&amp;"-"&amp;T108,通道清单!C:L,9,FALSE)</f>
        <v>3982</v>
      </c>
      <c r="Y108" s="29">
        <f>VLOOKUP(R108&amp;"-"&amp;T108,通道清单!C:L,10,FALSE)</f>
        <v>4018</v>
      </c>
    </row>
    <row r="109" ht="15" hidden="1" spans="1:25">
      <c r="A109" s="29">
        <f t="shared" si="11"/>
        <v>108</v>
      </c>
      <c r="B109" s="29" t="str">
        <f t="shared" si="6"/>
        <v>CS12-1-1-[9][9]-OFF0-BW3.5</v>
      </c>
      <c r="C109" s="29" t="str">
        <f>R109&amp;"_BW"&amp;TEXT(O109-N109,"000.00")&amp;"_U"&amp;VLOOKUP(R109&amp;"-"&amp;S109,通道清单!C:L,5,FALSE)&amp;LEFT("_____",5-LEN(VLOOKUP(R109&amp;"-"&amp;S109,通道清单!C:L,4,FALSE)))&amp;VLOOKUP(R109&amp;"-"&amp;S109,通道清单!C:L,4,FALSE)&amp;"_S"&amp;TEXT(N109,"00000.00")&amp;"_E"&amp;TEXT(O109,"00000.00")&amp;"_D"&amp;VLOOKUP(R109&amp;"-"&amp;T109,通道清单!C:L,5,FALSE)&amp;LEFT("_____",5-LEN(VLOOKUP(R109&amp;"-"&amp;T109,通道清单!C:L,4,FALSE)))&amp;VLOOKUP(R109&amp;"-"&amp;T109,通道清单!C:L,4,FALSE)&amp;"_S"&amp;TEXT(P109,"00000.00")&amp;"_E"&amp;TEXT(Q109,"00000.00")</f>
        <v>CS12_BW003.50_UV____W_S06247.00_E06250.50_DH____W_S04022.00_E04025.50</v>
      </c>
      <c r="D109" s="29"/>
      <c r="E109" s="29"/>
      <c r="F109" s="29"/>
      <c r="G109" s="29" t="s">
        <v>8777</v>
      </c>
      <c r="H109" s="29">
        <f>VLOOKUP(G109,开关状态表!B:I,7,FALSE)</f>
        <v>1</v>
      </c>
      <c r="I109" s="29">
        <v>0</v>
      </c>
      <c r="J109" s="161">
        <v>3.5</v>
      </c>
      <c r="K109" s="29" t="s">
        <v>8732</v>
      </c>
      <c r="L109" s="29"/>
      <c r="M109" s="158" t="s">
        <v>8733</v>
      </c>
      <c r="N109" s="156">
        <f t="shared" si="7"/>
        <v>6247</v>
      </c>
      <c r="O109" s="156">
        <f t="shared" si="8"/>
        <v>6250.5</v>
      </c>
      <c r="P109" s="156">
        <f t="shared" si="9"/>
        <v>4022</v>
      </c>
      <c r="Q109" s="156">
        <f t="shared" si="10"/>
        <v>4025.5</v>
      </c>
      <c r="R109" s="29" t="str">
        <f>VLOOKUP(VLOOKUP(G109,开关状态表!B:H,2,FALSE),矩阵信息表!B:H,2,FALSE)</f>
        <v>CS12</v>
      </c>
      <c r="S109" s="29" t="str">
        <f>VLOOKUP(G109,开关状态表!B:H,5,FALSE)</f>
        <v>RW11A</v>
      </c>
      <c r="T109" s="29" t="str">
        <f>VLOOKUP(G109,开关状态表!B:H,6,FALSE)</f>
        <v>TW11A</v>
      </c>
      <c r="U109" s="29">
        <f>VLOOKUP(R109&amp;"-"&amp;S109,通道清单!C:L,8,FALSE)</f>
        <v>36</v>
      </c>
      <c r="V109" s="29">
        <f>VLOOKUP(R109&amp;"-"&amp;S109,通道清单!C:L,9,FALSE)</f>
        <v>6247</v>
      </c>
      <c r="W109" s="29">
        <f>VLOOKUP(R109&amp;"-"&amp;S109,通道清单!C:L,10,FALSE)</f>
        <v>6283</v>
      </c>
      <c r="X109" s="29">
        <f>VLOOKUP(R109&amp;"-"&amp;T109,通道清单!C:L,9,FALSE)</f>
        <v>4022</v>
      </c>
      <c r="Y109" s="29">
        <f>VLOOKUP(R109&amp;"-"&amp;T109,通道清单!C:L,10,FALSE)</f>
        <v>4058</v>
      </c>
    </row>
    <row r="110" ht="15" hidden="1" spans="1:25">
      <c r="A110" s="29">
        <f t="shared" si="11"/>
        <v>109</v>
      </c>
      <c r="B110" s="29" t="str">
        <f t="shared" si="6"/>
        <v>CS12-1-1-[9][9]-OFF3.5-BW1.08</v>
      </c>
      <c r="C110" s="29" t="str">
        <f>R110&amp;"_BW"&amp;TEXT(O110-N110,"000.00")&amp;"_U"&amp;VLOOKUP(R110&amp;"-"&amp;S110,通道清单!C:L,5,FALSE)&amp;LEFT("_____",5-LEN(VLOOKUP(R110&amp;"-"&amp;S110,通道清单!C:L,4,FALSE)))&amp;VLOOKUP(R110&amp;"-"&amp;S110,通道清单!C:L,4,FALSE)&amp;"_S"&amp;TEXT(N110,"00000.00")&amp;"_E"&amp;TEXT(O110,"00000.00")&amp;"_D"&amp;VLOOKUP(R110&amp;"-"&amp;T110,通道清单!C:L,5,FALSE)&amp;LEFT("_____",5-LEN(VLOOKUP(R110&amp;"-"&amp;T110,通道清单!C:L,4,FALSE)))&amp;VLOOKUP(R110&amp;"-"&amp;T110,通道清单!C:L,4,FALSE)&amp;"_S"&amp;TEXT(P110,"00000.00")&amp;"_E"&amp;TEXT(Q110,"00000.00")</f>
        <v>CS12_BW001.08_UV____W_S06250.50_E06251.58_DH____W_S04025.50_E04026.58</v>
      </c>
      <c r="D110" s="29"/>
      <c r="E110" s="29"/>
      <c r="F110" s="29"/>
      <c r="G110" s="29" t="s">
        <v>8777</v>
      </c>
      <c r="H110" s="29">
        <f>VLOOKUP(G110,开关状态表!B:I,7,FALSE)</f>
        <v>1</v>
      </c>
      <c r="I110" s="29">
        <v>3.5</v>
      </c>
      <c r="J110" s="161">
        <v>1.08</v>
      </c>
      <c r="K110" s="29" t="s">
        <v>202</v>
      </c>
      <c r="L110" s="29"/>
      <c r="M110" s="158" t="s">
        <v>8733</v>
      </c>
      <c r="N110" s="156">
        <f t="shared" si="7"/>
        <v>6250.5</v>
      </c>
      <c r="O110" s="156">
        <f t="shared" si="8"/>
        <v>6251.58</v>
      </c>
      <c r="P110" s="156">
        <f t="shared" si="9"/>
        <v>4025.5</v>
      </c>
      <c r="Q110" s="156">
        <f t="shared" si="10"/>
        <v>4026.58</v>
      </c>
      <c r="R110" s="29" t="str">
        <f>VLOOKUP(VLOOKUP(G110,开关状态表!B:H,2,FALSE),矩阵信息表!B:H,2,FALSE)</f>
        <v>CS12</v>
      </c>
      <c r="S110" s="29" t="str">
        <f>VLOOKUP(G110,开关状态表!B:H,5,FALSE)</f>
        <v>RW11A</v>
      </c>
      <c r="T110" s="29" t="str">
        <f>VLOOKUP(G110,开关状态表!B:H,6,FALSE)</f>
        <v>TW11A</v>
      </c>
      <c r="U110" s="29">
        <f>VLOOKUP(R110&amp;"-"&amp;S110,通道清单!C:L,8,FALSE)</f>
        <v>36</v>
      </c>
      <c r="V110" s="29">
        <f>VLOOKUP(R110&amp;"-"&amp;S110,通道清单!C:L,9,FALSE)</f>
        <v>6247</v>
      </c>
      <c r="W110" s="29">
        <f>VLOOKUP(R110&amp;"-"&amp;S110,通道清单!C:L,10,FALSE)</f>
        <v>6283</v>
      </c>
      <c r="X110" s="29">
        <f>VLOOKUP(R110&amp;"-"&amp;T110,通道清单!C:L,9,FALSE)</f>
        <v>4022</v>
      </c>
      <c r="Y110" s="29">
        <f>VLOOKUP(R110&amp;"-"&amp;T110,通道清单!C:L,10,FALSE)</f>
        <v>4058</v>
      </c>
    </row>
    <row r="111" ht="15" hidden="1" spans="1:25">
      <c r="A111" s="29">
        <f t="shared" si="11"/>
        <v>110</v>
      </c>
      <c r="B111" s="29" t="str">
        <f t="shared" si="6"/>
        <v>CS12-1-1-[9][9]-OFF4.58-BW7.8</v>
      </c>
      <c r="C111" s="29" t="str">
        <f>R111&amp;"_BW"&amp;TEXT(O111-N111,"000.00")&amp;"_U"&amp;VLOOKUP(R111&amp;"-"&amp;S111,通道清单!C:L,5,FALSE)&amp;LEFT("_____",5-LEN(VLOOKUP(R111&amp;"-"&amp;S111,通道清单!C:L,4,FALSE)))&amp;VLOOKUP(R111&amp;"-"&amp;S111,通道清单!C:L,4,FALSE)&amp;"_S"&amp;TEXT(N111,"00000.00")&amp;"_E"&amp;TEXT(O111,"00000.00")&amp;"_D"&amp;VLOOKUP(R111&amp;"-"&amp;T111,通道清单!C:L,5,FALSE)&amp;LEFT("_____",5-LEN(VLOOKUP(R111&amp;"-"&amp;T111,通道清单!C:L,4,FALSE)))&amp;VLOOKUP(R111&amp;"-"&amp;T111,通道清单!C:L,4,FALSE)&amp;"_S"&amp;TEXT(P111,"00000.00")&amp;"_E"&amp;TEXT(Q111,"00000.00")</f>
        <v>CS12_BW007.80_UV____W_S06251.58_E06259.38_DH____W_S04026.58_E04034.38</v>
      </c>
      <c r="D111" s="29"/>
      <c r="E111" s="29"/>
      <c r="F111" s="29"/>
      <c r="G111" s="29" t="s">
        <v>8777</v>
      </c>
      <c r="H111" s="29">
        <f>VLOOKUP(G111,开关状态表!B:I,7,FALSE)</f>
        <v>1</v>
      </c>
      <c r="I111" s="29">
        <v>4.58</v>
      </c>
      <c r="J111" s="161">
        <v>7.8</v>
      </c>
      <c r="K111" s="29" t="s">
        <v>8732</v>
      </c>
      <c r="L111" s="29"/>
      <c r="M111" s="158" t="s">
        <v>8733</v>
      </c>
      <c r="N111" s="156">
        <f t="shared" si="7"/>
        <v>6251.58</v>
      </c>
      <c r="O111" s="156">
        <f t="shared" si="8"/>
        <v>6259.38</v>
      </c>
      <c r="P111" s="156">
        <f t="shared" si="9"/>
        <v>4026.58</v>
      </c>
      <c r="Q111" s="156">
        <f t="shared" si="10"/>
        <v>4034.38</v>
      </c>
      <c r="R111" s="29" t="str">
        <f>VLOOKUP(VLOOKUP(G111,开关状态表!B:H,2,FALSE),矩阵信息表!B:H,2,FALSE)</f>
        <v>CS12</v>
      </c>
      <c r="S111" s="29" t="str">
        <f>VLOOKUP(G111,开关状态表!B:H,5,FALSE)</f>
        <v>RW11A</v>
      </c>
      <c r="T111" s="29" t="str">
        <f>VLOOKUP(G111,开关状态表!B:H,6,FALSE)</f>
        <v>TW11A</v>
      </c>
      <c r="U111" s="29">
        <f>VLOOKUP(R111&amp;"-"&amp;S111,通道清单!C:L,8,FALSE)</f>
        <v>36</v>
      </c>
      <c r="V111" s="29">
        <f>VLOOKUP(R111&amp;"-"&amp;S111,通道清单!C:L,9,FALSE)</f>
        <v>6247</v>
      </c>
      <c r="W111" s="29">
        <f>VLOOKUP(R111&amp;"-"&amp;S111,通道清单!C:L,10,FALSE)</f>
        <v>6283</v>
      </c>
      <c r="X111" s="29">
        <f>VLOOKUP(R111&amp;"-"&amp;T111,通道清单!C:L,9,FALSE)</f>
        <v>4022</v>
      </c>
      <c r="Y111" s="29">
        <f>VLOOKUP(R111&amp;"-"&amp;T111,通道清单!C:L,10,FALSE)</f>
        <v>4058</v>
      </c>
    </row>
    <row r="112" ht="15" hidden="1" spans="1:25">
      <c r="A112" s="29">
        <f t="shared" si="11"/>
        <v>111</v>
      </c>
      <c r="B112" s="29" t="str">
        <f t="shared" si="6"/>
        <v>CS12-1-1-[9][9]-OFF12.38-BW0.12</v>
      </c>
      <c r="C112" s="29" t="str">
        <f>R112&amp;"_BW"&amp;TEXT(O112-N112,"000.00")&amp;"_U"&amp;VLOOKUP(R112&amp;"-"&amp;S112,通道清单!C:L,5,FALSE)&amp;LEFT("_____",5-LEN(VLOOKUP(R112&amp;"-"&amp;S112,通道清单!C:L,4,FALSE)))&amp;VLOOKUP(R112&amp;"-"&amp;S112,通道清单!C:L,4,FALSE)&amp;"_S"&amp;TEXT(N112,"00000.00")&amp;"_E"&amp;TEXT(O112,"00000.00")&amp;"_D"&amp;VLOOKUP(R112&amp;"-"&amp;T112,通道清单!C:L,5,FALSE)&amp;LEFT("_____",5-LEN(VLOOKUP(R112&amp;"-"&amp;T112,通道清单!C:L,4,FALSE)))&amp;VLOOKUP(R112&amp;"-"&amp;T112,通道清单!C:L,4,FALSE)&amp;"_S"&amp;TEXT(P112,"00000.00")&amp;"_E"&amp;TEXT(Q112,"00000.00")</f>
        <v>CS12_BW000.12_UV____W_S06259.38_E06259.50_DH____W_S04034.38_E04034.50</v>
      </c>
      <c r="D112" s="29"/>
      <c r="E112" s="29"/>
      <c r="F112" s="29"/>
      <c r="G112" s="29" t="s">
        <v>8777</v>
      </c>
      <c r="H112" s="29">
        <f>VLOOKUP(G112,开关状态表!B:I,7,FALSE)</f>
        <v>1</v>
      </c>
      <c r="I112" s="29">
        <v>12.38</v>
      </c>
      <c r="J112" s="161">
        <v>0.12</v>
      </c>
      <c r="K112" s="29" t="s">
        <v>8732</v>
      </c>
      <c r="L112" s="29"/>
      <c r="M112" s="158" t="s">
        <v>8733</v>
      </c>
      <c r="N112" s="156">
        <f t="shared" si="7"/>
        <v>6259.38</v>
      </c>
      <c r="O112" s="156">
        <f t="shared" si="8"/>
        <v>6259.5</v>
      </c>
      <c r="P112" s="156">
        <f t="shared" si="9"/>
        <v>4034.38</v>
      </c>
      <c r="Q112" s="156">
        <f t="shared" si="10"/>
        <v>4034.5</v>
      </c>
      <c r="R112" s="29" t="str">
        <f>VLOOKUP(VLOOKUP(G112,开关状态表!B:H,2,FALSE),矩阵信息表!B:H,2,FALSE)</f>
        <v>CS12</v>
      </c>
      <c r="S112" s="29" t="str">
        <f>VLOOKUP(G112,开关状态表!B:H,5,FALSE)</f>
        <v>RW11A</v>
      </c>
      <c r="T112" s="29" t="str">
        <f>VLOOKUP(G112,开关状态表!B:H,6,FALSE)</f>
        <v>TW11A</v>
      </c>
      <c r="U112" s="29">
        <f>VLOOKUP(R112&amp;"-"&amp;S112,通道清单!C:L,8,FALSE)</f>
        <v>36</v>
      </c>
      <c r="V112" s="29">
        <f>VLOOKUP(R112&amp;"-"&amp;S112,通道清单!C:L,9,FALSE)</f>
        <v>6247</v>
      </c>
      <c r="W112" s="29">
        <f>VLOOKUP(R112&amp;"-"&amp;S112,通道清单!C:L,10,FALSE)</f>
        <v>6283</v>
      </c>
      <c r="X112" s="29">
        <f>VLOOKUP(R112&amp;"-"&amp;T112,通道清单!C:L,9,FALSE)</f>
        <v>4022</v>
      </c>
      <c r="Y112" s="29">
        <f>VLOOKUP(R112&amp;"-"&amp;T112,通道清单!C:L,10,FALSE)</f>
        <v>4058</v>
      </c>
    </row>
    <row r="113" ht="15" hidden="1" spans="1:25">
      <c r="A113" s="29">
        <f t="shared" si="11"/>
        <v>112</v>
      </c>
      <c r="B113" s="29" t="str">
        <f t="shared" si="6"/>
        <v>CS12-1-1-[9][9]-OFF12.5-BW1.5</v>
      </c>
      <c r="C113" s="29" t="str">
        <f>R113&amp;"_BW"&amp;TEXT(O113-N113,"000.00")&amp;"_U"&amp;VLOOKUP(R113&amp;"-"&amp;S113,通道清单!C:L,5,FALSE)&amp;LEFT("_____",5-LEN(VLOOKUP(R113&amp;"-"&amp;S113,通道清单!C:L,4,FALSE)))&amp;VLOOKUP(R113&amp;"-"&amp;S113,通道清单!C:L,4,FALSE)&amp;"_S"&amp;TEXT(N113,"00000.00")&amp;"_E"&amp;TEXT(O113,"00000.00")&amp;"_D"&amp;VLOOKUP(R113&amp;"-"&amp;T113,通道清单!C:L,5,FALSE)&amp;LEFT("_____",5-LEN(VLOOKUP(R113&amp;"-"&amp;T113,通道清单!C:L,4,FALSE)))&amp;VLOOKUP(R113&amp;"-"&amp;T113,通道清单!C:L,4,FALSE)&amp;"_S"&amp;TEXT(P113,"00000.00")&amp;"_E"&amp;TEXT(Q113,"00000.00")</f>
        <v>CS12_BW001.50_UV____W_S06259.50_E06261.00_DH____W_S04034.50_E04036.00</v>
      </c>
      <c r="D113" s="29"/>
      <c r="E113" s="29"/>
      <c r="F113" s="29"/>
      <c r="G113" s="29" t="s">
        <v>8777</v>
      </c>
      <c r="H113" s="29">
        <f>VLOOKUP(G113,开关状态表!B:I,7,FALSE)</f>
        <v>1</v>
      </c>
      <c r="I113" s="29">
        <v>12.5</v>
      </c>
      <c r="J113" s="161">
        <v>1.5</v>
      </c>
      <c r="K113" s="29" t="s">
        <v>8732</v>
      </c>
      <c r="L113" s="29"/>
      <c r="M113" s="158" t="s">
        <v>8733</v>
      </c>
      <c r="N113" s="156">
        <f t="shared" si="7"/>
        <v>6259.5</v>
      </c>
      <c r="O113" s="156">
        <f t="shared" si="8"/>
        <v>6261</v>
      </c>
      <c r="P113" s="156">
        <f t="shared" si="9"/>
        <v>4034.5</v>
      </c>
      <c r="Q113" s="156">
        <f t="shared" si="10"/>
        <v>4036</v>
      </c>
      <c r="R113" s="29" t="str">
        <f>VLOOKUP(VLOOKUP(G113,开关状态表!B:H,2,FALSE),矩阵信息表!B:H,2,FALSE)</f>
        <v>CS12</v>
      </c>
      <c r="S113" s="29" t="str">
        <f>VLOOKUP(G113,开关状态表!B:H,5,FALSE)</f>
        <v>RW11A</v>
      </c>
      <c r="T113" s="29" t="str">
        <f>VLOOKUP(G113,开关状态表!B:H,6,FALSE)</f>
        <v>TW11A</v>
      </c>
      <c r="U113" s="29">
        <f>VLOOKUP(R113&amp;"-"&amp;S113,通道清单!C:L,8,FALSE)</f>
        <v>36</v>
      </c>
      <c r="V113" s="29">
        <f>VLOOKUP(R113&amp;"-"&amp;S113,通道清单!C:L,9,FALSE)</f>
        <v>6247</v>
      </c>
      <c r="W113" s="29">
        <f>VLOOKUP(R113&amp;"-"&amp;S113,通道清单!C:L,10,FALSE)</f>
        <v>6283</v>
      </c>
      <c r="X113" s="29">
        <f>VLOOKUP(R113&amp;"-"&amp;T113,通道清单!C:L,9,FALSE)</f>
        <v>4022</v>
      </c>
      <c r="Y113" s="29">
        <f>VLOOKUP(R113&amp;"-"&amp;T113,通道清单!C:L,10,FALSE)</f>
        <v>4058</v>
      </c>
    </row>
    <row r="114" ht="15" hidden="1" spans="1:25">
      <c r="A114" s="29">
        <f t="shared" si="11"/>
        <v>113</v>
      </c>
      <c r="B114" s="29" t="str">
        <f t="shared" si="6"/>
        <v>CS12-1-1-[9][9]-OFF14-BW3</v>
      </c>
      <c r="C114" s="29" t="str">
        <f>R114&amp;"_BW"&amp;TEXT(O114-N114,"000.00")&amp;"_U"&amp;VLOOKUP(R114&amp;"-"&amp;S114,通道清单!C:L,5,FALSE)&amp;LEFT("_____",5-LEN(VLOOKUP(R114&amp;"-"&amp;S114,通道清单!C:L,4,FALSE)))&amp;VLOOKUP(R114&amp;"-"&amp;S114,通道清单!C:L,4,FALSE)&amp;"_S"&amp;TEXT(N114,"00000.00")&amp;"_E"&amp;TEXT(O114,"00000.00")&amp;"_D"&amp;VLOOKUP(R114&amp;"-"&amp;T114,通道清单!C:L,5,FALSE)&amp;LEFT("_____",5-LEN(VLOOKUP(R114&amp;"-"&amp;T114,通道清单!C:L,4,FALSE)))&amp;VLOOKUP(R114&amp;"-"&amp;T114,通道清单!C:L,4,FALSE)&amp;"_S"&amp;TEXT(P114,"00000.00")&amp;"_E"&amp;TEXT(Q114,"00000.00")</f>
        <v>CS12_BW003.00_UV____W_S06261.00_E06264.00_DH____W_S04036.00_E04039.00</v>
      </c>
      <c r="D114" s="29"/>
      <c r="E114" s="29"/>
      <c r="F114" s="29"/>
      <c r="G114" s="29" t="s">
        <v>8777</v>
      </c>
      <c r="H114" s="29">
        <f>VLOOKUP(G114,开关状态表!B:I,7,FALSE)</f>
        <v>1</v>
      </c>
      <c r="I114" s="29">
        <v>14</v>
      </c>
      <c r="J114" s="161">
        <v>3</v>
      </c>
      <c r="K114" s="29" t="s">
        <v>8732</v>
      </c>
      <c r="L114" s="29"/>
      <c r="M114" s="158" t="s">
        <v>8733</v>
      </c>
      <c r="N114" s="156">
        <f t="shared" si="7"/>
        <v>6261</v>
      </c>
      <c r="O114" s="156">
        <f t="shared" si="8"/>
        <v>6264</v>
      </c>
      <c r="P114" s="156">
        <f t="shared" si="9"/>
        <v>4036</v>
      </c>
      <c r="Q114" s="156">
        <f t="shared" si="10"/>
        <v>4039</v>
      </c>
      <c r="R114" s="29" t="str">
        <f>VLOOKUP(VLOOKUP(G114,开关状态表!B:H,2,FALSE),矩阵信息表!B:H,2,FALSE)</f>
        <v>CS12</v>
      </c>
      <c r="S114" s="29" t="str">
        <f>VLOOKUP(G114,开关状态表!B:H,5,FALSE)</f>
        <v>RW11A</v>
      </c>
      <c r="T114" s="29" t="str">
        <f>VLOOKUP(G114,开关状态表!B:H,6,FALSE)</f>
        <v>TW11A</v>
      </c>
      <c r="U114" s="29">
        <f>VLOOKUP(R114&amp;"-"&amp;S114,通道清单!C:L,8,FALSE)</f>
        <v>36</v>
      </c>
      <c r="V114" s="29">
        <f>VLOOKUP(R114&amp;"-"&amp;S114,通道清单!C:L,9,FALSE)</f>
        <v>6247</v>
      </c>
      <c r="W114" s="29">
        <f>VLOOKUP(R114&amp;"-"&amp;S114,通道清单!C:L,10,FALSE)</f>
        <v>6283</v>
      </c>
      <c r="X114" s="29">
        <f>VLOOKUP(R114&amp;"-"&amp;T114,通道清单!C:L,9,FALSE)</f>
        <v>4022</v>
      </c>
      <c r="Y114" s="29">
        <f>VLOOKUP(R114&amp;"-"&amp;T114,通道清单!C:L,10,FALSE)</f>
        <v>4058</v>
      </c>
    </row>
    <row r="115" ht="15" hidden="1" spans="1:25">
      <c r="A115" s="29">
        <f t="shared" si="11"/>
        <v>114</v>
      </c>
      <c r="B115" s="29" t="str">
        <f t="shared" si="6"/>
        <v>CS12-1-1-[9][9]-OFF17-BW7.2</v>
      </c>
      <c r="C115" s="29" t="str">
        <f>R115&amp;"_BW"&amp;TEXT(O115-N115,"000.00")&amp;"_U"&amp;VLOOKUP(R115&amp;"-"&amp;S115,通道清单!C:L,5,FALSE)&amp;LEFT("_____",5-LEN(VLOOKUP(R115&amp;"-"&amp;S115,通道清单!C:L,4,FALSE)))&amp;VLOOKUP(R115&amp;"-"&amp;S115,通道清单!C:L,4,FALSE)&amp;"_S"&amp;TEXT(N115,"00000.00")&amp;"_E"&amp;TEXT(O115,"00000.00")&amp;"_D"&amp;VLOOKUP(R115&amp;"-"&amp;T115,通道清单!C:L,5,FALSE)&amp;LEFT("_____",5-LEN(VLOOKUP(R115&amp;"-"&amp;T115,通道清单!C:L,4,FALSE)))&amp;VLOOKUP(R115&amp;"-"&amp;T115,通道清单!C:L,4,FALSE)&amp;"_S"&amp;TEXT(P115,"00000.00")&amp;"_E"&amp;TEXT(Q115,"00000.00")</f>
        <v>CS12_BW007.20_UV____W_S06264.00_E06271.20_DH____W_S04039.00_E04046.20</v>
      </c>
      <c r="D115" s="29"/>
      <c r="E115" s="29"/>
      <c r="F115" s="29"/>
      <c r="G115" s="29" t="s">
        <v>8777</v>
      </c>
      <c r="H115" s="29">
        <f>VLOOKUP(G115,开关状态表!B:I,7,FALSE)</f>
        <v>1</v>
      </c>
      <c r="I115" s="29">
        <v>17</v>
      </c>
      <c r="J115" s="161">
        <v>7.2</v>
      </c>
      <c r="K115" s="29" t="s">
        <v>8732</v>
      </c>
      <c r="L115" s="29"/>
      <c r="M115" s="158" t="s">
        <v>8733</v>
      </c>
      <c r="N115" s="156">
        <f t="shared" si="7"/>
        <v>6264</v>
      </c>
      <c r="O115" s="156">
        <f t="shared" si="8"/>
        <v>6271.2</v>
      </c>
      <c r="P115" s="156">
        <f t="shared" si="9"/>
        <v>4039</v>
      </c>
      <c r="Q115" s="156">
        <f t="shared" si="10"/>
        <v>4046.2</v>
      </c>
      <c r="R115" s="29" t="str">
        <f>VLOOKUP(VLOOKUP(G115,开关状态表!B:H,2,FALSE),矩阵信息表!B:H,2,FALSE)</f>
        <v>CS12</v>
      </c>
      <c r="S115" s="29" t="str">
        <f>VLOOKUP(G115,开关状态表!B:H,5,FALSE)</f>
        <v>RW11A</v>
      </c>
      <c r="T115" s="29" t="str">
        <f>VLOOKUP(G115,开关状态表!B:H,6,FALSE)</f>
        <v>TW11A</v>
      </c>
      <c r="U115" s="29">
        <f>VLOOKUP(R115&amp;"-"&amp;S115,通道清单!C:L,8,FALSE)</f>
        <v>36</v>
      </c>
      <c r="V115" s="29">
        <f>VLOOKUP(R115&amp;"-"&amp;S115,通道清单!C:L,9,FALSE)</f>
        <v>6247</v>
      </c>
      <c r="W115" s="29">
        <f>VLOOKUP(R115&amp;"-"&amp;S115,通道清单!C:L,10,FALSE)</f>
        <v>6283</v>
      </c>
      <c r="X115" s="29">
        <f>VLOOKUP(R115&amp;"-"&amp;T115,通道清单!C:L,9,FALSE)</f>
        <v>4022</v>
      </c>
      <c r="Y115" s="29">
        <f>VLOOKUP(R115&amp;"-"&amp;T115,通道清单!C:L,10,FALSE)</f>
        <v>4058</v>
      </c>
    </row>
    <row r="116" ht="15" hidden="1" spans="1:25">
      <c r="A116" s="29">
        <f t="shared" si="11"/>
        <v>115</v>
      </c>
      <c r="B116" s="29" t="str">
        <f t="shared" si="6"/>
        <v>CS12-1-1-[9][9]-OFF24.2-BW9</v>
      </c>
      <c r="C116" s="29" t="str">
        <f>R116&amp;"_BW"&amp;TEXT(O116-N116,"000.00")&amp;"_U"&amp;VLOOKUP(R116&amp;"-"&amp;S116,通道清单!C:L,5,FALSE)&amp;LEFT("_____",5-LEN(VLOOKUP(R116&amp;"-"&amp;S116,通道清单!C:L,4,FALSE)))&amp;VLOOKUP(R116&amp;"-"&amp;S116,通道清单!C:L,4,FALSE)&amp;"_S"&amp;TEXT(N116,"00000.00")&amp;"_E"&amp;TEXT(O116,"00000.00")&amp;"_D"&amp;VLOOKUP(R116&amp;"-"&amp;T116,通道清单!C:L,5,FALSE)&amp;LEFT("_____",5-LEN(VLOOKUP(R116&amp;"-"&amp;T116,通道清单!C:L,4,FALSE)))&amp;VLOOKUP(R116&amp;"-"&amp;T116,通道清单!C:L,4,FALSE)&amp;"_S"&amp;TEXT(P116,"00000.00")&amp;"_E"&amp;TEXT(Q116,"00000.00")</f>
        <v>CS12_BW009.00_UV____W_S06271.20_E06280.20_DH____W_S04046.20_E04055.20</v>
      </c>
      <c r="D116" s="29"/>
      <c r="E116" s="29"/>
      <c r="F116" s="29"/>
      <c r="G116" s="29" t="s">
        <v>8777</v>
      </c>
      <c r="H116" s="29">
        <f>VLOOKUP(G116,开关状态表!B:I,7,FALSE)</f>
        <v>1</v>
      </c>
      <c r="I116" s="29">
        <v>24.2</v>
      </c>
      <c r="J116" s="161">
        <v>9</v>
      </c>
      <c r="K116" s="29" t="s">
        <v>8732</v>
      </c>
      <c r="L116" s="29"/>
      <c r="M116" s="158" t="s">
        <v>8733</v>
      </c>
      <c r="N116" s="156">
        <f t="shared" si="7"/>
        <v>6271.2</v>
      </c>
      <c r="O116" s="156">
        <f t="shared" si="8"/>
        <v>6280.2</v>
      </c>
      <c r="P116" s="156">
        <f t="shared" si="9"/>
        <v>4046.2</v>
      </c>
      <c r="Q116" s="156">
        <f t="shared" si="10"/>
        <v>4055.2</v>
      </c>
      <c r="R116" s="29" t="str">
        <f>VLOOKUP(VLOOKUP(G116,开关状态表!B:H,2,FALSE),矩阵信息表!B:H,2,FALSE)</f>
        <v>CS12</v>
      </c>
      <c r="S116" s="29" t="str">
        <f>VLOOKUP(G116,开关状态表!B:H,5,FALSE)</f>
        <v>RW11A</v>
      </c>
      <c r="T116" s="29" t="str">
        <f>VLOOKUP(G116,开关状态表!B:H,6,FALSE)</f>
        <v>TW11A</v>
      </c>
      <c r="U116" s="29">
        <f>VLOOKUP(R116&amp;"-"&amp;S116,通道清单!C:L,8,FALSE)</f>
        <v>36</v>
      </c>
      <c r="V116" s="29">
        <f>VLOOKUP(R116&amp;"-"&amp;S116,通道清单!C:L,9,FALSE)</f>
        <v>6247</v>
      </c>
      <c r="W116" s="29">
        <f>VLOOKUP(R116&amp;"-"&amp;S116,通道清单!C:L,10,FALSE)</f>
        <v>6283</v>
      </c>
      <c r="X116" s="29">
        <f>VLOOKUP(R116&amp;"-"&amp;T116,通道清单!C:L,9,FALSE)</f>
        <v>4022</v>
      </c>
      <c r="Y116" s="29">
        <f>VLOOKUP(R116&amp;"-"&amp;T116,通道清单!C:L,10,FALSE)</f>
        <v>4058</v>
      </c>
    </row>
    <row r="117" ht="15" hidden="1" spans="1:25">
      <c r="A117" s="29">
        <f t="shared" si="11"/>
        <v>116</v>
      </c>
      <c r="B117" s="29" t="str">
        <f t="shared" si="6"/>
        <v>CS12-1-1-[9][9]-OFF33.2-BW3.81</v>
      </c>
      <c r="C117" s="29" t="str">
        <f>R117&amp;"_BW"&amp;TEXT(O117-N117,"000.00")&amp;"_U"&amp;VLOOKUP(R117&amp;"-"&amp;S117,通道清单!C:L,5,FALSE)&amp;LEFT("_____",5-LEN(VLOOKUP(R117&amp;"-"&amp;S117,通道清单!C:L,4,FALSE)))&amp;VLOOKUP(R117&amp;"-"&amp;S117,通道清单!C:L,4,FALSE)&amp;"_S"&amp;TEXT(N117,"00000.00")&amp;"_E"&amp;TEXT(O117,"00000.00")&amp;"_D"&amp;VLOOKUP(R117&amp;"-"&amp;T117,通道清单!C:L,5,FALSE)&amp;LEFT("_____",5-LEN(VLOOKUP(R117&amp;"-"&amp;T117,通道清单!C:L,4,FALSE)))&amp;VLOOKUP(R117&amp;"-"&amp;T117,通道清单!C:L,4,FALSE)&amp;"_S"&amp;TEXT(P117,"00000.00")&amp;"_E"&amp;TEXT(Q117,"00000.00")</f>
        <v>CS12_BW003.81_UV____W_S06280.20_E06284.01_DH____W_S04055.20_E04059.01</v>
      </c>
      <c r="D117" s="29"/>
      <c r="E117" s="29"/>
      <c r="F117" s="29"/>
      <c r="G117" s="29" t="s">
        <v>8777</v>
      </c>
      <c r="H117" s="29">
        <f>VLOOKUP(G117,开关状态表!B:I,7,FALSE)</f>
        <v>1</v>
      </c>
      <c r="I117" s="29">
        <v>33.2</v>
      </c>
      <c r="J117" s="161">
        <v>3.81</v>
      </c>
      <c r="K117" s="29" t="s">
        <v>8732</v>
      </c>
      <c r="L117" s="29"/>
      <c r="M117" s="158" t="s">
        <v>8733</v>
      </c>
      <c r="N117" s="156">
        <f t="shared" si="7"/>
        <v>6280.2</v>
      </c>
      <c r="O117" s="156">
        <f t="shared" si="8"/>
        <v>6284.01</v>
      </c>
      <c r="P117" s="156">
        <f t="shared" si="9"/>
        <v>4055.2</v>
      </c>
      <c r="Q117" s="156">
        <f t="shared" si="10"/>
        <v>4059.01</v>
      </c>
      <c r="R117" s="29" t="str">
        <f>VLOOKUP(VLOOKUP(G117,开关状态表!B:H,2,FALSE),矩阵信息表!B:H,2,FALSE)</f>
        <v>CS12</v>
      </c>
      <c r="S117" s="29" t="str">
        <f>VLOOKUP(G117,开关状态表!B:H,5,FALSE)</f>
        <v>RW11A</v>
      </c>
      <c r="T117" s="29" t="str">
        <f>VLOOKUP(G117,开关状态表!B:H,6,FALSE)</f>
        <v>TW11A</v>
      </c>
      <c r="U117" s="29">
        <f>VLOOKUP(R117&amp;"-"&amp;S117,通道清单!C:L,8,FALSE)</f>
        <v>36</v>
      </c>
      <c r="V117" s="29">
        <f>VLOOKUP(R117&amp;"-"&amp;S117,通道清单!C:L,9,FALSE)</f>
        <v>6247</v>
      </c>
      <c r="W117" s="29">
        <f>VLOOKUP(R117&amp;"-"&amp;S117,通道清单!C:L,10,FALSE)</f>
        <v>6283</v>
      </c>
      <c r="X117" s="29">
        <f>VLOOKUP(R117&amp;"-"&amp;T117,通道清单!C:L,9,FALSE)</f>
        <v>4022</v>
      </c>
      <c r="Y117" s="29">
        <f>VLOOKUP(R117&amp;"-"&amp;T117,通道清单!C:L,10,FALSE)</f>
        <v>4058</v>
      </c>
    </row>
    <row r="118" ht="15" hidden="1" spans="1:25">
      <c r="A118" s="29">
        <f t="shared" si="11"/>
        <v>117</v>
      </c>
      <c r="B118" s="29" t="str">
        <f t="shared" ref="B118:B181" si="12">G118&amp;"-"&amp;"OFF"&amp;I118&amp;"-BW"&amp;J118</f>
        <v>CS12-1-1-[10][10]-OFF0-BW1.22</v>
      </c>
      <c r="C118" s="29" t="str">
        <f>R118&amp;"_BW"&amp;TEXT(O118-N118,"000.00")&amp;"_U"&amp;VLOOKUP(R118&amp;"-"&amp;S118,通道清单!C:L,5,FALSE)&amp;LEFT("_____",5-LEN(VLOOKUP(R118&amp;"-"&amp;S118,通道清单!C:L,4,FALSE)))&amp;VLOOKUP(R118&amp;"-"&amp;S118,通道清单!C:L,4,FALSE)&amp;"_S"&amp;TEXT(N118,"00000.00")&amp;"_E"&amp;TEXT(O118,"00000.00")&amp;"_D"&amp;VLOOKUP(R118&amp;"-"&amp;T118,通道清单!C:L,5,FALSE)&amp;LEFT("_____",5-LEN(VLOOKUP(R118&amp;"-"&amp;T118,通道清单!C:L,4,FALSE)))&amp;VLOOKUP(R118&amp;"-"&amp;T118,通道清单!C:L,4,FALSE)&amp;"_S"&amp;TEXT(P118,"00000.00")&amp;"_E"&amp;TEXT(Q118,"00000.00")</f>
        <v>CS12_BW001.22_UV____W_S06287.00_E06288.22_DH____W_S04062.00_E04063.22</v>
      </c>
      <c r="D118" s="29"/>
      <c r="E118" s="29"/>
      <c r="F118" s="29"/>
      <c r="G118" s="29" t="s">
        <v>8778</v>
      </c>
      <c r="H118" s="29">
        <f>VLOOKUP(G118,开关状态表!B:I,7,FALSE)</f>
        <v>1</v>
      </c>
      <c r="I118" s="29">
        <v>0</v>
      </c>
      <c r="J118" s="161">
        <v>1.22</v>
      </c>
      <c r="K118" s="29" t="s">
        <v>8732</v>
      </c>
      <c r="L118" s="29"/>
      <c r="M118" s="158" t="s">
        <v>8733</v>
      </c>
      <c r="N118" s="156">
        <f t="shared" ref="N118:N181" si="13">V118+I118</f>
        <v>6287</v>
      </c>
      <c r="O118" s="156">
        <f t="shared" ref="O118:O181" si="14">N118+J118</f>
        <v>6288.22</v>
      </c>
      <c r="P118" s="156">
        <f t="shared" ref="P118:P181" si="15">X118+I118</f>
        <v>4062</v>
      </c>
      <c r="Q118" s="156">
        <f t="shared" ref="Q118:Q181" si="16">P118+J118</f>
        <v>4063.22</v>
      </c>
      <c r="R118" s="29" t="str">
        <f>VLOOKUP(VLOOKUP(G118,开关状态表!B:H,2,FALSE),矩阵信息表!B:H,2,FALSE)</f>
        <v>CS12</v>
      </c>
      <c r="S118" s="29" t="str">
        <f>VLOOKUP(G118,开关状态表!B:H,5,FALSE)</f>
        <v>RW12A</v>
      </c>
      <c r="T118" s="29" t="str">
        <f>VLOOKUP(G118,开关状态表!B:H,6,FALSE)</f>
        <v>TW12A</v>
      </c>
      <c r="U118" s="29">
        <f>VLOOKUP(R118&amp;"-"&amp;S118,通道清单!C:L,8,FALSE)</f>
        <v>36</v>
      </c>
      <c r="V118" s="29">
        <f>VLOOKUP(R118&amp;"-"&amp;S118,通道清单!C:L,9,FALSE)</f>
        <v>6287</v>
      </c>
      <c r="W118" s="29">
        <f>VLOOKUP(R118&amp;"-"&amp;S118,通道清单!C:L,10,FALSE)</f>
        <v>6323</v>
      </c>
      <c r="X118" s="29">
        <f>VLOOKUP(R118&amp;"-"&amp;T118,通道清单!C:L,9,FALSE)</f>
        <v>4062</v>
      </c>
      <c r="Y118" s="29">
        <f>VLOOKUP(R118&amp;"-"&amp;T118,通道清单!C:L,10,FALSE)</f>
        <v>4098</v>
      </c>
    </row>
    <row r="119" ht="15" hidden="1" spans="1:25">
      <c r="A119" s="29">
        <f t="shared" si="11"/>
        <v>118</v>
      </c>
      <c r="B119" s="29" t="str">
        <f t="shared" si="12"/>
        <v>CS12-1-1-[10][10]-OFF1.44-BW4</v>
      </c>
      <c r="C119" s="161" t="str">
        <f>R119&amp;"_BW"&amp;TEXT(O119-N119,"000.00")&amp;"_U"&amp;VLOOKUP(R119&amp;"-"&amp;S119,通道清单!C:L,5,FALSE)&amp;LEFT("_____",5-LEN(VLOOKUP(R119&amp;"-"&amp;S119,通道清单!C:L,4,FALSE)))&amp;VLOOKUP(R119&amp;"-"&amp;S119,通道清单!C:L,4,FALSE)&amp;"_S"&amp;TEXT(N119,"00000.00")&amp;"_E"&amp;TEXT(O119,"00000.00")&amp;"_D"&amp;VLOOKUP(R119&amp;"-"&amp;T119,通道清单!C:L,5,FALSE)&amp;LEFT("_____",5-LEN(VLOOKUP(R119&amp;"-"&amp;T119,通道清单!C:L,4,FALSE)))&amp;VLOOKUP(R119&amp;"-"&amp;T119,通道清单!C:L,4,FALSE)&amp;"_S"&amp;TEXT(P119,"00000.00")&amp;"_E"&amp;TEXT(Q119,"00000.00")</f>
        <v>CS12_BW004.00_UV____W_S06288.44_E06292.44_DH____W_S04063.44_E04067.44</v>
      </c>
      <c r="D119" s="161"/>
      <c r="E119" s="161"/>
      <c r="F119" s="29"/>
      <c r="G119" s="29" t="s">
        <v>8778</v>
      </c>
      <c r="H119" s="29">
        <v>1</v>
      </c>
      <c r="I119" s="29">
        <v>1.44</v>
      </c>
      <c r="J119" s="161">
        <v>4</v>
      </c>
      <c r="K119" s="162" t="s">
        <v>8732</v>
      </c>
      <c r="L119" s="29"/>
      <c r="M119" s="158" t="s">
        <v>8733</v>
      </c>
      <c r="N119" s="156">
        <f t="shared" si="13"/>
        <v>6288.44</v>
      </c>
      <c r="O119" s="156">
        <f t="shared" si="14"/>
        <v>6292.44</v>
      </c>
      <c r="P119" s="156">
        <f t="shared" si="15"/>
        <v>4063.44</v>
      </c>
      <c r="Q119" s="156">
        <f t="shared" si="16"/>
        <v>4067.44</v>
      </c>
      <c r="R119" s="29" t="str">
        <f>VLOOKUP(VLOOKUP(G119,开关状态表!B:H,2,FALSE),矩阵信息表!B:H,2,FALSE)</f>
        <v>CS12</v>
      </c>
      <c r="S119" s="29" t="str">
        <f>VLOOKUP(G119,开关状态表!B:H,5,FALSE)</f>
        <v>RW12A</v>
      </c>
      <c r="T119" s="29" t="str">
        <f>VLOOKUP(G119,开关状态表!B:H,6,FALSE)</f>
        <v>TW12A</v>
      </c>
      <c r="U119" s="29">
        <f>VLOOKUP(R119&amp;"-"&amp;S119,通道清单!C:L,8,FALSE)</f>
        <v>36</v>
      </c>
      <c r="V119" s="29">
        <f>VLOOKUP(R119&amp;"-"&amp;S119,通道清单!C:L,9,FALSE)</f>
        <v>6287</v>
      </c>
      <c r="W119" s="29">
        <f>VLOOKUP(R119&amp;"-"&amp;S119,通道清单!C:L,10,FALSE)</f>
        <v>6323</v>
      </c>
      <c r="X119" s="29">
        <f>VLOOKUP(R119&amp;"-"&amp;T119,通道清单!C:L,9,FALSE)</f>
        <v>4062</v>
      </c>
      <c r="Y119" s="29">
        <f>VLOOKUP(R119&amp;"-"&amp;T119,通道清单!C:L,10,FALSE)</f>
        <v>4098</v>
      </c>
    </row>
    <row r="120" ht="15" hidden="1" spans="1:25">
      <c r="A120" s="29">
        <f t="shared" si="11"/>
        <v>119</v>
      </c>
      <c r="B120" s="29" t="str">
        <f t="shared" si="12"/>
        <v>CS12-1-1-[10][10]-OFF5.44-BW11</v>
      </c>
      <c r="C120" s="161" t="str">
        <f>R120&amp;"_BW"&amp;TEXT(O120-N120,"000.00")&amp;"_U"&amp;VLOOKUP(R120&amp;"-"&amp;S120,通道清单!C:L,5,FALSE)&amp;LEFT("_____",5-LEN(VLOOKUP(R120&amp;"-"&amp;S120,通道清单!C:L,4,FALSE)))&amp;VLOOKUP(R120&amp;"-"&amp;S120,通道清单!C:L,4,FALSE)&amp;"_S"&amp;TEXT(N120,"00000.00")&amp;"_E"&amp;TEXT(O120,"00000.00")&amp;"_D"&amp;VLOOKUP(R120&amp;"-"&amp;T120,通道清单!C:L,5,FALSE)&amp;LEFT("_____",5-LEN(VLOOKUP(R120&amp;"-"&amp;T120,通道清单!C:L,4,FALSE)))&amp;VLOOKUP(R120&amp;"-"&amp;T120,通道清单!C:L,4,FALSE)&amp;"_S"&amp;TEXT(P120,"00000.00")&amp;"_E"&amp;TEXT(Q120,"00000.00")</f>
        <v>CS12_BW011.00_UV____W_S06292.44_E06303.44_DH____W_S04067.44_E04078.44</v>
      </c>
      <c r="D120" s="161"/>
      <c r="E120" s="161"/>
      <c r="F120" s="29"/>
      <c r="G120" s="29" t="s">
        <v>8778</v>
      </c>
      <c r="H120" s="29">
        <v>1</v>
      </c>
      <c r="I120" s="29">
        <v>5.44</v>
      </c>
      <c r="J120" s="161">
        <v>11</v>
      </c>
      <c r="K120" s="29" t="s">
        <v>8732</v>
      </c>
      <c r="L120" s="29"/>
      <c r="M120" s="158" t="s">
        <v>8733</v>
      </c>
      <c r="N120" s="156">
        <f t="shared" si="13"/>
        <v>6292.44</v>
      </c>
      <c r="O120" s="156">
        <f t="shared" si="14"/>
        <v>6303.44</v>
      </c>
      <c r="P120" s="156">
        <f t="shared" si="15"/>
        <v>4067.44</v>
      </c>
      <c r="Q120" s="156">
        <f t="shared" si="16"/>
        <v>4078.44</v>
      </c>
      <c r="R120" s="29" t="str">
        <f>VLOOKUP(VLOOKUP(G120,开关状态表!B:H,2,FALSE),矩阵信息表!B:H,2,FALSE)</f>
        <v>CS12</v>
      </c>
      <c r="S120" s="29" t="str">
        <f>VLOOKUP(G120,开关状态表!B:H,5,FALSE)</f>
        <v>RW12A</v>
      </c>
      <c r="T120" s="29" t="str">
        <f>VLOOKUP(G120,开关状态表!B:H,6,FALSE)</f>
        <v>TW12A</v>
      </c>
      <c r="U120" s="29">
        <f>VLOOKUP(R120&amp;"-"&amp;S120,通道清单!C:L,8,FALSE)</f>
        <v>36</v>
      </c>
      <c r="V120" s="29">
        <f>VLOOKUP(R120&amp;"-"&amp;S120,通道清单!C:L,9,FALSE)</f>
        <v>6287</v>
      </c>
      <c r="W120" s="29">
        <f>VLOOKUP(R120&amp;"-"&amp;S120,通道清单!C:L,10,FALSE)</f>
        <v>6323</v>
      </c>
      <c r="X120" s="29">
        <f>VLOOKUP(R120&amp;"-"&amp;T120,通道清单!C:L,9,FALSE)</f>
        <v>4062</v>
      </c>
      <c r="Y120" s="29">
        <f>VLOOKUP(R120&amp;"-"&amp;T120,通道清单!C:L,10,FALSE)</f>
        <v>4098</v>
      </c>
    </row>
    <row r="121" ht="15" hidden="1" spans="1:25">
      <c r="A121" s="29">
        <f t="shared" ref="A121:A184" si="17">ROW()-1</f>
        <v>120</v>
      </c>
      <c r="B121" s="29" t="str">
        <f t="shared" si="12"/>
        <v>CS12-1-1-[10][10]-OFF16.44-BW0.5</v>
      </c>
      <c r="C121" s="29" t="str">
        <f>R121&amp;"_BW"&amp;TEXT(O121-N121,"000.00")&amp;"_U"&amp;VLOOKUP(R121&amp;"-"&amp;S121,通道清单!C:L,5,FALSE)&amp;LEFT("_____",5-LEN(VLOOKUP(R121&amp;"-"&amp;S121,通道清单!C:L,4,FALSE)))&amp;VLOOKUP(R121&amp;"-"&amp;S121,通道清单!C:L,4,FALSE)&amp;"_S"&amp;TEXT(N121,"00000.00")&amp;"_E"&amp;TEXT(O121,"00000.00")&amp;"_D"&amp;VLOOKUP(R121&amp;"-"&amp;T121,通道清单!C:L,5,FALSE)&amp;LEFT("_____",5-LEN(VLOOKUP(R121&amp;"-"&amp;T121,通道清单!C:L,4,FALSE)))&amp;VLOOKUP(R121&amp;"-"&amp;T121,通道清单!C:L,4,FALSE)&amp;"_S"&amp;TEXT(P121,"00000.00")&amp;"_E"&amp;TEXT(Q121,"00000.00")</f>
        <v>CS12_BW000.50_UV____W_S06303.44_E06303.94_DH____W_S04078.44_E04078.94</v>
      </c>
      <c r="D121" s="29"/>
      <c r="E121" s="29"/>
      <c r="F121" s="29"/>
      <c r="G121" s="29" t="s">
        <v>8778</v>
      </c>
      <c r="H121" s="29">
        <f>VLOOKUP(G121,开关状态表!B:I,7,FALSE)</f>
        <v>1</v>
      </c>
      <c r="I121" s="29">
        <v>16.44</v>
      </c>
      <c r="J121" s="161">
        <v>0.5</v>
      </c>
      <c r="K121" s="29" t="s">
        <v>8732</v>
      </c>
      <c r="L121" s="29"/>
      <c r="M121" s="158" t="s">
        <v>8733</v>
      </c>
      <c r="N121" s="156">
        <f t="shared" si="13"/>
        <v>6303.44</v>
      </c>
      <c r="O121" s="156">
        <f t="shared" si="14"/>
        <v>6303.94</v>
      </c>
      <c r="P121" s="156">
        <f t="shared" si="15"/>
        <v>4078.44</v>
      </c>
      <c r="Q121" s="156">
        <f t="shared" si="16"/>
        <v>4078.94</v>
      </c>
      <c r="R121" s="29" t="str">
        <f>VLOOKUP(VLOOKUP(G121,开关状态表!B:H,2,FALSE),矩阵信息表!B:H,2,FALSE)</f>
        <v>CS12</v>
      </c>
      <c r="S121" s="29" t="str">
        <f>VLOOKUP(G121,开关状态表!B:H,5,FALSE)</f>
        <v>RW12A</v>
      </c>
      <c r="T121" s="29" t="str">
        <f>VLOOKUP(G121,开关状态表!B:H,6,FALSE)</f>
        <v>TW12A</v>
      </c>
      <c r="U121" s="29">
        <f>VLOOKUP(R121&amp;"-"&amp;S121,通道清单!C:L,8,FALSE)</f>
        <v>36</v>
      </c>
      <c r="V121" s="29">
        <f>VLOOKUP(R121&amp;"-"&amp;S121,通道清单!C:L,9,FALSE)</f>
        <v>6287</v>
      </c>
      <c r="W121" s="29">
        <f>VLOOKUP(R121&amp;"-"&amp;S121,通道清单!C:L,10,FALSE)</f>
        <v>6323</v>
      </c>
      <c r="X121" s="29">
        <f>VLOOKUP(R121&amp;"-"&amp;T121,通道清单!C:L,9,FALSE)</f>
        <v>4062</v>
      </c>
      <c r="Y121" s="29">
        <f>VLOOKUP(R121&amp;"-"&amp;T121,通道清单!C:L,10,FALSE)</f>
        <v>4098</v>
      </c>
    </row>
    <row r="122" ht="15" hidden="1" spans="1:25">
      <c r="A122" s="29">
        <f t="shared" si="17"/>
        <v>121</v>
      </c>
      <c r="B122" s="29" t="str">
        <f t="shared" si="12"/>
        <v>CS12-1-1-[10][10]-OFF16.94-BW7</v>
      </c>
      <c r="C122" s="29" t="str">
        <f>R122&amp;"_BW"&amp;TEXT(O122-N122,"000.00")&amp;"_U"&amp;VLOOKUP(R122&amp;"-"&amp;S122,通道清单!C:L,5,FALSE)&amp;LEFT("_____",5-LEN(VLOOKUP(R122&amp;"-"&amp;S122,通道清单!C:L,4,FALSE)))&amp;VLOOKUP(R122&amp;"-"&amp;S122,通道清单!C:L,4,FALSE)&amp;"_S"&amp;TEXT(N122,"00000.00")&amp;"_E"&amp;TEXT(O122,"00000.00")&amp;"_D"&amp;VLOOKUP(R122&amp;"-"&amp;T122,通道清单!C:L,5,FALSE)&amp;LEFT("_____",5-LEN(VLOOKUP(R122&amp;"-"&amp;T122,通道清单!C:L,4,FALSE)))&amp;VLOOKUP(R122&amp;"-"&amp;T122,通道清单!C:L,4,FALSE)&amp;"_S"&amp;TEXT(P122,"00000.00")&amp;"_E"&amp;TEXT(Q122,"00000.00")</f>
        <v>CS12_BW007.00_UV____W_S06303.94_E06310.94_DH____W_S04078.94_E04085.94</v>
      </c>
      <c r="D122" s="29"/>
      <c r="E122" s="29"/>
      <c r="F122" s="29"/>
      <c r="G122" s="29" t="s">
        <v>8778</v>
      </c>
      <c r="H122" s="29">
        <f>VLOOKUP(G122,开关状态表!B:I,7,FALSE)</f>
        <v>1</v>
      </c>
      <c r="I122" s="29">
        <v>16.94</v>
      </c>
      <c r="J122" s="161">
        <v>7</v>
      </c>
      <c r="K122" s="29" t="s">
        <v>8732</v>
      </c>
      <c r="L122" s="29"/>
      <c r="M122" s="158" t="s">
        <v>8733</v>
      </c>
      <c r="N122" s="156">
        <f t="shared" si="13"/>
        <v>6303.94</v>
      </c>
      <c r="O122" s="156">
        <f t="shared" si="14"/>
        <v>6310.94</v>
      </c>
      <c r="P122" s="156">
        <f t="shared" si="15"/>
        <v>4078.94</v>
      </c>
      <c r="Q122" s="156">
        <f t="shared" si="16"/>
        <v>4085.94</v>
      </c>
      <c r="R122" s="29" t="str">
        <f>VLOOKUP(VLOOKUP(G122,开关状态表!B:H,2,FALSE),矩阵信息表!B:H,2,FALSE)</f>
        <v>CS12</v>
      </c>
      <c r="S122" s="29" t="str">
        <f>VLOOKUP(G122,开关状态表!B:H,5,FALSE)</f>
        <v>RW12A</v>
      </c>
      <c r="T122" s="29" t="str">
        <f>VLOOKUP(G122,开关状态表!B:H,6,FALSE)</f>
        <v>TW12A</v>
      </c>
      <c r="U122" s="29">
        <f>VLOOKUP(R122&amp;"-"&amp;S122,通道清单!C:L,8,FALSE)</f>
        <v>36</v>
      </c>
      <c r="V122" s="29">
        <f>VLOOKUP(R122&amp;"-"&amp;S122,通道清单!C:L,9,FALSE)</f>
        <v>6287</v>
      </c>
      <c r="W122" s="29">
        <f>VLOOKUP(R122&amp;"-"&amp;S122,通道清单!C:L,10,FALSE)</f>
        <v>6323</v>
      </c>
      <c r="X122" s="29">
        <f>VLOOKUP(R122&amp;"-"&amp;T122,通道清单!C:L,9,FALSE)</f>
        <v>4062</v>
      </c>
      <c r="Y122" s="29">
        <f>VLOOKUP(R122&amp;"-"&amp;T122,通道清单!C:L,10,FALSE)</f>
        <v>4098</v>
      </c>
    </row>
    <row r="123" ht="15" hidden="1" spans="1:25">
      <c r="A123" s="29">
        <f t="shared" si="17"/>
        <v>122</v>
      </c>
      <c r="B123" s="29" t="str">
        <f t="shared" si="12"/>
        <v>CS12-1-1-[10][10]-OFF23.94-BW11.84</v>
      </c>
      <c r="C123" s="29" t="str">
        <f>R123&amp;"_BW"&amp;TEXT(O123-N123,"000.00")&amp;"_U"&amp;VLOOKUP(R123&amp;"-"&amp;S123,通道清单!C:L,5,FALSE)&amp;LEFT("_____",5-LEN(VLOOKUP(R123&amp;"-"&amp;S123,通道清单!C:L,4,FALSE)))&amp;VLOOKUP(R123&amp;"-"&amp;S123,通道清单!C:L,4,FALSE)&amp;"_S"&amp;TEXT(N123,"00000.00")&amp;"_E"&amp;TEXT(O123,"00000.00")&amp;"_D"&amp;VLOOKUP(R123&amp;"-"&amp;T123,通道清单!C:L,5,FALSE)&amp;LEFT("_____",5-LEN(VLOOKUP(R123&amp;"-"&amp;T123,通道清单!C:L,4,FALSE)))&amp;VLOOKUP(R123&amp;"-"&amp;T123,通道清单!C:L,4,FALSE)&amp;"_S"&amp;TEXT(P123,"00000.00")&amp;"_E"&amp;TEXT(Q123,"00000.00")</f>
        <v>CS12_BW011.84_UV____W_S06310.94_E06322.78_DH____W_S04085.94_E04097.78</v>
      </c>
      <c r="D123" s="29"/>
      <c r="E123" s="29"/>
      <c r="F123" s="29"/>
      <c r="G123" s="29" t="s">
        <v>8778</v>
      </c>
      <c r="H123" s="29">
        <f>VLOOKUP(G123,开关状态表!B:I,7,FALSE)</f>
        <v>1</v>
      </c>
      <c r="I123" s="29">
        <v>23.94</v>
      </c>
      <c r="J123" s="161">
        <v>11.84</v>
      </c>
      <c r="K123" s="29" t="s">
        <v>8732</v>
      </c>
      <c r="L123" s="29"/>
      <c r="M123" s="158" t="s">
        <v>8733</v>
      </c>
      <c r="N123" s="156">
        <f t="shared" si="13"/>
        <v>6310.94</v>
      </c>
      <c r="O123" s="156">
        <f t="shared" si="14"/>
        <v>6322.78</v>
      </c>
      <c r="P123" s="156">
        <f t="shared" si="15"/>
        <v>4085.94</v>
      </c>
      <c r="Q123" s="156">
        <f t="shared" si="16"/>
        <v>4097.78</v>
      </c>
      <c r="R123" s="29" t="str">
        <f>VLOOKUP(VLOOKUP(G123,开关状态表!B:H,2,FALSE),矩阵信息表!B:H,2,FALSE)</f>
        <v>CS12</v>
      </c>
      <c r="S123" s="29" t="str">
        <f>VLOOKUP(G123,开关状态表!B:H,5,FALSE)</f>
        <v>RW12A</v>
      </c>
      <c r="T123" s="29" t="str">
        <f>VLOOKUP(G123,开关状态表!B:H,6,FALSE)</f>
        <v>TW12A</v>
      </c>
      <c r="U123" s="29">
        <f>VLOOKUP(R123&amp;"-"&amp;S123,通道清单!C:L,8,FALSE)</f>
        <v>36</v>
      </c>
      <c r="V123" s="29">
        <f>VLOOKUP(R123&amp;"-"&amp;S123,通道清单!C:L,9,FALSE)</f>
        <v>6287</v>
      </c>
      <c r="W123" s="29">
        <f>VLOOKUP(R123&amp;"-"&amp;S123,通道清单!C:L,10,FALSE)</f>
        <v>6323</v>
      </c>
      <c r="X123" s="29">
        <f>VLOOKUP(R123&amp;"-"&amp;T123,通道清单!C:L,9,FALSE)</f>
        <v>4062</v>
      </c>
      <c r="Y123" s="29">
        <f>VLOOKUP(R123&amp;"-"&amp;T123,通道清单!C:L,10,FALSE)</f>
        <v>4098</v>
      </c>
    </row>
    <row r="124" ht="15" hidden="1" spans="1:25">
      <c r="A124" s="29">
        <f t="shared" si="17"/>
        <v>123</v>
      </c>
      <c r="B124" s="29" t="str">
        <f t="shared" si="12"/>
        <v>CS12-1-1-[10][10]-OFF35.78-BW0.22</v>
      </c>
      <c r="C124" s="29" t="str">
        <f>R124&amp;"_BW"&amp;TEXT(O124-N124,"000.00")&amp;"_U"&amp;VLOOKUP(R124&amp;"-"&amp;S124,通道清单!C:L,5,FALSE)&amp;LEFT("_____",5-LEN(VLOOKUP(R124&amp;"-"&amp;S124,通道清单!C:L,4,FALSE)))&amp;VLOOKUP(R124&amp;"-"&amp;S124,通道清单!C:L,4,FALSE)&amp;"_S"&amp;TEXT(N124,"00000.00")&amp;"_E"&amp;TEXT(O124,"00000.00")&amp;"_D"&amp;VLOOKUP(R124&amp;"-"&amp;T124,通道清单!C:L,5,FALSE)&amp;LEFT("_____",5-LEN(VLOOKUP(R124&amp;"-"&amp;T124,通道清单!C:L,4,FALSE)))&amp;VLOOKUP(R124&amp;"-"&amp;T124,通道清单!C:L,4,FALSE)&amp;"_S"&amp;TEXT(P124,"00000.00")&amp;"_E"&amp;TEXT(Q124,"00000.00")</f>
        <v>CS12_BW000.22_UV____W_S06322.78_E06323.00_DH____W_S04097.78_E04098.00</v>
      </c>
      <c r="D124" s="29"/>
      <c r="E124" s="29"/>
      <c r="F124" s="29"/>
      <c r="G124" s="29" t="s">
        <v>8778</v>
      </c>
      <c r="H124" s="29">
        <f>VLOOKUP(G124,开关状态表!B:I,7,FALSE)</f>
        <v>1</v>
      </c>
      <c r="I124" s="29">
        <v>35.78</v>
      </c>
      <c r="J124" s="161">
        <v>0.22</v>
      </c>
      <c r="K124" s="29" t="s">
        <v>202</v>
      </c>
      <c r="L124" s="29"/>
      <c r="M124" s="158" t="s">
        <v>8733</v>
      </c>
      <c r="N124" s="156">
        <f t="shared" si="13"/>
        <v>6322.78</v>
      </c>
      <c r="O124" s="156">
        <f t="shared" si="14"/>
        <v>6323</v>
      </c>
      <c r="P124" s="156">
        <f t="shared" si="15"/>
        <v>4097.78</v>
      </c>
      <c r="Q124" s="156">
        <f t="shared" si="16"/>
        <v>4098</v>
      </c>
      <c r="R124" s="29" t="str">
        <f>VLOOKUP(VLOOKUP(G124,开关状态表!B:H,2,FALSE),矩阵信息表!B:H,2,FALSE)</f>
        <v>CS12</v>
      </c>
      <c r="S124" s="29" t="str">
        <f>VLOOKUP(G124,开关状态表!B:H,5,FALSE)</f>
        <v>RW12A</v>
      </c>
      <c r="T124" s="29" t="str">
        <f>VLOOKUP(G124,开关状态表!B:H,6,FALSE)</f>
        <v>TW12A</v>
      </c>
      <c r="U124" s="29">
        <f>VLOOKUP(R124&amp;"-"&amp;S124,通道清单!C:L,8,FALSE)</f>
        <v>36</v>
      </c>
      <c r="V124" s="29">
        <f>VLOOKUP(R124&amp;"-"&amp;S124,通道清单!C:L,9,FALSE)</f>
        <v>6287</v>
      </c>
      <c r="W124" s="29">
        <f>VLOOKUP(R124&amp;"-"&amp;S124,通道清单!C:L,10,FALSE)</f>
        <v>6323</v>
      </c>
      <c r="X124" s="29">
        <f>VLOOKUP(R124&amp;"-"&amp;T124,通道清单!C:L,9,FALSE)</f>
        <v>4062</v>
      </c>
      <c r="Y124" s="29">
        <f>VLOOKUP(R124&amp;"-"&amp;T124,通道清单!C:L,10,FALSE)</f>
        <v>4098</v>
      </c>
    </row>
    <row r="125" ht="15" hidden="1" spans="1:25">
      <c r="A125" s="29">
        <f t="shared" si="17"/>
        <v>124</v>
      </c>
      <c r="B125" s="29" t="str">
        <f t="shared" si="12"/>
        <v>CS12-1-1-[11][11]-OFF0-BW36</v>
      </c>
      <c r="C125" s="29" t="str">
        <f>R125&amp;"_BW"&amp;TEXT(O125-N125,"000.00")&amp;"_U"&amp;VLOOKUP(R125&amp;"-"&amp;S125,通道清单!C:L,5,FALSE)&amp;LEFT("_____",5-LEN(VLOOKUP(R125&amp;"-"&amp;S125,通道清单!C:L,4,FALSE)))&amp;VLOOKUP(R125&amp;"-"&amp;S125,通道清单!C:L,4,FALSE)&amp;"_S"&amp;TEXT(N125,"00000.00")&amp;"_E"&amp;TEXT(O125,"00000.00")&amp;"_D"&amp;VLOOKUP(R125&amp;"-"&amp;T125,通道清单!C:L,5,FALSE)&amp;LEFT("_____",5-LEN(VLOOKUP(R125&amp;"-"&amp;T125,通道清单!C:L,4,FALSE)))&amp;VLOOKUP(R125&amp;"-"&amp;T125,通道清单!C:L,4,FALSE)&amp;"_S"&amp;TEXT(P125,"00000.00")&amp;"_E"&amp;TEXT(Q125,"00000.00")</f>
        <v>CS12_BW036.00_UV____W_S06327.00_E06363.00_DH____W_S04102.00_E04138.00</v>
      </c>
      <c r="D125" s="29"/>
      <c r="E125" s="29"/>
      <c r="F125" s="29"/>
      <c r="G125" s="29" t="s">
        <v>8779</v>
      </c>
      <c r="H125" s="29">
        <f>VLOOKUP(G125,开关状态表!B:I,7,FALSE)</f>
        <v>1</v>
      </c>
      <c r="I125" s="29">
        <v>0</v>
      </c>
      <c r="J125" s="161">
        <v>36</v>
      </c>
      <c r="K125" s="29" t="s">
        <v>8732</v>
      </c>
      <c r="L125" s="29"/>
      <c r="M125" s="158" t="s">
        <v>8733</v>
      </c>
      <c r="N125" s="156">
        <f t="shared" si="13"/>
        <v>6327</v>
      </c>
      <c r="O125" s="156">
        <f t="shared" si="14"/>
        <v>6363</v>
      </c>
      <c r="P125" s="156">
        <f t="shared" si="15"/>
        <v>4102</v>
      </c>
      <c r="Q125" s="156">
        <f t="shared" si="16"/>
        <v>4138</v>
      </c>
      <c r="R125" s="29" t="str">
        <f>VLOOKUP(VLOOKUP(G125,开关状态表!B:H,2,FALSE),矩阵信息表!B:H,2,FALSE)</f>
        <v>CS12</v>
      </c>
      <c r="S125" s="29" t="str">
        <f>VLOOKUP(G125,开关状态表!B:H,5,FALSE)</f>
        <v>RW13A</v>
      </c>
      <c r="T125" s="29" t="str">
        <f>VLOOKUP(G125,开关状态表!B:H,6,FALSE)</f>
        <v>TW13A</v>
      </c>
      <c r="U125" s="29">
        <f>VLOOKUP(R125&amp;"-"&amp;S125,通道清单!C:L,8,FALSE)</f>
        <v>36</v>
      </c>
      <c r="V125" s="29">
        <f>VLOOKUP(R125&amp;"-"&amp;S125,通道清单!C:L,9,FALSE)</f>
        <v>6327</v>
      </c>
      <c r="W125" s="29">
        <f>VLOOKUP(R125&amp;"-"&amp;S125,通道清单!C:L,10,FALSE)</f>
        <v>6363</v>
      </c>
      <c r="X125" s="29">
        <f>VLOOKUP(R125&amp;"-"&amp;T125,通道清单!C:L,9,FALSE)</f>
        <v>4102</v>
      </c>
      <c r="Y125" s="29">
        <f>VLOOKUP(R125&amp;"-"&amp;T125,通道清单!C:L,10,FALSE)</f>
        <v>4138</v>
      </c>
    </row>
    <row r="126" ht="15" hidden="1" spans="1:25">
      <c r="A126" s="29">
        <f t="shared" si="17"/>
        <v>125</v>
      </c>
      <c r="B126" s="29" t="str">
        <f t="shared" si="12"/>
        <v>CS12-1-1-[12][12]-OFF0-BW36</v>
      </c>
      <c r="C126" s="29" t="str">
        <f>R126&amp;"_BW"&amp;TEXT(O126-N126,"000.00")&amp;"_U"&amp;VLOOKUP(R126&amp;"-"&amp;S126,通道清单!C:L,5,FALSE)&amp;LEFT("_____",5-LEN(VLOOKUP(R126&amp;"-"&amp;S126,通道清单!C:L,4,FALSE)))&amp;VLOOKUP(R126&amp;"-"&amp;S126,通道清单!C:L,4,FALSE)&amp;"_S"&amp;TEXT(N126,"00000.00")&amp;"_E"&amp;TEXT(O126,"00000.00")&amp;"_D"&amp;VLOOKUP(R126&amp;"-"&amp;T126,通道清单!C:L,5,FALSE)&amp;LEFT("_____",5-LEN(VLOOKUP(R126&amp;"-"&amp;T126,通道清单!C:L,4,FALSE)))&amp;VLOOKUP(R126&amp;"-"&amp;T126,通道清单!C:L,4,FALSE)&amp;"_S"&amp;TEXT(P126,"00000.00")&amp;"_E"&amp;TEXT(Q126,"00000.00")</f>
        <v>CS12_BW036.00_UV____W_S06367.00_E06403.00_DH____W_S04142.00_E04178.00</v>
      </c>
      <c r="D126" s="29"/>
      <c r="E126" s="29"/>
      <c r="F126" s="29"/>
      <c r="G126" s="29" t="s">
        <v>8780</v>
      </c>
      <c r="H126" s="29">
        <f>VLOOKUP(G126,开关状态表!B:I,7,FALSE)</f>
        <v>1</v>
      </c>
      <c r="I126" s="29">
        <v>0</v>
      </c>
      <c r="J126" s="161">
        <v>36</v>
      </c>
      <c r="K126" s="29" t="s">
        <v>8732</v>
      </c>
      <c r="L126" s="29"/>
      <c r="M126" s="158" t="s">
        <v>8733</v>
      </c>
      <c r="N126" s="156">
        <f t="shared" si="13"/>
        <v>6367</v>
      </c>
      <c r="O126" s="156">
        <f t="shared" si="14"/>
        <v>6403</v>
      </c>
      <c r="P126" s="156">
        <f t="shared" si="15"/>
        <v>4142</v>
      </c>
      <c r="Q126" s="156">
        <f t="shared" si="16"/>
        <v>4178</v>
      </c>
      <c r="R126" s="29" t="str">
        <f>VLOOKUP(VLOOKUP(G126,开关状态表!B:H,2,FALSE),矩阵信息表!B:H,2,FALSE)</f>
        <v>CS12</v>
      </c>
      <c r="S126" s="29" t="str">
        <f>VLOOKUP(G126,开关状态表!B:H,5,FALSE)</f>
        <v>RW14A</v>
      </c>
      <c r="T126" s="29" t="str">
        <f>VLOOKUP(G126,开关状态表!B:H,6,FALSE)</f>
        <v>TW14A</v>
      </c>
      <c r="U126" s="29">
        <f>VLOOKUP(R126&amp;"-"&amp;S126,通道清单!C:L,8,FALSE)</f>
        <v>36</v>
      </c>
      <c r="V126" s="29">
        <f>VLOOKUP(R126&amp;"-"&amp;S126,通道清单!C:L,9,FALSE)</f>
        <v>6367</v>
      </c>
      <c r="W126" s="29">
        <f>VLOOKUP(R126&amp;"-"&amp;S126,通道清单!C:L,10,FALSE)</f>
        <v>6403</v>
      </c>
      <c r="X126" s="29">
        <f>VLOOKUP(R126&amp;"-"&amp;T126,通道清单!C:L,9,FALSE)</f>
        <v>4142</v>
      </c>
      <c r="Y126" s="29">
        <f>VLOOKUP(R126&amp;"-"&amp;T126,通道清单!C:L,10,FALSE)</f>
        <v>4178</v>
      </c>
    </row>
    <row r="127" ht="15" hidden="1" spans="1:25">
      <c r="A127" s="29">
        <f t="shared" si="17"/>
        <v>126</v>
      </c>
      <c r="B127" s="29" t="str">
        <f t="shared" si="12"/>
        <v>CS12-1-1-[13][13]-OFF-2-BW9</v>
      </c>
      <c r="C127" s="29" t="str">
        <f>R127&amp;"_BW"&amp;TEXT(O127-N127,"000.00")&amp;"_U"&amp;VLOOKUP(R127&amp;"-"&amp;S127,通道清单!C:L,5,FALSE)&amp;LEFT("_____",5-LEN(VLOOKUP(R127&amp;"-"&amp;S127,通道清单!C:L,4,FALSE)))&amp;VLOOKUP(R127&amp;"-"&amp;S127,通道清单!C:L,4,FALSE)&amp;"_S"&amp;TEXT(N127,"00000.00")&amp;"_E"&amp;TEXT(O127,"00000.00")&amp;"_D"&amp;VLOOKUP(R127&amp;"-"&amp;T127,通道清单!C:L,5,FALSE)&amp;LEFT("_____",5-LEN(VLOOKUP(R127&amp;"-"&amp;T127,通道清单!C:L,4,FALSE)))&amp;VLOOKUP(R127&amp;"-"&amp;T127,通道清单!C:L,4,FALSE)&amp;"_S"&amp;TEXT(P127,"00000.00")&amp;"_E"&amp;TEXT(Q127,"00000.00")</f>
        <v>CS12_BW009.00_UH____W_S05945.00_E05954.00_DV____W_S03720.00_E03729.00</v>
      </c>
      <c r="D127" s="29"/>
      <c r="E127" s="29"/>
      <c r="F127" s="29"/>
      <c r="G127" s="29" t="s">
        <v>8781</v>
      </c>
      <c r="H127" s="29">
        <f>VLOOKUP(G127,开关状态表!B:I,7,FALSE)</f>
        <v>1</v>
      </c>
      <c r="I127" s="29">
        <v>-2</v>
      </c>
      <c r="J127" s="161">
        <v>9</v>
      </c>
      <c r="K127" s="29" t="s">
        <v>8732</v>
      </c>
      <c r="L127" s="29"/>
      <c r="M127" s="158" t="s">
        <v>8733</v>
      </c>
      <c r="N127" s="156">
        <f t="shared" si="13"/>
        <v>5945</v>
      </c>
      <c r="O127" s="156">
        <f t="shared" si="14"/>
        <v>5954</v>
      </c>
      <c r="P127" s="156">
        <f t="shared" si="15"/>
        <v>3720</v>
      </c>
      <c r="Q127" s="156">
        <f t="shared" si="16"/>
        <v>3729</v>
      </c>
      <c r="R127" s="29" t="str">
        <f>VLOOKUP(VLOOKUP(G127,开关状态表!B:H,2,FALSE),矩阵信息表!B:H,2,FALSE)</f>
        <v>CS12</v>
      </c>
      <c r="S127" s="29" t="str">
        <f>VLOOKUP(G127,开关状态表!B:H,5,FALSE)</f>
        <v>RW3B</v>
      </c>
      <c r="T127" s="29" t="str">
        <f>VLOOKUP(G127,开关状态表!B:H,6,FALSE)</f>
        <v>TW3B</v>
      </c>
      <c r="U127" s="29">
        <f>VLOOKUP(R127&amp;"-"&amp;S127,通道清单!C:L,8,FALSE)</f>
        <v>36</v>
      </c>
      <c r="V127" s="29">
        <f>VLOOKUP(R127&amp;"-"&amp;S127,通道清单!C:L,9,FALSE)</f>
        <v>5947</v>
      </c>
      <c r="W127" s="29">
        <f>VLOOKUP(R127&amp;"-"&amp;S127,通道清单!C:L,10,FALSE)</f>
        <v>5983</v>
      </c>
      <c r="X127" s="29">
        <f>VLOOKUP(R127&amp;"-"&amp;T127,通道清单!C:L,9,FALSE)</f>
        <v>3722</v>
      </c>
      <c r="Y127" s="29">
        <f>VLOOKUP(R127&amp;"-"&amp;T127,通道清单!C:L,10,FALSE)</f>
        <v>3758</v>
      </c>
    </row>
    <row r="128" ht="15" hidden="1" spans="1:25">
      <c r="A128" s="29">
        <f t="shared" si="17"/>
        <v>127</v>
      </c>
      <c r="B128" s="29" t="str">
        <f t="shared" si="12"/>
        <v>CS12-1-1-[13][13]-OFF7-BW16</v>
      </c>
      <c r="C128" s="29" t="str">
        <f>R128&amp;"_BW"&amp;TEXT(O128-N128,"000.00")&amp;"_U"&amp;VLOOKUP(R128&amp;"-"&amp;S128,通道清单!C:L,5,FALSE)&amp;LEFT("_____",5-LEN(VLOOKUP(R128&amp;"-"&amp;S128,通道清单!C:L,4,FALSE)))&amp;VLOOKUP(R128&amp;"-"&amp;S128,通道清单!C:L,4,FALSE)&amp;"_S"&amp;TEXT(N128,"00000.00")&amp;"_E"&amp;TEXT(O128,"00000.00")&amp;"_D"&amp;VLOOKUP(R128&amp;"-"&amp;T128,通道清单!C:L,5,FALSE)&amp;LEFT("_____",5-LEN(VLOOKUP(R128&amp;"-"&amp;T128,通道清单!C:L,4,FALSE)))&amp;VLOOKUP(R128&amp;"-"&amp;T128,通道清单!C:L,4,FALSE)&amp;"_S"&amp;TEXT(P128,"00000.00")&amp;"_E"&amp;TEXT(Q128,"00000.00")</f>
        <v>CS12_BW016.00_UH____W_S05954.00_E05970.00_DV____W_S03729.00_E03745.00</v>
      </c>
      <c r="D128" s="29"/>
      <c r="E128" s="29"/>
      <c r="F128" s="29"/>
      <c r="G128" s="29" t="s">
        <v>8781</v>
      </c>
      <c r="H128" s="29">
        <f>VLOOKUP(G128,开关状态表!B:I,7,FALSE)</f>
        <v>1</v>
      </c>
      <c r="I128" s="29">
        <v>7</v>
      </c>
      <c r="J128" s="161">
        <v>16</v>
      </c>
      <c r="K128" s="29" t="s">
        <v>8732</v>
      </c>
      <c r="L128" s="29"/>
      <c r="M128" s="158" t="s">
        <v>8733</v>
      </c>
      <c r="N128" s="156">
        <f t="shared" si="13"/>
        <v>5954</v>
      </c>
      <c r="O128" s="156">
        <f t="shared" si="14"/>
        <v>5970</v>
      </c>
      <c r="P128" s="156">
        <f t="shared" si="15"/>
        <v>3729</v>
      </c>
      <c r="Q128" s="156">
        <f t="shared" si="16"/>
        <v>3745</v>
      </c>
      <c r="R128" s="29" t="str">
        <f>VLOOKUP(VLOOKUP(G128,开关状态表!B:H,2,FALSE),矩阵信息表!B:H,2,FALSE)</f>
        <v>CS12</v>
      </c>
      <c r="S128" s="29" t="str">
        <f>VLOOKUP(G128,开关状态表!B:H,5,FALSE)</f>
        <v>RW3B</v>
      </c>
      <c r="T128" s="29" t="str">
        <f>VLOOKUP(G128,开关状态表!B:H,6,FALSE)</f>
        <v>TW3B</v>
      </c>
      <c r="U128" s="29">
        <f>VLOOKUP(R128&amp;"-"&amp;S128,通道清单!C:L,8,FALSE)</f>
        <v>36</v>
      </c>
      <c r="V128" s="29">
        <f>VLOOKUP(R128&amp;"-"&amp;S128,通道清单!C:L,9,FALSE)</f>
        <v>5947</v>
      </c>
      <c r="W128" s="29">
        <f>VLOOKUP(R128&amp;"-"&amp;S128,通道清单!C:L,10,FALSE)</f>
        <v>5983</v>
      </c>
      <c r="X128" s="29">
        <f>VLOOKUP(R128&amp;"-"&amp;T128,通道清单!C:L,9,FALSE)</f>
        <v>3722</v>
      </c>
      <c r="Y128" s="29">
        <f>VLOOKUP(R128&amp;"-"&amp;T128,通道清单!C:L,10,FALSE)</f>
        <v>3758</v>
      </c>
    </row>
    <row r="129" ht="15" hidden="1" spans="1:25">
      <c r="A129" s="29">
        <f t="shared" si="17"/>
        <v>128</v>
      </c>
      <c r="B129" s="29" t="str">
        <f t="shared" si="12"/>
        <v>CS12-1-1-[13][13]-OFF21-BW4</v>
      </c>
      <c r="C129" s="29" t="str">
        <f>R129&amp;"_BW"&amp;TEXT(O129-N129,"000.00")&amp;"_U"&amp;VLOOKUP(R129&amp;"-"&amp;S129,通道清单!C:L,5,FALSE)&amp;LEFT("_____",5-LEN(VLOOKUP(R129&amp;"-"&amp;S129,通道清单!C:L,4,FALSE)))&amp;VLOOKUP(R129&amp;"-"&amp;S129,通道清单!C:L,4,FALSE)&amp;"_S"&amp;TEXT(N129,"00000.00")&amp;"_E"&amp;TEXT(O129,"00000.00")&amp;"_D"&amp;VLOOKUP(R129&amp;"-"&amp;T129,通道清单!C:L,5,FALSE)&amp;LEFT("_____",5-LEN(VLOOKUP(R129&amp;"-"&amp;T129,通道清单!C:L,4,FALSE)))&amp;VLOOKUP(R129&amp;"-"&amp;T129,通道清单!C:L,4,FALSE)&amp;"_S"&amp;TEXT(P129,"00000.00")&amp;"_E"&amp;TEXT(Q129,"00000.00")</f>
        <v>CS12_BW004.00_UH____W_S05968.00_E05972.00_DV____W_S03743.00_E03747.00</v>
      </c>
      <c r="D129" s="29"/>
      <c r="E129" s="29"/>
      <c r="F129" s="29"/>
      <c r="G129" s="29" t="s">
        <v>8781</v>
      </c>
      <c r="H129" s="29">
        <v>1</v>
      </c>
      <c r="I129" s="29">
        <v>21</v>
      </c>
      <c r="J129" s="161">
        <v>4</v>
      </c>
      <c r="K129" s="29" t="s">
        <v>8732</v>
      </c>
      <c r="L129" s="29"/>
      <c r="M129" s="158" t="s">
        <v>8733</v>
      </c>
      <c r="N129" s="156">
        <f t="shared" si="13"/>
        <v>5968</v>
      </c>
      <c r="O129" s="156">
        <f t="shared" si="14"/>
        <v>5972</v>
      </c>
      <c r="P129" s="156">
        <f t="shared" si="15"/>
        <v>3743</v>
      </c>
      <c r="Q129" s="156">
        <f t="shared" si="16"/>
        <v>3747</v>
      </c>
      <c r="R129" s="29" t="str">
        <f>VLOOKUP(VLOOKUP(G129,开关状态表!B:H,2,FALSE),矩阵信息表!B:H,2,FALSE)</f>
        <v>CS12</v>
      </c>
      <c r="S129" s="29" t="str">
        <f>VLOOKUP(G129,开关状态表!B:H,5,FALSE)</f>
        <v>RW3B</v>
      </c>
      <c r="T129" s="29" t="str">
        <f>VLOOKUP(G129,开关状态表!B:H,6,FALSE)</f>
        <v>TW3B</v>
      </c>
      <c r="U129" s="29">
        <f>VLOOKUP(R129&amp;"-"&amp;S129,通道清单!C:L,8,FALSE)</f>
        <v>36</v>
      </c>
      <c r="V129" s="29">
        <f>VLOOKUP(R129&amp;"-"&amp;S129,通道清单!C:L,9,FALSE)</f>
        <v>5947</v>
      </c>
      <c r="W129" s="29">
        <f>VLOOKUP(R129&amp;"-"&amp;S129,通道清单!C:L,10,FALSE)</f>
        <v>5983</v>
      </c>
      <c r="X129" s="29">
        <f>VLOOKUP(R129&amp;"-"&amp;T129,通道清单!C:L,9,FALSE)</f>
        <v>3722</v>
      </c>
      <c r="Y129" s="29">
        <f>VLOOKUP(R129&amp;"-"&amp;T129,通道清单!C:L,10,FALSE)</f>
        <v>3758</v>
      </c>
    </row>
    <row r="130" ht="15" hidden="1" spans="1:25">
      <c r="A130" s="29">
        <f t="shared" si="17"/>
        <v>129</v>
      </c>
      <c r="B130" s="29" t="str">
        <f t="shared" si="12"/>
        <v>CS12-1-1-[13][13]-OFF27-BW11</v>
      </c>
      <c r="C130" s="29" t="str">
        <f>R130&amp;"_BW"&amp;TEXT(O130-N130,"000.00")&amp;"_U"&amp;VLOOKUP(R130&amp;"-"&amp;S130,通道清单!C:L,5,FALSE)&amp;LEFT("_____",5-LEN(VLOOKUP(R130&amp;"-"&amp;S130,通道清单!C:L,4,FALSE)))&amp;VLOOKUP(R130&amp;"-"&amp;S130,通道清单!C:L,4,FALSE)&amp;"_S"&amp;TEXT(N130,"00000.00")&amp;"_E"&amp;TEXT(O130,"00000.00")&amp;"_D"&amp;VLOOKUP(R130&amp;"-"&amp;T130,通道清单!C:L,5,FALSE)&amp;LEFT("_____",5-LEN(VLOOKUP(R130&amp;"-"&amp;T130,通道清单!C:L,4,FALSE)))&amp;VLOOKUP(R130&amp;"-"&amp;T130,通道清单!C:L,4,FALSE)&amp;"_S"&amp;TEXT(P130,"00000.00")&amp;"_E"&amp;TEXT(Q130,"00000.00")</f>
        <v>CS12_BW011.00_UH____W_S05974.00_E05985.00_DV____W_S03749.00_E03760.00</v>
      </c>
      <c r="D130" s="29"/>
      <c r="E130" s="29"/>
      <c r="F130" s="29"/>
      <c r="G130" s="29" t="s">
        <v>8781</v>
      </c>
      <c r="H130" s="29">
        <f>VLOOKUP(G130,开关状态表!B:I,7,FALSE)</f>
        <v>1</v>
      </c>
      <c r="I130" s="29">
        <v>27</v>
      </c>
      <c r="J130" s="161">
        <v>11</v>
      </c>
      <c r="K130" s="29" t="s">
        <v>8732</v>
      </c>
      <c r="L130" s="29"/>
      <c r="M130" s="158" t="s">
        <v>8733</v>
      </c>
      <c r="N130" s="156">
        <f t="shared" si="13"/>
        <v>5974</v>
      </c>
      <c r="O130" s="156">
        <f t="shared" si="14"/>
        <v>5985</v>
      </c>
      <c r="P130" s="156">
        <f t="shared" si="15"/>
        <v>3749</v>
      </c>
      <c r="Q130" s="156">
        <f t="shared" si="16"/>
        <v>3760</v>
      </c>
      <c r="R130" s="29" t="str">
        <f>VLOOKUP(VLOOKUP(G130,开关状态表!B:H,2,FALSE),矩阵信息表!B:H,2,FALSE)</f>
        <v>CS12</v>
      </c>
      <c r="S130" s="29" t="str">
        <f>VLOOKUP(G130,开关状态表!B:H,5,FALSE)</f>
        <v>RW3B</v>
      </c>
      <c r="T130" s="29" t="str">
        <f>VLOOKUP(G130,开关状态表!B:H,6,FALSE)</f>
        <v>TW3B</v>
      </c>
      <c r="U130" s="29">
        <f>VLOOKUP(R130&amp;"-"&amp;S130,通道清单!C:L,8,FALSE)</f>
        <v>36</v>
      </c>
      <c r="V130" s="29">
        <f>VLOOKUP(R130&amp;"-"&amp;S130,通道清单!C:L,9,FALSE)</f>
        <v>5947</v>
      </c>
      <c r="W130" s="29">
        <f>VLOOKUP(R130&amp;"-"&amp;S130,通道清单!C:L,10,FALSE)</f>
        <v>5983</v>
      </c>
      <c r="X130" s="29">
        <f>VLOOKUP(R130&amp;"-"&amp;T130,通道清单!C:L,9,FALSE)</f>
        <v>3722</v>
      </c>
      <c r="Y130" s="29">
        <f>VLOOKUP(R130&amp;"-"&amp;T130,通道清单!C:L,10,FALSE)</f>
        <v>3758</v>
      </c>
    </row>
    <row r="131" ht="15" hidden="1" spans="1:25">
      <c r="A131" s="29">
        <f t="shared" si="17"/>
        <v>130</v>
      </c>
      <c r="B131" s="29" t="str">
        <f t="shared" si="12"/>
        <v>CS12-1-1-[14][14]-OFF0-BW36</v>
      </c>
      <c r="C131" s="29" t="str">
        <f>R131&amp;"_BW"&amp;TEXT(O131-N131,"000.00")&amp;"_U"&amp;VLOOKUP(R131&amp;"-"&amp;S131,通道清单!C:L,5,FALSE)&amp;LEFT("_____",5-LEN(VLOOKUP(R131&amp;"-"&amp;S131,通道清单!C:L,4,FALSE)))&amp;VLOOKUP(R131&amp;"-"&amp;S131,通道清单!C:L,4,FALSE)&amp;"_S"&amp;TEXT(N131,"00000.00")&amp;"_E"&amp;TEXT(O131,"00000.00")&amp;"_D"&amp;VLOOKUP(R131&amp;"-"&amp;T131,通道清单!C:L,5,FALSE)&amp;LEFT("_____",5-LEN(VLOOKUP(R131&amp;"-"&amp;T131,通道清单!C:L,4,FALSE)))&amp;VLOOKUP(R131&amp;"-"&amp;T131,通道清单!C:L,4,FALSE)&amp;"_S"&amp;TEXT(P131,"00000.00")&amp;"_E"&amp;TEXT(Q131,"00000.00")</f>
        <v>CS12_BW036.00_UH____W_S05987.00_E06023.00_DV____W_S03762.00_E03798.00</v>
      </c>
      <c r="D131" s="29"/>
      <c r="E131" s="29"/>
      <c r="F131" s="29"/>
      <c r="G131" s="29" t="s">
        <v>8782</v>
      </c>
      <c r="H131" s="29">
        <f>VLOOKUP(G131,开关状态表!B:I,7,FALSE)</f>
        <v>1</v>
      </c>
      <c r="I131" s="29">
        <v>0</v>
      </c>
      <c r="J131" s="161">
        <v>36</v>
      </c>
      <c r="K131" s="29" t="s">
        <v>8732</v>
      </c>
      <c r="L131" s="29"/>
      <c r="M131" s="158" t="s">
        <v>8733</v>
      </c>
      <c r="N131" s="156">
        <f t="shared" si="13"/>
        <v>5987</v>
      </c>
      <c r="O131" s="156">
        <f t="shared" si="14"/>
        <v>6023</v>
      </c>
      <c r="P131" s="156">
        <f t="shared" si="15"/>
        <v>3762</v>
      </c>
      <c r="Q131" s="156">
        <f t="shared" si="16"/>
        <v>3798</v>
      </c>
      <c r="R131" s="29" t="str">
        <f>VLOOKUP(VLOOKUP(G131,开关状态表!B:H,2,FALSE),矩阵信息表!B:H,2,FALSE)</f>
        <v>CS12</v>
      </c>
      <c r="S131" s="29" t="str">
        <f>VLOOKUP(G131,开关状态表!B:H,5,FALSE)</f>
        <v>RW4B</v>
      </c>
      <c r="T131" s="29" t="str">
        <f>VLOOKUP(G131,开关状态表!B:H,6,FALSE)</f>
        <v>TW4B</v>
      </c>
      <c r="U131" s="29">
        <f>VLOOKUP(R131&amp;"-"&amp;S131,通道清单!C:L,8,FALSE)</f>
        <v>36</v>
      </c>
      <c r="V131" s="29">
        <f>VLOOKUP(R131&amp;"-"&amp;S131,通道清单!C:L,9,FALSE)</f>
        <v>5987</v>
      </c>
      <c r="W131" s="29">
        <f>VLOOKUP(R131&amp;"-"&amp;S131,通道清单!C:L,10,FALSE)</f>
        <v>6023</v>
      </c>
      <c r="X131" s="29">
        <f>VLOOKUP(R131&amp;"-"&amp;T131,通道清单!C:L,9,FALSE)</f>
        <v>3762</v>
      </c>
      <c r="Y131" s="29">
        <f>VLOOKUP(R131&amp;"-"&amp;T131,通道清单!C:L,10,FALSE)</f>
        <v>3798</v>
      </c>
    </row>
    <row r="132" ht="15" hidden="1" spans="1:25">
      <c r="A132" s="29">
        <f t="shared" si="17"/>
        <v>131</v>
      </c>
      <c r="B132" s="29" t="str">
        <f t="shared" si="12"/>
        <v>CS12-1-1-[15][15]-OFF-2-BW40</v>
      </c>
      <c r="C132" s="29" t="str">
        <f>R132&amp;"_BW"&amp;TEXT(O132-N132,"000.00")&amp;"_U"&amp;VLOOKUP(R132&amp;"-"&amp;S132,通道清单!C:L,5,FALSE)&amp;LEFT("_____",5-LEN(VLOOKUP(R132&amp;"-"&amp;S132,通道清单!C:L,4,FALSE)))&amp;VLOOKUP(R132&amp;"-"&amp;S132,通道清单!C:L,4,FALSE)&amp;"_S"&amp;TEXT(N132,"00000.00")&amp;"_E"&amp;TEXT(O132,"00000.00")&amp;"_D"&amp;VLOOKUP(R132&amp;"-"&amp;T132,通道清单!C:L,5,FALSE)&amp;LEFT("_____",5-LEN(VLOOKUP(R132&amp;"-"&amp;T132,通道清单!C:L,4,FALSE)))&amp;VLOOKUP(R132&amp;"-"&amp;T132,通道清单!C:L,4,FALSE)&amp;"_S"&amp;TEXT(P132,"00000.00")&amp;"_E"&amp;TEXT(Q132,"00000.00")</f>
        <v>CS12_BW040.00_UH____W_S06025.00_E06065.00_DV____W_S03800.00_E03840.00</v>
      </c>
      <c r="D132" s="29"/>
      <c r="E132" s="29"/>
      <c r="F132" s="29"/>
      <c r="G132" s="29" t="s">
        <v>8783</v>
      </c>
      <c r="H132" s="29">
        <f>VLOOKUP(G132,开关状态表!B:I,7,FALSE)</f>
        <v>1</v>
      </c>
      <c r="I132" s="29">
        <v>-2</v>
      </c>
      <c r="J132" s="161">
        <v>40</v>
      </c>
      <c r="K132" s="29" t="s">
        <v>8732</v>
      </c>
      <c r="L132" s="29"/>
      <c r="M132" s="158" t="s">
        <v>8733</v>
      </c>
      <c r="N132" s="156">
        <f t="shared" si="13"/>
        <v>6025</v>
      </c>
      <c r="O132" s="156">
        <f t="shared" si="14"/>
        <v>6065</v>
      </c>
      <c r="P132" s="156">
        <f t="shared" si="15"/>
        <v>3800</v>
      </c>
      <c r="Q132" s="156">
        <f t="shared" si="16"/>
        <v>3840</v>
      </c>
      <c r="R132" s="29" t="str">
        <f>VLOOKUP(VLOOKUP(G132,开关状态表!B:H,2,FALSE),矩阵信息表!B:H,2,FALSE)</f>
        <v>CS12</v>
      </c>
      <c r="S132" s="29" t="str">
        <f>VLOOKUP(G132,开关状态表!B:H,5,FALSE)</f>
        <v>RW5B</v>
      </c>
      <c r="T132" s="29" t="str">
        <f>VLOOKUP(G132,开关状态表!B:H,6,FALSE)</f>
        <v>TW5B</v>
      </c>
      <c r="U132" s="29">
        <f>VLOOKUP(R132&amp;"-"&amp;S132,通道清单!C:L,8,FALSE)</f>
        <v>36</v>
      </c>
      <c r="V132" s="29">
        <f>VLOOKUP(R132&amp;"-"&amp;S132,通道清单!C:L,9,FALSE)</f>
        <v>6027</v>
      </c>
      <c r="W132" s="29">
        <f>VLOOKUP(R132&amp;"-"&amp;S132,通道清单!C:L,10,FALSE)</f>
        <v>6063</v>
      </c>
      <c r="X132" s="29">
        <f>VLOOKUP(R132&amp;"-"&amp;T132,通道清单!C:L,9,FALSE)</f>
        <v>3802</v>
      </c>
      <c r="Y132" s="29">
        <f>VLOOKUP(R132&amp;"-"&amp;T132,通道清单!C:L,10,FALSE)</f>
        <v>3838</v>
      </c>
    </row>
    <row r="133" ht="15" hidden="1" spans="1:25">
      <c r="A133" s="29">
        <f t="shared" si="17"/>
        <v>132</v>
      </c>
      <c r="B133" s="29" t="str">
        <f t="shared" si="12"/>
        <v>CS12-1-1-[16][16]-OFF0-BW36</v>
      </c>
      <c r="C133" s="29" t="str">
        <f>R133&amp;"_BW"&amp;TEXT(O133-N133,"000.00")&amp;"_U"&amp;VLOOKUP(R133&amp;"-"&amp;S133,通道清单!C:L,5,FALSE)&amp;LEFT("_____",5-LEN(VLOOKUP(R133&amp;"-"&amp;S133,通道清单!C:L,4,FALSE)))&amp;VLOOKUP(R133&amp;"-"&amp;S133,通道清单!C:L,4,FALSE)&amp;"_S"&amp;TEXT(N133,"00000.00")&amp;"_E"&amp;TEXT(O133,"00000.00")&amp;"_D"&amp;VLOOKUP(R133&amp;"-"&amp;T133,通道清单!C:L,5,FALSE)&amp;LEFT("_____",5-LEN(VLOOKUP(R133&amp;"-"&amp;T133,通道清单!C:L,4,FALSE)))&amp;VLOOKUP(R133&amp;"-"&amp;T133,通道清单!C:L,4,FALSE)&amp;"_S"&amp;TEXT(P133,"00000.00")&amp;"_E"&amp;TEXT(Q133,"00000.00")</f>
        <v>CS12_BW036.00_UH____W_S06067.00_E06103.00_DV____W_S03842.00_E03878.00</v>
      </c>
      <c r="D133" s="29"/>
      <c r="E133" s="29"/>
      <c r="F133" s="29"/>
      <c r="G133" s="29" t="s">
        <v>8784</v>
      </c>
      <c r="H133" s="29">
        <f>VLOOKUP(G133,开关状态表!B:I,7,FALSE)</f>
        <v>1</v>
      </c>
      <c r="I133" s="29">
        <v>0</v>
      </c>
      <c r="J133" s="161">
        <v>36</v>
      </c>
      <c r="K133" s="29" t="s">
        <v>8732</v>
      </c>
      <c r="L133" s="29"/>
      <c r="M133" s="158" t="s">
        <v>8733</v>
      </c>
      <c r="N133" s="156">
        <f t="shared" si="13"/>
        <v>6067</v>
      </c>
      <c r="O133" s="156">
        <f t="shared" si="14"/>
        <v>6103</v>
      </c>
      <c r="P133" s="156">
        <f t="shared" si="15"/>
        <v>3842</v>
      </c>
      <c r="Q133" s="156">
        <f t="shared" si="16"/>
        <v>3878</v>
      </c>
      <c r="R133" s="29" t="str">
        <f>VLOOKUP(VLOOKUP(G133,开关状态表!B:H,2,FALSE),矩阵信息表!B:H,2,FALSE)</f>
        <v>CS12</v>
      </c>
      <c r="S133" s="29" t="str">
        <f>VLOOKUP(G133,开关状态表!B:H,5,FALSE)</f>
        <v>RW6B</v>
      </c>
      <c r="T133" s="29" t="str">
        <f>VLOOKUP(G133,开关状态表!B:H,6,FALSE)</f>
        <v>TW6B</v>
      </c>
      <c r="U133" s="29">
        <f>VLOOKUP(R133&amp;"-"&amp;S133,通道清单!C:L,8,FALSE)</f>
        <v>36</v>
      </c>
      <c r="V133" s="29">
        <f>VLOOKUP(R133&amp;"-"&amp;S133,通道清单!C:L,9,FALSE)</f>
        <v>6067</v>
      </c>
      <c r="W133" s="29">
        <f>VLOOKUP(R133&amp;"-"&amp;S133,通道清单!C:L,10,FALSE)</f>
        <v>6103</v>
      </c>
      <c r="X133" s="29">
        <f>VLOOKUP(R133&amp;"-"&amp;T133,通道清单!C:L,9,FALSE)</f>
        <v>3842</v>
      </c>
      <c r="Y133" s="29">
        <f>VLOOKUP(R133&amp;"-"&amp;T133,通道清单!C:L,10,FALSE)</f>
        <v>3878</v>
      </c>
    </row>
    <row r="134" ht="15" hidden="1" spans="1:25">
      <c r="A134" s="29">
        <f t="shared" si="17"/>
        <v>133</v>
      </c>
      <c r="B134" s="29" t="str">
        <f t="shared" si="12"/>
        <v>CS12-1-1-[17][17]-OFF0-BW36</v>
      </c>
      <c r="C134" s="29" t="str">
        <f>R134&amp;"_BW"&amp;TEXT(O134-N134,"000.00")&amp;"_U"&amp;VLOOKUP(R134&amp;"-"&amp;S134,通道清单!C:L,5,FALSE)&amp;LEFT("_____",5-LEN(VLOOKUP(R134&amp;"-"&amp;S134,通道清单!C:L,4,FALSE)))&amp;VLOOKUP(R134&amp;"-"&amp;S134,通道清单!C:L,4,FALSE)&amp;"_S"&amp;TEXT(N134,"00000.00")&amp;"_E"&amp;TEXT(O134,"00000.00")&amp;"_D"&amp;VLOOKUP(R134&amp;"-"&amp;T134,通道清单!C:L,5,FALSE)&amp;LEFT("_____",5-LEN(VLOOKUP(R134&amp;"-"&amp;T134,通道清单!C:L,4,FALSE)))&amp;VLOOKUP(R134&amp;"-"&amp;T134,通道清单!C:L,4,FALSE)&amp;"_S"&amp;TEXT(P134,"00000.00")&amp;"_E"&amp;TEXT(Q134,"00000.00")</f>
        <v>CS12_BW036.00_UH____W_S06107.00_E06143.00_DV____W_S03882.00_E03918.00</v>
      </c>
      <c r="D134" s="29"/>
      <c r="E134" s="29"/>
      <c r="F134" s="29"/>
      <c r="G134" s="29" t="s">
        <v>8785</v>
      </c>
      <c r="H134" s="29">
        <f>VLOOKUP(G134,开关状态表!B:I,7,FALSE)</f>
        <v>1</v>
      </c>
      <c r="I134" s="29">
        <v>0</v>
      </c>
      <c r="J134" s="161">
        <v>36</v>
      </c>
      <c r="K134" s="29" t="s">
        <v>8732</v>
      </c>
      <c r="L134" s="29"/>
      <c r="M134" s="158" t="s">
        <v>8733</v>
      </c>
      <c r="N134" s="156">
        <f t="shared" si="13"/>
        <v>6107</v>
      </c>
      <c r="O134" s="156">
        <f t="shared" si="14"/>
        <v>6143</v>
      </c>
      <c r="P134" s="156">
        <f t="shared" si="15"/>
        <v>3882</v>
      </c>
      <c r="Q134" s="156">
        <f t="shared" si="16"/>
        <v>3918</v>
      </c>
      <c r="R134" s="29" t="str">
        <f>VLOOKUP(VLOOKUP(G134,开关状态表!B:H,2,FALSE),矩阵信息表!B:H,2,FALSE)</f>
        <v>CS12</v>
      </c>
      <c r="S134" s="29" t="str">
        <f>VLOOKUP(G134,开关状态表!B:H,5,FALSE)</f>
        <v>RW7B</v>
      </c>
      <c r="T134" s="29" t="str">
        <f>VLOOKUP(G134,开关状态表!B:H,6,FALSE)</f>
        <v>TW7B</v>
      </c>
      <c r="U134" s="29">
        <f>VLOOKUP(R134&amp;"-"&amp;S134,通道清单!C:L,8,FALSE)</f>
        <v>36</v>
      </c>
      <c r="V134" s="29">
        <f>VLOOKUP(R134&amp;"-"&amp;S134,通道清单!C:L,9,FALSE)</f>
        <v>6107</v>
      </c>
      <c r="W134" s="29">
        <f>VLOOKUP(R134&amp;"-"&amp;S134,通道清单!C:L,10,FALSE)</f>
        <v>6143</v>
      </c>
      <c r="X134" s="29">
        <f>VLOOKUP(R134&amp;"-"&amp;T134,通道清单!C:L,9,FALSE)</f>
        <v>3882</v>
      </c>
      <c r="Y134" s="29">
        <f>VLOOKUP(R134&amp;"-"&amp;T134,通道清单!C:L,10,FALSE)</f>
        <v>3918</v>
      </c>
    </row>
    <row r="135" ht="15" hidden="1" spans="1:25">
      <c r="A135" s="29">
        <f t="shared" si="17"/>
        <v>134</v>
      </c>
      <c r="B135" s="29" t="str">
        <f t="shared" si="12"/>
        <v>CS12-1-1-[18][18]-OFF0-BW36</v>
      </c>
      <c r="C135" s="29" t="str">
        <f>R135&amp;"_BW"&amp;TEXT(O135-N135,"000.00")&amp;"_U"&amp;VLOOKUP(R135&amp;"-"&amp;S135,通道清单!C:L,5,FALSE)&amp;LEFT("_____",5-LEN(VLOOKUP(R135&amp;"-"&amp;S135,通道清单!C:L,4,FALSE)))&amp;VLOOKUP(R135&amp;"-"&amp;S135,通道清单!C:L,4,FALSE)&amp;"_S"&amp;TEXT(N135,"00000.00")&amp;"_E"&amp;TEXT(O135,"00000.00")&amp;"_D"&amp;VLOOKUP(R135&amp;"-"&amp;T135,通道清单!C:L,5,FALSE)&amp;LEFT("_____",5-LEN(VLOOKUP(R135&amp;"-"&amp;T135,通道清单!C:L,4,FALSE)))&amp;VLOOKUP(R135&amp;"-"&amp;T135,通道清单!C:L,4,FALSE)&amp;"_S"&amp;TEXT(P135,"00000.00")&amp;"_E"&amp;TEXT(Q135,"00000.00")</f>
        <v>CS12_BW036.00_UH____W_S06147.00_E06183.00_DV____W_S03922.00_E03958.00</v>
      </c>
      <c r="D135" s="29"/>
      <c r="E135" s="29"/>
      <c r="F135" s="29"/>
      <c r="G135" s="29" t="s">
        <v>8786</v>
      </c>
      <c r="H135" s="29">
        <f>VLOOKUP(G135,开关状态表!B:I,7,FALSE)</f>
        <v>1</v>
      </c>
      <c r="I135" s="29">
        <v>0</v>
      </c>
      <c r="J135" s="161">
        <v>36</v>
      </c>
      <c r="K135" s="29" t="s">
        <v>8732</v>
      </c>
      <c r="L135" s="29"/>
      <c r="M135" s="158" t="s">
        <v>8733</v>
      </c>
      <c r="N135" s="156">
        <f t="shared" si="13"/>
        <v>6147</v>
      </c>
      <c r="O135" s="156">
        <f t="shared" si="14"/>
        <v>6183</v>
      </c>
      <c r="P135" s="156">
        <f t="shared" si="15"/>
        <v>3922</v>
      </c>
      <c r="Q135" s="156">
        <f t="shared" si="16"/>
        <v>3958</v>
      </c>
      <c r="R135" s="29" t="str">
        <f>VLOOKUP(VLOOKUP(G135,开关状态表!B:H,2,FALSE),矩阵信息表!B:H,2,FALSE)</f>
        <v>CS12</v>
      </c>
      <c r="S135" s="29" t="str">
        <f>VLOOKUP(G135,开关状态表!B:H,5,FALSE)</f>
        <v>RW8B</v>
      </c>
      <c r="T135" s="29" t="str">
        <f>VLOOKUP(G135,开关状态表!B:H,6,FALSE)</f>
        <v>TW8B</v>
      </c>
      <c r="U135" s="29">
        <f>VLOOKUP(R135&amp;"-"&amp;S135,通道清单!C:L,8,FALSE)</f>
        <v>36</v>
      </c>
      <c r="V135" s="29">
        <f>VLOOKUP(R135&amp;"-"&amp;S135,通道清单!C:L,9,FALSE)</f>
        <v>6147</v>
      </c>
      <c r="W135" s="29">
        <f>VLOOKUP(R135&amp;"-"&amp;S135,通道清单!C:L,10,FALSE)</f>
        <v>6183</v>
      </c>
      <c r="X135" s="29">
        <f>VLOOKUP(R135&amp;"-"&amp;T135,通道清单!C:L,9,FALSE)</f>
        <v>3922</v>
      </c>
      <c r="Y135" s="29">
        <f>VLOOKUP(R135&amp;"-"&amp;T135,通道清单!C:L,10,FALSE)</f>
        <v>3958</v>
      </c>
    </row>
    <row r="136" ht="15" hidden="1" spans="1:25">
      <c r="A136" s="29">
        <f t="shared" si="17"/>
        <v>135</v>
      </c>
      <c r="B136" s="29" t="str">
        <f t="shared" si="12"/>
        <v>CS12-1-1-[19][19]-OFF-2-BW20</v>
      </c>
      <c r="C136" s="29" t="str">
        <f>R136&amp;"_BW"&amp;TEXT(O136-N136,"000.00")&amp;"_U"&amp;VLOOKUP(R136&amp;"-"&amp;S136,通道清单!C:L,5,FALSE)&amp;LEFT("_____",5-LEN(VLOOKUP(R136&amp;"-"&amp;S136,通道清单!C:L,4,FALSE)))&amp;VLOOKUP(R136&amp;"-"&amp;S136,通道清单!C:L,4,FALSE)&amp;"_S"&amp;TEXT(N136,"00000.00")&amp;"_E"&amp;TEXT(O136,"00000.00")&amp;"_D"&amp;VLOOKUP(R136&amp;"-"&amp;T136,通道清单!C:L,5,FALSE)&amp;LEFT("_____",5-LEN(VLOOKUP(R136&amp;"-"&amp;T136,通道清单!C:L,4,FALSE)))&amp;VLOOKUP(R136&amp;"-"&amp;T136,通道清单!C:L,4,FALSE)&amp;"_S"&amp;TEXT(P136,"00000.00")&amp;"_E"&amp;TEXT(Q136,"00000.00")</f>
        <v>CS12_BW020.00_UH____W_S06185.00_E06205.00_DV____W_S03960.00_E03980.00</v>
      </c>
      <c r="D136" s="29"/>
      <c r="E136" s="29"/>
      <c r="F136" s="29"/>
      <c r="G136" s="29" t="s">
        <v>8787</v>
      </c>
      <c r="H136" s="29">
        <f>VLOOKUP(G136,开关状态表!B:I,7,FALSE)</f>
        <v>1</v>
      </c>
      <c r="I136" s="29">
        <v>-2</v>
      </c>
      <c r="J136" s="161">
        <v>20</v>
      </c>
      <c r="K136" s="29" t="s">
        <v>8732</v>
      </c>
      <c r="L136" s="29"/>
      <c r="M136" s="158" t="s">
        <v>8733</v>
      </c>
      <c r="N136" s="156">
        <f t="shared" si="13"/>
        <v>6185</v>
      </c>
      <c r="O136" s="156">
        <f t="shared" si="14"/>
        <v>6205</v>
      </c>
      <c r="P136" s="156">
        <f t="shared" si="15"/>
        <v>3960</v>
      </c>
      <c r="Q136" s="156">
        <f t="shared" si="16"/>
        <v>3980</v>
      </c>
      <c r="R136" s="29" t="str">
        <f>VLOOKUP(VLOOKUP(G136,开关状态表!B:H,2,FALSE),矩阵信息表!B:H,2,FALSE)</f>
        <v>CS12</v>
      </c>
      <c r="S136" s="29" t="str">
        <f>VLOOKUP(G136,开关状态表!B:H,5,FALSE)</f>
        <v>RW9B</v>
      </c>
      <c r="T136" s="29" t="str">
        <f>VLOOKUP(G136,开关状态表!B:H,6,FALSE)</f>
        <v>TW9B</v>
      </c>
      <c r="U136" s="29">
        <f>VLOOKUP(R136&amp;"-"&amp;S136,通道清单!C:L,8,FALSE)</f>
        <v>36</v>
      </c>
      <c r="V136" s="29">
        <f>VLOOKUP(R136&amp;"-"&amp;S136,通道清单!C:L,9,FALSE)</f>
        <v>6187</v>
      </c>
      <c r="W136" s="29">
        <f>VLOOKUP(R136&amp;"-"&amp;S136,通道清单!C:L,10,FALSE)</f>
        <v>6223</v>
      </c>
      <c r="X136" s="29">
        <f>VLOOKUP(R136&amp;"-"&amp;T136,通道清单!C:L,9,FALSE)</f>
        <v>3962</v>
      </c>
      <c r="Y136" s="29">
        <f>VLOOKUP(R136&amp;"-"&amp;T136,通道清单!C:L,10,FALSE)</f>
        <v>3998</v>
      </c>
    </row>
    <row r="137" ht="15" hidden="1" spans="1:25">
      <c r="A137" s="29">
        <f t="shared" si="17"/>
        <v>136</v>
      </c>
      <c r="B137" s="29" t="str">
        <f t="shared" si="12"/>
        <v>CS12-1-1-[19][19]-OFF18-BW20</v>
      </c>
      <c r="C137" s="29" t="str">
        <f>R137&amp;"_BW"&amp;TEXT(O137-N137,"000.00")&amp;"_U"&amp;VLOOKUP(R137&amp;"-"&amp;S137,通道清单!C:L,5,FALSE)&amp;LEFT("_____",5-LEN(VLOOKUP(R137&amp;"-"&amp;S137,通道清单!C:L,4,FALSE)))&amp;VLOOKUP(R137&amp;"-"&amp;S137,通道清单!C:L,4,FALSE)&amp;"_S"&amp;TEXT(N137,"00000.00")&amp;"_E"&amp;TEXT(O137,"00000.00")&amp;"_D"&amp;VLOOKUP(R137&amp;"-"&amp;T137,通道清单!C:L,5,FALSE)&amp;LEFT("_____",5-LEN(VLOOKUP(R137&amp;"-"&amp;T137,通道清单!C:L,4,FALSE)))&amp;VLOOKUP(R137&amp;"-"&amp;T137,通道清单!C:L,4,FALSE)&amp;"_S"&amp;TEXT(P137,"00000.00")&amp;"_E"&amp;TEXT(Q137,"00000.00")</f>
        <v>CS12_BW020.00_UH____W_S06205.00_E06225.00_DV____W_S03980.00_E04000.00</v>
      </c>
      <c r="D137" s="29"/>
      <c r="E137" s="29"/>
      <c r="F137" s="29"/>
      <c r="G137" s="29" t="s">
        <v>8787</v>
      </c>
      <c r="H137" s="29">
        <f>VLOOKUP(G137,开关状态表!B:I,7,FALSE)</f>
        <v>1</v>
      </c>
      <c r="I137" s="29">
        <v>18</v>
      </c>
      <c r="J137" s="161">
        <v>20</v>
      </c>
      <c r="K137" s="29" t="s">
        <v>8732</v>
      </c>
      <c r="L137" s="29"/>
      <c r="M137" s="158" t="s">
        <v>8733</v>
      </c>
      <c r="N137" s="156">
        <f t="shared" si="13"/>
        <v>6205</v>
      </c>
      <c r="O137" s="156">
        <f t="shared" si="14"/>
        <v>6225</v>
      </c>
      <c r="P137" s="156">
        <f t="shared" si="15"/>
        <v>3980</v>
      </c>
      <c r="Q137" s="156">
        <f t="shared" si="16"/>
        <v>4000</v>
      </c>
      <c r="R137" s="29" t="str">
        <f>VLOOKUP(VLOOKUP(G137,开关状态表!B:H,2,FALSE),矩阵信息表!B:H,2,FALSE)</f>
        <v>CS12</v>
      </c>
      <c r="S137" s="29" t="str">
        <f>VLOOKUP(G137,开关状态表!B:H,5,FALSE)</f>
        <v>RW9B</v>
      </c>
      <c r="T137" s="29" t="str">
        <f>VLOOKUP(G137,开关状态表!B:H,6,FALSE)</f>
        <v>TW9B</v>
      </c>
      <c r="U137" s="29">
        <f>VLOOKUP(R137&amp;"-"&amp;S137,通道清单!C:L,8,FALSE)</f>
        <v>36</v>
      </c>
      <c r="V137" s="29">
        <f>VLOOKUP(R137&amp;"-"&amp;S137,通道清单!C:L,9,FALSE)</f>
        <v>6187</v>
      </c>
      <c r="W137" s="29">
        <f>VLOOKUP(R137&amp;"-"&amp;S137,通道清单!C:L,10,FALSE)</f>
        <v>6223</v>
      </c>
      <c r="X137" s="29">
        <f>VLOOKUP(R137&amp;"-"&amp;T137,通道清单!C:L,9,FALSE)</f>
        <v>3962</v>
      </c>
      <c r="Y137" s="29">
        <f>VLOOKUP(R137&amp;"-"&amp;T137,通道清单!C:L,10,FALSE)</f>
        <v>3998</v>
      </c>
    </row>
    <row r="138" ht="15" hidden="1" spans="1:25">
      <c r="A138" s="29">
        <f t="shared" si="17"/>
        <v>137</v>
      </c>
      <c r="B138" s="29" t="str">
        <f t="shared" si="12"/>
        <v>CS12-1-1-[20][20]-OFF-2-BW15.5</v>
      </c>
      <c r="C138" s="29" t="str">
        <f>R138&amp;"_BW"&amp;TEXT(O138-N138,"000.00")&amp;"_U"&amp;VLOOKUP(R138&amp;"-"&amp;S138,通道清单!C:L,5,FALSE)&amp;LEFT("_____",5-LEN(VLOOKUP(R138&amp;"-"&amp;S138,通道清单!C:L,4,FALSE)))&amp;VLOOKUP(R138&amp;"-"&amp;S138,通道清单!C:L,4,FALSE)&amp;"_S"&amp;TEXT(N138,"00000.00")&amp;"_E"&amp;TEXT(O138,"00000.00")&amp;"_D"&amp;VLOOKUP(R138&amp;"-"&amp;T138,通道清单!C:L,5,FALSE)&amp;LEFT("_____",5-LEN(VLOOKUP(R138&amp;"-"&amp;T138,通道清单!C:L,4,FALSE)))&amp;VLOOKUP(R138&amp;"-"&amp;T138,通道清单!C:L,4,FALSE)&amp;"_S"&amp;TEXT(P138,"00000.00")&amp;"_E"&amp;TEXT(Q138,"00000.00")</f>
        <v>CS12_BW015.50_UH____W_S06225.00_E06240.50_DV____W_S04000.00_E04015.50</v>
      </c>
      <c r="D138" s="29"/>
      <c r="E138" s="29"/>
      <c r="F138" s="29"/>
      <c r="G138" s="29" t="s">
        <v>8788</v>
      </c>
      <c r="H138" s="29">
        <f>VLOOKUP(G138,开关状态表!B:I,7,FALSE)</f>
        <v>1</v>
      </c>
      <c r="I138" s="29">
        <v>-2</v>
      </c>
      <c r="J138" s="161">
        <v>15.5</v>
      </c>
      <c r="K138" s="29" t="s">
        <v>8732</v>
      </c>
      <c r="L138" s="29"/>
      <c r="M138" s="158" t="s">
        <v>8733</v>
      </c>
      <c r="N138" s="156">
        <f t="shared" si="13"/>
        <v>6225</v>
      </c>
      <c r="O138" s="156">
        <f t="shared" si="14"/>
        <v>6240.5</v>
      </c>
      <c r="P138" s="156">
        <f t="shared" si="15"/>
        <v>4000</v>
      </c>
      <c r="Q138" s="156">
        <f t="shared" si="16"/>
        <v>4015.5</v>
      </c>
      <c r="R138" s="29" t="str">
        <f>VLOOKUP(VLOOKUP(G138,开关状态表!B:H,2,FALSE),矩阵信息表!B:H,2,FALSE)</f>
        <v>CS12</v>
      </c>
      <c r="S138" s="29" t="str">
        <f>VLOOKUP(G138,开关状态表!B:H,5,FALSE)</f>
        <v>RW10B</v>
      </c>
      <c r="T138" s="29" t="str">
        <f>VLOOKUP(G138,开关状态表!B:H,6,FALSE)</f>
        <v>TW10B</v>
      </c>
      <c r="U138" s="29">
        <f>VLOOKUP(R138&amp;"-"&amp;S138,通道清单!C:L,8,FALSE)</f>
        <v>36</v>
      </c>
      <c r="V138" s="29">
        <f>VLOOKUP(R138&amp;"-"&amp;S138,通道清单!C:L,9,FALSE)</f>
        <v>6227</v>
      </c>
      <c r="W138" s="29">
        <f>VLOOKUP(R138&amp;"-"&amp;S138,通道清单!C:L,10,FALSE)</f>
        <v>6263</v>
      </c>
      <c r="X138" s="29">
        <f>VLOOKUP(R138&amp;"-"&amp;T138,通道清单!C:L,9,FALSE)</f>
        <v>4002</v>
      </c>
      <c r="Y138" s="29">
        <f>VLOOKUP(R138&amp;"-"&amp;T138,通道清单!C:L,10,FALSE)</f>
        <v>4038</v>
      </c>
    </row>
    <row r="139" ht="15" hidden="1" spans="1:25">
      <c r="A139" s="29">
        <f t="shared" si="17"/>
        <v>138</v>
      </c>
      <c r="B139" s="29" t="str">
        <f t="shared" si="12"/>
        <v>CS12-1-1-[20][20]-OFF13.5-BW9</v>
      </c>
      <c r="C139" s="29" t="str">
        <f>R139&amp;"_BW"&amp;TEXT(O139-N139,"000.00")&amp;"_U"&amp;VLOOKUP(R139&amp;"-"&amp;S139,通道清单!C:L,5,FALSE)&amp;LEFT("_____",5-LEN(VLOOKUP(R139&amp;"-"&amp;S139,通道清单!C:L,4,FALSE)))&amp;VLOOKUP(R139&amp;"-"&amp;S139,通道清单!C:L,4,FALSE)&amp;"_S"&amp;TEXT(N139,"00000.00")&amp;"_E"&amp;TEXT(O139,"00000.00")&amp;"_D"&amp;VLOOKUP(R139&amp;"-"&amp;T139,通道清单!C:L,5,FALSE)&amp;LEFT("_____",5-LEN(VLOOKUP(R139&amp;"-"&amp;T139,通道清单!C:L,4,FALSE)))&amp;VLOOKUP(R139&amp;"-"&amp;T139,通道清单!C:L,4,FALSE)&amp;"_S"&amp;TEXT(P139,"00000.00")&amp;"_E"&amp;TEXT(Q139,"00000.00")</f>
        <v>CS12_BW009.00_UH____W_S06240.50_E06249.50_DV____W_S04015.50_E04024.50</v>
      </c>
      <c r="D139" s="29"/>
      <c r="E139" s="29"/>
      <c r="F139" s="29"/>
      <c r="G139" s="29" t="s">
        <v>8788</v>
      </c>
      <c r="H139" s="29">
        <f>VLOOKUP(G139,开关状态表!B:I,7,FALSE)</f>
        <v>1</v>
      </c>
      <c r="I139" s="29">
        <v>13.5</v>
      </c>
      <c r="J139" s="161">
        <v>9</v>
      </c>
      <c r="K139" s="29" t="s">
        <v>8732</v>
      </c>
      <c r="L139" s="29"/>
      <c r="M139" s="158" t="s">
        <v>8733</v>
      </c>
      <c r="N139" s="156">
        <f t="shared" si="13"/>
        <v>6240.5</v>
      </c>
      <c r="O139" s="156">
        <f t="shared" si="14"/>
        <v>6249.5</v>
      </c>
      <c r="P139" s="156">
        <f t="shared" si="15"/>
        <v>4015.5</v>
      </c>
      <c r="Q139" s="156">
        <f t="shared" si="16"/>
        <v>4024.5</v>
      </c>
      <c r="R139" s="29" t="str">
        <f>VLOOKUP(VLOOKUP(G139,开关状态表!B:H,2,FALSE),矩阵信息表!B:H,2,FALSE)</f>
        <v>CS12</v>
      </c>
      <c r="S139" s="29" t="str">
        <f>VLOOKUP(G139,开关状态表!B:H,5,FALSE)</f>
        <v>RW10B</v>
      </c>
      <c r="T139" s="29" t="str">
        <f>VLOOKUP(G139,开关状态表!B:H,6,FALSE)</f>
        <v>TW10B</v>
      </c>
      <c r="U139" s="29">
        <f>VLOOKUP(R139&amp;"-"&amp;S139,通道清单!C:L,8,FALSE)</f>
        <v>36</v>
      </c>
      <c r="V139" s="29">
        <f>VLOOKUP(R139&amp;"-"&amp;S139,通道清单!C:L,9,FALSE)</f>
        <v>6227</v>
      </c>
      <c r="W139" s="29">
        <f>VLOOKUP(R139&amp;"-"&amp;S139,通道清单!C:L,10,FALSE)</f>
        <v>6263</v>
      </c>
      <c r="X139" s="29">
        <f>VLOOKUP(R139&amp;"-"&amp;T139,通道清单!C:L,9,FALSE)</f>
        <v>4002</v>
      </c>
      <c r="Y139" s="29">
        <f>VLOOKUP(R139&amp;"-"&amp;T139,通道清单!C:L,10,FALSE)</f>
        <v>4038</v>
      </c>
    </row>
    <row r="140" ht="15" hidden="1" spans="1:25">
      <c r="A140" s="29">
        <f t="shared" si="17"/>
        <v>139</v>
      </c>
      <c r="B140" s="29" t="str">
        <f t="shared" si="12"/>
        <v>CS12-1-1-[20][20]-OFF22.5-BW15.5</v>
      </c>
      <c r="C140" s="29" t="str">
        <f>R140&amp;"_BW"&amp;TEXT(O140-N140,"000.00")&amp;"_U"&amp;VLOOKUP(R140&amp;"-"&amp;S140,通道清单!C:L,5,FALSE)&amp;LEFT("_____",5-LEN(VLOOKUP(R140&amp;"-"&amp;S140,通道清单!C:L,4,FALSE)))&amp;VLOOKUP(R140&amp;"-"&amp;S140,通道清单!C:L,4,FALSE)&amp;"_S"&amp;TEXT(N140,"00000.00")&amp;"_E"&amp;TEXT(O140,"00000.00")&amp;"_D"&amp;VLOOKUP(R140&amp;"-"&amp;T140,通道清单!C:L,5,FALSE)&amp;LEFT("_____",5-LEN(VLOOKUP(R140&amp;"-"&amp;T140,通道清单!C:L,4,FALSE)))&amp;VLOOKUP(R140&amp;"-"&amp;T140,通道清单!C:L,4,FALSE)&amp;"_S"&amp;TEXT(P140,"00000.00")&amp;"_E"&amp;TEXT(Q140,"00000.00")</f>
        <v>CS12_BW015.50_UH____W_S06249.50_E06265.00_DV____W_S04024.50_E04040.00</v>
      </c>
      <c r="D140" s="29"/>
      <c r="E140" s="29"/>
      <c r="F140" s="29"/>
      <c r="G140" s="29" t="s">
        <v>8788</v>
      </c>
      <c r="H140" s="29">
        <f>VLOOKUP(G140,开关状态表!B:I,7,FALSE)</f>
        <v>1</v>
      </c>
      <c r="I140" s="29">
        <v>22.5</v>
      </c>
      <c r="J140" s="161">
        <v>15.5</v>
      </c>
      <c r="K140" s="29" t="s">
        <v>8732</v>
      </c>
      <c r="L140" s="29"/>
      <c r="M140" s="158" t="s">
        <v>8733</v>
      </c>
      <c r="N140" s="156">
        <f t="shared" si="13"/>
        <v>6249.5</v>
      </c>
      <c r="O140" s="156">
        <f t="shared" si="14"/>
        <v>6265</v>
      </c>
      <c r="P140" s="156">
        <f t="shared" si="15"/>
        <v>4024.5</v>
      </c>
      <c r="Q140" s="156">
        <f t="shared" si="16"/>
        <v>4040</v>
      </c>
      <c r="R140" s="29" t="str">
        <f>VLOOKUP(VLOOKUP(G140,开关状态表!B:H,2,FALSE),矩阵信息表!B:H,2,FALSE)</f>
        <v>CS12</v>
      </c>
      <c r="S140" s="29" t="str">
        <f>VLOOKUP(G140,开关状态表!B:H,5,FALSE)</f>
        <v>RW10B</v>
      </c>
      <c r="T140" s="29" t="str">
        <f>VLOOKUP(G140,开关状态表!B:H,6,FALSE)</f>
        <v>TW10B</v>
      </c>
      <c r="U140" s="29">
        <f>VLOOKUP(R140&amp;"-"&amp;S140,通道清单!C:L,8,FALSE)</f>
        <v>36</v>
      </c>
      <c r="V140" s="29">
        <f>VLOOKUP(R140&amp;"-"&amp;S140,通道清单!C:L,9,FALSE)</f>
        <v>6227</v>
      </c>
      <c r="W140" s="29">
        <f>VLOOKUP(R140&amp;"-"&amp;S140,通道清单!C:L,10,FALSE)</f>
        <v>6263</v>
      </c>
      <c r="X140" s="29">
        <f>VLOOKUP(R140&amp;"-"&amp;T140,通道清单!C:L,9,FALSE)</f>
        <v>4002</v>
      </c>
      <c r="Y140" s="29">
        <f>VLOOKUP(R140&amp;"-"&amp;T140,通道清单!C:L,10,FALSE)</f>
        <v>4038</v>
      </c>
    </row>
    <row r="141" ht="15" hidden="1" spans="1:25">
      <c r="A141" s="29">
        <f t="shared" si="17"/>
        <v>140</v>
      </c>
      <c r="B141" s="29" t="str">
        <f t="shared" si="12"/>
        <v>CS12-1-1-[21][21]-OFF0-BW36</v>
      </c>
      <c r="C141" s="29" t="str">
        <f>R141&amp;"_BW"&amp;TEXT(O141-N141,"000.00")&amp;"_U"&amp;VLOOKUP(R141&amp;"-"&amp;S141,通道清单!C:L,5,FALSE)&amp;LEFT("_____",5-LEN(VLOOKUP(R141&amp;"-"&amp;S141,通道清单!C:L,4,FALSE)))&amp;VLOOKUP(R141&amp;"-"&amp;S141,通道清单!C:L,4,FALSE)&amp;"_S"&amp;TEXT(N141,"00000.00")&amp;"_E"&amp;TEXT(O141,"00000.00")&amp;"_D"&amp;VLOOKUP(R141&amp;"-"&amp;T141,通道清单!C:L,5,FALSE)&amp;LEFT("_____",5-LEN(VLOOKUP(R141&amp;"-"&amp;T141,通道清单!C:L,4,FALSE)))&amp;VLOOKUP(R141&amp;"-"&amp;T141,通道清单!C:L,4,FALSE)&amp;"_S"&amp;TEXT(P141,"00000.00")&amp;"_E"&amp;TEXT(Q141,"00000.00")</f>
        <v>CS12_BW036.00_UH____W_S06267.00_E06303.00_DV____W_S04042.00_E04078.00</v>
      </c>
      <c r="D141" s="29"/>
      <c r="E141" s="29"/>
      <c r="F141" s="29"/>
      <c r="G141" s="29" t="s">
        <v>8789</v>
      </c>
      <c r="H141" s="29">
        <f>VLOOKUP(G141,开关状态表!B:I,7,FALSE)</f>
        <v>1</v>
      </c>
      <c r="I141" s="29">
        <v>0</v>
      </c>
      <c r="J141" s="161">
        <v>36</v>
      </c>
      <c r="K141" s="29" t="s">
        <v>8732</v>
      </c>
      <c r="L141" s="29"/>
      <c r="M141" s="158" t="s">
        <v>8733</v>
      </c>
      <c r="N141" s="156">
        <f t="shared" si="13"/>
        <v>6267</v>
      </c>
      <c r="O141" s="156">
        <f t="shared" si="14"/>
        <v>6303</v>
      </c>
      <c r="P141" s="156">
        <f t="shared" si="15"/>
        <v>4042</v>
      </c>
      <c r="Q141" s="156">
        <f t="shared" si="16"/>
        <v>4078</v>
      </c>
      <c r="R141" s="29" t="str">
        <f>VLOOKUP(VLOOKUP(G141,开关状态表!B:H,2,FALSE),矩阵信息表!B:H,2,FALSE)</f>
        <v>CS12</v>
      </c>
      <c r="S141" s="29" t="str">
        <f>VLOOKUP(G141,开关状态表!B:H,5,FALSE)</f>
        <v>RW11B</v>
      </c>
      <c r="T141" s="29" t="str">
        <f>VLOOKUP(G141,开关状态表!B:H,6,FALSE)</f>
        <v>TW11B</v>
      </c>
      <c r="U141" s="29">
        <f>VLOOKUP(R141&amp;"-"&amp;S141,通道清单!C:L,8,FALSE)</f>
        <v>36</v>
      </c>
      <c r="V141" s="29">
        <f>VLOOKUP(R141&amp;"-"&amp;S141,通道清单!C:L,9,FALSE)</f>
        <v>6267</v>
      </c>
      <c r="W141" s="29">
        <f>VLOOKUP(R141&amp;"-"&amp;S141,通道清单!C:L,10,FALSE)</f>
        <v>6303</v>
      </c>
      <c r="X141" s="29">
        <f>VLOOKUP(R141&amp;"-"&amp;T141,通道清单!C:L,9,FALSE)</f>
        <v>4042</v>
      </c>
      <c r="Y141" s="29">
        <f>VLOOKUP(R141&amp;"-"&amp;T141,通道清单!C:L,10,FALSE)</f>
        <v>4078</v>
      </c>
    </row>
    <row r="142" ht="15" hidden="1" spans="1:25">
      <c r="A142" s="29">
        <f t="shared" si="17"/>
        <v>141</v>
      </c>
      <c r="B142" s="29" t="str">
        <f t="shared" si="12"/>
        <v>CS12-1-1-[22][22]-OFF0-BW36</v>
      </c>
      <c r="C142" s="29" t="str">
        <f>R142&amp;"_BW"&amp;TEXT(O142-N142,"000.00")&amp;"_U"&amp;VLOOKUP(R142&amp;"-"&amp;S142,通道清单!C:L,5,FALSE)&amp;LEFT("_____",5-LEN(VLOOKUP(R142&amp;"-"&amp;S142,通道清单!C:L,4,FALSE)))&amp;VLOOKUP(R142&amp;"-"&amp;S142,通道清单!C:L,4,FALSE)&amp;"_S"&amp;TEXT(N142,"00000.00")&amp;"_E"&amp;TEXT(O142,"00000.00")&amp;"_D"&amp;VLOOKUP(R142&amp;"-"&amp;T142,通道清单!C:L,5,FALSE)&amp;LEFT("_____",5-LEN(VLOOKUP(R142&amp;"-"&amp;T142,通道清单!C:L,4,FALSE)))&amp;VLOOKUP(R142&amp;"-"&amp;T142,通道清单!C:L,4,FALSE)&amp;"_S"&amp;TEXT(P142,"00000.00")&amp;"_E"&amp;TEXT(Q142,"00000.00")</f>
        <v>CS12_BW036.00_UH____W_S06307.00_E06343.00_DV____W_S04082.00_E04118.00</v>
      </c>
      <c r="D142" s="29"/>
      <c r="E142" s="29"/>
      <c r="F142" s="29"/>
      <c r="G142" s="29" t="s">
        <v>8790</v>
      </c>
      <c r="H142" s="29">
        <f>VLOOKUP(G142,开关状态表!B:I,7,FALSE)</f>
        <v>1</v>
      </c>
      <c r="I142" s="29">
        <v>0</v>
      </c>
      <c r="J142" s="161">
        <v>36</v>
      </c>
      <c r="K142" s="29" t="s">
        <v>8732</v>
      </c>
      <c r="L142" s="29"/>
      <c r="M142" s="158" t="s">
        <v>8733</v>
      </c>
      <c r="N142" s="156">
        <f t="shared" si="13"/>
        <v>6307</v>
      </c>
      <c r="O142" s="156">
        <f t="shared" si="14"/>
        <v>6343</v>
      </c>
      <c r="P142" s="156">
        <f t="shared" si="15"/>
        <v>4082</v>
      </c>
      <c r="Q142" s="156">
        <f t="shared" si="16"/>
        <v>4118</v>
      </c>
      <c r="R142" s="29" t="str">
        <f>VLOOKUP(VLOOKUP(G142,开关状态表!B:H,2,FALSE),矩阵信息表!B:H,2,FALSE)</f>
        <v>CS12</v>
      </c>
      <c r="S142" s="29" t="str">
        <f>VLOOKUP(G142,开关状态表!B:H,5,FALSE)</f>
        <v>RW12B</v>
      </c>
      <c r="T142" s="29" t="str">
        <f>VLOOKUP(G142,开关状态表!B:H,6,FALSE)</f>
        <v>TW12B</v>
      </c>
      <c r="U142" s="29">
        <f>VLOOKUP(R142&amp;"-"&amp;S142,通道清单!C:L,8,FALSE)</f>
        <v>36</v>
      </c>
      <c r="V142" s="29">
        <f>VLOOKUP(R142&amp;"-"&amp;S142,通道清单!C:L,9,FALSE)</f>
        <v>6307</v>
      </c>
      <c r="W142" s="29">
        <f>VLOOKUP(R142&amp;"-"&amp;S142,通道清单!C:L,10,FALSE)</f>
        <v>6343</v>
      </c>
      <c r="X142" s="29">
        <f>VLOOKUP(R142&amp;"-"&amp;T142,通道清单!C:L,9,FALSE)</f>
        <v>4082</v>
      </c>
      <c r="Y142" s="29">
        <f>VLOOKUP(R142&amp;"-"&amp;T142,通道清单!C:L,10,FALSE)</f>
        <v>4118</v>
      </c>
    </row>
    <row r="143" ht="15" hidden="1" spans="1:25">
      <c r="A143" s="29">
        <f t="shared" si="17"/>
        <v>142</v>
      </c>
      <c r="B143" s="29" t="str">
        <f t="shared" si="12"/>
        <v>CS12-1-1-[23][23]-OFF0-BW36</v>
      </c>
      <c r="C143" s="29" t="str">
        <f>R143&amp;"_BW"&amp;TEXT(O143-N143,"000.00")&amp;"_U"&amp;VLOOKUP(R143&amp;"-"&amp;S143,通道清单!C:L,5,FALSE)&amp;LEFT("_____",5-LEN(VLOOKUP(R143&amp;"-"&amp;S143,通道清单!C:L,4,FALSE)))&amp;VLOOKUP(R143&amp;"-"&amp;S143,通道清单!C:L,4,FALSE)&amp;"_S"&amp;TEXT(N143,"00000.00")&amp;"_E"&amp;TEXT(O143,"00000.00")&amp;"_D"&amp;VLOOKUP(R143&amp;"-"&amp;T143,通道清单!C:L,5,FALSE)&amp;LEFT("_____",5-LEN(VLOOKUP(R143&amp;"-"&amp;T143,通道清单!C:L,4,FALSE)))&amp;VLOOKUP(R143&amp;"-"&amp;T143,通道清单!C:L,4,FALSE)&amp;"_S"&amp;TEXT(P143,"00000.00")&amp;"_E"&amp;TEXT(Q143,"00000.00")</f>
        <v>CS12_BW036.00_UH____W_S06347.00_E06383.00_DV____W_S04122.00_E04158.00</v>
      </c>
      <c r="D143" s="29"/>
      <c r="E143" s="29"/>
      <c r="F143" s="29"/>
      <c r="G143" s="29" t="s">
        <v>8791</v>
      </c>
      <c r="H143" s="29">
        <f>VLOOKUP(G143,开关状态表!B:I,7,FALSE)</f>
        <v>1</v>
      </c>
      <c r="I143" s="29">
        <v>0</v>
      </c>
      <c r="J143" s="161">
        <v>36</v>
      </c>
      <c r="K143" s="29" t="s">
        <v>202</v>
      </c>
      <c r="L143" s="29"/>
      <c r="M143" s="158" t="s">
        <v>8733</v>
      </c>
      <c r="N143" s="156">
        <f t="shared" si="13"/>
        <v>6347</v>
      </c>
      <c r="O143" s="156">
        <f t="shared" si="14"/>
        <v>6383</v>
      </c>
      <c r="P143" s="156">
        <f t="shared" si="15"/>
        <v>4122</v>
      </c>
      <c r="Q143" s="156">
        <f t="shared" si="16"/>
        <v>4158</v>
      </c>
      <c r="R143" s="29" t="str">
        <f>VLOOKUP(VLOOKUP(G143,开关状态表!B:H,2,FALSE),矩阵信息表!B:H,2,FALSE)</f>
        <v>CS12</v>
      </c>
      <c r="S143" s="29" t="str">
        <f>VLOOKUP(G143,开关状态表!B:H,5,FALSE)</f>
        <v>RW13B</v>
      </c>
      <c r="T143" s="29" t="str">
        <f>VLOOKUP(G143,开关状态表!B:H,6,FALSE)</f>
        <v>TW13B</v>
      </c>
      <c r="U143" s="29">
        <f>VLOOKUP(R143&amp;"-"&amp;S143,通道清单!C:L,8,FALSE)</f>
        <v>36</v>
      </c>
      <c r="V143" s="29">
        <f>VLOOKUP(R143&amp;"-"&amp;S143,通道清单!C:L,9,FALSE)</f>
        <v>6347</v>
      </c>
      <c r="W143" s="29">
        <f>VLOOKUP(R143&amp;"-"&amp;S143,通道清单!C:L,10,FALSE)</f>
        <v>6383</v>
      </c>
      <c r="X143" s="29">
        <f>VLOOKUP(R143&amp;"-"&amp;T143,通道清单!C:L,9,FALSE)</f>
        <v>4122</v>
      </c>
      <c r="Y143" s="29">
        <f>VLOOKUP(R143&amp;"-"&amp;T143,通道清单!C:L,10,FALSE)</f>
        <v>4158</v>
      </c>
    </row>
    <row r="144" ht="15" hidden="1" spans="1:25">
      <c r="A144" s="29">
        <f t="shared" si="17"/>
        <v>143</v>
      </c>
      <c r="B144" s="29" t="str">
        <f t="shared" si="12"/>
        <v>CS12-1-1-[24][24]-OFF0-BW10.5</v>
      </c>
      <c r="C144" s="29" t="str">
        <f>R144&amp;"_BW"&amp;TEXT(O144-N144,"000.00")&amp;"_U"&amp;VLOOKUP(R144&amp;"-"&amp;S144,通道清单!C:L,5,FALSE)&amp;LEFT("_____",5-LEN(VLOOKUP(R144&amp;"-"&amp;S144,通道清单!C:L,4,FALSE)))&amp;VLOOKUP(R144&amp;"-"&amp;S144,通道清单!C:L,4,FALSE)&amp;"_S"&amp;TEXT(N144,"00000.00")&amp;"_E"&amp;TEXT(O144,"00000.00")&amp;"_D"&amp;VLOOKUP(R144&amp;"-"&amp;T144,通道清单!C:L,5,FALSE)&amp;LEFT("_____",5-LEN(VLOOKUP(R144&amp;"-"&amp;T144,通道清单!C:L,4,FALSE)))&amp;VLOOKUP(R144&amp;"-"&amp;T144,通道清单!C:L,4,FALSE)&amp;"_S"&amp;TEXT(P144,"00000.00")&amp;"_E"&amp;TEXT(Q144,"00000.00")</f>
        <v>CS12_BW010.50_UH____W_S06387.00_E06397.50_DV____W_S04162.00_E04172.50</v>
      </c>
      <c r="D144" s="29"/>
      <c r="E144" s="29"/>
      <c r="F144" s="29"/>
      <c r="G144" s="29" t="s">
        <v>8792</v>
      </c>
      <c r="H144" s="29">
        <f>VLOOKUP(G144,开关状态表!B:I,7,FALSE)</f>
        <v>1</v>
      </c>
      <c r="I144" s="29">
        <v>0</v>
      </c>
      <c r="J144" s="161">
        <v>10.5</v>
      </c>
      <c r="K144" s="29" t="s">
        <v>8732</v>
      </c>
      <c r="L144" s="29"/>
      <c r="M144" s="158" t="s">
        <v>8733</v>
      </c>
      <c r="N144" s="156">
        <f t="shared" si="13"/>
        <v>6387</v>
      </c>
      <c r="O144" s="156">
        <f t="shared" si="14"/>
        <v>6397.5</v>
      </c>
      <c r="P144" s="156">
        <f t="shared" si="15"/>
        <v>4162</v>
      </c>
      <c r="Q144" s="156">
        <f t="shared" si="16"/>
        <v>4172.5</v>
      </c>
      <c r="R144" s="29" t="str">
        <f>VLOOKUP(VLOOKUP(G144,开关状态表!B:H,2,FALSE),矩阵信息表!B:H,2,FALSE)</f>
        <v>CS12</v>
      </c>
      <c r="S144" s="29" t="str">
        <f>VLOOKUP(G144,开关状态表!B:H,5,FALSE)</f>
        <v>RW14B</v>
      </c>
      <c r="T144" s="29" t="str">
        <f>VLOOKUP(G144,开关状态表!B:H,6,FALSE)</f>
        <v>TW14B</v>
      </c>
      <c r="U144" s="29">
        <f>VLOOKUP(R144&amp;"-"&amp;S144,通道清单!C:L,8,FALSE)</f>
        <v>36</v>
      </c>
      <c r="V144" s="29">
        <f>VLOOKUP(R144&amp;"-"&amp;S144,通道清单!C:L,9,FALSE)</f>
        <v>6387</v>
      </c>
      <c r="W144" s="29">
        <f>VLOOKUP(R144&amp;"-"&amp;S144,通道清单!C:L,10,FALSE)</f>
        <v>6423</v>
      </c>
      <c r="X144" s="29">
        <f>VLOOKUP(R144&amp;"-"&amp;T144,通道清单!C:L,9,FALSE)</f>
        <v>4162</v>
      </c>
      <c r="Y144" s="29">
        <f>VLOOKUP(R144&amp;"-"&amp;T144,通道清单!C:L,10,FALSE)</f>
        <v>4198</v>
      </c>
    </row>
    <row r="145" ht="15" hidden="1" spans="1:25">
      <c r="A145" s="29">
        <f t="shared" si="17"/>
        <v>144</v>
      </c>
      <c r="B145" s="29" t="str">
        <f t="shared" si="12"/>
        <v>CS12-1-1-[24][24]-OFF10.5-BW2.8</v>
      </c>
      <c r="C145" s="29" t="str">
        <f>R145&amp;"_BW"&amp;TEXT(O145-N145,"000.00")&amp;"_U"&amp;VLOOKUP(R145&amp;"-"&amp;S145,通道清单!C:L,5,FALSE)&amp;LEFT("_____",5-LEN(VLOOKUP(R145&amp;"-"&amp;S145,通道清单!C:L,4,FALSE)))&amp;VLOOKUP(R145&amp;"-"&amp;S145,通道清单!C:L,4,FALSE)&amp;"_S"&amp;TEXT(N145,"00000.00")&amp;"_E"&amp;TEXT(O145,"00000.00")&amp;"_D"&amp;VLOOKUP(R145&amp;"-"&amp;T145,通道清单!C:L,5,FALSE)&amp;LEFT("_____",5-LEN(VLOOKUP(R145&amp;"-"&amp;T145,通道清单!C:L,4,FALSE)))&amp;VLOOKUP(R145&amp;"-"&amp;T145,通道清单!C:L,4,FALSE)&amp;"_S"&amp;TEXT(P145,"00000.00")&amp;"_E"&amp;TEXT(Q145,"00000.00")</f>
        <v>CS12_BW002.80_UH____W_S06397.50_E06400.30_DV____W_S04172.50_E04175.30</v>
      </c>
      <c r="D145" s="29"/>
      <c r="E145" s="29"/>
      <c r="F145" s="29"/>
      <c r="G145" s="29" t="s">
        <v>8792</v>
      </c>
      <c r="H145" s="29">
        <f>VLOOKUP(G145,开关状态表!B:I,7,FALSE)</f>
        <v>1</v>
      </c>
      <c r="I145" s="29">
        <v>10.5</v>
      </c>
      <c r="J145" s="161">
        <v>2.8</v>
      </c>
      <c r="K145" s="29" t="s">
        <v>8732</v>
      </c>
      <c r="L145" s="29"/>
      <c r="M145" s="158" t="s">
        <v>8733</v>
      </c>
      <c r="N145" s="156">
        <f t="shared" si="13"/>
        <v>6397.5</v>
      </c>
      <c r="O145" s="156">
        <f t="shared" si="14"/>
        <v>6400.3</v>
      </c>
      <c r="P145" s="156">
        <f t="shared" si="15"/>
        <v>4172.5</v>
      </c>
      <c r="Q145" s="156">
        <f t="shared" si="16"/>
        <v>4175.3</v>
      </c>
      <c r="R145" s="29" t="str">
        <f>VLOOKUP(VLOOKUP(G145,开关状态表!B:H,2,FALSE),矩阵信息表!B:H,2,FALSE)</f>
        <v>CS12</v>
      </c>
      <c r="S145" s="29" t="str">
        <f>VLOOKUP(G145,开关状态表!B:H,5,FALSE)</f>
        <v>RW14B</v>
      </c>
      <c r="T145" s="29" t="str">
        <f>VLOOKUP(G145,开关状态表!B:H,6,FALSE)</f>
        <v>TW14B</v>
      </c>
      <c r="U145" s="29">
        <f>VLOOKUP(R145&amp;"-"&amp;S145,通道清单!C:L,8,FALSE)</f>
        <v>36</v>
      </c>
      <c r="V145" s="29">
        <f>VLOOKUP(R145&amp;"-"&amp;S145,通道清单!C:L,9,FALSE)</f>
        <v>6387</v>
      </c>
      <c r="W145" s="29">
        <f>VLOOKUP(R145&amp;"-"&amp;S145,通道清单!C:L,10,FALSE)</f>
        <v>6423</v>
      </c>
      <c r="X145" s="29">
        <f>VLOOKUP(R145&amp;"-"&amp;T145,通道清单!C:L,9,FALSE)</f>
        <v>4162</v>
      </c>
      <c r="Y145" s="29">
        <f>VLOOKUP(R145&amp;"-"&amp;T145,通道清单!C:L,10,FALSE)</f>
        <v>4198</v>
      </c>
    </row>
    <row r="146" ht="15" hidden="1" spans="1:25">
      <c r="A146" s="29">
        <f t="shared" si="17"/>
        <v>145</v>
      </c>
      <c r="B146" s="29" t="str">
        <f t="shared" si="12"/>
        <v>CS12-1-1-[24][24]-OFF13.3-BW3</v>
      </c>
      <c r="C146" s="29" t="str">
        <f>R146&amp;"_BW"&amp;TEXT(O146-N146,"000.00")&amp;"_U"&amp;VLOOKUP(R146&amp;"-"&amp;S146,通道清单!C:L,5,FALSE)&amp;LEFT("_____",5-LEN(VLOOKUP(R146&amp;"-"&amp;S146,通道清单!C:L,4,FALSE)))&amp;VLOOKUP(R146&amp;"-"&amp;S146,通道清单!C:L,4,FALSE)&amp;"_S"&amp;TEXT(N146,"00000.00")&amp;"_E"&amp;TEXT(O146,"00000.00")&amp;"_D"&amp;VLOOKUP(R146&amp;"-"&amp;T146,通道清单!C:L,5,FALSE)&amp;LEFT("_____",5-LEN(VLOOKUP(R146&amp;"-"&amp;T146,通道清单!C:L,4,FALSE)))&amp;VLOOKUP(R146&amp;"-"&amp;T146,通道清单!C:L,4,FALSE)&amp;"_S"&amp;TEXT(P146,"00000.00")&amp;"_E"&amp;TEXT(Q146,"00000.00")</f>
        <v>CS12_BW003.00_UH____W_S06400.30_E06403.30_DV____W_S04175.30_E04178.30</v>
      </c>
      <c r="D146" s="29"/>
      <c r="E146" s="29"/>
      <c r="F146" s="29"/>
      <c r="G146" s="29" t="s">
        <v>8792</v>
      </c>
      <c r="H146" s="29">
        <f>VLOOKUP(G146,开关状态表!B:I,7,FALSE)</f>
        <v>1</v>
      </c>
      <c r="I146" s="29">
        <v>13.3</v>
      </c>
      <c r="J146" s="161">
        <v>3</v>
      </c>
      <c r="K146" s="29" t="s">
        <v>8732</v>
      </c>
      <c r="L146" s="29"/>
      <c r="M146" s="158" t="s">
        <v>8733</v>
      </c>
      <c r="N146" s="156">
        <f t="shared" si="13"/>
        <v>6400.3</v>
      </c>
      <c r="O146" s="156">
        <f t="shared" si="14"/>
        <v>6403.3</v>
      </c>
      <c r="P146" s="156">
        <f t="shared" si="15"/>
        <v>4175.3</v>
      </c>
      <c r="Q146" s="156">
        <f t="shared" si="16"/>
        <v>4178.3</v>
      </c>
      <c r="R146" s="29" t="str">
        <f>VLOOKUP(VLOOKUP(G146,开关状态表!B:H,2,FALSE),矩阵信息表!B:H,2,FALSE)</f>
        <v>CS12</v>
      </c>
      <c r="S146" s="29" t="str">
        <f>VLOOKUP(G146,开关状态表!B:H,5,FALSE)</f>
        <v>RW14B</v>
      </c>
      <c r="T146" s="29" t="str">
        <f>VLOOKUP(G146,开关状态表!B:H,6,FALSE)</f>
        <v>TW14B</v>
      </c>
      <c r="U146" s="29">
        <f>VLOOKUP(R146&amp;"-"&amp;S146,通道清单!C:L,8,FALSE)</f>
        <v>36</v>
      </c>
      <c r="V146" s="29">
        <f>VLOOKUP(R146&amp;"-"&amp;S146,通道清单!C:L,9,FALSE)</f>
        <v>6387</v>
      </c>
      <c r="W146" s="29">
        <f>VLOOKUP(R146&amp;"-"&amp;S146,通道清单!C:L,10,FALSE)</f>
        <v>6423</v>
      </c>
      <c r="X146" s="29">
        <f>VLOOKUP(R146&amp;"-"&amp;T146,通道清单!C:L,9,FALSE)</f>
        <v>4162</v>
      </c>
      <c r="Y146" s="29">
        <f>VLOOKUP(R146&amp;"-"&amp;T146,通道清单!C:L,10,FALSE)</f>
        <v>4198</v>
      </c>
    </row>
    <row r="147" ht="15" hidden="1" spans="1:25">
      <c r="A147" s="29">
        <f t="shared" si="17"/>
        <v>146</v>
      </c>
      <c r="B147" s="29" t="str">
        <f t="shared" si="12"/>
        <v>CS12-1-1-[24][24]-OFF16.3-BW5.3</v>
      </c>
      <c r="C147" s="29" t="str">
        <f>R147&amp;"_BW"&amp;TEXT(O147-N147,"000.00")&amp;"_U"&amp;VLOOKUP(R147&amp;"-"&amp;S147,通道清单!C:L,5,FALSE)&amp;LEFT("_____",5-LEN(VLOOKUP(R147&amp;"-"&amp;S147,通道清单!C:L,4,FALSE)))&amp;VLOOKUP(R147&amp;"-"&amp;S147,通道清单!C:L,4,FALSE)&amp;"_S"&amp;TEXT(N147,"00000.00")&amp;"_E"&amp;TEXT(O147,"00000.00")&amp;"_D"&amp;VLOOKUP(R147&amp;"-"&amp;T147,通道清单!C:L,5,FALSE)&amp;LEFT("_____",5-LEN(VLOOKUP(R147&amp;"-"&amp;T147,通道清单!C:L,4,FALSE)))&amp;VLOOKUP(R147&amp;"-"&amp;T147,通道清单!C:L,4,FALSE)&amp;"_S"&amp;TEXT(P147,"00000.00")&amp;"_E"&amp;TEXT(Q147,"00000.00")</f>
        <v>CS12_BW005.30_UH____W_S06403.30_E06408.60_DV____W_S04178.30_E04183.60</v>
      </c>
      <c r="D147" s="29"/>
      <c r="E147" s="29"/>
      <c r="F147" s="29"/>
      <c r="G147" s="29" t="s">
        <v>8792</v>
      </c>
      <c r="H147" s="29">
        <f>VLOOKUP(G147,开关状态表!B:I,7,FALSE)</f>
        <v>1</v>
      </c>
      <c r="I147" s="29">
        <v>16.3</v>
      </c>
      <c r="J147" s="161">
        <v>5.3</v>
      </c>
      <c r="K147" s="29" t="s">
        <v>8732</v>
      </c>
      <c r="L147" s="29"/>
      <c r="M147" s="158" t="s">
        <v>8733</v>
      </c>
      <c r="N147" s="156">
        <f t="shared" si="13"/>
        <v>6403.3</v>
      </c>
      <c r="O147" s="156">
        <f t="shared" si="14"/>
        <v>6408.6</v>
      </c>
      <c r="P147" s="156">
        <f t="shared" si="15"/>
        <v>4178.3</v>
      </c>
      <c r="Q147" s="156">
        <f t="shared" si="16"/>
        <v>4183.6</v>
      </c>
      <c r="R147" s="29" t="str">
        <f>VLOOKUP(VLOOKUP(G147,开关状态表!B:H,2,FALSE),矩阵信息表!B:H,2,FALSE)</f>
        <v>CS12</v>
      </c>
      <c r="S147" s="29" t="str">
        <f>VLOOKUP(G147,开关状态表!B:H,5,FALSE)</f>
        <v>RW14B</v>
      </c>
      <c r="T147" s="29" t="str">
        <f>VLOOKUP(G147,开关状态表!B:H,6,FALSE)</f>
        <v>TW14B</v>
      </c>
      <c r="U147" s="29">
        <f>VLOOKUP(R147&amp;"-"&amp;S147,通道清单!C:L,8,FALSE)</f>
        <v>36</v>
      </c>
      <c r="V147" s="29">
        <f>VLOOKUP(R147&amp;"-"&amp;S147,通道清单!C:L,9,FALSE)</f>
        <v>6387</v>
      </c>
      <c r="W147" s="29">
        <f>VLOOKUP(R147&amp;"-"&amp;S147,通道清单!C:L,10,FALSE)</f>
        <v>6423</v>
      </c>
      <c r="X147" s="29">
        <f>VLOOKUP(R147&amp;"-"&amp;T147,通道清单!C:L,9,FALSE)</f>
        <v>4162</v>
      </c>
      <c r="Y147" s="29">
        <f>VLOOKUP(R147&amp;"-"&amp;T147,通道清单!C:L,10,FALSE)</f>
        <v>4198</v>
      </c>
    </row>
    <row r="148" ht="15" hidden="1" spans="1:25">
      <c r="A148" s="29">
        <f t="shared" si="17"/>
        <v>147</v>
      </c>
      <c r="B148" s="29" t="str">
        <f t="shared" si="12"/>
        <v>CS12-1-1-[24][24]-OFF21.6-BW8.8</v>
      </c>
      <c r="C148" s="29" t="str">
        <f>R148&amp;"_BW"&amp;TEXT(O148-N148,"000.00")&amp;"_U"&amp;VLOOKUP(R148&amp;"-"&amp;S148,通道清单!C:L,5,FALSE)&amp;LEFT("_____",5-LEN(VLOOKUP(R148&amp;"-"&amp;S148,通道清单!C:L,4,FALSE)))&amp;VLOOKUP(R148&amp;"-"&amp;S148,通道清单!C:L,4,FALSE)&amp;"_S"&amp;TEXT(N148,"00000.00")&amp;"_E"&amp;TEXT(O148,"00000.00")&amp;"_D"&amp;VLOOKUP(R148&amp;"-"&amp;T148,通道清单!C:L,5,FALSE)&amp;LEFT("_____",5-LEN(VLOOKUP(R148&amp;"-"&amp;T148,通道清单!C:L,4,FALSE)))&amp;VLOOKUP(R148&amp;"-"&amp;T148,通道清单!C:L,4,FALSE)&amp;"_S"&amp;TEXT(P148,"00000.00")&amp;"_E"&amp;TEXT(Q148,"00000.00")</f>
        <v>CS12_BW008.80_UH____W_S06408.60_E06417.40_DV____W_S04183.60_E04192.40</v>
      </c>
      <c r="D148" s="29"/>
      <c r="E148" s="29"/>
      <c r="F148" s="29"/>
      <c r="G148" s="29" t="s">
        <v>8792</v>
      </c>
      <c r="H148" s="29">
        <f>VLOOKUP(G148,开关状态表!B:I,7,FALSE)</f>
        <v>1</v>
      </c>
      <c r="I148" s="29">
        <v>21.6</v>
      </c>
      <c r="J148" s="161">
        <v>8.8</v>
      </c>
      <c r="K148" s="29" t="s">
        <v>8732</v>
      </c>
      <c r="L148" s="29"/>
      <c r="M148" s="158" t="s">
        <v>8733</v>
      </c>
      <c r="N148" s="156">
        <f t="shared" si="13"/>
        <v>6408.6</v>
      </c>
      <c r="O148" s="156">
        <f t="shared" si="14"/>
        <v>6417.4</v>
      </c>
      <c r="P148" s="156">
        <f t="shared" si="15"/>
        <v>4183.6</v>
      </c>
      <c r="Q148" s="156">
        <f t="shared" si="16"/>
        <v>4192.4</v>
      </c>
      <c r="R148" s="29" t="str">
        <f>VLOOKUP(VLOOKUP(G148,开关状态表!B:H,2,FALSE),矩阵信息表!B:H,2,FALSE)</f>
        <v>CS12</v>
      </c>
      <c r="S148" s="29" t="str">
        <f>VLOOKUP(G148,开关状态表!B:H,5,FALSE)</f>
        <v>RW14B</v>
      </c>
      <c r="T148" s="29" t="str">
        <f>VLOOKUP(G148,开关状态表!B:H,6,FALSE)</f>
        <v>TW14B</v>
      </c>
      <c r="U148" s="29">
        <f>VLOOKUP(R148&amp;"-"&amp;S148,通道清单!C:L,8,FALSE)</f>
        <v>36</v>
      </c>
      <c r="V148" s="29">
        <f>VLOOKUP(R148&amp;"-"&amp;S148,通道清单!C:L,9,FALSE)</f>
        <v>6387</v>
      </c>
      <c r="W148" s="29">
        <f>VLOOKUP(R148&amp;"-"&amp;S148,通道清单!C:L,10,FALSE)</f>
        <v>6423</v>
      </c>
      <c r="X148" s="29">
        <f>VLOOKUP(R148&amp;"-"&amp;T148,通道清单!C:L,9,FALSE)</f>
        <v>4162</v>
      </c>
      <c r="Y148" s="29">
        <f>VLOOKUP(R148&amp;"-"&amp;T148,通道清单!C:L,10,FALSE)</f>
        <v>4198</v>
      </c>
    </row>
    <row r="149" ht="15" hidden="1" spans="1:25">
      <c r="A149" s="29">
        <f t="shared" si="17"/>
        <v>148</v>
      </c>
      <c r="B149" s="29" t="str">
        <f t="shared" si="12"/>
        <v>CS12-1-1-[24][24]-OFF30.4-BW2.2</v>
      </c>
      <c r="C149" s="29" t="str">
        <f>R149&amp;"_BW"&amp;TEXT(O149-N149,"000.00")&amp;"_U"&amp;VLOOKUP(R149&amp;"-"&amp;S149,通道清单!C:L,5,FALSE)&amp;LEFT("_____",5-LEN(VLOOKUP(R149&amp;"-"&amp;S149,通道清单!C:L,4,FALSE)))&amp;VLOOKUP(R149&amp;"-"&amp;S149,通道清单!C:L,4,FALSE)&amp;"_S"&amp;TEXT(N149,"00000.00")&amp;"_E"&amp;TEXT(O149,"00000.00")&amp;"_D"&amp;VLOOKUP(R149&amp;"-"&amp;T149,通道清单!C:L,5,FALSE)&amp;LEFT("_____",5-LEN(VLOOKUP(R149&amp;"-"&amp;T149,通道清单!C:L,4,FALSE)))&amp;VLOOKUP(R149&amp;"-"&amp;T149,通道清单!C:L,4,FALSE)&amp;"_S"&amp;TEXT(P149,"00000.00")&amp;"_E"&amp;TEXT(Q149,"00000.00")</f>
        <v>CS12_BW002.20_UH____W_S06417.40_E06419.60_DV____W_S04192.40_E04194.60</v>
      </c>
      <c r="D149" s="29"/>
      <c r="E149" s="29"/>
      <c r="F149" s="29"/>
      <c r="G149" s="29" t="s">
        <v>8792</v>
      </c>
      <c r="H149" s="29">
        <f>VLOOKUP(G149,开关状态表!B:I,7,FALSE)</f>
        <v>1</v>
      </c>
      <c r="I149" s="29">
        <v>30.4</v>
      </c>
      <c r="J149" s="161">
        <v>2.2</v>
      </c>
      <c r="K149" s="29" t="s">
        <v>202</v>
      </c>
      <c r="L149" s="29"/>
      <c r="M149" s="158" t="s">
        <v>8733</v>
      </c>
      <c r="N149" s="156">
        <f t="shared" si="13"/>
        <v>6417.4</v>
      </c>
      <c r="O149" s="156">
        <f t="shared" si="14"/>
        <v>6419.6</v>
      </c>
      <c r="P149" s="156">
        <f t="shared" si="15"/>
        <v>4192.4</v>
      </c>
      <c r="Q149" s="156">
        <f t="shared" si="16"/>
        <v>4194.6</v>
      </c>
      <c r="R149" s="29" t="str">
        <f>VLOOKUP(VLOOKUP(G149,开关状态表!B:H,2,FALSE),矩阵信息表!B:H,2,FALSE)</f>
        <v>CS12</v>
      </c>
      <c r="S149" s="29" t="str">
        <f>VLOOKUP(G149,开关状态表!B:H,5,FALSE)</f>
        <v>RW14B</v>
      </c>
      <c r="T149" s="29" t="str">
        <f>VLOOKUP(G149,开关状态表!B:H,6,FALSE)</f>
        <v>TW14B</v>
      </c>
      <c r="U149" s="29">
        <f>VLOOKUP(R149&amp;"-"&amp;S149,通道清单!C:L,8,FALSE)</f>
        <v>36</v>
      </c>
      <c r="V149" s="29">
        <f>VLOOKUP(R149&amp;"-"&amp;S149,通道清单!C:L,9,FALSE)</f>
        <v>6387</v>
      </c>
      <c r="W149" s="29">
        <f>VLOOKUP(R149&amp;"-"&amp;S149,通道清单!C:L,10,FALSE)</f>
        <v>6423</v>
      </c>
      <c r="X149" s="29">
        <f>VLOOKUP(R149&amp;"-"&amp;T149,通道清单!C:L,9,FALSE)</f>
        <v>4162</v>
      </c>
      <c r="Y149" s="29">
        <f>VLOOKUP(R149&amp;"-"&amp;T149,通道清单!C:L,10,FALSE)</f>
        <v>4198</v>
      </c>
    </row>
    <row r="150" ht="15" hidden="1" spans="1:25">
      <c r="A150" s="29">
        <f t="shared" si="17"/>
        <v>149</v>
      </c>
      <c r="B150" s="29" t="str">
        <f t="shared" si="12"/>
        <v>CS12-1-1-[24][24]-OFF32.6-BW3.4</v>
      </c>
      <c r="C150" s="29" t="str">
        <f>R150&amp;"_BW"&amp;TEXT(O150-N150,"000.00")&amp;"_U"&amp;VLOOKUP(R150&amp;"-"&amp;S150,通道清单!C:L,5,FALSE)&amp;LEFT("_____",5-LEN(VLOOKUP(R150&amp;"-"&amp;S150,通道清单!C:L,4,FALSE)))&amp;VLOOKUP(R150&amp;"-"&amp;S150,通道清单!C:L,4,FALSE)&amp;"_S"&amp;TEXT(N150,"00000.00")&amp;"_E"&amp;TEXT(O150,"00000.00")&amp;"_D"&amp;VLOOKUP(R150&amp;"-"&amp;T150,通道清单!C:L,5,FALSE)&amp;LEFT("_____",5-LEN(VLOOKUP(R150&amp;"-"&amp;T150,通道清单!C:L,4,FALSE)))&amp;VLOOKUP(R150&amp;"-"&amp;T150,通道清单!C:L,4,FALSE)&amp;"_S"&amp;TEXT(P150,"00000.00")&amp;"_E"&amp;TEXT(Q150,"00000.00")</f>
        <v>CS12_BW003.40_UH____W_S06419.60_E06423.00_DV____W_S04194.60_E04198.00</v>
      </c>
      <c r="D150" s="29"/>
      <c r="E150" s="29"/>
      <c r="F150" s="29"/>
      <c r="G150" s="29" t="s">
        <v>8792</v>
      </c>
      <c r="H150" s="29">
        <f>VLOOKUP(G150,开关状态表!B:I,7,FALSE)</f>
        <v>1</v>
      </c>
      <c r="I150" s="29">
        <v>32.6</v>
      </c>
      <c r="J150" s="161">
        <v>3.4</v>
      </c>
      <c r="K150" s="29" t="s">
        <v>8732</v>
      </c>
      <c r="L150" s="29"/>
      <c r="M150" s="158" t="s">
        <v>8733</v>
      </c>
      <c r="N150" s="156">
        <f t="shared" si="13"/>
        <v>6419.6</v>
      </c>
      <c r="O150" s="156">
        <f t="shared" si="14"/>
        <v>6423</v>
      </c>
      <c r="P150" s="156">
        <f t="shared" si="15"/>
        <v>4194.6</v>
      </c>
      <c r="Q150" s="156">
        <f t="shared" si="16"/>
        <v>4198</v>
      </c>
      <c r="R150" s="29" t="str">
        <f>VLOOKUP(VLOOKUP(G150,开关状态表!B:H,2,FALSE),矩阵信息表!B:H,2,FALSE)</f>
        <v>CS12</v>
      </c>
      <c r="S150" s="29" t="str">
        <f>VLOOKUP(G150,开关状态表!B:H,5,FALSE)</f>
        <v>RW14B</v>
      </c>
      <c r="T150" s="29" t="str">
        <f>VLOOKUP(G150,开关状态表!B:H,6,FALSE)</f>
        <v>TW14B</v>
      </c>
      <c r="U150" s="29">
        <f>VLOOKUP(R150&amp;"-"&amp;S150,通道清单!C:L,8,FALSE)</f>
        <v>36</v>
      </c>
      <c r="V150" s="29">
        <f>VLOOKUP(R150&amp;"-"&amp;S150,通道清单!C:L,9,FALSE)</f>
        <v>6387</v>
      </c>
      <c r="W150" s="29">
        <f>VLOOKUP(R150&amp;"-"&amp;S150,通道清单!C:L,10,FALSE)</f>
        <v>6423</v>
      </c>
      <c r="X150" s="29">
        <f>VLOOKUP(R150&amp;"-"&amp;T150,通道清单!C:L,9,FALSE)</f>
        <v>4162</v>
      </c>
      <c r="Y150" s="29">
        <f>VLOOKUP(R150&amp;"-"&amp;T150,通道清单!C:L,10,FALSE)</f>
        <v>4198</v>
      </c>
    </row>
    <row r="151" ht="15" hidden="1" spans="1:25">
      <c r="A151" s="29">
        <f t="shared" si="17"/>
        <v>150</v>
      </c>
      <c r="B151" s="29" t="str">
        <f t="shared" si="12"/>
        <v>CS12-1-3-[9][9]-OFF0-BW54</v>
      </c>
      <c r="C151" s="29" t="str">
        <f>R151&amp;"_BW"&amp;TEXT(O151-N151,"000.00")&amp;"_U"&amp;VLOOKUP(R151&amp;"-"&amp;S151,通道清单!C:L,5,FALSE)&amp;LEFT("_____",5-LEN(VLOOKUP(R151&amp;"-"&amp;S151,通道清单!C:L,4,FALSE)))&amp;VLOOKUP(R151&amp;"-"&amp;S151,通道清单!C:L,4,FALSE)&amp;"_S"&amp;TEXT(N151,"00000.00")&amp;"_E"&amp;TEXT(O151,"00000.00")&amp;"_D"&amp;VLOOKUP(R151&amp;"-"&amp;T151,通道清单!C:L,5,FALSE)&amp;LEFT("_____",5-LEN(VLOOKUP(R151&amp;"-"&amp;T151,通道清单!C:L,4,FALSE)))&amp;VLOOKUP(R151&amp;"-"&amp;T151,通道清单!C:L,4,FALSE)&amp;"_S"&amp;TEXT(P151,"00000.00")&amp;"_E"&amp;TEXT(Q151,"00000.00")</f>
        <v>CS12_BW054.00_UV____C_S14005.00_E14059.00_DH____C_S12255.00_E12309.00</v>
      </c>
      <c r="D151" s="29"/>
      <c r="E151" s="29"/>
      <c r="F151" s="29"/>
      <c r="G151" s="29" t="s">
        <v>8793</v>
      </c>
      <c r="H151" s="29">
        <f>VLOOKUP(G151,开关状态表!B:I,7,FALSE)</f>
        <v>1</v>
      </c>
      <c r="I151" s="29">
        <v>0</v>
      </c>
      <c r="J151" s="161">
        <v>54</v>
      </c>
      <c r="K151" s="29" t="s">
        <v>8732</v>
      </c>
      <c r="L151" s="29"/>
      <c r="M151" s="158" t="s">
        <v>8733</v>
      </c>
      <c r="N151" s="156">
        <f t="shared" si="13"/>
        <v>14005</v>
      </c>
      <c r="O151" s="156">
        <f t="shared" si="14"/>
        <v>14059</v>
      </c>
      <c r="P151" s="156">
        <f t="shared" si="15"/>
        <v>12255</v>
      </c>
      <c r="Q151" s="156">
        <f t="shared" si="16"/>
        <v>12309</v>
      </c>
      <c r="R151" s="29" t="str">
        <f>VLOOKUP(VLOOKUP(G151,开关状态表!B:H,2,FALSE),矩阵信息表!B:H,2,FALSE)</f>
        <v>CS12</v>
      </c>
      <c r="S151" s="29" t="str">
        <f>VLOOKUP(G151,开关状态表!B:H,5,FALSE)</f>
        <v>RC7V</v>
      </c>
      <c r="T151" s="29" t="str">
        <f>VLOOKUP(G151,开关状态表!B:H,6,FALSE)</f>
        <v>TC7H</v>
      </c>
      <c r="U151" s="29">
        <f>VLOOKUP(R151&amp;"-"&amp;S151,通道清单!C:L,8,FALSE)</f>
        <v>54</v>
      </c>
      <c r="V151" s="29">
        <f>VLOOKUP(R151&amp;"-"&amp;S151,通道清单!C:L,9,FALSE)</f>
        <v>14005</v>
      </c>
      <c r="W151" s="29">
        <f>VLOOKUP(R151&amp;"-"&amp;S151,通道清单!C:L,10,FALSE)</f>
        <v>14059</v>
      </c>
      <c r="X151" s="29">
        <f>VLOOKUP(R151&amp;"-"&amp;T151,通道清单!C:L,9,FALSE)</f>
        <v>12255</v>
      </c>
      <c r="Y151" s="29">
        <f>VLOOKUP(R151&amp;"-"&amp;T151,通道清单!C:L,10,FALSE)</f>
        <v>12309</v>
      </c>
    </row>
    <row r="152" ht="15" hidden="1" spans="1:25">
      <c r="A152" s="29">
        <f t="shared" si="17"/>
        <v>151</v>
      </c>
      <c r="B152" s="29" t="str">
        <f t="shared" si="12"/>
        <v>CS12-1-3-[10][10]-OFF0-BW4.5</v>
      </c>
      <c r="C152" s="29" t="str">
        <f>R152&amp;"_BW"&amp;TEXT(O152-N152,"000.00")&amp;"_U"&amp;VLOOKUP(R152&amp;"-"&amp;S152,通道清单!C:L,5,FALSE)&amp;LEFT("_____",5-LEN(VLOOKUP(R152&amp;"-"&amp;S152,通道清单!C:L,4,FALSE)))&amp;VLOOKUP(R152&amp;"-"&amp;S152,通道清单!C:L,4,FALSE)&amp;"_S"&amp;TEXT(N152,"00000.00")&amp;"_E"&amp;TEXT(O152,"00000.00")&amp;"_D"&amp;VLOOKUP(R152&amp;"-"&amp;T152,通道清单!C:L,5,FALSE)&amp;LEFT("_____",5-LEN(VLOOKUP(R152&amp;"-"&amp;T152,通道清单!C:L,4,FALSE)))&amp;VLOOKUP(R152&amp;"-"&amp;T152,通道清单!C:L,4,FALSE)&amp;"_S"&amp;TEXT(P152,"00000.00")&amp;"_E"&amp;TEXT(Q152,"00000.00")</f>
        <v>CS12_BW004.50_UV____C_S14067.50_E14072.00_DH____C_S12317.50_E12322.00</v>
      </c>
      <c r="D152" s="29"/>
      <c r="E152" s="29"/>
      <c r="F152" s="29"/>
      <c r="G152" s="29" t="s">
        <v>8794</v>
      </c>
      <c r="H152" s="29">
        <f>VLOOKUP(G152,开关状态表!B:I,7,FALSE)</f>
        <v>1</v>
      </c>
      <c r="I152" s="29">
        <v>0</v>
      </c>
      <c r="J152" s="161">
        <v>4.5</v>
      </c>
      <c r="K152" s="29" t="s">
        <v>202</v>
      </c>
      <c r="L152" s="29"/>
      <c r="M152" s="158" t="s">
        <v>8733</v>
      </c>
      <c r="N152" s="156">
        <f t="shared" si="13"/>
        <v>14067.5</v>
      </c>
      <c r="O152" s="156">
        <f t="shared" si="14"/>
        <v>14072</v>
      </c>
      <c r="P152" s="156">
        <f t="shared" si="15"/>
        <v>12317.5</v>
      </c>
      <c r="Q152" s="156">
        <f t="shared" si="16"/>
        <v>12322</v>
      </c>
      <c r="R152" s="29" t="str">
        <f>VLOOKUP(VLOOKUP(G152,开关状态表!B:H,2,FALSE),矩阵信息表!B:H,2,FALSE)</f>
        <v>CS12</v>
      </c>
      <c r="S152" s="29" t="str">
        <f>VLOOKUP(G152,开关状态表!B:H,5,FALSE)</f>
        <v>RC8V</v>
      </c>
      <c r="T152" s="29" t="str">
        <f>VLOOKUP(G152,开关状态表!B:H,6,FALSE)</f>
        <v>TC8H</v>
      </c>
      <c r="U152" s="29">
        <f>VLOOKUP(R152&amp;"-"&amp;S152,通道清单!C:L,8,FALSE)</f>
        <v>54</v>
      </c>
      <c r="V152" s="29">
        <f>VLOOKUP(R152&amp;"-"&amp;S152,通道清单!C:L,9,FALSE)</f>
        <v>14067.5</v>
      </c>
      <c r="W152" s="29">
        <f>VLOOKUP(R152&amp;"-"&amp;S152,通道清单!C:L,10,FALSE)</f>
        <v>14121.5</v>
      </c>
      <c r="X152" s="29">
        <f>VLOOKUP(R152&amp;"-"&amp;T152,通道清单!C:L,9,FALSE)</f>
        <v>12317.5</v>
      </c>
      <c r="Y152" s="29">
        <f>VLOOKUP(R152&amp;"-"&amp;T152,通道清单!C:L,10,FALSE)</f>
        <v>12371.5</v>
      </c>
    </row>
    <row r="153" ht="15" hidden="1" spans="1:25">
      <c r="A153" s="29">
        <f t="shared" si="17"/>
        <v>152</v>
      </c>
      <c r="B153" s="29" t="str">
        <f t="shared" si="12"/>
        <v>CS12-1-3-[10][10]-OFF4.5-BW8</v>
      </c>
      <c r="C153" s="29" t="str">
        <f>R153&amp;"_BW"&amp;TEXT(O153-N153,"000.00")&amp;"_U"&amp;VLOOKUP(R153&amp;"-"&amp;S153,通道清单!C:L,5,FALSE)&amp;LEFT("_____",5-LEN(VLOOKUP(R153&amp;"-"&amp;S153,通道清单!C:L,4,FALSE)))&amp;VLOOKUP(R153&amp;"-"&amp;S153,通道清单!C:L,4,FALSE)&amp;"_S"&amp;TEXT(N153,"00000.00")&amp;"_E"&amp;TEXT(O153,"00000.00")&amp;"_D"&amp;VLOOKUP(R153&amp;"-"&amp;T153,通道清单!C:L,5,FALSE)&amp;LEFT("_____",5-LEN(VLOOKUP(R153&amp;"-"&amp;T153,通道清单!C:L,4,FALSE)))&amp;VLOOKUP(R153&amp;"-"&amp;T153,通道清单!C:L,4,FALSE)&amp;"_S"&amp;TEXT(P153,"00000.00")&amp;"_E"&amp;TEXT(Q153,"00000.00")</f>
        <v>CS12_BW008.00_UV____C_S14072.00_E14080.00_DH____C_S12322.00_E12330.00</v>
      </c>
      <c r="D153" s="29"/>
      <c r="E153" s="29"/>
      <c r="F153" s="29"/>
      <c r="G153" s="29" t="s">
        <v>8794</v>
      </c>
      <c r="H153" s="29">
        <f>VLOOKUP(G153,开关状态表!B:I,7,FALSE)</f>
        <v>1</v>
      </c>
      <c r="I153" s="29">
        <v>4.5</v>
      </c>
      <c r="J153" s="161">
        <v>8</v>
      </c>
      <c r="K153" s="29" t="s">
        <v>8732</v>
      </c>
      <c r="L153" s="29"/>
      <c r="M153" s="158" t="s">
        <v>8733</v>
      </c>
      <c r="N153" s="156">
        <f t="shared" si="13"/>
        <v>14072</v>
      </c>
      <c r="O153" s="156">
        <f t="shared" si="14"/>
        <v>14080</v>
      </c>
      <c r="P153" s="156">
        <f t="shared" si="15"/>
        <v>12322</v>
      </c>
      <c r="Q153" s="156">
        <f t="shared" si="16"/>
        <v>12330</v>
      </c>
      <c r="R153" s="29" t="str">
        <f>VLOOKUP(VLOOKUP(G153,开关状态表!B:H,2,FALSE),矩阵信息表!B:H,2,FALSE)</f>
        <v>CS12</v>
      </c>
      <c r="S153" s="29" t="str">
        <f>VLOOKUP(G153,开关状态表!B:H,5,FALSE)</f>
        <v>RC8V</v>
      </c>
      <c r="T153" s="29" t="str">
        <f>VLOOKUP(G153,开关状态表!B:H,6,FALSE)</f>
        <v>TC8H</v>
      </c>
      <c r="U153" s="29">
        <f>VLOOKUP(R153&amp;"-"&amp;S153,通道清单!C:L,8,FALSE)</f>
        <v>54</v>
      </c>
      <c r="V153" s="29">
        <f>VLOOKUP(R153&amp;"-"&amp;S153,通道清单!C:L,9,FALSE)</f>
        <v>14067.5</v>
      </c>
      <c r="W153" s="29">
        <f>VLOOKUP(R153&amp;"-"&amp;S153,通道清单!C:L,10,FALSE)</f>
        <v>14121.5</v>
      </c>
      <c r="X153" s="29">
        <f>VLOOKUP(R153&amp;"-"&amp;T153,通道清单!C:L,9,FALSE)</f>
        <v>12317.5</v>
      </c>
      <c r="Y153" s="29">
        <f>VLOOKUP(R153&amp;"-"&amp;T153,通道清单!C:L,10,FALSE)</f>
        <v>12371.5</v>
      </c>
    </row>
    <row r="154" ht="15" hidden="1" spans="1:25">
      <c r="A154" s="29">
        <f t="shared" si="17"/>
        <v>153</v>
      </c>
      <c r="B154" s="29" t="str">
        <f t="shared" si="12"/>
        <v>CS12-1-3-[10][10]-OFF12.5-BW2</v>
      </c>
      <c r="C154" s="29" t="str">
        <f>R154&amp;"_BW"&amp;TEXT(O154-N154,"000.00")&amp;"_U"&amp;VLOOKUP(R154&amp;"-"&amp;S154,通道清单!C:L,5,FALSE)&amp;LEFT("_____",5-LEN(VLOOKUP(R154&amp;"-"&amp;S154,通道清单!C:L,4,FALSE)))&amp;VLOOKUP(R154&amp;"-"&amp;S154,通道清单!C:L,4,FALSE)&amp;"_S"&amp;TEXT(N154,"00000.00")&amp;"_E"&amp;TEXT(O154,"00000.00")&amp;"_D"&amp;VLOOKUP(R154&amp;"-"&amp;T154,通道清单!C:L,5,FALSE)&amp;LEFT("_____",5-LEN(VLOOKUP(R154&amp;"-"&amp;T154,通道清单!C:L,4,FALSE)))&amp;VLOOKUP(R154&amp;"-"&amp;T154,通道清单!C:L,4,FALSE)&amp;"_S"&amp;TEXT(P154,"00000.00")&amp;"_E"&amp;TEXT(Q154,"00000.00")</f>
        <v>CS12_BW002.00_UV____C_S14080.00_E14082.00_DH____C_S12330.00_E12332.00</v>
      </c>
      <c r="D154" s="29"/>
      <c r="E154" s="29"/>
      <c r="F154" s="29"/>
      <c r="G154" s="29" t="s">
        <v>8794</v>
      </c>
      <c r="H154" s="29">
        <f>VLOOKUP(G154,开关状态表!B:I,7,FALSE)</f>
        <v>1</v>
      </c>
      <c r="I154" s="29">
        <v>12.5</v>
      </c>
      <c r="J154" s="161">
        <v>2</v>
      </c>
      <c r="K154" s="29" t="s">
        <v>8732</v>
      </c>
      <c r="L154" s="29"/>
      <c r="M154" s="158" t="s">
        <v>8733</v>
      </c>
      <c r="N154" s="156">
        <f t="shared" si="13"/>
        <v>14080</v>
      </c>
      <c r="O154" s="156">
        <f t="shared" si="14"/>
        <v>14082</v>
      </c>
      <c r="P154" s="156">
        <f t="shared" si="15"/>
        <v>12330</v>
      </c>
      <c r="Q154" s="156">
        <f t="shared" si="16"/>
        <v>12332</v>
      </c>
      <c r="R154" s="29" t="str">
        <f>VLOOKUP(VLOOKUP(G154,开关状态表!B:H,2,FALSE),矩阵信息表!B:H,2,FALSE)</f>
        <v>CS12</v>
      </c>
      <c r="S154" s="29" t="str">
        <f>VLOOKUP(G154,开关状态表!B:H,5,FALSE)</f>
        <v>RC8V</v>
      </c>
      <c r="T154" s="29" t="str">
        <f>VLOOKUP(G154,开关状态表!B:H,6,FALSE)</f>
        <v>TC8H</v>
      </c>
      <c r="U154" s="29">
        <f>VLOOKUP(R154&amp;"-"&amp;S154,通道清单!C:L,8,FALSE)</f>
        <v>54</v>
      </c>
      <c r="V154" s="29">
        <f>VLOOKUP(R154&amp;"-"&amp;S154,通道清单!C:L,9,FALSE)</f>
        <v>14067.5</v>
      </c>
      <c r="W154" s="29">
        <f>VLOOKUP(R154&amp;"-"&amp;S154,通道清单!C:L,10,FALSE)</f>
        <v>14121.5</v>
      </c>
      <c r="X154" s="29">
        <f>VLOOKUP(R154&amp;"-"&amp;T154,通道清单!C:L,9,FALSE)</f>
        <v>12317.5</v>
      </c>
      <c r="Y154" s="29">
        <f>VLOOKUP(R154&amp;"-"&amp;T154,通道清单!C:L,10,FALSE)</f>
        <v>12371.5</v>
      </c>
    </row>
    <row r="155" ht="15" hidden="1" spans="1:25">
      <c r="A155" s="29">
        <f t="shared" si="17"/>
        <v>154</v>
      </c>
      <c r="B155" s="29" t="str">
        <f t="shared" si="12"/>
        <v>CS12-1-3-[10][10]-OFF15.5-BW4</v>
      </c>
      <c r="C155" s="29" t="str">
        <f>R155&amp;"_BW"&amp;TEXT(O155-N155,"000.00")&amp;"_U"&amp;VLOOKUP(R155&amp;"-"&amp;S155,通道清单!C:L,5,FALSE)&amp;LEFT("_____",5-LEN(VLOOKUP(R155&amp;"-"&amp;S155,通道清单!C:L,4,FALSE)))&amp;VLOOKUP(R155&amp;"-"&amp;S155,通道清单!C:L,4,FALSE)&amp;"_S"&amp;TEXT(N155,"00000.00")&amp;"_E"&amp;TEXT(O155,"00000.00")&amp;"_D"&amp;VLOOKUP(R155&amp;"-"&amp;T155,通道清单!C:L,5,FALSE)&amp;LEFT("_____",5-LEN(VLOOKUP(R155&amp;"-"&amp;T155,通道清单!C:L,4,FALSE)))&amp;VLOOKUP(R155&amp;"-"&amp;T155,通道清单!C:L,4,FALSE)&amp;"_S"&amp;TEXT(P155,"00000.00")&amp;"_E"&amp;TEXT(Q155,"00000.00")</f>
        <v>CS12_BW004.00_UV____C_S14083.00_E14087.00_DH____C_S12333.00_E12337.00</v>
      </c>
      <c r="D155" s="29"/>
      <c r="E155" s="29"/>
      <c r="F155" s="29"/>
      <c r="G155" s="29" t="s">
        <v>8794</v>
      </c>
      <c r="H155" s="29">
        <f>VLOOKUP(G155,开关状态表!B:I,7,FALSE)</f>
        <v>1</v>
      </c>
      <c r="I155" s="29">
        <v>15.5</v>
      </c>
      <c r="J155" s="161">
        <v>4</v>
      </c>
      <c r="K155" s="29" t="s">
        <v>8732</v>
      </c>
      <c r="L155" s="29"/>
      <c r="M155" s="158" t="s">
        <v>8733</v>
      </c>
      <c r="N155" s="156">
        <f t="shared" si="13"/>
        <v>14083</v>
      </c>
      <c r="O155" s="156">
        <f t="shared" si="14"/>
        <v>14087</v>
      </c>
      <c r="P155" s="156">
        <f t="shared" si="15"/>
        <v>12333</v>
      </c>
      <c r="Q155" s="156">
        <f t="shared" si="16"/>
        <v>12337</v>
      </c>
      <c r="R155" s="29" t="str">
        <f>VLOOKUP(VLOOKUP(G155,开关状态表!B:H,2,FALSE),矩阵信息表!B:H,2,FALSE)</f>
        <v>CS12</v>
      </c>
      <c r="S155" s="29" t="str">
        <f>VLOOKUP(G155,开关状态表!B:H,5,FALSE)</f>
        <v>RC8V</v>
      </c>
      <c r="T155" s="29" t="str">
        <f>VLOOKUP(G155,开关状态表!B:H,6,FALSE)</f>
        <v>TC8H</v>
      </c>
      <c r="U155" s="29">
        <f>VLOOKUP(R155&amp;"-"&amp;S155,通道清单!C:L,8,FALSE)</f>
        <v>54</v>
      </c>
      <c r="V155" s="29">
        <f>VLOOKUP(R155&amp;"-"&amp;S155,通道清单!C:L,9,FALSE)</f>
        <v>14067.5</v>
      </c>
      <c r="W155" s="29">
        <f>VLOOKUP(R155&amp;"-"&amp;S155,通道清单!C:L,10,FALSE)</f>
        <v>14121.5</v>
      </c>
      <c r="X155" s="29">
        <f>VLOOKUP(R155&amp;"-"&amp;T155,通道清单!C:L,9,FALSE)</f>
        <v>12317.5</v>
      </c>
      <c r="Y155" s="29">
        <f>VLOOKUP(R155&amp;"-"&amp;T155,通道清单!C:L,10,FALSE)</f>
        <v>12371.5</v>
      </c>
    </row>
    <row r="156" ht="15" hidden="1" spans="1:25">
      <c r="A156" s="29">
        <f t="shared" si="17"/>
        <v>155</v>
      </c>
      <c r="B156" s="29" t="str">
        <f t="shared" si="12"/>
        <v>CS12-1-3-[10][10]-OFF19.5-BW34.5</v>
      </c>
      <c r="C156" s="29" t="str">
        <f>R156&amp;"_BW"&amp;TEXT(O156-N156,"000.00")&amp;"_U"&amp;VLOOKUP(R156&amp;"-"&amp;S156,通道清单!C:L,5,FALSE)&amp;LEFT("_____",5-LEN(VLOOKUP(R156&amp;"-"&amp;S156,通道清单!C:L,4,FALSE)))&amp;VLOOKUP(R156&amp;"-"&amp;S156,通道清单!C:L,4,FALSE)&amp;"_S"&amp;TEXT(N156,"00000.00")&amp;"_E"&amp;TEXT(O156,"00000.00")&amp;"_D"&amp;VLOOKUP(R156&amp;"-"&amp;T156,通道清单!C:L,5,FALSE)&amp;LEFT("_____",5-LEN(VLOOKUP(R156&amp;"-"&amp;T156,通道清单!C:L,4,FALSE)))&amp;VLOOKUP(R156&amp;"-"&amp;T156,通道清单!C:L,4,FALSE)&amp;"_S"&amp;TEXT(P156,"00000.00")&amp;"_E"&amp;TEXT(Q156,"00000.00")</f>
        <v>CS12_BW034.50_UV____C_S14087.00_E14121.50_DH____C_S12337.00_E12371.50</v>
      </c>
      <c r="D156" s="29"/>
      <c r="E156" s="29"/>
      <c r="F156" s="29"/>
      <c r="G156" s="29" t="s">
        <v>8794</v>
      </c>
      <c r="H156" s="29">
        <f>VLOOKUP(G156,开关状态表!B:I,7,FALSE)</f>
        <v>1</v>
      </c>
      <c r="I156" s="29">
        <v>19.5</v>
      </c>
      <c r="J156" s="161">
        <v>34.5</v>
      </c>
      <c r="K156" s="29" t="s">
        <v>202</v>
      </c>
      <c r="L156" s="29"/>
      <c r="M156" s="158" t="s">
        <v>8733</v>
      </c>
      <c r="N156" s="156">
        <f t="shared" si="13"/>
        <v>14087</v>
      </c>
      <c r="O156" s="156">
        <f t="shared" si="14"/>
        <v>14121.5</v>
      </c>
      <c r="P156" s="156">
        <f t="shared" si="15"/>
        <v>12337</v>
      </c>
      <c r="Q156" s="156">
        <f t="shared" si="16"/>
        <v>12371.5</v>
      </c>
      <c r="R156" s="29" t="str">
        <f>VLOOKUP(VLOOKUP(G156,开关状态表!B:H,2,FALSE),矩阵信息表!B:H,2,FALSE)</f>
        <v>CS12</v>
      </c>
      <c r="S156" s="29" t="str">
        <f>VLOOKUP(G156,开关状态表!B:H,5,FALSE)</f>
        <v>RC8V</v>
      </c>
      <c r="T156" s="29" t="str">
        <f>VLOOKUP(G156,开关状态表!B:H,6,FALSE)</f>
        <v>TC8H</v>
      </c>
      <c r="U156" s="29">
        <f>VLOOKUP(R156&amp;"-"&amp;S156,通道清单!C:L,8,FALSE)</f>
        <v>54</v>
      </c>
      <c r="V156" s="29">
        <f>VLOOKUP(R156&amp;"-"&amp;S156,通道清单!C:L,9,FALSE)</f>
        <v>14067.5</v>
      </c>
      <c r="W156" s="29">
        <f>VLOOKUP(R156&amp;"-"&amp;S156,通道清单!C:L,10,FALSE)</f>
        <v>14121.5</v>
      </c>
      <c r="X156" s="29">
        <f>VLOOKUP(R156&amp;"-"&amp;T156,通道清单!C:L,9,FALSE)</f>
        <v>12317.5</v>
      </c>
      <c r="Y156" s="29">
        <f>VLOOKUP(R156&amp;"-"&amp;T156,通道清单!C:L,10,FALSE)</f>
        <v>12371.5</v>
      </c>
    </row>
    <row r="157" ht="15" hidden="1" spans="1:25">
      <c r="A157" s="29">
        <f t="shared" si="17"/>
        <v>156</v>
      </c>
      <c r="B157" s="29" t="str">
        <f t="shared" si="12"/>
        <v>CS12-1-3-[12][12]-OFF0-BW36</v>
      </c>
      <c r="C157" s="29" t="str">
        <f>R157&amp;"_BW"&amp;TEXT(O157-N157,"000.00")&amp;"_U"&amp;VLOOKUP(R157&amp;"-"&amp;S157,通道清单!C:L,5,FALSE)&amp;LEFT("_____",5-LEN(VLOOKUP(R157&amp;"-"&amp;S157,通道清单!C:L,4,FALSE)))&amp;VLOOKUP(R157&amp;"-"&amp;S157,通道清单!C:L,4,FALSE)&amp;"_S"&amp;TEXT(N157,"00000.00")&amp;"_E"&amp;TEXT(O157,"00000.00")&amp;"_D"&amp;VLOOKUP(R157&amp;"-"&amp;T157,通道清单!C:L,5,FALSE)&amp;LEFT("_____",5-LEN(VLOOKUP(R157&amp;"-"&amp;T157,通道清单!C:L,4,FALSE)))&amp;VLOOKUP(R157&amp;"-"&amp;T157,通道清单!C:L,4,FALSE)&amp;"_S"&amp;TEXT(P157,"00000.00")&amp;"_E"&amp;TEXT(Q157,"00000.00")</f>
        <v>CS12_BW036.00_UV____C_S14170.00_E14206.00_DH____C_S12420.00_E12456.00</v>
      </c>
      <c r="D157" s="29"/>
      <c r="E157" s="29"/>
      <c r="F157" s="29"/>
      <c r="G157" s="29" t="s">
        <v>8795</v>
      </c>
      <c r="H157" s="29">
        <f>VLOOKUP(G157,开关状态表!B:I,7,FALSE)</f>
        <v>1</v>
      </c>
      <c r="I157" s="29">
        <v>0</v>
      </c>
      <c r="J157" s="161">
        <v>36</v>
      </c>
      <c r="K157" s="29" t="s">
        <v>8732</v>
      </c>
      <c r="L157" s="29"/>
      <c r="M157" s="158" t="s">
        <v>8733</v>
      </c>
      <c r="N157" s="156">
        <f t="shared" si="13"/>
        <v>14170</v>
      </c>
      <c r="O157" s="156">
        <f t="shared" si="14"/>
        <v>14206</v>
      </c>
      <c r="P157" s="156">
        <f t="shared" si="15"/>
        <v>12420</v>
      </c>
      <c r="Q157" s="156">
        <f t="shared" si="16"/>
        <v>12456</v>
      </c>
      <c r="R157" s="29" t="str">
        <f>VLOOKUP(VLOOKUP(G157,开关状态表!B:H,2,FALSE),矩阵信息表!B:H,2,FALSE)</f>
        <v>CS12</v>
      </c>
      <c r="S157" s="29" t="str">
        <f>VLOOKUP(G157,开关状态表!B:H,5,FALSE)</f>
        <v>RC10V</v>
      </c>
      <c r="T157" s="29" t="str">
        <f>VLOOKUP(G157,开关状态表!B:H,6,FALSE)</f>
        <v>TC10H</v>
      </c>
      <c r="U157" s="29">
        <f>VLOOKUP(R157&amp;"-"&amp;S157,通道清单!C:L,8,FALSE)</f>
        <v>36</v>
      </c>
      <c r="V157" s="29">
        <f>VLOOKUP(R157&amp;"-"&amp;S157,通道清单!C:L,9,FALSE)</f>
        <v>14170</v>
      </c>
      <c r="W157" s="29">
        <f>VLOOKUP(R157&amp;"-"&amp;S157,通道清单!C:L,10,FALSE)</f>
        <v>14206</v>
      </c>
      <c r="X157" s="29">
        <f>VLOOKUP(R157&amp;"-"&amp;T157,通道清单!C:L,9,FALSE)</f>
        <v>12420</v>
      </c>
      <c r="Y157" s="29">
        <f>VLOOKUP(R157&amp;"-"&amp;T157,通道清单!C:L,10,FALSE)</f>
        <v>12456</v>
      </c>
    </row>
    <row r="158" ht="15" hidden="1" spans="1:25">
      <c r="A158" s="29">
        <f t="shared" si="17"/>
        <v>157</v>
      </c>
      <c r="B158" s="29" t="str">
        <f t="shared" si="12"/>
        <v>CS12-1-3-[13][13]-OFF-0.25-BW0.25</v>
      </c>
      <c r="C158" s="29" t="str">
        <f>R158&amp;"_BW"&amp;TEXT(O158-N158,"000.00")&amp;"_U"&amp;VLOOKUP(R158&amp;"-"&amp;S158,通道清单!C:L,5,FALSE)&amp;LEFT("_____",5-LEN(VLOOKUP(R158&amp;"-"&amp;S158,通道清单!C:L,4,FALSE)))&amp;VLOOKUP(R158&amp;"-"&amp;S158,通道清单!C:L,4,FALSE)&amp;"_S"&amp;TEXT(N158,"00000.00")&amp;"_E"&amp;TEXT(O158,"00000.00")&amp;"_D"&amp;VLOOKUP(R158&amp;"-"&amp;T158,通道清单!C:L,5,FALSE)&amp;LEFT("_____",5-LEN(VLOOKUP(R158&amp;"-"&amp;T158,通道清单!C:L,4,FALSE)))&amp;VLOOKUP(R158&amp;"-"&amp;T158,通道清单!C:L,4,FALSE)&amp;"_S"&amp;TEXT(P158,"00000.00")&amp;"_E"&amp;TEXT(Q158,"00000.00")</f>
        <v>CS12_BW000.25_UV____C_S14211.25_E14211.50_DH____C_S12461.25_E12461.50</v>
      </c>
      <c r="D158" s="29"/>
      <c r="E158" s="29"/>
      <c r="F158" s="29"/>
      <c r="G158" s="29" t="s">
        <v>8796</v>
      </c>
      <c r="H158" s="29">
        <f>VLOOKUP(G158,开关状态表!B:I,7,FALSE)</f>
        <v>1</v>
      </c>
      <c r="I158" s="29">
        <v>-0.25</v>
      </c>
      <c r="J158" s="161">
        <v>0.25</v>
      </c>
      <c r="K158" s="29" t="s">
        <v>8732</v>
      </c>
      <c r="L158" s="29"/>
      <c r="M158" s="158" t="s">
        <v>8733</v>
      </c>
      <c r="N158" s="156">
        <f t="shared" si="13"/>
        <v>14211.25</v>
      </c>
      <c r="O158" s="156">
        <f t="shared" si="14"/>
        <v>14211.5</v>
      </c>
      <c r="P158" s="156">
        <f t="shared" si="15"/>
        <v>12461.25</v>
      </c>
      <c r="Q158" s="156">
        <f t="shared" si="16"/>
        <v>12461.5</v>
      </c>
      <c r="R158" s="29" t="str">
        <f>VLOOKUP(VLOOKUP(G158,开关状态表!B:H,2,FALSE),矩阵信息表!B:H,2,FALSE)</f>
        <v>CS12</v>
      </c>
      <c r="S158" s="29" t="str">
        <f>VLOOKUP(G158,开关状态表!B:H,5,FALSE)</f>
        <v>RC11V</v>
      </c>
      <c r="T158" s="29" t="str">
        <f>VLOOKUP(G158,开关状态表!B:H,6,FALSE)</f>
        <v>TC11H</v>
      </c>
      <c r="U158" s="29">
        <f>VLOOKUP(R158&amp;"-"&amp;S158,通道清单!C:L,8,FALSE)</f>
        <v>36</v>
      </c>
      <c r="V158" s="29">
        <f>VLOOKUP(R158&amp;"-"&amp;S158,通道清单!C:L,9,FALSE)</f>
        <v>14211.5</v>
      </c>
      <c r="W158" s="29">
        <f>VLOOKUP(R158&amp;"-"&amp;S158,通道清单!C:L,10,FALSE)</f>
        <v>14247.5</v>
      </c>
      <c r="X158" s="29">
        <f>VLOOKUP(R158&amp;"-"&amp;T158,通道清单!C:L,9,FALSE)</f>
        <v>12461.5</v>
      </c>
      <c r="Y158" s="29">
        <f>VLOOKUP(R158&amp;"-"&amp;T158,通道清单!C:L,10,FALSE)</f>
        <v>12497.5</v>
      </c>
    </row>
    <row r="159" ht="15" hidden="1" spans="1:25">
      <c r="A159" s="29">
        <f t="shared" si="17"/>
        <v>158</v>
      </c>
      <c r="B159" s="29" t="str">
        <f t="shared" si="12"/>
        <v>CS12-1-3-[13][13]-OFF0-BW36</v>
      </c>
      <c r="C159" s="29" t="str">
        <f>R159&amp;"_BW"&amp;TEXT(O159-N159,"000.00")&amp;"_U"&amp;VLOOKUP(R159&amp;"-"&amp;S159,通道清单!C:L,5,FALSE)&amp;LEFT("_____",5-LEN(VLOOKUP(R159&amp;"-"&amp;S159,通道清单!C:L,4,FALSE)))&amp;VLOOKUP(R159&amp;"-"&amp;S159,通道清单!C:L,4,FALSE)&amp;"_S"&amp;TEXT(N159,"00000.00")&amp;"_E"&amp;TEXT(O159,"00000.00")&amp;"_D"&amp;VLOOKUP(R159&amp;"-"&amp;T159,通道清单!C:L,5,FALSE)&amp;LEFT("_____",5-LEN(VLOOKUP(R159&amp;"-"&amp;T159,通道清单!C:L,4,FALSE)))&amp;VLOOKUP(R159&amp;"-"&amp;T159,通道清单!C:L,4,FALSE)&amp;"_S"&amp;TEXT(P159,"00000.00")&amp;"_E"&amp;TEXT(Q159,"00000.00")</f>
        <v>CS12_BW036.00_UV____C_S14211.50_E14247.50_DH____C_S12461.50_E12497.50</v>
      </c>
      <c r="D159" s="29"/>
      <c r="E159" s="29"/>
      <c r="F159" s="29"/>
      <c r="G159" s="29" t="s">
        <v>8796</v>
      </c>
      <c r="H159" s="29">
        <f>VLOOKUP(G159,开关状态表!B:I,7,FALSE)</f>
        <v>1</v>
      </c>
      <c r="I159" s="29">
        <v>0</v>
      </c>
      <c r="J159" s="161">
        <v>36</v>
      </c>
      <c r="K159" s="29" t="s">
        <v>8732</v>
      </c>
      <c r="L159" s="29"/>
      <c r="M159" s="158" t="s">
        <v>8733</v>
      </c>
      <c r="N159" s="156">
        <f t="shared" si="13"/>
        <v>14211.5</v>
      </c>
      <c r="O159" s="156">
        <f t="shared" si="14"/>
        <v>14247.5</v>
      </c>
      <c r="P159" s="156">
        <f t="shared" si="15"/>
        <v>12461.5</v>
      </c>
      <c r="Q159" s="156">
        <f t="shared" si="16"/>
        <v>12497.5</v>
      </c>
      <c r="R159" s="29" t="str">
        <f>VLOOKUP(VLOOKUP(G159,开关状态表!B:H,2,FALSE),矩阵信息表!B:H,2,FALSE)</f>
        <v>CS12</v>
      </c>
      <c r="S159" s="29" t="str">
        <f>VLOOKUP(G159,开关状态表!B:H,5,FALSE)</f>
        <v>RC11V</v>
      </c>
      <c r="T159" s="29" t="str">
        <f>VLOOKUP(G159,开关状态表!B:H,6,FALSE)</f>
        <v>TC11H</v>
      </c>
      <c r="U159" s="29">
        <f>VLOOKUP(R159&amp;"-"&amp;S159,通道清单!C:L,8,FALSE)</f>
        <v>36</v>
      </c>
      <c r="V159" s="29">
        <f>VLOOKUP(R159&amp;"-"&amp;S159,通道清单!C:L,9,FALSE)</f>
        <v>14211.5</v>
      </c>
      <c r="W159" s="29">
        <f>VLOOKUP(R159&amp;"-"&amp;S159,通道清单!C:L,10,FALSE)</f>
        <v>14247.5</v>
      </c>
      <c r="X159" s="29">
        <f>VLOOKUP(R159&amp;"-"&amp;T159,通道清单!C:L,9,FALSE)</f>
        <v>12461.5</v>
      </c>
      <c r="Y159" s="29">
        <f>VLOOKUP(R159&amp;"-"&amp;T159,通道清单!C:L,10,FALSE)</f>
        <v>12497.5</v>
      </c>
    </row>
    <row r="160" ht="15" hidden="1" spans="1:25">
      <c r="A160" s="29">
        <f t="shared" si="17"/>
        <v>159</v>
      </c>
      <c r="B160" s="29" t="str">
        <f t="shared" si="12"/>
        <v>CS12-1-4-[3][3]-OFF0-BW54</v>
      </c>
      <c r="C160" s="29" t="str">
        <f>R160&amp;"_BW"&amp;TEXT(O160-N160,"000.00")&amp;"_U"&amp;VLOOKUP(R160&amp;"-"&amp;S160,通道清单!C:L,5,FALSE)&amp;LEFT("_____",5-LEN(VLOOKUP(R160&amp;"-"&amp;S160,通道清单!C:L,4,FALSE)))&amp;VLOOKUP(R160&amp;"-"&amp;S160,通道清单!C:L,4,FALSE)&amp;"_S"&amp;TEXT(N160,"00000.00")&amp;"_E"&amp;TEXT(O160,"00000.00")&amp;"_D"&amp;VLOOKUP(R160&amp;"-"&amp;T160,通道清单!C:L,5,FALSE)&amp;LEFT("_____",5-LEN(VLOOKUP(R160&amp;"-"&amp;T160,通道清单!C:L,4,FALSE)))&amp;VLOOKUP(R160&amp;"-"&amp;T160,通道清单!C:L,4,FALSE)&amp;"_S"&amp;TEXT(P160,"00000.00")&amp;"_E"&amp;TEXT(Q160,"00000.00")</f>
        <v>CS12_BW054.00_UV____E_S14254.50_E14308.50_DH____E_S12504.50_E12558.50</v>
      </c>
      <c r="D160" s="29"/>
      <c r="E160" s="29"/>
      <c r="F160" s="29"/>
      <c r="G160" s="29" t="s">
        <v>8797</v>
      </c>
      <c r="H160" s="29">
        <f>VLOOKUP(G160,开关状态表!B:I,7,FALSE)</f>
        <v>1</v>
      </c>
      <c r="I160" s="29">
        <v>0</v>
      </c>
      <c r="J160" s="161">
        <v>54</v>
      </c>
      <c r="K160" s="29" t="s">
        <v>8732</v>
      </c>
      <c r="L160" s="29"/>
      <c r="M160" s="158" t="s">
        <v>8733</v>
      </c>
      <c r="N160" s="156">
        <f t="shared" si="13"/>
        <v>14254.5</v>
      </c>
      <c r="O160" s="156">
        <f t="shared" si="14"/>
        <v>14308.5</v>
      </c>
      <c r="P160" s="156">
        <f t="shared" si="15"/>
        <v>12504.5</v>
      </c>
      <c r="Q160" s="156">
        <f t="shared" si="16"/>
        <v>12558.5</v>
      </c>
      <c r="R160" s="29" t="str">
        <f>VLOOKUP(VLOOKUP(G160,开关状态表!B:H,2,FALSE),矩阵信息表!B:H,2,FALSE)</f>
        <v>CS12</v>
      </c>
      <c r="S160" s="29" t="str">
        <f>VLOOKUP(G160,开关状态表!B:H,5,FALSE)</f>
        <v>REM16V</v>
      </c>
      <c r="T160" s="29" t="str">
        <f>VLOOKUP(G160,开关状态表!B:H,6,FALSE)</f>
        <v>TEM16H</v>
      </c>
      <c r="U160" s="29">
        <f>VLOOKUP(R160&amp;"-"&amp;S160,通道清单!C:L,8,FALSE)</f>
        <v>54</v>
      </c>
      <c r="V160" s="29">
        <f>VLOOKUP(R160&amp;"-"&amp;S160,通道清单!C:L,9,FALSE)</f>
        <v>14254.5</v>
      </c>
      <c r="W160" s="29">
        <f>VLOOKUP(R160&amp;"-"&amp;S160,通道清单!C:L,10,FALSE)</f>
        <v>14308.5</v>
      </c>
      <c r="X160" s="29">
        <f>VLOOKUP(R160&amp;"-"&amp;T160,通道清单!C:L,9,FALSE)</f>
        <v>12504.5</v>
      </c>
      <c r="Y160" s="29">
        <f>VLOOKUP(R160&amp;"-"&amp;T160,通道清单!C:L,10,FALSE)</f>
        <v>12558.5</v>
      </c>
    </row>
    <row r="161" ht="15" hidden="1" spans="1:25">
      <c r="A161" s="29">
        <f t="shared" si="17"/>
        <v>160</v>
      </c>
      <c r="B161" s="29" t="str">
        <f t="shared" si="12"/>
        <v>CS12-1-4-[4][4]-OFF0-BW48</v>
      </c>
      <c r="C161" s="29" t="str">
        <f>R161&amp;"_BW"&amp;TEXT(O161-N161,"000.00")&amp;"_U"&amp;VLOOKUP(R161&amp;"-"&amp;S161,通道清单!C:L,5,FALSE)&amp;LEFT("_____",5-LEN(VLOOKUP(R161&amp;"-"&amp;S161,通道清单!C:L,4,FALSE)))&amp;VLOOKUP(R161&amp;"-"&amp;S161,通道清单!C:L,4,FALSE)&amp;"_S"&amp;TEXT(N161,"00000.00")&amp;"_E"&amp;TEXT(O161,"00000.00")&amp;"_D"&amp;VLOOKUP(R161&amp;"-"&amp;T161,通道清单!C:L,5,FALSE)&amp;LEFT("_____",5-LEN(VLOOKUP(R161&amp;"-"&amp;T161,通道清单!C:L,4,FALSE)))&amp;VLOOKUP(R161&amp;"-"&amp;T161,通道清单!C:L,4,FALSE)&amp;"_S"&amp;TEXT(P161,"00000.00")&amp;"_E"&amp;TEXT(Q161,"00000.00")</f>
        <v>CS12_BW048.00_UV____E_S14317.00_E14365.00_DH____E_S12567.00_E12615.00</v>
      </c>
      <c r="D161" s="29"/>
      <c r="E161" s="29"/>
      <c r="F161" s="29"/>
      <c r="G161" s="29" t="s">
        <v>8798</v>
      </c>
      <c r="H161" s="29">
        <f>VLOOKUP(G161,开关状态表!B:I,7,FALSE)</f>
        <v>1</v>
      </c>
      <c r="I161" s="29">
        <v>0</v>
      </c>
      <c r="J161" s="161">
        <v>48</v>
      </c>
      <c r="K161" s="29" t="s">
        <v>8732</v>
      </c>
      <c r="L161" s="29"/>
      <c r="M161" s="158" t="s">
        <v>8733</v>
      </c>
      <c r="N161" s="156">
        <f t="shared" si="13"/>
        <v>14317</v>
      </c>
      <c r="O161" s="156">
        <f t="shared" si="14"/>
        <v>14365</v>
      </c>
      <c r="P161" s="156">
        <f t="shared" si="15"/>
        <v>12567</v>
      </c>
      <c r="Q161" s="156">
        <f t="shared" si="16"/>
        <v>12615</v>
      </c>
      <c r="R161" s="29" t="str">
        <f>VLOOKUP(VLOOKUP(G161,开关状态表!B:H,2,FALSE),矩阵信息表!B:H,2,FALSE)</f>
        <v>CS12</v>
      </c>
      <c r="S161" s="29" t="str">
        <f>VLOOKUP(G161,开关状态表!B:H,5,FALSE)</f>
        <v>REM17V</v>
      </c>
      <c r="T161" s="29" t="str">
        <f>VLOOKUP(G161,开关状态表!B:H,6,FALSE)</f>
        <v>TEM17H</v>
      </c>
      <c r="U161" s="29">
        <f>VLOOKUP(R161&amp;"-"&amp;S161,通道清单!C:L,8,FALSE)</f>
        <v>54</v>
      </c>
      <c r="V161" s="29">
        <f>VLOOKUP(R161&amp;"-"&amp;S161,通道清单!C:L,9,FALSE)</f>
        <v>14317</v>
      </c>
      <c r="W161" s="29">
        <f>VLOOKUP(R161&amp;"-"&amp;S161,通道清单!C:L,10,FALSE)</f>
        <v>14371</v>
      </c>
      <c r="X161" s="29">
        <f>VLOOKUP(R161&amp;"-"&amp;T161,通道清单!C:L,9,FALSE)</f>
        <v>12567</v>
      </c>
      <c r="Y161" s="29">
        <f>VLOOKUP(R161&amp;"-"&amp;T161,通道清单!C:L,10,FALSE)</f>
        <v>12621</v>
      </c>
    </row>
    <row r="162" ht="15" hidden="1" spans="1:25">
      <c r="A162" s="29">
        <f t="shared" si="17"/>
        <v>161</v>
      </c>
      <c r="B162" s="29" t="str">
        <f t="shared" si="12"/>
        <v>CS12-1-4-[4][4]-OFF48-BW8</v>
      </c>
      <c r="C162" s="29" t="str">
        <f>R162&amp;"_BW"&amp;TEXT(O162-N162,"000.00")&amp;"_U"&amp;VLOOKUP(R162&amp;"-"&amp;S162,通道清单!C:L,5,FALSE)&amp;LEFT("_____",5-LEN(VLOOKUP(R162&amp;"-"&amp;S162,通道清单!C:L,4,FALSE)))&amp;VLOOKUP(R162&amp;"-"&amp;S162,通道清单!C:L,4,FALSE)&amp;"_S"&amp;TEXT(N162,"00000.00")&amp;"_E"&amp;TEXT(O162,"00000.00")&amp;"_D"&amp;VLOOKUP(R162&amp;"-"&amp;T162,通道清单!C:L,5,FALSE)&amp;LEFT("_____",5-LEN(VLOOKUP(R162&amp;"-"&amp;T162,通道清单!C:L,4,FALSE)))&amp;VLOOKUP(R162&amp;"-"&amp;T162,通道清单!C:L,4,FALSE)&amp;"_S"&amp;TEXT(P162,"00000.00")&amp;"_E"&amp;TEXT(Q162,"00000.00")</f>
        <v>CS12_BW008.00_UV____E_S14365.00_E14373.00_DH____E_S12615.00_E12623.00</v>
      </c>
      <c r="D162" s="29"/>
      <c r="E162" s="29"/>
      <c r="F162" s="29"/>
      <c r="G162" s="29" t="s">
        <v>8798</v>
      </c>
      <c r="H162" s="29">
        <f>VLOOKUP(G162,开关状态表!B:I,7,FALSE)</f>
        <v>1</v>
      </c>
      <c r="I162" s="29">
        <v>48</v>
      </c>
      <c r="J162" s="161">
        <v>8</v>
      </c>
      <c r="K162" s="29" t="s">
        <v>8732</v>
      </c>
      <c r="L162" s="29"/>
      <c r="M162" s="158" t="s">
        <v>8733</v>
      </c>
      <c r="N162" s="156">
        <f t="shared" si="13"/>
        <v>14365</v>
      </c>
      <c r="O162" s="156">
        <f t="shared" si="14"/>
        <v>14373</v>
      </c>
      <c r="P162" s="156">
        <f t="shared" si="15"/>
        <v>12615</v>
      </c>
      <c r="Q162" s="156">
        <f t="shared" si="16"/>
        <v>12623</v>
      </c>
      <c r="R162" s="29" t="str">
        <f>VLOOKUP(VLOOKUP(G162,开关状态表!B:H,2,FALSE),矩阵信息表!B:H,2,FALSE)</f>
        <v>CS12</v>
      </c>
      <c r="S162" s="29" t="str">
        <f>VLOOKUP(G162,开关状态表!B:H,5,FALSE)</f>
        <v>REM17V</v>
      </c>
      <c r="T162" s="29" t="str">
        <f>VLOOKUP(G162,开关状态表!B:H,6,FALSE)</f>
        <v>TEM17H</v>
      </c>
      <c r="U162" s="29">
        <f>VLOOKUP(R162&amp;"-"&amp;S162,通道清单!C:L,8,FALSE)</f>
        <v>54</v>
      </c>
      <c r="V162" s="29">
        <f>VLOOKUP(R162&amp;"-"&amp;S162,通道清单!C:L,9,FALSE)</f>
        <v>14317</v>
      </c>
      <c r="W162" s="29">
        <f>VLOOKUP(R162&amp;"-"&amp;S162,通道清单!C:L,10,FALSE)</f>
        <v>14371</v>
      </c>
      <c r="X162" s="29">
        <f>VLOOKUP(R162&amp;"-"&amp;T162,通道清单!C:L,9,FALSE)</f>
        <v>12567</v>
      </c>
      <c r="Y162" s="29">
        <f>VLOOKUP(R162&amp;"-"&amp;T162,通道清单!C:L,10,FALSE)</f>
        <v>12621</v>
      </c>
    </row>
    <row r="163" ht="15" hidden="1" spans="1:25">
      <c r="A163" s="29">
        <f t="shared" si="17"/>
        <v>162</v>
      </c>
      <c r="B163" s="29" t="str">
        <f t="shared" si="12"/>
        <v>CS12-1-4-[5][5]-OFF0-BW0.5</v>
      </c>
      <c r="C163" s="29" t="str">
        <f>R163&amp;"_BW"&amp;TEXT(O163-N163,"000.00")&amp;"_U"&amp;VLOOKUP(R163&amp;"-"&amp;S163,通道清单!C:L,5,FALSE)&amp;LEFT("_____",5-LEN(VLOOKUP(R163&amp;"-"&amp;S163,通道清单!C:L,4,FALSE)))&amp;VLOOKUP(R163&amp;"-"&amp;S163,通道清单!C:L,4,FALSE)&amp;"_S"&amp;TEXT(N163,"00000.00")&amp;"_E"&amp;TEXT(O163,"00000.00")&amp;"_D"&amp;VLOOKUP(R163&amp;"-"&amp;T163,通道清单!C:L,5,FALSE)&amp;LEFT("_____",5-LEN(VLOOKUP(R163&amp;"-"&amp;T163,通道清单!C:L,4,FALSE)))&amp;VLOOKUP(R163&amp;"-"&amp;T163,通道清单!C:L,4,FALSE)&amp;"_S"&amp;TEXT(P163,"00000.00")&amp;"_E"&amp;TEXT(Q163,"00000.00")</f>
        <v>CS12_BW000.50_UV____E_S14379.50_E14380.00_DH____E_S12629.50_E12630.00</v>
      </c>
      <c r="D163" s="29"/>
      <c r="E163" s="29"/>
      <c r="F163" s="29"/>
      <c r="G163" s="29" t="s">
        <v>8799</v>
      </c>
      <c r="H163" s="29">
        <f>VLOOKUP(G163,开关状态表!B:I,7,FALSE)</f>
        <v>1</v>
      </c>
      <c r="I163" s="29">
        <v>0</v>
      </c>
      <c r="J163" s="161">
        <v>0.5</v>
      </c>
      <c r="K163" s="29" t="s">
        <v>202</v>
      </c>
      <c r="L163" s="29"/>
      <c r="M163" s="158" t="s">
        <v>8733</v>
      </c>
      <c r="N163" s="156">
        <f t="shared" si="13"/>
        <v>14379.5</v>
      </c>
      <c r="O163" s="156">
        <f t="shared" si="14"/>
        <v>14380</v>
      </c>
      <c r="P163" s="156">
        <f t="shared" si="15"/>
        <v>12629.5</v>
      </c>
      <c r="Q163" s="156">
        <f t="shared" si="16"/>
        <v>12630</v>
      </c>
      <c r="R163" s="29" t="str">
        <f>VLOOKUP(VLOOKUP(G163,开关状态表!B:H,2,FALSE),矩阵信息表!B:H,2,FALSE)</f>
        <v>CS12</v>
      </c>
      <c r="S163" s="29" t="str">
        <f>VLOOKUP(G163,开关状态表!B:H,5,FALSE)</f>
        <v>REM18V</v>
      </c>
      <c r="T163" s="29" t="str">
        <f>VLOOKUP(G163,开关状态表!B:H,6,FALSE)</f>
        <v>TEM18H</v>
      </c>
      <c r="U163" s="29">
        <f>VLOOKUP(R163&amp;"-"&amp;S163,通道清单!C:L,8,FALSE)</f>
        <v>54</v>
      </c>
      <c r="V163" s="29">
        <f>VLOOKUP(R163&amp;"-"&amp;S163,通道清单!C:L,9,FALSE)</f>
        <v>14379.5</v>
      </c>
      <c r="W163" s="29">
        <f>VLOOKUP(R163&amp;"-"&amp;S163,通道清单!C:L,10,FALSE)</f>
        <v>14433.5</v>
      </c>
      <c r="X163" s="29">
        <f>VLOOKUP(R163&amp;"-"&amp;T163,通道清单!C:L,9,FALSE)</f>
        <v>12629.5</v>
      </c>
      <c r="Y163" s="29">
        <f>VLOOKUP(R163&amp;"-"&amp;T163,通道清单!C:L,10,FALSE)</f>
        <v>12683.5</v>
      </c>
    </row>
    <row r="164" ht="15" hidden="1" spans="1:25">
      <c r="A164" s="29">
        <f t="shared" si="17"/>
        <v>163</v>
      </c>
      <c r="B164" s="29" t="str">
        <f t="shared" si="12"/>
        <v>CS12-1-4-[5][5]-OFF0.5-BW14</v>
      </c>
      <c r="C164" s="29" t="str">
        <f>R164&amp;"_BW"&amp;TEXT(O164-N164,"000.00")&amp;"_U"&amp;VLOOKUP(R164&amp;"-"&amp;S164,通道清单!C:L,5,FALSE)&amp;LEFT("_____",5-LEN(VLOOKUP(R164&amp;"-"&amp;S164,通道清单!C:L,4,FALSE)))&amp;VLOOKUP(R164&amp;"-"&amp;S164,通道清单!C:L,4,FALSE)&amp;"_S"&amp;TEXT(N164,"00000.00")&amp;"_E"&amp;TEXT(O164,"00000.00")&amp;"_D"&amp;VLOOKUP(R164&amp;"-"&amp;T164,通道清单!C:L,5,FALSE)&amp;LEFT("_____",5-LEN(VLOOKUP(R164&amp;"-"&amp;T164,通道清单!C:L,4,FALSE)))&amp;VLOOKUP(R164&amp;"-"&amp;T164,通道清单!C:L,4,FALSE)&amp;"_S"&amp;TEXT(P164,"00000.00")&amp;"_E"&amp;TEXT(Q164,"00000.00")</f>
        <v>CS12_BW014.00_UV____E_S14380.00_E14394.00_DH____E_S12630.00_E12644.00</v>
      </c>
      <c r="D164" s="163" t="s">
        <v>8800</v>
      </c>
      <c r="E164" s="163" t="s">
        <v>8801</v>
      </c>
      <c r="F164" s="163" t="s">
        <v>8802</v>
      </c>
      <c r="G164" s="29" t="s">
        <v>8799</v>
      </c>
      <c r="H164" s="29">
        <f>VLOOKUP(G164,开关状态表!B:I,7,FALSE)</f>
        <v>1</v>
      </c>
      <c r="I164" s="29">
        <v>0.5</v>
      </c>
      <c r="J164" s="161">
        <v>14</v>
      </c>
      <c r="K164" s="29" t="s">
        <v>8732</v>
      </c>
      <c r="L164" s="29"/>
      <c r="M164" s="158" t="s">
        <v>8733</v>
      </c>
      <c r="N164" s="156">
        <f t="shared" si="13"/>
        <v>14380</v>
      </c>
      <c r="O164" s="156">
        <f t="shared" si="14"/>
        <v>14394</v>
      </c>
      <c r="P164" s="156">
        <f t="shared" si="15"/>
        <v>12630</v>
      </c>
      <c r="Q164" s="156">
        <f t="shared" si="16"/>
        <v>12644</v>
      </c>
      <c r="R164" s="29" t="str">
        <f>VLOOKUP(VLOOKUP(G164,开关状态表!B:H,2,FALSE),矩阵信息表!B:H,2,FALSE)</f>
        <v>CS12</v>
      </c>
      <c r="S164" s="29" t="str">
        <f>VLOOKUP(G164,开关状态表!B:H,5,FALSE)</f>
        <v>REM18V</v>
      </c>
      <c r="T164" s="29" t="str">
        <f>VLOOKUP(G164,开关状态表!B:H,6,FALSE)</f>
        <v>TEM18H</v>
      </c>
      <c r="U164" s="29">
        <f>VLOOKUP(R164&amp;"-"&amp;S164,通道清单!C:L,8,FALSE)</f>
        <v>54</v>
      </c>
      <c r="V164" s="29">
        <f>VLOOKUP(R164&amp;"-"&amp;S164,通道清单!C:L,9,FALSE)</f>
        <v>14379.5</v>
      </c>
      <c r="W164" s="29">
        <f>VLOOKUP(R164&amp;"-"&amp;S164,通道清单!C:L,10,FALSE)</f>
        <v>14433.5</v>
      </c>
      <c r="X164" s="29">
        <f>VLOOKUP(R164&amp;"-"&amp;T164,通道清单!C:L,9,FALSE)</f>
        <v>12629.5</v>
      </c>
      <c r="Y164" s="29">
        <f>VLOOKUP(R164&amp;"-"&amp;T164,通道清单!C:L,10,FALSE)</f>
        <v>12683.5</v>
      </c>
    </row>
    <row r="165" ht="15" hidden="1" spans="1:25">
      <c r="A165" s="29">
        <f t="shared" si="17"/>
        <v>164</v>
      </c>
      <c r="B165" s="29" t="str">
        <f t="shared" si="12"/>
        <v>CS12-1-4-[5][5]-OFF14.5-BW3.5</v>
      </c>
      <c r="C165" s="29" t="str">
        <f>R165&amp;"_BW"&amp;TEXT(O165-N165,"000.00")&amp;"_U"&amp;VLOOKUP(R165&amp;"-"&amp;S165,通道清单!C:L,5,FALSE)&amp;LEFT("_____",5-LEN(VLOOKUP(R165&amp;"-"&amp;S165,通道清单!C:L,4,FALSE)))&amp;VLOOKUP(R165&amp;"-"&amp;S165,通道清单!C:L,4,FALSE)&amp;"_S"&amp;TEXT(N165,"00000.00")&amp;"_E"&amp;TEXT(O165,"00000.00")&amp;"_D"&amp;VLOOKUP(R165&amp;"-"&amp;T165,通道清单!C:L,5,FALSE)&amp;LEFT("_____",5-LEN(VLOOKUP(R165&amp;"-"&amp;T165,通道清单!C:L,4,FALSE)))&amp;VLOOKUP(R165&amp;"-"&amp;T165,通道清单!C:L,4,FALSE)&amp;"_S"&amp;TEXT(P165,"00000.00")&amp;"_E"&amp;TEXT(Q165,"00000.00")</f>
        <v>CS12_BW003.50_UV____E_S14394.00_E14397.50_DH____E_S12644.00_E12647.50</v>
      </c>
      <c r="D165" s="29"/>
      <c r="E165" s="29"/>
      <c r="F165" s="29"/>
      <c r="G165" s="29" t="s">
        <v>8799</v>
      </c>
      <c r="H165" s="29">
        <f>VLOOKUP(G165,开关状态表!B:I,7,FALSE)</f>
        <v>1</v>
      </c>
      <c r="I165" s="29">
        <v>14.5</v>
      </c>
      <c r="J165" s="161">
        <v>3.5</v>
      </c>
      <c r="K165" s="29" t="s">
        <v>202</v>
      </c>
      <c r="L165" s="29"/>
      <c r="M165" s="158" t="s">
        <v>8733</v>
      </c>
      <c r="N165" s="156">
        <f t="shared" si="13"/>
        <v>14394</v>
      </c>
      <c r="O165" s="156">
        <f t="shared" si="14"/>
        <v>14397.5</v>
      </c>
      <c r="P165" s="156">
        <f t="shared" si="15"/>
        <v>12644</v>
      </c>
      <c r="Q165" s="156">
        <f t="shared" si="16"/>
        <v>12647.5</v>
      </c>
      <c r="R165" s="29" t="str">
        <f>VLOOKUP(VLOOKUP(G165,开关状态表!B:H,2,FALSE),矩阵信息表!B:H,2,FALSE)</f>
        <v>CS12</v>
      </c>
      <c r="S165" s="29" t="str">
        <f>VLOOKUP(G165,开关状态表!B:H,5,FALSE)</f>
        <v>REM18V</v>
      </c>
      <c r="T165" s="29" t="str">
        <f>VLOOKUP(G165,开关状态表!B:H,6,FALSE)</f>
        <v>TEM18H</v>
      </c>
      <c r="U165" s="29">
        <f>VLOOKUP(R165&amp;"-"&amp;S165,通道清单!C:L,8,FALSE)</f>
        <v>54</v>
      </c>
      <c r="V165" s="29">
        <f>VLOOKUP(R165&amp;"-"&amp;S165,通道清单!C:L,9,FALSE)</f>
        <v>14379.5</v>
      </c>
      <c r="W165" s="29">
        <f>VLOOKUP(R165&amp;"-"&amp;S165,通道清单!C:L,10,FALSE)</f>
        <v>14433.5</v>
      </c>
      <c r="X165" s="29">
        <f>VLOOKUP(R165&amp;"-"&amp;T165,通道清单!C:L,9,FALSE)</f>
        <v>12629.5</v>
      </c>
      <c r="Y165" s="29">
        <f>VLOOKUP(R165&amp;"-"&amp;T165,通道清单!C:L,10,FALSE)</f>
        <v>12683.5</v>
      </c>
    </row>
    <row r="166" ht="15" hidden="1" spans="1:25">
      <c r="A166" s="29">
        <f t="shared" si="17"/>
        <v>165</v>
      </c>
      <c r="B166" s="29" t="str">
        <f t="shared" si="12"/>
        <v>CS12-1-4-[5][5]-OFF18-BW1.5</v>
      </c>
      <c r="C166" s="29" t="str">
        <f>R166&amp;"_BW"&amp;TEXT(O166-N166,"000.00")&amp;"_U"&amp;VLOOKUP(R166&amp;"-"&amp;S166,通道清单!C:L,5,FALSE)&amp;LEFT("_____",5-LEN(VLOOKUP(R166&amp;"-"&amp;S166,通道清单!C:L,4,FALSE)))&amp;VLOOKUP(R166&amp;"-"&amp;S166,通道清单!C:L,4,FALSE)&amp;"_S"&amp;TEXT(N166,"00000.00")&amp;"_E"&amp;TEXT(O166,"00000.00")&amp;"_D"&amp;VLOOKUP(R166&amp;"-"&amp;T166,通道清单!C:L,5,FALSE)&amp;LEFT("_____",5-LEN(VLOOKUP(R166&amp;"-"&amp;T166,通道清单!C:L,4,FALSE)))&amp;VLOOKUP(R166&amp;"-"&amp;T166,通道清单!C:L,4,FALSE)&amp;"_S"&amp;TEXT(P166,"00000.00")&amp;"_E"&amp;TEXT(Q166,"00000.00")</f>
        <v>CS12_BW001.50_UV____E_S14397.50_E14399.00_DH____E_S12647.50_E12649.00</v>
      </c>
      <c r="D166" s="29"/>
      <c r="E166" s="29"/>
      <c r="F166" s="29"/>
      <c r="G166" s="29" t="s">
        <v>8799</v>
      </c>
      <c r="H166" s="29">
        <v>1</v>
      </c>
      <c r="I166" s="29">
        <v>18</v>
      </c>
      <c r="J166" s="161">
        <v>1.5</v>
      </c>
      <c r="K166" s="29" t="s">
        <v>8732</v>
      </c>
      <c r="L166" s="29"/>
      <c r="M166" s="158" t="s">
        <v>8733</v>
      </c>
      <c r="N166" s="156">
        <f t="shared" si="13"/>
        <v>14397.5</v>
      </c>
      <c r="O166" s="156">
        <f t="shared" si="14"/>
        <v>14399</v>
      </c>
      <c r="P166" s="156">
        <f t="shared" si="15"/>
        <v>12647.5</v>
      </c>
      <c r="Q166" s="156">
        <f t="shared" si="16"/>
        <v>12649</v>
      </c>
      <c r="R166" s="29" t="str">
        <f>VLOOKUP(VLOOKUP(G166,开关状态表!B:H,2,FALSE),矩阵信息表!B:H,2,FALSE)</f>
        <v>CS12</v>
      </c>
      <c r="S166" s="29" t="str">
        <f>VLOOKUP(G166,开关状态表!B:H,5,FALSE)</f>
        <v>REM18V</v>
      </c>
      <c r="T166" s="29" t="str">
        <f>VLOOKUP(G166,开关状态表!B:H,6,FALSE)</f>
        <v>TEM18H</v>
      </c>
      <c r="U166" s="29">
        <f>VLOOKUP(R166&amp;"-"&amp;S166,通道清单!C:L,8,FALSE)</f>
        <v>54</v>
      </c>
      <c r="V166" s="29">
        <f>VLOOKUP(R166&amp;"-"&amp;S166,通道清单!C:L,9,FALSE)</f>
        <v>14379.5</v>
      </c>
      <c r="W166" s="29">
        <f>VLOOKUP(R166&amp;"-"&amp;S166,通道清单!C:L,10,FALSE)</f>
        <v>14433.5</v>
      </c>
      <c r="X166" s="29">
        <f>VLOOKUP(R166&amp;"-"&amp;T166,通道清单!C:L,9,FALSE)</f>
        <v>12629.5</v>
      </c>
      <c r="Y166" s="29">
        <f>VLOOKUP(R166&amp;"-"&amp;T166,通道清单!C:L,10,FALSE)</f>
        <v>12683.5</v>
      </c>
    </row>
    <row r="167" ht="15" hidden="1" spans="1:25">
      <c r="A167" s="29">
        <f t="shared" si="17"/>
        <v>166</v>
      </c>
      <c r="B167" s="29" t="str">
        <f t="shared" si="12"/>
        <v>CS12-1-4-[5][5]-OFF19.5-BW2.5</v>
      </c>
      <c r="C167" s="29" t="str">
        <f>R167&amp;"_BW"&amp;TEXT(O167-N167,"000.00")&amp;"_U"&amp;VLOOKUP(R167&amp;"-"&amp;S167,通道清单!C:L,5,FALSE)&amp;LEFT("_____",5-LEN(VLOOKUP(R167&amp;"-"&amp;S167,通道清单!C:L,4,FALSE)))&amp;VLOOKUP(R167&amp;"-"&amp;S167,通道清单!C:L,4,FALSE)&amp;"_S"&amp;TEXT(N167,"00000.00")&amp;"_E"&amp;TEXT(O167,"00000.00")&amp;"_D"&amp;VLOOKUP(R167&amp;"-"&amp;T167,通道清单!C:L,5,FALSE)&amp;LEFT("_____",5-LEN(VLOOKUP(R167&amp;"-"&amp;T167,通道清单!C:L,4,FALSE)))&amp;VLOOKUP(R167&amp;"-"&amp;T167,通道清单!C:L,4,FALSE)&amp;"_S"&amp;TEXT(P167,"00000.00")&amp;"_E"&amp;TEXT(Q167,"00000.00")</f>
        <v>CS12_BW002.50_UV____E_S14399.00_E14401.50_DH____E_S12649.00_E12651.50</v>
      </c>
      <c r="D167" s="29"/>
      <c r="E167" s="29"/>
      <c r="F167" s="29"/>
      <c r="G167" s="29" t="s">
        <v>8799</v>
      </c>
      <c r="H167" s="29">
        <f>VLOOKUP(G167,开关状态表!B:I,7,FALSE)</f>
        <v>1</v>
      </c>
      <c r="I167" s="29">
        <v>19.5</v>
      </c>
      <c r="J167" s="161">
        <v>2.5</v>
      </c>
      <c r="K167" s="29" t="s">
        <v>8732</v>
      </c>
      <c r="L167" s="29"/>
      <c r="M167" s="158" t="s">
        <v>8733</v>
      </c>
      <c r="N167" s="156">
        <f t="shared" si="13"/>
        <v>14399</v>
      </c>
      <c r="O167" s="156">
        <f t="shared" si="14"/>
        <v>14401.5</v>
      </c>
      <c r="P167" s="156">
        <f t="shared" si="15"/>
        <v>12649</v>
      </c>
      <c r="Q167" s="156">
        <f t="shared" si="16"/>
        <v>12651.5</v>
      </c>
      <c r="R167" s="29" t="str">
        <f>VLOOKUP(VLOOKUP(G167,开关状态表!B:H,2,FALSE),矩阵信息表!B:H,2,FALSE)</f>
        <v>CS12</v>
      </c>
      <c r="S167" s="29" t="str">
        <f>VLOOKUP(G167,开关状态表!B:H,5,FALSE)</f>
        <v>REM18V</v>
      </c>
      <c r="T167" s="29" t="str">
        <f>VLOOKUP(G167,开关状态表!B:H,6,FALSE)</f>
        <v>TEM18H</v>
      </c>
      <c r="U167" s="29">
        <f>VLOOKUP(R167&amp;"-"&amp;S167,通道清单!C:L,8,FALSE)</f>
        <v>54</v>
      </c>
      <c r="V167" s="29">
        <f>VLOOKUP(R167&amp;"-"&amp;S167,通道清单!C:L,9,FALSE)</f>
        <v>14379.5</v>
      </c>
      <c r="W167" s="29">
        <f>VLOOKUP(R167&amp;"-"&amp;S167,通道清单!C:L,10,FALSE)</f>
        <v>14433.5</v>
      </c>
      <c r="X167" s="29">
        <f>VLOOKUP(R167&amp;"-"&amp;T167,通道清单!C:L,9,FALSE)</f>
        <v>12629.5</v>
      </c>
      <c r="Y167" s="29">
        <f>VLOOKUP(R167&amp;"-"&amp;T167,通道清单!C:L,10,FALSE)</f>
        <v>12683.5</v>
      </c>
    </row>
    <row r="168" ht="15" hidden="1" spans="1:25">
      <c r="A168" s="29">
        <f t="shared" si="17"/>
        <v>167</v>
      </c>
      <c r="B168" s="29" t="str">
        <f t="shared" si="12"/>
        <v>CS12-1-4-[5][5]-OFF22-BW1.5</v>
      </c>
      <c r="C168" s="29" t="str">
        <f>R168&amp;"_BW"&amp;TEXT(O168-N168,"000.00")&amp;"_U"&amp;VLOOKUP(R168&amp;"-"&amp;S168,通道清单!C:L,5,FALSE)&amp;LEFT("_____",5-LEN(VLOOKUP(R168&amp;"-"&amp;S168,通道清单!C:L,4,FALSE)))&amp;VLOOKUP(R168&amp;"-"&amp;S168,通道清单!C:L,4,FALSE)&amp;"_S"&amp;TEXT(N168,"00000.00")&amp;"_E"&amp;TEXT(O168,"00000.00")&amp;"_D"&amp;VLOOKUP(R168&amp;"-"&amp;T168,通道清单!C:L,5,FALSE)&amp;LEFT("_____",5-LEN(VLOOKUP(R168&amp;"-"&amp;T168,通道清单!C:L,4,FALSE)))&amp;VLOOKUP(R168&amp;"-"&amp;T168,通道清单!C:L,4,FALSE)&amp;"_S"&amp;TEXT(P168,"00000.00")&amp;"_E"&amp;TEXT(Q168,"00000.00")</f>
        <v>CS12_BW001.50_UV____E_S14401.50_E14403.00_DH____E_S12651.50_E12653.00</v>
      </c>
      <c r="D168" s="29"/>
      <c r="E168" s="29"/>
      <c r="F168" s="29"/>
      <c r="G168" s="29" t="s">
        <v>8799</v>
      </c>
      <c r="H168" s="29">
        <f>VLOOKUP(G168,开关状态表!B:I,7,FALSE)</f>
        <v>1</v>
      </c>
      <c r="I168" s="29">
        <v>22</v>
      </c>
      <c r="J168" s="161">
        <v>1.5</v>
      </c>
      <c r="K168" s="29" t="s">
        <v>8732</v>
      </c>
      <c r="L168" s="29"/>
      <c r="M168" s="158" t="s">
        <v>8733</v>
      </c>
      <c r="N168" s="156">
        <f t="shared" si="13"/>
        <v>14401.5</v>
      </c>
      <c r="O168" s="156">
        <f t="shared" si="14"/>
        <v>14403</v>
      </c>
      <c r="P168" s="156">
        <f t="shared" si="15"/>
        <v>12651.5</v>
      </c>
      <c r="Q168" s="156">
        <f t="shared" si="16"/>
        <v>12653</v>
      </c>
      <c r="R168" s="29" t="str">
        <f>VLOOKUP(VLOOKUP(G168,开关状态表!B:H,2,FALSE),矩阵信息表!B:H,2,FALSE)</f>
        <v>CS12</v>
      </c>
      <c r="S168" s="29" t="str">
        <f>VLOOKUP(G168,开关状态表!B:H,5,FALSE)</f>
        <v>REM18V</v>
      </c>
      <c r="T168" s="29" t="str">
        <f>VLOOKUP(G168,开关状态表!B:H,6,FALSE)</f>
        <v>TEM18H</v>
      </c>
      <c r="U168" s="29">
        <f>VLOOKUP(R168&amp;"-"&amp;S168,通道清单!C:L,8,FALSE)</f>
        <v>54</v>
      </c>
      <c r="V168" s="29">
        <f>VLOOKUP(R168&amp;"-"&amp;S168,通道清单!C:L,9,FALSE)</f>
        <v>14379.5</v>
      </c>
      <c r="W168" s="29">
        <f>VLOOKUP(R168&amp;"-"&amp;S168,通道清单!C:L,10,FALSE)</f>
        <v>14433.5</v>
      </c>
      <c r="X168" s="29">
        <f>VLOOKUP(R168&amp;"-"&amp;T168,通道清单!C:L,9,FALSE)</f>
        <v>12629.5</v>
      </c>
      <c r="Y168" s="29">
        <f>VLOOKUP(R168&amp;"-"&amp;T168,通道清单!C:L,10,FALSE)</f>
        <v>12683.5</v>
      </c>
    </row>
    <row r="169" ht="15" hidden="1" spans="1:25">
      <c r="A169" s="29">
        <f t="shared" si="17"/>
        <v>168</v>
      </c>
      <c r="B169" s="29" t="str">
        <f t="shared" si="12"/>
        <v>CS12-1-4-[5][5]-OFF25-BW1.5</v>
      </c>
      <c r="C169" s="29" t="str">
        <f>R169&amp;"_BW"&amp;TEXT(O169-N169,"000.00")&amp;"_U"&amp;VLOOKUP(R169&amp;"-"&amp;S169,通道清单!C:L,5,FALSE)&amp;LEFT("_____",5-LEN(VLOOKUP(R169&amp;"-"&amp;S169,通道清单!C:L,4,FALSE)))&amp;VLOOKUP(R169&amp;"-"&amp;S169,通道清单!C:L,4,FALSE)&amp;"_S"&amp;TEXT(N169,"00000.00")&amp;"_E"&amp;TEXT(O169,"00000.00")&amp;"_D"&amp;VLOOKUP(R169&amp;"-"&amp;T169,通道清单!C:L,5,FALSE)&amp;LEFT("_____",5-LEN(VLOOKUP(R169&amp;"-"&amp;T169,通道清单!C:L,4,FALSE)))&amp;VLOOKUP(R169&amp;"-"&amp;T169,通道清单!C:L,4,FALSE)&amp;"_S"&amp;TEXT(P169,"00000.00")&amp;"_E"&amp;TEXT(Q169,"00000.00")</f>
        <v>CS12_BW001.50_UV____E_S14404.50_E14406.00_DH____E_S12654.50_E12656.00</v>
      </c>
      <c r="D169" s="29"/>
      <c r="E169" s="29"/>
      <c r="F169" s="29"/>
      <c r="G169" s="29" t="s">
        <v>8799</v>
      </c>
      <c r="H169" s="29">
        <f>VLOOKUP(G169,开关状态表!B:I,7,FALSE)</f>
        <v>1</v>
      </c>
      <c r="I169" s="29">
        <v>25</v>
      </c>
      <c r="J169" s="161">
        <v>1.5</v>
      </c>
      <c r="K169" s="29" t="s">
        <v>202</v>
      </c>
      <c r="L169" s="29"/>
      <c r="M169" s="158" t="s">
        <v>8733</v>
      </c>
      <c r="N169" s="156">
        <f t="shared" si="13"/>
        <v>14404.5</v>
      </c>
      <c r="O169" s="156">
        <f t="shared" si="14"/>
        <v>14406</v>
      </c>
      <c r="P169" s="156">
        <f t="shared" si="15"/>
        <v>12654.5</v>
      </c>
      <c r="Q169" s="156">
        <f t="shared" si="16"/>
        <v>12656</v>
      </c>
      <c r="R169" s="29" t="str">
        <f>VLOOKUP(VLOOKUP(G169,开关状态表!B:H,2,FALSE),矩阵信息表!B:H,2,FALSE)</f>
        <v>CS12</v>
      </c>
      <c r="S169" s="29" t="str">
        <f>VLOOKUP(G169,开关状态表!B:H,5,FALSE)</f>
        <v>REM18V</v>
      </c>
      <c r="T169" s="29" t="str">
        <f>VLOOKUP(G169,开关状态表!B:H,6,FALSE)</f>
        <v>TEM18H</v>
      </c>
      <c r="U169" s="29">
        <f>VLOOKUP(R169&amp;"-"&amp;S169,通道清单!C:L,8,FALSE)</f>
        <v>54</v>
      </c>
      <c r="V169" s="29">
        <f>VLOOKUP(R169&amp;"-"&amp;S169,通道清单!C:L,9,FALSE)</f>
        <v>14379.5</v>
      </c>
      <c r="W169" s="29">
        <f>VLOOKUP(R169&amp;"-"&amp;S169,通道清单!C:L,10,FALSE)</f>
        <v>14433.5</v>
      </c>
      <c r="X169" s="29">
        <f>VLOOKUP(R169&amp;"-"&amp;T169,通道清单!C:L,9,FALSE)</f>
        <v>12629.5</v>
      </c>
      <c r="Y169" s="29">
        <f>VLOOKUP(R169&amp;"-"&amp;T169,通道清单!C:L,10,FALSE)</f>
        <v>12683.5</v>
      </c>
    </row>
    <row r="170" ht="15" hidden="1" spans="1:25">
      <c r="A170" s="29">
        <f t="shared" si="17"/>
        <v>169</v>
      </c>
      <c r="B170" s="29" t="str">
        <f t="shared" si="12"/>
        <v>CS12-1-4-[5][5]-OFF26.5-BW1</v>
      </c>
      <c r="C170" s="29" t="str">
        <f>R170&amp;"_BW"&amp;TEXT(O170-N170,"000.00")&amp;"_U"&amp;VLOOKUP(R170&amp;"-"&amp;S170,通道清单!C:L,5,FALSE)&amp;LEFT("_____",5-LEN(VLOOKUP(R170&amp;"-"&amp;S170,通道清单!C:L,4,FALSE)))&amp;VLOOKUP(R170&amp;"-"&amp;S170,通道清单!C:L,4,FALSE)&amp;"_S"&amp;TEXT(N170,"00000.00")&amp;"_E"&amp;TEXT(O170,"00000.00")&amp;"_D"&amp;VLOOKUP(R170&amp;"-"&amp;T170,通道清单!C:L,5,FALSE)&amp;LEFT("_____",5-LEN(VLOOKUP(R170&amp;"-"&amp;T170,通道清单!C:L,4,FALSE)))&amp;VLOOKUP(R170&amp;"-"&amp;T170,通道清单!C:L,4,FALSE)&amp;"_S"&amp;TEXT(P170,"00000.00")&amp;"_E"&amp;TEXT(Q170,"00000.00")</f>
        <v>CS12_BW001.00_UV____E_S14406.00_E14407.00_DH____E_S12656.00_E12657.00</v>
      </c>
      <c r="D170" s="29"/>
      <c r="E170" s="29"/>
      <c r="F170" s="29"/>
      <c r="G170" s="29" t="s">
        <v>8799</v>
      </c>
      <c r="H170" s="29">
        <f>VLOOKUP(G170,开关状态表!B:I,7,FALSE)</f>
        <v>1</v>
      </c>
      <c r="I170" s="29">
        <v>26.5</v>
      </c>
      <c r="J170" s="161">
        <v>1</v>
      </c>
      <c r="K170" s="29" t="s">
        <v>202</v>
      </c>
      <c r="L170" s="29"/>
      <c r="M170" s="158" t="s">
        <v>8733</v>
      </c>
      <c r="N170" s="156">
        <f t="shared" si="13"/>
        <v>14406</v>
      </c>
      <c r="O170" s="156">
        <f t="shared" si="14"/>
        <v>14407</v>
      </c>
      <c r="P170" s="156">
        <f t="shared" si="15"/>
        <v>12656</v>
      </c>
      <c r="Q170" s="156">
        <f t="shared" si="16"/>
        <v>12657</v>
      </c>
      <c r="R170" s="29" t="str">
        <f>VLOOKUP(VLOOKUP(G170,开关状态表!B:H,2,FALSE),矩阵信息表!B:H,2,FALSE)</f>
        <v>CS12</v>
      </c>
      <c r="S170" s="29" t="str">
        <f>VLOOKUP(G170,开关状态表!B:H,5,FALSE)</f>
        <v>REM18V</v>
      </c>
      <c r="T170" s="29" t="str">
        <f>VLOOKUP(G170,开关状态表!B:H,6,FALSE)</f>
        <v>TEM18H</v>
      </c>
      <c r="U170" s="29">
        <f>VLOOKUP(R170&amp;"-"&amp;S170,通道清单!C:L,8,FALSE)</f>
        <v>54</v>
      </c>
      <c r="V170" s="29">
        <f>VLOOKUP(R170&amp;"-"&amp;S170,通道清单!C:L,9,FALSE)</f>
        <v>14379.5</v>
      </c>
      <c r="W170" s="29">
        <f>VLOOKUP(R170&amp;"-"&amp;S170,通道清单!C:L,10,FALSE)</f>
        <v>14433.5</v>
      </c>
      <c r="X170" s="29">
        <f>VLOOKUP(R170&amp;"-"&amp;T170,通道清单!C:L,9,FALSE)</f>
        <v>12629.5</v>
      </c>
      <c r="Y170" s="29">
        <f>VLOOKUP(R170&amp;"-"&amp;T170,通道清单!C:L,10,FALSE)</f>
        <v>12683.5</v>
      </c>
    </row>
    <row r="171" ht="15" hidden="1" spans="1:25">
      <c r="A171" s="29">
        <f t="shared" si="17"/>
        <v>170</v>
      </c>
      <c r="B171" s="29" t="str">
        <f t="shared" si="12"/>
        <v>CS12-1-4-[5][5]-OFF27.5-BW3</v>
      </c>
      <c r="C171" s="29" t="str">
        <f>R171&amp;"_BW"&amp;TEXT(O171-N171,"000.00")&amp;"_U"&amp;VLOOKUP(R171&amp;"-"&amp;S171,通道清单!C:L,5,FALSE)&amp;LEFT("_____",5-LEN(VLOOKUP(R171&amp;"-"&amp;S171,通道清单!C:L,4,FALSE)))&amp;VLOOKUP(R171&amp;"-"&amp;S171,通道清单!C:L,4,FALSE)&amp;"_S"&amp;TEXT(N171,"00000.00")&amp;"_E"&amp;TEXT(O171,"00000.00")&amp;"_D"&amp;VLOOKUP(R171&amp;"-"&amp;T171,通道清单!C:L,5,FALSE)&amp;LEFT("_____",5-LEN(VLOOKUP(R171&amp;"-"&amp;T171,通道清单!C:L,4,FALSE)))&amp;VLOOKUP(R171&amp;"-"&amp;T171,通道清单!C:L,4,FALSE)&amp;"_S"&amp;TEXT(P171,"00000.00")&amp;"_E"&amp;TEXT(Q171,"00000.00")</f>
        <v>CS12_BW003.00_UV____E_S14407.00_E14410.00_DH____E_S12657.00_E12660.00</v>
      </c>
      <c r="D171" s="29"/>
      <c r="E171" s="29"/>
      <c r="F171" s="29"/>
      <c r="G171" s="29" t="s">
        <v>8799</v>
      </c>
      <c r="H171" s="29">
        <f>VLOOKUP(G171,开关状态表!B:I,7,FALSE)</f>
        <v>1</v>
      </c>
      <c r="I171" s="29">
        <v>27.5</v>
      </c>
      <c r="J171" s="161">
        <v>3</v>
      </c>
      <c r="K171" s="29" t="s">
        <v>8732</v>
      </c>
      <c r="L171" s="29"/>
      <c r="M171" s="158" t="s">
        <v>8733</v>
      </c>
      <c r="N171" s="156">
        <f t="shared" si="13"/>
        <v>14407</v>
      </c>
      <c r="O171" s="156">
        <f t="shared" si="14"/>
        <v>14410</v>
      </c>
      <c r="P171" s="156">
        <f t="shared" si="15"/>
        <v>12657</v>
      </c>
      <c r="Q171" s="156">
        <f t="shared" si="16"/>
        <v>12660</v>
      </c>
      <c r="R171" s="29" t="str">
        <f>VLOOKUP(VLOOKUP(G171,开关状态表!B:H,2,FALSE),矩阵信息表!B:H,2,FALSE)</f>
        <v>CS12</v>
      </c>
      <c r="S171" s="29" t="str">
        <f>VLOOKUP(G171,开关状态表!B:H,5,FALSE)</f>
        <v>REM18V</v>
      </c>
      <c r="T171" s="29" t="str">
        <f>VLOOKUP(G171,开关状态表!B:H,6,FALSE)</f>
        <v>TEM18H</v>
      </c>
      <c r="U171" s="29">
        <f>VLOOKUP(R171&amp;"-"&amp;S171,通道清单!C:L,8,FALSE)</f>
        <v>54</v>
      </c>
      <c r="V171" s="29">
        <f>VLOOKUP(R171&amp;"-"&amp;S171,通道清单!C:L,9,FALSE)</f>
        <v>14379.5</v>
      </c>
      <c r="W171" s="29">
        <f>VLOOKUP(R171&amp;"-"&amp;S171,通道清单!C:L,10,FALSE)</f>
        <v>14433.5</v>
      </c>
      <c r="X171" s="29">
        <f>VLOOKUP(R171&amp;"-"&amp;T171,通道清单!C:L,9,FALSE)</f>
        <v>12629.5</v>
      </c>
      <c r="Y171" s="29">
        <f>VLOOKUP(R171&amp;"-"&amp;T171,通道清单!C:L,10,FALSE)</f>
        <v>12683.5</v>
      </c>
    </row>
    <row r="172" ht="15" hidden="1" spans="1:25">
      <c r="A172" s="29">
        <f t="shared" si="17"/>
        <v>171</v>
      </c>
      <c r="B172" s="29" t="str">
        <f t="shared" si="12"/>
        <v>CS12-1-4-[5][5]-OFF30.5-BW12</v>
      </c>
      <c r="C172" s="29" t="str">
        <f>R172&amp;"_BW"&amp;TEXT(O172-N172,"000.00")&amp;"_U"&amp;VLOOKUP(R172&amp;"-"&amp;S172,通道清单!C:L,5,FALSE)&amp;LEFT("_____",5-LEN(VLOOKUP(R172&amp;"-"&amp;S172,通道清单!C:L,4,FALSE)))&amp;VLOOKUP(R172&amp;"-"&amp;S172,通道清单!C:L,4,FALSE)&amp;"_S"&amp;TEXT(N172,"00000.00")&amp;"_E"&amp;TEXT(O172,"00000.00")&amp;"_D"&amp;VLOOKUP(R172&amp;"-"&amp;T172,通道清单!C:L,5,FALSE)&amp;LEFT("_____",5-LEN(VLOOKUP(R172&amp;"-"&amp;T172,通道清单!C:L,4,FALSE)))&amp;VLOOKUP(R172&amp;"-"&amp;T172,通道清单!C:L,4,FALSE)&amp;"_S"&amp;TEXT(P172,"00000.00")&amp;"_E"&amp;TEXT(Q172,"00000.00")</f>
        <v>CS12_BW012.00_UV____E_S14410.00_E14422.00_DH____E_S12660.00_E12672.00</v>
      </c>
      <c r="D172" s="29"/>
      <c r="E172" s="29"/>
      <c r="F172" s="29"/>
      <c r="G172" s="29" t="s">
        <v>8799</v>
      </c>
      <c r="H172" s="29">
        <f>VLOOKUP(G172,开关状态表!B:I,7,FALSE)</f>
        <v>1</v>
      </c>
      <c r="I172" s="29">
        <v>30.5</v>
      </c>
      <c r="J172" s="161">
        <v>12</v>
      </c>
      <c r="K172" s="29" t="s">
        <v>8732</v>
      </c>
      <c r="L172" s="29"/>
      <c r="M172" s="158" t="s">
        <v>8733</v>
      </c>
      <c r="N172" s="156">
        <f t="shared" si="13"/>
        <v>14410</v>
      </c>
      <c r="O172" s="156">
        <f t="shared" si="14"/>
        <v>14422</v>
      </c>
      <c r="P172" s="156">
        <f t="shared" si="15"/>
        <v>12660</v>
      </c>
      <c r="Q172" s="156">
        <f t="shared" si="16"/>
        <v>12672</v>
      </c>
      <c r="R172" s="29" t="str">
        <f>VLOOKUP(VLOOKUP(G172,开关状态表!B:H,2,FALSE),矩阵信息表!B:H,2,FALSE)</f>
        <v>CS12</v>
      </c>
      <c r="S172" s="29" t="str">
        <f>VLOOKUP(G172,开关状态表!B:H,5,FALSE)</f>
        <v>REM18V</v>
      </c>
      <c r="T172" s="29" t="str">
        <f>VLOOKUP(G172,开关状态表!B:H,6,FALSE)</f>
        <v>TEM18H</v>
      </c>
      <c r="U172" s="29">
        <f>VLOOKUP(R172&amp;"-"&amp;S172,通道清单!C:L,8,FALSE)</f>
        <v>54</v>
      </c>
      <c r="V172" s="29">
        <f>VLOOKUP(R172&amp;"-"&amp;S172,通道清单!C:L,9,FALSE)</f>
        <v>14379.5</v>
      </c>
      <c r="W172" s="29">
        <f>VLOOKUP(R172&amp;"-"&amp;S172,通道清单!C:L,10,FALSE)</f>
        <v>14433.5</v>
      </c>
      <c r="X172" s="29">
        <f>VLOOKUP(R172&amp;"-"&amp;T172,通道清单!C:L,9,FALSE)</f>
        <v>12629.5</v>
      </c>
      <c r="Y172" s="29">
        <f>VLOOKUP(R172&amp;"-"&amp;T172,通道清单!C:L,10,FALSE)</f>
        <v>12683.5</v>
      </c>
    </row>
    <row r="173" ht="15" hidden="1" spans="1:25">
      <c r="A173" s="29">
        <f t="shared" si="17"/>
        <v>172</v>
      </c>
      <c r="B173" s="29" t="str">
        <f t="shared" si="12"/>
        <v>CS12-1-4-[5][5]-OFF42.5-BW14</v>
      </c>
      <c r="C173" s="29" t="str">
        <f>R173&amp;"_BW"&amp;TEXT(O173-N173,"000.00")&amp;"_U"&amp;VLOOKUP(R173&amp;"-"&amp;S173,通道清单!C:L,5,FALSE)&amp;LEFT("_____",5-LEN(VLOOKUP(R173&amp;"-"&amp;S173,通道清单!C:L,4,FALSE)))&amp;VLOOKUP(R173&amp;"-"&amp;S173,通道清单!C:L,4,FALSE)&amp;"_S"&amp;TEXT(N173,"00000.00")&amp;"_E"&amp;TEXT(O173,"00000.00")&amp;"_D"&amp;VLOOKUP(R173&amp;"-"&amp;T173,通道清单!C:L,5,FALSE)&amp;LEFT("_____",5-LEN(VLOOKUP(R173&amp;"-"&amp;T173,通道清单!C:L,4,FALSE)))&amp;VLOOKUP(R173&amp;"-"&amp;T173,通道清单!C:L,4,FALSE)&amp;"_S"&amp;TEXT(P173,"00000.00")&amp;"_E"&amp;TEXT(Q173,"00000.00")</f>
        <v>CS12_BW014.00_UV____E_S14422.00_E14436.00_DH____E_S12672.00_E12686.00</v>
      </c>
      <c r="D173" s="29"/>
      <c r="E173" s="29"/>
      <c r="F173" s="29"/>
      <c r="G173" s="29" t="s">
        <v>8799</v>
      </c>
      <c r="H173" s="29">
        <f>VLOOKUP(G173,开关状态表!B:I,7,FALSE)</f>
        <v>1</v>
      </c>
      <c r="I173" s="29">
        <v>42.5</v>
      </c>
      <c r="J173" s="161">
        <v>14</v>
      </c>
      <c r="K173" s="29" t="s">
        <v>8732</v>
      </c>
      <c r="L173" s="29"/>
      <c r="M173" s="158" t="s">
        <v>8733</v>
      </c>
      <c r="N173" s="156">
        <f t="shared" si="13"/>
        <v>14422</v>
      </c>
      <c r="O173" s="156">
        <f t="shared" si="14"/>
        <v>14436</v>
      </c>
      <c r="P173" s="156">
        <f t="shared" si="15"/>
        <v>12672</v>
      </c>
      <c r="Q173" s="156">
        <f t="shared" si="16"/>
        <v>12686</v>
      </c>
      <c r="R173" s="29" t="str">
        <f>VLOOKUP(VLOOKUP(G173,开关状态表!B:H,2,FALSE),矩阵信息表!B:H,2,FALSE)</f>
        <v>CS12</v>
      </c>
      <c r="S173" s="29" t="str">
        <f>VLOOKUP(G173,开关状态表!B:H,5,FALSE)</f>
        <v>REM18V</v>
      </c>
      <c r="T173" s="29" t="str">
        <f>VLOOKUP(G173,开关状态表!B:H,6,FALSE)</f>
        <v>TEM18H</v>
      </c>
      <c r="U173" s="29">
        <f>VLOOKUP(R173&amp;"-"&amp;S173,通道清单!C:L,8,FALSE)</f>
        <v>54</v>
      </c>
      <c r="V173" s="29">
        <f>VLOOKUP(R173&amp;"-"&amp;S173,通道清单!C:L,9,FALSE)</f>
        <v>14379.5</v>
      </c>
      <c r="W173" s="29">
        <f>VLOOKUP(R173&amp;"-"&amp;S173,通道清单!C:L,10,FALSE)</f>
        <v>14433.5</v>
      </c>
      <c r="X173" s="29">
        <f>VLOOKUP(R173&amp;"-"&amp;T173,通道清单!C:L,9,FALSE)</f>
        <v>12629.5</v>
      </c>
      <c r="Y173" s="29">
        <f>VLOOKUP(R173&amp;"-"&amp;T173,通道清单!C:L,10,FALSE)</f>
        <v>12683.5</v>
      </c>
    </row>
    <row r="174" ht="15" hidden="1" spans="1:25">
      <c r="A174" s="29">
        <f t="shared" si="17"/>
        <v>173</v>
      </c>
      <c r="B174" s="29" t="str">
        <f t="shared" si="12"/>
        <v>CS12-1-4-[6][6]-OFF0-BW27</v>
      </c>
      <c r="C174" s="29" t="str">
        <f>R174&amp;"_BW"&amp;TEXT(O174-N174,"000.00")&amp;"_U"&amp;VLOOKUP(R174&amp;"-"&amp;S174,通道清单!C:L,5,FALSE)&amp;LEFT("_____",5-LEN(VLOOKUP(R174&amp;"-"&amp;S174,通道清单!C:L,4,FALSE)))&amp;VLOOKUP(R174&amp;"-"&amp;S174,通道清单!C:L,4,FALSE)&amp;"_S"&amp;TEXT(N174,"00000.00")&amp;"_E"&amp;TEXT(O174,"00000.00")&amp;"_D"&amp;VLOOKUP(R174&amp;"-"&amp;T174,通道清单!C:L,5,FALSE)&amp;LEFT("_____",5-LEN(VLOOKUP(R174&amp;"-"&amp;T174,通道清单!C:L,4,FALSE)))&amp;VLOOKUP(R174&amp;"-"&amp;T174,通道清单!C:L,4,FALSE)&amp;"_S"&amp;TEXT(P174,"00000.00")&amp;"_E"&amp;TEXT(Q174,"00000.00")</f>
        <v>CS12_BW027.00_UV____E_S14442.00_E14469.00_DH____E_S12692.00_E12719.00</v>
      </c>
      <c r="D174" s="29"/>
      <c r="E174" s="29"/>
      <c r="F174" s="29"/>
      <c r="G174" s="29" t="s">
        <v>8803</v>
      </c>
      <c r="H174" s="29">
        <f>VLOOKUP(G174,开关状态表!B:I,7,FALSE)</f>
        <v>1</v>
      </c>
      <c r="I174" s="29">
        <v>0</v>
      </c>
      <c r="J174" s="161">
        <v>27</v>
      </c>
      <c r="K174" s="29" t="s">
        <v>8732</v>
      </c>
      <c r="L174" s="29"/>
      <c r="M174" s="158" t="s">
        <v>8733</v>
      </c>
      <c r="N174" s="156">
        <f t="shared" si="13"/>
        <v>14442</v>
      </c>
      <c r="O174" s="156">
        <f t="shared" si="14"/>
        <v>14469</v>
      </c>
      <c r="P174" s="156">
        <f t="shared" si="15"/>
        <v>12692</v>
      </c>
      <c r="Q174" s="156">
        <f t="shared" si="16"/>
        <v>12719</v>
      </c>
      <c r="R174" s="29" t="str">
        <f>VLOOKUP(VLOOKUP(G174,开关状态表!B:H,2,FALSE),矩阵信息表!B:H,2,FALSE)</f>
        <v>CS12</v>
      </c>
      <c r="S174" s="29" t="str">
        <f>VLOOKUP(G174,开关状态表!B:H,5,FALSE)</f>
        <v>REM19V</v>
      </c>
      <c r="T174" s="29" t="str">
        <f>VLOOKUP(G174,开关状态表!B:H,6,FALSE)</f>
        <v>TEM19H</v>
      </c>
      <c r="U174" s="29">
        <f>VLOOKUP(R174&amp;"-"&amp;S174,通道清单!C:L,8,FALSE)</f>
        <v>54</v>
      </c>
      <c r="V174" s="29">
        <f>VLOOKUP(R174&amp;"-"&amp;S174,通道清单!C:L,9,FALSE)</f>
        <v>14442</v>
      </c>
      <c r="W174" s="29">
        <f>VLOOKUP(R174&amp;"-"&amp;S174,通道清单!C:L,10,FALSE)</f>
        <v>14496</v>
      </c>
      <c r="X174" s="29">
        <f>VLOOKUP(R174&amp;"-"&amp;T174,通道清单!C:L,9,FALSE)</f>
        <v>12692</v>
      </c>
      <c r="Y174" s="29">
        <f>VLOOKUP(R174&amp;"-"&amp;T174,通道清单!C:L,10,FALSE)</f>
        <v>12746</v>
      </c>
    </row>
    <row r="175" ht="15" hidden="1" spans="1:25">
      <c r="A175" s="29">
        <f t="shared" si="17"/>
        <v>174</v>
      </c>
      <c r="B175" s="29" t="str">
        <f t="shared" si="12"/>
        <v>CS12-1-4-[6][6]-OFF27-BW12</v>
      </c>
      <c r="C175" s="29" t="str">
        <f>R175&amp;"_BW"&amp;TEXT(O175-N175,"000.00")&amp;"_U"&amp;VLOOKUP(R175&amp;"-"&amp;S175,通道清单!C:L,5,FALSE)&amp;LEFT("_____",5-LEN(VLOOKUP(R175&amp;"-"&amp;S175,通道清单!C:L,4,FALSE)))&amp;VLOOKUP(R175&amp;"-"&amp;S175,通道清单!C:L,4,FALSE)&amp;"_S"&amp;TEXT(N175,"00000.00")&amp;"_E"&amp;TEXT(O175,"00000.00")&amp;"_D"&amp;VLOOKUP(R175&amp;"-"&amp;T175,通道清单!C:L,5,FALSE)&amp;LEFT("_____",5-LEN(VLOOKUP(R175&amp;"-"&amp;T175,通道清单!C:L,4,FALSE)))&amp;VLOOKUP(R175&amp;"-"&amp;T175,通道清单!C:L,4,FALSE)&amp;"_S"&amp;TEXT(P175,"00000.00")&amp;"_E"&amp;TEXT(Q175,"00000.00")</f>
        <v>CS12_BW012.00_UV____E_S14469.00_E14481.00_DH____E_S12719.00_E12731.00</v>
      </c>
      <c r="D175" s="29"/>
      <c r="E175" s="29"/>
      <c r="F175" s="29"/>
      <c r="G175" s="29" t="s">
        <v>8803</v>
      </c>
      <c r="H175" s="29">
        <f>VLOOKUP(G175,开关状态表!B:I,7,FALSE)</f>
        <v>1</v>
      </c>
      <c r="I175" s="29">
        <v>27</v>
      </c>
      <c r="J175" s="161">
        <v>12</v>
      </c>
      <c r="K175" s="29" t="s">
        <v>8732</v>
      </c>
      <c r="L175" s="29"/>
      <c r="M175" s="158" t="s">
        <v>8733</v>
      </c>
      <c r="N175" s="156">
        <f t="shared" si="13"/>
        <v>14469</v>
      </c>
      <c r="O175" s="156">
        <f t="shared" si="14"/>
        <v>14481</v>
      </c>
      <c r="P175" s="156">
        <f t="shared" si="15"/>
        <v>12719</v>
      </c>
      <c r="Q175" s="156">
        <f t="shared" si="16"/>
        <v>12731</v>
      </c>
      <c r="R175" s="29" t="str">
        <f>VLOOKUP(VLOOKUP(G175,开关状态表!B:H,2,FALSE),矩阵信息表!B:H,2,FALSE)</f>
        <v>CS12</v>
      </c>
      <c r="S175" s="29" t="str">
        <f>VLOOKUP(G175,开关状态表!B:H,5,FALSE)</f>
        <v>REM19V</v>
      </c>
      <c r="T175" s="29" t="str">
        <f>VLOOKUP(G175,开关状态表!B:H,6,FALSE)</f>
        <v>TEM19H</v>
      </c>
      <c r="U175" s="29">
        <f>VLOOKUP(R175&amp;"-"&amp;S175,通道清单!C:L,8,FALSE)</f>
        <v>54</v>
      </c>
      <c r="V175" s="29">
        <f>VLOOKUP(R175&amp;"-"&amp;S175,通道清单!C:L,9,FALSE)</f>
        <v>14442</v>
      </c>
      <c r="W175" s="29">
        <f>VLOOKUP(R175&amp;"-"&amp;S175,通道清单!C:L,10,FALSE)</f>
        <v>14496</v>
      </c>
      <c r="X175" s="29">
        <f>VLOOKUP(R175&amp;"-"&amp;T175,通道清单!C:L,9,FALSE)</f>
        <v>12692</v>
      </c>
      <c r="Y175" s="29">
        <f>VLOOKUP(R175&amp;"-"&amp;T175,通道清单!C:L,10,FALSE)</f>
        <v>12746</v>
      </c>
    </row>
    <row r="176" ht="15" hidden="1" spans="1:25">
      <c r="A176" s="29">
        <f t="shared" si="17"/>
        <v>175</v>
      </c>
      <c r="B176" s="29" t="str">
        <f t="shared" si="12"/>
        <v>CS12-1-4-[6][6]-OFF39-BW1</v>
      </c>
      <c r="C176" s="29" t="str">
        <f>R176&amp;"_BW"&amp;TEXT(O176-N176,"000.00")&amp;"_U"&amp;VLOOKUP(R176&amp;"-"&amp;S176,通道清单!C:L,5,FALSE)&amp;LEFT("_____",5-LEN(VLOOKUP(R176&amp;"-"&amp;S176,通道清单!C:L,4,FALSE)))&amp;VLOOKUP(R176&amp;"-"&amp;S176,通道清单!C:L,4,FALSE)&amp;"_S"&amp;TEXT(N176,"00000.00")&amp;"_E"&amp;TEXT(O176,"00000.00")&amp;"_D"&amp;VLOOKUP(R176&amp;"-"&amp;T176,通道清单!C:L,5,FALSE)&amp;LEFT("_____",5-LEN(VLOOKUP(R176&amp;"-"&amp;T176,通道清单!C:L,4,FALSE)))&amp;VLOOKUP(R176&amp;"-"&amp;T176,通道清单!C:L,4,FALSE)&amp;"_S"&amp;TEXT(P176,"00000.00")&amp;"_E"&amp;TEXT(Q176,"00000.00")</f>
        <v>CS12_BW001.00_UV____E_S14481.00_E14482.00_DH____E_S12731.00_E12732.00</v>
      </c>
      <c r="D176" s="29"/>
      <c r="E176" s="29"/>
      <c r="F176" s="29"/>
      <c r="G176" s="29" t="s">
        <v>8803</v>
      </c>
      <c r="H176" s="29">
        <f>VLOOKUP(G176,开关状态表!B:I,7,FALSE)</f>
        <v>1</v>
      </c>
      <c r="I176" s="29">
        <v>39</v>
      </c>
      <c r="J176" s="161">
        <v>1</v>
      </c>
      <c r="K176" s="29" t="s">
        <v>202</v>
      </c>
      <c r="L176" s="29"/>
      <c r="M176" s="158" t="s">
        <v>8733</v>
      </c>
      <c r="N176" s="156">
        <f t="shared" si="13"/>
        <v>14481</v>
      </c>
      <c r="O176" s="156">
        <f t="shared" si="14"/>
        <v>14482</v>
      </c>
      <c r="P176" s="156">
        <f t="shared" si="15"/>
        <v>12731</v>
      </c>
      <c r="Q176" s="156">
        <f t="shared" si="16"/>
        <v>12732</v>
      </c>
      <c r="R176" s="29" t="str">
        <f>VLOOKUP(VLOOKUP(G176,开关状态表!B:H,2,FALSE),矩阵信息表!B:H,2,FALSE)</f>
        <v>CS12</v>
      </c>
      <c r="S176" s="29" t="str">
        <f>VLOOKUP(G176,开关状态表!B:H,5,FALSE)</f>
        <v>REM19V</v>
      </c>
      <c r="T176" s="29" t="str">
        <f>VLOOKUP(G176,开关状态表!B:H,6,FALSE)</f>
        <v>TEM19H</v>
      </c>
      <c r="U176" s="29">
        <f>VLOOKUP(R176&amp;"-"&amp;S176,通道清单!C:L,8,FALSE)</f>
        <v>54</v>
      </c>
      <c r="V176" s="29">
        <f>VLOOKUP(R176&amp;"-"&amp;S176,通道清单!C:L,9,FALSE)</f>
        <v>14442</v>
      </c>
      <c r="W176" s="29">
        <f>VLOOKUP(R176&amp;"-"&amp;S176,通道清单!C:L,10,FALSE)</f>
        <v>14496</v>
      </c>
      <c r="X176" s="29">
        <f>VLOOKUP(R176&amp;"-"&amp;T176,通道清单!C:L,9,FALSE)</f>
        <v>12692</v>
      </c>
      <c r="Y176" s="29">
        <f>VLOOKUP(R176&amp;"-"&amp;T176,通道清单!C:L,10,FALSE)</f>
        <v>12746</v>
      </c>
    </row>
    <row r="177" ht="15" hidden="1" spans="1:25">
      <c r="A177" s="29">
        <f t="shared" si="17"/>
        <v>176</v>
      </c>
      <c r="B177" s="29" t="str">
        <f t="shared" si="12"/>
        <v>CS12-1-4-[6][6]-OFF40-BW14</v>
      </c>
      <c r="C177" s="29" t="str">
        <f>R177&amp;"_BW"&amp;TEXT(O177-N177,"000.00")&amp;"_U"&amp;VLOOKUP(R177&amp;"-"&amp;S177,通道清单!C:L,5,FALSE)&amp;LEFT("_____",5-LEN(VLOOKUP(R177&amp;"-"&amp;S177,通道清单!C:L,4,FALSE)))&amp;VLOOKUP(R177&amp;"-"&amp;S177,通道清单!C:L,4,FALSE)&amp;"_S"&amp;TEXT(N177,"00000.00")&amp;"_E"&amp;TEXT(O177,"00000.00")&amp;"_D"&amp;VLOOKUP(R177&amp;"-"&amp;T177,通道清单!C:L,5,FALSE)&amp;LEFT("_____",5-LEN(VLOOKUP(R177&amp;"-"&amp;T177,通道清单!C:L,4,FALSE)))&amp;VLOOKUP(R177&amp;"-"&amp;T177,通道清单!C:L,4,FALSE)&amp;"_S"&amp;TEXT(P177,"00000.00")&amp;"_E"&amp;TEXT(Q177,"00000.00")</f>
        <v>CS12_BW014.00_UV____E_S14482.00_E14496.00_DH____E_S12732.00_E12746.00</v>
      </c>
      <c r="D177" s="29"/>
      <c r="E177" s="29"/>
      <c r="F177" s="29"/>
      <c r="G177" s="29" t="s">
        <v>8803</v>
      </c>
      <c r="H177" s="29">
        <f>VLOOKUP(G177,开关状态表!B:I,7,FALSE)</f>
        <v>1</v>
      </c>
      <c r="I177" s="29">
        <v>40</v>
      </c>
      <c r="J177" s="161">
        <v>14</v>
      </c>
      <c r="K177" s="29" t="s">
        <v>8732</v>
      </c>
      <c r="L177" s="29"/>
      <c r="M177" s="158" t="s">
        <v>8733</v>
      </c>
      <c r="N177" s="156">
        <f t="shared" si="13"/>
        <v>14482</v>
      </c>
      <c r="O177" s="156">
        <f t="shared" si="14"/>
        <v>14496</v>
      </c>
      <c r="P177" s="156">
        <f t="shared" si="15"/>
        <v>12732</v>
      </c>
      <c r="Q177" s="156">
        <f t="shared" si="16"/>
        <v>12746</v>
      </c>
      <c r="R177" s="29" t="str">
        <f>VLOOKUP(VLOOKUP(G177,开关状态表!B:H,2,FALSE),矩阵信息表!B:H,2,FALSE)</f>
        <v>CS12</v>
      </c>
      <c r="S177" s="29" t="str">
        <f>VLOOKUP(G177,开关状态表!B:H,5,FALSE)</f>
        <v>REM19V</v>
      </c>
      <c r="T177" s="29" t="str">
        <f>VLOOKUP(G177,开关状态表!B:H,6,FALSE)</f>
        <v>TEM19H</v>
      </c>
      <c r="U177" s="29">
        <f>VLOOKUP(R177&amp;"-"&amp;S177,通道清单!C:L,8,FALSE)</f>
        <v>54</v>
      </c>
      <c r="V177" s="29">
        <f>VLOOKUP(R177&amp;"-"&amp;S177,通道清单!C:L,9,FALSE)</f>
        <v>14442</v>
      </c>
      <c r="W177" s="29">
        <f>VLOOKUP(R177&amp;"-"&amp;S177,通道清单!C:L,10,FALSE)</f>
        <v>14496</v>
      </c>
      <c r="X177" s="29">
        <f>VLOOKUP(R177&amp;"-"&amp;T177,通道清单!C:L,9,FALSE)</f>
        <v>12692</v>
      </c>
      <c r="Y177" s="29">
        <f>VLOOKUP(R177&amp;"-"&amp;T177,通道清单!C:L,10,FALSE)</f>
        <v>12746</v>
      </c>
    </row>
    <row r="178" ht="15" hidden="1" spans="1:25">
      <c r="A178" s="29">
        <f t="shared" si="17"/>
        <v>177</v>
      </c>
      <c r="B178" s="29" t="str">
        <f t="shared" si="12"/>
        <v>CS12-1-3-[1][1]-OFF0-BW36</v>
      </c>
      <c r="C178" s="29" t="str">
        <f>R178&amp;"_BW"&amp;TEXT(O178-N178,"000.00")&amp;"_U"&amp;VLOOKUP(R178&amp;"-"&amp;S178,通道清单!C:L,5,FALSE)&amp;LEFT("_____",5-LEN(VLOOKUP(R178&amp;"-"&amp;S178,通道清单!C:L,4,FALSE)))&amp;VLOOKUP(R178&amp;"-"&amp;S178,通道清单!C:L,4,FALSE)&amp;"_S"&amp;TEXT(N178,"00000.00")&amp;"_E"&amp;TEXT(O178,"00000.00")&amp;"_D"&amp;VLOOKUP(R178&amp;"-"&amp;T178,通道清单!C:L,5,FALSE)&amp;LEFT("_____",5-LEN(VLOOKUP(R178&amp;"-"&amp;T178,通道清单!C:L,4,FALSE)))&amp;VLOOKUP(R178&amp;"-"&amp;T178,通道清单!C:L,4,FALSE)&amp;"_S"&amp;TEXT(P178,"00000.00")&amp;"_E"&amp;TEXT(Q178,"00000.00")</f>
        <v>CS12_BW036.00_UH____C_S14004.00_E14040.00_DV____C_S12254.00_E12290.00</v>
      </c>
      <c r="D178" s="29"/>
      <c r="E178" s="29"/>
      <c r="F178" s="29"/>
      <c r="G178" s="29" t="s">
        <v>8804</v>
      </c>
      <c r="H178" s="29">
        <f>VLOOKUP(G178,开关状态表!B:I,7,FALSE)</f>
        <v>1</v>
      </c>
      <c r="I178" s="29">
        <v>0</v>
      </c>
      <c r="J178" s="161">
        <v>36</v>
      </c>
      <c r="K178" s="29" t="s">
        <v>8732</v>
      </c>
      <c r="L178" s="29"/>
      <c r="M178" s="158" t="s">
        <v>8733</v>
      </c>
      <c r="N178" s="156">
        <f t="shared" si="13"/>
        <v>14004</v>
      </c>
      <c r="O178" s="156">
        <f t="shared" si="14"/>
        <v>14040</v>
      </c>
      <c r="P178" s="156">
        <f t="shared" si="15"/>
        <v>12254</v>
      </c>
      <c r="Q178" s="156">
        <f t="shared" si="16"/>
        <v>12290</v>
      </c>
      <c r="R178" s="29" t="str">
        <f>VLOOKUP(VLOOKUP(G178,开关状态表!B:H,2,FALSE),矩阵信息表!B:H,2,FALSE)</f>
        <v>CS12</v>
      </c>
      <c r="S178" s="29" t="str">
        <f>VLOOKUP(G178,开关状态表!B:H,5,FALSE)</f>
        <v>RC1H</v>
      </c>
      <c r="T178" s="29" t="str">
        <f>VLOOKUP(G178,开关状态表!B:H,6,FALSE)</f>
        <v>TC1V</v>
      </c>
      <c r="U178" s="29">
        <f>VLOOKUP(R178&amp;"-"&amp;S178,通道清单!C:L,8,FALSE)</f>
        <v>36</v>
      </c>
      <c r="V178" s="29">
        <f>VLOOKUP(R178&amp;"-"&amp;S178,通道清单!C:L,9,FALSE)</f>
        <v>14004</v>
      </c>
      <c r="W178" s="29">
        <f>VLOOKUP(R178&amp;"-"&amp;S178,通道清单!C:L,10,FALSE)</f>
        <v>14040</v>
      </c>
      <c r="X178" s="29">
        <f>VLOOKUP(R178&amp;"-"&amp;T178,通道清单!C:L,9,FALSE)</f>
        <v>12254</v>
      </c>
      <c r="Y178" s="29">
        <f>VLOOKUP(R178&amp;"-"&amp;T178,通道清单!C:L,10,FALSE)</f>
        <v>12290</v>
      </c>
    </row>
    <row r="179" ht="15" hidden="1" spans="1:25">
      <c r="A179" s="29">
        <f t="shared" si="17"/>
        <v>178</v>
      </c>
      <c r="B179" s="29" t="str">
        <f t="shared" si="12"/>
        <v>CS12-1-3-[2][2]-OFF0-BW36</v>
      </c>
      <c r="C179" s="29" t="str">
        <f>R179&amp;"_BW"&amp;TEXT(O179-N179,"000.00")&amp;"_U"&amp;VLOOKUP(R179&amp;"-"&amp;S179,通道清单!C:L,5,FALSE)&amp;LEFT("_____",5-LEN(VLOOKUP(R179&amp;"-"&amp;S179,通道清单!C:L,4,FALSE)))&amp;VLOOKUP(R179&amp;"-"&amp;S179,通道清单!C:L,4,FALSE)&amp;"_S"&amp;TEXT(N179,"00000.00")&amp;"_E"&amp;TEXT(O179,"00000.00")&amp;"_D"&amp;VLOOKUP(R179&amp;"-"&amp;T179,通道清单!C:L,5,FALSE)&amp;LEFT("_____",5-LEN(VLOOKUP(R179&amp;"-"&amp;T179,通道清单!C:L,4,FALSE)))&amp;VLOOKUP(R179&amp;"-"&amp;T179,通道清单!C:L,4,FALSE)&amp;"_S"&amp;TEXT(P179,"00000.00")&amp;"_E"&amp;TEXT(Q179,"00000.00")</f>
        <v>CS12_BW036.00_UH____C_S14045.50_E14081.50_DV____C_S12295.50_E12331.50</v>
      </c>
      <c r="D179" s="29"/>
      <c r="E179" s="29"/>
      <c r="F179" s="29"/>
      <c r="G179" s="29" t="s">
        <v>8805</v>
      </c>
      <c r="H179" s="29">
        <f>VLOOKUP(G179,开关状态表!B:I,7,FALSE)</f>
        <v>1</v>
      </c>
      <c r="I179" s="29">
        <v>0</v>
      </c>
      <c r="J179" s="161">
        <v>36</v>
      </c>
      <c r="K179" s="29" t="s">
        <v>8732</v>
      </c>
      <c r="L179" s="29"/>
      <c r="M179" s="158" t="s">
        <v>8733</v>
      </c>
      <c r="N179" s="156">
        <f t="shared" si="13"/>
        <v>14045.5</v>
      </c>
      <c r="O179" s="156">
        <f t="shared" si="14"/>
        <v>14081.5</v>
      </c>
      <c r="P179" s="156">
        <f t="shared" si="15"/>
        <v>12295.5</v>
      </c>
      <c r="Q179" s="156">
        <f t="shared" si="16"/>
        <v>12331.5</v>
      </c>
      <c r="R179" s="29" t="str">
        <f>VLOOKUP(VLOOKUP(G179,开关状态表!B:H,2,FALSE),矩阵信息表!B:H,2,FALSE)</f>
        <v>CS12</v>
      </c>
      <c r="S179" s="29" t="str">
        <f>VLOOKUP(G179,开关状态表!B:H,5,FALSE)</f>
        <v>RC2H</v>
      </c>
      <c r="T179" s="29" t="str">
        <f>VLOOKUP(G179,开关状态表!B:H,6,FALSE)</f>
        <v>TC2V</v>
      </c>
      <c r="U179" s="29">
        <f>VLOOKUP(R179&amp;"-"&amp;S179,通道清单!C:L,8,FALSE)</f>
        <v>36</v>
      </c>
      <c r="V179" s="29">
        <f>VLOOKUP(R179&amp;"-"&amp;S179,通道清单!C:L,9,FALSE)</f>
        <v>14045.5</v>
      </c>
      <c r="W179" s="29">
        <f>VLOOKUP(R179&amp;"-"&amp;S179,通道清单!C:L,10,FALSE)</f>
        <v>14081.5</v>
      </c>
      <c r="X179" s="29">
        <f>VLOOKUP(R179&amp;"-"&amp;T179,通道清单!C:L,9,FALSE)</f>
        <v>12295.5</v>
      </c>
      <c r="Y179" s="29">
        <f>VLOOKUP(R179&amp;"-"&amp;T179,通道清单!C:L,10,FALSE)</f>
        <v>12331.5</v>
      </c>
    </row>
    <row r="180" ht="15" hidden="1" spans="1:25">
      <c r="A180" s="29">
        <f t="shared" si="17"/>
        <v>179</v>
      </c>
      <c r="B180" s="29" t="str">
        <f t="shared" si="12"/>
        <v>CS12-1-3-[3][3]-OFF0-BW36</v>
      </c>
      <c r="C180" s="29" t="str">
        <f>R180&amp;"_BW"&amp;TEXT(O180-N180,"000.00")&amp;"_U"&amp;VLOOKUP(R180&amp;"-"&amp;S180,通道清单!C:L,5,FALSE)&amp;LEFT("_____",5-LEN(VLOOKUP(R180&amp;"-"&amp;S180,通道清单!C:L,4,FALSE)))&amp;VLOOKUP(R180&amp;"-"&amp;S180,通道清单!C:L,4,FALSE)&amp;"_S"&amp;TEXT(N180,"00000.00")&amp;"_E"&amp;TEXT(O180,"00000.00")&amp;"_D"&amp;VLOOKUP(R180&amp;"-"&amp;T180,通道清单!C:L,5,FALSE)&amp;LEFT("_____",5-LEN(VLOOKUP(R180&amp;"-"&amp;T180,通道清单!C:L,4,FALSE)))&amp;VLOOKUP(R180&amp;"-"&amp;T180,通道清单!C:L,4,FALSE)&amp;"_S"&amp;TEXT(P180,"00000.00")&amp;"_E"&amp;TEXT(Q180,"00000.00")</f>
        <v>CS12_BW036.00_UH____C_S14087.00_E14123.00_DV____C_S12337.00_E12373.00</v>
      </c>
      <c r="D180" s="29"/>
      <c r="E180" s="29"/>
      <c r="F180" s="29"/>
      <c r="G180" s="29" t="s">
        <v>8806</v>
      </c>
      <c r="H180" s="29">
        <f>VLOOKUP(G180,开关状态表!B:I,7,FALSE)</f>
        <v>1</v>
      </c>
      <c r="I180" s="29">
        <v>0</v>
      </c>
      <c r="J180" s="161">
        <v>36</v>
      </c>
      <c r="K180" s="29" t="s">
        <v>8732</v>
      </c>
      <c r="L180" s="29"/>
      <c r="M180" s="158" t="s">
        <v>8733</v>
      </c>
      <c r="N180" s="156">
        <f t="shared" si="13"/>
        <v>14087</v>
      </c>
      <c r="O180" s="156">
        <f t="shared" si="14"/>
        <v>14123</v>
      </c>
      <c r="P180" s="156">
        <f t="shared" si="15"/>
        <v>12337</v>
      </c>
      <c r="Q180" s="156">
        <f t="shared" si="16"/>
        <v>12373</v>
      </c>
      <c r="R180" s="29" t="str">
        <f>VLOOKUP(VLOOKUP(G180,开关状态表!B:H,2,FALSE),矩阵信息表!B:H,2,FALSE)</f>
        <v>CS12</v>
      </c>
      <c r="S180" s="29" t="str">
        <f>VLOOKUP(G180,开关状态表!B:H,5,FALSE)</f>
        <v>RC3H</v>
      </c>
      <c r="T180" s="29" t="str">
        <f>VLOOKUP(G180,开关状态表!B:H,6,FALSE)</f>
        <v>TC3V</v>
      </c>
      <c r="U180" s="29">
        <f>VLOOKUP(R180&amp;"-"&amp;S180,通道清单!C:L,8,FALSE)</f>
        <v>36</v>
      </c>
      <c r="V180" s="29">
        <f>VLOOKUP(R180&amp;"-"&amp;S180,通道清单!C:L,9,FALSE)</f>
        <v>14087</v>
      </c>
      <c r="W180" s="29">
        <f>VLOOKUP(R180&amp;"-"&amp;S180,通道清单!C:L,10,FALSE)</f>
        <v>14123</v>
      </c>
      <c r="X180" s="29">
        <f>VLOOKUP(R180&amp;"-"&amp;T180,通道清单!C:L,9,FALSE)</f>
        <v>12337</v>
      </c>
      <c r="Y180" s="29">
        <f>VLOOKUP(R180&amp;"-"&amp;T180,通道清单!C:L,10,FALSE)</f>
        <v>12373</v>
      </c>
    </row>
    <row r="181" ht="15" hidden="1" spans="1:25">
      <c r="A181" s="29">
        <f t="shared" si="17"/>
        <v>180</v>
      </c>
      <c r="B181" s="29" t="str">
        <f t="shared" si="12"/>
        <v>CS12-1-3-[4][4]-OFF0-BW36</v>
      </c>
      <c r="C181" s="29" t="str">
        <f>R181&amp;"_BW"&amp;TEXT(O181-N181,"000.00")&amp;"_U"&amp;VLOOKUP(R181&amp;"-"&amp;S181,通道清单!C:L,5,FALSE)&amp;LEFT("_____",5-LEN(VLOOKUP(R181&amp;"-"&amp;S181,通道清单!C:L,4,FALSE)))&amp;VLOOKUP(R181&amp;"-"&amp;S181,通道清单!C:L,4,FALSE)&amp;"_S"&amp;TEXT(N181,"00000.00")&amp;"_E"&amp;TEXT(O181,"00000.00")&amp;"_D"&amp;VLOOKUP(R181&amp;"-"&amp;T181,通道清单!C:L,5,FALSE)&amp;LEFT("_____",5-LEN(VLOOKUP(R181&amp;"-"&amp;T181,通道清单!C:L,4,FALSE)))&amp;VLOOKUP(R181&amp;"-"&amp;T181,通道清单!C:L,4,FALSE)&amp;"_S"&amp;TEXT(P181,"00000.00")&amp;"_E"&amp;TEXT(Q181,"00000.00")</f>
        <v>CS12_BW036.00_UH____C_S14128.50_E14164.50_DV____C_S12378.50_E12414.50</v>
      </c>
      <c r="D181" s="29"/>
      <c r="E181" s="29"/>
      <c r="F181" s="29"/>
      <c r="G181" s="29" t="s">
        <v>8807</v>
      </c>
      <c r="H181" s="29">
        <f>VLOOKUP(G181,开关状态表!B:I,7,FALSE)</f>
        <v>1</v>
      </c>
      <c r="I181" s="29">
        <v>0</v>
      </c>
      <c r="J181" s="161">
        <v>36</v>
      </c>
      <c r="K181" s="29" t="s">
        <v>8732</v>
      </c>
      <c r="L181" s="29"/>
      <c r="M181" s="158" t="s">
        <v>8733</v>
      </c>
      <c r="N181" s="156">
        <f t="shared" si="13"/>
        <v>14128.5</v>
      </c>
      <c r="O181" s="156">
        <f t="shared" si="14"/>
        <v>14164.5</v>
      </c>
      <c r="P181" s="156">
        <f t="shared" si="15"/>
        <v>12378.5</v>
      </c>
      <c r="Q181" s="156">
        <f t="shared" si="16"/>
        <v>12414.5</v>
      </c>
      <c r="R181" s="29" t="str">
        <f>VLOOKUP(VLOOKUP(G181,开关状态表!B:H,2,FALSE),矩阵信息表!B:H,2,FALSE)</f>
        <v>CS12</v>
      </c>
      <c r="S181" s="29" t="str">
        <f>VLOOKUP(G181,开关状态表!B:H,5,FALSE)</f>
        <v>RC4H</v>
      </c>
      <c r="T181" s="29" t="str">
        <f>VLOOKUP(G181,开关状态表!B:H,6,FALSE)</f>
        <v>TC4V</v>
      </c>
      <c r="U181" s="29">
        <f>VLOOKUP(R181&amp;"-"&amp;S181,通道清单!C:L,8,FALSE)</f>
        <v>36</v>
      </c>
      <c r="V181" s="29">
        <f>VLOOKUP(R181&amp;"-"&amp;S181,通道清单!C:L,9,FALSE)</f>
        <v>14128.5</v>
      </c>
      <c r="W181" s="29">
        <f>VLOOKUP(R181&amp;"-"&amp;S181,通道清单!C:L,10,FALSE)</f>
        <v>14164.5</v>
      </c>
      <c r="X181" s="29">
        <f>VLOOKUP(R181&amp;"-"&amp;T181,通道清单!C:L,9,FALSE)</f>
        <v>12378.5</v>
      </c>
      <c r="Y181" s="29">
        <f>VLOOKUP(R181&amp;"-"&amp;T181,通道清单!C:L,10,FALSE)</f>
        <v>12414.5</v>
      </c>
    </row>
    <row r="182" ht="15" hidden="1" spans="1:25">
      <c r="A182" s="29">
        <f t="shared" si="17"/>
        <v>181</v>
      </c>
      <c r="B182" s="29" t="str">
        <f t="shared" ref="B182:B220" si="18">G182&amp;"-"&amp;"OFF"&amp;I182&amp;"-BW"&amp;J182</f>
        <v>CS12-1-3-[5][5]-OFF0-BW36</v>
      </c>
      <c r="C182" s="29" t="str">
        <f>R182&amp;"_BW"&amp;TEXT(O182-N182,"000.00")&amp;"_U"&amp;VLOOKUP(R182&amp;"-"&amp;S182,通道清单!C:L,5,FALSE)&amp;LEFT("_____",5-LEN(VLOOKUP(R182&amp;"-"&amp;S182,通道清单!C:L,4,FALSE)))&amp;VLOOKUP(R182&amp;"-"&amp;S182,通道清单!C:L,4,FALSE)&amp;"_S"&amp;TEXT(N182,"00000.00")&amp;"_E"&amp;TEXT(O182,"00000.00")&amp;"_D"&amp;VLOOKUP(R182&amp;"-"&amp;T182,通道清单!C:L,5,FALSE)&amp;LEFT("_____",5-LEN(VLOOKUP(R182&amp;"-"&amp;T182,通道清单!C:L,4,FALSE)))&amp;VLOOKUP(R182&amp;"-"&amp;T182,通道清单!C:L,4,FALSE)&amp;"_S"&amp;TEXT(P182,"00000.00")&amp;"_E"&amp;TEXT(Q182,"00000.00")</f>
        <v>CS12_BW036.00_UH____C_S14170.00_E14206.00_DV____C_S12420.00_E12456.00</v>
      </c>
      <c r="D182" s="29"/>
      <c r="E182" s="29"/>
      <c r="F182" s="29"/>
      <c r="G182" s="29" t="s">
        <v>8808</v>
      </c>
      <c r="H182" s="29">
        <f>VLOOKUP(G182,开关状态表!B:I,7,FALSE)</f>
        <v>1</v>
      </c>
      <c r="I182" s="29">
        <v>0</v>
      </c>
      <c r="J182" s="161">
        <v>36</v>
      </c>
      <c r="K182" s="29" t="s">
        <v>8732</v>
      </c>
      <c r="L182" s="29"/>
      <c r="M182" s="158" t="s">
        <v>8733</v>
      </c>
      <c r="N182" s="156">
        <f t="shared" ref="N182:N220" si="19">V182+I182</f>
        <v>14170</v>
      </c>
      <c r="O182" s="156">
        <f t="shared" ref="O182:O220" si="20">N182+J182</f>
        <v>14206</v>
      </c>
      <c r="P182" s="156">
        <f t="shared" ref="P182:P220" si="21">X182+I182</f>
        <v>12420</v>
      </c>
      <c r="Q182" s="156">
        <f t="shared" ref="Q182:Q220" si="22">P182+J182</f>
        <v>12456</v>
      </c>
      <c r="R182" s="29" t="str">
        <f>VLOOKUP(VLOOKUP(G182,开关状态表!B:H,2,FALSE),矩阵信息表!B:H,2,FALSE)</f>
        <v>CS12</v>
      </c>
      <c r="S182" s="29" t="str">
        <f>VLOOKUP(G182,开关状态表!B:H,5,FALSE)</f>
        <v>RC5H</v>
      </c>
      <c r="T182" s="29" t="str">
        <f>VLOOKUP(G182,开关状态表!B:H,6,FALSE)</f>
        <v>TC5V</v>
      </c>
      <c r="U182" s="29">
        <f>VLOOKUP(R182&amp;"-"&amp;S182,通道清单!C:L,8,FALSE)</f>
        <v>36</v>
      </c>
      <c r="V182" s="29">
        <f>VLOOKUP(R182&amp;"-"&amp;S182,通道清单!C:L,9,FALSE)</f>
        <v>14170</v>
      </c>
      <c r="W182" s="29">
        <f>VLOOKUP(R182&amp;"-"&amp;S182,通道清单!C:L,10,FALSE)</f>
        <v>14206</v>
      </c>
      <c r="X182" s="29">
        <f>VLOOKUP(R182&amp;"-"&amp;T182,通道清单!C:L,9,FALSE)</f>
        <v>12420</v>
      </c>
      <c r="Y182" s="29">
        <f>VLOOKUP(R182&amp;"-"&amp;T182,通道清单!C:L,10,FALSE)</f>
        <v>12456</v>
      </c>
    </row>
    <row r="183" ht="15" hidden="1" spans="1:25">
      <c r="A183" s="29">
        <f t="shared" si="17"/>
        <v>182</v>
      </c>
      <c r="B183" s="29" t="str">
        <f t="shared" si="18"/>
        <v>CS12-1-3-[6][6]-OFF0-BW36</v>
      </c>
      <c r="C183" s="29" t="str">
        <f>R183&amp;"_BW"&amp;TEXT(O183-N183,"000.00")&amp;"_U"&amp;VLOOKUP(R183&amp;"-"&amp;S183,通道清单!C:L,5,FALSE)&amp;LEFT("_____",5-LEN(VLOOKUP(R183&amp;"-"&amp;S183,通道清单!C:L,4,FALSE)))&amp;VLOOKUP(R183&amp;"-"&amp;S183,通道清单!C:L,4,FALSE)&amp;"_S"&amp;TEXT(N183,"00000.00")&amp;"_E"&amp;TEXT(O183,"00000.00")&amp;"_D"&amp;VLOOKUP(R183&amp;"-"&amp;T183,通道清单!C:L,5,FALSE)&amp;LEFT("_____",5-LEN(VLOOKUP(R183&amp;"-"&amp;T183,通道清单!C:L,4,FALSE)))&amp;VLOOKUP(R183&amp;"-"&amp;T183,通道清单!C:L,4,FALSE)&amp;"_S"&amp;TEXT(P183,"00000.00")&amp;"_E"&amp;TEXT(Q183,"00000.00")</f>
        <v>CS12_BW036.00_UH____C_S14211.50_E14247.50_DV____C_S12461.50_E12497.50</v>
      </c>
      <c r="D183" s="29"/>
      <c r="E183" s="29"/>
      <c r="F183" s="29"/>
      <c r="G183" s="29" t="s">
        <v>8809</v>
      </c>
      <c r="H183" s="29">
        <f>VLOOKUP(G183,开关状态表!B:I,7,FALSE)</f>
        <v>1</v>
      </c>
      <c r="I183" s="29">
        <v>0</v>
      </c>
      <c r="J183" s="161">
        <v>36</v>
      </c>
      <c r="K183" s="29" t="s">
        <v>8732</v>
      </c>
      <c r="L183" s="29"/>
      <c r="M183" s="158" t="s">
        <v>8733</v>
      </c>
      <c r="N183" s="156">
        <f t="shared" si="19"/>
        <v>14211.5</v>
      </c>
      <c r="O183" s="156">
        <f t="shared" si="20"/>
        <v>14247.5</v>
      </c>
      <c r="P183" s="156">
        <f t="shared" si="21"/>
        <v>12461.5</v>
      </c>
      <c r="Q183" s="156">
        <f t="shared" si="22"/>
        <v>12497.5</v>
      </c>
      <c r="R183" s="29" t="str">
        <f>VLOOKUP(VLOOKUP(G183,开关状态表!B:H,2,FALSE),矩阵信息表!B:H,2,FALSE)</f>
        <v>CS12</v>
      </c>
      <c r="S183" s="29" t="str">
        <f>VLOOKUP(G183,开关状态表!B:H,5,FALSE)</f>
        <v>RC6H</v>
      </c>
      <c r="T183" s="29" t="str">
        <f>VLOOKUP(G183,开关状态表!B:H,6,FALSE)</f>
        <v>TC6V</v>
      </c>
      <c r="U183" s="29">
        <f>VLOOKUP(R183&amp;"-"&amp;S183,通道清单!C:L,8,FALSE)</f>
        <v>36</v>
      </c>
      <c r="V183" s="29">
        <f>VLOOKUP(R183&amp;"-"&amp;S183,通道清单!C:L,9,FALSE)</f>
        <v>14211.5</v>
      </c>
      <c r="W183" s="29">
        <f>VLOOKUP(R183&amp;"-"&amp;S183,通道清单!C:L,10,FALSE)</f>
        <v>14247.5</v>
      </c>
      <c r="X183" s="29">
        <f>VLOOKUP(R183&amp;"-"&amp;T183,通道清单!C:L,9,FALSE)</f>
        <v>12461.5</v>
      </c>
      <c r="Y183" s="29">
        <f>VLOOKUP(R183&amp;"-"&amp;T183,通道清单!C:L,10,FALSE)</f>
        <v>12497.5</v>
      </c>
    </row>
    <row r="184" ht="15" hidden="1" spans="1:25">
      <c r="A184" s="29">
        <f t="shared" si="17"/>
        <v>183</v>
      </c>
      <c r="B184" s="29" t="str">
        <f t="shared" si="18"/>
        <v>CS12-1-3-[7][7]-OFF0-BW0.5</v>
      </c>
      <c r="C184" s="29" t="str">
        <f>R184&amp;"_BW"&amp;TEXT(O184-N184,"000.00")&amp;"_U"&amp;VLOOKUP(R184&amp;"-"&amp;S184,通道清单!C:L,5,FALSE)&amp;LEFT("_____",5-LEN(VLOOKUP(R184&amp;"-"&amp;S184,通道清单!C:L,4,FALSE)))&amp;VLOOKUP(R184&amp;"-"&amp;S184,通道清单!C:L,4,FALSE)&amp;"_S"&amp;TEXT(N184,"00000.00")&amp;"_E"&amp;TEXT(O184,"00000.00")&amp;"_D"&amp;VLOOKUP(R184&amp;"-"&amp;T184,通道清单!C:L,5,FALSE)&amp;LEFT("_____",5-LEN(VLOOKUP(R184&amp;"-"&amp;T184,通道清单!C:L,4,FALSE)))&amp;VLOOKUP(R184&amp;"-"&amp;T184,通道清单!C:L,4,FALSE)&amp;"_S"&amp;TEXT(P184,"00000.00")&amp;"_E"&amp;TEXT(Q184,"00000.00")</f>
        <v>CS12_BW000.50_UH____C_S14254.50_E14255.00_DV____C_S12504.50_E12505.00</v>
      </c>
      <c r="D184" s="29"/>
      <c r="E184" s="29"/>
      <c r="F184" s="29"/>
      <c r="G184" s="29" t="s">
        <v>8810</v>
      </c>
      <c r="H184" s="29">
        <f>VLOOKUP(G184,开关状态表!B:I,7,FALSE)</f>
        <v>1</v>
      </c>
      <c r="I184" s="29">
        <v>0</v>
      </c>
      <c r="J184" s="161">
        <v>0.5</v>
      </c>
      <c r="K184" s="29" t="s">
        <v>202</v>
      </c>
      <c r="L184" s="29"/>
      <c r="M184" s="158" t="s">
        <v>8733</v>
      </c>
      <c r="N184" s="156">
        <f t="shared" si="19"/>
        <v>14254.5</v>
      </c>
      <c r="O184" s="156">
        <f t="shared" si="20"/>
        <v>14255</v>
      </c>
      <c r="P184" s="156">
        <f t="shared" si="21"/>
        <v>12504.5</v>
      </c>
      <c r="Q184" s="156">
        <f t="shared" si="22"/>
        <v>12505</v>
      </c>
      <c r="R184" s="29" t="str">
        <f>VLOOKUP(VLOOKUP(G184,开关状态表!B:H,2,FALSE),矩阵信息表!B:H,2,FALSE)</f>
        <v>CS12</v>
      </c>
      <c r="S184" s="29" t="str">
        <f>VLOOKUP(G184,开关状态表!B:H,5,FALSE)</f>
        <v>RC12H</v>
      </c>
      <c r="T184" s="29" t="str">
        <f>VLOOKUP(G184,开关状态表!B:H,6,FALSE)</f>
        <v>TC12V</v>
      </c>
      <c r="U184" s="29">
        <f>VLOOKUP(R184&amp;"-"&amp;S184,通道清单!C:L,8,FALSE)</f>
        <v>54</v>
      </c>
      <c r="V184" s="29">
        <f>VLOOKUP(R184&amp;"-"&amp;S184,通道清单!C:L,9,FALSE)</f>
        <v>14254.5</v>
      </c>
      <c r="W184" s="29">
        <f>VLOOKUP(R184&amp;"-"&amp;S184,通道清单!C:L,10,FALSE)</f>
        <v>14308.5</v>
      </c>
      <c r="X184" s="29">
        <f>VLOOKUP(R184&amp;"-"&amp;T184,通道清单!C:L,9,FALSE)</f>
        <v>12504.5</v>
      </c>
      <c r="Y184" s="29">
        <f>VLOOKUP(R184&amp;"-"&amp;T184,通道清单!C:L,10,FALSE)</f>
        <v>12558.5</v>
      </c>
    </row>
    <row r="185" ht="15" hidden="1" spans="1:25">
      <c r="A185" s="29">
        <f t="shared" ref="A185:A220" si="23">ROW()-1</f>
        <v>184</v>
      </c>
      <c r="B185" s="29" t="str">
        <f t="shared" si="18"/>
        <v>CS12-1-3-[7][7]-OFF0.5-BW5</v>
      </c>
      <c r="C185" s="29" t="str">
        <f>R185&amp;"_BW"&amp;TEXT(O185-N185,"000.00")&amp;"_U"&amp;VLOOKUP(R185&amp;"-"&amp;S185,通道清单!C:L,5,FALSE)&amp;LEFT("_____",5-LEN(VLOOKUP(R185&amp;"-"&amp;S185,通道清单!C:L,4,FALSE)))&amp;VLOOKUP(R185&amp;"-"&amp;S185,通道清单!C:L,4,FALSE)&amp;"_S"&amp;TEXT(N185,"00000.00")&amp;"_E"&amp;TEXT(O185,"00000.00")&amp;"_D"&amp;VLOOKUP(R185&amp;"-"&amp;T185,通道清单!C:L,5,FALSE)&amp;LEFT("_____",5-LEN(VLOOKUP(R185&amp;"-"&amp;T185,通道清单!C:L,4,FALSE)))&amp;VLOOKUP(R185&amp;"-"&amp;T185,通道清单!C:L,4,FALSE)&amp;"_S"&amp;TEXT(P185,"00000.00")&amp;"_E"&amp;TEXT(Q185,"00000.00")</f>
        <v>CS12_BW005.00_UH____C_S14255.00_E14260.00_DV____C_S12505.00_E12510.00</v>
      </c>
      <c r="D185" s="29"/>
      <c r="E185" s="29"/>
      <c r="F185" s="29"/>
      <c r="G185" s="29" t="s">
        <v>8810</v>
      </c>
      <c r="H185" s="29">
        <f>VLOOKUP(G185,开关状态表!B:I,7,FALSE)</f>
        <v>1</v>
      </c>
      <c r="I185" s="29">
        <v>0.5</v>
      </c>
      <c r="J185" s="161">
        <v>5</v>
      </c>
      <c r="K185" s="29" t="s">
        <v>8732</v>
      </c>
      <c r="L185" s="29"/>
      <c r="M185" s="158" t="s">
        <v>8733</v>
      </c>
      <c r="N185" s="156">
        <f t="shared" si="19"/>
        <v>14255</v>
      </c>
      <c r="O185" s="156">
        <f t="shared" si="20"/>
        <v>14260</v>
      </c>
      <c r="P185" s="156">
        <f t="shared" si="21"/>
        <v>12505</v>
      </c>
      <c r="Q185" s="156">
        <f t="shared" si="22"/>
        <v>12510</v>
      </c>
      <c r="R185" s="29" t="str">
        <f>VLOOKUP(VLOOKUP(G185,开关状态表!B:H,2,FALSE),矩阵信息表!B:H,2,FALSE)</f>
        <v>CS12</v>
      </c>
      <c r="S185" s="29" t="str">
        <f>VLOOKUP(G185,开关状态表!B:H,5,FALSE)</f>
        <v>RC12H</v>
      </c>
      <c r="T185" s="29" t="str">
        <f>VLOOKUP(G185,开关状态表!B:H,6,FALSE)</f>
        <v>TC12V</v>
      </c>
      <c r="U185" s="29">
        <f>VLOOKUP(R185&amp;"-"&amp;S185,通道清单!C:L,8,FALSE)</f>
        <v>54</v>
      </c>
      <c r="V185" s="29">
        <f>VLOOKUP(R185&amp;"-"&amp;S185,通道清单!C:L,9,FALSE)</f>
        <v>14254.5</v>
      </c>
      <c r="W185" s="29">
        <f>VLOOKUP(R185&amp;"-"&amp;S185,通道清单!C:L,10,FALSE)</f>
        <v>14308.5</v>
      </c>
      <c r="X185" s="29">
        <f>VLOOKUP(R185&amp;"-"&amp;T185,通道清单!C:L,9,FALSE)</f>
        <v>12504.5</v>
      </c>
      <c r="Y185" s="29">
        <f>VLOOKUP(R185&amp;"-"&amp;T185,通道清单!C:L,10,FALSE)</f>
        <v>12558.5</v>
      </c>
    </row>
    <row r="186" ht="15" hidden="1" spans="1:25">
      <c r="A186" s="29">
        <f t="shared" si="23"/>
        <v>185</v>
      </c>
      <c r="B186" s="29" t="str">
        <f t="shared" si="18"/>
        <v>CS12-1-3-[7][7]-OFF5.5-BW20</v>
      </c>
      <c r="C186" s="29" t="str">
        <f>R186&amp;"_BW"&amp;TEXT(O186-N186,"000.00")&amp;"_U"&amp;VLOOKUP(R186&amp;"-"&amp;S186,通道清单!C:L,5,FALSE)&amp;LEFT("_____",5-LEN(VLOOKUP(R186&amp;"-"&amp;S186,通道清单!C:L,4,FALSE)))&amp;VLOOKUP(R186&amp;"-"&amp;S186,通道清单!C:L,4,FALSE)&amp;"_S"&amp;TEXT(N186,"00000.00")&amp;"_E"&amp;TEXT(O186,"00000.00")&amp;"_D"&amp;VLOOKUP(R186&amp;"-"&amp;T186,通道清单!C:L,5,FALSE)&amp;LEFT("_____",5-LEN(VLOOKUP(R186&amp;"-"&amp;T186,通道清单!C:L,4,FALSE)))&amp;VLOOKUP(R186&amp;"-"&amp;T186,通道清单!C:L,4,FALSE)&amp;"_S"&amp;TEXT(P186,"00000.00")&amp;"_E"&amp;TEXT(Q186,"00000.00")</f>
        <v>CS12_BW020.00_UH____C_S14260.00_E14280.00_DV____C_S12510.00_E12530.00</v>
      </c>
      <c r="D186" s="29"/>
      <c r="E186" s="29"/>
      <c r="F186" s="29"/>
      <c r="G186" s="29" t="s">
        <v>8810</v>
      </c>
      <c r="H186" s="29">
        <f>VLOOKUP(G186,开关状态表!B:I,7,FALSE)</f>
        <v>1</v>
      </c>
      <c r="I186" s="29">
        <v>5.5</v>
      </c>
      <c r="J186" s="161">
        <v>20</v>
      </c>
      <c r="K186" s="29" t="s">
        <v>8732</v>
      </c>
      <c r="L186" s="29"/>
      <c r="M186" s="158" t="s">
        <v>8733</v>
      </c>
      <c r="N186" s="156">
        <f t="shared" si="19"/>
        <v>14260</v>
      </c>
      <c r="O186" s="156">
        <f t="shared" si="20"/>
        <v>14280</v>
      </c>
      <c r="P186" s="156">
        <f t="shared" si="21"/>
        <v>12510</v>
      </c>
      <c r="Q186" s="156">
        <f t="shared" si="22"/>
        <v>12530</v>
      </c>
      <c r="R186" s="29" t="str">
        <f>VLOOKUP(VLOOKUP(G186,开关状态表!B:H,2,FALSE),矩阵信息表!B:H,2,FALSE)</f>
        <v>CS12</v>
      </c>
      <c r="S186" s="29" t="str">
        <f>VLOOKUP(G186,开关状态表!B:H,5,FALSE)</f>
        <v>RC12H</v>
      </c>
      <c r="T186" s="29" t="str">
        <f>VLOOKUP(G186,开关状态表!B:H,6,FALSE)</f>
        <v>TC12V</v>
      </c>
      <c r="U186" s="29">
        <f>VLOOKUP(R186&amp;"-"&amp;S186,通道清单!C:L,8,FALSE)</f>
        <v>54</v>
      </c>
      <c r="V186" s="29">
        <f>VLOOKUP(R186&amp;"-"&amp;S186,通道清单!C:L,9,FALSE)</f>
        <v>14254.5</v>
      </c>
      <c r="W186" s="29">
        <f>VLOOKUP(R186&amp;"-"&amp;S186,通道清单!C:L,10,FALSE)</f>
        <v>14308.5</v>
      </c>
      <c r="X186" s="29">
        <f>VLOOKUP(R186&amp;"-"&amp;T186,通道清单!C:L,9,FALSE)</f>
        <v>12504.5</v>
      </c>
      <c r="Y186" s="29">
        <f>VLOOKUP(R186&amp;"-"&amp;T186,通道清单!C:L,10,FALSE)</f>
        <v>12558.5</v>
      </c>
    </row>
    <row r="187" ht="15" hidden="1" spans="1:25">
      <c r="A187" s="29">
        <f t="shared" si="23"/>
        <v>186</v>
      </c>
      <c r="B187" s="29" t="str">
        <f t="shared" si="18"/>
        <v>CS12-1-3-[7][7]-OFF25.5-BW2</v>
      </c>
      <c r="C187" s="29" t="str">
        <f>R187&amp;"_BW"&amp;TEXT(O187-N187,"000.00")&amp;"_U"&amp;VLOOKUP(R187&amp;"-"&amp;S187,通道清单!C:L,5,FALSE)&amp;LEFT("_____",5-LEN(VLOOKUP(R187&amp;"-"&amp;S187,通道清单!C:L,4,FALSE)))&amp;VLOOKUP(R187&amp;"-"&amp;S187,通道清单!C:L,4,FALSE)&amp;"_S"&amp;TEXT(N187,"00000.00")&amp;"_E"&amp;TEXT(O187,"00000.00")&amp;"_D"&amp;VLOOKUP(R187&amp;"-"&amp;T187,通道清单!C:L,5,FALSE)&amp;LEFT("_____",5-LEN(VLOOKUP(R187&amp;"-"&amp;T187,通道清单!C:L,4,FALSE)))&amp;VLOOKUP(R187&amp;"-"&amp;T187,通道清单!C:L,4,FALSE)&amp;"_S"&amp;TEXT(P187,"00000.00")&amp;"_E"&amp;TEXT(Q187,"00000.00")</f>
        <v>CS12_BW002.00_UH____C_S14280.00_E14282.00_DV____C_S12530.00_E12532.00</v>
      </c>
      <c r="D187" s="29"/>
      <c r="E187" s="29"/>
      <c r="F187" s="29"/>
      <c r="G187" s="29" t="s">
        <v>8810</v>
      </c>
      <c r="H187" s="29">
        <f>VLOOKUP(G187,开关状态表!B:I,7,FALSE)</f>
        <v>1</v>
      </c>
      <c r="I187" s="29">
        <v>25.5</v>
      </c>
      <c r="J187" s="161">
        <v>2</v>
      </c>
      <c r="K187" s="29" t="s">
        <v>8732</v>
      </c>
      <c r="L187" s="29"/>
      <c r="M187" s="158" t="s">
        <v>8733</v>
      </c>
      <c r="N187" s="156">
        <f t="shared" si="19"/>
        <v>14280</v>
      </c>
      <c r="O187" s="156">
        <f t="shared" si="20"/>
        <v>14282</v>
      </c>
      <c r="P187" s="156">
        <f t="shared" si="21"/>
        <v>12530</v>
      </c>
      <c r="Q187" s="156">
        <f t="shared" si="22"/>
        <v>12532</v>
      </c>
      <c r="R187" s="29" t="str">
        <f>VLOOKUP(VLOOKUP(G187,开关状态表!B:H,2,FALSE),矩阵信息表!B:H,2,FALSE)</f>
        <v>CS12</v>
      </c>
      <c r="S187" s="29" t="str">
        <f>VLOOKUP(G187,开关状态表!B:H,5,FALSE)</f>
        <v>RC12H</v>
      </c>
      <c r="T187" s="29" t="str">
        <f>VLOOKUP(G187,开关状态表!B:H,6,FALSE)</f>
        <v>TC12V</v>
      </c>
      <c r="U187" s="29">
        <f>VLOOKUP(R187&amp;"-"&amp;S187,通道清单!C:L,8,FALSE)</f>
        <v>54</v>
      </c>
      <c r="V187" s="29">
        <f>VLOOKUP(R187&amp;"-"&amp;S187,通道清单!C:L,9,FALSE)</f>
        <v>14254.5</v>
      </c>
      <c r="W187" s="29">
        <f>VLOOKUP(R187&amp;"-"&amp;S187,通道清单!C:L,10,FALSE)</f>
        <v>14308.5</v>
      </c>
      <c r="X187" s="29">
        <f>VLOOKUP(R187&amp;"-"&amp;T187,通道清单!C:L,9,FALSE)</f>
        <v>12504.5</v>
      </c>
      <c r="Y187" s="29">
        <f>VLOOKUP(R187&amp;"-"&amp;T187,通道清单!C:L,10,FALSE)</f>
        <v>12558.5</v>
      </c>
    </row>
    <row r="188" ht="15" hidden="1" spans="1:25">
      <c r="A188" s="29">
        <f t="shared" si="23"/>
        <v>187</v>
      </c>
      <c r="B188" s="29" t="str">
        <f t="shared" si="18"/>
        <v>CS12-1-3-[7][7]-OFF27.5-BW15</v>
      </c>
      <c r="C188" s="29" t="str">
        <f>R188&amp;"_BW"&amp;TEXT(O188-N188,"000.00")&amp;"_U"&amp;VLOOKUP(R188&amp;"-"&amp;S188,通道清单!C:L,5,FALSE)&amp;LEFT("_____",5-LEN(VLOOKUP(R188&amp;"-"&amp;S188,通道清单!C:L,4,FALSE)))&amp;VLOOKUP(R188&amp;"-"&amp;S188,通道清单!C:L,4,FALSE)&amp;"_S"&amp;TEXT(N188,"00000.00")&amp;"_E"&amp;TEXT(O188,"00000.00")&amp;"_D"&amp;VLOOKUP(R188&amp;"-"&amp;T188,通道清单!C:L,5,FALSE)&amp;LEFT("_____",5-LEN(VLOOKUP(R188&amp;"-"&amp;T188,通道清单!C:L,4,FALSE)))&amp;VLOOKUP(R188&amp;"-"&amp;T188,通道清单!C:L,4,FALSE)&amp;"_S"&amp;TEXT(P188,"00000.00")&amp;"_E"&amp;TEXT(Q188,"00000.00")</f>
        <v>CS12_BW015.00_UH____C_S14282.00_E14297.00_DV____C_S12532.00_E12547.00</v>
      </c>
      <c r="D188" s="29"/>
      <c r="E188" s="29"/>
      <c r="F188" s="29"/>
      <c r="G188" s="29" t="s">
        <v>8810</v>
      </c>
      <c r="H188" s="29">
        <f>VLOOKUP(G188,开关状态表!B:I,7,FALSE)</f>
        <v>1</v>
      </c>
      <c r="I188" s="29">
        <v>27.5</v>
      </c>
      <c r="J188" s="161">
        <v>15</v>
      </c>
      <c r="K188" s="29" t="s">
        <v>8732</v>
      </c>
      <c r="L188" s="29"/>
      <c r="M188" s="158" t="s">
        <v>8733</v>
      </c>
      <c r="N188" s="156">
        <f t="shared" si="19"/>
        <v>14282</v>
      </c>
      <c r="O188" s="156">
        <f t="shared" si="20"/>
        <v>14297</v>
      </c>
      <c r="P188" s="156">
        <f t="shared" si="21"/>
        <v>12532</v>
      </c>
      <c r="Q188" s="156">
        <f t="shared" si="22"/>
        <v>12547</v>
      </c>
      <c r="R188" s="29" t="str">
        <f>VLOOKUP(VLOOKUP(G188,开关状态表!B:H,2,FALSE),矩阵信息表!B:H,2,FALSE)</f>
        <v>CS12</v>
      </c>
      <c r="S188" s="29" t="str">
        <f>VLOOKUP(G188,开关状态表!B:H,5,FALSE)</f>
        <v>RC12H</v>
      </c>
      <c r="T188" s="29" t="str">
        <f>VLOOKUP(G188,开关状态表!B:H,6,FALSE)</f>
        <v>TC12V</v>
      </c>
      <c r="U188" s="29">
        <f>VLOOKUP(R188&amp;"-"&amp;S188,通道清单!C:L,8,FALSE)</f>
        <v>54</v>
      </c>
      <c r="V188" s="29">
        <f>VLOOKUP(R188&amp;"-"&amp;S188,通道清单!C:L,9,FALSE)</f>
        <v>14254.5</v>
      </c>
      <c r="W188" s="29">
        <f>VLOOKUP(R188&amp;"-"&amp;S188,通道清单!C:L,10,FALSE)</f>
        <v>14308.5</v>
      </c>
      <c r="X188" s="29">
        <f>VLOOKUP(R188&amp;"-"&amp;T188,通道清单!C:L,9,FALSE)</f>
        <v>12504.5</v>
      </c>
      <c r="Y188" s="29">
        <f>VLOOKUP(R188&amp;"-"&amp;T188,通道清单!C:L,10,FALSE)</f>
        <v>12558.5</v>
      </c>
    </row>
    <row r="189" ht="15" hidden="1" spans="1:25">
      <c r="A189" s="29">
        <f t="shared" si="23"/>
        <v>188</v>
      </c>
      <c r="B189" s="29" t="str">
        <f t="shared" si="18"/>
        <v>CS12-1-3-[7][7]-OFF42.5-BW10</v>
      </c>
      <c r="C189" s="29" t="str">
        <f>R189&amp;"_BW"&amp;TEXT(O189-N189,"000.00")&amp;"_U"&amp;VLOOKUP(R189&amp;"-"&amp;S189,通道清单!C:L,5,FALSE)&amp;LEFT("_____",5-LEN(VLOOKUP(R189&amp;"-"&amp;S189,通道清单!C:L,4,FALSE)))&amp;VLOOKUP(R189&amp;"-"&amp;S189,通道清单!C:L,4,FALSE)&amp;"_S"&amp;TEXT(N189,"00000.00")&amp;"_E"&amp;TEXT(O189,"00000.00")&amp;"_D"&amp;VLOOKUP(R189&amp;"-"&amp;T189,通道清单!C:L,5,FALSE)&amp;LEFT("_____",5-LEN(VLOOKUP(R189&amp;"-"&amp;T189,通道清单!C:L,4,FALSE)))&amp;VLOOKUP(R189&amp;"-"&amp;T189,通道清单!C:L,4,FALSE)&amp;"_S"&amp;TEXT(P189,"00000.00")&amp;"_E"&amp;TEXT(Q189,"00000.00")</f>
        <v>CS12_BW010.00_UH____C_S14297.00_E14307.00_DV____C_S12547.00_E12557.00</v>
      </c>
      <c r="D189" s="29"/>
      <c r="E189" s="29"/>
      <c r="F189" s="29"/>
      <c r="G189" s="29" t="s">
        <v>8810</v>
      </c>
      <c r="H189" s="29">
        <f>VLOOKUP(G189,开关状态表!B:I,7,FALSE)</f>
        <v>1</v>
      </c>
      <c r="I189" s="29">
        <v>42.5</v>
      </c>
      <c r="J189" s="161">
        <v>10</v>
      </c>
      <c r="K189" s="29" t="s">
        <v>8732</v>
      </c>
      <c r="L189" s="29"/>
      <c r="M189" s="158" t="s">
        <v>8733</v>
      </c>
      <c r="N189" s="156">
        <f t="shared" si="19"/>
        <v>14297</v>
      </c>
      <c r="O189" s="156">
        <f t="shared" si="20"/>
        <v>14307</v>
      </c>
      <c r="P189" s="156">
        <f t="shared" si="21"/>
        <v>12547</v>
      </c>
      <c r="Q189" s="156">
        <f t="shared" si="22"/>
        <v>12557</v>
      </c>
      <c r="R189" s="29" t="str">
        <f>VLOOKUP(VLOOKUP(G189,开关状态表!B:H,2,FALSE),矩阵信息表!B:H,2,FALSE)</f>
        <v>CS12</v>
      </c>
      <c r="S189" s="29" t="str">
        <f>VLOOKUP(G189,开关状态表!B:H,5,FALSE)</f>
        <v>RC12H</v>
      </c>
      <c r="T189" s="29" t="str">
        <f>VLOOKUP(G189,开关状态表!B:H,6,FALSE)</f>
        <v>TC12V</v>
      </c>
      <c r="U189" s="29">
        <f>VLOOKUP(R189&amp;"-"&amp;S189,通道清单!C:L,8,FALSE)</f>
        <v>54</v>
      </c>
      <c r="V189" s="29">
        <f>VLOOKUP(R189&amp;"-"&amp;S189,通道清单!C:L,9,FALSE)</f>
        <v>14254.5</v>
      </c>
      <c r="W189" s="29">
        <f>VLOOKUP(R189&amp;"-"&amp;S189,通道清单!C:L,10,FALSE)</f>
        <v>14308.5</v>
      </c>
      <c r="X189" s="29">
        <f>VLOOKUP(R189&amp;"-"&amp;T189,通道清单!C:L,9,FALSE)</f>
        <v>12504.5</v>
      </c>
      <c r="Y189" s="29">
        <f>VLOOKUP(R189&amp;"-"&amp;T189,通道清单!C:L,10,FALSE)</f>
        <v>12558.5</v>
      </c>
    </row>
    <row r="190" ht="15" hidden="1" spans="1:25">
      <c r="A190" s="29">
        <f t="shared" si="23"/>
        <v>189</v>
      </c>
      <c r="B190" s="29" t="str">
        <f t="shared" si="18"/>
        <v>CS12-1-3-[7][7]-OFF52.5-BW0.5</v>
      </c>
      <c r="C190" s="29" t="str">
        <f>R190&amp;"_BW"&amp;TEXT(O190-N190,"000.00")&amp;"_U"&amp;VLOOKUP(R190&amp;"-"&amp;S190,通道清单!C:L,5,FALSE)&amp;LEFT("_____",5-LEN(VLOOKUP(R190&amp;"-"&amp;S190,通道清单!C:L,4,FALSE)))&amp;VLOOKUP(R190&amp;"-"&amp;S190,通道清单!C:L,4,FALSE)&amp;"_S"&amp;TEXT(N190,"00000.00")&amp;"_E"&amp;TEXT(O190,"00000.00")&amp;"_D"&amp;VLOOKUP(R190&amp;"-"&amp;T190,通道清单!C:L,5,FALSE)&amp;LEFT("_____",5-LEN(VLOOKUP(R190&amp;"-"&amp;T190,通道清单!C:L,4,FALSE)))&amp;VLOOKUP(R190&amp;"-"&amp;T190,通道清单!C:L,4,FALSE)&amp;"_S"&amp;TEXT(P190,"00000.00")&amp;"_E"&amp;TEXT(Q190,"00000.00")</f>
        <v>CS12_BW000.50_UH____C_S14307.00_E14307.50_DV____C_S12557.00_E12557.50</v>
      </c>
      <c r="D190" s="29"/>
      <c r="E190" s="29"/>
      <c r="F190" s="29"/>
      <c r="G190" s="29" t="s">
        <v>8810</v>
      </c>
      <c r="H190" s="29">
        <f>VLOOKUP(G190,开关状态表!B:I,7,FALSE)</f>
        <v>1</v>
      </c>
      <c r="I190" s="29">
        <v>52.5</v>
      </c>
      <c r="J190" s="161">
        <v>0.5</v>
      </c>
      <c r="K190" s="29" t="s">
        <v>202</v>
      </c>
      <c r="L190" s="29"/>
      <c r="M190" s="158" t="s">
        <v>8733</v>
      </c>
      <c r="N190" s="156">
        <f t="shared" si="19"/>
        <v>14307</v>
      </c>
      <c r="O190" s="156">
        <f t="shared" si="20"/>
        <v>14307.5</v>
      </c>
      <c r="P190" s="156">
        <f t="shared" si="21"/>
        <v>12557</v>
      </c>
      <c r="Q190" s="156">
        <f t="shared" si="22"/>
        <v>12557.5</v>
      </c>
      <c r="R190" s="29" t="str">
        <f>VLOOKUP(VLOOKUP(G190,开关状态表!B:H,2,FALSE),矩阵信息表!B:H,2,FALSE)</f>
        <v>CS12</v>
      </c>
      <c r="S190" s="29" t="str">
        <f>VLOOKUP(G190,开关状态表!B:H,5,FALSE)</f>
        <v>RC12H</v>
      </c>
      <c r="T190" s="29" t="str">
        <f>VLOOKUP(G190,开关状态表!B:H,6,FALSE)</f>
        <v>TC12V</v>
      </c>
      <c r="U190" s="29">
        <f>VLOOKUP(R190&amp;"-"&amp;S190,通道清单!C:L,8,FALSE)</f>
        <v>54</v>
      </c>
      <c r="V190" s="29">
        <f>VLOOKUP(R190&amp;"-"&amp;S190,通道清单!C:L,9,FALSE)</f>
        <v>14254.5</v>
      </c>
      <c r="W190" s="29">
        <f>VLOOKUP(R190&amp;"-"&amp;S190,通道清单!C:L,10,FALSE)</f>
        <v>14308.5</v>
      </c>
      <c r="X190" s="29">
        <f>VLOOKUP(R190&amp;"-"&amp;T190,通道清单!C:L,9,FALSE)</f>
        <v>12504.5</v>
      </c>
      <c r="Y190" s="29">
        <f>VLOOKUP(R190&amp;"-"&amp;T190,通道清单!C:L,10,FALSE)</f>
        <v>12558.5</v>
      </c>
    </row>
    <row r="191" ht="15" hidden="1" spans="1:25">
      <c r="A191" s="29">
        <f t="shared" si="23"/>
        <v>190</v>
      </c>
      <c r="B191" s="29" t="str">
        <f t="shared" si="18"/>
        <v>CS12-1-3-[7][7]-OFF53-BW1</v>
      </c>
      <c r="C191" s="29" t="str">
        <f>R191&amp;"_BW"&amp;TEXT(O191-N191,"000.00")&amp;"_U"&amp;VLOOKUP(R191&amp;"-"&amp;S191,通道清单!C:L,5,FALSE)&amp;LEFT("_____",5-LEN(VLOOKUP(R191&amp;"-"&amp;S191,通道清单!C:L,4,FALSE)))&amp;VLOOKUP(R191&amp;"-"&amp;S191,通道清单!C:L,4,FALSE)&amp;"_S"&amp;TEXT(N191,"00000.00")&amp;"_E"&amp;TEXT(O191,"00000.00")&amp;"_D"&amp;VLOOKUP(R191&amp;"-"&amp;T191,通道清单!C:L,5,FALSE)&amp;LEFT("_____",5-LEN(VLOOKUP(R191&amp;"-"&amp;T191,通道清单!C:L,4,FALSE)))&amp;VLOOKUP(R191&amp;"-"&amp;T191,通道清单!C:L,4,FALSE)&amp;"_S"&amp;TEXT(P191,"00000.00")&amp;"_E"&amp;TEXT(Q191,"00000.00")</f>
        <v>CS12_BW001.00_UH____C_S14307.50_E14308.50_DV____C_S12557.50_E12558.50</v>
      </c>
      <c r="D191" s="29"/>
      <c r="E191" s="29"/>
      <c r="F191" s="29"/>
      <c r="G191" s="29" t="s">
        <v>8810</v>
      </c>
      <c r="H191" s="29">
        <f>VLOOKUP(G191,开关状态表!B:I,7,FALSE)</f>
        <v>1</v>
      </c>
      <c r="I191" s="29">
        <v>53</v>
      </c>
      <c r="J191" s="161">
        <v>1</v>
      </c>
      <c r="K191" s="29" t="s">
        <v>8732</v>
      </c>
      <c r="L191" s="29"/>
      <c r="M191" s="158" t="s">
        <v>8733</v>
      </c>
      <c r="N191" s="156">
        <f t="shared" si="19"/>
        <v>14307.5</v>
      </c>
      <c r="O191" s="156">
        <f t="shared" si="20"/>
        <v>14308.5</v>
      </c>
      <c r="P191" s="156">
        <f t="shared" si="21"/>
        <v>12557.5</v>
      </c>
      <c r="Q191" s="156">
        <f t="shared" si="22"/>
        <v>12558.5</v>
      </c>
      <c r="R191" s="29" t="str">
        <f>VLOOKUP(VLOOKUP(G191,开关状态表!B:H,2,FALSE),矩阵信息表!B:H,2,FALSE)</f>
        <v>CS12</v>
      </c>
      <c r="S191" s="29" t="str">
        <f>VLOOKUP(G191,开关状态表!B:H,5,FALSE)</f>
        <v>RC12H</v>
      </c>
      <c r="T191" s="29" t="str">
        <f>VLOOKUP(G191,开关状态表!B:H,6,FALSE)</f>
        <v>TC12V</v>
      </c>
      <c r="U191" s="29">
        <f>VLOOKUP(R191&amp;"-"&amp;S191,通道清单!C:L,8,FALSE)</f>
        <v>54</v>
      </c>
      <c r="V191" s="29">
        <f>VLOOKUP(R191&amp;"-"&amp;S191,通道清单!C:L,9,FALSE)</f>
        <v>14254.5</v>
      </c>
      <c r="W191" s="29">
        <f>VLOOKUP(R191&amp;"-"&amp;S191,通道清单!C:L,10,FALSE)</f>
        <v>14308.5</v>
      </c>
      <c r="X191" s="29">
        <f>VLOOKUP(R191&amp;"-"&amp;T191,通道清单!C:L,9,FALSE)</f>
        <v>12504.5</v>
      </c>
      <c r="Y191" s="29">
        <f>VLOOKUP(R191&amp;"-"&amp;T191,通道清单!C:L,10,FALSE)</f>
        <v>12558.5</v>
      </c>
    </row>
    <row r="192" ht="15" hidden="1" spans="1:25">
      <c r="A192" s="29">
        <f t="shared" si="23"/>
        <v>191</v>
      </c>
      <c r="B192" s="29" t="str">
        <f t="shared" si="18"/>
        <v>CS12-1-3-[8][8]-OFF0-BW2</v>
      </c>
      <c r="C192" s="29" t="str">
        <f>R192&amp;"_BW"&amp;TEXT(O192-N192,"000.00")&amp;"_U"&amp;VLOOKUP(R192&amp;"-"&amp;S192,通道清单!C:L,5,FALSE)&amp;LEFT("_____",5-LEN(VLOOKUP(R192&amp;"-"&amp;S192,通道清单!C:L,4,FALSE)))&amp;VLOOKUP(R192&amp;"-"&amp;S192,通道清单!C:L,4,FALSE)&amp;"_S"&amp;TEXT(N192,"00000.00")&amp;"_E"&amp;TEXT(O192,"00000.00")&amp;"_D"&amp;VLOOKUP(R192&amp;"-"&amp;T192,通道清单!C:L,5,FALSE)&amp;LEFT("_____",5-LEN(VLOOKUP(R192&amp;"-"&amp;T192,通道清单!C:L,4,FALSE)))&amp;VLOOKUP(R192&amp;"-"&amp;T192,通道清单!C:L,4,FALSE)&amp;"_S"&amp;TEXT(P192,"00000.00")&amp;"_E"&amp;TEXT(Q192,"00000.00")</f>
        <v>CS12_BW002.00_UH____C_S14317.00_E14319.00_DV____C_S12567.00_E12569.00</v>
      </c>
      <c r="D192" s="29"/>
      <c r="E192" s="29"/>
      <c r="F192" s="29"/>
      <c r="G192" s="29" t="s">
        <v>8811</v>
      </c>
      <c r="H192" s="29">
        <f>VLOOKUP(G192,开关状态表!B:I,7,FALSE)</f>
        <v>1</v>
      </c>
      <c r="I192" s="29">
        <v>0</v>
      </c>
      <c r="J192" s="161">
        <v>2</v>
      </c>
      <c r="K192" s="29" t="s">
        <v>8732</v>
      </c>
      <c r="L192" s="29"/>
      <c r="M192" s="158" t="s">
        <v>8733</v>
      </c>
      <c r="N192" s="156">
        <f t="shared" si="19"/>
        <v>14317</v>
      </c>
      <c r="O192" s="156">
        <f t="shared" si="20"/>
        <v>14319</v>
      </c>
      <c r="P192" s="156">
        <f t="shared" si="21"/>
        <v>12567</v>
      </c>
      <c r="Q192" s="156">
        <f t="shared" si="22"/>
        <v>12569</v>
      </c>
      <c r="R192" s="29" t="str">
        <f>VLOOKUP(VLOOKUP(G192,开关状态表!B:H,2,FALSE),矩阵信息表!B:H,2,FALSE)</f>
        <v>CS12</v>
      </c>
      <c r="S192" s="29" t="str">
        <f>VLOOKUP(G192,开关状态表!B:H,5,FALSE)</f>
        <v>RC13H</v>
      </c>
      <c r="T192" s="29" t="str">
        <f>VLOOKUP(G192,开关状态表!B:H,6,FALSE)</f>
        <v>TC13V</v>
      </c>
      <c r="U192" s="29">
        <f>VLOOKUP(R192&amp;"-"&amp;S192,通道清单!C:L,8,FALSE)</f>
        <v>54</v>
      </c>
      <c r="V192" s="29">
        <f>VLOOKUP(R192&amp;"-"&amp;S192,通道清单!C:L,9,FALSE)</f>
        <v>14317</v>
      </c>
      <c r="W192" s="29">
        <f>VLOOKUP(R192&amp;"-"&amp;S192,通道清单!C:L,10,FALSE)</f>
        <v>14371</v>
      </c>
      <c r="X192" s="29">
        <f>VLOOKUP(R192&amp;"-"&amp;T192,通道清单!C:L,9,FALSE)</f>
        <v>12567</v>
      </c>
      <c r="Y192" s="29">
        <f>VLOOKUP(R192&amp;"-"&amp;T192,通道清单!C:L,10,FALSE)</f>
        <v>12621</v>
      </c>
    </row>
    <row r="193" ht="15" hidden="1" spans="1:25">
      <c r="A193" s="29">
        <f t="shared" si="23"/>
        <v>192</v>
      </c>
      <c r="B193" s="29" t="str">
        <f t="shared" si="18"/>
        <v>CS12-1-3-[8][8]-OFF2-BW24</v>
      </c>
      <c r="C193" s="29" t="str">
        <f>R193&amp;"_BW"&amp;TEXT(O193-N193,"000.00")&amp;"_U"&amp;VLOOKUP(R193&amp;"-"&amp;S193,通道清单!C:L,5,FALSE)&amp;LEFT("_____",5-LEN(VLOOKUP(R193&amp;"-"&amp;S193,通道清单!C:L,4,FALSE)))&amp;VLOOKUP(R193&amp;"-"&amp;S193,通道清单!C:L,4,FALSE)&amp;"_S"&amp;TEXT(N193,"00000.00")&amp;"_E"&amp;TEXT(O193,"00000.00")&amp;"_D"&amp;VLOOKUP(R193&amp;"-"&amp;T193,通道清单!C:L,5,FALSE)&amp;LEFT("_____",5-LEN(VLOOKUP(R193&amp;"-"&amp;T193,通道清单!C:L,4,FALSE)))&amp;VLOOKUP(R193&amp;"-"&amp;T193,通道清单!C:L,4,FALSE)&amp;"_S"&amp;TEXT(P193,"00000.00")&amp;"_E"&amp;TEXT(Q193,"00000.00")</f>
        <v>CS12_BW024.00_UH____C_S14319.00_E14343.00_DV____C_S12569.00_E12593.00</v>
      </c>
      <c r="D193" s="29"/>
      <c r="E193" s="29"/>
      <c r="F193" s="29"/>
      <c r="G193" s="29" t="s">
        <v>8811</v>
      </c>
      <c r="H193" s="29">
        <f>VLOOKUP(G193,开关状态表!B:I,7,FALSE)</f>
        <v>1</v>
      </c>
      <c r="I193" s="29">
        <v>2</v>
      </c>
      <c r="J193" s="161">
        <v>24</v>
      </c>
      <c r="K193" s="29" t="s">
        <v>8732</v>
      </c>
      <c r="L193" s="29"/>
      <c r="M193" s="158" t="s">
        <v>8733</v>
      </c>
      <c r="N193" s="156">
        <f t="shared" si="19"/>
        <v>14319</v>
      </c>
      <c r="O193" s="156">
        <f t="shared" si="20"/>
        <v>14343</v>
      </c>
      <c r="P193" s="156">
        <f t="shared" si="21"/>
        <v>12569</v>
      </c>
      <c r="Q193" s="156">
        <f t="shared" si="22"/>
        <v>12593</v>
      </c>
      <c r="R193" s="29" t="str">
        <f>VLOOKUP(VLOOKUP(G193,开关状态表!B:H,2,FALSE),矩阵信息表!B:H,2,FALSE)</f>
        <v>CS12</v>
      </c>
      <c r="S193" s="29" t="str">
        <f>VLOOKUP(G193,开关状态表!B:H,5,FALSE)</f>
        <v>RC13H</v>
      </c>
      <c r="T193" s="29" t="str">
        <f>VLOOKUP(G193,开关状态表!B:H,6,FALSE)</f>
        <v>TC13V</v>
      </c>
      <c r="U193" s="29">
        <f>VLOOKUP(R193&amp;"-"&amp;S193,通道清单!C:L,8,FALSE)</f>
        <v>54</v>
      </c>
      <c r="V193" s="29">
        <f>VLOOKUP(R193&amp;"-"&amp;S193,通道清单!C:L,9,FALSE)</f>
        <v>14317</v>
      </c>
      <c r="W193" s="29">
        <f>VLOOKUP(R193&amp;"-"&amp;S193,通道清单!C:L,10,FALSE)</f>
        <v>14371</v>
      </c>
      <c r="X193" s="29">
        <f>VLOOKUP(R193&amp;"-"&amp;T193,通道清单!C:L,9,FALSE)</f>
        <v>12567</v>
      </c>
      <c r="Y193" s="29">
        <f>VLOOKUP(R193&amp;"-"&amp;T193,通道清单!C:L,10,FALSE)</f>
        <v>12621</v>
      </c>
    </row>
    <row r="194" ht="15" hidden="1" spans="1:25">
      <c r="A194" s="29">
        <f t="shared" si="23"/>
        <v>193</v>
      </c>
      <c r="B194" s="29" t="str">
        <f t="shared" si="18"/>
        <v>CS12-1-3-[8][8]-OFF26-BW6</v>
      </c>
      <c r="C194" s="29" t="str">
        <f>R194&amp;"_BW"&amp;TEXT(O194-N194,"000.00")&amp;"_U"&amp;VLOOKUP(R194&amp;"-"&amp;S194,通道清单!C:L,5,FALSE)&amp;LEFT("_____",5-LEN(VLOOKUP(R194&amp;"-"&amp;S194,通道清单!C:L,4,FALSE)))&amp;VLOOKUP(R194&amp;"-"&amp;S194,通道清单!C:L,4,FALSE)&amp;"_S"&amp;TEXT(N194,"00000.00")&amp;"_E"&amp;TEXT(O194,"00000.00")&amp;"_D"&amp;VLOOKUP(R194&amp;"-"&amp;T194,通道清单!C:L,5,FALSE)&amp;LEFT("_____",5-LEN(VLOOKUP(R194&amp;"-"&amp;T194,通道清单!C:L,4,FALSE)))&amp;VLOOKUP(R194&amp;"-"&amp;T194,通道清单!C:L,4,FALSE)&amp;"_S"&amp;TEXT(P194,"00000.00")&amp;"_E"&amp;TEXT(Q194,"00000.00")</f>
        <v>CS12_BW006.00_UH____C_S14343.00_E14349.00_DV____C_S12593.00_E12599.00</v>
      </c>
      <c r="D194" s="29"/>
      <c r="E194" s="29"/>
      <c r="F194" s="29"/>
      <c r="G194" s="29" t="s">
        <v>8811</v>
      </c>
      <c r="H194" s="29">
        <f>VLOOKUP(G194,开关状态表!B:I,7,FALSE)</f>
        <v>1</v>
      </c>
      <c r="I194" s="29">
        <v>26</v>
      </c>
      <c r="J194" s="161">
        <v>6</v>
      </c>
      <c r="K194" s="29" t="s">
        <v>8732</v>
      </c>
      <c r="L194" s="29"/>
      <c r="M194" s="158" t="s">
        <v>8733</v>
      </c>
      <c r="N194" s="156">
        <f t="shared" si="19"/>
        <v>14343</v>
      </c>
      <c r="O194" s="156">
        <f t="shared" si="20"/>
        <v>14349</v>
      </c>
      <c r="P194" s="156">
        <f t="shared" si="21"/>
        <v>12593</v>
      </c>
      <c r="Q194" s="156">
        <f t="shared" si="22"/>
        <v>12599</v>
      </c>
      <c r="R194" s="29" t="str">
        <f>VLOOKUP(VLOOKUP(G194,开关状态表!B:H,2,FALSE),矩阵信息表!B:H,2,FALSE)</f>
        <v>CS12</v>
      </c>
      <c r="S194" s="29" t="str">
        <f>VLOOKUP(G194,开关状态表!B:H,5,FALSE)</f>
        <v>RC13H</v>
      </c>
      <c r="T194" s="29" t="str">
        <f>VLOOKUP(G194,开关状态表!B:H,6,FALSE)</f>
        <v>TC13V</v>
      </c>
      <c r="U194" s="29">
        <f>VLOOKUP(R194&amp;"-"&amp;S194,通道清单!C:L,8,FALSE)</f>
        <v>54</v>
      </c>
      <c r="V194" s="29">
        <f>VLOOKUP(R194&amp;"-"&amp;S194,通道清单!C:L,9,FALSE)</f>
        <v>14317</v>
      </c>
      <c r="W194" s="29">
        <f>VLOOKUP(R194&amp;"-"&amp;S194,通道清单!C:L,10,FALSE)</f>
        <v>14371</v>
      </c>
      <c r="X194" s="29">
        <f>VLOOKUP(R194&amp;"-"&amp;T194,通道清单!C:L,9,FALSE)</f>
        <v>12567</v>
      </c>
      <c r="Y194" s="29">
        <f>VLOOKUP(R194&amp;"-"&amp;T194,通道清单!C:L,10,FALSE)</f>
        <v>12621</v>
      </c>
    </row>
    <row r="195" ht="15" hidden="1" spans="1:25">
      <c r="A195" s="29">
        <f t="shared" si="23"/>
        <v>194</v>
      </c>
      <c r="B195" s="29" t="str">
        <f t="shared" si="18"/>
        <v>CS12-1-3-[8][8]-OFF32-BW19</v>
      </c>
      <c r="C195" s="29" t="str">
        <f>R195&amp;"_BW"&amp;TEXT(O195-N195,"000.00")&amp;"_U"&amp;VLOOKUP(R195&amp;"-"&amp;S195,通道清单!C:L,5,FALSE)&amp;LEFT("_____",5-LEN(VLOOKUP(R195&amp;"-"&amp;S195,通道清单!C:L,4,FALSE)))&amp;VLOOKUP(R195&amp;"-"&amp;S195,通道清单!C:L,4,FALSE)&amp;"_S"&amp;TEXT(N195,"00000.00")&amp;"_E"&amp;TEXT(O195,"00000.00")&amp;"_D"&amp;VLOOKUP(R195&amp;"-"&amp;T195,通道清单!C:L,5,FALSE)&amp;LEFT("_____",5-LEN(VLOOKUP(R195&amp;"-"&amp;T195,通道清单!C:L,4,FALSE)))&amp;VLOOKUP(R195&amp;"-"&amp;T195,通道清单!C:L,4,FALSE)&amp;"_S"&amp;TEXT(P195,"00000.00")&amp;"_E"&amp;TEXT(Q195,"00000.00")</f>
        <v>CS12_BW019.00_UH____C_S14349.00_E14368.00_DV____C_S12599.00_E12618.00</v>
      </c>
      <c r="D195" s="29"/>
      <c r="E195" s="29"/>
      <c r="F195" s="29"/>
      <c r="G195" s="29" t="s">
        <v>8811</v>
      </c>
      <c r="H195" s="29">
        <f>VLOOKUP(G195,开关状态表!B:I,7,FALSE)</f>
        <v>1</v>
      </c>
      <c r="I195" s="29">
        <v>32</v>
      </c>
      <c r="J195" s="161">
        <v>19</v>
      </c>
      <c r="K195" s="29" t="s">
        <v>8732</v>
      </c>
      <c r="L195" s="29"/>
      <c r="M195" s="158" t="s">
        <v>8733</v>
      </c>
      <c r="N195" s="156">
        <f t="shared" si="19"/>
        <v>14349</v>
      </c>
      <c r="O195" s="156">
        <f t="shared" si="20"/>
        <v>14368</v>
      </c>
      <c r="P195" s="156">
        <f t="shared" si="21"/>
        <v>12599</v>
      </c>
      <c r="Q195" s="156">
        <f t="shared" si="22"/>
        <v>12618</v>
      </c>
      <c r="R195" s="29" t="str">
        <f>VLOOKUP(VLOOKUP(G195,开关状态表!B:H,2,FALSE),矩阵信息表!B:H,2,FALSE)</f>
        <v>CS12</v>
      </c>
      <c r="S195" s="29" t="str">
        <f>VLOOKUP(G195,开关状态表!B:H,5,FALSE)</f>
        <v>RC13H</v>
      </c>
      <c r="T195" s="29" t="str">
        <f>VLOOKUP(G195,开关状态表!B:H,6,FALSE)</f>
        <v>TC13V</v>
      </c>
      <c r="U195" s="29">
        <f>VLOOKUP(R195&amp;"-"&amp;S195,通道清单!C:L,8,FALSE)</f>
        <v>54</v>
      </c>
      <c r="V195" s="29">
        <f>VLOOKUP(R195&amp;"-"&amp;S195,通道清单!C:L,9,FALSE)</f>
        <v>14317</v>
      </c>
      <c r="W195" s="29">
        <f>VLOOKUP(R195&amp;"-"&amp;S195,通道清单!C:L,10,FALSE)</f>
        <v>14371</v>
      </c>
      <c r="X195" s="29">
        <f>VLOOKUP(R195&amp;"-"&amp;T195,通道清单!C:L,9,FALSE)</f>
        <v>12567</v>
      </c>
      <c r="Y195" s="29">
        <f>VLOOKUP(R195&amp;"-"&amp;T195,通道清单!C:L,10,FALSE)</f>
        <v>12621</v>
      </c>
    </row>
    <row r="196" ht="15" hidden="1" spans="1:25">
      <c r="A196" s="29">
        <f t="shared" si="23"/>
        <v>195</v>
      </c>
      <c r="B196" s="29" t="str">
        <f t="shared" si="18"/>
        <v>CS12-1-3-[8][8]-OFF51-BW3</v>
      </c>
      <c r="C196" s="29" t="str">
        <f>R196&amp;"_BW"&amp;TEXT(O196-N196,"000.00")&amp;"_U"&amp;VLOOKUP(R196&amp;"-"&amp;S196,通道清单!C:L,5,FALSE)&amp;LEFT("_____",5-LEN(VLOOKUP(R196&amp;"-"&amp;S196,通道清单!C:L,4,FALSE)))&amp;VLOOKUP(R196&amp;"-"&amp;S196,通道清单!C:L,4,FALSE)&amp;"_S"&amp;TEXT(N196,"00000.00")&amp;"_E"&amp;TEXT(O196,"00000.00")&amp;"_D"&amp;VLOOKUP(R196&amp;"-"&amp;T196,通道清单!C:L,5,FALSE)&amp;LEFT("_____",5-LEN(VLOOKUP(R196&amp;"-"&amp;T196,通道清单!C:L,4,FALSE)))&amp;VLOOKUP(R196&amp;"-"&amp;T196,通道清单!C:L,4,FALSE)&amp;"_S"&amp;TEXT(P196,"00000.00")&amp;"_E"&amp;TEXT(Q196,"00000.00")</f>
        <v>CS12_BW003.00_UH____C_S14368.00_E14371.00_DV____C_S12618.00_E12621.00</v>
      </c>
      <c r="D196" s="29"/>
      <c r="E196" s="29"/>
      <c r="F196" s="29"/>
      <c r="G196" s="29" t="s">
        <v>8811</v>
      </c>
      <c r="H196" s="29">
        <f>VLOOKUP(G196,开关状态表!B:I,7,FALSE)</f>
        <v>1</v>
      </c>
      <c r="I196" s="29">
        <v>51</v>
      </c>
      <c r="J196" s="161">
        <v>3</v>
      </c>
      <c r="K196" s="29" t="s">
        <v>8732</v>
      </c>
      <c r="L196" s="29"/>
      <c r="M196" s="158" t="s">
        <v>8733</v>
      </c>
      <c r="N196" s="156">
        <f t="shared" si="19"/>
        <v>14368</v>
      </c>
      <c r="O196" s="156">
        <f t="shared" si="20"/>
        <v>14371</v>
      </c>
      <c r="P196" s="156">
        <f t="shared" si="21"/>
        <v>12618</v>
      </c>
      <c r="Q196" s="156">
        <f t="shared" si="22"/>
        <v>12621</v>
      </c>
      <c r="R196" s="29" t="str">
        <f>VLOOKUP(VLOOKUP(G196,开关状态表!B:H,2,FALSE),矩阵信息表!B:H,2,FALSE)</f>
        <v>CS12</v>
      </c>
      <c r="S196" s="29" t="str">
        <f>VLOOKUP(G196,开关状态表!B:H,5,FALSE)</f>
        <v>RC13H</v>
      </c>
      <c r="T196" s="29" t="str">
        <f>VLOOKUP(G196,开关状态表!B:H,6,FALSE)</f>
        <v>TC13V</v>
      </c>
      <c r="U196" s="29">
        <f>VLOOKUP(R196&amp;"-"&amp;S196,通道清单!C:L,8,FALSE)</f>
        <v>54</v>
      </c>
      <c r="V196" s="29">
        <f>VLOOKUP(R196&amp;"-"&amp;S196,通道清单!C:L,9,FALSE)</f>
        <v>14317</v>
      </c>
      <c r="W196" s="29">
        <f>VLOOKUP(R196&amp;"-"&amp;S196,通道清单!C:L,10,FALSE)</f>
        <v>14371</v>
      </c>
      <c r="X196" s="29">
        <f>VLOOKUP(R196&amp;"-"&amp;T196,通道清单!C:L,9,FALSE)</f>
        <v>12567</v>
      </c>
      <c r="Y196" s="29">
        <f>VLOOKUP(R196&amp;"-"&amp;T196,通道清单!C:L,10,FALSE)</f>
        <v>12621</v>
      </c>
    </row>
    <row r="197" ht="15" hidden="1" spans="1:25">
      <c r="A197" s="29">
        <f t="shared" si="23"/>
        <v>196</v>
      </c>
      <c r="B197" s="29" t="str">
        <f t="shared" si="18"/>
        <v>CS12-1-4-[1][1]-OFF0-BW2</v>
      </c>
      <c r="C197" s="29" t="str">
        <f>R197&amp;"_BW"&amp;TEXT(O197-N197,"000.00")&amp;"_U"&amp;VLOOKUP(R197&amp;"-"&amp;S197,通道清单!C:L,5,FALSE)&amp;LEFT("_____",5-LEN(VLOOKUP(R197&amp;"-"&amp;S197,通道清单!C:L,4,FALSE)))&amp;VLOOKUP(R197&amp;"-"&amp;S197,通道清单!C:L,4,FALSE)&amp;"_S"&amp;TEXT(N197,"00000.00")&amp;"_E"&amp;TEXT(O197,"00000.00")&amp;"_D"&amp;VLOOKUP(R197&amp;"-"&amp;T197,通道清单!C:L,5,FALSE)&amp;LEFT("_____",5-LEN(VLOOKUP(R197&amp;"-"&amp;T197,通道清单!C:L,4,FALSE)))&amp;VLOOKUP(R197&amp;"-"&amp;T197,通道清单!C:L,4,FALSE)&amp;"_S"&amp;TEXT(P197,"00000.00")&amp;"_E"&amp;TEXT(Q197,"00000.00")</f>
        <v>CS12_BW002.00_UH____E_S14379.50_E14381.50_DV____E_S12629.50_E12631.50</v>
      </c>
      <c r="D197" s="29"/>
      <c r="E197" s="29"/>
      <c r="F197" s="29"/>
      <c r="G197" s="29" t="s">
        <v>8812</v>
      </c>
      <c r="H197" s="29">
        <f>VLOOKUP(G197,开关状态表!B:I,7,FALSE)</f>
        <v>1</v>
      </c>
      <c r="I197" s="29">
        <v>0</v>
      </c>
      <c r="J197" s="161">
        <v>2</v>
      </c>
      <c r="K197" s="29" t="s">
        <v>8732</v>
      </c>
      <c r="L197" s="29"/>
      <c r="M197" s="158" t="s">
        <v>8733</v>
      </c>
      <c r="N197" s="156">
        <f t="shared" si="19"/>
        <v>14379.5</v>
      </c>
      <c r="O197" s="156">
        <f t="shared" si="20"/>
        <v>14381.5</v>
      </c>
      <c r="P197" s="156">
        <f t="shared" si="21"/>
        <v>12629.5</v>
      </c>
      <c r="Q197" s="156">
        <f t="shared" si="22"/>
        <v>12631.5</v>
      </c>
      <c r="R197" s="29" t="str">
        <f>VLOOKUP(VLOOKUP(G197,开关状态表!B:H,2,FALSE),矩阵信息表!B:H,2,FALSE)</f>
        <v>CS12</v>
      </c>
      <c r="S197" s="29" t="str">
        <f>VLOOKUP(G197,开关状态表!B:H,5,FALSE)</f>
        <v>REM14H</v>
      </c>
      <c r="T197" s="29" t="str">
        <f>VLOOKUP(G197,开关状态表!B:H,6,FALSE)</f>
        <v>TEM14V</v>
      </c>
      <c r="U197" s="29">
        <f>VLOOKUP(R197&amp;"-"&amp;S197,通道清单!C:L,8,FALSE)</f>
        <v>54</v>
      </c>
      <c r="V197" s="29">
        <f>VLOOKUP(R197&amp;"-"&amp;S197,通道清单!C:L,9,FALSE)</f>
        <v>14379.5</v>
      </c>
      <c r="W197" s="29">
        <f>VLOOKUP(R197&amp;"-"&amp;S197,通道清单!C:L,10,FALSE)</f>
        <v>14433.5</v>
      </c>
      <c r="X197" s="29">
        <f>VLOOKUP(R197&amp;"-"&amp;T197,通道清单!C:L,9,FALSE)</f>
        <v>12629.5</v>
      </c>
      <c r="Y197" s="29">
        <f>VLOOKUP(R197&amp;"-"&amp;T197,通道清单!C:L,10,FALSE)</f>
        <v>12683.5</v>
      </c>
    </row>
    <row r="198" ht="15" hidden="1" spans="1:25">
      <c r="A198" s="29">
        <f t="shared" si="23"/>
        <v>197</v>
      </c>
      <c r="B198" s="29" t="str">
        <f t="shared" si="18"/>
        <v>CS12-1-4-[1][1]-OFF2-BW54</v>
      </c>
      <c r="C198" s="29" t="str">
        <f>R198&amp;"_BW"&amp;TEXT(O198-N198,"000.00")&amp;"_U"&amp;VLOOKUP(R198&amp;"-"&amp;S198,通道清单!C:L,5,FALSE)&amp;LEFT("_____",5-LEN(VLOOKUP(R198&amp;"-"&amp;S198,通道清单!C:L,4,FALSE)))&amp;VLOOKUP(R198&amp;"-"&amp;S198,通道清单!C:L,4,FALSE)&amp;"_S"&amp;TEXT(N198,"00000.00")&amp;"_E"&amp;TEXT(O198,"00000.00")&amp;"_D"&amp;VLOOKUP(R198&amp;"-"&amp;T198,通道清单!C:L,5,FALSE)&amp;LEFT("_____",5-LEN(VLOOKUP(R198&amp;"-"&amp;T198,通道清单!C:L,4,FALSE)))&amp;VLOOKUP(R198&amp;"-"&amp;T198,通道清单!C:L,4,FALSE)&amp;"_S"&amp;TEXT(P198,"00000.00")&amp;"_E"&amp;TEXT(Q198,"00000.00")</f>
        <v>CS12_BW054.00_UH____E_S14381.50_E14435.50_DV____E_S12631.50_E12685.50</v>
      </c>
      <c r="D198" s="29"/>
      <c r="E198" s="29"/>
      <c r="F198" s="29"/>
      <c r="G198" s="29" t="s">
        <v>8812</v>
      </c>
      <c r="H198" s="29">
        <f>VLOOKUP(G198,开关状态表!B:I,7,FALSE)</f>
        <v>1</v>
      </c>
      <c r="I198" s="29">
        <v>2</v>
      </c>
      <c r="J198" s="161">
        <v>54</v>
      </c>
      <c r="K198" s="29" t="s">
        <v>8732</v>
      </c>
      <c r="L198" s="29"/>
      <c r="M198" s="158" t="s">
        <v>8733</v>
      </c>
      <c r="N198" s="156">
        <f t="shared" si="19"/>
        <v>14381.5</v>
      </c>
      <c r="O198" s="156">
        <f t="shared" si="20"/>
        <v>14435.5</v>
      </c>
      <c r="P198" s="156">
        <f t="shared" si="21"/>
        <v>12631.5</v>
      </c>
      <c r="Q198" s="156">
        <f t="shared" si="22"/>
        <v>12685.5</v>
      </c>
      <c r="R198" s="29" t="str">
        <f>VLOOKUP(VLOOKUP(G198,开关状态表!B:H,2,FALSE),矩阵信息表!B:H,2,FALSE)</f>
        <v>CS12</v>
      </c>
      <c r="S198" s="29" t="str">
        <f>VLOOKUP(G198,开关状态表!B:H,5,FALSE)</f>
        <v>REM14H</v>
      </c>
      <c r="T198" s="29" t="str">
        <f>VLOOKUP(G198,开关状态表!B:H,6,FALSE)</f>
        <v>TEM14V</v>
      </c>
      <c r="U198" s="29">
        <f>VLOOKUP(R198&amp;"-"&amp;S198,通道清单!C:L,8,FALSE)</f>
        <v>54</v>
      </c>
      <c r="V198" s="29">
        <f>VLOOKUP(R198&amp;"-"&amp;S198,通道清单!C:L,9,FALSE)</f>
        <v>14379.5</v>
      </c>
      <c r="W198" s="29">
        <f>VLOOKUP(R198&amp;"-"&amp;S198,通道清单!C:L,10,FALSE)</f>
        <v>14433.5</v>
      </c>
      <c r="X198" s="29">
        <f>VLOOKUP(R198&amp;"-"&amp;T198,通道清单!C:L,9,FALSE)</f>
        <v>12629.5</v>
      </c>
      <c r="Y198" s="29">
        <f>VLOOKUP(R198&amp;"-"&amp;T198,通道清单!C:L,10,FALSE)</f>
        <v>12683.5</v>
      </c>
    </row>
    <row r="199" ht="15" hidden="1" spans="1:25">
      <c r="A199" s="29">
        <f t="shared" si="23"/>
        <v>198</v>
      </c>
      <c r="B199" s="29" t="str">
        <f t="shared" si="18"/>
        <v>CS12-1-4-[2][2]-OFF-3-BW3</v>
      </c>
      <c r="C199" s="29" t="str">
        <f>R199&amp;"_BW"&amp;TEXT(O199-N199,"000.00")&amp;"_U"&amp;VLOOKUP(R199&amp;"-"&amp;S199,通道清单!C:L,5,FALSE)&amp;LEFT("_____",5-LEN(VLOOKUP(R199&amp;"-"&amp;S199,通道清单!C:L,4,FALSE)))&amp;VLOOKUP(R199&amp;"-"&amp;S199,通道清单!C:L,4,FALSE)&amp;"_S"&amp;TEXT(N199,"00000.00")&amp;"_E"&amp;TEXT(O199,"00000.00")&amp;"_D"&amp;VLOOKUP(R199&amp;"-"&amp;T199,通道清单!C:L,5,FALSE)&amp;LEFT("_____",5-LEN(VLOOKUP(R199&amp;"-"&amp;T199,通道清单!C:L,4,FALSE)))&amp;VLOOKUP(R199&amp;"-"&amp;T199,通道清单!C:L,4,FALSE)&amp;"_S"&amp;TEXT(P199,"00000.00")&amp;"_E"&amp;TEXT(Q199,"00000.00")</f>
        <v>CS12_BW003.00_UH____E_S14439.00_E14442.00_DV____E_S12689.00_E12692.00</v>
      </c>
      <c r="D199" s="29"/>
      <c r="E199" s="29"/>
      <c r="F199" s="29"/>
      <c r="G199" s="29" t="s">
        <v>8813</v>
      </c>
      <c r="H199" s="29">
        <f>VLOOKUP(G199,开关状态表!B:I,7,FALSE)</f>
        <v>1</v>
      </c>
      <c r="I199" s="29">
        <v>-3</v>
      </c>
      <c r="J199" s="161">
        <v>3</v>
      </c>
      <c r="K199" s="29" t="s">
        <v>8732</v>
      </c>
      <c r="L199" s="29"/>
      <c r="M199" s="158" t="s">
        <v>8733</v>
      </c>
      <c r="N199" s="156">
        <f t="shared" si="19"/>
        <v>14439</v>
      </c>
      <c r="O199" s="156">
        <f t="shared" si="20"/>
        <v>14442</v>
      </c>
      <c r="P199" s="156">
        <f t="shared" si="21"/>
        <v>12689</v>
      </c>
      <c r="Q199" s="156">
        <f t="shared" si="22"/>
        <v>12692</v>
      </c>
      <c r="R199" s="29" t="str">
        <f>VLOOKUP(VLOOKUP(G199,开关状态表!B:H,2,FALSE),矩阵信息表!B:H,2,FALSE)</f>
        <v>CS12</v>
      </c>
      <c r="S199" s="29" t="str">
        <f>VLOOKUP(G199,开关状态表!B:H,5,FALSE)</f>
        <v>REM15H</v>
      </c>
      <c r="T199" s="29" t="str">
        <f>VLOOKUP(G199,开关状态表!B:H,6,FALSE)</f>
        <v>TEM15V</v>
      </c>
      <c r="U199" s="29">
        <f>VLOOKUP(R199&amp;"-"&amp;S199,通道清单!C:L,8,FALSE)</f>
        <v>54</v>
      </c>
      <c r="V199" s="29">
        <f>VLOOKUP(R199&amp;"-"&amp;S199,通道清单!C:L,9,FALSE)</f>
        <v>14442</v>
      </c>
      <c r="W199" s="29">
        <f>VLOOKUP(R199&amp;"-"&amp;S199,通道清单!C:L,10,FALSE)</f>
        <v>14496</v>
      </c>
      <c r="X199" s="29">
        <f>VLOOKUP(R199&amp;"-"&amp;T199,通道清单!C:L,9,FALSE)</f>
        <v>12692</v>
      </c>
      <c r="Y199" s="29">
        <f>VLOOKUP(R199&amp;"-"&amp;T199,通道清单!C:L,10,FALSE)</f>
        <v>12746</v>
      </c>
    </row>
    <row r="200" ht="15" hidden="1" spans="1:25">
      <c r="A200" s="29">
        <f t="shared" si="23"/>
        <v>199</v>
      </c>
      <c r="B200" s="29" t="str">
        <f t="shared" si="18"/>
        <v>CS12-1-4-[2][2]-OFF0-BW54</v>
      </c>
      <c r="C200" s="29" t="str">
        <f>R200&amp;"_BW"&amp;TEXT(O200-N200,"000.00")&amp;"_U"&amp;VLOOKUP(R200&amp;"-"&amp;S200,通道清单!C:L,5,FALSE)&amp;LEFT("_____",5-LEN(VLOOKUP(R200&amp;"-"&amp;S200,通道清单!C:L,4,FALSE)))&amp;VLOOKUP(R200&amp;"-"&amp;S200,通道清单!C:L,4,FALSE)&amp;"_S"&amp;TEXT(N200,"00000.00")&amp;"_E"&amp;TEXT(O200,"00000.00")&amp;"_D"&amp;VLOOKUP(R200&amp;"-"&amp;T200,通道清单!C:L,5,FALSE)&amp;LEFT("_____",5-LEN(VLOOKUP(R200&amp;"-"&amp;T200,通道清单!C:L,4,FALSE)))&amp;VLOOKUP(R200&amp;"-"&amp;T200,通道清单!C:L,4,FALSE)&amp;"_S"&amp;TEXT(P200,"00000.00")&amp;"_E"&amp;TEXT(Q200,"00000.00")</f>
        <v>CS12_BW054.00_UH____E_S14442.00_E14496.00_DV____E_S12692.00_E12746.00</v>
      </c>
      <c r="D200" s="29"/>
      <c r="E200" s="29"/>
      <c r="F200" s="29"/>
      <c r="G200" s="29" t="s">
        <v>8813</v>
      </c>
      <c r="H200" s="29">
        <f>VLOOKUP(G200,开关状态表!B:I,7,FALSE)</f>
        <v>1</v>
      </c>
      <c r="I200" s="29">
        <v>0</v>
      </c>
      <c r="J200" s="161">
        <v>54</v>
      </c>
      <c r="K200" s="29" t="s">
        <v>8732</v>
      </c>
      <c r="L200" s="29"/>
      <c r="M200" s="158" t="s">
        <v>8733</v>
      </c>
      <c r="N200" s="156">
        <f t="shared" si="19"/>
        <v>14442</v>
      </c>
      <c r="O200" s="156">
        <f t="shared" si="20"/>
        <v>14496</v>
      </c>
      <c r="P200" s="156">
        <f t="shared" si="21"/>
        <v>12692</v>
      </c>
      <c r="Q200" s="156">
        <f t="shared" si="22"/>
        <v>12746</v>
      </c>
      <c r="R200" s="29" t="str">
        <f>VLOOKUP(VLOOKUP(G200,开关状态表!B:H,2,FALSE),矩阵信息表!B:H,2,FALSE)</f>
        <v>CS12</v>
      </c>
      <c r="S200" s="29" t="str">
        <f>VLOOKUP(G200,开关状态表!B:H,5,FALSE)</f>
        <v>REM15H</v>
      </c>
      <c r="T200" s="29" t="str">
        <f>VLOOKUP(G200,开关状态表!B:H,6,FALSE)</f>
        <v>TEM15V</v>
      </c>
      <c r="U200" s="29">
        <f>VLOOKUP(R200&amp;"-"&amp;S200,通道清单!C:L,8,FALSE)</f>
        <v>54</v>
      </c>
      <c r="V200" s="29">
        <f>VLOOKUP(R200&amp;"-"&amp;S200,通道清单!C:L,9,FALSE)</f>
        <v>14442</v>
      </c>
      <c r="W200" s="29">
        <f>VLOOKUP(R200&amp;"-"&amp;S200,通道清单!C:L,10,FALSE)</f>
        <v>14496</v>
      </c>
      <c r="X200" s="29">
        <f>VLOOKUP(R200&amp;"-"&amp;T200,通道清单!C:L,9,FALSE)</f>
        <v>12692</v>
      </c>
      <c r="Y200" s="29">
        <f>VLOOKUP(R200&amp;"-"&amp;T200,通道清单!C:L,10,FALSE)</f>
        <v>12746</v>
      </c>
    </row>
    <row r="201" ht="15" hidden="1" spans="1:25">
      <c r="A201" s="29">
        <f t="shared" si="23"/>
        <v>200</v>
      </c>
      <c r="B201" s="29" t="str">
        <f t="shared" si="18"/>
        <v>CS12-1-2-[1][1]-OFF0-BW54</v>
      </c>
      <c r="C201" s="29" t="str">
        <f>R201&amp;"_BW"&amp;TEXT(O201-N201,"000.00")&amp;"_U"&amp;VLOOKUP(R201&amp;"-"&amp;S201,通道清单!C:L,5,FALSE)&amp;LEFT("_____",5-LEN(VLOOKUP(R201&amp;"-"&amp;S201,通道清单!C:L,4,FALSE)))&amp;VLOOKUP(R201&amp;"-"&amp;S201,通道清单!C:L,4,FALSE)&amp;"_S"&amp;TEXT(N201,"00000.00")&amp;"_E"&amp;TEXT(O201,"00000.00")&amp;"_D"&amp;VLOOKUP(R201&amp;"-"&amp;T201,通道清单!C:L,5,FALSE)&amp;LEFT("_____",5-LEN(VLOOKUP(R201&amp;"-"&amp;T201,通道清单!C:L,4,FALSE)))&amp;VLOOKUP(R201&amp;"-"&amp;T201,通道清单!C:L,4,FALSE)&amp;"_S"&amp;TEXT(P201,"00000.00")&amp;"_E"&amp;TEXT(Q201,"00000.00")</f>
        <v>CS12_BW054.00_UH____S_S13756.50_E13810.50_DV____S_S10954.50_E11008.50</v>
      </c>
      <c r="D201" s="29"/>
      <c r="E201" s="29"/>
      <c r="F201" s="29"/>
      <c r="G201" s="29" t="s">
        <v>8814</v>
      </c>
      <c r="H201" s="29">
        <f>VLOOKUP(G201,开关状态表!B:I,7,FALSE)</f>
        <v>1</v>
      </c>
      <c r="I201" s="29">
        <v>0</v>
      </c>
      <c r="J201" s="161">
        <v>54</v>
      </c>
      <c r="K201" s="29" t="s">
        <v>8732</v>
      </c>
      <c r="L201" s="29"/>
      <c r="M201" s="158" t="s">
        <v>8733</v>
      </c>
      <c r="N201" s="156">
        <f t="shared" si="19"/>
        <v>13756.5</v>
      </c>
      <c r="O201" s="156">
        <f t="shared" si="20"/>
        <v>13810.5</v>
      </c>
      <c r="P201" s="156">
        <f t="shared" si="21"/>
        <v>10954.5</v>
      </c>
      <c r="Q201" s="156">
        <f t="shared" si="22"/>
        <v>11008.5</v>
      </c>
      <c r="R201" s="29" t="str">
        <f>VLOOKUP(VLOOKUP(G201,开关状态表!B:H,2,FALSE),矩阵信息表!B:H,2,FALSE)</f>
        <v>CS12</v>
      </c>
      <c r="S201" s="29" t="str">
        <f>VLOOKUP(G201,开关状态表!B:H,5,FALSE)</f>
        <v>RS1H</v>
      </c>
      <c r="T201" s="29" t="str">
        <f>VLOOKUP(G201,开关状态表!B:H,6,FALSE)</f>
        <v>TS1V</v>
      </c>
      <c r="U201" s="29">
        <f>VLOOKUP(R201&amp;"-"&amp;S201,通道清单!C:L,8,FALSE)</f>
        <v>54</v>
      </c>
      <c r="V201" s="29">
        <f>VLOOKUP(R201&amp;"-"&amp;S201,通道清单!C:L,9,FALSE)</f>
        <v>13756.5</v>
      </c>
      <c r="W201" s="29">
        <f>VLOOKUP(R201&amp;"-"&amp;S201,通道清单!C:L,10,FALSE)</f>
        <v>13810.5</v>
      </c>
      <c r="X201" s="29">
        <f>VLOOKUP(R201&amp;"-"&amp;T201,通道清单!C:L,9,FALSE)</f>
        <v>10954.5</v>
      </c>
      <c r="Y201" s="29">
        <f>VLOOKUP(R201&amp;"-"&amp;T201,通道清单!C:L,10,FALSE)</f>
        <v>11008.5</v>
      </c>
    </row>
    <row r="202" ht="15" hidden="1" spans="1:25">
      <c r="A202" s="29">
        <f t="shared" si="23"/>
        <v>201</v>
      </c>
      <c r="B202" s="29" t="str">
        <f t="shared" si="18"/>
        <v>CS12-1-2-[2][2]-OFF0-BW54</v>
      </c>
      <c r="C202" s="29" t="str">
        <f>R202&amp;"_BW"&amp;TEXT(O202-N202,"000.00")&amp;"_U"&amp;VLOOKUP(R202&amp;"-"&amp;S202,通道清单!C:L,5,FALSE)&amp;LEFT("_____",5-LEN(VLOOKUP(R202&amp;"-"&amp;S202,通道清单!C:L,4,FALSE)))&amp;VLOOKUP(R202&amp;"-"&amp;S202,通道清单!C:L,4,FALSE)&amp;"_S"&amp;TEXT(N202,"00000.00")&amp;"_E"&amp;TEXT(O202,"00000.00")&amp;"_D"&amp;VLOOKUP(R202&amp;"-"&amp;T202,通道清单!C:L,5,FALSE)&amp;LEFT("_____",5-LEN(VLOOKUP(R202&amp;"-"&amp;T202,通道清单!C:L,4,FALSE)))&amp;VLOOKUP(R202&amp;"-"&amp;T202,通道清单!C:L,4,FALSE)&amp;"_S"&amp;TEXT(P202,"00000.00")&amp;"_E"&amp;TEXT(Q202,"00000.00")</f>
        <v>CS12_BW054.00_UH____S_S13819.00_E13873.00_DV____S_S11017.00_E11071.00</v>
      </c>
      <c r="D202" s="29"/>
      <c r="E202" s="29"/>
      <c r="F202" s="29"/>
      <c r="G202" s="29" t="s">
        <v>8815</v>
      </c>
      <c r="H202" s="29">
        <f>VLOOKUP(G202,开关状态表!B:I,7,FALSE)</f>
        <v>1</v>
      </c>
      <c r="I202" s="29">
        <v>0</v>
      </c>
      <c r="J202" s="161">
        <v>54</v>
      </c>
      <c r="K202" s="29" t="s">
        <v>8732</v>
      </c>
      <c r="L202" s="29"/>
      <c r="M202" s="158" t="s">
        <v>8733</v>
      </c>
      <c r="N202" s="156">
        <f t="shared" si="19"/>
        <v>13819</v>
      </c>
      <c r="O202" s="156">
        <f t="shared" si="20"/>
        <v>13873</v>
      </c>
      <c r="P202" s="156">
        <f t="shared" si="21"/>
        <v>11017</v>
      </c>
      <c r="Q202" s="156">
        <f t="shared" si="22"/>
        <v>11071</v>
      </c>
      <c r="R202" s="29" t="str">
        <f>VLOOKUP(VLOOKUP(G202,开关状态表!B:H,2,FALSE),矩阵信息表!B:H,2,FALSE)</f>
        <v>CS12</v>
      </c>
      <c r="S202" s="29" t="str">
        <f>VLOOKUP(G202,开关状态表!B:H,5,FALSE)</f>
        <v>RS2H</v>
      </c>
      <c r="T202" s="29" t="str">
        <f>VLOOKUP(G202,开关状态表!B:H,6,FALSE)</f>
        <v>TS2V</v>
      </c>
      <c r="U202" s="29">
        <f>VLOOKUP(R202&amp;"-"&amp;S202,通道清单!C:L,8,FALSE)</f>
        <v>54</v>
      </c>
      <c r="V202" s="29">
        <f>VLOOKUP(R202&amp;"-"&amp;S202,通道清单!C:L,9,FALSE)</f>
        <v>13819</v>
      </c>
      <c r="W202" s="29">
        <f>VLOOKUP(R202&amp;"-"&amp;S202,通道清单!C:L,10,FALSE)</f>
        <v>13873</v>
      </c>
      <c r="X202" s="29">
        <f>VLOOKUP(R202&amp;"-"&amp;T202,通道清单!C:L,9,FALSE)</f>
        <v>11017</v>
      </c>
      <c r="Y202" s="29">
        <f>VLOOKUP(R202&amp;"-"&amp;T202,通道清单!C:L,10,FALSE)</f>
        <v>11071</v>
      </c>
    </row>
    <row r="203" ht="15" hidden="1" spans="1:25">
      <c r="A203" s="29">
        <f t="shared" si="23"/>
        <v>202</v>
      </c>
      <c r="B203" s="29" t="str">
        <f t="shared" si="18"/>
        <v>CS12-1-2-[3][3]-OFF0-BW54</v>
      </c>
      <c r="C203" s="29" t="str">
        <f>R203&amp;"_BW"&amp;TEXT(O203-N203,"000.00")&amp;"_U"&amp;VLOOKUP(R203&amp;"-"&amp;S203,通道清单!C:L,5,FALSE)&amp;LEFT("_____",5-LEN(VLOOKUP(R203&amp;"-"&amp;S203,通道清单!C:L,4,FALSE)))&amp;VLOOKUP(R203&amp;"-"&amp;S203,通道清单!C:L,4,FALSE)&amp;"_S"&amp;TEXT(N203,"00000.00")&amp;"_E"&amp;TEXT(O203,"00000.00")&amp;"_D"&amp;VLOOKUP(R203&amp;"-"&amp;T203,通道清单!C:L,5,FALSE)&amp;LEFT("_____",5-LEN(VLOOKUP(R203&amp;"-"&amp;T203,通道清单!C:L,4,FALSE)))&amp;VLOOKUP(R203&amp;"-"&amp;T203,通道清单!C:L,4,FALSE)&amp;"_S"&amp;TEXT(P203,"00000.00")&amp;"_E"&amp;TEXT(Q203,"00000.00")</f>
        <v>CS12_BW054.00_UH____S_S13881.50_E13935.50_DV____S_S11079.50_E11133.50</v>
      </c>
      <c r="D203" s="29"/>
      <c r="E203" s="29"/>
      <c r="F203" s="29"/>
      <c r="G203" s="29" t="s">
        <v>8816</v>
      </c>
      <c r="H203" s="29">
        <f>VLOOKUP(G203,开关状态表!B:I,7,FALSE)</f>
        <v>1</v>
      </c>
      <c r="I203" s="29">
        <v>0</v>
      </c>
      <c r="J203" s="161">
        <v>54</v>
      </c>
      <c r="K203" s="29" t="s">
        <v>8732</v>
      </c>
      <c r="L203" s="29"/>
      <c r="M203" s="158" t="s">
        <v>8733</v>
      </c>
      <c r="N203" s="156">
        <f t="shared" si="19"/>
        <v>13881.5</v>
      </c>
      <c r="O203" s="156">
        <f t="shared" si="20"/>
        <v>13935.5</v>
      </c>
      <c r="P203" s="156">
        <f t="shared" si="21"/>
        <v>11079.5</v>
      </c>
      <c r="Q203" s="156">
        <f t="shared" si="22"/>
        <v>11133.5</v>
      </c>
      <c r="R203" s="29" t="str">
        <f>VLOOKUP(VLOOKUP(G203,开关状态表!B:H,2,FALSE),矩阵信息表!B:H,2,FALSE)</f>
        <v>CS12</v>
      </c>
      <c r="S203" s="29" t="str">
        <f>VLOOKUP(G203,开关状态表!B:H,5,FALSE)</f>
        <v>RS3H</v>
      </c>
      <c r="T203" s="29" t="str">
        <f>VLOOKUP(G203,开关状态表!B:H,6,FALSE)</f>
        <v>TS3V</v>
      </c>
      <c r="U203" s="29">
        <f>VLOOKUP(R203&amp;"-"&amp;S203,通道清单!C:L,8,FALSE)</f>
        <v>54</v>
      </c>
      <c r="V203" s="29">
        <f>VLOOKUP(R203&amp;"-"&amp;S203,通道清单!C:L,9,FALSE)</f>
        <v>13881.5</v>
      </c>
      <c r="W203" s="29">
        <f>VLOOKUP(R203&amp;"-"&amp;S203,通道清单!C:L,10,FALSE)</f>
        <v>13935.5</v>
      </c>
      <c r="X203" s="29">
        <f>VLOOKUP(R203&amp;"-"&amp;T203,通道清单!C:L,9,FALSE)</f>
        <v>11079.5</v>
      </c>
      <c r="Y203" s="29">
        <f>VLOOKUP(R203&amp;"-"&amp;T203,通道清单!C:L,10,FALSE)</f>
        <v>11133.5</v>
      </c>
    </row>
    <row r="204" ht="15" hidden="1" spans="1:25">
      <c r="A204" s="29">
        <f t="shared" si="23"/>
        <v>203</v>
      </c>
      <c r="B204" s="29" t="str">
        <f t="shared" si="18"/>
        <v>CS12-1-2-[4][4]-OFF0-BW54</v>
      </c>
      <c r="C204" s="29" t="str">
        <f>R204&amp;"_BW"&amp;TEXT(O204-N204,"000.00")&amp;"_U"&amp;VLOOKUP(R204&amp;"-"&amp;S204,通道清单!C:L,5,FALSE)&amp;LEFT("_____",5-LEN(VLOOKUP(R204&amp;"-"&amp;S204,通道清单!C:L,4,FALSE)))&amp;VLOOKUP(R204&amp;"-"&amp;S204,通道清单!C:L,4,FALSE)&amp;"_S"&amp;TEXT(N204,"00000.00")&amp;"_E"&amp;TEXT(O204,"00000.00")&amp;"_D"&amp;VLOOKUP(R204&amp;"-"&amp;T204,通道清单!C:L,5,FALSE)&amp;LEFT("_____",5-LEN(VLOOKUP(R204&amp;"-"&amp;T204,通道清单!C:L,4,FALSE)))&amp;VLOOKUP(R204&amp;"-"&amp;T204,通道清单!C:L,4,FALSE)&amp;"_S"&amp;TEXT(P204,"00000.00")&amp;"_E"&amp;TEXT(Q204,"00000.00")</f>
        <v>CS12_BW054.00_UH____S_S13944.00_E13998.00_DV____S_S11142.00_E11196.00</v>
      </c>
      <c r="D204" s="29"/>
      <c r="E204" s="29"/>
      <c r="F204" s="29"/>
      <c r="G204" s="29" t="s">
        <v>8817</v>
      </c>
      <c r="H204" s="29">
        <f>VLOOKUP(G204,开关状态表!B:I,7,FALSE)</f>
        <v>1</v>
      </c>
      <c r="I204" s="29">
        <v>0</v>
      </c>
      <c r="J204" s="161">
        <v>54</v>
      </c>
      <c r="K204" s="29" t="s">
        <v>8732</v>
      </c>
      <c r="L204" s="29"/>
      <c r="M204" s="158" t="s">
        <v>8733</v>
      </c>
      <c r="N204" s="156">
        <f t="shared" si="19"/>
        <v>13944</v>
      </c>
      <c r="O204" s="156">
        <f t="shared" si="20"/>
        <v>13998</v>
      </c>
      <c r="P204" s="156">
        <f t="shared" si="21"/>
        <v>11142</v>
      </c>
      <c r="Q204" s="156">
        <f t="shared" si="22"/>
        <v>11196</v>
      </c>
      <c r="R204" s="29" t="str">
        <f>VLOOKUP(VLOOKUP(G204,开关状态表!B:H,2,FALSE),矩阵信息表!B:H,2,FALSE)</f>
        <v>CS12</v>
      </c>
      <c r="S204" s="29" t="str">
        <f>VLOOKUP(G204,开关状态表!B:H,5,FALSE)</f>
        <v>RS4H</v>
      </c>
      <c r="T204" s="29" t="str">
        <f>VLOOKUP(G204,开关状态表!B:H,6,FALSE)</f>
        <v>TS4V</v>
      </c>
      <c r="U204" s="29">
        <f>VLOOKUP(R204&amp;"-"&amp;S204,通道清单!C:L,8,FALSE)</f>
        <v>54</v>
      </c>
      <c r="V204" s="29">
        <f>VLOOKUP(R204&amp;"-"&amp;S204,通道清单!C:L,9,FALSE)</f>
        <v>13944</v>
      </c>
      <c r="W204" s="29">
        <f>VLOOKUP(R204&amp;"-"&amp;S204,通道清单!C:L,10,FALSE)</f>
        <v>13998</v>
      </c>
      <c r="X204" s="29">
        <f>VLOOKUP(R204&amp;"-"&amp;T204,通道清单!C:L,9,FALSE)</f>
        <v>11142</v>
      </c>
      <c r="Y204" s="29">
        <f>VLOOKUP(R204&amp;"-"&amp;T204,通道清单!C:L,10,FALSE)</f>
        <v>11196</v>
      </c>
    </row>
    <row r="205" ht="15" hidden="1" spans="1:25">
      <c r="A205" s="29">
        <f t="shared" si="23"/>
        <v>204</v>
      </c>
      <c r="B205" s="29" t="str">
        <f t="shared" si="18"/>
        <v>CS11-1-1-[1][1]-OFF0-BW17</v>
      </c>
      <c r="C205" s="29" t="str">
        <f>R205&amp;"_BW"&amp;TEXT(O205-N205,"000.00")&amp;"_U"&amp;VLOOKUP(R205&amp;"-"&amp;S205,通道清单!C:L,5,FALSE)&amp;LEFT("_____",5-LEN(VLOOKUP(R205&amp;"-"&amp;S205,通道清单!C:L,4,FALSE)))&amp;VLOOKUP(R205&amp;"-"&amp;S205,通道清单!C:L,4,FALSE)&amp;"_S"&amp;TEXT(N205,"00000.00")&amp;"_E"&amp;TEXT(O205,"00000.00")&amp;"_D"&amp;VLOOKUP(R205&amp;"-"&amp;T205,通道清单!C:L,5,FALSE)&amp;LEFT("_____",5-LEN(VLOOKUP(R205&amp;"-"&amp;T205,通道清单!C:L,4,FALSE)))&amp;VLOOKUP(R205&amp;"-"&amp;T205,通道清单!C:L,4,FALSE)&amp;"_S"&amp;TEXT(P205,"00000.00")&amp;"_E"&amp;TEXT(Q205,"00000.00")</f>
        <v>CS11_BW017.00_UH____N_S05868.00_E05885.00_DV____N_S03643.00_E03660.00</v>
      </c>
      <c r="D205" s="29"/>
      <c r="E205" s="29"/>
      <c r="F205" s="29"/>
      <c r="G205" s="29" t="s">
        <v>8818</v>
      </c>
      <c r="H205" s="29">
        <f>VLOOKUP(G205,开关状态表!B:I,7,FALSE)</f>
        <v>1</v>
      </c>
      <c r="I205" s="29">
        <v>0</v>
      </c>
      <c r="J205" s="161">
        <v>17</v>
      </c>
      <c r="K205" s="29" t="s">
        <v>202</v>
      </c>
      <c r="L205" s="29"/>
      <c r="M205" s="158" t="s">
        <v>8733</v>
      </c>
      <c r="N205" s="156">
        <f t="shared" si="19"/>
        <v>5868</v>
      </c>
      <c r="O205" s="156">
        <f t="shared" si="20"/>
        <v>5885</v>
      </c>
      <c r="P205" s="156">
        <f t="shared" si="21"/>
        <v>3643</v>
      </c>
      <c r="Q205" s="156">
        <f t="shared" si="22"/>
        <v>3660</v>
      </c>
      <c r="R205" s="29" t="str">
        <f>VLOOKUP(VLOOKUP(G205,开关状态表!B:H,2,FALSE),矩阵信息表!B:H,2,FALSE)</f>
        <v>CS11</v>
      </c>
      <c r="S205" s="29" t="str">
        <f>VLOOKUP(G205,开关状态表!B:H,5,FALSE)</f>
        <v>RN1A</v>
      </c>
      <c r="T205" s="29" t="str">
        <f>VLOOKUP(G205,开关状态表!B:H,6,FALSE)</f>
        <v>TN1A</v>
      </c>
      <c r="U205" s="29">
        <f>VLOOKUP(R205&amp;"-"&amp;S205,通道清单!C:L,8,FALSE)</f>
        <v>54</v>
      </c>
      <c r="V205" s="29">
        <f>VLOOKUP(R205&amp;"-"&amp;S205,通道清单!C:L,9,FALSE)</f>
        <v>5868</v>
      </c>
      <c r="W205" s="29">
        <f>VLOOKUP(R205&amp;"-"&amp;S205,通道清单!C:L,10,FALSE)</f>
        <v>5922</v>
      </c>
      <c r="X205" s="29">
        <f>VLOOKUP(R205&amp;"-"&amp;T205,通道清单!C:L,9,FALSE)</f>
        <v>3643</v>
      </c>
      <c r="Y205" s="29">
        <f>VLOOKUP(R205&amp;"-"&amp;T205,通道清单!C:L,10,FALSE)</f>
        <v>3697</v>
      </c>
    </row>
    <row r="206" ht="15" hidden="1" spans="1:25">
      <c r="A206" s="29">
        <f t="shared" si="23"/>
        <v>205</v>
      </c>
      <c r="B206" s="29" t="str">
        <f t="shared" si="18"/>
        <v>CS11-1-1-[1][1]-OFF18-BW18</v>
      </c>
      <c r="C206" s="29" t="str">
        <f>R206&amp;"_BW"&amp;TEXT(O206-N206,"000.00")&amp;"_U"&amp;VLOOKUP(R206&amp;"-"&amp;S206,通道清单!C:L,5,FALSE)&amp;LEFT("_____",5-LEN(VLOOKUP(R206&amp;"-"&amp;S206,通道清单!C:L,4,FALSE)))&amp;VLOOKUP(R206&amp;"-"&amp;S206,通道清单!C:L,4,FALSE)&amp;"_S"&amp;TEXT(N206,"00000.00")&amp;"_E"&amp;TEXT(O206,"00000.00")&amp;"_D"&amp;VLOOKUP(R206&amp;"-"&amp;T206,通道清单!C:L,5,FALSE)&amp;LEFT("_____",5-LEN(VLOOKUP(R206&amp;"-"&amp;T206,通道清单!C:L,4,FALSE)))&amp;VLOOKUP(R206&amp;"-"&amp;T206,通道清单!C:L,4,FALSE)&amp;"_S"&amp;TEXT(P206,"00000.00")&amp;"_E"&amp;TEXT(Q206,"00000.00")</f>
        <v>CS11_BW018.00_UH____N_S05886.00_E05904.00_DV____N_S03661.00_E03679.00</v>
      </c>
      <c r="D206" s="29"/>
      <c r="E206" s="29"/>
      <c r="F206" s="29"/>
      <c r="G206" s="29" t="s">
        <v>8818</v>
      </c>
      <c r="H206" s="29">
        <f>VLOOKUP(G206,开关状态表!B:I,7,FALSE)</f>
        <v>1</v>
      </c>
      <c r="I206" s="29">
        <v>18</v>
      </c>
      <c r="J206" s="161">
        <v>18</v>
      </c>
      <c r="K206" s="29" t="s">
        <v>8732</v>
      </c>
      <c r="L206" s="29"/>
      <c r="M206" s="158" t="s">
        <v>8733</v>
      </c>
      <c r="N206" s="156">
        <f t="shared" si="19"/>
        <v>5886</v>
      </c>
      <c r="O206" s="156">
        <f t="shared" si="20"/>
        <v>5904</v>
      </c>
      <c r="P206" s="156">
        <f t="shared" si="21"/>
        <v>3661</v>
      </c>
      <c r="Q206" s="156">
        <f t="shared" si="22"/>
        <v>3679</v>
      </c>
      <c r="R206" s="29" t="str">
        <f>VLOOKUP(VLOOKUP(G206,开关状态表!B:H,2,FALSE),矩阵信息表!B:H,2,FALSE)</f>
        <v>CS11</v>
      </c>
      <c r="S206" s="29" t="str">
        <f>VLOOKUP(G206,开关状态表!B:H,5,FALSE)</f>
        <v>RN1A</v>
      </c>
      <c r="T206" s="29" t="str">
        <f>VLOOKUP(G206,开关状态表!B:H,6,FALSE)</f>
        <v>TN1A</v>
      </c>
      <c r="U206" s="29">
        <f>VLOOKUP(R206&amp;"-"&amp;S206,通道清单!C:L,8,FALSE)</f>
        <v>54</v>
      </c>
      <c r="V206" s="29">
        <f>VLOOKUP(R206&amp;"-"&amp;S206,通道清单!C:L,9,FALSE)</f>
        <v>5868</v>
      </c>
      <c r="W206" s="29">
        <f>VLOOKUP(R206&amp;"-"&amp;S206,通道清单!C:L,10,FALSE)</f>
        <v>5922</v>
      </c>
      <c r="X206" s="29">
        <f>VLOOKUP(R206&amp;"-"&amp;T206,通道清单!C:L,9,FALSE)</f>
        <v>3643</v>
      </c>
      <c r="Y206" s="29">
        <f>VLOOKUP(R206&amp;"-"&amp;T206,通道清单!C:L,10,FALSE)</f>
        <v>3697</v>
      </c>
    </row>
    <row r="207" ht="15" hidden="1" spans="1:25">
      <c r="A207" s="29">
        <f t="shared" si="23"/>
        <v>206</v>
      </c>
      <c r="B207" s="29" t="str">
        <f t="shared" si="18"/>
        <v>CS11-1-1-[1][1]-OFF36-BW19</v>
      </c>
      <c r="C207" s="29" t="str">
        <f>R207&amp;"_BW"&amp;TEXT(O207-N207,"000.00")&amp;"_U"&amp;VLOOKUP(R207&amp;"-"&amp;S207,通道清单!C:L,5,FALSE)&amp;LEFT("_____",5-LEN(VLOOKUP(R207&amp;"-"&amp;S207,通道清单!C:L,4,FALSE)))&amp;VLOOKUP(R207&amp;"-"&amp;S207,通道清单!C:L,4,FALSE)&amp;"_S"&amp;TEXT(N207,"00000.00")&amp;"_E"&amp;TEXT(O207,"00000.00")&amp;"_D"&amp;VLOOKUP(R207&amp;"-"&amp;T207,通道清单!C:L,5,FALSE)&amp;LEFT("_____",5-LEN(VLOOKUP(R207&amp;"-"&amp;T207,通道清单!C:L,4,FALSE)))&amp;VLOOKUP(R207&amp;"-"&amp;T207,通道清单!C:L,4,FALSE)&amp;"_S"&amp;TEXT(P207,"00000.00")&amp;"_E"&amp;TEXT(Q207,"00000.00")</f>
        <v>CS11_BW019.00_UH____N_S05904.00_E05923.00_DV____N_S03679.00_E03698.00</v>
      </c>
      <c r="D207" s="29"/>
      <c r="E207" s="29"/>
      <c r="F207" s="29"/>
      <c r="G207" s="29" t="s">
        <v>8818</v>
      </c>
      <c r="H207" s="29">
        <f>VLOOKUP(G207,开关状态表!B:I,7,FALSE)</f>
        <v>1</v>
      </c>
      <c r="I207" s="29">
        <v>36</v>
      </c>
      <c r="J207" s="161">
        <v>19</v>
      </c>
      <c r="K207" s="29" t="s">
        <v>8732</v>
      </c>
      <c r="L207" s="29"/>
      <c r="M207" s="158" t="s">
        <v>8733</v>
      </c>
      <c r="N207" s="156">
        <f t="shared" si="19"/>
        <v>5904</v>
      </c>
      <c r="O207" s="156">
        <f t="shared" si="20"/>
        <v>5923</v>
      </c>
      <c r="P207" s="156">
        <f t="shared" si="21"/>
        <v>3679</v>
      </c>
      <c r="Q207" s="156">
        <f t="shared" si="22"/>
        <v>3698</v>
      </c>
      <c r="R207" s="29" t="str">
        <f>VLOOKUP(VLOOKUP(G207,开关状态表!B:H,2,FALSE),矩阵信息表!B:H,2,FALSE)</f>
        <v>CS11</v>
      </c>
      <c r="S207" s="29" t="str">
        <f>VLOOKUP(G207,开关状态表!B:H,5,FALSE)</f>
        <v>RN1A</v>
      </c>
      <c r="T207" s="29" t="str">
        <f>VLOOKUP(G207,开关状态表!B:H,6,FALSE)</f>
        <v>TN1A</v>
      </c>
      <c r="U207" s="29">
        <f>VLOOKUP(R207&amp;"-"&amp;S207,通道清单!C:L,8,FALSE)</f>
        <v>54</v>
      </c>
      <c r="V207" s="29">
        <f>VLOOKUP(R207&amp;"-"&amp;S207,通道清单!C:L,9,FALSE)</f>
        <v>5868</v>
      </c>
      <c r="W207" s="29">
        <f>VLOOKUP(R207&amp;"-"&amp;S207,通道清单!C:L,10,FALSE)</f>
        <v>5922</v>
      </c>
      <c r="X207" s="29">
        <f>VLOOKUP(R207&amp;"-"&amp;T207,通道清单!C:L,9,FALSE)</f>
        <v>3643</v>
      </c>
      <c r="Y207" s="29">
        <f>VLOOKUP(R207&amp;"-"&amp;T207,通道清单!C:L,10,FALSE)</f>
        <v>3697</v>
      </c>
    </row>
    <row r="208" ht="15" hidden="1" spans="1:25">
      <c r="A208" s="29">
        <f t="shared" si="23"/>
        <v>207</v>
      </c>
      <c r="B208" s="29" t="str">
        <f t="shared" si="18"/>
        <v>CS11-1-1-[2][2]-OFF0-BW36</v>
      </c>
      <c r="C208" s="29" t="str">
        <f>R208&amp;"_BW"&amp;TEXT(O208-N208,"000.00")&amp;"_U"&amp;VLOOKUP(R208&amp;"-"&amp;S208,通道清单!C:L,5,FALSE)&amp;LEFT("_____",5-LEN(VLOOKUP(R208&amp;"-"&amp;S208,通道清单!C:L,4,FALSE)))&amp;VLOOKUP(R208&amp;"-"&amp;S208,通道清单!C:L,4,FALSE)&amp;"_S"&amp;TEXT(N208,"00000.00")&amp;"_E"&amp;TEXT(O208,"00000.00")&amp;"_D"&amp;VLOOKUP(R208&amp;"-"&amp;T208,通道清单!C:L,5,FALSE)&amp;LEFT("_____",5-LEN(VLOOKUP(R208&amp;"-"&amp;T208,通道清单!C:L,4,FALSE)))&amp;VLOOKUP(R208&amp;"-"&amp;T208,通道清单!C:L,4,FALSE)&amp;"_S"&amp;TEXT(P208,"00000.00")&amp;"_E"&amp;TEXT(Q208,"00000.00")</f>
        <v>CS11_BW036.00_UH____N_S05927.00_E05963.00_DV____N_S03702.00_E03738.00</v>
      </c>
      <c r="D208" s="29"/>
      <c r="E208" s="29"/>
      <c r="F208" s="29"/>
      <c r="G208" s="29" t="s">
        <v>8819</v>
      </c>
      <c r="H208" s="29">
        <f>VLOOKUP(G208,开关状态表!B:I,7,FALSE)</f>
        <v>1</v>
      </c>
      <c r="I208" s="29">
        <v>0</v>
      </c>
      <c r="J208" s="161">
        <v>36</v>
      </c>
      <c r="K208" s="29" t="s">
        <v>8732</v>
      </c>
      <c r="L208" s="29"/>
      <c r="M208" s="158" t="s">
        <v>8733</v>
      </c>
      <c r="N208" s="156">
        <f t="shared" si="19"/>
        <v>5927</v>
      </c>
      <c r="O208" s="156">
        <f t="shared" si="20"/>
        <v>5963</v>
      </c>
      <c r="P208" s="156">
        <f t="shared" si="21"/>
        <v>3702</v>
      </c>
      <c r="Q208" s="156">
        <f t="shared" si="22"/>
        <v>3738</v>
      </c>
      <c r="R208" s="29" t="str">
        <f>VLOOKUP(VLOOKUP(G208,开关状态表!B:H,2,FALSE),矩阵信息表!B:H,2,FALSE)</f>
        <v>CS11</v>
      </c>
      <c r="S208" s="29" t="str">
        <f>VLOOKUP(G208,开关状态表!B:H,5,FALSE)</f>
        <v>RN2A</v>
      </c>
      <c r="T208" s="29" t="str">
        <f>VLOOKUP(G208,开关状态表!B:H,6,FALSE)</f>
        <v>TN2A</v>
      </c>
      <c r="U208" s="29">
        <f>VLOOKUP(R208&amp;"-"&amp;S208,通道清单!C:L,8,FALSE)</f>
        <v>36</v>
      </c>
      <c r="V208" s="29">
        <f>VLOOKUP(R208&amp;"-"&amp;S208,通道清单!C:L,9,FALSE)</f>
        <v>5927</v>
      </c>
      <c r="W208" s="29">
        <f>VLOOKUP(R208&amp;"-"&amp;S208,通道清单!C:L,10,FALSE)</f>
        <v>5963</v>
      </c>
      <c r="X208" s="29">
        <f>VLOOKUP(R208&amp;"-"&amp;T208,通道清单!C:L,9,FALSE)</f>
        <v>3702</v>
      </c>
      <c r="Y208" s="29">
        <f>VLOOKUP(R208&amp;"-"&amp;T208,通道清单!C:L,10,FALSE)</f>
        <v>3738</v>
      </c>
    </row>
    <row r="209" ht="15" hidden="1" spans="1:25">
      <c r="A209" s="29">
        <f t="shared" si="23"/>
        <v>208</v>
      </c>
      <c r="B209" s="29" t="str">
        <f t="shared" si="18"/>
        <v>CS11-1-1-[3][3]-OFF0-BW36</v>
      </c>
      <c r="C209" s="29" t="str">
        <f>R209&amp;"_BW"&amp;TEXT(O209-N209,"000.00")&amp;"_U"&amp;VLOOKUP(R209&amp;"-"&amp;S209,通道清单!C:L,5,FALSE)&amp;LEFT("_____",5-LEN(VLOOKUP(R209&amp;"-"&amp;S209,通道清单!C:L,4,FALSE)))&amp;VLOOKUP(R209&amp;"-"&amp;S209,通道清单!C:L,4,FALSE)&amp;"_S"&amp;TEXT(N209,"00000.00")&amp;"_E"&amp;TEXT(O209,"00000.00")&amp;"_D"&amp;VLOOKUP(R209&amp;"-"&amp;T209,通道清单!C:L,5,FALSE)&amp;LEFT("_____",5-LEN(VLOOKUP(R209&amp;"-"&amp;T209,通道清单!C:L,4,FALSE)))&amp;VLOOKUP(R209&amp;"-"&amp;T209,通道清单!C:L,4,FALSE)&amp;"_S"&amp;TEXT(P209,"00000.00")&amp;"_E"&amp;TEXT(Q209,"00000.00")</f>
        <v>CS11_BW036.00_UH____N_S05967.00_E06003.00_DV____N_S03742.00_E03778.00</v>
      </c>
      <c r="D209" s="29"/>
      <c r="E209" s="29"/>
      <c r="F209" s="29"/>
      <c r="G209" s="29" t="s">
        <v>8820</v>
      </c>
      <c r="H209" s="29">
        <f>VLOOKUP(G209,开关状态表!B:I,7,FALSE)</f>
        <v>1</v>
      </c>
      <c r="I209" s="29">
        <v>0</v>
      </c>
      <c r="J209" s="161">
        <v>36</v>
      </c>
      <c r="K209" s="29" t="s">
        <v>8732</v>
      </c>
      <c r="L209" s="29"/>
      <c r="M209" s="158" t="s">
        <v>8733</v>
      </c>
      <c r="N209" s="156">
        <f t="shared" si="19"/>
        <v>5967</v>
      </c>
      <c r="O209" s="156">
        <f t="shared" si="20"/>
        <v>6003</v>
      </c>
      <c r="P209" s="156">
        <f t="shared" si="21"/>
        <v>3742</v>
      </c>
      <c r="Q209" s="156">
        <f t="shared" si="22"/>
        <v>3778</v>
      </c>
      <c r="R209" s="29" t="str">
        <f>VLOOKUP(VLOOKUP(G209,开关状态表!B:H,2,FALSE),矩阵信息表!B:H,2,FALSE)</f>
        <v>CS11</v>
      </c>
      <c r="S209" s="29" t="str">
        <f>VLOOKUP(G209,开关状态表!B:H,5,FALSE)</f>
        <v>RN3A</v>
      </c>
      <c r="T209" s="29" t="str">
        <f>VLOOKUP(G209,开关状态表!B:H,6,FALSE)</f>
        <v>TN3A</v>
      </c>
      <c r="U209" s="29">
        <f>VLOOKUP(R209&amp;"-"&amp;S209,通道清单!C:L,8,FALSE)</f>
        <v>36</v>
      </c>
      <c r="V209" s="29">
        <f>VLOOKUP(R209&amp;"-"&amp;S209,通道清单!C:L,9,FALSE)</f>
        <v>5967</v>
      </c>
      <c r="W209" s="29">
        <f>VLOOKUP(R209&amp;"-"&amp;S209,通道清单!C:L,10,FALSE)</f>
        <v>6003</v>
      </c>
      <c r="X209" s="29">
        <f>VLOOKUP(R209&amp;"-"&amp;T209,通道清单!C:L,9,FALSE)</f>
        <v>3742</v>
      </c>
      <c r="Y209" s="29">
        <f>VLOOKUP(R209&amp;"-"&amp;T209,通道清单!C:L,10,FALSE)</f>
        <v>3778</v>
      </c>
    </row>
    <row r="210" ht="15" hidden="1" spans="1:25">
      <c r="A210" s="29">
        <f t="shared" si="23"/>
        <v>209</v>
      </c>
      <c r="B210" s="29" t="str">
        <f t="shared" si="18"/>
        <v>CS11-1-1-[4][4]-OFF1.06-BW10.51</v>
      </c>
      <c r="C210" s="29" t="str">
        <f>R210&amp;"_BW"&amp;TEXT(O210-N210,"000.00")&amp;"_U"&amp;VLOOKUP(R210&amp;"-"&amp;S210,通道清单!C:L,5,FALSE)&amp;LEFT("_____",5-LEN(VLOOKUP(R210&amp;"-"&amp;S210,通道清单!C:L,4,FALSE)))&amp;VLOOKUP(R210&amp;"-"&amp;S210,通道清单!C:L,4,FALSE)&amp;"_S"&amp;TEXT(N210,"00000.00")&amp;"_E"&amp;TEXT(O210,"00000.00")&amp;"_D"&amp;VLOOKUP(R210&amp;"-"&amp;T210,通道清单!C:L,5,FALSE)&amp;LEFT("_____",5-LEN(VLOOKUP(R210&amp;"-"&amp;T210,通道清单!C:L,4,FALSE)))&amp;VLOOKUP(R210&amp;"-"&amp;T210,通道清单!C:L,4,FALSE)&amp;"_S"&amp;TEXT(P210,"00000.00")&amp;"_E"&amp;TEXT(Q210,"00000.00")</f>
        <v>CS11_BW010.51_UH____N_S06010.06_E06020.57_DV____N_S03785.06_E03795.57</v>
      </c>
      <c r="D210" s="29"/>
      <c r="E210" s="29"/>
      <c r="F210" s="29"/>
      <c r="G210" s="29" t="s">
        <v>8821</v>
      </c>
      <c r="H210" s="29">
        <f>VLOOKUP(G210,开关状态表!B:I,7,FALSE)</f>
        <v>1</v>
      </c>
      <c r="I210" s="29">
        <v>1.06</v>
      </c>
      <c r="J210" s="161">
        <v>10.51</v>
      </c>
      <c r="K210" s="29" t="s">
        <v>8732</v>
      </c>
      <c r="L210" s="29"/>
      <c r="M210" s="158" t="s">
        <v>8733</v>
      </c>
      <c r="N210" s="156">
        <f t="shared" si="19"/>
        <v>6010.06</v>
      </c>
      <c r="O210" s="156">
        <f t="shared" si="20"/>
        <v>6020.57</v>
      </c>
      <c r="P210" s="156">
        <f t="shared" si="21"/>
        <v>3785.06</v>
      </c>
      <c r="Q210" s="156">
        <f t="shared" si="22"/>
        <v>3795.57</v>
      </c>
      <c r="R210" s="29" t="str">
        <f>VLOOKUP(VLOOKUP(G210,开关状态表!B:H,2,FALSE),矩阵信息表!B:H,2,FALSE)</f>
        <v>CS11</v>
      </c>
      <c r="S210" s="29" t="str">
        <f>VLOOKUP(G210,开关状态表!B:H,5,FALSE)</f>
        <v>RN4A</v>
      </c>
      <c r="T210" s="29" t="str">
        <f>VLOOKUP(G210,开关状态表!B:H,6,FALSE)</f>
        <v>TN4A</v>
      </c>
      <c r="U210" s="29">
        <f>VLOOKUP(R210&amp;"-"&amp;S210,通道清单!C:L,8,FALSE)</f>
        <v>54</v>
      </c>
      <c r="V210" s="29">
        <f>VLOOKUP(R210&amp;"-"&amp;S210,通道清单!C:L,9,FALSE)</f>
        <v>6009</v>
      </c>
      <c r="W210" s="29">
        <f>VLOOKUP(R210&amp;"-"&amp;S210,通道清单!C:L,10,FALSE)</f>
        <v>6063</v>
      </c>
      <c r="X210" s="29">
        <f>VLOOKUP(R210&amp;"-"&amp;T210,通道清单!C:L,9,FALSE)</f>
        <v>3784</v>
      </c>
      <c r="Y210" s="29">
        <f>VLOOKUP(R210&amp;"-"&amp;T210,通道清单!C:L,10,FALSE)</f>
        <v>3838</v>
      </c>
    </row>
    <row r="211" ht="15" hidden="1" spans="1:25">
      <c r="A211" s="29">
        <f t="shared" si="23"/>
        <v>210</v>
      </c>
      <c r="B211" s="29" t="str">
        <f t="shared" si="18"/>
        <v>CS11-1-1-[4][4]-OFF1.06-BW7</v>
      </c>
      <c r="C211" s="29" t="str">
        <f>R211&amp;"_BW"&amp;TEXT(O211-N211,"000.00")&amp;"_U"&amp;VLOOKUP(R211&amp;"-"&amp;S211,通道清单!C:L,5,FALSE)&amp;LEFT("_____",5-LEN(VLOOKUP(R211&amp;"-"&amp;S211,通道清单!C:L,4,FALSE)))&amp;VLOOKUP(R211&amp;"-"&amp;S211,通道清单!C:L,4,FALSE)&amp;"_S"&amp;TEXT(N211,"00000.00")&amp;"_E"&amp;TEXT(O211,"00000.00")&amp;"_D"&amp;VLOOKUP(R211&amp;"-"&amp;T211,通道清单!C:L,5,FALSE)&amp;LEFT("_____",5-LEN(VLOOKUP(R211&amp;"-"&amp;T211,通道清单!C:L,4,FALSE)))&amp;VLOOKUP(R211&amp;"-"&amp;T211,通道清单!C:L,4,FALSE)&amp;"_S"&amp;TEXT(P211,"00000.00")&amp;"_E"&amp;TEXT(Q211,"00000.00")</f>
        <v>CS11_BW007.00_UH____N_S06010.06_E06017.06_DV____N_S03785.06_E03792.06</v>
      </c>
      <c r="D211" s="29"/>
      <c r="E211" s="29"/>
      <c r="F211" s="29"/>
      <c r="G211" s="29" t="s">
        <v>8821</v>
      </c>
      <c r="H211" s="29">
        <f>VLOOKUP(G211,开关状态表!B:I,7,FALSE)</f>
        <v>1</v>
      </c>
      <c r="I211" s="29">
        <v>1.06</v>
      </c>
      <c r="J211" s="161">
        <v>7</v>
      </c>
      <c r="K211" s="29" t="s">
        <v>8732</v>
      </c>
      <c r="L211" s="29"/>
      <c r="M211" s="158" t="s">
        <v>8733</v>
      </c>
      <c r="N211" s="156">
        <f t="shared" si="19"/>
        <v>6010.06</v>
      </c>
      <c r="O211" s="156">
        <f t="shared" si="20"/>
        <v>6017.06</v>
      </c>
      <c r="P211" s="156">
        <f t="shared" si="21"/>
        <v>3785.06</v>
      </c>
      <c r="Q211" s="156">
        <f t="shared" si="22"/>
        <v>3792.06</v>
      </c>
      <c r="R211" s="29" t="str">
        <f>VLOOKUP(VLOOKUP(G211,开关状态表!B:H,2,FALSE),矩阵信息表!B:H,2,FALSE)</f>
        <v>CS11</v>
      </c>
      <c r="S211" s="29" t="str">
        <f>VLOOKUP(G211,开关状态表!B:H,5,FALSE)</f>
        <v>RN4A</v>
      </c>
      <c r="T211" s="29" t="str">
        <f>VLOOKUP(G211,开关状态表!B:H,6,FALSE)</f>
        <v>TN4A</v>
      </c>
      <c r="U211" s="29">
        <f>VLOOKUP(R211&amp;"-"&amp;S211,通道清单!C:L,8,FALSE)</f>
        <v>54</v>
      </c>
      <c r="V211" s="29">
        <f>VLOOKUP(R211&amp;"-"&amp;S211,通道清单!C:L,9,FALSE)</f>
        <v>6009</v>
      </c>
      <c r="W211" s="29">
        <f>VLOOKUP(R211&amp;"-"&amp;S211,通道清单!C:L,10,FALSE)</f>
        <v>6063</v>
      </c>
      <c r="X211" s="29">
        <f>VLOOKUP(R211&amp;"-"&amp;T211,通道清单!C:L,9,FALSE)</f>
        <v>3784</v>
      </c>
      <c r="Y211" s="29">
        <f>VLOOKUP(R211&amp;"-"&amp;T211,通道清单!C:L,10,FALSE)</f>
        <v>3838</v>
      </c>
    </row>
    <row r="212" ht="15" hidden="1" spans="1:25">
      <c r="A212" s="29">
        <f t="shared" si="23"/>
        <v>211</v>
      </c>
      <c r="B212" s="29" t="str">
        <f t="shared" si="18"/>
        <v>CS11-1-1-[4][4]-OFF14-BW40</v>
      </c>
      <c r="C212" s="29" t="str">
        <f>R212&amp;"_BW"&amp;TEXT(O212-N212,"000.00")&amp;"_U"&amp;VLOOKUP(R212&amp;"-"&amp;S212,通道清单!C:L,5,FALSE)&amp;LEFT("_____",5-LEN(VLOOKUP(R212&amp;"-"&amp;S212,通道清单!C:L,4,FALSE)))&amp;VLOOKUP(R212&amp;"-"&amp;S212,通道清单!C:L,4,FALSE)&amp;"_S"&amp;TEXT(N212,"00000.00")&amp;"_E"&amp;TEXT(O212,"00000.00")&amp;"_D"&amp;VLOOKUP(R212&amp;"-"&amp;T212,通道清单!C:L,5,FALSE)&amp;LEFT("_____",5-LEN(VLOOKUP(R212&amp;"-"&amp;T212,通道清单!C:L,4,FALSE)))&amp;VLOOKUP(R212&amp;"-"&amp;T212,通道清单!C:L,4,FALSE)&amp;"_S"&amp;TEXT(P212,"00000.00")&amp;"_E"&amp;TEXT(Q212,"00000.00")</f>
        <v>CS11_BW040.00_UH____N_S06023.00_E06063.00_DV____N_S03798.00_E03838.00</v>
      </c>
      <c r="D212" s="29"/>
      <c r="E212" s="29"/>
      <c r="F212" s="29"/>
      <c r="G212" s="29" t="s">
        <v>8821</v>
      </c>
      <c r="H212" s="29">
        <f>VLOOKUP(G212,开关状态表!B:I,7,FALSE)</f>
        <v>1</v>
      </c>
      <c r="I212" s="29">
        <v>14</v>
      </c>
      <c r="J212" s="161">
        <v>40</v>
      </c>
      <c r="K212" s="29" t="s">
        <v>202</v>
      </c>
      <c r="L212" s="29"/>
      <c r="M212" s="158" t="s">
        <v>8733</v>
      </c>
      <c r="N212" s="156">
        <f t="shared" si="19"/>
        <v>6023</v>
      </c>
      <c r="O212" s="156">
        <f t="shared" si="20"/>
        <v>6063</v>
      </c>
      <c r="P212" s="156">
        <f t="shared" si="21"/>
        <v>3798</v>
      </c>
      <c r="Q212" s="156">
        <f t="shared" si="22"/>
        <v>3838</v>
      </c>
      <c r="R212" s="29" t="str">
        <f>VLOOKUP(VLOOKUP(G212,开关状态表!B:H,2,FALSE),矩阵信息表!B:H,2,FALSE)</f>
        <v>CS11</v>
      </c>
      <c r="S212" s="29" t="str">
        <f>VLOOKUP(G212,开关状态表!B:H,5,FALSE)</f>
        <v>RN4A</v>
      </c>
      <c r="T212" s="29" t="str">
        <f>VLOOKUP(G212,开关状态表!B:H,6,FALSE)</f>
        <v>TN4A</v>
      </c>
      <c r="U212" s="29">
        <f>VLOOKUP(R212&amp;"-"&amp;S212,通道清单!C:L,8,FALSE)</f>
        <v>54</v>
      </c>
      <c r="V212" s="29">
        <f>VLOOKUP(R212&amp;"-"&amp;S212,通道清单!C:L,9,FALSE)</f>
        <v>6009</v>
      </c>
      <c r="W212" s="29">
        <f>VLOOKUP(R212&amp;"-"&amp;S212,通道清单!C:L,10,FALSE)</f>
        <v>6063</v>
      </c>
      <c r="X212" s="29">
        <f>VLOOKUP(R212&amp;"-"&amp;T212,通道清单!C:L,9,FALSE)</f>
        <v>3784</v>
      </c>
      <c r="Y212" s="29">
        <f>VLOOKUP(R212&amp;"-"&amp;T212,通道清单!C:L,10,FALSE)</f>
        <v>3838</v>
      </c>
    </row>
    <row r="213" ht="15" hidden="1" spans="1:25">
      <c r="A213" s="29">
        <f t="shared" si="23"/>
        <v>212</v>
      </c>
      <c r="B213" s="29" t="str">
        <f t="shared" si="18"/>
        <v>CS11-1-1-[5][5]-OFF0-BW36</v>
      </c>
      <c r="C213" s="29" t="str">
        <f>R213&amp;"_BW"&amp;TEXT(O213-N213,"000.00")&amp;"_U"&amp;VLOOKUP(R213&amp;"-"&amp;S213,通道清单!C:L,5,FALSE)&amp;LEFT("_____",5-LEN(VLOOKUP(R213&amp;"-"&amp;S213,通道清单!C:L,4,FALSE)))&amp;VLOOKUP(R213&amp;"-"&amp;S213,通道清单!C:L,4,FALSE)&amp;"_S"&amp;TEXT(N213,"00000.00")&amp;"_E"&amp;TEXT(O213,"00000.00")&amp;"_D"&amp;VLOOKUP(R213&amp;"-"&amp;T213,通道清单!C:L,5,FALSE)&amp;LEFT("_____",5-LEN(VLOOKUP(R213&amp;"-"&amp;T213,通道清单!C:L,4,FALSE)))&amp;VLOOKUP(R213&amp;"-"&amp;T213,通道清单!C:L,4,FALSE)&amp;"_S"&amp;TEXT(P213,"00000.00")&amp;"_E"&amp;TEXT(Q213,"00000.00")</f>
        <v>CS11_BW036.00_UH____N_S06087.00_E06123.00_DV____N_S03862.00_E03898.00</v>
      </c>
      <c r="D213" s="29"/>
      <c r="E213" s="29"/>
      <c r="F213" s="29"/>
      <c r="G213" s="29" t="s">
        <v>8822</v>
      </c>
      <c r="H213" s="29">
        <f>VLOOKUP(G213,开关状态表!B:I,7,FALSE)</f>
        <v>1</v>
      </c>
      <c r="I213" s="29">
        <v>0</v>
      </c>
      <c r="J213" s="161">
        <v>36</v>
      </c>
      <c r="K213" s="29" t="s">
        <v>8732</v>
      </c>
      <c r="L213" s="29"/>
      <c r="M213" s="158" t="s">
        <v>8733</v>
      </c>
      <c r="N213" s="156">
        <f t="shared" si="19"/>
        <v>6087</v>
      </c>
      <c r="O213" s="156">
        <f t="shared" si="20"/>
        <v>6123</v>
      </c>
      <c r="P213" s="156">
        <f t="shared" si="21"/>
        <v>3862</v>
      </c>
      <c r="Q213" s="156">
        <f t="shared" si="22"/>
        <v>3898</v>
      </c>
      <c r="R213" s="29" t="str">
        <f>VLOOKUP(VLOOKUP(G213,开关状态表!B:H,2,FALSE),矩阵信息表!B:H,2,FALSE)</f>
        <v>CS11</v>
      </c>
      <c r="S213" s="29" t="str">
        <f>VLOOKUP(G213,开关状态表!B:H,5,FALSE)</f>
        <v>RN5A</v>
      </c>
      <c r="T213" s="29" t="str">
        <f>VLOOKUP(G213,开关状态表!B:H,6,FALSE)</f>
        <v>TN5A</v>
      </c>
      <c r="U213" s="29">
        <f>VLOOKUP(R213&amp;"-"&amp;S213,通道清单!C:L,8,FALSE)</f>
        <v>36</v>
      </c>
      <c r="V213" s="29">
        <f>VLOOKUP(R213&amp;"-"&amp;S213,通道清单!C:L,9,FALSE)</f>
        <v>6087</v>
      </c>
      <c r="W213" s="29">
        <f>VLOOKUP(R213&amp;"-"&amp;S213,通道清单!C:L,10,FALSE)</f>
        <v>6123</v>
      </c>
      <c r="X213" s="29">
        <f>VLOOKUP(R213&amp;"-"&amp;T213,通道清单!C:L,9,FALSE)</f>
        <v>3862</v>
      </c>
      <c r="Y213" s="29">
        <f>VLOOKUP(R213&amp;"-"&amp;T213,通道清单!C:L,10,FALSE)</f>
        <v>3898</v>
      </c>
    </row>
    <row r="214" ht="15" hidden="1" spans="1:25">
      <c r="A214" s="29">
        <f t="shared" si="23"/>
        <v>213</v>
      </c>
      <c r="B214" s="29" t="str">
        <f t="shared" si="18"/>
        <v>CS11-1-1-[6][6]-OFF0-BW36</v>
      </c>
      <c r="C214" s="29" t="str">
        <f>R214&amp;"_BW"&amp;TEXT(O214-N214,"000.00")&amp;"_U"&amp;VLOOKUP(R214&amp;"-"&amp;S214,通道清单!C:L,5,FALSE)&amp;LEFT("_____",5-LEN(VLOOKUP(R214&amp;"-"&amp;S214,通道清单!C:L,4,FALSE)))&amp;VLOOKUP(R214&amp;"-"&amp;S214,通道清单!C:L,4,FALSE)&amp;"_S"&amp;TEXT(N214,"00000.00")&amp;"_E"&amp;TEXT(O214,"00000.00")&amp;"_D"&amp;VLOOKUP(R214&amp;"-"&amp;T214,通道清单!C:L,5,FALSE)&amp;LEFT("_____",5-LEN(VLOOKUP(R214&amp;"-"&amp;T214,通道清单!C:L,4,FALSE)))&amp;VLOOKUP(R214&amp;"-"&amp;T214,通道清单!C:L,4,FALSE)&amp;"_S"&amp;TEXT(P214,"00000.00")&amp;"_E"&amp;TEXT(Q214,"00000.00")</f>
        <v>CS11_BW036.00_UH____N_S06127.00_E06163.00_DV____N_S03902.00_E03938.00</v>
      </c>
      <c r="D214" s="29"/>
      <c r="E214" s="29"/>
      <c r="F214" s="29"/>
      <c r="G214" s="29" t="s">
        <v>8823</v>
      </c>
      <c r="H214" s="29">
        <f>VLOOKUP(G214,开关状态表!B:I,7,FALSE)</f>
        <v>1</v>
      </c>
      <c r="I214" s="29">
        <v>0</v>
      </c>
      <c r="J214" s="161">
        <v>36</v>
      </c>
      <c r="K214" s="29" t="s">
        <v>202</v>
      </c>
      <c r="L214" s="29"/>
      <c r="M214" s="158" t="s">
        <v>8733</v>
      </c>
      <c r="N214" s="156">
        <f t="shared" si="19"/>
        <v>6127</v>
      </c>
      <c r="O214" s="156">
        <f t="shared" si="20"/>
        <v>6163</v>
      </c>
      <c r="P214" s="156">
        <f t="shared" si="21"/>
        <v>3902</v>
      </c>
      <c r="Q214" s="156">
        <f t="shared" si="22"/>
        <v>3938</v>
      </c>
      <c r="R214" s="29" t="str">
        <f>VLOOKUP(VLOOKUP(G214,开关状态表!B:H,2,FALSE),矩阵信息表!B:H,2,FALSE)</f>
        <v>CS11</v>
      </c>
      <c r="S214" s="29" t="str">
        <f>VLOOKUP(G214,开关状态表!B:H,5,FALSE)</f>
        <v>RN6A</v>
      </c>
      <c r="T214" s="29" t="str">
        <f>VLOOKUP(G214,开关状态表!B:H,6,FALSE)</f>
        <v>TN6A</v>
      </c>
      <c r="U214" s="29">
        <f>VLOOKUP(R214&amp;"-"&amp;S214,通道清单!C:L,8,FALSE)</f>
        <v>36</v>
      </c>
      <c r="V214" s="29">
        <f>VLOOKUP(R214&amp;"-"&amp;S214,通道清单!C:L,9,FALSE)</f>
        <v>6127</v>
      </c>
      <c r="W214" s="29">
        <f>VLOOKUP(R214&amp;"-"&amp;S214,通道清单!C:L,10,FALSE)</f>
        <v>6163</v>
      </c>
      <c r="X214" s="29">
        <f>VLOOKUP(R214&amp;"-"&amp;T214,通道清单!C:L,9,FALSE)</f>
        <v>3902</v>
      </c>
      <c r="Y214" s="29">
        <f>VLOOKUP(R214&amp;"-"&amp;T214,通道清单!C:L,10,FALSE)</f>
        <v>3938</v>
      </c>
    </row>
    <row r="215" ht="15" hidden="1" spans="1:25">
      <c r="A215" s="29">
        <f t="shared" si="23"/>
        <v>214</v>
      </c>
      <c r="B215" s="29" t="str">
        <f t="shared" si="18"/>
        <v>CS11-1-1-[7][7]-OFF-2-BW36</v>
      </c>
      <c r="C215" s="29" t="str">
        <f>R215&amp;"_BW"&amp;TEXT(O215-N215,"000.00")&amp;"_U"&amp;VLOOKUP(R215&amp;"-"&amp;S215,通道清单!C:L,5,FALSE)&amp;LEFT("_____",5-LEN(VLOOKUP(R215&amp;"-"&amp;S215,通道清单!C:L,4,FALSE)))&amp;VLOOKUP(R215&amp;"-"&amp;S215,通道清单!C:L,4,FALSE)&amp;"_S"&amp;TEXT(N215,"00000.00")&amp;"_E"&amp;TEXT(O215,"00000.00")&amp;"_D"&amp;VLOOKUP(R215&amp;"-"&amp;T215,通道清单!C:L,5,FALSE)&amp;LEFT("_____",5-LEN(VLOOKUP(R215&amp;"-"&amp;T215,通道清单!C:L,4,FALSE)))&amp;VLOOKUP(R215&amp;"-"&amp;T215,通道清单!C:L,4,FALSE)&amp;"_S"&amp;TEXT(P215,"00000.00")&amp;"_E"&amp;TEXT(Q215,"00000.00")</f>
        <v>CS11_BW036.00_UH____N_S06182.00_E06218.00_DV____N_S03957.00_E03993.00</v>
      </c>
      <c r="D215" s="29"/>
      <c r="E215" s="29"/>
      <c r="F215" s="29"/>
      <c r="G215" s="29" t="s">
        <v>8824</v>
      </c>
      <c r="H215" s="29">
        <f>VLOOKUP(G215,开关状态表!B:I,7,FALSE)</f>
        <v>1</v>
      </c>
      <c r="I215" s="29">
        <v>-2</v>
      </c>
      <c r="J215" s="161">
        <v>36</v>
      </c>
      <c r="K215" s="29" t="s">
        <v>8732</v>
      </c>
      <c r="L215" s="29"/>
      <c r="M215" s="158" t="s">
        <v>8733</v>
      </c>
      <c r="N215" s="156">
        <f t="shared" si="19"/>
        <v>6182</v>
      </c>
      <c r="O215" s="156">
        <f t="shared" si="20"/>
        <v>6218</v>
      </c>
      <c r="P215" s="156">
        <f t="shared" si="21"/>
        <v>3957</v>
      </c>
      <c r="Q215" s="156">
        <f t="shared" si="22"/>
        <v>3993</v>
      </c>
      <c r="R215" s="29" t="str">
        <f>VLOOKUP(VLOOKUP(G215,开关状态表!B:H,2,FALSE),矩阵信息表!B:H,2,FALSE)</f>
        <v>CS11</v>
      </c>
      <c r="S215" s="29" t="str">
        <f>VLOOKUP(G215,开关状态表!B:H,5,FALSE)</f>
        <v>RN7A</v>
      </c>
      <c r="T215" s="29" t="str">
        <f>VLOOKUP(G215,开关状态表!B:H,6,FALSE)</f>
        <v>TN7A</v>
      </c>
      <c r="U215" s="29">
        <f>VLOOKUP(R215&amp;"-"&amp;S215,通道清单!C:L,8,FALSE)</f>
        <v>32</v>
      </c>
      <c r="V215" s="29">
        <f>VLOOKUP(R215&amp;"-"&amp;S215,通道清单!C:L,9,FALSE)</f>
        <v>6184</v>
      </c>
      <c r="W215" s="29">
        <f>VLOOKUP(R215&amp;"-"&amp;S215,通道清单!C:L,10,FALSE)</f>
        <v>6216</v>
      </c>
      <c r="X215" s="29">
        <f>VLOOKUP(R215&amp;"-"&amp;T215,通道清单!C:L,9,FALSE)</f>
        <v>3959</v>
      </c>
      <c r="Y215" s="29">
        <f>VLOOKUP(R215&amp;"-"&amp;T215,通道清单!C:L,10,FALSE)</f>
        <v>3991</v>
      </c>
    </row>
    <row r="216" ht="15" hidden="1" spans="1:25">
      <c r="A216" s="29">
        <f t="shared" si="23"/>
        <v>215</v>
      </c>
      <c r="B216" s="29" t="str">
        <f t="shared" si="18"/>
        <v>CS11-1-1-[8][8]-OFF0-BW13</v>
      </c>
      <c r="C216" s="29" t="str">
        <f>R216&amp;"_BW"&amp;TEXT(O216-N216,"000.00")&amp;"_U"&amp;VLOOKUP(R216&amp;"-"&amp;S216,通道清单!C:L,5,FALSE)&amp;LEFT("_____",5-LEN(VLOOKUP(R216&amp;"-"&amp;S216,通道清单!C:L,4,FALSE)))&amp;VLOOKUP(R216&amp;"-"&amp;S216,通道清单!C:L,4,FALSE)&amp;"_S"&amp;TEXT(N216,"00000.00")&amp;"_E"&amp;TEXT(O216,"00000.00")&amp;"_D"&amp;VLOOKUP(R216&amp;"-"&amp;T216,通道清单!C:L,5,FALSE)&amp;LEFT("_____",5-LEN(VLOOKUP(R216&amp;"-"&amp;T216,通道清单!C:L,4,FALSE)))&amp;VLOOKUP(R216&amp;"-"&amp;T216,通道清单!C:L,4,FALSE)&amp;"_S"&amp;TEXT(P216,"00000.00")&amp;"_E"&amp;TEXT(Q216,"00000.00")</f>
        <v>CS11_BW013.00_UH____N_S06233.00_E06246.00_DV____N_S04008.00_E04021.00</v>
      </c>
      <c r="D216" s="29"/>
      <c r="E216" s="29"/>
      <c r="F216" s="29"/>
      <c r="G216" s="29" t="s">
        <v>8825</v>
      </c>
      <c r="H216" s="29">
        <f>VLOOKUP(G216,开关状态表!B:I,7,FALSE)</f>
        <v>1</v>
      </c>
      <c r="I216" s="29">
        <v>0</v>
      </c>
      <c r="J216" s="161">
        <v>13</v>
      </c>
      <c r="K216" s="29" t="s">
        <v>8732</v>
      </c>
      <c r="L216" s="29"/>
      <c r="M216" s="158" t="s">
        <v>8826</v>
      </c>
      <c r="N216" s="156">
        <f t="shared" si="19"/>
        <v>6233</v>
      </c>
      <c r="O216" s="156">
        <f t="shared" si="20"/>
        <v>6246</v>
      </c>
      <c r="P216" s="156">
        <f t="shared" si="21"/>
        <v>4008</v>
      </c>
      <c r="Q216" s="156">
        <f t="shared" si="22"/>
        <v>4021</v>
      </c>
      <c r="R216" s="29" t="str">
        <f>VLOOKUP(VLOOKUP(G216,开关状态表!B:H,2,FALSE),矩阵信息表!B:H,2,FALSE)</f>
        <v>CS11</v>
      </c>
      <c r="S216" s="29" t="str">
        <f>VLOOKUP(G216,开关状态表!B:H,5,FALSE)</f>
        <v>RN8A</v>
      </c>
      <c r="T216" s="29" t="str">
        <f>VLOOKUP(G216,开关状态表!B:H,6,FALSE)</f>
        <v>TN8A</v>
      </c>
      <c r="U216" s="29">
        <f>VLOOKUP(R216&amp;"-"&amp;S216,通道清单!C:L,8,FALSE)</f>
        <v>32</v>
      </c>
      <c r="V216" s="29">
        <f>VLOOKUP(R216&amp;"-"&amp;S216,通道清单!C:L,9,FALSE)</f>
        <v>6233</v>
      </c>
      <c r="W216" s="29">
        <f>VLOOKUP(R216&amp;"-"&amp;S216,通道清单!C:L,10,FALSE)</f>
        <v>6265</v>
      </c>
      <c r="X216" s="29">
        <f>VLOOKUP(R216&amp;"-"&amp;T216,通道清单!C:L,9,FALSE)</f>
        <v>4008</v>
      </c>
      <c r="Y216" s="29">
        <f>VLOOKUP(R216&amp;"-"&amp;T216,通道清单!C:L,10,FALSE)</f>
        <v>4040</v>
      </c>
    </row>
    <row r="217" ht="15" hidden="1" spans="1:25">
      <c r="A217" s="29">
        <f t="shared" si="23"/>
        <v>216</v>
      </c>
      <c r="B217" s="29" t="str">
        <f t="shared" si="18"/>
        <v>CS11-1-1-[8][8]-OFF13-BW18</v>
      </c>
      <c r="C217" s="29" t="str">
        <f>R217&amp;"_BW"&amp;TEXT(O217-N217,"000.00")&amp;"_U"&amp;VLOOKUP(R217&amp;"-"&amp;S217,通道清单!C:L,5,FALSE)&amp;LEFT("_____",5-LEN(VLOOKUP(R217&amp;"-"&amp;S217,通道清单!C:L,4,FALSE)))&amp;VLOOKUP(R217&amp;"-"&amp;S217,通道清单!C:L,4,FALSE)&amp;"_S"&amp;TEXT(N217,"00000.00")&amp;"_E"&amp;TEXT(O217,"00000.00")&amp;"_D"&amp;VLOOKUP(R217&amp;"-"&amp;T217,通道清单!C:L,5,FALSE)&amp;LEFT("_____",5-LEN(VLOOKUP(R217&amp;"-"&amp;T217,通道清单!C:L,4,FALSE)))&amp;VLOOKUP(R217&amp;"-"&amp;T217,通道清单!C:L,4,FALSE)&amp;"_S"&amp;TEXT(P217,"00000.00")&amp;"_E"&amp;TEXT(Q217,"00000.00")</f>
        <v>CS11_BW018.00_UH____N_S06246.00_E06264.00_DV____N_S04021.00_E04039.00</v>
      </c>
      <c r="D217" s="29"/>
      <c r="E217" s="29"/>
      <c r="F217" s="29"/>
      <c r="G217" s="29" t="s">
        <v>8825</v>
      </c>
      <c r="H217" s="29">
        <f>VLOOKUP(G217,开关状态表!B:I,7,FALSE)</f>
        <v>1</v>
      </c>
      <c r="I217" s="29">
        <v>13</v>
      </c>
      <c r="J217" s="161">
        <v>18</v>
      </c>
      <c r="K217" s="29" t="s">
        <v>8732</v>
      </c>
      <c r="L217" s="29"/>
      <c r="M217" s="158" t="s">
        <v>8733</v>
      </c>
      <c r="N217" s="156">
        <f t="shared" si="19"/>
        <v>6246</v>
      </c>
      <c r="O217" s="156">
        <f t="shared" si="20"/>
        <v>6264</v>
      </c>
      <c r="P217" s="156">
        <f t="shared" si="21"/>
        <v>4021</v>
      </c>
      <c r="Q217" s="156">
        <f t="shared" si="22"/>
        <v>4039</v>
      </c>
      <c r="R217" s="29" t="str">
        <f>VLOOKUP(VLOOKUP(G217,开关状态表!B:H,2,FALSE),矩阵信息表!B:H,2,FALSE)</f>
        <v>CS11</v>
      </c>
      <c r="S217" s="29" t="str">
        <f>VLOOKUP(G217,开关状态表!B:H,5,FALSE)</f>
        <v>RN8A</v>
      </c>
      <c r="T217" s="29" t="str">
        <f>VLOOKUP(G217,开关状态表!B:H,6,FALSE)</f>
        <v>TN8A</v>
      </c>
      <c r="U217" s="29">
        <f>VLOOKUP(R217&amp;"-"&amp;S217,通道清单!C:L,8,FALSE)</f>
        <v>32</v>
      </c>
      <c r="V217" s="29">
        <f>VLOOKUP(R217&amp;"-"&amp;S217,通道清单!C:L,9,FALSE)</f>
        <v>6233</v>
      </c>
      <c r="W217" s="29">
        <f>VLOOKUP(R217&amp;"-"&amp;S217,通道清单!C:L,10,FALSE)</f>
        <v>6265</v>
      </c>
      <c r="X217" s="29">
        <f>VLOOKUP(R217&amp;"-"&amp;T217,通道清单!C:L,9,FALSE)</f>
        <v>4008</v>
      </c>
      <c r="Y217" s="29">
        <f>VLOOKUP(R217&amp;"-"&amp;T217,通道清单!C:L,10,FALSE)</f>
        <v>4040</v>
      </c>
    </row>
    <row r="218" ht="15" hidden="1" spans="1:25">
      <c r="A218" s="29">
        <f t="shared" si="23"/>
        <v>217</v>
      </c>
      <c r="B218" s="29" t="str">
        <f t="shared" si="18"/>
        <v>CS11-1-1-[9][9]-OFF0-BW36</v>
      </c>
      <c r="C218" s="29" t="str">
        <f>R218&amp;"_BW"&amp;TEXT(O218-N218,"000.00")&amp;"_U"&amp;VLOOKUP(R218&amp;"-"&amp;S218,通道清单!C:L,5,FALSE)&amp;LEFT("_____",5-LEN(VLOOKUP(R218&amp;"-"&amp;S218,通道清单!C:L,4,FALSE)))&amp;VLOOKUP(R218&amp;"-"&amp;S218,通道清单!C:L,4,FALSE)&amp;"_S"&amp;TEXT(N218,"00000.00")&amp;"_E"&amp;TEXT(O218,"00000.00")&amp;"_D"&amp;VLOOKUP(R218&amp;"-"&amp;T218,通道清单!C:L,5,FALSE)&amp;LEFT("_____",5-LEN(VLOOKUP(R218&amp;"-"&amp;T218,通道清单!C:L,4,FALSE)))&amp;VLOOKUP(R218&amp;"-"&amp;T218,通道清单!C:L,4,FALSE)&amp;"_S"&amp;TEXT(P218,"00000.00")&amp;"_E"&amp;TEXT(Q218,"00000.00")</f>
        <v>CS11_BW036.00_UH____N_S06287.00_E06323.00_DV____N_S04062.00_E04098.00</v>
      </c>
      <c r="D218" s="29"/>
      <c r="E218" s="29"/>
      <c r="F218" s="29"/>
      <c r="G218" s="29" t="s">
        <v>8827</v>
      </c>
      <c r="H218" s="29">
        <f>VLOOKUP(G218,开关状态表!B:I,7,FALSE)</f>
        <v>1</v>
      </c>
      <c r="I218" s="29">
        <v>0</v>
      </c>
      <c r="J218" s="161">
        <v>36</v>
      </c>
      <c r="K218" s="29" t="s">
        <v>8732</v>
      </c>
      <c r="L218" s="29"/>
      <c r="M218" s="158" t="s">
        <v>8733</v>
      </c>
      <c r="N218" s="156">
        <f t="shared" si="19"/>
        <v>6287</v>
      </c>
      <c r="O218" s="156">
        <f t="shared" si="20"/>
        <v>6323</v>
      </c>
      <c r="P218" s="156">
        <f t="shared" si="21"/>
        <v>4062</v>
      </c>
      <c r="Q218" s="156">
        <f t="shared" si="22"/>
        <v>4098</v>
      </c>
      <c r="R218" s="29" t="str">
        <f>VLOOKUP(VLOOKUP(G218,开关状态表!B:H,2,FALSE),矩阵信息表!B:H,2,FALSE)</f>
        <v>CS11</v>
      </c>
      <c r="S218" s="29" t="str">
        <f>VLOOKUP(G218,开关状态表!B:H,5,FALSE)</f>
        <v>RN9A</v>
      </c>
      <c r="T218" s="29" t="str">
        <f>VLOOKUP(G218,开关状态表!B:H,6,FALSE)</f>
        <v>TN9A</v>
      </c>
      <c r="U218" s="29">
        <f>VLOOKUP(R218&amp;"-"&amp;S218,通道清单!C:L,8,FALSE)</f>
        <v>36</v>
      </c>
      <c r="V218" s="29">
        <f>VLOOKUP(R218&amp;"-"&amp;S218,通道清单!C:L,9,FALSE)</f>
        <v>6287</v>
      </c>
      <c r="W218" s="29">
        <f>VLOOKUP(R218&amp;"-"&amp;S218,通道清单!C:L,10,FALSE)</f>
        <v>6323</v>
      </c>
      <c r="X218" s="29">
        <f>VLOOKUP(R218&amp;"-"&amp;T218,通道清单!C:L,9,FALSE)</f>
        <v>4062</v>
      </c>
      <c r="Y218" s="29">
        <f>VLOOKUP(R218&amp;"-"&amp;T218,通道清单!C:L,10,FALSE)</f>
        <v>4098</v>
      </c>
    </row>
    <row r="219" ht="15" hidden="1" spans="1:25">
      <c r="A219" s="29">
        <f t="shared" si="23"/>
        <v>218</v>
      </c>
      <c r="B219" s="29" t="str">
        <f t="shared" si="18"/>
        <v>CS11-1-1-[10][10]-OFF-2-BW2</v>
      </c>
      <c r="C219" s="29" t="str">
        <f>R219&amp;"_BW"&amp;TEXT(O219-N219,"000.00")&amp;"_U"&amp;VLOOKUP(R219&amp;"-"&amp;S219,通道清单!C:L,5,FALSE)&amp;LEFT("_____",5-LEN(VLOOKUP(R219&amp;"-"&amp;S219,通道清单!C:L,4,FALSE)))&amp;VLOOKUP(R219&amp;"-"&amp;S219,通道清单!C:L,4,FALSE)&amp;"_S"&amp;TEXT(N219,"00000.00")&amp;"_E"&amp;TEXT(O219,"00000.00")&amp;"_D"&amp;VLOOKUP(R219&amp;"-"&amp;T219,通道清单!C:L,5,FALSE)&amp;LEFT("_____",5-LEN(VLOOKUP(R219&amp;"-"&amp;T219,通道清单!C:L,4,FALSE)))&amp;VLOOKUP(R219&amp;"-"&amp;T219,通道清单!C:L,4,FALSE)&amp;"_S"&amp;TEXT(P219,"00000.00")&amp;"_E"&amp;TEXT(Q219,"00000.00")</f>
        <v>CS11_BW002.00_UH____N_S06325.00_E06327.00_DV____N_S04100.00_E04102.00</v>
      </c>
      <c r="D219" s="29"/>
      <c r="E219" s="29"/>
      <c r="F219" s="29"/>
      <c r="G219" s="29" t="s">
        <v>8828</v>
      </c>
      <c r="H219" s="29">
        <f>VLOOKUP(G219,开关状态表!B:I,7,FALSE)</f>
        <v>1</v>
      </c>
      <c r="I219" s="29">
        <v>-2</v>
      </c>
      <c r="J219" s="161">
        <v>2</v>
      </c>
      <c r="K219" s="29" t="s">
        <v>8732</v>
      </c>
      <c r="L219" s="29"/>
      <c r="M219" s="158" t="s">
        <v>8733</v>
      </c>
      <c r="N219" s="156">
        <f t="shared" si="19"/>
        <v>6325</v>
      </c>
      <c r="O219" s="156">
        <f t="shared" si="20"/>
        <v>6327</v>
      </c>
      <c r="P219" s="156">
        <f t="shared" si="21"/>
        <v>4100</v>
      </c>
      <c r="Q219" s="156">
        <f t="shared" si="22"/>
        <v>4102</v>
      </c>
      <c r="R219" s="29" t="str">
        <f>VLOOKUP(VLOOKUP(G219,开关状态表!B:H,2,FALSE),矩阵信息表!B:H,2,FALSE)</f>
        <v>CS11</v>
      </c>
      <c r="S219" s="29" t="str">
        <f>VLOOKUP(G219,开关状态表!B:H,5,FALSE)</f>
        <v>RN10A</v>
      </c>
      <c r="T219" s="29" t="str">
        <f>VLOOKUP(G219,开关状态表!B:H,6,FALSE)</f>
        <v>TN10A</v>
      </c>
      <c r="U219" s="29">
        <f>VLOOKUP(R219&amp;"-"&amp;S219,通道清单!C:L,8,FALSE)</f>
        <v>36</v>
      </c>
      <c r="V219" s="29">
        <f>VLOOKUP(R219&amp;"-"&amp;S219,通道清单!C:L,9,FALSE)</f>
        <v>6327</v>
      </c>
      <c r="W219" s="29">
        <f>VLOOKUP(R219&amp;"-"&amp;S219,通道清单!C:L,10,FALSE)</f>
        <v>6363</v>
      </c>
      <c r="X219" s="29">
        <f>VLOOKUP(R219&amp;"-"&amp;T219,通道清单!C:L,9,FALSE)</f>
        <v>4102</v>
      </c>
      <c r="Y219" s="29">
        <f>VLOOKUP(R219&amp;"-"&amp;T219,通道清单!C:L,10,FALSE)</f>
        <v>4138</v>
      </c>
    </row>
    <row r="220" ht="15" hidden="1" spans="1:25">
      <c r="A220" s="29">
        <f t="shared" si="23"/>
        <v>219</v>
      </c>
      <c r="B220" s="29" t="str">
        <f t="shared" si="18"/>
        <v>CS11-1-1-[10][10]-OFF0-BW5.04</v>
      </c>
      <c r="C220" s="29" t="str">
        <f>R220&amp;"_BW"&amp;TEXT(O220-N220,"000.00")&amp;"_U"&amp;VLOOKUP(R220&amp;"-"&amp;S220,通道清单!C:L,5,FALSE)&amp;LEFT("_____",5-LEN(VLOOKUP(R220&amp;"-"&amp;S220,通道清单!C:L,4,FALSE)))&amp;VLOOKUP(R220&amp;"-"&amp;S220,通道清单!C:L,4,FALSE)&amp;"_S"&amp;TEXT(N220,"00000.00")&amp;"_E"&amp;TEXT(O220,"00000.00")&amp;"_D"&amp;VLOOKUP(R220&amp;"-"&amp;T220,通道清单!C:L,5,FALSE)&amp;LEFT("_____",5-LEN(VLOOKUP(R220&amp;"-"&amp;T220,通道清单!C:L,4,FALSE)))&amp;VLOOKUP(R220&amp;"-"&amp;T220,通道清单!C:L,4,FALSE)&amp;"_S"&amp;TEXT(P220,"00000.00")&amp;"_E"&amp;TEXT(Q220,"00000.00")</f>
        <v>CS11_BW005.04_UH____N_S06327.00_E06332.04_DV____N_S04102.00_E04107.04</v>
      </c>
      <c r="D220" s="29"/>
      <c r="E220" s="29"/>
      <c r="F220" s="29"/>
      <c r="G220" s="29" t="s">
        <v>8828</v>
      </c>
      <c r="H220" s="29">
        <f>VLOOKUP(G220,开关状态表!B:I,7,FALSE)</f>
        <v>1</v>
      </c>
      <c r="I220" s="29">
        <v>0</v>
      </c>
      <c r="J220" s="161">
        <v>5.04</v>
      </c>
      <c r="K220" s="29" t="s">
        <v>8732</v>
      </c>
      <c r="L220" s="29"/>
      <c r="M220" s="158" t="s">
        <v>8733</v>
      </c>
      <c r="N220" s="156">
        <f t="shared" si="19"/>
        <v>6327</v>
      </c>
      <c r="O220" s="156">
        <f t="shared" si="20"/>
        <v>6332.04</v>
      </c>
      <c r="P220" s="156">
        <f t="shared" si="21"/>
        <v>4102</v>
      </c>
      <c r="Q220" s="156">
        <f t="shared" si="22"/>
        <v>4107.04</v>
      </c>
      <c r="R220" s="29" t="str">
        <f>VLOOKUP(VLOOKUP(G220,开关状态表!B:H,2,FALSE),矩阵信息表!B:H,2,FALSE)</f>
        <v>CS11</v>
      </c>
      <c r="S220" s="29" t="str">
        <f>VLOOKUP(G220,开关状态表!B:H,5,FALSE)</f>
        <v>RN10A</v>
      </c>
      <c r="T220" s="29" t="str">
        <f>VLOOKUP(G220,开关状态表!B:H,6,FALSE)</f>
        <v>TN10A</v>
      </c>
      <c r="U220" s="29">
        <f>VLOOKUP(R220&amp;"-"&amp;S220,通道清单!C:L,8,FALSE)</f>
        <v>36</v>
      </c>
      <c r="V220" s="29">
        <f>VLOOKUP(R220&amp;"-"&amp;S220,通道清单!C:L,9,FALSE)</f>
        <v>6327</v>
      </c>
      <c r="W220" s="29">
        <f>VLOOKUP(R220&amp;"-"&amp;S220,通道清单!C:L,10,FALSE)</f>
        <v>6363</v>
      </c>
      <c r="X220" s="29">
        <f>VLOOKUP(R220&amp;"-"&amp;T220,通道清单!C:L,9,FALSE)</f>
        <v>4102</v>
      </c>
      <c r="Y220" s="29">
        <f>VLOOKUP(R220&amp;"-"&amp;T220,通道清单!C:L,10,FALSE)</f>
        <v>4138</v>
      </c>
    </row>
    <row r="221" ht="15" hidden="1" spans="1:25">
      <c r="A221" s="29">
        <f t="shared" ref="A221:A230" si="24">ROW()-1</f>
        <v>220</v>
      </c>
      <c r="B221" s="29" t="str">
        <f t="shared" ref="B221:B252" si="25">G221&amp;"-"&amp;"OFF"&amp;I221&amp;"-BW"&amp;J221</f>
        <v>CS11-1-1-[10][10]-OFF16-BW18</v>
      </c>
      <c r="C221" s="29" t="str">
        <f>R221&amp;"_BW"&amp;TEXT(O221-N221,"000.00")&amp;"_U"&amp;VLOOKUP(R221&amp;"-"&amp;S221,通道清单!C:L,5,FALSE)&amp;LEFT("_____",5-LEN(VLOOKUP(R221&amp;"-"&amp;S221,通道清单!C:L,4,FALSE)))&amp;VLOOKUP(R221&amp;"-"&amp;S221,通道清单!C:L,4,FALSE)&amp;"_S"&amp;TEXT(N221,"00000.00")&amp;"_E"&amp;TEXT(O221,"00000.00")&amp;"_D"&amp;VLOOKUP(R221&amp;"-"&amp;T221,通道清单!C:L,5,FALSE)&amp;LEFT("_____",5-LEN(VLOOKUP(R221&amp;"-"&amp;T221,通道清单!C:L,4,FALSE)))&amp;VLOOKUP(R221&amp;"-"&amp;T221,通道清单!C:L,4,FALSE)&amp;"_S"&amp;TEXT(P221,"00000.00")&amp;"_E"&amp;TEXT(Q221,"00000.00")</f>
        <v>CS11_BW018.00_UH____N_S06343.00_E06361.00_DV____N_S04118.00_E04136.00</v>
      </c>
      <c r="D221" s="29"/>
      <c r="E221" s="29"/>
      <c r="F221" s="29"/>
      <c r="G221" s="29" t="s">
        <v>8828</v>
      </c>
      <c r="H221" s="29">
        <f>VLOOKUP(G221,开关状态表!B:I,7,FALSE)</f>
        <v>1</v>
      </c>
      <c r="I221" s="29">
        <v>16</v>
      </c>
      <c r="J221" s="161">
        <v>18</v>
      </c>
      <c r="K221" s="29" t="s">
        <v>8732</v>
      </c>
      <c r="L221" s="29"/>
      <c r="M221" s="158" t="s">
        <v>8733</v>
      </c>
      <c r="N221" s="156">
        <f t="shared" ref="N221:N252" si="26">V221+I221</f>
        <v>6343</v>
      </c>
      <c r="O221" s="156">
        <f t="shared" ref="O221:O252" si="27">N221+J221</f>
        <v>6361</v>
      </c>
      <c r="P221" s="156">
        <f t="shared" ref="P221:P252" si="28">X221+I221</f>
        <v>4118</v>
      </c>
      <c r="Q221" s="156">
        <f t="shared" ref="Q221:Q252" si="29">P221+J221</f>
        <v>4136</v>
      </c>
      <c r="R221" s="29" t="str">
        <f>VLOOKUP(VLOOKUP(G221,开关状态表!B:H,2,FALSE),矩阵信息表!B:H,2,FALSE)</f>
        <v>CS11</v>
      </c>
      <c r="S221" s="29" t="str">
        <f>VLOOKUP(G221,开关状态表!B:H,5,FALSE)</f>
        <v>RN10A</v>
      </c>
      <c r="T221" s="29" t="str">
        <f>VLOOKUP(G221,开关状态表!B:H,6,FALSE)</f>
        <v>TN10A</v>
      </c>
      <c r="U221" s="29">
        <f>VLOOKUP(R221&amp;"-"&amp;S221,通道清单!C:L,8,FALSE)</f>
        <v>36</v>
      </c>
      <c r="V221" s="29">
        <f>VLOOKUP(R221&amp;"-"&amp;S221,通道清单!C:L,9,FALSE)</f>
        <v>6327</v>
      </c>
      <c r="W221" s="29">
        <f>VLOOKUP(R221&amp;"-"&amp;S221,通道清单!C:L,10,FALSE)</f>
        <v>6363</v>
      </c>
      <c r="X221" s="29">
        <f>VLOOKUP(R221&amp;"-"&amp;T221,通道清单!C:L,9,FALSE)</f>
        <v>4102</v>
      </c>
      <c r="Y221" s="29">
        <f>VLOOKUP(R221&amp;"-"&amp;T221,通道清单!C:L,10,FALSE)</f>
        <v>4138</v>
      </c>
    </row>
    <row r="222" ht="15" hidden="1" spans="1:25">
      <c r="A222" s="29">
        <f t="shared" si="24"/>
        <v>221</v>
      </c>
      <c r="B222" s="29" t="str">
        <f t="shared" si="25"/>
        <v>CS11-1-1-[10][10]-OFF34-BW2</v>
      </c>
      <c r="C222" s="29" t="str">
        <f>R222&amp;"_BW"&amp;TEXT(O222-N222,"000.00")&amp;"_U"&amp;VLOOKUP(R222&amp;"-"&amp;S222,通道清单!C:L,5,FALSE)&amp;LEFT("_____",5-LEN(VLOOKUP(R222&amp;"-"&amp;S222,通道清单!C:L,4,FALSE)))&amp;VLOOKUP(R222&amp;"-"&amp;S222,通道清单!C:L,4,FALSE)&amp;"_S"&amp;TEXT(N222,"00000.00")&amp;"_E"&amp;TEXT(O222,"00000.00")&amp;"_D"&amp;VLOOKUP(R222&amp;"-"&amp;T222,通道清单!C:L,5,FALSE)&amp;LEFT("_____",5-LEN(VLOOKUP(R222&amp;"-"&amp;T222,通道清单!C:L,4,FALSE)))&amp;VLOOKUP(R222&amp;"-"&amp;T222,通道清单!C:L,4,FALSE)&amp;"_S"&amp;TEXT(P222,"00000.00")&amp;"_E"&amp;TEXT(Q222,"00000.00")</f>
        <v>CS11_BW002.00_UH____N_S06361.00_E06363.00_DV____N_S04136.00_E04138.00</v>
      </c>
      <c r="D222" s="29"/>
      <c r="E222" s="29"/>
      <c r="F222" s="29"/>
      <c r="G222" s="29" t="s">
        <v>8828</v>
      </c>
      <c r="H222" s="29">
        <f>VLOOKUP(G222,开关状态表!B:I,7,FALSE)</f>
        <v>1</v>
      </c>
      <c r="I222" s="29">
        <v>34</v>
      </c>
      <c r="J222" s="161">
        <v>2</v>
      </c>
      <c r="K222" s="29" t="s">
        <v>8732</v>
      </c>
      <c r="L222" s="29"/>
      <c r="M222" s="158" t="s">
        <v>8826</v>
      </c>
      <c r="N222" s="156">
        <f t="shared" si="26"/>
        <v>6361</v>
      </c>
      <c r="O222" s="156">
        <f t="shared" si="27"/>
        <v>6363</v>
      </c>
      <c r="P222" s="156">
        <f t="shared" si="28"/>
        <v>4136</v>
      </c>
      <c r="Q222" s="156">
        <f t="shared" si="29"/>
        <v>4138</v>
      </c>
      <c r="R222" s="29" t="str">
        <f>VLOOKUP(VLOOKUP(G222,开关状态表!B:H,2,FALSE),矩阵信息表!B:H,2,FALSE)</f>
        <v>CS11</v>
      </c>
      <c r="S222" s="29" t="str">
        <f>VLOOKUP(G222,开关状态表!B:H,5,FALSE)</f>
        <v>RN10A</v>
      </c>
      <c r="T222" s="29" t="str">
        <f>VLOOKUP(G222,开关状态表!B:H,6,FALSE)</f>
        <v>TN10A</v>
      </c>
      <c r="U222" s="29">
        <f>VLOOKUP(R222&amp;"-"&amp;S222,通道清单!C:L,8,FALSE)</f>
        <v>36</v>
      </c>
      <c r="V222" s="29">
        <f>VLOOKUP(R222&amp;"-"&amp;S222,通道清单!C:L,9,FALSE)</f>
        <v>6327</v>
      </c>
      <c r="W222" s="29">
        <f>VLOOKUP(R222&amp;"-"&amp;S222,通道清单!C:L,10,FALSE)</f>
        <v>6363</v>
      </c>
      <c r="X222" s="29">
        <f>VLOOKUP(R222&amp;"-"&amp;T222,通道清单!C:L,9,FALSE)</f>
        <v>4102</v>
      </c>
      <c r="Y222" s="29">
        <f>VLOOKUP(R222&amp;"-"&amp;T222,通道清单!C:L,10,FALSE)</f>
        <v>4138</v>
      </c>
    </row>
    <row r="223" ht="15" hidden="1" spans="1:25">
      <c r="A223" s="29">
        <f t="shared" si="24"/>
        <v>222</v>
      </c>
      <c r="B223" s="29" t="str">
        <f t="shared" si="25"/>
        <v>CS11-1-1-[11][11]-OFF0-BW17</v>
      </c>
      <c r="C223" s="29" t="str">
        <f>R223&amp;"_BW"&amp;TEXT(O223-N223,"000.00")&amp;"_U"&amp;VLOOKUP(R223&amp;"-"&amp;S223,通道清单!C:L,5,FALSE)&amp;LEFT("_____",5-LEN(VLOOKUP(R223&amp;"-"&amp;S223,通道清单!C:L,4,FALSE)))&amp;VLOOKUP(R223&amp;"-"&amp;S223,通道清单!C:L,4,FALSE)&amp;"_S"&amp;TEXT(N223,"00000.00")&amp;"_E"&amp;TEXT(O223,"00000.00")&amp;"_D"&amp;VLOOKUP(R223&amp;"-"&amp;T223,通道清单!C:L,5,FALSE)&amp;LEFT("_____",5-LEN(VLOOKUP(R223&amp;"-"&amp;T223,通道清单!C:L,4,FALSE)))&amp;VLOOKUP(R223&amp;"-"&amp;T223,通道清单!C:L,4,FALSE)&amp;"_S"&amp;TEXT(P223,"00000.00")&amp;"_E"&amp;TEXT(Q223,"00000.00")</f>
        <v>CS11_BW017.00_UH____N_S06367.00_E06384.00_DV____N_S04142.00_E04159.00</v>
      </c>
      <c r="D223" s="29"/>
      <c r="E223" s="29"/>
      <c r="F223" s="29"/>
      <c r="G223" s="29" t="s">
        <v>8829</v>
      </c>
      <c r="H223" s="29">
        <f>VLOOKUP(G223,开关状态表!B:I,7,FALSE)</f>
        <v>1</v>
      </c>
      <c r="I223" s="29">
        <v>0</v>
      </c>
      <c r="J223" s="161">
        <v>17</v>
      </c>
      <c r="K223" s="29" t="s">
        <v>202</v>
      </c>
      <c r="L223" s="29"/>
      <c r="M223" s="158" t="s">
        <v>8733</v>
      </c>
      <c r="N223" s="156">
        <f t="shared" si="26"/>
        <v>6367</v>
      </c>
      <c r="O223" s="156">
        <f t="shared" si="27"/>
        <v>6384</v>
      </c>
      <c r="P223" s="156">
        <f t="shared" si="28"/>
        <v>4142</v>
      </c>
      <c r="Q223" s="156">
        <f t="shared" si="29"/>
        <v>4159</v>
      </c>
      <c r="R223" s="29" t="str">
        <f>VLOOKUP(VLOOKUP(G223,开关状态表!B:H,2,FALSE),矩阵信息表!B:H,2,FALSE)</f>
        <v>CS11</v>
      </c>
      <c r="S223" s="29" t="str">
        <f>VLOOKUP(G223,开关状态表!B:H,5,FALSE)</f>
        <v>RN11A</v>
      </c>
      <c r="T223" s="29" t="str">
        <f>VLOOKUP(G223,开关状态表!B:H,6,FALSE)</f>
        <v>TN11A</v>
      </c>
      <c r="U223" s="29">
        <f>VLOOKUP(R223&amp;"-"&amp;S223,通道清单!C:L,8,FALSE)</f>
        <v>36</v>
      </c>
      <c r="V223" s="29">
        <f>VLOOKUP(R223&amp;"-"&amp;S223,通道清单!C:L,9,FALSE)</f>
        <v>6367</v>
      </c>
      <c r="W223" s="29">
        <f>VLOOKUP(R223&amp;"-"&amp;S223,通道清单!C:L,10,FALSE)</f>
        <v>6403</v>
      </c>
      <c r="X223" s="29">
        <f>VLOOKUP(R223&amp;"-"&amp;T223,通道清单!C:L,9,FALSE)</f>
        <v>4142</v>
      </c>
      <c r="Y223" s="29">
        <f>VLOOKUP(R223&amp;"-"&amp;T223,通道清单!C:L,10,FALSE)</f>
        <v>4178</v>
      </c>
    </row>
    <row r="224" ht="15" hidden="1" spans="1:25">
      <c r="A224" s="29">
        <f t="shared" si="24"/>
        <v>223</v>
      </c>
      <c r="B224" s="29" t="str">
        <f t="shared" si="25"/>
        <v>CS11-1-1-[11][11]-OFF17-BW9.6</v>
      </c>
      <c r="C224" s="29" t="str">
        <f>R224&amp;"_BW"&amp;TEXT(O224-N224,"000.00")&amp;"_U"&amp;VLOOKUP(R224&amp;"-"&amp;S224,通道清单!C:L,5,FALSE)&amp;LEFT("_____",5-LEN(VLOOKUP(R224&amp;"-"&amp;S224,通道清单!C:L,4,FALSE)))&amp;VLOOKUP(R224&amp;"-"&amp;S224,通道清单!C:L,4,FALSE)&amp;"_S"&amp;TEXT(N224,"00000.00")&amp;"_E"&amp;TEXT(O224,"00000.00")&amp;"_D"&amp;VLOOKUP(R224&amp;"-"&amp;T224,通道清单!C:L,5,FALSE)&amp;LEFT("_____",5-LEN(VLOOKUP(R224&amp;"-"&amp;T224,通道清单!C:L,4,FALSE)))&amp;VLOOKUP(R224&amp;"-"&amp;T224,通道清单!C:L,4,FALSE)&amp;"_S"&amp;TEXT(P224,"00000.00")&amp;"_E"&amp;TEXT(Q224,"00000.00")</f>
        <v>CS11_BW009.60_UH____N_S06384.00_E06393.60_DV____N_S04159.00_E04168.60</v>
      </c>
      <c r="D224" s="29"/>
      <c r="E224" s="29"/>
      <c r="F224" s="29"/>
      <c r="G224" s="29" t="s">
        <v>8829</v>
      </c>
      <c r="H224" s="29">
        <f>VLOOKUP(G224,开关状态表!B:I,7,FALSE)</f>
        <v>1</v>
      </c>
      <c r="I224" s="29">
        <v>17</v>
      </c>
      <c r="J224" s="161">
        <v>9.6</v>
      </c>
      <c r="K224" s="162" t="s">
        <v>8732</v>
      </c>
      <c r="L224" s="29"/>
      <c r="M224" s="158" t="s">
        <v>8733</v>
      </c>
      <c r="N224" s="156">
        <f t="shared" si="26"/>
        <v>6384</v>
      </c>
      <c r="O224" s="156">
        <f t="shared" si="27"/>
        <v>6393.6</v>
      </c>
      <c r="P224" s="156">
        <f t="shared" si="28"/>
        <v>4159</v>
      </c>
      <c r="Q224" s="156">
        <f t="shared" si="29"/>
        <v>4168.6</v>
      </c>
      <c r="R224" s="29" t="str">
        <f>VLOOKUP(VLOOKUP(G224,开关状态表!B:H,2,FALSE),矩阵信息表!B:H,2,FALSE)</f>
        <v>CS11</v>
      </c>
      <c r="S224" s="29" t="str">
        <f>VLOOKUP(G224,开关状态表!B:H,5,FALSE)</f>
        <v>RN11A</v>
      </c>
      <c r="T224" s="29" t="str">
        <f>VLOOKUP(G224,开关状态表!B:H,6,FALSE)</f>
        <v>TN11A</v>
      </c>
      <c r="U224" s="29">
        <f>VLOOKUP(R224&amp;"-"&amp;S224,通道清单!C:L,8,FALSE)</f>
        <v>36</v>
      </c>
      <c r="V224" s="29">
        <f>VLOOKUP(R224&amp;"-"&amp;S224,通道清单!C:L,9,FALSE)</f>
        <v>6367</v>
      </c>
      <c r="W224" s="29">
        <f>VLOOKUP(R224&amp;"-"&amp;S224,通道清单!C:L,10,FALSE)</f>
        <v>6403</v>
      </c>
      <c r="X224" s="29">
        <f>VLOOKUP(R224&amp;"-"&amp;T224,通道清单!C:L,9,FALSE)</f>
        <v>4142</v>
      </c>
      <c r="Y224" s="29">
        <f>VLOOKUP(R224&amp;"-"&amp;T224,通道清单!C:L,10,FALSE)</f>
        <v>4178</v>
      </c>
    </row>
    <row r="225" ht="15" hidden="1" spans="1:25">
      <c r="A225" s="29">
        <f t="shared" si="24"/>
        <v>224</v>
      </c>
      <c r="B225" s="29" t="str">
        <f t="shared" si="25"/>
        <v>CS11-1-1-[11][11]-OFF26.6-BW10</v>
      </c>
      <c r="C225" s="29" t="str">
        <f>R225&amp;"_BW"&amp;TEXT(O225-N225,"000.00")&amp;"_U"&amp;VLOOKUP(R225&amp;"-"&amp;S225,通道清单!C:L,5,FALSE)&amp;LEFT("_____",5-LEN(VLOOKUP(R225&amp;"-"&amp;S225,通道清单!C:L,4,FALSE)))&amp;VLOOKUP(R225&amp;"-"&amp;S225,通道清单!C:L,4,FALSE)&amp;"_S"&amp;TEXT(N225,"00000.00")&amp;"_E"&amp;TEXT(O225,"00000.00")&amp;"_D"&amp;VLOOKUP(R225&amp;"-"&amp;T225,通道清单!C:L,5,FALSE)&amp;LEFT("_____",5-LEN(VLOOKUP(R225&amp;"-"&amp;T225,通道清单!C:L,4,FALSE)))&amp;VLOOKUP(R225&amp;"-"&amp;T225,通道清单!C:L,4,FALSE)&amp;"_S"&amp;TEXT(P225,"00000.00")&amp;"_E"&amp;TEXT(Q225,"00000.00")</f>
        <v>CS11_BW010.00_UH____N_S06393.60_E06403.60_DV____N_S04168.60_E04178.60</v>
      </c>
      <c r="D225" s="29"/>
      <c r="E225" s="29"/>
      <c r="F225" s="29"/>
      <c r="G225" s="29" t="s">
        <v>8829</v>
      </c>
      <c r="H225" s="29">
        <f>VLOOKUP(G225,开关状态表!B:I,7,FALSE)</f>
        <v>1</v>
      </c>
      <c r="I225" s="29">
        <v>26.6</v>
      </c>
      <c r="J225" s="161">
        <v>10</v>
      </c>
      <c r="K225" s="162" t="s">
        <v>8732</v>
      </c>
      <c r="L225" s="29"/>
      <c r="M225" s="158" t="s">
        <v>8733</v>
      </c>
      <c r="N225" s="156">
        <f t="shared" si="26"/>
        <v>6393.6</v>
      </c>
      <c r="O225" s="156">
        <f t="shared" si="27"/>
        <v>6403.6</v>
      </c>
      <c r="P225" s="156">
        <f t="shared" si="28"/>
        <v>4168.6</v>
      </c>
      <c r="Q225" s="156">
        <f t="shared" si="29"/>
        <v>4178.6</v>
      </c>
      <c r="R225" s="29" t="str">
        <f>VLOOKUP(VLOOKUP(G225,开关状态表!B:H,2,FALSE),矩阵信息表!B:H,2,FALSE)</f>
        <v>CS11</v>
      </c>
      <c r="S225" s="29" t="str">
        <f>VLOOKUP(G225,开关状态表!B:H,5,FALSE)</f>
        <v>RN11A</v>
      </c>
      <c r="T225" s="29" t="str">
        <f>VLOOKUP(G225,开关状态表!B:H,6,FALSE)</f>
        <v>TN11A</v>
      </c>
      <c r="U225" s="29">
        <f>VLOOKUP(R225&amp;"-"&amp;S225,通道清单!C:L,8,FALSE)</f>
        <v>36</v>
      </c>
      <c r="V225" s="29">
        <f>VLOOKUP(R225&amp;"-"&amp;S225,通道清单!C:L,9,FALSE)</f>
        <v>6367</v>
      </c>
      <c r="W225" s="29">
        <f>VLOOKUP(R225&amp;"-"&amp;S225,通道清单!C:L,10,FALSE)</f>
        <v>6403</v>
      </c>
      <c r="X225" s="29">
        <f>VLOOKUP(R225&amp;"-"&amp;T225,通道清单!C:L,9,FALSE)</f>
        <v>4142</v>
      </c>
      <c r="Y225" s="29">
        <f>VLOOKUP(R225&amp;"-"&amp;T225,通道清单!C:L,10,FALSE)</f>
        <v>4178</v>
      </c>
    </row>
    <row r="226" ht="15" hidden="1" spans="1:25">
      <c r="A226" s="29">
        <f t="shared" si="24"/>
        <v>225</v>
      </c>
      <c r="B226" s="29" t="str">
        <f t="shared" si="25"/>
        <v>CS11-1-1-[12][12]-OFF0-BW29.5</v>
      </c>
      <c r="C226" s="29" t="str">
        <f>R226&amp;"_BW"&amp;TEXT(O226-N226,"000.00")&amp;"_U"&amp;VLOOKUP(R226&amp;"-"&amp;S226,通道清单!C:L,5,FALSE)&amp;LEFT("_____",5-LEN(VLOOKUP(R226&amp;"-"&amp;S226,通道清单!C:L,4,FALSE)))&amp;VLOOKUP(R226&amp;"-"&amp;S226,通道清单!C:L,4,FALSE)&amp;"_S"&amp;TEXT(N226,"00000.00")&amp;"_E"&amp;TEXT(O226,"00000.00")&amp;"_D"&amp;VLOOKUP(R226&amp;"-"&amp;T226,通道清单!C:L,5,FALSE)&amp;LEFT("_____",5-LEN(VLOOKUP(R226&amp;"-"&amp;T226,通道清单!C:L,4,FALSE)))&amp;VLOOKUP(R226&amp;"-"&amp;T226,通道清单!C:L,4,FALSE)&amp;"_S"&amp;TEXT(P226,"00000.00")&amp;"_E"&amp;TEXT(Q226,"00000.00")</f>
        <v>CS11_BW029.50_UV____N_S05867.00_E05896.50_DH____N_S03642.00_E03671.50</v>
      </c>
      <c r="D226" s="29"/>
      <c r="E226" s="29"/>
      <c r="F226" s="29"/>
      <c r="G226" s="29" t="s">
        <v>8830</v>
      </c>
      <c r="H226" s="29">
        <f>VLOOKUP(G226,开关状态表!B:I,7,FALSE)</f>
        <v>1</v>
      </c>
      <c r="I226" s="29">
        <v>0</v>
      </c>
      <c r="J226" s="161">
        <v>29.5</v>
      </c>
      <c r="K226" s="162" t="s">
        <v>202</v>
      </c>
      <c r="L226" s="29"/>
      <c r="M226" s="158" t="s">
        <v>8733</v>
      </c>
      <c r="N226" s="156">
        <f t="shared" si="26"/>
        <v>5867</v>
      </c>
      <c r="O226" s="156">
        <f t="shared" si="27"/>
        <v>5896.5</v>
      </c>
      <c r="P226" s="156">
        <f t="shared" si="28"/>
        <v>3642</v>
      </c>
      <c r="Q226" s="156">
        <f t="shared" si="29"/>
        <v>3671.5</v>
      </c>
      <c r="R226" s="29" t="str">
        <f>VLOOKUP(VLOOKUP(G226,开关状态表!B:H,2,FALSE),矩阵信息表!B:H,2,FALSE)</f>
        <v>CS11</v>
      </c>
      <c r="S226" s="29" t="str">
        <f>VLOOKUP(G226,开关状态表!B:H,5,FALSE)</f>
        <v>RN1B</v>
      </c>
      <c r="T226" s="29" t="str">
        <f>VLOOKUP(G226,开关状态表!B:H,6,FALSE)</f>
        <v>TN1B</v>
      </c>
      <c r="U226" s="29">
        <f>VLOOKUP(R226&amp;"-"&amp;S226,通道清单!C:L,8,FALSE)</f>
        <v>36</v>
      </c>
      <c r="V226" s="29">
        <f>VLOOKUP(R226&amp;"-"&amp;S226,通道清单!C:L,9,FALSE)</f>
        <v>5867</v>
      </c>
      <c r="W226" s="29">
        <f>VLOOKUP(R226&amp;"-"&amp;S226,通道清单!C:L,10,FALSE)</f>
        <v>5903</v>
      </c>
      <c r="X226" s="29">
        <f>VLOOKUP(R226&amp;"-"&amp;T226,通道清单!C:L,9,FALSE)</f>
        <v>3642</v>
      </c>
      <c r="Y226" s="29">
        <f>VLOOKUP(R226&amp;"-"&amp;T226,通道清单!C:L,10,FALSE)</f>
        <v>3678</v>
      </c>
    </row>
    <row r="227" ht="15" hidden="1" spans="1:25">
      <c r="A227" s="29">
        <f t="shared" si="24"/>
        <v>226</v>
      </c>
      <c r="B227" s="29" t="str">
        <f t="shared" si="25"/>
        <v>CS11-1-1-[12][12]-OFF29.5-BW6.5</v>
      </c>
      <c r="C227" s="29" t="str">
        <f>R227&amp;"_BW"&amp;TEXT(O227-N227,"000.00")&amp;"_U"&amp;VLOOKUP(R227&amp;"-"&amp;S227,通道清单!C:L,5,FALSE)&amp;LEFT("_____",5-LEN(VLOOKUP(R227&amp;"-"&amp;S227,通道清单!C:L,4,FALSE)))&amp;VLOOKUP(R227&amp;"-"&amp;S227,通道清单!C:L,4,FALSE)&amp;"_S"&amp;TEXT(N227,"00000.00")&amp;"_E"&amp;TEXT(O227,"00000.00")&amp;"_D"&amp;VLOOKUP(R227&amp;"-"&amp;T227,通道清单!C:L,5,FALSE)&amp;LEFT("_____",5-LEN(VLOOKUP(R227&amp;"-"&amp;T227,通道清单!C:L,4,FALSE)))&amp;VLOOKUP(R227&amp;"-"&amp;T227,通道清单!C:L,4,FALSE)&amp;"_S"&amp;TEXT(P227,"00000.00")&amp;"_E"&amp;TEXT(Q227,"00000.00")</f>
        <v>CS11_BW006.50_UV____N_S05896.50_E05903.00_DH____N_S03671.50_E03678.00</v>
      </c>
      <c r="D227" s="29"/>
      <c r="E227" s="29"/>
      <c r="F227" s="29"/>
      <c r="G227" s="29" t="s">
        <v>8830</v>
      </c>
      <c r="H227" s="29">
        <f>VLOOKUP(G227,开关状态表!B:I,7,FALSE)</f>
        <v>1</v>
      </c>
      <c r="I227" s="29">
        <v>29.5</v>
      </c>
      <c r="J227" s="161">
        <v>6.5</v>
      </c>
      <c r="K227" s="162" t="s">
        <v>8732</v>
      </c>
      <c r="L227" s="29"/>
      <c r="M227" s="158" t="s">
        <v>8733</v>
      </c>
      <c r="N227" s="156">
        <f t="shared" si="26"/>
        <v>5896.5</v>
      </c>
      <c r="O227" s="156">
        <f t="shared" si="27"/>
        <v>5903</v>
      </c>
      <c r="P227" s="156">
        <f t="shared" si="28"/>
        <v>3671.5</v>
      </c>
      <c r="Q227" s="156">
        <f t="shared" si="29"/>
        <v>3678</v>
      </c>
      <c r="R227" s="29" t="str">
        <f>VLOOKUP(VLOOKUP(G227,开关状态表!B:H,2,FALSE),矩阵信息表!B:H,2,FALSE)</f>
        <v>CS11</v>
      </c>
      <c r="S227" s="29" t="str">
        <f>VLOOKUP(G227,开关状态表!B:H,5,FALSE)</f>
        <v>RN1B</v>
      </c>
      <c r="T227" s="29" t="str">
        <f>VLOOKUP(G227,开关状态表!B:H,6,FALSE)</f>
        <v>TN1B</v>
      </c>
      <c r="U227" s="29">
        <f>VLOOKUP(R227&amp;"-"&amp;S227,通道清单!C:L,8,FALSE)</f>
        <v>36</v>
      </c>
      <c r="V227" s="29">
        <f>VLOOKUP(R227&amp;"-"&amp;S227,通道清单!C:L,9,FALSE)</f>
        <v>5867</v>
      </c>
      <c r="W227" s="29">
        <f>VLOOKUP(R227&amp;"-"&amp;S227,通道清单!C:L,10,FALSE)</f>
        <v>5903</v>
      </c>
      <c r="X227" s="29">
        <f>VLOOKUP(R227&amp;"-"&amp;T227,通道清单!C:L,9,FALSE)</f>
        <v>3642</v>
      </c>
      <c r="Y227" s="29">
        <f>VLOOKUP(R227&amp;"-"&amp;T227,通道清单!C:L,10,FALSE)</f>
        <v>3678</v>
      </c>
    </row>
    <row r="228" ht="15" hidden="1" spans="1:25">
      <c r="A228" s="29">
        <f t="shared" si="24"/>
        <v>227</v>
      </c>
      <c r="B228" s="29" t="str">
        <f t="shared" si="25"/>
        <v>CS11-1-1-[13][13]-OFF0-BW18</v>
      </c>
      <c r="C228" s="29" t="str">
        <f>R228&amp;"_BW"&amp;TEXT(O228-N228,"000.00")&amp;"_U"&amp;VLOOKUP(R228&amp;"-"&amp;S228,通道清单!C:L,5,FALSE)&amp;LEFT("_____",5-LEN(VLOOKUP(R228&amp;"-"&amp;S228,通道清单!C:L,4,FALSE)))&amp;VLOOKUP(R228&amp;"-"&amp;S228,通道清单!C:L,4,FALSE)&amp;"_S"&amp;TEXT(N228,"00000.00")&amp;"_E"&amp;TEXT(O228,"00000.00")&amp;"_D"&amp;VLOOKUP(R228&amp;"-"&amp;T228,通道清单!C:L,5,FALSE)&amp;LEFT("_____",5-LEN(VLOOKUP(R228&amp;"-"&amp;T228,通道清单!C:L,4,FALSE)))&amp;VLOOKUP(R228&amp;"-"&amp;T228,通道清单!C:L,4,FALSE)&amp;"_S"&amp;TEXT(P228,"00000.00")&amp;"_E"&amp;TEXT(Q228,"00000.00")</f>
        <v>CS11_BW018.00_UV____N_S05907.00_E05925.00_DH____N_S03682.00_E03700.00</v>
      </c>
      <c r="D228" s="29"/>
      <c r="E228" s="29"/>
      <c r="F228" s="29"/>
      <c r="G228" s="29" t="s">
        <v>8831</v>
      </c>
      <c r="H228" s="29">
        <f>VLOOKUP(G228,开关状态表!B:I,7,FALSE)</f>
        <v>1</v>
      </c>
      <c r="I228" s="29">
        <v>0</v>
      </c>
      <c r="J228" s="161">
        <v>18</v>
      </c>
      <c r="K228" s="29" t="s">
        <v>202</v>
      </c>
      <c r="L228" s="29"/>
      <c r="M228" s="158" t="s">
        <v>8733</v>
      </c>
      <c r="N228" s="156">
        <f t="shared" si="26"/>
        <v>5907</v>
      </c>
      <c r="O228" s="156">
        <f t="shared" si="27"/>
        <v>5925</v>
      </c>
      <c r="P228" s="156">
        <f t="shared" si="28"/>
        <v>3682</v>
      </c>
      <c r="Q228" s="156">
        <f t="shared" si="29"/>
        <v>3700</v>
      </c>
      <c r="R228" s="29" t="str">
        <f>VLOOKUP(VLOOKUP(G228,开关状态表!B:H,2,FALSE),矩阵信息表!B:H,2,FALSE)</f>
        <v>CS11</v>
      </c>
      <c r="S228" s="29" t="str">
        <f>VLOOKUP(G228,开关状态表!B:H,5,FALSE)</f>
        <v>RN2B</v>
      </c>
      <c r="T228" s="29" t="str">
        <f>VLOOKUP(G228,开关状态表!B:H,6,FALSE)</f>
        <v>TN2B</v>
      </c>
      <c r="U228" s="29">
        <f>VLOOKUP(R228&amp;"-"&amp;S228,通道清单!C:L,8,FALSE)</f>
        <v>36</v>
      </c>
      <c r="V228" s="29">
        <f>VLOOKUP(R228&amp;"-"&amp;S228,通道清单!C:L,9,FALSE)</f>
        <v>5907</v>
      </c>
      <c r="W228" s="29">
        <f>VLOOKUP(R228&amp;"-"&amp;S228,通道清单!C:L,10,FALSE)</f>
        <v>5943</v>
      </c>
      <c r="X228" s="29">
        <f>VLOOKUP(R228&amp;"-"&amp;T228,通道清单!C:L,9,FALSE)</f>
        <v>3682</v>
      </c>
      <c r="Y228" s="29">
        <f>VLOOKUP(R228&amp;"-"&amp;T228,通道清单!C:L,10,FALSE)</f>
        <v>3718</v>
      </c>
    </row>
    <row r="229" ht="15" hidden="1" spans="1:25">
      <c r="A229" s="29">
        <f t="shared" si="24"/>
        <v>228</v>
      </c>
      <c r="B229" s="29" t="str">
        <f t="shared" si="25"/>
        <v>CS11-1-1-[13][13]-OFF18-BW6.4</v>
      </c>
      <c r="C229" s="29" t="str">
        <f>R229&amp;"_BW"&amp;TEXT(O229-N229,"000.00")&amp;"_U"&amp;VLOOKUP(R229&amp;"-"&amp;S229,通道清单!C:L,5,FALSE)&amp;LEFT("_____",5-LEN(VLOOKUP(R229&amp;"-"&amp;S229,通道清单!C:L,4,FALSE)))&amp;VLOOKUP(R229&amp;"-"&amp;S229,通道清单!C:L,4,FALSE)&amp;"_S"&amp;TEXT(N229,"00000.00")&amp;"_E"&amp;TEXT(O229,"00000.00")&amp;"_D"&amp;VLOOKUP(R229&amp;"-"&amp;T229,通道清单!C:L,5,FALSE)&amp;LEFT("_____",5-LEN(VLOOKUP(R229&amp;"-"&amp;T229,通道清单!C:L,4,FALSE)))&amp;VLOOKUP(R229&amp;"-"&amp;T229,通道清单!C:L,4,FALSE)&amp;"_S"&amp;TEXT(P229,"00000.00")&amp;"_E"&amp;TEXT(Q229,"00000.00")</f>
        <v>CS11_BW006.40_UV____N_S05925.00_E05931.40_DH____N_S03700.00_E03706.40</v>
      </c>
      <c r="D229" s="29"/>
      <c r="E229" s="29"/>
      <c r="F229" s="29"/>
      <c r="G229" s="29" t="s">
        <v>8831</v>
      </c>
      <c r="H229" s="29">
        <f>VLOOKUP(G229,开关状态表!B:I,7,FALSE)</f>
        <v>1</v>
      </c>
      <c r="I229" s="29">
        <v>18</v>
      </c>
      <c r="J229" s="161">
        <v>6.4</v>
      </c>
      <c r="K229" s="29" t="s">
        <v>8732</v>
      </c>
      <c r="L229" s="29"/>
      <c r="M229" s="158" t="s">
        <v>8733</v>
      </c>
      <c r="N229" s="156">
        <f t="shared" si="26"/>
        <v>5925</v>
      </c>
      <c r="O229" s="156">
        <f t="shared" si="27"/>
        <v>5931.4</v>
      </c>
      <c r="P229" s="156">
        <f t="shared" si="28"/>
        <v>3700</v>
      </c>
      <c r="Q229" s="156">
        <f t="shared" si="29"/>
        <v>3706.4</v>
      </c>
      <c r="R229" s="29" t="str">
        <f>VLOOKUP(VLOOKUP(G229,开关状态表!B:H,2,FALSE),矩阵信息表!B:H,2,FALSE)</f>
        <v>CS11</v>
      </c>
      <c r="S229" s="29" t="str">
        <f>VLOOKUP(G229,开关状态表!B:H,5,FALSE)</f>
        <v>RN2B</v>
      </c>
      <c r="T229" s="29" t="str">
        <f>VLOOKUP(G229,开关状态表!B:H,6,FALSE)</f>
        <v>TN2B</v>
      </c>
      <c r="U229" s="29">
        <f>VLOOKUP(R229&amp;"-"&amp;S229,通道清单!C:L,8,FALSE)</f>
        <v>36</v>
      </c>
      <c r="V229" s="29">
        <f>VLOOKUP(R229&amp;"-"&amp;S229,通道清单!C:L,9,FALSE)</f>
        <v>5907</v>
      </c>
      <c r="W229" s="29">
        <f>VLOOKUP(R229&amp;"-"&amp;S229,通道清单!C:L,10,FALSE)</f>
        <v>5943</v>
      </c>
      <c r="X229" s="29">
        <f>VLOOKUP(R229&amp;"-"&amp;T229,通道清单!C:L,9,FALSE)</f>
        <v>3682</v>
      </c>
      <c r="Y229" s="29">
        <f>VLOOKUP(R229&amp;"-"&amp;T229,通道清单!C:L,10,FALSE)</f>
        <v>3718</v>
      </c>
    </row>
    <row r="230" ht="15" hidden="1" spans="1:25">
      <c r="A230" s="29">
        <f t="shared" si="24"/>
        <v>229</v>
      </c>
      <c r="B230" s="29" t="str">
        <f t="shared" si="25"/>
        <v>CS11-1-1-[13][13]-OFF24.4-BW0.8</v>
      </c>
      <c r="C230" s="29" t="str">
        <f>R230&amp;"_BW"&amp;TEXT(O230-N230,"000.00")&amp;"_U"&amp;VLOOKUP(R230&amp;"-"&amp;S230,通道清单!C:L,5,FALSE)&amp;LEFT("_____",5-LEN(VLOOKUP(R230&amp;"-"&amp;S230,通道清单!C:L,4,FALSE)))&amp;VLOOKUP(R230&amp;"-"&amp;S230,通道清单!C:L,4,FALSE)&amp;"_S"&amp;TEXT(N230,"00000.00")&amp;"_E"&amp;TEXT(O230,"00000.00")&amp;"_D"&amp;VLOOKUP(R230&amp;"-"&amp;T230,通道清单!C:L,5,FALSE)&amp;LEFT("_____",5-LEN(VLOOKUP(R230&amp;"-"&amp;T230,通道清单!C:L,4,FALSE)))&amp;VLOOKUP(R230&amp;"-"&amp;T230,通道清单!C:L,4,FALSE)&amp;"_S"&amp;TEXT(P230,"00000.00")&amp;"_E"&amp;TEXT(Q230,"00000.00")</f>
        <v>CS11_BW000.80_UV____N_S05931.40_E05932.20_DH____N_S03706.40_E03707.20</v>
      </c>
      <c r="D230" s="29"/>
      <c r="E230" s="29"/>
      <c r="F230" s="29"/>
      <c r="G230" s="29" t="s">
        <v>8831</v>
      </c>
      <c r="H230" s="29">
        <f>VLOOKUP(G230,开关状态表!B:I,7,FALSE)</f>
        <v>1</v>
      </c>
      <c r="I230" s="29">
        <v>24.4</v>
      </c>
      <c r="J230" s="161">
        <v>0.8</v>
      </c>
      <c r="K230" s="29" t="s">
        <v>202</v>
      </c>
      <c r="L230" s="29"/>
      <c r="M230" s="158" t="s">
        <v>8733</v>
      </c>
      <c r="N230" s="156">
        <f t="shared" si="26"/>
        <v>5931.4</v>
      </c>
      <c r="O230" s="156">
        <f t="shared" si="27"/>
        <v>5932.2</v>
      </c>
      <c r="P230" s="156">
        <f t="shared" si="28"/>
        <v>3706.4</v>
      </c>
      <c r="Q230" s="156">
        <f t="shared" si="29"/>
        <v>3707.2</v>
      </c>
      <c r="R230" s="29" t="str">
        <f>VLOOKUP(VLOOKUP(G230,开关状态表!B:H,2,FALSE),矩阵信息表!B:H,2,FALSE)</f>
        <v>CS11</v>
      </c>
      <c r="S230" s="29" t="str">
        <f>VLOOKUP(G230,开关状态表!B:H,5,FALSE)</f>
        <v>RN2B</v>
      </c>
      <c r="T230" s="29" t="str">
        <f>VLOOKUP(G230,开关状态表!B:H,6,FALSE)</f>
        <v>TN2B</v>
      </c>
      <c r="U230" s="29">
        <f>VLOOKUP(R230&amp;"-"&amp;S230,通道清单!C:L,8,FALSE)</f>
        <v>36</v>
      </c>
      <c r="V230" s="29">
        <f>VLOOKUP(R230&amp;"-"&amp;S230,通道清单!C:L,9,FALSE)</f>
        <v>5907</v>
      </c>
      <c r="W230" s="29">
        <f>VLOOKUP(R230&amp;"-"&amp;S230,通道清单!C:L,10,FALSE)</f>
        <v>5943</v>
      </c>
      <c r="X230" s="29">
        <f>VLOOKUP(R230&amp;"-"&amp;T230,通道清单!C:L,9,FALSE)</f>
        <v>3682</v>
      </c>
      <c r="Y230" s="29">
        <f>VLOOKUP(R230&amp;"-"&amp;T230,通道清单!C:L,10,FALSE)</f>
        <v>3718</v>
      </c>
    </row>
    <row r="231" ht="15" hidden="1" spans="1:25">
      <c r="A231" s="29">
        <f t="shared" ref="A231:A246" si="30">ROW()-1</f>
        <v>230</v>
      </c>
      <c r="B231" s="29" t="str">
        <f t="shared" si="25"/>
        <v>CS11-1-1-[13][13]-OFF26.4-BW9.6</v>
      </c>
      <c r="C231" s="29" t="str">
        <f>R231&amp;"_BW"&amp;TEXT(O231-N231,"000.00")&amp;"_U"&amp;VLOOKUP(R231&amp;"-"&amp;S231,通道清单!C:L,5,FALSE)&amp;LEFT("_____",5-LEN(VLOOKUP(R231&amp;"-"&amp;S231,通道清单!C:L,4,FALSE)))&amp;VLOOKUP(R231&amp;"-"&amp;S231,通道清单!C:L,4,FALSE)&amp;"_S"&amp;TEXT(N231,"00000.00")&amp;"_E"&amp;TEXT(O231,"00000.00")&amp;"_D"&amp;VLOOKUP(R231&amp;"-"&amp;T231,通道清单!C:L,5,FALSE)&amp;LEFT("_____",5-LEN(VLOOKUP(R231&amp;"-"&amp;T231,通道清单!C:L,4,FALSE)))&amp;VLOOKUP(R231&amp;"-"&amp;T231,通道清单!C:L,4,FALSE)&amp;"_S"&amp;TEXT(P231,"00000.00")&amp;"_E"&amp;TEXT(Q231,"00000.00")</f>
        <v>CS11_BW009.60_UV____N_S05933.40_E05943.00_DH____N_S03708.40_E03718.00</v>
      </c>
      <c r="D231" s="29"/>
      <c r="E231" s="29"/>
      <c r="F231" s="29"/>
      <c r="G231" s="29" t="s">
        <v>8831</v>
      </c>
      <c r="H231" s="29">
        <f>VLOOKUP(G231,开关状态表!B:I,7,FALSE)</f>
        <v>1</v>
      </c>
      <c r="I231" s="29">
        <v>26.4</v>
      </c>
      <c r="J231" s="161">
        <v>9.6</v>
      </c>
      <c r="K231" s="29" t="s">
        <v>8732</v>
      </c>
      <c r="L231" s="29"/>
      <c r="M231" s="158" t="s">
        <v>8733</v>
      </c>
      <c r="N231" s="156">
        <f t="shared" si="26"/>
        <v>5933.4</v>
      </c>
      <c r="O231" s="156">
        <f t="shared" si="27"/>
        <v>5943</v>
      </c>
      <c r="P231" s="156">
        <f t="shared" si="28"/>
        <v>3708.4</v>
      </c>
      <c r="Q231" s="156">
        <f t="shared" si="29"/>
        <v>3718</v>
      </c>
      <c r="R231" s="29" t="str">
        <f>VLOOKUP(VLOOKUP(G231,开关状态表!B:H,2,FALSE),矩阵信息表!B:H,2,FALSE)</f>
        <v>CS11</v>
      </c>
      <c r="S231" s="29" t="str">
        <f>VLOOKUP(G231,开关状态表!B:H,5,FALSE)</f>
        <v>RN2B</v>
      </c>
      <c r="T231" s="29" t="str">
        <f>VLOOKUP(G231,开关状态表!B:H,6,FALSE)</f>
        <v>TN2B</v>
      </c>
      <c r="U231" s="29">
        <f>VLOOKUP(R231&amp;"-"&amp;S231,通道清单!C:L,8,FALSE)</f>
        <v>36</v>
      </c>
      <c r="V231" s="29">
        <f>VLOOKUP(R231&amp;"-"&amp;S231,通道清单!C:L,9,FALSE)</f>
        <v>5907</v>
      </c>
      <c r="W231" s="29">
        <f>VLOOKUP(R231&amp;"-"&amp;S231,通道清单!C:L,10,FALSE)</f>
        <v>5943</v>
      </c>
      <c r="X231" s="29">
        <f>VLOOKUP(R231&amp;"-"&amp;T231,通道清单!C:L,9,FALSE)</f>
        <v>3682</v>
      </c>
      <c r="Y231" s="29">
        <f>VLOOKUP(R231&amp;"-"&amp;T231,通道清单!C:L,10,FALSE)</f>
        <v>3718</v>
      </c>
    </row>
    <row r="232" ht="15" hidden="1" spans="1:25">
      <c r="A232" s="29">
        <f t="shared" si="30"/>
        <v>231</v>
      </c>
      <c r="B232" s="29" t="str">
        <f t="shared" si="25"/>
        <v>CS11-1-1-[14][14]-OFF0-BW17.7</v>
      </c>
      <c r="C232" s="29" t="str">
        <f>R232&amp;"_BW"&amp;TEXT(O232-N232,"000.00")&amp;"_U"&amp;VLOOKUP(R232&amp;"-"&amp;S232,通道清单!C:L,5,FALSE)&amp;LEFT("_____",5-LEN(VLOOKUP(R232&amp;"-"&amp;S232,通道清单!C:L,4,FALSE)))&amp;VLOOKUP(R232&amp;"-"&amp;S232,通道清单!C:L,4,FALSE)&amp;"_S"&amp;TEXT(N232,"00000.00")&amp;"_E"&amp;TEXT(O232,"00000.00")&amp;"_D"&amp;VLOOKUP(R232&amp;"-"&amp;T232,通道清单!C:L,5,FALSE)&amp;LEFT("_____",5-LEN(VLOOKUP(R232&amp;"-"&amp;T232,通道清单!C:L,4,FALSE)))&amp;VLOOKUP(R232&amp;"-"&amp;T232,通道清单!C:L,4,FALSE)&amp;"_S"&amp;TEXT(P232,"00000.00")&amp;"_E"&amp;TEXT(Q232,"00000.00")</f>
        <v>CS11_BW017.70_UV____N_S05947.00_E05964.70_DH____N_S03722.00_E03739.70</v>
      </c>
      <c r="D232" s="29"/>
      <c r="E232" s="29"/>
      <c r="F232" s="29"/>
      <c r="G232" s="29" t="s">
        <v>8832</v>
      </c>
      <c r="H232" s="29">
        <f>VLOOKUP(G232,开关状态表!B:I,7,FALSE)</f>
        <v>1</v>
      </c>
      <c r="I232" s="29">
        <v>0</v>
      </c>
      <c r="J232" s="161">
        <v>17.7</v>
      </c>
      <c r="K232" s="29" t="s">
        <v>8732</v>
      </c>
      <c r="L232" s="29"/>
      <c r="M232" s="158" t="s">
        <v>8733</v>
      </c>
      <c r="N232" s="156">
        <f t="shared" si="26"/>
        <v>5947</v>
      </c>
      <c r="O232" s="156">
        <f t="shared" si="27"/>
        <v>5964.7</v>
      </c>
      <c r="P232" s="156">
        <f t="shared" si="28"/>
        <v>3722</v>
      </c>
      <c r="Q232" s="156">
        <f t="shared" si="29"/>
        <v>3739.7</v>
      </c>
      <c r="R232" s="29" t="str">
        <f>VLOOKUP(VLOOKUP(G232,开关状态表!B:H,2,FALSE),矩阵信息表!B:H,2,FALSE)</f>
        <v>CS11</v>
      </c>
      <c r="S232" s="29" t="str">
        <f>VLOOKUP(G232,开关状态表!B:H,5,FALSE)</f>
        <v>RN3B</v>
      </c>
      <c r="T232" s="29" t="str">
        <f>VLOOKUP(G232,开关状态表!B:H,6,FALSE)</f>
        <v>TN3B</v>
      </c>
      <c r="U232" s="29">
        <f>VLOOKUP(R232&amp;"-"&amp;S232,通道清单!C:L,8,FALSE)</f>
        <v>36</v>
      </c>
      <c r="V232" s="29">
        <f>VLOOKUP(R232&amp;"-"&amp;S232,通道清单!C:L,9,FALSE)</f>
        <v>5947</v>
      </c>
      <c r="W232" s="29">
        <f>VLOOKUP(R232&amp;"-"&amp;S232,通道清单!C:L,10,FALSE)</f>
        <v>5983</v>
      </c>
      <c r="X232" s="29">
        <f>VLOOKUP(R232&amp;"-"&amp;T232,通道清单!C:L,9,FALSE)</f>
        <v>3722</v>
      </c>
      <c r="Y232" s="29">
        <f>VLOOKUP(R232&amp;"-"&amp;T232,通道清单!C:L,10,FALSE)</f>
        <v>3758</v>
      </c>
    </row>
    <row r="233" ht="15" hidden="1" spans="1:25">
      <c r="A233" s="29">
        <f t="shared" si="30"/>
        <v>232</v>
      </c>
      <c r="B233" s="29" t="str">
        <f t="shared" si="25"/>
        <v>CS11-1-1-[14][14]-OFF17.7-BW18.7</v>
      </c>
      <c r="C233" s="29" t="str">
        <f>R233&amp;"_BW"&amp;TEXT(O233-N233,"000.00")&amp;"_U"&amp;VLOOKUP(R233&amp;"-"&amp;S233,通道清单!C:L,5,FALSE)&amp;LEFT("_____",5-LEN(VLOOKUP(R233&amp;"-"&amp;S233,通道清单!C:L,4,FALSE)))&amp;VLOOKUP(R233&amp;"-"&amp;S233,通道清单!C:L,4,FALSE)&amp;"_S"&amp;TEXT(N233,"00000.00")&amp;"_E"&amp;TEXT(O233,"00000.00")&amp;"_D"&amp;VLOOKUP(R233&amp;"-"&amp;T233,通道清单!C:L,5,FALSE)&amp;LEFT("_____",5-LEN(VLOOKUP(R233&amp;"-"&amp;T233,通道清单!C:L,4,FALSE)))&amp;VLOOKUP(R233&amp;"-"&amp;T233,通道清单!C:L,4,FALSE)&amp;"_S"&amp;TEXT(P233,"00000.00")&amp;"_E"&amp;TEXT(Q233,"00000.00")</f>
        <v>CS11_BW018.70_UV____N_S05964.70_E05983.40_DH____N_S03739.70_E03758.40</v>
      </c>
      <c r="D233" s="29"/>
      <c r="E233" s="29"/>
      <c r="F233" s="29"/>
      <c r="G233" s="29" t="s">
        <v>8832</v>
      </c>
      <c r="H233" s="29">
        <f>VLOOKUP(G233,开关状态表!B:I,7,FALSE)</f>
        <v>1</v>
      </c>
      <c r="I233" s="29">
        <v>17.7</v>
      </c>
      <c r="J233" s="161">
        <v>18.7</v>
      </c>
      <c r="K233" s="29" t="s">
        <v>202</v>
      </c>
      <c r="L233" s="29"/>
      <c r="M233" s="158" t="s">
        <v>8733</v>
      </c>
      <c r="N233" s="156">
        <f t="shared" si="26"/>
        <v>5964.7</v>
      </c>
      <c r="O233" s="156">
        <f t="shared" si="27"/>
        <v>5983.4</v>
      </c>
      <c r="P233" s="156">
        <f t="shared" si="28"/>
        <v>3739.7</v>
      </c>
      <c r="Q233" s="156">
        <f t="shared" si="29"/>
        <v>3758.4</v>
      </c>
      <c r="R233" s="29" t="str">
        <f>VLOOKUP(VLOOKUP(G233,开关状态表!B:H,2,FALSE),矩阵信息表!B:H,2,FALSE)</f>
        <v>CS11</v>
      </c>
      <c r="S233" s="29" t="str">
        <f>VLOOKUP(G233,开关状态表!B:H,5,FALSE)</f>
        <v>RN3B</v>
      </c>
      <c r="T233" s="29" t="str">
        <f>VLOOKUP(G233,开关状态表!B:H,6,FALSE)</f>
        <v>TN3B</v>
      </c>
      <c r="U233" s="29">
        <f>VLOOKUP(R233&amp;"-"&amp;S233,通道清单!C:L,8,FALSE)</f>
        <v>36</v>
      </c>
      <c r="V233" s="29">
        <f>VLOOKUP(R233&amp;"-"&amp;S233,通道清单!C:L,9,FALSE)</f>
        <v>5947</v>
      </c>
      <c r="W233" s="29">
        <f>VLOOKUP(R233&amp;"-"&amp;S233,通道清单!C:L,10,FALSE)</f>
        <v>5983</v>
      </c>
      <c r="X233" s="29">
        <f>VLOOKUP(R233&amp;"-"&amp;T233,通道清单!C:L,9,FALSE)</f>
        <v>3722</v>
      </c>
      <c r="Y233" s="29">
        <f>VLOOKUP(R233&amp;"-"&amp;T233,通道清单!C:L,10,FALSE)</f>
        <v>3758</v>
      </c>
    </row>
    <row r="234" ht="15" hidden="1" spans="1:25">
      <c r="A234" s="29">
        <f t="shared" si="30"/>
        <v>233</v>
      </c>
      <c r="B234" s="29" t="str">
        <f t="shared" si="25"/>
        <v>CS11-1-1-[15][15]-OFF0-BW26</v>
      </c>
      <c r="C234" s="29" t="str">
        <f>R234&amp;"_BW"&amp;TEXT(O234-N234,"000.00")&amp;"_U"&amp;VLOOKUP(R234&amp;"-"&amp;S234,通道清单!C:L,5,FALSE)&amp;LEFT("_____",5-LEN(VLOOKUP(R234&amp;"-"&amp;S234,通道清单!C:L,4,FALSE)))&amp;VLOOKUP(R234&amp;"-"&amp;S234,通道清单!C:L,4,FALSE)&amp;"_S"&amp;TEXT(N234,"00000.00")&amp;"_E"&amp;TEXT(O234,"00000.00")&amp;"_D"&amp;VLOOKUP(R234&amp;"-"&amp;T234,通道清单!C:L,5,FALSE)&amp;LEFT("_____",5-LEN(VLOOKUP(R234&amp;"-"&amp;T234,通道清单!C:L,4,FALSE)))&amp;VLOOKUP(R234&amp;"-"&amp;T234,通道清单!C:L,4,FALSE)&amp;"_S"&amp;TEXT(P234,"00000.00")&amp;"_E"&amp;TEXT(Q234,"00000.00")</f>
        <v>CS11_BW026.00_UV____N_S05987.00_E06013.00_DH____N_S03762.00_E03788.00</v>
      </c>
      <c r="D234" s="29"/>
      <c r="E234" s="29"/>
      <c r="F234" s="29"/>
      <c r="G234" s="29" t="s">
        <v>8833</v>
      </c>
      <c r="H234" s="29">
        <f>VLOOKUP(G234,开关状态表!B:I,7,FALSE)</f>
        <v>1</v>
      </c>
      <c r="I234" s="29">
        <v>0</v>
      </c>
      <c r="J234" s="161">
        <v>26</v>
      </c>
      <c r="K234" s="29" t="s">
        <v>8732</v>
      </c>
      <c r="L234" s="29"/>
      <c r="M234" s="158" t="s">
        <v>8733</v>
      </c>
      <c r="N234" s="156">
        <f t="shared" si="26"/>
        <v>5987</v>
      </c>
      <c r="O234" s="156">
        <f t="shared" si="27"/>
        <v>6013</v>
      </c>
      <c r="P234" s="156">
        <f t="shared" si="28"/>
        <v>3762</v>
      </c>
      <c r="Q234" s="156">
        <f t="shared" si="29"/>
        <v>3788</v>
      </c>
      <c r="R234" s="29" t="str">
        <f>VLOOKUP(VLOOKUP(G234,开关状态表!B:H,2,FALSE),矩阵信息表!B:H,2,FALSE)</f>
        <v>CS11</v>
      </c>
      <c r="S234" s="29" t="str">
        <f>VLOOKUP(G234,开关状态表!B:H,5,FALSE)</f>
        <v>RN4B</v>
      </c>
      <c r="T234" s="29" t="str">
        <f>VLOOKUP(G234,开关状态表!B:H,6,FALSE)</f>
        <v>TN4B</v>
      </c>
      <c r="U234" s="29">
        <f>VLOOKUP(R234&amp;"-"&amp;S234,通道清单!C:L,8,FALSE)</f>
        <v>36</v>
      </c>
      <c r="V234" s="29">
        <f>VLOOKUP(R234&amp;"-"&amp;S234,通道清单!C:L,9,FALSE)</f>
        <v>5987</v>
      </c>
      <c r="W234" s="29">
        <f>VLOOKUP(R234&amp;"-"&amp;S234,通道清单!C:L,10,FALSE)</f>
        <v>6023</v>
      </c>
      <c r="X234" s="29">
        <f>VLOOKUP(R234&amp;"-"&amp;T234,通道清单!C:L,9,FALSE)</f>
        <v>3762</v>
      </c>
      <c r="Y234" s="29">
        <f>VLOOKUP(R234&amp;"-"&amp;T234,通道清单!C:L,10,FALSE)</f>
        <v>3798</v>
      </c>
    </row>
    <row r="235" ht="15" hidden="1" spans="1:25">
      <c r="A235" s="29">
        <f t="shared" si="30"/>
        <v>234</v>
      </c>
      <c r="B235" s="29" t="str">
        <f t="shared" si="25"/>
        <v>CS11-1-1-[15][15]-OFF26-BW10</v>
      </c>
      <c r="C235" s="29" t="str">
        <f>R235&amp;"_BW"&amp;TEXT(O235-N235,"000.00")&amp;"_U"&amp;VLOOKUP(R235&amp;"-"&amp;S235,通道清单!C:L,5,FALSE)&amp;LEFT("_____",5-LEN(VLOOKUP(R235&amp;"-"&amp;S235,通道清单!C:L,4,FALSE)))&amp;VLOOKUP(R235&amp;"-"&amp;S235,通道清单!C:L,4,FALSE)&amp;"_S"&amp;TEXT(N235,"00000.00")&amp;"_E"&amp;TEXT(O235,"00000.00")&amp;"_D"&amp;VLOOKUP(R235&amp;"-"&amp;T235,通道清单!C:L,5,FALSE)&amp;LEFT("_____",5-LEN(VLOOKUP(R235&amp;"-"&amp;T235,通道清单!C:L,4,FALSE)))&amp;VLOOKUP(R235&amp;"-"&amp;T235,通道清单!C:L,4,FALSE)&amp;"_S"&amp;TEXT(P235,"00000.00")&amp;"_E"&amp;TEXT(Q235,"00000.00")</f>
        <v>CS11_BW010.00_UV____N_S06013.00_E06023.00_DH____N_S03788.00_E03798.00</v>
      </c>
      <c r="D235" s="29"/>
      <c r="E235" s="29"/>
      <c r="F235" s="29"/>
      <c r="G235" s="29" t="s">
        <v>8833</v>
      </c>
      <c r="H235" s="29">
        <f>VLOOKUP(G235,开关状态表!B:I,7,FALSE)</f>
        <v>1</v>
      </c>
      <c r="I235" s="29">
        <v>26</v>
      </c>
      <c r="J235" s="161">
        <v>10</v>
      </c>
      <c r="K235" s="29" t="s">
        <v>8732</v>
      </c>
      <c r="L235" s="29"/>
      <c r="M235" s="158" t="s">
        <v>8733</v>
      </c>
      <c r="N235" s="156">
        <f t="shared" si="26"/>
        <v>6013</v>
      </c>
      <c r="O235" s="156">
        <f t="shared" si="27"/>
        <v>6023</v>
      </c>
      <c r="P235" s="156">
        <f t="shared" si="28"/>
        <v>3788</v>
      </c>
      <c r="Q235" s="156">
        <f t="shared" si="29"/>
        <v>3798</v>
      </c>
      <c r="R235" s="29" t="str">
        <f>VLOOKUP(VLOOKUP(G235,开关状态表!B:H,2,FALSE),矩阵信息表!B:H,2,FALSE)</f>
        <v>CS11</v>
      </c>
      <c r="S235" s="29" t="str">
        <f>VLOOKUP(G235,开关状态表!B:H,5,FALSE)</f>
        <v>RN4B</v>
      </c>
      <c r="T235" s="29" t="str">
        <f>VLOOKUP(G235,开关状态表!B:H,6,FALSE)</f>
        <v>TN4B</v>
      </c>
      <c r="U235" s="29">
        <f>VLOOKUP(R235&amp;"-"&amp;S235,通道清单!C:L,8,FALSE)</f>
        <v>36</v>
      </c>
      <c r="V235" s="29">
        <f>VLOOKUP(R235&amp;"-"&amp;S235,通道清单!C:L,9,FALSE)</f>
        <v>5987</v>
      </c>
      <c r="W235" s="29">
        <f>VLOOKUP(R235&amp;"-"&amp;S235,通道清单!C:L,10,FALSE)</f>
        <v>6023</v>
      </c>
      <c r="X235" s="29">
        <f>VLOOKUP(R235&amp;"-"&amp;T235,通道清单!C:L,9,FALSE)</f>
        <v>3762</v>
      </c>
      <c r="Y235" s="29">
        <f>VLOOKUP(R235&amp;"-"&amp;T235,通道清单!C:L,10,FALSE)</f>
        <v>3798</v>
      </c>
    </row>
    <row r="236" ht="15" hidden="1" spans="1:25">
      <c r="A236" s="29">
        <f t="shared" si="30"/>
        <v>235</v>
      </c>
      <c r="B236" s="29" t="str">
        <f t="shared" si="25"/>
        <v>CS11-1-1-[16][16]-OFF0-BW10</v>
      </c>
      <c r="C236" s="29" t="str">
        <f>R236&amp;"_BW"&amp;TEXT(O236-N236,"000.00")&amp;"_U"&amp;VLOOKUP(R236&amp;"-"&amp;S236,通道清单!C:L,5,FALSE)&amp;LEFT("_____",5-LEN(VLOOKUP(R236&amp;"-"&amp;S236,通道清单!C:L,4,FALSE)))&amp;VLOOKUP(R236&amp;"-"&amp;S236,通道清单!C:L,4,FALSE)&amp;"_S"&amp;TEXT(N236,"00000.00")&amp;"_E"&amp;TEXT(O236,"00000.00")&amp;"_D"&amp;VLOOKUP(R236&amp;"-"&amp;T236,通道清单!C:L,5,FALSE)&amp;LEFT("_____",5-LEN(VLOOKUP(R236&amp;"-"&amp;T236,通道清单!C:L,4,FALSE)))&amp;VLOOKUP(R236&amp;"-"&amp;T236,通道清单!C:L,4,FALSE)&amp;"_S"&amp;TEXT(P236,"00000.00")&amp;"_E"&amp;TEXT(Q236,"00000.00")</f>
        <v>CS11_BW010.00_UV____N_S06027.00_E06037.00_DH____N_S03802.00_E03812.00</v>
      </c>
      <c r="D236" s="29"/>
      <c r="E236" s="29"/>
      <c r="F236" s="29"/>
      <c r="G236" s="29" t="s">
        <v>8834</v>
      </c>
      <c r="H236" s="29">
        <f>VLOOKUP(G236,开关状态表!B:I,7,FALSE)</f>
        <v>1</v>
      </c>
      <c r="I236" s="29">
        <v>0</v>
      </c>
      <c r="J236" s="161">
        <v>10</v>
      </c>
      <c r="K236" s="29" t="s">
        <v>8732</v>
      </c>
      <c r="L236" s="29"/>
      <c r="M236" s="158" t="s">
        <v>8733</v>
      </c>
      <c r="N236" s="156">
        <f t="shared" si="26"/>
        <v>6027</v>
      </c>
      <c r="O236" s="156">
        <f t="shared" si="27"/>
        <v>6037</v>
      </c>
      <c r="P236" s="156">
        <f t="shared" si="28"/>
        <v>3802</v>
      </c>
      <c r="Q236" s="156">
        <f t="shared" si="29"/>
        <v>3812</v>
      </c>
      <c r="R236" s="29" t="str">
        <f>VLOOKUP(VLOOKUP(G236,开关状态表!B:H,2,FALSE),矩阵信息表!B:H,2,FALSE)</f>
        <v>CS11</v>
      </c>
      <c r="S236" s="29" t="str">
        <f>VLOOKUP(G236,开关状态表!B:H,5,FALSE)</f>
        <v>RN5B</v>
      </c>
      <c r="T236" s="29" t="str">
        <f>VLOOKUP(G236,开关状态表!B:H,6,FALSE)</f>
        <v>TN5B</v>
      </c>
      <c r="U236" s="29">
        <f>VLOOKUP(R236&amp;"-"&amp;S236,通道清单!C:L,8,FALSE)</f>
        <v>36</v>
      </c>
      <c r="V236" s="29">
        <f>VLOOKUP(R236&amp;"-"&amp;S236,通道清单!C:L,9,FALSE)</f>
        <v>6027</v>
      </c>
      <c r="W236" s="29">
        <f>VLOOKUP(R236&amp;"-"&amp;S236,通道清单!C:L,10,FALSE)</f>
        <v>6063</v>
      </c>
      <c r="X236" s="29">
        <f>VLOOKUP(R236&amp;"-"&amp;T236,通道清单!C:L,9,FALSE)</f>
        <v>3802</v>
      </c>
      <c r="Y236" s="29">
        <f>VLOOKUP(R236&amp;"-"&amp;T236,通道清单!C:L,10,FALSE)</f>
        <v>3838</v>
      </c>
    </row>
    <row r="237" ht="15" hidden="1" spans="1:25">
      <c r="A237" s="29">
        <f t="shared" si="30"/>
        <v>236</v>
      </c>
      <c r="B237" s="29" t="str">
        <f t="shared" si="25"/>
        <v>CS11-1-1-[16][16]-OFF10-BW22</v>
      </c>
      <c r="C237" s="29" t="str">
        <f>R237&amp;"_BW"&amp;TEXT(O237-N237,"000.00")&amp;"_U"&amp;VLOOKUP(R237&amp;"-"&amp;S237,通道清单!C:L,5,FALSE)&amp;LEFT("_____",5-LEN(VLOOKUP(R237&amp;"-"&amp;S237,通道清单!C:L,4,FALSE)))&amp;VLOOKUP(R237&amp;"-"&amp;S237,通道清单!C:L,4,FALSE)&amp;"_S"&amp;TEXT(N237,"00000.00")&amp;"_E"&amp;TEXT(O237,"00000.00")&amp;"_D"&amp;VLOOKUP(R237&amp;"-"&amp;T237,通道清单!C:L,5,FALSE)&amp;LEFT("_____",5-LEN(VLOOKUP(R237&amp;"-"&amp;T237,通道清单!C:L,4,FALSE)))&amp;VLOOKUP(R237&amp;"-"&amp;T237,通道清单!C:L,4,FALSE)&amp;"_S"&amp;TEXT(P237,"00000.00")&amp;"_E"&amp;TEXT(Q237,"00000.00")</f>
        <v>CS11_BW022.00_UV____N_S06037.00_E06059.00_DH____N_S03812.00_E03834.00</v>
      </c>
      <c r="D237" s="29"/>
      <c r="E237" s="29"/>
      <c r="F237" s="29"/>
      <c r="G237" s="29" t="s">
        <v>8834</v>
      </c>
      <c r="H237" s="29">
        <f>VLOOKUP(G237,开关状态表!B:I,7,FALSE)</f>
        <v>1</v>
      </c>
      <c r="I237" s="29">
        <v>10</v>
      </c>
      <c r="J237" s="161">
        <v>22</v>
      </c>
      <c r="K237" s="29" t="s">
        <v>8732</v>
      </c>
      <c r="L237" s="29"/>
      <c r="M237" s="158" t="s">
        <v>8733</v>
      </c>
      <c r="N237" s="156">
        <f t="shared" si="26"/>
        <v>6037</v>
      </c>
      <c r="O237" s="156">
        <f t="shared" si="27"/>
        <v>6059</v>
      </c>
      <c r="P237" s="156">
        <f t="shared" si="28"/>
        <v>3812</v>
      </c>
      <c r="Q237" s="156">
        <f t="shared" si="29"/>
        <v>3834</v>
      </c>
      <c r="R237" s="29" t="str">
        <f>VLOOKUP(VLOOKUP(G237,开关状态表!B:H,2,FALSE),矩阵信息表!B:H,2,FALSE)</f>
        <v>CS11</v>
      </c>
      <c r="S237" s="29" t="str">
        <f>VLOOKUP(G237,开关状态表!B:H,5,FALSE)</f>
        <v>RN5B</v>
      </c>
      <c r="T237" s="29" t="str">
        <f>VLOOKUP(G237,开关状态表!B:H,6,FALSE)</f>
        <v>TN5B</v>
      </c>
      <c r="U237" s="29">
        <f>VLOOKUP(R237&amp;"-"&amp;S237,通道清单!C:L,8,FALSE)</f>
        <v>36</v>
      </c>
      <c r="V237" s="29">
        <f>VLOOKUP(R237&amp;"-"&amp;S237,通道清单!C:L,9,FALSE)</f>
        <v>6027</v>
      </c>
      <c r="W237" s="29">
        <f>VLOOKUP(R237&amp;"-"&amp;S237,通道清单!C:L,10,FALSE)</f>
        <v>6063</v>
      </c>
      <c r="X237" s="29">
        <f>VLOOKUP(R237&amp;"-"&amp;T237,通道清单!C:L,9,FALSE)</f>
        <v>3802</v>
      </c>
      <c r="Y237" s="29">
        <f>VLOOKUP(R237&amp;"-"&amp;T237,通道清单!C:L,10,FALSE)</f>
        <v>3838</v>
      </c>
    </row>
    <row r="238" ht="15" hidden="1" spans="1:25">
      <c r="A238" s="29">
        <f t="shared" si="30"/>
        <v>237</v>
      </c>
      <c r="B238" s="29" t="str">
        <f t="shared" si="25"/>
        <v>CS11-1-1-[16][16]-OFF32-BW4</v>
      </c>
      <c r="C238" s="29" t="str">
        <f>R238&amp;"_BW"&amp;TEXT(O238-N238,"000.00")&amp;"_U"&amp;VLOOKUP(R238&amp;"-"&amp;S238,通道清单!C:L,5,FALSE)&amp;LEFT("_____",5-LEN(VLOOKUP(R238&amp;"-"&amp;S238,通道清单!C:L,4,FALSE)))&amp;VLOOKUP(R238&amp;"-"&amp;S238,通道清单!C:L,4,FALSE)&amp;"_S"&amp;TEXT(N238,"00000.00")&amp;"_E"&amp;TEXT(O238,"00000.00")&amp;"_D"&amp;VLOOKUP(R238&amp;"-"&amp;T238,通道清单!C:L,5,FALSE)&amp;LEFT("_____",5-LEN(VLOOKUP(R238&amp;"-"&amp;T238,通道清单!C:L,4,FALSE)))&amp;VLOOKUP(R238&amp;"-"&amp;T238,通道清单!C:L,4,FALSE)&amp;"_S"&amp;TEXT(P238,"00000.00")&amp;"_E"&amp;TEXT(Q238,"00000.00")</f>
        <v>CS11_BW004.00_UV____N_S06059.00_E06063.00_DH____N_S03834.00_E03838.00</v>
      </c>
      <c r="D238" s="29"/>
      <c r="E238" s="29"/>
      <c r="F238" s="29"/>
      <c r="G238" s="29" t="s">
        <v>8834</v>
      </c>
      <c r="H238" s="29">
        <f>VLOOKUP(G238,开关状态表!B:I,7,FALSE)</f>
        <v>1</v>
      </c>
      <c r="I238" s="29">
        <v>32</v>
      </c>
      <c r="J238" s="161">
        <v>4</v>
      </c>
      <c r="K238" s="29" t="s">
        <v>202</v>
      </c>
      <c r="L238" s="29"/>
      <c r="M238" s="158" t="s">
        <v>8733</v>
      </c>
      <c r="N238" s="156">
        <f t="shared" si="26"/>
        <v>6059</v>
      </c>
      <c r="O238" s="156">
        <f t="shared" si="27"/>
        <v>6063</v>
      </c>
      <c r="P238" s="156">
        <f t="shared" si="28"/>
        <v>3834</v>
      </c>
      <c r="Q238" s="156">
        <f t="shared" si="29"/>
        <v>3838</v>
      </c>
      <c r="R238" s="29" t="str">
        <f>VLOOKUP(VLOOKUP(G238,开关状态表!B:H,2,FALSE),矩阵信息表!B:H,2,FALSE)</f>
        <v>CS11</v>
      </c>
      <c r="S238" s="29" t="str">
        <f>VLOOKUP(G238,开关状态表!B:H,5,FALSE)</f>
        <v>RN5B</v>
      </c>
      <c r="T238" s="29" t="str">
        <f>VLOOKUP(G238,开关状态表!B:H,6,FALSE)</f>
        <v>TN5B</v>
      </c>
      <c r="U238" s="29">
        <f>VLOOKUP(R238&amp;"-"&amp;S238,通道清单!C:L,8,FALSE)</f>
        <v>36</v>
      </c>
      <c r="V238" s="29">
        <f>VLOOKUP(R238&amp;"-"&amp;S238,通道清单!C:L,9,FALSE)</f>
        <v>6027</v>
      </c>
      <c r="W238" s="29">
        <f>VLOOKUP(R238&amp;"-"&amp;S238,通道清单!C:L,10,FALSE)</f>
        <v>6063</v>
      </c>
      <c r="X238" s="29">
        <f>VLOOKUP(R238&amp;"-"&amp;T238,通道清单!C:L,9,FALSE)</f>
        <v>3802</v>
      </c>
      <c r="Y238" s="29">
        <f>VLOOKUP(R238&amp;"-"&amp;T238,通道清单!C:L,10,FALSE)</f>
        <v>3838</v>
      </c>
    </row>
    <row r="239" ht="15" hidden="1" spans="1:25">
      <c r="A239" s="29">
        <f t="shared" si="30"/>
        <v>238</v>
      </c>
      <c r="B239" s="29" t="str">
        <f t="shared" si="25"/>
        <v>CS11-1-1-[17][17]-OFF0-BW38</v>
      </c>
      <c r="C239" s="29" t="str">
        <f>R239&amp;"_BW"&amp;TEXT(O239-N239,"000.00")&amp;"_U"&amp;VLOOKUP(R239&amp;"-"&amp;S239,通道清单!C:L,5,FALSE)&amp;LEFT("_____",5-LEN(VLOOKUP(R239&amp;"-"&amp;S239,通道清单!C:L,4,FALSE)))&amp;VLOOKUP(R239&amp;"-"&amp;S239,通道清单!C:L,4,FALSE)&amp;"_S"&amp;TEXT(N239,"00000.00")&amp;"_E"&amp;TEXT(O239,"00000.00")&amp;"_D"&amp;VLOOKUP(R239&amp;"-"&amp;T239,通道清单!C:L,5,FALSE)&amp;LEFT("_____",5-LEN(VLOOKUP(R239&amp;"-"&amp;T239,通道清单!C:L,4,FALSE)))&amp;VLOOKUP(R239&amp;"-"&amp;T239,通道清单!C:L,4,FALSE)&amp;"_S"&amp;TEXT(P239,"00000.00")&amp;"_E"&amp;TEXT(Q239,"00000.00")</f>
        <v>CS11_BW038.00_UV____N_S06087.00_E06125.00_DH____N_S03862.00_E03900.00</v>
      </c>
      <c r="D239" s="29"/>
      <c r="E239" s="29"/>
      <c r="F239" s="29"/>
      <c r="G239" s="29" t="s">
        <v>8835</v>
      </c>
      <c r="H239" s="29">
        <f>VLOOKUP(G239,开关状态表!B:I,7,FALSE)</f>
        <v>1</v>
      </c>
      <c r="I239" s="29">
        <v>0</v>
      </c>
      <c r="J239" s="161">
        <v>38</v>
      </c>
      <c r="K239" s="29" t="s">
        <v>8732</v>
      </c>
      <c r="L239" s="29"/>
      <c r="M239" s="158" t="s">
        <v>8826</v>
      </c>
      <c r="N239" s="156">
        <f t="shared" si="26"/>
        <v>6087</v>
      </c>
      <c r="O239" s="156">
        <f t="shared" si="27"/>
        <v>6125</v>
      </c>
      <c r="P239" s="156">
        <f t="shared" si="28"/>
        <v>3862</v>
      </c>
      <c r="Q239" s="156">
        <f t="shared" si="29"/>
        <v>3900</v>
      </c>
      <c r="R239" s="29" t="str">
        <f>VLOOKUP(VLOOKUP(G239,开关状态表!B:H,2,FALSE),矩阵信息表!B:H,2,FALSE)</f>
        <v>CS11</v>
      </c>
      <c r="S239" s="29" t="str">
        <f>VLOOKUP(G239,开关状态表!B:H,5,FALSE)</f>
        <v>RN6B</v>
      </c>
      <c r="T239" s="29" t="str">
        <f>VLOOKUP(G239,开关状态表!B:H,6,FALSE)</f>
        <v>TN6B</v>
      </c>
      <c r="U239" s="29">
        <f>VLOOKUP(R239&amp;"-"&amp;S239,通道清单!C:L,8,FALSE)</f>
        <v>38</v>
      </c>
      <c r="V239" s="29">
        <f>VLOOKUP(R239&amp;"-"&amp;S239,通道清单!C:L,9,FALSE)</f>
        <v>6087</v>
      </c>
      <c r="W239" s="29">
        <f>VLOOKUP(R239&amp;"-"&amp;S239,通道清单!C:L,10,FALSE)</f>
        <v>6125</v>
      </c>
      <c r="X239" s="29">
        <f>VLOOKUP(R239&amp;"-"&amp;T239,通道清单!C:L,9,FALSE)</f>
        <v>3862</v>
      </c>
      <c r="Y239" s="29">
        <f>VLOOKUP(R239&amp;"-"&amp;T239,通道清单!C:L,10,FALSE)</f>
        <v>3900</v>
      </c>
    </row>
    <row r="240" ht="15" hidden="1" spans="1:25">
      <c r="A240" s="29">
        <f t="shared" si="30"/>
        <v>239</v>
      </c>
      <c r="B240" s="29" t="str">
        <f t="shared" si="25"/>
        <v>CS11-1-1-[18][18]-OFF0-BW36</v>
      </c>
      <c r="C240" s="29" t="str">
        <f>R240&amp;"_BW"&amp;TEXT(O240-N240,"000.00")&amp;"_U"&amp;VLOOKUP(R240&amp;"-"&amp;S240,通道清单!C:L,5,FALSE)&amp;LEFT("_____",5-LEN(VLOOKUP(R240&amp;"-"&amp;S240,通道清单!C:L,4,FALSE)))&amp;VLOOKUP(R240&amp;"-"&amp;S240,通道清单!C:L,4,FALSE)&amp;"_S"&amp;TEXT(N240,"00000.00")&amp;"_E"&amp;TEXT(O240,"00000.00")&amp;"_D"&amp;VLOOKUP(R240&amp;"-"&amp;T240,通道清单!C:L,5,FALSE)&amp;LEFT("_____",5-LEN(VLOOKUP(R240&amp;"-"&amp;T240,通道清单!C:L,4,FALSE)))&amp;VLOOKUP(R240&amp;"-"&amp;T240,通道清单!C:L,4,FALSE)&amp;"_S"&amp;TEXT(P240,"00000.00")&amp;"_E"&amp;TEXT(Q240,"00000.00")</f>
        <v>CS11_BW036.00_UV____N_S06129.00_E06165.00_DH____N_S03904.00_E03940.00</v>
      </c>
      <c r="D240" s="29"/>
      <c r="E240" s="29"/>
      <c r="F240" s="29"/>
      <c r="G240" s="29" t="s">
        <v>8836</v>
      </c>
      <c r="H240" s="29">
        <f>VLOOKUP(G240,开关状态表!B:I,7,FALSE)</f>
        <v>1</v>
      </c>
      <c r="I240" s="29">
        <v>0</v>
      </c>
      <c r="J240" s="161">
        <v>36</v>
      </c>
      <c r="K240" s="29" t="s">
        <v>8732</v>
      </c>
      <c r="L240" s="29"/>
      <c r="M240" s="158" t="s">
        <v>8826</v>
      </c>
      <c r="N240" s="156">
        <f t="shared" si="26"/>
        <v>6129</v>
      </c>
      <c r="O240" s="156">
        <f t="shared" si="27"/>
        <v>6165</v>
      </c>
      <c r="P240" s="156">
        <f t="shared" si="28"/>
        <v>3904</v>
      </c>
      <c r="Q240" s="156">
        <f t="shared" si="29"/>
        <v>3940</v>
      </c>
      <c r="R240" s="29" t="str">
        <f>VLOOKUP(VLOOKUP(G240,开关状态表!B:H,2,FALSE),矩阵信息表!B:H,2,FALSE)</f>
        <v>CS11</v>
      </c>
      <c r="S240" s="29" t="str">
        <f>VLOOKUP(G240,开关状态表!B:H,5,FALSE)</f>
        <v>RN7B</v>
      </c>
      <c r="T240" s="29" t="str">
        <f>VLOOKUP(G240,开关状态表!B:H,6,FALSE)</f>
        <v>TN7B</v>
      </c>
      <c r="U240" s="29">
        <f>VLOOKUP(R240&amp;"-"&amp;S240,通道清单!C:L,8,FALSE)</f>
        <v>36</v>
      </c>
      <c r="V240" s="29">
        <f>VLOOKUP(R240&amp;"-"&amp;S240,通道清单!C:L,9,FALSE)</f>
        <v>6129</v>
      </c>
      <c r="W240" s="29">
        <f>VLOOKUP(R240&amp;"-"&amp;S240,通道清单!C:L,10,FALSE)</f>
        <v>6165</v>
      </c>
      <c r="X240" s="29">
        <f>VLOOKUP(R240&amp;"-"&amp;T240,通道清单!C:L,9,FALSE)</f>
        <v>3904</v>
      </c>
      <c r="Y240" s="29">
        <f>VLOOKUP(R240&amp;"-"&amp;T240,通道清单!C:L,10,FALSE)</f>
        <v>3940</v>
      </c>
    </row>
    <row r="241" ht="15" hidden="1" spans="1:25">
      <c r="A241" s="29">
        <f t="shared" si="30"/>
        <v>240</v>
      </c>
      <c r="B241" s="29" t="str">
        <f t="shared" si="25"/>
        <v>CS11-1-1-[19][19]-OFF0-BW33</v>
      </c>
      <c r="C241" s="29" t="str">
        <f>R241&amp;"_BW"&amp;TEXT(O241-N241,"000.00")&amp;"_U"&amp;VLOOKUP(R241&amp;"-"&amp;S241,通道清单!C:L,5,FALSE)&amp;LEFT("_____",5-LEN(VLOOKUP(R241&amp;"-"&amp;S241,通道清单!C:L,4,FALSE)))&amp;VLOOKUP(R241&amp;"-"&amp;S241,通道清单!C:L,4,FALSE)&amp;"_S"&amp;TEXT(N241,"00000.00")&amp;"_E"&amp;TEXT(O241,"00000.00")&amp;"_D"&amp;VLOOKUP(R241&amp;"-"&amp;T241,通道清单!C:L,5,FALSE)&amp;LEFT("_____",5-LEN(VLOOKUP(R241&amp;"-"&amp;T241,通道清单!C:L,4,FALSE)))&amp;VLOOKUP(R241&amp;"-"&amp;T241,通道清单!C:L,4,FALSE)&amp;"_S"&amp;TEXT(P241,"00000.00")&amp;"_E"&amp;TEXT(Q241,"00000.00")</f>
        <v>CS11_BW033.00_UV____N_S06184.00_E06217.00_DH____N_S03959.00_E03992.00</v>
      </c>
      <c r="D241" s="29"/>
      <c r="E241" s="29"/>
      <c r="F241" s="29"/>
      <c r="G241" s="29" t="s">
        <v>8837</v>
      </c>
      <c r="H241" s="29">
        <f>VLOOKUP(G241,开关状态表!B:I,7,FALSE)</f>
        <v>1</v>
      </c>
      <c r="I241" s="29">
        <v>0</v>
      </c>
      <c r="J241" s="161">
        <v>33</v>
      </c>
      <c r="K241" s="29" t="s">
        <v>8732</v>
      </c>
      <c r="L241" s="29"/>
      <c r="M241" s="158" t="s">
        <v>8733</v>
      </c>
      <c r="N241" s="156">
        <f t="shared" si="26"/>
        <v>6184</v>
      </c>
      <c r="O241" s="156">
        <f t="shared" si="27"/>
        <v>6217</v>
      </c>
      <c r="P241" s="156">
        <f t="shared" si="28"/>
        <v>3959</v>
      </c>
      <c r="Q241" s="156">
        <f t="shared" si="29"/>
        <v>3992</v>
      </c>
      <c r="R241" s="29" t="str">
        <f>VLOOKUP(VLOOKUP(G241,开关状态表!B:H,2,FALSE),矩阵信息表!B:H,2,FALSE)</f>
        <v>CS11</v>
      </c>
      <c r="S241" s="29" t="str">
        <f>VLOOKUP(G241,开关状态表!B:H,5,FALSE)</f>
        <v>RN8B</v>
      </c>
      <c r="T241" s="29" t="str">
        <f>VLOOKUP(G241,开关状态表!B:H,6,FALSE)</f>
        <v>TN8B</v>
      </c>
      <c r="U241" s="29">
        <f>VLOOKUP(R241&amp;"-"&amp;S241,通道清单!C:L,8,FALSE)</f>
        <v>32</v>
      </c>
      <c r="V241" s="29">
        <f>VLOOKUP(R241&amp;"-"&amp;S241,通道清单!C:L,9,FALSE)</f>
        <v>6184</v>
      </c>
      <c r="W241" s="29">
        <f>VLOOKUP(R241&amp;"-"&amp;S241,通道清单!C:L,10,FALSE)</f>
        <v>6216</v>
      </c>
      <c r="X241" s="29">
        <f>VLOOKUP(R241&amp;"-"&amp;T241,通道清单!C:L,9,FALSE)</f>
        <v>3959</v>
      </c>
      <c r="Y241" s="29">
        <f>VLOOKUP(R241&amp;"-"&amp;T241,通道清单!C:L,10,FALSE)</f>
        <v>3991</v>
      </c>
    </row>
    <row r="242" ht="15" hidden="1" spans="1:25">
      <c r="A242" s="29">
        <f t="shared" si="30"/>
        <v>241</v>
      </c>
      <c r="B242" s="29" t="str">
        <f t="shared" si="25"/>
        <v>CS11-1-1-[20][20]-OFF0-BW10.5</v>
      </c>
      <c r="C242" s="29" t="str">
        <f>R242&amp;"_BW"&amp;TEXT(O242-N242,"000.00")&amp;"_U"&amp;VLOOKUP(R242&amp;"-"&amp;S242,通道清单!C:L,5,FALSE)&amp;LEFT("_____",5-LEN(VLOOKUP(R242&amp;"-"&amp;S242,通道清单!C:L,4,FALSE)))&amp;VLOOKUP(R242&amp;"-"&amp;S242,通道清单!C:L,4,FALSE)&amp;"_S"&amp;TEXT(N242,"00000.00")&amp;"_E"&amp;TEXT(O242,"00000.00")&amp;"_D"&amp;VLOOKUP(R242&amp;"-"&amp;T242,通道清单!C:L,5,FALSE)&amp;LEFT("_____",5-LEN(VLOOKUP(R242&amp;"-"&amp;T242,通道清单!C:L,4,FALSE)))&amp;VLOOKUP(R242&amp;"-"&amp;T242,通道清单!C:L,4,FALSE)&amp;"_S"&amp;TEXT(P242,"00000.00")&amp;"_E"&amp;TEXT(Q242,"00000.00")</f>
        <v>CS11_BW010.50_UV____N_S06233.00_E06243.50_DH____N_S04008.00_E04018.50</v>
      </c>
      <c r="D242" s="29"/>
      <c r="E242" s="29"/>
      <c r="F242" s="29"/>
      <c r="G242" s="29" t="s">
        <v>8838</v>
      </c>
      <c r="H242" s="29">
        <f>VLOOKUP(G242,开关状态表!B:I,7,FALSE)</f>
        <v>1</v>
      </c>
      <c r="I242" s="29">
        <v>0</v>
      </c>
      <c r="J242" s="161">
        <v>10.5</v>
      </c>
      <c r="K242" s="29" t="s">
        <v>8732</v>
      </c>
      <c r="L242" s="29"/>
      <c r="M242" s="158" t="s">
        <v>8826</v>
      </c>
      <c r="N242" s="156">
        <f t="shared" si="26"/>
        <v>6233</v>
      </c>
      <c r="O242" s="156">
        <f t="shared" si="27"/>
        <v>6243.5</v>
      </c>
      <c r="P242" s="156">
        <f t="shared" si="28"/>
        <v>4008</v>
      </c>
      <c r="Q242" s="156">
        <f t="shared" si="29"/>
        <v>4018.5</v>
      </c>
      <c r="R242" s="29" t="str">
        <f>VLOOKUP(VLOOKUP(G242,开关状态表!B:H,2,FALSE),矩阵信息表!B:H,2,FALSE)</f>
        <v>CS11</v>
      </c>
      <c r="S242" s="29" t="str">
        <f>VLOOKUP(G242,开关状态表!B:H,5,FALSE)</f>
        <v>RN9B</v>
      </c>
      <c r="T242" s="29" t="str">
        <f>VLOOKUP(G242,开关状态表!B:H,6,FALSE)</f>
        <v>TN9B</v>
      </c>
      <c r="U242" s="29">
        <f>VLOOKUP(R242&amp;"-"&amp;S242,通道清单!C:L,8,FALSE)</f>
        <v>32</v>
      </c>
      <c r="V242" s="29">
        <f>VLOOKUP(R242&amp;"-"&amp;S242,通道清单!C:L,9,FALSE)</f>
        <v>6233</v>
      </c>
      <c r="W242" s="29">
        <f>VLOOKUP(R242&amp;"-"&amp;S242,通道清单!C:L,10,FALSE)</f>
        <v>6265</v>
      </c>
      <c r="X242" s="29">
        <f>VLOOKUP(R242&amp;"-"&amp;T242,通道清单!C:L,9,FALSE)</f>
        <v>4008</v>
      </c>
      <c r="Y242" s="29">
        <f>VLOOKUP(R242&amp;"-"&amp;T242,通道清单!C:L,10,FALSE)</f>
        <v>4040</v>
      </c>
    </row>
    <row r="243" ht="15" hidden="1" spans="1:25">
      <c r="A243" s="29">
        <f t="shared" si="30"/>
        <v>242</v>
      </c>
      <c r="B243" s="29" t="str">
        <f t="shared" si="25"/>
        <v>CS11-1-1-[20][20]-OFF10.5-BW3.5</v>
      </c>
      <c r="C243" s="29" t="str">
        <f>R243&amp;"_BW"&amp;TEXT(O243-N243,"000.00")&amp;"_U"&amp;VLOOKUP(R243&amp;"-"&amp;S243,通道清单!C:L,5,FALSE)&amp;LEFT("_____",5-LEN(VLOOKUP(R243&amp;"-"&amp;S243,通道清单!C:L,4,FALSE)))&amp;VLOOKUP(R243&amp;"-"&amp;S243,通道清单!C:L,4,FALSE)&amp;"_S"&amp;TEXT(N243,"00000.00")&amp;"_E"&amp;TEXT(O243,"00000.00")&amp;"_D"&amp;VLOOKUP(R243&amp;"-"&amp;T243,通道清单!C:L,5,FALSE)&amp;LEFT("_____",5-LEN(VLOOKUP(R243&amp;"-"&amp;T243,通道清单!C:L,4,FALSE)))&amp;VLOOKUP(R243&amp;"-"&amp;T243,通道清单!C:L,4,FALSE)&amp;"_S"&amp;TEXT(P243,"00000.00")&amp;"_E"&amp;TEXT(Q243,"00000.00")</f>
        <v>CS11_BW003.50_UV____N_S06243.50_E06247.00_DH____N_S04018.50_E04022.00</v>
      </c>
      <c r="D243" s="29"/>
      <c r="E243" s="29"/>
      <c r="F243" s="29"/>
      <c r="G243" s="29" t="s">
        <v>8838</v>
      </c>
      <c r="H243" s="29">
        <f>VLOOKUP(G243,开关状态表!B:I,7,FALSE)</f>
        <v>1</v>
      </c>
      <c r="I243" s="29">
        <v>10.5</v>
      </c>
      <c r="J243" s="161">
        <v>3.5</v>
      </c>
      <c r="K243" s="162" t="s">
        <v>202</v>
      </c>
      <c r="L243" s="29"/>
      <c r="M243" s="158" t="s">
        <v>8733</v>
      </c>
      <c r="N243" s="156">
        <f t="shared" si="26"/>
        <v>6243.5</v>
      </c>
      <c r="O243" s="156">
        <f t="shared" si="27"/>
        <v>6247</v>
      </c>
      <c r="P243" s="156">
        <f t="shared" si="28"/>
        <v>4018.5</v>
      </c>
      <c r="Q243" s="156">
        <f t="shared" si="29"/>
        <v>4022</v>
      </c>
      <c r="R243" s="29" t="str">
        <f>VLOOKUP(VLOOKUP(G243,开关状态表!B:H,2,FALSE),矩阵信息表!B:H,2,FALSE)</f>
        <v>CS11</v>
      </c>
      <c r="S243" s="29" t="str">
        <f>VLOOKUP(G243,开关状态表!B:H,5,FALSE)</f>
        <v>RN9B</v>
      </c>
      <c r="T243" s="29" t="str">
        <f>VLOOKUP(G243,开关状态表!B:H,6,FALSE)</f>
        <v>TN9B</v>
      </c>
      <c r="U243" s="29">
        <f>VLOOKUP(R243&amp;"-"&amp;S243,通道清单!C:L,8,FALSE)</f>
        <v>32</v>
      </c>
      <c r="V243" s="29">
        <f>VLOOKUP(R243&amp;"-"&amp;S243,通道清单!C:L,9,FALSE)</f>
        <v>6233</v>
      </c>
      <c r="W243" s="29">
        <f>VLOOKUP(R243&amp;"-"&amp;S243,通道清单!C:L,10,FALSE)</f>
        <v>6265</v>
      </c>
      <c r="X243" s="29">
        <f>VLOOKUP(R243&amp;"-"&amp;T243,通道清单!C:L,9,FALSE)</f>
        <v>4008</v>
      </c>
      <c r="Y243" s="29">
        <f>VLOOKUP(R243&amp;"-"&amp;T243,通道清单!C:L,10,FALSE)</f>
        <v>4040</v>
      </c>
    </row>
    <row r="244" ht="15" hidden="1" spans="1:25">
      <c r="A244" s="29">
        <f t="shared" si="30"/>
        <v>243</v>
      </c>
      <c r="B244" s="29" t="str">
        <f t="shared" si="25"/>
        <v>CS11-1-1-[20][20]-OFF14-BW18</v>
      </c>
      <c r="C244" s="29" t="str">
        <f>R244&amp;"_BW"&amp;TEXT(O244-N244,"000.00")&amp;"_U"&amp;VLOOKUP(R244&amp;"-"&amp;S244,通道清单!C:L,5,FALSE)&amp;LEFT("_____",5-LEN(VLOOKUP(R244&amp;"-"&amp;S244,通道清单!C:L,4,FALSE)))&amp;VLOOKUP(R244&amp;"-"&amp;S244,通道清单!C:L,4,FALSE)&amp;"_S"&amp;TEXT(N244,"00000.00")&amp;"_E"&amp;TEXT(O244,"00000.00")&amp;"_D"&amp;VLOOKUP(R244&amp;"-"&amp;T244,通道清单!C:L,5,FALSE)&amp;LEFT("_____",5-LEN(VLOOKUP(R244&amp;"-"&amp;T244,通道清单!C:L,4,FALSE)))&amp;VLOOKUP(R244&amp;"-"&amp;T244,通道清单!C:L,4,FALSE)&amp;"_S"&amp;TEXT(P244,"00000.00")&amp;"_E"&amp;TEXT(Q244,"00000.00")</f>
        <v>CS11_BW018.00_UV____N_S06247.00_E06265.00_DH____N_S04022.00_E04040.00</v>
      </c>
      <c r="D244" s="29"/>
      <c r="E244" s="29"/>
      <c r="F244" s="29"/>
      <c r="G244" s="29" t="s">
        <v>8838</v>
      </c>
      <c r="H244" s="29">
        <f>VLOOKUP(G244,开关状态表!B:I,7,FALSE)</f>
        <v>1</v>
      </c>
      <c r="I244" s="29">
        <v>14</v>
      </c>
      <c r="J244" s="161">
        <v>18</v>
      </c>
      <c r="K244" s="162" t="s">
        <v>8732</v>
      </c>
      <c r="L244" s="29"/>
      <c r="M244" s="158" t="s">
        <v>8733</v>
      </c>
      <c r="N244" s="156">
        <f t="shared" si="26"/>
        <v>6247</v>
      </c>
      <c r="O244" s="156">
        <f t="shared" si="27"/>
        <v>6265</v>
      </c>
      <c r="P244" s="156">
        <f t="shared" si="28"/>
        <v>4022</v>
      </c>
      <c r="Q244" s="156">
        <f t="shared" si="29"/>
        <v>4040</v>
      </c>
      <c r="R244" s="29" t="str">
        <f>VLOOKUP(VLOOKUP(G244,开关状态表!B:H,2,FALSE),矩阵信息表!B:H,2,FALSE)</f>
        <v>CS11</v>
      </c>
      <c r="S244" s="29" t="str">
        <f>VLOOKUP(G244,开关状态表!B:H,5,FALSE)</f>
        <v>RN9B</v>
      </c>
      <c r="T244" s="29" t="str">
        <f>VLOOKUP(G244,开关状态表!B:H,6,FALSE)</f>
        <v>TN9B</v>
      </c>
      <c r="U244" s="29">
        <f>VLOOKUP(R244&amp;"-"&amp;S244,通道清单!C:L,8,FALSE)</f>
        <v>32</v>
      </c>
      <c r="V244" s="29">
        <f>VLOOKUP(R244&amp;"-"&amp;S244,通道清单!C:L,9,FALSE)</f>
        <v>6233</v>
      </c>
      <c r="W244" s="29">
        <f>VLOOKUP(R244&amp;"-"&amp;S244,通道清单!C:L,10,FALSE)</f>
        <v>6265</v>
      </c>
      <c r="X244" s="29">
        <f>VLOOKUP(R244&amp;"-"&amp;T244,通道清单!C:L,9,FALSE)</f>
        <v>4008</v>
      </c>
      <c r="Y244" s="29">
        <f>VLOOKUP(R244&amp;"-"&amp;T244,通道清单!C:L,10,FALSE)</f>
        <v>4040</v>
      </c>
    </row>
    <row r="245" ht="15" hidden="1" spans="1:25">
      <c r="A245" s="29">
        <f t="shared" si="30"/>
        <v>244</v>
      </c>
      <c r="B245" s="29" t="str">
        <f t="shared" si="25"/>
        <v>CS11-1-1-[21][21]-OFF0-BW18</v>
      </c>
      <c r="C245" s="29" t="str">
        <f>R245&amp;"_BW"&amp;TEXT(O245-N245,"000.00")&amp;"_U"&amp;VLOOKUP(R245&amp;"-"&amp;S245,通道清单!C:L,5,FALSE)&amp;LEFT("_____",5-LEN(VLOOKUP(R245&amp;"-"&amp;S245,通道清单!C:L,4,FALSE)))&amp;VLOOKUP(R245&amp;"-"&amp;S245,通道清单!C:L,4,FALSE)&amp;"_S"&amp;TEXT(N245,"00000.00")&amp;"_E"&amp;TEXT(O245,"00000.00")&amp;"_D"&amp;VLOOKUP(R245&amp;"-"&amp;T245,通道清单!C:L,5,FALSE)&amp;LEFT("_____",5-LEN(VLOOKUP(R245&amp;"-"&amp;T245,通道清单!C:L,4,FALSE)))&amp;VLOOKUP(R245&amp;"-"&amp;T245,通道清单!C:L,4,FALSE)&amp;"_S"&amp;TEXT(P245,"00000.00")&amp;"_E"&amp;TEXT(Q245,"00000.00")</f>
        <v>CS11_BW018.00_UV____N_S06287.00_E06305.00_DH____N_S04062.00_E04080.00</v>
      </c>
      <c r="D245" s="29"/>
      <c r="E245" s="29"/>
      <c r="F245" s="29"/>
      <c r="G245" s="29" t="s">
        <v>8839</v>
      </c>
      <c r="H245" s="29">
        <f>VLOOKUP(G245,开关状态表!B:I,7,FALSE)</f>
        <v>1</v>
      </c>
      <c r="I245" s="29">
        <v>0</v>
      </c>
      <c r="J245" s="161">
        <v>18</v>
      </c>
      <c r="K245" s="29" t="s">
        <v>202</v>
      </c>
      <c r="L245" s="29"/>
      <c r="M245" s="158" t="s">
        <v>8733</v>
      </c>
      <c r="N245" s="156">
        <f t="shared" si="26"/>
        <v>6287</v>
      </c>
      <c r="O245" s="156">
        <f t="shared" si="27"/>
        <v>6305</v>
      </c>
      <c r="P245" s="156">
        <f t="shared" si="28"/>
        <v>4062</v>
      </c>
      <c r="Q245" s="156">
        <f t="shared" si="29"/>
        <v>4080</v>
      </c>
      <c r="R245" s="29" t="str">
        <f>VLOOKUP(VLOOKUP(G245,开关状态表!B:H,2,FALSE),矩阵信息表!B:H,2,FALSE)</f>
        <v>CS11</v>
      </c>
      <c r="S245" s="29" t="str">
        <f>VLOOKUP(G245,开关状态表!B:H,5,FALSE)</f>
        <v>RN10B</v>
      </c>
      <c r="T245" s="29" t="str">
        <f>VLOOKUP(G245,开关状态表!B:H,6,FALSE)</f>
        <v>TN10B</v>
      </c>
      <c r="U245" s="29">
        <f>VLOOKUP(R245&amp;"-"&amp;S245,通道清单!C:L,8,FALSE)</f>
        <v>54</v>
      </c>
      <c r="V245" s="29">
        <f>VLOOKUP(R245&amp;"-"&amp;S245,通道清单!C:L,9,FALSE)</f>
        <v>6287</v>
      </c>
      <c r="W245" s="29">
        <f>VLOOKUP(R245&amp;"-"&amp;S245,通道清单!C:L,10,FALSE)</f>
        <v>6341</v>
      </c>
      <c r="X245" s="29">
        <f>VLOOKUP(R245&amp;"-"&amp;T245,通道清单!C:L,9,FALSE)</f>
        <v>4062</v>
      </c>
      <c r="Y245" s="29">
        <f>VLOOKUP(R245&amp;"-"&amp;T245,通道清单!C:L,10,FALSE)</f>
        <v>4116</v>
      </c>
    </row>
    <row r="246" ht="15" hidden="1" spans="1:25">
      <c r="A246" s="29">
        <f t="shared" si="30"/>
        <v>245</v>
      </c>
      <c r="B246" s="29" t="str">
        <f t="shared" si="25"/>
        <v>CS11-1-1-[21][21]-OFF9-BW9</v>
      </c>
      <c r="C246" s="29" t="str">
        <f>R246&amp;"_BW"&amp;TEXT(O246-N246,"000.00")&amp;"_U"&amp;VLOOKUP(R246&amp;"-"&amp;S246,通道清单!C:L,5,FALSE)&amp;LEFT("_____",5-LEN(VLOOKUP(R246&amp;"-"&amp;S246,通道清单!C:L,4,FALSE)))&amp;VLOOKUP(R246&amp;"-"&amp;S246,通道清单!C:L,4,FALSE)&amp;"_S"&amp;TEXT(N246,"00000.00")&amp;"_E"&amp;TEXT(O246,"00000.00")&amp;"_D"&amp;VLOOKUP(R246&amp;"-"&amp;T246,通道清单!C:L,5,FALSE)&amp;LEFT("_____",5-LEN(VLOOKUP(R246&amp;"-"&amp;T246,通道清单!C:L,4,FALSE)))&amp;VLOOKUP(R246&amp;"-"&amp;T246,通道清单!C:L,4,FALSE)&amp;"_S"&amp;TEXT(P246,"00000.00")&amp;"_E"&amp;TEXT(Q246,"00000.00")</f>
        <v>CS11_BW009.00_UV____N_S06296.00_E06305.00_DH____N_S04071.00_E04080.00</v>
      </c>
      <c r="D246" s="164" t="s">
        <v>8840</v>
      </c>
      <c r="E246" s="164" t="s">
        <v>8841</v>
      </c>
      <c r="F246" s="164" t="s">
        <v>8802</v>
      </c>
      <c r="G246" s="29" t="s">
        <v>8839</v>
      </c>
      <c r="H246" s="29">
        <f>VLOOKUP(G246,开关状态表!B:I,7,FALSE)</f>
        <v>1</v>
      </c>
      <c r="I246" s="29">
        <v>9</v>
      </c>
      <c r="J246" s="161">
        <v>9</v>
      </c>
      <c r="K246" s="29" t="s">
        <v>202</v>
      </c>
      <c r="L246" s="29"/>
      <c r="M246" s="158" t="s">
        <v>8733</v>
      </c>
      <c r="N246" s="156">
        <f t="shared" si="26"/>
        <v>6296</v>
      </c>
      <c r="O246" s="156">
        <f t="shared" si="27"/>
        <v>6305</v>
      </c>
      <c r="P246" s="156">
        <f t="shared" si="28"/>
        <v>4071</v>
      </c>
      <c r="Q246" s="156">
        <f t="shared" si="29"/>
        <v>4080</v>
      </c>
      <c r="R246" s="29" t="str">
        <f>VLOOKUP(VLOOKUP(G246,开关状态表!B:H,2,FALSE),矩阵信息表!B:H,2,FALSE)</f>
        <v>CS11</v>
      </c>
      <c r="S246" s="29" t="str">
        <f>VLOOKUP(G246,开关状态表!B:H,5,FALSE)</f>
        <v>RN10B</v>
      </c>
      <c r="T246" s="29" t="str">
        <f>VLOOKUP(G246,开关状态表!B:H,6,FALSE)</f>
        <v>TN10B</v>
      </c>
      <c r="U246" s="29">
        <f>VLOOKUP(R246&amp;"-"&amp;S246,通道清单!C:L,8,FALSE)</f>
        <v>54</v>
      </c>
      <c r="V246" s="29">
        <f>VLOOKUP(R246&amp;"-"&amp;S246,通道清单!C:L,9,FALSE)</f>
        <v>6287</v>
      </c>
      <c r="W246" s="29">
        <f>VLOOKUP(R246&amp;"-"&amp;S246,通道清单!C:L,10,FALSE)</f>
        <v>6341</v>
      </c>
      <c r="X246" s="29">
        <f>VLOOKUP(R246&amp;"-"&amp;T246,通道清单!C:L,9,FALSE)</f>
        <v>4062</v>
      </c>
      <c r="Y246" s="29">
        <f>VLOOKUP(R246&amp;"-"&amp;T246,通道清单!C:L,10,FALSE)</f>
        <v>4116</v>
      </c>
    </row>
    <row r="247" ht="15" hidden="1" spans="1:25">
      <c r="A247" s="29">
        <f t="shared" ref="A247:A310" si="31">ROW()-1</f>
        <v>246</v>
      </c>
      <c r="B247" s="29" t="str">
        <f t="shared" si="25"/>
        <v>CS11-1-1-[21][21]-OFF18-BW36</v>
      </c>
      <c r="C247" s="29" t="str">
        <f>R247&amp;"_BW"&amp;TEXT(O247-N247,"000.00")&amp;"_U"&amp;VLOOKUP(R247&amp;"-"&amp;S247,通道清单!C:L,5,FALSE)&amp;LEFT("_____",5-LEN(VLOOKUP(R247&amp;"-"&amp;S247,通道清单!C:L,4,FALSE)))&amp;VLOOKUP(R247&amp;"-"&amp;S247,通道清单!C:L,4,FALSE)&amp;"_S"&amp;TEXT(N247,"00000.00")&amp;"_E"&amp;TEXT(O247,"00000.00")&amp;"_D"&amp;VLOOKUP(R247&amp;"-"&amp;T247,通道清单!C:L,5,FALSE)&amp;LEFT("_____",5-LEN(VLOOKUP(R247&amp;"-"&amp;T247,通道清单!C:L,4,FALSE)))&amp;VLOOKUP(R247&amp;"-"&amp;T247,通道清单!C:L,4,FALSE)&amp;"_S"&amp;TEXT(P247,"00000.00")&amp;"_E"&amp;TEXT(Q247,"00000.00")</f>
        <v>CS11_BW036.00_UV____N_S06305.00_E06341.00_DH____N_S04080.00_E04116.00</v>
      </c>
      <c r="D247" s="29"/>
      <c r="E247" s="29"/>
      <c r="F247" s="29"/>
      <c r="G247" s="29" t="s">
        <v>8839</v>
      </c>
      <c r="H247" s="29">
        <f>VLOOKUP(G247,开关状态表!B:I,7,FALSE)</f>
        <v>1</v>
      </c>
      <c r="I247" s="29">
        <v>18</v>
      </c>
      <c r="J247" s="161">
        <v>36</v>
      </c>
      <c r="K247" s="162" t="s">
        <v>8732</v>
      </c>
      <c r="L247" s="29"/>
      <c r="M247" s="158" t="s">
        <v>8733</v>
      </c>
      <c r="N247" s="156">
        <f t="shared" si="26"/>
        <v>6305</v>
      </c>
      <c r="O247" s="156">
        <f t="shared" si="27"/>
        <v>6341</v>
      </c>
      <c r="P247" s="156">
        <f t="shared" si="28"/>
        <v>4080</v>
      </c>
      <c r="Q247" s="156">
        <f t="shared" si="29"/>
        <v>4116</v>
      </c>
      <c r="R247" s="29" t="str">
        <f>VLOOKUP(VLOOKUP(G247,开关状态表!B:H,2,FALSE),矩阵信息表!B:H,2,FALSE)</f>
        <v>CS11</v>
      </c>
      <c r="S247" s="29" t="str">
        <f>VLOOKUP(G247,开关状态表!B:H,5,FALSE)</f>
        <v>RN10B</v>
      </c>
      <c r="T247" s="29" t="str">
        <f>VLOOKUP(G247,开关状态表!B:H,6,FALSE)</f>
        <v>TN10B</v>
      </c>
      <c r="U247" s="29">
        <f>VLOOKUP(R247&amp;"-"&amp;S247,通道清单!C:L,8,FALSE)</f>
        <v>54</v>
      </c>
      <c r="V247" s="29">
        <f>VLOOKUP(R247&amp;"-"&amp;S247,通道清单!C:L,9,FALSE)</f>
        <v>6287</v>
      </c>
      <c r="W247" s="29">
        <f>VLOOKUP(R247&amp;"-"&amp;S247,通道清单!C:L,10,FALSE)</f>
        <v>6341</v>
      </c>
      <c r="X247" s="29">
        <f>VLOOKUP(R247&amp;"-"&amp;T247,通道清单!C:L,9,FALSE)</f>
        <v>4062</v>
      </c>
      <c r="Y247" s="29">
        <f>VLOOKUP(R247&amp;"-"&amp;T247,通道清单!C:L,10,FALSE)</f>
        <v>4116</v>
      </c>
    </row>
    <row r="248" ht="15" hidden="1" spans="1:25">
      <c r="A248" s="29">
        <f t="shared" si="31"/>
        <v>247</v>
      </c>
      <c r="B248" s="29" t="str">
        <f t="shared" si="25"/>
        <v>CS11-1-1-[22][22]-OFF0-BW27</v>
      </c>
      <c r="C248" s="29" t="str">
        <f>R248&amp;"_BW"&amp;TEXT(O248-N248,"000.00")&amp;"_U"&amp;VLOOKUP(R248&amp;"-"&amp;S248,通道清单!C:L,5,FALSE)&amp;LEFT("_____",5-LEN(VLOOKUP(R248&amp;"-"&amp;S248,通道清单!C:L,4,FALSE)))&amp;VLOOKUP(R248&amp;"-"&amp;S248,通道清单!C:L,4,FALSE)&amp;"_S"&amp;TEXT(N248,"00000.00")&amp;"_E"&amp;TEXT(O248,"00000.00")&amp;"_D"&amp;VLOOKUP(R248&amp;"-"&amp;T248,通道清单!C:L,5,FALSE)&amp;LEFT("_____",5-LEN(VLOOKUP(R248&amp;"-"&amp;T248,通道清单!C:L,4,FALSE)))&amp;VLOOKUP(R248&amp;"-"&amp;T248,通道清单!C:L,4,FALSE)&amp;"_S"&amp;TEXT(P248,"00000.00")&amp;"_E"&amp;TEXT(Q248,"00000.00")</f>
        <v>CS11_BW027.00_UV____N_S06347.00_E06374.00_DH____N_S04122.00_E04149.00</v>
      </c>
      <c r="D248" s="29"/>
      <c r="E248" s="29"/>
      <c r="F248" s="29"/>
      <c r="G248" s="29" t="s">
        <v>8842</v>
      </c>
      <c r="H248" s="29">
        <f>VLOOKUP(G248,开关状态表!B:I,7,FALSE)</f>
        <v>1</v>
      </c>
      <c r="I248" s="29">
        <v>0</v>
      </c>
      <c r="J248" s="161">
        <v>27</v>
      </c>
      <c r="K248" s="29" t="s">
        <v>8732</v>
      </c>
      <c r="L248" s="29"/>
      <c r="M248" s="158" t="s">
        <v>8826</v>
      </c>
      <c r="N248" s="156">
        <f t="shared" si="26"/>
        <v>6347</v>
      </c>
      <c r="O248" s="156">
        <f t="shared" si="27"/>
        <v>6374</v>
      </c>
      <c r="P248" s="156">
        <f t="shared" si="28"/>
        <v>4122</v>
      </c>
      <c r="Q248" s="156">
        <f t="shared" si="29"/>
        <v>4149</v>
      </c>
      <c r="R248" s="29" t="str">
        <f>VLOOKUP(VLOOKUP(G248,开关状态表!B:H,2,FALSE),矩阵信息表!B:H,2,FALSE)</f>
        <v>CS11</v>
      </c>
      <c r="S248" s="29" t="str">
        <f>VLOOKUP(G248,开关状态表!B:H,5,FALSE)</f>
        <v>RN11B</v>
      </c>
      <c r="T248" s="29" t="str">
        <f>VLOOKUP(G248,开关状态表!B:H,6,FALSE)</f>
        <v>TN11B</v>
      </c>
      <c r="U248" s="29">
        <f>VLOOKUP(R248&amp;"-"&amp;S248,通道清单!C:L,8,FALSE)</f>
        <v>54</v>
      </c>
      <c r="V248" s="29">
        <f>VLOOKUP(R248&amp;"-"&amp;S248,通道清单!C:L,9,FALSE)</f>
        <v>6347</v>
      </c>
      <c r="W248" s="29">
        <f>VLOOKUP(R248&amp;"-"&amp;S248,通道清单!C:L,10,FALSE)</f>
        <v>6401</v>
      </c>
      <c r="X248" s="29">
        <f>VLOOKUP(R248&amp;"-"&amp;T248,通道清单!C:L,9,FALSE)</f>
        <v>4122</v>
      </c>
      <c r="Y248" s="29">
        <f>VLOOKUP(R248&amp;"-"&amp;T248,通道清单!C:L,10,FALSE)</f>
        <v>4176</v>
      </c>
    </row>
    <row r="249" ht="15" hidden="1" spans="1:25">
      <c r="A249" s="29">
        <f t="shared" si="31"/>
        <v>248</v>
      </c>
      <c r="B249" s="29" t="str">
        <f t="shared" si="25"/>
        <v>CS11-1-1-[23][23]-OFF0-BW14</v>
      </c>
      <c r="C249" s="29" t="str">
        <f>R249&amp;"_BW"&amp;TEXT(O249-N249,"000.00")&amp;"_U"&amp;VLOOKUP(R249&amp;"-"&amp;S249,通道清单!C:L,5,FALSE)&amp;LEFT("_____",5-LEN(VLOOKUP(R249&amp;"-"&amp;S249,通道清单!C:L,4,FALSE)))&amp;VLOOKUP(R249&amp;"-"&amp;S249,通道清单!C:L,4,FALSE)&amp;"_S"&amp;TEXT(N249,"00000.00")&amp;"_E"&amp;TEXT(O249,"00000.00")&amp;"_D"&amp;VLOOKUP(R249&amp;"-"&amp;T249,通道清单!C:L,5,FALSE)&amp;LEFT("_____",5-LEN(VLOOKUP(R249&amp;"-"&amp;T249,通道清单!C:L,4,FALSE)))&amp;VLOOKUP(R249&amp;"-"&amp;T249,通道清单!C:L,4,FALSE)&amp;"_S"&amp;TEXT(P249,"00000.00")&amp;"_E"&amp;TEXT(Q249,"00000.00")</f>
        <v>CS11_BW014.00_UV____N_S05668.00_E05682.00_DH____N_S03443.00_E03457.00</v>
      </c>
      <c r="D249" s="29"/>
      <c r="E249" s="29"/>
      <c r="F249" s="29"/>
      <c r="G249" s="29" t="s">
        <v>8843</v>
      </c>
      <c r="H249" s="29">
        <f>VLOOKUP(G249,开关状态表!B:I,7,FALSE)</f>
        <v>1</v>
      </c>
      <c r="I249" s="29">
        <v>0</v>
      </c>
      <c r="J249" s="161">
        <v>14</v>
      </c>
      <c r="K249" s="29" t="s">
        <v>8732</v>
      </c>
      <c r="L249" s="29"/>
      <c r="M249" s="158" t="s">
        <v>8733</v>
      </c>
      <c r="N249" s="156">
        <f t="shared" si="26"/>
        <v>5668</v>
      </c>
      <c r="O249" s="156">
        <f t="shared" si="27"/>
        <v>5682</v>
      </c>
      <c r="P249" s="156">
        <f t="shared" si="28"/>
        <v>3443</v>
      </c>
      <c r="Q249" s="156">
        <f t="shared" si="29"/>
        <v>3457</v>
      </c>
      <c r="R249" s="29" t="str">
        <f>VLOOKUP(VLOOKUP(G249,开关状态表!B:H,2,FALSE),矩阵信息表!B:H,2,FALSE)</f>
        <v>CS11</v>
      </c>
      <c r="S249" s="29" t="str">
        <f>VLOOKUP(G249,开关状态表!B:H,5,FALSE)</f>
        <v>RN12B</v>
      </c>
      <c r="T249" s="29" t="str">
        <f>VLOOKUP(G249,开关状态表!B:H,6,FALSE)</f>
        <v>TN12B</v>
      </c>
      <c r="U249" s="29">
        <f>VLOOKUP(R249&amp;"-"&amp;S249,通道清单!C:L,8,FALSE)</f>
        <v>54</v>
      </c>
      <c r="V249" s="29">
        <f>VLOOKUP(R249&amp;"-"&amp;S249,通道清单!C:L,9,FALSE)</f>
        <v>5668</v>
      </c>
      <c r="W249" s="29">
        <f>VLOOKUP(R249&amp;"-"&amp;S249,通道清单!C:L,10,FALSE)</f>
        <v>5722</v>
      </c>
      <c r="X249" s="29">
        <f>VLOOKUP(R249&amp;"-"&amp;T249,通道清单!C:L,9,FALSE)</f>
        <v>3443</v>
      </c>
      <c r="Y249" s="29">
        <f>VLOOKUP(R249&amp;"-"&amp;T249,通道清单!C:L,10,FALSE)</f>
        <v>3497</v>
      </c>
    </row>
    <row r="250" ht="15" hidden="1" spans="1:25">
      <c r="A250" s="29">
        <f t="shared" si="31"/>
        <v>249</v>
      </c>
      <c r="B250" s="29" t="str">
        <f t="shared" si="25"/>
        <v>CS11-1-1-[23][23]-OFF14-BW40</v>
      </c>
      <c r="C250" s="29" t="str">
        <f>R250&amp;"_BW"&amp;TEXT(O250-N250,"000.00")&amp;"_U"&amp;VLOOKUP(R250&amp;"-"&amp;S250,通道清单!C:L,5,FALSE)&amp;LEFT("_____",5-LEN(VLOOKUP(R250&amp;"-"&amp;S250,通道清单!C:L,4,FALSE)))&amp;VLOOKUP(R250&amp;"-"&amp;S250,通道清单!C:L,4,FALSE)&amp;"_S"&amp;TEXT(N250,"00000.00")&amp;"_E"&amp;TEXT(O250,"00000.00")&amp;"_D"&amp;VLOOKUP(R250&amp;"-"&amp;T250,通道清单!C:L,5,FALSE)&amp;LEFT("_____",5-LEN(VLOOKUP(R250&amp;"-"&amp;T250,通道清单!C:L,4,FALSE)))&amp;VLOOKUP(R250&amp;"-"&amp;T250,通道清单!C:L,4,FALSE)&amp;"_S"&amp;TEXT(P250,"00000.00")&amp;"_E"&amp;TEXT(Q250,"00000.00")</f>
        <v>CS11_BW040.00_UV____N_S05682.00_E05722.00_DH____N_S03457.00_E03497.00</v>
      </c>
      <c r="D250" s="29"/>
      <c r="E250" s="29"/>
      <c r="F250" s="29"/>
      <c r="G250" s="29" t="s">
        <v>8843</v>
      </c>
      <c r="H250" s="29">
        <f>VLOOKUP(G250,开关状态表!B:I,7,FALSE)</f>
        <v>1</v>
      </c>
      <c r="I250" s="29">
        <v>14</v>
      </c>
      <c r="J250" s="161">
        <v>40</v>
      </c>
      <c r="K250" s="29" t="s">
        <v>202</v>
      </c>
      <c r="L250" s="29"/>
      <c r="M250" s="158" t="s">
        <v>8733</v>
      </c>
      <c r="N250" s="156">
        <f t="shared" si="26"/>
        <v>5682</v>
      </c>
      <c r="O250" s="156">
        <f t="shared" si="27"/>
        <v>5722</v>
      </c>
      <c r="P250" s="156">
        <f t="shared" si="28"/>
        <v>3457</v>
      </c>
      <c r="Q250" s="156">
        <f t="shared" si="29"/>
        <v>3497</v>
      </c>
      <c r="R250" s="29" t="str">
        <f>VLOOKUP(VLOOKUP(G250,开关状态表!B:H,2,FALSE),矩阵信息表!B:H,2,FALSE)</f>
        <v>CS11</v>
      </c>
      <c r="S250" s="29" t="str">
        <f>VLOOKUP(G250,开关状态表!B:H,5,FALSE)</f>
        <v>RN12B</v>
      </c>
      <c r="T250" s="29" t="str">
        <f>VLOOKUP(G250,开关状态表!B:H,6,FALSE)</f>
        <v>TN12B</v>
      </c>
      <c r="U250" s="29">
        <f>VLOOKUP(R250&amp;"-"&amp;S250,通道清单!C:L,8,FALSE)</f>
        <v>54</v>
      </c>
      <c r="V250" s="29">
        <f>VLOOKUP(R250&amp;"-"&amp;S250,通道清单!C:L,9,FALSE)</f>
        <v>5668</v>
      </c>
      <c r="W250" s="29">
        <f>VLOOKUP(R250&amp;"-"&amp;S250,通道清单!C:L,10,FALSE)</f>
        <v>5722</v>
      </c>
      <c r="X250" s="29">
        <f>VLOOKUP(R250&amp;"-"&amp;T250,通道清单!C:L,9,FALSE)</f>
        <v>3443</v>
      </c>
      <c r="Y250" s="29">
        <f>VLOOKUP(R250&amp;"-"&amp;T250,通道清单!C:L,10,FALSE)</f>
        <v>3497</v>
      </c>
    </row>
    <row r="251" ht="15" hidden="1" spans="1:25">
      <c r="A251" s="29">
        <f t="shared" si="31"/>
        <v>250</v>
      </c>
      <c r="B251" s="29" t="str">
        <f t="shared" si="25"/>
        <v>CS11-1-1-[24][24]-OFF0-BW54</v>
      </c>
      <c r="C251" s="29" t="str">
        <f>R251&amp;"_BW"&amp;TEXT(O251-N251,"000.00")&amp;"_U"&amp;VLOOKUP(R251&amp;"-"&amp;S251,通道清单!C:L,5,FALSE)&amp;LEFT("_____",5-LEN(VLOOKUP(R251&amp;"-"&amp;S251,通道清单!C:L,4,FALSE)))&amp;VLOOKUP(R251&amp;"-"&amp;S251,通道清单!C:L,4,FALSE)&amp;"_S"&amp;TEXT(N251,"00000.00")&amp;"_E"&amp;TEXT(O251,"00000.00")&amp;"_D"&amp;VLOOKUP(R251&amp;"-"&amp;T251,通道清单!C:L,5,FALSE)&amp;LEFT("_____",5-LEN(VLOOKUP(R251&amp;"-"&amp;T251,通道清单!C:L,4,FALSE)))&amp;VLOOKUP(R251&amp;"-"&amp;T251,通道清单!C:L,4,FALSE)&amp;"_S"&amp;TEXT(P251,"00000.00")&amp;"_E"&amp;TEXT(Q251,"00000.00")</f>
        <v>CS11_BW054.00_UV____N_S05728.00_E05782.00_DH____N_S03503.00_E03557.00</v>
      </c>
      <c r="D251" s="29"/>
      <c r="E251" s="29"/>
      <c r="F251" s="29"/>
      <c r="G251" s="29" t="s">
        <v>8844</v>
      </c>
      <c r="H251" s="29">
        <f>VLOOKUP(G251,开关状态表!B:I,7,FALSE)</f>
        <v>1</v>
      </c>
      <c r="I251" s="29">
        <v>0</v>
      </c>
      <c r="J251" s="161">
        <v>54</v>
      </c>
      <c r="K251" s="29" t="s">
        <v>8732</v>
      </c>
      <c r="L251" s="29"/>
      <c r="M251" s="158" t="s">
        <v>8733</v>
      </c>
      <c r="N251" s="156">
        <f t="shared" si="26"/>
        <v>5728</v>
      </c>
      <c r="O251" s="156">
        <f t="shared" si="27"/>
        <v>5782</v>
      </c>
      <c r="P251" s="156">
        <f t="shared" si="28"/>
        <v>3503</v>
      </c>
      <c r="Q251" s="156">
        <f t="shared" si="29"/>
        <v>3557</v>
      </c>
      <c r="R251" s="29" t="str">
        <f>VLOOKUP(VLOOKUP(G251,开关状态表!B:H,2,FALSE),矩阵信息表!B:H,2,FALSE)</f>
        <v>CS11</v>
      </c>
      <c r="S251" s="29" t="str">
        <f>VLOOKUP(G251,开关状态表!B:H,5,FALSE)</f>
        <v>RN13B</v>
      </c>
      <c r="T251" s="29" t="str">
        <f>VLOOKUP(G251,开关状态表!B:H,6,FALSE)</f>
        <v>TN13B</v>
      </c>
      <c r="U251" s="29">
        <f>VLOOKUP(R251&amp;"-"&amp;S251,通道清单!C:L,8,FALSE)</f>
        <v>54</v>
      </c>
      <c r="V251" s="29">
        <f>VLOOKUP(R251&amp;"-"&amp;S251,通道清单!C:L,9,FALSE)</f>
        <v>5728</v>
      </c>
      <c r="W251" s="29">
        <f>VLOOKUP(R251&amp;"-"&amp;S251,通道清单!C:L,10,FALSE)</f>
        <v>5782</v>
      </c>
      <c r="X251" s="29">
        <f>VLOOKUP(R251&amp;"-"&amp;T251,通道清单!C:L,9,FALSE)</f>
        <v>3503</v>
      </c>
      <c r="Y251" s="29">
        <f>VLOOKUP(R251&amp;"-"&amp;T251,通道清单!C:L,10,FALSE)</f>
        <v>3557</v>
      </c>
    </row>
    <row r="252" ht="15" hidden="1" spans="1:25">
      <c r="A252" s="29">
        <f t="shared" si="31"/>
        <v>251</v>
      </c>
      <c r="B252" s="29" t="str">
        <f t="shared" si="25"/>
        <v>CS11-1-1-[25][25]-OFF0-BW36</v>
      </c>
      <c r="C252" s="29" t="str">
        <f>R252&amp;"_BW"&amp;TEXT(O252-N252,"000.00")&amp;"_U"&amp;VLOOKUP(R252&amp;"-"&amp;S252,通道清单!C:L,5,FALSE)&amp;LEFT("_____",5-LEN(VLOOKUP(R252&amp;"-"&amp;S252,通道清单!C:L,4,FALSE)))&amp;VLOOKUP(R252&amp;"-"&amp;S252,通道清单!C:L,4,FALSE)&amp;"_S"&amp;TEXT(N252,"00000.00")&amp;"_E"&amp;TEXT(O252,"00000.00")&amp;"_D"&amp;VLOOKUP(R252&amp;"-"&amp;T252,通道清单!C:L,5,FALSE)&amp;LEFT("_____",5-LEN(VLOOKUP(R252&amp;"-"&amp;T252,通道清单!C:L,4,FALSE)))&amp;VLOOKUP(R252&amp;"-"&amp;T252,通道清单!C:L,4,FALSE)&amp;"_S"&amp;TEXT(P252,"00000.00")&amp;"_E"&amp;TEXT(Q252,"00000.00")</f>
        <v>CS11_BW036.00_UV____N_S05787.00_E05823.00_DH____N_S03562.00_E03598.00</v>
      </c>
      <c r="D252" s="29"/>
      <c r="E252" s="29"/>
      <c r="F252" s="29"/>
      <c r="G252" s="29" t="s">
        <v>8845</v>
      </c>
      <c r="H252" s="29">
        <f>VLOOKUP(G252,开关状态表!B:I,7,FALSE)</f>
        <v>1</v>
      </c>
      <c r="I252" s="29">
        <v>0</v>
      </c>
      <c r="J252" s="161">
        <v>36</v>
      </c>
      <c r="K252" s="29" t="s">
        <v>8732</v>
      </c>
      <c r="L252" s="29"/>
      <c r="M252" s="158" t="s">
        <v>8733</v>
      </c>
      <c r="N252" s="156">
        <f t="shared" si="26"/>
        <v>5787</v>
      </c>
      <c r="O252" s="156">
        <f t="shared" si="27"/>
        <v>5823</v>
      </c>
      <c r="P252" s="156">
        <f t="shared" si="28"/>
        <v>3562</v>
      </c>
      <c r="Q252" s="156">
        <f t="shared" si="29"/>
        <v>3598</v>
      </c>
      <c r="R252" s="29" t="str">
        <f>VLOOKUP(VLOOKUP(G252,开关状态表!B:H,2,FALSE),矩阵信息表!B:H,2,FALSE)</f>
        <v>CS11</v>
      </c>
      <c r="S252" s="29" t="str">
        <f>VLOOKUP(G252,开关状态表!B:H,5,FALSE)</f>
        <v>RN14B</v>
      </c>
      <c r="T252" s="29" t="str">
        <f>VLOOKUP(G252,开关状态表!B:H,6,FALSE)</f>
        <v>TN14B</v>
      </c>
      <c r="U252" s="29">
        <f>VLOOKUP(R252&amp;"-"&amp;S252,通道清单!C:L,8,FALSE)</f>
        <v>36</v>
      </c>
      <c r="V252" s="29">
        <f>VLOOKUP(R252&amp;"-"&amp;S252,通道清单!C:L,9,FALSE)</f>
        <v>5787</v>
      </c>
      <c r="W252" s="29">
        <f>VLOOKUP(R252&amp;"-"&amp;S252,通道清单!C:L,10,FALSE)</f>
        <v>5823</v>
      </c>
      <c r="X252" s="29">
        <f>VLOOKUP(R252&amp;"-"&amp;T252,通道清单!C:L,9,FALSE)</f>
        <v>3562</v>
      </c>
      <c r="Y252" s="29">
        <f>VLOOKUP(R252&amp;"-"&amp;T252,通道清单!C:L,10,FALSE)</f>
        <v>3598</v>
      </c>
    </row>
    <row r="253" ht="15" hidden="1" spans="1:25">
      <c r="A253" s="29">
        <f t="shared" si="31"/>
        <v>252</v>
      </c>
      <c r="B253" s="29" t="str">
        <f t="shared" ref="B253:B258" si="32">G253&amp;"-"&amp;"OFF"&amp;I253&amp;"-BW"&amp;J253</f>
        <v>CS11-1-1-[26][26]-OFF0-BW36</v>
      </c>
      <c r="C253" s="29" t="str">
        <f>R253&amp;"_BW"&amp;TEXT(O253-N253,"000.00")&amp;"_U"&amp;VLOOKUP(R253&amp;"-"&amp;S253,通道清单!C:L,5,FALSE)&amp;LEFT("_____",5-LEN(VLOOKUP(R253&amp;"-"&amp;S253,通道清单!C:L,4,FALSE)))&amp;VLOOKUP(R253&amp;"-"&amp;S253,通道清单!C:L,4,FALSE)&amp;"_S"&amp;TEXT(N253,"00000.00")&amp;"_E"&amp;TEXT(O253,"00000.00")&amp;"_D"&amp;VLOOKUP(R253&amp;"-"&amp;T253,通道清单!C:L,5,FALSE)&amp;LEFT("_____",5-LEN(VLOOKUP(R253&amp;"-"&amp;T253,通道清单!C:L,4,FALSE)))&amp;VLOOKUP(R253&amp;"-"&amp;T253,通道清单!C:L,4,FALSE)&amp;"_S"&amp;TEXT(P253,"00000.00")&amp;"_E"&amp;TEXT(Q253,"00000.00")</f>
        <v>CS11_BW036.00_UV____N_S05827.00_E05863.00_DH____N_S03602.00_E03638.00</v>
      </c>
      <c r="D253" s="29"/>
      <c r="E253" s="29"/>
      <c r="F253" s="29"/>
      <c r="G253" s="29" t="s">
        <v>8846</v>
      </c>
      <c r="H253" s="29">
        <f>VLOOKUP(G253,开关状态表!B:I,7,FALSE)</f>
        <v>1</v>
      </c>
      <c r="I253" s="29">
        <v>0</v>
      </c>
      <c r="J253" s="161">
        <v>36</v>
      </c>
      <c r="K253" s="29" t="s">
        <v>8732</v>
      </c>
      <c r="L253" s="29"/>
      <c r="M253" s="158" t="s">
        <v>8733</v>
      </c>
      <c r="N253" s="156">
        <f t="shared" ref="N253:N258" si="33">V253+I253</f>
        <v>5827</v>
      </c>
      <c r="O253" s="156">
        <f t="shared" ref="O253:O258" si="34">N253+J253</f>
        <v>5863</v>
      </c>
      <c r="P253" s="156">
        <f t="shared" ref="P253:P258" si="35">X253+I253</f>
        <v>3602</v>
      </c>
      <c r="Q253" s="156">
        <f t="shared" ref="Q253:Q258" si="36">P253+J253</f>
        <v>3638</v>
      </c>
      <c r="R253" s="29" t="str">
        <f>VLOOKUP(VLOOKUP(G253,开关状态表!B:H,2,FALSE),矩阵信息表!B:H,2,FALSE)</f>
        <v>CS11</v>
      </c>
      <c r="S253" s="29" t="str">
        <f>VLOOKUP(G253,开关状态表!B:H,5,FALSE)</f>
        <v>RN15B</v>
      </c>
      <c r="T253" s="29" t="str">
        <f>VLOOKUP(G253,开关状态表!B:H,6,FALSE)</f>
        <v>TN15B</v>
      </c>
      <c r="U253" s="29">
        <f>VLOOKUP(R253&amp;"-"&amp;S253,通道清单!C:L,8,FALSE)</f>
        <v>36</v>
      </c>
      <c r="V253" s="29">
        <f>VLOOKUP(R253&amp;"-"&amp;S253,通道清单!C:L,9,FALSE)</f>
        <v>5827</v>
      </c>
      <c r="W253" s="29">
        <f>VLOOKUP(R253&amp;"-"&amp;S253,通道清单!C:L,10,FALSE)</f>
        <v>5863</v>
      </c>
      <c r="X253" s="29">
        <f>VLOOKUP(R253&amp;"-"&amp;T253,通道清单!C:L,9,FALSE)</f>
        <v>3602</v>
      </c>
      <c r="Y253" s="29">
        <f>VLOOKUP(R253&amp;"-"&amp;T253,通道清单!C:L,10,FALSE)</f>
        <v>3638</v>
      </c>
    </row>
    <row r="254" ht="15" hidden="1" spans="1:25">
      <c r="A254" s="29">
        <f t="shared" si="31"/>
        <v>253</v>
      </c>
      <c r="B254" s="29" t="str">
        <f t="shared" si="32"/>
        <v>CS11-1-5-[1][1]-OFF0-BW30</v>
      </c>
      <c r="C254" s="29" t="str">
        <f>R254&amp;"_BW"&amp;TEXT(O254-N254,"000.00")&amp;"_U"&amp;VLOOKUP(R254&amp;"-"&amp;S254,通道清单!C:L,5,FALSE)&amp;LEFT("_____",5-LEN(VLOOKUP(R254&amp;"-"&amp;S254,通道清单!C:L,4,FALSE)))&amp;VLOOKUP(R254&amp;"-"&amp;S254,通道清单!C:L,4,FALSE)&amp;"_S"&amp;TEXT(N254,"00000.00")&amp;"_E"&amp;TEXT(O254,"00000.00")&amp;"_D"&amp;VLOOKUP(R254&amp;"-"&amp;T254,通道清单!C:L,5,FALSE)&amp;LEFT("_____",5-LEN(VLOOKUP(R254&amp;"-"&amp;T254,通道清单!C:L,4,FALSE)))&amp;VLOOKUP(R254&amp;"-"&amp;T254,通道清单!C:L,4,FALSE)&amp;"_S"&amp;TEXT(P254,"00000.00")&amp;"_E"&amp;TEXT(Q254,"00000.00")</f>
        <v>CS11_BW030.00_UH____I_S14008.00_E14038.00_DV____I_S12258.00_E12288.00</v>
      </c>
      <c r="D254" s="29"/>
      <c r="E254" s="29"/>
      <c r="F254" s="29"/>
      <c r="G254" s="29" t="s">
        <v>8847</v>
      </c>
      <c r="H254" s="29">
        <f>VLOOKUP(G254,开关状态表!B:I,7,FALSE)</f>
        <v>1</v>
      </c>
      <c r="I254" s="29">
        <v>0</v>
      </c>
      <c r="J254" s="161">
        <v>30</v>
      </c>
      <c r="K254" s="29" t="s">
        <v>8732</v>
      </c>
      <c r="L254" s="29"/>
      <c r="M254" s="158" t="s">
        <v>8826</v>
      </c>
      <c r="N254" s="156">
        <f t="shared" si="33"/>
        <v>14008</v>
      </c>
      <c r="O254" s="156">
        <f t="shared" si="34"/>
        <v>14038</v>
      </c>
      <c r="P254" s="156">
        <f t="shared" si="35"/>
        <v>12258</v>
      </c>
      <c r="Q254" s="156">
        <f t="shared" si="36"/>
        <v>12288</v>
      </c>
      <c r="R254" s="29" t="str">
        <f>VLOOKUP(VLOOKUP(G254,开关状态表!B:H,2,FALSE),矩阵信息表!B:H,2,FALSE)</f>
        <v>CS11</v>
      </c>
      <c r="S254" s="29" t="str">
        <f>VLOOKUP(G254,开关状态表!B:H,5,FALSE)</f>
        <v>RI1A</v>
      </c>
      <c r="T254" s="29" t="str">
        <f>VLOOKUP(G254,开关状态表!B:H,6,FALSE)</f>
        <v>TI1A</v>
      </c>
      <c r="U254" s="29">
        <f>VLOOKUP(R254&amp;"-"&amp;S254,通道清单!C:L,8,FALSE)</f>
        <v>30</v>
      </c>
      <c r="V254" s="29">
        <f>VLOOKUP(R254&amp;"-"&amp;S254,通道清单!C:L,9,FALSE)</f>
        <v>14008</v>
      </c>
      <c r="W254" s="29">
        <f>VLOOKUP(R254&amp;"-"&amp;S254,通道清单!C:L,10,FALSE)</f>
        <v>14038</v>
      </c>
      <c r="X254" s="29">
        <f>VLOOKUP(R254&amp;"-"&amp;T254,通道清单!C:L,9,FALSE)</f>
        <v>12258</v>
      </c>
      <c r="Y254" s="29">
        <f>VLOOKUP(R254&amp;"-"&amp;T254,通道清单!C:L,10,FALSE)</f>
        <v>12288</v>
      </c>
    </row>
    <row r="255" ht="15" hidden="1" spans="1:25">
      <c r="A255" s="29">
        <f t="shared" si="31"/>
        <v>254</v>
      </c>
      <c r="B255" s="29" t="str">
        <f t="shared" si="32"/>
        <v>CS11-1-5-[2][2]-OFF0-BW54</v>
      </c>
      <c r="C255" s="29" t="str">
        <f>R255&amp;"_BW"&amp;TEXT(O255-N255,"000.00")&amp;"_U"&amp;VLOOKUP(R255&amp;"-"&amp;S255,通道清单!C:L,5,FALSE)&amp;LEFT("_____",5-LEN(VLOOKUP(R255&amp;"-"&amp;S255,通道清单!C:L,4,FALSE)))&amp;VLOOKUP(R255&amp;"-"&amp;S255,通道清单!C:L,4,FALSE)&amp;"_S"&amp;TEXT(N255,"00000.00")&amp;"_E"&amp;TEXT(O255,"00000.00")&amp;"_D"&amp;VLOOKUP(R255&amp;"-"&amp;T255,通道清单!C:L,5,FALSE)&amp;LEFT("_____",5-LEN(VLOOKUP(R255&amp;"-"&amp;T255,通道清单!C:L,4,FALSE)))&amp;VLOOKUP(R255&amp;"-"&amp;T255,通道清单!C:L,4,FALSE)&amp;"_S"&amp;TEXT(P255,"00000.00")&amp;"_E"&amp;TEXT(Q255,"00000.00")</f>
        <v>CS11_BW054.00_UH____I_S14043.00_E14097.00_DV____I_S12293.00_E12347.00</v>
      </c>
      <c r="D255" s="29"/>
      <c r="E255" s="29"/>
      <c r="F255" s="29"/>
      <c r="G255" s="29" t="s">
        <v>8848</v>
      </c>
      <c r="H255" s="29">
        <f>VLOOKUP(G255,开关状态表!B:I,7,FALSE)</f>
        <v>1</v>
      </c>
      <c r="I255" s="29">
        <v>0</v>
      </c>
      <c r="J255" s="161">
        <v>54</v>
      </c>
      <c r="K255" s="29" t="s">
        <v>8732</v>
      </c>
      <c r="L255" s="29"/>
      <c r="M255" s="158" t="s">
        <v>8826</v>
      </c>
      <c r="N255" s="156">
        <f t="shared" si="33"/>
        <v>14043</v>
      </c>
      <c r="O255" s="156">
        <f t="shared" si="34"/>
        <v>14097</v>
      </c>
      <c r="P255" s="156">
        <f t="shared" si="35"/>
        <v>12293</v>
      </c>
      <c r="Q255" s="156">
        <f t="shared" si="36"/>
        <v>12347</v>
      </c>
      <c r="R255" s="29" t="str">
        <f>VLOOKUP(VLOOKUP(G255,开关状态表!B:H,2,FALSE),矩阵信息表!B:H,2,FALSE)</f>
        <v>CS11</v>
      </c>
      <c r="S255" s="29" t="str">
        <f>VLOOKUP(G255,开关状态表!B:H,5,FALSE)</f>
        <v>RI2A</v>
      </c>
      <c r="T255" s="29" t="str">
        <f>VLOOKUP(G255,开关状态表!B:H,6,FALSE)</f>
        <v>TI2A</v>
      </c>
      <c r="U255" s="29">
        <f>VLOOKUP(R255&amp;"-"&amp;S255,通道清单!C:L,8,FALSE)</f>
        <v>54</v>
      </c>
      <c r="V255" s="29">
        <f>VLOOKUP(R255&amp;"-"&amp;S255,通道清单!C:L,9,FALSE)</f>
        <v>14043</v>
      </c>
      <c r="W255" s="29">
        <f>VLOOKUP(R255&amp;"-"&amp;S255,通道清单!C:L,10,FALSE)</f>
        <v>14097</v>
      </c>
      <c r="X255" s="29">
        <f>VLOOKUP(R255&amp;"-"&amp;T255,通道清单!C:L,9,FALSE)</f>
        <v>12293</v>
      </c>
      <c r="Y255" s="29">
        <f>VLOOKUP(R255&amp;"-"&amp;T255,通道清单!C:L,10,FALSE)</f>
        <v>12347</v>
      </c>
    </row>
    <row r="256" ht="15" hidden="1" spans="1:25">
      <c r="A256" s="29">
        <f t="shared" si="31"/>
        <v>255</v>
      </c>
      <c r="B256" s="29" t="str">
        <f t="shared" si="32"/>
        <v>CS11-1-5-[3][3]-OFF0-BW54</v>
      </c>
      <c r="C256" s="29" t="str">
        <f>R256&amp;"_BW"&amp;TEXT(O256-N256,"000.00")&amp;"_U"&amp;VLOOKUP(R256&amp;"-"&amp;S256,通道清单!C:L,5,FALSE)&amp;LEFT("_____",5-LEN(VLOOKUP(R256&amp;"-"&amp;S256,通道清单!C:L,4,FALSE)))&amp;VLOOKUP(R256&amp;"-"&amp;S256,通道清单!C:L,4,FALSE)&amp;"_S"&amp;TEXT(N256,"00000.00")&amp;"_E"&amp;TEXT(O256,"00000.00")&amp;"_D"&amp;VLOOKUP(R256&amp;"-"&amp;T256,通道清单!C:L,5,FALSE)&amp;LEFT("_____",5-LEN(VLOOKUP(R256&amp;"-"&amp;T256,通道清单!C:L,4,FALSE)))&amp;VLOOKUP(R256&amp;"-"&amp;T256,通道清单!C:L,4,FALSE)&amp;"_S"&amp;TEXT(P256,"00000.00")&amp;"_E"&amp;TEXT(Q256,"00000.00")</f>
        <v>CS11_BW054.00_UH____I_S14103.00_E14157.00_DV____I_S12353.00_E12407.00</v>
      </c>
      <c r="D256" s="29"/>
      <c r="E256" s="29"/>
      <c r="F256" s="29"/>
      <c r="G256" s="29" t="s">
        <v>8849</v>
      </c>
      <c r="H256" s="29">
        <f>VLOOKUP(G256,开关状态表!B:I,7,FALSE)</f>
        <v>1</v>
      </c>
      <c r="I256" s="29">
        <v>0</v>
      </c>
      <c r="J256" s="161">
        <v>54</v>
      </c>
      <c r="K256" s="29" t="s">
        <v>8732</v>
      </c>
      <c r="L256" s="29"/>
      <c r="M256" s="158" t="s">
        <v>8826</v>
      </c>
      <c r="N256" s="156">
        <f t="shared" si="33"/>
        <v>14103</v>
      </c>
      <c r="O256" s="156">
        <f t="shared" si="34"/>
        <v>14157</v>
      </c>
      <c r="P256" s="156">
        <f t="shared" si="35"/>
        <v>12353</v>
      </c>
      <c r="Q256" s="156">
        <f t="shared" si="36"/>
        <v>12407</v>
      </c>
      <c r="R256" s="29" t="str">
        <f>VLOOKUP(VLOOKUP(G256,开关状态表!B:H,2,FALSE),矩阵信息表!B:H,2,FALSE)</f>
        <v>CS11</v>
      </c>
      <c r="S256" s="29" t="str">
        <f>VLOOKUP(G256,开关状态表!B:H,5,FALSE)</f>
        <v>RI3A</v>
      </c>
      <c r="T256" s="29" t="str">
        <f>VLOOKUP(G256,开关状态表!B:H,6,FALSE)</f>
        <v>TI3A</v>
      </c>
      <c r="U256" s="29">
        <f>VLOOKUP(R256&amp;"-"&amp;S256,通道清单!C:L,8,FALSE)</f>
        <v>54</v>
      </c>
      <c r="V256" s="29">
        <f>VLOOKUP(R256&amp;"-"&amp;S256,通道清单!C:L,9,FALSE)</f>
        <v>14103</v>
      </c>
      <c r="W256" s="29">
        <f>VLOOKUP(R256&amp;"-"&amp;S256,通道清单!C:L,10,FALSE)</f>
        <v>14157</v>
      </c>
      <c r="X256" s="29">
        <f>VLOOKUP(R256&amp;"-"&amp;T256,通道清单!C:L,9,FALSE)</f>
        <v>12353</v>
      </c>
      <c r="Y256" s="29">
        <f>VLOOKUP(R256&amp;"-"&amp;T256,通道清单!C:L,10,FALSE)</f>
        <v>12407</v>
      </c>
    </row>
    <row r="257" ht="15" hidden="1" spans="1:25">
      <c r="A257" s="29">
        <f t="shared" si="31"/>
        <v>256</v>
      </c>
      <c r="B257" s="29" t="str">
        <f t="shared" si="32"/>
        <v>CS11-1-2-[1][1]-OFF0-BW4</v>
      </c>
      <c r="C257" s="29" t="str">
        <f>R257&amp;"_BW"&amp;TEXT(O257-N257,"000.00")&amp;"_U"&amp;VLOOKUP(R257&amp;"-"&amp;S257,通道清单!C:L,5,FALSE)&amp;LEFT("_____",5-LEN(VLOOKUP(R257&amp;"-"&amp;S257,通道清单!C:L,4,FALSE)))&amp;VLOOKUP(R257&amp;"-"&amp;S257,通道清单!C:L,4,FALSE)&amp;"_S"&amp;TEXT(N257,"00000.00")&amp;"_E"&amp;TEXT(O257,"00000.00")&amp;"_D"&amp;VLOOKUP(R257&amp;"-"&amp;T257,通道清单!C:L,5,FALSE)&amp;LEFT("_____",5-LEN(VLOOKUP(R257&amp;"-"&amp;T257,通道清单!C:L,4,FALSE)))&amp;VLOOKUP(R257&amp;"-"&amp;T257,通道清单!C:L,4,FALSE)&amp;"_S"&amp;TEXT(P257,"00000.00")&amp;"_E"&amp;TEXT(Q257,"00000.00")</f>
        <v>CS11_BW004.00_UH____I_S14163.00_E14167.00_DV____I_S12413.00_E12417.00</v>
      </c>
      <c r="D257" s="29"/>
      <c r="E257" s="29"/>
      <c r="F257" s="29"/>
      <c r="G257" s="29" t="s">
        <v>8850</v>
      </c>
      <c r="H257" s="29">
        <f>VLOOKUP(G257,开关状态表!B:I,7,FALSE)</f>
        <v>1</v>
      </c>
      <c r="I257" s="29">
        <v>0</v>
      </c>
      <c r="J257" s="161">
        <v>4</v>
      </c>
      <c r="K257" s="162" t="s">
        <v>8732</v>
      </c>
      <c r="L257" s="29"/>
      <c r="M257" s="158" t="s">
        <v>8733</v>
      </c>
      <c r="N257" s="156">
        <f t="shared" si="33"/>
        <v>14163</v>
      </c>
      <c r="O257" s="156">
        <f t="shared" si="34"/>
        <v>14167</v>
      </c>
      <c r="P257" s="156">
        <f t="shared" si="35"/>
        <v>12413</v>
      </c>
      <c r="Q257" s="156">
        <f t="shared" si="36"/>
        <v>12417</v>
      </c>
      <c r="R257" s="29" t="str">
        <f>VLOOKUP(VLOOKUP(G257,开关状态表!B:H,2,FALSE),矩阵信息表!B:H,2,FALSE)</f>
        <v>CS11</v>
      </c>
      <c r="S257" s="29" t="str">
        <f>VLOOKUP(G257,开关状态表!B:H,5,FALSE)</f>
        <v>RI4A</v>
      </c>
      <c r="T257" s="29" t="str">
        <f>VLOOKUP(G257,开关状态表!B:H,6,FALSE)</f>
        <v>TI4A</v>
      </c>
      <c r="U257" s="29">
        <f>VLOOKUP(R257&amp;"-"&amp;S257,通道清单!C:L,8,FALSE)</f>
        <v>54</v>
      </c>
      <c r="V257" s="29">
        <f>VLOOKUP(R257&amp;"-"&amp;S257,通道清单!C:L,9,FALSE)</f>
        <v>14163</v>
      </c>
      <c r="W257" s="29">
        <f>VLOOKUP(R257&amp;"-"&amp;S257,通道清单!C:L,10,FALSE)</f>
        <v>14217</v>
      </c>
      <c r="X257" s="29">
        <f>VLOOKUP(R257&amp;"-"&amp;T257,通道清单!C:L,9,FALSE)</f>
        <v>12413</v>
      </c>
      <c r="Y257" s="29">
        <f>VLOOKUP(R257&amp;"-"&amp;T257,通道清单!C:L,10,FALSE)</f>
        <v>12467</v>
      </c>
    </row>
    <row r="258" ht="15" hidden="1" spans="1:25">
      <c r="A258" s="29">
        <f t="shared" si="31"/>
        <v>257</v>
      </c>
      <c r="B258" s="29" t="str">
        <f t="shared" si="32"/>
        <v>CS11-1-2-[1][1]-OFF4-BW32</v>
      </c>
      <c r="C258" s="29" t="str">
        <f>R258&amp;"_BW"&amp;TEXT(O258-N258,"000.00")&amp;"_U"&amp;VLOOKUP(R258&amp;"-"&amp;S258,通道清单!C:L,5,FALSE)&amp;LEFT("_____",5-LEN(VLOOKUP(R258&amp;"-"&amp;S258,通道清单!C:L,4,FALSE)))&amp;VLOOKUP(R258&amp;"-"&amp;S258,通道清单!C:L,4,FALSE)&amp;"_S"&amp;TEXT(N258,"00000.00")&amp;"_E"&amp;TEXT(O258,"00000.00")&amp;"_D"&amp;VLOOKUP(R258&amp;"-"&amp;T258,通道清单!C:L,5,FALSE)&amp;LEFT("_____",5-LEN(VLOOKUP(R258&amp;"-"&amp;T258,通道清单!C:L,4,FALSE)))&amp;VLOOKUP(R258&amp;"-"&amp;T258,通道清单!C:L,4,FALSE)&amp;"_S"&amp;TEXT(P258,"00000.00")&amp;"_E"&amp;TEXT(Q258,"00000.00")</f>
        <v>CS11_BW032.00_UH____I_S14167.00_E14199.00_DV____I_S12417.00_E12449.00</v>
      </c>
      <c r="D258" s="29"/>
      <c r="E258" s="29"/>
      <c r="F258" s="29"/>
      <c r="G258" s="29" t="s">
        <v>8850</v>
      </c>
      <c r="H258" s="29">
        <f>VLOOKUP(G258,开关状态表!B:I,7,FALSE)</f>
        <v>1</v>
      </c>
      <c r="I258" s="29">
        <v>4</v>
      </c>
      <c r="J258" s="161">
        <v>32</v>
      </c>
      <c r="K258" s="162" t="s">
        <v>202</v>
      </c>
      <c r="L258" s="29"/>
      <c r="M258" s="158" t="s">
        <v>8733</v>
      </c>
      <c r="N258" s="156">
        <f t="shared" si="33"/>
        <v>14167</v>
      </c>
      <c r="O258" s="156">
        <f t="shared" si="34"/>
        <v>14199</v>
      </c>
      <c r="P258" s="156">
        <f t="shared" si="35"/>
        <v>12417</v>
      </c>
      <c r="Q258" s="156">
        <f t="shared" si="36"/>
        <v>12449</v>
      </c>
      <c r="R258" s="29" t="str">
        <f>VLOOKUP(VLOOKUP(G258,开关状态表!B:H,2,FALSE),矩阵信息表!B:H,2,FALSE)</f>
        <v>CS11</v>
      </c>
      <c r="S258" s="29" t="str">
        <f>VLOOKUP(G258,开关状态表!B:H,5,FALSE)</f>
        <v>RI4A</v>
      </c>
      <c r="T258" s="29" t="str">
        <f>VLOOKUP(G258,开关状态表!B:H,6,FALSE)</f>
        <v>TI4A</v>
      </c>
      <c r="U258" s="29">
        <f>VLOOKUP(R258&amp;"-"&amp;S258,通道清单!C:L,8,FALSE)</f>
        <v>54</v>
      </c>
      <c r="V258" s="29">
        <f>VLOOKUP(R258&amp;"-"&amp;S258,通道清单!C:L,9,FALSE)</f>
        <v>14163</v>
      </c>
      <c r="W258" s="29">
        <f>VLOOKUP(R258&amp;"-"&amp;S258,通道清单!C:L,10,FALSE)</f>
        <v>14217</v>
      </c>
      <c r="X258" s="29">
        <f>VLOOKUP(R258&amp;"-"&amp;T258,通道清单!C:L,9,FALSE)</f>
        <v>12413</v>
      </c>
      <c r="Y258" s="29">
        <f>VLOOKUP(R258&amp;"-"&amp;T258,通道清单!C:L,10,FALSE)</f>
        <v>12467</v>
      </c>
    </row>
    <row r="259" ht="15" hidden="1" spans="1:25">
      <c r="A259" s="29">
        <f t="shared" si="31"/>
        <v>258</v>
      </c>
      <c r="B259" s="29" t="str">
        <f t="shared" ref="B259:B263" si="37">G259&amp;"-"&amp;"OFF"&amp;I259&amp;"-BW"&amp;J259</f>
        <v>CS11-1-2-[1][1]-OFF36-BW18</v>
      </c>
      <c r="C259" s="29" t="str">
        <f>R259&amp;"_BW"&amp;TEXT(O259-N259,"000.00")&amp;"_U"&amp;VLOOKUP(R259&amp;"-"&amp;S259,通道清单!C:L,5,FALSE)&amp;LEFT("_____",5-LEN(VLOOKUP(R259&amp;"-"&amp;S259,通道清单!C:L,4,FALSE)))&amp;VLOOKUP(R259&amp;"-"&amp;S259,通道清单!C:L,4,FALSE)&amp;"_S"&amp;TEXT(N259,"00000.00")&amp;"_E"&amp;TEXT(O259,"00000.00")&amp;"_D"&amp;VLOOKUP(R259&amp;"-"&amp;T259,通道清单!C:L,5,FALSE)&amp;LEFT("_____",5-LEN(VLOOKUP(R259&amp;"-"&amp;T259,通道清单!C:L,4,FALSE)))&amp;VLOOKUP(R259&amp;"-"&amp;T259,通道清单!C:L,4,FALSE)&amp;"_S"&amp;TEXT(P259,"00000.00")&amp;"_E"&amp;TEXT(Q259,"00000.00")</f>
        <v>CS11_BW018.00_UH____I_S14199.00_E14217.00_DV____I_S12449.00_E12467.00</v>
      </c>
      <c r="D259" s="29"/>
      <c r="E259" s="29"/>
      <c r="F259" s="29"/>
      <c r="G259" s="29" t="s">
        <v>8850</v>
      </c>
      <c r="H259" s="29">
        <f>VLOOKUP(G259,开关状态表!B:I,7,FALSE)</f>
        <v>1</v>
      </c>
      <c r="I259" s="29">
        <v>36</v>
      </c>
      <c r="J259" s="161">
        <v>18</v>
      </c>
      <c r="K259" s="29" t="s">
        <v>202</v>
      </c>
      <c r="L259" s="29"/>
      <c r="M259" s="158" t="s">
        <v>8733</v>
      </c>
      <c r="N259" s="156">
        <f t="shared" ref="N259:N263" si="38">V259+I259</f>
        <v>14199</v>
      </c>
      <c r="O259" s="156">
        <f t="shared" ref="O259:O263" si="39">N259+J259</f>
        <v>14217</v>
      </c>
      <c r="P259" s="156">
        <f t="shared" ref="P259:P263" si="40">X259+I259</f>
        <v>12449</v>
      </c>
      <c r="Q259" s="156">
        <f t="shared" ref="Q259:Q263" si="41">P259+J259</f>
        <v>12467</v>
      </c>
      <c r="R259" s="29" t="str">
        <f>VLOOKUP(VLOOKUP(G259,开关状态表!B:H,2,FALSE),矩阵信息表!B:H,2,FALSE)</f>
        <v>CS11</v>
      </c>
      <c r="S259" s="29" t="str">
        <f>VLOOKUP(G259,开关状态表!B:H,5,FALSE)</f>
        <v>RI4A</v>
      </c>
      <c r="T259" s="29" t="str">
        <f>VLOOKUP(G259,开关状态表!B:H,6,FALSE)</f>
        <v>TI4A</v>
      </c>
      <c r="U259" s="29">
        <f>VLOOKUP(R259&amp;"-"&amp;S259,通道清单!C:L,8,FALSE)</f>
        <v>54</v>
      </c>
      <c r="V259" s="29">
        <f>VLOOKUP(R259&amp;"-"&amp;S259,通道清单!C:L,9,FALSE)</f>
        <v>14163</v>
      </c>
      <c r="W259" s="29">
        <f>VLOOKUP(R259&amp;"-"&amp;S259,通道清单!C:L,10,FALSE)</f>
        <v>14217</v>
      </c>
      <c r="X259" s="29">
        <f>VLOOKUP(R259&amp;"-"&amp;T259,通道清单!C:L,9,FALSE)</f>
        <v>12413</v>
      </c>
      <c r="Y259" s="29">
        <f>VLOOKUP(R259&amp;"-"&amp;T259,通道清单!C:L,10,FALSE)</f>
        <v>12467</v>
      </c>
    </row>
    <row r="260" ht="15" hidden="1" spans="1:25">
      <c r="A260" s="29">
        <f t="shared" si="31"/>
        <v>259</v>
      </c>
      <c r="B260" s="29" t="str">
        <f t="shared" si="37"/>
        <v>CS11-1-2-[2][2]-OFF0-BW54</v>
      </c>
      <c r="C260" s="29" t="str">
        <f>R260&amp;"_BW"&amp;TEXT(O260-N260,"000.00")&amp;"_U"&amp;VLOOKUP(R260&amp;"-"&amp;S260,通道清单!C:L,5,FALSE)&amp;LEFT("_____",5-LEN(VLOOKUP(R260&amp;"-"&amp;S260,通道清单!C:L,4,FALSE)))&amp;VLOOKUP(R260&amp;"-"&amp;S260,通道清单!C:L,4,FALSE)&amp;"_S"&amp;TEXT(N260,"00000.00")&amp;"_E"&amp;TEXT(O260,"00000.00")&amp;"_D"&amp;VLOOKUP(R260&amp;"-"&amp;T260,通道清单!C:L,5,FALSE)&amp;LEFT("_____",5-LEN(VLOOKUP(R260&amp;"-"&amp;T260,通道清单!C:L,4,FALSE)))&amp;VLOOKUP(R260&amp;"-"&amp;T260,通道清单!C:L,4,FALSE)&amp;"_S"&amp;TEXT(P260,"00000.00")&amp;"_E"&amp;TEXT(Q260,"00000.00")</f>
        <v>CS11_BW054.00_UH____I_S14223.00_E14277.00_DV____I_S12473.00_E12527.00</v>
      </c>
      <c r="D260" s="29"/>
      <c r="E260" s="29"/>
      <c r="F260" s="29"/>
      <c r="G260" s="29" t="s">
        <v>8851</v>
      </c>
      <c r="H260" s="29">
        <f>VLOOKUP(G260,开关状态表!B:I,7,FALSE)</f>
        <v>1</v>
      </c>
      <c r="I260" s="29">
        <v>0</v>
      </c>
      <c r="J260" s="161">
        <v>54</v>
      </c>
      <c r="K260" s="29" t="s">
        <v>202</v>
      </c>
      <c r="L260" s="29"/>
      <c r="M260" s="158" t="s">
        <v>8733</v>
      </c>
      <c r="N260" s="156">
        <f t="shared" si="38"/>
        <v>14223</v>
      </c>
      <c r="O260" s="156">
        <f t="shared" si="39"/>
        <v>14277</v>
      </c>
      <c r="P260" s="156">
        <f t="shared" si="40"/>
        <v>12473</v>
      </c>
      <c r="Q260" s="156">
        <f t="shared" si="41"/>
        <v>12527</v>
      </c>
      <c r="R260" s="29" t="str">
        <f>VLOOKUP(VLOOKUP(G260,开关状态表!B:H,2,FALSE),矩阵信息表!B:H,2,FALSE)</f>
        <v>CS11</v>
      </c>
      <c r="S260" s="29" t="str">
        <f>VLOOKUP(G260,开关状态表!B:H,5,FALSE)</f>
        <v>RI5A</v>
      </c>
      <c r="T260" s="29" t="str">
        <f>VLOOKUP(G260,开关状态表!B:H,6,FALSE)</f>
        <v>TI5A</v>
      </c>
      <c r="U260" s="29">
        <f>VLOOKUP(R260&amp;"-"&amp;S260,通道清单!C:L,8,FALSE)</f>
        <v>54</v>
      </c>
      <c r="V260" s="29">
        <f>VLOOKUP(R260&amp;"-"&amp;S260,通道清单!C:L,9,FALSE)</f>
        <v>14223</v>
      </c>
      <c r="W260" s="29">
        <f>VLOOKUP(R260&amp;"-"&amp;S260,通道清单!C:L,10,FALSE)</f>
        <v>14277</v>
      </c>
      <c r="X260" s="29">
        <f>VLOOKUP(R260&amp;"-"&amp;T260,通道清单!C:L,9,FALSE)</f>
        <v>12473</v>
      </c>
      <c r="Y260" s="29">
        <f>VLOOKUP(R260&amp;"-"&amp;T260,通道清单!C:L,10,FALSE)</f>
        <v>12527</v>
      </c>
    </row>
    <row r="261" ht="15" hidden="1" spans="1:25">
      <c r="A261" s="29">
        <f t="shared" si="31"/>
        <v>260</v>
      </c>
      <c r="B261" s="29" t="str">
        <f t="shared" si="37"/>
        <v>CS11-1-2-[3][3]-OFF0-BW20</v>
      </c>
      <c r="C261" s="29" t="str">
        <f>R261&amp;"_BW"&amp;TEXT(O261-N261,"000.00")&amp;"_U"&amp;VLOOKUP(R261&amp;"-"&amp;S261,通道清单!C:L,5,FALSE)&amp;LEFT("_____",5-LEN(VLOOKUP(R261&amp;"-"&amp;S261,通道清单!C:L,4,FALSE)))&amp;VLOOKUP(R261&amp;"-"&amp;S261,通道清单!C:L,4,FALSE)&amp;"_S"&amp;TEXT(N261,"00000.00")&amp;"_E"&amp;TEXT(O261,"00000.00")&amp;"_D"&amp;VLOOKUP(R261&amp;"-"&amp;T261,通道清单!C:L,5,FALSE)&amp;LEFT("_____",5-LEN(VLOOKUP(R261&amp;"-"&amp;T261,通道清单!C:L,4,FALSE)))&amp;VLOOKUP(R261&amp;"-"&amp;T261,通道清单!C:L,4,FALSE)&amp;"_S"&amp;TEXT(P261,"00000.00")&amp;"_E"&amp;TEXT(Q261,"00000.00")</f>
        <v>CS11_BW020.00_UH____I_S14283.00_E14303.00_DV____I_S12533.00_E12553.00</v>
      </c>
      <c r="D261" s="29"/>
      <c r="E261" s="29"/>
      <c r="F261" s="29"/>
      <c r="G261" s="29" t="s">
        <v>8852</v>
      </c>
      <c r="H261" s="29">
        <f>VLOOKUP(G261,开关状态表!B:I,7,FALSE)</f>
        <v>1</v>
      </c>
      <c r="I261" s="29">
        <v>0</v>
      </c>
      <c r="J261" s="161">
        <v>20</v>
      </c>
      <c r="K261" s="29" t="s">
        <v>8732</v>
      </c>
      <c r="L261" s="29"/>
      <c r="M261" s="158" t="s">
        <v>8733</v>
      </c>
      <c r="N261" s="156">
        <f t="shared" si="38"/>
        <v>14283</v>
      </c>
      <c r="O261" s="156">
        <f t="shared" si="39"/>
        <v>14303</v>
      </c>
      <c r="P261" s="156">
        <f t="shared" si="40"/>
        <v>12533</v>
      </c>
      <c r="Q261" s="156">
        <f t="shared" si="41"/>
        <v>12553</v>
      </c>
      <c r="R261" s="29" t="str">
        <f>VLOOKUP(VLOOKUP(G261,开关状态表!B:H,2,FALSE),矩阵信息表!B:H,2,FALSE)</f>
        <v>CS11</v>
      </c>
      <c r="S261" s="29" t="str">
        <f>VLOOKUP(G261,开关状态表!B:H,5,FALSE)</f>
        <v>RI6A</v>
      </c>
      <c r="T261" s="29" t="str">
        <f>VLOOKUP(G261,开关状态表!B:H,6,FALSE)</f>
        <v>TI6A</v>
      </c>
      <c r="U261" s="29">
        <f>VLOOKUP(R261&amp;"-"&amp;S261,通道清单!C:L,8,FALSE)</f>
        <v>54</v>
      </c>
      <c r="V261" s="29">
        <f>VLOOKUP(R261&amp;"-"&amp;S261,通道清单!C:L,9,FALSE)</f>
        <v>14283</v>
      </c>
      <c r="W261" s="29">
        <f>VLOOKUP(R261&amp;"-"&amp;S261,通道清单!C:L,10,FALSE)</f>
        <v>14337</v>
      </c>
      <c r="X261" s="29">
        <f>VLOOKUP(R261&amp;"-"&amp;T261,通道清单!C:L,9,FALSE)</f>
        <v>12533</v>
      </c>
      <c r="Y261" s="29">
        <f>VLOOKUP(R261&amp;"-"&amp;T261,通道清单!C:L,10,FALSE)</f>
        <v>12587</v>
      </c>
    </row>
    <row r="262" ht="15" hidden="1" spans="1:25">
      <c r="A262" s="29">
        <f t="shared" si="31"/>
        <v>261</v>
      </c>
      <c r="B262" s="29" t="str">
        <f t="shared" si="37"/>
        <v>CS11-1-2-[3][3]-OFF20-BW22</v>
      </c>
      <c r="C262" s="29" t="str">
        <f>R262&amp;"_BW"&amp;TEXT(O262-N262,"000.00")&amp;"_U"&amp;VLOOKUP(R262&amp;"-"&amp;S262,通道清单!C:L,5,FALSE)&amp;LEFT("_____",5-LEN(VLOOKUP(R262&amp;"-"&amp;S262,通道清单!C:L,4,FALSE)))&amp;VLOOKUP(R262&amp;"-"&amp;S262,通道清单!C:L,4,FALSE)&amp;"_S"&amp;TEXT(N262,"00000.00")&amp;"_E"&amp;TEXT(O262,"00000.00")&amp;"_D"&amp;VLOOKUP(R262&amp;"-"&amp;T262,通道清单!C:L,5,FALSE)&amp;LEFT("_____",5-LEN(VLOOKUP(R262&amp;"-"&amp;T262,通道清单!C:L,4,FALSE)))&amp;VLOOKUP(R262&amp;"-"&amp;T262,通道清单!C:L,4,FALSE)&amp;"_S"&amp;TEXT(P262,"00000.00")&amp;"_E"&amp;TEXT(Q262,"00000.00")</f>
        <v>CS11_BW022.00_UH____I_S14303.00_E14325.00_DV____I_S12553.00_E12575.00</v>
      </c>
      <c r="D262" s="29"/>
      <c r="E262" s="29"/>
      <c r="F262" s="29"/>
      <c r="G262" s="29" t="s">
        <v>8852</v>
      </c>
      <c r="H262" s="29">
        <f>VLOOKUP(G262,开关状态表!B:I,7,FALSE)</f>
        <v>1</v>
      </c>
      <c r="I262" s="29">
        <v>20</v>
      </c>
      <c r="J262" s="161">
        <v>22</v>
      </c>
      <c r="K262" s="162" t="s">
        <v>202</v>
      </c>
      <c r="L262" s="29"/>
      <c r="M262" s="158" t="s">
        <v>8733</v>
      </c>
      <c r="N262" s="156">
        <f t="shared" si="38"/>
        <v>14303</v>
      </c>
      <c r="O262" s="156">
        <f t="shared" si="39"/>
        <v>14325</v>
      </c>
      <c r="P262" s="156">
        <f t="shared" si="40"/>
        <v>12553</v>
      </c>
      <c r="Q262" s="156">
        <f t="shared" si="41"/>
        <v>12575</v>
      </c>
      <c r="R262" s="29" t="str">
        <f>VLOOKUP(VLOOKUP(G262,开关状态表!B:H,2,FALSE),矩阵信息表!B:H,2,FALSE)</f>
        <v>CS11</v>
      </c>
      <c r="S262" s="29" t="str">
        <f>VLOOKUP(G262,开关状态表!B:H,5,FALSE)</f>
        <v>RI6A</v>
      </c>
      <c r="T262" s="29" t="str">
        <f>VLOOKUP(G262,开关状态表!B:H,6,FALSE)</f>
        <v>TI6A</v>
      </c>
      <c r="U262" s="29">
        <f>VLOOKUP(R262&amp;"-"&amp;S262,通道清单!C:L,8,FALSE)</f>
        <v>54</v>
      </c>
      <c r="V262" s="29">
        <f>VLOOKUP(R262&amp;"-"&amp;S262,通道清单!C:L,9,FALSE)</f>
        <v>14283</v>
      </c>
      <c r="W262" s="29">
        <f>VLOOKUP(R262&amp;"-"&amp;S262,通道清单!C:L,10,FALSE)</f>
        <v>14337</v>
      </c>
      <c r="X262" s="29">
        <f>VLOOKUP(R262&amp;"-"&amp;T262,通道清单!C:L,9,FALSE)</f>
        <v>12533</v>
      </c>
      <c r="Y262" s="29">
        <f>VLOOKUP(R262&amp;"-"&amp;T262,通道清单!C:L,10,FALSE)</f>
        <v>12587</v>
      </c>
    </row>
    <row r="263" ht="15" hidden="1" spans="1:25">
      <c r="A263" s="29">
        <f t="shared" si="31"/>
        <v>262</v>
      </c>
      <c r="B263" s="29" t="str">
        <f t="shared" si="37"/>
        <v>CS11-1-2-[3][3]-OFF42-BW12</v>
      </c>
      <c r="C263" s="29" t="str">
        <f>R263&amp;"_BW"&amp;TEXT(O263-N263,"000.00")&amp;"_U"&amp;VLOOKUP(R263&amp;"-"&amp;S263,通道清单!C:L,5,FALSE)&amp;LEFT("_____",5-LEN(VLOOKUP(R263&amp;"-"&amp;S263,通道清单!C:L,4,FALSE)))&amp;VLOOKUP(R263&amp;"-"&amp;S263,通道清单!C:L,4,FALSE)&amp;"_S"&amp;TEXT(N263,"00000.00")&amp;"_E"&amp;TEXT(O263,"00000.00")&amp;"_D"&amp;VLOOKUP(R263&amp;"-"&amp;T263,通道清单!C:L,5,FALSE)&amp;LEFT("_____",5-LEN(VLOOKUP(R263&amp;"-"&amp;T263,通道清单!C:L,4,FALSE)))&amp;VLOOKUP(R263&amp;"-"&amp;T263,通道清单!C:L,4,FALSE)&amp;"_S"&amp;TEXT(P263,"00000.00")&amp;"_E"&amp;TEXT(Q263,"00000.00")</f>
        <v>CS11_BW012.00_UH____I_S14325.00_E14337.00_DV____I_S12575.00_E12587.00</v>
      </c>
      <c r="D263" s="29"/>
      <c r="E263" s="29"/>
      <c r="F263" s="29"/>
      <c r="G263" s="29" t="s">
        <v>8852</v>
      </c>
      <c r="H263" s="29">
        <f>VLOOKUP(G263,开关状态表!B:I,7,FALSE)</f>
        <v>1</v>
      </c>
      <c r="I263" s="29">
        <v>42</v>
      </c>
      <c r="J263" s="161">
        <v>12</v>
      </c>
      <c r="K263" s="29" t="s">
        <v>202</v>
      </c>
      <c r="L263" s="29"/>
      <c r="M263" s="158" t="s">
        <v>8733</v>
      </c>
      <c r="N263" s="156">
        <f t="shared" si="38"/>
        <v>14325</v>
      </c>
      <c r="O263" s="156">
        <f t="shared" si="39"/>
        <v>14337</v>
      </c>
      <c r="P263" s="156">
        <f t="shared" si="40"/>
        <v>12575</v>
      </c>
      <c r="Q263" s="156">
        <f t="shared" si="41"/>
        <v>12587</v>
      </c>
      <c r="R263" s="29" t="str">
        <f>VLOOKUP(VLOOKUP(G263,开关状态表!B:H,2,FALSE),矩阵信息表!B:H,2,FALSE)</f>
        <v>CS11</v>
      </c>
      <c r="S263" s="29" t="str">
        <f>VLOOKUP(G263,开关状态表!B:H,5,FALSE)</f>
        <v>RI6A</v>
      </c>
      <c r="T263" s="29" t="str">
        <f>VLOOKUP(G263,开关状态表!B:H,6,FALSE)</f>
        <v>TI6A</v>
      </c>
      <c r="U263" s="29">
        <f>VLOOKUP(R263&amp;"-"&amp;S263,通道清单!C:L,8,FALSE)</f>
        <v>54</v>
      </c>
      <c r="V263" s="29">
        <f>VLOOKUP(R263&amp;"-"&amp;S263,通道清单!C:L,9,FALSE)</f>
        <v>14283</v>
      </c>
      <c r="W263" s="29">
        <f>VLOOKUP(R263&amp;"-"&amp;S263,通道清单!C:L,10,FALSE)</f>
        <v>14337</v>
      </c>
      <c r="X263" s="29">
        <f>VLOOKUP(R263&amp;"-"&amp;T263,通道清单!C:L,9,FALSE)</f>
        <v>12533</v>
      </c>
      <c r="Y263" s="29">
        <f>VLOOKUP(R263&amp;"-"&amp;T263,通道清单!C:L,10,FALSE)</f>
        <v>12587</v>
      </c>
    </row>
    <row r="264" ht="15" hidden="1" spans="1:25">
      <c r="A264" s="29">
        <f t="shared" si="31"/>
        <v>263</v>
      </c>
      <c r="B264" s="29" t="str">
        <f t="shared" ref="B264:B308" si="42">G264&amp;"-"&amp;"OFF"&amp;I264&amp;"-BW"&amp;J264</f>
        <v>CS11-1-2-[4][4]-OFF0-BW54</v>
      </c>
      <c r="C264" s="29" t="str">
        <f>R264&amp;"_BW"&amp;TEXT(O264-N264,"000.00")&amp;"_U"&amp;VLOOKUP(R264&amp;"-"&amp;S264,通道清单!C:L,5,FALSE)&amp;LEFT("_____",5-LEN(VLOOKUP(R264&amp;"-"&amp;S264,通道清单!C:L,4,FALSE)))&amp;VLOOKUP(R264&amp;"-"&amp;S264,通道清单!C:L,4,FALSE)&amp;"_S"&amp;TEXT(N264,"00000.00")&amp;"_E"&amp;TEXT(O264,"00000.00")&amp;"_D"&amp;VLOOKUP(R264&amp;"-"&amp;T264,通道清单!C:L,5,FALSE)&amp;LEFT("_____",5-LEN(VLOOKUP(R264&amp;"-"&amp;T264,通道清单!C:L,4,FALSE)))&amp;VLOOKUP(R264&amp;"-"&amp;T264,通道清单!C:L,4,FALSE)&amp;"_S"&amp;TEXT(P264,"00000.00")&amp;"_E"&amp;TEXT(Q264,"00000.00")</f>
        <v>CS11_BW054.00_UH____I_S14343.00_E14397.00_DV____I_S12593.00_E12647.00</v>
      </c>
      <c r="D264" s="29"/>
      <c r="E264" s="29"/>
      <c r="F264" s="29"/>
      <c r="G264" s="29" t="s">
        <v>8853</v>
      </c>
      <c r="H264" s="29">
        <f>VLOOKUP(G264,开关状态表!B:I,7,FALSE)</f>
        <v>1</v>
      </c>
      <c r="I264" s="29">
        <v>0</v>
      </c>
      <c r="J264" s="161">
        <v>54</v>
      </c>
      <c r="K264" s="29" t="s">
        <v>202</v>
      </c>
      <c r="L264" s="29"/>
      <c r="M264" s="158" t="s">
        <v>8733</v>
      </c>
      <c r="N264" s="156">
        <f t="shared" ref="N264:N308" si="43">V264+I264</f>
        <v>14343</v>
      </c>
      <c r="O264" s="156">
        <f t="shared" ref="O264:O308" si="44">N264+J264</f>
        <v>14397</v>
      </c>
      <c r="P264" s="156">
        <f t="shared" ref="P264:P308" si="45">X264+I264</f>
        <v>12593</v>
      </c>
      <c r="Q264" s="156">
        <f t="shared" ref="Q264:Q308" si="46">P264+J264</f>
        <v>12647</v>
      </c>
      <c r="R264" s="29" t="str">
        <f>VLOOKUP(VLOOKUP(G264,开关状态表!B:H,2,FALSE),矩阵信息表!B:H,2,FALSE)</f>
        <v>CS11</v>
      </c>
      <c r="S264" s="29" t="str">
        <f>VLOOKUP(G264,开关状态表!B:H,5,FALSE)</f>
        <v>RI7A</v>
      </c>
      <c r="T264" s="29" t="str">
        <f>VLOOKUP(G264,开关状态表!B:H,6,FALSE)</f>
        <v>TI7A</v>
      </c>
      <c r="U264" s="29">
        <f>VLOOKUP(R264&amp;"-"&amp;S264,通道清单!C:L,8,FALSE)</f>
        <v>54</v>
      </c>
      <c r="V264" s="29">
        <f>VLOOKUP(R264&amp;"-"&amp;S264,通道清单!C:L,9,FALSE)</f>
        <v>14343</v>
      </c>
      <c r="W264" s="29">
        <f>VLOOKUP(R264&amp;"-"&amp;S264,通道清单!C:L,10,FALSE)</f>
        <v>14397</v>
      </c>
      <c r="X264" s="29">
        <f>VLOOKUP(R264&amp;"-"&amp;T264,通道清单!C:L,9,FALSE)</f>
        <v>12593</v>
      </c>
      <c r="Y264" s="29">
        <f>VLOOKUP(R264&amp;"-"&amp;T264,通道清单!C:L,10,FALSE)</f>
        <v>12647</v>
      </c>
    </row>
    <row r="265" ht="15" hidden="1" spans="1:25">
      <c r="A265" s="29">
        <f t="shared" si="31"/>
        <v>264</v>
      </c>
      <c r="B265" s="29" t="str">
        <f t="shared" si="42"/>
        <v>CS11-1-2-[5][5]-OFF0-BW39</v>
      </c>
      <c r="C265" s="29" t="str">
        <f>R265&amp;"_BW"&amp;TEXT(O265-N265,"000.00")&amp;"_U"&amp;VLOOKUP(R265&amp;"-"&amp;S265,通道清单!C:L,5,FALSE)&amp;LEFT("_____",5-LEN(VLOOKUP(R265&amp;"-"&amp;S265,通道清单!C:L,4,FALSE)))&amp;VLOOKUP(R265&amp;"-"&amp;S265,通道清单!C:L,4,FALSE)&amp;"_S"&amp;TEXT(N265,"00000.00")&amp;"_E"&amp;TEXT(O265,"00000.00")&amp;"_D"&amp;VLOOKUP(R265&amp;"-"&amp;T265,通道清单!C:L,5,FALSE)&amp;LEFT("_____",5-LEN(VLOOKUP(R265&amp;"-"&amp;T265,通道清单!C:L,4,FALSE)))&amp;VLOOKUP(R265&amp;"-"&amp;T265,通道清单!C:L,4,FALSE)&amp;"_S"&amp;TEXT(P265,"00000.00")&amp;"_E"&amp;TEXT(Q265,"00000.00")</f>
        <v>CS11_BW039.00_UH____I_S14403.00_E14442.00_DV____I_S12653.00_E12692.00</v>
      </c>
      <c r="D265" s="29"/>
      <c r="E265" s="29"/>
      <c r="F265" s="29"/>
      <c r="G265" s="29" t="s">
        <v>8854</v>
      </c>
      <c r="H265" s="29">
        <f>VLOOKUP(G265,开关状态表!B:I,7,FALSE)</f>
        <v>1</v>
      </c>
      <c r="I265" s="29">
        <v>0</v>
      </c>
      <c r="J265" s="161">
        <v>39</v>
      </c>
      <c r="K265" s="29" t="s">
        <v>202</v>
      </c>
      <c r="L265" s="29"/>
      <c r="M265" s="158" t="s">
        <v>8733</v>
      </c>
      <c r="N265" s="156">
        <f t="shared" si="43"/>
        <v>14403</v>
      </c>
      <c r="O265" s="156">
        <f t="shared" si="44"/>
        <v>14442</v>
      </c>
      <c r="P265" s="156">
        <f t="shared" si="45"/>
        <v>12653</v>
      </c>
      <c r="Q265" s="156">
        <f t="shared" si="46"/>
        <v>12692</v>
      </c>
      <c r="R265" s="29" t="str">
        <f>VLOOKUP(VLOOKUP(G265,开关状态表!B:H,2,FALSE),矩阵信息表!B:H,2,FALSE)</f>
        <v>CS11</v>
      </c>
      <c r="S265" s="29" t="str">
        <f>VLOOKUP(G265,开关状态表!B:H,5,FALSE)</f>
        <v>RI8A</v>
      </c>
      <c r="T265" s="29" t="str">
        <f>VLOOKUP(G265,开关状态表!B:H,6,FALSE)</f>
        <v>TI8A</v>
      </c>
      <c r="U265" s="29">
        <f>VLOOKUP(R265&amp;"-"&amp;S265,通道清单!C:L,8,FALSE)</f>
        <v>54</v>
      </c>
      <c r="V265" s="29">
        <f>VLOOKUP(R265&amp;"-"&amp;S265,通道清单!C:L,9,FALSE)</f>
        <v>14403</v>
      </c>
      <c r="W265" s="29">
        <f>VLOOKUP(R265&amp;"-"&amp;S265,通道清单!C:L,10,FALSE)</f>
        <v>14457</v>
      </c>
      <c r="X265" s="29">
        <f>VLOOKUP(R265&amp;"-"&amp;T265,通道清单!C:L,9,FALSE)</f>
        <v>12653</v>
      </c>
      <c r="Y265" s="29">
        <f>VLOOKUP(R265&amp;"-"&amp;T265,通道清单!C:L,10,FALSE)</f>
        <v>12707</v>
      </c>
    </row>
    <row r="266" ht="15" hidden="1" spans="1:25">
      <c r="A266" s="29">
        <f t="shared" si="31"/>
        <v>265</v>
      </c>
      <c r="B266" s="29" t="str">
        <f t="shared" si="42"/>
        <v>CS11-1-2-[5][5]-OFF39-BW10</v>
      </c>
      <c r="C266" s="29" t="str">
        <f>R266&amp;"_BW"&amp;TEXT(O266-N266,"000.00")&amp;"_U"&amp;VLOOKUP(R266&amp;"-"&amp;S266,通道清单!C:L,5,FALSE)&amp;LEFT("_____",5-LEN(VLOOKUP(R266&amp;"-"&amp;S266,通道清单!C:L,4,FALSE)))&amp;VLOOKUP(R266&amp;"-"&amp;S266,通道清单!C:L,4,FALSE)&amp;"_S"&amp;TEXT(N266,"00000.00")&amp;"_E"&amp;TEXT(O266,"00000.00")&amp;"_D"&amp;VLOOKUP(R266&amp;"-"&amp;T266,通道清单!C:L,5,FALSE)&amp;LEFT("_____",5-LEN(VLOOKUP(R266&amp;"-"&amp;T266,通道清单!C:L,4,FALSE)))&amp;VLOOKUP(R266&amp;"-"&amp;T266,通道清单!C:L,4,FALSE)&amp;"_S"&amp;TEXT(P266,"00000.00")&amp;"_E"&amp;TEXT(Q266,"00000.00")</f>
        <v>CS11_BW010.00_UH____I_S14442.00_E14452.00_DV____I_S12692.00_E12702.00</v>
      </c>
      <c r="D266" s="29"/>
      <c r="E266" s="29"/>
      <c r="F266" s="29"/>
      <c r="G266" s="29" t="s">
        <v>8854</v>
      </c>
      <c r="H266" s="29">
        <f>VLOOKUP(G266,开关状态表!B:I,7,FALSE)</f>
        <v>1</v>
      </c>
      <c r="I266" s="29">
        <v>39</v>
      </c>
      <c r="J266" s="161">
        <v>10</v>
      </c>
      <c r="K266" s="29" t="s">
        <v>8732</v>
      </c>
      <c r="L266" s="29"/>
      <c r="M266" s="158" t="s">
        <v>8733</v>
      </c>
      <c r="N266" s="156">
        <f t="shared" si="43"/>
        <v>14442</v>
      </c>
      <c r="O266" s="156">
        <f t="shared" si="44"/>
        <v>14452</v>
      </c>
      <c r="P266" s="156">
        <f t="shared" si="45"/>
        <v>12692</v>
      </c>
      <c r="Q266" s="156">
        <f t="shared" si="46"/>
        <v>12702</v>
      </c>
      <c r="R266" s="29" t="str">
        <f>VLOOKUP(VLOOKUP(G266,开关状态表!B:H,2,FALSE),矩阵信息表!B:H,2,FALSE)</f>
        <v>CS11</v>
      </c>
      <c r="S266" s="29" t="str">
        <f>VLOOKUP(G266,开关状态表!B:H,5,FALSE)</f>
        <v>RI8A</v>
      </c>
      <c r="T266" s="29" t="str">
        <f>VLOOKUP(G266,开关状态表!B:H,6,FALSE)</f>
        <v>TI8A</v>
      </c>
      <c r="U266" s="29">
        <f>VLOOKUP(R266&amp;"-"&amp;S266,通道清单!C:L,8,FALSE)</f>
        <v>54</v>
      </c>
      <c r="V266" s="29">
        <f>VLOOKUP(R266&amp;"-"&amp;S266,通道清单!C:L,9,FALSE)</f>
        <v>14403</v>
      </c>
      <c r="W266" s="29">
        <f>VLOOKUP(R266&amp;"-"&amp;S266,通道清单!C:L,10,FALSE)</f>
        <v>14457</v>
      </c>
      <c r="X266" s="29">
        <f>VLOOKUP(R266&amp;"-"&amp;T266,通道清单!C:L,9,FALSE)</f>
        <v>12653</v>
      </c>
      <c r="Y266" s="29">
        <f>VLOOKUP(R266&amp;"-"&amp;T266,通道清单!C:L,10,FALSE)</f>
        <v>12707</v>
      </c>
    </row>
    <row r="267" ht="15" hidden="1" spans="1:25">
      <c r="A267" s="29">
        <f t="shared" si="31"/>
        <v>266</v>
      </c>
      <c r="B267" s="29" t="str">
        <f t="shared" si="42"/>
        <v>CS11-1-2-[5][5]-OFF49-BW5</v>
      </c>
      <c r="C267" s="29" t="str">
        <f>R267&amp;"_BW"&amp;TEXT(O267-N267,"000.00")&amp;"_U"&amp;VLOOKUP(R267&amp;"-"&amp;S267,通道清单!C:L,5,FALSE)&amp;LEFT("_____",5-LEN(VLOOKUP(R267&amp;"-"&amp;S267,通道清单!C:L,4,FALSE)))&amp;VLOOKUP(R267&amp;"-"&amp;S267,通道清单!C:L,4,FALSE)&amp;"_S"&amp;TEXT(N267,"00000.00")&amp;"_E"&amp;TEXT(O267,"00000.00")&amp;"_D"&amp;VLOOKUP(R267&amp;"-"&amp;T267,通道清单!C:L,5,FALSE)&amp;LEFT("_____",5-LEN(VLOOKUP(R267&amp;"-"&amp;T267,通道清单!C:L,4,FALSE)))&amp;VLOOKUP(R267&amp;"-"&amp;T267,通道清单!C:L,4,FALSE)&amp;"_S"&amp;TEXT(P267,"00000.00")&amp;"_E"&amp;TEXT(Q267,"00000.00")</f>
        <v>CS11_BW005.00_UH____I_S14452.00_E14457.00_DV____I_S12702.00_E12707.00</v>
      </c>
      <c r="D267" s="29"/>
      <c r="E267" s="29"/>
      <c r="F267" s="29"/>
      <c r="G267" s="29" t="s">
        <v>8854</v>
      </c>
      <c r="H267" s="29">
        <f>VLOOKUP(G267,开关状态表!B:I,7,FALSE)</f>
        <v>1</v>
      </c>
      <c r="I267" s="29">
        <v>49</v>
      </c>
      <c r="J267" s="161">
        <v>5</v>
      </c>
      <c r="K267" s="29" t="s">
        <v>8732</v>
      </c>
      <c r="L267" s="29"/>
      <c r="M267" s="158" t="s">
        <v>8733</v>
      </c>
      <c r="N267" s="156">
        <f t="shared" si="43"/>
        <v>14452</v>
      </c>
      <c r="O267" s="156">
        <f t="shared" si="44"/>
        <v>14457</v>
      </c>
      <c r="P267" s="156">
        <f t="shared" si="45"/>
        <v>12702</v>
      </c>
      <c r="Q267" s="156">
        <f t="shared" si="46"/>
        <v>12707</v>
      </c>
      <c r="R267" s="29" t="str">
        <f>VLOOKUP(VLOOKUP(G267,开关状态表!B:H,2,FALSE),矩阵信息表!B:H,2,FALSE)</f>
        <v>CS11</v>
      </c>
      <c r="S267" s="29" t="str">
        <f>VLOOKUP(G267,开关状态表!B:H,5,FALSE)</f>
        <v>RI8A</v>
      </c>
      <c r="T267" s="29" t="str">
        <f>VLOOKUP(G267,开关状态表!B:H,6,FALSE)</f>
        <v>TI8A</v>
      </c>
      <c r="U267" s="29">
        <f>VLOOKUP(R267&amp;"-"&amp;S267,通道清单!C:L,8,FALSE)</f>
        <v>54</v>
      </c>
      <c r="V267" s="29">
        <f>VLOOKUP(R267&amp;"-"&amp;S267,通道清单!C:L,9,FALSE)</f>
        <v>14403</v>
      </c>
      <c r="W267" s="29">
        <f>VLOOKUP(R267&amp;"-"&amp;S267,通道清单!C:L,10,FALSE)</f>
        <v>14457</v>
      </c>
      <c r="X267" s="29">
        <f>VLOOKUP(R267&amp;"-"&amp;T267,通道清单!C:L,9,FALSE)</f>
        <v>12653</v>
      </c>
      <c r="Y267" s="29">
        <f>VLOOKUP(R267&amp;"-"&amp;T267,通道清单!C:L,10,FALSE)</f>
        <v>12707</v>
      </c>
    </row>
    <row r="268" ht="15" hidden="1" spans="1:25">
      <c r="A268" s="29">
        <f t="shared" si="31"/>
        <v>267</v>
      </c>
      <c r="B268" s="29" t="str">
        <f t="shared" si="42"/>
        <v>CS11-1-4-[1][1]-OFF0-BW15</v>
      </c>
      <c r="C268" s="29" t="str">
        <f>R268&amp;"_BW"&amp;TEXT(O268-N268,"000.00")&amp;"_U"&amp;VLOOKUP(R268&amp;"-"&amp;S268,通道清单!C:L,5,FALSE)&amp;LEFT("_____",5-LEN(VLOOKUP(R268&amp;"-"&amp;S268,通道清单!C:L,4,FALSE)))&amp;VLOOKUP(R268&amp;"-"&amp;S268,通道清单!C:L,4,FALSE)&amp;"_S"&amp;TEXT(N268,"00000.00")&amp;"_E"&amp;TEXT(O268,"00000.00")&amp;"_D"&amp;VLOOKUP(R268&amp;"-"&amp;T268,通道清单!C:L,5,FALSE)&amp;LEFT("_____",5-LEN(VLOOKUP(R268&amp;"-"&amp;T268,通道清单!C:L,4,FALSE)))&amp;VLOOKUP(R268&amp;"-"&amp;T268,通道清单!C:L,4,FALSE)&amp;"_S"&amp;TEXT(P268,"00000.00")&amp;"_E"&amp;TEXT(Q268,"00000.00")</f>
        <v>CS11_BW015.00_UV____S_S13767.00_E13782.00_DH____S_S11479.00_E11494.00</v>
      </c>
      <c r="D268" s="164" t="s">
        <v>8840</v>
      </c>
      <c r="E268" s="164" t="s">
        <v>8855</v>
      </c>
      <c r="F268" s="164" t="s">
        <v>8856</v>
      </c>
      <c r="G268" s="29" t="s">
        <v>8857</v>
      </c>
      <c r="H268" s="29">
        <f>VLOOKUP(G268,开关状态表!B:I,7,FALSE)</f>
        <v>1</v>
      </c>
      <c r="I268" s="29">
        <v>0</v>
      </c>
      <c r="J268" s="161">
        <v>15</v>
      </c>
      <c r="K268" s="29" t="s">
        <v>8732</v>
      </c>
      <c r="L268" s="29"/>
      <c r="M268" s="158" t="s">
        <v>8733</v>
      </c>
      <c r="N268" s="156">
        <f t="shared" si="43"/>
        <v>13767</v>
      </c>
      <c r="O268" s="156">
        <f t="shared" si="44"/>
        <v>13782</v>
      </c>
      <c r="P268" s="156">
        <f t="shared" si="45"/>
        <v>11479</v>
      </c>
      <c r="Q268" s="156">
        <f t="shared" si="46"/>
        <v>11494</v>
      </c>
      <c r="R268" s="29" t="str">
        <f>VLOOKUP(VLOOKUP(G268,开关状态表!B:H,2,FALSE),矩阵信息表!B:H,2,FALSE)</f>
        <v>CS11</v>
      </c>
      <c r="S268" s="29" t="str">
        <f>VLOOKUP(G268,开关状态表!B:H,5,FALSE)</f>
        <v>RS1B</v>
      </c>
      <c r="T268" s="29" t="str">
        <f>VLOOKUP(G268,开关状态表!B:H,6,FALSE)</f>
        <v>TS1B</v>
      </c>
      <c r="U268" s="29">
        <f>VLOOKUP(R268&amp;"-"&amp;S268,通道清单!C:L,8,FALSE)</f>
        <v>36</v>
      </c>
      <c r="V268" s="29">
        <f>VLOOKUP(R268&amp;"-"&amp;S268,通道清单!C:L,9,FALSE)</f>
        <v>13767</v>
      </c>
      <c r="W268" s="29">
        <f>VLOOKUP(R268&amp;"-"&amp;S268,通道清单!C:L,10,FALSE)</f>
        <v>13803</v>
      </c>
      <c r="X268" s="29">
        <f>VLOOKUP(R268&amp;"-"&amp;T268,通道清单!C:L,9,FALSE)</f>
        <v>11479</v>
      </c>
      <c r="Y268" s="29">
        <f>VLOOKUP(R268&amp;"-"&amp;T268,通道清单!C:L,10,FALSE)</f>
        <v>11515</v>
      </c>
    </row>
    <row r="269" ht="15" hidden="1" spans="1:25">
      <c r="A269" s="29">
        <f t="shared" si="31"/>
        <v>268</v>
      </c>
      <c r="B269" s="29" t="str">
        <f t="shared" si="42"/>
        <v>CS11-1-4-[1][1]-OFF15-BW14</v>
      </c>
      <c r="C269" s="29" t="str">
        <f>R269&amp;"_BW"&amp;TEXT(O269-N269,"000.00")&amp;"_U"&amp;VLOOKUP(R269&amp;"-"&amp;S269,通道清单!C:L,5,FALSE)&amp;LEFT("_____",5-LEN(VLOOKUP(R269&amp;"-"&amp;S269,通道清单!C:L,4,FALSE)))&amp;VLOOKUP(R269&amp;"-"&amp;S269,通道清单!C:L,4,FALSE)&amp;"_S"&amp;TEXT(N269,"00000.00")&amp;"_E"&amp;TEXT(O269,"00000.00")&amp;"_D"&amp;VLOOKUP(R269&amp;"-"&amp;T269,通道清单!C:L,5,FALSE)&amp;LEFT("_____",5-LEN(VLOOKUP(R269&amp;"-"&amp;T269,通道清单!C:L,4,FALSE)))&amp;VLOOKUP(R269&amp;"-"&amp;T269,通道清单!C:L,4,FALSE)&amp;"_S"&amp;TEXT(P269,"00000.00")&amp;"_E"&amp;TEXT(Q269,"00000.00")</f>
        <v>CS11_BW014.00_UV____S_S13782.00_E13796.00_DH____S_S11494.00_E11508.00</v>
      </c>
      <c r="D269" s="29"/>
      <c r="E269" s="29"/>
      <c r="F269" s="29"/>
      <c r="G269" s="29" t="s">
        <v>8857</v>
      </c>
      <c r="H269" s="29">
        <f>VLOOKUP(G269,开关状态表!B:I,7,FALSE)</f>
        <v>1</v>
      </c>
      <c r="I269" s="29">
        <v>15</v>
      </c>
      <c r="J269" s="161">
        <v>14</v>
      </c>
      <c r="K269" s="162" t="s">
        <v>202</v>
      </c>
      <c r="L269" s="29"/>
      <c r="M269" s="158" t="s">
        <v>8733</v>
      </c>
      <c r="N269" s="156">
        <f t="shared" si="43"/>
        <v>13782</v>
      </c>
      <c r="O269" s="156">
        <f t="shared" si="44"/>
        <v>13796</v>
      </c>
      <c r="P269" s="156">
        <f t="shared" si="45"/>
        <v>11494</v>
      </c>
      <c r="Q269" s="156">
        <f t="shared" si="46"/>
        <v>11508</v>
      </c>
      <c r="R269" s="29" t="str">
        <f>VLOOKUP(VLOOKUP(G269,开关状态表!B:H,2,FALSE),矩阵信息表!B:H,2,FALSE)</f>
        <v>CS11</v>
      </c>
      <c r="S269" s="29" t="str">
        <f>VLOOKUP(G269,开关状态表!B:H,5,FALSE)</f>
        <v>RS1B</v>
      </c>
      <c r="T269" s="29" t="str">
        <f>VLOOKUP(G269,开关状态表!B:H,6,FALSE)</f>
        <v>TS1B</v>
      </c>
      <c r="U269" s="29">
        <f>VLOOKUP(R269&amp;"-"&amp;S269,通道清单!C:L,8,FALSE)</f>
        <v>36</v>
      </c>
      <c r="V269" s="29">
        <f>VLOOKUP(R269&amp;"-"&amp;S269,通道清单!C:L,9,FALSE)</f>
        <v>13767</v>
      </c>
      <c r="W269" s="29">
        <f>VLOOKUP(R269&amp;"-"&amp;S269,通道清单!C:L,10,FALSE)</f>
        <v>13803</v>
      </c>
      <c r="X269" s="29">
        <f>VLOOKUP(R269&amp;"-"&amp;T269,通道清单!C:L,9,FALSE)</f>
        <v>11479</v>
      </c>
      <c r="Y269" s="29">
        <f>VLOOKUP(R269&amp;"-"&amp;T269,通道清单!C:L,10,FALSE)</f>
        <v>11515</v>
      </c>
    </row>
    <row r="270" ht="15" hidden="1" spans="1:25">
      <c r="A270" s="29">
        <f t="shared" si="31"/>
        <v>269</v>
      </c>
      <c r="B270" s="29" t="str">
        <f t="shared" si="42"/>
        <v>CS11-1-4-[1][1]-OFF29-BW3</v>
      </c>
      <c r="C270" s="29" t="str">
        <f>R270&amp;"_BW"&amp;TEXT(O270-N270,"000.00")&amp;"_U"&amp;VLOOKUP(R270&amp;"-"&amp;S270,通道清单!C:L,5,FALSE)&amp;LEFT("_____",5-LEN(VLOOKUP(R270&amp;"-"&amp;S270,通道清单!C:L,4,FALSE)))&amp;VLOOKUP(R270&amp;"-"&amp;S270,通道清单!C:L,4,FALSE)&amp;"_S"&amp;TEXT(N270,"00000.00")&amp;"_E"&amp;TEXT(O270,"00000.00")&amp;"_D"&amp;VLOOKUP(R270&amp;"-"&amp;T270,通道清单!C:L,5,FALSE)&amp;LEFT("_____",5-LEN(VLOOKUP(R270&amp;"-"&amp;T270,通道清单!C:L,4,FALSE)))&amp;VLOOKUP(R270&amp;"-"&amp;T270,通道清单!C:L,4,FALSE)&amp;"_S"&amp;TEXT(P270,"00000.00")&amp;"_E"&amp;TEXT(Q270,"00000.00")</f>
        <v>CS11_BW003.00_UV____S_S13796.00_E13799.00_DH____S_S11508.00_E11511.00</v>
      </c>
      <c r="D270" s="29"/>
      <c r="E270" s="29"/>
      <c r="F270" s="29"/>
      <c r="G270" s="29" t="s">
        <v>8857</v>
      </c>
      <c r="H270" s="29">
        <f>VLOOKUP(G270,开关状态表!B:I,7,FALSE)</f>
        <v>1</v>
      </c>
      <c r="I270" s="29">
        <v>29</v>
      </c>
      <c r="J270" s="161">
        <v>3</v>
      </c>
      <c r="K270" s="162" t="s">
        <v>8732</v>
      </c>
      <c r="L270" s="29"/>
      <c r="M270" s="158" t="s">
        <v>8733</v>
      </c>
      <c r="N270" s="156">
        <f t="shared" si="43"/>
        <v>13796</v>
      </c>
      <c r="O270" s="156">
        <f t="shared" si="44"/>
        <v>13799</v>
      </c>
      <c r="P270" s="156">
        <f t="shared" si="45"/>
        <v>11508</v>
      </c>
      <c r="Q270" s="156">
        <f t="shared" si="46"/>
        <v>11511</v>
      </c>
      <c r="R270" s="29" t="str">
        <f>VLOOKUP(VLOOKUP(G270,开关状态表!B:H,2,FALSE),矩阵信息表!B:H,2,FALSE)</f>
        <v>CS11</v>
      </c>
      <c r="S270" s="29" t="str">
        <f>VLOOKUP(G270,开关状态表!B:H,5,FALSE)</f>
        <v>RS1B</v>
      </c>
      <c r="T270" s="29" t="str">
        <f>VLOOKUP(G270,开关状态表!B:H,6,FALSE)</f>
        <v>TS1B</v>
      </c>
      <c r="U270" s="29">
        <f>VLOOKUP(R270&amp;"-"&amp;S270,通道清单!C:L,8,FALSE)</f>
        <v>36</v>
      </c>
      <c r="V270" s="29">
        <f>VLOOKUP(R270&amp;"-"&amp;S270,通道清单!C:L,9,FALSE)</f>
        <v>13767</v>
      </c>
      <c r="W270" s="29">
        <f>VLOOKUP(R270&amp;"-"&amp;S270,通道清单!C:L,10,FALSE)</f>
        <v>13803</v>
      </c>
      <c r="X270" s="29">
        <f>VLOOKUP(R270&amp;"-"&amp;T270,通道清单!C:L,9,FALSE)</f>
        <v>11479</v>
      </c>
      <c r="Y270" s="29">
        <f>VLOOKUP(R270&amp;"-"&amp;T270,通道清单!C:L,10,FALSE)</f>
        <v>11515</v>
      </c>
    </row>
    <row r="271" ht="15" hidden="1" spans="1:25">
      <c r="A271" s="29">
        <f t="shared" si="31"/>
        <v>270</v>
      </c>
      <c r="B271" s="29" t="str">
        <f t="shared" si="42"/>
        <v>CS11-1-4-[1][1]-OFF32-BW4</v>
      </c>
      <c r="C271" s="161" t="str">
        <f>R271&amp;"_BW"&amp;TEXT(O271-N271,"000.00")&amp;"_U"&amp;VLOOKUP(R271&amp;"-"&amp;S271,通道清单!C:L,5,FALSE)&amp;LEFT("_____",5-LEN(VLOOKUP(R271&amp;"-"&amp;S271,通道清单!C:L,4,FALSE)))&amp;VLOOKUP(R271&amp;"-"&amp;S271,通道清单!C:L,4,FALSE)&amp;"_S"&amp;TEXT(N271,"00000.00")&amp;"_E"&amp;TEXT(O271,"00000.00")&amp;"_D"&amp;VLOOKUP(R271&amp;"-"&amp;T271,通道清单!C:L,5,FALSE)&amp;LEFT("_____",5-LEN(VLOOKUP(R271&amp;"-"&amp;T271,通道清单!C:L,4,FALSE)))&amp;VLOOKUP(R271&amp;"-"&amp;T271,通道清单!C:L,4,FALSE)&amp;"_S"&amp;TEXT(P271,"00000.00")&amp;"_E"&amp;TEXT(Q271,"00000.00")</f>
        <v>CS11_BW004.00_UV____S_S13799.00_E13803.00_DH____S_S11511.00_E11515.00</v>
      </c>
      <c r="D271" s="164" t="s">
        <v>8840</v>
      </c>
      <c r="E271" s="164" t="s">
        <v>8858</v>
      </c>
      <c r="F271" s="164" t="s">
        <v>8802</v>
      </c>
      <c r="G271" s="29" t="s">
        <v>8857</v>
      </c>
      <c r="H271" s="29">
        <f>VLOOKUP(G271,开关状态表!B:I,7,FALSE)</f>
        <v>1</v>
      </c>
      <c r="I271" s="29">
        <v>32</v>
      </c>
      <c r="J271" s="161">
        <v>4</v>
      </c>
      <c r="K271" s="29" t="s">
        <v>202</v>
      </c>
      <c r="L271" s="29"/>
      <c r="M271" s="158" t="s">
        <v>8733</v>
      </c>
      <c r="N271" s="156">
        <f t="shared" si="43"/>
        <v>13799</v>
      </c>
      <c r="O271" s="156">
        <f t="shared" si="44"/>
        <v>13803</v>
      </c>
      <c r="P271" s="156">
        <f t="shared" si="45"/>
        <v>11511</v>
      </c>
      <c r="Q271" s="156">
        <f t="shared" si="46"/>
        <v>11515</v>
      </c>
      <c r="R271" s="29" t="str">
        <f>VLOOKUP(VLOOKUP(G271,开关状态表!B:H,2,FALSE),矩阵信息表!B:H,2,FALSE)</f>
        <v>CS11</v>
      </c>
      <c r="S271" s="29" t="str">
        <f>VLOOKUP(G271,开关状态表!B:H,5,FALSE)</f>
        <v>RS1B</v>
      </c>
      <c r="T271" s="29" t="str">
        <f>VLOOKUP(G271,开关状态表!B:H,6,FALSE)</f>
        <v>TS1B</v>
      </c>
      <c r="U271" s="29">
        <f>VLOOKUP(R271&amp;"-"&amp;S271,通道清单!C:L,8,FALSE)</f>
        <v>36</v>
      </c>
      <c r="V271" s="29">
        <f>VLOOKUP(R271&amp;"-"&amp;S271,通道清单!C:L,9,FALSE)</f>
        <v>13767</v>
      </c>
      <c r="W271" s="29">
        <f>VLOOKUP(R271&amp;"-"&amp;S271,通道清单!C:L,10,FALSE)</f>
        <v>13803</v>
      </c>
      <c r="X271" s="29">
        <f>VLOOKUP(R271&amp;"-"&amp;T271,通道清单!C:L,9,FALSE)</f>
        <v>11479</v>
      </c>
      <c r="Y271" s="29">
        <f>VLOOKUP(R271&amp;"-"&amp;T271,通道清单!C:L,10,FALSE)</f>
        <v>11515</v>
      </c>
    </row>
    <row r="272" ht="15" hidden="1" spans="1:25">
      <c r="A272" s="29">
        <f t="shared" si="31"/>
        <v>271</v>
      </c>
      <c r="B272" s="29" t="str">
        <f t="shared" si="42"/>
        <v>CS11-1-3-[9][9]-OFF0-BW3</v>
      </c>
      <c r="C272" s="29" t="str">
        <f>R272&amp;"_BW"&amp;TEXT(O272-N272,"000.00")&amp;"_U"&amp;VLOOKUP(R272&amp;"-"&amp;S272,通道清单!C:L,5,FALSE)&amp;LEFT("_____",5-LEN(VLOOKUP(R272&amp;"-"&amp;S272,通道清单!C:L,4,FALSE)))&amp;VLOOKUP(R272&amp;"-"&amp;S272,通道清单!C:L,4,FALSE)&amp;"_S"&amp;TEXT(N272,"00000.00")&amp;"_E"&amp;TEXT(O272,"00000.00")&amp;"_D"&amp;VLOOKUP(R272&amp;"-"&amp;T272,通道清单!C:L,5,FALSE)&amp;LEFT("_____",5-LEN(VLOOKUP(R272&amp;"-"&amp;T272,通道清单!C:L,4,FALSE)))&amp;VLOOKUP(R272&amp;"-"&amp;T272,通道清单!C:L,4,FALSE)&amp;"_S"&amp;TEXT(P272,"00000.00")&amp;"_E"&amp;TEXT(Q272,"00000.00")</f>
        <v>CS11_BW003.00_UV____S_S13934.00_E13937.00_DH____S_S11646.00_E11649.00</v>
      </c>
      <c r="D272" s="29"/>
      <c r="E272" s="29"/>
      <c r="F272" s="29"/>
      <c r="G272" s="29" t="s">
        <v>8859</v>
      </c>
      <c r="H272" s="29">
        <f>VLOOKUP(G272,开关状态表!B:I,7,FALSE)</f>
        <v>1</v>
      </c>
      <c r="I272" s="29">
        <v>0</v>
      </c>
      <c r="J272" s="161">
        <v>3</v>
      </c>
      <c r="K272" s="29" t="s">
        <v>8732</v>
      </c>
      <c r="L272" s="29"/>
      <c r="M272" s="158" t="s">
        <v>8733</v>
      </c>
      <c r="N272" s="156">
        <f t="shared" si="43"/>
        <v>13934</v>
      </c>
      <c r="O272" s="156">
        <f t="shared" si="44"/>
        <v>13937</v>
      </c>
      <c r="P272" s="156">
        <f t="shared" si="45"/>
        <v>11646</v>
      </c>
      <c r="Q272" s="156">
        <f t="shared" si="46"/>
        <v>11649</v>
      </c>
      <c r="R272" s="29" t="str">
        <f>VLOOKUP(VLOOKUP(G272,开关状态表!B:H,2,FALSE),矩阵信息表!B:H,2,FALSE)</f>
        <v>CS11</v>
      </c>
      <c r="S272" s="29" t="str">
        <f>VLOOKUP(G272,开关状态表!B:H,5,FALSE)</f>
        <v>RS5B</v>
      </c>
      <c r="T272" s="29" t="str">
        <f>VLOOKUP(G272,开关状态表!B:H,6,FALSE)</f>
        <v>TS5B</v>
      </c>
      <c r="U272" s="29">
        <f>VLOOKUP(R272&amp;"-"&amp;S272,通道清单!C:L,8,FALSE)</f>
        <v>54</v>
      </c>
      <c r="V272" s="29">
        <f>VLOOKUP(R272&amp;"-"&amp;S272,通道清单!C:L,9,FALSE)</f>
        <v>13934</v>
      </c>
      <c r="W272" s="29">
        <f>VLOOKUP(R272&amp;"-"&amp;S272,通道清单!C:L,10,FALSE)</f>
        <v>13988</v>
      </c>
      <c r="X272" s="29">
        <f>VLOOKUP(R272&amp;"-"&amp;T272,通道清单!C:L,9,FALSE)</f>
        <v>11646</v>
      </c>
      <c r="Y272" s="29">
        <f>VLOOKUP(R272&amp;"-"&amp;T272,通道清单!C:L,10,FALSE)</f>
        <v>11700</v>
      </c>
    </row>
    <row r="273" ht="15" hidden="1" spans="1:25">
      <c r="A273" s="29">
        <f t="shared" si="31"/>
        <v>272</v>
      </c>
      <c r="B273" s="29" t="str">
        <f t="shared" si="42"/>
        <v>CS11-1-3-[9][9]-OFF3-BW7</v>
      </c>
      <c r="C273" s="29" t="str">
        <f>R273&amp;"_BW"&amp;TEXT(O273-N273,"000.00")&amp;"_U"&amp;VLOOKUP(R273&amp;"-"&amp;S273,通道清单!C:L,5,FALSE)&amp;LEFT("_____",5-LEN(VLOOKUP(R273&amp;"-"&amp;S273,通道清单!C:L,4,FALSE)))&amp;VLOOKUP(R273&amp;"-"&amp;S273,通道清单!C:L,4,FALSE)&amp;"_S"&amp;TEXT(N273,"00000.00")&amp;"_E"&amp;TEXT(O273,"00000.00")&amp;"_D"&amp;VLOOKUP(R273&amp;"-"&amp;T273,通道清单!C:L,5,FALSE)&amp;LEFT("_____",5-LEN(VLOOKUP(R273&amp;"-"&amp;T273,通道清单!C:L,4,FALSE)))&amp;VLOOKUP(R273&amp;"-"&amp;T273,通道清单!C:L,4,FALSE)&amp;"_S"&amp;TEXT(P273,"00000.00")&amp;"_E"&amp;TEXT(Q273,"00000.00")</f>
        <v>CS11_BW007.00_UV____S_S13937.00_E13944.00_DH____S_S11649.00_E11656.00</v>
      </c>
      <c r="D273" s="29"/>
      <c r="E273" s="29"/>
      <c r="F273" s="29"/>
      <c r="G273" s="29" t="s">
        <v>8859</v>
      </c>
      <c r="H273" s="29">
        <f>VLOOKUP(G273,开关状态表!B:I,7,FALSE)</f>
        <v>1</v>
      </c>
      <c r="I273" s="29">
        <v>3</v>
      </c>
      <c r="J273" s="161">
        <v>7</v>
      </c>
      <c r="K273" s="29" t="s">
        <v>8732</v>
      </c>
      <c r="L273" s="29"/>
      <c r="M273" s="158" t="s">
        <v>8733</v>
      </c>
      <c r="N273" s="156">
        <f t="shared" si="43"/>
        <v>13937</v>
      </c>
      <c r="O273" s="156">
        <f t="shared" si="44"/>
        <v>13944</v>
      </c>
      <c r="P273" s="156">
        <f t="shared" si="45"/>
        <v>11649</v>
      </c>
      <c r="Q273" s="156">
        <f t="shared" si="46"/>
        <v>11656</v>
      </c>
      <c r="R273" s="29" t="str">
        <f>VLOOKUP(VLOOKUP(G273,开关状态表!B:H,2,FALSE),矩阵信息表!B:H,2,FALSE)</f>
        <v>CS11</v>
      </c>
      <c r="S273" s="29" t="str">
        <f>VLOOKUP(G273,开关状态表!B:H,5,FALSE)</f>
        <v>RS5B</v>
      </c>
      <c r="T273" s="29" t="str">
        <f>VLOOKUP(G273,开关状态表!B:H,6,FALSE)</f>
        <v>TS5B</v>
      </c>
      <c r="U273" s="29">
        <f>VLOOKUP(R273&amp;"-"&amp;S273,通道清单!C:L,8,FALSE)</f>
        <v>54</v>
      </c>
      <c r="V273" s="29">
        <f>VLOOKUP(R273&amp;"-"&amp;S273,通道清单!C:L,9,FALSE)</f>
        <v>13934</v>
      </c>
      <c r="W273" s="29">
        <f>VLOOKUP(R273&amp;"-"&amp;S273,通道清单!C:L,10,FALSE)</f>
        <v>13988</v>
      </c>
      <c r="X273" s="29">
        <f>VLOOKUP(R273&amp;"-"&amp;T273,通道清单!C:L,9,FALSE)</f>
        <v>11646</v>
      </c>
      <c r="Y273" s="29">
        <f>VLOOKUP(R273&amp;"-"&amp;T273,通道清单!C:L,10,FALSE)</f>
        <v>11700</v>
      </c>
    </row>
    <row r="274" ht="15" hidden="1" spans="1:25">
      <c r="A274" s="29">
        <f t="shared" si="31"/>
        <v>273</v>
      </c>
      <c r="B274" s="29" t="str">
        <f t="shared" si="42"/>
        <v>CS11-1-3-[9][9]-OFF10-BW3</v>
      </c>
      <c r="C274" s="29" t="str">
        <f>R274&amp;"_BW"&amp;TEXT(O274-N274,"000.00")&amp;"_U"&amp;VLOOKUP(R274&amp;"-"&amp;S274,通道清单!C:L,5,FALSE)&amp;LEFT("_____",5-LEN(VLOOKUP(R274&amp;"-"&amp;S274,通道清单!C:L,4,FALSE)))&amp;VLOOKUP(R274&amp;"-"&amp;S274,通道清单!C:L,4,FALSE)&amp;"_S"&amp;TEXT(N274,"00000.00")&amp;"_E"&amp;TEXT(O274,"00000.00")&amp;"_D"&amp;VLOOKUP(R274&amp;"-"&amp;T274,通道清单!C:L,5,FALSE)&amp;LEFT("_____",5-LEN(VLOOKUP(R274&amp;"-"&amp;T274,通道清单!C:L,4,FALSE)))&amp;VLOOKUP(R274&amp;"-"&amp;T274,通道清单!C:L,4,FALSE)&amp;"_S"&amp;TEXT(P274,"00000.00")&amp;"_E"&amp;TEXT(Q274,"00000.00")</f>
        <v>CS11_BW003.00_UV____S_S13944.00_E13947.00_DH____S_S11656.00_E11659.00</v>
      </c>
      <c r="D274" s="29"/>
      <c r="E274" s="29"/>
      <c r="F274" s="29"/>
      <c r="G274" s="29" t="s">
        <v>8859</v>
      </c>
      <c r="H274" s="29">
        <f>VLOOKUP(G274,开关状态表!B:I,7,FALSE)</f>
        <v>1</v>
      </c>
      <c r="I274" s="29">
        <v>10</v>
      </c>
      <c r="J274" s="161">
        <v>3</v>
      </c>
      <c r="K274" s="29" t="s">
        <v>202</v>
      </c>
      <c r="L274" s="29"/>
      <c r="M274" s="158" t="s">
        <v>8733</v>
      </c>
      <c r="N274" s="156">
        <f t="shared" si="43"/>
        <v>13944</v>
      </c>
      <c r="O274" s="156">
        <f t="shared" si="44"/>
        <v>13947</v>
      </c>
      <c r="P274" s="156">
        <f t="shared" si="45"/>
        <v>11656</v>
      </c>
      <c r="Q274" s="156">
        <f t="shared" si="46"/>
        <v>11659</v>
      </c>
      <c r="R274" s="29" t="str">
        <f>VLOOKUP(VLOOKUP(G274,开关状态表!B:H,2,FALSE),矩阵信息表!B:H,2,FALSE)</f>
        <v>CS11</v>
      </c>
      <c r="S274" s="29" t="str">
        <f>VLOOKUP(G274,开关状态表!B:H,5,FALSE)</f>
        <v>RS5B</v>
      </c>
      <c r="T274" s="29" t="str">
        <f>VLOOKUP(G274,开关状态表!B:H,6,FALSE)</f>
        <v>TS5B</v>
      </c>
      <c r="U274" s="29">
        <f>VLOOKUP(R274&amp;"-"&amp;S274,通道清单!C:L,8,FALSE)</f>
        <v>54</v>
      </c>
      <c r="V274" s="29">
        <f>VLOOKUP(R274&amp;"-"&amp;S274,通道清单!C:L,9,FALSE)</f>
        <v>13934</v>
      </c>
      <c r="W274" s="29">
        <f>VLOOKUP(R274&amp;"-"&amp;S274,通道清单!C:L,10,FALSE)</f>
        <v>13988</v>
      </c>
      <c r="X274" s="29">
        <f>VLOOKUP(R274&amp;"-"&amp;T274,通道清单!C:L,9,FALSE)</f>
        <v>11646</v>
      </c>
      <c r="Y274" s="29">
        <f>VLOOKUP(R274&amp;"-"&amp;T274,通道清单!C:L,10,FALSE)</f>
        <v>11700</v>
      </c>
    </row>
    <row r="275" ht="15" hidden="1" spans="1:25">
      <c r="A275" s="29">
        <f t="shared" si="31"/>
        <v>274</v>
      </c>
      <c r="B275" s="29" t="str">
        <f t="shared" si="42"/>
        <v>CS11-1-3-[9][9]-OFF13-BW23</v>
      </c>
      <c r="C275" s="29" t="str">
        <f>R275&amp;"_BW"&amp;TEXT(O275-N275,"000.00")&amp;"_U"&amp;VLOOKUP(R275&amp;"-"&amp;S275,通道清单!C:L,5,FALSE)&amp;LEFT("_____",5-LEN(VLOOKUP(R275&amp;"-"&amp;S275,通道清单!C:L,4,FALSE)))&amp;VLOOKUP(R275&amp;"-"&amp;S275,通道清单!C:L,4,FALSE)&amp;"_S"&amp;TEXT(N275,"00000.00")&amp;"_E"&amp;TEXT(O275,"00000.00")&amp;"_D"&amp;VLOOKUP(R275&amp;"-"&amp;T275,通道清单!C:L,5,FALSE)&amp;LEFT("_____",5-LEN(VLOOKUP(R275&amp;"-"&amp;T275,通道清单!C:L,4,FALSE)))&amp;VLOOKUP(R275&amp;"-"&amp;T275,通道清单!C:L,4,FALSE)&amp;"_S"&amp;TEXT(P275,"00000.00")&amp;"_E"&amp;TEXT(Q275,"00000.00")</f>
        <v>CS11_BW023.00_UV____S_S13947.00_E13970.00_DH____S_S11659.00_E11682.00</v>
      </c>
      <c r="D275" s="29"/>
      <c r="E275" s="29"/>
      <c r="F275" s="29"/>
      <c r="G275" s="29" t="s">
        <v>8859</v>
      </c>
      <c r="H275" s="29">
        <f>VLOOKUP(G275,开关状态表!B:I,7,FALSE)</f>
        <v>1</v>
      </c>
      <c r="I275" s="29">
        <v>13</v>
      </c>
      <c r="J275" s="161">
        <v>23</v>
      </c>
      <c r="K275" s="29" t="s">
        <v>8732</v>
      </c>
      <c r="L275" s="29"/>
      <c r="M275" s="158" t="s">
        <v>8733</v>
      </c>
      <c r="N275" s="156">
        <f t="shared" si="43"/>
        <v>13947</v>
      </c>
      <c r="O275" s="156">
        <f t="shared" si="44"/>
        <v>13970</v>
      </c>
      <c r="P275" s="156">
        <f t="shared" si="45"/>
        <v>11659</v>
      </c>
      <c r="Q275" s="156">
        <f t="shared" si="46"/>
        <v>11682</v>
      </c>
      <c r="R275" s="29" t="str">
        <f>VLOOKUP(VLOOKUP(G275,开关状态表!B:H,2,FALSE),矩阵信息表!B:H,2,FALSE)</f>
        <v>CS11</v>
      </c>
      <c r="S275" s="29" t="str">
        <f>VLOOKUP(G275,开关状态表!B:H,5,FALSE)</f>
        <v>RS5B</v>
      </c>
      <c r="T275" s="29" t="str">
        <f>VLOOKUP(G275,开关状态表!B:H,6,FALSE)</f>
        <v>TS5B</v>
      </c>
      <c r="U275" s="29">
        <f>VLOOKUP(R275&amp;"-"&amp;S275,通道清单!C:L,8,FALSE)</f>
        <v>54</v>
      </c>
      <c r="V275" s="29">
        <f>VLOOKUP(R275&amp;"-"&amp;S275,通道清单!C:L,9,FALSE)</f>
        <v>13934</v>
      </c>
      <c r="W275" s="29">
        <f>VLOOKUP(R275&amp;"-"&amp;S275,通道清单!C:L,10,FALSE)</f>
        <v>13988</v>
      </c>
      <c r="X275" s="29">
        <f>VLOOKUP(R275&amp;"-"&amp;T275,通道清单!C:L,9,FALSE)</f>
        <v>11646</v>
      </c>
      <c r="Y275" s="29">
        <f>VLOOKUP(R275&amp;"-"&amp;T275,通道清单!C:L,10,FALSE)</f>
        <v>11700</v>
      </c>
    </row>
    <row r="276" ht="15" hidden="1" spans="1:25">
      <c r="A276" s="29">
        <f t="shared" si="31"/>
        <v>275</v>
      </c>
      <c r="B276" s="29" t="str">
        <f t="shared" si="42"/>
        <v>CS11-1-3-[9][9]-OFF36-BW17</v>
      </c>
      <c r="C276" s="29" t="str">
        <f>R276&amp;"_BW"&amp;TEXT(O276-N276,"000.00")&amp;"_U"&amp;VLOOKUP(R276&amp;"-"&amp;S276,通道清单!C:L,5,FALSE)&amp;LEFT("_____",5-LEN(VLOOKUP(R276&amp;"-"&amp;S276,通道清单!C:L,4,FALSE)))&amp;VLOOKUP(R276&amp;"-"&amp;S276,通道清单!C:L,4,FALSE)&amp;"_S"&amp;TEXT(N276,"00000.00")&amp;"_E"&amp;TEXT(O276,"00000.00")&amp;"_D"&amp;VLOOKUP(R276&amp;"-"&amp;T276,通道清单!C:L,5,FALSE)&amp;LEFT("_____",5-LEN(VLOOKUP(R276&amp;"-"&amp;T276,通道清单!C:L,4,FALSE)))&amp;VLOOKUP(R276&amp;"-"&amp;T276,通道清单!C:L,4,FALSE)&amp;"_S"&amp;TEXT(P276,"00000.00")&amp;"_E"&amp;TEXT(Q276,"00000.00")</f>
        <v>CS11_BW017.00_UV____S_S13970.00_E13987.00_DH____S_S11682.00_E11699.00</v>
      </c>
      <c r="D276" s="29"/>
      <c r="E276" s="29"/>
      <c r="F276" s="29"/>
      <c r="G276" s="29" t="s">
        <v>8859</v>
      </c>
      <c r="H276" s="29">
        <f>VLOOKUP(G276,开关状态表!B:I,7,FALSE)</f>
        <v>1</v>
      </c>
      <c r="I276" s="29">
        <v>36</v>
      </c>
      <c r="J276" s="161">
        <v>17</v>
      </c>
      <c r="K276" s="29" t="s">
        <v>202</v>
      </c>
      <c r="L276" s="29"/>
      <c r="M276" s="158" t="s">
        <v>8733</v>
      </c>
      <c r="N276" s="156">
        <f t="shared" si="43"/>
        <v>13970</v>
      </c>
      <c r="O276" s="156">
        <f t="shared" si="44"/>
        <v>13987</v>
      </c>
      <c r="P276" s="156">
        <f t="shared" si="45"/>
        <v>11682</v>
      </c>
      <c r="Q276" s="156">
        <f t="shared" si="46"/>
        <v>11699</v>
      </c>
      <c r="R276" s="29" t="str">
        <f>VLOOKUP(VLOOKUP(G276,开关状态表!B:H,2,FALSE),矩阵信息表!B:H,2,FALSE)</f>
        <v>CS11</v>
      </c>
      <c r="S276" s="29" t="str">
        <f>VLOOKUP(G276,开关状态表!B:H,5,FALSE)</f>
        <v>RS5B</v>
      </c>
      <c r="T276" s="29" t="str">
        <f>VLOOKUP(G276,开关状态表!B:H,6,FALSE)</f>
        <v>TS5B</v>
      </c>
      <c r="U276" s="29">
        <f>VLOOKUP(R276&amp;"-"&amp;S276,通道清单!C:L,8,FALSE)</f>
        <v>54</v>
      </c>
      <c r="V276" s="29">
        <f>VLOOKUP(R276&amp;"-"&amp;S276,通道清单!C:L,9,FALSE)</f>
        <v>13934</v>
      </c>
      <c r="W276" s="29">
        <f>VLOOKUP(R276&amp;"-"&amp;S276,通道清单!C:L,10,FALSE)</f>
        <v>13988</v>
      </c>
      <c r="X276" s="29">
        <f>VLOOKUP(R276&amp;"-"&amp;T276,通道清单!C:L,9,FALSE)</f>
        <v>11646</v>
      </c>
      <c r="Y276" s="29">
        <f>VLOOKUP(R276&amp;"-"&amp;T276,通道清单!C:L,10,FALSE)</f>
        <v>11700</v>
      </c>
    </row>
    <row r="277" ht="15" hidden="1" spans="1:25">
      <c r="A277" s="29">
        <f t="shared" si="31"/>
        <v>276</v>
      </c>
      <c r="B277" s="29" t="str">
        <f t="shared" si="42"/>
        <v>CS11-1-3-[9][9]-OFF54-BW2.25</v>
      </c>
      <c r="C277" s="29" t="str">
        <f>R277&amp;"_BW"&amp;TEXT(O277-N277,"000.00")&amp;"_U"&amp;VLOOKUP(R277&amp;"-"&amp;S277,通道清单!C:L,5,FALSE)&amp;LEFT("_____",5-LEN(VLOOKUP(R277&amp;"-"&amp;S277,通道清单!C:L,4,FALSE)))&amp;VLOOKUP(R277&amp;"-"&amp;S277,通道清单!C:L,4,FALSE)&amp;"_S"&amp;TEXT(N277,"00000.00")&amp;"_E"&amp;TEXT(O277,"00000.00")&amp;"_D"&amp;VLOOKUP(R277&amp;"-"&amp;T277,通道清单!C:L,5,FALSE)&amp;LEFT("_____",5-LEN(VLOOKUP(R277&amp;"-"&amp;T277,通道清单!C:L,4,FALSE)))&amp;VLOOKUP(R277&amp;"-"&amp;T277,通道清单!C:L,4,FALSE)&amp;"_S"&amp;TEXT(P277,"00000.00")&amp;"_E"&amp;TEXT(Q277,"00000.00")</f>
        <v>CS11_BW002.25_UV____S_S13988.00_E13990.25_DH____S_S11700.00_E11702.25</v>
      </c>
      <c r="D277" s="29"/>
      <c r="E277" s="29"/>
      <c r="F277" s="29"/>
      <c r="G277" s="29" t="s">
        <v>8859</v>
      </c>
      <c r="H277" s="29">
        <f>VLOOKUP(G277,开关状态表!B:I,7,FALSE)</f>
        <v>1</v>
      </c>
      <c r="I277" s="29">
        <v>54</v>
      </c>
      <c r="J277" s="161">
        <v>2.25</v>
      </c>
      <c r="K277" s="29" t="s">
        <v>8732</v>
      </c>
      <c r="L277" s="29"/>
      <c r="M277" s="158" t="s">
        <v>8733</v>
      </c>
      <c r="N277" s="156">
        <f t="shared" si="43"/>
        <v>13988</v>
      </c>
      <c r="O277" s="156">
        <f t="shared" si="44"/>
        <v>13990.25</v>
      </c>
      <c r="P277" s="156">
        <f t="shared" si="45"/>
        <v>11700</v>
      </c>
      <c r="Q277" s="156">
        <f t="shared" si="46"/>
        <v>11702.25</v>
      </c>
      <c r="R277" s="29" t="str">
        <f>VLOOKUP(VLOOKUP(G277,开关状态表!B:H,2,FALSE),矩阵信息表!B:H,2,FALSE)</f>
        <v>CS11</v>
      </c>
      <c r="S277" s="29" t="str">
        <f>VLOOKUP(G277,开关状态表!B:H,5,FALSE)</f>
        <v>RS5B</v>
      </c>
      <c r="T277" s="29" t="str">
        <f>VLOOKUP(G277,开关状态表!B:H,6,FALSE)</f>
        <v>TS5B</v>
      </c>
      <c r="U277" s="29">
        <f>VLOOKUP(R277&amp;"-"&amp;S277,通道清单!C:L,8,FALSE)</f>
        <v>54</v>
      </c>
      <c r="V277" s="29">
        <f>VLOOKUP(R277&amp;"-"&amp;S277,通道清单!C:L,9,FALSE)</f>
        <v>13934</v>
      </c>
      <c r="W277" s="29">
        <f>VLOOKUP(R277&amp;"-"&amp;S277,通道清单!C:L,10,FALSE)</f>
        <v>13988</v>
      </c>
      <c r="X277" s="29">
        <f>VLOOKUP(R277&amp;"-"&amp;T277,通道清单!C:L,9,FALSE)</f>
        <v>11646</v>
      </c>
      <c r="Y277" s="29">
        <f>VLOOKUP(R277&amp;"-"&amp;T277,通道清单!C:L,10,FALSE)</f>
        <v>11700</v>
      </c>
    </row>
    <row r="278" ht="15" hidden="1" spans="1:25">
      <c r="A278" s="29">
        <f t="shared" si="31"/>
        <v>277</v>
      </c>
      <c r="B278" s="29" t="str">
        <f t="shared" si="42"/>
        <v>CS15-1-1-[1][1]-OFF0-BW7.26</v>
      </c>
      <c r="C278" s="29" t="str">
        <f>R278&amp;"_BW"&amp;TEXT(O278-N278,"000.00")&amp;"_U"&amp;VLOOKUP(R278&amp;"-"&amp;S278,通道清单!C:L,5,FALSE)&amp;LEFT("_____",5-LEN(VLOOKUP(R278&amp;"-"&amp;S278,通道清单!C:L,4,FALSE)))&amp;VLOOKUP(R278&amp;"-"&amp;S278,通道清单!C:L,4,FALSE)&amp;"_S"&amp;TEXT(N278,"00000.00")&amp;"_E"&amp;TEXT(O278,"00000.00")&amp;"_D"&amp;VLOOKUP(R278&amp;"-"&amp;T278,通道清单!C:L,5,FALSE)&amp;LEFT("_____",5-LEN(VLOOKUP(R278&amp;"-"&amp;T278,通道清单!C:L,4,FALSE)))&amp;VLOOKUP(R278&amp;"-"&amp;T278,通道清单!C:L,4,FALSE)&amp;"_S"&amp;TEXT(P278,"00000.00")&amp;"_E"&amp;TEXT(Q278,"00000.00")</f>
        <v>CS15_BW007.26_UL____A_S06052.00_E06059.26_DR____A_S03732.00_E03739.26</v>
      </c>
      <c r="D278" s="29"/>
      <c r="E278" s="29"/>
      <c r="F278" s="29"/>
      <c r="G278" s="29" t="s">
        <v>8860</v>
      </c>
      <c r="H278" s="29">
        <f>VLOOKUP(G278,开关状态表!B:I,7,FALSE)</f>
        <v>1</v>
      </c>
      <c r="I278" s="29">
        <v>0</v>
      </c>
      <c r="J278" s="161">
        <v>7.26</v>
      </c>
      <c r="K278" s="29" t="s">
        <v>8732</v>
      </c>
      <c r="L278" s="29"/>
      <c r="M278" s="158" t="s">
        <v>8733</v>
      </c>
      <c r="N278" s="156">
        <f t="shared" si="43"/>
        <v>6052</v>
      </c>
      <c r="O278" s="156">
        <f t="shared" si="44"/>
        <v>6059.26</v>
      </c>
      <c r="P278" s="156">
        <f t="shared" si="45"/>
        <v>3732</v>
      </c>
      <c r="Q278" s="156">
        <f t="shared" si="46"/>
        <v>3739.26</v>
      </c>
      <c r="R278" s="29" t="str">
        <f>VLOOKUP(VLOOKUP(G278,开关状态表!B:H,2,FALSE),矩阵信息表!B:H,2,FALSE)</f>
        <v>CS15</v>
      </c>
      <c r="S278" s="29" t="str">
        <f>VLOOKUP(G278,开关状态表!B:H,5,FALSE)</f>
        <v>RAC9L</v>
      </c>
      <c r="T278" s="29" t="str">
        <f>VLOOKUP(G278,开关状态表!B:H,6,FALSE)</f>
        <v>TAC9R</v>
      </c>
      <c r="U278" s="29">
        <f>VLOOKUP(R278&amp;"-"&amp;S278,通道清单!C:L,8,FALSE)</f>
        <v>36</v>
      </c>
      <c r="V278" s="29">
        <f>VLOOKUP(R278&amp;"-"&amp;S278,通道清单!C:L,9,FALSE)</f>
        <v>6052</v>
      </c>
      <c r="W278" s="29">
        <f>VLOOKUP(R278&amp;"-"&amp;S278,通道清单!C:L,10,FALSE)</f>
        <v>6088</v>
      </c>
      <c r="X278" s="29">
        <f>VLOOKUP(R278&amp;"-"&amp;T278,通道清单!C:L,9,FALSE)</f>
        <v>3732</v>
      </c>
      <c r="Y278" s="29">
        <f>VLOOKUP(R278&amp;"-"&amp;T278,通道清单!C:L,10,FALSE)</f>
        <v>3768</v>
      </c>
    </row>
    <row r="279" ht="15" hidden="1" spans="1:25">
      <c r="A279" s="29">
        <f t="shared" si="31"/>
        <v>278</v>
      </c>
      <c r="B279" s="29" t="str">
        <f t="shared" si="42"/>
        <v>CS15-1-1-[1][1]-OFF7.26-BW15.99</v>
      </c>
      <c r="C279" s="29" t="str">
        <f>R279&amp;"_BW"&amp;TEXT(O279-N279,"000.00")&amp;"_U"&amp;VLOOKUP(R279&amp;"-"&amp;S279,通道清单!C:L,5,FALSE)&amp;LEFT("_____",5-LEN(VLOOKUP(R279&amp;"-"&amp;S279,通道清单!C:L,4,FALSE)))&amp;VLOOKUP(R279&amp;"-"&amp;S279,通道清单!C:L,4,FALSE)&amp;"_S"&amp;TEXT(N279,"00000.00")&amp;"_E"&amp;TEXT(O279,"00000.00")&amp;"_D"&amp;VLOOKUP(R279&amp;"-"&amp;T279,通道清单!C:L,5,FALSE)&amp;LEFT("_____",5-LEN(VLOOKUP(R279&amp;"-"&amp;T279,通道清单!C:L,4,FALSE)))&amp;VLOOKUP(R279&amp;"-"&amp;T279,通道清单!C:L,4,FALSE)&amp;"_S"&amp;TEXT(P279,"00000.00")&amp;"_E"&amp;TEXT(Q279,"00000.00")</f>
        <v>CS15_BW015.99_UL____A_S06059.26_E06075.25_DR____A_S03739.26_E03755.25</v>
      </c>
      <c r="D279" s="29"/>
      <c r="E279" s="29"/>
      <c r="F279" s="29"/>
      <c r="G279" s="29" t="s">
        <v>8860</v>
      </c>
      <c r="H279" s="29">
        <f>VLOOKUP(G279,开关状态表!B:I,7,FALSE)</f>
        <v>1</v>
      </c>
      <c r="I279" s="29">
        <v>7.26</v>
      </c>
      <c r="J279" s="161">
        <v>15.99</v>
      </c>
      <c r="K279" s="29" t="s">
        <v>202</v>
      </c>
      <c r="L279" s="29"/>
      <c r="M279" s="158" t="s">
        <v>8733</v>
      </c>
      <c r="N279" s="156">
        <f t="shared" si="43"/>
        <v>6059.26</v>
      </c>
      <c r="O279" s="156">
        <f t="shared" si="44"/>
        <v>6075.25</v>
      </c>
      <c r="P279" s="156">
        <f t="shared" si="45"/>
        <v>3739.26</v>
      </c>
      <c r="Q279" s="156">
        <f t="shared" si="46"/>
        <v>3755.25</v>
      </c>
      <c r="R279" s="29" t="str">
        <f>VLOOKUP(VLOOKUP(G279,开关状态表!B:H,2,FALSE),矩阵信息表!B:H,2,FALSE)</f>
        <v>CS15</v>
      </c>
      <c r="S279" s="29" t="str">
        <f>VLOOKUP(G279,开关状态表!B:H,5,FALSE)</f>
        <v>RAC9L</v>
      </c>
      <c r="T279" s="29" t="str">
        <f>VLOOKUP(G279,开关状态表!B:H,6,FALSE)</f>
        <v>TAC9R</v>
      </c>
      <c r="U279" s="29">
        <f>VLOOKUP(R279&amp;"-"&amp;S279,通道清单!C:L,8,FALSE)</f>
        <v>36</v>
      </c>
      <c r="V279" s="29">
        <f>VLOOKUP(R279&amp;"-"&amp;S279,通道清单!C:L,9,FALSE)</f>
        <v>6052</v>
      </c>
      <c r="W279" s="29">
        <f>VLOOKUP(R279&amp;"-"&amp;S279,通道清单!C:L,10,FALSE)</f>
        <v>6088</v>
      </c>
      <c r="X279" s="29">
        <f>VLOOKUP(R279&amp;"-"&amp;T279,通道清单!C:L,9,FALSE)</f>
        <v>3732</v>
      </c>
      <c r="Y279" s="29">
        <f>VLOOKUP(R279&amp;"-"&amp;T279,通道清单!C:L,10,FALSE)</f>
        <v>3768</v>
      </c>
    </row>
    <row r="280" ht="15" hidden="1" spans="1:25">
      <c r="A280" s="29">
        <f t="shared" si="31"/>
        <v>279</v>
      </c>
      <c r="B280" s="29" t="str">
        <f t="shared" si="42"/>
        <v>CS15-1-1-[1][1]-OFF23.25-BW1.5</v>
      </c>
      <c r="C280" s="29" t="str">
        <f>R280&amp;"_BW"&amp;TEXT(O280-N280,"000.00")&amp;"_U"&amp;VLOOKUP(R280&amp;"-"&amp;S280,通道清单!C:L,5,FALSE)&amp;LEFT("_____",5-LEN(VLOOKUP(R280&amp;"-"&amp;S280,通道清单!C:L,4,FALSE)))&amp;VLOOKUP(R280&amp;"-"&amp;S280,通道清单!C:L,4,FALSE)&amp;"_S"&amp;TEXT(N280,"00000.00")&amp;"_E"&amp;TEXT(O280,"00000.00")&amp;"_D"&amp;VLOOKUP(R280&amp;"-"&amp;T280,通道清单!C:L,5,FALSE)&amp;LEFT("_____",5-LEN(VLOOKUP(R280&amp;"-"&amp;T280,通道清单!C:L,4,FALSE)))&amp;VLOOKUP(R280&amp;"-"&amp;T280,通道清单!C:L,4,FALSE)&amp;"_S"&amp;TEXT(P280,"00000.00")&amp;"_E"&amp;TEXT(Q280,"00000.00")</f>
        <v>CS15_BW001.50_UL____A_S06075.25_E06076.75_DR____A_S03755.25_E03756.75</v>
      </c>
      <c r="D280" s="29"/>
      <c r="E280" s="29"/>
      <c r="F280" s="29"/>
      <c r="G280" s="29" t="s">
        <v>8860</v>
      </c>
      <c r="H280" s="29">
        <f>VLOOKUP(G280,开关状态表!B:I,7,FALSE)</f>
        <v>1</v>
      </c>
      <c r="I280" s="29">
        <v>23.25</v>
      </c>
      <c r="J280" s="161">
        <v>1.5</v>
      </c>
      <c r="K280" s="29" t="s">
        <v>8732</v>
      </c>
      <c r="L280" s="29"/>
      <c r="M280" s="158" t="s">
        <v>8733</v>
      </c>
      <c r="N280" s="156">
        <f t="shared" si="43"/>
        <v>6075.25</v>
      </c>
      <c r="O280" s="156">
        <f t="shared" si="44"/>
        <v>6076.75</v>
      </c>
      <c r="P280" s="156">
        <f t="shared" si="45"/>
        <v>3755.25</v>
      </c>
      <c r="Q280" s="156">
        <f t="shared" si="46"/>
        <v>3756.75</v>
      </c>
      <c r="R280" s="29" t="str">
        <f>VLOOKUP(VLOOKUP(G280,开关状态表!B:H,2,FALSE),矩阵信息表!B:H,2,FALSE)</f>
        <v>CS15</v>
      </c>
      <c r="S280" s="29" t="str">
        <f>VLOOKUP(G280,开关状态表!B:H,5,FALSE)</f>
        <v>RAC9L</v>
      </c>
      <c r="T280" s="29" t="str">
        <f>VLOOKUP(G280,开关状态表!B:H,6,FALSE)</f>
        <v>TAC9R</v>
      </c>
      <c r="U280" s="29">
        <f>VLOOKUP(R280&amp;"-"&amp;S280,通道清单!C:L,8,FALSE)</f>
        <v>36</v>
      </c>
      <c r="V280" s="29">
        <f>VLOOKUP(R280&amp;"-"&amp;S280,通道清单!C:L,9,FALSE)</f>
        <v>6052</v>
      </c>
      <c r="W280" s="29">
        <f>VLOOKUP(R280&amp;"-"&amp;S280,通道清单!C:L,10,FALSE)</f>
        <v>6088</v>
      </c>
      <c r="X280" s="29">
        <f>VLOOKUP(R280&amp;"-"&amp;T280,通道清单!C:L,9,FALSE)</f>
        <v>3732</v>
      </c>
      <c r="Y280" s="29">
        <f>VLOOKUP(R280&amp;"-"&amp;T280,通道清单!C:L,10,FALSE)</f>
        <v>3768</v>
      </c>
    </row>
    <row r="281" ht="15" hidden="1" spans="1:25">
      <c r="A281" s="29">
        <f t="shared" si="31"/>
        <v>280</v>
      </c>
      <c r="B281" s="29" t="str">
        <f t="shared" si="42"/>
        <v>CS15-1-1-[1][1]-OFF24.75-BW6.75</v>
      </c>
      <c r="C281" s="29" t="str">
        <f>R281&amp;"_BW"&amp;TEXT(O281-N281,"000.00")&amp;"_U"&amp;VLOOKUP(R281&amp;"-"&amp;S281,通道清单!C:L,5,FALSE)&amp;LEFT("_____",5-LEN(VLOOKUP(R281&amp;"-"&amp;S281,通道清单!C:L,4,FALSE)))&amp;VLOOKUP(R281&amp;"-"&amp;S281,通道清单!C:L,4,FALSE)&amp;"_S"&amp;TEXT(N281,"00000.00")&amp;"_E"&amp;TEXT(O281,"00000.00")&amp;"_D"&amp;VLOOKUP(R281&amp;"-"&amp;T281,通道清单!C:L,5,FALSE)&amp;LEFT("_____",5-LEN(VLOOKUP(R281&amp;"-"&amp;T281,通道清单!C:L,4,FALSE)))&amp;VLOOKUP(R281&amp;"-"&amp;T281,通道清单!C:L,4,FALSE)&amp;"_S"&amp;TEXT(P281,"00000.00")&amp;"_E"&amp;TEXT(Q281,"00000.00")</f>
        <v>CS15_BW006.75_UL____A_S06076.75_E06083.50_DR____A_S03756.75_E03763.50</v>
      </c>
      <c r="D281" s="29"/>
      <c r="E281" s="29"/>
      <c r="F281" s="29"/>
      <c r="G281" s="29" t="s">
        <v>8860</v>
      </c>
      <c r="H281" s="29">
        <f>VLOOKUP(G281,开关状态表!B:I,7,FALSE)</f>
        <v>1</v>
      </c>
      <c r="I281" s="29">
        <v>24.75</v>
      </c>
      <c r="J281" s="161">
        <v>6.75</v>
      </c>
      <c r="K281" s="29" t="s">
        <v>202</v>
      </c>
      <c r="L281" s="29"/>
      <c r="M281" s="158" t="s">
        <v>8733</v>
      </c>
      <c r="N281" s="156">
        <f t="shared" si="43"/>
        <v>6076.75</v>
      </c>
      <c r="O281" s="156">
        <f t="shared" si="44"/>
        <v>6083.5</v>
      </c>
      <c r="P281" s="156">
        <f t="shared" si="45"/>
        <v>3756.75</v>
      </c>
      <c r="Q281" s="156">
        <f t="shared" si="46"/>
        <v>3763.5</v>
      </c>
      <c r="R281" s="29" t="str">
        <f>VLOOKUP(VLOOKUP(G281,开关状态表!B:H,2,FALSE),矩阵信息表!B:H,2,FALSE)</f>
        <v>CS15</v>
      </c>
      <c r="S281" s="29" t="str">
        <f>VLOOKUP(G281,开关状态表!B:H,5,FALSE)</f>
        <v>RAC9L</v>
      </c>
      <c r="T281" s="29" t="str">
        <f>VLOOKUP(G281,开关状态表!B:H,6,FALSE)</f>
        <v>TAC9R</v>
      </c>
      <c r="U281" s="29">
        <f>VLOOKUP(R281&amp;"-"&amp;S281,通道清单!C:L,8,FALSE)</f>
        <v>36</v>
      </c>
      <c r="V281" s="29">
        <f>VLOOKUP(R281&amp;"-"&amp;S281,通道清单!C:L,9,FALSE)</f>
        <v>6052</v>
      </c>
      <c r="W281" s="29">
        <f>VLOOKUP(R281&amp;"-"&amp;S281,通道清单!C:L,10,FALSE)</f>
        <v>6088</v>
      </c>
      <c r="X281" s="29">
        <f>VLOOKUP(R281&amp;"-"&amp;T281,通道清单!C:L,9,FALSE)</f>
        <v>3732</v>
      </c>
      <c r="Y281" s="29">
        <f>VLOOKUP(R281&amp;"-"&amp;T281,通道清单!C:L,10,FALSE)</f>
        <v>3768</v>
      </c>
    </row>
    <row r="282" ht="15" hidden="1" spans="1:25">
      <c r="A282" s="29">
        <f t="shared" si="31"/>
        <v>281</v>
      </c>
      <c r="B282" s="29" t="str">
        <f t="shared" si="42"/>
        <v>CS15-1-1-[1][1]-OFF31.5-BW4.5</v>
      </c>
      <c r="C282" s="29" t="str">
        <f>R282&amp;"_BW"&amp;TEXT(O282-N282,"000.00")&amp;"_U"&amp;VLOOKUP(R282&amp;"-"&amp;S282,通道清单!C:L,5,FALSE)&amp;LEFT("_____",5-LEN(VLOOKUP(R282&amp;"-"&amp;S282,通道清单!C:L,4,FALSE)))&amp;VLOOKUP(R282&amp;"-"&amp;S282,通道清单!C:L,4,FALSE)&amp;"_S"&amp;TEXT(N282,"00000.00")&amp;"_E"&amp;TEXT(O282,"00000.00")&amp;"_D"&amp;VLOOKUP(R282&amp;"-"&amp;T282,通道清单!C:L,5,FALSE)&amp;LEFT("_____",5-LEN(VLOOKUP(R282&amp;"-"&amp;T282,通道清单!C:L,4,FALSE)))&amp;VLOOKUP(R282&amp;"-"&amp;T282,通道清单!C:L,4,FALSE)&amp;"_S"&amp;TEXT(P282,"00000.00")&amp;"_E"&amp;TEXT(Q282,"00000.00")</f>
        <v>CS15_BW004.50_UL____A_S06083.50_E06088.00_DR____A_S03763.50_E03768.00</v>
      </c>
      <c r="D282" s="29"/>
      <c r="E282" s="29"/>
      <c r="F282" s="29"/>
      <c r="G282" s="29" t="s">
        <v>8860</v>
      </c>
      <c r="H282" s="29">
        <f>VLOOKUP(G282,开关状态表!B:I,7,FALSE)</f>
        <v>1</v>
      </c>
      <c r="I282" s="29">
        <v>31.5</v>
      </c>
      <c r="J282" s="161">
        <v>4.5</v>
      </c>
      <c r="K282" s="29" t="s">
        <v>8732</v>
      </c>
      <c r="L282" s="29"/>
      <c r="M282" s="158" t="s">
        <v>8733</v>
      </c>
      <c r="N282" s="156">
        <f t="shared" si="43"/>
        <v>6083.5</v>
      </c>
      <c r="O282" s="156">
        <f t="shared" si="44"/>
        <v>6088</v>
      </c>
      <c r="P282" s="156">
        <f t="shared" si="45"/>
        <v>3763.5</v>
      </c>
      <c r="Q282" s="156">
        <f t="shared" si="46"/>
        <v>3768</v>
      </c>
      <c r="R282" s="29" t="str">
        <f>VLOOKUP(VLOOKUP(G282,开关状态表!B:H,2,FALSE),矩阵信息表!B:H,2,FALSE)</f>
        <v>CS15</v>
      </c>
      <c r="S282" s="29" t="str">
        <f>VLOOKUP(G282,开关状态表!B:H,5,FALSE)</f>
        <v>RAC9L</v>
      </c>
      <c r="T282" s="29" t="str">
        <f>VLOOKUP(G282,开关状态表!B:H,6,FALSE)</f>
        <v>TAC9R</v>
      </c>
      <c r="U282" s="29">
        <f>VLOOKUP(R282&amp;"-"&amp;S282,通道清单!C:L,8,FALSE)</f>
        <v>36</v>
      </c>
      <c r="V282" s="29">
        <f>VLOOKUP(R282&amp;"-"&amp;S282,通道清单!C:L,9,FALSE)</f>
        <v>6052</v>
      </c>
      <c r="W282" s="29">
        <f>VLOOKUP(R282&amp;"-"&amp;S282,通道清单!C:L,10,FALSE)</f>
        <v>6088</v>
      </c>
      <c r="X282" s="29">
        <f>VLOOKUP(R282&amp;"-"&amp;T282,通道清单!C:L,9,FALSE)</f>
        <v>3732</v>
      </c>
      <c r="Y282" s="29">
        <f>VLOOKUP(R282&amp;"-"&amp;T282,通道清单!C:L,10,FALSE)</f>
        <v>3768</v>
      </c>
    </row>
    <row r="283" ht="15" spans="1:25">
      <c r="A283" s="29">
        <f t="shared" si="31"/>
        <v>282</v>
      </c>
      <c r="B283" s="29" t="str">
        <f t="shared" si="42"/>
        <v>CS15-1-1-[2][2]-OFF0-BW3</v>
      </c>
      <c r="C283" s="29" t="str">
        <f>R283&amp;"_BW"&amp;TEXT(O283-N283,"000.00")&amp;"_U"&amp;VLOOKUP(R283&amp;"-"&amp;S283,通道清单!C:L,5,FALSE)&amp;LEFT("_____",5-LEN(VLOOKUP(R283&amp;"-"&amp;S283,通道清单!C:L,4,FALSE)))&amp;VLOOKUP(R283&amp;"-"&amp;S283,通道清单!C:L,4,FALSE)&amp;"_S"&amp;TEXT(N283,"00000.00")&amp;"_E"&amp;TEXT(O283,"00000.00")&amp;"_D"&amp;VLOOKUP(R283&amp;"-"&amp;T283,通道清单!C:L,5,FALSE)&amp;LEFT("_____",5-LEN(VLOOKUP(R283&amp;"-"&amp;T283,通道清单!C:L,4,FALSE)))&amp;VLOOKUP(R283&amp;"-"&amp;T283,通道清单!C:L,4,FALSE)&amp;"_S"&amp;TEXT(P283,"00000.00")&amp;"_E"&amp;TEXT(Q283,"00000.00")</f>
        <v>CS15_BW003.00_UL____A_S06092.00_E06095.00_DR____A_S03772.00_E03775.00</v>
      </c>
      <c r="D283" s="29"/>
      <c r="E283" s="29"/>
      <c r="F283" s="29"/>
      <c r="G283" s="29" t="s">
        <v>8861</v>
      </c>
      <c r="H283" s="29">
        <f>VLOOKUP(G283,开关状态表!B:I,7,FALSE)</f>
        <v>1</v>
      </c>
      <c r="I283" s="29">
        <v>0</v>
      </c>
      <c r="J283" s="161">
        <v>3</v>
      </c>
      <c r="K283" s="29" t="s">
        <v>8732</v>
      </c>
      <c r="L283" s="29"/>
      <c r="M283" s="158" t="s">
        <v>8733</v>
      </c>
      <c r="N283" s="156">
        <f t="shared" si="43"/>
        <v>6092</v>
      </c>
      <c r="O283" s="156">
        <f t="shared" si="44"/>
        <v>6095</v>
      </c>
      <c r="P283" s="156">
        <f t="shared" si="45"/>
        <v>3772</v>
      </c>
      <c r="Q283" s="156">
        <f t="shared" si="46"/>
        <v>3775</v>
      </c>
      <c r="R283" s="29" t="str">
        <f>VLOOKUP(VLOOKUP(G283,开关状态表!B:H,2,FALSE),矩阵信息表!B:H,2,FALSE)</f>
        <v>CS15</v>
      </c>
      <c r="S283" s="29" t="str">
        <f>VLOOKUP(G283,开关状态表!B:H,5,FALSE)</f>
        <v>RAC11L</v>
      </c>
      <c r="T283" s="29" t="str">
        <f>VLOOKUP(G283,开关状态表!B:H,6,FALSE)</f>
        <v>TAC11R</v>
      </c>
      <c r="U283" s="29">
        <f>VLOOKUP(R283&amp;"-"&amp;S283,通道清单!C:L,8,FALSE)</f>
        <v>36</v>
      </c>
      <c r="V283" s="29">
        <f>VLOOKUP(R283&amp;"-"&amp;S283,通道清单!C:L,9,FALSE)</f>
        <v>6092</v>
      </c>
      <c r="W283" s="29">
        <f>VLOOKUP(R283&amp;"-"&amp;S283,通道清单!C:L,10,FALSE)</f>
        <v>6128</v>
      </c>
      <c r="X283" s="29">
        <f>VLOOKUP(R283&amp;"-"&amp;T283,通道清单!C:L,9,FALSE)</f>
        <v>3772</v>
      </c>
      <c r="Y283" s="29">
        <f>VLOOKUP(R283&amp;"-"&amp;T283,通道清单!C:L,10,FALSE)</f>
        <v>3808</v>
      </c>
    </row>
    <row r="284" ht="15" spans="1:25">
      <c r="A284" s="29">
        <f t="shared" si="31"/>
        <v>283</v>
      </c>
      <c r="B284" s="29" t="str">
        <f t="shared" si="42"/>
        <v>CS15-1-1-[2][2]-OFF3-BW1.678</v>
      </c>
      <c r="C284" s="29" t="str">
        <f>R284&amp;"_BW"&amp;TEXT(O284-N284,"000.00")&amp;"_U"&amp;VLOOKUP(R284&amp;"-"&amp;S284,通道清单!C:L,5,FALSE)&amp;LEFT("_____",5-LEN(VLOOKUP(R284&amp;"-"&amp;S284,通道清单!C:L,4,FALSE)))&amp;VLOOKUP(R284&amp;"-"&amp;S284,通道清单!C:L,4,FALSE)&amp;"_S"&amp;TEXT(N284,"00000.00")&amp;"_E"&amp;TEXT(O284,"00000.00")&amp;"_D"&amp;VLOOKUP(R284&amp;"-"&amp;T284,通道清单!C:L,5,FALSE)&amp;LEFT("_____",5-LEN(VLOOKUP(R284&amp;"-"&amp;T284,通道清单!C:L,4,FALSE)))&amp;VLOOKUP(R284&amp;"-"&amp;T284,通道清单!C:L,4,FALSE)&amp;"_S"&amp;TEXT(P284,"00000.00")&amp;"_E"&amp;TEXT(Q284,"00000.00")</f>
        <v>CS15_BW001.68_UL____A_S06095.00_E06096.68_DR____A_S03775.00_E03776.68</v>
      </c>
      <c r="D284" s="29"/>
      <c r="E284" s="29"/>
      <c r="F284" s="29"/>
      <c r="G284" s="29" t="s">
        <v>8861</v>
      </c>
      <c r="H284" s="29">
        <f>VLOOKUP(G284,开关状态表!B:I,7,FALSE)</f>
        <v>1</v>
      </c>
      <c r="I284" s="29">
        <v>3</v>
      </c>
      <c r="J284" s="161">
        <v>1.678</v>
      </c>
      <c r="K284" s="29" t="s">
        <v>202</v>
      </c>
      <c r="L284" s="29"/>
      <c r="M284" s="158" t="s">
        <v>8733</v>
      </c>
      <c r="N284" s="156">
        <f t="shared" si="43"/>
        <v>6095</v>
      </c>
      <c r="O284" s="156">
        <f t="shared" si="44"/>
        <v>6096.678</v>
      </c>
      <c r="P284" s="156">
        <f t="shared" si="45"/>
        <v>3775</v>
      </c>
      <c r="Q284" s="156">
        <f t="shared" si="46"/>
        <v>3776.678</v>
      </c>
      <c r="R284" s="29" t="str">
        <f>VLOOKUP(VLOOKUP(G284,开关状态表!B:H,2,FALSE),矩阵信息表!B:H,2,FALSE)</f>
        <v>CS15</v>
      </c>
      <c r="S284" s="29" t="str">
        <f>VLOOKUP(G284,开关状态表!B:H,5,FALSE)</f>
        <v>RAC11L</v>
      </c>
      <c r="T284" s="29" t="str">
        <f>VLOOKUP(G284,开关状态表!B:H,6,FALSE)</f>
        <v>TAC11R</v>
      </c>
      <c r="U284" s="29">
        <f>VLOOKUP(R284&amp;"-"&amp;S284,通道清单!C:L,8,FALSE)</f>
        <v>36</v>
      </c>
      <c r="V284" s="29">
        <f>VLOOKUP(R284&amp;"-"&amp;S284,通道清单!C:L,9,FALSE)</f>
        <v>6092</v>
      </c>
      <c r="W284" s="29">
        <f>VLOOKUP(R284&amp;"-"&amp;S284,通道清单!C:L,10,FALSE)</f>
        <v>6128</v>
      </c>
      <c r="X284" s="29">
        <f>VLOOKUP(R284&amp;"-"&amp;T284,通道清单!C:L,9,FALSE)</f>
        <v>3772</v>
      </c>
      <c r="Y284" s="29">
        <f>VLOOKUP(R284&amp;"-"&amp;T284,通道清单!C:L,10,FALSE)</f>
        <v>3808</v>
      </c>
    </row>
    <row r="285" ht="15" spans="1:25">
      <c r="A285" s="29">
        <f t="shared" si="31"/>
        <v>284</v>
      </c>
      <c r="B285" s="29" t="str">
        <f t="shared" si="42"/>
        <v>CS15-1-1-[2][2]-OFF4.678-BW13.572</v>
      </c>
      <c r="C285" s="29" t="str">
        <f>R285&amp;"_BW"&amp;TEXT(O285-N285,"000.00")&amp;"_U"&amp;VLOOKUP(R285&amp;"-"&amp;S285,通道清单!C:L,5,FALSE)&amp;LEFT("_____",5-LEN(VLOOKUP(R285&amp;"-"&amp;S285,通道清单!C:L,4,FALSE)))&amp;VLOOKUP(R285&amp;"-"&amp;S285,通道清单!C:L,4,FALSE)&amp;"_S"&amp;TEXT(N285,"00000.00")&amp;"_E"&amp;TEXT(O285,"00000.00")&amp;"_D"&amp;VLOOKUP(R285&amp;"-"&amp;T285,通道清单!C:L,5,FALSE)&amp;LEFT("_____",5-LEN(VLOOKUP(R285&amp;"-"&amp;T285,通道清单!C:L,4,FALSE)))&amp;VLOOKUP(R285&amp;"-"&amp;T285,通道清单!C:L,4,FALSE)&amp;"_S"&amp;TEXT(P285,"00000.00")&amp;"_E"&amp;TEXT(Q285,"00000.00")</f>
        <v>CS15_BW013.57_UL____A_S06096.68_E06110.25_DR____A_S03776.68_E03790.25</v>
      </c>
      <c r="D285" s="29"/>
      <c r="E285" s="29"/>
      <c r="F285" s="29"/>
      <c r="G285" s="29" t="s">
        <v>8861</v>
      </c>
      <c r="H285" s="29">
        <f>VLOOKUP(G285,开关状态表!B:I,7,FALSE)</f>
        <v>1</v>
      </c>
      <c r="I285" s="29">
        <v>4.678</v>
      </c>
      <c r="J285" s="161">
        <v>13.572</v>
      </c>
      <c r="K285" s="29" t="s">
        <v>8732</v>
      </c>
      <c r="L285" s="29"/>
      <c r="M285" s="158" t="s">
        <v>8733</v>
      </c>
      <c r="N285" s="156">
        <f t="shared" si="43"/>
        <v>6096.678</v>
      </c>
      <c r="O285" s="156">
        <f t="shared" si="44"/>
        <v>6110.25</v>
      </c>
      <c r="P285" s="156">
        <f t="shared" si="45"/>
        <v>3776.678</v>
      </c>
      <c r="Q285" s="156">
        <f t="shared" si="46"/>
        <v>3790.25</v>
      </c>
      <c r="R285" s="29" t="str">
        <f>VLOOKUP(VLOOKUP(G285,开关状态表!B:H,2,FALSE),矩阵信息表!B:H,2,FALSE)</f>
        <v>CS15</v>
      </c>
      <c r="S285" s="29" t="str">
        <f>VLOOKUP(G285,开关状态表!B:H,5,FALSE)</f>
        <v>RAC11L</v>
      </c>
      <c r="T285" s="29" t="str">
        <f>VLOOKUP(G285,开关状态表!B:H,6,FALSE)</f>
        <v>TAC11R</v>
      </c>
      <c r="U285" s="29">
        <f>VLOOKUP(R285&amp;"-"&amp;S285,通道清单!C:L,8,FALSE)</f>
        <v>36</v>
      </c>
      <c r="V285" s="29">
        <f>VLOOKUP(R285&amp;"-"&amp;S285,通道清单!C:L,9,FALSE)</f>
        <v>6092</v>
      </c>
      <c r="W285" s="29">
        <f>VLOOKUP(R285&amp;"-"&amp;S285,通道清单!C:L,10,FALSE)</f>
        <v>6128</v>
      </c>
      <c r="X285" s="29">
        <f>VLOOKUP(R285&amp;"-"&amp;T285,通道清单!C:L,9,FALSE)</f>
        <v>3772</v>
      </c>
      <c r="Y285" s="29">
        <f>VLOOKUP(R285&amp;"-"&amp;T285,通道清单!C:L,10,FALSE)</f>
        <v>3808</v>
      </c>
    </row>
    <row r="286" ht="15" spans="1:25">
      <c r="A286" s="29">
        <f t="shared" si="31"/>
        <v>285</v>
      </c>
      <c r="B286" s="29" t="str">
        <f t="shared" si="42"/>
        <v>CS15-1-1-[2][2]-OFF18.25-BW5.75</v>
      </c>
      <c r="C286" s="29" t="str">
        <f>R286&amp;"_BW"&amp;TEXT(O286-N286,"000.00")&amp;"_U"&amp;VLOOKUP(R286&amp;"-"&amp;S286,通道清单!C:L,5,FALSE)&amp;LEFT("_____",5-LEN(VLOOKUP(R286&amp;"-"&amp;S286,通道清单!C:L,4,FALSE)))&amp;VLOOKUP(R286&amp;"-"&amp;S286,通道清单!C:L,4,FALSE)&amp;"_S"&amp;TEXT(N286,"00000.00")&amp;"_E"&amp;TEXT(O286,"00000.00")&amp;"_D"&amp;VLOOKUP(R286&amp;"-"&amp;T286,通道清单!C:L,5,FALSE)&amp;LEFT("_____",5-LEN(VLOOKUP(R286&amp;"-"&amp;T286,通道清单!C:L,4,FALSE)))&amp;VLOOKUP(R286&amp;"-"&amp;T286,通道清单!C:L,4,FALSE)&amp;"_S"&amp;TEXT(P286,"00000.00")&amp;"_E"&amp;TEXT(Q286,"00000.00")</f>
        <v>CS15_BW005.75_UL____A_S06110.25_E06116.00_DR____A_S03790.25_E03796.00</v>
      </c>
      <c r="D286" s="29"/>
      <c r="E286" s="29"/>
      <c r="F286" s="29"/>
      <c r="G286" s="29" t="s">
        <v>8861</v>
      </c>
      <c r="H286" s="29">
        <f>VLOOKUP(G286,开关状态表!B:I,7,FALSE)</f>
        <v>1</v>
      </c>
      <c r="I286" s="29">
        <v>18.25</v>
      </c>
      <c r="J286" s="161">
        <v>5.75</v>
      </c>
      <c r="K286" s="29" t="s">
        <v>202</v>
      </c>
      <c r="L286" s="29"/>
      <c r="M286" s="158" t="s">
        <v>8733</v>
      </c>
      <c r="N286" s="156">
        <f t="shared" si="43"/>
        <v>6110.25</v>
      </c>
      <c r="O286" s="156">
        <f t="shared" si="44"/>
        <v>6116</v>
      </c>
      <c r="P286" s="156">
        <f t="shared" si="45"/>
        <v>3790.25</v>
      </c>
      <c r="Q286" s="156">
        <f t="shared" si="46"/>
        <v>3796</v>
      </c>
      <c r="R286" s="29" t="str">
        <f>VLOOKUP(VLOOKUP(G286,开关状态表!B:H,2,FALSE),矩阵信息表!B:H,2,FALSE)</f>
        <v>CS15</v>
      </c>
      <c r="S286" s="29" t="str">
        <f>VLOOKUP(G286,开关状态表!B:H,5,FALSE)</f>
        <v>RAC11L</v>
      </c>
      <c r="T286" s="29" t="str">
        <f>VLOOKUP(G286,开关状态表!B:H,6,FALSE)</f>
        <v>TAC11R</v>
      </c>
      <c r="U286" s="29">
        <f>VLOOKUP(R286&amp;"-"&amp;S286,通道清单!C:L,8,FALSE)</f>
        <v>36</v>
      </c>
      <c r="V286" s="29">
        <f>VLOOKUP(R286&amp;"-"&amp;S286,通道清单!C:L,9,FALSE)</f>
        <v>6092</v>
      </c>
      <c r="W286" s="29">
        <f>VLOOKUP(R286&amp;"-"&amp;S286,通道清单!C:L,10,FALSE)</f>
        <v>6128</v>
      </c>
      <c r="X286" s="29">
        <f>VLOOKUP(R286&amp;"-"&amp;T286,通道清单!C:L,9,FALSE)</f>
        <v>3772</v>
      </c>
      <c r="Y286" s="29">
        <f>VLOOKUP(R286&amp;"-"&amp;T286,通道清单!C:L,10,FALSE)</f>
        <v>3808</v>
      </c>
    </row>
    <row r="287" ht="15" spans="1:25">
      <c r="A287" s="29">
        <f t="shared" si="31"/>
        <v>286</v>
      </c>
      <c r="B287" s="29" t="str">
        <f t="shared" si="42"/>
        <v>CS15-1-1-[2][2]-OFF24-BW4</v>
      </c>
      <c r="C287" s="29" t="str">
        <f>R287&amp;"_BW"&amp;TEXT(O287-N287,"000.00")&amp;"_U"&amp;VLOOKUP(R287&amp;"-"&amp;S287,通道清单!C:L,5,FALSE)&amp;LEFT("_____",5-LEN(VLOOKUP(R287&amp;"-"&amp;S287,通道清单!C:L,4,FALSE)))&amp;VLOOKUP(R287&amp;"-"&amp;S287,通道清单!C:L,4,FALSE)&amp;"_S"&amp;TEXT(N287,"00000.00")&amp;"_E"&amp;TEXT(O287,"00000.00")&amp;"_D"&amp;VLOOKUP(R287&amp;"-"&amp;T287,通道清单!C:L,5,FALSE)&amp;LEFT("_____",5-LEN(VLOOKUP(R287&amp;"-"&amp;T287,通道清单!C:L,4,FALSE)))&amp;VLOOKUP(R287&amp;"-"&amp;T287,通道清单!C:L,4,FALSE)&amp;"_S"&amp;TEXT(P287,"00000.00")&amp;"_E"&amp;TEXT(Q287,"00000.00")</f>
        <v>CS15_BW004.00_UL____A_S06116.00_E06120.00_DR____A_S03796.00_E03800.00</v>
      </c>
      <c r="D287" s="29"/>
      <c r="E287" s="29"/>
      <c r="F287" s="29"/>
      <c r="G287" s="29" t="s">
        <v>8861</v>
      </c>
      <c r="H287" s="29">
        <f>VLOOKUP(G287,开关状态表!B:I,7,FALSE)</f>
        <v>1</v>
      </c>
      <c r="I287" s="29">
        <v>24</v>
      </c>
      <c r="J287" s="161">
        <v>4</v>
      </c>
      <c r="K287" s="29" t="s">
        <v>8732</v>
      </c>
      <c r="L287" s="29"/>
      <c r="M287" s="158" t="s">
        <v>8733</v>
      </c>
      <c r="N287" s="156">
        <f t="shared" si="43"/>
        <v>6116</v>
      </c>
      <c r="O287" s="156">
        <f t="shared" si="44"/>
        <v>6120</v>
      </c>
      <c r="P287" s="156">
        <f t="shared" si="45"/>
        <v>3796</v>
      </c>
      <c r="Q287" s="156">
        <f t="shared" si="46"/>
        <v>3800</v>
      </c>
      <c r="R287" s="29" t="str">
        <f>VLOOKUP(VLOOKUP(G287,开关状态表!B:H,2,FALSE),矩阵信息表!B:H,2,FALSE)</f>
        <v>CS15</v>
      </c>
      <c r="S287" s="29" t="str">
        <f>VLOOKUP(G287,开关状态表!B:H,5,FALSE)</f>
        <v>RAC11L</v>
      </c>
      <c r="T287" s="29" t="str">
        <f>VLOOKUP(G287,开关状态表!B:H,6,FALSE)</f>
        <v>TAC11R</v>
      </c>
      <c r="U287" s="29">
        <f>VLOOKUP(R287&amp;"-"&amp;S287,通道清单!C:L,8,FALSE)</f>
        <v>36</v>
      </c>
      <c r="V287" s="29">
        <f>VLOOKUP(R287&amp;"-"&amp;S287,通道清单!C:L,9,FALSE)</f>
        <v>6092</v>
      </c>
      <c r="W287" s="29">
        <f>VLOOKUP(R287&amp;"-"&amp;S287,通道清单!C:L,10,FALSE)</f>
        <v>6128</v>
      </c>
      <c r="X287" s="29">
        <f>VLOOKUP(R287&amp;"-"&amp;T287,通道清单!C:L,9,FALSE)</f>
        <v>3772</v>
      </c>
      <c r="Y287" s="29">
        <f>VLOOKUP(R287&amp;"-"&amp;T287,通道清单!C:L,10,FALSE)</f>
        <v>3808</v>
      </c>
    </row>
    <row r="288" ht="15" spans="1:25">
      <c r="A288" s="29">
        <f t="shared" si="31"/>
        <v>287</v>
      </c>
      <c r="B288" s="29" t="str">
        <f t="shared" si="42"/>
        <v>CS15-1-1-[2][2]-OFF28-BW2</v>
      </c>
      <c r="C288" s="29" t="str">
        <f>R288&amp;"_BW"&amp;TEXT(O288-N288,"000.00")&amp;"_U"&amp;VLOOKUP(R288&amp;"-"&amp;S288,通道清单!C:L,5,FALSE)&amp;LEFT("_____",5-LEN(VLOOKUP(R288&amp;"-"&amp;S288,通道清单!C:L,4,FALSE)))&amp;VLOOKUP(R288&amp;"-"&amp;S288,通道清单!C:L,4,FALSE)&amp;"_S"&amp;TEXT(N288,"00000.00")&amp;"_E"&amp;TEXT(O288,"00000.00")&amp;"_D"&amp;VLOOKUP(R288&amp;"-"&amp;T288,通道清单!C:L,5,FALSE)&amp;LEFT("_____",5-LEN(VLOOKUP(R288&amp;"-"&amp;T288,通道清单!C:L,4,FALSE)))&amp;VLOOKUP(R288&amp;"-"&amp;T288,通道清单!C:L,4,FALSE)&amp;"_S"&amp;TEXT(P288,"00000.00")&amp;"_E"&amp;TEXT(Q288,"00000.00")</f>
        <v>CS15_BW002.00_UL____A_S06120.00_E06122.00_DR____A_S03800.00_E03802.00</v>
      </c>
      <c r="D288" s="29"/>
      <c r="E288" s="29"/>
      <c r="F288" s="29"/>
      <c r="G288" s="29" t="s">
        <v>8861</v>
      </c>
      <c r="H288" s="29">
        <f>VLOOKUP(G288,开关状态表!B:I,7,FALSE)</f>
        <v>1</v>
      </c>
      <c r="I288" s="29">
        <v>28</v>
      </c>
      <c r="J288" s="161">
        <v>2</v>
      </c>
      <c r="K288" s="162" t="s">
        <v>8732</v>
      </c>
      <c r="L288" s="29"/>
      <c r="M288" s="158" t="s">
        <v>8733</v>
      </c>
      <c r="N288" s="156">
        <f t="shared" si="43"/>
        <v>6120</v>
      </c>
      <c r="O288" s="156">
        <f t="shared" si="44"/>
        <v>6122</v>
      </c>
      <c r="P288" s="156">
        <f t="shared" si="45"/>
        <v>3800</v>
      </c>
      <c r="Q288" s="156">
        <f t="shared" si="46"/>
        <v>3802</v>
      </c>
      <c r="R288" s="29" t="str">
        <f>VLOOKUP(VLOOKUP(G288,开关状态表!B:H,2,FALSE),矩阵信息表!B:H,2,FALSE)</f>
        <v>CS15</v>
      </c>
      <c r="S288" s="29" t="str">
        <f>VLOOKUP(G288,开关状态表!B:H,5,FALSE)</f>
        <v>RAC11L</v>
      </c>
      <c r="T288" s="29" t="str">
        <f>VLOOKUP(G288,开关状态表!B:H,6,FALSE)</f>
        <v>TAC11R</v>
      </c>
      <c r="U288" s="29">
        <f>VLOOKUP(R288&amp;"-"&amp;S288,通道清单!C:L,8,FALSE)</f>
        <v>36</v>
      </c>
      <c r="V288" s="29">
        <f>VLOOKUP(R288&amp;"-"&amp;S288,通道清单!C:L,9,FALSE)</f>
        <v>6092</v>
      </c>
      <c r="W288" s="29">
        <f>VLOOKUP(R288&amp;"-"&amp;S288,通道清单!C:L,10,FALSE)</f>
        <v>6128</v>
      </c>
      <c r="X288" s="29">
        <f>VLOOKUP(R288&amp;"-"&amp;T288,通道清单!C:L,9,FALSE)</f>
        <v>3772</v>
      </c>
      <c r="Y288" s="29">
        <f>VLOOKUP(R288&amp;"-"&amp;T288,通道清单!C:L,10,FALSE)</f>
        <v>3808</v>
      </c>
    </row>
    <row r="289" ht="15" spans="1:25">
      <c r="A289" s="29">
        <f t="shared" si="31"/>
        <v>288</v>
      </c>
      <c r="B289" s="29" t="str">
        <f t="shared" si="42"/>
        <v>CS15-1-1-[2][2]-OFF30-BW6</v>
      </c>
      <c r="C289" s="29" t="str">
        <f>R289&amp;"_BW"&amp;TEXT(O289-N289,"000.00")&amp;"_U"&amp;VLOOKUP(R289&amp;"-"&amp;S289,通道清单!C:L,5,FALSE)&amp;LEFT("_____",5-LEN(VLOOKUP(R289&amp;"-"&amp;S289,通道清单!C:L,4,FALSE)))&amp;VLOOKUP(R289&amp;"-"&amp;S289,通道清单!C:L,4,FALSE)&amp;"_S"&amp;TEXT(N289,"00000.00")&amp;"_E"&amp;TEXT(O289,"00000.00")&amp;"_D"&amp;VLOOKUP(R289&amp;"-"&amp;T289,通道清单!C:L,5,FALSE)&amp;LEFT("_____",5-LEN(VLOOKUP(R289&amp;"-"&amp;T289,通道清单!C:L,4,FALSE)))&amp;VLOOKUP(R289&amp;"-"&amp;T289,通道清单!C:L,4,FALSE)&amp;"_S"&amp;TEXT(P289,"00000.00")&amp;"_E"&amp;TEXT(Q289,"00000.00")</f>
        <v>CS15_BW006.00_UL____A_S06122.00_E06128.00_DR____A_S03802.00_E03808.00</v>
      </c>
      <c r="D289" s="29"/>
      <c r="E289" s="29"/>
      <c r="F289" s="29"/>
      <c r="G289" s="29" t="s">
        <v>8861</v>
      </c>
      <c r="H289" s="29">
        <f>VLOOKUP(G289,开关状态表!B:I,7,FALSE)</f>
        <v>1</v>
      </c>
      <c r="I289" s="29">
        <v>30</v>
      </c>
      <c r="J289" s="161">
        <v>6</v>
      </c>
      <c r="K289" s="29" t="s">
        <v>202</v>
      </c>
      <c r="L289" s="29"/>
      <c r="M289" s="158" t="s">
        <v>8733</v>
      </c>
      <c r="N289" s="156">
        <f t="shared" si="43"/>
        <v>6122</v>
      </c>
      <c r="O289" s="156">
        <f t="shared" si="44"/>
        <v>6128</v>
      </c>
      <c r="P289" s="156">
        <f t="shared" si="45"/>
        <v>3802</v>
      </c>
      <c r="Q289" s="156">
        <f t="shared" si="46"/>
        <v>3808</v>
      </c>
      <c r="R289" s="29" t="str">
        <f>VLOOKUP(VLOOKUP(G289,开关状态表!B:H,2,FALSE),矩阵信息表!B:H,2,FALSE)</f>
        <v>CS15</v>
      </c>
      <c r="S289" s="29" t="str">
        <f>VLOOKUP(G289,开关状态表!B:H,5,FALSE)</f>
        <v>RAC11L</v>
      </c>
      <c r="T289" s="29" t="str">
        <f>VLOOKUP(G289,开关状态表!B:H,6,FALSE)</f>
        <v>TAC11R</v>
      </c>
      <c r="U289" s="29">
        <f>VLOOKUP(R289&amp;"-"&amp;S289,通道清单!C:L,8,FALSE)</f>
        <v>36</v>
      </c>
      <c r="V289" s="29">
        <f>VLOOKUP(R289&amp;"-"&amp;S289,通道清单!C:L,9,FALSE)</f>
        <v>6092</v>
      </c>
      <c r="W289" s="29">
        <f>VLOOKUP(R289&amp;"-"&amp;S289,通道清单!C:L,10,FALSE)</f>
        <v>6128</v>
      </c>
      <c r="X289" s="29">
        <f>VLOOKUP(R289&amp;"-"&amp;T289,通道清单!C:L,9,FALSE)</f>
        <v>3772</v>
      </c>
      <c r="Y289" s="29">
        <f>VLOOKUP(R289&amp;"-"&amp;T289,通道清单!C:L,10,FALSE)</f>
        <v>3808</v>
      </c>
    </row>
    <row r="290" ht="15" hidden="1" spans="1:25">
      <c r="A290" s="29">
        <f t="shared" si="31"/>
        <v>289</v>
      </c>
      <c r="B290" s="29" t="str">
        <f t="shared" si="42"/>
        <v>CS15-1-1-[3][3]-OFF0-BW4.755</v>
      </c>
      <c r="C290" s="29" t="str">
        <f>R290&amp;"_BW"&amp;TEXT(O290-N290,"000.00")&amp;"_U"&amp;VLOOKUP(R290&amp;"-"&amp;S290,通道清单!C:L,5,FALSE)&amp;LEFT("_____",5-LEN(VLOOKUP(R290&amp;"-"&amp;S290,通道清单!C:L,4,FALSE)))&amp;VLOOKUP(R290&amp;"-"&amp;S290,通道清单!C:L,4,FALSE)&amp;"_S"&amp;TEXT(N290,"00000.00")&amp;"_E"&amp;TEXT(O290,"00000.00")&amp;"_D"&amp;VLOOKUP(R290&amp;"-"&amp;T290,通道清单!C:L,5,FALSE)&amp;LEFT("_____",5-LEN(VLOOKUP(R290&amp;"-"&amp;T290,通道清单!C:L,4,FALSE)))&amp;VLOOKUP(R290&amp;"-"&amp;T290,通道清单!C:L,4,FALSE)&amp;"_S"&amp;TEXT(P290,"00000.00")&amp;"_E"&amp;TEXT(Q290,"00000.00")</f>
        <v>CS15_BW004.76_UL____A_S06132.00_E06136.76_DR____A_S03812.00_E03816.76</v>
      </c>
      <c r="D290" s="29"/>
      <c r="E290" s="29"/>
      <c r="F290" s="29"/>
      <c r="G290" s="29" t="s">
        <v>8862</v>
      </c>
      <c r="H290" s="29">
        <f>VLOOKUP(G290,开关状态表!B:I,7,FALSE)</f>
        <v>1</v>
      </c>
      <c r="I290" s="29">
        <v>0</v>
      </c>
      <c r="J290" s="161">
        <v>4.755</v>
      </c>
      <c r="K290" s="29" t="s">
        <v>202</v>
      </c>
      <c r="L290" s="29"/>
      <c r="M290" s="158" t="s">
        <v>8733</v>
      </c>
      <c r="N290" s="156">
        <f t="shared" si="43"/>
        <v>6132</v>
      </c>
      <c r="O290" s="156">
        <f t="shared" si="44"/>
        <v>6136.755</v>
      </c>
      <c r="P290" s="156">
        <f t="shared" si="45"/>
        <v>3812</v>
      </c>
      <c r="Q290" s="156">
        <f t="shared" si="46"/>
        <v>3816.755</v>
      </c>
      <c r="R290" s="29" t="str">
        <f>VLOOKUP(VLOOKUP(G290,开关状态表!B:H,2,FALSE),矩阵信息表!B:H,2,FALSE)</f>
        <v>CS15</v>
      </c>
      <c r="S290" s="29" t="str">
        <f>VLOOKUP(G290,开关状态表!B:H,5,FALSE)</f>
        <v>RAC13L</v>
      </c>
      <c r="T290" s="29" t="str">
        <f>VLOOKUP(G290,开关状态表!B:H,6,FALSE)</f>
        <v>TAC13R</v>
      </c>
      <c r="U290" s="29">
        <f>VLOOKUP(R290&amp;"-"&amp;S290,通道清单!C:L,8,FALSE)</f>
        <v>36</v>
      </c>
      <c r="V290" s="29">
        <f>VLOOKUP(R290&amp;"-"&amp;S290,通道清单!C:L,9,FALSE)</f>
        <v>6132</v>
      </c>
      <c r="W290" s="29">
        <f>VLOOKUP(R290&amp;"-"&amp;S290,通道清单!C:L,10,FALSE)</f>
        <v>6168</v>
      </c>
      <c r="X290" s="29">
        <f>VLOOKUP(R290&amp;"-"&amp;T290,通道清单!C:L,9,FALSE)</f>
        <v>3812</v>
      </c>
      <c r="Y290" s="29">
        <f>VLOOKUP(R290&amp;"-"&amp;T290,通道清单!C:L,10,FALSE)</f>
        <v>3848</v>
      </c>
    </row>
    <row r="291" ht="15" hidden="1" spans="1:25">
      <c r="A291" s="29">
        <f t="shared" si="31"/>
        <v>290</v>
      </c>
      <c r="B291" s="29" t="str">
        <f t="shared" si="42"/>
        <v>CS15-1-1-[3][3]-OFF4.755-BW22.21</v>
      </c>
      <c r="C291" s="29" t="str">
        <f>R291&amp;"_BW"&amp;TEXT(O291-N291,"000.00")&amp;"_U"&amp;VLOOKUP(R291&amp;"-"&amp;S291,通道清单!C:L,5,FALSE)&amp;LEFT("_____",5-LEN(VLOOKUP(R291&amp;"-"&amp;S291,通道清单!C:L,4,FALSE)))&amp;VLOOKUP(R291&amp;"-"&amp;S291,通道清单!C:L,4,FALSE)&amp;"_S"&amp;TEXT(N291,"00000.00")&amp;"_E"&amp;TEXT(O291,"00000.00")&amp;"_D"&amp;VLOOKUP(R291&amp;"-"&amp;T291,通道清单!C:L,5,FALSE)&amp;LEFT("_____",5-LEN(VLOOKUP(R291&amp;"-"&amp;T291,通道清单!C:L,4,FALSE)))&amp;VLOOKUP(R291&amp;"-"&amp;T291,通道清单!C:L,4,FALSE)&amp;"_S"&amp;TEXT(P291,"00000.00")&amp;"_E"&amp;TEXT(Q291,"00000.00")</f>
        <v>CS15_BW022.21_UL____A_S06136.76_E06158.97_DR____A_S03816.76_E03838.97</v>
      </c>
      <c r="D291" s="29"/>
      <c r="E291" s="29"/>
      <c r="F291" s="29"/>
      <c r="G291" s="29" t="s">
        <v>8862</v>
      </c>
      <c r="H291" s="29">
        <f>VLOOKUP(G291,开关状态表!B:I,7,FALSE)</f>
        <v>1</v>
      </c>
      <c r="I291" s="29">
        <v>4.755</v>
      </c>
      <c r="J291" s="161">
        <v>22.21</v>
      </c>
      <c r="K291" s="29" t="s">
        <v>8732</v>
      </c>
      <c r="L291" s="29"/>
      <c r="M291" s="158" t="s">
        <v>8733</v>
      </c>
      <c r="N291" s="156">
        <f t="shared" si="43"/>
        <v>6136.755</v>
      </c>
      <c r="O291" s="156">
        <f t="shared" si="44"/>
        <v>6158.965</v>
      </c>
      <c r="P291" s="156">
        <f t="shared" si="45"/>
        <v>3816.755</v>
      </c>
      <c r="Q291" s="156">
        <f t="shared" si="46"/>
        <v>3838.965</v>
      </c>
      <c r="R291" s="29" t="str">
        <f>VLOOKUP(VLOOKUP(G291,开关状态表!B:H,2,FALSE),矩阵信息表!B:H,2,FALSE)</f>
        <v>CS15</v>
      </c>
      <c r="S291" s="29" t="str">
        <f>VLOOKUP(G291,开关状态表!B:H,5,FALSE)</f>
        <v>RAC13L</v>
      </c>
      <c r="T291" s="29" t="str">
        <f>VLOOKUP(G291,开关状态表!B:H,6,FALSE)</f>
        <v>TAC13R</v>
      </c>
      <c r="U291" s="29">
        <f>VLOOKUP(R291&amp;"-"&amp;S291,通道清单!C:L,8,FALSE)</f>
        <v>36</v>
      </c>
      <c r="V291" s="29">
        <f>VLOOKUP(R291&amp;"-"&amp;S291,通道清单!C:L,9,FALSE)</f>
        <v>6132</v>
      </c>
      <c r="W291" s="29">
        <f>VLOOKUP(R291&amp;"-"&amp;S291,通道清单!C:L,10,FALSE)</f>
        <v>6168</v>
      </c>
      <c r="X291" s="29">
        <f>VLOOKUP(R291&amp;"-"&amp;T291,通道清单!C:L,9,FALSE)</f>
        <v>3812</v>
      </c>
      <c r="Y291" s="29">
        <f>VLOOKUP(R291&amp;"-"&amp;T291,通道清单!C:L,10,FALSE)</f>
        <v>3848</v>
      </c>
    </row>
    <row r="292" ht="15" hidden="1" spans="1:25">
      <c r="A292" s="29">
        <f t="shared" si="31"/>
        <v>291</v>
      </c>
      <c r="B292" s="29" t="str">
        <f t="shared" si="42"/>
        <v>CS15-1-1-[3][3]-OFF26.965-BW0.535</v>
      </c>
      <c r="C292" s="29" t="str">
        <f>R292&amp;"_BW"&amp;TEXT(O292-N292,"000.00")&amp;"_U"&amp;VLOOKUP(R292&amp;"-"&amp;S292,通道清单!C:L,5,FALSE)&amp;LEFT("_____",5-LEN(VLOOKUP(R292&amp;"-"&amp;S292,通道清单!C:L,4,FALSE)))&amp;VLOOKUP(R292&amp;"-"&amp;S292,通道清单!C:L,4,FALSE)&amp;"_S"&amp;TEXT(N292,"00000.00")&amp;"_E"&amp;TEXT(O292,"00000.00")&amp;"_D"&amp;VLOOKUP(R292&amp;"-"&amp;T292,通道清单!C:L,5,FALSE)&amp;LEFT("_____",5-LEN(VLOOKUP(R292&amp;"-"&amp;T292,通道清单!C:L,4,FALSE)))&amp;VLOOKUP(R292&amp;"-"&amp;T292,通道清单!C:L,4,FALSE)&amp;"_S"&amp;TEXT(P292,"00000.00")&amp;"_E"&amp;TEXT(Q292,"00000.00")</f>
        <v>CS15_BW000.53_UL____A_S06158.97_E06159.50_DR____A_S03838.97_E03839.50</v>
      </c>
      <c r="D292" s="29"/>
      <c r="E292" s="29"/>
      <c r="F292" s="29"/>
      <c r="G292" s="29" t="s">
        <v>8862</v>
      </c>
      <c r="H292" s="29">
        <f>VLOOKUP(G292,开关状态表!B:I,7,FALSE)</f>
        <v>1</v>
      </c>
      <c r="I292" s="29">
        <v>26.965</v>
      </c>
      <c r="J292" s="161">
        <v>0.535</v>
      </c>
      <c r="K292" s="29" t="s">
        <v>202</v>
      </c>
      <c r="L292" s="29"/>
      <c r="M292" s="158" t="s">
        <v>8733</v>
      </c>
      <c r="N292" s="156">
        <f t="shared" si="43"/>
        <v>6158.965</v>
      </c>
      <c r="O292" s="156">
        <f t="shared" si="44"/>
        <v>6159.5</v>
      </c>
      <c r="P292" s="156">
        <f t="shared" si="45"/>
        <v>3838.965</v>
      </c>
      <c r="Q292" s="156">
        <f t="shared" si="46"/>
        <v>3839.5</v>
      </c>
      <c r="R292" s="29" t="str">
        <f>VLOOKUP(VLOOKUP(G292,开关状态表!B:H,2,FALSE),矩阵信息表!B:H,2,FALSE)</f>
        <v>CS15</v>
      </c>
      <c r="S292" s="29" t="str">
        <f>VLOOKUP(G292,开关状态表!B:H,5,FALSE)</f>
        <v>RAC13L</v>
      </c>
      <c r="T292" s="29" t="str">
        <f>VLOOKUP(G292,开关状态表!B:H,6,FALSE)</f>
        <v>TAC13R</v>
      </c>
      <c r="U292" s="29">
        <f>VLOOKUP(R292&amp;"-"&amp;S292,通道清单!C:L,8,FALSE)</f>
        <v>36</v>
      </c>
      <c r="V292" s="29">
        <f>VLOOKUP(R292&amp;"-"&amp;S292,通道清单!C:L,9,FALSE)</f>
        <v>6132</v>
      </c>
      <c r="W292" s="29">
        <f>VLOOKUP(R292&amp;"-"&amp;S292,通道清单!C:L,10,FALSE)</f>
        <v>6168</v>
      </c>
      <c r="X292" s="29">
        <f>VLOOKUP(R292&amp;"-"&amp;T292,通道清单!C:L,9,FALSE)</f>
        <v>3812</v>
      </c>
      <c r="Y292" s="29">
        <f>VLOOKUP(R292&amp;"-"&amp;T292,通道清单!C:L,10,FALSE)</f>
        <v>3848</v>
      </c>
    </row>
    <row r="293" ht="15" hidden="1" spans="1:25">
      <c r="A293" s="29">
        <f t="shared" si="31"/>
        <v>292</v>
      </c>
      <c r="B293" s="29" t="str">
        <f t="shared" si="42"/>
        <v>CS15-1-1-[3][3]-OFF27.5-BW7.26</v>
      </c>
      <c r="C293" s="29" t="str">
        <f>R293&amp;"_BW"&amp;TEXT(O293-N293,"000.00")&amp;"_U"&amp;VLOOKUP(R293&amp;"-"&amp;S293,通道清单!C:L,5,FALSE)&amp;LEFT("_____",5-LEN(VLOOKUP(R293&amp;"-"&amp;S293,通道清单!C:L,4,FALSE)))&amp;VLOOKUP(R293&amp;"-"&amp;S293,通道清单!C:L,4,FALSE)&amp;"_S"&amp;TEXT(N293,"00000.00")&amp;"_E"&amp;TEXT(O293,"00000.00")&amp;"_D"&amp;VLOOKUP(R293&amp;"-"&amp;T293,通道清单!C:L,5,FALSE)&amp;LEFT("_____",5-LEN(VLOOKUP(R293&amp;"-"&amp;T293,通道清单!C:L,4,FALSE)))&amp;VLOOKUP(R293&amp;"-"&amp;T293,通道清单!C:L,4,FALSE)&amp;"_S"&amp;TEXT(P293,"00000.00")&amp;"_E"&amp;TEXT(Q293,"00000.00")</f>
        <v>CS15_BW007.26_UL____A_S06159.50_E06166.76_DR____A_S03839.50_E03846.76</v>
      </c>
      <c r="D293" s="29"/>
      <c r="E293" s="29"/>
      <c r="F293" s="29"/>
      <c r="G293" s="29" t="s">
        <v>8862</v>
      </c>
      <c r="H293" s="29">
        <f>VLOOKUP(G293,开关状态表!B:I,7,FALSE)</f>
        <v>1</v>
      </c>
      <c r="I293" s="29">
        <v>27.5</v>
      </c>
      <c r="J293" s="161">
        <v>7.26</v>
      </c>
      <c r="K293" s="29" t="s">
        <v>8732</v>
      </c>
      <c r="L293" s="29"/>
      <c r="M293" s="158" t="s">
        <v>8733</v>
      </c>
      <c r="N293" s="156">
        <f t="shared" si="43"/>
        <v>6159.5</v>
      </c>
      <c r="O293" s="156">
        <f t="shared" si="44"/>
        <v>6166.76</v>
      </c>
      <c r="P293" s="156">
        <f t="shared" si="45"/>
        <v>3839.5</v>
      </c>
      <c r="Q293" s="156">
        <f t="shared" si="46"/>
        <v>3846.76</v>
      </c>
      <c r="R293" s="29" t="str">
        <f>VLOOKUP(VLOOKUP(G293,开关状态表!B:H,2,FALSE),矩阵信息表!B:H,2,FALSE)</f>
        <v>CS15</v>
      </c>
      <c r="S293" s="29" t="str">
        <f>VLOOKUP(G293,开关状态表!B:H,5,FALSE)</f>
        <v>RAC13L</v>
      </c>
      <c r="T293" s="29" t="str">
        <f>VLOOKUP(G293,开关状态表!B:H,6,FALSE)</f>
        <v>TAC13R</v>
      </c>
      <c r="U293" s="29">
        <f>VLOOKUP(R293&amp;"-"&amp;S293,通道清单!C:L,8,FALSE)</f>
        <v>36</v>
      </c>
      <c r="V293" s="29">
        <f>VLOOKUP(R293&amp;"-"&amp;S293,通道清单!C:L,9,FALSE)</f>
        <v>6132</v>
      </c>
      <c r="W293" s="29">
        <f>VLOOKUP(R293&amp;"-"&amp;S293,通道清单!C:L,10,FALSE)</f>
        <v>6168</v>
      </c>
      <c r="X293" s="29">
        <f>VLOOKUP(R293&amp;"-"&amp;T293,通道清单!C:L,9,FALSE)</f>
        <v>3812</v>
      </c>
      <c r="Y293" s="29">
        <f>VLOOKUP(R293&amp;"-"&amp;T293,通道清单!C:L,10,FALSE)</f>
        <v>3848</v>
      </c>
    </row>
    <row r="294" ht="15" hidden="1" spans="1:25">
      <c r="A294" s="29">
        <f t="shared" si="31"/>
        <v>293</v>
      </c>
      <c r="B294" s="29" t="str">
        <f t="shared" si="42"/>
        <v>CS15-1-1-[3][3]-OFF34.76-BW1.24</v>
      </c>
      <c r="C294" s="29" t="str">
        <f>R294&amp;"_BW"&amp;TEXT(O294-N294,"000.00")&amp;"_U"&amp;VLOOKUP(R294&amp;"-"&amp;S294,通道清单!C:L,5,FALSE)&amp;LEFT("_____",5-LEN(VLOOKUP(R294&amp;"-"&amp;S294,通道清单!C:L,4,FALSE)))&amp;VLOOKUP(R294&amp;"-"&amp;S294,通道清单!C:L,4,FALSE)&amp;"_S"&amp;TEXT(N294,"00000.00")&amp;"_E"&amp;TEXT(O294,"00000.00")&amp;"_D"&amp;VLOOKUP(R294&amp;"-"&amp;T294,通道清单!C:L,5,FALSE)&amp;LEFT("_____",5-LEN(VLOOKUP(R294&amp;"-"&amp;T294,通道清单!C:L,4,FALSE)))&amp;VLOOKUP(R294&amp;"-"&amp;T294,通道清单!C:L,4,FALSE)&amp;"_S"&amp;TEXT(P294,"00000.00")&amp;"_E"&amp;TEXT(Q294,"00000.00")</f>
        <v>CS15_BW001.24_UL____A_S06166.76_E06168.00_DR____A_S03846.76_E03848.00</v>
      </c>
      <c r="D294" s="29"/>
      <c r="E294" s="29"/>
      <c r="F294" s="29"/>
      <c r="G294" s="29" t="s">
        <v>8862</v>
      </c>
      <c r="H294" s="29">
        <f>VLOOKUP(G294,开关状态表!B:I,7,FALSE)</f>
        <v>1</v>
      </c>
      <c r="I294" s="29">
        <v>34.76</v>
      </c>
      <c r="J294" s="161">
        <v>1.24</v>
      </c>
      <c r="K294" s="29" t="s">
        <v>202</v>
      </c>
      <c r="L294" s="29"/>
      <c r="M294" s="158" t="s">
        <v>8733</v>
      </c>
      <c r="N294" s="156">
        <f t="shared" si="43"/>
        <v>6166.76</v>
      </c>
      <c r="O294" s="156">
        <f t="shared" si="44"/>
        <v>6168</v>
      </c>
      <c r="P294" s="156">
        <f t="shared" si="45"/>
        <v>3846.76</v>
      </c>
      <c r="Q294" s="156">
        <f t="shared" si="46"/>
        <v>3848</v>
      </c>
      <c r="R294" s="29" t="str">
        <f>VLOOKUP(VLOOKUP(G294,开关状态表!B:H,2,FALSE),矩阵信息表!B:H,2,FALSE)</f>
        <v>CS15</v>
      </c>
      <c r="S294" s="29" t="str">
        <f>VLOOKUP(G294,开关状态表!B:H,5,FALSE)</f>
        <v>RAC13L</v>
      </c>
      <c r="T294" s="29" t="str">
        <f>VLOOKUP(G294,开关状态表!B:H,6,FALSE)</f>
        <v>TAC13R</v>
      </c>
      <c r="U294" s="29">
        <f>VLOOKUP(R294&amp;"-"&amp;S294,通道清单!C:L,8,FALSE)</f>
        <v>36</v>
      </c>
      <c r="V294" s="29">
        <f>VLOOKUP(R294&amp;"-"&amp;S294,通道清单!C:L,9,FALSE)</f>
        <v>6132</v>
      </c>
      <c r="W294" s="29">
        <f>VLOOKUP(R294&amp;"-"&amp;S294,通道清单!C:L,10,FALSE)</f>
        <v>6168</v>
      </c>
      <c r="X294" s="29">
        <f>VLOOKUP(R294&amp;"-"&amp;T294,通道清单!C:L,9,FALSE)</f>
        <v>3812</v>
      </c>
      <c r="Y294" s="29">
        <f>VLOOKUP(R294&amp;"-"&amp;T294,通道清单!C:L,10,FALSE)</f>
        <v>3848</v>
      </c>
    </row>
    <row r="295" ht="15" hidden="1" spans="1:25">
      <c r="A295" s="29">
        <f t="shared" si="31"/>
        <v>294</v>
      </c>
      <c r="B295" s="29" t="str">
        <f t="shared" si="42"/>
        <v>CS15-1-1-[4][4]-OFF-2.5-BW7.5</v>
      </c>
      <c r="C295" s="29" t="str">
        <f>R295&amp;"_BW"&amp;TEXT(O295-N295,"000.00")&amp;"_U"&amp;VLOOKUP(R295&amp;"-"&amp;S295,通道清单!C:L,5,FALSE)&amp;LEFT("_____",5-LEN(VLOOKUP(R295&amp;"-"&amp;S295,通道清单!C:L,4,FALSE)))&amp;VLOOKUP(R295&amp;"-"&amp;S295,通道清单!C:L,4,FALSE)&amp;"_S"&amp;TEXT(N295,"00000.00")&amp;"_E"&amp;TEXT(O295,"00000.00")&amp;"_D"&amp;VLOOKUP(R295&amp;"-"&amp;T295,通道清单!C:L,5,FALSE)&amp;LEFT("_____",5-LEN(VLOOKUP(R295&amp;"-"&amp;T295,通道清单!C:L,4,FALSE)))&amp;VLOOKUP(R295&amp;"-"&amp;T295,通道清单!C:L,4,FALSE)&amp;"_S"&amp;TEXT(P295,"00000.00")&amp;"_E"&amp;TEXT(Q295,"00000.00")</f>
        <v>CS15_BW007.50_UL____A_S06169.50_E06177.00_DR____A_S03849.50_E03857.00</v>
      </c>
      <c r="D295" s="29"/>
      <c r="E295" s="29"/>
      <c r="F295" s="29"/>
      <c r="G295" s="29" t="s">
        <v>8863</v>
      </c>
      <c r="H295" s="29">
        <f>VLOOKUP(G295,开关状态表!B:I,7,FALSE)</f>
        <v>1</v>
      </c>
      <c r="I295" s="29">
        <v>-2.5</v>
      </c>
      <c r="J295" s="161">
        <v>7.5</v>
      </c>
      <c r="K295" s="29" t="s">
        <v>8732</v>
      </c>
      <c r="L295" s="29"/>
      <c r="M295" s="158" t="s">
        <v>8733</v>
      </c>
      <c r="N295" s="156">
        <f t="shared" si="43"/>
        <v>6169.5</v>
      </c>
      <c r="O295" s="156">
        <f t="shared" si="44"/>
        <v>6177</v>
      </c>
      <c r="P295" s="156">
        <f t="shared" si="45"/>
        <v>3849.5</v>
      </c>
      <c r="Q295" s="156">
        <f t="shared" si="46"/>
        <v>3857</v>
      </c>
      <c r="R295" s="29" t="str">
        <f>VLOOKUP(VLOOKUP(G295,开关状态表!B:H,2,FALSE),矩阵信息表!B:H,2,FALSE)</f>
        <v>CS15</v>
      </c>
      <c r="S295" s="29" t="str">
        <f>VLOOKUP(G295,开关状态表!B:H,5,FALSE)</f>
        <v>RAC15L</v>
      </c>
      <c r="T295" s="29" t="str">
        <f>VLOOKUP(G295,开关状态表!B:H,6,FALSE)</f>
        <v>TAC15R</v>
      </c>
      <c r="U295" s="29">
        <f>VLOOKUP(R295&amp;"-"&amp;S295,通道清单!C:L,8,FALSE)</f>
        <v>36</v>
      </c>
      <c r="V295" s="29">
        <f>VLOOKUP(R295&amp;"-"&amp;S295,通道清单!C:L,9,FALSE)</f>
        <v>6172</v>
      </c>
      <c r="W295" s="29">
        <f>VLOOKUP(R295&amp;"-"&amp;S295,通道清单!C:L,10,FALSE)</f>
        <v>6208</v>
      </c>
      <c r="X295" s="29">
        <f>VLOOKUP(R295&amp;"-"&amp;T295,通道清单!C:L,9,FALSE)</f>
        <v>3852</v>
      </c>
      <c r="Y295" s="29">
        <f>VLOOKUP(R295&amp;"-"&amp;T295,通道清单!C:L,10,FALSE)</f>
        <v>3888</v>
      </c>
    </row>
    <row r="296" ht="15" hidden="1" spans="1:25">
      <c r="A296" s="29">
        <f t="shared" si="31"/>
        <v>295</v>
      </c>
      <c r="B296" s="29" t="str">
        <f t="shared" si="42"/>
        <v>CS15-1-1-[4][4]-OFF6-BW12</v>
      </c>
      <c r="C296" s="29" t="str">
        <f>R296&amp;"_BW"&amp;TEXT(O296-N296,"000.00")&amp;"_U"&amp;VLOOKUP(R296&amp;"-"&amp;S296,通道清单!C:L,5,FALSE)&amp;LEFT("_____",5-LEN(VLOOKUP(R296&amp;"-"&amp;S296,通道清单!C:L,4,FALSE)))&amp;VLOOKUP(R296&amp;"-"&amp;S296,通道清单!C:L,4,FALSE)&amp;"_S"&amp;TEXT(N296,"00000.00")&amp;"_E"&amp;TEXT(O296,"00000.00")&amp;"_D"&amp;VLOOKUP(R296&amp;"-"&amp;T296,通道清单!C:L,5,FALSE)&amp;LEFT("_____",5-LEN(VLOOKUP(R296&amp;"-"&amp;T296,通道清单!C:L,4,FALSE)))&amp;VLOOKUP(R296&amp;"-"&amp;T296,通道清单!C:L,4,FALSE)&amp;"_S"&amp;TEXT(P296,"00000.00")&amp;"_E"&amp;TEXT(Q296,"00000.00")</f>
        <v>CS15_BW012.00_UL____A_S06178.00_E06190.00_DR____A_S03858.00_E03870.00</v>
      </c>
      <c r="D296" s="29"/>
      <c r="E296" s="29"/>
      <c r="F296" s="29"/>
      <c r="G296" s="29" t="s">
        <v>8863</v>
      </c>
      <c r="H296" s="29">
        <f>VLOOKUP(G296,开关状态表!B:I,7,FALSE)</f>
        <v>1</v>
      </c>
      <c r="I296" s="29">
        <v>6</v>
      </c>
      <c r="J296" s="161">
        <v>12</v>
      </c>
      <c r="K296" s="29" t="s">
        <v>8732</v>
      </c>
      <c r="L296" s="29"/>
      <c r="M296" s="158" t="s">
        <v>8733</v>
      </c>
      <c r="N296" s="156">
        <f t="shared" si="43"/>
        <v>6178</v>
      </c>
      <c r="O296" s="156">
        <f t="shared" si="44"/>
        <v>6190</v>
      </c>
      <c r="P296" s="156">
        <f t="shared" si="45"/>
        <v>3858</v>
      </c>
      <c r="Q296" s="156">
        <f t="shared" si="46"/>
        <v>3870</v>
      </c>
      <c r="R296" s="29" t="str">
        <f>VLOOKUP(VLOOKUP(G296,开关状态表!B:H,2,FALSE),矩阵信息表!B:H,2,FALSE)</f>
        <v>CS15</v>
      </c>
      <c r="S296" s="29" t="str">
        <f>VLOOKUP(G296,开关状态表!B:H,5,FALSE)</f>
        <v>RAC15L</v>
      </c>
      <c r="T296" s="29" t="str">
        <f>VLOOKUP(G296,开关状态表!B:H,6,FALSE)</f>
        <v>TAC15R</v>
      </c>
      <c r="U296" s="29">
        <f>VLOOKUP(R296&amp;"-"&amp;S296,通道清单!C:L,8,FALSE)</f>
        <v>36</v>
      </c>
      <c r="V296" s="29">
        <f>VLOOKUP(R296&amp;"-"&amp;S296,通道清单!C:L,9,FALSE)</f>
        <v>6172</v>
      </c>
      <c r="W296" s="29">
        <f>VLOOKUP(R296&amp;"-"&amp;S296,通道清单!C:L,10,FALSE)</f>
        <v>6208</v>
      </c>
      <c r="X296" s="29">
        <f>VLOOKUP(R296&amp;"-"&amp;T296,通道清单!C:L,9,FALSE)</f>
        <v>3852</v>
      </c>
      <c r="Y296" s="29">
        <f>VLOOKUP(R296&amp;"-"&amp;T296,通道清单!C:L,10,FALSE)</f>
        <v>3888</v>
      </c>
    </row>
    <row r="297" ht="15" hidden="1" spans="1:25">
      <c r="A297" s="29">
        <f t="shared" si="31"/>
        <v>296</v>
      </c>
      <c r="B297" s="29" t="str">
        <f t="shared" si="42"/>
        <v>CS15-1-1-[4][4]-OFF18-BW5</v>
      </c>
      <c r="C297" s="29" t="str">
        <f>R297&amp;"_BW"&amp;TEXT(O297-N297,"000.00")&amp;"_U"&amp;VLOOKUP(R297&amp;"-"&amp;S297,通道清单!C:L,5,FALSE)&amp;LEFT("_____",5-LEN(VLOOKUP(R297&amp;"-"&amp;S297,通道清单!C:L,4,FALSE)))&amp;VLOOKUP(R297&amp;"-"&amp;S297,通道清单!C:L,4,FALSE)&amp;"_S"&amp;TEXT(N297,"00000.00")&amp;"_E"&amp;TEXT(O297,"00000.00")&amp;"_D"&amp;VLOOKUP(R297&amp;"-"&amp;T297,通道清单!C:L,5,FALSE)&amp;LEFT("_____",5-LEN(VLOOKUP(R297&amp;"-"&amp;T297,通道清单!C:L,4,FALSE)))&amp;VLOOKUP(R297&amp;"-"&amp;T297,通道清单!C:L,4,FALSE)&amp;"_S"&amp;TEXT(P297,"00000.00")&amp;"_E"&amp;TEXT(Q297,"00000.00")</f>
        <v>CS15_BW005.00_UL____A_S06190.00_E06195.00_DR____A_S03870.00_E03875.00</v>
      </c>
      <c r="D297" s="29"/>
      <c r="E297" s="29"/>
      <c r="F297" s="29"/>
      <c r="G297" s="29" t="s">
        <v>8863</v>
      </c>
      <c r="H297" s="29">
        <f>VLOOKUP(G297,开关状态表!B:I,7,FALSE)</f>
        <v>1</v>
      </c>
      <c r="I297" s="29">
        <v>18</v>
      </c>
      <c r="J297" s="161">
        <v>5</v>
      </c>
      <c r="K297" s="29" t="s">
        <v>202</v>
      </c>
      <c r="L297" s="29"/>
      <c r="M297" s="158" t="s">
        <v>8733</v>
      </c>
      <c r="N297" s="156">
        <f t="shared" si="43"/>
        <v>6190</v>
      </c>
      <c r="O297" s="156">
        <f t="shared" si="44"/>
        <v>6195</v>
      </c>
      <c r="P297" s="156">
        <f t="shared" si="45"/>
        <v>3870</v>
      </c>
      <c r="Q297" s="156">
        <f t="shared" si="46"/>
        <v>3875</v>
      </c>
      <c r="R297" s="29" t="str">
        <f>VLOOKUP(VLOOKUP(G297,开关状态表!B:H,2,FALSE),矩阵信息表!B:H,2,FALSE)</f>
        <v>CS15</v>
      </c>
      <c r="S297" s="29" t="str">
        <f>VLOOKUP(G297,开关状态表!B:H,5,FALSE)</f>
        <v>RAC15L</v>
      </c>
      <c r="T297" s="29" t="str">
        <f>VLOOKUP(G297,开关状态表!B:H,6,FALSE)</f>
        <v>TAC15R</v>
      </c>
      <c r="U297" s="29">
        <f>VLOOKUP(R297&amp;"-"&amp;S297,通道清单!C:L,8,FALSE)</f>
        <v>36</v>
      </c>
      <c r="V297" s="29">
        <f>VLOOKUP(R297&amp;"-"&amp;S297,通道清单!C:L,9,FALSE)</f>
        <v>6172</v>
      </c>
      <c r="W297" s="29">
        <f>VLOOKUP(R297&amp;"-"&amp;S297,通道清单!C:L,10,FALSE)</f>
        <v>6208</v>
      </c>
      <c r="X297" s="29">
        <f>VLOOKUP(R297&amp;"-"&amp;T297,通道清单!C:L,9,FALSE)</f>
        <v>3852</v>
      </c>
      <c r="Y297" s="29">
        <f>VLOOKUP(R297&amp;"-"&amp;T297,通道清单!C:L,10,FALSE)</f>
        <v>3888</v>
      </c>
    </row>
    <row r="298" ht="15" hidden="1" spans="1:25">
      <c r="A298" s="29">
        <f t="shared" si="31"/>
        <v>297</v>
      </c>
      <c r="B298" s="29" t="str">
        <f t="shared" si="42"/>
        <v>CS15-1-1-[4][4]-OFF23-BW4</v>
      </c>
      <c r="C298" s="29" t="str">
        <f>R298&amp;"_BW"&amp;TEXT(O298-N298,"000.00")&amp;"_U"&amp;VLOOKUP(R298&amp;"-"&amp;S298,通道清单!C:L,5,FALSE)&amp;LEFT("_____",5-LEN(VLOOKUP(R298&amp;"-"&amp;S298,通道清单!C:L,4,FALSE)))&amp;VLOOKUP(R298&amp;"-"&amp;S298,通道清单!C:L,4,FALSE)&amp;"_S"&amp;TEXT(N298,"00000.00")&amp;"_E"&amp;TEXT(O298,"00000.00")&amp;"_D"&amp;VLOOKUP(R298&amp;"-"&amp;T298,通道清单!C:L,5,FALSE)&amp;LEFT("_____",5-LEN(VLOOKUP(R298&amp;"-"&amp;T298,通道清单!C:L,4,FALSE)))&amp;VLOOKUP(R298&amp;"-"&amp;T298,通道清单!C:L,4,FALSE)&amp;"_S"&amp;TEXT(P298,"00000.00")&amp;"_E"&amp;TEXT(Q298,"00000.00")</f>
        <v>CS15_BW004.00_UL____A_S06195.00_E06199.00_DR____A_S03875.00_E03879.00</v>
      </c>
      <c r="D298" s="29"/>
      <c r="E298" s="29"/>
      <c r="F298" s="29"/>
      <c r="G298" s="29" t="s">
        <v>8863</v>
      </c>
      <c r="H298" s="29">
        <f>VLOOKUP(G298,开关状态表!B:I,7,FALSE)</f>
        <v>1</v>
      </c>
      <c r="I298" s="29">
        <v>23</v>
      </c>
      <c r="J298" s="161">
        <v>4</v>
      </c>
      <c r="K298" s="29" t="s">
        <v>8732</v>
      </c>
      <c r="L298" s="29"/>
      <c r="M298" s="158" t="s">
        <v>8733</v>
      </c>
      <c r="N298" s="156">
        <f t="shared" si="43"/>
        <v>6195</v>
      </c>
      <c r="O298" s="156">
        <f t="shared" si="44"/>
        <v>6199</v>
      </c>
      <c r="P298" s="156">
        <f t="shared" si="45"/>
        <v>3875</v>
      </c>
      <c r="Q298" s="156">
        <f t="shared" si="46"/>
        <v>3879</v>
      </c>
      <c r="R298" s="29" t="str">
        <f>VLOOKUP(VLOOKUP(G298,开关状态表!B:H,2,FALSE),矩阵信息表!B:H,2,FALSE)</f>
        <v>CS15</v>
      </c>
      <c r="S298" s="29" t="str">
        <f>VLOOKUP(G298,开关状态表!B:H,5,FALSE)</f>
        <v>RAC15L</v>
      </c>
      <c r="T298" s="29" t="str">
        <f>VLOOKUP(G298,开关状态表!B:H,6,FALSE)</f>
        <v>TAC15R</v>
      </c>
      <c r="U298" s="29">
        <f>VLOOKUP(R298&amp;"-"&amp;S298,通道清单!C:L,8,FALSE)</f>
        <v>36</v>
      </c>
      <c r="V298" s="29">
        <f>VLOOKUP(R298&amp;"-"&amp;S298,通道清单!C:L,9,FALSE)</f>
        <v>6172</v>
      </c>
      <c r="W298" s="29">
        <f>VLOOKUP(R298&amp;"-"&amp;S298,通道清单!C:L,10,FALSE)</f>
        <v>6208</v>
      </c>
      <c r="X298" s="29">
        <f>VLOOKUP(R298&amp;"-"&amp;T298,通道清单!C:L,9,FALSE)</f>
        <v>3852</v>
      </c>
      <c r="Y298" s="29">
        <f>VLOOKUP(R298&amp;"-"&amp;T298,通道清单!C:L,10,FALSE)</f>
        <v>3888</v>
      </c>
    </row>
    <row r="299" ht="15" hidden="1" spans="1:25">
      <c r="A299" s="29">
        <f t="shared" si="31"/>
        <v>298</v>
      </c>
      <c r="B299" s="29" t="str">
        <f t="shared" si="42"/>
        <v>CS15-1-1-[4][4]-OFF27-BW1</v>
      </c>
      <c r="C299" s="29" t="str">
        <f>R299&amp;"_BW"&amp;TEXT(O299-N299,"000.00")&amp;"_U"&amp;VLOOKUP(R299&amp;"-"&amp;S299,通道清单!C:L,5,FALSE)&amp;LEFT("_____",5-LEN(VLOOKUP(R299&amp;"-"&amp;S299,通道清单!C:L,4,FALSE)))&amp;VLOOKUP(R299&amp;"-"&amp;S299,通道清单!C:L,4,FALSE)&amp;"_S"&amp;TEXT(N299,"00000.00")&amp;"_E"&amp;TEXT(O299,"00000.00")&amp;"_D"&amp;VLOOKUP(R299&amp;"-"&amp;T299,通道清单!C:L,5,FALSE)&amp;LEFT("_____",5-LEN(VLOOKUP(R299&amp;"-"&amp;T299,通道清单!C:L,4,FALSE)))&amp;VLOOKUP(R299&amp;"-"&amp;T299,通道清单!C:L,4,FALSE)&amp;"_S"&amp;TEXT(P299,"00000.00")&amp;"_E"&amp;TEXT(Q299,"00000.00")</f>
        <v>CS15_BW001.00_UL____A_S06199.00_E06200.00_DR____A_S03879.00_E03880.00</v>
      </c>
      <c r="D299" s="29"/>
      <c r="E299" s="29"/>
      <c r="F299" s="29"/>
      <c r="G299" s="29" t="s">
        <v>8863</v>
      </c>
      <c r="H299" s="29">
        <f>VLOOKUP(G299,开关状态表!B:I,7,FALSE)</f>
        <v>1</v>
      </c>
      <c r="I299" s="29">
        <v>27</v>
      </c>
      <c r="J299" s="161">
        <v>1</v>
      </c>
      <c r="K299" s="29" t="s">
        <v>202</v>
      </c>
      <c r="L299" s="29"/>
      <c r="M299" s="158" t="s">
        <v>8733</v>
      </c>
      <c r="N299" s="156">
        <f t="shared" si="43"/>
        <v>6199</v>
      </c>
      <c r="O299" s="156">
        <f t="shared" si="44"/>
        <v>6200</v>
      </c>
      <c r="P299" s="156">
        <f t="shared" si="45"/>
        <v>3879</v>
      </c>
      <c r="Q299" s="156">
        <f t="shared" si="46"/>
        <v>3880</v>
      </c>
      <c r="R299" s="29" t="str">
        <f>VLOOKUP(VLOOKUP(G299,开关状态表!B:H,2,FALSE),矩阵信息表!B:H,2,FALSE)</f>
        <v>CS15</v>
      </c>
      <c r="S299" s="29" t="str">
        <f>VLOOKUP(G299,开关状态表!B:H,5,FALSE)</f>
        <v>RAC15L</v>
      </c>
      <c r="T299" s="29" t="str">
        <f>VLOOKUP(G299,开关状态表!B:H,6,FALSE)</f>
        <v>TAC15R</v>
      </c>
      <c r="U299" s="29">
        <f>VLOOKUP(R299&amp;"-"&amp;S299,通道清单!C:L,8,FALSE)</f>
        <v>36</v>
      </c>
      <c r="V299" s="29">
        <f>VLOOKUP(R299&amp;"-"&amp;S299,通道清单!C:L,9,FALSE)</f>
        <v>6172</v>
      </c>
      <c r="W299" s="29">
        <f>VLOOKUP(R299&amp;"-"&amp;S299,通道清单!C:L,10,FALSE)</f>
        <v>6208</v>
      </c>
      <c r="X299" s="29">
        <f>VLOOKUP(R299&amp;"-"&amp;T299,通道清单!C:L,9,FALSE)</f>
        <v>3852</v>
      </c>
      <c r="Y299" s="29">
        <f>VLOOKUP(R299&amp;"-"&amp;T299,通道清单!C:L,10,FALSE)</f>
        <v>3888</v>
      </c>
    </row>
    <row r="300" ht="15" hidden="1" spans="1:25">
      <c r="A300" s="29">
        <f t="shared" si="31"/>
        <v>299</v>
      </c>
      <c r="B300" s="29" t="str">
        <f t="shared" si="42"/>
        <v>CS15-1-1-[4][4]-OFF28-BW7.35</v>
      </c>
      <c r="C300" s="29" t="str">
        <f>R300&amp;"_BW"&amp;TEXT(O300-N300,"000.00")&amp;"_U"&amp;VLOOKUP(R300&amp;"-"&amp;S300,通道清单!C:L,5,FALSE)&amp;LEFT("_____",5-LEN(VLOOKUP(R300&amp;"-"&amp;S300,通道清单!C:L,4,FALSE)))&amp;VLOOKUP(R300&amp;"-"&amp;S300,通道清单!C:L,4,FALSE)&amp;"_S"&amp;TEXT(N300,"00000.00")&amp;"_E"&amp;TEXT(O300,"00000.00")&amp;"_D"&amp;VLOOKUP(R300&amp;"-"&amp;T300,通道清单!C:L,5,FALSE)&amp;LEFT("_____",5-LEN(VLOOKUP(R300&amp;"-"&amp;T300,通道清单!C:L,4,FALSE)))&amp;VLOOKUP(R300&amp;"-"&amp;T300,通道清单!C:L,4,FALSE)&amp;"_S"&amp;TEXT(P300,"00000.00")&amp;"_E"&amp;TEXT(Q300,"00000.00")</f>
        <v>CS15_BW007.35_UL____A_S06200.00_E06207.35_DR____A_S03880.00_E03887.35</v>
      </c>
      <c r="D300" s="29"/>
      <c r="E300" s="29"/>
      <c r="F300" s="29"/>
      <c r="G300" s="29" t="s">
        <v>8863</v>
      </c>
      <c r="H300" s="29">
        <f>VLOOKUP(G300,开关状态表!B:I,7,FALSE)</f>
        <v>1</v>
      </c>
      <c r="I300" s="29">
        <v>28</v>
      </c>
      <c r="J300" s="161">
        <v>7.35</v>
      </c>
      <c r="K300" s="29" t="s">
        <v>8732</v>
      </c>
      <c r="L300" s="29"/>
      <c r="M300" s="158" t="s">
        <v>8733</v>
      </c>
      <c r="N300" s="156">
        <f t="shared" si="43"/>
        <v>6200</v>
      </c>
      <c r="O300" s="156">
        <f t="shared" si="44"/>
        <v>6207.35</v>
      </c>
      <c r="P300" s="156">
        <f t="shared" si="45"/>
        <v>3880</v>
      </c>
      <c r="Q300" s="156">
        <f t="shared" si="46"/>
        <v>3887.35</v>
      </c>
      <c r="R300" s="29" t="str">
        <f>VLOOKUP(VLOOKUP(G300,开关状态表!B:H,2,FALSE),矩阵信息表!B:H,2,FALSE)</f>
        <v>CS15</v>
      </c>
      <c r="S300" s="29" t="str">
        <f>VLOOKUP(G300,开关状态表!B:H,5,FALSE)</f>
        <v>RAC15L</v>
      </c>
      <c r="T300" s="29" t="str">
        <f>VLOOKUP(G300,开关状态表!B:H,6,FALSE)</f>
        <v>TAC15R</v>
      </c>
      <c r="U300" s="29">
        <f>VLOOKUP(R300&amp;"-"&amp;S300,通道清单!C:L,8,FALSE)</f>
        <v>36</v>
      </c>
      <c r="V300" s="29">
        <f>VLOOKUP(R300&amp;"-"&amp;S300,通道清单!C:L,9,FALSE)</f>
        <v>6172</v>
      </c>
      <c r="W300" s="29">
        <f>VLOOKUP(R300&amp;"-"&amp;S300,通道清单!C:L,10,FALSE)</f>
        <v>6208</v>
      </c>
      <c r="X300" s="29">
        <f>VLOOKUP(R300&amp;"-"&amp;T300,通道清单!C:L,9,FALSE)</f>
        <v>3852</v>
      </c>
      <c r="Y300" s="29">
        <f>VLOOKUP(R300&amp;"-"&amp;T300,通道清单!C:L,10,FALSE)</f>
        <v>3888</v>
      </c>
    </row>
    <row r="301" ht="15" hidden="1" spans="1:25">
      <c r="A301" s="29">
        <f t="shared" si="31"/>
        <v>300</v>
      </c>
      <c r="B301" s="29" t="str">
        <f t="shared" si="42"/>
        <v>CS15-1-1-[4][4]-OFF35.35-BW0.65</v>
      </c>
      <c r="C301" s="29" t="str">
        <f>R301&amp;"_BW"&amp;TEXT(O301-N301,"000.00")&amp;"_U"&amp;VLOOKUP(R301&amp;"-"&amp;S301,通道清单!C:L,5,FALSE)&amp;LEFT("_____",5-LEN(VLOOKUP(R301&amp;"-"&amp;S301,通道清单!C:L,4,FALSE)))&amp;VLOOKUP(R301&amp;"-"&amp;S301,通道清单!C:L,4,FALSE)&amp;"_S"&amp;TEXT(N301,"00000.00")&amp;"_E"&amp;TEXT(O301,"00000.00")&amp;"_D"&amp;VLOOKUP(R301&amp;"-"&amp;T301,通道清单!C:L,5,FALSE)&amp;LEFT("_____",5-LEN(VLOOKUP(R301&amp;"-"&amp;T301,通道清单!C:L,4,FALSE)))&amp;VLOOKUP(R301&amp;"-"&amp;T301,通道清单!C:L,4,FALSE)&amp;"_S"&amp;TEXT(P301,"00000.00")&amp;"_E"&amp;TEXT(Q301,"00000.00")</f>
        <v>CS15_BW000.65_UL____A_S06207.35_E06208.00_DR____A_S03887.35_E03888.00</v>
      </c>
      <c r="D301" s="29"/>
      <c r="E301" s="29"/>
      <c r="F301" s="29"/>
      <c r="G301" s="29" t="s">
        <v>8863</v>
      </c>
      <c r="H301" s="29">
        <f>VLOOKUP(G301,开关状态表!B:I,7,FALSE)</f>
        <v>1</v>
      </c>
      <c r="I301" s="29">
        <v>35.35</v>
      </c>
      <c r="J301" s="161">
        <v>0.65</v>
      </c>
      <c r="K301" s="29" t="s">
        <v>202</v>
      </c>
      <c r="L301" s="29"/>
      <c r="M301" s="158" t="s">
        <v>8733</v>
      </c>
      <c r="N301" s="156">
        <f t="shared" si="43"/>
        <v>6207.35</v>
      </c>
      <c r="O301" s="156">
        <f t="shared" si="44"/>
        <v>6208</v>
      </c>
      <c r="P301" s="156">
        <f t="shared" si="45"/>
        <v>3887.35</v>
      </c>
      <c r="Q301" s="156">
        <f t="shared" si="46"/>
        <v>3888</v>
      </c>
      <c r="R301" s="29" t="str">
        <f>VLOOKUP(VLOOKUP(G301,开关状态表!B:H,2,FALSE),矩阵信息表!B:H,2,FALSE)</f>
        <v>CS15</v>
      </c>
      <c r="S301" s="29" t="str">
        <f>VLOOKUP(G301,开关状态表!B:H,5,FALSE)</f>
        <v>RAC15L</v>
      </c>
      <c r="T301" s="29" t="str">
        <f>VLOOKUP(G301,开关状态表!B:H,6,FALSE)</f>
        <v>TAC15R</v>
      </c>
      <c r="U301" s="29">
        <f>VLOOKUP(R301&amp;"-"&amp;S301,通道清单!C:L,8,FALSE)</f>
        <v>36</v>
      </c>
      <c r="V301" s="29">
        <f>VLOOKUP(R301&amp;"-"&amp;S301,通道清单!C:L,9,FALSE)</f>
        <v>6172</v>
      </c>
      <c r="W301" s="29">
        <f>VLOOKUP(R301&amp;"-"&amp;S301,通道清单!C:L,10,FALSE)</f>
        <v>6208</v>
      </c>
      <c r="X301" s="29">
        <f>VLOOKUP(R301&amp;"-"&amp;T301,通道清单!C:L,9,FALSE)</f>
        <v>3852</v>
      </c>
      <c r="Y301" s="29">
        <f>VLOOKUP(R301&amp;"-"&amp;T301,通道清单!C:L,10,FALSE)</f>
        <v>3888</v>
      </c>
    </row>
    <row r="302" ht="15" hidden="1" spans="1:25">
      <c r="A302" s="29">
        <f t="shared" si="31"/>
        <v>301</v>
      </c>
      <c r="B302" s="29" t="str">
        <f t="shared" si="42"/>
        <v>CS15-1-2-[1][1]-OFF0-BW29.5</v>
      </c>
      <c r="C302" s="29" t="str">
        <f>R302&amp;"_BW"&amp;TEXT(O302-N302,"000.00")&amp;"_U"&amp;VLOOKUP(R302&amp;"-"&amp;S302,通道清单!C:L,5,FALSE)&amp;LEFT("_____",5-LEN(VLOOKUP(R302&amp;"-"&amp;S302,通道清单!C:L,4,FALSE)))&amp;VLOOKUP(R302&amp;"-"&amp;S302,通道清单!C:L,4,FALSE)&amp;"_S"&amp;TEXT(N302,"00000.00")&amp;"_E"&amp;TEXT(O302,"00000.00")&amp;"_D"&amp;VLOOKUP(R302&amp;"-"&amp;T302,通道清单!C:L,5,FALSE)&amp;LEFT("_____",5-LEN(VLOOKUP(R302&amp;"-"&amp;T302,通道清单!C:L,4,FALSE)))&amp;VLOOKUP(R302&amp;"-"&amp;T302,通道清单!C:L,4,FALSE)&amp;"_S"&amp;TEXT(P302,"00000.00")&amp;"_E"&amp;TEXT(Q302,"00000.00")</f>
        <v>CS15_BW029.50_UL____A_S06212.00_E06241.50_DR____A_S03892.00_E03921.50</v>
      </c>
      <c r="D302" s="29"/>
      <c r="E302" s="29"/>
      <c r="F302" s="29"/>
      <c r="G302" s="29" t="s">
        <v>8864</v>
      </c>
      <c r="H302" s="29">
        <f>VLOOKUP(G302,开关状态表!B:I,7,FALSE)</f>
        <v>1</v>
      </c>
      <c r="I302" s="29">
        <v>0</v>
      </c>
      <c r="J302" s="161">
        <v>29.5</v>
      </c>
      <c r="K302" s="29" t="s">
        <v>8732</v>
      </c>
      <c r="L302" s="29"/>
      <c r="M302" s="158" t="s">
        <v>8733</v>
      </c>
      <c r="N302" s="156">
        <f t="shared" si="43"/>
        <v>6212</v>
      </c>
      <c r="O302" s="156">
        <f t="shared" si="44"/>
        <v>6241.5</v>
      </c>
      <c r="P302" s="156">
        <f t="shared" si="45"/>
        <v>3892</v>
      </c>
      <c r="Q302" s="156">
        <f t="shared" si="46"/>
        <v>3921.5</v>
      </c>
      <c r="R302" s="29" t="str">
        <f>VLOOKUP(VLOOKUP(G302,开关状态表!B:H,2,FALSE),矩阵信息表!B:H,2,FALSE)</f>
        <v>CS15</v>
      </c>
      <c r="S302" s="29" t="str">
        <f>VLOOKUP(G302,开关状态表!B:H,5,FALSE)</f>
        <v>RAC17L</v>
      </c>
      <c r="T302" s="29" t="str">
        <f>VLOOKUP(G302,开关状态表!B:H,6,FALSE)</f>
        <v>TAC17R</v>
      </c>
      <c r="U302" s="29">
        <f>VLOOKUP(R302&amp;"-"&amp;S302,通道清单!C:L,8,FALSE)</f>
        <v>36</v>
      </c>
      <c r="V302" s="29">
        <f>VLOOKUP(R302&amp;"-"&amp;S302,通道清单!C:L,9,FALSE)</f>
        <v>6212</v>
      </c>
      <c r="W302" s="29">
        <f>VLOOKUP(R302&amp;"-"&amp;S302,通道清单!C:L,10,FALSE)</f>
        <v>6248</v>
      </c>
      <c r="X302" s="29">
        <f>VLOOKUP(R302&amp;"-"&amp;T302,通道清单!C:L,9,FALSE)</f>
        <v>3892</v>
      </c>
      <c r="Y302" s="29">
        <f>VLOOKUP(R302&amp;"-"&amp;T302,通道清单!C:L,10,FALSE)</f>
        <v>3928</v>
      </c>
    </row>
    <row r="303" ht="15" hidden="1" spans="1:25">
      <c r="A303" s="29">
        <f t="shared" si="31"/>
        <v>302</v>
      </c>
      <c r="B303" s="29" t="str">
        <f t="shared" si="42"/>
        <v>CS15-1-2-[1][1]-OFF29.5-BW1.2</v>
      </c>
      <c r="C303" s="29" t="str">
        <f>R303&amp;"_BW"&amp;TEXT(O303-N303,"000.00")&amp;"_U"&amp;VLOOKUP(R303&amp;"-"&amp;S303,通道清单!C:L,5,FALSE)&amp;LEFT("_____",5-LEN(VLOOKUP(R303&amp;"-"&amp;S303,通道清单!C:L,4,FALSE)))&amp;VLOOKUP(R303&amp;"-"&amp;S303,通道清单!C:L,4,FALSE)&amp;"_S"&amp;TEXT(N303,"00000.00")&amp;"_E"&amp;TEXT(O303,"00000.00")&amp;"_D"&amp;VLOOKUP(R303&amp;"-"&amp;T303,通道清单!C:L,5,FALSE)&amp;LEFT("_____",5-LEN(VLOOKUP(R303&amp;"-"&amp;T303,通道清单!C:L,4,FALSE)))&amp;VLOOKUP(R303&amp;"-"&amp;T303,通道清单!C:L,4,FALSE)&amp;"_S"&amp;TEXT(P303,"00000.00")&amp;"_E"&amp;TEXT(Q303,"00000.00")</f>
        <v>CS15_BW001.20_UL____A_S06241.50_E06242.70_DR____A_S03921.50_E03922.70</v>
      </c>
      <c r="D303" s="29"/>
      <c r="E303" s="29"/>
      <c r="F303" s="29"/>
      <c r="G303" s="29" t="s">
        <v>8864</v>
      </c>
      <c r="H303" s="29">
        <f>VLOOKUP(G303,开关状态表!B:I,7,FALSE)</f>
        <v>1</v>
      </c>
      <c r="I303" s="29">
        <v>29.5</v>
      </c>
      <c r="J303" s="161">
        <v>1.2</v>
      </c>
      <c r="K303" s="29" t="s">
        <v>202</v>
      </c>
      <c r="L303" s="29"/>
      <c r="M303" s="158" t="s">
        <v>8733</v>
      </c>
      <c r="N303" s="156">
        <f t="shared" si="43"/>
        <v>6241.5</v>
      </c>
      <c r="O303" s="156">
        <f t="shared" si="44"/>
        <v>6242.7</v>
      </c>
      <c r="P303" s="156">
        <f t="shared" si="45"/>
        <v>3921.5</v>
      </c>
      <c r="Q303" s="156">
        <f t="shared" si="46"/>
        <v>3922.7</v>
      </c>
      <c r="R303" s="29" t="str">
        <f>VLOOKUP(VLOOKUP(G303,开关状态表!B:H,2,FALSE),矩阵信息表!B:H,2,FALSE)</f>
        <v>CS15</v>
      </c>
      <c r="S303" s="29" t="str">
        <f>VLOOKUP(G303,开关状态表!B:H,5,FALSE)</f>
        <v>RAC17L</v>
      </c>
      <c r="T303" s="29" t="str">
        <f>VLOOKUP(G303,开关状态表!B:H,6,FALSE)</f>
        <v>TAC17R</v>
      </c>
      <c r="U303" s="29">
        <f>VLOOKUP(R303&amp;"-"&amp;S303,通道清单!C:L,8,FALSE)</f>
        <v>36</v>
      </c>
      <c r="V303" s="29">
        <f>VLOOKUP(R303&amp;"-"&amp;S303,通道清单!C:L,9,FALSE)</f>
        <v>6212</v>
      </c>
      <c r="W303" s="29">
        <f>VLOOKUP(R303&amp;"-"&amp;S303,通道清单!C:L,10,FALSE)</f>
        <v>6248</v>
      </c>
      <c r="X303" s="29">
        <f>VLOOKUP(R303&amp;"-"&amp;T303,通道清单!C:L,9,FALSE)</f>
        <v>3892</v>
      </c>
      <c r="Y303" s="29">
        <f>VLOOKUP(R303&amp;"-"&amp;T303,通道清单!C:L,10,FALSE)</f>
        <v>3928</v>
      </c>
    </row>
    <row r="304" ht="15" hidden="1" spans="1:25">
      <c r="A304" s="29">
        <f t="shared" si="31"/>
        <v>303</v>
      </c>
      <c r="B304" s="29" t="str">
        <f t="shared" si="42"/>
        <v>CS15-1-2-[1][1]-OFF30.7-BW2.5</v>
      </c>
      <c r="C304" s="29" t="str">
        <f>R304&amp;"_BW"&amp;TEXT(O304-N304,"000.00")&amp;"_U"&amp;VLOOKUP(R304&amp;"-"&amp;S304,通道清单!C:L,5,FALSE)&amp;LEFT("_____",5-LEN(VLOOKUP(R304&amp;"-"&amp;S304,通道清单!C:L,4,FALSE)))&amp;VLOOKUP(R304&amp;"-"&amp;S304,通道清单!C:L,4,FALSE)&amp;"_S"&amp;TEXT(N304,"00000.00")&amp;"_E"&amp;TEXT(O304,"00000.00")&amp;"_D"&amp;VLOOKUP(R304&amp;"-"&amp;T304,通道清单!C:L,5,FALSE)&amp;LEFT("_____",5-LEN(VLOOKUP(R304&amp;"-"&amp;T304,通道清单!C:L,4,FALSE)))&amp;VLOOKUP(R304&amp;"-"&amp;T304,通道清单!C:L,4,FALSE)&amp;"_S"&amp;TEXT(P304,"00000.00")&amp;"_E"&amp;TEXT(Q304,"00000.00")</f>
        <v>CS15_BW002.50_UL____A_S06242.70_E06245.20_DR____A_S03922.70_E03925.20</v>
      </c>
      <c r="D304" s="29"/>
      <c r="E304" s="29"/>
      <c r="F304" s="29"/>
      <c r="G304" s="29" t="s">
        <v>8864</v>
      </c>
      <c r="H304" s="29">
        <f>VLOOKUP(G304,开关状态表!B:I,7,FALSE)</f>
        <v>1</v>
      </c>
      <c r="I304" s="29">
        <v>30.7</v>
      </c>
      <c r="J304" s="161">
        <v>2.5</v>
      </c>
      <c r="K304" s="29" t="s">
        <v>8732</v>
      </c>
      <c r="L304" s="29"/>
      <c r="M304" s="158" t="s">
        <v>8733</v>
      </c>
      <c r="N304" s="156">
        <f t="shared" si="43"/>
        <v>6242.7</v>
      </c>
      <c r="O304" s="156">
        <f t="shared" si="44"/>
        <v>6245.2</v>
      </c>
      <c r="P304" s="156">
        <f t="shared" si="45"/>
        <v>3922.7</v>
      </c>
      <c r="Q304" s="156">
        <f t="shared" si="46"/>
        <v>3925.2</v>
      </c>
      <c r="R304" s="29" t="str">
        <f>VLOOKUP(VLOOKUP(G304,开关状态表!B:H,2,FALSE),矩阵信息表!B:H,2,FALSE)</f>
        <v>CS15</v>
      </c>
      <c r="S304" s="29" t="str">
        <f>VLOOKUP(G304,开关状态表!B:H,5,FALSE)</f>
        <v>RAC17L</v>
      </c>
      <c r="T304" s="29" t="str">
        <f>VLOOKUP(G304,开关状态表!B:H,6,FALSE)</f>
        <v>TAC17R</v>
      </c>
      <c r="U304" s="29">
        <f>VLOOKUP(R304&amp;"-"&amp;S304,通道清单!C:L,8,FALSE)</f>
        <v>36</v>
      </c>
      <c r="V304" s="29">
        <f>VLOOKUP(R304&amp;"-"&amp;S304,通道清单!C:L,9,FALSE)</f>
        <v>6212</v>
      </c>
      <c r="W304" s="29">
        <f>VLOOKUP(R304&amp;"-"&amp;S304,通道清单!C:L,10,FALSE)</f>
        <v>6248</v>
      </c>
      <c r="X304" s="29">
        <f>VLOOKUP(R304&amp;"-"&amp;T304,通道清单!C:L,9,FALSE)</f>
        <v>3892</v>
      </c>
      <c r="Y304" s="29">
        <f>VLOOKUP(R304&amp;"-"&amp;T304,通道清单!C:L,10,FALSE)</f>
        <v>3928</v>
      </c>
    </row>
    <row r="305" ht="15" hidden="1" spans="1:25">
      <c r="A305" s="29">
        <f t="shared" si="31"/>
        <v>304</v>
      </c>
      <c r="B305" s="29" t="str">
        <f t="shared" si="42"/>
        <v>CS15-1-2-[1][1]-OFF33.2-BW3.3</v>
      </c>
      <c r="C305" s="29" t="str">
        <f>R305&amp;"_BW"&amp;TEXT(O305-N305,"000.00")&amp;"_U"&amp;VLOOKUP(R305&amp;"-"&amp;S305,通道清单!C:L,5,FALSE)&amp;LEFT("_____",5-LEN(VLOOKUP(R305&amp;"-"&amp;S305,通道清单!C:L,4,FALSE)))&amp;VLOOKUP(R305&amp;"-"&amp;S305,通道清单!C:L,4,FALSE)&amp;"_S"&amp;TEXT(N305,"00000.00")&amp;"_E"&amp;TEXT(O305,"00000.00")&amp;"_D"&amp;VLOOKUP(R305&amp;"-"&amp;T305,通道清单!C:L,5,FALSE)&amp;LEFT("_____",5-LEN(VLOOKUP(R305&amp;"-"&amp;T305,通道清单!C:L,4,FALSE)))&amp;VLOOKUP(R305&amp;"-"&amp;T305,通道清单!C:L,4,FALSE)&amp;"_S"&amp;TEXT(P305,"00000.00")&amp;"_E"&amp;TEXT(Q305,"00000.00")</f>
        <v>CS15_BW003.30_UL____A_S06245.20_E06248.50_DR____A_S03925.20_E03928.50</v>
      </c>
      <c r="D305" s="29"/>
      <c r="E305" s="29"/>
      <c r="F305" s="29"/>
      <c r="G305" s="29" t="s">
        <v>8864</v>
      </c>
      <c r="H305" s="29">
        <f>VLOOKUP(G305,开关状态表!B:I,7,FALSE)</f>
        <v>1</v>
      </c>
      <c r="I305" s="29">
        <v>33.2</v>
      </c>
      <c r="J305" s="161">
        <v>3.3</v>
      </c>
      <c r="K305" s="29" t="s">
        <v>202</v>
      </c>
      <c r="L305" s="29"/>
      <c r="M305" s="158" t="s">
        <v>8733</v>
      </c>
      <c r="N305" s="156">
        <f t="shared" si="43"/>
        <v>6245.2</v>
      </c>
      <c r="O305" s="156">
        <f t="shared" si="44"/>
        <v>6248.5</v>
      </c>
      <c r="P305" s="156">
        <f t="shared" si="45"/>
        <v>3925.2</v>
      </c>
      <c r="Q305" s="156">
        <f t="shared" si="46"/>
        <v>3928.5</v>
      </c>
      <c r="R305" s="29" t="str">
        <f>VLOOKUP(VLOOKUP(G305,开关状态表!B:H,2,FALSE),矩阵信息表!B:H,2,FALSE)</f>
        <v>CS15</v>
      </c>
      <c r="S305" s="29" t="str">
        <f>VLOOKUP(G305,开关状态表!B:H,5,FALSE)</f>
        <v>RAC17L</v>
      </c>
      <c r="T305" s="29" t="str">
        <f>VLOOKUP(G305,开关状态表!B:H,6,FALSE)</f>
        <v>TAC17R</v>
      </c>
      <c r="U305" s="29">
        <f>VLOOKUP(R305&amp;"-"&amp;S305,通道清单!C:L,8,FALSE)</f>
        <v>36</v>
      </c>
      <c r="V305" s="29">
        <f>VLOOKUP(R305&amp;"-"&amp;S305,通道清单!C:L,9,FALSE)</f>
        <v>6212</v>
      </c>
      <c r="W305" s="29">
        <f>VLOOKUP(R305&amp;"-"&amp;S305,通道清单!C:L,10,FALSE)</f>
        <v>6248</v>
      </c>
      <c r="X305" s="29">
        <f>VLOOKUP(R305&amp;"-"&amp;T305,通道清单!C:L,9,FALSE)</f>
        <v>3892</v>
      </c>
      <c r="Y305" s="29">
        <f>VLOOKUP(R305&amp;"-"&amp;T305,通道清单!C:L,10,FALSE)</f>
        <v>3928</v>
      </c>
    </row>
    <row r="306" ht="15" hidden="1" spans="1:25">
      <c r="A306" s="29">
        <f t="shared" si="31"/>
        <v>305</v>
      </c>
      <c r="B306" s="29" t="str">
        <f t="shared" si="42"/>
        <v>CS15-1-1-[5][5]-OFF18-BW18</v>
      </c>
      <c r="C306" s="29" t="str">
        <f>R306&amp;"_BW"&amp;TEXT(O306-N306,"000.00")&amp;"_U"&amp;VLOOKUP(R306&amp;"-"&amp;S306,通道清单!C:L,5,FALSE)&amp;LEFT("_____",5-LEN(VLOOKUP(R306&amp;"-"&amp;S306,通道清单!C:L,4,FALSE)))&amp;VLOOKUP(R306&amp;"-"&amp;S306,通道清单!C:L,4,FALSE)&amp;"_S"&amp;TEXT(N306,"00000.00")&amp;"_E"&amp;TEXT(O306,"00000.00")&amp;"_D"&amp;VLOOKUP(R306&amp;"-"&amp;T306,通道清单!C:L,5,FALSE)&amp;LEFT("_____",5-LEN(VLOOKUP(R306&amp;"-"&amp;T306,通道清单!C:L,4,FALSE)))&amp;VLOOKUP(R306&amp;"-"&amp;T306,通道清单!C:L,4,FALSE)&amp;"_S"&amp;TEXT(P306,"00000.00")&amp;"_E"&amp;TEXT(Q306,"00000.00")</f>
        <v>CS15_BW018.00_UH____F_S14270.00_E14288.00_DV____F_S10970.00_E10988.00</v>
      </c>
      <c r="D306" s="29"/>
      <c r="E306" s="29"/>
      <c r="F306" s="29"/>
      <c r="G306" s="29" t="s">
        <v>8865</v>
      </c>
      <c r="H306" s="29">
        <f>VLOOKUP(G306,开关状态表!B:I,7,FALSE)</f>
        <v>1</v>
      </c>
      <c r="I306" s="29">
        <v>18</v>
      </c>
      <c r="J306" s="161">
        <v>18</v>
      </c>
      <c r="K306" s="29" t="s">
        <v>202</v>
      </c>
      <c r="L306" s="29"/>
      <c r="M306" s="29" t="s">
        <v>8733</v>
      </c>
      <c r="N306" s="29">
        <f t="shared" si="43"/>
        <v>14270</v>
      </c>
      <c r="O306" s="29">
        <f t="shared" si="44"/>
        <v>14288</v>
      </c>
      <c r="P306" s="29">
        <f t="shared" si="45"/>
        <v>10970</v>
      </c>
      <c r="Q306" s="29">
        <f t="shared" si="46"/>
        <v>10988</v>
      </c>
      <c r="R306" s="29" t="str">
        <f>VLOOKUP(VLOOKUP(G306,开关状态表!B:H,2,FALSE),矩阵信息表!B:H,2,FALSE)</f>
        <v>CS15</v>
      </c>
      <c r="S306" s="29" t="str">
        <f>VLOOKUP(G306,开关状态表!B:H,5,FALSE)</f>
        <v>RFK1H</v>
      </c>
      <c r="T306" s="29" t="str">
        <f>VLOOKUP(G306,开关状态表!B:H,6,FALSE)</f>
        <v>TFK1V</v>
      </c>
      <c r="U306" s="29">
        <f>VLOOKUP(R306&amp;"-"&amp;S306,通道清单!C:L,8,FALSE)</f>
        <v>36</v>
      </c>
      <c r="V306" s="29">
        <f>VLOOKUP(R306&amp;"-"&amp;S306,通道清单!C:L,9,FALSE)</f>
        <v>14252</v>
      </c>
      <c r="W306" s="29">
        <f>VLOOKUP(R306&amp;"-"&amp;S306,通道清单!C:L,10,FALSE)</f>
        <v>14288</v>
      </c>
      <c r="X306" s="29">
        <f>VLOOKUP(R306&amp;"-"&amp;T306,通道清单!C:L,9,FALSE)</f>
        <v>10952</v>
      </c>
      <c r="Y306" s="29">
        <f>VLOOKUP(R306&amp;"-"&amp;T306,通道清单!C:L,10,FALSE)</f>
        <v>10988</v>
      </c>
    </row>
    <row r="307" ht="15" hidden="1" spans="1:25">
      <c r="A307" s="29">
        <f t="shared" si="31"/>
        <v>306</v>
      </c>
      <c r="B307" s="29" t="str">
        <f t="shared" si="42"/>
        <v>CS15-1-1-[6][6]-OFF0-BW18</v>
      </c>
      <c r="C307" s="29" t="str">
        <f>R307&amp;"_BW"&amp;TEXT(O307-N307,"000.00")&amp;"_U"&amp;VLOOKUP(R307&amp;"-"&amp;S307,通道清单!C:L,5,FALSE)&amp;LEFT("_____",5-LEN(VLOOKUP(R307&amp;"-"&amp;S307,通道清单!C:L,4,FALSE)))&amp;VLOOKUP(R307&amp;"-"&amp;S307,通道清单!C:L,4,FALSE)&amp;"_S"&amp;TEXT(N307,"00000.00")&amp;"_E"&amp;TEXT(O307,"00000.00")&amp;"_D"&amp;VLOOKUP(R307&amp;"-"&amp;T307,通道清单!C:L,5,FALSE)&amp;LEFT("_____",5-LEN(VLOOKUP(R307&amp;"-"&amp;T307,通道清单!C:L,4,FALSE)))&amp;VLOOKUP(R307&amp;"-"&amp;T307,通道清单!C:L,4,FALSE)&amp;"_S"&amp;TEXT(P307,"00000.00")&amp;"_E"&amp;TEXT(Q307,"00000.00")</f>
        <v>CS15_BW018.00_UH____F_S14332.00_E14350.00_DV____F_S11032.00_E11050.00</v>
      </c>
      <c r="D307" s="29"/>
      <c r="E307" s="29"/>
      <c r="F307" s="29"/>
      <c r="G307" s="29" t="s">
        <v>8866</v>
      </c>
      <c r="H307" s="29">
        <f>VLOOKUP(G307,开关状态表!B:I,7,FALSE)</f>
        <v>1</v>
      </c>
      <c r="I307" s="29">
        <v>0</v>
      </c>
      <c r="J307" s="161">
        <v>18</v>
      </c>
      <c r="K307" s="29" t="s">
        <v>202</v>
      </c>
      <c r="L307" s="29"/>
      <c r="M307" s="29" t="s">
        <v>8733</v>
      </c>
      <c r="N307" s="29">
        <f t="shared" si="43"/>
        <v>14332</v>
      </c>
      <c r="O307" s="29">
        <f t="shared" si="44"/>
        <v>14350</v>
      </c>
      <c r="P307" s="29">
        <f t="shared" si="45"/>
        <v>11032</v>
      </c>
      <c r="Q307" s="29">
        <f t="shared" si="46"/>
        <v>11050</v>
      </c>
      <c r="R307" s="29" t="str">
        <f>VLOOKUP(VLOOKUP(G307,开关状态表!B:H,2,FALSE),矩阵信息表!B:H,2,FALSE)</f>
        <v>CS15</v>
      </c>
      <c r="S307" s="29" t="str">
        <f>VLOOKUP(G307,开关状态表!B:H,5,FALSE)</f>
        <v>RFK5H</v>
      </c>
      <c r="T307" s="29" t="str">
        <f>VLOOKUP(G307,开关状态表!B:H,6,FALSE)</f>
        <v>TFK5V</v>
      </c>
      <c r="U307" s="29">
        <f>VLOOKUP(R307&amp;"-"&amp;S307,通道清单!C:L,8,FALSE)</f>
        <v>36</v>
      </c>
      <c r="V307" s="29">
        <f>VLOOKUP(R307&amp;"-"&amp;S307,通道清单!C:L,9,FALSE)</f>
        <v>14332</v>
      </c>
      <c r="W307" s="29">
        <f>VLOOKUP(R307&amp;"-"&amp;S307,通道清单!C:L,10,FALSE)</f>
        <v>14368</v>
      </c>
      <c r="X307" s="29">
        <f>VLOOKUP(R307&amp;"-"&amp;T307,通道清单!C:L,9,FALSE)</f>
        <v>11032</v>
      </c>
      <c r="Y307" s="29">
        <f>VLOOKUP(R307&amp;"-"&amp;T307,通道清单!C:L,10,FALSE)</f>
        <v>11068</v>
      </c>
    </row>
    <row r="308" ht="15" hidden="1" spans="1:25">
      <c r="A308" s="29">
        <f t="shared" si="31"/>
        <v>307</v>
      </c>
      <c r="B308" s="29" t="str">
        <f t="shared" si="42"/>
        <v>CS15-1-2-[2][2]-OFF0-BW10.39</v>
      </c>
      <c r="C308" s="29" t="str">
        <f>R308&amp;"_BW"&amp;TEXT(O308-N308,"000.00")&amp;"_U"&amp;VLOOKUP(R308&amp;"-"&amp;S308,通道清单!C:L,5,FALSE)&amp;LEFT("_____",5-LEN(VLOOKUP(R308&amp;"-"&amp;S308,通道清单!C:L,4,FALSE)))&amp;VLOOKUP(R308&amp;"-"&amp;S308,通道清单!C:L,4,FALSE)&amp;"_S"&amp;TEXT(N308,"00000.00")&amp;"_E"&amp;TEXT(O308,"00000.00")&amp;"_D"&amp;VLOOKUP(R308&amp;"-"&amp;T308,通道清单!C:L,5,FALSE)&amp;LEFT("_____",5-LEN(VLOOKUP(R308&amp;"-"&amp;T308,通道清单!C:L,4,FALSE)))&amp;VLOOKUP(R308&amp;"-"&amp;T308,通道清单!C:L,4,FALSE)&amp;"_S"&amp;TEXT(P308,"00000.00")&amp;"_E"&amp;TEXT(Q308,"00000.00")</f>
        <v>CS15_BW010.39_UL____E_S06297.00_E06307.39_DR____E_S04072.00_E04082.39</v>
      </c>
      <c r="D308" s="29"/>
      <c r="E308" s="29"/>
      <c r="F308" s="29"/>
      <c r="G308" s="29" t="s">
        <v>8867</v>
      </c>
      <c r="H308" s="29">
        <f>VLOOKUP(G308,开关状态表!B:I,7,FALSE)</f>
        <v>1</v>
      </c>
      <c r="I308" s="29">
        <v>0</v>
      </c>
      <c r="J308" s="161">
        <v>10.39</v>
      </c>
      <c r="K308" s="29" t="s">
        <v>8732</v>
      </c>
      <c r="L308" s="29"/>
      <c r="M308" s="158" t="s">
        <v>8733</v>
      </c>
      <c r="N308" s="156">
        <f t="shared" si="43"/>
        <v>6297</v>
      </c>
      <c r="O308" s="156">
        <f t="shared" si="44"/>
        <v>6307.39</v>
      </c>
      <c r="P308" s="156">
        <f t="shared" si="45"/>
        <v>4072</v>
      </c>
      <c r="Q308" s="156">
        <f t="shared" si="46"/>
        <v>4082.39</v>
      </c>
      <c r="R308" s="29" t="str">
        <f>VLOOKUP(VLOOKUP(G308,开关状态表!B:H,2,FALSE),矩阵信息表!B:H,2,FALSE)</f>
        <v>CS15</v>
      </c>
      <c r="S308" s="29" t="str">
        <f>VLOOKUP(G308,开关状态表!B:H,5,FALSE)</f>
        <v>REC19L</v>
      </c>
      <c r="T308" s="29" t="str">
        <f>VLOOKUP(G308,开关状态表!B:H,6,FALSE)</f>
        <v>TEC19R</v>
      </c>
      <c r="U308" s="29">
        <f>VLOOKUP(R308&amp;"-"&amp;S308,通道清单!C:L,8,FALSE)</f>
        <v>36</v>
      </c>
      <c r="V308" s="29">
        <f>VLOOKUP(R308&amp;"-"&amp;S308,通道清单!C:L,9,FALSE)</f>
        <v>6297</v>
      </c>
      <c r="W308" s="29">
        <f>VLOOKUP(R308&amp;"-"&amp;S308,通道清单!C:L,10,FALSE)</f>
        <v>6333</v>
      </c>
      <c r="X308" s="29">
        <f>VLOOKUP(R308&amp;"-"&amp;T308,通道清单!C:L,9,FALSE)</f>
        <v>4072</v>
      </c>
      <c r="Y308" s="29">
        <f>VLOOKUP(R308&amp;"-"&amp;T308,通道清单!C:L,10,FALSE)</f>
        <v>4108</v>
      </c>
    </row>
    <row r="309" ht="15" hidden="1" spans="1:25">
      <c r="A309" s="29">
        <f t="shared" si="31"/>
        <v>308</v>
      </c>
      <c r="B309" s="29" t="str">
        <f t="shared" ref="B309:B314" si="47">G309&amp;"-"&amp;"OFF"&amp;I309&amp;"-BW"&amp;J309</f>
        <v>CS15-1-2-[2][2]-OFF10.39-BW25.61</v>
      </c>
      <c r="C309" s="29" t="str">
        <f>R309&amp;"_BW"&amp;TEXT(O309-N309,"000.00")&amp;"_U"&amp;VLOOKUP(R309&amp;"-"&amp;S309,通道清单!C:L,5,FALSE)&amp;LEFT("_____",5-LEN(VLOOKUP(R309&amp;"-"&amp;S309,通道清单!C:L,4,FALSE)))&amp;VLOOKUP(R309&amp;"-"&amp;S309,通道清单!C:L,4,FALSE)&amp;"_S"&amp;TEXT(N309,"00000.00")&amp;"_E"&amp;TEXT(O309,"00000.00")&amp;"_D"&amp;VLOOKUP(R309&amp;"-"&amp;T309,通道清单!C:L,5,FALSE)&amp;LEFT("_____",5-LEN(VLOOKUP(R309&amp;"-"&amp;T309,通道清单!C:L,4,FALSE)))&amp;VLOOKUP(R309&amp;"-"&amp;T309,通道清单!C:L,4,FALSE)&amp;"_S"&amp;TEXT(P309,"00000.00")&amp;"_E"&amp;TEXT(Q309,"00000.00")</f>
        <v>CS15_BW025.61_UL____E_S06307.39_E06333.00_DR____E_S04082.39_E04108.00</v>
      </c>
      <c r="D309" s="29"/>
      <c r="E309" s="29"/>
      <c r="F309" s="29"/>
      <c r="G309" s="29" t="s">
        <v>8867</v>
      </c>
      <c r="H309" s="29">
        <f>VLOOKUP(G309,开关状态表!B:I,7,FALSE)</f>
        <v>1</v>
      </c>
      <c r="I309" s="29">
        <v>10.39</v>
      </c>
      <c r="J309" s="161">
        <v>25.61</v>
      </c>
      <c r="K309" s="29" t="s">
        <v>202</v>
      </c>
      <c r="L309" s="29"/>
      <c r="M309" s="158" t="s">
        <v>8733</v>
      </c>
      <c r="N309" s="156">
        <f t="shared" ref="N309:N314" si="48">V309+I309</f>
        <v>6307.39</v>
      </c>
      <c r="O309" s="156">
        <f t="shared" ref="O309:O314" si="49">N309+J309</f>
        <v>6333</v>
      </c>
      <c r="P309" s="156">
        <f t="shared" ref="P309:P314" si="50">X309+I309</f>
        <v>4082.39</v>
      </c>
      <c r="Q309" s="156">
        <f t="shared" ref="Q309:Q314" si="51">P309+J309</f>
        <v>4108</v>
      </c>
      <c r="R309" s="29" t="str">
        <f>VLOOKUP(VLOOKUP(G309,开关状态表!B:H,2,FALSE),矩阵信息表!B:H,2,FALSE)</f>
        <v>CS15</v>
      </c>
      <c r="S309" s="29" t="str">
        <f>VLOOKUP(G309,开关状态表!B:H,5,FALSE)</f>
        <v>REC19L</v>
      </c>
      <c r="T309" s="29" t="str">
        <f>VLOOKUP(G309,开关状态表!B:H,6,FALSE)</f>
        <v>TEC19R</v>
      </c>
      <c r="U309" s="29">
        <f>VLOOKUP(R309&amp;"-"&amp;S309,通道清单!C:L,8,FALSE)</f>
        <v>36</v>
      </c>
      <c r="V309" s="29">
        <f>VLOOKUP(R309&amp;"-"&amp;S309,通道清单!C:L,9,FALSE)</f>
        <v>6297</v>
      </c>
      <c r="W309" s="29">
        <f>VLOOKUP(R309&amp;"-"&amp;S309,通道清单!C:L,10,FALSE)</f>
        <v>6333</v>
      </c>
      <c r="X309" s="29">
        <f>VLOOKUP(R309&amp;"-"&amp;T309,通道清单!C:L,9,FALSE)</f>
        <v>4072</v>
      </c>
      <c r="Y309" s="29">
        <f>VLOOKUP(R309&amp;"-"&amp;T309,通道清单!C:L,10,FALSE)</f>
        <v>4108</v>
      </c>
    </row>
    <row r="310" ht="15" hidden="1" spans="1:25">
      <c r="A310" s="29">
        <f t="shared" si="31"/>
        <v>309</v>
      </c>
      <c r="B310" s="29" t="str">
        <f t="shared" si="47"/>
        <v>CS15-1-2-[6][6]-OFF0-BW2</v>
      </c>
      <c r="C310" s="29" t="str">
        <f>R310&amp;"_BW"&amp;TEXT(O310-N310,"000.00")&amp;"_U"&amp;VLOOKUP(R310&amp;"-"&amp;S310,通道清单!C:L,5,FALSE)&amp;LEFT("_____",5-LEN(VLOOKUP(R310&amp;"-"&amp;S310,通道清单!C:L,4,FALSE)))&amp;VLOOKUP(R310&amp;"-"&amp;S310,通道清单!C:L,4,FALSE)&amp;"_S"&amp;TEXT(N310,"00000.00")&amp;"_E"&amp;TEXT(O310,"00000.00")&amp;"_D"&amp;VLOOKUP(R310&amp;"-"&amp;T310,通道清单!C:L,5,FALSE)&amp;LEFT("_____",5-LEN(VLOOKUP(R310&amp;"-"&amp;T310,通道清单!C:L,4,FALSE)))&amp;VLOOKUP(R310&amp;"-"&amp;T310,通道清单!C:L,4,FALSE)&amp;"_S"&amp;TEXT(P310,"00000.00")&amp;"_E"&amp;TEXT(Q310,"00000.00")</f>
        <v>CS15_BW002.00_UL____W_S06337.00_E06339.00_DR____W_S04112.00_E04114.00</v>
      </c>
      <c r="D310" s="29"/>
      <c r="E310" s="29"/>
      <c r="F310" s="29"/>
      <c r="G310" s="29" t="s">
        <v>8868</v>
      </c>
      <c r="H310" s="29">
        <f>VLOOKUP(G310,开关状态表!B:I,7,FALSE)</f>
        <v>1</v>
      </c>
      <c r="I310" s="29">
        <v>0</v>
      </c>
      <c r="J310" s="161">
        <v>2</v>
      </c>
      <c r="K310" s="29" t="s">
        <v>8732</v>
      </c>
      <c r="L310" s="29"/>
      <c r="M310" s="158" t="s">
        <v>8733</v>
      </c>
      <c r="N310" s="156">
        <f t="shared" si="48"/>
        <v>6337</v>
      </c>
      <c r="O310" s="156">
        <f t="shared" si="49"/>
        <v>6339</v>
      </c>
      <c r="P310" s="156">
        <f t="shared" si="50"/>
        <v>4112</v>
      </c>
      <c r="Q310" s="156">
        <f t="shared" si="51"/>
        <v>4114</v>
      </c>
      <c r="R310" s="29" t="str">
        <f>VLOOKUP(VLOOKUP(G310,开关状态表!B:H,2,FALSE),矩阵信息表!B:H,2,FALSE)</f>
        <v>CS15</v>
      </c>
      <c r="S310" s="29" t="str">
        <f>VLOOKUP(G310,开关状态表!B:H,5,FALSE)</f>
        <v>RWC21L</v>
      </c>
      <c r="T310" s="29" t="str">
        <f>VLOOKUP(G310,开关状态表!B:H,6,FALSE)</f>
        <v>TWC21R</v>
      </c>
      <c r="U310" s="29">
        <f>VLOOKUP(R310&amp;"-"&amp;S310,通道清单!C:L,8,FALSE)</f>
        <v>36</v>
      </c>
      <c r="V310" s="29">
        <f>VLOOKUP(R310&amp;"-"&amp;S310,通道清单!C:L,9,FALSE)</f>
        <v>6337</v>
      </c>
      <c r="W310" s="29">
        <f>VLOOKUP(R310&amp;"-"&amp;S310,通道清单!C:L,10,FALSE)</f>
        <v>6373</v>
      </c>
      <c r="X310" s="29">
        <f>VLOOKUP(R310&amp;"-"&amp;T310,通道清单!C:L,9,FALSE)</f>
        <v>4112</v>
      </c>
      <c r="Y310" s="29">
        <f>VLOOKUP(R310&amp;"-"&amp;T310,通道清单!C:L,10,FALSE)</f>
        <v>4148</v>
      </c>
    </row>
    <row r="311" ht="15" hidden="1" spans="1:25">
      <c r="A311" s="29">
        <f>ROW()-1</f>
        <v>310</v>
      </c>
      <c r="B311" s="29" t="str">
        <f t="shared" si="47"/>
        <v>CS15-1-2-[6][6]-OFF2-BW10</v>
      </c>
      <c r="C311" s="29" t="str">
        <f>R311&amp;"_BW"&amp;TEXT(O311-N311,"000.00")&amp;"_U"&amp;VLOOKUP(R311&amp;"-"&amp;S311,通道清单!C:L,5,FALSE)&amp;LEFT("_____",5-LEN(VLOOKUP(R311&amp;"-"&amp;S311,通道清单!C:L,4,FALSE)))&amp;VLOOKUP(R311&amp;"-"&amp;S311,通道清单!C:L,4,FALSE)&amp;"_S"&amp;TEXT(N311,"00000.00")&amp;"_E"&amp;TEXT(O311,"00000.00")&amp;"_D"&amp;VLOOKUP(R311&amp;"-"&amp;T311,通道清单!C:L,5,FALSE)&amp;LEFT("_____",5-LEN(VLOOKUP(R311&amp;"-"&amp;T311,通道清单!C:L,4,FALSE)))&amp;VLOOKUP(R311&amp;"-"&amp;T311,通道清单!C:L,4,FALSE)&amp;"_S"&amp;TEXT(P311,"00000.00")&amp;"_E"&amp;TEXT(Q311,"00000.00")</f>
        <v>CS15_BW010.00_UL____W_S06339.00_E06349.00_DR____W_S04114.00_E04124.00</v>
      </c>
      <c r="D311" s="29"/>
      <c r="E311" s="29"/>
      <c r="F311" s="29"/>
      <c r="G311" s="29" t="s">
        <v>8868</v>
      </c>
      <c r="H311" s="29">
        <f>VLOOKUP(G311,开关状态表!B:I,7,FALSE)</f>
        <v>1</v>
      </c>
      <c r="I311" s="29">
        <v>2</v>
      </c>
      <c r="J311" s="161">
        <v>10</v>
      </c>
      <c r="K311" s="29" t="s">
        <v>8732</v>
      </c>
      <c r="L311" s="29"/>
      <c r="M311" s="158" t="s">
        <v>8733</v>
      </c>
      <c r="N311" s="156">
        <f t="shared" si="48"/>
        <v>6339</v>
      </c>
      <c r="O311" s="156">
        <f t="shared" si="49"/>
        <v>6349</v>
      </c>
      <c r="P311" s="156">
        <f t="shared" si="50"/>
        <v>4114</v>
      </c>
      <c r="Q311" s="156">
        <f t="shared" si="51"/>
        <v>4124</v>
      </c>
      <c r="R311" s="29" t="str">
        <f>VLOOKUP(VLOOKUP(G311,开关状态表!B:H,2,FALSE),矩阵信息表!B:H,2,FALSE)</f>
        <v>CS15</v>
      </c>
      <c r="S311" s="29" t="str">
        <f>VLOOKUP(G311,开关状态表!B:H,5,FALSE)</f>
        <v>RWC21L</v>
      </c>
      <c r="T311" s="29" t="str">
        <f>VLOOKUP(G311,开关状态表!B:H,6,FALSE)</f>
        <v>TWC21R</v>
      </c>
      <c r="U311" s="29">
        <f>VLOOKUP(R311&amp;"-"&amp;S311,通道清单!C:L,8,FALSE)</f>
        <v>36</v>
      </c>
      <c r="V311" s="29">
        <f>VLOOKUP(R311&amp;"-"&amp;S311,通道清单!C:L,9,FALSE)</f>
        <v>6337</v>
      </c>
      <c r="W311" s="29">
        <f>VLOOKUP(R311&amp;"-"&amp;S311,通道清单!C:L,10,FALSE)</f>
        <v>6373</v>
      </c>
      <c r="X311" s="29">
        <f>VLOOKUP(R311&amp;"-"&amp;T311,通道清单!C:L,9,FALSE)</f>
        <v>4112</v>
      </c>
      <c r="Y311" s="29">
        <f>VLOOKUP(R311&amp;"-"&amp;T311,通道清单!C:L,10,FALSE)</f>
        <v>4148</v>
      </c>
    </row>
    <row r="312" ht="15" hidden="1" spans="1:25">
      <c r="A312" s="29">
        <f>ROW()-1</f>
        <v>311</v>
      </c>
      <c r="B312" s="29" t="str">
        <f t="shared" si="47"/>
        <v>CS15-1-2-[6][6]-OFF12-BW24</v>
      </c>
      <c r="C312" s="29" t="str">
        <f>R312&amp;"_BW"&amp;TEXT(O312-N312,"000.00")&amp;"_U"&amp;VLOOKUP(R312&amp;"-"&amp;S312,通道清单!C:L,5,FALSE)&amp;LEFT("_____",5-LEN(VLOOKUP(R312&amp;"-"&amp;S312,通道清单!C:L,4,FALSE)))&amp;VLOOKUP(R312&amp;"-"&amp;S312,通道清单!C:L,4,FALSE)&amp;"_S"&amp;TEXT(N312,"00000.00")&amp;"_E"&amp;TEXT(O312,"00000.00")&amp;"_D"&amp;VLOOKUP(R312&amp;"-"&amp;T312,通道清单!C:L,5,FALSE)&amp;LEFT("_____",5-LEN(VLOOKUP(R312&amp;"-"&amp;T312,通道清单!C:L,4,FALSE)))&amp;VLOOKUP(R312&amp;"-"&amp;T312,通道清单!C:L,4,FALSE)&amp;"_S"&amp;TEXT(P312,"00000.00")&amp;"_E"&amp;TEXT(Q312,"00000.00")</f>
        <v>CS15_BW024.00_UL____W_S06349.00_E06373.00_DR____W_S04124.00_E04148.00</v>
      </c>
      <c r="D312" s="29"/>
      <c r="E312" s="29"/>
      <c r="F312" s="29"/>
      <c r="G312" s="29" t="s">
        <v>8868</v>
      </c>
      <c r="H312" s="29">
        <f>VLOOKUP(G312,开关状态表!B:I,7,FALSE)</f>
        <v>1</v>
      </c>
      <c r="I312" s="29">
        <v>12</v>
      </c>
      <c r="J312" s="161">
        <v>24</v>
      </c>
      <c r="K312" s="29" t="s">
        <v>202</v>
      </c>
      <c r="L312" s="29"/>
      <c r="M312" s="158" t="s">
        <v>8733</v>
      </c>
      <c r="N312" s="156">
        <f t="shared" si="48"/>
        <v>6349</v>
      </c>
      <c r="O312" s="156">
        <f t="shared" si="49"/>
        <v>6373</v>
      </c>
      <c r="P312" s="156">
        <f t="shared" si="50"/>
        <v>4124</v>
      </c>
      <c r="Q312" s="156">
        <f t="shared" si="51"/>
        <v>4148</v>
      </c>
      <c r="R312" s="29" t="str">
        <f>VLOOKUP(VLOOKUP(G312,开关状态表!B:H,2,FALSE),矩阵信息表!B:H,2,FALSE)</f>
        <v>CS15</v>
      </c>
      <c r="S312" s="29" t="str">
        <f>VLOOKUP(G312,开关状态表!B:H,5,FALSE)</f>
        <v>RWC21L</v>
      </c>
      <c r="T312" s="29" t="str">
        <f>VLOOKUP(G312,开关状态表!B:H,6,FALSE)</f>
        <v>TWC21R</v>
      </c>
      <c r="U312" s="29">
        <f>VLOOKUP(R312&amp;"-"&amp;S312,通道清单!C:L,8,FALSE)</f>
        <v>36</v>
      </c>
      <c r="V312" s="29">
        <f>VLOOKUP(R312&amp;"-"&amp;S312,通道清单!C:L,9,FALSE)</f>
        <v>6337</v>
      </c>
      <c r="W312" s="29">
        <f>VLOOKUP(R312&amp;"-"&amp;S312,通道清单!C:L,10,FALSE)</f>
        <v>6373</v>
      </c>
      <c r="X312" s="29">
        <f>VLOOKUP(R312&amp;"-"&amp;T312,通道清单!C:L,9,FALSE)</f>
        <v>4112</v>
      </c>
      <c r="Y312" s="29">
        <f>VLOOKUP(R312&amp;"-"&amp;T312,通道清单!C:L,10,FALSE)</f>
        <v>4148</v>
      </c>
    </row>
    <row r="313" ht="15" hidden="1" spans="1:25">
      <c r="A313" s="29">
        <f>ROW()-1</f>
        <v>312</v>
      </c>
      <c r="B313" s="29" t="str">
        <f t="shared" si="47"/>
        <v>CS15-1-1-[5][5]-OFF0-BW36</v>
      </c>
      <c r="C313" s="29" t="str">
        <f>R313&amp;"_BW"&amp;TEXT(O313-N313,"000.00")&amp;"_U"&amp;VLOOKUP(R313&amp;"-"&amp;S313,通道清单!C:L,5,FALSE)&amp;LEFT("_____",5-LEN(VLOOKUP(R313&amp;"-"&amp;S313,通道清单!C:L,4,FALSE)))&amp;VLOOKUP(R313&amp;"-"&amp;S313,通道清单!C:L,4,FALSE)&amp;"_S"&amp;TEXT(N313,"00000.00")&amp;"_E"&amp;TEXT(O313,"00000.00")&amp;"_D"&amp;VLOOKUP(R313&amp;"-"&amp;T313,通道清单!C:L,5,FALSE)&amp;LEFT("_____",5-LEN(VLOOKUP(R313&amp;"-"&amp;T313,通道清单!C:L,4,FALSE)))&amp;VLOOKUP(R313&amp;"-"&amp;T313,通道清单!C:L,4,FALSE)&amp;"_S"&amp;TEXT(P313,"00000.00")&amp;"_E"&amp;TEXT(Q313,"00000.00")</f>
        <v>CS15_BW036.00_UH____F_S14252.00_E14288.00_DV____F_S10952.00_E10988.00</v>
      </c>
      <c r="D313" s="29"/>
      <c r="E313" s="29"/>
      <c r="F313" s="29"/>
      <c r="G313" s="29" t="s">
        <v>8865</v>
      </c>
      <c r="H313" s="29">
        <f>VLOOKUP(G313,开关状态表!B:I,7,FALSE)</f>
        <v>1</v>
      </c>
      <c r="I313" s="29">
        <v>0</v>
      </c>
      <c r="J313" s="161">
        <v>36</v>
      </c>
      <c r="K313" s="29" t="s">
        <v>8732</v>
      </c>
      <c r="L313" s="29"/>
      <c r="M313" s="158" t="s">
        <v>8733</v>
      </c>
      <c r="N313" s="156">
        <f t="shared" si="48"/>
        <v>14252</v>
      </c>
      <c r="O313" s="156">
        <f t="shared" si="49"/>
        <v>14288</v>
      </c>
      <c r="P313" s="156">
        <f t="shared" si="50"/>
        <v>10952</v>
      </c>
      <c r="Q313" s="156">
        <f t="shared" si="51"/>
        <v>10988</v>
      </c>
      <c r="R313" s="29" t="str">
        <f>VLOOKUP(VLOOKUP(G313,开关状态表!B:H,2,FALSE),矩阵信息表!B:H,2,FALSE)</f>
        <v>CS15</v>
      </c>
      <c r="S313" s="29" t="str">
        <f>VLOOKUP(G313,开关状态表!B:H,5,FALSE)</f>
        <v>RFK1H</v>
      </c>
      <c r="T313" s="29" t="str">
        <f>VLOOKUP(G313,开关状态表!B:H,6,FALSE)</f>
        <v>TFK1V</v>
      </c>
      <c r="U313" s="29">
        <f>VLOOKUP(R313&amp;"-"&amp;S313,通道清单!C:L,8,FALSE)</f>
        <v>36</v>
      </c>
      <c r="V313" s="29">
        <f>VLOOKUP(R313&amp;"-"&amp;S313,通道清单!C:L,9,FALSE)</f>
        <v>14252</v>
      </c>
      <c r="W313" s="29">
        <f>VLOOKUP(R313&amp;"-"&amp;S313,通道清单!C:L,10,FALSE)</f>
        <v>14288</v>
      </c>
      <c r="X313" s="29">
        <f>VLOOKUP(R313&amp;"-"&amp;T313,通道清单!C:L,9,FALSE)</f>
        <v>10952</v>
      </c>
      <c r="Y313" s="29">
        <f>VLOOKUP(R313&amp;"-"&amp;T313,通道清单!C:L,10,FALSE)</f>
        <v>10988</v>
      </c>
    </row>
    <row r="314" ht="15" spans="1:25">
      <c r="A314" s="29">
        <f>ROW()-1</f>
        <v>313</v>
      </c>
      <c r="B314" s="29" t="str">
        <f t="shared" si="47"/>
        <v>CS15-1-1-[8][8]-OFF0-BW36</v>
      </c>
      <c r="C314" s="29" t="str">
        <f>R314&amp;"_BW"&amp;TEXT(O314-N314,"000.00")&amp;"_U"&amp;VLOOKUP(R314&amp;"-"&amp;S314,通道清单!C:L,5,FALSE)&amp;LEFT("_____",5-LEN(VLOOKUP(R314&amp;"-"&amp;S314,通道清单!C:L,4,FALSE)))&amp;VLOOKUP(R314&amp;"-"&amp;S314,通道清单!C:L,4,FALSE)&amp;"_S"&amp;TEXT(N314,"00000.00")&amp;"_E"&amp;TEXT(O314,"00000.00")&amp;"_D"&amp;VLOOKUP(R314&amp;"-"&amp;T314,通道清单!C:L,5,FALSE)&amp;LEFT("_____",5-LEN(VLOOKUP(R314&amp;"-"&amp;T314,通道清单!C:L,4,FALSE)))&amp;VLOOKUP(R314&amp;"-"&amp;T314,通道清单!C:L,4,FALSE)&amp;"_S"&amp;TEXT(P314,"00000.00")&amp;"_E"&amp;TEXT(Q314,"00000.00")</f>
        <v>CS15_BW036.00_UH____F_S14452.00_E14488.00_DV____F_S11152.00_E11188.00</v>
      </c>
      <c r="D314" s="29"/>
      <c r="E314" s="29"/>
      <c r="F314" s="29"/>
      <c r="G314" s="162" t="s">
        <v>8869</v>
      </c>
      <c r="H314" s="29">
        <v>1</v>
      </c>
      <c r="I314" s="29">
        <v>0</v>
      </c>
      <c r="J314" s="161">
        <v>36</v>
      </c>
      <c r="K314" s="29" t="s">
        <v>8732</v>
      </c>
      <c r="L314" s="29"/>
      <c r="M314" s="158" t="s">
        <v>8733</v>
      </c>
      <c r="N314" s="156">
        <f t="shared" si="48"/>
        <v>14452</v>
      </c>
      <c r="O314" s="156">
        <f t="shared" si="49"/>
        <v>14488</v>
      </c>
      <c r="P314" s="156">
        <f t="shared" si="50"/>
        <v>11152</v>
      </c>
      <c r="Q314" s="156">
        <f t="shared" si="51"/>
        <v>11188</v>
      </c>
      <c r="R314" s="29" t="str">
        <f>VLOOKUP(VLOOKUP(G314,开关状态表!B:H,2,FALSE),矩阵信息表!B:H,2,FALSE)</f>
        <v>CS15</v>
      </c>
      <c r="S314" s="29" t="str">
        <f>VLOOKUP(G314,开关状态表!B:H,5,FALSE)</f>
        <v>RFK11H</v>
      </c>
      <c r="T314" s="29" t="str">
        <f>VLOOKUP(G314,开关状态表!B:H,6,FALSE)</f>
        <v>TFK11V</v>
      </c>
      <c r="U314" s="29">
        <f>VLOOKUP(R314&amp;"-"&amp;S314,通道清单!C:L,8,FALSE)</f>
        <v>36</v>
      </c>
      <c r="V314" s="29">
        <f>VLOOKUP(R314&amp;"-"&amp;S314,通道清单!C:L,9,FALSE)</f>
        <v>14452</v>
      </c>
      <c r="W314" s="29">
        <f>VLOOKUP(R314&amp;"-"&amp;S314,通道清单!C:L,10,FALSE)</f>
        <v>14488</v>
      </c>
      <c r="X314" s="29">
        <f>VLOOKUP(R314&amp;"-"&amp;T314,通道清单!C:L,9,FALSE)</f>
        <v>11152</v>
      </c>
      <c r="Y314" s="29">
        <f>VLOOKUP(R314&amp;"-"&amp;T314,通道清单!C:L,10,FALSE)</f>
        <v>11188</v>
      </c>
    </row>
    <row r="315" ht="15" hidden="1" spans="1:25">
      <c r="A315" s="29">
        <f t="shared" ref="A315:A354" si="52">ROW()-1</f>
        <v>314</v>
      </c>
      <c r="B315" s="29" t="str">
        <f t="shared" ref="B315:B326" si="53">G315&amp;"-"&amp;"OFF"&amp;I315&amp;"-BW"&amp;J315</f>
        <v>CS6C-1-1-[13][13]-OFF0-BW27</v>
      </c>
      <c r="C315" s="29" t="str">
        <f>R315&amp;"_BW"&amp;TEXT(O315-N315,"000.00")&amp;"_U"&amp;VLOOKUP(R315&amp;"-"&amp;S315,通道清单!C:L,5,FALSE)&amp;LEFT("_____",5-LEN(VLOOKUP(R315&amp;"-"&amp;S315,通道清单!C:L,4,FALSE)))&amp;VLOOKUP(R315&amp;"-"&amp;S315,通道清单!C:L,4,FALSE)&amp;"_S"&amp;TEXT(N315,"00000.00")&amp;"_E"&amp;TEXT(O315,"00000.00")&amp;"_D"&amp;VLOOKUP(R315&amp;"-"&amp;T315,通道清单!C:L,5,FALSE)&amp;LEFT("_____",5-LEN(VLOOKUP(R315&amp;"-"&amp;T315,通道清单!C:L,4,FALSE)))&amp;VLOOKUP(R315&amp;"-"&amp;T315,通道清单!C:L,4,FALSE)&amp;"_S"&amp;TEXT(P315,"00000.00")&amp;"_E"&amp;TEXT(Q315,"00000.00")</f>
        <v>CS6C_BW027.00_UH____C_S05926.50_E05953.50_DV____A_S03701.50_E03728.50</v>
      </c>
      <c r="D315" s="29"/>
      <c r="E315" s="29"/>
      <c r="F315" s="29"/>
      <c r="G315" s="29" t="s">
        <v>8870</v>
      </c>
      <c r="H315" s="29">
        <f>VLOOKUP(G315,开关状态表!B:I,7,FALSE)</f>
        <v>1</v>
      </c>
      <c r="I315" s="29">
        <v>0</v>
      </c>
      <c r="J315" s="161">
        <v>27</v>
      </c>
      <c r="K315" s="29" t="s">
        <v>8732</v>
      </c>
      <c r="L315" s="29"/>
      <c r="M315" s="165" t="s">
        <v>8871</v>
      </c>
      <c r="N315" s="156">
        <f t="shared" ref="N315:N326" si="54">V315+I315</f>
        <v>5926.5</v>
      </c>
      <c r="O315" s="156">
        <f t="shared" ref="O315:O326" si="55">N315+J315</f>
        <v>5953.5</v>
      </c>
      <c r="P315" s="156">
        <f t="shared" ref="P315:P326" si="56">X315+I315</f>
        <v>3701.5</v>
      </c>
      <c r="Q315" s="156">
        <f t="shared" ref="Q315:Q326" si="57">P315+J315</f>
        <v>3728.5</v>
      </c>
      <c r="R315" s="29" t="str">
        <f>VLOOKUP(VLOOKUP(G315,开关状态表!B:H,2,FALSE),矩阵信息表!B:H,2,FALSE)</f>
        <v>CS6C</v>
      </c>
      <c r="S315" s="29" t="str">
        <f>VLOOKUP(G315,开关状态表!B:H,5,FALSE)</f>
        <v>RC1B</v>
      </c>
      <c r="T315" s="29" t="str">
        <f>VLOOKUP(G315,开关状态表!B:H,6,FALSE)</f>
        <v>TA1B</v>
      </c>
      <c r="U315" s="29">
        <f>VLOOKUP(R315&amp;"-"&amp;S315,通道清单!C:L,8,FALSE)</f>
        <v>27</v>
      </c>
      <c r="V315" s="29">
        <f>VLOOKUP(R315&amp;"-"&amp;S315,通道清单!C:L,9,FALSE)</f>
        <v>5926.5</v>
      </c>
      <c r="W315" s="29">
        <f>VLOOKUP(R315&amp;"-"&amp;S315,通道清单!C:L,10,FALSE)</f>
        <v>5953.5</v>
      </c>
      <c r="X315" s="29">
        <f>VLOOKUP(R315&amp;"-"&amp;T315,通道清单!C:L,9,FALSE)</f>
        <v>3701.5</v>
      </c>
      <c r="Y315" s="29">
        <f>VLOOKUP(R315&amp;"-"&amp;T315,通道清单!C:L,10,FALSE)</f>
        <v>3728.5</v>
      </c>
    </row>
    <row r="316" ht="15" hidden="1" spans="1:25">
      <c r="A316" s="29">
        <f t="shared" si="52"/>
        <v>315</v>
      </c>
      <c r="B316" s="29" t="str">
        <f t="shared" si="53"/>
        <v>CS6C-1-1-[14][14]-OFF0-BW27</v>
      </c>
      <c r="C316" s="29" t="str">
        <f>R316&amp;"_BW"&amp;TEXT(O316-N316,"000.00")&amp;"_U"&amp;VLOOKUP(R316&amp;"-"&amp;S316,通道清单!C:L,5,FALSE)&amp;LEFT("_____",5-LEN(VLOOKUP(R316&amp;"-"&amp;S316,通道清单!C:L,4,FALSE)))&amp;VLOOKUP(R316&amp;"-"&amp;S316,通道清单!C:L,4,FALSE)&amp;"_S"&amp;TEXT(N316,"00000.00")&amp;"_E"&amp;TEXT(O316,"00000.00")&amp;"_D"&amp;VLOOKUP(R316&amp;"-"&amp;T316,通道清单!C:L,5,FALSE)&amp;LEFT("_____",5-LEN(VLOOKUP(R316&amp;"-"&amp;T316,通道清单!C:L,4,FALSE)))&amp;VLOOKUP(R316&amp;"-"&amp;T316,通道清单!C:L,4,FALSE)&amp;"_S"&amp;TEXT(P316,"00000.00")&amp;"_E"&amp;TEXT(Q316,"00000.00")</f>
        <v>CS6C_BW027.00_UH____C_S05956.50_E05983.50_DV____A_S03731.50_E03758.50</v>
      </c>
      <c r="D316" s="29"/>
      <c r="E316" s="29"/>
      <c r="F316" s="29"/>
      <c r="G316" s="29" t="s">
        <v>8872</v>
      </c>
      <c r="H316" s="29">
        <f>VLOOKUP(G316,开关状态表!B:I,7,FALSE)</f>
        <v>1</v>
      </c>
      <c r="I316" s="29">
        <v>0</v>
      </c>
      <c r="J316" s="161">
        <v>27</v>
      </c>
      <c r="K316" s="29" t="s">
        <v>8732</v>
      </c>
      <c r="L316" s="29"/>
      <c r="M316" s="165" t="s">
        <v>8871</v>
      </c>
      <c r="N316" s="156">
        <f t="shared" si="54"/>
        <v>5956.5</v>
      </c>
      <c r="O316" s="156">
        <f t="shared" si="55"/>
        <v>5983.5</v>
      </c>
      <c r="P316" s="156">
        <f t="shared" si="56"/>
        <v>3731.5</v>
      </c>
      <c r="Q316" s="156">
        <f t="shared" si="57"/>
        <v>3758.5</v>
      </c>
      <c r="R316" s="29" t="str">
        <f>VLOOKUP(VLOOKUP(G316,开关状态表!B:H,2,FALSE),矩阵信息表!B:H,2,FALSE)</f>
        <v>CS6C</v>
      </c>
      <c r="S316" s="29" t="str">
        <f>VLOOKUP(G316,开关状态表!B:H,5,FALSE)</f>
        <v>RC2B</v>
      </c>
      <c r="T316" s="29" t="str">
        <f>VLOOKUP(G316,开关状态表!B:H,6,FALSE)</f>
        <v>TA2B</v>
      </c>
      <c r="U316" s="29">
        <f>VLOOKUP(R316&amp;"-"&amp;S316,通道清单!C:L,8,FALSE)</f>
        <v>27</v>
      </c>
      <c r="V316" s="29">
        <f>VLOOKUP(R316&amp;"-"&amp;S316,通道清单!C:L,9,FALSE)</f>
        <v>5956.5</v>
      </c>
      <c r="W316" s="29">
        <f>VLOOKUP(R316&amp;"-"&amp;S316,通道清单!C:L,10,FALSE)</f>
        <v>5983.5</v>
      </c>
      <c r="X316" s="29">
        <f>VLOOKUP(R316&amp;"-"&amp;T316,通道清单!C:L,9,FALSE)</f>
        <v>3731.5</v>
      </c>
      <c r="Y316" s="29">
        <f>VLOOKUP(R316&amp;"-"&amp;T316,通道清单!C:L,10,FALSE)</f>
        <v>3758.5</v>
      </c>
    </row>
    <row r="317" ht="15" hidden="1" spans="1:25">
      <c r="A317" s="29">
        <f t="shared" si="52"/>
        <v>316</v>
      </c>
      <c r="B317" s="29" t="str">
        <f t="shared" si="53"/>
        <v>CS6C-1-1-[15][15]-OFF0-BW36</v>
      </c>
      <c r="C317" s="29" t="str">
        <f>R317&amp;"_BW"&amp;TEXT(O317-N317,"000.00")&amp;"_U"&amp;VLOOKUP(R317&amp;"-"&amp;S317,通道清单!C:L,5,FALSE)&amp;LEFT("_____",5-LEN(VLOOKUP(R317&amp;"-"&amp;S317,通道清单!C:L,4,FALSE)))&amp;VLOOKUP(R317&amp;"-"&amp;S317,通道清单!C:L,4,FALSE)&amp;"_S"&amp;TEXT(N317,"00000.00")&amp;"_E"&amp;TEXT(O317,"00000.00")&amp;"_D"&amp;VLOOKUP(R317&amp;"-"&amp;T317,通道清单!C:L,5,FALSE)&amp;LEFT("_____",5-LEN(VLOOKUP(R317&amp;"-"&amp;T317,通道清单!C:L,4,FALSE)))&amp;VLOOKUP(R317&amp;"-"&amp;T317,通道清单!C:L,4,FALSE)&amp;"_S"&amp;TEXT(P317,"00000.00")&amp;"_E"&amp;TEXT(Q317,"00000.00")</f>
        <v>CS6C_BW036.00_UH____C_S05987.00_E06023.00_DV____A_S03762.00_E03798.00</v>
      </c>
      <c r="D317" s="29"/>
      <c r="E317" s="29"/>
      <c r="F317" s="29"/>
      <c r="G317" s="29" t="s">
        <v>8873</v>
      </c>
      <c r="H317" s="29">
        <f>VLOOKUP(G317,开关状态表!B:I,7,FALSE)</f>
        <v>1</v>
      </c>
      <c r="I317" s="29">
        <v>0</v>
      </c>
      <c r="J317" s="161">
        <v>36</v>
      </c>
      <c r="K317" s="29" t="s">
        <v>202</v>
      </c>
      <c r="L317" s="29"/>
      <c r="M317" s="158" t="s">
        <v>8733</v>
      </c>
      <c r="N317" s="156">
        <f t="shared" si="54"/>
        <v>5987</v>
      </c>
      <c r="O317" s="156">
        <f t="shared" si="55"/>
        <v>6023</v>
      </c>
      <c r="P317" s="156">
        <f t="shared" si="56"/>
        <v>3762</v>
      </c>
      <c r="Q317" s="156">
        <f t="shared" si="57"/>
        <v>3798</v>
      </c>
      <c r="R317" s="29" t="str">
        <f>VLOOKUP(VLOOKUP(G317,开关状态表!B:H,2,FALSE),矩阵信息表!B:H,2,FALSE)</f>
        <v>CS6C</v>
      </c>
      <c r="S317" s="29" t="str">
        <f>VLOOKUP(G317,开关状态表!B:H,5,FALSE)</f>
        <v>RC3B</v>
      </c>
      <c r="T317" s="29" t="str">
        <f>VLOOKUP(G317,开关状态表!B:H,6,FALSE)</f>
        <v>TA3B</v>
      </c>
      <c r="U317" s="29">
        <f>VLOOKUP(R317&amp;"-"&amp;S317,通道清单!C:L,8,FALSE)</f>
        <v>36</v>
      </c>
      <c r="V317" s="29">
        <f>VLOOKUP(R317&amp;"-"&amp;S317,通道清单!C:L,9,FALSE)</f>
        <v>5987</v>
      </c>
      <c r="W317" s="29">
        <f>VLOOKUP(R317&amp;"-"&amp;S317,通道清单!C:L,10,FALSE)</f>
        <v>6023</v>
      </c>
      <c r="X317" s="29">
        <f>VLOOKUP(R317&amp;"-"&amp;T317,通道清单!C:L,9,FALSE)</f>
        <v>3762</v>
      </c>
      <c r="Y317" s="29">
        <f>VLOOKUP(R317&amp;"-"&amp;T317,通道清单!C:L,10,FALSE)</f>
        <v>3798</v>
      </c>
    </row>
    <row r="318" ht="15" hidden="1" spans="1:25">
      <c r="A318" s="29">
        <f t="shared" si="52"/>
        <v>317</v>
      </c>
      <c r="B318" s="29" t="str">
        <f t="shared" si="53"/>
        <v>CS6C-1-1-[16][16]-OFF0-BW36</v>
      </c>
      <c r="C318" s="29" t="str">
        <f>R318&amp;"_BW"&amp;TEXT(O318-N318,"000.00")&amp;"_U"&amp;VLOOKUP(R318&amp;"-"&amp;S318,通道清单!C:L,5,FALSE)&amp;LEFT("_____",5-LEN(VLOOKUP(R318&amp;"-"&amp;S318,通道清单!C:L,4,FALSE)))&amp;VLOOKUP(R318&amp;"-"&amp;S318,通道清单!C:L,4,FALSE)&amp;"_S"&amp;TEXT(N318,"00000.00")&amp;"_E"&amp;TEXT(O318,"00000.00")&amp;"_D"&amp;VLOOKUP(R318&amp;"-"&amp;T318,通道清单!C:L,5,FALSE)&amp;LEFT("_____",5-LEN(VLOOKUP(R318&amp;"-"&amp;T318,通道清单!C:L,4,FALSE)))&amp;VLOOKUP(R318&amp;"-"&amp;T318,通道清单!C:L,4,FALSE)&amp;"_S"&amp;TEXT(P318,"00000.00")&amp;"_E"&amp;TEXT(Q318,"00000.00")</f>
        <v>CS6C_BW036.00_UH____C_S06027.00_E06063.00_DV____A_S03802.00_E03838.00</v>
      </c>
      <c r="D318" s="29"/>
      <c r="E318" s="29"/>
      <c r="F318" s="29"/>
      <c r="G318" s="29" t="s">
        <v>8874</v>
      </c>
      <c r="H318" s="29">
        <f>VLOOKUP(G318,开关状态表!B:I,7,FALSE)</f>
        <v>1</v>
      </c>
      <c r="I318" s="29">
        <v>0</v>
      </c>
      <c r="J318" s="161">
        <v>36</v>
      </c>
      <c r="K318" s="29" t="s">
        <v>202</v>
      </c>
      <c r="L318" s="29"/>
      <c r="M318" s="158" t="s">
        <v>8733</v>
      </c>
      <c r="N318" s="156">
        <f t="shared" si="54"/>
        <v>6027</v>
      </c>
      <c r="O318" s="156">
        <f t="shared" si="55"/>
        <v>6063</v>
      </c>
      <c r="P318" s="156">
        <f t="shared" si="56"/>
        <v>3802</v>
      </c>
      <c r="Q318" s="156">
        <f t="shared" si="57"/>
        <v>3838</v>
      </c>
      <c r="R318" s="29" t="str">
        <f>VLOOKUP(VLOOKUP(G318,开关状态表!B:H,2,FALSE),矩阵信息表!B:H,2,FALSE)</f>
        <v>CS6C</v>
      </c>
      <c r="S318" s="29" t="str">
        <f>VLOOKUP(G318,开关状态表!B:H,5,FALSE)</f>
        <v>RC4B</v>
      </c>
      <c r="T318" s="29" t="str">
        <f>VLOOKUP(G318,开关状态表!B:H,6,FALSE)</f>
        <v>TA4B</v>
      </c>
      <c r="U318" s="29">
        <f>VLOOKUP(R318&amp;"-"&amp;S318,通道清单!C:L,8,FALSE)</f>
        <v>36</v>
      </c>
      <c r="V318" s="29">
        <f>VLOOKUP(R318&amp;"-"&amp;S318,通道清单!C:L,9,FALSE)</f>
        <v>6027</v>
      </c>
      <c r="W318" s="29">
        <f>VLOOKUP(R318&amp;"-"&amp;S318,通道清单!C:L,10,FALSE)</f>
        <v>6063</v>
      </c>
      <c r="X318" s="29">
        <f>VLOOKUP(R318&amp;"-"&amp;T318,通道清单!C:L,9,FALSE)</f>
        <v>3802</v>
      </c>
      <c r="Y318" s="29">
        <f>VLOOKUP(R318&amp;"-"&amp;T318,通道清单!C:L,10,FALSE)</f>
        <v>3838</v>
      </c>
    </row>
    <row r="319" ht="15" hidden="1" spans="1:25">
      <c r="A319" s="29">
        <f t="shared" si="52"/>
        <v>318</v>
      </c>
      <c r="B319" s="29" t="str">
        <f t="shared" si="53"/>
        <v>CS6C-1-1-[17][17]-OFF0-BW36</v>
      </c>
      <c r="C319" s="29" t="str">
        <f>R319&amp;"_BW"&amp;TEXT(O319-N319,"000.00")&amp;"_U"&amp;VLOOKUP(R319&amp;"-"&amp;S319,通道清单!C:L,5,FALSE)&amp;LEFT("_____",5-LEN(VLOOKUP(R319&amp;"-"&amp;S319,通道清单!C:L,4,FALSE)))&amp;VLOOKUP(R319&amp;"-"&amp;S319,通道清单!C:L,4,FALSE)&amp;"_S"&amp;TEXT(N319,"00000.00")&amp;"_E"&amp;TEXT(O319,"00000.00")&amp;"_D"&amp;VLOOKUP(R319&amp;"-"&amp;T319,通道清单!C:L,5,FALSE)&amp;LEFT("_____",5-LEN(VLOOKUP(R319&amp;"-"&amp;T319,通道清单!C:L,4,FALSE)))&amp;VLOOKUP(R319&amp;"-"&amp;T319,通道清单!C:L,4,FALSE)&amp;"_S"&amp;TEXT(P319,"00000.00")&amp;"_E"&amp;TEXT(Q319,"00000.00")</f>
        <v>CS6C_BW036.00_UH____C_S06067.00_E06103.00_DV____A_S03842.00_E03878.00</v>
      </c>
      <c r="D319" s="29"/>
      <c r="E319" s="29"/>
      <c r="F319" s="29"/>
      <c r="G319" s="29" t="s">
        <v>8875</v>
      </c>
      <c r="H319" s="29">
        <f>VLOOKUP(G319,开关状态表!B:I,7,FALSE)</f>
        <v>1</v>
      </c>
      <c r="I319" s="29">
        <v>0</v>
      </c>
      <c r="J319" s="161">
        <v>36</v>
      </c>
      <c r="K319" s="29" t="s">
        <v>8732</v>
      </c>
      <c r="L319" s="29"/>
      <c r="M319" s="165" t="s">
        <v>8871</v>
      </c>
      <c r="N319" s="156">
        <f t="shared" si="54"/>
        <v>6067</v>
      </c>
      <c r="O319" s="156">
        <f t="shared" si="55"/>
        <v>6103</v>
      </c>
      <c r="P319" s="156">
        <f t="shared" si="56"/>
        <v>3842</v>
      </c>
      <c r="Q319" s="156">
        <f t="shared" si="57"/>
        <v>3878</v>
      </c>
      <c r="R319" s="29" t="str">
        <f>VLOOKUP(VLOOKUP(G319,开关状态表!B:H,2,FALSE),矩阵信息表!B:H,2,FALSE)</f>
        <v>CS6C</v>
      </c>
      <c r="S319" s="29" t="str">
        <f>VLOOKUP(G319,开关状态表!B:H,5,FALSE)</f>
        <v>RC5B</v>
      </c>
      <c r="T319" s="29" t="str">
        <f>VLOOKUP(G319,开关状态表!B:H,6,FALSE)</f>
        <v>TA5B</v>
      </c>
      <c r="U319" s="29">
        <f>VLOOKUP(R319&amp;"-"&amp;S319,通道清单!C:L,8,FALSE)</f>
        <v>36</v>
      </c>
      <c r="V319" s="29">
        <f>VLOOKUP(R319&amp;"-"&amp;S319,通道清单!C:L,9,FALSE)</f>
        <v>6067</v>
      </c>
      <c r="W319" s="29">
        <f>VLOOKUP(R319&amp;"-"&amp;S319,通道清单!C:L,10,FALSE)</f>
        <v>6103</v>
      </c>
      <c r="X319" s="29">
        <f>VLOOKUP(R319&amp;"-"&amp;T319,通道清单!C:L,9,FALSE)</f>
        <v>3842</v>
      </c>
      <c r="Y319" s="29">
        <f>VLOOKUP(R319&amp;"-"&amp;T319,通道清单!C:L,10,FALSE)</f>
        <v>3878</v>
      </c>
    </row>
    <row r="320" ht="15" hidden="1" spans="1:25">
      <c r="A320" s="29">
        <f t="shared" si="52"/>
        <v>319</v>
      </c>
      <c r="B320" s="29" t="str">
        <f t="shared" si="53"/>
        <v>CS6C-1-1-[18][18]-OFF0-BW5</v>
      </c>
      <c r="C320" s="29" t="str">
        <f>R320&amp;"_BW"&amp;TEXT(O320-N320,"000.00")&amp;"_U"&amp;VLOOKUP(R320&amp;"-"&amp;S320,通道清单!C:L,5,FALSE)&amp;LEFT("_____",5-LEN(VLOOKUP(R320&amp;"-"&amp;S320,通道清单!C:L,4,FALSE)))&amp;VLOOKUP(R320&amp;"-"&amp;S320,通道清单!C:L,4,FALSE)&amp;"_S"&amp;TEXT(N320,"00000.00")&amp;"_E"&amp;TEXT(O320,"00000.00")&amp;"_D"&amp;VLOOKUP(R320&amp;"-"&amp;T320,通道清单!C:L,5,FALSE)&amp;LEFT("_____",5-LEN(VLOOKUP(R320&amp;"-"&amp;T320,通道清单!C:L,4,FALSE)))&amp;VLOOKUP(R320&amp;"-"&amp;T320,通道清单!C:L,4,FALSE)&amp;"_S"&amp;TEXT(P320,"00000.00")&amp;"_E"&amp;TEXT(Q320,"00000.00")</f>
        <v>CS6C_BW005.00_UH____C_S06107.00_E06112.00_DV____A_S03882.00_E03887.00</v>
      </c>
      <c r="D320" s="29"/>
      <c r="E320" s="29"/>
      <c r="F320" s="29"/>
      <c r="G320" s="29" t="s">
        <v>8876</v>
      </c>
      <c r="H320" s="29">
        <f>VLOOKUP(G320,开关状态表!B:I,7,FALSE)</f>
        <v>1</v>
      </c>
      <c r="I320" s="29">
        <v>0</v>
      </c>
      <c r="J320" s="161">
        <v>5</v>
      </c>
      <c r="K320" s="29" t="s">
        <v>8732</v>
      </c>
      <c r="L320" s="29"/>
      <c r="M320" s="158" t="s">
        <v>8733</v>
      </c>
      <c r="N320" s="156">
        <f t="shared" si="54"/>
        <v>6107</v>
      </c>
      <c r="O320" s="156">
        <f t="shared" si="55"/>
        <v>6112</v>
      </c>
      <c r="P320" s="156">
        <f t="shared" si="56"/>
        <v>3882</v>
      </c>
      <c r="Q320" s="156">
        <f t="shared" si="57"/>
        <v>3887</v>
      </c>
      <c r="R320" s="29" t="str">
        <f>VLOOKUP(VLOOKUP(G320,开关状态表!B:H,2,FALSE),矩阵信息表!B:H,2,FALSE)</f>
        <v>CS6C</v>
      </c>
      <c r="S320" s="29" t="str">
        <f>VLOOKUP(G320,开关状态表!B:H,5,FALSE)</f>
        <v>RC6B</v>
      </c>
      <c r="T320" s="29" t="str">
        <f>VLOOKUP(G320,开关状态表!B:H,6,FALSE)</f>
        <v>TA6B</v>
      </c>
      <c r="U320" s="29">
        <f>VLOOKUP(R320&amp;"-"&amp;S320,通道清单!C:L,8,FALSE)</f>
        <v>36</v>
      </c>
      <c r="V320" s="29">
        <f>VLOOKUP(R320&amp;"-"&amp;S320,通道清单!C:L,9,FALSE)</f>
        <v>6107</v>
      </c>
      <c r="W320" s="29">
        <f>VLOOKUP(R320&amp;"-"&amp;S320,通道清单!C:L,10,FALSE)</f>
        <v>6143</v>
      </c>
      <c r="X320" s="29">
        <f>VLOOKUP(R320&amp;"-"&amp;T320,通道清单!C:L,9,FALSE)</f>
        <v>3882</v>
      </c>
      <c r="Y320" s="29">
        <f>VLOOKUP(R320&amp;"-"&amp;T320,通道清单!C:L,10,FALSE)</f>
        <v>3918</v>
      </c>
    </row>
    <row r="321" ht="15" hidden="1" spans="1:25">
      <c r="A321" s="29">
        <f t="shared" si="52"/>
        <v>320</v>
      </c>
      <c r="B321" s="29" t="str">
        <f t="shared" si="53"/>
        <v>CS6C-1-1-[18][18]-OFF5-BW15</v>
      </c>
      <c r="C321" s="29" t="str">
        <f>R321&amp;"_BW"&amp;TEXT(O321-N321,"000.00")&amp;"_U"&amp;VLOOKUP(R321&amp;"-"&amp;S321,通道清单!C:L,5,FALSE)&amp;LEFT("_____",5-LEN(VLOOKUP(R321&amp;"-"&amp;S321,通道清单!C:L,4,FALSE)))&amp;VLOOKUP(R321&amp;"-"&amp;S321,通道清单!C:L,4,FALSE)&amp;"_S"&amp;TEXT(N321,"00000.00")&amp;"_E"&amp;TEXT(O321,"00000.00")&amp;"_D"&amp;VLOOKUP(R321&amp;"-"&amp;T321,通道清单!C:L,5,FALSE)&amp;LEFT("_____",5-LEN(VLOOKUP(R321&amp;"-"&amp;T321,通道清单!C:L,4,FALSE)))&amp;VLOOKUP(R321&amp;"-"&amp;T321,通道清单!C:L,4,FALSE)&amp;"_S"&amp;TEXT(P321,"00000.00")&amp;"_E"&amp;TEXT(Q321,"00000.00")</f>
        <v>CS6C_BW015.00_UH____C_S06112.00_E06127.00_DV____A_S03887.00_E03902.00</v>
      </c>
      <c r="D321" s="29"/>
      <c r="E321" s="29"/>
      <c r="F321" s="29"/>
      <c r="G321" s="29" t="s">
        <v>8876</v>
      </c>
      <c r="H321" s="29">
        <f>VLOOKUP(G321,开关状态表!B:I,7,FALSE)</f>
        <v>1</v>
      </c>
      <c r="I321" s="29">
        <v>5</v>
      </c>
      <c r="J321" s="161">
        <v>15</v>
      </c>
      <c r="K321" s="29" t="s">
        <v>202</v>
      </c>
      <c r="L321" s="29"/>
      <c r="M321" s="165" t="s">
        <v>8871</v>
      </c>
      <c r="N321" s="156">
        <f t="shared" si="54"/>
        <v>6112</v>
      </c>
      <c r="O321" s="156">
        <f t="shared" si="55"/>
        <v>6127</v>
      </c>
      <c r="P321" s="156">
        <f t="shared" si="56"/>
        <v>3887</v>
      </c>
      <c r="Q321" s="156">
        <f t="shared" si="57"/>
        <v>3902</v>
      </c>
      <c r="R321" s="29" t="str">
        <f>VLOOKUP(VLOOKUP(G321,开关状态表!B:H,2,FALSE),矩阵信息表!B:H,2,FALSE)</f>
        <v>CS6C</v>
      </c>
      <c r="S321" s="29" t="str">
        <f>VLOOKUP(G321,开关状态表!B:H,5,FALSE)</f>
        <v>RC6B</v>
      </c>
      <c r="T321" s="29" t="str">
        <f>VLOOKUP(G321,开关状态表!B:H,6,FALSE)</f>
        <v>TA6B</v>
      </c>
      <c r="U321" s="29">
        <f>VLOOKUP(R321&amp;"-"&amp;S321,通道清单!C:L,8,FALSE)</f>
        <v>36</v>
      </c>
      <c r="V321" s="29">
        <f>VLOOKUP(R321&amp;"-"&amp;S321,通道清单!C:L,9,FALSE)</f>
        <v>6107</v>
      </c>
      <c r="W321" s="29">
        <f>VLOOKUP(R321&amp;"-"&amp;S321,通道清单!C:L,10,FALSE)</f>
        <v>6143</v>
      </c>
      <c r="X321" s="29">
        <f>VLOOKUP(R321&amp;"-"&amp;T321,通道清单!C:L,9,FALSE)</f>
        <v>3882</v>
      </c>
      <c r="Y321" s="29">
        <f>VLOOKUP(R321&amp;"-"&amp;T321,通道清单!C:L,10,FALSE)</f>
        <v>3918</v>
      </c>
    </row>
    <row r="322" ht="15" hidden="1" spans="1:25">
      <c r="A322" s="29">
        <f t="shared" si="52"/>
        <v>321</v>
      </c>
      <c r="B322" s="29" t="str">
        <f t="shared" si="53"/>
        <v>CS6C-1-1-[18][18]-OFF20-BW16</v>
      </c>
      <c r="C322" s="29" t="str">
        <f>R322&amp;"_BW"&amp;TEXT(O322-N322,"000.00")&amp;"_U"&amp;VLOOKUP(R322&amp;"-"&amp;S322,通道清单!C:L,5,FALSE)&amp;LEFT("_____",5-LEN(VLOOKUP(R322&amp;"-"&amp;S322,通道清单!C:L,4,FALSE)))&amp;VLOOKUP(R322&amp;"-"&amp;S322,通道清单!C:L,4,FALSE)&amp;"_S"&amp;TEXT(N322,"00000.00")&amp;"_E"&amp;TEXT(O322,"00000.00")&amp;"_D"&amp;VLOOKUP(R322&amp;"-"&amp;T322,通道清单!C:L,5,FALSE)&amp;LEFT("_____",5-LEN(VLOOKUP(R322&amp;"-"&amp;T322,通道清单!C:L,4,FALSE)))&amp;VLOOKUP(R322&amp;"-"&amp;T322,通道清单!C:L,4,FALSE)&amp;"_S"&amp;TEXT(P322,"00000.00")&amp;"_E"&amp;TEXT(Q322,"00000.00")</f>
        <v>CS6C_BW016.00_UH____C_S06127.00_E06143.00_DV____A_S03902.00_E03918.00</v>
      </c>
      <c r="D322" s="29"/>
      <c r="E322" s="29"/>
      <c r="F322" s="29"/>
      <c r="G322" s="29" t="s">
        <v>8876</v>
      </c>
      <c r="H322" s="29">
        <f>VLOOKUP(G322,开关状态表!B:I,7,FALSE)</f>
        <v>1</v>
      </c>
      <c r="I322" s="29">
        <v>20</v>
      </c>
      <c r="J322" s="161">
        <v>16</v>
      </c>
      <c r="K322" s="29" t="s">
        <v>8732</v>
      </c>
      <c r="L322" s="29"/>
      <c r="M322" s="158" t="s">
        <v>8733</v>
      </c>
      <c r="N322" s="156">
        <f t="shared" si="54"/>
        <v>6127</v>
      </c>
      <c r="O322" s="156">
        <f t="shared" si="55"/>
        <v>6143</v>
      </c>
      <c r="P322" s="156">
        <f t="shared" si="56"/>
        <v>3902</v>
      </c>
      <c r="Q322" s="156">
        <f t="shared" si="57"/>
        <v>3918</v>
      </c>
      <c r="R322" s="29" t="str">
        <f>VLOOKUP(VLOOKUP(G322,开关状态表!B:H,2,FALSE),矩阵信息表!B:H,2,FALSE)</f>
        <v>CS6C</v>
      </c>
      <c r="S322" s="29" t="str">
        <f>VLOOKUP(G322,开关状态表!B:H,5,FALSE)</f>
        <v>RC6B</v>
      </c>
      <c r="T322" s="29" t="str">
        <f>VLOOKUP(G322,开关状态表!B:H,6,FALSE)</f>
        <v>TA6B</v>
      </c>
      <c r="U322" s="29">
        <f>VLOOKUP(R322&amp;"-"&amp;S322,通道清单!C:L,8,FALSE)</f>
        <v>36</v>
      </c>
      <c r="V322" s="29">
        <f>VLOOKUP(R322&amp;"-"&amp;S322,通道清单!C:L,9,FALSE)</f>
        <v>6107</v>
      </c>
      <c r="W322" s="29">
        <f>VLOOKUP(R322&amp;"-"&amp;S322,通道清单!C:L,10,FALSE)</f>
        <v>6143</v>
      </c>
      <c r="X322" s="29">
        <f>VLOOKUP(R322&amp;"-"&amp;T322,通道清单!C:L,9,FALSE)</f>
        <v>3882</v>
      </c>
      <c r="Y322" s="29">
        <f>VLOOKUP(R322&amp;"-"&amp;T322,通道清单!C:L,10,FALSE)</f>
        <v>3918</v>
      </c>
    </row>
    <row r="323" ht="15" hidden="1" spans="1:25">
      <c r="A323" s="29">
        <f t="shared" si="52"/>
        <v>322</v>
      </c>
      <c r="B323" s="29" t="str">
        <f t="shared" si="53"/>
        <v>CS6C-1-1-[19][19]-OFF0-BW36</v>
      </c>
      <c r="C323" s="29" t="str">
        <f>R323&amp;"_BW"&amp;TEXT(O323-N323,"000.00")&amp;"_U"&amp;VLOOKUP(R323&amp;"-"&amp;S323,通道清单!C:L,5,FALSE)&amp;LEFT("_____",5-LEN(VLOOKUP(R323&amp;"-"&amp;S323,通道清单!C:L,4,FALSE)))&amp;VLOOKUP(R323&amp;"-"&amp;S323,通道清单!C:L,4,FALSE)&amp;"_S"&amp;TEXT(N323,"00000.00")&amp;"_E"&amp;TEXT(O323,"00000.00")&amp;"_D"&amp;VLOOKUP(R323&amp;"-"&amp;T323,通道清单!C:L,5,FALSE)&amp;LEFT("_____",5-LEN(VLOOKUP(R323&amp;"-"&amp;T323,通道清单!C:L,4,FALSE)))&amp;VLOOKUP(R323&amp;"-"&amp;T323,通道清单!C:L,4,FALSE)&amp;"_S"&amp;TEXT(P323,"00000.00")&amp;"_E"&amp;TEXT(Q323,"00000.00")</f>
        <v>CS6C_BW036.00_UH____C_S06147.00_E06183.00_DV____A_S03922.00_E03958.00</v>
      </c>
      <c r="D323" s="29"/>
      <c r="E323" s="29"/>
      <c r="F323" s="29"/>
      <c r="G323" s="29" t="s">
        <v>8877</v>
      </c>
      <c r="H323" s="29">
        <f>VLOOKUP(G323,开关状态表!B:I,7,FALSE)</f>
        <v>1</v>
      </c>
      <c r="I323" s="29">
        <v>0</v>
      </c>
      <c r="J323" s="161">
        <v>36</v>
      </c>
      <c r="K323" s="29" t="s">
        <v>202</v>
      </c>
      <c r="L323" s="29"/>
      <c r="M323" s="158" t="s">
        <v>8733</v>
      </c>
      <c r="N323" s="156">
        <f t="shared" si="54"/>
        <v>6147</v>
      </c>
      <c r="O323" s="156">
        <f t="shared" si="55"/>
        <v>6183</v>
      </c>
      <c r="P323" s="156">
        <f t="shared" si="56"/>
        <v>3922</v>
      </c>
      <c r="Q323" s="156">
        <f t="shared" si="57"/>
        <v>3958</v>
      </c>
      <c r="R323" s="29" t="str">
        <f>VLOOKUP(VLOOKUP(G323,开关状态表!B:H,2,FALSE),矩阵信息表!B:H,2,FALSE)</f>
        <v>CS6C</v>
      </c>
      <c r="S323" s="29" t="str">
        <f>VLOOKUP(G323,开关状态表!B:H,5,FALSE)</f>
        <v>RC7B</v>
      </c>
      <c r="T323" s="29" t="str">
        <f>VLOOKUP(G323,开关状态表!B:H,6,FALSE)</f>
        <v>TA7B</v>
      </c>
      <c r="U323" s="29">
        <f>VLOOKUP(R323&amp;"-"&amp;S323,通道清单!C:L,8,FALSE)</f>
        <v>36</v>
      </c>
      <c r="V323" s="29">
        <f>VLOOKUP(R323&amp;"-"&amp;S323,通道清单!C:L,9,FALSE)</f>
        <v>6147</v>
      </c>
      <c r="W323" s="29">
        <f>VLOOKUP(R323&amp;"-"&amp;S323,通道清单!C:L,10,FALSE)</f>
        <v>6183</v>
      </c>
      <c r="X323" s="29">
        <f>VLOOKUP(R323&amp;"-"&amp;T323,通道清单!C:L,9,FALSE)</f>
        <v>3922</v>
      </c>
      <c r="Y323" s="29">
        <f>VLOOKUP(R323&amp;"-"&amp;T323,通道清单!C:L,10,FALSE)</f>
        <v>3958</v>
      </c>
    </row>
    <row r="324" ht="15" hidden="1" spans="1:25">
      <c r="A324" s="29">
        <f t="shared" si="52"/>
        <v>323</v>
      </c>
      <c r="B324" s="29" t="str">
        <f t="shared" si="53"/>
        <v>CS6C-1-1-[20][20]-OFF0-BW36</v>
      </c>
      <c r="C324" s="29" t="str">
        <f>R324&amp;"_BW"&amp;TEXT(O324-N324,"000.00")&amp;"_U"&amp;VLOOKUP(R324&amp;"-"&amp;S324,通道清单!C:L,5,FALSE)&amp;LEFT("_____",5-LEN(VLOOKUP(R324&amp;"-"&amp;S324,通道清单!C:L,4,FALSE)))&amp;VLOOKUP(R324&amp;"-"&amp;S324,通道清单!C:L,4,FALSE)&amp;"_S"&amp;TEXT(N324,"00000.00")&amp;"_E"&amp;TEXT(O324,"00000.00")&amp;"_D"&amp;VLOOKUP(R324&amp;"-"&amp;T324,通道清单!C:L,5,FALSE)&amp;LEFT("_____",5-LEN(VLOOKUP(R324&amp;"-"&amp;T324,通道清单!C:L,4,FALSE)))&amp;VLOOKUP(R324&amp;"-"&amp;T324,通道清单!C:L,4,FALSE)&amp;"_S"&amp;TEXT(P324,"00000.00")&amp;"_E"&amp;TEXT(Q324,"00000.00")</f>
        <v>CS6C_BW036.00_UH____C_S06187.00_E06223.00_DV____A_S03962.00_E03998.00</v>
      </c>
      <c r="D324" s="29"/>
      <c r="E324" s="29"/>
      <c r="F324" s="29"/>
      <c r="G324" s="29" t="s">
        <v>8878</v>
      </c>
      <c r="H324" s="29">
        <f>VLOOKUP(G324,开关状态表!B:I,7,FALSE)</f>
        <v>1</v>
      </c>
      <c r="I324" s="29">
        <v>0</v>
      </c>
      <c r="J324" s="161">
        <v>36</v>
      </c>
      <c r="K324" s="29" t="s">
        <v>202</v>
      </c>
      <c r="L324" s="29"/>
      <c r="M324" s="158" t="s">
        <v>8733</v>
      </c>
      <c r="N324" s="156">
        <f t="shared" si="54"/>
        <v>6187</v>
      </c>
      <c r="O324" s="156">
        <f t="shared" si="55"/>
        <v>6223</v>
      </c>
      <c r="P324" s="156">
        <f t="shared" si="56"/>
        <v>3962</v>
      </c>
      <c r="Q324" s="156">
        <f t="shared" si="57"/>
        <v>3998</v>
      </c>
      <c r="R324" s="29" t="str">
        <f>VLOOKUP(VLOOKUP(G324,开关状态表!B:H,2,FALSE),矩阵信息表!B:H,2,FALSE)</f>
        <v>CS6C</v>
      </c>
      <c r="S324" s="29" t="str">
        <f>VLOOKUP(G324,开关状态表!B:H,5,FALSE)</f>
        <v>RC8B</v>
      </c>
      <c r="T324" s="29" t="str">
        <f>VLOOKUP(G324,开关状态表!B:H,6,FALSE)</f>
        <v>TA8B</v>
      </c>
      <c r="U324" s="29">
        <f>VLOOKUP(R324&amp;"-"&amp;S324,通道清单!C:L,8,FALSE)</f>
        <v>36</v>
      </c>
      <c r="V324" s="29">
        <f>VLOOKUP(R324&amp;"-"&amp;S324,通道清单!C:L,9,FALSE)</f>
        <v>6187</v>
      </c>
      <c r="W324" s="29">
        <f>VLOOKUP(R324&amp;"-"&amp;S324,通道清单!C:L,10,FALSE)</f>
        <v>6223</v>
      </c>
      <c r="X324" s="29">
        <f>VLOOKUP(R324&amp;"-"&amp;T324,通道清单!C:L,9,FALSE)</f>
        <v>3962</v>
      </c>
      <c r="Y324" s="29">
        <f>VLOOKUP(R324&amp;"-"&amp;T324,通道清单!C:L,10,FALSE)</f>
        <v>3998</v>
      </c>
    </row>
    <row r="325" ht="15" hidden="1" spans="1:25">
      <c r="A325" s="29">
        <f t="shared" si="52"/>
        <v>324</v>
      </c>
      <c r="B325" s="29" t="str">
        <f t="shared" si="53"/>
        <v>CS6C-1-1-[21][21]-OFF0-BW36</v>
      </c>
      <c r="C325" s="29" t="str">
        <f>R325&amp;"_BW"&amp;TEXT(O325-N325,"000.00")&amp;"_U"&amp;VLOOKUP(R325&amp;"-"&amp;S325,通道清单!C:L,5,FALSE)&amp;LEFT("_____",5-LEN(VLOOKUP(R325&amp;"-"&amp;S325,通道清单!C:L,4,FALSE)))&amp;VLOOKUP(R325&amp;"-"&amp;S325,通道清单!C:L,4,FALSE)&amp;"_S"&amp;TEXT(N325,"00000.00")&amp;"_E"&amp;TEXT(O325,"00000.00")&amp;"_D"&amp;VLOOKUP(R325&amp;"-"&amp;T325,通道清单!C:L,5,FALSE)&amp;LEFT("_____",5-LEN(VLOOKUP(R325&amp;"-"&amp;T325,通道清单!C:L,4,FALSE)))&amp;VLOOKUP(R325&amp;"-"&amp;T325,通道清单!C:L,4,FALSE)&amp;"_S"&amp;TEXT(P325,"00000.00")&amp;"_E"&amp;TEXT(Q325,"00000.00")</f>
        <v>CS6C_BW036.00_UH____C_S06227.00_E06263.00_DV____A_S04002.00_E04038.00</v>
      </c>
      <c r="D325" s="29"/>
      <c r="E325" s="29"/>
      <c r="F325" s="29"/>
      <c r="G325" s="29" t="s">
        <v>8879</v>
      </c>
      <c r="H325" s="29">
        <f>VLOOKUP(G325,开关状态表!B:I,7,FALSE)</f>
        <v>1</v>
      </c>
      <c r="I325" s="29">
        <v>0</v>
      </c>
      <c r="J325" s="161">
        <v>36</v>
      </c>
      <c r="K325" s="29" t="s">
        <v>202</v>
      </c>
      <c r="L325" s="29"/>
      <c r="M325" s="158" t="s">
        <v>8733</v>
      </c>
      <c r="N325" s="156">
        <f t="shared" si="54"/>
        <v>6227</v>
      </c>
      <c r="O325" s="156">
        <f t="shared" si="55"/>
        <v>6263</v>
      </c>
      <c r="P325" s="156">
        <f t="shared" si="56"/>
        <v>4002</v>
      </c>
      <c r="Q325" s="156">
        <f t="shared" si="57"/>
        <v>4038</v>
      </c>
      <c r="R325" s="29" t="str">
        <f>VLOOKUP(VLOOKUP(G325,开关状态表!B:H,2,FALSE),矩阵信息表!B:H,2,FALSE)</f>
        <v>CS6C</v>
      </c>
      <c r="S325" s="29" t="str">
        <f>VLOOKUP(G325,开关状态表!B:H,5,FALSE)</f>
        <v>RC9B</v>
      </c>
      <c r="T325" s="29" t="str">
        <f>VLOOKUP(G325,开关状态表!B:H,6,FALSE)</f>
        <v>TA9B</v>
      </c>
      <c r="U325" s="29">
        <f>VLOOKUP(R325&amp;"-"&amp;S325,通道清单!C:L,8,FALSE)</f>
        <v>36</v>
      </c>
      <c r="V325" s="29">
        <f>VLOOKUP(R325&amp;"-"&amp;S325,通道清单!C:L,9,FALSE)</f>
        <v>6227</v>
      </c>
      <c r="W325" s="29">
        <f>VLOOKUP(R325&amp;"-"&amp;S325,通道清单!C:L,10,FALSE)</f>
        <v>6263</v>
      </c>
      <c r="X325" s="29">
        <f>VLOOKUP(R325&amp;"-"&amp;T325,通道清单!C:L,9,FALSE)</f>
        <v>4002</v>
      </c>
      <c r="Y325" s="29">
        <f>VLOOKUP(R325&amp;"-"&amp;T325,通道清单!C:L,10,FALSE)</f>
        <v>4038</v>
      </c>
    </row>
    <row r="326" ht="15" hidden="1" spans="1:25">
      <c r="A326" s="29">
        <f t="shared" si="52"/>
        <v>325</v>
      </c>
      <c r="B326" s="29" t="str">
        <f t="shared" si="53"/>
        <v>CS6C-1-1-[22][22]-OFF0-BW36</v>
      </c>
      <c r="C326" s="29" t="str">
        <f>R326&amp;"_BW"&amp;TEXT(O326-N326,"000.00")&amp;"_U"&amp;VLOOKUP(R326&amp;"-"&amp;S326,通道清单!C:L,5,FALSE)&amp;LEFT("_____",5-LEN(VLOOKUP(R326&amp;"-"&amp;S326,通道清单!C:L,4,FALSE)))&amp;VLOOKUP(R326&amp;"-"&amp;S326,通道清单!C:L,4,FALSE)&amp;"_S"&amp;TEXT(N326,"00000.00")&amp;"_E"&amp;TEXT(O326,"00000.00")&amp;"_D"&amp;VLOOKUP(R326&amp;"-"&amp;T326,通道清单!C:L,5,FALSE)&amp;LEFT("_____",5-LEN(VLOOKUP(R326&amp;"-"&amp;T326,通道清单!C:L,4,FALSE)))&amp;VLOOKUP(R326&amp;"-"&amp;T326,通道清单!C:L,4,FALSE)&amp;"_S"&amp;TEXT(P326,"00000.00")&amp;"_E"&amp;TEXT(Q326,"00000.00")</f>
        <v>CS6C_BW036.00_UH____C_S06267.00_E06303.00_DV____A_S04042.00_E04078.00</v>
      </c>
      <c r="D326" s="29"/>
      <c r="E326" s="29"/>
      <c r="F326" s="29"/>
      <c r="G326" s="29" t="s">
        <v>8880</v>
      </c>
      <c r="H326" s="29">
        <f>VLOOKUP(G326,开关状态表!B:I,7,FALSE)</f>
        <v>1</v>
      </c>
      <c r="I326" s="29">
        <v>0</v>
      </c>
      <c r="J326" s="161">
        <v>36</v>
      </c>
      <c r="K326" s="29" t="s">
        <v>202</v>
      </c>
      <c r="L326" s="29"/>
      <c r="M326" s="158" t="s">
        <v>8733</v>
      </c>
      <c r="N326" s="156">
        <f t="shared" si="54"/>
        <v>6267</v>
      </c>
      <c r="O326" s="156">
        <f t="shared" si="55"/>
        <v>6303</v>
      </c>
      <c r="P326" s="156">
        <f t="shared" si="56"/>
        <v>4042</v>
      </c>
      <c r="Q326" s="156">
        <f t="shared" si="57"/>
        <v>4078</v>
      </c>
      <c r="R326" s="29" t="str">
        <f>VLOOKUP(VLOOKUP(G326,开关状态表!B:H,2,FALSE),矩阵信息表!B:H,2,FALSE)</f>
        <v>CS6C</v>
      </c>
      <c r="S326" s="29" t="str">
        <f>VLOOKUP(G326,开关状态表!B:H,5,FALSE)</f>
        <v>RC10B</v>
      </c>
      <c r="T326" s="29" t="str">
        <f>VLOOKUP(G326,开关状态表!B:H,6,FALSE)</f>
        <v>TA10B</v>
      </c>
      <c r="U326" s="29">
        <f>VLOOKUP(R326&amp;"-"&amp;S326,通道清单!C:L,8,FALSE)</f>
        <v>36</v>
      </c>
      <c r="V326" s="29">
        <f>VLOOKUP(R326&amp;"-"&amp;S326,通道清单!C:L,9,FALSE)</f>
        <v>6267</v>
      </c>
      <c r="W326" s="29">
        <f>VLOOKUP(R326&amp;"-"&amp;S326,通道清单!C:L,10,FALSE)</f>
        <v>6303</v>
      </c>
      <c r="X326" s="29">
        <f>VLOOKUP(R326&amp;"-"&amp;T326,通道清单!C:L,9,FALSE)</f>
        <v>4042</v>
      </c>
      <c r="Y326" s="29">
        <f>VLOOKUP(R326&amp;"-"&amp;T326,通道清单!C:L,10,FALSE)</f>
        <v>4078</v>
      </c>
    </row>
    <row r="327" ht="15" hidden="1" spans="1:25">
      <c r="A327" s="29">
        <f t="shared" si="52"/>
        <v>326</v>
      </c>
      <c r="B327" s="29" t="str">
        <f t="shared" ref="B327:B340" si="58">G327&amp;"-"&amp;"OFF"&amp;I327&amp;"-BW"&amp;J327</f>
        <v>CS6C-1-1-[23][23]-OFF0-BW36</v>
      </c>
      <c r="C327" s="29" t="str">
        <f>R327&amp;"_BW"&amp;TEXT(O327-N327,"000.00")&amp;"_U"&amp;VLOOKUP(R327&amp;"-"&amp;S327,通道清单!C:L,5,FALSE)&amp;LEFT("_____",5-LEN(VLOOKUP(R327&amp;"-"&amp;S327,通道清单!C:L,4,FALSE)))&amp;VLOOKUP(R327&amp;"-"&amp;S327,通道清单!C:L,4,FALSE)&amp;"_S"&amp;TEXT(N327,"00000.00")&amp;"_E"&amp;TEXT(O327,"00000.00")&amp;"_D"&amp;VLOOKUP(R327&amp;"-"&amp;T327,通道清单!C:L,5,FALSE)&amp;LEFT("_____",5-LEN(VLOOKUP(R327&amp;"-"&amp;T327,通道清单!C:L,4,FALSE)))&amp;VLOOKUP(R327&amp;"-"&amp;T327,通道清单!C:L,4,FALSE)&amp;"_S"&amp;TEXT(P327,"00000.00")&amp;"_E"&amp;TEXT(Q327,"00000.00")</f>
        <v>CS6C_BW036.00_UH____C_S06307.00_E06343.00_DV____A_S04082.00_E04118.00</v>
      </c>
      <c r="D327" s="29"/>
      <c r="E327" s="29"/>
      <c r="F327" s="29"/>
      <c r="G327" s="29" t="s">
        <v>8881</v>
      </c>
      <c r="H327" s="29">
        <f>VLOOKUP(G327,开关状态表!B:I,7,FALSE)</f>
        <v>1</v>
      </c>
      <c r="I327" s="29">
        <v>0</v>
      </c>
      <c r="J327" s="161">
        <v>36</v>
      </c>
      <c r="K327" s="29" t="s">
        <v>202</v>
      </c>
      <c r="L327" s="29"/>
      <c r="M327" s="158" t="s">
        <v>8733</v>
      </c>
      <c r="N327" s="156">
        <f t="shared" ref="N327:N340" si="59">V327+I327</f>
        <v>6307</v>
      </c>
      <c r="O327" s="156">
        <f t="shared" ref="O327:O340" si="60">N327+J327</f>
        <v>6343</v>
      </c>
      <c r="P327" s="156">
        <f t="shared" ref="P327:P340" si="61">X327+I327</f>
        <v>4082</v>
      </c>
      <c r="Q327" s="156">
        <f t="shared" ref="Q327:Q340" si="62">P327+J327</f>
        <v>4118</v>
      </c>
      <c r="R327" s="29" t="str">
        <f>VLOOKUP(VLOOKUP(G327,开关状态表!B:H,2,FALSE),矩阵信息表!B:H,2,FALSE)</f>
        <v>CS6C</v>
      </c>
      <c r="S327" s="29" t="str">
        <f>VLOOKUP(G327,开关状态表!B:H,5,FALSE)</f>
        <v>RC11B</v>
      </c>
      <c r="T327" s="29" t="str">
        <f>VLOOKUP(G327,开关状态表!B:H,6,FALSE)</f>
        <v>TA11B</v>
      </c>
      <c r="U327" s="29">
        <f>VLOOKUP(R327&amp;"-"&amp;S327,通道清单!C:L,8,FALSE)</f>
        <v>36</v>
      </c>
      <c r="V327" s="29">
        <f>VLOOKUP(R327&amp;"-"&amp;S327,通道清单!C:L,9,FALSE)</f>
        <v>6307</v>
      </c>
      <c r="W327" s="29">
        <f>VLOOKUP(R327&amp;"-"&amp;S327,通道清单!C:L,10,FALSE)</f>
        <v>6343</v>
      </c>
      <c r="X327" s="29">
        <f>VLOOKUP(R327&amp;"-"&amp;T327,通道清单!C:L,9,FALSE)</f>
        <v>4082</v>
      </c>
      <c r="Y327" s="29">
        <f>VLOOKUP(R327&amp;"-"&amp;T327,通道清单!C:L,10,FALSE)</f>
        <v>4118</v>
      </c>
    </row>
    <row r="328" ht="15" hidden="1" spans="1:25">
      <c r="A328" s="29">
        <f t="shared" si="52"/>
        <v>327</v>
      </c>
      <c r="B328" s="29" t="str">
        <f t="shared" si="58"/>
        <v>CS6C-1-1-[24][24]-OFF0-BW36</v>
      </c>
      <c r="C328" s="29" t="str">
        <f>R328&amp;"_BW"&amp;TEXT(O328-N328,"000.00")&amp;"_U"&amp;VLOOKUP(R328&amp;"-"&amp;S328,通道清单!C:L,5,FALSE)&amp;LEFT("_____",5-LEN(VLOOKUP(R328&amp;"-"&amp;S328,通道清单!C:L,4,FALSE)))&amp;VLOOKUP(R328&amp;"-"&amp;S328,通道清单!C:L,4,FALSE)&amp;"_S"&amp;TEXT(N328,"00000.00")&amp;"_E"&amp;TEXT(O328,"00000.00")&amp;"_D"&amp;VLOOKUP(R328&amp;"-"&amp;T328,通道清单!C:L,5,FALSE)&amp;LEFT("_____",5-LEN(VLOOKUP(R328&amp;"-"&amp;T328,通道清单!C:L,4,FALSE)))&amp;VLOOKUP(R328&amp;"-"&amp;T328,通道清单!C:L,4,FALSE)&amp;"_S"&amp;TEXT(P328,"00000.00")&amp;"_E"&amp;TEXT(Q328,"00000.00")</f>
        <v>CS6C_BW036.00_UH____C_S06347.00_E06383.00_DV____A_S04122.00_E04158.00</v>
      </c>
      <c r="D328" s="29"/>
      <c r="E328" s="29"/>
      <c r="F328" s="29"/>
      <c r="G328" s="29" t="s">
        <v>8882</v>
      </c>
      <c r="H328" s="29">
        <f>VLOOKUP(G328,开关状态表!B:I,7,FALSE)</f>
        <v>1</v>
      </c>
      <c r="I328" s="29">
        <v>0</v>
      </c>
      <c r="J328" s="161">
        <v>36</v>
      </c>
      <c r="K328" s="29" t="s">
        <v>202</v>
      </c>
      <c r="L328" s="29"/>
      <c r="M328" s="158" t="s">
        <v>8733</v>
      </c>
      <c r="N328" s="156">
        <f t="shared" si="59"/>
        <v>6347</v>
      </c>
      <c r="O328" s="156">
        <f t="shared" si="60"/>
        <v>6383</v>
      </c>
      <c r="P328" s="156">
        <f t="shared" si="61"/>
        <v>4122</v>
      </c>
      <c r="Q328" s="156">
        <f t="shared" si="62"/>
        <v>4158</v>
      </c>
      <c r="R328" s="29" t="str">
        <f>VLOOKUP(VLOOKUP(G328,开关状态表!B:H,2,FALSE),矩阵信息表!B:H,2,FALSE)</f>
        <v>CS6C</v>
      </c>
      <c r="S328" s="29" t="str">
        <f>VLOOKUP(G328,开关状态表!B:H,5,FALSE)</f>
        <v>RC12B</v>
      </c>
      <c r="T328" s="29" t="str">
        <f>VLOOKUP(G328,开关状态表!B:H,6,FALSE)</f>
        <v>TA12B</v>
      </c>
      <c r="U328" s="29">
        <f>VLOOKUP(R328&amp;"-"&amp;S328,通道清单!C:L,8,FALSE)</f>
        <v>36</v>
      </c>
      <c r="V328" s="29">
        <f>VLOOKUP(R328&amp;"-"&amp;S328,通道清单!C:L,9,FALSE)</f>
        <v>6347</v>
      </c>
      <c r="W328" s="29">
        <f>VLOOKUP(R328&amp;"-"&amp;S328,通道清单!C:L,10,FALSE)</f>
        <v>6383</v>
      </c>
      <c r="X328" s="29">
        <f>VLOOKUP(R328&amp;"-"&amp;T328,通道清单!C:L,9,FALSE)</f>
        <v>4122</v>
      </c>
      <c r="Y328" s="29">
        <f>VLOOKUP(R328&amp;"-"&amp;T328,通道清单!C:L,10,FALSE)</f>
        <v>4158</v>
      </c>
    </row>
    <row r="329" ht="15" hidden="1" spans="1:25">
      <c r="A329" s="29">
        <f t="shared" si="52"/>
        <v>328</v>
      </c>
      <c r="B329" s="29" t="str">
        <f t="shared" si="58"/>
        <v>CS6C-1-1-[25][25]-OFF0-BW1</v>
      </c>
      <c r="C329" s="29" t="str">
        <f>R329&amp;"_BW"&amp;TEXT(O329-N329,"000.00")&amp;"_U"&amp;VLOOKUP(R329&amp;"-"&amp;S329,通道清单!C:L,5,FALSE)&amp;LEFT("_____",5-LEN(VLOOKUP(R329&amp;"-"&amp;S329,通道清单!C:L,4,FALSE)))&amp;VLOOKUP(R329&amp;"-"&amp;S329,通道清单!C:L,4,FALSE)&amp;"_S"&amp;TEXT(N329,"00000.00")&amp;"_E"&amp;TEXT(O329,"00000.00")&amp;"_D"&amp;VLOOKUP(R329&amp;"-"&amp;T329,通道清单!C:L,5,FALSE)&amp;LEFT("_____",5-LEN(VLOOKUP(R329&amp;"-"&amp;T329,通道清单!C:L,4,FALSE)))&amp;VLOOKUP(R329&amp;"-"&amp;T329,通道清单!C:L,4,FALSE)&amp;"_S"&amp;TEXT(P329,"00000.00")&amp;"_E"&amp;TEXT(Q329,"00000.00")</f>
        <v>CS6C_BW001.00_UH____C_S06387.00_E06388.00_DV____A_S04162.00_E04163.00</v>
      </c>
      <c r="D329" s="29"/>
      <c r="E329" s="29"/>
      <c r="F329" s="29"/>
      <c r="G329" s="29" t="s">
        <v>8883</v>
      </c>
      <c r="H329" s="29">
        <f>VLOOKUP(G329,开关状态表!B:I,7,FALSE)</f>
        <v>1</v>
      </c>
      <c r="I329" s="29">
        <v>0</v>
      </c>
      <c r="J329" s="161">
        <v>1</v>
      </c>
      <c r="K329" s="29" t="s">
        <v>8732</v>
      </c>
      <c r="L329" s="29"/>
      <c r="M329" s="158" t="s">
        <v>8733</v>
      </c>
      <c r="N329" s="156">
        <f t="shared" si="59"/>
        <v>6387</v>
      </c>
      <c r="O329" s="156">
        <f t="shared" si="60"/>
        <v>6388</v>
      </c>
      <c r="P329" s="156">
        <f t="shared" si="61"/>
        <v>4162</v>
      </c>
      <c r="Q329" s="156">
        <f t="shared" si="62"/>
        <v>4163</v>
      </c>
      <c r="R329" s="29" t="str">
        <f>VLOOKUP(VLOOKUP(G329,开关状态表!B:H,2,FALSE),矩阵信息表!B:H,2,FALSE)</f>
        <v>CS6C</v>
      </c>
      <c r="S329" s="29" t="str">
        <f>VLOOKUP(G329,开关状态表!B:H,5,FALSE)</f>
        <v>RC13B</v>
      </c>
      <c r="T329" s="29" t="str">
        <f>VLOOKUP(G329,开关状态表!B:H,6,FALSE)</f>
        <v>TA13B</v>
      </c>
      <c r="U329" s="29">
        <f>VLOOKUP(R329&amp;"-"&amp;S329,通道清单!C:L,8,FALSE)</f>
        <v>36</v>
      </c>
      <c r="V329" s="29">
        <f>VLOOKUP(R329&amp;"-"&amp;S329,通道清单!C:L,9,FALSE)</f>
        <v>6387</v>
      </c>
      <c r="W329" s="29">
        <f>VLOOKUP(R329&amp;"-"&amp;S329,通道清单!C:L,10,FALSE)</f>
        <v>6423</v>
      </c>
      <c r="X329" s="29">
        <f>VLOOKUP(R329&amp;"-"&amp;T329,通道清单!C:L,9,FALSE)</f>
        <v>4162</v>
      </c>
      <c r="Y329" s="29">
        <f>VLOOKUP(R329&amp;"-"&amp;T329,通道清单!C:L,10,FALSE)</f>
        <v>4198</v>
      </c>
    </row>
    <row r="330" ht="15" hidden="1" spans="1:25">
      <c r="A330" s="29">
        <f t="shared" si="52"/>
        <v>329</v>
      </c>
      <c r="B330" s="29" t="str">
        <f t="shared" si="58"/>
        <v>CS6C-1-1-[25][25]-OFF1-BW10</v>
      </c>
      <c r="C330" s="29" t="str">
        <f>R330&amp;"_BW"&amp;TEXT(O330-N330,"000.00")&amp;"_U"&amp;VLOOKUP(R330&amp;"-"&amp;S330,通道清单!C:L,5,FALSE)&amp;LEFT("_____",5-LEN(VLOOKUP(R330&amp;"-"&amp;S330,通道清单!C:L,4,FALSE)))&amp;VLOOKUP(R330&amp;"-"&amp;S330,通道清单!C:L,4,FALSE)&amp;"_S"&amp;TEXT(N330,"00000.00")&amp;"_E"&amp;TEXT(O330,"00000.00")&amp;"_D"&amp;VLOOKUP(R330&amp;"-"&amp;T330,通道清单!C:L,5,FALSE)&amp;LEFT("_____",5-LEN(VLOOKUP(R330&amp;"-"&amp;T330,通道清单!C:L,4,FALSE)))&amp;VLOOKUP(R330&amp;"-"&amp;T330,通道清单!C:L,4,FALSE)&amp;"_S"&amp;TEXT(P330,"00000.00")&amp;"_E"&amp;TEXT(Q330,"00000.00")</f>
        <v>CS6C_BW010.00_UH____C_S06388.00_E06398.00_DV____A_S04163.00_E04173.00</v>
      </c>
      <c r="D330" s="29"/>
      <c r="E330" s="29"/>
      <c r="F330" s="29"/>
      <c r="G330" s="29" t="s">
        <v>8883</v>
      </c>
      <c r="H330" s="29">
        <f>VLOOKUP(G330,开关状态表!B:I,7,FALSE)</f>
        <v>1</v>
      </c>
      <c r="I330" s="29">
        <v>1</v>
      </c>
      <c r="J330" s="161">
        <v>10</v>
      </c>
      <c r="K330" s="29" t="s">
        <v>8732</v>
      </c>
      <c r="L330" s="29"/>
      <c r="M330" s="158" t="s">
        <v>8733</v>
      </c>
      <c r="N330" s="156">
        <f t="shared" si="59"/>
        <v>6388</v>
      </c>
      <c r="O330" s="156">
        <f t="shared" si="60"/>
        <v>6398</v>
      </c>
      <c r="P330" s="156">
        <f t="shared" si="61"/>
        <v>4163</v>
      </c>
      <c r="Q330" s="156">
        <f t="shared" si="62"/>
        <v>4173</v>
      </c>
      <c r="R330" s="29" t="str">
        <f>VLOOKUP(VLOOKUP(G330,开关状态表!B:H,2,FALSE),矩阵信息表!B:H,2,FALSE)</f>
        <v>CS6C</v>
      </c>
      <c r="S330" s="29" t="str">
        <f>VLOOKUP(G330,开关状态表!B:H,5,FALSE)</f>
        <v>RC13B</v>
      </c>
      <c r="T330" s="29" t="str">
        <f>VLOOKUP(G330,开关状态表!B:H,6,FALSE)</f>
        <v>TA13B</v>
      </c>
      <c r="U330" s="29">
        <f>VLOOKUP(R330&amp;"-"&amp;S330,通道清单!C:L,8,FALSE)</f>
        <v>36</v>
      </c>
      <c r="V330" s="29">
        <f>VLOOKUP(R330&amp;"-"&amp;S330,通道清单!C:L,9,FALSE)</f>
        <v>6387</v>
      </c>
      <c r="W330" s="29">
        <f>VLOOKUP(R330&amp;"-"&amp;S330,通道清单!C:L,10,FALSE)</f>
        <v>6423</v>
      </c>
      <c r="X330" s="29">
        <f>VLOOKUP(R330&amp;"-"&amp;T330,通道清单!C:L,9,FALSE)</f>
        <v>4162</v>
      </c>
      <c r="Y330" s="29">
        <f>VLOOKUP(R330&amp;"-"&amp;T330,通道清单!C:L,10,FALSE)</f>
        <v>4198</v>
      </c>
    </row>
    <row r="331" ht="15" hidden="1" spans="1:25">
      <c r="A331" s="29">
        <f t="shared" si="52"/>
        <v>330</v>
      </c>
      <c r="B331" s="29" t="str">
        <f t="shared" si="58"/>
        <v>CS6C-1-1-[1][1]-OFF0-BW36</v>
      </c>
      <c r="C331" s="29" t="str">
        <f>R331&amp;"_BW"&amp;TEXT(O331-N331,"000.00")&amp;"_U"&amp;VLOOKUP(R331&amp;"-"&amp;S331,通道清单!C:L,5,FALSE)&amp;LEFT("_____",5-LEN(VLOOKUP(R331&amp;"-"&amp;S331,通道清单!C:L,4,FALSE)))&amp;VLOOKUP(R331&amp;"-"&amp;S331,通道清单!C:L,4,FALSE)&amp;"_S"&amp;TEXT(N331,"00000.00")&amp;"_E"&amp;TEXT(O331,"00000.00")&amp;"_D"&amp;VLOOKUP(R331&amp;"-"&amp;T331,通道清单!C:L,5,FALSE)&amp;LEFT("_____",5-LEN(VLOOKUP(R331&amp;"-"&amp;T331,通道清单!C:L,4,FALSE)))&amp;VLOOKUP(R331&amp;"-"&amp;T331,通道清单!C:L,4,FALSE)&amp;"_S"&amp;TEXT(P331,"00000.00")&amp;"_E"&amp;TEXT(Q331,"00000.00")</f>
        <v>CS6C_BW036.00_UV____C_S05927.00_E05963.00_DH____A_S03702.00_E03738.00</v>
      </c>
      <c r="D331" s="29"/>
      <c r="E331" s="29"/>
      <c r="F331" s="29"/>
      <c r="G331" s="29" t="s">
        <v>8884</v>
      </c>
      <c r="H331" s="29">
        <f>VLOOKUP(G331,开关状态表!B:I,7,FALSE)</f>
        <v>1</v>
      </c>
      <c r="I331" s="29">
        <v>0</v>
      </c>
      <c r="J331" s="161">
        <v>36</v>
      </c>
      <c r="K331" s="29" t="s">
        <v>202</v>
      </c>
      <c r="L331" s="29"/>
      <c r="M331" s="158" t="s">
        <v>8733</v>
      </c>
      <c r="N331" s="156">
        <f t="shared" si="59"/>
        <v>5927</v>
      </c>
      <c r="O331" s="156">
        <f t="shared" si="60"/>
        <v>5963</v>
      </c>
      <c r="P331" s="156">
        <f t="shared" si="61"/>
        <v>3702</v>
      </c>
      <c r="Q331" s="156">
        <f t="shared" si="62"/>
        <v>3738</v>
      </c>
      <c r="R331" s="29" t="str">
        <f>VLOOKUP(VLOOKUP(G331,开关状态表!B:H,2,FALSE),矩阵信息表!B:H,2,FALSE)</f>
        <v>CS6C</v>
      </c>
      <c r="S331" s="29" t="str">
        <f>VLOOKUP(G331,开关状态表!B:H,5,FALSE)</f>
        <v>RC1A</v>
      </c>
      <c r="T331" s="29" t="str">
        <f>VLOOKUP(G331,开关状态表!B:H,6,FALSE)</f>
        <v>TA1A</v>
      </c>
      <c r="U331" s="29">
        <f>VLOOKUP(R331&amp;"-"&amp;S331,通道清单!C:L,8,FALSE)</f>
        <v>36</v>
      </c>
      <c r="V331" s="29">
        <f>VLOOKUP(R331&amp;"-"&amp;S331,通道清单!C:L,9,FALSE)</f>
        <v>5927</v>
      </c>
      <c r="W331" s="29">
        <f>VLOOKUP(R331&amp;"-"&amp;S331,通道清单!C:L,10,FALSE)</f>
        <v>5963</v>
      </c>
      <c r="X331" s="29">
        <f>VLOOKUP(R331&amp;"-"&amp;T331,通道清单!C:L,9,FALSE)</f>
        <v>3702</v>
      </c>
      <c r="Y331" s="29">
        <f>VLOOKUP(R331&amp;"-"&amp;T331,通道清单!C:L,10,FALSE)</f>
        <v>3738</v>
      </c>
    </row>
    <row r="332" ht="15" hidden="1" spans="1:25">
      <c r="A332" s="29">
        <f t="shared" si="52"/>
        <v>331</v>
      </c>
      <c r="B332" s="29" t="str">
        <f t="shared" si="58"/>
        <v>CS6C-1-1-[2][2]-OFF0-BW36</v>
      </c>
      <c r="C332" s="29" t="str">
        <f>R332&amp;"_BW"&amp;TEXT(O332-N332,"000.00")&amp;"_U"&amp;VLOOKUP(R332&amp;"-"&amp;S332,通道清单!C:L,5,FALSE)&amp;LEFT("_____",5-LEN(VLOOKUP(R332&amp;"-"&amp;S332,通道清单!C:L,4,FALSE)))&amp;VLOOKUP(R332&amp;"-"&amp;S332,通道清单!C:L,4,FALSE)&amp;"_S"&amp;TEXT(N332,"00000.00")&amp;"_E"&amp;TEXT(O332,"00000.00")&amp;"_D"&amp;VLOOKUP(R332&amp;"-"&amp;T332,通道清单!C:L,5,FALSE)&amp;LEFT("_____",5-LEN(VLOOKUP(R332&amp;"-"&amp;T332,通道清单!C:L,4,FALSE)))&amp;VLOOKUP(R332&amp;"-"&amp;T332,通道清单!C:L,4,FALSE)&amp;"_S"&amp;TEXT(P332,"00000.00")&amp;"_E"&amp;TEXT(Q332,"00000.00")</f>
        <v>CS6C_BW036.00_UV____C_S05967.00_E06003.00_DH____A_S03742.00_E03778.00</v>
      </c>
      <c r="D332" s="29"/>
      <c r="E332" s="29"/>
      <c r="F332" s="29"/>
      <c r="G332" s="29" t="s">
        <v>8885</v>
      </c>
      <c r="H332" s="29">
        <f>VLOOKUP(G332,开关状态表!B:I,7,FALSE)</f>
        <v>1</v>
      </c>
      <c r="I332" s="29">
        <v>0</v>
      </c>
      <c r="J332" s="161">
        <v>36</v>
      </c>
      <c r="K332" s="29" t="s">
        <v>202</v>
      </c>
      <c r="L332" s="29"/>
      <c r="M332" s="158" t="s">
        <v>8733</v>
      </c>
      <c r="N332" s="156">
        <f t="shared" si="59"/>
        <v>5967</v>
      </c>
      <c r="O332" s="156">
        <f t="shared" si="60"/>
        <v>6003</v>
      </c>
      <c r="P332" s="156">
        <f t="shared" si="61"/>
        <v>3742</v>
      </c>
      <c r="Q332" s="156">
        <f t="shared" si="62"/>
        <v>3778</v>
      </c>
      <c r="R332" s="29" t="str">
        <f>VLOOKUP(VLOOKUP(G332,开关状态表!B:H,2,FALSE),矩阵信息表!B:H,2,FALSE)</f>
        <v>CS6C</v>
      </c>
      <c r="S332" s="29" t="str">
        <f>VLOOKUP(G332,开关状态表!B:H,5,FALSE)</f>
        <v>RC2A</v>
      </c>
      <c r="T332" s="29" t="str">
        <f>VLOOKUP(G332,开关状态表!B:H,6,FALSE)</f>
        <v>TA2A</v>
      </c>
      <c r="U332" s="29">
        <f>VLOOKUP(R332&amp;"-"&amp;S332,通道清单!C:L,8,FALSE)</f>
        <v>36</v>
      </c>
      <c r="V332" s="29">
        <f>VLOOKUP(R332&amp;"-"&amp;S332,通道清单!C:L,9,FALSE)</f>
        <v>5967</v>
      </c>
      <c r="W332" s="29">
        <f>VLOOKUP(R332&amp;"-"&amp;S332,通道清单!C:L,10,FALSE)</f>
        <v>6003</v>
      </c>
      <c r="X332" s="29">
        <f>VLOOKUP(R332&amp;"-"&amp;T332,通道清单!C:L,9,FALSE)</f>
        <v>3742</v>
      </c>
      <c r="Y332" s="29">
        <f>VLOOKUP(R332&amp;"-"&amp;T332,通道清单!C:L,10,FALSE)</f>
        <v>3778</v>
      </c>
    </row>
    <row r="333" ht="15" hidden="1" spans="1:25">
      <c r="A333" s="29">
        <f t="shared" si="52"/>
        <v>332</v>
      </c>
      <c r="B333" s="29" t="str">
        <f t="shared" si="58"/>
        <v>CS6C-1-1-[3][3]-OFF0-BW36</v>
      </c>
      <c r="C333" s="29" t="str">
        <f>R333&amp;"_BW"&amp;TEXT(O333-N333,"000.00")&amp;"_U"&amp;VLOOKUP(R333&amp;"-"&amp;S333,通道清单!C:L,5,FALSE)&amp;LEFT("_____",5-LEN(VLOOKUP(R333&amp;"-"&amp;S333,通道清单!C:L,4,FALSE)))&amp;VLOOKUP(R333&amp;"-"&amp;S333,通道清单!C:L,4,FALSE)&amp;"_S"&amp;TEXT(N333,"00000.00")&amp;"_E"&amp;TEXT(O333,"00000.00")&amp;"_D"&amp;VLOOKUP(R333&amp;"-"&amp;T333,通道清单!C:L,5,FALSE)&amp;LEFT("_____",5-LEN(VLOOKUP(R333&amp;"-"&amp;T333,通道清单!C:L,4,FALSE)))&amp;VLOOKUP(R333&amp;"-"&amp;T333,通道清单!C:L,4,FALSE)&amp;"_S"&amp;TEXT(P333,"00000.00")&amp;"_E"&amp;TEXT(Q333,"00000.00")</f>
        <v>CS6C_BW036.00_UV____C_S06007.00_E06043.00_DH____A_S03782.00_E03818.00</v>
      </c>
      <c r="D333" s="29"/>
      <c r="E333" s="29"/>
      <c r="F333" s="29"/>
      <c r="G333" s="29" t="s">
        <v>8886</v>
      </c>
      <c r="H333" s="29">
        <f>VLOOKUP(G333,开关状态表!B:I,7,FALSE)</f>
        <v>1</v>
      </c>
      <c r="I333" s="29">
        <v>0</v>
      </c>
      <c r="J333" s="161">
        <v>36</v>
      </c>
      <c r="K333" s="29" t="s">
        <v>202</v>
      </c>
      <c r="L333" s="29"/>
      <c r="M333" s="158" t="s">
        <v>8733</v>
      </c>
      <c r="N333" s="156">
        <f t="shared" si="59"/>
        <v>6007</v>
      </c>
      <c r="O333" s="156">
        <f t="shared" si="60"/>
        <v>6043</v>
      </c>
      <c r="P333" s="156">
        <f t="shared" si="61"/>
        <v>3782</v>
      </c>
      <c r="Q333" s="156">
        <f t="shared" si="62"/>
        <v>3818</v>
      </c>
      <c r="R333" s="29" t="str">
        <f>VLOOKUP(VLOOKUP(G333,开关状态表!B:H,2,FALSE),矩阵信息表!B:H,2,FALSE)</f>
        <v>CS6C</v>
      </c>
      <c r="S333" s="29" t="str">
        <f>VLOOKUP(G333,开关状态表!B:H,5,FALSE)</f>
        <v>RC3A</v>
      </c>
      <c r="T333" s="29" t="str">
        <f>VLOOKUP(G333,开关状态表!B:H,6,FALSE)</f>
        <v>TA3A</v>
      </c>
      <c r="U333" s="29">
        <f>VLOOKUP(R333&amp;"-"&amp;S333,通道清单!C:L,8,FALSE)</f>
        <v>36</v>
      </c>
      <c r="V333" s="29">
        <f>VLOOKUP(R333&amp;"-"&amp;S333,通道清单!C:L,9,FALSE)</f>
        <v>6007</v>
      </c>
      <c r="W333" s="29">
        <f>VLOOKUP(R333&amp;"-"&amp;S333,通道清单!C:L,10,FALSE)</f>
        <v>6043</v>
      </c>
      <c r="X333" s="29">
        <f>VLOOKUP(R333&amp;"-"&amp;T333,通道清单!C:L,9,FALSE)</f>
        <v>3782</v>
      </c>
      <c r="Y333" s="29">
        <f>VLOOKUP(R333&amp;"-"&amp;T333,通道清单!C:L,10,FALSE)</f>
        <v>3818</v>
      </c>
    </row>
    <row r="334" ht="15" hidden="1" spans="1:25">
      <c r="A334" s="29">
        <f t="shared" si="52"/>
        <v>333</v>
      </c>
      <c r="B334" s="29" t="str">
        <f t="shared" si="58"/>
        <v>CS6C-1-1-[4][4]-OFF0-BW36</v>
      </c>
      <c r="C334" s="29" t="str">
        <f>R334&amp;"_BW"&amp;TEXT(O334-N334,"000.00")&amp;"_U"&amp;VLOOKUP(R334&amp;"-"&amp;S334,通道清单!C:L,5,FALSE)&amp;LEFT("_____",5-LEN(VLOOKUP(R334&amp;"-"&amp;S334,通道清单!C:L,4,FALSE)))&amp;VLOOKUP(R334&amp;"-"&amp;S334,通道清单!C:L,4,FALSE)&amp;"_S"&amp;TEXT(N334,"00000.00")&amp;"_E"&amp;TEXT(O334,"00000.00")&amp;"_D"&amp;VLOOKUP(R334&amp;"-"&amp;T334,通道清单!C:L,5,FALSE)&amp;LEFT("_____",5-LEN(VLOOKUP(R334&amp;"-"&amp;T334,通道清单!C:L,4,FALSE)))&amp;VLOOKUP(R334&amp;"-"&amp;T334,通道清单!C:L,4,FALSE)&amp;"_S"&amp;TEXT(P334,"00000.00")&amp;"_E"&amp;TEXT(Q334,"00000.00")</f>
        <v>CS6C_BW036.00_UV____C_S06047.00_E06083.00_DH____A_S03822.00_E03858.00</v>
      </c>
      <c r="D334" s="29"/>
      <c r="E334" s="29"/>
      <c r="F334" s="29"/>
      <c r="G334" s="29" t="s">
        <v>8887</v>
      </c>
      <c r="H334" s="29">
        <f>VLOOKUP(G334,开关状态表!B:I,7,FALSE)</f>
        <v>1</v>
      </c>
      <c r="I334" s="29">
        <v>0</v>
      </c>
      <c r="J334" s="161">
        <v>36</v>
      </c>
      <c r="K334" s="29" t="s">
        <v>202</v>
      </c>
      <c r="L334" s="29"/>
      <c r="M334" s="158" t="s">
        <v>8733</v>
      </c>
      <c r="N334" s="156">
        <f t="shared" si="59"/>
        <v>6047</v>
      </c>
      <c r="O334" s="156">
        <f t="shared" si="60"/>
        <v>6083</v>
      </c>
      <c r="P334" s="156">
        <f t="shared" si="61"/>
        <v>3822</v>
      </c>
      <c r="Q334" s="156">
        <f t="shared" si="62"/>
        <v>3858</v>
      </c>
      <c r="R334" s="29" t="str">
        <f>VLOOKUP(VLOOKUP(G334,开关状态表!B:H,2,FALSE),矩阵信息表!B:H,2,FALSE)</f>
        <v>CS6C</v>
      </c>
      <c r="S334" s="29" t="str">
        <f>VLOOKUP(G334,开关状态表!B:H,5,FALSE)</f>
        <v>RC4A</v>
      </c>
      <c r="T334" s="29" t="str">
        <f>VLOOKUP(G334,开关状态表!B:H,6,FALSE)</f>
        <v>TA4A</v>
      </c>
      <c r="U334" s="29">
        <f>VLOOKUP(R334&amp;"-"&amp;S334,通道清单!C:L,8,FALSE)</f>
        <v>36</v>
      </c>
      <c r="V334" s="29">
        <f>VLOOKUP(R334&amp;"-"&amp;S334,通道清单!C:L,9,FALSE)</f>
        <v>6047</v>
      </c>
      <c r="W334" s="29">
        <f>VLOOKUP(R334&amp;"-"&amp;S334,通道清单!C:L,10,FALSE)</f>
        <v>6083</v>
      </c>
      <c r="X334" s="29">
        <f>VLOOKUP(R334&amp;"-"&amp;T334,通道清单!C:L,9,FALSE)</f>
        <v>3822</v>
      </c>
      <c r="Y334" s="29">
        <f>VLOOKUP(R334&amp;"-"&amp;T334,通道清单!C:L,10,FALSE)</f>
        <v>3858</v>
      </c>
    </row>
    <row r="335" ht="15" hidden="1" spans="1:25">
      <c r="A335" s="29">
        <f t="shared" si="52"/>
        <v>334</v>
      </c>
      <c r="B335" s="29" t="str">
        <f t="shared" si="58"/>
        <v>CS6C-1-1-[5][5]-OFF0-BW36</v>
      </c>
      <c r="C335" s="29" t="str">
        <f>R335&amp;"_BW"&amp;TEXT(O335-N335,"000.00")&amp;"_U"&amp;VLOOKUP(R335&amp;"-"&amp;S335,通道清单!C:L,5,FALSE)&amp;LEFT("_____",5-LEN(VLOOKUP(R335&amp;"-"&amp;S335,通道清单!C:L,4,FALSE)))&amp;VLOOKUP(R335&amp;"-"&amp;S335,通道清单!C:L,4,FALSE)&amp;"_S"&amp;TEXT(N335,"00000.00")&amp;"_E"&amp;TEXT(O335,"00000.00")&amp;"_D"&amp;VLOOKUP(R335&amp;"-"&amp;T335,通道清单!C:L,5,FALSE)&amp;LEFT("_____",5-LEN(VLOOKUP(R335&amp;"-"&amp;T335,通道清单!C:L,4,FALSE)))&amp;VLOOKUP(R335&amp;"-"&amp;T335,通道清单!C:L,4,FALSE)&amp;"_S"&amp;TEXT(P335,"00000.00")&amp;"_E"&amp;TEXT(Q335,"00000.00")</f>
        <v>CS6C_BW036.00_UV____C_S06087.00_E06123.00_DH____A_S03862.00_E03898.00</v>
      </c>
      <c r="D335" s="29"/>
      <c r="E335" s="29"/>
      <c r="F335" s="29"/>
      <c r="G335" s="29" t="s">
        <v>8888</v>
      </c>
      <c r="H335" s="29">
        <f>VLOOKUP(G335,开关状态表!B:I,7,FALSE)</f>
        <v>1</v>
      </c>
      <c r="I335" s="29">
        <v>0</v>
      </c>
      <c r="J335" s="161">
        <v>36</v>
      </c>
      <c r="K335" s="29" t="s">
        <v>202</v>
      </c>
      <c r="L335" s="29"/>
      <c r="M335" s="158" t="s">
        <v>8733</v>
      </c>
      <c r="N335" s="156">
        <f t="shared" si="59"/>
        <v>6087</v>
      </c>
      <c r="O335" s="156">
        <f t="shared" si="60"/>
        <v>6123</v>
      </c>
      <c r="P335" s="156">
        <f t="shared" si="61"/>
        <v>3862</v>
      </c>
      <c r="Q335" s="156">
        <f t="shared" si="62"/>
        <v>3898</v>
      </c>
      <c r="R335" s="29" t="str">
        <f>VLOOKUP(VLOOKUP(G335,开关状态表!B:H,2,FALSE),矩阵信息表!B:H,2,FALSE)</f>
        <v>CS6C</v>
      </c>
      <c r="S335" s="29" t="str">
        <f>VLOOKUP(G335,开关状态表!B:H,5,FALSE)</f>
        <v>RC5A</v>
      </c>
      <c r="T335" s="29" t="str">
        <f>VLOOKUP(G335,开关状态表!B:H,6,FALSE)</f>
        <v>TA5A</v>
      </c>
      <c r="U335" s="29">
        <f>VLOOKUP(R335&amp;"-"&amp;S335,通道清单!C:L,8,FALSE)</f>
        <v>36</v>
      </c>
      <c r="V335" s="29">
        <f>VLOOKUP(R335&amp;"-"&amp;S335,通道清单!C:L,9,FALSE)</f>
        <v>6087</v>
      </c>
      <c r="W335" s="29">
        <f>VLOOKUP(R335&amp;"-"&amp;S335,通道清单!C:L,10,FALSE)</f>
        <v>6123</v>
      </c>
      <c r="X335" s="29">
        <f>VLOOKUP(R335&amp;"-"&amp;T335,通道清单!C:L,9,FALSE)</f>
        <v>3862</v>
      </c>
      <c r="Y335" s="29">
        <f>VLOOKUP(R335&amp;"-"&amp;T335,通道清单!C:L,10,FALSE)</f>
        <v>3898</v>
      </c>
    </row>
    <row r="336" ht="15" hidden="1" spans="1:25">
      <c r="A336" s="29">
        <f t="shared" si="52"/>
        <v>335</v>
      </c>
      <c r="B336" s="29" t="str">
        <f t="shared" si="58"/>
        <v>CS6C-1-1-[6][6]-OFF0-BW36</v>
      </c>
      <c r="C336" s="29" t="str">
        <f>R336&amp;"_BW"&amp;TEXT(O336-N336,"000.00")&amp;"_U"&amp;VLOOKUP(R336&amp;"-"&amp;S336,通道清单!C:L,5,FALSE)&amp;LEFT("_____",5-LEN(VLOOKUP(R336&amp;"-"&amp;S336,通道清单!C:L,4,FALSE)))&amp;VLOOKUP(R336&amp;"-"&amp;S336,通道清单!C:L,4,FALSE)&amp;"_S"&amp;TEXT(N336,"00000.00")&amp;"_E"&amp;TEXT(O336,"00000.00")&amp;"_D"&amp;VLOOKUP(R336&amp;"-"&amp;T336,通道清单!C:L,5,FALSE)&amp;LEFT("_____",5-LEN(VLOOKUP(R336&amp;"-"&amp;T336,通道清单!C:L,4,FALSE)))&amp;VLOOKUP(R336&amp;"-"&amp;T336,通道清单!C:L,4,FALSE)&amp;"_S"&amp;TEXT(P336,"00000.00")&amp;"_E"&amp;TEXT(Q336,"00000.00")</f>
        <v>CS6C_BW036.00_UV____C_S06127.00_E06163.00_DH____A_S03902.00_E03938.00</v>
      </c>
      <c r="D336" s="29"/>
      <c r="E336" s="29"/>
      <c r="F336" s="29"/>
      <c r="G336" s="29" t="s">
        <v>8889</v>
      </c>
      <c r="H336" s="29">
        <f>VLOOKUP(G336,开关状态表!B:I,7,FALSE)</f>
        <v>1</v>
      </c>
      <c r="I336" s="29">
        <v>0</v>
      </c>
      <c r="J336" s="161">
        <v>36</v>
      </c>
      <c r="K336" s="29" t="s">
        <v>202</v>
      </c>
      <c r="L336" s="29"/>
      <c r="M336" s="158" t="s">
        <v>8733</v>
      </c>
      <c r="N336" s="156">
        <f t="shared" si="59"/>
        <v>6127</v>
      </c>
      <c r="O336" s="156">
        <f t="shared" si="60"/>
        <v>6163</v>
      </c>
      <c r="P336" s="156">
        <f t="shared" si="61"/>
        <v>3902</v>
      </c>
      <c r="Q336" s="156">
        <f t="shared" si="62"/>
        <v>3938</v>
      </c>
      <c r="R336" s="29" t="str">
        <f>VLOOKUP(VLOOKUP(G336,开关状态表!B:H,2,FALSE),矩阵信息表!B:H,2,FALSE)</f>
        <v>CS6C</v>
      </c>
      <c r="S336" s="29" t="str">
        <f>VLOOKUP(G336,开关状态表!B:H,5,FALSE)</f>
        <v>RC6A</v>
      </c>
      <c r="T336" s="29" t="str">
        <f>VLOOKUP(G336,开关状态表!B:H,6,FALSE)</f>
        <v>TA6A</v>
      </c>
      <c r="U336" s="29">
        <f>VLOOKUP(R336&amp;"-"&amp;S336,通道清单!C:L,8,FALSE)</f>
        <v>36</v>
      </c>
      <c r="V336" s="29">
        <f>VLOOKUP(R336&amp;"-"&amp;S336,通道清单!C:L,9,FALSE)</f>
        <v>6127</v>
      </c>
      <c r="W336" s="29">
        <f>VLOOKUP(R336&amp;"-"&amp;S336,通道清单!C:L,10,FALSE)</f>
        <v>6163</v>
      </c>
      <c r="X336" s="29">
        <f>VLOOKUP(R336&amp;"-"&amp;T336,通道清单!C:L,9,FALSE)</f>
        <v>3902</v>
      </c>
      <c r="Y336" s="29">
        <f>VLOOKUP(R336&amp;"-"&amp;T336,通道清单!C:L,10,FALSE)</f>
        <v>3938</v>
      </c>
    </row>
    <row r="337" ht="15" hidden="1" spans="1:25">
      <c r="A337" s="29">
        <f t="shared" si="52"/>
        <v>336</v>
      </c>
      <c r="B337" s="29" t="str">
        <f t="shared" si="58"/>
        <v>CS6C-1-1-[7][7]-OFF0-BW36</v>
      </c>
      <c r="C337" s="29" t="str">
        <f>R337&amp;"_BW"&amp;TEXT(O337-N337,"000.00")&amp;"_U"&amp;VLOOKUP(R337&amp;"-"&amp;S337,通道清单!C:L,5,FALSE)&amp;LEFT("_____",5-LEN(VLOOKUP(R337&amp;"-"&amp;S337,通道清单!C:L,4,FALSE)))&amp;VLOOKUP(R337&amp;"-"&amp;S337,通道清单!C:L,4,FALSE)&amp;"_S"&amp;TEXT(N337,"00000.00")&amp;"_E"&amp;TEXT(O337,"00000.00")&amp;"_D"&amp;VLOOKUP(R337&amp;"-"&amp;T337,通道清单!C:L,5,FALSE)&amp;LEFT("_____",5-LEN(VLOOKUP(R337&amp;"-"&amp;T337,通道清单!C:L,4,FALSE)))&amp;VLOOKUP(R337&amp;"-"&amp;T337,通道清单!C:L,4,FALSE)&amp;"_S"&amp;TEXT(P337,"00000.00")&amp;"_E"&amp;TEXT(Q337,"00000.00")</f>
        <v>CS6C_BW036.00_UV____C_S06167.00_E06203.00_DH____A_S03942.00_E03978.00</v>
      </c>
      <c r="D337" s="29"/>
      <c r="E337" s="29"/>
      <c r="F337" s="29"/>
      <c r="G337" s="29" t="s">
        <v>8890</v>
      </c>
      <c r="H337" s="29">
        <f>VLOOKUP(G337,开关状态表!B:I,7,FALSE)</f>
        <v>1</v>
      </c>
      <c r="I337" s="29">
        <v>0</v>
      </c>
      <c r="J337" s="161">
        <v>36</v>
      </c>
      <c r="K337" s="29" t="s">
        <v>202</v>
      </c>
      <c r="L337" s="29"/>
      <c r="M337" s="158" t="s">
        <v>8733</v>
      </c>
      <c r="N337" s="156">
        <f t="shared" si="59"/>
        <v>6167</v>
      </c>
      <c r="O337" s="156">
        <f t="shared" si="60"/>
        <v>6203</v>
      </c>
      <c r="P337" s="156">
        <f t="shared" si="61"/>
        <v>3942</v>
      </c>
      <c r="Q337" s="156">
        <f t="shared" si="62"/>
        <v>3978</v>
      </c>
      <c r="R337" s="29" t="str">
        <f>VLOOKUP(VLOOKUP(G337,开关状态表!B:H,2,FALSE),矩阵信息表!B:H,2,FALSE)</f>
        <v>CS6C</v>
      </c>
      <c r="S337" s="29" t="str">
        <f>VLOOKUP(G337,开关状态表!B:H,5,FALSE)</f>
        <v>RC7A</v>
      </c>
      <c r="T337" s="29" t="str">
        <f>VLOOKUP(G337,开关状态表!B:H,6,FALSE)</f>
        <v>TA7A</v>
      </c>
      <c r="U337" s="29">
        <f>VLOOKUP(R337&amp;"-"&amp;S337,通道清单!C:L,8,FALSE)</f>
        <v>36</v>
      </c>
      <c r="V337" s="29">
        <f>VLOOKUP(R337&amp;"-"&amp;S337,通道清单!C:L,9,FALSE)</f>
        <v>6167</v>
      </c>
      <c r="W337" s="29">
        <f>VLOOKUP(R337&amp;"-"&amp;S337,通道清单!C:L,10,FALSE)</f>
        <v>6203</v>
      </c>
      <c r="X337" s="29">
        <f>VLOOKUP(R337&amp;"-"&amp;T337,通道清单!C:L,9,FALSE)</f>
        <v>3942</v>
      </c>
      <c r="Y337" s="29">
        <f>VLOOKUP(R337&amp;"-"&amp;T337,通道清单!C:L,10,FALSE)</f>
        <v>3978</v>
      </c>
    </row>
    <row r="338" ht="15" hidden="1" spans="1:25">
      <c r="A338" s="29">
        <f t="shared" si="52"/>
        <v>337</v>
      </c>
      <c r="B338" s="29" t="str">
        <f t="shared" si="58"/>
        <v>CS6C-1-1-[8][8]-OFF0-BW36</v>
      </c>
      <c r="C338" s="29" t="str">
        <f>R338&amp;"_BW"&amp;TEXT(O338-N338,"000.00")&amp;"_U"&amp;VLOOKUP(R338&amp;"-"&amp;S338,通道清单!C:L,5,FALSE)&amp;LEFT("_____",5-LEN(VLOOKUP(R338&amp;"-"&amp;S338,通道清单!C:L,4,FALSE)))&amp;VLOOKUP(R338&amp;"-"&amp;S338,通道清单!C:L,4,FALSE)&amp;"_S"&amp;TEXT(N338,"00000.00")&amp;"_E"&amp;TEXT(O338,"00000.00")&amp;"_D"&amp;VLOOKUP(R338&amp;"-"&amp;T338,通道清单!C:L,5,FALSE)&amp;LEFT("_____",5-LEN(VLOOKUP(R338&amp;"-"&amp;T338,通道清单!C:L,4,FALSE)))&amp;VLOOKUP(R338&amp;"-"&amp;T338,通道清单!C:L,4,FALSE)&amp;"_S"&amp;TEXT(P338,"00000.00")&amp;"_E"&amp;TEXT(Q338,"00000.00")</f>
        <v>CS6C_BW036.00_UV____C_S06207.00_E06243.00_DH____A_S03982.00_E04018.00</v>
      </c>
      <c r="D338" s="29"/>
      <c r="E338" s="29"/>
      <c r="F338" s="29"/>
      <c r="G338" s="29" t="s">
        <v>8891</v>
      </c>
      <c r="H338" s="29">
        <f>VLOOKUP(G338,开关状态表!B:I,7,FALSE)</f>
        <v>1</v>
      </c>
      <c r="I338" s="29">
        <v>0</v>
      </c>
      <c r="J338" s="161">
        <v>36</v>
      </c>
      <c r="K338" s="29" t="s">
        <v>202</v>
      </c>
      <c r="L338" s="29"/>
      <c r="M338" s="158" t="s">
        <v>8733</v>
      </c>
      <c r="N338" s="156">
        <f t="shared" si="59"/>
        <v>6207</v>
      </c>
      <c r="O338" s="156">
        <f t="shared" si="60"/>
        <v>6243</v>
      </c>
      <c r="P338" s="156">
        <f t="shared" si="61"/>
        <v>3982</v>
      </c>
      <c r="Q338" s="156">
        <f t="shared" si="62"/>
        <v>4018</v>
      </c>
      <c r="R338" s="29" t="str">
        <f>VLOOKUP(VLOOKUP(G338,开关状态表!B:H,2,FALSE),矩阵信息表!B:H,2,FALSE)</f>
        <v>CS6C</v>
      </c>
      <c r="S338" s="29" t="str">
        <f>VLOOKUP(G338,开关状态表!B:H,5,FALSE)</f>
        <v>RC8A</v>
      </c>
      <c r="T338" s="29" t="str">
        <f>VLOOKUP(G338,开关状态表!B:H,6,FALSE)</f>
        <v>TA8A</v>
      </c>
      <c r="U338" s="29">
        <f>VLOOKUP(R338&amp;"-"&amp;S338,通道清单!C:L,8,FALSE)</f>
        <v>36</v>
      </c>
      <c r="V338" s="29">
        <f>VLOOKUP(R338&amp;"-"&amp;S338,通道清单!C:L,9,FALSE)</f>
        <v>6207</v>
      </c>
      <c r="W338" s="29">
        <f>VLOOKUP(R338&amp;"-"&amp;S338,通道清单!C:L,10,FALSE)</f>
        <v>6243</v>
      </c>
      <c r="X338" s="29">
        <f>VLOOKUP(R338&amp;"-"&amp;T338,通道清单!C:L,9,FALSE)</f>
        <v>3982</v>
      </c>
      <c r="Y338" s="29">
        <f>VLOOKUP(R338&amp;"-"&amp;T338,通道清单!C:L,10,FALSE)</f>
        <v>4018</v>
      </c>
    </row>
    <row r="339" ht="15" hidden="1" spans="1:25">
      <c r="A339" s="29">
        <f t="shared" si="52"/>
        <v>338</v>
      </c>
      <c r="B339" s="29" t="str">
        <f t="shared" si="58"/>
        <v>CS6C-1-1-[9][9]-OFF0-BW36</v>
      </c>
      <c r="C339" s="29" t="str">
        <f>R339&amp;"_BW"&amp;TEXT(O339-N339,"000.00")&amp;"_U"&amp;VLOOKUP(R339&amp;"-"&amp;S339,通道清单!C:L,5,FALSE)&amp;LEFT("_____",5-LEN(VLOOKUP(R339&amp;"-"&amp;S339,通道清单!C:L,4,FALSE)))&amp;VLOOKUP(R339&amp;"-"&amp;S339,通道清单!C:L,4,FALSE)&amp;"_S"&amp;TEXT(N339,"00000.00")&amp;"_E"&amp;TEXT(O339,"00000.00")&amp;"_D"&amp;VLOOKUP(R339&amp;"-"&amp;T339,通道清单!C:L,5,FALSE)&amp;LEFT("_____",5-LEN(VLOOKUP(R339&amp;"-"&amp;T339,通道清单!C:L,4,FALSE)))&amp;VLOOKUP(R339&amp;"-"&amp;T339,通道清单!C:L,4,FALSE)&amp;"_S"&amp;TEXT(P339,"00000.00")&amp;"_E"&amp;TEXT(Q339,"00000.00")</f>
        <v>CS6C_BW036.00_UV____C_S06247.00_E06283.00_DH____A_S04022.00_E04058.00</v>
      </c>
      <c r="D339" s="29"/>
      <c r="E339" s="29"/>
      <c r="F339" s="29"/>
      <c r="G339" s="29" t="s">
        <v>8892</v>
      </c>
      <c r="H339" s="29">
        <f>VLOOKUP(G339,开关状态表!B:I,7,FALSE)</f>
        <v>1</v>
      </c>
      <c r="I339" s="29">
        <v>0</v>
      </c>
      <c r="J339" s="161">
        <v>36</v>
      </c>
      <c r="K339" s="29" t="s">
        <v>202</v>
      </c>
      <c r="L339" s="29"/>
      <c r="M339" s="158" t="s">
        <v>8733</v>
      </c>
      <c r="N339" s="156">
        <f t="shared" si="59"/>
        <v>6247</v>
      </c>
      <c r="O339" s="156">
        <f t="shared" si="60"/>
        <v>6283</v>
      </c>
      <c r="P339" s="156">
        <f t="shared" si="61"/>
        <v>4022</v>
      </c>
      <c r="Q339" s="156">
        <f t="shared" si="62"/>
        <v>4058</v>
      </c>
      <c r="R339" s="29" t="str">
        <f>VLOOKUP(VLOOKUP(G339,开关状态表!B:H,2,FALSE),矩阵信息表!B:H,2,FALSE)</f>
        <v>CS6C</v>
      </c>
      <c r="S339" s="29" t="str">
        <f>VLOOKUP(G339,开关状态表!B:H,5,FALSE)</f>
        <v>RC9A</v>
      </c>
      <c r="T339" s="29" t="str">
        <f>VLOOKUP(G339,开关状态表!B:H,6,FALSE)</f>
        <v>TA9A</v>
      </c>
      <c r="U339" s="29">
        <f>VLOOKUP(R339&amp;"-"&amp;S339,通道清单!C:L,8,FALSE)</f>
        <v>36</v>
      </c>
      <c r="V339" s="29">
        <f>VLOOKUP(R339&amp;"-"&amp;S339,通道清单!C:L,9,FALSE)</f>
        <v>6247</v>
      </c>
      <c r="W339" s="29">
        <f>VLOOKUP(R339&amp;"-"&amp;S339,通道清单!C:L,10,FALSE)</f>
        <v>6283</v>
      </c>
      <c r="X339" s="29">
        <f>VLOOKUP(R339&amp;"-"&amp;T339,通道清单!C:L,9,FALSE)</f>
        <v>4022</v>
      </c>
      <c r="Y339" s="29">
        <f>VLOOKUP(R339&amp;"-"&amp;T339,通道清单!C:L,10,FALSE)</f>
        <v>4058</v>
      </c>
    </row>
    <row r="340" ht="15" hidden="1" spans="1:25">
      <c r="A340" s="29">
        <f t="shared" si="52"/>
        <v>339</v>
      </c>
      <c r="B340" s="29" t="str">
        <f t="shared" si="58"/>
        <v>CS6C-1-1-[10][10]-OFF0-BW36</v>
      </c>
      <c r="C340" s="29" t="str">
        <f>R340&amp;"_BW"&amp;TEXT(O340-N340,"000.00")&amp;"_U"&amp;VLOOKUP(R340&amp;"-"&amp;S340,通道清单!C:L,5,FALSE)&amp;LEFT("_____",5-LEN(VLOOKUP(R340&amp;"-"&amp;S340,通道清单!C:L,4,FALSE)))&amp;VLOOKUP(R340&amp;"-"&amp;S340,通道清单!C:L,4,FALSE)&amp;"_S"&amp;TEXT(N340,"00000.00")&amp;"_E"&amp;TEXT(O340,"00000.00")&amp;"_D"&amp;VLOOKUP(R340&amp;"-"&amp;T340,通道清单!C:L,5,FALSE)&amp;LEFT("_____",5-LEN(VLOOKUP(R340&amp;"-"&amp;T340,通道清单!C:L,4,FALSE)))&amp;VLOOKUP(R340&amp;"-"&amp;T340,通道清单!C:L,4,FALSE)&amp;"_S"&amp;TEXT(P340,"00000.00")&amp;"_E"&amp;TEXT(Q340,"00000.00")</f>
        <v>CS6C_BW036.00_UV____C_S06287.00_E06323.00_DH____A_S04062.00_E04098.00</v>
      </c>
      <c r="D340" s="29"/>
      <c r="E340" s="29"/>
      <c r="F340" s="29"/>
      <c r="G340" s="29" t="s">
        <v>8893</v>
      </c>
      <c r="H340" s="29">
        <f>VLOOKUP(G340,开关状态表!B:I,7,FALSE)</f>
        <v>1</v>
      </c>
      <c r="I340" s="29">
        <v>0</v>
      </c>
      <c r="J340" s="161">
        <v>36</v>
      </c>
      <c r="K340" s="29" t="s">
        <v>8732</v>
      </c>
      <c r="L340" s="29"/>
      <c r="M340" s="158" t="s">
        <v>8733</v>
      </c>
      <c r="N340" s="156">
        <f t="shared" si="59"/>
        <v>6287</v>
      </c>
      <c r="O340" s="156">
        <f t="shared" si="60"/>
        <v>6323</v>
      </c>
      <c r="P340" s="156">
        <f t="shared" si="61"/>
        <v>4062</v>
      </c>
      <c r="Q340" s="156">
        <f t="shared" si="62"/>
        <v>4098</v>
      </c>
      <c r="R340" s="29" t="str">
        <f>VLOOKUP(VLOOKUP(G340,开关状态表!B:H,2,FALSE),矩阵信息表!B:H,2,FALSE)</f>
        <v>CS6C</v>
      </c>
      <c r="S340" s="29" t="str">
        <f>VLOOKUP(G340,开关状态表!B:H,5,FALSE)</f>
        <v>RC10A</v>
      </c>
      <c r="T340" s="29" t="str">
        <f>VLOOKUP(G340,开关状态表!B:H,6,FALSE)</f>
        <v>TA10A</v>
      </c>
      <c r="U340" s="29">
        <f>VLOOKUP(R340&amp;"-"&amp;S340,通道清单!C:L,8,FALSE)</f>
        <v>36</v>
      </c>
      <c r="V340" s="29">
        <f>VLOOKUP(R340&amp;"-"&amp;S340,通道清单!C:L,9,FALSE)</f>
        <v>6287</v>
      </c>
      <c r="W340" s="29">
        <f>VLOOKUP(R340&amp;"-"&amp;S340,通道清单!C:L,10,FALSE)</f>
        <v>6323</v>
      </c>
      <c r="X340" s="29">
        <f>VLOOKUP(R340&amp;"-"&amp;T340,通道清单!C:L,9,FALSE)</f>
        <v>4062</v>
      </c>
      <c r="Y340" s="29">
        <f>VLOOKUP(R340&amp;"-"&amp;T340,通道清单!C:L,10,FALSE)</f>
        <v>4098</v>
      </c>
    </row>
    <row r="341" ht="15" hidden="1" spans="1:25">
      <c r="A341" s="29">
        <f t="shared" si="52"/>
        <v>340</v>
      </c>
      <c r="B341" s="29" t="str">
        <f t="shared" ref="B341:B371" si="63">G341&amp;"-"&amp;"OFF"&amp;I341&amp;"-BW"&amp;J341</f>
        <v>CS6C-1-1-[11][11]-OFF0-BW36</v>
      </c>
      <c r="C341" s="29" t="str">
        <f>R341&amp;"_BW"&amp;TEXT(O341-N341,"000.00")&amp;"_U"&amp;VLOOKUP(R341&amp;"-"&amp;S341,通道清单!C:L,5,FALSE)&amp;LEFT("_____",5-LEN(VLOOKUP(R341&amp;"-"&amp;S341,通道清单!C:L,4,FALSE)))&amp;VLOOKUP(R341&amp;"-"&amp;S341,通道清单!C:L,4,FALSE)&amp;"_S"&amp;TEXT(N341,"00000.00")&amp;"_E"&amp;TEXT(O341,"00000.00")&amp;"_D"&amp;VLOOKUP(R341&amp;"-"&amp;T341,通道清单!C:L,5,FALSE)&amp;LEFT("_____",5-LEN(VLOOKUP(R341&amp;"-"&amp;T341,通道清单!C:L,4,FALSE)))&amp;VLOOKUP(R341&amp;"-"&amp;T341,通道清单!C:L,4,FALSE)&amp;"_S"&amp;TEXT(P341,"00000.00")&amp;"_E"&amp;TEXT(Q341,"00000.00")</f>
        <v>CS6C_BW036.00_UV____C_S06327.00_E06363.00_DH____A_S04102.00_E04138.00</v>
      </c>
      <c r="D341" s="29"/>
      <c r="E341" s="29"/>
      <c r="F341" s="29"/>
      <c r="G341" s="29" t="s">
        <v>8894</v>
      </c>
      <c r="H341" s="29">
        <f>VLOOKUP(G341,开关状态表!B:I,7,FALSE)</f>
        <v>1</v>
      </c>
      <c r="I341" s="29">
        <v>0</v>
      </c>
      <c r="J341" s="161">
        <v>36</v>
      </c>
      <c r="K341" s="29" t="s">
        <v>8732</v>
      </c>
      <c r="L341" s="29"/>
      <c r="M341" s="158" t="s">
        <v>8733</v>
      </c>
      <c r="N341" s="156">
        <f t="shared" ref="N341:N371" si="64">V341+I341</f>
        <v>6327</v>
      </c>
      <c r="O341" s="156">
        <f t="shared" ref="O341:O371" si="65">N341+J341</f>
        <v>6363</v>
      </c>
      <c r="P341" s="156">
        <f t="shared" ref="P341:P371" si="66">X341+I341</f>
        <v>4102</v>
      </c>
      <c r="Q341" s="156">
        <f t="shared" ref="Q341:Q371" si="67">P341+J341</f>
        <v>4138</v>
      </c>
      <c r="R341" s="29" t="str">
        <f>VLOOKUP(VLOOKUP(G341,开关状态表!B:H,2,FALSE),矩阵信息表!B:H,2,FALSE)</f>
        <v>CS6C</v>
      </c>
      <c r="S341" s="29" t="str">
        <f>VLOOKUP(G341,开关状态表!B:H,5,FALSE)</f>
        <v>RC11A</v>
      </c>
      <c r="T341" s="29" t="str">
        <f>VLOOKUP(G341,开关状态表!B:H,6,FALSE)</f>
        <v>TA11A</v>
      </c>
      <c r="U341" s="29">
        <f>VLOOKUP(R341&amp;"-"&amp;S341,通道清单!C:L,8,FALSE)</f>
        <v>36</v>
      </c>
      <c r="V341" s="29">
        <f>VLOOKUP(R341&amp;"-"&amp;S341,通道清单!C:L,9,FALSE)</f>
        <v>6327</v>
      </c>
      <c r="W341" s="29">
        <f>VLOOKUP(R341&amp;"-"&amp;S341,通道清单!C:L,10,FALSE)</f>
        <v>6363</v>
      </c>
      <c r="X341" s="29">
        <f>VLOOKUP(R341&amp;"-"&amp;T341,通道清单!C:L,9,FALSE)</f>
        <v>4102</v>
      </c>
      <c r="Y341" s="29">
        <f>VLOOKUP(R341&amp;"-"&amp;T341,通道清单!C:L,10,FALSE)</f>
        <v>4138</v>
      </c>
    </row>
    <row r="342" ht="15" hidden="1" spans="1:25">
      <c r="A342" s="29">
        <f t="shared" si="52"/>
        <v>341</v>
      </c>
      <c r="B342" s="29" t="str">
        <f t="shared" si="63"/>
        <v>CS6C-1-1-[12][12]-OFF0-BW36</v>
      </c>
      <c r="C342" s="29" t="str">
        <f>R342&amp;"_BW"&amp;TEXT(O342-N342,"000.00")&amp;"_U"&amp;VLOOKUP(R342&amp;"-"&amp;S342,通道清单!C:L,5,FALSE)&amp;LEFT("_____",5-LEN(VLOOKUP(R342&amp;"-"&amp;S342,通道清单!C:L,4,FALSE)))&amp;VLOOKUP(R342&amp;"-"&amp;S342,通道清单!C:L,4,FALSE)&amp;"_S"&amp;TEXT(N342,"00000.00")&amp;"_E"&amp;TEXT(O342,"00000.00")&amp;"_D"&amp;VLOOKUP(R342&amp;"-"&amp;T342,通道清单!C:L,5,FALSE)&amp;LEFT("_____",5-LEN(VLOOKUP(R342&amp;"-"&amp;T342,通道清单!C:L,4,FALSE)))&amp;VLOOKUP(R342&amp;"-"&amp;T342,通道清单!C:L,4,FALSE)&amp;"_S"&amp;TEXT(P342,"00000.00")&amp;"_E"&amp;TEXT(Q342,"00000.00")</f>
        <v>CS6C_BW036.00_UV____C_S06367.00_E06403.00_DH____A_S04142.00_E04178.00</v>
      </c>
      <c r="D342" s="29"/>
      <c r="E342" s="29"/>
      <c r="F342" s="29"/>
      <c r="G342" s="29" t="s">
        <v>8895</v>
      </c>
      <c r="H342" s="29">
        <f>VLOOKUP(G342,开关状态表!B:I,7,FALSE)</f>
        <v>1</v>
      </c>
      <c r="I342" s="29">
        <v>0</v>
      </c>
      <c r="J342" s="161">
        <v>36</v>
      </c>
      <c r="K342" s="29" t="s">
        <v>202</v>
      </c>
      <c r="L342" s="29"/>
      <c r="M342" s="158" t="s">
        <v>8733</v>
      </c>
      <c r="N342" s="156">
        <f t="shared" si="64"/>
        <v>6367</v>
      </c>
      <c r="O342" s="156">
        <f t="shared" si="65"/>
        <v>6403</v>
      </c>
      <c r="P342" s="156">
        <f t="shared" si="66"/>
        <v>4142</v>
      </c>
      <c r="Q342" s="156">
        <f t="shared" si="67"/>
        <v>4178</v>
      </c>
      <c r="R342" s="29" t="str">
        <f>VLOOKUP(VLOOKUP(G342,开关状态表!B:H,2,FALSE),矩阵信息表!B:H,2,FALSE)</f>
        <v>CS6C</v>
      </c>
      <c r="S342" s="29" t="str">
        <f>VLOOKUP(G342,开关状态表!B:H,5,FALSE)</f>
        <v>RC12A</v>
      </c>
      <c r="T342" s="29" t="str">
        <f>VLOOKUP(G342,开关状态表!B:H,6,FALSE)</f>
        <v>TA12A</v>
      </c>
      <c r="U342" s="29">
        <f>VLOOKUP(R342&amp;"-"&amp;S342,通道清单!C:L,8,FALSE)</f>
        <v>36</v>
      </c>
      <c r="V342" s="29">
        <f>VLOOKUP(R342&amp;"-"&amp;S342,通道清单!C:L,9,FALSE)</f>
        <v>6367</v>
      </c>
      <c r="W342" s="29">
        <f>VLOOKUP(R342&amp;"-"&amp;S342,通道清单!C:L,10,FALSE)</f>
        <v>6403</v>
      </c>
      <c r="X342" s="29">
        <f>VLOOKUP(R342&amp;"-"&amp;T342,通道清单!C:L,9,FALSE)</f>
        <v>4142</v>
      </c>
      <c r="Y342" s="29">
        <f>VLOOKUP(R342&amp;"-"&amp;T342,通道清单!C:L,10,FALSE)</f>
        <v>4178</v>
      </c>
    </row>
    <row r="343" ht="15" hidden="1" spans="1:25">
      <c r="A343" s="29">
        <f t="shared" si="52"/>
        <v>342</v>
      </c>
      <c r="B343" s="29" t="str">
        <f t="shared" si="63"/>
        <v>CS6D-1-2-[1][1]-OFF0-BW45</v>
      </c>
      <c r="C343" s="29" t="str">
        <f>R343&amp;"_BW"&amp;TEXT(O343-N343,"000.00")&amp;"_U"&amp;VLOOKUP(R343&amp;"-"&amp;S343,通道清单!C:L,5,FALSE)&amp;LEFT("_____",5-LEN(VLOOKUP(R343&amp;"-"&amp;S343,通道清单!C:L,4,FALSE)))&amp;VLOOKUP(R343&amp;"-"&amp;S343,通道清单!C:L,4,FALSE)&amp;"_S"&amp;TEXT(N343,"00000.00")&amp;"_E"&amp;TEXT(O343,"00000.00")&amp;"_D"&amp;VLOOKUP(R343&amp;"-"&amp;T343,通道清单!C:L,5,FALSE)&amp;LEFT("_____",5-LEN(VLOOKUP(R343&amp;"-"&amp;T343,通道清单!C:L,4,FALSE)))&amp;VLOOKUP(R343&amp;"-"&amp;T343,通道清单!C:L,4,FALSE)&amp;"_S"&amp;TEXT(P343,"00000.00")&amp;"_E"&amp;TEXT(Q343,"00000.00")</f>
        <v>CS6D_BW045.00_UV____Z_S14013.50_E14058.50_DH____Z_S12263.50_E12308.50</v>
      </c>
      <c r="D343" s="29"/>
      <c r="E343" s="29"/>
      <c r="F343" s="29"/>
      <c r="G343" s="29" t="s">
        <v>8896</v>
      </c>
      <c r="H343" s="29">
        <f>VLOOKUP(G343,开关状态表!B:I,7,FALSE)</f>
        <v>1</v>
      </c>
      <c r="I343" s="29">
        <v>0</v>
      </c>
      <c r="J343" s="161">
        <v>45</v>
      </c>
      <c r="K343" s="29" t="s">
        <v>8732</v>
      </c>
      <c r="L343" s="29"/>
      <c r="M343" s="158" t="s">
        <v>8733</v>
      </c>
      <c r="N343" s="156">
        <f t="shared" si="64"/>
        <v>14013.5</v>
      </c>
      <c r="O343" s="156">
        <f t="shared" si="65"/>
        <v>14058.5</v>
      </c>
      <c r="P343" s="156">
        <f t="shared" si="66"/>
        <v>12263.5</v>
      </c>
      <c r="Q343" s="156">
        <f t="shared" si="67"/>
        <v>12308.5</v>
      </c>
      <c r="R343" s="29" t="str">
        <f>VLOOKUP(VLOOKUP(G343,开关状态表!B:H,2,FALSE),矩阵信息表!B:H,2,FALSE)</f>
        <v>CS6D</v>
      </c>
      <c r="S343" s="29" t="str">
        <f>VLOOKUP(G343,开关状态表!B:H,5,FALSE)</f>
        <v>RZ1A</v>
      </c>
      <c r="T343" s="29" t="str">
        <f>VLOOKUP(G343,开关状态表!B:H,6,FALSE)</f>
        <v>TZ1A</v>
      </c>
      <c r="U343" s="29">
        <f>VLOOKUP(R343&amp;"-"&amp;S343,通道清单!C:L,8,FALSE)</f>
        <v>45</v>
      </c>
      <c r="V343" s="29">
        <f>VLOOKUP(R343&amp;"-"&amp;S343,通道清单!C:L,9,FALSE)</f>
        <v>14013.5</v>
      </c>
      <c r="W343" s="29">
        <f>VLOOKUP(R343&amp;"-"&amp;S343,通道清单!C:L,10,FALSE)</f>
        <v>14058.5</v>
      </c>
      <c r="X343" s="29">
        <f>VLOOKUP(R343&amp;"-"&amp;T343,通道清单!C:L,9,FALSE)</f>
        <v>12263.5</v>
      </c>
      <c r="Y343" s="29">
        <f>VLOOKUP(R343&amp;"-"&amp;T343,通道清单!C:L,10,FALSE)</f>
        <v>12308.5</v>
      </c>
    </row>
    <row r="344" ht="15" hidden="1" spans="1:25">
      <c r="A344" s="29">
        <f t="shared" si="52"/>
        <v>343</v>
      </c>
      <c r="B344" s="29" t="str">
        <f t="shared" si="63"/>
        <v>CS6D-1-2-[1][1]-OFF45-BW2</v>
      </c>
      <c r="C344" s="29" t="str">
        <f>R344&amp;"_BW"&amp;TEXT(O344-N344,"000.00")&amp;"_U"&amp;VLOOKUP(R344&amp;"-"&amp;S344,通道清单!C:L,5,FALSE)&amp;LEFT("_____",5-LEN(VLOOKUP(R344&amp;"-"&amp;S344,通道清单!C:L,4,FALSE)))&amp;VLOOKUP(R344&amp;"-"&amp;S344,通道清单!C:L,4,FALSE)&amp;"_S"&amp;TEXT(N344,"00000.00")&amp;"_E"&amp;TEXT(O344,"00000.00")&amp;"_D"&amp;VLOOKUP(R344&amp;"-"&amp;T344,通道清单!C:L,5,FALSE)&amp;LEFT("_____",5-LEN(VLOOKUP(R344&amp;"-"&amp;T344,通道清单!C:L,4,FALSE)))&amp;VLOOKUP(R344&amp;"-"&amp;T344,通道清单!C:L,4,FALSE)&amp;"_S"&amp;TEXT(P344,"00000.00")&amp;"_E"&amp;TEXT(Q344,"00000.00")</f>
        <v>CS6D_BW002.00_UV____Z_S14058.50_E14060.50_DH____Z_S12308.50_E12310.50</v>
      </c>
      <c r="D344" s="29"/>
      <c r="E344" s="29"/>
      <c r="F344" s="29"/>
      <c r="G344" s="29" t="s">
        <v>8896</v>
      </c>
      <c r="H344" s="29">
        <f>VLOOKUP(G344,开关状态表!B:I,7,FALSE)</f>
        <v>1</v>
      </c>
      <c r="I344" s="29">
        <v>45</v>
      </c>
      <c r="J344" s="161">
        <v>2</v>
      </c>
      <c r="K344" s="29" t="s">
        <v>202</v>
      </c>
      <c r="L344" s="29"/>
      <c r="M344" s="158" t="s">
        <v>8733</v>
      </c>
      <c r="N344" s="156">
        <f t="shared" si="64"/>
        <v>14058.5</v>
      </c>
      <c r="O344" s="156">
        <f t="shared" si="65"/>
        <v>14060.5</v>
      </c>
      <c r="P344" s="156">
        <f t="shared" si="66"/>
        <v>12308.5</v>
      </c>
      <c r="Q344" s="156">
        <f t="shared" si="67"/>
        <v>12310.5</v>
      </c>
      <c r="R344" s="29" t="str">
        <f>VLOOKUP(VLOOKUP(G344,开关状态表!B:H,2,FALSE),矩阵信息表!B:H,2,FALSE)</f>
        <v>CS6D</v>
      </c>
      <c r="S344" s="29" t="str">
        <f>VLOOKUP(G344,开关状态表!B:H,5,FALSE)</f>
        <v>RZ1A</v>
      </c>
      <c r="T344" s="29" t="str">
        <f>VLOOKUP(G344,开关状态表!B:H,6,FALSE)</f>
        <v>TZ1A</v>
      </c>
      <c r="U344" s="29">
        <f>VLOOKUP(R344&amp;"-"&amp;S344,通道清单!C:L,8,FALSE)</f>
        <v>45</v>
      </c>
      <c r="V344" s="29">
        <f>VLOOKUP(R344&amp;"-"&amp;S344,通道清单!C:L,9,FALSE)</f>
        <v>14013.5</v>
      </c>
      <c r="W344" s="29">
        <f>VLOOKUP(R344&amp;"-"&amp;S344,通道清单!C:L,10,FALSE)</f>
        <v>14058.5</v>
      </c>
      <c r="X344" s="29">
        <f>VLOOKUP(R344&amp;"-"&amp;T344,通道清单!C:L,9,FALSE)</f>
        <v>12263.5</v>
      </c>
      <c r="Y344" s="29">
        <f>VLOOKUP(R344&amp;"-"&amp;T344,通道清单!C:L,10,FALSE)</f>
        <v>12308.5</v>
      </c>
    </row>
    <row r="345" ht="15" hidden="1" spans="1:25">
      <c r="A345" s="29">
        <f t="shared" si="52"/>
        <v>344</v>
      </c>
      <c r="B345" s="29" t="str">
        <f t="shared" si="63"/>
        <v>CS6D-1-2-[2][2]-OFF0-BW36</v>
      </c>
      <c r="C345" s="29" t="str">
        <f>R345&amp;"_BW"&amp;TEXT(O345-N345,"000.00")&amp;"_U"&amp;VLOOKUP(R345&amp;"-"&amp;S345,通道清单!C:L,5,FALSE)&amp;LEFT("_____",5-LEN(VLOOKUP(R345&amp;"-"&amp;S345,通道清单!C:L,4,FALSE)))&amp;VLOOKUP(R345&amp;"-"&amp;S345,通道清单!C:L,4,FALSE)&amp;"_S"&amp;TEXT(N345,"00000.00")&amp;"_E"&amp;TEXT(O345,"00000.00")&amp;"_D"&amp;VLOOKUP(R345&amp;"-"&amp;T345,通道清单!C:L,5,FALSE)&amp;LEFT("_____",5-LEN(VLOOKUP(R345&amp;"-"&amp;T345,通道清单!C:L,4,FALSE)))&amp;VLOOKUP(R345&amp;"-"&amp;T345,通道清单!C:L,4,FALSE)&amp;"_S"&amp;TEXT(P345,"00000.00")&amp;"_E"&amp;TEXT(Q345,"00000.00")</f>
        <v>CS6D_BW036.00_UV____Z_S14063.00_E14099.00_DH____Z_S12313.00_E12349.00</v>
      </c>
      <c r="D345" s="29"/>
      <c r="E345" s="29"/>
      <c r="F345" s="29"/>
      <c r="G345" s="29" t="s">
        <v>8897</v>
      </c>
      <c r="H345" s="29">
        <f>VLOOKUP(G345,开关状态表!B:I,7,FALSE)</f>
        <v>1</v>
      </c>
      <c r="I345" s="29">
        <v>0</v>
      </c>
      <c r="J345" s="161">
        <v>36</v>
      </c>
      <c r="K345" s="29" t="s">
        <v>8732</v>
      </c>
      <c r="L345" s="29"/>
      <c r="M345" s="158" t="s">
        <v>8733</v>
      </c>
      <c r="N345" s="156">
        <f t="shared" si="64"/>
        <v>14063</v>
      </c>
      <c r="O345" s="156">
        <f t="shared" si="65"/>
        <v>14099</v>
      </c>
      <c r="P345" s="156">
        <f t="shared" si="66"/>
        <v>12313</v>
      </c>
      <c r="Q345" s="156">
        <f t="shared" si="67"/>
        <v>12349</v>
      </c>
      <c r="R345" s="29" t="str">
        <f>VLOOKUP(VLOOKUP(G345,开关状态表!B:H,2,FALSE),矩阵信息表!B:H,2,FALSE)</f>
        <v>CS6D</v>
      </c>
      <c r="S345" s="29" t="str">
        <f>VLOOKUP(G345,开关状态表!B:H,5,FALSE)</f>
        <v>RZ2A</v>
      </c>
      <c r="T345" s="29" t="str">
        <f>VLOOKUP(G345,开关状态表!B:H,6,FALSE)</f>
        <v>TZ2A</v>
      </c>
      <c r="U345" s="29">
        <f>VLOOKUP(R345&amp;"-"&amp;S345,通道清单!C:L,8,FALSE)</f>
        <v>36</v>
      </c>
      <c r="V345" s="29">
        <f>VLOOKUP(R345&amp;"-"&amp;S345,通道清单!C:L,9,FALSE)</f>
        <v>14063</v>
      </c>
      <c r="W345" s="29">
        <f>VLOOKUP(R345&amp;"-"&amp;S345,通道清单!C:L,10,FALSE)</f>
        <v>14099</v>
      </c>
      <c r="X345" s="29">
        <f>VLOOKUP(R345&amp;"-"&amp;T345,通道清单!C:L,9,FALSE)</f>
        <v>12313</v>
      </c>
      <c r="Y345" s="29">
        <f>VLOOKUP(R345&amp;"-"&amp;T345,通道清单!C:L,10,FALSE)</f>
        <v>12349</v>
      </c>
    </row>
    <row r="346" ht="15" hidden="1" spans="1:25">
      <c r="A346" s="29">
        <f t="shared" si="52"/>
        <v>345</v>
      </c>
      <c r="B346" s="29" t="str">
        <f t="shared" si="63"/>
        <v>CS6D-1-2-[2][2]-OFF36-BW2</v>
      </c>
      <c r="C346" s="29" t="str">
        <f>R346&amp;"_BW"&amp;TEXT(O346-N346,"000.00")&amp;"_U"&amp;VLOOKUP(R346&amp;"-"&amp;S346,通道清单!C:L,5,FALSE)&amp;LEFT("_____",5-LEN(VLOOKUP(R346&amp;"-"&amp;S346,通道清单!C:L,4,FALSE)))&amp;VLOOKUP(R346&amp;"-"&amp;S346,通道清单!C:L,4,FALSE)&amp;"_S"&amp;TEXT(N346,"00000.00")&amp;"_E"&amp;TEXT(O346,"00000.00")&amp;"_D"&amp;VLOOKUP(R346&amp;"-"&amp;T346,通道清单!C:L,5,FALSE)&amp;LEFT("_____",5-LEN(VLOOKUP(R346&amp;"-"&amp;T346,通道清单!C:L,4,FALSE)))&amp;VLOOKUP(R346&amp;"-"&amp;T346,通道清单!C:L,4,FALSE)&amp;"_S"&amp;TEXT(P346,"00000.00")&amp;"_E"&amp;TEXT(Q346,"00000.00")</f>
        <v>CS6D_BW002.00_UV____Z_S14099.00_E14101.00_DH____Z_S12349.00_E12351.00</v>
      </c>
      <c r="D346" s="29"/>
      <c r="E346" s="29"/>
      <c r="F346" s="29"/>
      <c r="G346" s="29" t="s">
        <v>8897</v>
      </c>
      <c r="H346" s="29">
        <v>1</v>
      </c>
      <c r="I346" s="29">
        <v>36</v>
      </c>
      <c r="J346" s="161">
        <v>2</v>
      </c>
      <c r="K346" s="29" t="s">
        <v>8732</v>
      </c>
      <c r="L346" s="29"/>
      <c r="M346" s="158" t="s">
        <v>8733</v>
      </c>
      <c r="N346" s="156">
        <f t="shared" si="64"/>
        <v>14099</v>
      </c>
      <c r="O346" s="156">
        <f t="shared" si="65"/>
        <v>14101</v>
      </c>
      <c r="P346" s="156">
        <f t="shared" si="66"/>
        <v>12349</v>
      </c>
      <c r="Q346" s="156">
        <f t="shared" si="67"/>
        <v>12351</v>
      </c>
      <c r="R346" s="29" t="str">
        <f>VLOOKUP(VLOOKUP(G346,开关状态表!B:H,2,FALSE),矩阵信息表!B:H,2,FALSE)</f>
        <v>CS6D</v>
      </c>
      <c r="S346" s="29" t="str">
        <f>VLOOKUP(G346,开关状态表!B:H,5,FALSE)</f>
        <v>RZ2A</v>
      </c>
      <c r="T346" s="29" t="str">
        <f>VLOOKUP(G346,开关状态表!B:H,6,FALSE)</f>
        <v>TZ2A</v>
      </c>
      <c r="U346" s="29">
        <f>VLOOKUP(R346&amp;"-"&amp;S346,通道清单!C:L,8,FALSE)</f>
        <v>36</v>
      </c>
      <c r="V346" s="29">
        <f>VLOOKUP(R346&amp;"-"&amp;S346,通道清单!C:L,9,FALSE)</f>
        <v>14063</v>
      </c>
      <c r="W346" s="29">
        <f>VLOOKUP(R346&amp;"-"&amp;S346,通道清单!C:L,10,FALSE)</f>
        <v>14099</v>
      </c>
      <c r="X346" s="29">
        <f>VLOOKUP(R346&amp;"-"&amp;T346,通道清单!C:L,9,FALSE)</f>
        <v>12313</v>
      </c>
      <c r="Y346" s="29">
        <f>VLOOKUP(R346&amp;"-"&amp;T346,通道清单!C:L,10,FALSE)</f>
        <v>12349</v>
      </c>
    </row>
    <row r="347" ht="15" hidden="1" spans="1:25">
      <c r="A347" s="29">
        <f t="shared" si="52"/>
        <v>346</v>
      </c>
      <c r="B347" s="29" t="str">
        <f t="shared" si="63"/>
        <v>CS6D-1-2-[2][2]-OFF38-BW2</v>
      </c>
      <c r="C347" s="29" t="str">
        <f>R347&amp;"_BW"&amp;TEXT(O347-N347,"000.00")&amp;"_U"&amp;VLOOKUP(R347&amp;"-"&amp;S347,通道清单!C:L,5,FALSE)&amp;LEFT("_____",5-LEN(VLOOKUP(R347&amp;"-"&amp;S347,通道清单!C:L,4,FALSE)))&amp;VLOOKUP(R347&amp;"-"&amp;S347,通道清单!C:L,4,FALSE)&amp;"_S"&amp;TEXT(N347,"00000.00")&amp;"_E"&amp;TEXT(O347,"00000.00")&amp;"_D"&amp;VLOOKUP(R347&amp;"-"&amp;T347,通道清单!C:L,5,FALSE)&amp;LEFT("_____",5-LEN(VLOOKUP(R347&amp;"-"&amp;T347,通道清单!C:L,4,FALSE)))&amp;VLOOKUP(R347&amp;"-"&amp;T347,通道清单!C:L,4,FALSE)&amp;"_S"&amp;TEXT(P347,"00000.00")&amp;"_E"&amp;TEXT(Q347,"00000.00")</f>
        <v>CS6D_BW002.00_UV____Z_S14101.00_E14103.00_DH____Z_S12351.00_E12353.00</v>
      </c>
      <c r="D347" s="29"/>
      <c r="E347" s="29"/>
      <c r="F347" s="29"/>
      <c r="G347" s="29" t="s">
        <v>8897</v>
      </c>
      <c r="H347" s="29">
        <f>VLOOKUP(G347,开关状态表!B:I,7,FALSE)</f>
        <v>1</v>
      </c>
      <c r="I347" s="29">
        <v>38</v>
      </c>
      <c r="J347" s="161">
        <v>2</v>
      </c>
      <c r="K347" s="29" t="s">
        <v>8732</v>
      </c>
      <c r="L347" s="29"/>
      <c r="M347" s="158" t="s">
        <v>8733</v>
      </c>
      <c r="N347" s="156">
        <f t="shared" si="64"/>
        <v>14101</v>
      </c>
      <c r="O347" s="156">
        <f t="shared" si="65"/>
        <v>14103</v>
      </c>
      <c r="P347" s="156">
        <f t="shared" si="66"/>
        <v>12351</v>
      </c>
      <c r="Q347" s="156">
        <f t="shared" si="67"/>
        <v>12353</v>
      </c>
      <c r="R347" s="29" t="str">
        <f>VLOOKUP(VLOOKUP(G347,开关状态表!B:H,2,FALSE),矩阵信息表!B:H,2,FALSE)</f>
        <v>CS6D</v>
      </c>
      <c r="S347" s="29" t="str">
        <f>VLOOKUP(G347,开关状态表!B:H,5,FALSE)</f>
        <v>RZ2A</v>
      </c>
      <c r="T347" s="29" t="str">
        <f>VLOOKUP(G347,开关状态表!B:H,6,FALSE)</f>
        <v>TZ2A</v>
      </c>
      <c r="U347" s="29">
        <f>VLOOKUP(R347&amp;"-"&amp;S347,通道清单!C:L,8,FALSE)</f>
        <v>36</v>
      </c>
      <c r="V347" s="29">
        <f>VLOOKUP(R347&amp;"-"&amp;S347,通道清单!C:L,9,FALSE)</f>
        <v>14063</v>
      </c>
      <c r="W347" s="29">
        <f>VLOOKUP(R347&amp;"-"&amp;S347,通道清单!C:L,10,FALSE)</f>
        <v>14099</v>
      </c>
      <c r="X347" s="29">
        <f>VLOOKUP(R347&amp;"-"&amp;T347,通道清单!C:L,9,FALSE)</f>
        <v>12313</v>
      </c>
      <c r="Y347" s="29">
        <f>VLOOKUP(R347&amp;"-"&amp;T347,通道清单!C:L,10,FALSE)</f>
        <v>12349</v>
      </c>
    </row>
    <row r="348" ht="15" hidden="1" spans="1:25">
      <c r="A348" s="29">
        <f t="shared" si="52"/>
        <v>347</v>
      </c>
      <c r="B348" s="29" t="str">
        <f t="shared" si="63"/>
        <v>CS6D-1-2-[3][3]-OFF0-BW14</v>
      </c>
      <c r="C348" s="29" t="str">
        <f>R348&amp;"_BW"&amp;TEXT(O348-N348,"000.00")&amp;"_U"&amp;VLOOKUP(R348&amp;"-"&amp;S348,通道清单!C:L,5,FALSE)&amp;LEFT("_____",5-LEN(VLOOKUP(R348&amp;"-"&amp;S348,通道清单!C:L,4,FALSE)))&amp;VLOOKUP(R348&amp;"-"&amp;S348,通道清单!C:L,4,FALSE)&amp;"_S"&amp;TEXT(N348,"00000.00")&amp;"_E"&amp;TEXT(O348,"00000.00")&amp;"_D"&amp;VLOOKUP(R348&amp;"-"&amp;T348,通道清单!C:L,5,FALSE)&amp;LEFT("_____",5-LEN(VLOOKUP(R348&amp;"-"&amp;T348,通道清单!C:L,4,FALSE)))&amp;VLOOKUP(R348&amp;"-"&amp;T348,通道清单!C:L,4,FALSE)&amp;"_S"&amp;TEXT(P348,"00000.00")&amp;"_E"&amp;TEXT(Q348,"00000.00")</f>
        <v>CS6D_BW014.00_UV____Z_S14103.00_E14117.00_DH____Z_S12353.00_E12367.00</v>
      </c>
      <c r="D348" s="29"/>
      <c r="E348" s="29"/>
      <c r="F348" s="29"/>
      <c r="G348" s="29" t="s">
        <v>8898</v>
      </c>
      <c r="H348" s="29">
        <f>VLOOKUP(G348,开关状态表!B:I,7,FALSE)</f>
        <v>1</v>
      </c>
      <c r="I348" s="29">
        <v>0</v>
      </c>
      <c r="J348" s="161">
        <v>14</v>
      </c>
      <c r="K348" s="29" t="s">
        <v>8732</v>
      </c>
      <c r="L348" s="29"/>
      <c r="M348" s="158" t="s">
        <v>8733</v>
      </c>
      <c r="N348" s="156">
        <f t="shared" si="64"/>
        <v>14103</v>
      </c>
      <c r="O348" s="156">
        <f t="shared" si="65"/>
        <v>14117</v>
      </c>
      <c r="P348" s="156">
        <f t="shared" si="66"/>
        <v>12353</v>
      </c>
      <c r="Q348" s="156">
        <f t="shared" si="67"/>
        <v>12367</v>
      </c>
      <c r="R348" s="29" t="str">
        <f>VLOOKUP(VLOOKUP(G348,开关状态表!B:H,2,FALSE),矩阵信息表!B:H,2,FALSE)</f>
        <v>CS6D</v>
      </c>
      <c r="S348" s="29" t="str">
        <f>VLOOKUP(G348,开关状态表!B:H,5,FALSE)</f>
        <v>RZ3A</v>
      </c>
      <c r="T348" s="29" t="str">
        <f>VLOOKUP(G348,开关状态表!B:H,6,FALSE)</f>
        <v>TZ3A</v>
      </c>
      <c r="U348" s="29">
        <f>VLOOKUP(R348&amp;"-"&amp;S348,通道清单!C:L,8,FALSE)</f>
        <v>36</v>
      </c>
      <c r="V348" s="29">
        <f>VLOOKUP(R348&amp;"-"&amp;S348,通道清单!C:L,9,FALSE)</f>
        <v>14103</v>
      </c>
      <c r="W348" s="29">
        <f>VLOOKUP(R348&amp;"-"&amp;S348,通道清单!C:L,10,FALSE)</f>
        <v>14139</v>
      </c>
      <c r="X348" s="29">
        <f>VLOOKUP(R348&amp;"-"&amp;T348,通道清单!C:L,9,FALSE)</f>
        <v>12353</v>
      </c>
      <c r="Y348" s="29">
        <f>VLOOKUP(R348&amp;"-"&amp;T348,通道清单!C:L,10,FALSE)</f>
        <v>12389</v>
      </c>
    </row>
    <row r="349" ht="15" hidden="1" spans="1:25">
      <c r="A349" s="29">
        <f t="shared" si="52"/>
        <v>348</v>
      </c>
      <c r="B349" s="29" t="str">
        <f t="shared" si="63"/>
        <v>CS6D-1-2-[3][3]-OFF14-BW22</v>
      </c>
      <c r="C349" s="29" t="str">
        <f>R349&amp;"_BW"&amp;TEXT(O349-N349,"000.00")&amp;"_U"&amp;VLOOKUP(R349&amp;"-"&amp;S349,通道清单!C:L,5,FALSE)&amp;LEFT("_____",5-LEN(VLOOKUP(R349&amp;"-"&amp;S349,通道清单!C:L,4,FALSE)))&amp;VLOOKUP(R349&amp;"-"&amp;S349,通道清单!C:L,4,FALSE)&amp;"_S"&amp;TEXT(N349,"00000.00")&amp;"_E"&amp;TEXT(O349,"00000.00")&amp;"_D"&amp;VLOOKUP(R349&amp;"-"&amp;T349,通道清单!C:L,5,FALSE)&amp;LEFT("_____",5-LEN(VLOOKUP(R349&amp;"-"&amp;T349,通道清单!C:L,4,FALSE)))&amp;VLOOKUP(R349&amp;"-"&amp;T349,通道清单!C:L,4,FALSE)&amp;"_S"&amp;TEXT(P349,"00000.00")&amp;"_E"&amp;TEXT(Q349,"00000.00")</f>
        <v>CS6D_BW022.00_UV____Z_S14117.00_E14139.00_DH____Z_S12367.00_E12389.00</v>
      </c>
      <c r="D349" s="29"/>
      <c r="E349" s="29"/>
      <c r="F349" s="29"/>
      <c r="G349" s="29" t="s">
        <v>8898</v>
      </c>
      <c r="H349" s="29">
        <f>VLOOKUP(G349,开关状态表!B:I,7,FALSE)</f>
        <v>1</v>
      </c>
      <c r="I349" s="29">
        <v>14</v>
      </c>
      <c r="J349" s="161">
        <v>22</v>
      </c>
      <c r="K349" s="29" t="s">
        <v>8732</v>
      </c>
      <c r="L349" s="29"/>
      <c r="M349" s="158" t="s">
        <v>8733</v>
      </c>
      <c r="N349" s="156">
        <f t="shared" si="64"/>
        <v>14117</v>
      </c>
      <c r="O349" s="156">
        <f t="shared" si="65"/>
        <v>14139</v>
      </c>
      <c r="P349" s="156">
        <f t="shared" si="66"/>
        <v>12367</v>
      </c>
      <c r="Q349" s="156">
        <f t="shared" si="67"/>
        <v>12389</v>
      </c>
      <c r="R349" s="29" t="str">
        <f>VLOOKUP(VLOOKUP(G349,开关状态表!B:H,2,FALSE),矩阵信息表!B:H,2,FALSE)</f>
        <v>CS6D</v>
      </c>
      <c r="S349" s="29" t="str">
        <f>VLOOKUP(G349,开关状态表!B:H,5,FALSE)</f>
        <v>RZ3A</v>
      </c>
      <c r="T349" s="29" t="str">
        <f>VLOOKUP(G349,开关状态表!B:H,6,FALSE)</f>
        <v>TZ3A</v>
      </c>
      <c r="U349" s="29">
        <f>VLOOKUP(R349&amp;"-"&amp;S349,通道清单!C:L,8,FALSE)</f>
        <v>36</v>
      </c>
      <c r="V349" s="29">
        <f>VLOOKUP(R349&amp;"-"&amp;S349,通道清单!C:L,9,FALSE)</f>
        <v>14103</v>
      </c>
      <c r="W349" s="29">
        <f>VLOOKUP(R349&amp;"-"&amp;S349,通道清单!C:L,10,FALSE)</f>
        <v>14139</v>
      </c>
      <c r="X349" s="29">
        <f>VLOOKUP(R349&amp;"-"&amp;T349,通道清单!C:L,9,FALSE)</f>
        <v>12353</v>
      </c>
      <c r="Y349" s="29">
        <f>VLOOKUP(R349&amp;"-"&amp;T349,通道清单!C:L,10,FALSE)</f>
        <v>12389</v>
      </c>
    </row>
    <row r="350" ht="15" hidden="1" spans="1:25">
      <c r="A350" s="29">
        <f t="shared" si="52"/>
        <v>349</v>
      </c>
      <c r="B350" s="29" t="str">
        <f t="shared" si="63"/>
        <v>CS6D-1-2-[4][4]-OFF0-BW36</v>
      </c>
      <c r="C350" s="29" t="str">
        <f>R350&amp;"_BW"&amp;TEXT(O350-N350,"000.00")&amp;"_U"&amp;VLOOKUP(R350&amp;"-"&amp;S350,通道清单!C:L,5,FALSE)&amp;LEFT("_____",5-LEN(VLOOKUP(R350&amp;"-"&amp;S350,通道清单!C:L,4,FALSE)))&amp;VLOOKUP(R350&amp;"-"&amp;S350,通道清单!C:L,4,FALSE)&amp;"_S"&amp;TEXT(N350,"00000.00")&amp;"_E"&amp;TEXT(O350,"00000.00")&amp;"_D"&amp;VLOOKUP(R350&amp;"-"&amp;T350,通道清单!C:L,5,FALSE)&amp;LEFT("_____",5-LEN(VLOOKUP(R350&amp;"-"&amp;T350,通道清单!C:L,4,FALSE)))&amp;VLOOKUP(R350&amp;"-"&amp;T350,通道清单!C:L,4,FALSE)&amp;"_S"&amp;TEXT(P350,"00000.00")&amp;"_E"&amp;TEXT(Q350,"00000.00")</f>
        <v>CS6D_BW036.00_UV____Z_S14143.00_E14179.00_DH____Z_S12393.00_E12429.00</v>
      </c>
      <c r="D350" s="29"/>
      <c r="E350" s="29"/>
      <c r="F350" s="29"/>
      <c r="G350" s="29" t="s">
        <v>8899</v>
      </c>
      <c r="H350" s="29">
        <f>VLOOKUP(G350,开关状态表!B:I,7,FALSE)</f>
        <v>1</v>
      </c>
      <c r="I350" s="29">
        <v>0</v>
      </c>
      <c r="J350" s="161">
        <v>36</v>
      </c>
      <c r="K350" s="29" t="s">
        <v>8732</v>
      </c>
      <c r="L350" s="29"/>
      <c r="M350" s="158" t="s">
        <v>8733</v>
      </c>
      <c r="N350" s="156">
        <f t="shared" si="64"/>
        <v>14143</v>
      </c>
      <c r="O350" s="156">
        <f t="shared" si="65"/>
        <v>14179</v>
      </c>
      <c r="P350" s="156">
        <f t="shared" si="66"/>
        <v>12393</v>
      </c>
      <c r="Q350" s="156">
        <f t="shared" si="67"/>
        <v>12429</v>
      </c>
      <c r="R350" s="29" t="str">
        <f>VLOOKUP(VLOOKUP(G350,开关状态表!B:H,2,FALSE),矩阵信息表!B:H,2,FALSE)</f>
        <v>CS6D</v>
      </c>
      <c r="S350" s="29" t="str">
        <f>VLOOKUP(G350,开关状态表!B:H,5,FALSE)</f>
        <v>RZ4A</v>
      </c>
      <c r="T350" s="29" t="str">
        <f>VLOOKUP(G350,开关状态表!B:H,6,FALSE)</f>
        <v>TZ4A</v>
      </c>
      <c r="U350" s="29">
        <f>VLOOKUP(R350&amp;"-"&amp;S350,通道清单!C:L,8,FALSE)</f>
        <v>36</v>
      </c>
      <c r="V350" s="29">
        <f>VLOOKUP(R350&amp;"-"&amp;S350,通道清单!C:L,9,FALSE)</f>
        <v>14143</v>
      </c>
      <c r="W350" s="29">
        <f>VLOOKUP(R350&amp;"-"&amp;S350,通道清单!C:L,10,FALSE)</f>
        <v>14179</v>
      </c>
      <c r="X350" s="29">
        <f>VLOOKUP(R350&amp;"-"&amp;T350,通道清单!C:L,9,FALSE)</f>
        <v>12393</v>
      </c>
      <c r="Y350" s="29">
        <f>VLOOKUP(R350&amp;"-"&amp;T350,通道清单!C:L,10,FALSE)</f>
        <v>12429</v>
      </c>
    </row>
    <row r="351" ht="15" hidden="1" spans="1:25">
      <c r="A351" s="29">
        <f t="shared" si="52"/>
        <v>350</v>
      </c>
      <c r="B351" s="29" t="str">
        <f t="shared" si="63"/>
        <v>CS6D-1-2-[5][5]-OFF0-BW36</v>
      </c>
      <c r="C351" s="29" t="str">
        <f>R351&amp;"_BW"&amp;TEXT(O351-N351,"000.00")&amp;"_U"&amp;VLOOKUP(R351&amp;"-"&amp;S351,通道清单!C:L,5,FALSE)&amp;LEFT("_____",5-LEN(VLOOKUP(R351&amp;"-"&amp;S351,通道清单!C:L,4,FALSE)))&amp;VLOOKUP(R351&amp;"-"&amp;S351,通道清单!C:L,4,FALSE)&amp;"_S"&amp;TEXT(N351,"00000.00")&amp;"_E"&amp;TEXT(O351,"00000.00")&amp;"_D"&amp;VLOOKUP(R351&amp;"-"&amp;T351,通道清单!C:L,5,FALSE)&amp;LEFT("_____",5-LEN(VLOOKUP(R351&amp;"-"&amp;T351,通道清单!C:L,4,FALSE)))&amp;VLOOKUP(R351&amp;"-"&amp;T351,通道清单!C:L,4,FALSE)&amp;"_S"&amp;TEXT(P351,"00000.00")&amp;"_E"&amp;TEXT(Q351,"00000.00")</f>
        <v>CS6D_BW036.00_UV____Z_S14183.00_E14219.00_DH____Z_S12433.00_E12469.00</v>
      </c>
      <c r="D351" s="29"/>
      <c r="E351" s="29"/>
      <c r="F351" s="29"/>
      <c r="G351" s="29" t="s">
        <v>8900</v>
      </c>
      <c r="H351" s="29">
        <f>VLOOKUP(G351,开关状态表!B:I,7,FALSE)</f>
        <v>1</v>
      </c>
      <c r="I351" s="29">
        <v>0</v>
      </c>
      <c r="J351" s="161">
        <v>36</v>
      </c>
      <c r="K351" s="29" t="s">
        <v>8732</v>
      </c>
      <c r="L351" s="29"/>
      <c r="M351" s="158" t="s">
        <v>8733</v>
      </c>
      <c r="N351" s="156">
        <f t="shared" si="64"/>
        <v>14183</v>
      </c>
      <c r="O351" s="156">
        <f t="shared" si="65"/>
        <v>14219</v>
      </c>
      <c r="P351" s="156">
        <f t="shared" si="66"/>
        <v>12433</v>
      </c>
      <c r="Q351" s="156">
        <f t="shared" si="67"/>
        <v>12469</v>
      </c>
      <c r="R351" s="29" t="str">
        <f>VLOOKUP(VLOOKUP(G351,开关状态表!B:H,2,FALSE),矩阵信息表!B:H,2,FALSE)</f>
        <v>CS6D</v>
      </c>
      <c r="S351" s="29" t="str">
        <f>VLOOKUP(G351,开关状态表!B:H,5,FALSE)</f>
        <v>RZ5A</v>
      </c>
      <c r="T351" s="29" t="str">
        <f>VLOOKUP(G351,开关状态表!B:H,6,FALSE)</f>
        <v>TZ5A</v>
      </c>
      <c r="U351" s="29">
        <f>VLOOKUP(R351&amp;"-"&amp;S351,通道清单!C:L,8,FALSE)</f>
        <v>36</v>
      </c>
      <c r="V351" s="29">
        <f>VLOOKUP(R351&amp;"-"&amp;S351,通道清单!C:L,9,FALSE)</f>
        <v>14183</v>
      </c>
      <c r="W351" s="29">
        <f>VLOOKUP(R351&amp;"-"&amp;S351,通道清单!C:L,10,FALSE)</f>
        <v>14219</v>
      </c>
      <c r="X351" s="29">
        <f>VLOOKUP(R351&amp;"-"&amp;T351,通道清单!C:L,9,FALSE)</f>
        <v>12433</v>
      </c>
      <c r="Y351" s="29">
        <f>VLOOKUP(R351&amp;"-"&amp;T351,通道清单!C:L,10,FALSE)</f>
        <v>12469</v>
      </c>
    </row>
    <row r="352" ht="15" hidden="1" spans="1:25">
      <c r="A352" s="29">
        <f t="shared" si="52"/>
        <v>351</v>
      </c>
      <c r="B352" s="29" t="str">
        <f t="shared" si="63"/>
        <v>CS6D-1-2-[6][6]-OFF0-BW36</v>
      </c>
      <c r="C352" s="29" t="str">
        <f>R352&amp;"_BW"&amp;TEXT(O352-N352,"000.00")&amp;"_U"&amp;VLOOKUP(R352&amp;"-"&amp;S352,通道清单!C:L,5,FALSE)&amp;LEFT("_____",5-LEN(VLOOKUP(R352&amp;"-"&amp;S352,通道清单!C:L,4,FALSE)))&amp;VLOOKUP(R352&amp;"-"&amp;S352,通道清单!C:L,4,FALSE)&amp;"_S"&amp;TEXT(N352,"00000.00")&amp;"_E"&amp;TEXT(O352,"00000.00")&amp;"_D"&amp;VLOOKUP(R352&amp;"-"&amp;T352,通道清单!C:L,5,FALSE)&amp;LEFT("_____",5-LEN(VLOOKUP(R352&amp;"-"&amp;T352,通道清单!C:L,4,FALSE)))&amp;VLOOKUP(R352&amp;"-"&amp;T352,通道清单!C:L,4,FALSE)&amp;"_S"&amp;TEXT(P352,"00000.00")&amp;"_E"&amp;TEXT(Q352,"00000.00")</f>
        <v>CS6D_BW036.00_UV____Z_S14223.00_E14259.00_DH____Z_S12473.00_E12509.00</v>
      </c>
      <c r="D352" s="29"/>
      <c r="E352" s="29"/>
      <c r="F352" s="29"/>
      <c r="G352" s="29" t="s">
        <v>8901</v>
      </c>
      <c r="H352" s="29">
        <f>VLOOKUP(G352,开关状态表!B:I,7,FALSE)</f>
        <v>1</v>
      </c>
      <c r="I352" s="29">
        <v>0</v>
      </c>
      <c r="J352" s="161">
        <v>36</v>
      </c>
      <c r="K352" s="29" t="s">
        <v>8732</v>
      </c>
      <c r="L352" s="29"/>
      <c r="M352" s="158" t="s">
        <v>8733</v>
      </c>
      <c r="N352" s="156">
        <f t="shared" si="64"/>
        <v>14223</v>
      </c>
      <c r="O352" s="156">
        <f t="shared" si="65"/>
        <v>14259</v>
      </c>
      <c r="P352" s="156">
        <f t="shared" si="66"/>
        <v>12473</v>
      </c>
      <c r="Q352" s="156">
        <f t="shared" si="67"/>
        <v>12509</v>
      </c>
      <c r="R352" s="29" t="str">
        <f>VLOOKUP(VLOOKUP(G352,开关状态表!B:H,2,FALSE),矩阵信息表!B:H,2,FALSE)</f>
        <v>CS6D</v>
      </c>
      <c r="S352" s="29" t="str">
        <f>VLOOKUP(G352,开关状态表!B:H,5,FALSE)</f>
        <v>RZ6A</v>
      </c>
      <c r="T352" s="29" t="str">
        <f>VLOOKUP(G352,开关状态表!B:H,6,FALSE)</f>
        <v>TZ6A</v>
      </c>
      <c r="U352" s="29">
        <f>VLOOKUP(R352&amp;"-"&amp;S352,通道清单!C:L,8,FALSE)</f>
        <v>36</v>
      </c>
      <c r="V352" s="29">
        <f>VLOOKUP(R352&amp;"-"&amp;S352,通道清单!C:L,9,FALSE)</f>
        <v>14223</v>
      </c>
      <c r="W352" s="29">
        <f>VLOOKUP(R352&amp;"-"&amp;S352,通道清单!C:L,10,FALSE)</f>
        <v>14259</v>
      </c>
      <c r="X352" s="29">
        <f>VLOOKUP(R352&amp;"-"&amp;T352,通道清单!C:L,9,FALSE)</f>
        <v>12473</v>
      </c>
      <c r="Y352" s="29">
        <f>VLOOKUP(R352&amp;"-"&amp;T352,通道清单!C:L,10,FALSE)</f>
        <v>12509</v>
      </c>
    </row>
    <row r="353" ht="15" hidden="1" spans="1:25">
      <c r="A353" s="29">
        <f t="shared" si="52"/>
        <v>352</v>
      </c>
      <c r="B353" s="29" t="str">
        <f t="shared" si="63"/>
        <v>CS6D-1-2-[7][7]-OFF0-BW36</v>
      </c>
      <c r="C353" s="29" t="str">
        <f>R353&amp;"_BW"&amp;TEXT(O353-N353,"000.00")&amp;"_U"&amp;VLOOKUP(R353&amp;"-"&amp;S353,通道清单!C:L,5,FALSE)&amp;LEFT("_____",5-LEN(VLOOKUP(R353&amp;"-"&amp;S353,通道清单!C:L,4,FALSE)))&amp;VLOOKUP(R353&amp;"-"&amp;S353,通道清单!C:L,4,FALSE)&amp;"_S"&amp;TEXT(N353,"00000.00")&amp;"_E"&amp;TEXT(O353,"00000.00")&amp;"_D"&amp;VLOOKUP(R353&amp;"-"&amp;T353,通道清单!C:L,5,FALSE)&amp;LEFT("_____",5-LEN(VLOOKUP(R353&amp;"-"&amp;T353,通道清单!C:L,4,FALSE)))&amp;VLOOKUP(R353&amp;"-"&amp;T353,通道清单!C:L,4,FALSE)&amp;"_S"&amp;TEXT(P353,"00000.00")&amp;"_E"&amp;TEXT(Q353,"00000.00")</f>
        <v>CS6D_BW036.00_UV____Z_S14263.00_E14299.00_DH____Z_S12513.00_E12549.00</v>
      </c>
      <c r="D353" s="29"/>
      <c r="E353" s="29"/>
      <c r="F353" s="29"/>
      <c r="G353" s="29" t="s">
        <v>8902</v>
      </c>
      <c r="H353" s="29">
        <f>VLOOKUP(G353,开关状态表!B:I,7,FALSE)</f>
        <v>1</v>
      </c>
      <c r="I353" s="29">
        <v>0</v>
      </c>
      <c r="J353" s="161">
        <v>36</v>
      </c>
      <c r="K353" s="29" t="s">
        <v>8732</v>
      </c>
      <c r="L353" s="29"/>
      <c r="M353" s="158" t="s">
        <v>8733</v>
      </c>
      <c r="N353" s="156">
        <f t="shared" si="64"/>
        <v>14263</v>
      </c>
      <c r="O353" s="156">
        <f t="shared" si="65"/>
        <v>14299</v>
      </c>
      <c r="P353" s="156">
        <f t="shared" si="66"/>
        <v>12513</v>
      </c>
      <c r="Q353" s="156">
        <f t="shared" si="67"/>
        <v>12549</v>
      </c>
      <c r="R353" s="29" t="str">
        <f>VLOOKUP(VLOOKUP(G353,开关状态表!B:H,2,FALSE),矩阵信息表!B:H,2,FALSE)</f>
        <v>CS6D</v>
      </c>
      <c r="S353" s="29" t="str">
        <f>VLOOKUP(G353,开关状态表!B:H,5,FALSE)</f>
        <v>RZ7A</v>
      </c>
      <c r="T353" s="29" t="str">
        <f>VLOOKUP(G353,开关状态表!B:H,6,FALSE)</f>
        <v>TZ7A</v>
      </c>
      <c r="U353" s="29">
        <f>VLOOKUP(R353&amp;"-"&amp;S353,通道清单!C:L,8,FALSE)</f>
        <v>36</v>
      </c>
      <c r="V353" s="29">
        <f>VLOOKUP(R353&amp;"-"&amp;S353,通道清单!C:L,9,FALSE)</f>
        <v>14263</v>
      </c>
      <c r="W353" s="29">
        <f>VLOOKUP(R353&amp;"-"&amp;S353,通道清单!C:L,10,FALSE)</f>
        <v>14299</v>
      </c>
      <c r="X353" s="29">
        <f>VLOOKUP(R353&amp;"-"&amp;T353,通道清单!C:L,9,FALSE)</f>
        <v>12513</v>
      </c>
      <c r="Y353" s="29">
        <f>VLOOKUP(R353&amp;"-"&amp;T353,通道清单!C:L,10,FALSE)</f>
        <v>12549</v>
      </c>
    </row>
    <row r="354" ht="15" hidden="1" spans="1:25">
      <c r="A354" s="29">
        <f t="shared" si="52"/>
        <v>353</v>
      </c>
      <c r="B354" s="29" t="str">
        <f t="shared" si="63"/>
        <v>CS6D-1-2-[8][8]-OFF0-BW18</v>
      </c>
      <c r="C354" s="29" t="str">
        <f>R354&amp;"_BW"&amp;TEXT(O354-N354,"000.00")&amp;"_U"&amp;VLOOKUP(R354&amp;"-"&amp;S354,通道清单!C:L,5,FALSE)&amp;LEFT("_____",5-LEN(VLOOKUP(R354&amp;"-"&amp;S354,通道清单!C:L,4,FALSE)))&amp;VLOOKUP(R354&amp;"-"&amp;S354,通道清单!C:L,4,FALSE)&amp;"_S"&amp;TEXT(N354,"00000.00")&amp;"_E"&amp;TEXT(O354,"00000.00")&amp;"_D"&amp;VLOOKUP(R354&amp;"-"&amp;T354,通道清单!C:L,5,FALSE)&amp;LEFT("_____",5-LEN(VLOOKUP(R354&amp;"-"&amp;T354,通道清单!C:L,4,FALSE)))&amp;VLOOKUP(R354&amp;"-"&amp;T354,通道清单!C:L,4,FALSE)&amp;"_S"&amp;TEXT(P354,"00000.00")&amp;"_E"&amp;TEXT(Q354,"00000.00")</f>
        <v>CS6D_BW018.00_UV____Z_S14303.00_E14321.00_DH____Z_S12553.00_E12571.00</v>
      </c>
      <c r="D354" s="29"/>
      <c r="E354" s="29"/>
      <c r="F354" s="29"/>
      <c r="G354" s="29" t="s">
        <v>8903</v>
      </c>
      <c r="H354" s="29">
        <f>VLOOKUP(G354,开关状态表!B:I,7,FALSE)</f>
        <v>1</v>
      </c>
      <c r="I354" s="29">
        <v>0</v>
      </c>
      <c r="J354" s="161">
        <v>18</v>
      </c>
      <c r="K354" s="29" t="s">
        <v>8732</v>
      </c>
      <c r="L354" s="29"/>
      <c r="M354" s="158" t="s">
        <v>8733</v>
      </c>
      <c r="N354" s="156">
        <f t="shared" si="64"/>
        <v>14303</v>
      </c>
      <c r="O354" s="156">
        <f t="shared" si="65"/>
        <v>14321</v>
      </c>
      <c r="P354" s="156">
        <f t="shared" si="66"/>
        <v>12553</v>
      </c>
      <c r="Q354" s="156">
        <f t="shared" si="67"/>
        <v>12571</v>
      </c>
      <c r="R354" s="29" t="str">
        <f>VLOOKUP(VLOOKUP(G354,开关状态表!B:H,2,FALSE),矩阵信息表!B:H,2,FALSE)</f>
        <v>CS6D</v>
      </c>
      <c r="S354" s="29" t="str">
        <f>VLOOKUP(G354,开关状态表!B:H,5,FALSE)</f>
        <v>RZ8A</v>
      </c>
      <c r="T354" s="29" t="str">
        <f>VLOOKUP(G354,开关状态表!B:H,6,FALSE)</f>
        <v>TZ8A</v>
      </c>
      <c r="U354" s="29">
        <f>VLOOKUP(R354&amp;"-"&amp;S354,通道清单!C:L,8,FALSE)</f>
        <v>36</v>
      </c>
      <c r="V354" s="29">
        <f>VLOOKUP(R354&amp;"-"&amp;S354,通道清单!C:L,9,FALSE)</f>
        <v>14303</v>
      </c>
      <c r="W354" s="29">
        <f>VLOOKUP(R354&amp;"-"&amp;S354,通道清单!C:L,10,FALSE)</f>
        <v>14339</v>
      </c>
      <c r="X354" s="29">
        <f>VLOOKUP(R354&amp;"-"&amp;T354,通道清单!C:L,9,FALSE)</f>
        <v>12553</v>
      </c>
      <c r="Y354" s="29">
        <f>VLOOKUP(R354&amp;"-"&amp;T354,通道清单!C:L,10,FALSE)</f>
        <v>12589</v>
      </c>
    </row>
    <row r="355" ht="15" hidden="1" spans="1:25">
      <c r="A355" s="29">
        <f t="shared" ref="A355:A362" si="68">ROW()-1</f>
        <v>354</v>
      </c>
      <c r="B355" s="29" t="str">
        <f t="shared" si="63"/>
        <v>CS6D-1-2-[8][8]-OFF18-BW18</v>
      </c>
      <c r="C355" s="29" t="str">
        <f>R355&amp;"_BW"&amp;TEXT(O355-N355,"000.00")&amp;"_U"&amp;VLOOKUP(R355&amp;"-"&amp;S355,通道清单!C:L,5,FALSE)&amp;LEFT("_____",5-LEN(VLOOKUP(R355&amp;"-"&amp;S355,通道清单!C:L,4,FALSE)))&amp;VLOOKUP(R355&amp;"-"&amp;S355,通道清单!C:L,4,FALSE)&amp;"_S"&amp;TEXT(N355,"00000.00")&amp;"_E"&amp;TEXT(O355,"00000.00")&amp;"_D"&amp;VLOOKUP(R355&amp;"-"&amp;T355,通道清单!C:L,5,FALSE)&amp;LEFT("_____",5-LEN(VLOOKUP(R355&amp;"-"&amp;T355,通道清单!C:L,4,FALSE)))&amp;VLOOKUP(R355&amp;"-"&amp;T355,通道清单!C:L,4,FALSE)&amp;"_S"&amp;TEXT(P355,"00000.00")&amp;"_E"&amp;TEXT(Q355,"00000.00")</f>
        <v>CS6D_BW018.00_UV____Z_S14321.00_E14339.00_DH____Z_S12571.00_E12589.00</v>
      </c>
      <c r="D355" s="29"/>
      <c r="E355" s="29"/>
      <c r="F355" s="29"/>
      <c r="G355" s="29" t="s">
        <v>8903</v>
      </c>
      <c r="H355" s="29">
        <f>VLOOKUP(G355,开关状态表!B:I,7,FALSE)</f>
        <v>1</v>
      </c>
      <c r="I355" s="29">
        <v>18</v>
      </c>
      <c r="J355" s="161">
        <v>18</v>
      </c>
      <c r="K355" s="29" t="s">
        <v>8732</v>
      </c>
      <c r="L355" s="29"/>
      <c r="M355" s="158" t="s">
        <v>8733</v>
      </c>
      <c r="N355" s="156">
        <f t="shared" si="64"/>
        <v>14321</v>
      </c>
      <c r="O355" s="156">
        <f t="shared" si="65"/>
        <v>14339</v>
      </c>
      <c r="P355" s="156">
        <f t="shared" si="66"/>
        <v>12571</v>
      </c>
      <c r="Q355" s="156">
        <f t="shared" si="67"/>
        <v>12589</v>
      </c>
      <c r="R355" s="29" t="str">
        <f>VLOOKUP(VLOOKUP(G355,开关状态表!B:H,2,FALSE),矩阵信息表!B:H,2,FALSE)</f>
        <v>CS6D</v>
      </c>
      <c r="S355" s="29" t="str">
        <f>VLOOKUP(G355,开关状态表!B:H,5,FALSE)</f>
        <v>RZ8A</v>
      </c>
      <c r="T355" s="29" t="str">
        <f>VLOOKUP(G355,开关状态表!B:H,6,FALSE)</f>
        <v>TZ8A</v>
      </c>
      <c r="U355" s="29">
        <f>VLOOKUP(R355&amp;"-"&amp;S355,通道清单!C:L,8,FALSE)</f>
        <v>36</v>
      </c>
      <c r="V355" s="29">
        <f>VLOOKUP(R355&amp;"-"&amp;S355,通道清单!C:L,9,FALSE)</f>
        <v>14303</v>
      </c>
      <c r="W355" s="29">
        <f>VLOOKUP(R355&amp;"-"&amp;S355,通道清单!C:L,10,FALSE)</f>
        <v>14339</v>
      </c>
      <c r="X355" s="29">
        <f>VLOOKUP(R355&amp;"-"&amp;T355,通道清单!C:L,9,FALSE)</f>
        <v>12553</v>
      </c>
      <c r="Y355" s="29">
        <f>VLOOKUP(R355&amp;"-"&amp;T355,通道清单!C:L,10,FALSE)</f>
        <v>12589</v>
      </c>
    </row>
    <row r="356" ht="15" hidden="1" spans="1:25">
      <c r="A356" s="29">
        <f t="shared" si="68"/>
        <v>355</v>
      </c>
      <c r="B356" s="29" t="str">
        <f t="shared" si="63"/>
        <v>CS6D-1-2-[8][8]-OFF38-BW0.6</v>
      </c>
      <c r="C356" s="29" t="str">
        <f>R356&amp;"_BW"&amp;TEXT(O356-N356,"000.00")&amp;"_U"&amp;VLOOKUP(R356&amp;"-"&amp;S356,通道清单!C:L,5,FALSE)&amp;LEFT("_____",5-LEN(VLOOKUP(R356&amp;"-"&amp;S356,通道清单!C:L,4,FALSE)))&amp;VLOOKUP(R356&amp;"-"&amp;S356,通道清单!C:L,4,FALSE)&amp;"_S"&amp;TEXT(N356,"00000.00")&amp;"_E"&amp;TEXT(O356,"00000.00")&amp;"_D"&amp;VLOOKUP(R356&amp;"-"&amp;T356,通道清单!C:L,5,FALSE)&amp;LEFT("_____",5-LEN(VLOOKUP(R356&amp;"-"&amp;T356,通道清单!C:L,4,FALSE)))&amp;VLOOKUP(R356&amp;"-"&amp;T356,通道清单!C:L,4,FALSE)&amp;"_S"&amp;TEXT(P356,"00000.00")&amp;"_E"&amp;TEXT(Q356,"00000.00")</f>
        <v>CS6D_BW000.60_UV____Z_S14341.00_E14341.60_DH____Z_S12591.00_E12591.60</v>
      </c>
      <c r="D356" s="29"/>
      <c r="E356" s="29"/>
      <c r="F356" s="29"/>
      <c r="G356" s="29" t="s">
        <v>8903</v>
      </c>
      <c r="H356" s="29">
        <f>VLOOKUP(G356,开关状态表!B:I,7,FALSE)</f>
        <v>1</v>
      </c>
      <c r="I356" s="29">
        <v>38</v>
      </c>
      <c r="J356" s="161">
        <v>0.6</v>
      </c>
      <c r="K356" s="29" t="s">
        <v>8732</v>
      </c>
      <c r="L356" s="29"/>
      <c r="M356" s="158" t="s">
        <v>8733</v>
      </c>
      <c r="N356" s="156">
        <f t="shared" si="64"/>
        <v>14341</v>
      </c>
      <c r="O356" s="156">
        <f t="shared" si="65"/>
        <v>14341.6</v>
      </c>
      <c r="P356" s="156">
        <f t="shared" si="66"/>
        <v>12591</v>
      </c>
      <c r="Q356" s="156">
        <f t="shared" si="67"/>
        <v>12591.6</v>
      </c>
      <c r="R356" s="29" t="str">
        <f>VLOOKUP(VLOOKUP(G356,开关状态表!B:H,2,FALSE),矩阵信息表!B:H,2,FALSE)</f>
        <v>CS6D</v>
      </c>
      <c r="S356" s="29" t="str">
        <f>VLOOKUP(G356,开关状态表!B:H,5,FALSE)</f>
        <v>RZ8A</v>
      </c>
      <c r="T356" s="29" t="str">
        <f>VLOOKUP(G356,开关状态表!B:H,6,FALSE)</f>
        <v>TZ8A</v>
      </c>
      <c r="U356" s="29">
        <f>VLOOKUP(R356&amp;"-"&amp;S356,通道清单!C:L,8,FALSE)</f>
        <v>36</v>
      </c>
      <c r="V356" s="29">
        <f>VLOOKUP(R356&amp;"-"&amp;S356,通道清单!C:L,9,FALSE)</f>
        <v>14303</v>
      </c>
      <c r="W356" s="29">
        <f>VLOOKUP(R356&amp;"-"&amp;S356,通道清单!C:L,10,FALSE)</f>
        <v>14339</v>
      </c>
      <c r="X356" s="29">
        <f>VLOOKUP(R356&amp;"-"&amp;T356,通道清单!C:L,9,FALSE)</f>
        <v>12553</v>
      </c>
      <c r="Y356" s="29">
        <f>VLOOKUP(R356&amp;"-"&amp;T356,通道清单!C:L,10,FALSE)</f>
        <v>12589</v>
      </c>
    </row>
    <row r="357" ht="15" hidden="1" spans="1:25">
      <c r="A357" s="29">
        <f t="shared" si="68"/>
        <v>356</v>
      </c>
      <c r="B357" s="29" t="str">
        <f t="shared" si="63"/>
        <v>CS6D-1-2-[9][9]-OFF0-BW36</v>
      </c>
      <c r="C357" s="29" t="str">
        <f>R357&amp;"_BW"&amp;TEXT(O357-N357,"000.00")&amp;"_U"&amp;VLOOKUP(R357&amp;"-"&amp;S357,通道清单!C:L,5,FALSE)&amp;LEFT("_____",5-LEN(VLOOKUP(R357&amp;"-"&amp;S357,通道清单!C:L,4,FALSE)))&amp;VLOOKUP(R357&amp;"-"&amp;S357,通道清单!C:L,4,FALSE)&amp;"_S"&amp;TEXT(N357,"00000.00")&amp;"_E"&amp;TEXT(O357,"00000.00")&amp;"_D"&amp;VLOOKUP(R357&amp;"-"&amp;T357,通道清单!C:L,5,FALSE)&amp;LEFT("_____",5-LEN(VLOOKUP(R357&amp;"-"&amp;T357,通道清单!C:L,4,FALSE)))&amp;VLOOKUP(R357&amp;"-"&amp;T357,通道清单!C:L,4,FALSE)&amp;"_S"&amp;TEXT(P357,"00000.00")&amp;"_E"&amp;TEXT(Q357,"00000.00")</f>
        <v>CS6D_BW036.00_UV____Z_S14343.00_E14379.00_DH____Z_S12593.00_E12629.00</v>
      </c>
      <c r="D357" s="29"/>
      <c r="E357" s="29"/>
      <c r="F357" s="29"/>
      <c r="G357" s="29" t="s">
        <v>8904</v>
      </c>
      <c r="H357" s="29">
        <f>VLOOKUP(G357,开关状态表!B:I,7,FALSE)</f>
        <v>1</v>
      </c>
      <c r="I357" s="29">
        <v>0</v>
      </c>
      <c r="J357" s="161">
        <v>36</v>
      </c>
      <c r="K357" s="29" t="s">
        <v>8732</v>
      </c>
      <c r="L357" s="29"/>
      <c r="M357" s="158" t="s">
        <v>8733</v>
      </c>
      <c r="N357" s="156">
        <f t="shared" si="64"/>
        <v>14343</v>
      </c>
      <c r="O357" s="156">
        <f t="shared" si="65"/>
        <v>14379</v>
      </c>
      <c r="P357" s="156">
        <f t="shared" si="66"/>
        <v>12593</v>
      </c>
      <c r="Q357" s="156">
        <f t="shared" si="67"/>
        <v>12629</v>
      </c>
      <c r="R357" s="29" t="str">
        <f>VLOOKUP(VLOOKUP(G357,开关状态表!B:H,2,FALSE),矩阵信息表!B:H,2,FALSE)</f>
        <v>CS6D</v>
      </c>
      <c r="S357" s="29" t="str">
        <f>VLOOKUP(G357,开关状态表!B:H,5,FALSE)</f>
        <v>RZ9A</v>
      </c>
      <c r="T357" s="29" t="str">
        <f>VLOOKUP(G357,开关状态表!B:H,6,FALSE)</f>
        <v>TZ9A</v>
      </c>
      <c r="U357" s="29">
        <f>VLOOKUP(R357&amp;"-"&amp;S357,通道清单!C:L,8,FALSE)</f>
        <v>36</v>
      </c>
      <c r="V357" s="29">
        <f>VLOOKUP(R357&amp;"-"&amp;S357,通道清单!C:L,9,FALSE)</f>
        <v>14343</v>
      </c>
      <c r="W357" s="29">
        <f>VLOOKUP(R357&amp;"-"&amp;S357,通道清单!C:L,10,FALSE)</f>
        <v>14379</v>
      </c>
      <c r="X357" s="29">
        <f>VLOOKUP(R357&amp;"-"&amp;T357,通道清单!C:L,9,FALSE)</f>
        <v>12593</v>
      </c>
      <c r="Y357" s="29">
        <f>VLOOKUP(R357&amp;"-"&amp;T357,通道清单!C:L,10,FALSE)</f>
        <v>12629</v>
      </c>
    </row>
    <row r="358" ht="15" hidden="1" spans="1:25">
      <c r="A358" s="29">
        <f t="shared" si="68"/>
        <v>357</v>
      </c>
      <c r="B358" s="29" t="str">
        <f t="shared" si="63"/>
        <v>CS6D-1-2-[9][9]-OFF36-BW4</v>
      </c>
      <c r="C358" s="29" t="str">
        <f>R358&amp;"_BW"&amp;TEXT(O358-N358,"000.00")&amp;"_U"&amp;VLOOKUP(R358&amp;"-"&amp;S358,通道清单!C:L,5,FALSE)&amp;LEFT("_____",5-LEN(VLOOKUP(R358&amp;"-"&amp;S358,通道清单!C:L,4,FALSE)))&amp;VLOOKUP(R358&amp;"-"&amp;S358,通道清单!C:L,4,FALSE)&amp;"_S"&amp;TEXT(N358,"00000.00")&amp;"_E"&amp;TEXT(O358,"00000.00")&amp;"_D"&amp;VLOOKUP(R358&amp;"-"&amp;T358,通道清单!C:L,5,FALSE)&amp;LEFT("_____",5-LEN(VLOOKUP(R358&amp;"-"&amp;T358,通道清单!C:L,4,FALSE)))&amp;VLOOKUP(R358&amp;"-"&amp;T358,通道清单!C:L,4,FALSE)&amp;"_S"&amp;TEXT(P358,"00000.00")&amp;"_E"&amp;TEXT(Q358,"00000.00")</f>
        <v>CS6D_BW004.00_UV____Z_S14379.00_E14383.00_DH____Z_S12629.00_E12633.00</v>
      </c>
      <c r="D358" s="29"/>
      <c r="E358" s="29"/>
      <c r="F358" s="29"/>
      <c r="G358" s="29" t="s">
        <v>8904</v>
      </c>
      <c r="H358" s="29">
        <f>VLOOKUP(G358,开关状态表!B:I,7,FALSE)</f>
        <v>1</v>
      </c>
      <c r="I358" s="29">
        <v>36</v>
      </c>
      <c r="J358" s="161">
        <v>4</v>
      </c>
      <c r="K358" s="29" t="s">
        <v>8732</v>
      </c>
      <c r="L358" s="29"/>
      <c r="M358" s="158" t="s">
        <v>8733</v>
      </c>
      <c r="N358" s="156">
        <f t="shared" si="64"/>
        <v>14379</v>
      </c>
      <c r="O358" s="156">
        <f t="shared" si="65"/>
        <v>14383</v>
      </c>
      <c r="P358" s="156">
        <f t="shared" si="66"/>
        <v>12629</v>
      </c>
      <c r="Q358" s="156">
        <f t="shared" si="67"/>
        <v>12633</v>
      </c>
      <c r="R358" s="29" t="str">
        <f>VLOOKUP(VLOOKUP(G358,开关状态表!B:H,2,FALSE),矩阵信息表!B:H,2,FALSE)</f>
        <v>CS6D</v>
      </c>
      <c r="S358" s="29" t="str">
        <f>VLOOKUP(G358,开关状态表!B:H,5,FALSE)</f>
        <v>RZ9A</v>
      </c>
      <c r="T358" s="29" t="str">
        <f>VLOOKUP(G358,开关状态表!B:H,6,FALSE)</f>
        <v>TZ9A</v>
      </c>
      <c r="U358" s="29">
        <f>VLOOKUP(R358&amp;"-"&amp;S358,通道清单!C:L,8,FALSE)</f>
        <v>36</v>
      </c>
      <c r="V358" s="29">
        <f>VLOOKUP(R358&amp;"-"&amp;S358,通道清单!C:L,9,FALSE)</f>
        <v>14343</v>
      </c>
      <c r="W358" s="29">
        <f>VLOOKUP(R358&amp;"-"&amp;S358,通道清单!C:L,10,FALSE)</f>
        <v>14379</v>
      </c>
      <c r="X358" s="29">
        <f>VLOOKUP(R358&amp;"-"&amp;T358,通道清单!C:L,9,FALSE)</f>
        <v>12593</v>
      </c>
      <c r="Y358" s="29">
        <f>VLOOKUP(R358&amp;"-"&amp;T358,通道清单!C:L,10,FALSE)</f>
        <v>12629</v>
      </c>
    </row>
    <row r="359" ht="15" hidden="1" spans="1:25">
      <c r="A359" s="29">
        <f t="shared" si="68"/>
        <v>358</v>
      </c>
      <c r="B359" s="29" t="str">
        <f t="shared" si="63"/>
        <v>CS6D-1-2-[10][10]-OFF0-BW36</v>
      </c>
      <c r="C359" s="29" t="str">
        <f>R359&amp;"_BW"&amp;TEXT(O359-N359,"000.00")&amp;"_U"&amp;VLOOKUP(R359&amp;"-"&amp;S359,通道清单!C:L,5,FALSE)&amp;LEFT("_____",5-LEN(VLOOKUP(R359&amp;"-"&amp;S359,通道清单!C:L,4,FALSE)))&amp;VLOOKUP(R359&amp;"-"&amp;S359,通道清单!C:L,4,FALSE)&amp;"_S"&amp;TEXT(N359,"00000.00")&amp;"_E"&amp;TEXT(O359,"00000.00")&amp;"_D"&amp;VLOOKUP(R359&amp;"-"&amp;T359,通道清单!C:L,5,FALSE)&amp;LEFT("_____",5-LEN(VLOOKUP(R359&amp;"-"&amp;T359,通道清单!C:L,4,FALSE)))&amp;VLOOKUP(R359&amp;"-"&amp;T359,通道清单!C:L,4,FALSE)&amp;"_S"&amp;TEXT(P359,"00000.00")&amp;"_E"&amp;TEXT(Q359,"00000.00")</f>
        <v>CS6D_BW036.00_UV____Z_S14383.00_E14419.00_DH____Z_S12633.00_E12669.00</v>
      </c>
      <c r="D359" s="29"/>
      <c r="E359" s="29"/>
      <c r="F359" s="29"/>
      <c r="G359" s="29" t="s">
        <v>8905</v>
      </c>
      <c r="H359" s="29">
        <f>VLOOKUP(G359,开关状态表!B:I,7,FALSE)</f>
        <v>1</v>
      </c>
      <c r="I359" s="29">
        <v>0</v>
      </c>
      <c r="J359" s="161">
        <v>36</v>
      </c>
      <c r="K359" s="29" t="s">
        <v>8732</v>
      </c>
      <c r="L359" s="29"/>
      <c r="M359" s="158" t="s">
        <v>8733</v>
      </c>
      <c r="N359" s="156">
        <f t="shared" si="64"/>
        <v>14383</v>
      </c>
      <c r="O359" s="156">
        <f t="shared" si="65"/>
        <v>14419</v>
      </c>
      <c r="P359" s="156">
        <f t="shared" si="66"/>
        <v>12633</v>
      </c>
      <c r="Q359" s="156">
        <f t="shared" si="67"/>
        <v>12669</v>
      </c>
      <c r="R359" s="29" t="str">
        <f>VLOOKUP(VLOOKUP(G359,开关状态表!B:H,2,FALSE),矩阵信息表!B:H,2,FALSE)</f>
        <v>CS6D</v>
      </c>
      <c r="S359" s="29" t="str">
        <f>VLOOKUP(G359,开关状态表!B:H,5,FALSE)</f>
        <v>RZ10A</v>
      </c>
      <c r="T359" s="29" t="str">
        <f>VLOOKUP(G359,开关状态表!B:H,6,FALSE)</f>
        <v>TZ10A</v>
      </c>
      <c r="U359" s="29">
        <f>VLOOKUP(R359&amp;"-"&amp;S359,通道清单!C:L,8,FALSE)</f>
        <v>36</v>
      </c>
      <c r="V359" s="29">
        <f>VLOOKUP(R359&amp;"-"&amp;S359,通道清单!C:L,9,FALSE)</f>
        <v>14383</v>
      </c>
      <c r="W359" s="29">
        <f>VLOOKUP(R359&amp;"-"&amp;S359,通道清单!C:L,10,FALSE)</f>
        <v>14419</v>
      </c>
      <c r="X359" s="29">
        <f>VLOOKUP(R359&amp;"-"&amp;T359,通道清单!C:L,9,FALSE)</f>
        <v>12633</v>
      </c>
      <c r="Y359" s="29">
        <f>VLOOKUP(R359&amp;"-"&amp;T359,通道清单!C:L,10,FALSE)</f>
        <v>12669</v>
      </c>
    </row>
    <row r="360" ht="15" hidden="1" spans="1:25">
      <c r="A360" s="29">
        <f t="shared" si="68"/>
        <v>359</v>
      </c>
      <c r="B360" s="29" t="str">
        <f t="shared" si="63"/>
        <v>CS6D-1-2-[10][10]-OFF36-BW4</v>
      </c>
      <c r="C360" s="29" t="str">
        <f>R360&amp;"_BW"&amp;TEXT(O360-N360,"000.00")&amp;"_U"&amp;VLOOKUP(R360&amp;"-"&amp;S360,通道清单!C:L,5,FALSE)&amp;LEFT("_____",5-LEN(VLOOKUP(R360&amp;"-"&amp;S360,通道清单!C:L,4,FALSE)))&amp;VLOOKUP(R360&amp;"-"&amp;S360,通道清单!C:L,4,FALSE)&amp;"_S"&amp;TEXT(N360,"00000.00")&amp;"_E"&amp;TEXT(O360,"00000.00")&amp;"_D"&amp;VLOOKUP(R360&amp;"-"&amp;T360,通道清单!C:L,5,FALSE)&amp;LEFT("_____",5-LEN(VLOOKUP(R360&amp;"-"&amp;T360,通道清单!C:L,4,FALSE)))&amp;VLOOKUP(R360&amp;"-"&amp;T360,通道清单!C:L,4,FALSE)&amp;"_S"&amp;TEXT(P360,"00000.00")&amp;"_E"&amp;TEXT(Q360,"00000.00")</f>
        <v>CS6D_BW004.00_UV____Z_S14419.00_E14423.00_DH____Z_S12669.00_E12673.00</v>
      </c>
      <c r="D360" s="29"/>
      <c r="E360" s="29"/>
      <c r="F360" s="29"/>
      <c r="G360" s="29" t="s">
        <v>8905</v>
      </c>
      <c r="H360" s="29">
        <f>VLOOKUP(G360,开关状态表!B:I,7,FALSE)</f>
        <v>1</v>
      </c>
      <c r="I360" s="29">
        <v>36</v>
      </c>
      <c r="J360" s="161">
        <v>4</v>
      </c>
      <c r="K360" s="29" t="s">
        <v>8732</v>
      </c>
      <c r="L360" s="29"/>
      <c r="M360" s="158" t="s">
        <v>8733</v>
      </c>
      <c r="N360" s="156">
        <f t="shared" si="64"/>
        <v>14419</v>
      </c>
      <c r="O360" s="156">
        <f t="shared" si="65"/>
        <v>14423</v>
      </c>
      <c r="P360" s="156">
        <f t="shared" si="66"/>
        <v>12669</v>
      </c>
      <c r="Q360" s="156">
        <f t="shared" si="67"/>
        <v>12673</v>
      </c>
      <c r="R360" s="29" t="str">
        <f>VLOOKUP(VLOOKUP(G360,开关状态表!B:H,2,FALSE),矩阵信息表!B:H,2,FALSE)</f>
        <v>CS6D</v>
      </c>
      <c r="S360" s="29" t="str">
        <f>VLOOKUP(G360,开关状态表!B:H,5,FALSE)</f>
        <v>RZ10A</v>
      </c>
      <c r="T360" s="29" t="str">
        <f>VLOOKUP(G360,开关状态表!B:H,6,FALSE)</f>
        <v>TZ10A</v>
      </c>
      <c r="U360" s="29">
        <f>VLOOKUP(R360&amp;"-"&amp;S360,通道清单!C:L,8,FALSE)</f>
        <v>36</v>
      </c>
      <c r="V360" s="29">
        <f>VLOOKUP(R360&amp;"-"&amp;S360,通道清单!C:L,9,FALSE)</f>
        <v>14383</v>
      </c>
      <c r="W360" s="29">
        <f>VLOOKUP(R360&amp;"-"&amp;S360,通道清单!C:L,10,FALSE)</f>
        <v>14419</v>
      </c>
      <c r="X360" s="29">
        <f>VLOOKUP(R360&amp;"-"&amp;T360,通道清单!C:L,9,FALSE)</f>
        <v>12633</v>
      </c>
      <c r="Y360" s="29">
        <f>VLOOKUP(R360&amp;"-"&amp;T360,通道清单!C:L,10,FALSE)</f>
        <v>12669</v>
      </c>
    </row>
    <row r="361" ht="15" hidden="1" spans="1:25">
      <c r="A361" s="29">
        <f t="shared" si="68"/>
        <v>360</v>
      </c>
      <c r="B361" s="29" t="str">
        <f t="shared" si="63"/>
        <v>CS6D-1-2-[11][11]-OFF0-BW36</v>
      </c>
      <c r="C361" s="29" t="str">
        <f>R361&amp;"_BW"&amp;TEXT(O361-N361,"000.00")&amp;"_U"&amp;VLOOKUP(R361&amp;"-"&amp;S361,通道清单!C:L,5,FALSE)&amp;LEFT("_____",5-LEN(VLOOKUP(R361&amp;"-"&amp;S361,通道清单!C:L,4,FALSE)))&amp;VLOOKUP(R361&amp;"-"&amp;S361,通道清单!C:L,4,FALSE)&amp;"_S"&amp;TEXT(N361,"00000.00")&amp;"_E"&amp;TEXT(O361,"00000.00")&amp;"_D"&amp;VLOOKUP(R361&amp;"-"&amp;T361,通道清单!C:L,5,FALSE)&amp;LEFT("_____",5-LEN(VLOOKUP(R361&amp;"-"&amp;T361,通道清单!C:L,4,FALSE)))&amp;VLOOKUP(R361&amp;"-"&amp;T361,通道清单!C:L,4,FALSE)&amp;"_S"&amp;TEXT(P361,"00000.00")&amp;"_E"&amp;TEXT(Q361,"00000.00")</f>
        <v>CS6D_BW036.00_UV____Z_S14423.00_E14459.00_DH____Z_S12673.00_E12709.00</v>
      </c>
      <c r="D361" s="29"/>
      <c r="E361" s="29"/>
      <c r="F361" s="29"/>
      <c r="G361" s="29" t="s">
        <v>8906</v>
      </c>
      <c r="H361" s="29">
        <f>VLOOKUP(G361,开关状态表!B:I,7,FALSE)</f>
        <v>1</v>
      </c>
      <c r="I361" s="29">
        <v>0</v>
      </c>
      <c r="J361" s="161">
        <v>36</v>
      </c>
      <c r="K361" s="29" t="s">
        <v>8732</v>
      </c>
      <c r="L361" s="29"/>
      <c r="M361" s="158" t="s">
        <v>8733</v>
      </c>
      <c r="N361" s="156">
        <f t="shared" si="64"/>
        <v>14423</v>
      </c>
      <c r="O361" s="156">
        <f t="shared" si="65"/>
        <v>14459</v>
      </c>
      <c r="P361" s="156">
        <f t="shared" si="66"/>
        <v>12673</v>
      </c>
      <c r="Q361" s="156">
        <f t="shared" si="67"/>
        <v>12709</v>
      </c>
      <c r="R361" s="29" t="str">
        <f>VLOOKUP(VLOOKUP(G361,开关状态表!B:H,2,FALSE),矩阵信息表!B:H,2,FALSE)</f>
        <v>CS6D</v>
      </c>
      <c r="S361" s="29" t="str">
        <f>VLOOKUP(G361,开关状态表!B:H,5,FALSE)</f>
        <v>RZ11A</v>
      </c>
      <c r="T361" s="29" t="str">
        <f>VLOOKUP(G361,开关状态表!B:H,6,FALSE)</f>
        <v>TZ11A</v>
      </c>
      <c r="U361" s="29">
        <f>VLOOKUP(R361&amp;"-"&amp;S361,通道清单!C:L,8,FALSE)</f>
        <v>36</v>
      </c>
      <c r="V361" s="29">
        <f>VLOOKUP(R361&amp;"-"&amp;S361,通道清单!C:L,9,FALSE)</f>
        <v>14423</v>
      </c>
      <c r="W361" s="29">
        <f>VLOOKUP(R361&amp;"-"&amp;S361,通道清单!C:L,10,FALSE)</f>
        <v>14459</v>
      </c>
      <c r="X361" s="29">
        <f>VLOOKUP(R361&amp;"-"&amp;T361,通道清单!C:L,9,FALSE)</f>
        <v>12673</v>
      </c>
      <c r="Y361" s="29">
        <f>VLOOKUP(R361&amp;"-"&amp;T361,通道清单!C:L,10,FALSE)</f>
        <v>12709</v>
      </c>
    </row>
    <row r="362" ht="15" hidden="1" spans="1:25">
      <c r="A362" s="29">
        <f t="shared" si="68"/>
        <v>361</v>
      </c>
      <c r="B362" s="29" t="str">
        <f t="shared" si="63"/>
        <v>CS6D-1-2-[11][11]-OFF36-BW4</v>
      </c>
      <c r="C362" s="29" t="str">
        <f>R362&amp;"_BW"&amp;TEXT(O362-N362,"000.00")&amp;"_U"&amp;VLOOKUP(R362&amp;"-"&amp;S362,通道清单!C:L,5,FALSE)&amp;LEFT("_____",5-LEN(VLOOKUP(R362&amp;"-"&amp;S362,通道清单!C:L,4,FALSE)))&amp;VLOOKUP(R362&amp;"-"&amp;S362,通道清单!C:L,4,FALSE)&amp;"_S"&amp;TEXT(N362,"00000.00")&amp;"_E"&amp;TEXT(O362,"00000.00")&amp;"_D"&amp;VLOOKUP(R362&amp;"-"&amp;T362,通道清单!C:L,5,FALSE)&amp;LEFT("_____",5-LEN(VLOOKUP(R362&amp;"-"&amp;T362,通道清单!C:L,4,FALSE)))&amp;VLOOKUP(R362&amp;"-"&amp;T362,通道清单!C:L,4,FALSE)&amp;"_S"&amp;TEXT(P362,"00000.00")&amp;"_E"&amp;TEXT(Q362,"00000.00")</f>
        <v>CS6D_BW004.00_UV____Z_S14459.00_E14463.00_DH____Z_S12709.00_E12713.00</v>
      </c>
      <c r="D362" s="29"/>
      <c r="E362" s="29"/>
      <c r="F362" s="29"/>
      <c r="G362" s="29" t="s">
        <v>8906</v>
      </c>
      <c r="H362" s="29">
        <f>VLOOKUP(G362,开关状态表!B:I,7,FALSE)</f>
        <v>1</v>
      </c>
      <c r="I362" s="29">
        <v>36</v>
      </c>
      <c r="J362" s="161">
        <v>4</v>
      </c>
      <c r="K362" s="29" t="s">
        <v>8732</v>
      </c>
      <c r="L362" s="29"/>
      <c r="M362" s="158" t="s">
        <v>8733</v>
      </c>
      <c r="N362" s="156">
        <f t="shared" si="64"/>
        <v>14459</v>
      </c>
      <c r="O362" s="156">
        <f t="shared" si="65"/>
        <v>14463</v>
      </c>
      <c r="P362" s="156">
        <f t="shared" si="66"/>
        <v>12709</v>
      </c>
      <c r="Q362" s="156">
        <f t="shared" si="67"/>
        <v>12713</v>
      </c>
      <c r="R362" s="29" t="str">
        <f>VLOOKUP(VLOOKUP(G362,开关状态表!B:H,2,FALSE),矩阵信息表!B:H,2,FALSE)</f>
        <v>CS6D</v>
      </c>
      <c r="S362" s="29" t="str">
        <f>VLOOKUP(G362,开关状态表!B:H,5,FALSE)</f>
        <v>RZ11A</v>
      </c>
      <c r="T362" s="29" t="str">
        <f>VLOOKUP(G362,开关状态表!B:H,6,FALSE)</f>
        <v>TZ11A</v>
      </c>
      <c r="U362" s="29">
        <f>VLOOKUP(R362&amp;"-"&amp;S362,通道清单!C:L,8,FALSE)</f>
        <v>36</v>
      </c>
      <c r="V362" s="29">
        <f>VLOOKUP(R362&amp;"-"&amp;S362,通道清单!C:L,9,FALSE)</f>
        <v>14423</v>
      </c>
      <c r="W362" s="29">
        <f>VLOOKUP(R362&amp;"-"&amp;S362,通道清单!C:L,10,FALSE)</f>
        <v>14459</v>
      </c>
      <c r="X362" s="29">
        <f>VLOOKUP(R362&amp;"-"&amp;T362,通道清单!C:L,9,FALSE)</f>
        <v>12673</v>
      </c>
      <c r="Y362" s="29">
        <f>VLOOKUP(R362&amp;"-"&amp;T362,通道清单!C:L,10,FALSE)</f>
        <v>12709</v>
      </c>
    </row>
    <row r="363" ht="15" hidden="1" spans="1:25">
      <c r="A363" s="29">
        <f t="shared" ref="A363:A372" si="69">ROW()-1</f>
        <v>362</v>
      </c>
      <c r="B363" s="29" t="str">
        <f t="shared" si="63"/>
        <v>CS6D-1-2-[12][12]-OFF0-BW36</v>
      </c>
      <c r="C363" s="29" t="str">
        <f>R363&amp;"_BW"&amp;TEXT(O363-N363,"000.00")&amp;"_U"&amp;VLOOKUP(R363&amp;"-"&amp;S363,通道清单!C:L,5,FALSE)&amp;LEFT("_____",5-LEN(VLOOKUP(R363&amp;"-"&amp;S363,通道清单!C:L,4,FALSE)))&amp;VLOOKUP(R363&amp;"-"&amp;S363,通道清单!C:L,4,FALSE)&amp;"_S"&amp;TEXT(N363,"00000.00")&amp;"_E"&amp;TEXT(O363,"00000.00")&amp;"_D"&amp;VLOOKUP(R363&amp;"-"&amp;T363,通道清单!C:L,5,FALSE)&amp;LEFT("_____",5-LEN(VLOOKUP(R363&amp;"-"&amp;T363,通道清单!C:L,4,FALSE)))&amp;VLOOKUP(R363&amp;"-"&amp;T363,通道清单!C:L,4,FALSE)&amp;"_S"&amp;TEXT(P363,"00000.00")&amp;"_E"&amp;TEXT(Q363,"00000.00")</f>
        <v>CS6D_BW036.00_UV____Z_S14463.00_E14499.00_DH____Z_S12713.00_E12749.00</v>
      </c>
      <c r="D363" s="29"/>
      <c r="E363" s="29"/>
      <c r="F363" s="29"/>
      <c r="G363" s="29" t="s">
        <v>8907</v>
      </c>
      <c r="H363" s="29">
        <f>VLOOKUP(G363,开关状态表!B:I,7,FALSE)</f>
        <v>1</v>
      </c>
      <c r="I363" s="29">
        <v>0</v>
      </c>
      <c r="J363" s="161">
        <v>36</v>
      </c>
      <c r="K363" s="29" t="s">
        <v>8732</v>
      </c>
      <c r="L363" s="29"/>
      <c r="M363" s="158" t="s">
        <v>8733</v>
      </c>
      <c r="N363" s="156">
        <f t="shared" si="64"/>
        <v>14463</v>
      </c>
      <c r="O363" s="156">
        <f t="shared" si="65"/>
        <v>14499</v>
      </c>
      <c r="P363" s="156">
        <f t="shared" si="66"/>
        <v>12713</v>
      </c>
      <c r="Q363" s="156">
        <f t="shared" si="67"/>
        <v>12749</v>
      </c>
      <c r="R363" s="29" t="str">
        <f>VLOOKUP(VLOOKUP(G363,开关状态表!B:H,2,FALSE),矩阵信息表!B:H,2,FALSE)</f>
        <v>CS6D</v>
      </c>
      <c r="S363" s="29" t="str">
        <f>VLOOKUP(G363,开关状态表!B:H,5,FALSE)</f>
        <v>RZ12A</v>
      </c>
      <c r="T363" s="29" t="str">
        <f>VLOOKUP(G363,开关状态表!B:H,6,FALSE)</f>
        <v>TZ12A</v>
      </c>
      <c r="U363" s="29">
        <f>VLOOKUP(R363&amp;"-"&amp;S363,通道清单!C:L,8,FALSE)</f>
        <v>36</v>
      </c>
      <c r="V363" s="29">
        <f>VLOOKUP(R363&amp;"-"&amp;S363,通道清单!C:L,9,FALSE)</f>
        <v>14463</v>
      </c>
      <c r="W363" s="29">
        <f>VLOOKUP(R363&amp;"-"&amp;S363,通道清单!C:L,10,FALSE)</f>
        <v>14499</v>
      </c>
      <c r="X363" s="29">
        <f>VLOOKUP(R363&amp;"-"&amp;T363,通道清单!C:L,9,FALSE)</f>
        <v>12713</v>
      </c>
      <c r="Y363" s="29">
        <f>VLOOKUP(R363&amp;"-"&amp;T363,通道清单!C:L,10,FALSE)</f>
        <v>12749</v>
      </c>
    </row>
    <row r="364" ht="15" hidden="1" spans="1:25">
      <c r="A364" s="29">
        <f t="shared" si="69"/>
        <v>363</v>
      </c>
      <c r="B364" s="29" t="str">
        <f t="shared" si="63"/>
        <v>CS6D-1-2-[13][13]-OFF-2-BW2</v>
      </c>
      <c r="C364" s="29" t="str">
        <f>R364&amp;"_BW"&amp;TEXT(O364-N364,"000.00")&amp;"_U"&amp;VLOOKUP(R364&amp;"-"&amp;S364,通道清单!C:L,5,FALSE)&amp;LEFT("_____",5-LEN(VLOOKUP(R364&amp;"-"&amp;S364,通道清单!C:L,4,FALSE)))&amp;VLOOKUP(R364&amp;"-"&amp;S364,通道清单!C:L,4,FALSE)&amp;"_S"&amp;TEXT(N364,"00000.00")&amp;"_E"&amp;TEXT(O364,"00000.00")&amp;"_D"&amp;VLOOKUP(R364&amp;"-"&amp;T364,通道清单!C:L,5,FALSE)&amp;LEFT("_____",5-LEN(VLOOKUP(R364&amp;"-"&amp;T364,通道清单!C:L,4,FALSE)))&amp;VLOOKUP(R364&amp;"-"&amp;T364,通道清单!C:L,4,FALSE)&amp;"_S"&amp;TEXT(P364,"00000.00")&amp;"_E"&amp;TEXT(Q364,"00000.00")</f>
        <v>CS6D_BW002.00_UH____Z_S14000.50_E14002.50_DV____Z_S12250.50_E12252.50</v>
      </c>
      <c r="D364" s="29"/>
      <c r="E364" s="29"/>
      <c r="F364" s="29"/>
      <c r="G364" s="29" t="s">
        <v>8908</v>
      </c>
      <c r="H364" s="29">
        <f>VLOOKUP(G364,开关状态表!B:I,7,FALSE)</f>
        <v>1</v>
      </c>
      <c r="I364" s="29">
        <v>-2</v>
      </c>
      <c r="J364" s="161">
        <v>2</v>
      </c>
      <c r="K364" s="29" t="s">
        <v>8732</v>
      </c>
      <c r="L364" s="29"/>
      <c r="M364" s="158" t="s">
        <v>8733</v>
      </c>
      <c r="N364" s="156">
        <f t="shared" si="64"/>
        <v>14000.5</v>
      </c>
      <c r="O364" s="156">
        <f t="shared" si="65"/>
        <v>14002.5</v>
      </c>
      <c r="P364" s="156">
        <f t="shared" si="66"/>
        <v>12250.5</v>
      </c>
      <c r="Q364" s="156">
        <f t="shared" si="67"/>
        <v>12252.5</v>
      </c>
      <c r="R364" s="29" t="str">
        <f>VLOOKUP(VLOOKUP(G364,开关状态表!B:H,2,FALSE),矩阵信息表!B:H,2,FALSE)</f>
        <v>CS6D</v>
      </c>
      <c r="S364" s="29" t="str">
        <f>VLOOKUP(G364,开关状态表!B:H,5,FALSE)</f>
        <v>RZ13B</v>
      </c>
      <c r="T364" s="29" t="str">
        <f>VLOOKUP(G364,开关状态表!B:H,6,FALSE)</f>
        <v>TZ13B</v>
      </c>
      <c r="U364" s="29">
        <f>VLOOKUP(R364&amp;"-"&amp;S364,通道清单!C:L,8,FALSE)</f>
        <v>27</v>
      </c>
      <c r="V364" s="29">
        <f>VLOOKUP(R364&amp;"-"&amp;S364,通道清单!C:L,9,FALSE)</f>
        <v>14002.5</v>
      </c>
      <c r="W364" s="29">
        <f>VLOOKUP(R364&amp;"-"&amp;S364,通道清单!C:L,10,FALSE)</f>
        <v>14029.5</v>
      </c>
      <c r="X364" s="29">
        <f>VLOOKUP(R364&amp;"-"&amp;T364,通道清单!C:L,9,FALSE)</f>
        <v>12252.5</v>
      </c>
      <c r="Y364" s="29">
        <f>VLOOKUP(R364&amp;"-"&amp;T364,通道清单!C:L,10,FALSE)</f>
        <v>12279.5</v>
      </c>
    </row>
    <row r="365" ht="15" hidden="1" spans="1:25">
      <c r="A365" s="29">
        <f t="shared" si="69"/>
        <v>364</v>
      </c>
      <c r="B365" s="29" t="str">
        <f t="shared" si="63"/>
        <v>CS6D-1-2-[13][13]-OFF0-BW27</v>
      </c>
      <c r="C365" s="29" t="str">
        <f>R365&amp;"_BW"&amp;TEXT(O365-N365,"000.00")&amp;"_U"&amp;VLOOKUP(R365&amp;"-"&amp;S365,通道清单!C:L,5,FALSE)&amp;LEFT("_____",5-LEN(VLOOKUP(R365&amp;"-"&amp;S365,通道清单!C:L,4,FALSE)))&amp;VLOOKUP(R365&amp;"-"&amp;S365,通道清单!C:L,4,FALSE)&amp;"_S"&amp;TEXT(N365,"00000.00")&amp;"_E"&amp;TEXT(O365,"00000.00")&amp;"_D"&amp;VLOOKUP(R365&amp;"-"&amp;T365,通道清单!C:L,5,FALSE)&amp;LEFT("_____",5-LEN(VLOOKUP(R365&amp;"-"&amp;T365,通道清单!C:L,4,FALSE)))&amp;VLOOKUP(R365&amp;"-"&amp;T365,通道清单!C:L,4,FALSE)&amp;"_S"&amp;TEXT(P365,"00000.00")&amp;"_E"&amp;TEXT(Q365,"00000.00")</f>
        <v>CS6D_BW027.00_UH____Z_S14002.50_E14029.50_DV____Z_S12252.50_E12279.50</v>
      </c>
      <c r="D365" s="29"/>
      <c r="E365" s="29"/>
      <c r="F365" s="29"/>
      <c r="G365" s="29" t="s">
        <v>8908</v>
      </c>
      <c r="H365" s="29">
        <f>VLOOKUP(G365,开关状态表!B:I,7,FALSE)</f>
        <v>1</v>
      </c>
      <c r="I365" s="29">
        <v>0</v>
      </c>
      <c r="J365" s="161">
        <v>27</v>
      </c>
      <c r="K365" s="29" t="s">
        <v>8732</v>
      </c>
      <c r="L365" s="29"/>
      <c r="M365" s="158" t="s">
        <v>8733</v>
      </c>
      <c r="N365" s="156">
        <f t="shared" si="64"/>
        <v>14002.5</v>
      </c>
      <c r="O365" s="156">
        <f t="shared" si="65"/>
        <v>14029.5</v>
      </c>
      <c r="P365" s="156">
        <f t="shared" si="66"/>
        <v>12252.5</v>
      </c>
      <c r="Q365" s="156">
        <f t="shared" si="67"/>
        <v>12279.5</v>
      </c>
      <c r="R365" s="29" t="str">
        <f>VLOOKUP(VLOOKUP(G365,开关状态表!B:H,2,FALSE),矩阵信息表!B:H,2,FALSE)</f>
        <v>CS6D</v>
      </c>
      <c r="S365" s="29" t="str">
        <f>VLOOKUP(G365,开关状态表!B:H,5,FALSE)</f>
        <v>RZ13B</v>
      </c>
      <c r="T365" s="29" t="str">
        <f>VLOOKUP(G365,开关状态表!B:H,6,FALSE)</f>
        <v>TZ13B</v>
      </c>
      <c r="U365" s="29">
        <f>VLOOKUP(R365&amp;"-"&amp;S365,通道清单!C:L,8,FALSE)</f>
        <v>27</v>
      </c>
      <c r="V365" s="29">
        <f>VLOOKUP(R365&amp;"-"&amp;S365,通道清单!C:L,9,FALSE)</f>
        <v>14002.5</v>
      </c>
      <c r="W365" s="29">
        <f>VLOOKUP(R365&amp;"-"&amp;S365,通道清单!C:L,10,FALSE)</f>
        <v>14029.5</v>
      </c>
      <c r="X365" s="29">
        <f>VLOOKUP(R365&amp;"-"&amp;T365,通道清单!C:L,9,FALSE)</f>
        <v>12252.5</v>
      </c>
      <c r="Y365" s="29">
        <f>VLOOKUP(R365&amp;"-"&amp;T365,通道清单!C:L,10,FALSE)</f>
        <v>12279.5</v>
      </c>
    </row>
    <row r="366" ht="15" hidden="1" spans="1:25">
      <c r="A366" s="29">
        <f t="shared" si="69"/>
        <v>365</v>
      </c>
      <c r="B366" s="29" t="str">
        <f t="shared" si="63"/>
        <v>CS6D-1-2-[14][14]-OFF0-BW27</v>
      </c>
      <c r="C366" s="29" t="str">
        <f>R366&amp;"_BW"&amp;TEXT(O366-N366,"000.00")&amp;"_U"&amp;VLOOKUP(R366&amp;"-"&amp;S366,通道清单!C:L,5,FALSE)&amp;LEFT("_____",5-LEN(VLOOKUP(R366&amp;"-"&amp;S366,通道清单!C:L,4,FALSE)))&amp;VLOOKUP(R366&amp;"-"&amp;S366,通道清单!C:L,4,FALSE)&amp;"_S"&amp;TEXT(N366,"00000.00")&amp;"_E"&amp;TEXT(O366,"00000.00")&amp;"_D"&amp;VLOOKUP(R366&amp;"-"&amp;T366,通道清单!C:L,5,FALSE)&amp;LEFT("_____",5-LEN(VLOOKUP(R366&amp;"-"&amp;T366,通道清单!C:L,4,FALSE)))&amp;VLOOKUP(R366&amp;"-"&amp;T366,通道清单!C:L,4,FALSE)&amp;"_S"&amp;TEXT(P366,"00000.00")&amp;"_E"&amp;TEXT(Q366,"00000.00")</f>
        <v>CS6D_BW027.00_UH____Z_S14032.50_E14059.50_DV____Z_S12282.50_E12309.50</v>
      </c>
      <c r="D366" s="29"/>
      <c r="E366" s="29"/>
      <c r="F366" s="29"/>
      <c r="G366" s="29" t="s">
        <v>8909</v>
      </c>
      <c r="H366" s="29">
        <f>VLOOKUP(G366,开关状态表!B:I,7,FALSE)</f>
        <v>1</v>
      </c>
      <c r="I366" s="29">
        <v>0</v>
      </c>
      <c r="J366" s="161">
        <v>27</v>
      </c>
      <c r="K366" s="29" t="s">
        <v>8732</v>
      </c>
      <c r="L366" s="29"/>
      <c r="M366" s="158" t="s">
        <v>8733</v>
      </c>
      <c r="N366" s="156">
        <f t="shared" si="64"/>
        <v>14032.5</v>
      </c>
      <c r="O366" s="156">
        <f t="shared" si="65"/>
        <v>14059.5</v>
      </c>
      <c r="P366" s="156">
        <f t="shared" si="66"/>
        <v>12282.5</v>
      </c>
      <c r="Q366" s="156">
        <f t="shared" si="67"/>
        <v>12309.5</v>
      </c>
      <c r="R366" s="29" t="str">
        <f>VLOOKUP(VLOOKUP(G366,开关状态表!B:H,2,FALSE),矩阵信息表!B:H,2,FALSE)</f>
        <v>CS6D</v>
      </c>
      <c r="S366" s="29" t="str">
        <f>VLOOKUP(G366,开关状态表!B:H,5,FALSE)</f>
        <v>RZ1B</v>
      </c>
      <c r="T366" s="29" t="str">
        <f>VLOOKUP(G366,开关状态表!B:H,6,FALSE)</f>
        <v>TZ1B</v>
      </c>
      <c r="U366" s="29">
        <f>VLOOKUP(R366&amp;"-"&amp;S366,通道清单!C:L,8,FALSE)</f>
        <v>27</v>
      </c>
      <c r="V366" s="29">
        <f>VLOOKUP(R366&amp;"-"&amp;S366,通道清单!C:L,9,FALSE)</f>
        <v>14032.5</v>
      </c>
      <c r="W366" s="29">
        <f>VLOOKUP(R366&amp;"-"&amp;S366,通道清单!C:L,10,FALSE)</f>
        <v>14059.5</v>
      </c>
      <c r="X366" s="29">
        <f>VLOOKUP(R366&amp;"-"&amp;T366,通道清单!C:L,9,FALSE)</f>
        <v>12282.5</v>
      </c>
      <c r="Y366" s="29">
        <f>VLOOKUP(R366&amp;"-"&amp;T366,通道清单!C:L,10,FALSE)</f>
        <v>12309.5</v>
      </c>
    </row>
    <row r="367" ht="15" hidden="1" spans="1:25">
      <c r="A367" s="29">
        <f t="shared" si="69"/>
        <v>366</v>
      </c>
      <c r="B367" s="29" t="str">
        <f t="shared" si="63"/>
        <v>CS6D-1-2-[14][14]-OFF27-BW0.3</v>
      </c>
      <c r="C367" s="29" t="str">
        <f>R367&amp;"_BW"&amp;TEXT(O367-N367,"000.00")&amp;"_U"&amp;VLOOKUP(R367&amp;"-"&amp;S367,通道清单!C:L,5,FALSE)&amp;LEFT("_____",5-LEN(VLOOKUP(R367&amp;"-"&amp;S367,通道清单!C:L,4,FALSE)))&amp;VLOOKUP(R367&amp;"-"&amp;S367,通道清单!C:L,4,FALSE)&amp;"_S"&amp;TEXT(N367,"00000.00")&amp;"_E"&amp;TEXT(O367,"00000.00")&amp;"_D"&amp;VLOOKUP(R367&amp;"-"&amp;T367,通道清单!C:L,5,FALSE)&amp;LEFT("_____",5-LEN(VLOOKUP(R367&amp;"-"&amp;T367,通道清单!C:L,4,FALSE)))&amp;VLOOKUP(R367&amp;"-"&amp;T367,通道清单!C:L,4,FALSE)&amp;"_S"&amp;TEXT(P367,"00000.00")&amp;"_E"&amp;TEXT(Q367,"00000.00")</f>
        <v>CS6D_BW000.30_UH____Z_S14059.50_E14059.80_DV____Z_S12309.50_E12309.80</v>
      </c>
      <c r="D367" s="29"/>
      <c r="E367" s="29"/>
      <c r="F367" s="29"/>
      <c r="G367" s="29" t="s">
        <v>8909</v>
      </c>
      <c r="H367" s="29">
        <f>VLOOKUP(G367,开关状态表!B:I,7,FALSE)</f>
        <v>1</v>
      </c>
      <c r="I367" s="29">
        <v>27</v>
      </c>
      <c r="J367" s="161">
        <v>0.3</v>
      </c>
      <c r="K367" s="29" t="s">
        <v>8732</v>
      </c>
      <c r="L367" s="29"/>
      <c r="M367" s="158" t="s">
        <v>8733</v>
      </c>
      <c r="N367" s="156">
        <f t="shared" si="64"/>
        <v>14059.5</v>
      </c>
      <c r="O367" s="156">
        <f t="shared" si="65"/>
        <v>14059.8</v>
      </c>
      <c r="P367" s="156">
        <f t="shared" si="66"/>
        <v>12309.5</v>
      </c>
      <c r="Q367" s="156">
        <f t="shared" si="67"/>
        <v>12309.8</v>
      </c>
      <c r="R367" s="29" t="str">
        <f>VLOOKUP(VLOOKUP(G367,开关状态表!B:H,2,FALSE),矩阵信息表!B:H,2,FALSE)</f>
        <v>CS6D</v>
      </c>
      <c r="S367" s="29" t="str">
        <f>VLOOKUP(G367,开关状态表!B:H,5,FALSE)</f>
        <v>RZ1B</v>
      </c>
      <c r="T367" s="29" t="str">
        <f>VLOOKUP(G367,开关状态表!B:H,6,FALSE)</f>
        <v>TZ1B</v>
      </c>
      <c r="U367" s="29">
        <f>VLOOKUP(R367&amp;"-"&amp;S367,通道清单!C:L,8,FALSE)</f>
        <v>27</v>
      </c>
      <c r="V367" s="29">
        <f>VLOOKUP(R367&amp;"-"&amp;S367,通道清单!C:L,9,FALSE)</f>
        <v>14032.5</v>
      </c>
      <c r="W367" s="29">
        <f>VLOOKUP(R367&amp;"-"&amp;S367,通道清单!C:L,10,FALSE)</f>
        <v>14059.5</v>
      </c>
      <c r="X367" s="29">
        <f>VLOOKUP(R367&amp;"-"&amp;T367,通道清单!C:L,9,FALSE)</f>
        <v>12282.5</v>
      </c>
      <c r="Y367" s="29">
        <f>VLOOKUP(R367&amp;"-"&amp;T367,通道清单!C:L,10,FALSE)</f>
        <v>12309.5</v>
      </c>
    </row>
    <row r="368" ht="15" hidden="1" spans="1:25">
      <c r="A368" s="29">
        <f t="shared" si="69"/>
        <v>367</v>
      </c>
      <c r="B368" s="29" t="str">
        <f t="shared" si="63"/>
        <v>CS6D-1-2-[15][15]-OFF-3.2-BW3.2</v>
      </c>
      <c r="C368" s="29" t="str">
        <f>R368&amp;"_BW"&amp;TEXT(O368-N368,"000.00")&amp;"_U"&amp;VLOOKUP(R368&amp;"-"&amp;S368,通道清单!C:L,5,FALSE)&amp;LEFT("_____",5-LEN(VLOOKUP(R368&amp;"-"&amp;S368,通道清单!C:L,4,FALSE)))&amp;VLOOKUP(R368&amp;"-"&amp;S368,通道清单!C:L,4,FALSE)&amp;"_S"&amp;TEXT(N368,"00000.00")&amp;"_E"&amp;TEXT(O368,"00000.00")&amp;"_D"&amp;VLOOKUP(R368&amp;"-"&amp;T368,通道清单!C:L,5,FALSE)&amp;LEFT("_____",5-LEN(VLOOKUP(R368&amp;"-"&amp;T368,通道清单!C:L,4,FALSE)))&amp;VLOOKUP(R368&amp;"-"&amp;T368,通道清单!C:L,4,FALSE)&amp;"_S"&amp;TEXT(P368,"00000.00")&amp;"_E"&amp;TEXT(Q368,"00000.00")</f>
        <v>CS6D_BW003.20_UH____Z_S14059.80_E14063.00_DV____Z_S12309.80_E12313.00</v>
      </c>
      <c r="D368" s="29"/>
      <c r="E368" s="29"/>
      <c r="F368" s="29"/>
      <c r="G368" s="29" t="s">
        <v>8910</v>
      </c>
      <c r="H368" s="29">
        <f>VLOOKUP(G368,开关状态表!B:I,7,FALSE)</f>
        <v>1</v>
      </c>
      <c r="I368" s="29">
        <v>-3.2</v>
      </c>
      <c r="J368" s="161">
        <v>3.2</v>
      </c>
      <c r="K368" s="29" t="s">
        <v>8732</v>
      </c>
      <c r="L368" s="29"/>
      <c r="M368" s="158" t="s">
        <v>8733</v>
      </c>
      <c r="N368" s="156">
        <f t="shared" si="64"/>
        <v>14059.8</v>
      </c>
      <c r="O368" s="156">
        <f t="shared" si="65"/>
        <v>14063</v>
      </c>
      <c r="P368" s="156">
        <f t="shared" si="66"/>
        <v>12309.8</v>
      </c>
      <c r="Q368" s="156">
        <f t="shared" si="67"/>
        <v>12313</v>
      </c>
      <c r="R368" s="29" t="str">
        <f>VLOOKUP(VLOOKUP(G368,开关状态表!B:H,2,FALSE),矩阵信息表!B:H,2,FALSE)</f>
        <v>CS6D</v>
      </c>
      <c r="S368" s="29" t="str">
        <f>VLOOKUP(G368,开关状态表!B:H,5,FALSE)</f>
        <v>RZ2B</v>
      </c>
      <c r="T368" s="29" t="str">
        <f>VLOOKUP(G368,开关状态表!B:H,6,FALSE)</f>
        <v>TZ2B</v>
      </c>
      <c r="U368" s="29">
        <f>VLOOKUP(R368&amp;"-"&amp;S368,通道清单!C:L,8,FALSE)</f>
        <v>36</v>
      </c>
      <c r="V368" s="29">
        <f>VLOOKUP(R368&amp;"-"&amp;S368,通道清单!C:L,9,FALSE)</f>
        <v>14063</v>
      </c>
      <c r="W368" s="29">
        <f>VLOOKUP(R368&amp;"-"&amp;S368,通道清单!C:L,10,FALSE)</f>
        <v>14099</v>
      </c>
      <c r="X368" s="29">
        <f>VLOOKUP(R368&amp;"-"&amp;T368,通道清单!C:L,9,FALSE)</f>
        <v>12313</v>
      </c>
      <c r="Y368" s="29">
        <f>VLOOKUP(R368&amp;"-"&amp;T368,通道清单!C:L,10,FALSE)</f>
        <v>12349</v>
      </c>
    </row>
    <row r="369" ht="15" hidden="1" spans="1:25">
      <c r="A369" s="29">
        <f t="shared" si="69"/>
        <v>368</v>
      </c>
      <c r="B369" s="29" t="str">
        <f t="shared" si="63"/>
        <v>CS6D-1-2-[15][15]-OFF0-BW14</v>
      </c>
      <c r="C369" s="29" t="str">
        <f>R369&amp;"_BW"&amp;TEXT(O369-N369,"000.00")&amp;"_U"&amp;VLOOKUP(R369&amp;"-"&amp;S369,通道清单!C:L,5,FALSE)&amp;LEFT("_____",5-LEN(VLOOKUP(R369&amp;"-"&amp;S369,通道清单!C:L,4,FALSE)))&amp;VLOOKUP(R369&amp;"-"&amp;S369,通道清单!C:L,4,FALSE)&amp;"_S"&amp;TEXT(N369,"00000.00")&amp;"_E"&amp;TEXT(O369,"00000.00")&amp;"_D"&amp;VLOOKUP(R369&amp;"-"&amp;T369,通道清单!C:L,5,FALSE)&amp;LEFT("_____",5-LEN(VLOOKUP(R369&amp;"-"&amp;T369,通道清单!C:L,4,FALSE)))&amp;VLOOKUP(R369&amp;"-"&amp;T369,通道清单!C:L,4,FALSE)&amp;"_S"&amp;TEXT(P369,"00000.00")&amp;"_E"&amp;TEXT(Q369,"00000.00")</f>
        <v>CS6D_BW014.00_UH____Z_S14063.00_E14077.00_DV____Z_S12313.00_E12327.00</v>
      </c>
      <c r="D369" s="29"/>
      <c r="E369" s="29"/>
      <c r="F369" s="29"/>
      <c r="G369" s="29" t="s">
        <v>8910</v>
      </c>
      <c r="H369" s="29">
        <f>VLOOKUP(G369,开关状态表!B:I,7,FALSE)</f>
        <v>1</v>
      </c>
      <c r="I369" s="29">
        <v>0</v>
      </c>
      <c r="J369" s="161">
        <v>14</v>
      </c>
      <c r="K369" s="29" t="s">
        <v>8732</v>
      </c>
      <c r="L369" s="29"/>
      <c r="M369" s="158" t="s">
        <v>8733</v>
      </c>
      <c r="N369" s="156">
        <f t="shared" si="64"/>
        <v>14063</v>
      </c>
      <c r="O369" s="156">
        <f t="shared" si="65"/>
        <v>14077</v>
      </c>
      <c r="P369" s="156">
        <f t="shared" si="66"/>
        <v>12313</v>
      </c>
      <c r="Q369" s="156">
        <f t="shared" si="67"/>
        <v>12327</v>
      </c>
      <c r="R369" s="29" t="str">
        <f>VLOOKUP(VLOOKUP(G369,开关状态表!B:H,2,FALSE),矩阵信息表!B:H,2,FALSE)</f>
        <v>CS6D</v>
      </c>
      <c r="S369" s="29" t="str">
        <f>VLOOKUP(G369,开关状态表!B:H,5,FALSE)</f>
        <v>RZ2B</v>
      </c>
      <c r="T369" s="29" t="str">
        <f>VLOOKUP(G369,开关状态表!B:H,6,FALSE)</f>
        <v>TZ2B</v>
      </c>
      <c r="U369" s="29">
        <f>VLOOKUP(R369&amp;"-"&amp;S369,通道清单!C:L,8,FALSE)</f>
        <v>36</v>
      </c>
      <c r="V369" s="29">
        <f>VLOOKUP(R369&amp;"-"&amp;S369,通道清单!C:L,9,FALSE)</f>
        <v>14063</v>
      </c>
      <c r="W369" s="29">
        <f>VLOOKUP(R369&amp;"-"&amp;S369,通道清单!C:L,10,FALSE)</f>
        <v>14099</v>
      </c>
      <c r="X369" s="29">
        <f>VLOOKUP(R369&amp;"-"&amp;T369,通道清单!C:L,9,FALSE)</f>
        <v>12313</v>
      </c>
      <c r="Y369" s="29">
        <f>VLOOKUP(R369&amp;"-"&amp;T369,通道清单!C:L,10,FALSE)</f>
        <v>12349</v>
      </c>
    </row>
    <row r="370" ht="15" hidden="1" spans="1:25">
      <c r="A370" s="29">
        <f t="shared" si="69"/>
        <v>369</v>
      </c>
      <c r="B370" s="29" t="str">
        <f t="shared" si="63"/>
        <v>CS6D-1-2-[15][15]-OFF14-BW8</v>
      </c>
      <c r="C370" s="29" t="str">
        <f>R370&amp;"_BW"&amp;TEXT(O370-N370,"000.00")&amp;"_U"&amp;VLOOKUP(R370&amp;"-"&amp;S370,通道清单!C:L,5,FALSE)&amp;LEFT("_____",5-LEN(VLOOKUP(R370&amp;"-"&amp;S370,通道清单!C:L,4,FALSE)))&amp;VLOOKUP(R370&amp;"-"&amp;S370,通道清单!C:L,4,FALSE)&amp;"_S"&amp;TEXT(N370,"00000.00")&amp;"_E"&amp;TEXT(O370,"00000.00")&amp;"_D"&amp;VLOOKUP(R370&amp;"-"&amp;T370,通道清单!C:L,5,FALSE)&amp;LEFT("_____",5-LEN(VLOOKUP(R370&amp;"-"&amp;T370,通道清单!C:L,4,FALSE)))&amp;VLOOKUP(R370&amp;"-"&amp;T370,通道清单!C:L,4,FALSE)&amp;"_S"&amp;TEXT(P370,"00000.00")&amp;"_E"&amp;TEXT(Q370,"00000.00")</f>
        <v>CS6D_BW008.00_UH____Z_S14077.00_E14085.00_DV____Z_S12327.00_E12335.00</v>
      </c>
      <c r="D370" s="29"/>
      <c r="E370" s="29"/>
      <c r="F370" s="29"/>
      <c r="G370" s="29" t="s">
        <v>8910</v>
      </c>
      <c r="H370" s="29">
        <f>VLOOKUP(G370,开关状态表!B:I,7,FALSE)</f>
        <v>1</v>
      </c>
      <c r="I370" s="29">
        <v>14</v>
      </c>
      <c r="J370" s="161">
        <v>8</v>
      </c>
      <c r="K370" s="29" t="s">
        <v>8732</v>
      </c>
      <c r="L370" s="29"/>
      <c r="M370" s="158" t="s">
        <v>8733</v>
      </c>
      <c r="N370" s="156">
        <f t="shared" si="64"/>
        <v>14077</v>
      </c>
      <c r="O370" s="156">
        <f t="shared" si="65"/>
        <v>14085</v>
      </c>
      <c r="P370" s="156">
        <f t="shared" si="66"/>
        <v>12327</v>
      </c>
      <c r="Q370" s="156">
        <f t="shared" si="67"/>
        <v>12335</v>
      </c>
      <c r="R370" s="29" t="str">
        <f>VLOOKUP(VLOOKUP(G370,开关状态表!B:H,2,FALSE),矩阵信息表!B:H,2,FALSE)</f>
        <v>CS6D</v>
      </c>
      <c r="S370" s="29" t="str">
        <f>VLOOKUP(G370,开关状态表!B:H,5,FALSE)</f>
        <v>RZ2B</v>
      </c>
      <c r="T370" s="29" t="str">
        <f>VLOOKUP(G370,开关状态表!B:H,6,FALSE)</f>
        <v>TZ2B</v>
      </c>
      <c r="U370" s="29">
        <f>VLOOKUP(R370&amp;"-"&amp;S370,通道清单!C:L,8,FALSE)</f>
        <v>36</v>
      </c>
      <c r="V370" s="29">
        <f>VLOOKUP(R370&amp;"-"&amp;S370,通道清单!C:L,9,FALSE)</f>
        <v>14063</v>
      </c>
      <c r="W370" s="29">
        <f>VLOOKUP(R370&amp;"-"&amp;S370,通道清单!C:L,10,FALSE)</f>
        <v>14099</v>
      </c>
      <c r="X370" s="29">
        <f>VLOOKUP(R370&amp;"-"&amp;T370,通道清单!C:L,9,FALSE)</f>
        <v>12313</v>
      </c>
      <c r="Y370" s="29">
        <f>VLOOKUP(R370&amp;"-"&amp;T370,通道清单!C:L,10,FALSE)</f>
        <v>12349</v>
      </c>
    </row>
    <row r="371" ht="15" hidden="1" spans="1:25">
      <c r="A371" s="29">
        <f t="shared" si="69"/>
        <v>370</v>
      </c>
      <c r="B371" s="29" t="str">
        <f t="shared" si="63"/>
        <v>CS6D-1-2-[15][15]-OFF22-BW12</v>
      </c>
      <c r="C371" s="29" t="str">
        <f>R371&amp;"_BW"&amp;TEXT(O371-N371,"000.00")&amp;"_U"&amp;VLOOKUP(R371&amp;"-"&amp;S371,通道清单!C:L,5,FALSE)&amp;LEFT("_____",5-LEN(VLOOKUP(R371&amp;"-"&amp;S371,通道清单!C:L,4,FALSE)))&amp;VLOOKUP(R371&amp;"-"&amp;S371,通道清单!C:L,4,FALSE)&amp;"_S"&amp;TEXT(N371,"00000.00")&amp;"_E"&amp;TEXT(O371,"00000.00")&amp;"_D"&amp;VLOOKUP(R371&amp;"-"&amp;T371,通道清单!C:L,5,FALSE)&amp;LEFT("_____",5-LEN(VLOOKUP(R371&amp;"-"&amp;T371,通道清单!C:L,4,FALSE)))&amp;VLOOKUP(R371&amp;"-"&amp;T371,通道清单!C:L,4,FALSE)&amp;"_S"&amp;TEXT(P371,"00000.00")&amp;"_E"&amp;TEXT(Q371,"00000.00")</f>
        <v>CS6D_BW012.00_UH____Z_S14085.00_E14097.00_DV____Z_S12335.00_E12347.00</v>
      </c>
      <c r="D371" s="29"/>
      <c r="E371" s="29"/>
      <c r="F371" s="29"/>
      <c r="G371" s="29" t="s">
        <v>8910</v>
      </c>
      <c r="H371" s="29">
        <f>VLOOKUP(G371,开关状态表!B:I,7,FALSE)</f>
        <v>1</v>
      </c>
      <c r="I371" s="29">
        <v>22</v>
      </c>
      <c r="J371" s="161">
        <v>12</v>
      </c>
      <c r="K371" s="29" t="s">
        <v>8732</v>
      </c>
      <c r="L371" s="29"/>
      <c r="M371" s="158" t="s">
        <v>8733</v>
      </c>
      <c r="N371" s="156">
        <f t="shared" si="64"/>
        <v>14085</v>
      </c>
      <c r="O371" s="156">
        <f t="shared" si="65"/>
        <v>14097</v>
      </c>
      <c r="P371" s="156">
        <f t="shared" si="66"/>
        <v>12335</v>
      </c>
      <c r="Q371" s="156">
        <f t="shared" si="67"/>
        <v>12347</v>
      </c>
      <c r="R371" s="29" t="str">
        <f>VLOOKUP(VLOOKUP(G371,开关状态表!B:H,2,FALSE),矩阵信息表!B:H,2,FALSE)</f>
        <v>CS6D</v>
      </c>
      <c r="S371" s="29" t="str">
        <f>VLOOKUP(G371,开关状态表!B:H,5,FALSE)</f>
        <v>RZ2B</v>
      </c>
      <c r="T371" s="29" t="str">
        <f>VLOOKUP(G371,开关状态表!B:H,6,FALSE)</f>
        <v>TZ2B</v>
      </c>
      <c r="U371" s="29">
        <f>VLOOKUP(R371&amp;"-"&amp;S371,通道清单!C:L,8,FALSE)</f>
        <v>36</v>
      </c>
      <c r="V371" s="29">
        <f>VLOOKUP(R371&amp;"-"&amp;S371,通道清单!C:L,9,FALSE)</f>
        <v>14063</v>
      </c>
      <c r="W371" s="29">
        <f>VLOOKUP(R371&amp;"-"&amp;S371,通道清单!C:L,10,FALSE)</f>
        <v>14099</v>
      </c>
      <c r="X371" s="29">
        <f>VLOOKUP(R371&amp;"-"&amp;T371,通道清单!C:L,9,FALSE)</f>
        <v>12313</v>
      </c>
      <c r="Y371" s="29">
        <f>VLOOKUP(R371&amp;"-"&amp;T371,通道清单!C:L,10,FALSE)</f>
        <v>12349</v>
      </c>
    </row>
    <row r="372" ht="15" hidden="1" spans="1:25">
      <c r="A372" s="29">
        <f t="shared" si="69"/>
        <v>371</v>
      </c>
      <c r="B372" s="29" t="str">
        <f t="shared" ref="B372:B435" si="70">G372&amp;"-"&amp;"OFF"&amp;I372&amp;"-BW"&amp;J372</f>
        <v>CS6D-1-2-[15][15]-OFF34-BW4</v>
      </c>
      <c r="C372" s="29" t="str">
        <f>R372&amp;"_BW"&amp;TEXT(O372-N372,"000.00")&amp;"_U"&amp;VLOOKUP(R372&amp;"-"&amp;S372,通道清单!C:L,5,FALSE)&amp;LEFT("_____",5-LEN(VLOOKUP(R372&amp;"-"&amp;S372,通道清单!C:L,4,FALSE)))&amp;VLOOKUP(R372&amp;"-"&amp;S372,通道清单!C:L,4,FALSE)&amp;"_S"&amp;TEXT(N372,"00000.00")&amp;"_E"&amp;TEXT(O372,"00000.00")&amp;"_D"&amp;VLOOKUP(R372&amp;"-"&amp;T372,通道清单!C:L,5,FALSE)&amp;LEFT("_____",5-LEN(VLOOKUP(R372&amp;"-"&amp;T372,通道清单!C:L,4,FALSE)))&amp;VLOOKUP(R372&amp;"-"&amp;T372,通道清单!C:L,4,FALSE)&amp;"_S"&amp;TEXT(P372,"00000.00")&amp;"_E"&amp;TEXT(Q372,"00000.00")</f>
        <v>CS6D_BW004.00_UH____Z_S14097.00_E14101.00_DV____Z_S12347.00_E12351.00</v>
      </c>
      <c r="D372" s="29"/>
      <c r="E372" s="29"/>
      <c r="F372" s="29"/>
      <c r="G372" s="29" t="s">
        <v>8910</v>
      </c>
      <c r="H372" s="29">
        <f>VLOOKUP(G372,开关状态表!B:I,7,FALSE)</f>
        <v>1</v>
      </c>
      <c r="I372" s="29">
        <v>34</v>
      </c>
      <c r="J372" s="161">
        <v>4</v>
      </c>
      <c r="K372" s="29" t="s">
        <v>8732</v>
      </c>
      <c r="L372" s="29"/>
      <c r="M372" s="158" t="s">
        <v>8733</v>
      </c>
      <c r="N372" s="156">
        <f t="shared" ref="N372:N435" si="71">V372+I372</f>
        <v>14097</v>
      </c>
      <c r="O372" s="156">
        <f t="shared" ref="O372:O435" si="72">N372+J372</f>
        <v>14101</v>
      </c>
      <c r="P372" s="156">
        <f t="shared" ref="P372:P435" si="73">X372+I372</f>
        <v>12347</v>
      </c>
      <c r="Q372" s="156">
        <f t="shared" ref="Q372:Q435" si="74">P372+J372</f>
        <v>12351</v>
      </c>
      <c r="R372" s="29" t="str">
        <f>VLOOKUP(VLOOKUP(G372,开关状态表!B:H,2,FALSE),矩阵信息表!B:H,2,FALSE)</f>
        <v>CS6D</v>
      </c>
      <c r="S372" s="29" t="str">
        <f>VLOOKUP(G372,开关状态表!B:H,5,FALSE)</f>
        <v>RZ2B</v>
      </c>
      <c r="T372" s="29" t="str">
        <f>VLOOKUP(G372,开关状态表!B:H,6,FALSE)</f>
        <v>TZ2B</v>
      </c>
      <c r="U372" s="29">
        <f>VLOOKUP(R372&amp;"-"&amp;S372,通道清单!C:L,8,FALSE)</f>
        <v>36</v>
      </c>
      <c r="V372" s="29">
        <f>VLOOKUP(R372&amp;"-"&amp;S372,通道清单!C:L,9,FALSE)</f>
        <v>14063</v>
      </c>
      <c r="W372" s="29">
        <f>VLOOKUP(R372&amp;"-"&amp;S372,通道清单!C:L,10,FALSE)</f>
        <v>14099</v>
      </c>
      <c r="X372" s="29">
        <f>VLOOKUP(R372&amp;"-"&amp;T372,通道清单!C:L,9,FALSE)</f>
        <v>12313</v>
      </c>
      <c r="Y372" s="29">
        <f>VLOOKUP(R372&amp;"-"&amp;T372,通道清单!C:L,10,FALSE)</f>
        <v>12349</v>
      </c>
    </row>
    <row r="373" ht="15" hidden="1" spans="1:25">
      <c r="A373" s="29">
        <f t="shared" ref="A373:A382" si="75">ROW()-1</f>
        <v>372</v>
      </c>
      <c r="B373" s="29" t="str">
        <f t="shared" si="70"/>
        <v>CS6D-1-2-[15][15]-OFF38-BW2</v>
      </c>
      <c r="C373" s="29" t="str">
        <f>R373&amp;"_BW"&amp;TEXT(O373-N373,"000.00")&amp;"_U"&amp;VLOOKUP(R373&amp;"-"&amp;S373,通道清单!C:L,5,FALSE)&amp;LEFT("_____",5-LEN(VLOOKUP(R373&amp;"-"&amp;S373,通道清单!C:L,4,FALSE)))&amp;VLOOKUP(R373&amp;"-"&amp;S373,通道清单!C:L,4,FALSE)&amp;"_S"&amp;TEXT(N373,"00000.00")&amp;"_E"&amp;TEXT(O373,"00000.00")&amp;"_D"&amp;VLOOKUP(R373&amp;"-"&amp;T373,通道清单!C:L,5,FALSE)&amp;LEFT("_____",5-LEN(VLOOKUP(R373&amp;"-"&amp;T373,通道清单!C:L,4,FALSE)))&amp;VLOOKUP(R373&amp;"-"&amp;T373,通道清单!C:L,4,FALSE)&amp;"_S"&amp;TEXT(P373,"00000.00")&amp;"_E"&amp;TEXT(Q373,"00000.00")</f>
        <v>CS6D_BW002.00_UH____Z_S14101.00_E14103.00_DV____Z_S12351.00_E12353.00</v>
      </c>
      <c r="D373" s="29"/>
      <c r="E373" s="29"/>
      <c r="F373" s="29"/>
      <c r="G373" s="29" t="s">
        <v>8910</v>
      </c>
      <c r="H373" s="29">
        <f>VLOOKUP(G373,开关状态表!B:I,7,FALSE)</f>
        <v>1</v>
      </c>
      <c r="I373" s="29">
        <v>38</v>
      </c>
      <c r="J373" s="161">
        <v>2</v>
      </c>
      <c r="K373" s="29" t="s">
        <v>8732</v>
      </c>
      <c r="L373" s="29"/>
      <c r="M373" s="158" t="s">
        <v>8733</v>
      </c>
      <c r="N373" s="156">
        <f t="shared" si="71"/>
        <v>14101</v>
      </c>
      <c r="O373" s="156">
        <f t="shared" si="72"/>
        <v>14103</v>
      </c>
      <c r="P373" s="156">
        <f t="shared" si="73"/>
        <v>12351</v>
      </c>
      <c r="Q373" s="156">
        <f t="shared" si="74"/>
        <v>12353</v>
      </c>
      <c r="R373" s="29" t="str">
        <f>VLOOKUP(VLOOKUP(G373,开关状态表!B:H,2,FALSE),矩阵信息表!B:H,2,FALSE)</f>
        <v>CS6D</v>
      </c>
      <c r="S373" s="29" t="str">
        <f>VLOOKUP(G373,开关状态表!B:H,5,FALSE)</f>
        <v>RZ2B</v>
      </c>
      <c r="T373" s="29" t="str">
        <f>VLOOKUP(G373,开关状态表!B:H,6,FALSE)</f>
        <v>TZ2B</v>
      </c>
      <c r="U373" s="29">
        <f>VLOOKUP(R373&amp;"-"&amp;S373,通道清单!C:L,8,FALSE)</f>
        <v>36</v>
      </c>
      <c r="V373" s="29">
        <f>VLOOKUP(R373&amp;"-"&amp;S373,通道清单!C:L,9,FALSE)</f>
        <v>14063</v>
      </c>
      <c r="W373" s="29">
        <f>VLOOKUP(R373&amp;"-"&amp;S373,通道清单!C:L,10,FALSE)</f>
        <v>14099</v>
      </c>
      <c r="X373" s="29">
        <f>VLOOKUP(R373&amp;"-"&amp;T373,通道清单!C:L,9,FALSE)</f>
        <v>12313</v>
      </c>
      <c r="Y373" s="29">
        <f>VLOOKUP(R373&amp;"-"&amp;T373,通道清单!C:L,10,FALSE)</f>
        <v>12349</v>
      </c>
    </row>
    <row r="374" ht="15" hidden="1" spans="1:25">
      <c r="A374" s="29">
        <f t="shared" si="75"/>
        <v>373</v>
      </c>
      <c r="B374" s="29" t="str">
        <f t="shared" si="70"/>
        <v>CS6D-1-2-[16][16]-OFF0-BW33</v>
      </c>
      <c r="C374" s="29" t="str">
        <f>R374&amp;"_BW"&amp;TEXT(O374-N374,"000.00")&amp;"_U"&amp;VLOOKUP(R374&amp;"-"&amp;S374,通道清单!C:L,5,FALSE)&amp;LEFT("_____",5-LEN(VLOOKUP(R374&amp;"-"&amp;S374,通道清单!C:L,4,FALSE)))&amp;VLOOKUP(R374&amp;"-"&amp;S374,通道清单!C:L,4,FALSE)&amp;"_S"&amp;TEXT(N374,"00000.00")&amp;"_E"&amp;TEXT(O374,"00000.00")&amp;"_D"&amp;VLOOKUP(R374&amp;"-"&amp;T374,通道清单!C:L,5,FALSE)&amp;LEFT("_____",5-LEN(VLOOKUP(R374&amp;"-"&amp;T374,通道清单!C:L,4,FALSE)))&amp;VLOOKUP(R374&amp;"-"&amp;T374,通道清单!C:L,4,FALSE)&amp;"_S"&amp;TEXT(P374,"00000.00")&amp;"_E"&amp;TEXT(Q374,"00000.00")</f>
        <v>CS6D_BW033.00_UH____Z_S14103.00_E14136.00_DV____Z_S12353.00_E12386.00</v>
      </c>
      <c r="D374" s="29"/>
      <c r="E374" s="29"/>
      <c r="F374" s="29"/>
      <c r="G374" s="29" t="s">
        <v>8911</v>
      </c>
      <c r="H374" s="29">
        <f>VLOOKUP(G374,开关状态表!B:I,7,FALSE)</f>
        <v>1</v>
      </c>
      <c r="I374" s="29">
        <v>0</v>
      </c>
      <c r="J374" s="161">
        <v>33</v>
      </c>
      <c r="K374" s="29" t="s">
        <v>8732</v>
      </c>
      <c r="L374" s="29"/>
      <c r="M374" s="158" t="s">
        <v>8733</v>
      </c>
      <c r="N374" s="156">
        <f t="shared" si="71"/>
        <v>14103</v>
      </c>
      <c r="O374" s="156">
        <f t="shared" si="72"/>
        <v>14136</v>
      </c>
      <c r="P374" s="156">
        <f t="shared" si="73"/>
        <v>12353</v>
      </c>
      <c r="Q374" s="156">
        <f t="shared" si="74"/>
        <v>12386</v>
      </c>
      <c r="R374" s="29" t="str">
        <f>VLOOKUP(VLOOKUP(G374,开关状态表!B:H,2,FALSE),矩阵信息表!B:H,2,FALSE)</f>
        <v>CS6D</v>
      </c>
      <c r="S374" s="29" t="str">
        <f>VLOOKUP(G374,开关状态表!B:H,5,FALSE)</f>
        <v>RZ3B</v>
      </c>
      <c r="T374" s="29" t="str">
        <f>VLOOKUP(G374,开关状态表!B:H,6,FALSE)</f>
        <v>TZ3B</v>
      </c>
      <c r="U374" s="29">
        <f>VLOOKUP(R374&amp;"-"&amp;S374,通道清单!C:L,8,FALSE)</f>
        <v>36</v>
      </c>
      <c r="V374" s="29">
        <f>VLOOKUP(R374&amp;"-"&amp;S374,通道清单!C:L,9,FALSE)</f>
        <v>14103</v>
      </c>
      <c r="W374" s="29">
        <f>VLOOKUP(R374&amp;"-"&amp;S374,通道清单!C:L,10,FALSE)</f>
        <v>14139</v>
      </c>
      <c r="X374" s="29">
        <f>VLOOKUP(R374&amp;"-"&amp;T374,通道清单!C:L,9,FALSE)</f>
        <v>12353</v>
      </c>
      <c r="Y374" s="29">
        <f>VLOOKUP(R374&amp;"-"&amp;T374,通道清单!C:L,10,FALSE)</f>
        <v>12389</v>
      </c>
    </row>
    <row r="375" ht="15" hidden="1" spans="1:25">
      <c r="A375" s="29">
        <f t="shared" si="75"/>
        <v>374</v>
      </c>
      <c r="B375" s="29" t="str">
        <f t="shared" si="70"/>
        <v>CS6D-1-2-[16][16]-OFF33-BW5</v>
      </c>
      <c r="C375" s="29" t="str">
        <f>R375&amp;"_BW"&amp;TEXT(O375-N375,"000.00")&amp;"_U"&amp;VLOOKUP(R375&amp;"-"&amp;S375,通道清单!C:L,5,FALSE)&amp;LEFT("_____",5-LEN(VLOOKUP(R375&amp;"-"&amp;S375,通道清单!C:L,4,FALSE)))&amp;VLOOKUP(R375&amp;"-"&amp;S375,通道清单!C:L,4,FALSE)&amp;"_S"&amp;TEXT(N375,"00000.00")&amp;"_E"&amp;TEXT(O375,"00000.00")&amp;"_D"&amp;VLOOKUP(R375&amp;"-"&amp;T375,通道清单!C:L,5,FALSE)&amp;LEFT("_____",5-LEN(VLOOKUP(R375&amp;"-"&amp;T375,通道清单!C:L,4,FALSE)))&amp;VLOOKUP(R375&amp;"-"&amp;T375,通道清单!C:L,4,FALSE)&amp;"_S"&amp;TEXT(P375,"00000.00")&amp;"_E"&amp;TEXT(Q375,"00000.00")</f>
        <v>CS6D_BW005.00_UH____Z_S14136.00_E14141.00_DV____Z_S12386.00_E12391.00</v>
      </c>
      <c r="D375" s="29"/>
      <c r="E375" s="29"/>
      <c r="F375" s="29"/>
      <c r="G375" s="29" t="s">
        <v>8911</v>
      </c>
      <c r="H375" s="29">
        <f>VLOOKUP(G375,开关状态表!B:I,7,FALSE)</f>
        <v>1</v>
      </c>
      <c r="I375" s="29">
        <v>33</v>
      </c>
      <c r="J375" s="161">
        <v>5</v>
      </c>
      <c r="K375" s="29" t="s">
        <v>8732</v>
      </c>
      <c r="L375" s="29"/>
      <c r="M375" s="158" t="s">
        <v>8733</v>
      </c>
      <c r="N375" s="156">
        <f t="shared" si="71"/>
        <v>14136</v>
      </c>
      <c r="O375" s="156">
        <f t="shared" si="72"/>
        <v>14141</v>
      </c>
      <c r="P375" s="156">
        <f t="shared" si="73"/>
        <v>12386</v>
      </c>
      <c r="Q375" s="156">
        <f t="shared" si="74"/>
        <v>12391</v>
      </c>
      <c r="R375" s="29" t="str">
        <f>VLOOKUP(VLOOKUP(G375,开关状态表!B:H,2,FALSE),矩阵信息表!B:H,2,FALSE)</f>
        <v>CS6D</v>
      </c>
      <c r="S375" s="29" t="str">
        <f>VLOOKUP(G375,开关状态表!B:H,5,FALSE)</f>
        <v>RZ3B</v>
      </c>
      <c r="T375" s="29" t="str">
        <f>VLOOKUP(G375,开关状态表!B:H,6,FALSE)</f>
        <v>TZ3B</v>
      </c>
      <c r="U375" s="29">
        <f>VLOOKUP(R375&amp;"-"&amp;S375,通道清单!C:L,8,FALSE)</f>
        <v>36</v>
      </c>
      <c r="V375" s="29">
        <f>VLOOKUP(R375&amp;"-"&amp;S375,通道清单!C:L,9,FALSE)</f>
        <v>14103</v>
      </c>
      <c r="W375" s="29">
        <f>VLOOKUP(R375&amp;"-"&amp;S375,通道清单!C:L,10,FALSE)</f>
        <v>14139</v>
      </c>
      <c r="X375" s="29">
        <f>VLOOKUP(R375&amp;"-"&amp;T375,通道清单!C:L,9,FALSE)</f>
        <v>12353</v>
      </c>
      <c r="Y375" s="29">
        <f>VLOOKUP(R375&amp;"-"&amp;T375,通道清单!C:L,10,FALSE)</f>
        <v>12389</v>
      </c>
    </row>
    <row r="376" ht="15" hidden="1" spans="1:25">
      <c r="A376" s="29">
        <f t="shared" si="75"/>
        <v>375</v>
      </c>
      <c r="B376" s="29" t="str">
        <f t="shared" si="70"/>
        <v>CS6D-1-2-[17][17]-OFF0-BW36</v>
      </c>
      <c r="C376" s="29" t="str">
        <f>R376&amp;"_BW"&amp;TEXT(O376-N376,"000.00")&amp;"_U"&amp;VLOOKUP(R376&amp;"-"&amp;S376,通道清单!C:L,5,FALSE)&amp;LEFT("_____",5-LEN(VLOOKUP(R376&amp;"-"&amp;S376,通道清单!C:L,4,FALSE)))&amp;VLOOKUP(R376&amp;"-"&amp;S376,通道清单!C:L,4,FALSE)&amp;"_S"&amp;TEXT(N376,"00000.00")&amp;"_E"&amp;TEXT(O376,"00000.00")&amp;"_D"&amp;VLOOKUP(R376&amp;"-"&amp;T376,通道清单!C:L,5,FALSE)&amp;LEFT("_____",5-LEN(VLOOKUP(R376&amp;"-"&amp;T376,通道清单!C:L,4,FALSE)))&amp;VLOOKUP(R376&amp;"-"&amp;T376,通道清单!C:L,4,FALSE)&amp;"_S"&amp;TEXT(P376,"00000.00")&amp;"_E"&amp;TEXT(Q376,"00000.00")</f>
        <v>CS6D_BW036.00_UH____Z_S14143.00_E14179.00_DV____Z_S12393.00_E12429.00</v>
      </c>
      <c r="D376" s="29"/>
      <c r="E376" s="29"/>
      <c r="F376" s="29"/>
      <c r="G376" s="29" t="s">
        <v>8912</v>
      </c>
      <c r="H376" s="29">
        <f>VLOOKUP(G376,开关状态表!B:I,7,FALSE)</f>
        <v>1</v>
      </c>
      <c r="I376" s="29">
        <v>0</v>
      </c>
      <c r="J376" s="161">
        <v>36</v>
      </c>
      <c r="K376" s="29" t="s">
        <v>8732</v>
      </c>
      <c r="L376" s="29"/>
      <c r="M376" s="158" t="s">
        <v>8733</v>
      </c>
      <c r="N376" s="156">
        <f t="shared" si="71"/>
        <v>14143</v>
      </c>
      <c r="O376" s="156">
        <f t="shared" si="72"/>
        <v>14179</v>
      </c>
      <c r="P376" s="156">
        <f t="shared" si="73"/>
        <v>12393</v>
      </c>
      <c r="Q376" s="156">
        <f t="shared" si="74"/>
        <v>12429</v>
      </c>
      <c r="R376" s="29" t="str">
        <f>VLOOKUP(VLOOKUP(G376,开关状态表!B:H,2,FALSE),矩阵信息表!B:H,2,FALSE)</f>
        <v>CS6D</v>
      </c>
      <c r="S376" s="29" t="str">
        <f>VLOOKUP(G376,开关状态表!B:H,5,FALSE)</f>
        <v>RZ4B</v>
      </c>
      <c r="T376" s="29" t="str">
        <f>VLOOKUP(G376,开关状态表!B:H,6,FALSE)</f>
        <v>TZ4B</v>
      </c>
      <c r="U376" s="29">
        <f>VLOOKUP(R376&amp;"-"&amp;S376,通道清单!C:L,8,FALSE)</f>
        <v>36</v>
      </c>
      <c r="V376" s="29">
        <f>VLOOKUP(R376&amp;"-"&amp;S376,通道清单!C:L,9,FALSE)</f>
        <v>14143</v>
      </c>
      <c r="W376" s="29">
        <f>VLOOKUP(R376&amp;"-"&amp;S376,通道清单!C:L,10,FALSE)</f>
        <v>14179</v>
      </c>
      <c r="X376" s="29">
        <f>VLOOKUP(R376&amp;"-"&amp;T376,通道清单!C:L,9,FALSE)</f>
        <v>12393</v>
      </c>
      <c r="Y376" s="29">
        <f>VLOOKUP(R376&amp;"-"&amp;T376,通道清单!C:L,10,FALSE)</f>
        <v>12429</v>
      </c>
    </row>
    <row r="377" ht="15" hidden="1" spans="1:25">
      <c r="A377" s="29">
        <f t="shared" si="75"/>
        <v>376</v>
      </c>
      <c r="B377" s="29" t="str">
        <f t="shared" si="70"/>
        <v>CS6D-1-2-[17][17]-OFF36-BW1</v>
      </c>
      <c r="C377" s="29" t="str">
        <f>R377&amp;"_BW"&amp;TEXT(O377-N377,"000.00")&amp;"_U"&amp;VLOOKUP(R377&amp;"-"&amp;S377,通道清单!C:L,5,FALSE)&amp;LEFT("_____",5-LEN(VLOOKUP(R377&amp;"-"&amp;S377,通道清单!C:L,4,FALSE)))&amp;VLOOKUP(R377&amp;"-"&amp;S377,通道清单!C:L,4,FALSE)&amp;"_S"&amp;TEXT(N377,"00000.00")&amp;"_E"&amp;TEXT(O377,"00000.00")&amp;"_D"&amp;VLOOKUP(R377&amp;"-"&amp;T377,通道清单!C:L,5,FALSE)&amp;LEFT("_____",5-LEN(VLOOKUP(R377&amp;"-"&amp;T377,通道清单!C:L,4,FALSE)))&amp;VLOOKUP(R377&amp;"-"&amp;T377,通道清单!C:L,4,FALSE)&amp;"_S"&amp;TEXT(P377,"00000.00")&amp;"_E"&amp;TEXT(Q377,"00000.00")</f>
        <v>CS6D_BW001.00_UH____Z_S14179.00_E14180.00_DV____Z_S12429.00_E12430.00</v>
      </c>
      <c r="D377" s="29"/>
      <c r="E377" s="29"/>
      <c r="F377" s="29"/>
      <c r="G377" s="29" t="s">
        <v>8912</v>
      </c>
      <c r="H377" s="29">
        <f>VLOOKUP(G377,开关状态表!B:I,7,FALSE)</f>
        <v>1</v>
      </c>
      <c r="I377" s="29">
        <v>36</v>
      </c>
      <c r="J377" s="161">
        <v>1</v>
      </c>
      <c r="K377" s="29" t="s">
        <v>8732</v>
      </c>
      <c r="L377" s="29"/>
      <c r="M377" s="158" t="s">
        <v>8733</v>
      </c>
      <c r="N377" s="156">
        <f t="shared" si="71"/>
        <v>14179</v>
      </c>
      <c r="O377" s="156">
        <f t="shared" si="72"/>
        <v>14180</v>
      </c>
      <c r="P377" s="156">
        <f t="shared" si="73"/>
        <v>12429</v>
      </c>
      <c r="Q377" s="156">
        <f t="shared" si="74"/>
        <v>12430</v>
      </c>
      <c r="R377" s="29" t="str">
        <f>VLOOKUP(VLOOKUP(G377,开关状态表!B:H,2,FALSE),矩阵信息表!B:H,2,FALSE)</f>
        <v>CS6D</v>
      </c>
      <c r="S377" s="29" t="str">
        <f>VLOOKUP(G377,开关状态表!B:H,5,FALSE)</f>
        <v>RZ4B</v>
      </c>
      <c r="T377" s="29" t="str">
        <f>VLOOKUP(G377,开关状态表!B:H,6,FALSE)</f>
        <v>TZ4B</v>
      </c>
      <c r="U377" s="29">
        <f>VLOOKUP(R377&amp;"-"&amp;S377,通道清单!C:L,8,FALSE)</f>
        <v>36</v>
      </c>
      <c r="V377" s="29">
        <f>VLOOKUP(R377&amp;"-"&amp;S377,通道清单!C:L,9,FALSE)</f>
        <v>14143</v>
      </c>
      <c r="W377" s="29">
        <f>VLOOKUP(R377&amp;"-"&amp;S377,通道清单!C:L,10,FALSE)</f>
        <v>14179</v>
      </c>
      <c r="X377" s="29">
        <f>VLOOKUP(R377&amp;"-"&amp;T377,通道清单!C:L,9,FALSE)</f>
        <v>12393</v>
      </c>
      <c r="Y377" s="29">
        <f>VLOOKUP(R377&amp;"-"&amp;T377,通道清单!C:L,10,FALSE)</f>
        <v>12429</v>
      </c>
    </row>
    <row r="378" ht="15" hidden="1" spans="1:25">
      <c r="A378" s="29">
        <f t="shared" si="75"/>
        <v>377</v>
      </c>
      <c r="B378" s="29" t="str">
        <f t="shared" si="70"/>
        <v>CS6D-1-2-[17][17]-OFF37-BW3</v>
      </c>
      <c r="C378" s="29" t="str">
        <f>R378&amp;"_BW"&amp;TEXT(O378-N378,"000.00")&amp;"_U"&amp;VLOOKUP(R378&amp;"-"&amp;S378,通道清单!C:L,5,FALSE)&amp;LEFT("_____",5-LEN(VLOOKUP(R378&amp;"-"&amp;S378,通道清单!C:L,4,FALSE)))&amp;VLOOKUP(R378&amp;"-"&amp;S378,通道清单!C:L,4,FALSE)&amp;"_S"&amp;TEXT(N378,"00000.00")&amp;"_E"&amp;TEXT(O378,"00000.00")&amp;"_D"&amp;VLOOKUP(R378&amp;"-"&amp;T378,通道清单!C:L,5,FALSE)&amp;LEFT("_____",5-LEN(VLOOKUP(R378&amp;"-"&amp;T378,通道清单!C:L,4,FALSE)))&amp;VLOOKUP(R378&amp;"-"&amp;T378,通道清单!C:L,4,FALSE)&amp;"_S"&amp;TEXT(P378,"00000.00")&amp;"_E"&amp;TEXT(Q378,"00000.00")</f>
        <v>CS6D_BW003.00_UH____Z_S14180.00_E14183.00_DV____Z_S12430.00_E12433.00</v>
      </c>
      <c r="D378" s="29"/>
      <c r="E378" s="29"/>
      <c r="F378" s="29"/>
      <c r="G378" s="29" t="s">
        <v>8912</v>
      </c>
      <c r="H378" s="29">
        <f>VLOOKUP(G378,开关状态表!B:I,7,FALSE)</f>
        <v>1</v>
      </c>
      <c r="I378" s="29">
        <v>37</v>
      </c>
      <c r="J378" s="161">
        <v>3</v>
      </c>
      <c r="K378" s="29" t="s">
        <v>8732</v>
      </c>
      <c r="L378" s="29"/>
      <c r="M378" s="158" t="s">
        <v>8733</v>
      </c>
      <c r="N378" s="156">
        <f t="shared" si="71"/>
        <v>14180</v>
      </c>
      <c r="O378" s="156">
        <f t="shared" si="72"/>
        <v>14183</v>
      </c>
      <c r="P378" s="156">
        <f t="shared" si="73"/>
        <v>12430</v>
      </c>
      <c r="Q378" s="156">
        <f t="shared" si="74"/>
        <v>12433</v>
      </c>
      <c r="R378" s="29" t="str">
        <f>VLOOKUP(VLOOKUP(G378,开关状态表!B:H,2,FALSE),矩阵信息表!B:H,2,FALSE)</f>
        <v>CS6D</v>
      </c>
      <c r="S378" s="29" t="str">
        <f>VLOOKUP(G378,开关状态表!B:H,5,FALSE)</f>
        <v>RZ4B</v>
      </c>
      <c r="T378" s="29" t="str">
        <f>VLOOKUP(G378,开关状态表!B:H,6,FALSE)</f>
        <v>TZ4B</v>
      </c>
      <c r="U378" s="29">
        <f>VLOOKUP(R378&amp;"-"&amp;S378,通道清单!C:L,8,FALSE)</f>
        <v>36</v>
      </c>
      <c r="V378" s="29">
        <f>VLOOKUP(R378&amp;"-"&amp;S378,通道清单!C:L,9,FALSE)</f>
        <v>14143</v>
      </c>
      <c r="W378" s="29">
        <f>VLOOKUP(R378&amp;"-"&amp;S378,通道清单!C:L,10,FALSE)</f>
        <v>14179</v>
      </c>
      <c r="X378" s="29">
        <f>VLOOKUP(R378&amp;"-"&amp;T378,通道清单!C:L,9,FALSE)</f>
        <v>12393</v>
      </c>
      <c r="Y378" s="29">
        <f>VLOOKUP(R378&amp;"-"&amp;T378,通道清单!C:L,10,FALSE)</f>
        <v>12429</v>
      </c>
    </row>
    <row r="379" ht="15" hidden="1" spans="1:25">
      <c r="A379" s="29">
        <f t="shared" si="75"/>
        <v>378</v>
      </c>
      <c r="B379" s="29" t="str">
        <f t="shared" si="70"/>
        <v>CS6D-1-2-[18][18]-OFF0-BW28</v>
      </c>
      <c r="C379" s="29" t="str">
        <f>R379&amp;"_BW"&amp;TEXT(O379-N379,"000.00")&amp;"_U"&amp;VLOOKUP(R379&amp;"-"&amp;S379,通道清单!C:L,5,FALSE)&amp;LEFT("_____",5-LEN(VLOOKUP(R379&amp;"-"&amp;S379,通道清单!C:L,4,FALSE)))&amp;VLOOKUP(R379&amp;"-"&amp;S379,通道清单!C:L,4,FALSE)&amp;"_S"&amp;TEXT(N379,"00000.00")&amp;"_E"&amp;TEXT(O379,"00000.00")&amp;"_D"&amp;VLOOKUP(R379&amp;"-"&amp;T379,通道清单!C:L,5,FALSE)&amp;LEFT("_____",5-LEN(VLOOKUP(R379&amp;"-"&amp;T379,通道清单!C:L,4,FALSE)))&amp;VLOOKUP(R379&amp;"-"&amp;T379,通道清单!C:L,4,FALSE)&amp;"_S"&amp;TEXT(P379,"00000.00")&amp;"_E"&amp;TEXT(Q379,"00000.00")</f>
        <v>CS6D_BW028.00_UH____Z_S14183.00_E14211.00_DV____Z_S12433.00_E12461.00</v>
      </c>
      <c r="D379" s="29"/>
      <c r="E379" s="29"/>
      <c r="F379" s="29"/>
      <c r="G379" s="29" t="s">
        <v>8913</v>
      </c>
      <c r="H379" s="29">
        <f>VLOOKUP(G379,开关状态表!B:I,7,FALSE)</f>
        <v>1</v>
      </c>
      <c r="I379" s="29">
        <v>0</v>
      </c>
      <c r="J379" s="161">
        <v>28</v>
      </c>
      <c r="K379" s="29" t="s">
        <v>8732</v>
      </c>
      <c r="L379" s="29"/>
      <c r="M379" s="158" t="s">
        <v>8733</v>
      </c>
      <c r="N379" s="156">
        <f t="shared" si="71"/>
        <v>14183</v>
      </c>
      <c r="O379" s="156">
        <f t="shared" si="72"/>
        <v>14211</v>
      </c>
      <c r="P379" s="156">
        <f t="shared" si="73"/>
        <v>12433</v>
      </c>
      <c r="Q379" s="156">
        <f t="shared" si="74"/>
        <v>12461</v>
      </c>
      <c r="R379" s="29" t="str">
        <f>VLOOKUP(VLOOKUP(G379,开关状态表!B:H,2,FALSE),矩阵信息表!B:H,2,FALSE)</f>
        <v>CS6D</v>
      </c>
      <c r="S379" s="29" t="str">
        <f>VLOOKUP(G379,开关状态表!B:H,5,FALSE)</f>
        <v>RZ5B</v>
      </c>
      <c r="T379" s="29" t="str">
        <f>VLOOKUP(G379,开关状态表!B:H,6,FALSE)</f>
        <v>TZ5B</v>
      </c>
      <c r="U379" s="29">
        <f>VLOOKUP(R379&amp;"-"&amp;S379,通道清单!C:L,8,FALSE)</f>
        <v>36</v>
      </c>
      <c r="V379" s="29">
        <f>VLOOKUP(R379&amp;"-"&amp;S379,通道清单!C:L,9,FALSE)</f>
        <v>14183</v>
      </c>
      <c r="W379" s="29">
        <f>VLOOKUP(R379&amp;"-"&amp;S379,通道清单!C:L,10,FALSE)</f>
        <v>14219</v>
      </c>
      <c r="X379" s="29">
        <f>VLOOKUP(R379&amp;"-"&amp;T379,通道清单!C:L,9,FALSE)</f>
        <v>12433</v>
      </c>
      <c r="Y379" s="29">
        <f>VLOOKUP(R379&amp;"-"&amp;T379,通道清单!C:L,10,FALSE)</f>
        <v>12469</v>
      </c>
    </row>
    <row r="380" ht="15" hidden="1" spans="1:25">
      <c r="A380" s="29">
        <f t="shared" si="75"/>
        <v>379</v>
      </c>
      <c r="B380" s="29" t="str">
        <f t="shared" si="70"/>
        <v>CS6D-1-2-[18][18]-OFF28-BW4</v>
      </c>
      <c r="C380" s="29" t="str">
        <f>R380&amp;"_BW"&amp;TEXT(O380-N380,"000.00")&amp;"_U"&amp;VLOOKUP(R380&amp;"-"&amp;S380,通道清单!C:L,5,FALSE)&amp;LEFT("_____",5-LEN(VLOOKUP(R380&amp;"-"&amp;S380,通道清单!C:L,4,FALSE)))&amp;VLOOKUP(R380&amp;"-"&amp;S380,通道清单!C:L,4,FALSE)&amp;"_S"&amp;TEXT(N380,"00000.00")&amp;"_E"&amp;TEXT(O380,"00000.00")&amp;"_D"&amp;VLOOKUP(R380&amp;"-"&amp;T380,通道清单!C:L,5,FALSE)&amp;LEFT("_____",5-LEN(VLOOKUP(R380&amp;"-"&amp;T380,通道清单!C:L,4,FALSE)))&amp;VLOOKUP(R380&amp;"-"&amp;T380,通道清单!C:L,4,FALSE)&amp;"_S"&amp;TEXT(P380,"00000.00")&amp;"_E"&amp;TEXT(Q380,"00000.00")</f>
        <v>CS6D_BW004.00_UH____Z_S14211.00_E14215.00_DV____Z_S12461.00_E12465.00</v>
      </c>
      <c r="D380" s="29"/>
      <c r="E380" s="29"/>
      <c r="F380" s="29"/>
      <c r="G380" s="29" t="s">
        <v>8913</v>
      </c>
      <c r="H380" s="29">
        <f>VLOOKUP(G380,开关状态表!B:I,7,FALSE)</f>
        <v>1</v>
      </c>
      <c r="I380" s="29">
        <v>28</v>
      </c>
      <c r="J380" s="161">
        <v>4</v>
      </c>
      <c r="K380" s="29" t="s">
        <v>8732</v>
      </c>
      <c r="L380" s="29"/>
      <c r="M380" s="158" t="s">
        <v>8733</v>
      </c>
      <c r="N380" s="156">
        <f t="shared" si="71"/>
        <v>14211</v>
      </c>
      <c r="O380" s="156">
        <f t="shared" si="72"/>
        <v>14215</v>
      </c>
      <c r="P380" s="156">
        <f t="shared" si="73"/>
        <v>12461</v>
      </c>
      <c r="Q380" s="156">
        <f t="shared" si="74"/>
        <v>12465</v>
      </c>
      <c r="R380" s="29" t="str">
        <f>VLOOKUP(VLOOKUP(G380,开关状态表!B:H,2,FALSE),矩阵信息表!B:H,2,FALSE)</f>
        <v>CS6D</v>
      </c>
      <c r="S380" s="29" t="str">
        <f>VLOOKUP(G380,开关状态表!B:H,5,FALSE)</f>
        <v>RZ5B</v>
      </c>
      <c r="T380" s="29" t="str">
        <f>VLOOKUP(G380,开关状态表!B:H,6,FALSE)</f>
        <v>TZ5B</v>
      </c>
      <c r="U380" s="29">
        <f>VLOOKUP(R380&amp;"-"&amp;S380,通道清单!C:L,8,FALSE)</f>
        <v>36</v>
      </c>
      <c r="V380" s="29">
        <f>VLOOKUP(R380&amp;"-"&amp;S380,通道清单!C:L,9,FALSE)</f>
        <v>14183</v>
      </c>
      <c r="W380" s="29">
        <f>VLOOKUP(R380&amp;"-"&amp;S380,通道清单!C:L,10,FALSE)</f>
        <v>14219</v>
      </c>
      <c r="X380" s="29">
        <f>VLOOKUP(R380&amp;"-"&amp;T380,通道清单!C:L,9,FALSE)</f>
        <v>12433</v>
      </c>
      <c r="Y380" s="29">
        <f>VLOOKUP(R380&amp;"-"&amp;T380,通道清单!C:L,10,FALSE)</f>
        <v>12469</v>
      </c>
    </row>
    <row r="381" ht="15" hidden="1" spans="1:25">
      <c r="A381" s="29">
        <f t="shared" si="75"/>
        <v>380</v>
      </c>
      <c r="B381" s="29" t="str">
        <f t="shared" si="70"/>
        <v>CS6D-1-2-[18][18]-OFF32-BW2</v>
      </c>
      <c r="C381" s="29" t="str">
        <f>R381&amp;"_BW"&amp;TEXT(O381-N381,"000.00")&amp;"_U"&amp;VLOOKUP(R381&amp;"-"&amp;S381,通道清单!C:L,5,FALSE)&amp;LEFT("_____",5-LEN(VLOOKUP(R381&amp;"-"&amp;S381,通道清单!C:L,4,FALSE)))&amp;VLOOKUP(R381&amp;"-"&amp;S381,通道清单!C:L,4,FALSE)&amp;"_S"&amp;TEXT(N381,"00000.00")&amp;"_E"&amp;TEXT(O381,"00000.00")&amp;"_D"&amp;VLOOKUP(R381&amp;"-"&amp;T381,通道清单!C:L,5,FALSE)&amp;LEFT("_____",5-LEN(VLOOKUP(R381&amp;"-"&amp;T381,通道清单!C:L,4,FALSE)))&amp;VLOOKUP(R381&amp;"-"&amp;T381,通道清单!C:L,4,FALSE)&amp;"_S"&amp;TEXT(P381,"00000.00")&amp;"_E"&amp;TEXT(Q381,"00000.00")</f>
        <v>CS6D_BW002.00_UH____Z_S14215.00_E14217.00_DV____Z_S12465.00_E12467.00</v>
      </c>
      <c r="D381" s="29"/>
      <c r="E381" s="29"/>
      <c r="F381" s="29"/>
      <c r="G381" s="29" t="s">
        <v>8913</v>
      </c>
      <c r="H381" s="29">
        <f>VLOOKUP(G381,开关状态表!B:I,7,FALSE)</f>
        <v>1</v>
      </c>
      <c r="I381" s="29">
        <v>32</v>
      </c>
      <c r="J381" s="161">
        <v>2</v>
      </c>
      <c r="K381" s="29" t="s">
        <v>8732</v>
      </c>
      <c r="L381" s="29"/>
      <c r="M381" s="158" t="s">
        <v>8733</v>
      </c>
      <c r="N381" s="156">
        <f t="shared" si="71"/>
        <v>14215</v>
      </c>
      <c r="O381" s="156">
        <f t="shared" si="72"/>
        <v>14217</v>
      </c>
      <c r="P381" s="156">
        <f t="shared" si="73"/>
        <v>12465</v>
      </c>
      <c r="Q381" s="156">
        <f t="shared" si="74"/>
        <v>12467</v>
      </c>
      <c r="R381" s="29" t="str">
        <f>VLOOKUP(VLOOKUP(G381,开关状态表!B:H,2,FALSE),矩阵信息表!B:H,2,FALSE)</f>
        <v>CS6D</v>
      </c>
      <c r="S381" s="29" t="str">
        <f>VLOOKUP(G381,开关状态表!B:H,5,FALSE)</f>
        <v>RZ5B</v>
      </c>
      <c r="T381" s="29" t="str">
        <f>VLOOKUP(G381,开关状态表!B:H,6,FALSE)</f>
        <v>TZ5B</v>
      </c>
      <c r="U381" s="29">
        <f>VLOOKUP(R381&amp;"-"&amp;S381,通道清单!C:L,8,FALSE)</f>
        <v>36</v>
      </c>
      <c r="V381" s="29">
        <f>VLOOKUP(R381&amp;"-"&amp;S381,通道清单!C:L,9,FALSE)</f>
        <v>14183</v>
      </c>
      <c r="W381" s="29">
        <f>VLOOKUP(R381&amp;"-"&amp;S381,通道清单!C:L,10,FALSE)</f>
        <v>14219</v>
      </c>
      <c r="X381" s="29">
        <f>VLOOKUP(R381&amp;"-"&amp;T381,通道清单!C:L,9,FALSE)</f>
        <v>12433</v>
      </c>
      <c r="Y381" s="29">
        <f>VLOOKUP(R381&amp;"-"&amp;T381,通道清单!C:L,10,FALSE)</f>
        <v>12469</v>
      </c>
    </row>
    <row r="382" ht="15" hidden="1" spans="1:25">
      <c r="A382" s="29">
        <f t="shared" si="75"/>
        <v>381</v>
      </c>
      <c r="B382" s="29" t="str">
        <f t="shared" si="70"/>
        <v>CS6D-1-2-[18][18]-OFF34-BW2</v>
      </c>
      <c r="C382" s="29" t="str">
        <f>R382&amp;"_BW"&amp;TEXT(O382-N382,"000.00")&amp;"_U"&amp;VLOOKUP(R382&amp;"-"&amp;S382,通道清单!C:L,5,FALSE)&amp;LEFT("_____",5-LEN(VLOOKUP(R382&amp;"-"&amp;S382,通道清单!C:L,4,FALSE)))&amp;VLOOKUP(R382&amp;"-"&amp;S382,通道清单!C:L,4,FALSE)&amp;"_S"&amp;TEXT(N382,"00000.00")&amp;"_E"&amp;TEXT(O382,"00000.00")&amp;"_D"&amp;VLOOKUP(R382&amp;"-"&amp;T382,通道清单!C:L,5,FALSE)&amp;LEFT("_____",5-LEN(VLOOKUP(R382&amp;"-"&amp;T382,通道清单!C:L,4,FALSE)))&amp;VLOOKUP(R382&amp;"-"&amp;T382,通道清单!C:L,4,FALSE)&amp;"_S"&amp;TEXT(P382,"00000.00")&amp;"_E"&amp;TEXT(Q382,"00000.00")</f>
        <v>CS6D_BW002.00_UH____Z_S14217.00_E14219.00_DV____Z_S12467.00_E12469.00</v>
      </c>
      <c r="D382" s="29"/>
      <c r="E382" s="29"/>
      <c r="F382" s="29"/>
      <c r="G382" s="29" t="s">
        <v>8913</v>
      </c>
      <c r="H382" s="29">
        <f>VLOOKUP(G382,开关状态表!B:I,7,FALSE)</f>
        <v>1</v>
      </c>
      <c r="I382" s="29">
        <v>34</v>
      </c>
      <c r="J382" s="161">
        <v>2</v>
      </c>
      <c r="K382" s="29" t="s">
        <v>8732</v>
      </c>
      <c r="L382" s="29"/>
      <c r="M382" s="158" t="s">
        <v>8733</v>
      </c>
      <c r="N382" s="156">
        <f t="shared" si="71"/>
        <v>14217</v>
      </c>
      <c r="O382" s="156">
        <f t="shared" si="72"/>
        <v>14219</v>
      </c>
      <c r="P382" s="156">
        <f t="shared" si="73"/>
        <v>12467</v>
      </c>
      <c r="Q382" s="156">
        <f t="shared" si="74"/>
        <v>12469</v>
      </c>
      <c r="R382" s="29" t="str">
        <f>VLOOKUP(VLOOKUP(G382,开关状态表!B:H,2,FALSE),矩阵信息表!B:H,2,FALSE)</f>
        <v>CS6D</v>
      </c>
      <c r="S382" s="29" t="str">
        <f>VLOOKUP(G382,开关状态表!B:H,5,FALSE)</f>
        <v>RZ5B</v>
      </c>
      <c r="T382" s="29" t="str">
        <f>VLOOKUP(G382,开关状态表!B:H,6,FALSE)</f>
        <v>TZ5B</v>
      </c>
      <c r="U382" s="29">
        <f>VLOOKUP(R382&amp;"-"&amp;S382,通道清单!C:L,8,FALSE)</f>
        <v>36</v>
      </c>
      <c r="V382" s="29">
        <f>VLOOKUP(R382&amp;"-"&amp;S382,通道清单!C:L,9,FALSE)</f>
        <v>14183</v>
      </c>
      <c r="W382" s="29">
        <f>VLOOKUP(R382&amp;"-"&amp;S382,通道清单!C:L,10,FALSE)</f>
        <v>14219</v>
      </c>
      <c r="X382" s="29">
        <f>VLOOKUP(R382&amp;"-"&amp;T382,通道清单!C:L,9,FALSE)</f>
        <v>12433</v>
      </c>
      <c r="Y382" s="29">
        <f>VLOOKUP(R382&amp;"-"&amp;T382,通道清单!C:L,10,FALSE)</f>
        <v>12469</v>
      </c>
    </row>
    <row r="383" ht="15" hidden="1" spans="1:25">
      <c r="A383" s="29">
        <f t="shared" ref="A383:A391" si="76">ROW()-1</f>
        <v>382</v>
      </c>
      <c r="B383" s="29" t="str">
        <f t="shared" si="70"/>
        <v>CS6D-1-2-[18][18]-OFF36-BW3</v>
      </c>
      <c r="C383" s="29" t="str">
        <f>R383&amp;"_BW"&amp;TEXT(O383-N383,"000.00")&amp;"_U"&amp;VLOOKUP(R383&amp;"-"&amp;S383,通道清单!C:L,5,FALSE)&amp;LEFT("_____",5-LEN(VLOOKUP(R383&amp;"-"&amp;S383,通道清单!C:L,4,FALSE)))&amp;VLOOKUP(R383&amp;"-"&amp;S383,通道清单!C:L,4,FALSE)&amp;"_S"&amp;TEXT(N383,"00000.00")&amp;"_E"&amp;TEXT(O383,"00000.00")&amp;"_D"&amp;VLOOKUP(R383&amp;"-"&amp;T383,通道清单!C:L,5,FALSE)&amp;LEFT("_____",5-LEN(VLOOKUP(R383&amp;"-"&amp;T383,通道清单!C:L,4,FALSE)))&amp;VLOOKUP(R383&amp;"-"&amp;T383,通道清单!C:L,4,FALSE)&amp;"_S"&amp;TEXT(P383,"00000.00")&amp;"_E"&amp;TEXT(Q383,"00000.00")</f>
        <v>CS6D_BW003.00_UH____Z_S14219.00_E14222.00_DV____Z_S12469.00_E12472.00</v>
      </c>
      <c r="D383" s="29"/>
      <c r="E383" s="29"/>
      <c r="F383" s="29"/>
      <c r="G383" s="29" t="s">
        <v>8913</v>
      </c>
      <c r="H383" s="29">
        <f>VLOOKUP(G383,开关状态表!B:I,7,FALSE)</f>
        <v>1</v>
      </c>
      <c r="I383" s="29">
        <v>36</v>
      </c>
      <c r="J383" s="161">
        <v>3</v>
      </c>
      <c r="K383" s="29" t="s">
        <v>8732</v>
      </c>
      <c r="L383" s="29"/>
      <c r="M383" s="158" t="s">
        <v>8733</v>
      </c>
      <c r="N383" s="156">
        <f t="shared" si="71"/>
        <v>14219</v>
      </c>
      <c r="O383" s="156">
        <f t="shared" si="72"/>
        <v>14222</v>
      </c>
      <c r="P383" s="156">
        <f t="shared" si="73"/>
        <v>12469</v>
      </c>
      <c r="Q383" s="156">
        <f t="shared" si="74"/>
        <v>12472</v>
      </c>
      <c r="R383" s="29" t="str">
        <f>VLOOKUP(VLOOKUP(G383,开关状态表!B:H,2,FALSE),矩阵信息表!B:H,2,FALSE)</f>
        <v>CS6D</v>
      </c>
      <c r="S383" s="29" t="str">
        <f>VLOOKUP(G383,开关状态表!B:H,5,FALSE)</f>
        <v>RZ5B</v>
      </c>
      <c r="T383" s="29" t="str">
        <f>VLOOKUP(G383,开关状态表!B:H,6,FALSE)</f>
        <v>TZ5B</v>
      </c>
      <c r="U383" s="29">
        <f>VLOOKUP(R383&amp;"-"&amp;S383,通道清单!C:L,8,FALSE)</f>
        <v>36</v>
      </c>
      <c r="V383" s="29">
        <f>VLOOKUP(R383&amp;"-"&amp;S383,通道清单!C:L,9,FALSE)</f>
        <v>14183</v>
      </c>
      <c r="W383" s="29">
        <f>VLOOKUP(R383&amp;"-"&amp;S383,通道清单!C:L,10,FALSE)</f>
        <v>14219</v>
      </c>
      <c r="X383" s="29">
        <f>VLOOKUP(R383&amp;"-"&amp;T383,通道清单!C:L,9,FALSE)</f>
        <v>12433</v>
      </c>
      <c r="Y383" s="29">
        <f>VLOOKUP(R383&amp;"-"&amp;T383,通道清单!C:L,10,FALSE)</f>
        <v>12469</v>
      </c>
    </row>
    <row r="384" ht="15" hidden="1" spans="1:25">
      <c r="A384" s="29">
        <f t="shared" si="76"/>
        <v>383</v>
      </c>
      <c r="B384" s="29" t="str">
        <f t="shared" si="70"/>
        <v>CS6D-1-2-[18][18]-OFF39-BW1</v>
      </c>
      <c r="C384" s="29" t="str">
        <f>R384&amp;"_BW"&amp;TEXT(O384-N384,"000.00")&amp;"_U"&amp;VLOOKUP(R384&amp;"-"&amp;S384,通道清单!C:L,5,FALSE)&amp;LEFT("_____",5-LEN(VLOOKUP(R384&amp;"-"&amp;S384,通道清单!C:L,4,FALSE)))&amp;VLOOKUP(R384&amp;"-"&amp;S384,通道清单!C:L,4,FALSE)&amp;"_S"&amp;TEXT(N384,"00000.00")&amp;"_E"&amp;TEXT(O384,"00000.00")&amp;"_D"&amp;VLOOKUP(R384&amp;"-"&amp;T384,通道清单!C:L,5,FALSE)&amp;LEFT("_____",5-LEN(VLOOKUP(R384&amp;"-"&amp;T384,通道清单!C:L,4,FALSE)))&amp;VLOOKUP(R384&amp;"-"&amp;T384,通道清单!C:L,4,FALSE)&amp;"_S"&amp;TEXT(P384,"00000.00")&amp;"_E"&amp;TEXT(Q384,"00000.00")</f>
        <v>CS6D_BW001.00_UH____Z_S14222.00_E14223.00_DV____Z_S12472.00_E12473.00</v>
      </c>
      <c r="D384" s="29"/>
      <c r="E384" s="29"/>
      <c r="F384" s="29"/>
      <c r="G384" s="29" t="s">
        <v>8913</v>
      </c>
      <c r="H384" s="29">
        <f>VLOOKUP(G384,开关状态表!B:I,7,FALSE)</f>
        <v>1</v>
      </c>
      <c r="I384" s="29">
        <v>39</v>
      </c>
      <c r="J384" s="161">
        <v>1</v>
      </c>
      <c r="K384" s="29" t="s">
        <v>8732</v>
      </c>
      <c r="L384" s="29"/>
      <c r="M384" s="158" t="s">
        <v>8733</v>
      </c>
      <c r="N384" s="156">
        <f t="shared" si="71"/>
        <v>14222</v>
      </c>
      <c r="O384" s="156">
        <f t="shared" si="72"/>
        <v>14223</v>
      </c>
      <c r="P384" s="156">
        <f t="shared" si="73"/>
        <v>12472</v>
      </c>
      <c r="Q384" s="156">
        <f t="shared" si="74"/>
        <v>12473</v>
      </c>
      <c r="R384" s="29" t="str">
        <f>VLOOKUP(VLOOKUP(G384,开关状态表!B:H,2,FALSE),矩阵信息表!B:H,2,FALSE)</f>
        <v>CS6D</v>
      </c>
      <c r="S384" s="29" t="str">
        <f>VLOOKUP(G384,开关状态表!B:H,5,FALSE)</f>
        <v>RZ5B</v>
      </c>
      <c r="T384" s="29" t="str">
        <f>VLOOKUP(G384,开关状态表!B:H,6,FALSE)</f>
        <v>TZ5B</v>
      </c>
      <c r="U384" s="29">
        <f>VLOOKUP(R384&amp;"-"&amp;S384,通道清单!C:L,8,FALSE)</f>
        <v>36</v>
      </c>
      <c r="V384" s="29">
        <f>VLOOKUP(R384&amp;"-"&amp;S384,通道清单!C:L,9,FALSE)</f>
        <v>14183</v>
      </c>
      <c r="W384" s="29">
        <f>VLOOKUP(R384&amp;"-"&amp;S384,通道清单!C:L,10,FALSE)</f>
        <v>14219</v>
      </c>
      <c r="X384" s="29">
        <f>VLOOKUP(R384&amp;"-"&amp;T384,通道清单!C:L,9,FALSE)</f>
        <v>12433</v>
      </c>
      <c r="Y384" s="29">
        <f>VLOOKUP(R384&amp;"-"&amp;T384,通道清单!C:L,10,FALSE)</f>
        <v>12469</v>
      </c>
    </row>
    <row r="385" ht="15" hidden="1" spans="1:25">
      <c r="A385" s="29">
        <f t="shared" si="76"/>
        <v>384</v>
      </c>
      <c r="B385" s="29" t="str">
        <f t="shared" si="70"/>
        <v>CS6D-1-2-[19][19]-OFF0-BW8</v>
      </c>
      <c r="C385" s="29" t="str">
        <f>R385&amp;"_BW"&amp;TEXT(O385-N385,"000.00")&amp;"_U"&amp;VLOOKUP(R385&amp;"-"&amp;S385,通道清单!C:L,5,FALSE)&amp;LEFT("_____",5-LEN(VLOOKUP(R385&amp;"-"&amp;S385,通道清单!C:L,4,FALSE)))&amp;VLOOKUP(R385&amp;"-"&amp;S385,通道清单!C:L,4,FALSE)&amp;"_S"&amp;TEXT(N385,"00000.00")&amp;"_E"&amp;TEXT(O385,"00000.00")&amp;"_D"&amp;VLOOKUP(R385&amp;"-"&amp;T385,通道清单!C:L,5,FALSE)&amp;LEFT("_____",5-LEN(VLOOKUP(R385&amp;"-"&amp;T385,通道清单!C:L,4,FALSE)))&amp;VLOOKUP(R385&amp;"-"&amp;T385,通道清单!C:L,4,FALSE)&amp;"_S"&amp;TEXT(P385,"00000.00")&amp;"_E"&amp;TEXT(Q385,"00000.00")</f>
        <v>CS6D_BW008.00_UH____Z_S14223.00_E14231.00_DV____Z_S12473.00_E12481.00</v>
      </c>
      <c r="D385" s="29"/>
      <c r="E385" s="29"/>
      <c r="F385" s="29"/>
      <c r="G385" s="29" t="s">
        <v>8914</v>
      </c>
      <c r="H385" s="29">
        <f>VLOOKUP(G385,开关状态表!B:I,7,FALSE)</f>
        <v>1</v>
      </c>
      <c r="I385" s="29">
        <v>0</v>
      </c>
      <c r="J385" s="161">
        <v>8</v>
      </c>
      <c r="K385" s="29" t="s">
        <v>8732</v>
      </c>
      <c r="L385" s="29"/>
      <c r="M385" s="158" t="s">
        <v>8733</v>
      </c>
      <c r="N385" s="156">
        <f t="shared" si="71"/>
        <v>14223</v>
      </c>
      <c r="O385" s="156">
        <f t="shared" si="72"/>
        <v>14231</v>
      </c>
      <c r="P385" s="156">
        <f t="shared" si="73"/>
        <v>12473</v>
      </c>
      <c r="Q385" s="156">
        <f t="shared" si="74"/>
        <v>12481</v>
      </c>
      <c r="R385" s="29" t="str">
        <f>VLOOKUP(VLOOKUP(G385,开关状态表!B:H,2,FALSE),矩阵信息表!B:H,2,FALSE)</f>
        <v>CS6D</v>
      </c>
      <c r="S385" s="29" t="str">
        <f>VLOOKUP(G385,开关状态表!B:H,5,FALSE)</f>
        <v>RZ6B</v>
      </c>
      <c r="T385" s="29" t="str">
        <f>VLOOKUP(G385,开关状态表!B:H,6,FALSE)</f>
        <v>TZ6B</v>
      </c>
      <c r="U385" s="29">
        <f>VLOOKUP(R385&amp;"-"&amp;S385,通道清单!C:L,8,FALSE)</f>
        <v>36</v>
      </c>
      <c r="V385" s="29">
        <f>VLOOKUP(R385&amp;"-"&amp;S385,通道清单!C:L,9,FALSE)</f>
        <v>14223</v>
      </c>
      <c r="W385" s="29">
        <f>VLOOKUP(R385&amp;"-"&amp;S385,通道清单!C:L,10,FALSE)</f>
        <v>14259</v>
      </c>
      <c r="X385" s="29">
        <f>VLOOKUP(R385&amp;"-"&amp;T385,通道清单!C:L,9,FALSE)</f>
        <v>12473</v>
      </c>
      <c r="Y385" s="29">
        <f>VLOOKUP(R385&amp;"-"&amp;T385,通道清单!C:L,10,FALSE)</f>
        <v>12509</v>
      </c>
    </row>
    <row r="386" ht="15" hidden="1" spans="1:25">
      <c r="A386" s="29">
        <f t="shared" si="76"/>
        <v>385</v>
      </c>
      <c r="B386" s="29" t="str">
        <f t="shared" si="70"/>
        <v>CS6D-1-2-[19][19]-OFF8-BW13</v>
      </c>
      <c r="C386" s="29" t="str">
        <f>R386&amp;"_BW"&amp;TEXT(O386-N386,"000.00")&amp;"_U"&amp;VLOOKUP(R386&amp;"-"&amp;S386,通道清单!C:L,5,FALSE)&amp;LEFT("_____",5-LEN(VLOOKUP(R386&amp;"-"&amp;S386,通道清单!C:L,4,FALSE)))&amp;VLOOKUP(R386&amp;"-"&amp;S386,通道清单!C:L,4,FALSE)&amp;"_S"&amp;TEXT(N386,"00000.00")&amp;"_E"&amp;TEXT(O386,"00000.00")&amp;"_D"&amp;VLOOKUP(R386&amp;"-"&amp;T386,通道清单!C:L,5,FALSE)&amp;LEFT("_____",5-LEN(VLOOKUP(R386&amp;"-"&amp;T386,通道清单!C:L,4,FALSE)))&amp;VLOOKUP(R386&amp;"-"&amp;T386,通道清单!C:L,4,FALSE)&amp;"_S"&amp;TEXT(P386,"00000.00")&amp;"_E"&amp;TEXT(Q386,"00000.00")</f>
        <v>CS6D_BW013.00_UH____Z_S14231.00_E14244.00_DV____Z_S12481.00_E12494.00</v>
      </c>
      <c r="D386" s="29"/>
      <c r="E386" s="29"/>
      <c r="F386" s="29"/>
      <c r="G386" s="29" t="s">
        <v>8914</v>
      </c>
      <c r="H386" s="29">
        <f>VLOOKUP(G386,开关状态表!B:I,7,FALSE)</f>
        <v>1</v>
      </c>
      <c r="I386" s="29">
        <v>8</v>
      </c>
      <c r="J386" s="161">
        <v>13</v>
      </c>
      <c r="K386" s="29" t="s">
        <v>8732</v>
      </c>
      <c r="L386" s="29"/>
      <c r="M386" s="158" t="s">
        <v>8733</v>
      </c>
      <c r="N386" s="156">
        <f t="shared" si="71"/>
        <v>14231</v>
      </c>
      <c r="O386" s="156">
        <f t="shared" si="72"/>
        <v>14244</v>
      </c>
      <c r="P386" s="156">
        <f t="shared" si="73"/>
        <v>12481</v>
      </c>
      <c r="Q386" s="156">
        <f t="shared" si="74"/>
        <v>12494</v>
      </c>
      <c r="R386" s="29" t="str">
        <f>VLOOKUP(VLOOKUP(G386,开关状态表!B:H,2,FALSE),矩阵信息表!B:H,2,FALSE)</f>
        <v>CS6D</v>
      </c>
      <c r="S386" s="29" t="str">
        <f>VLOOKUP(G386,开关状态表!B:H,5,FALSE)</f>
        <v>RZ6B</v>
      </c>
      <c r="T386" s="29" t="str">
        <f>VLOOKUP(G386,开关状态表!B:H,6,FALSE)</f>
        <v>TZ6B</v>
      </c>
      <c r="U386" s="29">
        <f>VLOOKUP(R386&amp;"-"&amp;S386,通道清单!C:L,8,FALSE)</f>
        <v>36</v>
      </c>
      <c r="V386" s="29">
        <f>VLOOKUP(R386&amp;"-"&amp;S386,通道清单!C:L,9,FALSE)</f>
        <v>14223</v>
      </c>
      <c r="W386" s="29">
        <f>VLOOKUP(R386&amp;"-"&amp;S386,通道清单!C:L,10,FALSE)</f>
        <v>14259</v>
      </c>
      <c r="X386" s="29">
        <f>VLOOKUP(R386&amp;"-"&amp;T386,通道清单!C:L,9,FALSE)</f>
        <v>12473</v>
      </c>
      <c r="Y386" s="29">
        <f>VLOOKUP(R386&amp;"-"&amp;T386,通道清单!C:L,10,FALSE)</f>
        <v>12509</v>
      </c>
    </row>
    <row r="387" ht="15" hidden="1" spans="1:25">
      <c r="A387" s="29">
        <f t="shared" si="76"/>
        <v>386</v>
      </c>
      <c r="B387" s="29" t="str">
        <f t="shared" si="70"/>
        <v>CS6D-1-2-[19][19]-OFF21-BW2</v>
      </c>
      <c r="C387" s="29" t="str">
        <f>R387&amp;"_BW"&amp;TEXT(O387-N387,"000.00")&amp;"_U"&amp;VLOOKUP(R387&amp;"-"&amp;S387,通道清单!C:L,5,FALSE)&amp;LEFT("_____",5-LEN(VLOOKUP(R387&amp;"-"&amp;S387,通道清单!C:L,4,FALSE)))&amp;VLOOKUP(R387&amp;"-"&amp;S387,通道清单!C:L,4,FALSE)&amp;"_S"&amp;TEXT(N387,"00000.00")&amp;"_E"&amp;TEXT(O387,"00000.00")&amp;"_D"&amp;VLOOKUP(R387&amp;"-"&amp;T387,通道清单!C:L,5,FALSE)&amp;LEFT("_____",5-LEN(VLOOKUP(R387&amp;"-"&amp;T387,通道清单!C:L,4,FALSE)))&amp;VLOOKUP(R387&amp;"-"&amp;T387,通道清单!C:L,4,FALSE)&amp;"_S"&amp;TEXT(P387,"00000.00")&amp;"_E"&amp;TEXT(Q387,"00000.00")</f>
        <v>CS6D_BW002.00_UH____Z_S14244.00_E14246.00_DV____Z_S12494.00_E12496.00</v>
      </c>
      <c r="D387" s="29"/>
      <c r="E387" s="29"/>
      <c r="F387" s="29"/>
      <c r="G387" s="29" t="s">
        <v>8914</v>
      </c>
      <c r="H387" s="29">
        <f>VLOOKUP(G387,开关状态表!B:I,7,FALSE)</f>
        <v>1</v>
      </c>
      <c r="I387" s="29">
        <v>21</v>
      </c>
      <c r="J387" s="161">
        <v>2</v>
      </c>
      <c r="K387" s="29" t="s">
        <v>8732</v>
      </c>
      <c r="L387" s="29"/>
      <c r="M387" s="158" t="s">
        <v>8733</v>
      </c>
      <c r="N387" s="156">
        <f t="shared" si="71"/>
        <v>14244</v>
      </c>
      <c r="O387" s="156">
        <f t="shared" si="72"/>
        <v>14246</v>
      </c>
      <c r="P387" s="156">
        <f t="shared" si="73"/>
        <v>12494</v>
      </c>
      <c r="Q387" s="156">
        <f t="shared" si="74"/>
        <v>12496</v>
      </c>
      <c r="R387" s="29" t="str">
        <f>VLOOKUP(VLOOKUP(G387,开关状态表!B:H,2,FALSE),矩阵信息表!B:H,2,FALSE)</f>
        <v>CS6D</v>
      </c>
      <c r="S387" s="29" t="str">
        <f>VLOOKUP(G387,开关状态表!B:H,5,FALSE)</f>
        <v>RZ6B</v>
      </c>
      <c r="T387" s="29" t="str">
        <f>VLOOKUP(G387,开关状态表!B:H,6,FALSE)</f>
        <v>TZ6B</v>
      </c>
      <c r="U387" s="29">
        <f>VLOOKUP(R387&amp;"-"&amp;S387,通道清单!C:L,8,FALSE)</f>
        <v>36</v>
      </c>
      <c r="V387" s="29">
        <f>VLOOKUP(R387&amp;"-"&amp;S387,通道清单!C:L,9,FALSE)</f>
        <v>14223</v>
      </c>
      <c r="W387" s="29">
        <f>VLOOKUP(R387&amp;"-"&amp;S387,通道清单!C:L,10,FALSE)</f>
        <v>14259</v>
      </c>
      <c r="X387" s="29">
        <f>VLOOKUP(R387&amp;"-"&amp;T387,通道清单!C:L,9,FALSE)</f>
        <v>12473</v>
      </c>
      <c r="Y387" s="29">
        <f>VLOOKUP(R387&amp;"-"&amp;T387,通道清单!C:L,10,FALSE)</f>
        <v>12509</v>
      </c>
    </row>
    <row r="388" ht="15" hidden="1" spans="1:25">
      <c r="A388" s="29">
        <f t="shared" si="76"/>
        <v>387</v>
      </c>
      <c r="B388" s="29" t="str">
        <f t="shared" si="70"/>
        <v>CS6D-1-2-[19][19]-OFF23-BW2</v>
      </c>
      <c r="C388" s="29" t="str">
        <f>R388&amp;"_BW"&amp;TEXT(O388-N388,"000.00")&amp;"_U"&amp;VLOOKUP(R388&amp;"-"&amp;S388,通道清单!C:L,5,FALSE)&amp;LEFT("_____",5-LEN(VLOOKUP(R388&amp;"-"&amp;S388,通道清单!C:L,4,FALSE)))&amp;VLOOKUP(R388&amp;"-"&amp;S388,通道清单!C:L,4,FALSE)&amp;"_S"&amp;TEXT(N388,"00000.00")&amp;"_E"&amp;TEXT(O388,"00000.00")&amp;"_D"&amp;VLOOKUP(R388&amp;"-"&amp;T388,通道清单!C:L,5,FALSE)&amp;LEFT("_____",5-LEN(VLOOKUP(R388&amp;"-"&amp;T388,通道清单!C:L,4,FALSE)))&amp;VLOOKUP(R388&amp;"-"&amp;T388,通道清单!C:L,4,FALSE)&amp;"_S"&amp;TEXT(P388,"00000.00")&amp;"_E"&amp;TEXT(Q388,"00000.00")</f>
        <v>CS6D_BW002.00_UH____Z_S14246.00_E14248.00_DV____Z_S12496.00_E12498.00</v>
      </c>
      <c r="D388" s="29"/>
      <c r="E388" s="29"/>
      <c r="F388" s="29"/>
      <c r="G388" s="29" t="s">
        <v>8914</v>
      </c>
      <c r="H388" s="29">
        <f>VLOOKUP(G388,开关状态表!B:I,7,FALSE)</f>
        <v>1</v>
      </c>
      <c r="I388" s="29">
        <v>23</v>
      </c>
      <c r="J388" s="161">
        <v>2</v>
      </c>
      <c r="K388" s="29" t="s">
        <v>8732</v>
      </c>
      <c r="L388" s="29"/>
      <c r="M388" s="158" t="s">
        <v>8733</v>
      </c>
      <c r="N388" s="156">
        <f t="shared" si="71"/>
        <v>14246</v>
      </c>
      <c r="O388" s="156">
        <f t="shared" si="72"/>
        <v>14248</v>
      </c>
      <c r="P388" s="156">
        <f t="shared" si="73"/>
        <v>12496</v>
      </c>
      <c r="Q388" s="156">
        <f t="shared" si="74"/>
        <v>12498</v>
      </c>
      <c r="R388" s="29" t="str">
        <f>VLOOKUP(VLOOKUP(G388,开关状态表!B:H,2,FALSE),矩阵信息表!B:H,2,FALSE)</f>
        <v>CS6D</v>
      </c>
      <c r="S388" s="29" t="str">
        <f>VLOOKUP(G388,开关状态表!B:H,5,FALSE)</f>
        <v>RZ6B</v>
      </c>
      <c r="T388" s="29" t="str">
        <f>VLOOKUP(G388,开关状态表!B:H,6,FALSE)</f>
        <v>TZ6B</v>
      </c>
      <c r="U388" s="29">
        <f>VLOOKUP(R388&amp;"-"&amp;S388,通道清单!C:L,8,FALSE)</f>
        <v>36</v>
      </c>
      <c r="V388" s="29">
        <f>VLOOKUP(R388&amp;"-"&amp;S388,通道清单!C:L,9,FALSE)</f>
        <v>14223</v>
      </c>
      <c r="W388" s="29">
        <f>VLOOKUP(R388&amp;"-"&amp;S388,通道清单!C:L,10,FALSE)</f>
        <v>14259</v>
      </c>
      <c r="X388" s="29">
        <f>VLOOKUP(R388&amp;"-"&amp;T388,通道清单!C:L,9,FALSE)</f>
        <v>12473</v>
      </c>
      <c r="Y388" s="29">
        <f>VLOOKUP(R388&amp;"-"&amp;T388,通道清单!C:L,10,FALSE)</f>
        <v>12509</v>
      </c>
    </row>
    <row r="389" ht="15" hidden="1" spans="1:25">
      <c r="A389" s="29">
        <f t="shared" si="76"/>
        <v>388</v>
      </c>
      <c r="B389" s="29" t="str">
        <f t="shared" si="70"/>
        <v>CS6D-1-2-[19][19]-OFF25-BW8</v>
      </c>
      <c r="C389" s="29" t="str">
        <f>R389&amp;"_BW"&amp;TEXT(O389-N389,"000.00")&amp;"_U"&amp;VLOOKUP(R389&amp;"-"&amp;S389,通道清单!C:L,5,FALSE)&amp;LEFT("_____",5-LEN(VLOOKUP(R389&amp;"-"&amp;S389,通道清单!C:L,4,FALSE)))&amp;VLOOKUP(R389&amp;"-"&amp;S389,通道清单!C:L,4,FALSE)&amp;"_S"&amp;TEXT(N389,"00000.00")&amp;"_E"&amp;TEXT(O389,"00000.00")&amp;"_D"&amp;VLOOKUP(R389&amp;"-"&amp;T389,通道清单!C:L,5,FALSE)&amp;LEFT("_____",5-LEN(VLOOKUP(R389&amp;"-"&amp;T389,通道清单!C:L,4,FALSE)))&amp;VLOOKUP(R389&amp;"-"&amp;T389,通道清单!C:L,4,FALSE)&amp;"_S"&amp;TEXT(P389,"00000.00")&amp;"_E"&amp;TEXT(Q389,"00000.00")</f>
        <v>CS6D_BW008.00_UH____Z_S14248.00_E14256.00_DV____Z_S12498.00_E12506.00</v>
      </c>
      <c r="D389" s="29"/>
      <c r="E389" s="29"/>
      <c r="F389" s="29"/>
      <c r="G389" s="29" t="s">
        <v>8914</v>
      </c>
      <c r="H389" s="29">
        <f>VLOOKUP(G389,开关状态表!B:I,7,FALSE)</f>
        <v>1</v>
      </c>
      <c r="I389" s="29">
        <v>25</v>
      </c>
      <c r="J389" s="161">
        <v>8</v>
      </c>
      <c r="K389" s="29" t="s">
        <v>8732</v>
      </c>
      <c r="L389" s="29"/>
      <c r="M389" s="158" t="s">
        <v>8733</v>
      </c>
      <c r="N389" s="156">
        <f t="shared" si="71"/>
        <v>14248</v>
      </c>
      <c r="O389" s="156">
        <f t="shared" si="72"/>
        <v>14256</v>
      </c>
      <c r="P389" s="156">
        <f t="shared" si="73"/>
        <v>12498</v>
      </c>
      <c r="Q389" s="156">
        <f t="shared" si="74"/>
        <v>12506</v>
      </c>
      <c r="R389" s="29" t="str">
        <f>VLOOKUP(VLOOKUP(G389,开关状态表!B:H,2,FALSE),矩阵信息表!B:H,2,FALSE)</f>
        <v>CS6D</v>
      </c>
      <c r="S389" s="29" t="str">
        <f>VLOOKUP(G389,开关状态表!B:H,5,FALSE)</f>
        <v>RZ6B</v>
      </c>
      <c r="T389" s="29" t="str">
        <f>VLOOKUP(G389,开关状态表!B:H,6,FALSE)</f>
        <v>TZ6B</v>
      </c>
      <c r="U389" s="29">
        <f>VLOOKUP(R389&amp;"-"&amp;S389,通道清单!C:L,8,FALSE)</f>
        <v>36</v>
      </c>
      <c r="V389" s="29">
        <f>VLOOKUP(R389&amp;"-"&amp;S389,通道清单!C:L,9,FALSE)</f>
        <v>14223</v>
      </c>
      <c r="W389" s="29">
        <f>VLOOKUP(R389&amp;"-"&amp;S389,通道清单!C:L,10,FALSE)</f>
        <v>14259</v>
      </c>
      <c r="X389" s="29">
        <f>VLOOKUP(R389&amp;"-"&amp;T389,通道清单!C:L,9,FALSE)</f>
        <v>12473</v>
      </c>
      <c r="Y389" s="29">
        <f>VLOOKUP(R389&amp;"-"&amp;T389,通道清单!C:L,10,FALSE)</f>
        <v>12509</v>
      </c>
    </row>
    <row r="390" ht="15" hidden="1" spans="1:25">
      <c r="A390" s="29">
        <f t="shared" si="76"/>
        <v>389</v>
      </c>
      <c r="B390" s="29" t="str">
        <f t="shared" si="70"/>
        <v>CS6D-1-2-[19][19]-OFF33-BW4</v>
      </c>
      <c r="C390" s="29" t="str">
        <f>R390&amp;"_BW"&amp;TEXT(O390-N390,"000.00")&amp;"_U"&amp;VLOOKUP(R390&amp;"-"&amp;S390,通道清单!C:L,5,FALSE)&amp;LEFT("_____",5-LEN(VLOOKUP(R390&amp;"-"&amp;S390,通道清单!C:L,4,FALSE)))&amp;VLOOKUP(R390&amp;"-"&amp;S390,通道清单!C:L,4,FALSE)&amp;"_S"&amp;TEXT(N390,"00000.00")&amp;"_E"&amp;TEXT(O390,"00000.00")&amp;"_D"&amp;VLOOKUP(R390&amp;"-"&amp;T390,通道清单!C:L,5,FALSE)&amp;LEFT("_____",5-LEN(VLOOKUP(R390&amp;"-"&amp;T390,通道清单!C:L,4,FALSE)))&amp;VLOOKUP(R390&amp;"-"&amp;T390,通道清单!C:L,4,FALSE)&amp;"_S"&amp;TEXT(P390,"00000.00")&amp;"_E"&amp;TEXT(Q390,"00000.00")</f>
        <v>CS6D_BW004.00_UH____Z_S14256.00_E14260.00_DV____Z_S12506.00_E12510.00</v>
      </c>
      <c r="D390" s="29"/>
      <c r="E390" s="29"/>
      <c r="F390" s="29"/>
      <c r="G390" s="29" t="s">
        <v>8914</v>
      </c>
      <c r="H390" s="29">
        <f>VLOOKUP(G390,开关状态表!B:I,7,FALSE)</f>
        <v>1</v>
      </c>
      <c r="I390" s="29">
        <v>33</v>
      </c>
      <c r="J390" s="161">
        <v>4</v>
      </c>
      <c r="K390" s="29" t="s">
        <v>8732</v>
      </c>
      <c r="L390" s="29"/>
      <c r="M390" s="158" t="s">
        <v>8733</v>
      </c>
      <c r="N390" s="156">
        <f t="shared" si="71"/>
        <v>14256</v>
      </c>
      <c r="O390" s="156">
        <f t="shared" si="72"/>
        <v>14260</v>
      </c>
      <c r="P390" s="156">
        <f t="shared" si="73"/>
        <v>12506</v>
      </c>
      <c r="Q390" s="156">
        <f t="shared" si="74"/>
        <v>12510</v>
      </c>
      <c r="R390" s="29" t="str">
        <f>VLOOKUP(VLOOKUP(G390,开关状态表!B:H,2,FALSE),矩阵信息表!B:H,2,FALSE)</f>
        <v>CS6D</v>
      </c>
      <c r="S390" s="29" t="str">
        <f>VLOOKUP(G390,开关状态表!B:H,5,FALSE)</f>
        <v>RZ6B</v>
      </c>
      <c r="T390" s="29" t="str">
        <f>VLOOKUP(G390,开关状态表!B:H,6,FALSE)</f>
        <v>TZ6B</v>
      </c>
      <c r="U390" s="29">
        <f>VLOOKUP(R390&amp;"-"&amp;S390,通道清单!C:L,8,FALSE)</f>
        <v>36</v>
      </c>
      <c r="V390" s="29">
        <f>VLOOKUP(R390&amp;"-"&amp;S390,通道清单!C:L,9,FALSE)</f>
        <v>14223</v>
      </c>
      <c r="W390" s="29">
        <f>VLOOKUP(R390&amp;"-"&amp;S390,通道清单!C:L,10,FALSE)</f>
        <v>14259</v>
      </c>
      <c r="X390" s="29">
        <f>VLOOKUP(R390&amp;"-"&amp;T390,通道清单!C:L,9,FALSE)</f>
        <v>12473</v>
      </c>
      <c r="Y390" s="29">
        <f>VLOOKUP(R390&amp;"-"&amp;T390,通道清单!C:L,10,FALSE)</f>
        <v>12509</v>
      </c>
    </row>
    <row r="391" ht="15" hidden="1" spans="1:25">
      <c r="A391" s="29">
        <f t="shared" si="76"/>
        <v>390</v>
      </c>
      <c r="B391" s="29" t="str">
        <f t="shared" si="70"/>
        <v>CS6D-1-2-[20][20]-OFF0-BW36</v>
      </c>
      <c r="C391" s="29" t="str">
        <f>R391&amp;"_BW"&amp;TEXT(O391-N391,"000.00")&amp;"_U"&amp;VLOOKUP(R391&amp;"-"&amp;S391,通道清单!C:L,5,FALSE)&amp;LEFT("_____",5-LEN(VLOOKUP(R391&amp;"-"&amp;S391,通道清单!C:L,4,FALSE)))&amp;VLOOKUP(R391&amp;"-"&amp;S391,通道清单!C:L,4,FALSE)&amp;"_S"&amp;TEXT(N391,"00000.00")&amp;"_E"&amp;TEXT(O391,"00000.00")&amp;"_D"&amp;VLOOKUP(R391&amp;"-"&amp;T391,通道清单!C:L,5,FALSE)&amp;LEFT("_____",5-LEN(VLOOKUP(R391&amp;"-"&amp;T391,通道清单!C:L,4,FALSE)))&amp;VLOOKUP(R391&amp;"-"&amp;T391,通道清单!C:L,4,FALSE)&amp;"_S"&amp;TEXT(P391,"00000.00")&amp;"_E"&amp;TEXT(Q391,"00000.00")</f>
        <v>CS6D_BW036.00_UH____Z_S14263.00_E14299.00_DV____Z_S12513.00_E12549.00</v>
      </c>
      <c r="D391" s="29"/>
      <c r="E391" s="29"/>
      <c r="F391" s="29"/>
      <c r="G391" s="29" t="s">
        <v>8915</v>
      </c>
      <c r="H391" s="29">
        <v>0</v>
      </c>
      <c r="I391" s="29">
        <v>0</v>
      </c>
      <c r="J391" s="161">
        <v>36</v>
      </c>
      <c r="K391" s="29" t="s">
        <v>8732</v>
      </c>
      <c r="L391" s="29"/>
      <c r="M391" s="158" t="s">
        <v>8733</v>
      </c>
      <c r="N391" s="156">
        <f t="shared" si="71"/>
        <v>14263</v>
      </c>
      <c r="O391" s="156">
        <f t="shared" si="72"/>
        <v>14299</v>
      </c>
      <c r="P391" s="156">
        <f t="shared" si="73"/>
        <v>12513</v>
      </c>
      <c r="Q391" s="156">
        <f t="shared" si="74"/>
        <v>12549</v>
      </c>
      <c r="R391" s="29" t="str">
        <f>VLOOKUP(VLOOKUP(G391,开关状态表!B:H,2,FALSE),矩阵信息表!B:H,2,FALSE)</f>
        <v>CS6D</v>
      </c>
      <c r="S391" s="29" t="str">
        <f>VLOOKUP(G391,开关状态表!B:H,5,FALSE)</f>
        <v>RZ7B</v>
      </c>
      <c r="T391" s="29" t="str">
        <f>VLOOKUP(G391,开关状态表!B:H,6,FALSE)</f>
        <v>TZ7B</v>
      </c>
      <c r="U391" s="29">
        <f>VLOOKUP(R391&amp;"-"&amp;S391,通道清单!C:L,8,FALSE)</f>
        <v>36</v>
      </c>
      <c r="V391" s="29">
        <f>VLOOKUP(R391&amp;"-"&amp;S391,通道清单!C:L,9,FALSE)</f>
        <v>14263</v>
      </c>
      <c r="W391" s="29">
        <f>VLOOKUP(R391&amp;"-"&amp;S391,通道清单!C:L,10,FALSE)</f>
        <v>14299</v>
      </c>
      <c r="X391" s="29">
        <f>VLOOKUP(R391&amp;"-"&amp;T391,通道清单!C:L,9,FALSE)</f>
        <v>12513</v>
      </c>
      <c r="Y391" s="29">
        <f>VLOOKUP(R391&amp;"-"&amp;T391,通道清单!C:L,10,FALSE)</f>
        <v>12549</v>
      </c>
    </row>
    <row r="392" ht="15" hidden="1" spans="1:25">
      <c r="A392" s="29">
        <f t="shared" ref="A392:A401" si="77">ROW()-1</f>
        <v>391</v>
      </c>
      <c r="B392" s="29" t="str">
        <f t="shared" si="70"/>
        <v>CS6D-1-2-[26][26]-OFF0-BW36</v>
      </c>
      <c r="C392" s="29" t="str">
        <f>R392&amp;"_BW"&amp;TEXT(O392-N392,"000.00")&amp;"_U"&amp;VLOOKUP(R392&amp;"-"&amp;S392,通道清单!C:L,5,FALSE)&amp;LEFT("_____",5-LEN(VLOOKUP(R392&amp;"-"&amp;S392,通道清单!C:L,4,FALSE)))&amp;VLOOKUP(R392&amp;"-"&amp;S392,通道清单!C:L,4,FALSE)&amp;"_S"&amp;TEXT(N392,"00000.00")&amp;"_E"&amp;TEXT(O392,"00000.00")&amp;"_D"&amp;VLOOKUP(R392&amp;"-"&amp;T392,通道清单!C:L,5,FALSE)&amp;LEFT("_____",5-LEN(VLOOKUP(R392&amp;"-"&amp;T392,通道清单!C:L,4,FALSE)))&amp;VLOOKUP(R392&amp;"-"&amp;T392,通道清单!C:L,4,FALSE)&amp;"_S"&amp;TEXT(P392,"00000.00")&amp;"_E"&amp;TEXT(Q392,"00000.00")</f>
        <v>CS6D_BW036.00_UH____S_S14263.00_E14299.00_DV____S_S12513.00_E12549.00</v>
      </c>
      <c r="D392" s="29"/>
      <c r="E392" s="29"/>
      <c r="F392" s="29"/>
      <c r="G392" s="29" t="s">
        <v>8916</v>
      </c>
      <c r="H392" s="29">
        <v>1</v>
      </c>
      <c r="I392" s="29">
        <v>0</v>
      </c>
      <c r="J392" s="161">
        <v>36</v>
      </c>
      <c r="K392" s="29" t="s">
        <v>8732</v>
      </c>
      <c r="L392" s="29"/>
      <c r="M392" s="158" t="s">
        <v>8733</v>
      </c>
      <c r="N392" s="156">
        <f t="shared" si="71"/>
        <v>14263</v>
      </c>
      <c r="O392" s="156">
        <f t="shared" si="72"/>
        <v>14299</v>
      </c>
      <c r="P392" s="156">
        <f t="shared" si="73"/>
        <v>12513</v>
      </c>
      <c r="Q392" s="156">
        <f t="shared" si="74"/>
        <v>12549</v>
      </c>
      <c r="R392" s="29" t="str">
        <f>VLOOKUP(VLOOKUP(G392,开关状态表!B:H,2,FALSE),矩阵信息表!B:H,2,FALSE)</f>
        <v>CS6D</v>
      </c>
      <c r="S392" s="29" t="str">
        <f>VLOOKUP(G392,开关状态表!B:H,5,FALSE)</f>
        <v>RS7B</v>
      </c>
      <c r="T392" s="29" t="str">
        <f>VLOOKUP(G392,开关状态表!B:H,6,FALSE)</f>
        <v>TS7B</v>
      </c>
      <c r="U392" s="29">
        <f>VLOOKUP(R392&amp;"-"&amp;S392,通道清单!C:L,8,FALSE)</f>
        <v>36</v>
      </c>
      <c r="V392" s="29">
        <f>VLOOKUP(R392&amp;"-"&amp;S392,通道清单!C:L,9,FALSE)</f>
        <v>14263</v>
      </c>
      <c r="W392" s="29">
        <f>VLOOKUP(R392&amp;"-"&amp;S392,通道清单!C:L,10,FALSE)</f>
        <v>14299</v>
      </c>
      <c r="X392" s="29">
        <f>VLOOKUP(R392&amp;"-"&amp;T392,通道清单!C:L,9,FALSE)</f>
        <v>12513</v>
      </c>
      <c r="Y392" s="29">
        <f>VLOOKUP(R392&amp;"-"&amp;T392,通道清单!C:L,10,FALSE)</f>
        <v>12549</v>
      </c>
    </row>
    <row r="393" ht="15" hidden="1" spans="1:25">
      <c r="A393" s="29">
        <f t="shared" si="77"/>
        <v>392</v>
      </c>
      <c r="B393" s="29" t="str">
        <f t="shared" si="70"/>
        <v>CS6D-1-2-[21][21]-OFF-1-BW2</v>
      </c>
      <c r="C393" s="29" t="str">
        <f>R393&amp;"_BW"&amp;TEXT(O393-N393,"000.00")&amp;"_U"&amp;VLOOKUP(R393&amp;"-"&amp;S393,通道清单!C:L,5,FALSE)&amp;LEFT("_____",5-LEN(VLOOKUP(R393&amp;"-"&amp;S393,通道清单!C:L,4,FALSE)))&amp;VLOOKUP(R393&amp;"-"&amp;S393,通道清单!C:L,4,FALSE)&amp;"_S"&amp;TEXT(N393,"00000.00")&amp;"_E"&amp;TEXT(O393,"00000.00")&amp;"_D"&amp;VLOOKUP(R393&amp;"-"&amp;T393,通道清单!C:L,5,FALSE)&amp;LEFT("_____",5-LEN(VLOOKUP(R393&amp;"-"&amp;T393,通道清单!C:L,4,FALSE)))&amp;VLOOKUP(R393&amp;"-"&amp;T393,通道清单!C:L,4,FALSE)&amp;"_S"&amp;TEXT(P393,"00000.00")&amp;"_E"&amp;TEXT(Q393,"00000.00")</f>
        <v>CS6D_BW002.00_UH____Z_S14302.00_E14304.00_DV____Z_S12552.00_E12554.00</v>
      </c>
      <c r="D393" s="29"/>
      <c r="E393" s="29"/>
      <c r="F393" s="29"/>
      <c r="G393" s="29" t="s">
        <v>8917</v>
      </c>
      <c r="H393" s="29">
        <f>VLOOKUP(G393,开关状态表!B:I,7,FALSE)</f>
        <v>1</v>
      </c>
      <c r="I393" s="29">
        <v>-1</v>
      </c>
      <c r="J393" s="161">
        <v>2</v>
      </c>
      <c r="K393" s="29" t="s">
        <v>8732</v>
      </c>
      <c r="L393" s="29"/>
      <c r="M393" s="158" t="s">
        <v>8733</v>
      </c>
      <c r="N393" s="156">
        <f t="shared" si="71"/>
        <v>14302</v>
      </c>
      <c r="O393" s="156">
        <f t="shared" si="72"/>
        <v>14304</v>
      </c>
      <c r="P393" s="156">
        <f t="shared" si="73"/>
        <v>12552</v>
      </c>
      <c r="Q393" s="156">
        <f t="shared" si="74"/>
        <v>12554</v>
      </c>
      <c r="R393" s="29" t="str">
        <f>VLOOKUP(VLOOKUP(G393,开关状态表!B:H,2,FALSE),矩阵信息表!B:H,2,FALSE)</f>
        <v>CS6D</v>
      </c>
      <c r="S393" s="29" t="str">
        <f>VLOOKUP(G393,开关状态表!B:H,5,FALSE)</f>
        <v>RZ8B</v>
      </c>
      <c r="T393" s="29" t="str">
        <f>VLOOKUP(G393,开关状态表!B:H,6,FALSE)</f>
        <v>TZ8B</v>
      </c>
      <c r="U393" s="29">
        <f>VLOOKUP(R393&amp;"-"&amp;S393,通道清单!C:L,8,FALSE)</f>
        <v>36</v>
      </c>
      <c r="V393" s="29">
        <f>VLOOKUP(R393&amp;"-"&amp;S393,通道清单!C:L,9,FALSE)</f>
        <v>14303</v>
      </c>
      <c r="W393" s="29">
        <f>VLOOKUP(R393&amp;"-"&amp;S393,通道清单!C:L,10,FALSE)</f>
        <v>14339</v>
      </c>
      <c r="X393" s="29">
        <f>VLOOKUP(R393&amp;"-"&amp;T393,通道清单!C:L,9,FALSE)</f>
        <v>12553</v>
      </c>
      <c r="Y393" s="29">
        <f>VLOOKUP(R393&amp;"-"&amp;T393,通道清单!C:L,10,FALSE)</f>
        <v>12589</v>
      </c>
    </row>
    <row r="394" ht="15" hidden="1" spans="1:25">
      <c r="A394" s="29">
        <f t="shared" si="77"/>
        <v>393</v>
      </c>
      <c r="B394" s="29" t="str">
        <f t="shared" si="70"/>
        <v>CS6D-1-2-[21][21]-OFF1-BW3</v>
      </c>
      <c r="C394" s="29" t="str">
        <f>R394&amp;"_BW"&amp;TEXT(O394-N394,"000.00")&amp;"_U"&amp;VLOOKUP(R394&amp;"-"&amp;S394,通道清单!C:L,5,FALSE)&amp;LEFT("_____",5-LEN(VLOOKUP(R394&amp;"-"&amp;S394,通道清单!C:L,4,FALSE)))&amp;VLOOKUP(R394&amp;"-"&amp;S394,通道清单!C:L,4,FALSE)&amp;"_S"&amp;TEXT(N394,"00000.00")&amp;"_E"&amp;TEXT(O394,"00000.00")&amp;"_D"&amp;VLOOKUP(R394&amp;"-"&amp;T394,通道清单!C:L,5,FALSE)&amp;LEFT("_____",5-LEN(VLOOKUP(R394&amp;"-"&amp;T394,通道清单!C:L,4,FALSE)))&amp;VLOOKUP(R394&amp;"-"&amp;T394,通道清单!C:L,4,FALSE)&amp;"_S"&amp;TEXT(P394,"00000.00")&amp;"_E"&amp;TEXT(Q394,"00000.00")</f>
        <v>CS6D_BW003.00_UH____Z_S14304.00_E14307.00_DV____Z_S12554.00_E12557.00</v>
      </c>
      <c r="D394" s="29"/>
      <c r="E394" s="29"/>
      <c r="F394" s="29"/>
      <c r="G394" s="29" t="s">
        <v>8917</v>
      </c>
      <c r="H394" s="29">
        <f>VLOOKUP(G394,开关状态表!B:I,7,FALSE)</f>
        <v>1</v>
      </c>
      <c r="I394" s="29">
        <v>1</v>
      </c>
      <c r="J394" s="161">
        <v>3</v>
      </c>
      <c r="K394" s="29" t="s">
        <v>8732</v>
      </c>
      <c r="L394" s="29"/>
      <c r="M394" s="158" t="s">
        <v>8733</v>
      </c>
      <c r="N394" s="156">
        <f t="shared" si="71"/>
        <v>14304</v>
      </c>
      <c r="O394" s="156">
        <f t="shared" si="72"/>
        <v>14307</v>
      </c>
      <c r="P394" s="156">
        <f t="shared" si="73"/>
        <v>12554</v>
      </c>
      <c r="Q394" s="156">
        <f t="shared" si="74"/>
        <v>12557</v>
      </c>
      <c r="R394" s="29" t="str">
        <f>VLOOKUP(VLOOKUP(G394,开关状态表!B:H,2,FALSE),矩阵信息表!B:H,2,FALSE)</f>
        <v>CS6D</v>
      </c>
      <c r="S394" s="29" t="str">
        <f>VLOOKUP(G394,开关状态表!B:H,5,FALSE)</f>
        <v>RZ8B</v>
      </c>
      <c r="T394" s="29" t="str">
        <f>VLOOKUP(G394,开关状态表!B:H,6,FALSE)</f>
        <v>TZ8B</v>
      </c>
      <c r="U394" s="29">
        <f>VLOOKUP(R394&amp;"-"&amp;S394,通道清单!C:L,8,FALSE)</f>
        <v>36</v>
      </c>
      <c r="V394" s="29">
        <f>VLOOKUP(R394&amp;"-"&amp;S394,通道清单!C:L,9,FALSE)</f>
        <v>14303</v>
      </c>
      <c r="W394" s="29">
        <f>VLOOKUP(R394&amp;"-"&amp;S394,通道清单!C:L,10,FALSE)</f>
        <v>14339</v>
      </c>
      <c r="X394" s="29">
        <f>VLOOKUP(R394&amp;"-"&amp;T394,通道清单!C:L,9,FALSE)</f>
        <v>12553</v>
      </c>
      <c r="Y394" s="29">
        <f>VLOOKUP(R394&amp;"-"&amp;T394,通道清单!C:L,10,FALSE)</f>
        <v>12589</v>
      </c>
    </row>
    <row r="395" ht="15" hidden="1" spans="1:25">
      <c r="A395" s="29">
        <f t="shared" si="77"/>
        <v>394</v>
      </c>
      <c r="B395" s="29" t="str">
        <f t="shared" si="70"/>
        <v>CS6D-1-2-[21][21]-OFF4-BW1</v>
      </c>
      <c r="C395" s="29" t="str">
        <f>R395&amp;"_BW"&amp;TEXT(O395-N395,"000.00")&amp;"_U"&amp;VLOOKUP(R395&amp;"-"&amp;S395,通道清单!C:L,5,FALSE)&amp;LEFT("_____",5-LEN(VLOOKUP(R395&amp;"-"&amp;S395,通道清单!C:L,4,FALSE)))&amp;VLOOKUP(R395&amp;"-"&amp;S395,通道清单!C:L,4,FALSE)&amp;"_S"&amp;TEXT(N395,"00000.00")&amp;"_E"&amp;TEXT(O395,"00000.00")&amp;"_D"&amp;VLOOKUP(R395&amp;"-"&amp;T395,通道清单!C:L,5,FALSE)&amp;LEFT("_____",5-LEN(VLOOKUP(R395&amp;"-"&amp;T395,通道清单!C:L,4,FALSE)))&amp;VLOOKUP(R395&amp;"-"&amp;T395,通道清单!C:L,4,FALSE)&amp;"_S"&amp;TEXT(P395,"00000.00")&amp;"_E"&amp;TEXT(Q395,"00000.00")</f>
        <v>CS6D_BW001.00_UH____Z_S14307.00_E14308.00_DV____Z_S12557.00_E12558.00</v>
      </c>
      <c r="D395" s="29"/>
      <c r="E395" s="29"/>
      <c r="F395" s="29"/>
      <c r="G395" s="29" t="s">
        <v>8917</v>
      </c>
      <c r="H395" s="29">
        <v>1</v>
      </c>
      <c r="I395" s="29">
        <v>4</v>
      </c>
      <c r="J395" s="161">
        <v>1</v>
      </c>
      <c r="K395" s="29" t="s">
        <v>8732</v>
      </c>
      <c r="L395" s="29"/>
      <c r="M395" s="158" t="s">
        <v>8733</v>
      </c>
      <c r="N395" s="156">
        <f t="shared" si="71"/>
        <v>14307</v>
      </c>
      <c r="O395" s="156">
        <f t="shared" si="72"/>
        <v>14308</v>
      </c>
      <c r="P395" s="156">
        <f t="shared" si="73"/>
        <v>12557</v>
      </c>
      <c r="Q395" s="156">
        <f t="shared" si="74"/>
        <v>12558</v>
      </c>
      <c r="R395" s="29" t="str">
        <f>VLOOKUP(VLOOKUP(G395,开关状态表!B:H,2,FALSE),矩阵信息表!B:H,2,FALSE)</f>
        <v>CS6D</v>
      </c>
      <c r="S395" s="29" t="str">
        <f>VLOOKUP(G395,开关状态表!B:H,5,FALSE)</f>
        <v>RZ8B</v>
      </c>
      <c r="T395" s="29" t="str">
        <f>VLOOKUP(G395,开关状态表!B:H,6,FALSE)</f>
        <v>TZ8B</v>
      </c>
      <c r="U395" s="29">
        <f>VLOOKUP(R395&amp;"-"&amp;S395,通道清单!C:L,8,FALSE)</f>
        <v>36</v>
      </c>
      <c r="V395" s="29">
        <f>VLOOKUP(R395&amp;"-"&amp;S395,通道清单!C:L,9,FALSE)</f>
        <v>14303</v>
      </c>
      <c r="W395" s="29">
        <f>VLOOKUP(R395&amp;"-"&amp;S395,通道清单!C:L,10,FALSE)</f>
        <v>14339</v>
      </c>
      <c r="X395" s="29">
        <f>VLOOKUP(R395&amp;"-"&amp;T395,通道清单!C:L,9,FALSE)</f>
        <v>12553</v>
      </c>
      <c r="Y395" s="29">
        <f>VLOOKUP(R395&amp;"-"&amp;T395,通道清单!C:L,10,FALSE)</f>
        <v>12589</v>
      </c>
    </row>
    <row r="396" ht="15" hidden="1" spans="1:25">
      <c r="A396" s="29">
        <f t="shared" si="77"/>
        <v>395</v>
      </c>
      <c r="B396" s="29" t="str">
        <f t="shared" si="70"/>
        <v>CS6D-1-2-[21][21]-OFF5-BW1</v>
      </c>
      <c r="C396" s="29" t="str">
        <f>R396&amp;"_BW"&amp;TEXT(O396-N396,"000.00")&amp;"_U"&amp;VLOOKUP(R396&amp;"-"&amp;S396,通道清单!C:L,5,FALSE)&amp;LEFT("_____",5-LEN(VLOOKUP(R396&amp;"-"&amp;S396,通道清单!C:L,4,FALSE)))&amp;VLOOKUP(R396&amp;"-"&amp;S396,通道清单!C:L,4,FALSE)&amp;"_S"&amp;TEXT(N396,"00000.00")&amp;"_E"&amp;TEXT(O396,"00000.00")&amp;"_D"&amp;VLOOKUP(R396&amp;"-"&amp;T396,通道清单!C:L,5,FALSE)&amp;LEFT("_____",5-LEN(VLOOKUP(R396&amp;"-"&amp;T396,通道清单!C:L,4,FALSE)))&amp;VLOOKUP(R396&amp;"-"&amp;T396,通道清单!C:L,4,FALSE)&amp;"_S"&amp;TEXT(P396,"00000.00")&amp;"_E"&amp;TEXT(Q396,"00000.00")</f>
        <v>CS6D_BW001.00_UH____Z_S14308.00_E14309.00_DV____Z_S12558.00_E12559.00</v>
      </c>
      <c r="D396" s="29"/>
      <c r="E396" s="29"/>
      <c r="F396" s="29"/>
      <c r="G396" s="29" t="s">
        <v>8917</v>
      </c>
      <c r="H396" s="29">
        <f>VLOOKUP(G396,开关状态表!B:I,7,FALSE)</f>
        <v>1</v>
      </c>
      <c r="I396" s="29">
        <v>5</v>
      </c>
      <c r="J396" s="161">
        <v>1</v>
      </c>
      <c r="K396" s="29" t="s">
        <v>8732</v>
      </c>
      <c r="L396" s="29"/>
      <c r="M396" s="158" t="s">
        <v>8733</v>
      </c>
      <c r="N396" s="156">
        <f t="shared" si="71"/>
        <v>14308</v>
      </c>
      <c r="O396" s="156">
        <f t="shared" si="72"/>
        <v>14309</v>
      </c>
      <c r="P396" s="156">
        <f t="shared" si="73"/>
        <v>12558</v>
      </c>
      <c r="Q396" s="156">
        <f t="shared" si="74"/>
        <v>12559</v>
      </c>
      <c r="R396" s="29" t="str">
        <f>VLOOKUP(VLOOKUP(G396,开关状态表!B:H,2,FALSE),矩阵信息表!B:H,2,FALSE)</f>
        <v>CS6D</v>
      </c>
      <c r="S396" s="29" t="str">
        <f>VLOOKUP(G396,开关状态表!B:H,5,FALSE)</f>
        <v>RZ8B</v>
      </c>
      <c r="T396" s="29" t="str">
        <f>VLOOKUP(G396,开关状态表!B:H,6,FALSE)</f>
        <v>TZ8B</v>
      </c>
      <c r="U396" s="29">
        <f>VLOOKUP(R396&amp;"-"&amp;S396,通道清单!C:L,8,FALSE)</f>
        <v>36</v>
      </c>
      <c r="V396" s="29">
        <f>VLOOKUP(R396&amp;"-"&amp;S396,通道清单!C:L,9,FALSE)</f>
        <v>14303</v>
      </c>
      <c r="W396" s="29">
        <f>VLOOKUP(R396&amp;"-"&amp;S396,通道清单!C:L,10,FALSE)</f>
        <v>14339</v>
      </c>
      <c r="X396" s="29">
        <f>VLOOKUP(R396&amp;"-"&amp;T396,通道清单!C:L,9,FALSE)</f>
        <v>12553</v>
      </c>
      <c r="Y396" s="29">
        <f>VLOOKUP(R396&amp;"-"&amp;T396,通道清单!C:L,10,FALSE)</f>
        <v>12589</v>
      </c>
    </row>
    <row r="397" ht="15" hidden="1" spans="1:25">
      <c r="A397" s="29">
        <f t="shared" si="77"/>
        <v>396</v>
      </c>
      <c r="B397" s="29" t="str">
        <f t="shared" si="70"/>
        <v>CS6D-1-2-[21][21]-OFF6-BW1</v>
      </c>
      <c r="C397" s="29" t="str">
        <f>R397&amp;"_BW"&amp;TEXT(O397-N397,"000.00")&amp;"_U"&amp;VLOOKUP(R397&amp;"-"&amp;S397,通道清单!C:L,5,FALSE)&amp;LEFT("_____",5-LEN(VLOOKUP(R397&amp;"-"&amp;S397,通道清单!C:L,4,FALSE)))&amp;VLOOKUP(R397&amp;"-"&amp;S397,通道清单!C:L,4,FALSE)&amp;"_S"&amp;TEXT(N397,"00000.00")&amp;"_E"&amp;TEXT(O397,"00000.00")&amp;"_D"&amp;VLOOKUP(R397&amp;"-"&amp;T397,通道清单!C:L,5,FALSE)&amp;LEFT("_____",5-LEN(VLOOKUP(R397&amp;"-"&amp;T397,通道清单!C:L,4,FALSE)))&amp;VLOOKUP(R397&amp;"-"&amp;T397,通道清单!C:L,4,FALSE)&amp;"_S"&amp;TEXT(P397,"00000.00")&amp;"_E"&amp;TEXT(Q397,"00000.00")</f>
        <v>CS6D_BW001.00_UH____Z_S14309.00_E14310.00_DV____Z_S12559.00_E12560.00</v>
      </c>
      <c r="D397" s="29"/>
      <c r="E397" s="29"/>
      <c r="F397" s="29"/>
      <c r="G397" s="29" t="s">
        <v>8917</v>
      </c>
      <c r="H397" s="29">
        <f>VLOOKUP(G397,开关状态表!B:I,7,FALSE)</f>
        <v>1</v>
      </c>
      <c r="I397" s="29">
        <v>6</v>
      </c>
      <c r="J397" s="161">
        <v>1</v>
      </c>
      <c r="K397" s="29" t="s">
        <v>8732</v>
      </c>
      <c r="L397" s="29"/>
      <c r="M397" s="158" t="s">
        <v>8733</v>
      </c>
      <c r="N397" s="156">
        <f t="shared" si="71"/>
        <v>14309</v>
      </c>
      <c r="O397" s="156">
        <f t="shared" si="72"/>
        <v>14310</v>
      </c>
      <c r="P397" s="156">
        <f t="shared" si="73"/>
        <v>12559</v>
      </c>
      <c r="Q397" s="156">
        <f t="shared" si="74"/>
        <v>12560</v>
      </c>
      <c r="R397" s="29" t="str">
        <f>VLOOKUP(VLOOKUP(G397,开关状态表!B:H,2,FALSE),矩阵信息表!B:H,2,FALSE)</f>
        <v>CS6D</v>
      </c>
      <c r="S397" s="29" t="str">
        <f>VLOOKUP(G397,开关状态表!B:H,5,FALSE)</f>
        <v>RZ8B</v>
      </c>
      <c r="T397" s="29" t="str">
        <f>VLOOKUP(G397,开关状态表!B:H,6,FALSE)</f>
        <v>TZ8B</v>
      </c>
      <c r="U397" s="29">
        <f>VLOOKUP(R397&amp;"-"&amp;S397,通道清单!C:L,8,FALSE)</f>
        <v>36</v>
      </c>
      <c r="V397" s="29">
        <f>VLOOKUP(R397&amp;"-"&amp;S397,通道清单!C:L,9,FALSE)</f>
        <v>14303</v>
      </c>
      <c r="W397" s="29">
        <f>VLOOKUP(R397&amp;"-"&amp;S397,通道清单!C:L,10,FALSE)</f>
        <v>14339</v>
      </c>
      <c r="X397" s="29">
        <f>VLOOKUP(R397&amp;"-"&amp;T397,通道清单!C:L,9,FALSE)</f>
        <v>12553</v>
      </c>
      <c r="Y397" s="29">
        <f>VLOOKUP(R397&amp;"-"&amp;T397,通道清单!C:L,10,FALSE)</f>
        <v>12589</v>
      </c>
    </row>
    <row r="398" ht="15" hidden="1" spans="1:25">
      <c r="A398" s="29">
        <f t="shared" si="77"/>
        <v>397</v>
      </c>
      <c r="B398" s="29" t="str">
        <f t="shared" si="70"/>
        <v>CS6D-1-2-[21][21]-OFF7-BW10</v>
      </c>
      <c r="C398" s="29" t="str">
        <f>R398&amp;"_BW"&amp;TEXT(O398-N398,"000.00")&amp;"_U"&amp;VLOOKUP(R398&amp;"-"&amp;S398,通道清单!C:L,5,FALSE)&amp;LEFT("_____",5-LEN(VLOOKUP(R398&amp;"-"&amp;S398,通道清单!C:L,4,FALSE)))&amp;VLOOKUP(R398&amp;"-"&amp;S398,通道清单!C:L,4,FALSE)&amp;"_S"&amp;TEXT(N398,"00000.00")&amp;"_E"&amp;TEXT(O398,"00000.00")&amp;"_D"&amp;VLOOKUP(R398&amp;"-"&amp;T398,通道清单!C:L,5,FALSE)&amp;LEFT("_____",5-LEN(VLOOKUP(R398&amp;"-"&amp;T398,通道清单!C:L,4,FALSE)))&amp;VLOOKUP(R398&amp;"-"&amp;T398,通道清单!C:L,4,FALSE)&amp;"_S"&amp;TEXT(P398,"00000.00")&amp;"_E"&amp;TEXT(Q398,"00000.00")</f>
        <v>CS6D_BW010.00_UH____Z_S14310.00_E14320.00_DV____Z_S12560.00_E12570.00</v>
      </c>
      <c r="D398" s="29"/>
      <c r="E398" s="29"/>
      <c r="F398" s="29"/>
      <c r="G398" s="29" t="s">
        <v>8917</v>
      </c>
      <c r="H398" s="29">
        <v>1</v>
      </c>
      <c r="I398" s="29">
        <v>7</v>
      </c>
      <c r="J398" s="161">
        <v>10</v>
      </c>
      <c r="K398" s="29" t="s">
        <v>8732</v>
      </c>
      <c r="L398" s="29"/>
      <c r="M398" s="158" t="s">
        <v>8733</v>
      </c>
      <c r="N398" s="156">
        <f t="shared" si="71"/>
        <v>14310</v>
      </c>
      <c r="O398" s="156">
        <f t="shared" si="72"/>
        <v>14320</v>
      </c>
      <c r="P398" s="156">
        <f t="shared" si="73"/>
        <v>12560</v>
      </c>
      <c r="Q398" s="156">
        <f t="shared" si="74"/>
        <v>12570</v>
      </c>
      <c r="R398" s="29" t="str">
        <f>VLOOKUP(VLOOKUP(G398,开关状态表!B:H,2,FALSE),矩阵信息表!B:H,2,FALSE)</f>
        <v>CS6D</v>
      </c>
      <c r="S398" s="29" t="str">
        <f>VLOOKUP(G398,开关状态表!B:H,5,FALSE)</f>
        <v>RZ8B</v>
      </c>
      <c r="T398" s="29" t="str">
        <f>VLOOKUP(G398,开关状态表!B:H,6,FALSE)</f>
        <v>TZ8B</v>
      </c>
      <c r="U398" s="29">
        <f>VLOOKUP(R398&amp;"-"&amp;S398,通道清单!C:L,8,FALSE)</f>
        <v>36</v>
      </c>
      <c r="V398" s="29">
        <f>VLOOKUP(R398&amp;"-"&amp;S398,通道清单!C:L,9,FALSE)</f>
        <v>14303</v>
      </c>
      <c r="W398" s="29">
        <f>VLOOKUP(R398&amp;"-"&amp;S398,通道清单!C:L,10,FALSE)</f>
        <v>14339</v>
      </c>
      <c r="X398" s="29">
        <f>VLOOKUP(R398&amp;"-"&amp;T398,通道清单!C:L,9,FALSE)</f>
        <v>12553</v>
      </c>
      <c r="Y398" s="29">
        <f>VLOOKUP(R398&amp;"-"&amp;T398,通道清单!C:L,10,FALSE)</f>
        <v>12589</v>
      </c>
    </row>
    <row r="399" ht="15" hidden="1" spans="1:25">
      <c r="A399" s="29">
        <f t="shared" si="77"/>
        <v>398</v>
      </c>
      <c r="B399" s="29" t="str">
        <f t="shared" si="70"/>
        <v>CS6D-1-2-[21][21]-OFF17-BW16.5</v>
      </c>
      <c r="C399" s="29" t="str">
        <f>R399&amp;"_BW"&amp;TEXT(O399-N399,"000.00")&amp;"_U"&amp;VLOOKUP(R399&amp;"-"&amp;S399,通道清单!C:L,5,FALSE)&amp;LEFT("_____",5-LEN(VLOOKUP(R399&amp;"-"&amp;S399,通道清单!C:L,4,FALSE)))&amp;VLOOKUP(R399&amp;"-"&amp;S399,通道清单!C:L,4,FALSE)&amp;"_S"&amp;TEXT(N399,"00000.00")&amp;"_E"&amp;TEXT(O399,"00000.00")&amp;"_D"&amp;VLOOKUP(R399&amp;"-"&amp;T399,通道清单!C:L,5,FALSE)&amp;LEFT("_____",5-LEN(VLOOKUP(R399&amp;"-"&amp;T399,通道清单!C:L,4,FALSE)))&amp;VLOOKUP(R399&amp;"-"&amp;T399,通道清单!C:L,4,FALSE)&amp;"_S"&amp;TEXT(P399,"00000.00")&amp;"_E"&amp;TEXT(Q399,"00000.00")</f>
        <v>CS6D_BW016.50_UH____Z_S14320.00_E14336.50_DV____Z_S12570.00_E12586.50</v>
      </c>
      <c r="D399" s="29"/>
      <c r="E399" s="29"/>
      <c r="F399" s="29"/>
      <c r="G399" s="29" t="s">
        <v>8917</v>
      </c>
      <c r="H399" s="29">
        <f>VLOOKUP(G399,开关状态表!B:I,7,FALSE)</f>
        <v>1</v>
      </c>
      <c r="I399" s="29">
        <v>17</v>
      </c>
      <c r="J399" s="161">
        <v>16.5</v>
      </c>
      <c r="K399" s="29" t="s">
        <v>8732</v>
      </c>
      <c r="L399" s="29"/>
      <c r="M399" s="158" t="s">
        <v>8733</v>
      </c>
      <c r="N399" s="156">
        <f t="shared" si="71"/>
        <v>14320</v>
      </c>
      <c r="O399" s="156">
        <f t="shared" si="72"/>
        <v>14336.5</v>
      </c>
      <c r="P399" s="156">
        <f t="shared" si="73"/>
        <v>12570</v>
      </c>
      <c r="Q399" s="156">
        <f t="shared" si="74"/>
        <v>12586.5</v>
      </c>
      <c r="R399" s="29" t="str">
        <f>VLOOKUP(VLOOKUP(G399,开关状态表!B:H,2,FALSE),矩阵信息表!B:H,2,FALSE)</f>
        <v>CS6D</v>
      </c>
      <c r="S399" s="29" t="str">
        <f>VLOOKUP(G399,开关状态表!B:H,5,FALSE)</f>
        <v>RZ8B</v>
      </c>
      <c r="T399" s="29" t="str">
        <f>VLOOKUP(G399,开关状态表!B:H,6,FALSE)</f>
        <v>TZ8B</v>
      </c>
      <c r="U399" s="29">
        <f>VLOOKUP(R399&amp;"-"&amp;S399,通道清单!C:L,8,FALSE)</f>
        <v>36</v>
      </c>
      <c r="V399" s="29">
        <f>VLOOKUP(R399&amp;"-"&amp;S399,通道清单!C:L,9,FALSE)</f>
        <v>14303</v>
      </c>
      <c r="W399" s="29">
        <f>VLOOKUP(R399&amp;"-"&amp;S399,通道清单!C:L,10,FALSE)</f>
        <v>14339</v>
      </c>
      <c r="X399" s="29">
        <f>VLOOKUP(R399&amp;"-"&amp;T399,通道清单!C:L,9,FALSE)</f>
        <v>12553</v>
      </c>
      <c r="Y399" s="29">
        <f>VLOOKUP(R399&amp;"-"&amp;T399,通道清单!C:L,10,FALSE)</f>
        <v>12589</v>
      </c>
    </row>
    <row r="400" ht="15" hidden="1" spans="1:25">
      <c r="A400" s="29">
        <f t="shared" si="77"/>
        <v>399</v>
      </c>
      <c r="B400" s="29" t="str">
        <f t="shared" si="70"/>
        <v>CS6D-1-2-[21][21]-OFF33.5-BW5</v>
      </c>
      <c r="C400" s="29" t="str">
        <f>R400&amp;"_BW"&amp;TEXT(O400-N400,"000.00")&amp;"_U"&amp;VLOOKUP(R400&amp;"-"&amp;S400,通道清单!C:L,5,FALSE)&amp;LEFT("_____",5-LEN(VLOOKUP(R400&amp;"-"&amp;S400,通道清单!C:L,4,FALSE)))&amp;VLOOKUP(R400&amp;"-"&amp;S400,通道清单!C:L,4,FALSE)&amp;"_S"&amp;TEXT(N400,"00000.00")&amp;"_E"&amp;TEXT(O400,"00000.00")&amp;"_D"&amp;VLOOKUP(R400&amp;"-"&amp;T400,通道清单!C:L,5,FALSE)&amp;LEFT("_____",5-LEN(VLOOKUP(R400&amp;"-"&amp;T400,通道清单!C:L,4,FALSE)))&amp;VLOOKUP(R400&amp;"-"&amp;T400,通道清单!C:L,4,FALSE)&amp;"_S"&amp;TEXT(P400,"00000.00")&amp;"_E"&amp;TEXT(Q400,"00000.00")</f>
        <v>CS6D_BW005.00_UH____Z_S14336.50_E14341.50_DV____Z_S12586.50_E12591.50</v>
      </c>
      <c r="D400" s="29"/>
      <c r="E400" s="29"/>
      <c r="F400" s="29"/>
      <c r="G400" s="29" t="s">
        <v>8917</v>
      </c>
      <c r="H400" s="29">
        <f>VLOOKUP(G400,开关状态表!B:I,7,FALSE)</f>
        <v>1</v>
      </c>
      <c r="I400" s="29">
        <v>33.5</v>
      </c>
      <c r="J400" s="161">
        <v>5</v>
      </c>
      <c r="K400" s="29" t="s">
        <v>8732</v>
      </c>
      <c r="L400" s="29"/>
      <c r="M400" s="158" t="s">
        <v>8733</v>
      </c>
      <c r="N400" s="156">
        <f t="shared" si="71"/>
        <v>14336.5</v>
      </c>
      <c r="O400" s="156">
        <f t="shared" si="72"/>
        <v>14341.5</v>
      </c>
      <c r="P400" s="156">
        <f t="shared" si="73"/>
        <v>12586.5</v>
      </c>
      <c r="Q400" s="156">
        <f t="shared" si="74"/>
        <v>12591.5</v>
      </c>
      <c r="R400" s="29" t="str">
        <f>VLOOKUP(VLOOKUP(G400,开关状态表!B:H,2,FALSE),矩阵信息表!B:H,2,FALSE)</f>
        <v>CS6D</v>
      </c>
      <c r="S400" s="29" t="str">
        <f>VLOOKUP(G400,开关状态表!B:H,5,FALSE)</f>
        <v>RZ8B</v>
      </c>
      <c r="T400" s="29" t="str">
        <f>VLOOKUP(G400,开关状态表!B:H,6,FALSE)</f>
        <v>TZ8B</v>
      </c>
      <c r="U400" s="29">
        <f>VLOOKUP(R400&amp;"-"&amp;S400,通道清单!C:L,8,FALSE)</f>
        <v>36</v>
      </c>
      <c r="V400" s="29">
        <f>VLOOKUP(R400&amp;"-"&amp;S400,通道清单!C:L,9,FALSE)</f>
        <v>14303</v>
      </c>
      <c r="W400" s="29">
        <f>VLOOKUP(R400&amp;"-"&amp;S400,通道清单!C:L,10,FALSE)</f>
        <v>14339</v>
      </c>
      <c r="X400" s="29">
        <f>VLOOKUP(R400&amp;"-"&amp;T400,通道清单!C:L,9,FALSE)</f>
        <v>12553</v>
      </c>
      <c r="Y400" s="29">
        <f>VLOOKUP(R400&amp;"-"&amp;T400,通道清单!C:L,10,FALSE)</f>
        <v>12589</v>
      </c>
    </row>
    <row r="401" ht="15" hidden="1" spans="1:25">
      <c r="A401" s="29">
        <f t="shared" si="77"/>
        <v>400</v>
      </c>
      <c r="B401" s="29" t="str">
        <f t="shared" si="70"/>
        <v>CS6D-1-2-[22][22]-OFF0-BW36</v>
      </c>
      <c r="C401" s="29" t="str">
        <f>R401&amp;"_BW"&amp;TEXT(O401-N401,"000.00")&amp;"_U"&amp;VLOOKUP(R401&amp;"-"&amp;S401,通道清单!C:L,5,FALSE)&amp;LEFT("_____",5-LEN(VLOOKUP(R401&amp;"-"&amp;S401,通道清单!C:L,4,FALSE)))&amp;VLOOKUP(R401&amp;"-"&amp;S401,通道清单!C:L,4,FALSE)&amp;"_S"&amp;TEXT(N401,"00000.00")&amp;"_E"&amp;TEXT(O401,"00000.00")&amp;"_D"&amp;VLOOKUP(R401&amp;"-"&amp;T401,通道清单!C:L,5,FALSE)&amp;LEFT("_____",5-LEN(VLOOKUP(R401&amp;"-"&amp;T401,通道清单!C:L,4,FALSE)))&amp;VLOOKUP(R401&amp;"-"&amp;T401,通道清单!C:L,4,FALSE)&amp;"_S"&amp;TEXT(P401,"00000.00")&amp;"_E"&amp;TEXT(Q401,"00000.00")</f>
        <v>CS6D_BW036.00_UH____Z_S14343.00_E14379.00_DV____Z_S12593.00_E12629.00</v>
      </c>
      <c r="D401" s="29"/>
      <c r="E401" s="29"/>
      <c r="F401" s="29"/>
      <c r="G401" s="29" t="s">
        <v>8918</v>
      </c>
      <c r="H401" s="29">
        <v>0</v>
      </c>
      <c r="I401" s="29">
        <v>0</v>
      </c>
      <c r="J401" s="161">
        <v>36</v>
      </c>
      <c r="K401" s="29" t="s">
        <v>8732</v>
      </c>
      <c r="L401" s="29"/>
      <c r="M401" s="158" t="s">
        <v>8733</v>
      </c>
      <c r="N401" s="156">
        <f t="shared" si="71"/>
        <v>14343</v>
      </c>
      <c r="O401" s="156">
        <f t="shared" si="72"/>
        <v>14379</v>
      </c>
      <c r="P401" s="156">
        <f t="shared" si="73"/>
        <v>12593</v>
      </c>
      <c r="Q401" s="156">
        <f t="shared" si="74"/>
        <v>12629</v>
      </c>
      <c r="R401" s="29" t="str">
        <f>VLOOKUP(VLOOKUP(G401,开关状态表!B:H,2,FALSE),矩阵信息表!B:H,2,FALSE)</f>
        <v>CS6D</v>
      </c>
      <c r="S401" s="29" t="str">
        <f>VLOOKUP(G401,开关状态表!B:H,5,FALSE)</f>
        <v>RZ9B</v>
      </c>
      <c r="T401" s="29" t="str">
        <f>VLOOKUP(G401,开关状态表!B:H,6,FALSE)</f>
        <v>TZ9B</v>
      </c>
      <c r="U401" s="29">
        <f>VLOOKUP(R401&amp;"-"&amp;S401,通道清单!C:L,8,FALSE)</f>
        <v>36</v>
      </c>
      <c r="V401" s="29">
        <f>VLOOKUP(R401&amp;"-"&amp;S401,通道清单!C:L,9,FALSE)</f>
        <v>14343</v>
      </c>
      <c r="W401" s="29">
        <f>VLOOKUP(R401&amp;"-"&amp;S401,通道清单!C:L,10,FALSE)</f>
        <v>14379</v>
      </c>
      <c r="X401" s="29">
        <f>VLOOKUP(R401&amp;"-"&amp;T401,通道清单!C:L,9,FALSE)</f>
        <v>12593</v>
      </c>
      <c r="Y401" s="29">
        <f>VLOOKUP(R401&amp;"-"&amp;T401,通道清单!C:L,10,FALSE)</f>
        <v>12629</v>
      </c>
    </row>
    <row r="402" ht="15" hidden="1" spans="1:25">
      <c r="A402" s="29">
        <f t="shared" ref="A402:A410" si="78">ROW()-1</f>
        <v>401</v>
      </c>
      <c r="B402" s="29" t="str">
        <f t="shared" si="70"/>
        <v>CS6D-1-2-[28][28]-OFF0-BW36</v>
      </c>
      <c r="C402" s="29" t="str">
        <f>R402&amp;"_BW"&amp;TEXT(O402-N402,"000.00")&amp;"_U"&amp;VLOOKUP(R402&amp;"-"&amp;S402,通道清单!C:L,5,FALSE)&amp;LEFT("_____",5-LEN(VLOOKUP(R402&amp;"-"&amp;S402,通道清单!C:L,4,FALSE)))&amp;VLOOKUP(R402&amp;"-"&amp;S402,通道清单!C:L,4,FALSE)&amp;"_S"&amp;TEXT(N402,"00000.00")&amp;"_E"&amp;TEXT(O402,"00000.00")&amp;"_D"&amp;VLOOKUP(R402&amp;"-"&amp;T402,通道清单!C:L,5,FALSE)&amp;LEFT("_____",5-LEN(VLOOKUP(R402&amp;"-"&amp;T402,通道清单!C:L,4,FALSE)))&amp;VLOOKUP(R402&amp;"-"&amp;T402,通道清单!C:L,4,FALSE)&amp;"_S"&amp;TEXT(P402,"00000.00")&amp;"_E"&amp;TEXT(Q402,"00000.00")</f>
        <v>CS6D_BW036.00_UH____S_S14343.00_E14379.00_DV____S_S12593.00_E12629.00</v>
      </c>
      <c r="D402" s="29"/>
      <c r="E402" s="29"/>
      <c r="F402" s="29"/>
      <c r="G402" s="29" t="s">
        <v>8919</v>
      </c>
      <c r="H402" s="29">
        <v>1</v>
      </c>
      <c r="I402" s="29">
        <v>0</v>
      </c>
      <c r="J402" s="161">
        <v>36</v>
      </c>
      <c r="K402" s="29" t="s">
        <v>8732</v>
      </c>
      <c r="L402" s="29"/>
      <c r="M402" s="158" t="s">
        <v>8733</v>
      </c>
      <c r="N402" s="156">
        <f t="shared" si="71"/>
        <v>14343</v>
      </c>
      <c r="O402" s="156">
        <f t="shared" si="72"/>
        <v>14379</v>
      </c>
      <c r="P402" s="156">
        <f t="shared" si="73"/>
        <v>12593</v>
      </c>
      <c r="Q402" s="156">
        <f t="shared" si="74"/>
        <v>12629</v>
      </c>
      <c r="R402" s="29" t="str">
        <f>VLOOKUP(VLOOKUP(G402,开关状态表!B:H,2,FALSE),矩阵信息表!B:H,2,FALSE)</f>
        <v>CS6D</v>
      </c>
      <c r="S402" s="29" t="str">
        <f>VLOOKUP(G402,开关状态表!B:H,5,FALSE)</f>
        <v>RS9B</v>
      </c>
      <c r="T402" s="29" t="str">
        <f>VLOOKUP(G402,开关状态表!B:H,6,FALSE)</f>
        <v>TS9B</v>
      </c>
      <c r="U402" s="29">
        <f>VLOOKUP(R402&amp;"-"&amp;S402,通道清单!C:L,8,FALSE)</f>
        <v>36</v>
      </c>
      <c r="V402" s="29">
        <f>VLOOKUP(R402&amp;"-"&amp;S402,通道清单!C:L,9,FALSE)</f>
        <v>14343</v>
      </c>
      <c r="W402" s="29">
        <f>VLOOKUP(R402&amp;"-"&amp;S402,通道清单!C:L,10,FALSE)</f>
        <v>14379</v>
      </c>
      <c r="X402" s="29">
        <f>VLOOKUP(R402&amp;"-"&amp;T402,通道清单!C:L,9,FALSE)</f>
        <v>12593</v>
      </c>
      <c r="Y402" s="29">
        <f>VLOOKUP(R402&amp;"-"&amp;T402,通道清单!C:L,10,FALSE)</f>
        <v>12629</v>
      </c>
    </row>
    <row r="403" ht="15" hidden="1" spans="1:25">
      <c r="A403" s="29">
        <f t="shared" si="78"/>
        <v>402</v>
      </c>
      <c r="B403" s="29" t="str">
        <f t="shared" si="70"/>
        <v>CS6D-1-2-[23][23]-OFF0-BW36</v>
      </c>
      <c r="C403" s="29" t="str">
        <f>R403&amp;"_BW"&amp;TEXT(O403-N403,"000.00")&amp;"_U"&amp;VLOOKUP(R403&amp;"-"&amp;S403,通道清单!C:L,5,FALSE)&amp;LEFT("_____",5-LEN(VLOOKUP(R403&amp;"-"&amp;S403,通道清单!C:L,4,FALSE)))&amp;VLOOKUP(R403&amp;"-"&amp;S403,通道清单!C:L,4,FALSE)&amp;"_S"&amp;TEXT(N403,"00000.00")&amp;"_E"&amp;TEXT(O403,"00000.00")&amp;"_D"&amp;VLOOKUP(R403&amp;"-"&amp;T403,通道清单!C:L,5,FALSE)&amp;LEFT("_____",5-LEN(VLOOKUP(R403&amp;"-"&amp;T403,通道清单!C:L,4,FALSE)))&amp;VLOOKUP(R403&amp;"-"&amp;T403,通道清单!C:L,4,FALSE)&amp;"_S"&amp;TEXT(P403,"00000.00")&amp;"_E"&amp;TEXT(Q403,"00000.00")</f>
        <v>CS6D_BW036.00_UH____Z_S14383.00_E14419.00_DV____Z_S12633.00_E12669.00</v>
      </c>
      <c r="D403" s="29"/>
      <c r="E403" s="29"/>
      <c r="F403" s="29"/>
      <c r="G403" s="29" t="s">
        <v>8920</v>
      </c>
      <c r="H403" s="29">
        <v>0</v>
      </c>
      <c r="I403" s="29">
        <v>0</v>
      </c>
      <c r="J403" s="161">
        <v>36</v>
      </c>
      <c r="K403" s="29" t="s">
        <v>8732</v>
      </c>
      <c r="L403" s="29"/>
      <c r="M403" s="158" t="s">
        <v>8733</v>
      </c>
      <c r="N403" s="156">
        <f t="shared" si="71"/>
        <v>14383</v>
      </c>
      <c r="O403" s="156">
        <f t="shared" si="72"/>
        <v>14419</v>
      </c>
      <c r="P403" s="156">
        <f t="shared" si="73"/>
        <v>12633</v>
      </c>
      <c r="Q403" s="156">
        <f t="shared" si="74"/>
        <v>12669</v>
      </c>
      <c r="R403" s="29" t="str">
        <f>VLOOKUP(VLOOKUP(G403,开关状态表!B:H,2,FALSE),矩阵信息表!B:H,2,FALSE)</f>
        <v>CS6D</v>
      </c>
      <c r="S403" s="29" t="str">
        <f>VLOOKUP(G403,开关状态表!B:H,5,FALSE)</f>
        <v>RZ10B</v>
      </c>
      <c r="T403" s="29" t="str">
        <f>VLOOKUP(G403,开关状态表!B:H,6,FALSE)</f>
        <v>TZ10B</v>
      </c>
      <c r="U403" s="29">
        <f>VLOOKUP(R403&amp;"-"&amp;S403,通道清单!C:L,8,FALSE)</f>
        <v>36</v>
      </c>
      <c r="V403" s="29">
        <f>VLOOKUP(R403&amp;"-"&amp;S403,通道清单!C:L,9,FALSE)</f>
        <v>14383</v>
      </c>
      <c r="W403" s="29">
        <f>VLOOKUP(R403&amp;"-"&amp;S403,通道清单!C:L,10,FALSE)</f>
        <v>14419</v>
      </c>
      <c r="X403" s="29">
        <f>VLOOKUP(R403&amp;"-"&amp;T403,通道清单!C:L,9,FALSE)</f>
        <v>12633</v>
      </c>
      <c r="Y403" s="29">
        <f>VLOOKUP(R403&amp;"-"&amp;T403,通道清单!C:L,10,FALSE)</f>
        <v>12669</v>
      </c>
    </row>
    <row r="404" ht="15" hidden="1" spans="1:25">
      <c r="A404" s="29">
        <f t="shared" si="78"/>
        <v>403</v>
      </c>
      <c r="B404" s="29" t="str">
        <f t="shared" si="70"/>
        <v>CS6D-1-2-[29][29]-OFF0-BW36</v>
      </c>
      <c r="C404" s="29" t="str">
        <f>R404&amp;"_BW"&amp;TEXT(O404-N404,"000.00")&amp;"_U"&amp;VLOOKUP(R404&amp;"-"&amp;S404,通道清单!C:L,5,FALSE)&amp;LEFT("_____",5-LEN(VLOOKUP(R404&amp;"-"&amp;S404,通道清单!C:L,4,FALSE)))&amp;VLOOKUP(R404&amp;"-"&amp;S404,通道清单!C:L,4,FALSE)&amp;"_S"&amp;TEXT(N404,"00000.00")&amp;"_E"&amp;TEXT(O404,"00000.00")&amp;"_D"&amp;VLOOKUP(R404&amp;"-"&amp;T404,通道清单!C:L,5,FALSE)&amp;LEFT("_____",5-LEN(VLOOKUP(R404&amp;"-"&amp;T404,通道清单!C:L,4,FALSE)))&amp;VLOOKUP(R404&amp;"-"&amp;T404,通道清单!C:L,4,FALSE)&amp;"_S"&amp;TEXT(P404,"00000.00")&amp;"_E"&amp;TEXT(Q404,"00000.00")</f>
        <v>CS6D_BW036.00_UH____S_S14383.00_E14419.00_DV____S_S12633.00_E12669.00</v>
      </c>
      <c r="D404" s="29"/>
      <c r="E404" s="29"/>
      <c r="F404" s="29"/>
      <c r="G404" s="29" t="s">
        <v>8921</v>
      </c>
      <c r="H404" s="29">
        <v>1</v>
      </c>
      <c r="I404" s="29">
        <v>0</v>
      </c>
      <c r="J404" s="161">
        <v>36</v>
      </c>
      <c r="K404" s="29" t="s">
        <v>8732</v>
      </c>
      <c r="L404" s="29"/>
      <c r="M404" s="158" t="s">
        <v>8733</v>
      </c>
      <c r="N404" s="156">
        <f t="shared" si="71"/>
        <v>14383</v>
      </c>
      <c r="O404" s="156">
        <f t="shared" si="72"/>
        <v>14419</v>
      </c>
      <c r="P404" s="156">
        <f t="shared" si="73"/>
        <v>12633</v>
      </c>
      <c r="Q404" s="156">
        <f t="shared" si="74"/>
        <v>12669</v>
      </c>
      <c r="R404" s="29" t="str">
        <f>VLOOKUP(VLOOKUP(G404,开关状态表!B:H,2,FALSE),矩阵信息表!B:H,2,FALSE)</f>
        <v>CS6D</v>
      </c>
      <c r="S404" s="29" t="str">
        <f>VLOOKUP(G404,开关状态表!B:H,5,FALSE)</f>
        <v>RS10B</v>
      </c>
      <c r="T404" s="29" t="str">
        <f>VLOOKUP(G404,开关状态表!B:H,6,FALSE)</f>
        <v>TS10B</v>
      </c>
      <c r="U404" s="29">
        <f>VLOOKUP(R404&amp;"-"&amp;S404,通道清单!C:L,8,FALSE)</f>
        <v>36</v>
      </c>
      <c r="V404" s="29">
        <f>VLOOKUP(R404&amp;"-"&amp;S404,通道清单!C:L,9,FALSE)</f>
        <v>14383</v>
      </c>
      <c r="W404" s="29">
        <f>VLOOKUP(R404&amp;"-"&amp;S404,通道清单!C:L,10,FALSE)</f>
        <v>14419</v>
      </c>
      <c r="X404" s="29">
        <f>VLOOKUP(R404&amp;"-"&amp;T404,通道清单!C:L,9,FALSE)</f>
        <v>12633</v>
      </c>
      <c r="Y404" s="29">
        <f>VLOOKUP(R404&amp;"-"&amp;T404,通道清单!C:L,10,FALSE)</f>
        <v>12669</v>
      </c>
    </row>
    <row r="405" ht="15" hidden="1" spans="1:25">
      <c r="A405" s="29">
        <f t="shared" si="78"/>
        <v>404</v>
      </c>
      <c r="B405" s="29" t="str">
        <f t="shared" si="70"/>
        <v>CS6D-1-2-[24][24]-OFF0-BW36</v>
      </c>
      <c r="C405" s="29" t="str">
        <f>R405&amp;"_BW"&amp;TEXT(O405-N405,"000.00")&amp;"_U"&amp;VLOOKUP(R405&amp;"-"&amp;S405,通道清单!C:L,5,FALSE)&amp;LEFT("_____",5-LEN(VLOOKUP(R405&amp;"-"&amp;S405,通道清单!C:L,4,FALSE)))&amp;VLOOKUP(R405&amp;"-"&amp;S405,通道清单!C:L,4,FALSE)&amp;"_S"&amp;TEXT(N405,"00000.00")&amp;"_E"&amp;TEXT(O405,"00000.00")&amp;"_D"&amp;VLOOKUP(R405&amp;"-"&amp;T405,通道清单!C:L,5,FALSE)&amp;LEFT("_____",5-LEN(VLOOKUP(R405&amp;"-"&amp;T405,通道清单!C:L,4,FALSE)))&amp;VLOOKUP(R405&amp;"-"&amp;T405,通道清单!C:L,4,FALSE)&amp;"_S"&amp;TEXT(P405,"00000.00")&amp;"_E"&amp;TEXT(Q405,"00000.00")</f>
        <v>CS6D_BW036.00_UH____Z_S14423.00_E14459.00_DV____Z_S12673.00_E12709.00</v>
      </c>
      <c r="D405" s="29"/>
      <c r="E405" s="29"/>
      <c r="F405" s="29"/>
      <c r="G405" s="29" t="s">
        <v>8922</v>
      </c>
      <c r="H405" s="29">
        <v>0</v>
      </c>
      <c r="I405" s="29">
        <v>0</v>
      </c>
      <c r="J405" s="161">
        <v>36</v>
      </c>
      <c r="K405" s="29" t="s">
        <v>8732</v>
      </c>
      <c r="L405" s="29"/>
      <c r="M405" s="158" t="s">
        <v>8733</v>
      </c>
      <c r="N405" s="156">
        <f t="shared" si="71"/>
        <v>14423</v>
      </c>
      <c r="O405" s="156">
        <f t="shared" si="72"/>
        <v>14459</v>
      </c>
      <c r="P405" s="156">
        <f t="shared" si="73"/>
        <v>12673</v>
      </c>
      <c r="Q405" s="156">
        <f t="shared" si="74"/>
        <v>12709</v>
      </c>
      <c r="R405" s="29" t="str">
        <f>VLOOKUP(VLOOKUP(G405,开关状态表!B:H,2,FALSE),矩阵信息表!B:H,2,FALSE)</f>
        <v>CS6D</v>
      </c>
      <c r="S405" s="29" t="str">
        <f>VLOOKUP(G405,开关状态表!B:H,5,FALSE)</f>
        <v>RZ11B</v>
      </c>
      <c r="T405" s="29" t="str">
        <f>VLOOKUP(G405,开关状态表!B:H,6,FALSE)</f>
        <v>TZ11B</v>
      </c>
      <c r="U405" s="29">
        <f>VLOOKUP(R405&amp;"-"&amp;S405,通道清单!C:L,8,FALSE)</f>
        <v>36</v>
      </c>
      <c r="V405" s="29">
        <f>VLOOKUP(R405&amp;"-"&amp;S405,通道清单!C:L,9,FALSE)</f>
        <v>14423</v>
      </c>
      <c r="W405" s="29">
        <f>VLOOKUP(R405&amp;"-"&amp;S405,通道清单!C:L,10,FALSE)</f>
        <v>14459</v>
      </c>
      <c r="X405" s="29">
        <f>VLOOKUP(R405&amp;"-"&amp;T405,通道清单!C:L,9,FALSE)</f>
        <v>12673</v>
      </c>
      <c r="Y405" s="29">
        <f>VLOOKUP(R405&amp;"-"&amp;T405,通道清单!C:L,10,FALSE)</f>
        <v>12709</v>
      </c>
    </row>
    <row r="406" ht="15" hidden="1" spans="1:25">
      <c r="A406" s="29">
        <f t="shared" si="78"/>
        <v>405</v>
      </c>
      <c r="B406" s="29" t="str">
        <f t="shared" si="70"/>
        <v>CS6D-1-2-[30][30]-OFF0-BW36</v>
      </c>
      <c r="C406" s="29" t="str">
        <f>R406&amp;"_BW"&amp;TEXT(O406-N406,"000.00")&amp;"_U"&amp;VLOOKUP(R406&amp;"-"&amp;S406,通道清单!C:L,5,FALSE)&amp;LEFT("_____",5-LEN(VLOOKUP(R406&amp;"-"&amp;S406,通道清单!C:L,4,FALSE)))&amp;VLOOKUP(R406&amp;"-"&amp;S406,通道清单!C:L,4,FALSE)&amp;"_S"&amp;TEXT(N406,"00000.00")&amp;"_E"&amp;TEXT(O406,"00000.00")&amp;"_D"&amp;VLOOKUP(R406&amp;"-"&amp;T406,通道清单!C:L,5,FALSE)&amp;LEFT("_____",5-LEN(VLOOKUP(R406&amp;"-"&amp;T406,通道清单!C:L,4,FALSE)))&amp;VLOOKUP(R406&amp;"-"&amp;T406,通道清单!C:L,4,FALSE)&amp;"_S"&amp;TEXT(P406,"00000.00")&amp;"_E"&amp;TEXT(Q406,"00000.00")</f>
        <v>CS6D_BW036.00_UH____S_S14423.00_E14459.00_DV____S_S12673.00_E12709.00</v>
      </c>
      <c r="D406" s="29"/>
      <c r="E406" s="29"/>
      <c r="F406" s="29"/>
      <c r="G406" s="29" t="s">
        <v>8923</v>
      </c>
      <c r="H406" s="29">
        <v>1</v>
      </c>
      <c r="I406" s="29">
        <v>0</v>
      </c>
      <c r="J406" s="161">
        <v>36</v>
      </c>
      <c r="K406" s="29" t="s">
        <v>8732</v>
      </c>
      <c r="L406" s="29"/>
      <c r="M406" s="158" t="s">
        <v>8733</v>
      </c>
      <c r="N406" s="156">
        <f t="shared" si="71"/>
        <v>14423</v>
      </c>
      <c r="O406" s="156">
        <f t="shared" si="72"/>
        <v>14459</v>
      </c>
      <c r="P406" s="156">
        <f t="shared" si="73"/>
        <v>12673</v>
      </c>
      <c r="Q406" s="156">
        <f t="shared" si="74"/>
        <v>12709</v>
      </c>
      <c r="R406" s="29" t="str">
        <f>VLOOKUP(VLOOKUP(G406,开关状态表!B:H,2,FALSE),矩阵信息表!B:H,2,FALSE)</f>
        <v>CS6D</v>
      </c>
      <c r="S406" s="29" t="str">
        <f>VLOOKUP(G406,开关状态表!B:H,5,FALSE)</f>
        <v>RS11B</v>
      </c>
      <c r="T406" s="29" t="str">
        <f>VLOOKUP(G406,开关状态表!B:H,6,FALSE)</f>
        <v>TS11B</v>
      </c>
      <c r="U406" s="29">
        <f>VLOOKUP(R406&amp;"-"&amp;S406,通道清单!C:L,8,FALSE)</f>
        <v>36</v>
      </c>
      <c r="V406" s="29">
        <f>VLOOKUP(R406&amp;"-"&amp;S406,通道清单!C:L,9,FALSE)</f>
        <v>14423</v>
      </c>
      <c r="W406" s="29">
        <f>VLOOKUP(R406&amp;"-"&amp;S406,通道清单!C:L,10,FALSE)</f>
        <v>14459</v>
      </c>
      <c r="X406" s="29">
        <f>VLOOKUP(R406&amp;"-"&amp;T406,通道清单!C:L,9,FALSE)</f>
        <v>12673</v>
      </c>
      <c r="Y406" s="29">
        <f>VLOOKUP(R406&amp;"-"&amp;T406,通道清单!C:L,10,FALSE)</f>
        <v>12709</v>
      </c>
    </row>
    <row r="407" ht="15" hidden="1" spans="1:25">
      <c r="A407" s="29">
        <f t="shared" si="78"/>
        <v>406</v>
      </c>
      <c r="B407" s="29" t="str">
        <f t="shared" si="70"/>
        <v>CS6D-1-2-[25][25]-OFF0-BW36</v>
      </c>
      <c r="C407" s="29" t="str">
        <f>R407&amp;"_BW"&amp;TEXT(O407-N407,"000.00")&amp;"_U"&amp;VLOOKUP(R407&amp;"-"&amp;S407,通道清单!C:L,5,FALSE)&amp;LEFT("_____",5-LEN(VLOOKUP(R407&amp;"-"&amp;S407,通道清单!C:L,4,FALSE)))&amp;VLOOKUP(R407&amp;"-"&amp;S407,通道清单!C:L,4,FALSE)&amp;"_S"&amp;TEXT(N407,"00000.00")&amp;"_E"&amp;TEXT(O407,"00000.00")&amp;"_D"&amp;VLOOKUP(R407&amp;"-"&amp;T407,通道清单!C:L,5,FALSE)&amp;LEFT("_____",5-LEN(VLOOKUP(R407&amp;"-"&amp;T407,通道清单!C:L,4,FALSE)))&amp;VLOOKUP(R407&amp;"-"&amp;T407,通道清单!C:L,4,FALSE)&amp;"_S"&amp;TEXT(P407,"00000.00")&amp;"_E"&amp;TEXT(Q407,"00000.00")</f>
        <v>CS6D_BW036.00_UH____Z_S14463.00_E14499.00_DV____Z_S12713.00_E12749.00</v>
      </c>
      <c r="D407" s="29"/>
      <c r="E407" s="29"/>
      <c r="F407" s="29"/>
      <c r="G407" s="29" t="s">
        <v>8924</v>
      </c>
      <c r="H407" s="29">
        <v>0</v>
      </c>
      <c r="I407" s="29">
        <v>0</v>
      </c>
      <c r="J407" s="161">
        <v>36</v>
      </c>
      <c r="K407" s="29" t="s">
        <v>8732</v>
      </c>
      <c r="L407" s="29"/>
      <c r="M407" s="158" t="s">
        <v>8733</v>
      </c>
      <c r="N407" s="156">
        <f t="shared" si="71"/>
        <v>14463</v>
      </c>
      <c r="O407" s="156">
        <f t="shared" si="72"/>
        <v>14499</v>
      </c>
      <c r="P407" s="156">
        <f t="shared" si="73"/>
        <v>12713</v>
      </c>
      <c r="Q407" s="156">
        <f t="shared" si="74"/>
        <v>12749</v>
      </c>
      <c r="R407" s="29" t="str">
        <f>VLOOKUP(VLOOKUP(G407,开关状态表!B:H,2,FALSE),矩阵信息表!B:H,2,FALSE)</f>
        <v>CS6D</v>
      </c>
      <c r="S407" s="29" t="str">
        <f>VLOOKUP(G407,开关状态表!B:H,5,FALSE)</f>
        <v>RZ12B</v>
      </c>
      <c r="T407" s="29" t="str">
        <f>VLOOKUP(G407,开关状态表!B:H,6,FALSE)</f>
        <v>TZ12B</v>
      </c>
      <c r="U407" s="29">
        <f>VLOOKUP(R407&amp;"-"&amp;S407,通道清单!C:L,8,FALSE)</f>
        <v>36</v>
      </c>
      <c r="V407" s="29">
        <f>VLOOKUP(R407&amp;"-"&amp;S407,通道清单!C:L,9,FALSE)</f>
        <v>14463</v>
      </c>
      <c r="W407" s="29">
        <f>VLOOKUP(R407&amp;"-"&amp;S407,通道清单!C:L,10,FALSE)</f>
        <v>14499</v>
      </c>
      <c r="X407" s="29">
        <f>VLOOKUP(R407&amp;"-"&amp;T407,通道清单!C:L,9,FALSE)</f>
        <v>12713</v>
      </c>
      <c r="Y407" s="29">
        <f>VLOOKUP(R407&amp;"-"&amp;T407,通道清单!C:L,10,FALSE)</f>
        <v>12749</v>
      </c>
    </row>
    <row r="408" ht="15" hidden="1" spans="1:25">
      <c r="A408" s="29">
        <f t="shared" si="78"/>
        <v>407</v>
      </c>
      <c r="B408" s="29" t="str">
        <f t="shared" si="70"/>
        <v>CS6D-1-2-[31][31]-OFF0-BW36</v>
      </c>
      <c r="C408" s="29" t="str">
        <f>R408&amp;"_BW"&amp;TEXT(O408-N408,"000.00")&amp;"_U"&amp;VLOOKUP(R408&amp;"-"&amp;S408,通道清单!C:L,5,FALSE)&amp;LEFT("_____",5-LEN(VLOOKUP(R408&amp;"-"&amp;S408,通道清单!C:L,4,FALSE)))&amp;VLOOKUP(R408&amp;"-"&amp;S408,通道清单!C:L,4,FALSE)&amp;"_S"&amp;TEXT(N408,"00000.00")&amp;"_E"&amp;TEXT(O408,"00000.00")&amp;"_D"&amp;VLOOKUP(R408&amp;"-"&amp;T408,通道清单!C:L,5,FALSE)&amp;LEFT("_____",5-LEN(VLOOKUP(R408&amp;"-"&amp;T408,通道清单!C:L,4,FALSE)))&amp;VLOOKUP(R408&amp;"-"&amp;T408,通道清单!C:L,4,FALSE)&amp;"_S"&amp;TEXT(P408,"00000.00")&amp;"_E"&amp;TEXT(Q408,"00000.00")</f>
        <v>CS6D_BW036.00_UH____S_S14463.00_E14499.00_DV____S_S12713.00_E12749.00</v>
      </c>
      <c r="D408" s="29"/>
      <c r="E408" s="29"/>
      <c r="F408" s="29"/>
      <c r="G408" s="29" t="s">
        <v>8925</v>
      </c>
      <c r="H408" s="29">
        <v>1</v>
      </c>
      <c r="I408" s="29">
        <v>0</v>
      </c>
      <c r="J408" s="161">
        <v>36</v>
      </c>
      <c r="K408" s="29" t="s">
        <v>8732</v>
      </c>
      <c r="L408" s="29"/>
      <c r="M408" s="158" t="s">
        <v>8733</v>
      </c>
      <c r="N408" s="156">
        <f t="shared" si="71"/>
        <v>14463</v>
      </c>
      <c r="O408" s="156">
        <f t="shared" si="72"/>
        <v>14499</v>
      </c>
      <c r="P408" s="156">
        <f t="shared" si="73"/>
        <v>12713</v>
      </c>
      <c r="Q408" s="156">
        <f t="shared" si="74"/>
        <v>12749</v>
      </c>
      <c r="R408" s="29" t="str">
        <f>VLOOKUP(VLOOKUP(G408,开关状态表!B:H,2,FALSE),矩阵信息表!B:H,2,FALSE)</f>
        <v>CS6D</v>
      </c>
      <c r="S408" s="29" t="str">
        <f>VLOOKUP(G408,开关状态表!B:H,5,FALSE)</f>
        <v>RS12B</v>
      </c>
      <c r="T408" s="29" t="str">
        <f>VLOOKUP(G408,开关状态表!B:H,6,FALSE)</f>
        <v>TS12B</v>
      </c>
      <c r="U408" s="29">
        <f>VLOOKUP(R408&amp;"-"&amp;S408,通道清单!C:L,8,FALSE)</f>
        <v>36</v>
      </c>
      <c r="V408" s="29">
        <f>VLOOKUP(R408&amp;"-"&amp;S408,通道清单!C:L,9,FALSE)</f>
        <v>14463</v>
      </c>
      <c r="W408" s="29">
        <f>VLOOKUP(R408&amp;"-"&amp;S408,通道清单!C:L,10,FALSE)</f>
        <v>14499</v>
      </c>
      <c r="X408" s="29">
        <f>VLOOKUP(R408&amp;"-"&amp;T408,通道清单!C:L,9,FALSE)</f>
        <v>12713</v>
      </c>
      <c r="Y408" s="29">
        <f>VLOOKUP(R408&amp;"-"&amp;T408,通道清单!C:L,10,FALSE)</f>
        <v>12749</v>
      </c>
    </row>
    <row r="409" ht="15" hidden="1" spans="1:25">
      <c r="A409" s="29">
        <f t="shared" si="78"/>
        <v>408</v>
      </c>
      <c r="B409" s="29" t="str">
        <f t="shared" si="70"/>
        <v>CS6D-1-1-[1][1]-OFF0-BW36</v>
      </c>
      <c r="C409" s="29" t="str">
        <f>R409&amp;"_BW"&amp;TEXT(O409-N409,"000.00")&amp;"_U"&amp;VLOOKUP(R409&amp;"-"&amp;S409,通道清单!C:L,5,FALSE)&amp;LEFT("_____",5-LEN(VLOOKUP(R409&amp;"-"&amp;S409,通道清单!C:L,4,FALSE)))&amp;VLOOKUP(R409&amp;"-"&amp;S409,通道清单!C:L,4,FALSE)&amp;"_S"&amp;TEXT(N409,"00000.00")&amp;"_E"&amp;TEXT(O409,"00000.00")&amp;"_D"&amp;VLOOKUP(R409&amp;"-"&amp;T409,通道清单!C:L,5,FALSE)&amp;LEFT("_____",5-LEN(VLOOKUP(R409&amp;"-"&amp;T409,通道清单!C:L,4,FALSE)))&amp;VLOOKUP(R409&amp;"-"&amp;T409,通道清单!C:L,4,FALSE)&amp;"_S"&amp;TEXT(P409,"00000.00")&amp;"_E"&amp;TEXT(Q409,"00000.00")</f>
        <v>CS6D_BW036.00_UV____C_S05927.00_E05963.00_DH____A_S03702.00_E03738.00</v>
      </c>
      <c r="D409" s="29"/>
      <c r="E409" s="29"/>
      <c r="F409" s="29"/>
      <c r="G409" s="29" t="s">
        <v>8926</v>
      </c>
      <c r="H409" s="29">
        <f>VLOOKUP(G409,开关状态表!B:I,7,FALSE)</f>
        <v>1</v>
      </c>
      <c r="I409" s="29">
        <v>0</v>
      </c>
      <c r="J409" s="161">
        <v>36</v>
      </c>
      <c r="K409" s="29" t="s">
        <v>202</v>
      </c>
      <c r="L409" s="29"/>
      <c r="M409" s="158" t="s">
        <v>8733</v>
      </c>
      <c r="N409" s="156">
        <f t="shared" si="71"/>
        <v>5927</v>
      </c>
      <c r="O409" s="156">
        <f t="shared" si="72"/>
        <v>5963</v>
      </c>
      <c r="P409" s="156">
        <f t="shared" si="73"/>
        <v>3702</v>
      </c>
      <c r="Q409" s="156">
        <f t="shared" si="74"/>
        <v>3738</v>
      </c>
      <c r="R409" s="29" t="str">
        <f>VLOOKUP(VLOOKUP(G409,开关状态表!B:H,2,FALSE),矩阵信息表!B:H,2,FALSE)</f>
        <v>CS6D</v>
      </c>
      <c r="S409" s="29" t="str">
        <f>VLOOKUP(G409,开关状态表!B:H,5,FALSE)</f>
        <v>RC1A</v>
      </c>
      <c r="T409" s="29" t="str">
        <f>VLOOKUP(G409,开关状态表!B:H,6,FALSE)</f>
        <v>TA1A</v>
      </c>
      <c r="U409" s="29">
        <f>VLOOKUP(R409&amp;"-"&amp;S409,通道清单!C:L,8,FALSE)</f>
        <v>36</v>
      </c>
      <c r="V409" s="29">
        <f>VLOOKUP(R409&amp;"-"&amp;S409,通道清单!C:L,9,FALSE)</f>
        <v>5927</v>
      </c>
      <c r="W409" s="29">
        <f>VLOOKUP(R409&amp;"-"&amp;S409,通道清单!C:L,10,FALSE)</f>
        <v>5963</v>
      </c>
      <c r="X409" s="29">
        <f>VLOOKUP(R409&amp;"-"&amp;T409,通道清单!C:L,9,FALSE)</f>
        <v>3702</v>
      </c>
      <c r="Y409" s="29">
        <f>VLOOKUP(R409&amp;"-"&amp;T409,通道清单!C:L,10,FALSE)</f>
        <v>3738</v>
      </c>
    </row>
    <row r="410" ht="15" hidden="1" spans="1:25">
      <c r="A410" s="29">
        <f t="shared" si="78"/>
        <v>409</v>
      </c>
      <c r="B410" s="29" t="str">
        <f t="shared" si="70"/>
        <v>CS6D-1-1-[27][2]-OFF0-BW36</v>
      </c>
      <c r="C410" s="29" t="str">
        <f>R410&amp;"_BW"&amp;TEXT(O410-N410,"000.00")&amp;"_U"&amp;VLOOKUP(R410&amp;"-"&amp;S410,通道清单!C:L,5,FALSE)&amp;LEFT("_____",5-LEN(VLOOKUP(R410&amp;"-"&amp;S410,通道清单!C:L,4,FALSE)))&amp;VLOOKUP(R410&amp;"-"&amp;S410,通道清单!C:L,4,FALSE)&amp;"_S"&amp;TEXT(N410,"00000.00")&amp;"_E"&amp;TEXT(O410,"00000.00")&amp;"_D"&amp;VLOOKUP(R410&amp;"-"&amp;T410,通道清单!C:L,5,FALSE)&amp;LEFT("_____",5-LEN(VLOOKUP(R410&amp;"-"&amp;T410,通道清单!C:L,4,FALSE)))&amp;VLOOKUP(R410&amp;"-"&amp;T410,通道清单!C:L,4,FALSE)&amp;"_S"&amp;TEXT(P410,"00000.00")&amp;"_E"&amp;TEXT(Q410,"00000.00")</f>
        <v>CS6D_BW036.00_UV____N_S05967.00_E06003.00_DH____A_S03742.00_E03778.00</v>
      </c>
      <c r="D410" s="29"/>
      <c r="E410" s="29"/>
      <c r="F410" s="162"/>
      <c r="G410" s="162" t="s">
        <v>8927</v>
      </c>
      <c r="H410" s="29">
        <f>VLOOKUP(G410,开关状态表!B:I,7,FALSE)</f>
        <v>1</v>
      </c>
      <c r="I410" s="29">
        <v>0</v>
      </c>
      <c r="J410" s="161">
        <v>36</v>
      </c>
      <c r="K410" s="29" t="s">
        <v>8732</v>
      </c>
      <c r="L410" s="29"/>
      <c r="M410" s="158" t="s">
        <v>8733</v>
      </c>
      <c r="N410" s="156">
        <f t="shared" si="71"/>
        <v>5967</v>
      </c>
      <c r="O410" s="156">
        <f t="shared" si="72"/>
        <v>6003</v>
      </c>
      <c r="P410" s="156">
        <f t="shared" si="73"/>
        <v>3742</v>
      </c>
      <c r="Q410" s="156">
        <f t="shared" si="74"/>
        <v>3778</v>
      </c>
      <c r="R410" s="29" t="str">
        <f>VLOOKUP(VLOOKUP(G410,开关状态表!B:H,2,FALSE),矩阵信息表!B:H,2,FALSE)</f>
        <v>CS6D</v>
      </c>
      <c r="S410" s="29" t="str">
        <f>VLOOKUP(G410,开关状态表!B:H,5,FALSE)</f>
        <v>RN2A</v>
      </c>
      <c r="T410" s="29" t="str">
        <f>VLOOKUP(G410,开关状态表!B:H,6,FALSE)</f>
        <v>TA2A</v>
      </c>
      <c r="U410" s="29">
        <f>VLOOKUP(R410&amp;"-"&amp;S410,通道清单!C:L,8,FALSE)</f>
        <v>36</v>
      </c>
      <c r="V410" s="29">
        <f>VLOOKUP(R410&amp;"-"&amp;S410,通道清单!C:L,9,FALSE)</f>
        <v>5967</v>
      </c>
      <c r="W410" s="29">
        <f>VLOOKUP(R410&amp;"-"&amp;S410,通道清单!C:L,10,FALSE)</f>
        <v>6003</v>
      </c>
      <c r="X410" s="29">
        <f>VLOOKUP(R410&amp;"-"&amp;T410,通道清单!C:L,9,FALSE)</f>
        <v>3742</v>
      </c>
      <c r="Y410" s="29">
        <f>VLOOKUP(R410&amp;"-"&amp;T410,通道清单!C:L,10,FALSE)</f>
        <v>3778</v>
      </c>
    </row>
    <row r="411" ht="15" hidden="1" spans="1:25">
      <c r="A411" s="29">
        <f t="shared" ref="A411:A474" si="79">ROW()-1</f>
        <v>410</v>
      </c>
      <c r="B411" s="29" t="str">
        <f t="shared" si="70"/>
        <v>CS6D-1-1-[28][3]-OFF0-BW36</v>
      </c>
      <c r="C411" s="29" t="str">
        <f>R411&amp;"_BW"&amp;TEXT(O411-N411,"000.00")&amp;"_U"&amp;VLOOKUP(R411&amp;"-"&amp;S411,通道清单!C:L,5,FALSE)&amp;LEFT("_____",5-LEN(VLOOKUP(R411&amp;"-"&amp;S411,通道清单!C:L,4,FALSE)))&amp;VLOOKUP(R411&amp;"-"&amp;S411,通道清单!C:L,4,FALSE)&amp;"_S"&amp;TEXT(N411,"00000.00")&amp;"_E"&amp;TEXT(O411,"00000.00")&amp;"_D"&amp;VLOOKUP(R411&amp;"-"&amp;T411,通道清单!C:L,5,FALSE)&amp;LEFT("_____",5-LEN(VLOOKUP(R411&amp;"-"&amp;T411,通道清单!C:L,4,FALSE)))&amp;VLOOKUP(R411&amp;"-"&amp;T411,通道清单!C:L,4,FALSE)&amp;"_S"&amp;TEXT(P411,"00000.00")&amp;"_E"&amp;TEXT(Q411,"00000.00")</f>
        <v>CS6D_BW036.00_UV____N_S06007.00_E06043.00_DH____A_S03782.00_E03818.00</v>
      </c>
      <c r="D411" s="29"/>
      <c r="E411" s="29"/>
      <c r="F411" s="162"/>
      <c r="G411" s="162" t="s">
        <v>8928</v>
      </c>
      <c r="H411" s="29">
        <f>VLOOKUP(G411,开关状态表!B:I,7,FALSE)</f>
        <v>1</v>
      </c>
      <c r="I411" s="29">
        <v>0</v>
      </c>
      <c r="J411" s="161">
        <v>36</v>
      </c>
      <c r="K411" s="29" t="s">
        <v>8732</v>
      </c>
      <c r="L411" s="29"/>
      <c r="M411" s="158" t="s">
        <v>8733</v>
      </c>
      <c r="N411" s="156">
        <f t="shared" si="71"/>
        <v>6007</v>
      </c>
      <c r="O411" s="156">
        <f t="shared" si="72"/>
        <v>6043</v>
      </c>
      <c r="P411" s="156">
        <f t="shared" si="73"/>
        <v>3782</v>
      </c>
      <c r="Q411" s="156">
        <f t="shared" si="74"/>
        <v>3818</v>
      </c>
      <c r="R411" s="29" t="str">
        <f>VLOOKUP(VLOOKUP(G411,开关状态表!B:H,2,FALSE),矩阵信息表!B:H,2,FALSE)</f>
        <v>CS6D</v>
      </c>
      <c r="S411" s="29" t="str">
        <f>VLOOKUP(G411,开关状态表!B:H,5,FALSE)</f>
        <v>RN3A</v>
      </c>
      <c r="T411" s="29" t="str">
        <f>VLOOKUP(G411,开关状态表!B:H,6,FALSE)</f>
        <v>TA3A</v>
      </c>
      <c r="U411" s="29">
        <f>VLOOKUP(R411&amp;"-"&amp;S411,通道清单!C:L,8,FALSE)</f>
        <v>36</v>
      </c>
      <c r="V411" s="29">
        <f>VLOOKUP(R411&amp;"-"&amp;S411,通道清单!C:L,9,FALSE)</f>
        <v>6007</v>
      </c>
      <c r="W411" s="29">
        <f>VLOOKUP(R411&amp;"-"&amp;S411,通道清单!C:L,10,FALSE)</f>
        <v>6043</v>
      </c>
      <c r="X411" s="29">
        <f>VLOOKUP(R411&amp;"-"&amp;T411,通道清单!C:L,9,FALSE)</f>
        <v>3782</v>
      </c>
      <c r="Y411" s="29">
        <f>VLOOKUP(R411&amp;"-"&amp;T411,通道清单!C:L,10,FALSE)</f>
        <v>3818</v>
      </c>
    </row>
    <row r="412" ht="15" hidden="1" spans="1:25">
      <c r="A412" s="29">
        <f t="shared" si="79"/>
        <v>411</v>
      </c>
      <c r="B412" s="29" t="str">
        <f t="shared" si="70"/>
        <v>CS6D-1-1-[4][4]-OFF0-BW9</v>
      </c>
      <c r="C412" s="29" t="str">
        <f>R412&amp;"_BW"&amp;TEXT(O412-N412,"000.00")&amp;"_U"&amp;VLOOKUP(R412&amp;"-"&amp;S412,通道清单!C:L,5,FALSE)&amp;LEFT("_____",5-LEN(VLOOKUP(R412&amp;"-"&amp;S412,通道清单!C:L,4,FALSE)))&amp;VLOOKUP(R412&amp;"-"&amp;S412,通道清单!C:L,4,FALSE)&amp;"_S"&amp;TEXT(N412,"00000.00")&amp;"_E"&amp;TEXT(O412,"00000.00")&amp;"_D"&amp;VLOOKUP(R412&amp;"-"&amp;T412,通道清单!C:L,5,FALSE)&amp;LEFT("_____",5-LEN(VLOOKUP(R412&amp;"-"&amp;T412,通道清单!C:L,4,FALSE)))&amp;VLOOKUP(R412&amp;"-"&amp;T412,通道清单!C:L,4,FALSE)&amp;"_S"&amp;TEXT(P412,"00000.00")&amp;"_E"&amp;TEXT(Q412,"00000.00")</f>
        <v>CS6D_BW009.00_UV____C_S06047.00_E06056.00_DH____A_S03822.00_E03831.00</v>
      </c>
      <c r="D412" s="29"/>
      <c r="E412" s="29"/>
      <c r="F412" s="29"/>
      <c r="G412" s="29" t="s">
        <v>8929</v>
      </c>
      <c r="H412" s="29">
        <f>VLOOKUP(G412,开关状态表!B:I,7,FALSE)</f>
        <v>1</v>
      </c>
      <c r="I412" s="29">
        <v>0</v>
      </c>
      <c r="J412" s="161">
        <v>9</v>
      </c>
      <c r="K412" s="29" t="s">
        <v>8732</v>
      </c>
      <c r="L412" s="29"/>
      <c r="M412" s="158" t="s">
        <v>8733</v>
      </c>
      <c r="N412" s="156">
        <f t="shared" si="71"/>
        <v>6047</v>
      </c>
      <c r="O412" s="156">
        <f t="shared" si="72"/>
        <v>6056</v>
      </c>
      <c r="P412" s="156">
        <f t="shared" si="73"/>
        <v>3822</v>
      </c>
      <c r="Q412" s="156">
        <f t="shared" si="74"/>
        <v>3831</v>
      </c>
      <c r="R412" s="29" t="str">
        <f>VLOOKUP(VLOOKUP(G412,开关状态表!B:H,2,FALSE),矩阵信息表!B:H,2,FALSE)</f>
        <v>CS6D</v>
      </c>
      <c r="S412" s="29" t="str">
        <f>VLOOKUP(G412,开关状态表!B:H,5,FALSE)</f>
        <v>RC4A</v>
      </c>
      <c r="T412" s="29" t="str">
        <f>VLOOKUP(G412,开关状态表!B:H,6,FALSE)</f>
        <v>TA4A</v>
      </c>
      <c r="U412" s="29">
        <f>VLOOKUP(R412&amp;"-"&amp;S412,通道清单!C:L,8,FALSE)</f>
        <v>36</v>
      </c>
      <c r="V412" s="29">
        <f>VLOOKUP(R412&amp;"-"&amp;S412,通道清单!C:L,9,FALSE)</f>
        <v>6047</v>
      </c>
      <c r="W412" s="29">
        <f>VLOOKUP(R412&amp;"-"&amp;S412,通道清单!C:L,10,FALSE)</f>
        <v>6083</v>
      </c>
      <c r="X412" s="29">
        <f>VLOOKUP(R412&amp;"-"&amp;T412,通道清单!C:L,9,FALSE)</f>
        <v>3822</v>
      </c>
      <c r="Y412" s="29">
        <f>VLOOKUP(R412&amp;"-"&amp;T412,通道清单!C:L,10,FALSE)</f>
        <v>3858</v>
      </c>
    </row>
    <row r="413" ht="15" hidden="1" spans="1:25">
      <c r="A413" s="29">
        <f t="shared" si="79"/>
        <v>412</v>
      </c>
      <c r="B413" s="29" t="str">
        <f t="shared" si="70"/>
        <v>CS6D-1-1-[4][4]-OFF9-BW0.55</v>
      </c>
      <c r="C413" s="29" t="str">
        <f>R413&amp;"_BW"&amp;TEXT(O413-N413,"000.00")&amp;"_U"&amp;VLOOKUP(R413&amp;"-"&amp;S413,通道清单!C:L,5,FALSE)&amp;LEFT("_____",5-LEN(VLOOKUP(R413&amp;"-"&amp;S413,通道清单!C:L,4,FALSE)))&amp;VLOOKUP(R413&amp;"-"&amp;S413,通道清单!C:L,4,FALSE)&amp;"_S"&amp;TEXT(N413,"00000.00")&amp;"_E"&amp;TEXT(O413,"00000.00")&amp;"_D"&amp;VLOOKUP(R413&amp;"-"&amp;T413,通道清单!C:L,5,FALSE)&amp;LEFT("_____",5-LEN(VLOOKUP(R413&amp;"-"&amp;T413,通道清单!C:L,4,FALSE)))&amp;VLOOKUP(R413&amp;"-"&amp;T413,通道清单!C:L,4,FALSE)&amp;"_S"&amp;TEXT(P413,"00000.00")&amp;"_E"&amp;TEXT(Q413,"00000.00")</f>
        <v>CS6D_BW000.55_UV____C_S06056.00_E06056.55_DH____A_S03831.00_E03831.55</v>
      </c>
      <c r="D413" s="29"/>
      <c r="E413" s="29"/>
      <c r="F413" s="29"/>
      <c r="G413" s="29" t="s">
        <v>8929</v>
      </c>
      <c r="H413" s="29">
        <f>VLOOKUP(G413,开关状态表!B:I,7,FALSE)</f>
        <v>1</v>
      </c>
      <c r="I413" s="29">
        <v>9</v>
      </c>
      <c r="J413" s="161">
        <v>0.55</v>
      </c>
      <c r="K413" s="29" t="s">
        <v>202</v>
      </c>
      <c r="L413" s="29"/>
      <c r="M413" s="158" t="s">
        <v>8733</v>
      </c>
      <c r="N413" s="156">
        <f t="shared" si="71"/>
        <v>6056</v>
      </c>
      <c r="O413" s="156">
        <f t="shared" si="72"/>
        <v>6056.55</v>
      </c>
      <c r="P413" s="156">
        <f t="shared" si="73"/>
        <v>3831</v>
      </c>
      <c r="Q413" s="156">
        <f t="shared" si="74"/>
        <v>3831.55</v>
      </c>
      <c r="R413" s="29" t="str">
        <f>VLOOKUP(VLOOKUP(G413,开关状态表!B:H,2,FALSE),矩阵信息表!B:H,2,FALSE)</f>
        <v>CS6D</v>
      </c>
      <c r="S413" s="29" t="str">
        <f>VLOOKUP(G413,开关状态表!B:H,5,FALSE)</f>
        <v>RC4A</v>
      </c>
      <c r="T413" s="29" t="str">
        <f>VLOOKUP(G413,开关状态表!B:H,6,FALSE)</f>
        <v>TA4A</v>
      </c>
      <c r="U413" s="29">
        <f>VLOOKUP(R413&amp;"-"&amp;S413,通道清单!C:L,8,FALSE)</f>
        <v>36</v>
      </c>
      <c r="V413" s="29">
        <f>VLOOKUP(R413&amp;"-"&amp;S413,通道清单!C:L,9,FALSE)</f>
        <v>6047</v>
      </c>
      <c r="W413" s="29">
        <f>VLOOKUP(R413&amp;"-"&amp;S413,通道清单!C:L,10,FALSE)</f>
        <v>6083</v>
      </c>
      <c r="X413" s="29">
        <f>VLOOKUP(R413&amp;"-"&amp;T413,通道清单!C:L,9,FALSE)</f>
        <v>3822</v>
      </c>
      <c r="Y413" s="29">
        <f>VLOOKUP(R413&amp;"-"&amp;T413,通道清单!C:L,10,FALSE)</f>
        <v>3858</v>
      </c>
    </row>
    <row r="414" ht="15" hidden="1" spans="1:25">
      <c r="A414" s="29">
        <f t="shared" si="79"/>
        <v>413</v>
      </c>
      <c r="B414" s="29" t="str">
        <f t="shared" si="70"/>
        <v>CS6D-1-1-[4][4]-OFF9.55-BW26.45</v>
      </c>
      <c r="C414" s="29" t="str">
        <f>R414&amp;"_BW"&amp;TEXT(O414-N414,"000.00")&amp;"_U"&amp;VLOOKUP(R414&amp;"-"&amp;S414,通道清单!C:L,5,FALSE)&amp;LEFT("_____",5-LEN(VLOOKUP(R414&amp;"-"&amp;S414,通道清单!C:L,4,FALSE)))&amp;VLOOKUP(R414&amp;"-"&amp;S414,通道清单!C:L,4,FALSE)&amp;"_S"&amp;TEXT(N414,"00000.00")&amp;"_E"&amp;TEXT(O414,"00000.00")&amp;"_D"&amp;VLOOKUP(R414&amp;"-"&amp;T414,通道清单!C:L,5,FALSE)&amp;LEFT("_____",5-LEN(VLOOKUP(R414&amp;"-"&amp;T414,通道清单!C:L,4,FALSE)))&amp;VLOOKUP(R414&amp;"-"&amp;T414,通道清单!C:L,4,FALSE)&amp;"_S"&amp;TEXT(P414,"00000.00")&amp;"_E"&amp;TEXT(Q414,"00000.00")</f>
        <v>CS6D_BW026.45_UV____C_S06056.55_E06083.00_DH____A_S03831.55_E03858.00</v>
      </c>
      <c r="D414" s="29"/>
      <c r="E414" s="29"/>
      <c r="F414" s="29"/>
      <c r="G414" s="29" t="s">
        <v>8929</v>
      </c>
      <c r="H414" s="29">
        <f>VLOOKUP(G414,开关状态表!B:I,7,FALSE)</f>
        <v>1</v>
      </c>
      <c r="I414" s="29">
        <v>9.55</v>
      </c>
      <c r="J414" s="161">
        <v>26.45</v>
      </c>
      <c r="K414" s="29" t="s">
        <v>8732</v>
      </c>
      <c r="L414" s="29"/>
      <c r="M414" s="158" t="s">
        <v>8733</v>
      </c>
      <c r="N414" s="156">
        <f t="shared" si="71"/>
        <v>6056.55</v>
      </c>
      <c r="O414" s="156">
        <f t="shared" si="72"/>
        <v>6083</v>
      </c>
      <c r="P414" s="156">
        <f t="shared" si="73"/>
        <v>3831.55</v>
      </c>
      <c r="Q414" s="156">
        <f t="shared" si="74"/>
        <v>3858</v>
      </c>
      <c r="R414" s="29" t="str">
        <f>VLOOKUP(VLOOKUP(G414,开关状态表!B:H,2,FALSE),矩阵信息表!B:H,2,FALSE)</f>
        <v>CS6D</v>
      </c>
      <c r="S414" s="29" t="str">
        <f>VLOOKUP(G414,开关状态表!B:H,5,FALSE)</f>
        <v>RC4A</v>
      </c>
      <c r="T414" s="29" t="str">
        <f>VLOOKUP(G414,开关状态表!B:H,6,FALSE)</f>
        <v>TA4A</v>
      </c>
      <c r="U414" s="29">
        <f>VLOOKUP(R414&amp;"-"&amp;S414,通道清单!C:L,8,FALSE)</f>
        <v>36</v>
      </c>
      <c r="V414" s="29">
        <f>VLOOKUP(R414&amp;"-"&amp;S414,通道清单!C:L,9,FALSE)</f>
        <v>6047</v>
      </c>
      <c r="W414" s="29">
        <f>VLOOKUP(R414&amp;"-"&amp;S414,通道清单!C:L,10,FALSE)</f>
        <v>6083</v>
      </c>
      <c r="X414" s="29">
        <f>VLOOKUP(R414&amp;"-"&amp;T414,通道清单!C:L,9,FALSE)</f>
        <v>3822</v>
      </c>
      <c r="Y414" s="29">
        <f>VLOOKUP(R414&amp;"-"&amp;T414,通道清单!C:L,10,FALSE)</f>
        <v>3858</v>
      </c>
    </row>
    <row r="415" ht="15" hidden="1" spans="1:25">
      <c r="A415" s="29">
        <f t="shared" si="79"/>
        <v>414</v>
      </c>
      <c r="B415" s="29" t="str">
        <f t="shared" si="70"/>
        <v>CS6D-1-1-[5][5]-OFF0-BW9</v>
      </c>
      <c r="C415" s="29" t="str">
        <f>R415&amp;"_BW"&amp;TEXT(O415-N415,"000.00")&amp;"_U"&amp;VLOOKUP(R415&amp;"-"&amp;S415,通道清单!C:L,5,FALSE)&amp;LEFT("_____",5-LEN(VLOOKUP(R415&amp;"-"&amp;S415,通道清单!C:L,4,FALSE)))&amp;VLOOKUP(R415&amp;"-"&amp;S415,通道清单!C:L,4,FALSE)&amp;"_S"&amp;TEXT(N415,"00000.00")&amp;"_E"&amp;TEXT(O415,"00000.00")&amp;"_D"&amp;VLOOKUP(R415&amp;"-"&amp;T415,通道清单!C:L,5,FALSE)&amp;LEFT("_____",5-LEN(VLOOKUP(R415&amp;"-"&amp;T415,通道清单!C:L,4,FALSE)))&amp;VLOOKUP(R415&amp;"-"&amp;T415,通道清单!C:L,4,FALSE)&amp;"_S"&amp;TEXT(P415,"00000.00")&amp;"_E"&amp;TEXT(Q415,"00000.00")</f>
        <v>CS6D_BW009.00_UV____C_S06087.00_E06096.00_DH____A_S03862.00_E03871.00</v>
      </c>
      <c r="D415" s="29"/>
      <c r="E415" s="29"/>
      <c r="F415" s="29"/>
      <c r="G415" s="29" t="s">
        <v>8930</v>
      </c>
      <c r="H415" s="29">
        <f>VLOOKUP(G415,开关状态表!B:I,7,FALSE)</f>
        <v>1</v>
      </c>
      <c r="I415" s="29">
        <v>0</v>
      </c>
      <c r="J415" s="161">
        <v>9</v>
      </c>
      <c r="K415" s="29" t="s">
        <v>8732</v>
      </c>
      <c r="L415" s="29"/>
      <c r="M415" s="158" t="s">
        <v>8733</v>
      </c>
      <c r="N415" s="156">
        <f t="shared" si="71"/>
        <v>6087</v>
      </c>
      <c r="O415" s="156">
        <f t="shared" si="72"/>
        <v>6096</v>
      </c>
      <c r="P415" s="156">
        <f t="shared" si="73"/>
        <v>3862</v>
      </c>
      <c r="Q415" s="156">
        <f t="shared" si="74"/>
        <v>3871</v>
      </c>
      <c r="R415" s="29" t="str">
        <f>VLOOKUP(VLOOKUP(G415,开关状态表!B:H,2,FALSE),矩阵信息表!B:H,2,FALSE)</f>
        <v>CS6D</v>
      </c>
      <c r="S415" s="29" t="str">
        <f>VLOOKUP(G415,开关状态表!B:H,5,FALSE)</f>
        <v>RC5A</v>
      </c>
      <c r="T415" s="29" t="str">
        <f>VLOOKUP(G415,开关状态表!B:H,6,FALSE)</f>
        <v>TA5A</v>
      </c>
      <c r="U415" s="29">
        <f>VLOOKUP(R415&amp;"-"&amp;S415,通道清单!C:L,8,FALSE)</f>
        <v>36</v>
      </c>
      <c r="V415" s="29">
        <f>VLOOKUP(R415&amp;"-"&amp;S415,通道清单!C:L,9,FALSE)</f>
        <v>6087</v>
      </c>
      <c r="W415" s="29">
        <f>VLOOKUP(R415&amp;"-"&amp;S415,通道清单!C:L,10,FALSE)</f>
        <v>6123</v>
      </c>
      <c r="X415" s="29">
        <f>VLOOKUP(R415&amp;"-"&amp;T415,通道清单!C:L,9,FALSE)</f>
        <v>3862</v>
      </c>
      <c r="Y415" s="29">
        <f>VLOOKUP(R415&amp;"-"&amp;T415,通道清单!C:L,10,FALSE)</f>
        <v>3898</v>
      </c>
    </row>
    <row r="416" ht="15" hidden="1" spans="1:25">
      <c r="A416" s="29">
        <f t="shared" si="79"/>
        <v>415</v>
      </c>
      <c r="B416" s="29" t="str">
        <f t="shared" si="70"/>
        <v>CS6D-1-1-[5][5]-OFF9-BW9</v>
      </c>
      <c r="C416" s="29" t="str">
        <f>R416&amp;"_BW"&amp;TEXT(O416-N416,"000.00")&amp;"_U"&amp;VLOOKUP(R416&amp;"-"&amp;S416,通道清单!C:L,5,FALSE)&amp;LEFT("_____",5-LEN(VLOOKUP(R416&amp;"-"&amp;S416,通道清单!C:L,4,FALSE)))&amp;VLOOKUP(R416&amp;"-"&amp;S416,通道清单!C:L,4,FALSE)&amp;"_S"&amp;TEXT(N416,"00000.00")&amp;"_E"&amp;TEXT(O416,"00000.00")&amp;"_D"&amp;VLOOKUP(R416&amp;"-"&amp;T416,通道清单!C:L,5,FALSE)&amp;LEFT("_____",5-LEN(VLOOKUP(R416&amp;"-"&amp;T416,通道清单!C:L,4,FALSE)))&amp;VLOOKUP(R416&amp;"-"&amp;T416,通道清单!C:L,4,FALSE)&amp;"_S"&amp;TEXT(P416,"00000.00")&amp;"_E"&amp;TEXT(Q416,"00000.00")</f>
        <v>CS6D_BW009.00_UV____C_S06096.00_E06105.00_DH____A_S03871.00_E03880.00</v>
      </c>
      <c r="D416" s="29"/>
      <c r="E416" s="29"/>
      <c r="F416" s="29"/>
      <c r="G416" s="29" t="s">
        <v>8930</v>
      </c>
      <c r="H416" s="29">
        <f>VLOOKUP(G416,开关状态表!B:I,7,FALSE)</f>
        <v>1</v>
      </c>
      <c r="I416" s="29">
        <v>9</v>
      </c>
      <c r="J416" s="161">
        <v>9</v>
      </c>
      <c r="K416" s="29" t="s">
        <v>8732</v>
      </c>
      <c r="L416" s="29"/>
      <c r="M416" s="158" t="s">
        <v>8733</v>
      </c>
      <c r="N416" s="156">
        <f t="shared" si="71"/>
        <v>6096</v>
      </c>
      <c r="O416" s="156">
        <f t="shared" si="72"/>
        <v>6105</v>
      </c>
      <c r="P416" s="156">
        <f t="shared" si="73"/>
        <v>3871</v>
      </c>
      <c r="Q416" s="156">
        <f t="shared" si="74"/>
        <v>3880</v>
      </c>
      <c r="R416" s="29" t="str">
        <f>VLOOKUP(VLOOKUP(G416,开关状态表!B:H,2,FALSE),矩阵信息表!B:H,2,FALSE)</f>
        <v>CS6D</v>
      </c>
      <c r="S416" s="29" t="str">
        <f>VLOOKUP(G416,开关状态表!B:H,5,FALSE)</f>
        <v>RC5A</v>
      </c>
      <c r="T416" s="29" t="str">
        <f>VLOOKUP(G416,开关状态表!B:H,6,FALSE)</f>
        <v>TA5A</v>
      </c>
      <c r="U416" s="29">
        <f>VLOOKUP(R416&amp;"-"&amp;S416,通道清单!C:L,8,FALSE)</f>
        <v>36</v>
      </c>
      <c r="V416" s="29">
        <f>VLOOKUP(R416&amp;"-"&amp;S416,通道清单!C:L,9,FALSE)</f>
        <v>6087</v>
      </c>
      <c r="W416" s="29">
        <f>VLOOKUP(R416&amp;"-"&amp;S416,通道清单!C:L,10,FALSE)</f>
        <v>6123</v>
      </c>
      <c r="X416" s="29">
        <f>VLOOKUP(R416&amp;"-"&amp;T416,通道清单!C:L,9,FALSE)</f>
        <v>3862</v>
      </c>
      <c r="Y416" s="29">
        <f>VLOOKUP(R416&amp;"-"&amp;T416,通道清单!C:L,10,FALSE)</f>
        <v>3898</v>
      </c>
    </row>
    <row r="417" ht="15" hidden="1" spans="1:25">
      <c r="A417" s="29">
        <f t="shared" si="79"/>
        <v>416</v>
      </c>
      <c r="B417" s="29" t="str">
        <f t="shared" si="70"/>
        <v>CS6D-1-1-[5][5]-OFF18-BW8</v>
      </c>
      <c r="C417" s="29" t="str">
        <f>R417&amp;"_BW"&amp;TEXT(O417-N417,"000.00")&amp;"_U"&amp;VLOOKUP(R417&amp;"-"&amp;S417,通道清单!C:L,5,FALSE)&amp;LEFT("_____",5-LEN(VLOOKUP(R417&amp;"-"&amp;S417,通道清单!C:L,4,FALSE)))&amp;VLOOKUP(R417&amp;"-"&amp;S417,通道清单!C:L,4,FALSE)&amp;"_S"&amp;TEXT(N417,"00000.00")&amp;"_E"&amp;TEXT(O417,"00000.00")&amp;"_D"&amp;VLOOKUP(R417&amp;"-"&amp;T417,通道清单!C:L,5,FALSE)&amp;LEFT("_____",5-LEN(VLOOKUP(R417&amp;"-"&amp;T417,通道清单!C:L,4,FALSE)))&amp;VLOOKUP(R417&amp;"-"&amp;T417,通道清单!C:L,4,FALSE)&amp;"_S"&amp;TEXT(P417,"00000.00")&amp;"_E"&amp;TEXT(Q417,"00000.00")</f>
        <v>CS6D_BW008.00_UV____C_S06105.00_E06113.00_DH____A_S03880.00_E03888.00</v>
      </c>
      <c r="D417" s="29"/>
      <c r="E417" s="29"/>
      <c r="F417" s="29"/>
      <c r="G417" s="29" t="s">
        <v>8930</v>
      </c>
      <c r="H417" s="29">
        <f>VLOOKUP(G417,开关状态表!B:I,7,FALSE)</f>
        <v>1</v>
      </c>
      <c r="I417" s="29">
        <v>18</v>
      </c>
      <c r="J417" s="161">
        <v>8</v>
      </c>
      <c r="K417" s="29" t="s">
        <v>8732</v>
      </c>
      <c r="L417" s="29"/>
      <c r="M417" s="158" t="s">
        <v>8733</v>
      </c>
      <c r="N417" s="156">
        <f t="shared" si="71"/>
        <v>6105</v>
      </c>
      <c r="O417" s="156">
        <f t="shared" si="72"/>
        <v>6113</v>
      </c>
      <c r="P417" s="156">
        <f t="shared" si="73"/>
        <v>3880</v>
      </c>
      <c r="Q417" s="156">
        <f t="shared" si="74"/>
        <v>3888</v>
      </c>
      <c r="R417" s="29" t="str">
        <f>VLOOKUP(VLOOKUP(G417,开关状态表!B:H,2,FALSE),矩阵信息表!B:H,2,FALSE)</f>
        <v>CS6D</v>
      </c>
      <c r="S417" s="29" t="str">
        <f>VLOOKUP(G417,开关状态表!B:H,5,FALSE)</f>
        <v>RC5A</v>
      </c>
      <c r="T417" s="29" t="str">
        <f>VLOOKUP(G417,开关状态表!B:H,6,FALSE)</f>
        <v>TA5A</v>
      </c>
      <c r="U417" s="29">
        <f>VLOOKUP(R417&amp;"-"&amp;S417,通道清单!C:L,8,FALSE)</f>
        <v>36</v>
      </c>
      <c r="V417" s="29">
        <f>VLOOKUP(R417&amp;"-"&amp;S417,通道清单!C:L,9,FALSE)</f>
        <v>6087</v>
      </c>
      <c r="W417" s="29">
        <f>VLOOKUP(R417&amp;"-"&amp;S417,通道清单!C:L,10,FALSE)</f>
        <v>6123</v>
      </c>
      <c r="X417" s="29">
        <f>VLOOKUP(R417&amp;"-"&amp;T417,通道清单!C:L,9,FALSE)</f>
        <v>3862</v>
      </c>
      <c r="Y417" s="29">
        <f>VLOOKUP(R417&amp;"-"&amp;T417,通道清单!C:L,10,FALSE)</f>
        <v>3898</v>
      </c>
    </row>
    <row r="418" ht="15" hidden="1" spans="1:25">
      <c r="A418" s="29">
        <f t="shared" si="79"/>
        <v>417</v>
      </c>
      <c r="B418" s="29" t="str">
        <f t="shared" si="70"/>
        <v>CS6D-1-1-[5][5]-OFF26-BW0.15</v>
      </c>
      <c r="C418" s="29" t="str">
        <f>R418&amp;"_BW"&amp;TEXT(O418-N418,"000.00")&amp;"_U"&amp;VLOOKUP(R418&amp;"-"&amp;S418,通道清单!C:L,5,FALSE)&amp;LEFT("_____",5-LEN(VLOOKUP(R418&amp;"-"&amp;S418,通道清单!C:L,4,FALSE)))&amp;VLOOKUP(R418&amp;"-"&amp;S418,通道清单!C:L,4,FALSE)&amp;"_S"&amp;TEXT(N418,"00000.00")&amp;"_E"&amp;TEXT(O418,"00000.00")&amp;"_D"&amp;VLOOKUP(R418&amp;"-"&amp;T418,通道清单!C:L,5,FALSE)&amp;LEFT("_____",5-LEN(VLOOKUP(R418&amp;"-"&amp;T418,通道清单!C:L,4,FALSE)))&amp;VLOOKUP(R418&amp;"-"&amp;T418,通道清单!C:L,4,FALSE)&amp;"_S"&amp;TEXT(P418,"00000.00")&amp;"_E"&amp;TEXT(Q418,"00000.00")</f>
        <v>CS6D_BW000.15_UV____C_S06113.00_E06113.15_DH____A_S03888.00_E03888.15</v>
      </c>
      <c r="D418" s="29"/>
      <c r="E418" s="29"/>
      <c r="F418" s="29"/>
      <c r="G418" s="29" t="s">
        <v>8930</v>
      </c>
      <c r="H418" s="29">
        <f>VLOOKUP(G418,开关状态表!B:I,7,FALSE)</f>
        <v>1</v>
      </c>
      <c r="I418" s="29">
        <v>26</v>
      </c>
      <c r="J418" s="161">
        <v>0.15</v>
      </c>
      <c r="K418" s="29" t="s">
        <v>202</v>
      </c>
      <c r="L418" s="29"/>
      <c r="M418" s="158" t="s">
        <v>8733</v>
      </c>
      <c r="N418" s="156">
        <f t="shared" si="71"/>
        <v>6113</v>
      </c>
      <c r="O418" s="156">
        <f t="shared" si="72"/>
        <v>6113.15</v>
      </c>
      <c r="P418" s="156">
        <f t="shared" si="73"/>
        <v>3888</v>
      </c>
      <c r="Q418" s="156">
        <f t="shared" si="74"/>
        <v>3888.15</v>
      </c>
      <c r="R418" s="29" t="str">
        <f>VLOOKUP(VLOOKUP(G418,开关状态表!B:H,2,FALSE),矩阵信息表!B:H,2,FALSE)</f>
        <v>CS6D</v>
      </c>
      <c r="S418" s="29" t="str">
        <f>VLOOKUP(G418,开关状态表!B:H,5,FALSE)</f>
        <v>RC5A</v>
      </c>
      <c r="T418" s="29" t="str">
        <f>VLOOKUP(G418,开关状态表!B:H,6,FALSE)</f>
        <v>TA5A</v>
      </c>
      <c r="U418" s="29">
        <f>VLOOKUP(R418&amp;"-"&amp;S418,通道清单!C:L,8,FALSE)</f>
        <v>36</v>
      </c>
      <c r="V418" s="29">
        <f>VLOOKUP(R418&amp;"-"&amp;S418,通道清单!C:L,9,FALSE)</f>
        <v>6087</v>
      </c>
      <c r="W418" s="29">
        <f>VLOOKUP(R418&amp;"-"&amp;S418,通道清单!C:L,10,FALSE)</f>
        <v>6123</v>
      </c>
      <c r="X418" s="29">
        <f>VLOOKUP(R418&amp;"-"&amp;T418,通道清单!C:L,9,FALSE)</f>
        <v>3862</v>
      </c>
      <c r="Y418" s="29">
        <f>VLOOKUP(R418&amp;"-"&amp;T418,通道清单!C:L,10,FALSE)</f>
        <v>3898</v>
      </c>
    </row>
    <row r="419" ht="15" hidden="1" spans="1:25">
      <c r="A419" s="29">
        <f t="shared" si="79"/>
        <v>418</v>
      </c>
      <c r="B419" s="29" t="str">
        <f t="shared" si="70"/>
        <v>CS6D-1-1-[5][5]-OFF26.15-BW9.7</v>
      </c>
      <c r="C419" s="29" t="str">
        <f>R419&amp;"_BW"&amp;TEXT(O419-N419,"000.00")&amp;"_U"&amp;VLOOKUP(R419&amp;"-"&amp;S419,通道清单!C:L,5,FALSE)&amp;LEFT("_____",5-LEN(VLOOKUP(R419&amp;"-"&amp;S419,通道清单!C:L,4,FALSE)))&amp;VLOOKUP(R419&amp;"-"&amp;S419,通道清单!C:L,4,FALSE)&amp;"_S"&amp;TEXT(N419,"00000.00")&amp;"_E"&amp;TEXT(O419,"00000.00")&amp;"_D"&amp;VLOOKUP(R419&amp;"-"&amp;T419,通道清单!C:L,5,FALSE)&amp;LEFT("_____",5-LEN(VLOOKUP(R419&amp;"-"&amp;T419,通道清单!C:L,4,FALSE)))&amp;VLOOKUP(R419&amp;"-"&amp;T419,通道清单!C:L,4,FALSE)&amp;"_S"&amp;TEXT(P419,"00000.00")&amp;"_E"&amp;TEXT(Q419,"00000.00")</f>
        <v>CS6D_BW009.70_UV____C_S06113.15_E06122.85_DH____A_S03888.15_E03897.85</v>
      </c>
      <c r="D419" s="29"/>
      <c r="E419" s="29"/>
      <c r="F419" s="29"/>
      <c r="G419" s="29" t="s">
        <v>8930</v>
      </c>
      <c r="H419" s="29">
        <f>VLOOKUP(G419,开关状态表!B:I,7,FALSE)</f>
        <v>1</v>
      </c>
      <c r="I419" s="29">
        <v>26.15</v>
      </c>
      <c r="J419" s="161">
        <v>9.7</v>
      </c>
      <c r="K419" s="29" t="s">
        <v>8732</v>
      </c>
      <c r="L419" s="29"/>
      <c r="M419" s="158" t="s">
        <v>8733</v>
      </c>
      <c r="N419" s="156">
        <f t="shared" si="71"/>
        <v>6113.15</v>
      </c>
      <c r="O419" s="156">
        <f t="shared" si="72"/>
        <v>6122.85</v>
      </c>
      <c r="P419" s="156">
        <f t="shared" si="73"/>
        <v>3888.15</v>
      </c>
      <c r="Q419" s="156">
        <f t="shared" si="74"/>
        <v>3897.85</v>
      </c>
      <c r="R419" s="29" t="str">
        <f>VLOOKUP(VLOOKUP(G419,开关状态表!B:H,2,FALSE),矩阵信息表!B:H,2,FALSE)</f>
        <v>CS6D</v>
      </c>
      <c r="S419" s="29" t="str">
        <f>VLOOKUP(G419,开关状态表!B:H,5,FALSE)</f>
        <v>RC5A</v>
      </c>
      <c r="T419" s="29" t="str">
        <f>VLOOKUP(G419,开关状态表!B:H,6,FALSE)</f>
        <v>TA5A</v>
      </c>
      <c r="U419" s="29">
        <f>VLOOKUP(R419&amp;"-"&amp;S419,通道清单!C:L,8,FALSE)</f>
        <v>36</v>
      </c>
      <c r="V419" s="29">
        <f>VLOOKUP(R419&amp;"-"&amp;S419,通道清单!C:L,9,FALSE)</f>
        <v>6087</v>
      </c>
      <c r="W419" s="29">
        <f>VLOOKUP(R419&amp;"-"&amp;S419,通道清单!C:L,10,FALSE)</f>
        <v>6123</v>
      </c>
      <c r="X419" s="29">
        <f>VLOOKUP(R419&amp;"-"&amp;T419,通道清单!C:L,9,FALSE)</f>
        <v>3862</v>
      </c>
      <c r="Y419" s="29">
        <f>VLOOKUP(R419&amp;"-"&amp;T419,通道清单!C:L,10,FALSE)</f>
        <v>3898</v>
      </c>
    </row>
    <row r="420" ht="15" hidden="1" spans="1:25">
      <c r="A420" s="29">
        <f t="shared" si="79"/>
        <v>419</v>
      </c>
      <c r="B420" s="29" t="str">
        <f t="shared" si="70"/>
        <v>CS6D-1-1-[5][5]-OFF35.85-BW0.15</v>
      </c>
      <c r="C420" s="29" t="str">
        <f>R420&amp;"_BW"&amp;TEXT(O420-N420,"000.00")&amp;"_U"&amp;VLOOKUP(R420&amp;"-"&amp;S420,通道清单!C:L,5,FALSE)&amp;LEFT("_____",5-LEN(VLOOKUP(R420&amp;"-"&amp;S420,通道清单!C:L,4,FALSE)))&amp;VLOOKUP(R420&amp;"-"&amp;S420,通道清单!C:L,4,FALSE)&amp;"_S"&amp;TEXT(N420,"00000.00")&amp;"_E"&amp;TEXT(O420,"00000.00")&amp;"_D"&amp;VLOOKUP(R420&amp;"-"&amp;T420,通道清单!C:L,5,FALSE)&amp;LEFT("_____",5-LEN(VLOOKUP(R420&amp;"-"&amp;T420,通道清单!C:L,4,FALSE)))&amp;VLOOKUP(R420&amp;"-"&amp;T420,通道清单!C:L,4,FALSE)&amp;"_S"&amp;TEXT(P420,"00000.00")&amp;"_E"&amp;TEXT(Q420,"00000.00")</f>
        <v>CS6D_BW000.15_UV____C_S06122.85_E06123.00_DH____A_S03897.85_E03898.00</v>
      </c>
      <c r="D420" s="29"/>
      <c r="E420" s="29"/>
      <c r="F420" s="29"/>
      <c r="G420" s="29" t="s">
        <v>8930</v>
      </c>
      <c r="H420" s="29">
        <f>VLOOKUP(G420,开关状态表!B:I,7,FALSE)</f>
        <v>1</v>
      </c>
      <c r="I420" s="29">
        <v>35.85</v>
      </c>
      <c r="J420" s="161">
        <v>0.15</v>
      </c>
      <c r="K420" s="29" t="s">
        <v>202</v>
      </c>
      <c r="L420" s="29"/>
      <c r="M420" s="158" t="s">
        <v>8733</v>
      </c>
      <c r="N420" s="156">
        <f t="shared" si="71"/>
        <v>6122.85</v>
      </c>
      <c r="O420" s="156">
        <f t="shared" si="72"/>
        <v>6123</v>
      </c>
      <c r="P420" s="156">
        <f t="shared" si="73"/>
        <v>3897.85</v>
      </c>
      <c r="Q420" s="156">
        <f t="shared" si="74"/>
        <v>3898</v>
      </c>
      <c r="R420" s="29" t="str">
        <f>VLOOKUP(VLOOKUP(G420,开关状态表!B:H,2,FALSE),矩阵信息表!B:H,2,FALSE)</f>
        <v>CS6D</v>
      </c>
      <c r="S420" s="29" t="str">
        <f>VLOOKUP(G420,开关状态表!B:H,5,FALSE)</f>
        <v>RC5A</v>
      </c>
      <c r="T420" s="29" t="str">
        <f>VLOOKUP(G420,开关状态表!B:H,6,FALSE)</f>
        <v>TA5A</v>
      </c>
      <c r="U420" s="29">
        <f>VLOOKUP(R420&amp;"-"&amp;S420,通道清单!C:L,8,FALSE)</f>
        <v>36</v>
      </c>
      <c r="V420" s="29">
        <f>VLOOKUP(R420&amp;"-"&amp;S420,通道清单!C:L,9,FALSE)</f>
        <v>6087</v>
      </c>
      <c r="W420" s="29">
        <f>VLOOKUP(R420&amp;"-"&amp;S420,通道清单!C:L,10,FALSE)</f>
        <v>6123</v>
      </c>
      <c r="X420" s="29">
        <f>VLOOKUP(R420&amp;"-"&amp;T420,通道清单!C:L,9,FALSE)</f>
        <v>3862</v>
      </c>
      <c r="Y420" s="29">
        <f>VLOOKUP(R420&amp;"-"&amp;T420,通道清单!C:L,10,FALSE)</f>
        <v>3898</v>
      </c>
    </row>
    <row r="421" ht="15" hidden="1" spans="1:25">
      <c r="A421" s="29">
        <f t="shared" si="79"/>
        <v>420</v>
      </c>
      <c r="B421" s="29" t="str">
        <f t="shared" si="70"/>
        <v>CS6D-1-1-[6][6]-OFF-0.2-BW14.4</v>
      </c>
      <c r="C421" s="29" t="str">
        <f>R421&amp;"_BW"&amp;TEXT(O421-N421,"000.00")&amp;"_U"&amp;VLOOKUP(R421&amp;"-"&amp;S421,通道清单!C:L,5,FALSE)&amp;LEFT("_____",5-LEN(VLOOKUP(R421&amp;"-"&amp;S421,通道清单!C:L,4,FALSE)))&amp;VLOOKUP(R421&amp;"-"&amp;S421,通道清单!C:L,4,FALSE)&amp;"_S"&amp;TEXT(N421,"00000.00")&amp;"_E"&amp;TEXT(O421,"00000.00")&amp;"_D"&amp;VLOOKUP(R421&amp;"-"&amp;T421,通道清单!C:L,5,FALSE)&amp;LEFT("_____",5-LEN(VLOOKUP(R421&amp;"-"&amp;T421,通道清单!C:L,4,FALSE)))&amp;VLOOKUP(R421&amp;"-"&amp;T421,通道清单!C:L,4,FALSE)&amp;"_S"&amp;TEXT(P421,"00000.00")&amp;"_E"&amp;TEXT(Q421,"00000.00")</f>
        <v>CS6D_BW014.40_UV____C_S06126.80_E06141.20_DH____A_S03901.80_E03916.20</v>
      </c>
      <c r="D421" s="29"/>
      <c r="E421" s="29"/>
      <c r="F421" s="29"/>
      <c r="G421" s="29" t="s">
        <v>8931</v>
      </c>
      <c r="H421" s="29">
        <f>VLOOKUP(G421,开关状态表!B:I,7,FALSE)</f>
        <v>1</v>
      </c>
      <c r="I421" s="29">
        <v>-0.2</v>
      </c>
      <c r="J421" s="161">
        <v>14.4</v>
      </c>
      <c r="K421" s="29" t="s">
        <v>8732</v>
      </c>
      <c r="L421" s="29"/>
      <c r="M421" s="158" t="s">
        <v>8733</v>
      </c>
      <c r="N421" s="156">
        <f t="shared" si="71"/>
        <v>6126.8</v>
      </c>
      <c r="O421" s="156">
        <f t="shared" si="72"/>
        <v>6141.2</v>
      </c>
      <c r="P421" s="156">
        <f t="shared" si="73"/>
        <v>3901.8</v>
      </c>
      <c r="Q421" s="156">
        <f t="shared" si="74"/>
        <v>3916.2</v>
      </c>
      <c r="R421" s="29" t="str">
        <f>VLOOKUP(VLOOKUP(G421,开关状态表!B:H,2,FALSE),矩阵信息表!B:H,2,FALSE)</f>
        <v>CS6D</v>
      </c>
      <c r="S421" s="29" t="str">
        <f>VLOOKUP(G421,开关状态表!B:H,5,FALSE)</f>
        <v>RC6A</v>
      </c>
      <c r="T421" s="29" t="str">
        <f>VLOOKUP(G421,开关状态表!B:H,6,FALSE)</f>
        <v>TA6A</v>
      </c>
      <c r="U421" s="29">
        <f>VLOOKUP(R421&amp;"-"&amp;S421,通道清单!C:L,8,FALSE)</f>
        <v>36</v>
      </c>
      <c r="V421" s="29">
        <f>VLOOKUP(R421&amp;"-"&amp;S421,通道清单!C:L,9,FALSE)</f>
        <v>6127</v>
      </c>
      <c r="W421" s="29">
        <f>VLOOKUP(R421&amp;"-"&amp;S421,通道清单!C:L,10,FALSE)</f>
        <v>6163</v>
      </c>
      <c r="X421" s="29">
        <f>VLOOKUP(R421&amp;"-"&amp;T421,通道清单!C:L,9,FALSE)</f>
        <v>3902</v>
      </c>
      <c r="Y421" s="29">
        <f>VLOOKUP(R421&amp;"-"&amp;T421,通道清单!C:L,10,FALSE)</f>
        <v>3938</v>
      </c>
    </row>
    <row r="422" ht="15" hidden="1" spans="1:25">
      <c r="A422" s="29">
        <f t="shared" si="79"/>
        <v>421</v>
      </c>
      <c r="B422" s="29" t="str">
        <f t="shared" si="70"/>
        <v>CS6D-1-1-[6][6]-OFF14.2-BW0.7</v>
      </c>
      <c r="C422" s="29" t="str">
        <f>R422&amp;"_BW"&amp;TEXT(O422-N422,"000.00")&amp;"_U"&amp;VLOOKUP(R422&amp;"-"&amp;S422,通道清单!C:L,5,FALSE)&amp;LEFT("_____",5-LEN(VLOOKUP(R422&amp;"-"&amp;S422,通道清单!C:L,4,FALSE)))&amp;VLOOKUP(R422&amp;"-"&amp;S422,通道清单!C:L,4,FALSE)&amp;"_S"&amp;TEXT(N422,"00000.00")&amp;"_E"&amp;TEXT(O422,"00000.00")&amp;"_D"&amp;VLOOKUP(R422&amp;"-"&amp;T422,通道清单!C:L,5,FALSE)&amp;LEFT("_____",5-LEN(VLOOKUP(R422&amp;"-"&amp;T422,通道清单!C:L,4,FALSE)))&amp;VLOOKUP(R422&amp;"-"&amp;T422,通道清单!C:L,4,FALSE)&amp;"_S"&amp;TEXT(P422,"00000.00")&amp;"_E"&amp;TEXT(Q422,"00000.00")</f>
        <v>CS6D_BW000.70_UV____C_S06141.20_E06141.90_DH____A_S03916.20_E03916.90</v>
      </c>
      <c r="D422" s="29"/>
      <c r="E422" s="29"/>
      <c r="F422" s="29"/>
      <c r="G422" s="29" t="s">
        <v>8931</v>
      </c>
      <c r="H422" s="29">
        <f>VLOOKUP(G422,开关状态表!B:I,7,FALSE)</f>
        <v>1</v>
      </c>
      <c r="I422" s="29">
        <v>14.2</v>
      </c>
      <c r="J422" s="161">
        <v>0.7</v>
      </c>
      <c r="K422" s="29" t="s">
        <v>202</v>
      </c>
      <c r="L422" s="29"/>
      <c r="M422" s="158" t="s">
        <v>8733</v>
      </c>
      <c r="N422" s="156">
        <f t="shared" si="71"/>
        <v>6141.2</v>
      </c>
      <c r="O422" s="156">
        <f t="shared" si="72"/>
        <v>6141.9</v>
      </c>
      <c r="P422" s="156">
        <f t="shared" si="73"/>
        <v>3916.2</v>
      </c>
      <c r="Q422" s="156">
        <f t="shared" si="74"/>
        <v>3916.9</v>
      </c>
      <c r="R422" s="29" t="str">
        <f>VLOOKUP(VLOOKUP(G422,开关状态表!B:H,2,FALSE),矩阵信息表!B:H,2,FALSE)</f>
        <v>CS6D</v>
      </c>
      <c r="S422" s="29" t="str">
        <f>VLOOKUP(G422,开关状态表!B:H,5,FALSE)</f>
        <v>RC6A</v>
      </c>
      <c r="T422" s="29" t="str">
        <f>VLOOKUP(G422,开关状态表!B:H,6,FALSE)</f>
        <v>TA6A</v>
      </c>
      <c r="U422" s="29">
        <f>VLOOKUP(R422&amp;"-"&amp;S422,通道清单!C:L,8,FALSE)</f>
        <v>36</v>
      </c>
      <c r="V422" s="29">
        <f>VLOOKUP(R422&amp;"-"&amp;S422,通道清单!C:L,9,FALSE)</f>
        <v>6127</v>
      </c>
      <c r="W422" s="29">
        <f>VLOOKUP(R422&amp;"-"&amp;S422,通道清单!C:L,10,FALSE)</f>
        <v>6163</v>
      </c>
      <c r="X422" s="29">
        <f>VLOOKUP(R422&amp;"-"&amp;T422,通道清单!C:L,9,FALSE)</f>
        <v>3902</v>
      </c>
      <c r="Y422" s="29">
        <f>VLOOKUP(R422&amp;"-"&amp;T422,通道清单!C:L,10,FALSE)</f>
        <v>3938</v>
      </c>
    </row>
    <row r="423" ht="15" hidden="1" spans="1:25">
      <c r="A423" s="29">
        <f t="shared" si="79"/>
        <v>422</v>
      </c>
      <c r="B423" s="29" t="str">
        <f t="shared" si="70"/>
        <v>CS6D-1-1-[6][6]-OFF14.9-BW10.2</v>
      </c>
      <c r="C423" s="29" t="str">
        <f>R423&amp;"_BW"&amp;TEXT(O423-N423,"000.00")&amp;"_U"&amp;VLOOKUP(R423&amp;"-"&amp;S423,通道清单!C:L,5,FALSE)&amp;LEFT("_____",5-LEN(VLOOKUP(R423&amp;"-"&amp;S423,通道清单!C:L,4,FALSE)))&amp;VLOOKUP(R423&amp;"-"&amp;S423,通道清单!C:L,4,FALSE)&amp;"_S"&amp;TEXT(N423,"00000.00")&amp;"_E"&amp;TEXT(O423,"00000.00")&amp;"_D"&amp;VLOOKUP(R423&amp;"-"&amp;T423,通道清单!C:L,5,FALSE)&amp;LEFT("_____",5-LEN(VLOOKUP(R423&amp;"-"&amp;T423,通道清单!C:L,4,FALSE)))&amp;VLOOKUP(R423&amp;"-"&amp;T423,通道清单!C:L,4,FALSE)&amp;"_S"&amp;TEXT(P423,"00000.00")&amp;"_E"&amp;TEXT(Q423,"00000.00")</f>
        <v>CS6D_BW010.20_UV____C_S06141.90_E06152.10_DH____A_S03916.90_E03927.10</v>
      </c>
      <c r="D423" s="29"/>
      <c r="E423" s="29"/>
      <c r="F423" s="29"/>
      <c r="G423" s="29" t="s">
        <v>8931</v>
      </c>
      <c r="H423" s="29">
        <f>VLOOKUP(G423,开关状态表!B:I,7,FALSE)</f>
        <v>1</v>
      </c>
      <c r="I423" s="29">
        <v>14.9</v>
      </c>
      <c r="J423" s="161">
        <v>10.2</v>
      </c>
      <c r="K423" s="29" t="s">
        <v>8732</v>
      </c>
      <c r="L423" s="29"/>
      <c r="M423" s="158" t="s">
        <v>8733</v>
      </c>
      <c r="N423" s="156">
        <f t="shared" si="71"/>
        <v>6141.9</v>
      </c>
      <c r="O423" s="156">
        <f t="shared" si="72"/>
        <v>6152.1</v>
      </c>
      <c r="P423" s="156">
        <f t="shared" si="73"/>
        <v>3916.9</v>
      </c>
      <c r="Q423" s="156">
        <f t="shared" si="74"/>
        <v>3927.1</v>
      </c>
      <c r="R423" s="29" t="str">
        <f>VLOOKUP(VLOOKUP(G423,开关状态表!B:H,2,FALSE),矩阵信息表!B:H,2,FALSE)</f>
        <v>CS6D</v>
      </c>
      <c r="S423" s="29" t="str">
        <f>VLOOKUP(G423,开关状态表!B:H,5,FALSE)</f>
        <v>RC6A</v>
      </c>
      <c r="T423" s="29" t="str">
        <f>VLOOKUP(G423,开关状态表!B:H,6,FALSE)</f>
        <v>TA6A</v>
      </c>
      <c r="U423" s="29">
        <f>VLOOKUP(R423&amp;"-"&amp;S423,通道清单!C:L,8,FALSE)</f>
        <v>36</v>
      </c>
      <c r="V423" s="29">
        <f>VLOOKUP(R423&amp;"-"&amp;S423,通道清单!C:L,9,FALSE)</f>
        <v>6127</v>
      </c>
      <c r="W423" s="29">
        <f>VLOOKUP(R423&amp;"-"&amp;S423,通道清单!C:L,10,FALSE)</f>
        <v>6163</v>
      </c>
      <c r="X423" s="29">
        <f>VLOOKUP(R423&amp;"-"&amp;T423,通道清单!C:L,9,FALSE)</f>
        <v>3902</v>
      </c>
      <c r="Y423" s="29">
        <f>VLOOKUP(R423&amp;"-"&amp;T423,通道清单!C:L,10,FALSE)</f>
        <v>3938</v>
      </c>
    </row>
    <row r="424" ht="15" hidden="1" spans="1:25">
      <c r="A424" s="29">
        <f t="shared" si="79"/>
        <v>423</v>
      </c>
      <c r="B424" s="29" t="str">
        <f t="shared" si="70"/>
        <v>CS6D-1-1-[6][6]-OFF25.1-BW1.25</v>
      </c>
      <c r="C424" s="29" t="str">
        <f>R424&amp;"_BW"&amp;TEXT(O424-N424,"000.00")&amp;"_U"&amp;VLOOKUP(R424&amp;"-"&amp;S424,通道清单!C:L,5,FALSE)&amp;LEFT("_____",5-LEN(VLOOKUP(R424&amp;"-"&amp;S424,通道清单!C:L,4,FALSE)))&amp;VLOOKUP(R424&amp;"-"&amp;S424,通道清单!C:L,4,FALSE)&amp;"_S"&amp;TEXT(N424,"00000.00")&amp;"_E"&amp;TEXT(O424,"00000.00")&amp;"_D"&amp;VLOOKUP(R424&amp;"-"&amp;T424,通道清单!C:L,5,FALSE)&amp;LEFT("_____",5-LEN(VLOOKUP(R424&amp;"-"&amp;T424,通道清单!C:L,4,FALSE)))&amp;VLOOKUP(R424&amp;"-"&amp;T424,通道清单!C:L,4,FALSE)&amp;"_S"&amp;TEXT(P424,"00000.00")&amp;"_E"&amp;TEXT(Q424,"00000.00")</f>
        <v>CS6D_BW001.25_UV____C_S06152.10_E06153.35_DH____A_S03927.10_E03928.35</v>
      </c>
      <c r="D424" s="29"/>
      <c r="E424" s="29"/>
      <c r="F424" s="29"/>
      <c r="G424" s="29" t="s">
        <v>8931</v>
      </c>
      <c r="H424" s="29">
        <f>VLOOKUP(G424,开关状态表!B:I,7,FALSE)</f>
        <v>1</v>
      </c>
      <c r="I424" s="29">
        <v>25.1</v>
      </c>
      <c r="J424" s="161">
        <v>1.25</v>
      </c>
      <c r="K424" s="29" t="s">
        <v>202</v>
      </c>
      <c r="L424" s="29"/>
      <c r="M424" s="158" t="s">
        <v>8733</v>
      </c>
      <c r="N424" s="156">
        <f t="shared" si="71"/>
        <v>6152.1</v>
      </c>
      <c r="O424" s="156">
        <f t="shared" si="72"/>
        <v>6153.35</v>
      </c>
      <c r="P424" s="156">
        <f t="shared" si="73"/>
        <v>3927.1</v>
      </c>
      <c r="Q424" s="156">
        <f t="shared" si="74"/>
        <v>3928.35</v>
      </c>
      <c r="R424" s="29" t="str">
        <f>VLOOKUP(VLOOKUP(G424,开关状态表!B:H,2,FALSE),矩阵信息表!B:H,2,FALSE)</f>
        <v>CS6D</v>
      </c>
      <c r="S424" s="29" t="str">
        <f>VLOOKUP(G424,开关状态表!B:H,5,FALSE)</f>
        <v>RC6A</v>
      </c>
      <c r="T424" s="29" t="str">
        <f>VLOOKUP(G424,开关状态表!B:H,6,FALSE)</f>
        <v>TA6A</v>
      </c>
      <c r="U424" s="29">
        <f>VLOOKUP(R424&amp;"-"&amp;S424,通道清单!C:L,8,FALSE)</f>
        <v>36</v>
      </c>
      <c r="V424" s="29">
        <f>VLOOKUP(R424&amp;"-"&amp;S424,通道清单!C:L,9,FALSE)</f>
        <v>6127</v>
      </c>
      <c r="W424" s="29">
        <f>VLOOKUP(R424&amp;"-"&amp;S424,通道清单!C:L,10,FALSE)</f>
        <v>6163</v>
      </c>
      <c r="X424" s="29">
        <f>VLOOKUP(R424&amp;"-"&amp;T424,通道清单!C:L,9,FALSE)</f>
        <v>3902</v>
      </c>
      <c r="Y424" s="29">
        <f>VLOOKUP(R424&amp;"-"&amp;T424,通道清单!C:L,10,FALSE)</f>
        <v>3938</v>
      </c>
    </row>
    <row r="425" ht="15" hidden="1" spans="1:25">
      <c r="A425" s="29">
        <f t="shared" si="79"/>
        <v>424</v>
      </c>
      <c r="B425" s="29" t="str">
        <f t="shared" si="70"/>
        <v>CS6D-1-1-[6][6]-OFF26.35-BW9.3</v>
      </c>
      <c r="C425" s="29" t="str">
        <f>R425&amp;"_BW"&amp;TEXT(O425-N425,"000.00")&amp;"_U"&amp;VLOOKUP(R425&amp;"-"&amp;S425,通道清单!C:L,5,FALSE)&amp;LEFT("_____",5-LEN(VLOOKUP(R425&amp;"-"&amp;S425,通道清单!C:L,4,FALSE)))&amp;VLOOKUP(R425&amp;"-"&amp;S425,通道清单!C:L,4,FALSE)&amp;"_S"&amp;TEXT(N425,"00000.00")&amp;"_E"&amp;TEXT(O425,"00000.00")&amp;"_D"&amp;VLOOKUP(R425&amp;"-"&amp;T425,通道清单!C:L,5,FALSE)&amp;LEFT("_____",5-LEN(VLOOKUP(R425&amp;"-"&amp;T425,通道清单!C:L,4,FALSE)))&amp;VLOOKUP(R425&amp;"-"&amp;T425,通道清单!C:L,4,FALSE)&amp;"_S"&amp;TEXT(P425,"00000.00")&amp;"_E"&amp;TEXT(Q425,"00000.00")</f>
        <v>CS6D_BW009.30_UV____C_S06153.35_E06162.65_DH____A_S03928.35_E03937.65</v>
      </c>
      <c r="D425" s="29"/>
      <c r="E425" s="29"/>
      <c r="F425" s="29"/>
      <c r="G425" s="29" t="s">
        <v>8931</v>
      </c>
      <c r="H425" s="29">
        <f>VLOOKUP(G425,开关状态表!B:I,7,FALSE)</f>
        <v>1</v>
      </c>
      <c r="I425" s="29">
        <v>26.35</v>
      </c>
      <c r="J425" s="161">
        <v>9.3</v>
      </c>
      <c r="K425" s="29" t="s">
        <v>8732</v>
      </c>
      <c r="L425" s="29"/>
      <c r="M425" s="158" t="s">
        <v>8733</v>
      </c>
      <c r="N425" s="156">
        <f t="shared" si="71"/>
        <v>6153.35</v>
      </c>
      <c r="O425" s="156">
        <f t="shared" si="72"/>
        <v>6162.65</v>
      </c>
      <c r="P425" s="156">
        <f t="shared" si="73"/>
        <v>3928.35</v>
      </c>
      <c r="Q425" s="156">
        <f t="shared" si="74"/>
        <v>3937.65</v>
      </c>
      <c r="R425" s="29" t="str">
        <f>VLOOKUP(VLOOKUP(G425,开关状态表!B:H,2,FALSE),矩阵信息表!B:H,2,FALSE)</f>
        <v>CS6D</v>
      </c>
      <c r="S425" s="29" t="str">
        <f>VLOOKUP(G425,开关状态表!B:H,5,FALSE)</f>
        <v>RC6A</v>
      </c>
      <c r="T425" s="29" t="str">
        <f>VLOOKUP(G425,开关状态表!B:H,6,FALSE)</f>
        <v>TA6A</v>
      </c>
      <c r="U425" s="29">
        <f>VLOOKUP(R425&amp;"-"&amp;S425,通道清单!C:L,8,FALSE)</f>
        <v>36</v>
      </c>
      <c r="V425" s="29">
        <f>VLOOKUP(R425&amp;"-"&amp;S425,通道清单!C:L,9,FALSE)</f>
        <v>6127</v>
      </c>
      <c r="W425" s="29">
        <f>VLOOKUP(R425&amp;"-"&amp;S425,通道清单!C:L,10,FALSE)</f>
        <v>6163</v>
      </c>
      <c r="X425" s="29">
        <f>VLOOKUP(R425&amp;"-"&amp;T425,通道清单!C:L,9,FALSE)</f>
        <v>3902</v>
      </c>
      <c r="Y425" s="29">
        <f>VLOOKUP(R425&amp;"-"&amp;T425,通道清单!C:L,10,FALSE)</f>
        <v>3938</v>
      </c>
    </row>
    <row r="426" ht="15" hidden="1" spans="1:25">
      <c r="A426" s="29">
        <f t="shared" si="79"/>
        <v>425</v>
      </c>
      <c r="B426" s="29" t="str">
        <f t="shared" si="70"/>
        <v>CS6D-1-1-[6][6]-OFF35.65-BW0.35</v>
      </c>
      <c r="C426" s="29" t="str">
        <f>R426&amp;"_BW"&amp;TEXT(O426-N426,"000.00")&amp;"_U"&amp;VLOOKUP(R426&amp;"-"&amp;S426,通道清单!C:L,5,FALSE)&amp;LEFT("_____",5-LEN(VLOOKUP(R426&amp;"-"&amp;S426,通道清单!C:L,4,FALSE)))&amp;VLOOKUP(R426&amp;"-"&amp;S426,通道清单!C:L,4,FALSE)&amp;"_S"&amp;TEXT(N426,"00000.00")&amp;"_E"&amp;TEXT(O426,"00000.00")&amp;"_D"&amp;VLOOKUP(R426&amp;"-"&amp;T426,通道清单!C:L,5,FALSE)&amp;LEFT("_____",5-LEN(VLOOKUP(R426&amp;"-"&amp;T426,通道清单!C:L,4,FALSE)))&amp;VLOOKUP(R426&amp;"-"&amp;T426,通道清单!C:L,4,FALSE)&amp;"_S"&amp;TEXT(P426,"00000.00")&amp;"_E"&amp;TEXT(Q426,"00000.00")</f>
        <v>CS6D_BW000.35_UV____C_S06162.65_E06163.00_DH____A_S03937.65_E03938.00</v>
      </c>
      <c r="D426" s="29"/>
      <c r="E426" s="29"/>
      <c r="F426" s="29"/>
      <c r="G426" s="29" t="s">
        <v>8931</v>
      </c>
      <c r="H426" s="29">
        <f>VLOOKUP(G426,开关状态表!B:I,7,FALSE)</f>
        <v>1</v>
      </c>
      <c r="I426" s="29">
        <v>35.65</v>
      </c>
      <c r="J426" s="161">
        <v>0.35</v>
      </c>
      <c r="K426" s="29" t="s">
        <v>202</v>
      </c>
      <c r="L426" s="29"/>
      <c r="M426" s="158" t="s">
        <v>8733</v>
      </c>
      <c r="N426" s="156">
        <f t="shared" si="71"/>
        <v>6162.65</v>
      </c>
      <c r="O426" s="156">
        <f t="shared" si="72"/>
        <v>6163</v>
      </c>
      <c r="P426" s="156">
        <f t="shared" si="73"/>
        <v>3937.65</v>
      </c>
      <c r="Q426" s="156">
        <f t="shared" si="74"/>
        <v>3938</v>
      </c>
      <c r="R426" s="29" t="str">
        <f>VLOOKUP(VLOOKUP(G426,开关状态表!B:H,2,FALSE),矩阵信息表!B:H,2,FALSE)</f>
        <v>CS6D</v>
      </c>
      <c r="S426" s="29" t="str">
        <f>VLOOKUP(G426,开关状态表!B:H,5,FALSE)</f>
        <v>RC6A</v>
      </c>
      <c r="T426" s="29" t="str">
        <f>VLOOKUP(G426,开关状态表!B:H,6,FALSE)</f>
        <v>TA6A</v>
      </c>
      <c r="U426" s="29">
        <f>VLOOKUP(R426&amp;"-"&amp;S426,通道清单!C:L,8,FALSE)</f>
        <v>36</v>
      </c>
      <c r="V426" s="29">
        <f>VLOOKUP(R426&amp;"-"&amp;S426,通道清单!C:L,9,FALSE)</f>
        <v>6127</v>
      </c>
      <c r="W426" s="29">
        <f>VLOOKUP(R426&amp;"-"&amp;S426,通道清单!C:L,10,FALSE)</f>
        <v>6163</v>
      </c>
      <c r="X426" s="29">
        <f>VLOOKUP(R426&amp;"-"&amp;T426,通道清单!C:L,9,FALSE)</f>
        <v>3902</v>
      </c>
      <c r="Y426" s="29">
        <f>VLOOKUP(R426&amp;"-"&amp;T426,通道清单!C:L,10,FALSE)</f>
        <v>3938</v>
      </c>
    </row>
    <row r="427" ht="15" hidden="1" spans="1:25">
      <c r="A427" s="29">
        <f t="shared" si="79"/>
        <v>426</v>
      </c>
      <c r="B427" s="29" t="str">
        <f t="shared" si="70"/>
        <v>CS6D-1-1-[7][7]-OFF0-BW18</v>
      </c>
      <c r="C427" s="29" t="str">
        <f>R427&amp;"_BW"&amp;TEXT(O427-N427,"000.00")&amp;"_U"&amp;VLOOKUP(R427&amp;"-"&amp;S427,通道清单!C:L,5,FALSE)&amp;LEFT("_____",5-LEN(VLOOKUP(R427&amp;"-"&amp;S427,通道清单!C:L,4,FALSE)))&amp;VLOOKUP(R427&amp;"-"&amp;S427,通道清单!C:L,4,FALSE)&amp;"_S"&amp;TEXT(N427,"00000.00")&amp;"_E"&amp;TEXT(O427,"00000.00")&amp;"_D"&amp;VLOOKUP(R427&amp;"-"&amp;T427,通道清单!C:L,5,FALSE)&amp;LEFT("_____",5-LEN(VLOOKUP(R427&amp;"-"&amp;T427,通道清单!C:L,4,FALSE)))&amp;VLOOKUP(R427&amp;"-"&amp;T427,通道清单!C:L,4,FALSE)&amp;"_S"&amp;TEXT(P427,"00000.00")&amp;"_E"&amp;TEXT(Q427,"00000.00")</f>
        <v>CS6D_BW018.00_UV____C_S06167.00_E06185.00_DH____A_S03942.00_E03960.00</v>
      </c>
      <c r="D427" s="29"/>
      <c r="E427" s="29"/>
      <c r="F427" s="29"/>
      <c r="G427" s="29" t="s">
        <v>8932</v>
      </c>
      <c r="H427" s="29">
        <f>VLOOKUP(G427,开关状态表!B:I,7,FALSE)</f>
        <v>1</v>
      </c>
      <c r="I427" s="29">
        <v>0</v>
      </c>
      <c r="J427" s="161">
        <v>18</v>
      </c>
      <c r="K427" s="29" t="s">
        <v>8732</v>
      </c>
      <c r="L427" s="29"/>
      <c r="M427" s="158" t="s">
        <v>8733</v>
      </c>
      <c r="N427" s="156">
        <f t="shared" si="71"/>
        <v>6167</v>
      </c>
      <c r="O427" s="156">
        <f t="shared" si="72"/>
        <v>6185</v>
      </c>
      <c r="P427" s="156">
        <f t="shared" si="73"/>
        <v>3942</v>
      </c>
      <c r="Q427" s="156">
        <f t="shared" si="74"/>
        <v>3960</v>
      </c>
      <c r="R427" s="29" t="str">
        <f>VLOOKUP(VLOOKUP(G427,开关状态表!B:H,2,FALSE),矩阵信息表!B:H,2,FALSE)</f>
        <v>CS6D</v>
      </c>
      <c r="S427" s="29" t="str">
        <f>VLOOKUP(G427,开关状态表!B:H,5,FALSE)</f>
        <v>RC7A</v>
      </c>
      <c r="T427" s="29" t="str">
        <f>VLOOKUP(G427,开关状态表!B:H,6,FALSE)</f>
        <v>TA7A</v>
      </c>
      <c r="U427" s="29">
        <f>VLOOKUP(R427&amp;"-"&amp;S427,通道清单!C:L,8,FALSE)</f>
        <v>36</v>
      </c>
      <c r="V427" s="29">
        <f>VLOOKUP(R427&amp;"-"&amp;S427,通道清单!C:L,9,FALSE)</f>
        <v>6167</v>
      </c>
      <c r="W427" s="29">
        <f>VLOOKUP(R427&amp;"-"&amp;S427,通道清单!C:L,10,FALSE)</f>
        <v>6203</v>
      </c>
      <c r="X427" s="29">
        <f>VLOOKUP(R427&amp;"-"&amp;T427,通道清单!C:L,9,FALSE)</f>
        <v>3942</v>
      </c>
      <c r="Y427" s="29">
        <f>VLOOKUP(R427&amp;"-"&amp;T427,通道清单!C:L,10,FALSE)</f>
        <v>3978</v>
      </c>
    </row>
    <row r="428" ht="15" hidden="1" spans="1:25">
      <c r="A428" s="29">
        <f t="shared" si="79"/>
        <v>427</v>
      </c>
      <c r="B428" s="29" t="str">
        <f t="shared" si="70"/>
        <v>CS6D-1-1-[7][7]-OFF18-BW18</v>
      </c>
      <c r="C428" s="29" t="str">
        <f>R428&amp;"_BW"&amp;TEXT(O428-N428,"000.00")&amp;"_U"&amp;VLOOKUP(R428&amp;"-"&amp;S428,通道清单!C:L,5,FALSE)&amp;LEFT("_____",5-LEN(VLOOKUP(R428&amp;"-"&amp;S428,通道清单!C:L,4,FALSE)))&amp;VLOOKUP(R428&amp;"-"&amp;S428,通道清单!C:L,4,FALSE)&amp;"_S"&amp;TEXT(N428,"00000.00")&amp;"_E"&amp;TEXT(O428,"00000.00")&amp;"_D"&amp;VLOOKUP(R428&amp;"-"&amp;T428,通道清单!C:L,5,FALSE)&amp;LEFT("_____",5-LEN(VLOOKUP(R428&amp;"-"&amp;T428,通道清单!C:L,4,FALSE)))&amp;VLOOKUP(R428&amp;"-"&amp;T428,通道清单!C:L,4,FALSE)&amp;"_S"&amp;TEXT(P428,"00000.00")&amp;"_E"&amp;TEXT(Q428,"00000.00")</f>
        <v>CS6D_BW018.00_UV____C_S06185.00_E06203.00_DH____A_S03960.00_E03978.00</v>
      </c>
      <c r="D428" s="29"/>
      <c r="E428" s="29"/>
      <c r="F428" s="29"/>
      <c r="G428" s="29" t="s">
        <v>8932</v>
      </c>
      <c r="H428" s="29">
        <f>VLOOKUP(G428,开关状态表!B:I,7,FALSE)</f>
        <v>1</v>
      </c>
      <c r="I428" s="29">
        <v>18</v>
      </c>
      <c r="J428" s="161">
        <v>18</v>
      </c>
      <c r="K428" s="29" t="s">
        <v>8732</v>
      </c>
      <c r="L428" s="29"/>
      <c r="M428" s="158" t="s">
        <v>8733</v>
      </c>
      <c r="N428" s="156">
        <f t="shared" si="71"/>
        <v>6185</v>
      </c>
      <c r="O428" s="156">
        <f t="shared" si="72"/>
        <v>6203</v>
      </c>
      <c r="P428" s="156">
        <f t="shared" si="73"/>
        <v>3960</v>
      </c>
      <c r="Q428" s="156">
        <f t="shared" si="74"/>
        <v>3978</v>
      </c>
      <c r="R428" s="29" t="str">
        <f>VLOOKUP(VLOOKUP(G428,开关状态表!B:H,2,FALSE),矩阵信息表!B:H,2,FALSE)</f>
        <v>CS6D</v>
      </c>
      <c r="S428" s="29" t="str">
        <f>VLOOKUP(G428,开关状态表!B:H,5,FALSE)</f>
        <v>RC7A</v>
      </c>
      <c r="T428" s="29" t="str">
        <f>VLOOKUP(G428,开关状态表!B:H,6,FALSE)</f>
        <v>TA7A</v>
      </c>
      <c r="U428" s="29">
        <f>VLOOKUP(R428&amp;"-"&amp;S428,通道清单!C:L,8,FALSE)</f>
        <v>36</v>
      </c>
      <c r="V428" s="29">
        <f>VLOOKUP(R428&amp;"-"&amp;S428,通道清单!C:L,9,FALSE)</f>
        <v>6167</v>
      </c>
      <c r="W428" s="29">
        <f>VLOOKUP(R428&amp;"-"&amp;S428,通道清单!C:L,10,FALSE)</f>
        <v>6203</v>
      </c>
      <c r="X428" s="29">
        <f>VLOOKUP(R428&amp;"-"&amp;T428,通道清单!C:L,9,FALSE)</f>
        <v>3942</v>
      </c>
      <c r="Y428" s="29">
        <f>VLOOKUP(R428&amp;"-"&amp;T428,通道清单!C:L,10,FALSE)</f>
        <v>3978</v>
      </c>
    </row>
    <row r="429" ht="15" hidden="1" spans="1:25">
      <c r="A429" s="29">
        <f t="shared" si="79"/>
        <v>428</v>
      </c>
      <c r="B429" s="29" t="str">
        <f t="shared" si="70"/>
        <v>CS6D-1-1-[8][8]-OFF0-BW0.65</v>
      </c>
      <c r="C429" s="29" t="str">
        <f>R429&amp;"_BW"&amp;TEXT(O429-N429,"000.00")&amp;"_U"&amp;VLOOKUP(R429&amp;"-"&amp;S429,通道清单!C:L,5,FALSE)&amp;LEFT("_____",5-LEN(VLOOKUP(R429&amp;"-"&amp;S429,通道清单!C:L,4,FALSE)))&amp;VLOOKUP(R429&amp;"-"&amp;S429,通道清单!C:L,4,FALSE)&amp;"_S"&amp;TEXT(N429,"00000.00")&amp;"_E"&amp;TEXT(O429,"00000.00")&amp;"_D"&amp;VLOOKUP(R429&amp;"-"&amp;T429,通道清单!C:L,5,FALSE)&amp;LEFT("_____",5-LEN(VLOOKUP(R429&amp;"-"&amp;T429,通道清单!C:L,4,FALSE)))&amp;VLOOKUP(R429&amp;"-"&amp;T429,通道清单!C:L,4,FALSE)&amp;"_S"&amp;TEXT(P429,"00000.00")&amp;"_E"&amp;TEXT(Q429,"00000.00")</f>
        <v>CS6D_BW000.65_UV____C_S06207.00_E06207.65_DH____A_S03982.00_E03982.65</v>
      </c>
      <c r="D429" s="29"/>
      <c r="E429" s="29"/>
      <c r="F429" s="29"/>
      <c r="G429" s="29" t="s">
        <v>8933</v>
      </c>
      <c r="H429" s="29">
        <f>VLOOKUP(G429,开关状态表!B:I,7,FALSE)</f>
        <v>1</v>
      </c>
      <c r="I429" s="29">
        <v>0</v>
      </c>
      <c r="J429" s="161">
        <v>0.65</v>
      </c>
      <c r="K429" s="29" t="s">
        <v>202</v>
      </c>
      <c r="L429" s="29"/>
      <c r="M429" s="158" t="s">
        <v>8733</v>
      </c>
      <c r="N429" s="156">
        <f t="shared" si="71"/>
        <v>6207</v>
      </c>
      <c r="O429" s="156">
        <f t="shared" si="72"/>
        <v>6207.65</v>
      </c>
      <c r="P429" s="156">
        <f t="shared" si="73"/>
        <v>3982</v>
      </c>
      <c r="Q429" s="156">
        <f t="shared" si="74"/>
        <v>3982.65</v>
      </c>
      <c r="R429" s="29" t="str">
        <f>VLOOKUP(VLOOKUP(G429,开关状态表!B:H,2,FALSE),矩阵信息表!B:H,2,FALSE)</f>
        <v>CS6D</v>
      </c>
      <c r="S429" s="29" t="str">
        <f>VLOOKUP(G429,开关状态表!B:H,5,FALSE)</f>
        <v>RC8A</v>
      </c>
      <c r="T429" s="29" t="str">
        <f>VLOOKUP(G429,开关状态表!B:H,6,FALSE)</f>
        <v>TA8A</v>
      </c>
      <c r="U429" s="29">
        <f>VLOOKUP(R429&amp;"-"&amp;S429,通道清单!C:L,8,FALSE)</f>
        <v>36</v>
      </c>
      <c r="V429" s="29">
        <f>VLOOKUP(R429&amp;"-"&amp;S429,通道清单!C:L,9,FALSE)</f>
        <v>6207</v>
      </c>
      <c r="W429" s="29">
        <f>VLOOKUP(R429&amp;"-"&amp;S429,通道清单!C:L,10,FALSE)</f>
        <v>6243</v>
      </c>
      <c r="X429" s="29">
        <f>VLOOKUP(R429&amp;"-"&amp;T429,通道清单!C:L,9,FALSE)</f>
        <v>3982</v>
      </c>
      <c r="Y429" s="29">
        <f>VLOOKUP(R429&amp;"-"&amp;T429,通道清单!C:L,10,FALSE)</f>
        <v>4018</v>
      </c>
    </row>
    <row r="430" ht="15" hidden="1" spans="1:25">
      <c r="A430" s="29">
        <f t="shared" si="79"/>
        <v>429</v>
      </c>
      <c r="B430" s="29" t="str">
        <f t="shared" si="70"/>
        <v>CS6D-1-1-[8][8]-OFF0.65-BW12.7</v>
      </c>
      <c r="C430" s="29" t="str">
        <f>R430&amp;"_BW"&amp;TEXT(O430-N430,"000.00")&amp;"_U"&amp;VLOOKUP(R430&amp;"-"&amp;S430,通道清单!C:L,5,FALSE)&amp;LEFT("_____",5-LEN(VLOOKUP(R430&amp;"-"&amp;S430,通道清单!C:L,4,FALSE)))&amp;VLOOKUP(R430&amp;"-"&amp;S430,通道清单!C:L,4,FALSE)&amp;"_S"&amp;TEXT(N430,"00000.00")&amp;"_E"&amp;TEXT(O430,"00000.00")&amp;"_D"&amp;VLOOKUP(R430&amp;"-"&amp;T430,通道清单!C:L,5,FALSE)&amp;LEFT("_____",5-LEN(VLOOKUP(R430&amp;"-"&amp;T430,通道清单!C:L,4,FALSE)))&amp;VLOOKUP(R430&amp;"-"&amp;T430,通道清单!C:L,4,FALSE)&amp;"_S"&amp;TEXT(P430,"00000.00")&amp;"_E"&amp;TEXT(Q430,"00000.00")</f>
        <v>CS6D_BW012.70_UV____C_S06207.65_E06220.35_DH____A_S03982.65_E03995.35</v>
      </c>
      <c r="D430" s="29"/>
      <c r="E430" s="29"/>
      <c r="F430" s="29"/>
      <c r="G430" s="29" t="s">
        <v>8933</v>
      </c>
      <c r="H430" s="29">
        <f>VLOOKUP(G430,开关状态表!B:I,7,FALSE)</f>
        <v>1</v>
      </c>
      <c r="I430" s="29">
        <v>0.65</v>
      </c>
      <c r="J430" s="161">
        <v>12.7</v>
      </c>
      <c r="K430" s="29" t="s">
        <v>8732</v>
      </c>
      <c r="L430" s="29"/>
      <c r="M430" s="158" t="s">
        <v>8733</v>
      </c>
      <c r="N430" s="156">
        <f t="shared" si="71"/>
        <v>6207.65</v>
      </c>
      <c r="O430" s="156">
        <f t="shared" si="72"/>
        <v>6220.35</v>
      </c>
      <c r="P430" s="156">
        <f t="shared" si="73"/>
        <v>3982.65</v>
      </c>
      <c r="Q430" s="156">
        <f t="shared" si="74"/>
        <v>3995.35</v>
      </c>
      <c r="R430" s="29" t="str">
        <f>VLOOKUP(VLOOKUP(G430,开关状态表!B:H,2,FALSE),矩阵信息表!B:H,2,FALSE)</f>
        <v>CS6D</v>
      </c>
      <c r="S430" s="29" t="str">
        <f>VLOOKUP(G430,开关状态表!B:H,5,FALSE)</f>
        <v>RC8A</v>
      </c>
      <c r="T430" s="29" t="str">
        <f>VLOOKUP(G430,开关状态表!B:H,6,FALSE)</f>
        <v>TA8A</v>
      </c>
      <c r="U430" s="29">
        <f>VLOOKUP(R430&amp;"-"&amp;S430,通道清单!C:L,8,FALSE)</f>
        <v>36</v>
      </c>
      <c r="V430" s="29">
        <f>VLOOKUP(R430&amp;"-"&amp;S430,通道清单!C:L,9,FALSE)</f>
        <v>6207</v>
      </c>
      <c r="W430" s="29">
        <f>VLOOKUP(R430&amp;"-"&amp;S430,通道清单!C:L,10,FALSE)</f>
        <v>6243</v>
      </c>
      <c r="X430" s="29">
        <f>VLOOKUP(R430&amp;"-"&amp;T430,通道清单!C:L,9,FALSE)</f>
        <v>3982</v>
      </c>
      <c r="Y430" s="29">
        <f>VLOOKUP(R430&amp;"-"&amp;T430,通道清单!C:L,10,FALSE)</f>
        <v>4018</v>
      </c>
    </row>
    <row r="431" ht="15" hidden="1" spans="1:25">
      <c r="A431" s="29">
        <f t="shared" si="79"/>
        <v>430</v>
      </c>
      <c r="B431" s="29" t="str">
        <f t="shared" si="70"/>
        <v>CS6D-1-1-[8][8]-OFF13.35-BW0.55</v>
      </c>
      <c r="C431" s="29" t="str">
        <f>R431&amp;"_BW"&amp;TEXT(O431-N431,"000.00")&amp;"_U"&amp;VLOOKUP(R431&amp;"-"&amp;S431,通道清单!C:L,5,FALSE)&amp;LEFT("_____",5-LEN(VLOOKUP(R431&amp;"-"&amp;S431,通道清单!C:L,4,FALSE)))&amp;VLOOKUP(R431&amp;"-"&amp;S431,通道清单!C:L,4,FALSE)&amp;"_S"&amp;TEXT(N431,"00000.00")&amp;"_E"&amp;TEXT(O431,"00000.00")&amp;"_D"&amp;VLOOKUP(R431&amp;"-"&amp;T431,通道清单!C:L,5,FALSE)&amp;LEFT("_____",5-LEN(VLOOKUP(R431&amp;"-"&amp;T431,通道清单!C:L,4,FALSE)))&amp;VLOOKUP(R431&amp;"-"&amp;T431,通道清单!C:L,4,FALSE)&amp;"_S"&amp;TEXT(P431,"00000.00")&amp;"_E"&amp;TEXT(Q431,"00000.00")</f>
        <v>CS6D_BW000.55_UV____C_S06220.35_E06220.90_DH____A_S03995.35_E03995.90</v>
      </c>
      <c r="D431" s="29"/>
      <c r="E431" s="29"/>
      <c r="F431" s="29"/>
      <c r="G431" s="29" t="s">
        <v>8933</v>
      </c>
      <c r="H431" s="29">
        <f>VLOOKUP(G431,开关状态表!B:I,7,FALSE)</f>
        <v>1</v>
      </c>
      <c r="I431" s="29">
        <v>13.35</v>
      </c>
      <c r="J431" s="161">
        <v>0.55</v>
      </c>
      <c r="K431" s="29" t="s">
        <v>202</v>
      </c>
      <c r="L431" s="29"/>
      <c r="M431" s="158" t="s">
        <v>8733</v>
      </c>
      <c r="N431" s="156">
        <f t="shared" si="71"/>
        <v>6220.35</v>
      </c>
      <c r="O431" s="156">
        <f t="shared" si="72"/>
        <v>6220.9</v>
      </c>
      <c r="P431" s="156">
        <f t="shared" si="73"/>
        <v>3995.35</v>
      </c>
      <c r="Q431" s="156">
        <f t="shared" si="74"/>
        <v>3995.9</v>
      </c>
      <c r="R431" s="29" t="str">
        <f>VLOOKUP(VLOOKUP(G431,开关状态表!B:H,2,FALSE),矩阵信息表!B:H,2,FALSE)</f>
        <v>CS6D</v>
      </c>
      <c r="S431" s="29" t="str">
        <f>VLOOKUP(G431,开关状态表!B:H,5,FALSE)</f>
        <v>RC8A</v>
      </c>
      <c r="T431" s="29" t="str">
        <f>VLOOKUP(G431,开关状态表!B:H,6,FALSE)</f>
        <v>TA8A</v>
      </c>
      <c r="U431" s="29">
        <f>VLOOKUP(R431&amp;"-"&amp;S431,通道清单!C:L,8,FALSE)</f>
        <v>36</v>
      </c>
      <c r="V431" s="29">
        <f>VLOOKUP(R431&amp;"-"&amp;S431,通道清单!C:L,9,FALSE)</f>
        <v>6207</v>
      </c>
      <c r="W431" s="29">
        <f>VLOOKUP(R431&amp;"-"&amp;S431,通道清单!C:L,10,FALSE)</f>
        <v>6243</v>
      </c>
      <c r="X431" s="29">
        <f>VLOOKUP(R431&amp;"-"&amp;T431,通道清单!C:L,9,FALSE)</f>
        <v>3982</v>
      </c>
      <c r="Y431" s="29">
        <f>VLOOKUP(R431&amp;"-"&amp;T431,通道清单!C:L,10,FALSE)</f>
        <v>4018</v>
      </c>
    </row>
    <row r="432" ht="15" hidden="1" spans="1:25">
      <c r="A432" s="29">
        <f t="shared" si="79"/>
        <v>431</v>
      </c>
      <c r="B432" s="29" t="str">
        <f t="shared" si="70"/>
        <v>CS6D-1-1-[8][8]-OFF13.9-BW6.2</v>
      </c>
      <c r="C432" s="29" t="str">
        <f>R432&amp;"_BW"&amp;TEXT(O432-N432,"000.00")&amp;"_U"&amp;VLOOKUP(R432&amp;"-"&amp;S432,通道清单!C:L,5,FALSE)&amp;LEFT("_____",5-LEN(VLOOKUP(R432&amp;"-"&amp;S432,通道清单!C:L,4,FALSE)))&amp;VLOOKUP(R432&amp;"-"&amp;S432,通道清单!C:L,4,FALSE)&amp;"_S"&amp;TEXT(N432,"00000.00")&amp;"_E"&amp;TEXT(O432,"00000.00")&amp;"_D"&amp;VLOOKUP(R432&amp;"-"&amp;T432,通道清单!C:L,5,FALSE)&amp;LEFT("_____",5-LEN(VLOOKUP(R432&amp;"-"&amp;T432,通道清单!C:L,4,FALSE)))&amp;VLOOKUP(R432&amp;"-"&amp;T432,通道清单!C:L,4,FALSE)&amp;"_S"&amp;TEXT(P432,"00000.00")&amp;"_E"&amp;TEXT(Q432,"00000.00")</f>
        <v>CS6D_BW006.20_UV____C_S06220.90_E06227.10_DH____A_S03995.90_E04002.10</v>
      </c>
      <c r="D432" s="29"/>
      <c r="E432" s="29"/>
      <c r="F432" s="29"/>
      <c r="G432" s="29" t="s">
        <v>8933</v>
      </c>
      <c r="H432" s="29">
        <f>VLOOKUP(G432,开关状态表!B:I,7,FALSE)</f>
        <v>1</v>
      </c>
      <c r="I432" s="29">
        <v>13.9</v>
      </c>
      <c r="J432" s="161">
        <v>6.2</v>
      </c>
      <c r="K432" s="29" t="s">
        <v>8732</v>
      </c>
      <c r="L432" s="29"/>
      <c r="M432" s="158" t="s">
        <v>8733</v>
      </c>
      <c r="N432" s="156">
        <f t="shared" si="71"/>
        <v>6220.9</v>
      </c>
      <c r="O432" s="156">
        <f t="shared" si="72"/>
        <v>6227.1</v>
      </c>
      <c r="P432" s="156">
        <f t="shared" si="73"/>
        <v>3995.9</v>
      </c>
      <c r="Q432" s="156">
        <f t="shared" si="74"/>
        <v>4002.1</v>
      </c>
      <c r="R432" s="29" t="str">
        <f>VLOOKUP(VLOOKUP(G432,开关状态表!B:H,2,FALSE),矩阵信息表!B:H,2,FALSE)</f>
        <v>CS6D</v>
      </c>
      <c r="S432" s="29" t="str">
        <f>VLOOKUP(G432,开关状态表!B:H,5,FALSE)</f>
        <v>RC8A</v>
      </c>
      <c r="T432" s="29" t="str">
        <f>VLOOKUP(G432,开关状态表!B:H,6,FALSE)</f>
        <v>TA8A</v>
      </c>
      <c r="U432" s="29">
        <f>VLOOKUP(R432&amp;"-"&amp;S432,通道清单!C:L,8,FALSE)</f>
        <v>36</v>
      </c>
      <c r="V432" s="29">
        <f>VLOOKUP(R432&amp;"-"&amp;S432,通道清单!C:L,9,FALSE)</f>
        <v>6207</v>
      </c>
      <c r="W432" s="29">
        <f>VLOOKUP(R432&amp;"-"&amp;S432,通道清单!C:L,10,FALSE)</f>
        <v>6243</v>
      </c>
      <c r="X432" s="29">
        <f>VLOOKUP(R432&amp;"-"&amp;T432,通道清单!C:L,9,FALSE)</f>
        <v>3982</v>
      </c>
      <c r="Y432" s="29">
        <f>VLOOKUP(R432&amp;"-"&amp;T432,通道清单!C:L,10,FALSE)</f>
        <v>4018</v>
      </c>
    </row>
    <row r="433" ht="15" hidden="1" spans="1:25">
      <c r="A433" s="29">
        <f t="shared" si="79"/>
        <v>432</v>
      </c>
      <c r="B433" s="29" t="str">
        <f t="shared" si="70"/>
        <v>CS6D-1-1-[8][8]-OFF20.1-BW0.8</v>
      </c>
      <c r="C433" s="29" t="str">
        <f>R433&amp;"_BW"&amp;TEXT(O433-N433,"000.00")&amp;"_U"&amp;VLOOKUP(R433&amp;"-"&amp;S433,通道清单!C:L,5,FALSE)&amp;LEFT("_____",5-LEN(VLOOKUP(R433&amp;"-"&amp;S433,通道清单!C:L,4,FALSE)))&amp;VLOOKUP(R433&amp;"-"&amp;S433,通道清单!C:L,4,FALSE)&amp;"_S"&amp;TEXT(N433,"00000.00")&amp;"_E"&amp;TEXT(O433,"00000.00")&amp;"_D"&amp;VLOOKUP(R433&amp;"-"&amp;T433,通道清单!C:L,5,FALSE)&amp;LEFT("_____",5-LEN(VLOOKUP(R433&amp;"-"&amp;T433,通道清单!C:L,4,FALSE)))&amp;VLOOKUP(R433&amp;"-"&amp;T433,通道清单!C:L,4,FALSE)&amp;"_S"&amp;TEXT(P433,"00000.00")&amp;"_E"&amp;TEXT(Q433,"00000.00")</f>
        <v>CS6D_BW000.80_UV____C_S06227.10_E06227.90_DH____A_S04002.10_E04002.90</v>
      </c>
      <c r="D433" s="29"/>
      <c r="E433" s="29"/>
      <c r="F433" s="29"/>
      <c r="G433" s="29" t="s">
        <v>8933</v>
      </c>
      <c r="H433" s="29">
        <f>VLOOKUP(G433,开关状态表!B:I,7,FALSE)</f>
        <v>1</v>
      </c>
      <c r="I433" s="29">
        <v>20.1</v>
      </c>
      <c r="J433" s="161">
        <v>0.8</v>
      </c>
      <c r="K433" s="29" t="s">
        <v>202</v>
      </c>
      <c r="L433" s="29"/>
      <c r="M433" s="158" t="s">
        <v>8733</v>
      </c>
      <c r="N433" s="156">
        <f t="shared" si="71"/>
        <v>6227.1</v>
      </c>
      <c r="O433" s="156">
        <f t="shared" si="72"/>
        <v>6227.9</v>
      </c>
      <c r="P433" s="156">
        <f t="shared" si="73"/>
        <v>4002.1</v>
      </c>
      <c r="Q433" s="156">
        <f t="shared" si="74"/>
        <v>4002.9</v>
      </c>
      <c r="R433" s="29" t="str">
        <f>VLOOKUP(VLOOKUP(G433,开关状态表!B:H,2,FALSE),矩阵信息表!B:H,2,FALSE)</f>
        <v>CS6D</v>
      </c>
      <c r="S433" s="29" t="str">
        <f>VLOOKUP(G433,开关状态表!B:H,5,FALSE)</f>
        <v>RC8A</v>
      </c>
      <c r="T433" s="29" t="str">
        <f>VLOOKUP(G433,开关状态表!B:H,6,FALSE)</f>
        <v>TA8A</v>
      </c>
      <c r="U433" s="29">
        <f>VLOOKUP(R433&amp;"-"&amp;S433,通道清单!C:L,8,FALSE)</f>
        <v>36</v>
      </c>
      <c r="V433" s="29">
        <f>VLOOKUP(R433&amp;"-"&amp;S433,通道清单!C:L,9,FALSE)</f>
        <v>6207</v>
      </c>
      <c r="W433" s="29">
        <f>VLOOKUP(R433&amp;"-"&amp;S433,通道清单!C:L,10,FALSE)</f>
        <v>6243</v>
      </c>
      <c r="X433" s="29">
        <f>VLOOKUP(R433&amp;"-"&amp;T433,通道清单!C:L,9,FALSE)</f>
        <v>3982</v>
      </c>
      <c r="Y433" s="29">
        <f>VLOOKUP(R433&amp;"-"&amp;T433,通道清单!C:L,10,FALSE)</f>
        <v>4018</v>
      </c>
    </row>
    <row r="434" ht="15" hidden="1" spans="1:25">
      <c r="A434" s="29">
        <f t="shared" si="79"/>
        <v>433</v>
      </c>
      <c r="B434" s="29" t="str">
        <f t="shared" si="70"/>
        <v>CS6D-1-1-[8][8]-OFF20.9-BW6.2</v>
      </c>
      <c r="C434" s="29" t="str">
        <f>R434&amp;"_BW"&amp;TEXT(O434-N434,"000.00")&amp;"_U"&amp;VLOOKUP(R434&amp;"-"&amp;S434,通道清单!C:L,5,FALSE)&amp;LEFT("_____",5-LEN(VLOOKUP(R434&amp;"-"&amp;S434,通道清单!C:L,4,FALSE)))&amp;VLOOKUP(R434&amp;"-"&amp;S434,通道清单!C:L,4,FALSE)&amp;"_S"&amp;TEXT(N434,"00000.00")&amp;"_E"&amp;TEXT(O434,"00000.00")&amp;"_D"&amp;VLOOKUP(R434&amp;"-"&amp;T434,通道清单!C:L,5,FALSE)&amp;LEFT("_____",5-LEN(VLOOKUP(R434&amp;"-"&amp;T434,通道清单!C:L,4,FALSE)))&amp;VLOOKUP(R434&amp;"-"&amp;T434,通道清单!C:L,4,FALSE)&amp;"_S"&amp;TEXT(P434,"00000.00")&amp;"_E"&amp;TEXT(Q434,"00000.00")</f>
        <v>CS6D_BW006.20_UV____C_S06227.90_E06234.10_DH____A_S04002.90_E04009.10</v>
      </c>
      <c r="D434" s="29"/>
      <c r="E434" s="29"/>
      <c r="F434" s="29"/>
      <c r="G434" s="29" t="s">
        <v>8933</v>
      </c>
      <c r="H434" s="29">
        <f>VLOOKUP(G434,开关状态表!B:I,7,FALSE)</f>
        <v>1</v>
      </c>
      <c r="I434" s="29">
        <v>20.9</v>
      </c>
      <c r="J434" s="161">
        <v>6.2</v>
      </c>
      <c r="K434" s="29" t="s">
        <v>8732</v>
      </c>
      <c r="L434" s="29"/>
      <c r="M434" s="158" t="s">
        <v>8733</v>
      </c>
      <c r="N434" s="156">
        <f t="shared" si="71"/>
        <v>6227.9</v>
      </c>
      <c r="O434" s="156">
        <f t="shared" si="72"/>
        <v>6234.1</v>
      </c>
      <c r="P434" s="156">
        <f t="shared" si="73"/>
        <v>4002.9</v>
      </c>
      <c r="Q434" s="156">
        <f t="shared" si="74"/>
        <v>4009.1</v>
      </c>
      <c r="R434" s="29" t="str">
        <f>VLOOKUP(VLOOKUP(G434,开关状态表!B:H,2,FALSE),矩阵信息表!B:H,2,FALSE)</f>
        <v>CS6D</v>
      </c>
      <c r="S434" s="29" t="str">
        <f>VLOOKUP(G434,开关状态表!B:H,5,FALSE)</f>
        <v>RC8A</v>
      </c>
      <c r="T434" s="29" t="str">
        <f>VLOOKUP(G434,开关状态表!B:H,6,FALSE)</f>
        <v>TA8A</v>
      </c>
      <c r="U434" s="29">
        <f>VLOOKUP(R434&amp;"-"&amp;S434,通道清单!C:L,8,FALSE)</f>
        <v>36</v>
      </c>
      <c r="V434" s="29">
        <f>VLOOKUP(R434&amp;"-"&amp;S434,通道清单!C:L,9,FALSE)</f>
        <v>6207</v>
      </c>
      <c r="W434" s="29">
        <f>VLOOKUP(R434&amp;"-"&amp;S434,通道清单!C:L,10,FALSE)</f>
        <v>6243</v>
      </c>
      <c r="X434" s="29">
        <f>VLOOKUP(R434&amp;"-"&amp;T434,通道清单!C:L,9,FALSE)</f>
        <v>3982</v>
      </c>
      <c r="Y434" s="29">
        <f>VLOOKUP(R434&amp;"-"&amp;T434,通道清单!C:L,10,FALSE)</f>
        <v>4018</v>
      </c>
    </row>
    <row r="435" ht="15" hidden="1" spans="1:25">
      <c r="A435" s="29">
        <f t="shared" si="79"/>
        <v>434</v>
      </c>
      <c r="B435" s="29" t="str">
        <f t="shared" si="70"/>
        <v>CS6D-1-1-[8][8]-OFF27.1-BW0.9</v>
      </c>
      <c r="C435" s="29" t="str">
        <f>R435&amp;"_BW"&amp;TEXT(O435-N435,"000.00")&amp;"_U"&amp;VLOOKUP(R435&amp;"-"&amp;S435,通道清单!C:L,5,FALSE)&amp;LEFT("_____",5-LEN(VLOOKUP(R435&amp;"-"&amp;S435,通道清单!C:L,4,FALSE)))&amp;VLOOKUP(R435&amp;"-"&amp;S435,通道清单!C:L,4,FALSE)&amp;"_S"&amp;TEXT(N435,"00000.00")&amp;"_E"&amp;TEXT(O435,"00000.00")&amp;"_D"&amp;VLOOKUP(R435&amp;"-"&amp;T435,通道清单!C:L,5,FALSE)&amp;LEFT("_____",5-LEN(VLOOKUP(R435&amp;"-"&amp;T435,通道清单!C:L,4,FALSE)))&amp;VLOOKUP(R435&amp;"-"&amp;T435,通道清单!C:L,4,FALSE)&amp;"_S"&amp;TEXT(P435,"00000.00")&amp;"_E"&amp;TEXT(Q435,"00000.00")</f>
        <v>CS6D_BW000.90_UV____C_S06234.10_E06235.00_DH____A_S04009.10_E04010.00</v>
      </c>
      <c r="D435" s="29"/>
      <c r="E435" s="29"/>
      <c r="F435" s="29"/>
      <c r="G435" s="29" t="s">
        <v>8933</v>
      </c>
      <c r="H435" s="29">
        <f>VLOOKUP(G435,开关状态表!B:I,7,FALSE)</f>
        <v>1</v>
      </c>
      <c r="I435" s="29">
        <v>27.1</v>
      </c>
      <c r="J435" s="161">
        <v>0.9</v>
      </c>
      <c r="K435" s="29" t="s">
        <v>202</v>
      </c>
      <c r="L435" s="29"/>
      <c r="M435" s="158" t="s">
        <v>8733</v>
      </c>
      <c r="N435" s="156">
        <f t="shared" si="71"/>
        <v>6234.1</v>
      </c>
      <c r="O435" s="156">
        <f t="shared" si="72"/>
        <v>6235</v>
      </c>
      <c r="P435" s="156">
        <f t="shared" si="73"/>
        <v>4009.1</v>
      </c>
      <c r="Q435" s="156">
        <f t="shared" si="74"/>
        <v>4010</v>
      </c>
      <c r="R435" s="29" t="str">
        <f>VLOOKUP(VLOOKUP(G435,开关状态表!B:H,2,FALSE),矩阵信息表!B:H,2,FALSE)</f>
        <v>CS6D</v>
      </c>
      <c r="S435" s="29" t="str">
        <f>VLOOKUP(G435,开关状态表!B:H,5,FALSE)</f>
        <v>RC8A</v>
      </c>
      <c r="T435" s="29" t="str">
        <f>VLOOKUP(G435,开关状态表!B:H,6,FALSE)</f>
        <v>TA8A</v>
      </c>
      <c r="U435" s="29">
        <f>VLOOKUP(R435&amp;"-"&amp;S435,通道清单!C:L,8,FALSE)</f>
        <v>36</v>
      </c>
      <c r="V435" s="29">
        <f>VLOOKUP(R435&amp;"-"&amp;S435,通道清单!C:L,9,FALSE)</f>
        <v>6207</v>
      </c>
      <c r="W435" s="29">
        <f>VLOOKUP(R435&amp;"-"&amp;S435,通道清单!C:L,10,FALSE)</f>
        <v>6243</v>
      </c>
      <c r="X435" s="29">
        <f>VLOOKUP(R435&amp;"-"&amp;T435,通道清单!C:L,9,FALSE)</f>
        <v>3982</v>
      </c>
      <c r="Y435" s="29">
        <f>VLOOKUP(R435&amp;"-"&amp;T435,通道清单!C:L,10,FALSE)</f>
        <v>4018</v>
      </c>
    </row>
    <row r="436" ht="15" hidden="1" spans="1:25">
      <c r="A436" s="29">
        <f t="shared" si="79"/>
        <v>435</v>
      </c>
      <c r="B436" s="29" t="str">
        <f t="shared" ref="B436:B499" si="80">G436&amp;"-"&amp;"OFF"&amp;I436&amp;"-BW"&amp;J436</f>
        <v>CS6D-1-1-[8][8]-OFF28-BW6</v>
      </c>
      <c r="C436" s="29" t="str">
        <f>R436&amp;"_BW"&amp;TEXT(O436-N436,"000.00")&amp;"_U"&amp;VLOOKUP(R436&amp;"-"&amp;S436,通道清单!C:L,5,FALSE)&amp;LEFT("_____",5-LEN(VLOOKUP(R436&amp;"-"&amp;S436,通道清单!C:L,4,FALSE)))&amp;VLOOKUP(R436&amp;"-"&amp;S436,通道清单!C:L,4,FALSE)&amp;"_S"&amp;TEXT(N436,"00000.00")&amp;"_E"&amp;TEXT(O436,"00000.00")&amp;"_D"&amp;VLOOKUP(R436&amp;"-"&amp;T436,通道清单!C:L,5,FALSE)&amp;LEFT("_____",5-LEN(VLOOKUP(R436&amp;"-"&amp;T436,通道清单!C:L,4,FALSE)))&amp;VLOOKUP(R436&amp;"-"&amp;T436,通道清单!C:L,4,FALSE)&amp;"_S"&amp;TEXT(P436,"00000.00")&amp;"_E"&amp;TEXT(Q436,"00000.00")</f>
        <v>CS6D_BW006.00_UV____C_S06235.00_E06241.00_DH____A_S04010.00_E04016.00</v>
      </c>
      <c r="D436" s="29"/>
      <c r="E436" s="29"/>
      <c r="F436" s="29"/>
      <c r="G436" s="29" t="s">
        <v>8933</v>
      </c>
      <c r="H436" s="29">
        <f>VLOOKUP(G436,开关状态表!B:I,7,FALSE)</f>
        <v>1</v>
      </c>
      <c r="I436" s="29">
        <v>28</v>
      </c>
      <c r="J436" s="161">
        <v>6</v>
      </c>
      <c r="K436" s="29" t="s">
        <v>8732</v>
      </c>
      <c r="L436" s="29"/>
      <c r="M436" s="158" t="s">
        <v>8733</v>
      </c>
      <c r="N436" s="156">
        <f t="shared" ref="N436:N499" si="81">V436+I436</f>
        <v>6235</v>
      </c>
      <c r="O436" s="156">
        <f t="shared" ref="O436:O499" si="82">N436+J436</f>
        <v>6241</v>
      </c>
      <c r="P436" s="156">
        <f t="shared" ref="P436:P499" si="83">X436+I436</f>
        <v>4010</v>
      </c>
      <c r="Q436" s="156">
        <f t="shared" ref="Q436:Q499" si="84">P436+J436</f>
        <v>4016</v>
      </c>
      <c r="R436" s="29" t="str">
        <f>VLOOKUP(VLOOKUP(G436,开关状态表!B:H,2,FALSE),矩阵信息表!B:H,2,FALSE)</f>
        <v>CS6D</v>
      </c>
      <c r="S436" s="29" t="str">
        <f>VLOOKUP(G436,开关状态表!B:H,5,FALSE)</f>
        <v>RC8A</v>
      </c>
      <c r="T436" s="29" t="str">
        <f>VLOOKUP(G436,开关状态表!B:H,6,FALSE)</f>
        <v>TA8A</v>
      </c>
      <c r="U436" s="29">
        <f>VLOOKUP(R436&amp;"-"&amp;S436,通道清单!C:L,8,FALSE)</f>
        <v>36</v>
      </c>
      <c r="V436" s="29">
        <f>VLOOKUP(R436&amp;"-"&amp;S436,通道清单!C:L,9,FALSE)</f>
        <v>6207</v>
      </c>
      <c r="W436" s="29">
        <f>VLOOKUP(R436&amp;"-"&amp;S436,通道清单!C:L,10,FALSE)</f>
        <v>6243</v>
      </c>
      <c r="X436" s="29">
        <f>VLOOKUP(R436&amp;"-"&amp;T436,通道清单!C:L,9,FALSE)</f>
        <v>3982</v>
      </c>
      <c r="Y436" s="29">
        <f>VLOOKUP(R436&amp;"-"&amp;T436,通道清单!C:L,10,FALSE)</f>
        <v>4018</v>
      </c>
    </row>
    <row r="437" ht="15" hidden="1" spans="1:25">
      <c r="A437" s="29">
        <f t="shared" si="79"/>
        <v>436</v>
      </c>
      <c r="B437" s="29" t="str">
        <f t="shared" si="80"/>
        <v>CS6D-1-1-[8][8]-OFF34-BW2</v>
      </c>
      <c r="C437" s="29" t="str">
        <f>R437&amp;"_BW"&amp;TEXT(O437-N437,"000.00")&amp;"_U"&amp;VLOOKUP(R437&amp;"-"&amp;S437,通道清单!C:L,5,FALSE)&amp;LEFT("_____",5-LEN(VLOOKUP(R437&amp;"-"&amp;S437,通道清单!C:L,4,FALSE)))&amp;VLOOKUP(R437&amp;"-"&amp;S437,通道清单!C:L,4,FALSE)&amp;"_S"&amp;TEXT(N437,"00000.00")&amp;"_E"&amp;TEXT(O437,"00000.00")&amp;"_D"&amp;VLOOKUP(R437&amp;"-"&amp;T437,通道清单!C:L,5,FALSE)&amp;LEFT("_____",5-LEN(VLOOKUP(R437&amp;"-"&amp;T437,通道清单!C:L,4,FALSE)))&amp;VLOOKUP(R437&amp;"-"&amp;T437,通道清单!C:L,4,FALSE)&amp;"_S"&amp;TEXT(P437,"00000.00")&amp;"_E"&amp;TEXT(Q437,"00000.00")</f>
        <v>CS6D_BW002.00_UV____C_S06241.00_E06243.00_DH____A_S04016.00_E04018.00</v>
      </c>
      <c r="D437" s="29"/>
      <c r="E437" s="29"/>
      <c r="F437" s="29"/>
      <c r="G437" s="29" t="s">
        <v>8933</v>
      </c>
      <c r="H437" s="29">
        <f>VLOOKUP(G437,开关状态表!B:I,7,FALSE)</f>
        <v>1</v>
      </c>
      <c r="I437" s="29">
        <v>34</v>
      </c>
      <c r="J437" s="161">
        <v>2</v>
      </c>
      <c r="K437" s="29" t="s">
        <v>202</v>
      </c>
      <c r="L437" s="29"/>
      <c r="M437" s="158" t="s">
        <v>8733</v>
      </c>
      <c r="N437" s="156">
        <f t="shared" si="81"/>
        <v>6241</v>
      </c>
      <c r="O437" s="156">
        <f t="shared" si="82"/>
        <v>6243</v>
      </c>
      <c r="P437" s="156">
        <f t="shared" si="83"/>
        <v>4016</v>
      </c>
      <c r="Q437" s="156">
        <f t="shared" si="84"/>
        <v>4018</v>
      </c>
      <c r="R437" s="29" t="str">
        <f>VLOOKUP(VLOOKUP(G437,开关状态表!B:H,2,FALSE),矩阵信息表!B:H,2,FALSE)</f>
        <v>CS6D</v>
      </c>
      <c r="S437" s="29" t="str">
        <f>VLOOKUP(G437,开关状态表!B:H,5,FALSE)</f>
        <v>RC8A</v>
      </c>
      <c r="T437" s="29" t="str">
        <f>VLOOKUP(G437,开关状态表!B:H,6,FALSE)</f>
        <v>TA8A</v>
      </c>
      <c r="U437" s="29">
        <f>VLOOKUP(R437&amp;"-"&amp;S437,通道清单!C:L,8,FALSE)</f>
        <v>36</v>
      </c>
      <c r="V437" s="29">
        <f>VLOOKUP(R437&amp;"-"&amp;S437,通道清单!C:L,9,FALSE)</f>
        <v>6207</v>
      </c>
      <c r="W437" s="29">
        <f>VLOOKUP(R437&amp;"-"&amp;S437,通道清单!C:L,10,FALSE)</f>
        <v>6243</v>
      </c>
      <c r="X437" s="29">
        <f>VLOOKUP(R437&amp;"-"&amp;T437,通道清单!C:L,9,FALSE)</f>
        <v>3982</v>
      </c>
      <c r="Y437" s="29">
        <f>VLOOKUP(R437&amp;"-"&amp;T437,通道清单!C:L,10,FALSE)</f>
        <v>4018</v>
      </c>
    </row>
    <row r="438" ht="15" hidden="1" spans="1:25">
      <c r="A438" s="29">
        <f t="shared" si="79"/>
        <v>437</v>
      </c>
      <c r="B438" s="29" t="str">
        <f t="shared" si="80"/>
        <v>CS6D-1-1-[34][9]-OFF0-BW36</v>
      </c>
      <c r="C438" s="29" t="str">
        <f>R438&amp;"_BW"&amp;TEXT(O438-N438,"000.00")&amp;"_U"&amp;VLOOKUP(R438&amp;"-"&amp;S438,通道清单!C:L,5,FALSE)&amp;LEFT("_____",5-LEN(VLOOKUP(R438&amp;"-"&amp;S438,通道清单!C:L,4,FALSE)))&amp;VLOOKUP(R438&amp;"-"&amp;S438,通道清单!C:L,4,FALSE)&amp;"_S"&amp;TEXT(N438,"00000.00")&amp;"_E"&amp;TEXT(O438,"00000.00")&amp;"_D"&amp;VLOOKUP(R438&amp;"-"&amp;T438,通道清单!C:L,5,FALSE)&amp;LEFT("_____",5-LEN(VLOOKUP(R438&amp;"-"&amp;T438,通道清单!C:L,4,FALSE)))&amp;VLOOKUP(R438&amp;"-"&amp;T438,通道清单!C:L,4,FALSE)&amp;"_S"&amp;TEXT(P438,"00000.00")&amp;"_E"&amp;TEXT(Q438,"00000.00")</f>
        <v>CS6D_BW036.00_UV____N_S06247.00_E06283.00_DH____A_S04022.00_E04058.00</v>
      </c>
      <c r="D438" s="29"/>
      <c r="E438" s="29"/>
      <c r="F438" s="162"/>
      <c r="G438" s="162" t="s">
        <v>8934</v>
      </c>
      <c r="H438" s="29">
        <f>VLOOKUP(G438,开关状态表!B:I,7,FALSE)</f>
        <v>1</v>
      </c>
      <c r="I438" s="29">
        <v>0</v>
      </c>
      <c r="J438" s="161">
        <v>36</v>
      </c>
      <c r="K438" s="29" t="s">
        <v>8732</v>
      </c>
      <c r="L438" s="29"/>
      <c r="M438" s="158" t="s">
        <v>8733</v>
      </c>
      <c r="N438" s="156">
        <f t="shared" si="81"/>
        <v>6247</v>
      </c>
      <c r="O438" s="156">
        <f t="shared" si="82"/>
        <v>6283</v>
      </c>
      <c r="P438" s="156">
        <f t="shared" si="83"/>
        <v>4022</v>
      </c>
      <c r="Q438" s="156">
        <f t="shared" si="84"/>
        <v>4058</v>
      </c>
      <c r="R438" s="29" t="str">
        <f>VLOOKUP(VLOOKUP(G438,开关状态表!B:H,2,FALSE),矩阵信息表!B:H,2,FALSE)</f>
        <v>CS6D</v>
      </c>
      <c r="S438" s="29" t="str">
        <f>VLOOKUP(G438,开关状态表!B:H,5,FALSE)</f>
        <v>RN9A</v>
      </c>
      <c r="T438" s="29" t="str">
        <f>VLOOKUP(G438,开关状态表!B:H,6,FALSE)</f>
        <v>TA9A</v>
      </c>
      <c r="U438" s="29">
        <f>VLOOKUP(R438&amp;"-"&amp;S438,通道清单!C:L,8,FALSE)</f>
        <v>36</v>
      </c>
      <c r="V438" s="29">
        <f>VLOOKUP(R438&amp;"-"&amp;S438,通道清单!C:L,9,FALSE)</f>
        <v>6247</v>
      </c>
      <c r="W438" s="29">
        <f>VLOOKUP(R438&amp;"-"&amp;S438,通道清单!C:L,10,FALSE)</f>
        <v>6283</v>
      </c>
      <c r="X438" s="29">
        <f>VLOOKUP(R438&amp;"-"&amp;T438,通道清单!C:L,9,FALSE)</f>
        <v>4022</v>
      </c>
      <c r="Y438" s="29">
        <f>VLOOKUP(R438&amp;"-"&amp;T438,通道清单!C:L,10,FALSE)</f>
        <v>4058</v>
      </c>
    </row>
    <row r="439" ht="15" hidden="1" spans="1:25">
      <c r="A439" s="29">
        <f t="shared" si="79"/>
        <v>438</v>
      </c>
      <c r="B439" s="29" t="str">
        <f t="shared" si="80"/>
        <v>CS6D-1-1-[10][10]-OFF0-BW12</v>
      </c>
      <c r="C439" s="29" t="str">
        <f>R439&amp;"_BW"&amp;TEXT(O439-N439,"000.00")&amp;"_U"&amp;VLOOKUP(R439&amp;"-"&amp;S439,通道清单!C:L,5,FALSE)&amp;LEFT("_____",5-LEN(VLOOKUP(R439&amp;"-"&amp;S439,通道清单!C:L,4,FALSE)))&amp;VLOOKUP(R439&amp;"-"&amp;S439,通道清单!C:L,4,FALSE)&amp;"_S"&amp;TEXT(N439,"00000.00")&amp;"_E"&amp;TEXT(O439,"00000.00")&amp;"_D"&amp;VLOOKUP(R439&amp;"-"&amp;T439,通道清单!C:L,5,FALSE)&amp;LEFT("_____",5-LEN(VLOOKUP(R439&amp;"-"&amp;T439,通道清单!C:L,4,FALSE)))&amp;VLOOKUP(R439&amp;"-"&amp;T439,通道清单!C:L,4,FALSE)&amp;"_S"&amp;TEXT(P439,"00000.00")&amp;"_E"&amp;TEXT(Q439,"00000.00")</f>
        <v>CS6D_BW012.00_UV____C_S06287.00_E06299.00_DH____A_S04062.00_E04074.00</v>
      </c>
      <c r="D439" s="29"/>
      <c r="E439" s="29"/>
      <c r="F439" s="29"/>
      <c r="G439" s="29" t="s">
        <v>8935</v>
      </c>
      <c r="H439" s="29">
        <f>VLOOKUP(G439,开关状态表!B:I,7,FALSE)</f>
        <v>1</v>
      </c>
      <c r="I439" s="29">
        <v>0</v>
      </c>
      <c r="J439" s="161">
        <v>12</v>
      </c>
      <c r="K439" s="29" t="s">
        <v>8732</v>
      </c>
      <c r="L439" s="29"/>
      <c r="M439" s="158" t="s">
        <v>8733</v>
      </c>
      <c r="N439" s="156">
        <f t="shared" si="81"/>
        <v>6287</v>
      </c>
      <c r="O439" s="156">
        <f t="shared" si="82"/>
        <v>6299</v>
      </c>
      <c r="P439" s="156">
        <f t="shared" si="83"/>
        <v>4062</v>
      </c>
      <c r="Q439" s="156">
        <f t="shared" si="84"/>
        <v>4074</v>
      </c>
      <c r="R439" s="29" t="str">
        <f>VLOOKUP(VLOOKUP(G439,开关状态表!B:H,2,FALSE),矩阵信息表!B:H,2,FALSE)</f>
        <v>CS6D</v>
      </c>
      <c r="S439" s="29" t="str">
        <f>VLOOKUP(G439,开关状态表!B:H,5,FALSE)</f>
        <v>RC10A</v>
      </c>
      <c r="T439" s="29" t="str">
        <f>VLOOKUP(G439,开关状态表!B:H,6,FALSE)</f>
        <v>TA10A</v>
      </c>
      <c r="U439" s="29">
        <f>VLOOKUP(R439&amp;"-"&amp;S439,通道清单!C:L,8,FALSE)</f>
        <v>36</v>
      </c>
      <c r="V439" s="29">
        <f>VLOOKUP(R439&amp;"-"&amp;S439,通道清单!C:L,9,FALSE)</f>
        <v>6287</v>
      </c>
      <c r="W439" s="29">
        <f>VLOOKUP(R439&amp;"-"&amp;S439,通道清单!C:L,10,FALSE)</f>
        <v>6323</v>
      </c>
      <c r="X439" s="29">
        <f>VLOOKUP(R439&amp;"-"&amp;T439,通道清单!C:L,9,FALSE)</f>
        <v>4062</v>
      </c>
      <c r="Y439" s="29">
        <f>VLOOKUP(R439&amp;"-"&amp;T439,通道清单!C:L,10,FALSE)</f>
        <v>4098</v>
      </c>
    </row>
    <row r="440" ht="15" hidden="1" spans="1:25">
      <c r="A440" s="29">
        <f t="shared" si="79"/>
        <v>439</v>
      </c>
      <c r="B440" s="29" t="str">
        <f t="shared" si="80"/>
        <v>CS6D-1-1-[10][10]-OFF12-BW12</v>
      </c>
      <c r="C440" s="29" t="str">
        <f>R440&amp;"_BW"&amp;TEXT(O440-N440,"000.00")&amp;"_U"&amp;VLOOKUP(R440&amp;"-"&amp;S440,通道清单!C:L,5,FALSE)&amp;LEFT("_____",5-LEN(VLOOKUP(R440&amp;"-"&amp;S440,通道清单!C:L,4,FALSE)))&amp;VLOOKUP(R440&amp;"-"&amp;S440,通道清单!C:L,4,FALSE)&amp;"_S"&amp;TEXT(N440,"00000.00")&amp;"_E"&amp;TEXT(O440,"00000.00")&amp;"_D"&amp;VLOOKUP(R440&amp;"-"&amp;T440,通道清单!C:L,5,FALSE)&amp;LEFT("_____",5-LEN(VLOOKUP(R440&amp;"-"&amp;T440,通道清单!C:L,4,FALSE)))&amp;VLOOKUP(R440&amp;"-"&amp;T440,通道清单!C:L,4,FALSE)&amp;"_S"&amp;TEXT(P440,"00000.00")&amp;"_E"&amp;TEXT(Q440,"00000.00")</f>
        <v>CS6D_BW012.00_UV____C_S06299.00_E06311.00_DH____A_S04074.00_E04086.00</v>
      </c>
      <c r="D440" s="29"/>
      <c r="E440" s="29"/>
      <c r="F440" s="29"/>
      <c r="G440" s="29" t="s">
        <v>8935</v>
      </c>
      <c r="H440" s="29">
        <f>VLOOKUP(G440,开关状态表!B:I,7,FALSE)</f>
        <v>1</v>
      </c>
      <c r="I440" s="29">
        <v>12</v>
      </c>
      <c r="J440" s="161">
        <v>12</v>
      </c>
      <c r="K440" s="29" t="s">
        <v>8732</v>
      </c>
      <c r="L440" s="29"/>
      <c r="M440" s="158" t="s">
        <v>8733</v>
      </c>
      <c r="N440" s="156">
        <f t="shared" si="81"/>
        <v>6299</v>
      </c>
      <c r="O440" s="156">
        <f t="shared" si="82"/>
        <v>6311</v>
      </c>
      <c r="P440" s="156">
        <f t="shared" si="83"/>
        <v>4074</v>
      </c>
      <c r="Q440" s="156">
        <f t="shared" si="84"/>
        <v>4086</v>
      </c>
      <c r="R440" s="29" t="str">
        <f>VLOOKUP(VLOOKUP(G440,开关状态表!B:H,2,FALSE),矩阵信息表!B:H,2,FALSE)</f>
        <v>CS6D</v>
      </c>
      <c r="S440" s="29" t="str">
        <f>VLOOKUP(G440,开关状态表!B:H,5,FALSE)</f>
        <v>RC10A</v>
      </c>
      <c r="T440" s="29" t="str">
        <f>VLOOKUP(G440,开关状态表!B:H,6,FALSE)</f>
        <v>TA10A</v>
      </c>
      <c r="U440" s="29">
        <f>VLOOKUP(R440&amp;"-"&amp;S440,通道清单!C:L,8,FALSE)</f>
        <v>36</v>
      </c>
      <c r="V440" s="29">
        <f>VLOOKUP(R440&amp;"-"&amp;S440,通道清单!C:L,9,FALSE)</f>
        <v>6287</v>
      </c>
      <c r="W440" s="29">
        <f>VLOOKUP(R440&amp;"-"&amp;S440,通道清单!C:L,10,FALSE)</f>
        <v>6323</v>
      </c>
      <c r="X440" s="29">
        <f>VLOOKUP(R440&amp;"-"&amp;T440,通道清单!C:L,9,FALSE)</f>
        <v>4062</v>
      </c>
      <c r="Y440" s="29">
        <f>VLOOKUP(R440&amp;"-"&amp;T440,通道清单!C:L,10,FALSE)</f>
        <v>4098</v>
      </c>
    </row>
    <row r="441" ht="15" hidden="1" spans="1:25">
      <c r="A441" s="29">
        <f t="shared" si="79"/>
        <v>440</v>
      </c>
      <c r="B441" s="29" t="str">
        <f t="shared" si="80"/>
        <v>CS6D-1-1-[10][10]-OFF24-BW12</v>
      </c>
      <c r="C441" s="29" t="str">
        <f>R441&amp;"_BW"&amp;TEXT(O441-N441,"000.00")&amp;"_U"&amp;VLOOKUP(R441&amp;"-"&amp;S441,通道清单!C:L,5,FALSE)&amp;LEFT("_____",5-LEN(VLOOKUP(R441&amp;"-"&amp;S441,通道清单!C:L,4,FALSE)))&amp;VLOOKUP(R441&amp;"-"&amp;S441,通道清单!C:L,4,FALSE)&amp;"_S"&amp;TEXT(N441,"00000.00")&amp;"_E"&amp;TEXT(O441,"00000.00")&amp;"_D"&amp;VLOOKUP(R441&amp;"-"&amp;T441,通道清单!C:L,5,FALSE)&amp;LEFT("_____",5-LEN(VLOOKUP(R441&amp;"-"&amp;T441,通道清单!C:L,4,FALSE)))&amp;VLOOKUP(R441&amp;"-"&amp;T441,通道清单!C:L,4,FALSE)&amp;"_S"&amp;TEXT(P441,"00000.00")&amp;"_E"&amp;TEXT(Q441,"00000.00")</f>
        <v>CS6D_BW012.00_UV____C_S06311.00_E06323.00_DH____A_S04086.00_E04098.00</v>
      </c>
      <c r="D441" s="29"/>
      <c r="E441" s="29"/>
      <c r="F441" s="29"/>
      <c r="G441" s="29" t="s">
        <v>8935</v>
      </c>
      <c r="H441" s="29">
        <f>VLOOKUP(G441,开关状态表!B:I,7,FALSE)</f>
        <v>1</v>
      </c>
      <c r="I441" s="29">
        <v>24</v>
      </c>
      <c r="J441" s="161">
        <v>12</v>
      </c>
      <c r="K441" s="29" t="s">
        <v>8732</v>
      </c>
      <c r="L441" s="29"/>
      <c r="M441" s="158" t="s">
        <v>8733</v>
      </c>
      <c r="N441" s="156">
        <f t="shared" si="81"/>
        <v>6311</v>
      </c>
      <c r="O441" s="156">
        <f t="shared" si="82"/>
        <v>6323</v>
      </c>
      <c r="P441" s="156">
        <f t="shared" si="83"/>
        <v>4086</v>
      </c>
      <c r="Q441" s="156">
        <f t="shared" si="84"/>
        <v>4098</v>
      </c>
      <c r="R441" s="29" t="str">
        <f>VLOOKUP(VLOOKUP(G441,开关状态表!B:H,2,FALSE),矩阵信息表!B:H,2,FALSE)</f>
        <v>CS6D</v>
      </c>
      <c r="S441" s="29" t="str">
        <f>VLOOKUP(G441,开关状态表!B:H,5,FALSE)</f>
        <v>RC10A</v>
      </c>
      <c r="T441" s="29" t="str">
        <f>VLOOKUP(G441,开关状态表!B:H,6,FALSE)</f>
        <v>TA10A</v>
      </c>
      <c r="U441" s="29">
        <f>VLOOKUP(R441&amp;"-"&amp;S441,通道清单!C:L,8,FALSE)</f>
        <v>36</v>
      </c>
      <c r="V441" s="29">
        <f>VLOOKUP(R441&amp;"-"&amp;S441,通道清单!C:L,9,FALSE)</f>
        <v>6287</v>
      </c>
      <c r="W441" s="29">
        <f>VLOOKUP(R441&amp;"-"&amp;S441,通道清单!C:L,10,FALSE)</f>
        <v>6323</v>
      </c>
      <c r="X441" s="29">
        <f>VLOOKUP(R441&amp;"-"&amp;T441,通道清单!C:L,9,FALSE)</f>
        <v>4062</v>
      </c>
      <c r="Y441" s="29">
        <f>VLOOKUP(R441&amp;"-"&amp;T441,通道清单!C:L,10,FALSE)</f>
        <v>4098</v>
      </c>
    </row>
    <row r="442" ht="15" hidden="1" spans="1:25">
      <c r="A442" s="29">
        <f t="shared" si="79"/>
        <v>441</v>
      </c>
      <c r="B442" s="29" t="str">
        <f t="shared" si="80"/>
        <v>CS6D-1-1-[11][11]-OFF0-BW36</v>
      </c>
      <c r="C442" s="29" t="str">
        <f>R442&amp;"_BW"&amp;TEXT(O442-N442,"000.00")&amp;"_U"&amp;VLOOKUP(R442&amp;"-"&amp;S442,通道清单!C:L,5,FALSE)&amp;LEFT("_____",5-LEN(VLOOKUP(R442&amp;"-"&amp;S442,通道清单!C:L,4,FALSE)))&amp;VLOOKUP(R442&amp;"-"&amp;S442,通道清单!C:L,4,FALSE)&amp;"_S"&amp;TEXT(N442,"00000.00")&amp;"_E"&amp;TEXT(O442,"00000.00")&amp;"_D"&amp;VLOOKUP(R442&amp;"-"&amp;T442,通道清单!C:L,5,FALSE)&amp;LEFT("_____",5-LEN(VLOOKUP(R442&amp;"-"&amp;T442,通道清单!C:L,4,FALSE)))&amp;VLOOKUP(R442&amp;"-"&amp;T442,通道清单!C:L,4,FALSE)&amp;"_S"&amp;TEXT(P442,"00000.00")&amp;"_E"&amp;TEXT(Q442,"00000.00")</f>
        <v>CS6D_BW036.00_UV____C_S06327.00_E06363.00_DH____A_S04102.00_E04138.00</v>
      </c>
      <c r="D442" s="29"/>
      <c r="E442" s="29"/>
      <c r="F442" s="29"/>
      <c r="G442" s="29" t="s">
        <v>8936</v>
      </c>
      <c r="H442" s="29">
        <f>VLOOKUP(G442,开关状态表!B:I,7,FALSE)</f>
        <v>1</v>
      </c>
      <c r="I442" s="29">
        <v>0</v>
      </c>
      <c r="J442" s="161">
        <v>36</v>
      </c>
      <c r="K442" s="29" t="s">
        <v>8732</v>
      </c>
      <c r="L442" s="29"/>
      <c r="M442" s="158" t="s">
        <v>8733</v>
      </c>
      <c r="N442" s="156">
        <f t="shared" si="81"/>
        <v>6327</v>
      </c>
      <c r="O442" s="156">
        <f t="shared" si="82"/>
        <v>6363</v>
      </c>
      <c r="P442" s="156">
        <f t="shared" si="83"/>
        <v>4102</v>
      </c>
      <c r="Q442" s="156">
        <f t="shared" si="84"/>
        <v>4138</v>
      </c>
      <c r="R442" s="29" t="str">
        <f>VLOOKUP(VLOOKUP(G442,开关状态表!B:H,2,FALSE),矩阵信息表!B:H,2,FALSE)</f>
        <v>CS6D</v>
      </c>
      <c r="S442" s="29" t="str">
        <f>VLOOKUP(G442,开关状态表!B:H,5,FALSE)</f>
        <v>RC11A</v>
      </c>
      <c r="T442" s="29" t="str">
        <f>VLOOKUP(G442,开关状态表!B:H,6,FALSE)</f>
        <v>TA11A</v>
      </c>
      <c r="U442" s="29">
        <f>VLOOKUP(R442&amp;"-"&amp;S442,通道清单!C:L,8,FALSE)</f>
        <v>36</v>
      </c>
      <c r="V442" s="29">
        <f>VLOOKUP(R442&amp;"-"&amp;S442,通道清单!C:L,9,FALSE)</f>
        <v>6327</v>
      </c>
      <c r="W442" s="29">
        <f>VLOOKUP(R442&amp;"-"&amp;S442,通道清单!C:L,10,FALSE)</f>
        <v>6363</v>
      </c>
      <c r="X442" s="29">
        <f>VLOOKUP(R442&amp;"-"&amp;T442,通道清单!C:L,9,FALSE)</f>
        <v>4102</v>
      </c>
      <c r="Y442" s="29">
        <f>VLOOKUP(R442&amp;"-"&amp;T442,通道清单!C:L,10,FALSE)</f>
        <v>4138</v>
      </c>
    </row>
    <row r="443" ht="15" hidden="1" spans="1:25">
      <c r="A443" s="29">
        <f t="shared" si="79"/>
        <v>442</v>
      </c>
      <c r="B443" s="29" t="str">
        <f t="shared" si="80"/>
        <v>CS6D-1-1-[37][12]-OFF0-BW12</v>
      </c>
      <c r="C443" s="29" t="str">
        <f>R443&amp;"_BW"&amp;TEXT(O443-N443,"000.00")&amp;"_U"&amp;VLOOKUP(R443&amp;"-"&amp;S443,通道清单!C:L,5,FALSE)&amp;LEFT("_____",5-LEN(VLOOKUP(R443&amp;"-"&amp;S443,通道清单!C:L,4,FALSE)))&amp;VLOOKUP(R443&amp;"-"&amp;S443,通道清单!C:L,4,FALSE)&amp;"_S"&amp;TEXT(N443,"00000.00")&amp;"_E"&amp;TEXT(O443,"00000.00")&amp;"_D"&amp;VLOOKUP(R443&amp;"-"&amp;T443,通道清单!C:L,5,FALSE)&amp;LEFT("_____",5-LEN(VLOOKUP(R443&amp;"-"&amp;T443,通道清单!C:L,4,FALSE)))&amp;VLOOKUP(R443&amp;"-"&amp;T443,通道清单!C:L,4,FALSE)&amp;"_S"&amp;TEXT(P443,"00000.00")&amp;"_E"&amp;TEXT(Q443,"00000.00")</f>
        <v>CS6D_BW012.00_UV____N_S06367.00_E06379.00_DH____A_S04142.00_E04154.00</v>
      </c>
      <c r="D443" s="29"/>
      <c r="E443" s="29"/>
      <c r="F443" s="162"/>
      <c r="G443" s="162" t="s">
        <v>8937</v>
      </c>
      <c r="H443" s="29">
        <f>VLOOKUP(G443,开关状态表!B:I,7,FALSE)</f>
        <v>1</v>
      </c>
      <c r="I443" s="29">
        <v>0</v>
      </c>
      <c r="J443" s="161">
        <v>12</v>
      </c>
      <c r="K443" s="29" t="s">
        <v>8732</v>
      </c>
      <c r="L443" s="29"/>
      <c r="M443" s="158" t="s">
        <v>8733</v>
      </c>
      <c r="N443" s="156">
        <f t="shared" si="81"/>
        <v>6367</v>
      </c>
      <c r="O443" s="156">
        <f t="shared" si="82"/>
        <v>6379</v>
      </c>
      <c r="P443" s="156">
        <f t="shared" si="83"/>
        <v>4142</v>
      </c>
      <c r="Q443" s="156">
        <f t="shared" si="84"/>
        <v>4154</v>
      </c>
      <c r="R443" s="29" t="str">
        <f>VLOOKUP(VLOOKUP(G443,开关状态表!B:H,2,FALSE),矩阵信息表!B:H,2,FALSE)</f>
        <v>CS6D</v>
      </c>
      <c r="S443" s="29" t="str">
        <f>VLOOKUP(G443,开关状态表!B:H,5,FALSE)</f>
        <v>RN12A</v>
      </c>
      <c r="T443" s="29" t="str">
        <f>VLOOKUP(G443,开关状态表!B:H,6,FALSE)</f>
        <v>TA12A</v>
      </c>
      <c r="U443" s="29">
        <f>VLOOKUP(R443&amp;"-"&amp;S443,通道清单!C:L,8,FALSE)</f>
        <v>36</v>
      </c>
      <c r="V443" s="29">
        <f>VLOOKUP(R443&amp;"-"&amp;S443,通道清单!C:L,9,FALSE)</f>
        <v>6367</v>
      </c>
      <c r="W443" s="29">
        <f>VLOOKUP(R443&amp;"-"&amp;S443,通道清单!C:L,10,FALSE)</f>
        <v>6403</v>
      </c>
      <c r="X443" s="29">
        <f>VLOOKUP(R443&amp;"-"&amp;T443,通道清单!C:L,9,FALSE)</f>
        <v>4142</v>
      </c>
      <c r="Y443" s="29">
        <f>VLOOKUP(R443&amp;"-"&amp;T443,通道清单!C:L,10,FALSE)</f>
        <v>4178</v>
      </c>
    </row>
    <row r="444" ht="15" hidden="1" spans="1:25">
      <c r="A444" s="29">
        <f t="shared" si="79"/>
        <v>443</v>
      </c>
      <c r="B444" s="29" t="str">
        <f t="shared" si="80"/>
        <v>CS6D-1-1-[37][12]-OFF12-BW12</v>
      </c>
      <c r="C444" s="29" t="str">
        <f>R444&amp;"_BW"&amp;TEXT(O444-N444,"000.00")&amp;"_U"&amp;VLOOKUP(R444&amp;"-"&amp;S444,通道清单!C:L,5,FALSE)&amp;LEFT("_____",5-LEN(VLOOKUP(R444&amp;"-"&amp;S444,通道清单!C:L,4,FALSE)))&amp;VLOOKUP(R444&amp;"-"&amp;S444,通道清单!C:L,4,FALSE)&amp;"_S"&amp;TEXT(N444,"00000.00")&amp;"_E"&amp;TEXT(O444,"00000.00")&amp;"_D"&amp;VLOOKUP(R444&amp;"-"&amp;T444,通道清单!C:L,5,FALSE)&amp;LEFT("_____",5-LEN(VLOOKUP(R444&amp;"-"&amp;T444,通道清单!C:L,4,FALSE)))&amp;VLOOKUP(R444&amp;"-"&amp;T444,通道清单!C:L,4,FALSE)&amp;"_S"&amp;TEXT(P444,"00000.00")&amp;"_E"&amp;TEXT(Q444,"00000.00")</f>
        <v>CS6D_BW012.00_UV____N_S06379.00_E06391.00_DH____A_S04154.00_E04166.00</v>
      </c>
      <c r="D444" s="29"/>
      <c r="E444" s="29"/>
      <c r="F444" s="162"/>
      <c r="G444" s="162" t="s">
        <v>8937</v>
      </c>
      <c r="H444" s="29">
        <f>VLOOKUP(G444,开关状态表!B:I,7,FALSE)</f>
        <v>1</v>
      </c>
      <c r="I444" s="29">
        <v>12</v>
      </c>
      <c r="J444" s="161">
        <v>12</v>
      </c>
      <c r="K444" s="29" t="s">
        <v>8732</v>
      </c>
      <c r="L444" s="29"/>
      <c r="M444" s="158" t="s">
        <v>8733</v>
      </c>
      <c r="N444" s="156">
        <f t="shared" si="81"/>
        <v>6379</v>
      </c>
      <c r="O444" s="156">
        <f t="shared" si="82"/>
        <v>6391</v>
      </c>
      <c r="P444" s="156">
        <f t="shared" si="83"/>
        <v>4154</v>
      </c>
      <c r="Q444" s="156">
        <f t="shared" si="84"/>
        <v>4166</v>
      </c>
      <c r="R444" s="29" t="str">
        <f>VLOOKUP(VLOOKUP(G444,开关状态表!B:H,2,FALSE),矩阵信息表!B:H,2,FALSE)</f>
        <v>CS6D</v>
      </c>
      <c r="S444" s="29" t="str">
        <f>VLOOKUP(G444,开关状态表!B:H,5,FALSE)</f>
        <v>RN12A</v>
      </c>
      <c r="T444" s="29" t="str">
        <f>VLOOKUP(G444,开关状态表!B:H,6,FALSE)</f>
        <v>TA12A</v>
      </c>
      <c r="U444" s="29">
        <f>VLOOKUP(R444&amp;"-"&amp;S444,通道清单!C:L,8,FALSE)</f>
        <v>36</v>
      </c>
      <c r="V444" s="29">
        <f>VLOOKUP(R444&amp;"-"&amp;S444,通道清单!C:L,9,FALSE)</f>
        <v>6367</v>
      </c>
      <c r="W444" s="29">
        <f>VLOOKUP(R444&amp;"-"&amp;S444,通道清单!C:L,10,FALSE)</f>
        <v>6403</v>
      </c>
      <c r="X444" s="29">
        <f>VLOOKUP(R444&amp;"-"&amp;T444,通道清单!C:L,9,FALSE)</f>
        <v>4142</v>
      </c>
      <c r="Y444" s="29">
        <f>VLOOKUP(R444&amp;"-"&amp;T444,通道清单!C:L,10,FALSE)</f>
        <v>4178</v>
      </c>
    </row>
    <row r="445" ht="15" hidden="1" spans="1:25">
      <c r="A445" s="29">
        <f t="shared" si="79"/>
        <v>444</v>
      </c>
      <c r="B445" s="29" t="str">
        <f t="shared" si="80"/>
        <v>CS6D-1-1-[37][12]-OFF24-BW12</v>
      </c>
      <c r="C445" s="29" t="str">
        <f>R445&amp;"_BW"&amp;TEXT(O445-N445,"000.00")&amp;"_U"&amp;VLOOKUP(R445&amp;"-"&amp;S445,通道清单!C:L,5,FALSE)&amp;LEFT("_____",5-LEN(VLOOKUP(R445&amp;"-"&amp;S445,通道清单!C:L,4,FALSE)))&amp;VLOOKUP(R445&amp;"-"&amp;S445,通道清单!C:L,4,FALSE)&amp;"_S"&amp;TEXT(N445,"00000.00")&amp;"_E"&amp;TEXT(O445,"00000.00")&amp;"_D"&amp;VLOOKUP(R445&amp;"-"&amp;T445,通道清单!C:L,5,FALSE)&amp;LEFT("_____",5-LEN(VLOOKUP(R445&amp;"-"&amp;T445,通道清单!C:L,4,FALSE)))&amp;VLOOKUP(R445&amp;"-"&amp;T445,通道清单!C:L,4,FALSE)&amp;"_S"&amp;TEXT(P445,"00000.00")&amp;"_E"&amp;TEXT(Q445,"00000.00")</f>
        <v>CS6D_BW012.00_UV____N_S06391.00_E06403.00_DH____A_S04166.00_E04178.00</v>
      </c>
      <c r="D445" s="29"/>
      <c r="E445" s="29"/>
      <c r="F445" s="162"/>
      <c r="G445" s="162" t="s">
        <v>8937</v>
      </c>
      <c r="H445" s="29">
        <f>VLOOKUP(G445,开关状态表!B:I,7,FALSE)</f>
        <v>1</v>
      </c>
      <c r="I445" s="29">
        <v>24</v>
      </c>
      <c r="J445" s="161">
        <v>12</v>
      </c>
      <c r="K445" s="29" t="s">
        <v>8732</v>
      </c>
      <c r="L445" s="29"/>
      <c r="M445" s="158" t="s">
        <v>8733</v>
      </c>
      <c r="N445" s="156">
        <f t="shared" si="81"/>
        <v>6391</v>
      </c>
      <c r="O445" s="156">
        <f t="shared" si="82"/>
        <v>6403</v>
      </c>
      <c r="P445" s="156">
        <f t="shared" si="83"/>
        <v>4166</v>
      </c>
      <c r="Q445" s="156">
        <f t="shared" si="84"/>
        <v>4178</v>
      </c>
      <c r="R445" s="29" t="str">
        <f>VLOOKUP(VLOOKUP(G445,开关状态表!B:H,2,FALSE),矩阵信息表!B:H,2,FALSE)</f>
        <v>CS6D</v>
      </c>
      <c r="S445" s="29" t="str">
        <f>VLOOKUP(G445,开关状态表!B:H,5,FALSE)</f>
        <v>RN12A</v>
      </c>
      <c r="T445" s="29" t="str">
        <f>VLOOKUP(G445,开关状态表!B:H,6,FALSE)</f>
        <v>TA12A</v>
      </c>
      <c r="U445" s="29">
        <f>VLOOKUP(R445&amp;"-"&amp;S445,通道清单!C:L,8,FALSE)</f>
        <v>36</v>
      </c>
      <c r="V445" s="29">
        <f>VLOOKUP(R445&amp;"-"&amp;S445,通道清单!C:L,9,FALSE)</f>
        <v>6367</v>
      </c>
      <c r="W445" s="29">
        <f>VLOOKUP(R445&amp;"-"&amp;S445,通道清单!C:L,10,FALSE)</f>
        <v>6403</v>
      </c>
      <c r="X445" s="29">
        <f>VLOOKUP(R445&amp;"-"&amp;T445,通道清单!C:L,9,FALSE)</f>
        <v>4142</v>
      </c>
      <c r="Y445" s="29">
        <f>VLOOKUP(R445&amp;"-"&amp;T445,通道清单!C:L,10,FALSE)</f>
        <v>4178</v>
      </c>
    </row>
    <row r="446" ht="15" hidden="1" spans="1:25">
      <c r="A446" s="29">
        <f t="shared" si="79"/>
        <v>445</v>
      </c>
      <c r="B446" s="29" t="str">
        <f t="shared" si="80"/>
        <v>CS6D-1-1-[38][13]-OFF0-BW9</v>
      </c>
      <c r="C446" s="29" t="str">
        <f>R446&amp;"_BW"&amp;TEXT(O446-N446,"000.00")&amp;"_U"&amp;VLOOKUP(R446&amp;"-"&amp;S446,通道清单!C:L,5,FALSE)&amp;LEFT("_____",5-LEN(VLOOKUP(R446&amp;"-"&amp;S446,通道清单!C:L,4,FALSE)))&amp;VLOOKUP(R446&amp;"-"&amp;S446,通道清单!C:L,4,FALSE)&amp;"_S"&amp;TEXT(N446,"00000.00")&amp;"_E"&amp;TEXT(O446,"00000.00")&amp;"_D"&amp;VLOOKUP(R446&amp;"-"&amp;T446,通道清单!C:L,5,FALSE)&amp;LEFT("_____",5-LEN(VLOOKUP(R446&amp;"-"&amp;T446,通道清单!C:L,4,FALSE)))&amp;VLOOKUP(R446&amp;"-"&amp;T446,通道清单!C:L,4,FALSE)&amp;"_S"&amp;TEXT(P446,"00000.00")&amp;"_E"&amp;TEXT(Q446,"00000.00")</f>
        <v>CS6D_BW009.00_UH____N_S05926.50_E05935.50_DV____A_S03701.50_E03710.50</v>
      </c>
      <c r="D446" s="29"/>
      <c r="E446" s="29"/>
      <c r="F446" s="162"/>
      <c r="G446" s="162" t="s">
        <v>8938</v>
      </c>
      <c r="H446" s="29">
        <f>VLOOKUP(G446,开关状态表!B:I,7,FALSE)</f>
        <v>1</v>
      </c>
      <c r="I446" s="29">
        <v>0</v>
      </c>
      <c r="J446" s="161">
        <v>9</v>
      </c>
      <c r="K446" s="29" t="s">
        <v>202</v>
      </c>
      <c r="L446" s="29"/>
      <c r="M446" s="158" t="s">
        <v>8733</v>
      </c>
      <c r="N446" s="156">
        <f t="shared" si="81"/>
        <v>5926.5</v>
      </c>
      <c r="O446" s="156">
        <f t="shared" si="82"/>
        <v>5935.5</v>
      </c>
      <c r="P446" s="156">
        <f t="shared" si="83"/>
        <v>3701.5</v>
      </c>
      <c r="Q446" s="156">
        <f t="shared" si="84"/>
        <v>3710.5</v>
      </c>
      <c r="R446" s="29" t="str">
        <f>VLOOKUP(VLOOKUP(G446,开关状态表!B:H,2,FALSE),矩阵信息表!B:H,2,FALSE)</f>
        <v>CS6D</v>
      </c>
      <c r="S446" s="29" t="str">
        <f>VLOOKUP(G446,开关状态表!B:H,5,FALSE)</f>
        <v>RN1B</v>
      </c>
      <c r="T446" s="29" t="str">
        <f>VLOOKUP(G446,开关状态表!B:H,6,FALSE)</f>
        <v>TA1B</v>
      </c>
      <c r="U446" s="29">
        <f>VLOOKUP(R446&amp;"-"&amp;S446,通道清单!C:L,8,FALSE)</f>
        <v>27</v>
      </c>
      <c r="V446" s="29">
        <f>VLOOKUP(R446&amp;"-"&amp;S446,通道清单!C:L,9,FALSE)</f>
        <v>5926.5</v>
      </c>
      <c r="W446" s="29">
        <f>VLOOKUP(R446&amp;"-"&amp;S446,通道清单!C:L,10,FALSE)</f>
        <v>5953.5</v>
      </c>
      <c r="X446" s="29">
        <f>VLOOKUP(R446&amp;"-"&amp;T446,通道清单!C:L,9,FALSE)</f>
        <v>3701.5</v>
      </c>
      <c r="Y446" s="29">
        <f>VLOOKUP(R446&amp;"-"&amp;T446,通道清单!C:L,10,FALSE)</f>
        <v>3728.5</v>
      </c>
    </row>
    <row r="447" ht="15" hidden="1" spans="1:25">
      <c r="A447" s="29">
        <f t="shared" si="79"/>
        <v>446</v>
      </c>
      <c r="B447" s="29" t="str">
        <f t="shared" si="80"/>
        <v>CS6D-1-1-[38][13]-OFF9-BW18</v>
      </c>
      <c r="C447" s="29" t="str">
        <f>R447&amp;"_BW"&amp;TEXT(O447-N447,"000.00")&amp;"_U"&amp;VLOOKUP(R447&amp;"-"&amp;S447,通道清单!C:L,5,FALSE)&amp;LEFT("_____",5-LEN(VLOOKUP(R447&amp;"-"&amp;S447,通道清单!C:L,4,FALSE)))&amp;VLOOKUP(R447&amp;"-"&amp;S447,通道清单!C:L,4,FALSE)&amp;"_S"&amp;TEXT(N447,"00000.00")&amp;"_E"&amp;TEXT(O447,"00000.00")&amp;"_D"&amp;VLOOKUP(R447&amp;"-"&amp;T447,通道清单!C:L,5,FALSE)&amp;LEFT("_____",5-LEN(VLOOKUP(R447&amp;"-"&amp;T447,通道清单!C:L,4,FALSE)))&amp;VLOOKUP(R447&amp;"-"&amp;T447,通道清单!C:L,4,FALSE)&amp;"_S"&amp;TEXT(P447,"00000.00")&amp;"_E"&amp;TEXT(Q447,"00000.00")</f>
        <v>CS6D_BW018.00_UH____N_S05935.50_E05953.50_DV____A_S03710.50_E03728.50</v>
      </c>
      <c r="D447" s="29"/>
      <c r="E447" s="29"/>
      <c r="F447" s="162"/>
      <c r="G447" s="162" t="s">
        <v>8938</v>
      </c>
      <c r="H447" s="29">
        <f>VLOOKUP(G447,开关状态表!B:I,7,FALSE)</f>
        <v>1</v>
      </c>
      <c r="I447" s="29">
        <v>9</v>
      </c>
      <c r="J447" s="161">
        <v>18</v>
      </c>
      <c r="K447" s="29" t="s">
        <v>202</v>
      </c>
      <c r="L447" s="29"/>
      <c r="M447" s="158" t="s">
        <v>8733</v>
      </c>
      <c r="N447" s="156">
        <f t="shared" si="81"/>
        <v>5935.5</v>
      </c>
      <c r="O447" s="156">
        <f t="shared" si="82"/>
        <v>5953.5</v>
      </c>
      <c r="P447" s="156">
        <f t="shared" si="83"/>
        <v>3710.5</v>
      </c>
      <c r="Q447" s="156">
        <f t="shared" si="84"/>
        <v>3728.5</v>
      </c>
      <c r="R447" s="29" t="str">
        <f>VLOOKUP(VLOOKUP(G447,开关状态表!B:H,2,FALSE),矩阵信息表!B:H,2,FALSE)</f>
        <v>CS6D</v>
      </c>
      <c r="S447" s="29" t="str">
        <f>VLOOKUP(G447,开关状态表!B:H,5,FALSE)</f>
        <v>RN1B</v>
      </c>
      <c r="T447" s="29" t="str">
        <f>VLOOKUP(G447,开关状态表!B:H,6,FALSE)</f>
        <v>TA1B</v>
      </c>
      <c r="U447" s="29">
        <f>VLOOKUP(R447&amp;"-"&amp;S447,通道清单!C:L,8,FALSE)</f>
        <v>27</v>
      </c>
      <c r="V447" s="29">
        <f>VLOOKUP(R447&amp;"-"&amp;S447,通道清单!C:L,9,FALSE)</f>
        <v>5926.5</v>
      </c>
      <c r="W447" s="29">
        <f>VLOOKUP(R447&amp;"-"&amp;S447,通道清单!C:L,10,FALSE)</f>
        <v>5953.5</v>
      </c>
      <c r="X447" s="29">
        <f>VLOOKUP(R447&amp;"-"&amp;T447,通道清单!C:L,9,FALSE)</f>
        <v>3701.5</v>
      </c>
      <c r="Y447" s="29">
        <f>VLOOKUP(R447&amp;"-"&amp;T447,通道清单!C:L,10,FALSE)</f>
        <v>3728.5</v>
      </c>
    </row>
    <row r="448" ht="15" hidden="1" spans="1:25">
      <c r="A448" s="29">
        <f t="shared" si="79"/>
        <v>447</v>
      </c>
      <c r="B448" s="29" t="str">
        <f t="shared" si="80"/>
        <v>CS6D-1-1-[39][14]-OFF0-BW18</v>
      </c>
      <c r="C448" s="29" t="str">
        <f>R448&amp;"_BW"&amp;TEXT(O448-N448,"000.00")&amp;"_U"&amp;VLOOKUP(R448&amp;"-"&amp;S448,通道清单!C:L,5,FALSE)&amp;LEFT("_____",5-LEN(VLOOKUP(R448&amp;"-"&amp;S448,通道清单!C:L,4,FALSE)))&amp;VLOOKUP(R448&amp;"-"&amp;S448,通道清单!C:L,4,FALSE)&amp;"_S"&amp;TEXT(N448,"00000.00")&amp;"_E"&amp;TEXT(O448,"00000.00")&amp;"_D"&amp;VLOOKUP(R448&amp;"-"&amp;T448,通道清单!C:L,5,FALSE)&amp;LEFT("_____",5-LEN(VLOOKUP(R448&amp;"-"&amp;T448,通道清单!C:L,4,FALSE)))&amp;VLOOKUP(R448&amp;"-"&amp;T448,通道清单!C:L,4,FALSE)&amp;"_S"&amp;TEXT(P448,"00000.00")&amp;"_E"&amp;TEXT(Q448,"00000.00")</f>
        <v>CS6D_BW018.00_UH____N_S05956.50_E05974.50_DV____A_S03731.50_E03749.50</v>
      </c>
      <c r="D448" s="29"/>
      <c r="E448" s="29"/>
      <c r="F448" s="162"/>
      <c r="G448" s="162" t="s">
        <v>8939</v>
      </c>
      <c r="H448" s="29">
        <f>VLOOKUP(G448,开关状态表!B:I,7,FALSE)</f>
        <v>1</v>
      </c>
      <c r="I448" s="29">
        <v>0</v>
      </c>
      <c r="J448" s="161">
        <v>18</v>
      </c>
      <c r="K448" s="29" t="s">
        <v>8732</v>
      </c>
      <c r="L448" s="29"/>
      <c r="M448" s="158" t="s">
        <v>8733</v>
      </c>
      <c r="N448" s="156">
        <f t="shared" si="81"/>
        <v>5956.5</v>
      </c>
      <c r="O448" s="156">
        <f t="shared" si="82"/>
        <v>5974.5</v>
      </c>
      <c r="P448" s="156">
        <f t="shared" si="83"/>
        <v>3731.5</v>
      </c>
      <c r="Q448" s="156">
        <f t="shared" si="84"/>
        <v>3749.5</v>
      </c>
      <c r="R448" s="29" t="str">
        <f>VLOOKUP(VLOOKUP(G448,开关状态表!B:H,2,FALSE),矩阵信息表!B:H,2,FALSE)</f>
        <v>CS6D</v>
      </c>
      <c r="S448" s="29" t="str">
        <f>VLOOKUP(G448,开关状态表!B:H,5,FALSE)</f>
        <v>RN2B</v>
      </c>
      <c r="T448" s="29" t="str">
        <f>VLOOKUP(G448,开关状态表!B:H,6,FALSE)</f>
        <v>TA2B</v>
      </c>
      <c r="U448" s="29">
        <f>VLOOKUP(R448&amp;"-"&amp;S448,通道清单!C:L,8,FALSE)</f>
        <v>27</v>
      </c>
      <c r="V448" s="29">
        <f>VLOOKUP(R448&amp;"-"&amp;S448,通道清单!C:L,9,FALSE)</f>
        <v>5956.5</v>
      </c>
      <c r="W448" s="29">
        <f>VLOOKUP(R448&amp;"-"&amp;S448,通道清单!C:L,10,FALSE)</f>
        <v>5983.5</v>
      </c>
      <c r="X448" s="29">
        <f>VLOOKUP(R448&amp;"-"&amp;T448,通道清单!C:L,9,FALSE)</f>
        <v>3731.5</v>
      </c>
      <c r="Y448" s="29">
        <f>VLOOKUP(R448&amp;"-"&amp;T448,通道清单!C:L,10,FALSE)</f>
        <v>3758.5</v>
      </c>
    </row>
    <row r="449" ht="15" hidden="1" spans="1:25">
      <c r="A449" s="29">
        <f t="shared" si="79"/>
        <v>448</v>
      </c>
      <c r="B449" s="29" t="str">
        <f t="shared" si="80"/>
        <v>CS6D-1-1-[39][14]-OFF18-BW9</v>
      </c>
      <c r="C449" s="29" t="str">
        <f>R449&amp;"_BW"&amp;TEXT(O449-N449,"000.00")&amp;"_U"&amp;VLOOKUP(R449&amp;"-"&amp;S449,通道清单!C:L,5,FALSE)&amp;LEFT("_____",5-LEN(VLOOKUP(R449&amp;"-"&amp;S449,通道清单!C:L,4,FALSE)))&amp;VLOOKUP(R449&amp;"-"&amp;S449,通道清单!C:L,4,FALSE)&amp;"_S"&amp;TEXT(N449,"00000.00")&amp;"_E"&amp;TEXT(O449,"00000.00")&amp;"_D"&amp;VLOOKUP(R449&amp;"-"&amp;T449,通道清单!C:L,5,FALSE)&amp;LEFT("_____",5-LEN(VLOOKUP(R449&amp;"-"&amp;T449,通道清单!C:L,4,FALSE)))&amp;VLOOKUP(R449&amp;"-"&amp;T449,通道清单!C:L,4,FALSE)&amp;"_S"&amp;TEXT(P449,"00000.00")&amp;"_E"&amp;TEXT(Q449,"00000.00")</f>
        <v>CS6D_BW009.00_UH____N_S05974.50_E05983.50_DV____A_S03749.50_E03758.50</v>
      </c>
      <c r="D449" s="29"/>
      <c r="E449" s="29"/>
      <c r="F449" s="162"/>
      <c r="G449" s="162" t="s">
        <v>8939</v>
      </c>
      <c r="H449" s="29">
        <f>VLOOKUP(G449,开关状态表!B:I,7,FALSE)</f>
        <v>1</v>
      </c>
      <c r="I449" s="29">
        <v>18</v>
      </c>
      <c r="J449" s="161">
        <v>9</v>
      </c>
      <c r="K449" s="29" t="s">
        <v>8732</v>
      </c>
      <c r="L449" s="29"/>
      <c r="M449" s="158" t="s">
        <v>8733</v>
      </c>
      <c r="N449" s="156">
        <f t="shared" si="81"/>
        <v>5974.5</v>
      </c>
      <c r="O449" s="156">
        <f t="shared" si="82"/>
        <v>5983.5</v>
      </c>
      <c r="P449" s="156">
        <f t="shared" si="83"/>
        <v>3749.5</v>
      </c>
      <c r="Q449" s="156">
        <f t="shared" si="84"/>
        <v>3758.5</v>
      </c>
      <c r="R449" s="29" t="str">
        <f>VLOOKUP(VLOOKUP(G449,开关状态表!B:H,2,FALSE),矩阵信息表!B:H,2,FALSE)</f>
        <v>CS6D</v>
      </c>
      <c r="S449" s="29" t="str">
        <f>VLOOKUP(G449,开关状态表!B:H,5,FALSE)</f>
        <v>RN2B</v>
      </c>
      <c r="T449" s="29" t="str">
        <f>VLOOKUP(G449,开关状态表!B:H,6,FALSE)</f>
        <v>TA2B</v>
      </c>
      <c r="U449" s="29">
        <f>VLOOKUP(R449&amp;"-"&amp;S449,通道清单!C:L,8,FALSE)</f>
        <v>27</v>
      </c>
      <c r="V449" s="29">
        <f>VLOOKUP(R449&amp;"-"&amp;S449,通道清单!C:L,9,FALSE)</f>
        <v>5956.5</v>
      </c>
      <c r="W449" s="29">
        <f>VLOOKUP(R449&amp;"-"&amp;S449,通道清单!C:L,10,FALSE)</f>
        <v>5983.5</v>
      </c>
      <c r="X449" s="29">
        <f>VLOOKUP(R449&amp;"-"&amp;T449,通道清单!C:L,9,FALSE)</f>
        <v>3731.5</v>
      </c>
      <c r="Y449" s="29">
        <f>VLOOKUP(R449&amp;"-"&amp;T449,通道清单!C:L,10,FALSE)</f>
        <v>3758.5</v>
      </c>
    </row>
    <row r="450" ht="15" hidden="1" spans="1:25">
      <c r="A450" s="29">
        <f t="shared" si="79"/>
        <v>449</v>
      </c>
      <c r="B450" s="29" t="str">
        <f t="shared" si="80"/>
        <v>CS6D-1-1-[40][15]-OFF0-BW36</v>
      </c>
      <c r="C450" s="29" t="str">
        <f>R450&amp;"_BW"&amp;TEXT(O450-N450,"000.00")&amp;"_U"&amp;VLOOKUP(R450&amp;"-"&amp;S450,通道清单!C:L,5,FALSE)&amp;LEFT("_____",5-LEN(VLOOKUP(R450&amp;"-"&amp;S450,通道清单!C:L,4,FALSE)))&amp;VLOOKUP(R450&amp;"-"&amp;S450,通道清单!C:L,4,FALSE)&amp;"_S"&amp;TEXT(N450,"00000.00")&amp;"_E"&amp;TEXT(O450,"00000.00")&amp;"_D"&amp;VLOOKUP(R450&amp;"-"&amp;T450,通道清单!C:L,5,FALSE)&amp;LEFT("_____",5-LEN(VLOOKUP(R450&amp;"-"&amp;T450,通道清单!C:L,4,FALSE)))&amp;VLOOKUP(R450&amp;"-"&amp;T450,通道清单!C:L,4,FALSE)&amp;"_S"&amp;TEXT(P450,"00000.00")&amp;"_E"&amp;TEXT(Q450,"00000.00")</f>
        <v>CS6D_BW036.00_UH____N_S05987.00_E06023.00_DV____A_S03762.00_E03798.00</v>
      </c>
      <c r="D450" s="29"/>
      <c r="E450" s="29"/>
      <c r="F450" s="162"/>
      <c r="G450" s="162" t="s">
        <v>8940</v>
      </c>
      <c r="H450" s="29">
        <f>VLOOKUP(G450,开关状态表!B:I,7,FALSE)</f>
        <v>1</v>
      </c>
      <c r="I450" s="29">
        <v>0</v>
      </c>
      <c r="J450" s="161">
        <v>36</v>
      </c>
      <c r="K450" s="29" t="s">
        <v>202</v>
      </c>
      <c r="L450" s="29"/>
      <c r="M450" s="158" t="s">
        <v>8733</v>
      </c>
      <c r="N450" s="156">
        <f t="shared" si="81"/>
        <v>5987</v>
      </c>
      <c r="O450" s="156">
        <f t="shared" si="82"/>
        <v>6023</v>
      </c>
      <c r="P450" s="156">
        <f t="shared" si="83"/>
        <v>3762</v>
      </c>
      <c r="Q450" s="156">
        <f t="shared" si="84"/>
        <v>3798</v>
      </c>
      <c r="R450" s="29" t="str">
        <f>VLOOKUP(VLOOKUP(G450,开关状态表!B:H,2,FALSE),矩阵信息表!B:H,2,FALSE)</f>
        <v>CS6D</v>
      </c>
      <c r="S450" s="29" t="str">
        <f>VLOOKUP(G450,开关状态表!B:H,5,FALSE)</f>
        <v>RN3B</v>
      </c>
      <c r="T450" s="29" t="str">
        <f>VLOOKUP(G450,开关状态表!B:H,6,FALSE)</f>
        <v>TA3B</v>
      </c>
      <c r="U450" s="29">
        <f>VLOOKUP(R450&amp;"-"&amp;S450,通道清单!C:L,8,FALSE)</f>
        <v>36</v>
      </c>
      <c r="V450" s="29">
        <f>VLOOKUP(R450&amp;"-"&amp;S450,通道清单!C:L,9,FALSE)</f>
        <v>5987</v>
      </c>
      <c r="W450" s="29">
        <f>VLOOKUP(R450&amp;"-"&amp;S450,通道清单!C:L,10,FALSE)</f>
        <v>6023</v>
      </c>
      <c r="X450" s="29">
        <f>VLOOKUP(R450&amp;"-"&amp;T450,通道清单!C:L,9,FALSE)</f>
        <v>3762</v>
      </c>
      <c r="Y450" s="29">
        <f>VLOOKUP(R450&amp;"-"&amp;T450,通道清单!C:L,10,FALSE)</f>
        <v>3798</v>
      </c>
    </row>
    <row r="451" ht="15" hidden="1" spans="1:25">
      <c r="A451" s="29">
        <f t="shared" si="79"/>
        <v>450</v>
      </c>
      <c r="B451" s="29" t="str">
        <f t="shared" si="80"/>
        <v>CS6D-1-1-[41][16]-OFF0-BW36</v>
      </c>
      <c r="C451" s="29" t="str">
        <f>R451&amp;"_BW"&amp;TEXT(O451-N451,"000.00")&amp;"_U"&amp;VLOOKUP(R451&amp;"-"&amp;S451,通道清单!C:L,5,FALSE)&amp;LEFT("_____",5-LEN(VLOOKUP(R451&amp;"-"&amp;S451,通道清单!C:L,4,FALSE)))&amp;VLOOKUP(R451&amp;"-"&amp;S451,通道清单!C:L,4,FALSE)&amp;"_S"&amp;TEXT(N451,"00000.00")&amp;"_E"&amp;TEXT(O451,"00000.00")&amp;"_D"&amp;VLOOKUP(R451&amp;"-"&amp;T451,通道清单!C:L,5,FALSE)&amp;LEFT("_____",5-LEN(VLOOKUP(R451&amp;"-"&amp;T451,通道清单!C:L,4,FALSE)))&amp;VLOOKUP(R451&amp;"-"&amp;T451,通道清单!C:L,4,FALSE)&amp;"_S"&amp;TEXT(P451,"00000.00")&amp;"_E"&amp;TEXT(Q451,"00000.00")</f>
        <v>CS6D_BW036.00_UH____N_S06027.00_E06063.00_DV____A_S03802.00_E03838.00</v>
      </c>
      <c r="D451" s="29"/>
      <c r="E451" s="29"/>
      <c r="F451" s="162"/>
      <c r="G451" s="162" t="s">
        <v>8941</v>
      </c>
      <c r="H451" s="29">
        <f>VLOOKUP(G451,开关状态表!B:I,7,FALSE)</f>
        <v>1</v>
      </c>
      <c r="I451" s="29">
        <v>0</v>
      </c>
      <c r="J451" s="161">
        <v>36</v>
      </c>
      <c r="K451" s="29" t="s">
        <v>8732</v>
      </c>
      <c r="L451" s="29"/>
      <c r="M451" s="158" t="s">
        <v>8733</v>
      </c>
      <c r="N451" s="156">
        <f t="shared" si="81"/>
        <v>6027</v>
      </c>
      <c r="O451" s="156">
        <f t="shared" si="82"/>
        <v>6063</v>
      </c>
      <c r="P451" s="156">
        <f t="shared" si="83"/>
        <v>3802</v>
      </c>
      <c r="Q451" s="156">
        <f t="shared" si="84"/>
        <v>3838</v>
      </c>
      <c r="R451" s="29" t="str">
        <f>VLOOKUP(VLOOKUP(G451,开关状态表!B:H,2,FALSE),矩阵信息表!B:H,2,FALSE)</f>
        <v>CS6D</v>
      </c>
      <c r="S451" s="29" t="str">
        <f>VLOOKUP(G451,开关状态表!B:H,5,FALSE)</f>
        <v>RN4B</v>
      </c>
      <c r="T451" s="29" t="str">
        <f>VLOOKUP(G451,开关状态表!B:H,6,FALSE)</f>
        <v>TA4B</v>
      </c>
      <c r="U451" s="29">
        <f>VLOOKUP(R451&amp;"-"&amp;S451,通道清单!C:L,8,FALSE)</f>
        <v>36</v>
      </c>
      <c r="V451" s="29">
        <f>VLOOKUP(R451&amp;"-"&amp;S451,通道清单!C:L,9,FALSE)</f>
        <v>6027</v>
      </c>
      <c r="W451" s="29">
        <f>VLOOKUP(R451&amp;"-"&amp;S451,通道清单!C:L,10,FALSE)</f>
        <v>6063</v>
      </c>
      <c r="X451" s="29">
        <f>VLOOKUP(R451&amp;"-"&amp;T451,通道清单!C:L,9,FALSE)</f>
        <v>3802</v>
      </c>
      <c r="Y451" s="29">
        <f>VLOOKUP(R451&amp;"-"&amp;T451,通道清单!C:L,10,FALSE)</f>
        <v>3838</v>
      </c>
    </row>
    <row r="452" ht="15" hidden="1" spans="1:25">
      <c r="A452" s="29">
        <f t="shared" si="79"/>
        <v>451</v>
      </c>
      <c r="B452" s="29" t="str">
        <f t="shared" si="80"/>
        <v>CS6D-1-1-[42][17]-OFF0-BW24</v>
      </c>
      <c r="C452" s="29" t="str">
        <f>R452&amp;"_BW"&amp;TEXT(O452-N452,"000.00")&amp;"_U"&amp;VLOOKUP(R452&amp;"-"&amp;S452,通道清单!C:L,5,FALSE)&amp;LEFT("_____",5-LEN(VLOOKUP(R452&amp;"-"&amp;S452,通道清单!C:L,4,FALSE)))&amp;VLOOKUP(R452&amp;"-"&amp;S452,通道清单!C:L,4,FALSE)&amp;"_S"&amp;TEXT(N452,"00000.00")&amp;"_E"&amp;TEXT(O452,"00000.00")&amp;"_D"&amp;VLOOKUP(R452&amp;"-"&amp;T452,通道清单!C:L,5,FALSE)&amp;LEFT("_____",5-LEN(VLOOKUP(R452&amp;"-"&amp;T452,通道清单!C:L,4,FALSE)))&amp;VLOOKUP(R452&amp;"-"&amp;T452,通道清单!C:L,4,FALSE)&amp;"_S"&amp;TEXT(P452,"00000.00")&amp;"_E"&amp;TEXT(Q452,"00000.00")</f>
        <v>CS6D_BW024.00_UH____N_S06067.00_E06091.00_DV____A_S03842.00_E03866.00</v>
      </c>
      <c r="D452" s="29"/>
      <c r="E452" s="29"/>
      <c r="F452" s="162"/>
      <c r="G452" s="162" t="s">
        <v>8942</v>
      </c>
      <c r="H452" s="29">
        <f>VLOOKUP(G452,开关状态表!B:I,7,FALSE)</f>
        <v>1</v>
      </c>
      <c r="I452" s="29">
        <v>0</v>
      </c>
      <c r="J452" s="161">
        <v>24</v>
      </c>
      <c r="K452" s="29" t="s">
        <v>8732</v>
      </c>
      <c r="L452" s="29"/>
      <c r="M452" s="158" t="s">
        <v>8733</v>
      </c>
      <c r="N452" s="156">
        <f t="shared" si="81"/>
        <v>6067</v>
      </c>
      <c r="O452" s="156">
        <f t="shared" si="82"/>
        <v>6091</v>
      </c>
      <c r="P452" s="156">
        <f t="shared" si="83"/>
        <v>3842</v>
      </c>
      <c r="Q452" s="156">
        <f t="shared" si="84"/>
        <v>3866</v>
      </c>
      <c r="R452" s="29" t="str">
        <f>VLOOKUP(VLOOKUP(G452,开关状态表!B:H,2,FALSE),矩阵信息表!B:H,2,FALSE)</f>
        <v>CS6D</v>
      </c>
      <c r="S452" s="29" t="str">
        <f>VLOOKUP(G452,开关状态表!B:H,5,FALSE)</f>
        <v>RN5B</v>
      </c>
      <c r="T452" s="29" t="str">
        <f>VLOOKUP(G452,开关状态表!B:H,6,FALSE)</f>
        <v>TA5B</v>
      </c>
      <c r="U452" s="29">
        <f>VLOOKUP(R452&amp;"-"&amp;S452,通道清单!C:L,8,FALSE)</f>
        <v>36</v>
      </c>
      <c r="V452" s="29">
        <f>VLOOKUP(R452&amp;"-"&amp;S452,通道清单!C:L,9,FALSE)</f>
        <v>6067</v>
      </c>
      <c r="W452" s="29">
        <f>VLOOKUP(R452&amp;"-"&amp;S452,通道清单!C:L,10,FALSE)</f>
        <v>6103</v>
      </c>
      <c r="X452" s="29">
        <f>VLOOKUP(R452&amp;"-"&amp;T452,通道清单!C:L,9,FALSE)</f>
        <v>3842</v>
      </c>
      <c r="Y452" s="29">
        <f>VLOOKUP(R452&amp;"-"&amp;T452,通道清单!C:L,10,FALSE)</f>
        <v>3878</v>
      </c>
    </row>
    <row r="453" ht="15" hidden="1" spans="1:25">
      <c r="A453" s="29">
        <f t="shared" si="79"/>
        <v>452</v>
      </c>
      <c r="B453" s="29" t="str">
        <f t="shared" si="80"/>
        <v>CS6D-1-1-[42][17]-OFF24-BW12</v>
      </c>
      <c r="C453" s="29" t="str">
        <f>R453&amp;"_BW"&amp;TEXT(O453-N453,"000.00")&amp;"_U"&amp;VLOOKUP(R453&amp;"-"&amp;S453,通道清单!C:L,5,FALSE)&amp;LEFT("_____",5-LEN(VLOOKUP(R453&amp;"-"&amp;S453,通道清单!C:L,4,FALSE)))&amp;VLOOKUP(R453&amp;"-"&amp;S453,通道清单!C:L,4,FALSE)&amp;"_S"&amp;TEXT(N453,"00000.00")&amp;"_E"&amp;TEXT(O453,"00000.00")&amp;"_D"&amp;VLOOKUP(R453&amp;"-"&amp;T453,通道清单!C:L,5,FALSE)&amp;LEFT("_____",5-LEN(VLOOKUP(R453&amp;"-"&amp;T453,通道清单!C:L,4,FALSE)))&amp;VLOOKUP(R453&amp;"-"&amp;T453,通道清单!C:L,4,FALSE)&amp;"_S"&amp;TEXT(P453,"00000.00")&amp;"_E"&amp;TEXT(Q453,"00000.00")</f>
        <v>CS6D_BW012.00_UH____N_S06091.00_E06103.00_DV____A_S03866.00_E03878.00</v>
      </c>
      <c r="D453" s="29"/>
      <c r="E453" s="29"/>
      <c r="F453" s="162"/>
      <c r="G453" s="162" t="s">
        <v>8942</v>
      </c>
      <c r="H453" s="29">
        <f>VLOOKUP(G453,开关状态表!B:I,7,FALSE)</f>
        <v>1</v>
      </c>
      <c r="I453" s="29">
        <v>24</v>
      </c>
      <c r="J453" s="161">
        <v>12</v>
      </c>
      <c r="K453" s="29" t="s">
        <v>8732</v>
      </c>
      <c r="L453" s="29"/>
      <c r="M453" s="158" t="s">
        <v>8733</v>
      </c>
      <c r="N453" s="156">
        <f t="shared" si="81"/>
        <v>6091</v>
      </c>
      <c r="O453" s="156">
        <f t="shared" si="82"/>
        <v>6103</v>
      </c>
      <c r="P453" s="156">
        <f t="shared" si="83"/>
        <v>3866</v>
      </c>
      <c r="Q453" s="156">
        <f t="shared" si="84"/>
        <v>3878</v>
      </c>
      <c r="R453" s="29" t="str">
        <f>VLOOKUP(VLOOKUP(G453,开关状态表!B:H,2,FALSE),矩阵信息表!B:H,2,FALSE)</f>
        <v>CS6D</v>
      </c>
      <c r="S453" s="29" t="str">
        <f>VLOOKUP(G453,开关状态表!B:H,5,FALSE)</f>
        <v>RN5B</v>
      </c>
      <c r="T453" s="29" t="str">
        <f>VLOOKUP(G453,开关状态表!B:H,6,FALSE)</f>
        <v>TA5B</v>
      </c>
      <c r="U453" s="29">
        <f>VLOOKUP(R453&amp;"-"&amp;S453,通道清单!C:L,8,FALSE)</f>
        <v>36</v>
      </c>
      <c r="V453" s="29">
        <f>VLOOKUP(R453&amp;"-"&amp;S453,通道清单!C:L,9,FALSE)</f>
        <v>6067</v>
      </c>
      <c r="W453" s="29">
        <f>VLOOKUP(R453&amp;"-"&amp;S453,通道清单!C:L,10,FALSE)</f>
        <v>6103</v>
      </c>
      <c r="X453" s="29">
        <f>VLOOKUP(R453&amp;"-"&amp;T453,通道清单!C:L,9,FALSE)</f>
        <v>3842</v>
      </c>
      <c r="Y453" s="29">
        <f>VLOOKUP(R453&amp;"-"&amp;T453,通道清单!C:L,10,FALSE)</f>
        <v>3878</v>
      </c>
    </row>
    <row r="454" ht="15" hidden="1" spans="1:25">
      <c r="A454" s="29">
        <f t="shared" si="79"/>
        <v>453</v>
      </c>
      <c r="B454" s="29" t="str">
        <f t="shared" si="80"/>
        <v>CS6D-1-1-[43][18]-OFF0-BW9</v>
      </c>
      <c r="C454" s="29" t="str">
        <f>R454&amp;"_BW"&amp;TEXT(O454-N454,"000.00")&amp;"_U"&amp;VLOOKUP(R454&amp;"-"&amp;S454,通道清单!C:L,5,FALSE)&amp;LEFT("_____",5-LEN(VLOOKUP(R454&amp;"-"&amp;S454,通道清单!C:L,4,FALSE)))&amp;VLOOKUP(R454&amp;"-"&amp;S454,通道清单!C:L,4,FALSE)&amp;"_S"&amp;TEXT(N454,"00000.00")&amp;"_E"&amp;TEXT(O454,"00000.00")&amp;"_D"&amp;VLOOKUP(R454&amp;"-"&amp;T454,通道清单!C:L,5,FALSE)&amp;LEFT("_____",5-LEN(VLOOKUP(R454&amp;"-"&amp;T454,通道清单!C:L,4,FALSE)))&amp;VLOOKUP(R454&amp;"-"&amp;T454,通道清单!C:L,4,FALSE)&amp;"_S"&amp;TEXT(P454,"00000.00")&amp;"_E"&amp;TEXT(Q454,"00000.00")</f>
        <v>CS6D_BW009.00_UH____N_S06107.00_E06116.00_DV____A_S03882.00_E03891.00</v>
      </c>
      <c r="D454" s="29"/>
      <c r="E454" s="29"/>
      <c r="F454" s="162"/>
      <c r="G454" s="162" t="s">
        <v>8943</v>
      </c>
      <c r="H454" s="29">
        <f>VLOOKUP(G454,开关状态表!B:I,7,FALSE)</f>
        <v>1</v>
      </c>
      <c r="I454" s="29">
        <v>0</v>
      </c>
      <c r="J454" s="161">
        <v>9</v>
      </c>
      <c r="K454" s="29" t="s">
        <v>8732</v>
      </c>
      <c r="L454" s="29"/>
      <c r="M454" s="158" t="s">
        <v>8733</v>
      </c>
      <c r="N454" s="156">
        <f t="shared" si="81"/>
        <v>6107</v>
      </c>
      <c r="O454" s="156">
        <f t="shared" si="82"/>
        <v>6116</v>
      </c>
      <c r="P454" s="156">
        <f t="shared" si="83"/>
        <v>3882</v>
      </c>
      <c r="Q454" s="156">
        <f t="shared" si="84"/>
        <v>3891</v>
      </c>
      <c r="R454" s="29" t="str">
        <f>VLOOKUP(VLOOKUP(G454,开关状态表!B:H,2,FALSE),矩阵信息表!B:H,2,FALSE)</f>
        <v>CS6D</v>
      </c>
      <c r="S454" s="29" t="str">
        <f>VLOOKUP(G454,开关状态表!B:H,5,FALSE)</f>
        <v>RN6B</v>
      </c>
      <c r="T454" s="29" t="str">
        <f>VLOOKUP(G454,开关状态表!B:H,6,FALSE)</f>
        <v>TA6B</v>
      </c>
      <c r="U454" s="29">
        <f>VLOOKUP(R454&amp;"-"&amp;S454,通道清单!C:L,8,FALSE)</f>
        <v>36</v>
      </c>
      <c r="V454" s="29">
        <f>VLOOKUP(R454&amp;"-"&amp;S454,通道清单!C:L,9,FALSE)</f>
        <v>6107</v>
      </c>
      <c r="W454" s="29">
        <f>VLOOKUP(R454&amp;"-"&amp;S454,通道清单!C:L,10,FALSE)</f>
        <v>6143</v>
      </c>
      <c r="X454" s="29">
        <f>VLOOKUP(R454&amp;"-"&amp;T454,通道清单!C:L,9,FALSE)</f>
        <v>3882</v>
      </c>
      <c r="Y454" s="29">
        <f>VLOOKUP(R454&amp;"-"&amp;T454,通道清单!C:L,10,FALSE)</f>
        <v>3918</v>
      </c>
    </row>
    <row r="455" ht="15" hidden="1" spans="1:25">
      <c r="A455" s="29">
        <f t="shared" si="79"/>
        <v>454</v>
      </c>
      <c r="B455" s="29" t="str">
        <f t="shared" si="80"/>
        <v>CS6D-1-1-[43][18]-OFF9-BW15</v>
      </c>
      <c r="C455" s="29" t="str">
        <f>R455&amp;"_BW"&amp;TEXT(O455-N455,"000.00")&amp;"_U"&amp;VLOOKUP(R455&amp;"-"&amp;S455,通道清单!C:L,5,FALSE)&amp;LEFT("_____",5-LEN(VLOOKUP(R455&amp;"-"&amp;S455,通道清单!C:L,4,FALSE)))&amp;VLOOKUP(R455&amp;"-"&amp;S455,通道清单!C:L,4,FALSE)&amp;"_S"&amp;TEXT(N455,"00000.00")&amp;"_E"&amp;TEXT(O455,"00000.00")&amp;"_D"&amp;VLOOKUP(R455&amp;"-"&amp;T455,通道清单!C:L,5,FALSE)&amp;LEFT("_____",5-LEN(VLOOKUP(R455&amp;"-"&amp;T455,通道清单!C:L,4,FALSE)))&amp;VLOOKUP(R455&amp;"-"&amp;T455,通道清单!C:L,4,FALSE)&amp;"_S"&amp;TEXT(P455,"00000.00")&amp;"_E"&amp;TEXT(Q455,"00000.00")</f>
        <v>CS6D_BW015.00_UH____N_S06116.00_E06131.00_DV____A_S03891.00_E03906.00</v>
      </c>
      <c r="D455" s="29"/>
      <c r="E455" s="29"/>
      <c r="F455" s="162"/>
      <c r="G455" s="162" t="s">
        <v>8943</v>
      </c>
      <c r="H455" s="29">
        <f>VLOOKUP(G455,开关状态表!B:I,7,FALSE)</f>
        <v>1</v>
      </c>
      <c r="I455" s="29">
        <v>9</v>
      </c>
      <c r="J455" s="161">
        <v>15</v>
      </c>
      <c r="K455" s="29" t="s">
        <v>202</v>
      </c>
      <c r="L455" s="29"/>
      <c r="M455" s="158" t="s">
        <v>8733</v>
      </c>
      <c r="N455" s="156">
        <f t="shared" si="81"/>
        <v>6116</v>
      </c>
      <c r="O455" s="156">
        <f t="shared" si="82"/>
        <v>6131</v>
      </c>
      <c r="P455" s="156">
        <f t="shared" si="83"/>
        <v>3891</v>
      </c>
      <c r="Q455" s="156">
        <f t="shared" si="84"/>
        <v>3906</v>
      </c>
      <c r="R455" s="29" t="str">
        <f>VLOOKUP(VLOOKUP(G455,开关状态表!B:H,2,FALSE),矩阵信息表!B:H,2,FALSE)</f>
        <v>CS6D</v>
      </c>
      <c r="S455" s="29" t="str">
        <f>VLOOKUP(G455,开关状态表!B:H,5,FALSE)</f>
        <v>RN6B</v>
      </c>
      <c r="T455" s="29" t="str">
        <f>VLOOKUP(G455,开关状态表!B:H,6,FALSE)</f>
        <v>TA6B</v>
      </c>
      <c r="U455" s="29">
        <f>VLOOKUP(R455&amp;"-"&amp;S455,通道清单!C:L,8,FALSE)</f>
        <v>36</v>
      </c>
      <c r="V455" s="29">
        <f>VLOOKUP(R455&amp;"-"&amp;S455,通道清单!C:L,9,FALSE)</f>
        <v>6107</v>
      </c>
      <c r="W455" s="29">
        <f>VLOOKUP(R455&amp;"-"&amp;S455,通道清单!C:L,10,FALSE)</f>
        <v>6143</v>
      </c>
      <c r="X455" s="29">
        <f>VLOOKUP(R455&amp;"-"&amp;T455,通道清单!C:L,9,FALSE)</f>
        <v>3882</v>
      </c>
      <c r="Y455" s="29">
        <f>VLOOKUP(R455&amp;"-"&amp;T455,通道清单!C:L,10,FALSE)</f>
        <v>3918</v>
      </c>
    </row>
    <row r="456" ht="15" hidden="1" spans="1:25">
      <c r="A456" s="29">
        <f t="shared" si="79"/>
        <v>455</v>
      </c>
      <c r="B456" s="29" t="str">
        <f t="shared" si="80"/>
        <v>CS6D-1-1-[43][18]-OFF24-BW12</v>
      </c>
      <c r="C456" s="29" t="str">
        <f>R456&amp;"_BW"&amp;TEXT(O456-N456,"000.00")&amp;"_U"&amp;VLOOKUP(R456&amp;"-"&amp;S456,通道清单!C:L,5,FALSE)&amp;LEFT("_____",5-LEN(VLOOKUP(R456&amp;"-"&amp;S456,通道清单!C:L,4,FALSE)))&amp;VLOOKUP(R456&amp;"-"&amp;S456,通道清单!C:L,4,FALSE)&amp;"_S"&amp;TEXT(N456,"00000.00")&amp;"_E"&amp;TEXT(O456,"00000.00")&amp;"_D"&amp;VLOOKUP(R456&amp;"-"&amp;T456,通道清单!C:L,5,FALSE)&amp;LEFT("_____",5-LEN(VLOOKUP(R456&amp;"-"&amp;T456,通道清单!C:L,4,FALSE)))&amp;VLOOKUP(R456&amp;"-"&amp;T456,通道清单!C:L,4,FALSE)&amp;"_S"&amp;TEXT(P456,"00000.00")&amp;"_E"&amp;TEXT(Q456,"00000.00")</f>
        <v>CS6D_BW012.00_UH____N_S06131.00_E06143.00_DV____A_S03906.00_E03918.00</v>
      </c>
      <c r="D456" s="29"/>
      <c r="E456" s="29"/>
      <c r="F456" s="29"/>
      <c r="G456" s="29" t="s">
        <v>8943</v>
      </c>
      <c r="H456" s="29">
        <f>VLOOKUP(G456,开关状态表!B:I,7,FALSE)</f>
        <v>1</v>
      </c>
      <c r="I456" s="29">
        <v>24</v>
      </c>
      <c r="J456" s="161">
        <v>12</v>
      </c>
      <c r="K456" s="29" t="s">
        <v>8732</v>
      </c>
      <c r="L456" s="29"/>
      <c r="M456" s="158" t="s">
        <v>8733</v>
      </c>
      <c r="N456" s="156">
        <f t="shared" si="81"/>
        <v>6131</v>
      </c>
      <c r="O456" s="156">
        <f t="shared" si="82"/>
        <v>6143</v>
      </c>
      <c r="P456" s="156">
        <f t="shared" si="83"/>
        <v>3906</v>
      </c>
      <c r="Q456" s="156">
        <f t="shared" si="84"/>
        <v>3918</v>
      </c>
      <c r="R456" s="29" t="str">
        <f>VLOOKUP(VLOOKUP(G456,开关状态表!B:H,2,FALSE),矩阵信息表!B:H,2,FALSE)</f>
        <v>CS6D</v>
      </c>
      <c r="S456" s="29" t="str">
        <f>VLOOKUP(G456,开关状态表!B:H,5,FALSE)</f>
        <v>RN6B</v>
      </c>
      <c r="T456" s="29" t="str">
        <f>VLOOKUP(G456,开关状态表!B:H,6,FALSE)</f>
        <v>TA6B</v>
      </c>
      <c r="U456" s="29">
        <f>VLOOKUP(R456&amp;"-"&amp;S456,通道清单!C:L,8,FALSE)</f>
        <v>36</v>
      </c>
      <c r="V456" s="29">
        <f>VLOOKUP(R456&amp;"-"&amp;S456,通道清单!C:L,9,FALSE)</f>
        <v>6107</v>
      </c>
      <c r="W456" s="29">
        <f>VLOOKUP(R456&amp;"-"&amp;S456,通道清单!C:L,10,FALSE)</f>
        <v>6143</v>
      </c>
      <c r="X456" s="29">
        <f>VLOOKUP(R456&amp;"-"&amp;T456,通道清单!C:L,9,FALSE)</f>
        <v>3882</v>
      </c>
      <c r="Y456" s="29">
        <f>VLOOKUP(R456&amp;"-"&amp;T456,通道清单!C:L,10,FALSE)</f>
        <v>3918</v>
      </c>
    </row>
    <row r="457" ht="15" hidden="1" spans="1:25">
      <c r="A457" s="29">
        <f t="shared" si="79"/>
        <v>456</v>
      </c>
      <c r="B457" s="29" t="str">
        <f t="shared" si="80"/>
        <v>CS6D-1-1-[44][19]-OFF0-BW36</v>
      </c>
      <c r="C457" s="29" t="str">
        <f>R457&amp;"_BW"&amp;TEXT(O457-N457,"000.00")&amp;"_U"&amp;VLOOKUP(R457&amp;"-"&amp;S457,通道清单!C:L,5,FALSE)&amp;LEFT("_____",5-LEN(VLOOKUP(R457&amp;"-"&amp;S457,通道清单!C:L,4,FALSE)))&amp;VLOOKUP(R457&amp;"-"&amp;S457,通道清单!C:L,4,FALSE)&amp;"_S"&amp;TEXT(N457,"00000.00")&amp;"_E"&amp;TEXT(O457,"00000.00")&amp;"_D"&amp;VLOOKUP(R457&amp;"-"&amp;T457,通道清单!C:L,5,FALSE)&amp;LEFT("_____",5-LEN(VLOOKUP(R457&amp;"-"&amp;T457,通道清单!C:L,4,FALSE)))&amp;VLOOKUP(R457&amp;"-"&amp;T457,通道清单!C:L,4,FALSE)&amp;"_S"&amp;TEXT(P457,"00000.00")&amp;"_E"&amp;TEXT(Q457,"00000.00")</f>
        <v>CS6D_BW036.00_UH____N_S06147.00_E06183.00_DV____A_S03922.00_E03958.00</v>
      </c>
      <c r="D457" s="29"/>
      <c r="E457" s="29"/>
      <c r="F457" s="29"/>
      <c r="G457" s="29" t="s">
        <v>8944</v>
      </c>
      <c r="H457" s="29">
        <f>VLOOKUP(G457,开关状态表!B:I,7,FALSE)</f>
        <v>1</v>
      </c>
      <c r="I457" s="29">
        <v>0</v>
      </c>
      <c r="J457" s="161">
        <v>36</v>
      </c>
      <c r="K457" s="29" t="s">
        <v>8732</v>
      </c>
      <c r="L457" s="29"/>
      <c r="M457" s="158" t="s">
        <v>8733</v>
      </c>
      <c r="N457" s="156">
        <f t="shared" si="81"/>
        <v>6147</v>
      </c>
      <c r="O457" s="156">
        <f t="shared" si="82"/>
        <v>6183</v>
      </c>
      <c r="P457" s="156">
        <f t="shared" si="83"/>
        <v>3922</v>
      </c>
      <c r="Q457" s="156">
        <f t="shared" si="84"/>
        <v>3958</v>
      </c>
      <c r="R457" s="29" t="str">
        <f>VLOOKUP(VLOOKUP(G457,开关状态表!B:H,2,FALSE),矩阵信息表!B:H,2,FALSE)</f>
        <v>CS6D</v>
      </c>
      <c r="S457" s="29" t="str">
        <f>VLOOKUP(G457,开关状态表!B:H,5,FALSE)</f>
        <v>RN7B</v>
      </c>
      <c r="T457" s="29" t="str">
        <f>VLOOKUP(G457,开关状态表!B:H,6,FALSE)</f>
        <v>TA7B</v>
      </c>
      <c r="U457" s="29">
        <f>VLOOKUP(R457&amp;"-"&amp;S457,通道清单!C:L,8,FALSE)</f>
        <v>36</v>
      </c>
      <c r="V457" s="29">
        <f>VLOOKUP(R457&amp;"-"&amp;S457,通道清单!C:L,9,FALSE)</f>
        <v>6147</v>
      </c>
      <c r="W457" s="29">
        <f>VLOOKUP(R457&amp;"-"&amp;S457,通道清单!C:L,10,FALSE)</f>
        <v>6183</v>
      </c>
      <c r="X457" s="29">
        <f>VLOOKUP(R457&amp;"-"&amp;T457,通道清单!C:L,9,FALSE)</f>
        <v>3922</v>
      </c>
      <c r="Y457" s="29">
        <f>VLOOKUP(R457&amp;"-"&amp;T457,通道清单!C:L,10,FALSE)</f>
        <v>3958</v>
      </c>
    </row>
    <row r="458" ht="15" hidden="1" spans="1:25">
      <c r="A458" s="29">
        <f t="shared" si="79"/>
        <v>457</v>
      </c>
      <c r="B458" s="29" t="str">
        <f t="shared" si="80"/>
        <v>CS6D-1-1-[45][20]-OFF0-BW18</v>
      </c>
      <c r="C458" s="29" t="str">
        <f>R458&amp;"_BW"&amp;TEXT(O458-N458,"000.00")&amp;"_U"&amp;VLOOKUP(R458&amp;"-"&amp;S458,通道清单!C:L,5,FALSE)&amp;LEFT("_____",5-LEN(VLOOKUP(R458&amp;"-"&amp;S458,通道清单!C:L,4,FALSE)))&amp;VLOOKUP(R458&amp;"-"&amp;S458,通道清单!C:L,4,FALSE)&amp;"_S"&amp;TEXT(N458,"00000.00")&amp;"_E"&amp;TEXT(O458,"00000.00")&amp;"_D"&amp;VLOOKUP(R458&amp;"-"&amp;T458,通道清单!C:L,5,FALSE)&amp;LEFT("_____",5-LEN(VLOOKUP(R458&amp;"-"&amp;T458,通道清单!C:L,4,FALSE)))&amp;VLOOKUP(R458&amp;"-"&amp;T458,通道清单!C:L,4,FALSE)&amp;"_S"&amp;TEXT(P458,"00000.00")&amp;"_E"&amp;TEXT(Q458,"00000.00")</f>
        <v>CS6D_BW018.00_UH____N_S06187.00_E06205.00_DV____A_S03962.00_E03980.00</v>
      </c>
      <c r="D458" s="29"/>
      <c r="E458" s="29"/>
      <c r="F458" s="29"/>
      <c r="G458" s="29" t="s">
        <v>8945</v>
      </c>
      <c r="H458" s="29">
        <f>VLOOKUP(G458,开关状态表!B:I,7,FALSE)</f>
        <v>1</v>
      </c>
      <c r="I458" s="29">
        <v>0</v>
      </c>
      <c r="J458" s="161">
        <v>18</v>
      </c>
      <c r="K458" s="29" t="s">
        <v>8732</v>
      </c>
      <c r="L458" s="29"/>
      <c r="M458" s="158" t="s">
        <v>8733</v>
      </c>
      <c r="N458" s="156">
        <f t="shared" si="81"/>
        <v>6187</v>
      </c>
      <c r="O458" s="156">
        <f t="shared" si="82"/>
        <v>6205</v>
      </c>
      <c r="P458" s="156">
        <f t="shared" si="83"/>
        <v>3962</v>
      </c>
      <c r="Q458" s="156">
        <f t="shared" si="84"/>
        <v>3980</v>
      </c>
      <c r="R458" s="29" t="str">
        <f>VLOOKUP(VLOOKUP(G458,开关状态表!B:H,2,FALSE),矩阵信息表!B:H,2,FALSE)</f>
        <v>CS6D</v>
      </c>
      <c r="S458" s="29" t="str">
        <f>VLOOKUP(G458,开关状态表!B:H,5,FALSE)</f>
        <v>RN8B</v>
      </c>
      <c r="T458" s="29" t="str">
        <f>VLOOKUP(G458,开关状态表!B:H,6,FALSE)</f>
        <v>TA8B</v>
      </c>
      <c r="U458" s="29">
        <f>VLOOKUP(R458&amp;"-"&amp;S458,通道清单!C:L,8,FALSE)</f>
        <v>36</v>
      </c>
      <c r="V458" s="29">
        <f>VLOOKUP(R458&amp;"-"&amp;S458,通道清单!C:L,9,FALSE)</f>
        <v>6187</v>
      </c>
      <c r="W458" s="29">
        <f>VLOOKUP(R458&amp;"-"&amp;S458,通道清单!C:L,10,FALSE)</f>
        <v>6223</v>
      </c>
      <c r="X458" s="29">
        <f>VLOOKUP(R458&amp;"-"&amp;T458,通道清单!C:L,9,FALSE)</f>
        <v>3962</v>
      </c>
      <c r="Y458" s="29">
        <f>VLOOKUP(R458&amp;"-"&amp;T458,通道清单!C:L,10,FALSE)</f>
        <v>3998</v>
      </c>
    </row>
    <row r="459" ht="15" hidden="1" spans="1:25">
      <c r="A459" s="29">
        <f t="shared" si="79"/>
        <v>458</v>
      </c>
      <c r="B459" s="29" t="str">
        <f t="shared" si="80"/>
        <v>CS6D-1-1-[45][20]-OFF18-BW2.1</v>
      </c>
      <c r="C459" s="29" t="str">
        <f>R459&amp;"_BW"&amp;TEXT(O459-N459,"000.00")&amp;"_U"&amp;VLOOKUP(R459&amp;"-"&amp;S459,通道清单!C:L,5,FALSE)&amp;LEFT("_____",5-LEN(VLOOKUP(R459&amp;"-"&amp;S459,通道清单!C:L,4,FALSE)))&amp;VLOOKUP(R459&amp;"-"&amp;S459,通道清单!C:L,4,FALSE)&amp;"_S"&amp;TEXT(N459,"00000.00")&amp;"_E"&amp;TEXT(O459,"00000.00")&amp;"_D"&amp;VLOOKUP(R459&amp;"-"&amp;T459,通道清单!C:L,5,FALSE)&amp;LEFT("_____",5-LEN(VLOOKUP(R459&amp;"-"&amp;T459,通道清单!C:L,4,FALSE)))&amp;VLOOKUP(R459&amp;"-"&amp;T459,通道清单!C:L,4,FALSE)&amp;"_S"&amp;TEXT(P459,"00000.00")&amp;"_E"&amp;TEXT(Q459,"00000.00")</f>
        <v>CS6D_BW002.10_UH____N_S06205.00_E06207.10_DV____A_S03980.00_E03982.10</v>
      </c>
      <c r="D459" s="29"/>
      <c r="E459" s="29"/>
      <c r="F459" s="29"/>
      <c r="G459" s="29" t="s">
        <v>8945</v>
      </c>
      <c r="H459" s="29">
        <f>VLOOKUP(G459,开关状态表!B:I,7,FALSE)</f>
        <v>1</v>
      </c>
      <c r="I459" s="29">
        <v>18</v>
      </c>
      <c r="J459" s="161">
        <v>2.1</v>
      </c>
      <c r="K459" s="29" t="s">
        <v>202</v>
      </c>
      <c r="L459" s="29"/>
      <c r="M459" s="158" t="s">
        <v>8733</v>
      </c>
      <c r="N459" s="156">
        <f t="shared" si="81"/>
        <v>6205</v>
      </c>
      <c r="O459" s="156">
        <f t="shared" si="82"/>
        <v>6207.1</v>
      </c>
      <c r="P459" s="156">
        <f t="shared" si="83"/>
        <v>3980</v>
      </c>
      <c r="Q459" s="156">
        <f t="shared" si="84"/>
        <v>3982.1</v>
      </c>
      <c r="R459" s="29" t="str">
        <f>VLOOKUP(VLOOKUP(G459,开关状态表!B:H,2,FALSE),矩阵信息表!B:H,2,FALSE)</f>
        <v>CS6D</v>
      </c>
      <c r="S459" s="29" t="str">
        <f>VLOOKUP(G459,开关状态表!B:H,5,FALSE)</f>
        <v>RN8B</v>
      </c>
      <c r="T459" s="29" t="str">
        <f>VLOOKUP(G459,开关状态表!B:H,6,FALSE)</f>
        <v>TA8B</v>
      </c>
      <c r="U459" s="29">
        <f>VLOOKUP(R459&amp;"-"&amp;S459,通道清单!C:L,8,FALSE)</f>
        <v>36</v>
      </c>
      <c r="V459" s="29">
        <f>VLOOKUP(R459&amp;"-"&amp;S459,通道清单!C:L,9,FALSE)</f>
        <v>6187</v>
      </c>
      <c r="W459" s="29">
        <f>VLOOKUP(R459&amp;"-"&amp;S459,通道清单!C:L,10,FALSE)</f>
        <v>6223</v>
      </c>
      <c r="X459" s="29">
        <f>VLOOKUP(R459&amp;"-"&amp;T459,通道清单!C:L,9,FALSE)</f>
        <v>3962</v>
      </c>
      <c r="Y459" s="29">
        <f>VLOOKUP(R459&amp;"-"&amp;T459,通道清单!C:L,10,FALSE)</f>
        <v>3998</v>
      </c>
    </row>
    <row r="460" ht="15" hidden="1" spans="1:25">
      <c r="A460" s="29">
        <f t="shared" si="79"/>
        <v>459</v>
      </c>
      <c r="B460" s="29" t="str">
        <f t="shared" si="80"/>
        <v>CS6D-1-1-[45][20]-OFF20.1-BW3.8</v>
      </c>
      <c r="C460" s="29" t="str">
        <f>R460&amp;"_BW"&amp;TEXT(O460-N460,"000.00")&amp;"_U"&amp;VLOOKUP(R460&amp;"-"&amp;S460,通道清单!C:L,5,FALSE)&amp;LEFT("_____",5-LEN(VLOOKUP(R460&amp;"-"&amp;S460,通道清单!C:L,4,FALSE)))&amp;VLOOKUP(R460&amp;"-"&amp;S460,通道清单!C:L,4,FALSE)&amp;"_S"&amp;TEXT(N460,"00000.00")&amp;"_E"&amp;TEXT(O460,"00000.00")&amp;"_D"&amp;VLOOKUP(R460&amp;"-"&amp;T460,通道清单!C:L,5,FALSE)&amp;LEFT("_____",5-LEN(VLOOKUP(R460&amp;"-"&amp;T460,通道清单!C:L,4,FALSE)))&amp;VLOOKUP(R460&amp;"-"&amp;T460,通道清单!C:L,4,FALSE)&amp;"_S"&amp;TEXT(P460,"00000.00")&amp;"_E"&amp;TEXT(Q460,"00000.00")</f>
        <v>CS6D_BW003.80_UH____N_S06207.10_E06210.90_DV____A_S03982.10_E03985.90</v>
      </c>
      <c r="D460" s="29"/>
      <c r="E460" s="29"/>
      <c r="F460" s="29"/>
      <c r="G460" s="29" t="s">
        <v>8945</v>
      </c>
      <c r="H460" s="29">
        <f>VLOOKUP(G460,开关状态表!B:I,7,FALSE)</f>
        <v>1</v>
      </c>
      <c r="I460" s="29">
        <v>20.1</v>
      </c>
      <c r="J460" s="161">
        <v>3.8</v>
      </c>
      <c r="K460" s="29" t="s">
        <v>8732</v>
      </c>
      <c r="L460" s="29"/>
      <c r="M460" s="158" t="s">
        <v>8733</v>
      </c>
      <c r="N460" s="156">
        <f t="shared" si="81"/>
        <v>6207.1</v>
      </c>
      <c r="O460" s="156">
        <f t="shared" si="82"/>
        <v>6210.9</v>
      </c>
      <c r="P460" s="156">
        <f t="shared" si="83"/>
        <v>3982.1</v>
      </c>
      <c r="Q460" s="156">
        <f t="shared" si="84"/>
        <v>3985.9</v>
      </c>
      <c r="R460" s="29" t="str">
        <f>VLOOKUP(VLOOKUP(G460,开关状态表!B:H,2,FALSE),矩阵信息表!B:H,2,FALSE)</f>
        <v>CS6D</v>
      </c>
      <c r="S460" s="29" t="str">
        <f>VLOOKUP(G460,开关状态表!B:H,5,FALSE)</f>
        <v>RN8B</v>
      </c>
      <c r="T460" s="29" t="str">
        <f>VLOOKUP(G460,开关状态表!B:H,6,FALSE)</f>
        <v>TA8B</v>
      </c>
      <c r="U460" s="29">
        <f>VLOOKUP(R460&amp;"-"&amp;S460,通道清单!C:L,8,FALSE)</f>
        <v>36</v>
      </c>
      <c r="V460" s="29">
        <f>VLOOKUP(R460&amp;"-"&amp;S460,通道清单!C:L,9,FALSE)</f>
        <v>6187</v>
      </c>
      <c r="W460" s="29">
        <f>VLOOKUP(R460&amp;"-"&amp;S460,通道清单!C:L,10,FALSE)</f>
        <v>6223</v>
      </c>
      <c r="X460" s="29">
        <f>VLOOKUP(R460&amp;"-"&amp;T460,通道清单!C:L,9,FALSE)</f>
        <v>3962</v>
      </c>
      <c r="Y460" s="29">
        <f>VLOOKUP(R460&amp;"-"&amp;T460,通道清单!C:L,10,FALSE)</f>
        <v>3998</v>
      </c>
    </row>
    <row r="461" ht="15" hidden="1" spans="1:25">
      <c r="A461" s="29">
        <f t="shared" si="79"/>
        <v>460</v>
      </c>
      <c r="B461" s="29" t="str">
        <f t="shared" si="80"/>
        <v>CS6D-1-1-[45][20]-OFF23.9-BW0.1</v>
      </c>
      <c r="C461" s="29" t="str">
        <f>R461&amp;"_BW"&amp;TEXT(O461-N461,"000.00")&amp;"_U"&amp;VLOOKUP(R461&amp;"-"&amp;S461,通道清单!C:L,5,FALSE)&amp;LEFT("_____",5-LEN(VLOOKUP(R461&amp;"-"&amp;S461,通道清单!C:L,4,FALSE)))&amp;VLOOKUP(R461&amp;"-"&amp;S461,通道清单!C:L,4,FALSE)&amp;"_S"&amp;TEXT(N461,"00000.00")&amp;"_E"&amp;TEXT(O461,"00000.00")&amp;"_D"&amp;VLOOKUP(R461&amp;"-"&amp;T461,通道清单!C:L,5,FALSE)&amp;LEFT("_____",5-LEN(VLOOKUP(R461&amp;"-"&amp;T461,通道清单!C:L,4,FALSE)))&amp;VLOOKUP(R461&amp;"-"&amp;T461,通道清单!C:L,4,FALSE)&amp;"_S"&amp;TEXT(P461,"00000.00")&amp;"_E"&amp;TEXT(Q461,"00000.00")</f>
        <v>CS6D_BW000.10_UH____N_S06210.90_E06211.00_DV____A_S03985.90_E03986.00</v>
      </c>
      <c r="D461" s="29"/>
      <c r="E461" s="29"/>
      <c r="F461" s="29"/>
      <c r="G461" s="29" t="s">
        <v>8945</v>
      </c>
      <c r="H461" s="29">
        <f>VLOOKUP(G461,开关状态表!B:I,7,FALSE)</f>
        <v>1</v>
      </c>
      <c r="I461" s="29">
        <v>23.9</v>
      </c>
      <c r="J461" s="161">
        <v>0.1</v>
      </c>
      <c r="K461" s="29" t="s">
        <v>202</v>
      </c>
      <c r="L461" s="29"/>
      <c r="M461" s="158" t="s">
        <v>8733</v>
      </c>
      <c r="N461" s="156">
        <f t="shared" si="81"/>
        <v>6210.9</v>
      </c>
      <c r="O461" s="156">
        <f t="shared" si="82"/>
        <v>6211</v>
      </c>
      <c r="P461" s="156">
        <f t="shared" si="83"/>
        <v>3985.9</v>
      </c>
      <c r="Q461" s="156">
        <f t="shared" si="84"/>
        <v>3986</v>
      </c>
      <c r="R461" s="29" t="str">
        <f>VLOOKUP(VLOOKUP(G461,开关状态表!B:H,2,FALSE),矩阵信息表!B:H,2,FALSE)</f>
        <v>CS6D</v>
      </c>
      <c r="S461" s="29" t="str">
        <f>VLOOKUP(G461,开关状态表!B:H,5,FALSE)</f>
        <v>RN8B</v>
      </c>
      <c r="T461" s="29" t="str">
        <f>VLOOKUP(G461,开关状态表!B:H,6,FALSE)</f>
        <v>TA8B</v>
      </c>
      <c r="U461" s="29">
        <f>VLOOKUP(R461&amp;"-"&amp;S461,通道清单!C:L,8,FALSE)</f>
        <v>36</v>
      </c>
      <c r="V461" s="29">
        <f>VLOOKUP(R461&amp;"-"&amp;S461,通道清单!C:L,9,FALSE)</f>
        <v>6187</v>
      </c>
      <c r="W461" s="29">
        <f>VLOOKUP(R461&amp;"-"&amp;S461,通道清单!C:L,10,FALSE)</f>
        <v>6223</v>
      </c>
      <c r="X461" s="29">
        <f>VLOOKUP(R461&amp;"-"&amp;T461,通道清单!C:L,9,FALSE)</f>
        <v>3962</v>
      </c>
      <c r="Y461" s="29">
        <f>VLOOKUP(R461&amp;"-"&amp;T461,通道清单!C:L,10,FALSE)</f>
        <v>3998</v>
      </c>
    </row>
    <row r="462" ht="15" hidden="1" spans="1:25">
      <c r="A462" s="29">
        <f t="shared" si="79"/>
        <v>461</v>
      </c>
      <c r="B462" s="29" t="str">
        <f t="shared" si="80"/>
        <v>CS6D-1-1-[45][20]-OFF24-BW12</v>
      </c>
      <c r="C462" s="29" t="str">
        <f>R462&amp;"_BW"&amp;TEXT(O462-N462,"000.00")&amp;"_U"&amp;VLOOKUP(R462&amp;"-"&amp;S462,通道清单!C:L,5,FALSE)&amp;LEFT("_____",5-LEN(VLOOKUP(R462&amp;"-"&amp;S462,通道清单!C:L,4,FALSE)))&amp;VLOOKUP(R462&amp;"-"&amp;S462,通道清单!C:L,4,FALSE)&amp;"_S"&amp;TEXT(N462,"00000.00")&amp;"_E"&amp;TEXT(O462,"00000.00")&amp;"_D"&amp;VLOOKUP(R462&amp;"-"&amp;T462,通道清单!C:L,5,FALSE)&amp;LEFT("_____",5-LEN(VLOOKUP(R462&amp;"-"&amp;T462,通道清单!C:L,4,FALSE)))&amp;VLOOKUP(R462&amp;"-"&amp;T462,通道清单!C:L,4,FALSE)&amp;"_S"&amp;TEXT(P462,"00000.00")&amp;"_E"&amp;TEXT(Q462,"00000.00")</f>
        <v>CS6D_BW012.00_UH____N_S06211.00_E06223.00_DV____A_S03986.00_E03998.00</v>
      </c>
      <c r="D462" s="29"/>
      <c r="E462" s="29"/>
      <c r="F462" s="29"/>
      <c r="G462" s="29" t="s">
        <v>8945</v>
      </c>
      <c r="H462" s="29">
        <f>VLOOKUP(G462,开关状态表!B:I,7,FALSE)</f>
        <v>1</v>
      </c>
      <c r="I462" s="29">
        <v>24</v>
      </c>
      <c r="J462" s="161">
        <v>12</v>
      </c>
      <c r="K462" s="29" t="s">
        <v>8732</v>
      </c>
      <c r="L462" s="29"/>
      <c r="M462" s="158" t="s">
        <v>8733</v>
      </c>
      <c r="N462" s="156">
        <f t="shared" si="81"/>
        <v>6211</v>
      </c>
      <c r="O462" s="156">
        <f t="shared" si="82"/>
        <v>6223</v>
      </c>
      <c r="P462" s="156">
        <f t="shared" si="83"/>
        <v>3986</v>
      </c>
      <c r="Q462" s="156">
        <f t="shared" si="84"/>
        <v>3998</v>
      </c>
      <c r="R462" s="29" t="str">
        <f>VLOOKUP(VLOOKUP(G462,开关状态表!B:H,2,FALSE),矩阵信息表!B:H,2,FALSE)</f>
        <v>CS6D</v>
      </c>
      <c r="S462" s="29" t="str">
        <f>VLOOKUP(G462,开关状态表!B:H,5,FALSE)</f>
        <v>RN8B</v>
      </c>
      <c r="T462" s="29" t="str">
        <f>VLOOKUP(G462,开关状态表!B:H,6,FALSE)</f>
        <v>TA8B</v>
      </c>
      <c r="U462" s="29">
        <f>VLOOKUP(R462&amp;"-"&amp;S462,通道清单!C:L,8,FALSE)</f>
        <v>36</v>
      </c>
      <c r="V462" s="29">
        <f>VLOOKUP(R462&amp;"-"&amp;S462,通道清单!C:L,9,FALSE)</f>
        <v>6187</v>
      </c>
      <c r="W462" s="29">
        <f>VLOOKUP(R462&amp;"-"&amp;S462,通道清单!C:L,10,FALSE)</f>
        <v>6223</v>
      </c>
      <c r="X462" s="29">
        <f>VLOOKUP(R462&amp;"-"&amp;T462,通道清单!C:L,9,FALSE)</f>
        <v>3962</v>
      </c>
      <c r="Y462" s="29">
        <f>VLOOKUP(R462&amp;"-"&amp;T462,通道清单!C:L,10,FALSE)</f>
        <v>3998</v>
      </c>
    </row>
    <row r="463" ht="15" hidden="1" spans="1:25">
      <c r="A463" s="29">
        <f t="shared" si="79"/>
        <v>462</v>
      </c>
      <c r="B463" s="29" t="str">
        <f t="shared" si="80"/>
        <v>CS6D-1-1-[21][21]-OFF0-BW12</v>
      </c>
      <c r="C463" s="29" t="str">
        <f>R463&amp;"_BW"&amp;TEXT(O463-N463,"000.00")&amp;"_U"&amp;VLOOKUP(R463&amp;"-"&amp;S463,通道清单!C:L,5,FALSE)&amp;LEFT("_____",5-LEN(VLOOKUP(R463&amp;"-"&amp;S463,通道清单!C:L,4,FALSE)))&amp;VLOOKUP(R463&amp;"-"&amp;S463,通道清单!C:L,4,FALSE)&amp;"_S"&amp;TEXT(N463,"00000.00")&amp;"_E"&amp;TEXT(O463,"00000.00")&amp;"_D"&amp;VLOOKUP(R463&amp;"-"&amp;T463,通道清单!C:L,5,FALSE)&amp;LEFT("_____",5-LEN(VLOOKUP(R463&amp;"-"&amp;T463,通道清单!C:L,4,FALSE)))&amp;VLOOKUP(R463&amp;"-"&amp;T463,通道清单!C:L,4,FALSE)&amp;"_S"&amp;TEXT(P463,"00000.00")&amp;"_E"&amp;TEXT(Q463,"00000.00")</f>
        <v>CS6D_BW012.00_UH____C_S06227.00_E06239.00_DV____A_S04002.00_E04014.00</v>
      </c>
      <c r="D463" s="29"/>
      <c r="E463" s="29"/>
      <c r="F463" s="29"/>
      <c r="G463" s="29" t="s">
        <v>8946</v>
      </c>
      <c r="H463" s="29">
        <f>VLOOKUP(G463,开关状态表!B:I,7,FALSE)</f>
        <v>1</v>
      </c>
      <c r="I463" s="29">
        <v>0</v>
      </c>
      <c r="J463" s="161">
        <v>12</v>
      </c>
      <c r="K463" s="29" t="s">
        <v>8732</v>
      </c>
      <c r="L463" s="29"/>
      <c r="M463" s="158" t="s">
        <v>8733</v>
      </c>
      <c r="N463" s="156">
        <f t="shared" si="81"/>
        <v>6227</v>
      </c>
      <c r="O463" s="156">
        <f t="shared" si="82"/>
        <v>6239</v>
      </c>
      <c r="P463" s="156">
        <f t="shared" si="83"/>
        <v>4002</v>
      </c>
      <c r="Q463" s="156">
        <f t="shared" si="84"/>
        <v>4014</v>
      </c>
      <c r="R463" s="29" t="str">
        <f>VLOOKUP(VLOOKUP(G463,开关状态表!B:H,2,FALSE),矩阵信息表!B:H,2,FALSE)</f>
        <v>CS6D</v>
      </c>
      <c r="S463" s="29" t="str">
        <f>VLOOKUP(G463,开关状态表!B:H,5,FALSE)</f>
        <v>RC9B</v>
      </c>
      <c r="T463" s="29" t="str">
        <f>VLOOKUP(G463,开关状态表!B:H,6,FALSE)</f>
        <v>TA9B</v>
      </c>
      <c r="U463" s="29">
        <f>VLOOKUP(R463&amp;"-"&amp;S463,通道清单!C:L,8,FALSE)</f>
        <v>36</v>
      </c>
      <c r="V463" s="29">
        <f>VLOOKUP(R463&amp;"-"&amp;S463,通道清单!C:L,9,FALSE)</f>
        <v>6227</v>
      </c>
      <c r="W463" s="29">
        <f>VLOOKUP(R463&amp;"-"&amp;S463,通道清单!C:L,10,FALSE)</f>
        <v>6263</v>
      </c>
      <c r="X463" s="29">
        <f>VLOOKUP(R463&amp;"-"&amp;T463,通道清单!C:L,9,FALSE)</f>
        <v>4002</v>
      </c>
      <c r="Y463" s="29">
        <f>VLOOKUP(R463&amp;"-"&amp;T463,通道清单!C:L,10,FALSE)</f>
        <v>4038</v>
      </c>
    </row>
    <row r="464" ht="15" hidden="1" spans="1:25">
      <c r="A464" s="29">
        <f t="shared" si="79"/>
        <v>463</v>
      </c>
      <c r="B464" s="29" t="str">
        <f t="shared" si="80"/>
        <v>CS6D-1-1-[21][21]-OFF12-BW9</v>
      </c>
      <c r="C464" s="29" t="str">
        <f>R464&amp;"_BW"&amp;TEXT(O464-N464,"000.00")&amp;"_U"&amp;VLOOKUP(R464&amp;"-"&amp;S464,通道清单!C:L,5,FALSE)&amp;LEFT("_____",5-LEN(VLOOKUP(R464&amp;"-"&amp;S464,通道清单!C:L,4,FALSE)))&amp;VLOOKUP(R464&amp;"-"&amp;S464,通道清单!C:L,4,FALSE)&amp;"_S"&amp;TEXT(N464,"00000.00")&amp;"_E"&amp;TEXT(O464,"00000.00")&amp;"_D"&amp;VLOOKUP(R464&amp;"-"&amp;T464,通道清单!C:L,5,FALSE)&amp;LEFT("_____",5-LEN(VLOOKUP(R464&amp;"-"&amp;T464,通道清单!C:L,4,FALSE)))&amp;VLOOKUP(R464&amp;"-"&amp;T464,通道清单!C:L,4,FALSE)&amp;"_S"&amp;TEXT(P464,"00000.00")&amp;"_E"&amp;TEXT(Q464,"00000.00")</f>
        <v>CS6D_BW009.00_UH____C_S06239.00_E06248.00_DV____A_S04014.00_E04023.00</v>
      </c>
      <c r="D464" s="29"/>
      <c r="E464" s="29"/>
      <c r="F464" s="29"/>
      <c r="G464" s="29" t="s">
        <v>8946</v>
      </c>
      <c r="H464" s="29">
        <f>VLOOKUP(G464,开关状态表!B:I,7,FALSE)</f>
        <v>1</v>
      </c>
      <c r="I464" s="29">
        <v>12</v>
      </c>
      <c r="J464" s="161">
        <v>9</v>
      </c>
      <c r="K464" s="29" t="s">
        <v>202</v>
      </c>
      <c r="L464" s="29"/>
      <c r="M464" s="158" t="s">
        <v>8733</v>
      </c>
      <c r="N464" s="156">
        <f t="shared" si="81"/>
        <v>6239</v>
      </c>
      <c r="O464" s="156">
        <f t="shared" si="82"/>
        <v>6248</v>
      </c>
      <c r="P464" s="156">
        <f t="shared" si="83"/>
        <v>4014</v>
      </c>
      <c r="Q464" s="156">
        <f t="shared" si="84"/>
        <v>4023</v>
      </c>
      <c r="R464" s="29" t="str">
        <f>VLOOKUP(VLOOKUP(G464,开关状态表!B:H,2,FALSE),矩阵信息表!B:H,2,FALSE)</f>
        <v>CS6D</v>
      </c>
      <c r="S464" s="29" t="str">
        <f>VLOOKUP(G464,开关状态表!B:H,5,FALSE)</f>
        <v>RC9B</v>
      </c>
      <c r="T464" s="29" t="str">
        <f>VLOOKUP(G464,开关状态表!B:H,6,FALSE)</f>
        <v>TA9B</v>
      </c>
      <c r="U464" s="29">
        <f>VLOOKUP(R464&amp;"-"&amp;S464,通道清单!C:L,8,FALSE)</f>
        <v>36</v>
      </c>
      <c r="V464" s="29">
        <f>VLOOKUP(R464&amp;"-"&amp;S464,通道清单!C:L,9,FALSE)</f>
        <v>6227</v>
      </c>
      <c r="W464" s="29">
        <f>VLOOKUP(R464&amp;"-"&amp;S464,通道清单!C:L,10,FALSE)</f>
        <v>6263</v>
      </c>
      <c r="X464" s="29">
        <f>VLOOKUP(R464&amp;"-"&amp;T464,通道清单!C:L,9,FALSE)</f>
        <v>4002</v>
      </c>
      <c r="Y464" s="29">
        <f>VLOOKUP(R464&amp;"-"&amp;T464,通道清单!C:L,10,FALSE)</f>
        <v>4038</v>
      </c>
    </row>
    <row r="465" ht="15" hidden="1" spans="1:25">
      <c r="A465" s="29">
        <f t="shared" si="79"/>
        <v>464</v>
      </c>
      <c r="B465" s="29" t="str">
        <f t="shared" si="80"/>
        <v>CS6D-1-1-[21][21]-OFF21-BW3</v>
      </c>
      <c r="C465" s="29" t="str">
        <f>R465&amp;"_BW"&amp;TEXT(O465-N465,"000.00")&amp;"_U"&amp;VLOOKUP(R465&amp;"-"&amp;S465,通道清单!C:L,5,FALSE)&amp;LEFT("_____",5-LEN(VLOOKUP(R465&amp;"-"&amp;S465,通道清单!C:L,4,FALSE)))&amp;VLOOKUP(R465&amp;"-"&amp;S465,通道清单!C:L,4,FALSE)&amp;"_S"&amp;TEXT(N465,"00000.00")&amp;"_E"&amp;TEXT(O465,"00000.00")&amp;"_D"&amp;VLOOKUP(R465&amp;"-"&amp;T465,通道清单!C:L,5,FALSE)&amp;LEFT("_____",5-LEN(VLOOKUP(R465&amp;"-"&amp;T465,通道清单!C:L,4,FALSE)))&amp;VLOOKUP(R465&amp;"-"&amp;T465,通道清单!C:L,4,FALSE)&amp;"_S"&amp;TEXT(P465,"00000.00")&amp;"_E"&amp;TEXT(Q465,"00000.00")</f>
        <v>CS6D_BW003.00_UH____C_S06248.00_E06251.00_DV____A_S04023.00_E04026.00</v>
      </c>
      <c r="D465" s="29"/>
      <c r="E465" s="29"/>
      <c r="F465" s="29"/>
      <c r="G465" s="29" t="s">
        <v>8946</v>
      </c>
      <c r="H465" s="29">
        <f>VLOOKUP(G465,开关状态表!B:I,7,FALSE)</f>
        <v>1</v>
      </c>
      <c r="I465" s="29">
        <v>21</v>
      </c>
      <c r="J465" s="161">
        <v>3</v>
      </c>
      <c r="K465" s="29" t="s">
        <v>202</v>
      </c>
      <c r="L465" s="29"/>
      <c r="M465" s="158" t="s">
        <v>8733</v>
      </c>
      <c r="N465" s="156">
        <f t="shared" si="81"/>
        <v>6248</v>
      </c>
      <c r="O465" s="156">
        <f t="shared" si="82"/>
        <v>6251</v>
      </c>
      <c r="P465" s="156">
        <f t="shared" si="83"/>
        <v>4023</v>
      </c>
      <c r="Q465" s="156">
        <f t="shared" si="84"/>
        <v>4026</v>
      </c>
      <c r="R465" s="29" t="str">
        <f>VLOOKUP(VLOOKUP(G465,开关状态表!B:H,2,FALSE),矩阵信息表!B:H,2,FALSE)</f>
        <v>CS6D</v>
      </c>
      <c r="S465" s="29" t="str">
        <f>VLOOKUP(G465,开关状态表!B:H,5,FALSE)</f>
        <v>RC9B</v>
      </c>
      <c r="T465" s="29" t="str">
        <f>VLOOKUP(G465,开关状态表!B:H,6,FALSE)</f>
        <v>TA9B</v>
      </c>
      <c r="U465" s="29">
        <f>VLOOKUP(R465&amp;"-"&amp;S465,通道清单!C:L,8,FALSE)</f>
        <v>36</v>
      </c>
      <c r="V465" s="29">
        <f>VLOOKUP(R465&amp;"-"&amp;S465,通道清单!C:L,9,FALSE)</f>
        <v>6227</v>
      </c>
      <c r="W465" s="29">
        <f>VLOOKUP(R465&amp;"-"&amp;S465,通道清单!C:L,10,FALSE)</f>
        <v>6263</v>
      </c>
      <c r="X465" s="29">
        <f>VLOOKUP(R465&amp;"-"&amp;T465,通道清单!C:L,9,FALSE)</f>
        <v>4002</v>
      </c>
      <c r="Y465" s="29">
        <f>VLOOKUP(R465&amp;"-"&amp;T465,通道清单!C:L,10,FALSE)</f>
        <v>4038</v>
      </c>
    </row>
    <row r="466" ht="15" hidden="1" spans="1:25">
      <c r="A466" s="29">
        <f t="shared" si="79"/>
        <v>465</v>
      </c>
      <c r="B466" s="29" t="str">
        <f t="shared" si="80"/>
        <v>CS6D-1-1-[21][21]-OFF24-BW12</v>
      </c>
      <c r="C466" s="29" t="str">
        <f>R466&amp;"_BW"&amp;TEXT(O466-N466,"000.00")&amp;"_U"&amp;VLOOKUP(R466&amp;"-"&amp;S466,通道清单!C:L,5,FALSE)&amp;LEFT("_____",5-LEN(VLOOKUP(R466&amp;"-"&amp;S466,通道清单!C:L,4,FALSE)))&amp;VLOOKUP(R466&amp;"-"&amp;S466,通道清单!C:L,4,FALSE)&amp;"_S"&amp;TEXT(N466,"00000.00")&amp;"_E"&amp;TEXT(O466,"00000.00")&amp;"_D"&amp;VLOOKUP(R466&amp;"-"&amp;T466,通道清单!C:L,5,FALSE)&amp;LEFT("_____",5-LEN(VLOOKUP(R466&amp;"-"&amp;T466,通道清单!C:L,4,FALSE)))&amp;VLOOKUP(R466&amp;"-"&amp;T466,通道清单!C:L,4,FALSE)&amp;"_S"&amp;TEXT(P466,"00000.00")&amp;"_E"&amp;TEXT(Q466,"00000.00")</f>
        <v>CS6D_BW012.00_UH____C_S06251.00_E06263.00_DV____A_S04026.00_E04038.00</v>
      </c>
      <c r="D466" s="29"/>
      <c r="E466" s="29"/>
      <c r="F466" s="29"/>
      <c r="G466" s="29" t="s">
        <v>8946</v>
      </c>
      <c r="H466" s="29">
        <f>VLOOKUP(G466,开关状态表!B:I,7,FALSE)</f>
        <v>1</v>
      </c>
      <c r="I466" s="29">
        <v>24</v>
      </c>
      <c r="J466" s="161">
        <v>12</v>
      </c>
      <c r="K466" s="29" t="s">
        <v>8732</v>
      </c>
      <c r="L466" s="29"/>
      <c r="M466" s="158" t="s">
        <v>8733</v>
      </c>
      <c r="N466" s="156">
        <f t="shared" si="81"/>
        <v>6251</v>
      </c>
      <c r="O466" s="156">
        <f t="shared" si="82"/>
        <v>6263</v>
      </c>
      <c r="P466" s="156">
        <f t="shared" si="83"/>
        <v>4026</v>
      </c>
      <c r="Q466" s="156">
        <f t="shared" si="84"/>
        <v>4038</v>
      </c>
      <c r="R466" s="29" t="str">
        <f>VLOOKUP(VLOOKUP(G466,开关状态表!B:H,2,FALSE),矩阵信息表!B:H,2,FALSE)</f>
        <v>CS6D</v>
      </c>
      <c r="S466" s="29" t="str">
        <f>VLOOKUP(G466,开关状态表!B:H,5,FALSE)</f>
        <v>RC9B</v>
      </c>
      <c r="T466" s="29" t="str">
        <f>VLOOKUP(G466,开关状态表!B:H,6,FALSE)</f>
        <v>TA9B</v>
      </c>
      <c r="U466" s="29">
        <f>VLOOKUP(R466&amp;"-"&amp;S466,通道清单!C:L,8,FALSE)</f>
        <v>36</v>
      </c>
      <c r="V466" s="29">
        <f>VLOOKUP(R466&amp;"-"&amp;S466,通道清单!C:L,9,FALSE)</f>
        <v>6227</v>
      </c>
      <c r="W466" s="29">
        <f>VLOOKUP(R466&amp;"-"&amp;S466,通道清单!C:L,10,FALSE)</f>
        <v>6263</v>
      </c>
      <c r="X466" s="29">
        <f>VLOOKUP(R466&amp;"-"&amp;T466,通道清单!C:L,9,FALSE)</f>
        <v>4002</v>
      </c>
      <c r="Y466" s="29">
        <f>VLOOKUP(R466&amp;"-"&amp;T466,通道清单!C:L,10,FALSE)</f>
        <v>4038</v>
      </c>
    </row>
    <row r="467" ht="15" hidden="1" spans="1:25">
      <c r="A467" s="29">
        <f t="shared" si="79"/>
        <v>466</v>
      </c>
      <c r="B467" s="29" t="str">
        <f t="shared" si="80"/>
        <v>CS6D-1-1-[47][22]-OFF0-BW36</v>
      </c>
      <c r="C467" s="29" t="str">
        <f>R467&amp;"_BW"&amp;TEXT(O467-N467,"000.00")&amp;"_U"&amp;VLOOKUP(R467&amp;"-"&amp;S467,通道清单!C:L,5,FALSE)&amp;LEFT("_____",5-LEN(VLOOKUP(R467&amp;"-"&amp;S467,通道清单!C:L,4,FALSE)))&amp;VLOOKUP(R467&amp;"-"&amp;S467,通道清单!C:L,4,FALSE)&amp;"_S"&amp;TEXT(N467,"00000.00")&amp;"_E"&amp;TEXT(O467,"00000.00")&amp;"_D"&amp;VLOOKUP(R467&amp;"-"&amp;T467,通道清单!C:L,5,FALSE)&amp;LEFT("_____",5-LEN(VLOOKUP(R467&amp;"-"&amp;T467,通道清单!C:L,4,FALSE)))&amp;VLOOKUP(R467&amp;"-"&amp;T467,通道清单!C:L,4,FALSE)&amp;"_S"&amp;TEXT(P467,"00000.00")&amp;"_E"&amp;TEXT(Q467,"00000.00")</f>
        <v>CS6D_BW036.00_UH____N_S06267.00_E06303.00_DV____A_S04042.00_E04078.00</v>
      </c>
      <c r="D467" s="29"/>
      <c r="E467" s="29"/>
      <c r="F467" s="29"/>
      <c r="G467" s="29" t="s">
        <v>8947</v>
      </c>
      <c r="H467" s="29">
        <f>VLOOKUP(G467,开关状态表!B:I,7,FALSE)</f>
        <v>1</v>
      </c>
      <c r="I467" s="29">
        <v>0</v>
      </c>
      <c r="J467" s="161">
        <v>36</v>
      </c>
      <c r="K467" s="29" t="s">
        <v>202</v>
      </c>
      <c r="L467" s="29"/>
      <c r="M467" s="158" t="s">
        <v>8733</v>
      </c>
      <c r="N467" s="156">
        <f t="shared" si="81"/>
        <v>6267</v>
      </c>
      <c r="O467" s="156">
        <f t="shared" si="82"/>
        <v>6303</v>
      </c>
      <c r="P467" s="156">
        <f t="shared" si="83"/>
        <v>4042</v>
      </c>
      <c r="Q467" s="156">
        <f t="shared" si="84"/>
        <v>4078</v>
      </c>
      <c r="R467" s="29" t="str">
        <f>VLOOKUP(VLOOKUP(G467,开关状态表!B:H,2,FALSE),矩阵信息表!B:H,2,FALSE)</f>
        <v>CS6D</v>
      </c>
      <c r="S467" s="29" t="str">
        <f>VLOOKUP(G467,开关状态表!B:H,5,FALSE)</f>
        <v>RN10B</v>
      </c>
      <c r="T467" s="29" t="str">
        <f>VLOOKUP(G467,开关状态表!B:H,6,FALSE)</f>
        <v>TA10B</v>
      </c>
      <c r="U467" s="29">
        <f>VLOOKUP(R467&amp;"-"&amp;S467,通道清单!C:L,8,FALSE)</f>
        <v>36</v>
      </c>
      <c r="V467" s="29">
        <f>VLOOKUP(R467&amp;"-"&amp;S467,通道清单!C:L,9,FALSE)</f>
        <v>6267</v>
      </c>
      <c r="W467" s="29">
        <f>VLOOKUP(R467&amp;"-"&amp;S467,通道清单!C:L,10,FALSE)</f>
        <v>6303</v>
      </c>
      <c r="X467" s="29">
        <f>VLOOKUP(R467&amp;"-"&amp;T467,通道清单!C:L,9,FALSE)</f>
        <v>4042</v>
      </c>
      <c r="Y467" s="29">
        <f>VLOOKUP(R467&amp;"-"&amp;T467,通道清单!C:L,10,FALSE)</f>
        <v>4078</v>
      </c>
    </row>
    <row r="468" ht="15" hidden="1" spans="1:25">
      <c r="A468" s="29">
        <f t="shared" si="79"/>
        <v>467</v>
      </c>
      <c r="B468" s="29" t="str">
        <f t="shared" si="80"/>
        <v>CS6D-1-1-[48][23]-OFF0-BW36</v>
      </c>
      <c r="C468" s="29" t="str">
        <f>R468&amp;"_BW"&amp;TEXT(O468-N468,"000.00")&amp;"_U"&amp;VLOOKUP(R468&amp;"-"&amp;S468,通道清单!C:L,5,FALSE)&amp;LEFT("_____",5-LEN(VLOOKUP(R468&amp;"-"&amp;S468,通道清单!C:L,4,FALSE)))&amp;VLOOKUP(R468&amp;"-"&amp;S468,通道清单!C:L,4,FALSE)&amp;"_S"&amp;TEXT(N468,"00000.00")&amp;"_E"&amp;TEXT(O468,"00000.00")&amp;"_D"&amp;VLOOKUP(R468&amp;"-"&amp;T468,通道清单!C:L,5,FALSE)&amp;LEFT("_____",5-LEN(VLOOKUP(R468&amp;"-"&amp;T468,通道清单!C:L,4,FALSE)))&amp;VLOOKUP(R468&amp;"-"&amp;T468,通道清单!C:L,4,FALSE)&amp;"_S"&amp;TEXT(P468,"00000.00")&amp;"_E"&amp;TEXT(Q468,"00000.00")</f>
        <v>CS6D_BW036.00_UH____N_S06307.00_E06343.00_DV____A_S04082.00_E04118.00</v>
      </c>
      <c r="D468" s="29"/>
      <c r="E468" s="29"/>
      <c r="F468" s="29"/>
      <c r="G468" s="29" t="s">
        <v>8948</v>
      </c>
      <c r="H468" s="29">
        <f>VLOOKUP(G468,开关状态表!B:I,7,FALSE)</f>
        <v>1</v>
      </c>
      <c r="I468" s="29">
        <v>0</v>
      </c>
      <c r="J468" s="161">
        <v>36</v>
      </c>
      <c r="K468" s="29" t="s">
        <v>8732</v>
      </c>
      <c r="L468" s="29"/>
      <c r="M468" s="158" t="s">
        <v>8733</v>
      </c>
      <c r="N468" s="156">
        <f t="shared" si="81"/>
        <v>6307</v>
      </c>
      <c r="O468" s="156">
        <f t="shared" si="82"/>
        <v>6343</v>
      </c>
      <c r="P468" s="156">
        <f t="shared" si="83"/>
        <v>4082</v>
      </c>
      <c r="Q468" s="156">
        <f t="shared" si="84"/>
        <v>4118</v>
      </c>
      <c r="R468" s="29" t="str">
        <f>VLOOKUP(VLOOKUP(G468,开关状态表!B:H,2,FALSE),矩阵信息表!B:H,2,FALSE)</f>
        <v>CS6D</v>
      </c>
      <c r="S468" s="29" t="str">
        <f>VLOOKUP(G468,开关状态表!B:H,5,FALSE)</f>
        <v>RN11B</v>
      </c>
      <c r="T468" s="29" t="str">
        <f>VLOOKUP(G468,开关状态表!B:H,6,FALSE)</f>
        <v>TA11B</v>
      </c>
      <c r="U468" s="29">
        <f>VLOOKUP(R468&amp;"-"&amp;S468,通道清单!C:L,8,FALSE)</f>
        <v>36</v>
      </c>
      <c r="V468" s="29">
        <f>VLOOKUP(R468&amp;"-"&amp;S468,通道清单!C:L,9,FALSE)</f>
        <v>6307</v>
      </c>
      <c r="W468" s="29">
        <f>VLOOKUP(R468&amp;"-"&amp;S468,通道清单!C:L,10,FALSE)</f>
        <v>6343</v>
      </c>
      <c r="X468" s="29">
        <f>VLOOKUP(R468&amp;"-"&amp;T468,通道清单!C:L,9,FALSE)</f>
        <v>4082</v>
      </c>
      <c r="Y468" s="29">
        <f>VLOOKUP(R468&amp;"-"&amp;T468,通道清单!C:L,10,FALSE)</f>
        <v>4118</v>
      </c>
    </row>
    <row r="469" ht="15" hidden="1" spans="1:25">
      <c r="A469" s="29">
        <f t="shared" si="79"/>
        <v>468</v>
      </c>
      <c r="B469" s="29" t="str">
        <f t="shared" si="80"/>
        <v>CS6D-1-1-[49][24]-OFF0-BW18</v>
      </c>
      <c r="C469" s="29" t="str">
        <f>R469&amp;"_BW"&amp;TEXT(O469-N469,"000.00")&amp;"_U"&amp;VLOOKUP(R469&amp;"-"&amp;S469,通道清单!C:L,5,FALSE)&amp;LEFT("_____",5-LEN(VLOOKUP(R469&amp;"-"&amp;S469,通道清单!C:L,4,FALSE)))&amp;VLOOKUP(R469&amp;"-"&amp;S469,通道清单!C:L,4,FALSE)&amp;"_S"&amp;TEXT(N469,"00000.00")&amp;"_E"&amp;TEXT(O469,"00000.00")&amp;"_D"&amp;VLOOKUP(R469&amp;"-"&amp;T469,通道清单!C:L,5,FALSE)&amp;LEFT("_____",5-LEN(VLOOKUP(R469&amp;"-"&amp;T469,通道清单!C:L,4,FALSE)))&amp;VLOOKUP(R469&amp;"-"&amp;T469,通道清单!C:L,4,FALSE)&amp;"_S"&amp;TEXT(P469,"00000.00")&amp;"_E"&amp;TEXT(Q469,"00000.00")</f>
        <v>CS6D_BW018.00_UH____N_S06347.00_E06365.00_DV____A_S04122.00_E04140.00</v>
      </c>
      <c r="D469" s="29"/>
      <c r="E469" s="29"/>
      <c r="F469" s="29"/>
      <c r="G469" s="29" t="s">
        <v>8949</v>
      </c>
      <c r="H469" s="29">
        <f>VLOOKUP(G469,开关状态表!B:I,7,FALSE)</f>
        <v>1</v>
      </c>
      <c r="I469" s="29">
        <v>0</v>
      </c>
      <c r="J469" s="161">
        <v>18</v>
      </c>
      <c r="K469" s="29" t="s">
        <v>8732</v>
      </c>
      <c r="L469" s="29"/>
      <c r="M469" s="158" t="s">
        <v>8733</v>
      </c>
      <c r="N469" s="156">
        <f t="shared" si="81"/>
        <v>6347</v>
      </c>
      <c r="O469" s="156">
        <f t="shared" si="82"/>
        <v>6365</v>
      </c>
      <c r="P469" s="156">
        <f t="shared" si="83"/>
        <v>4122</v>
      </c>
      <c r="Q469" s="156">
        <f t="shared" si="84"/>
        <v>4140</v>
      </c>
      <c r="R469" s="29" t="str">
        <f>VLOOKUP(VLOOKUP(G469,开关状态表!B:H,2,FALSE),矩阵信息表!B:H,2,FALSE)</f>
        <v>CS6D</v>
      </c>
      <c r="S469" s="29" t="str">
        <f>VLOOKUP(G469,开关状态表!B:H,5,FALSE)</f>
        <v>RN12B</v>
      </c>
      <c r="T469" s="29" t="str">
        <f>VLOOKUP(G469,开关状态表!B:H,6,FALSE)</f>
        <v>TA12B</v>
      </c>
      <c r="U469" s="29">
        <f>VLOOKUP(R469&amp;"-"&amp;S469,通道清单!C:L,8,FALSE)</f>
        <v>36</v>
      </c>
      <c r="V469" s="29">
        <f>VLOOKUP(R469&amp;"-"&amp;S469,通道清单!C:L,9,FALSE)</f>
        <v>6347</v>
      </c>
      <c r="W469" s="29">
        <f>VLOOKUP(R469&amp;"-"&amp;S469,通道清单!C:L,10,FALSE)</f>
        <v>6383</v>
      </c>
      <c r="X469" s="29">
        <f>VLOOKUP(R469&amp;"-"&amp;T469,通道清单!C:L,9,FALSE)</f>
        <v>4122</v>
      </c>
      <c r="Y469" s="29">
        <f>VLOOKUP(R469&amp;"-"&amp;T469,通道清单!C:L,10,FALSE)</f>
        <v>4158</v>
      </c>
    </row>
    <row r="470" ht="15" hidden="1" spans="1:25">
      <c r="A470" s="29">
        <f t="shared" si="79"/>
        <v>469</v>
      </c>
      <c r="B470" s="29" t="str">
        <f t="shared" si="80"/>
        <v>CS6D-1-1-[49][24]-OFF18-BW10</v>
      </c>
      <c r="C470" s="29" t="str">
        <f>R470&amp;"_BW"&amp;TEXT(O470-N470,"000.00")&amp;"_U"&amp;VLOOKUP(R470&amp;"-"&amp;S470,通道清单!C:L,5,FALSE)&amp;LEFT("_____",5-LEN(VLOOKUP(R470&amp;"-"&amp;S470,通道清单!C:L,4,FALSE)))&amp;VLOOKUP(R470&amp;"-"&amp;S470,通道清单!C:L,4,FALSE)&amp;"_S"&amp;TEXT(N470,"00000.00")&amp;"_E"&amp;TEXT(O470,"00000.00")&amp;"_D"&amp;VLOOKUP(R470&amp;"-"&amp;T470,通道清单!C:L,5,FALSE)&amp;LEFT("_____",5-LEN(VLOOKUP(R470&amp;"-"&amp;T470,通道清单!C:L,4,FALSE)))&amp;VLOOKUP(R470&amp;"-"&amp;T470,通道清单!C:L,4,FALSE)&amp;"_S"&amp;TEXT(P470,"00000.00")&amp;"_E"&amp;TEXT(Q470,"00000.00")</f>
        <v>CS6D_BW010.00_UH____N_S06365.00_E06375.00_DV____A_S04140.00_E04150.00</v>
      </c>
      <c r="D470" s="29"/>
      <c r="E470" s="29"/>
      <c r="F470" s="29"/>
      <c r="G470" s="29" t="s">
        <v>8949</v>
      </c>
      <c r="H470" s="29">
        <f>VLOOKUP(G470,开关状态表!B:I,7,FALSE)</f>
        <v>1</v>
      </c>
      <c r="I470" s="29">
        <v>18</v>
      </c>
      <c r="J470" s="161">
        <v>10</v>
      </c>
      <c r="K470" s="29" t="s">
        <v>8732</v>
      </c>
      <c r="L470" s="29"/>
      <c r="M470" s="158" t="s">
        <v>8733</v>
      </c>
      <c r="N470" s="156">
        <f t="shared" si="81"/>
        <v>6365</v>
      </c>
      <c r="O470" s="156">
        <f t="shared" si="82"/>
        <v>6375</v>
      </c>
      <c r="P470" s="156">
        <f t="shared" si="83"/>
        <v>4140</v>
      </c>
      <c r="Q470" s="156">
        <f t="shared" si="84"/>
        <v>4150</v>
      </c>
      <c r="R470" s="29" t="str">
        <f>VLOOKUP(VLOOKUP(G470,开关状态表!B:H,2,FALSE),矩阵信息表!B:H,2,FALSE)</f>
        <v>CS6D</v>
      </c>
      <c r="S470" s="29" t="str">
        <f>VLOOKUP(G470,开关状态表!B:H,5,FALSE)</f>
        <v>RN12B</v>
      </c>
      <c r="T470" s="29" t="str">
        <f>VLOOKUP(G470,开关状态表!B:H,6,FALSE)</f>
        <v>TA12B</v>
      </c>
      <c r="U470" s="29">
        <f>VLOOKUP(R470&amp;"-"&amp;S470,通道清单!C:L,8,FALSE)</f>
        <v>36</v>
      </c>
      <c r="V470" s="29">
        <f>VLOOKUP(R470&amp;"-"&amp;S470,通道清单!C:L,9,FALSE)</f>
        <v>6347</v>
      </c>
      <c r="W470" s="29">
        <f>VLOOKUP(R470&amp;"-"&amp;S470,通道清单!C:L,10,FALSE)</f>
        <v>6383</v>
      </c>
      <c r="X470" s="29">
        <f>VLOOKUP(R470&amp;"-"&amp;T470,通道清单!C:L,9,FALSE)</f>
        <v>4122</v>
      </c>
      <c r="Y470" s="29">
        <f>VLOOKUP(R470&amp;"-"&amp;T470,通道清单!C:L,10,FALSE)</f>
        <v>4158</v>
      </c>
    </row>
    <row r="471" ht="15" hidden="1" spans="1:25">
      <c r="A471" s="29">
        <f t="shared" si="79"/>
        <v>470</v>
      </c>
      <c r="B471" s="29" t="str">
        <f t="shared" si="80"/>
        <v>CS6D-1-1-[49][24]-OFF28-BW8</v>
      </c>
      <c r="C471" s="29" t="str">
        <f>R471&amp;"_BW"&amp;TEXT(O471-N471,"000.00")&amp;"_U"&amp;VLOOKUP(R471&amp;"-"&amp;S471,通道清单!C:L,5,FALSE)&amp;LEFT("_____",5-LEN(VLOOKUP(R471&amp;"-"&amp;S471,通道清单!C:L,4,FALSE)))&amp;VLOOKUP(R471&amp;"-"&amp;S471,通道清单!C:L,4,FALSE)&amp;"_S"&amp;TEXT(N471,"00000.00")&amp;"_E"&amp;TEXT(O471,"00000.00")&amp;"_D"&amp;VLOOKUP(R471&amp;"-"&amp;T471,通道清单!C:L,5,FALSE)&amp;LEFT("_____",5-LEN(VLOOKUP(R471&amp;"-"&amp;T471,通道清单!C:L,4,FALSE)))&amp;VLOOKUP(R471&amp;"-"&amp;T471,通道清单!C:L,4,FALSE)&amp;"_S"&amp;TEXT(P471,"00000.00")&amp;"_E"&amp;TEXT(Q471,"00000.00")</f>
        <v>CS6D_BW008.00_UH____N_S06375.00_E06383.00_DV____A_S04150.00_E04158.00</v>
      </c>
      <c r="D471" s="29"/>
      <c r="E471" s="29"/>
      <c r="F471" s="29"/>
      <c r="G471" s="29" t="s">
        <v>8949</v>
      </c>
      <c r="H471" s="29">
        <f>VLOOKUP(G471,开关状态表!B:I,7,FALSE)</f>
        <v>1</v>
      </c>
      <c r="I471" s="29">
        <v>28</v>
      </c>
      <c r="J471" s="161">
        <v>8</v>
      </c>
      <c r="K471" s="29" t="s">
        <v>202</v>
      </c>
      <c r="L471" s="29"/>
      <c r="M471" s="158" t="s">
        <v>8733</v>
      </c>
      <c r="N471" s="156">
        <f t="shared" si="81"/>
        <v>6375</v>
      </c>
      <c r="O471" s="156">
        <f t="shared" si="82"/>
        <v>6383</v>
      </c>
      <c r="P471" s="156">
        <f t="shared" si="83"/>
        <v>4150</v>
      </c>
      <c r="Q471" s="156">
        <f t="shared" si="84"/>
        <v>4158</v>
      </c>
      <c r="R471" s="29" t="str">
        <f>VLOOKUP(VLOOKUP(G471,开关状态表!B:H,2,FALSE),矩阵信息表!B:H,2,FALSE)</f>
        <v>CS6D</v>
      </c>
      <c r="S471" s="29" t="str">
        <f>VLOOKUP(G471,开关状态表!B:H,5,FALSE)</f>
        <v>RN12B</v>
      </c>
      <c r="T471" s="29" t="str">
        <f>VLOOKUP(G471,开关状态表!B:H,6,FALSE)</f>
        <v>TA12B</v>
      </c>
      <c r="U471" s="29">
        <f>VLOOKUP(R471&amp;"-"&amp;S471,通道清单!C:L,8,FALSE)</f>
        <v>36</v>
      </c>
      <c r="V471" s="29">
        <f>VLOOKUP(R471&amp;"-"&amp;S471,通道清单!C:L,9,FALSE)</f>
        <v>6347</v>
      </c>
      <c r="W471" s="29">
        <f>VLOOKUP(R471&amp;"-"&amp;S471,通道清单!C:L,10,FALSE)</f>
        <v>6383</v>
      </c>
      <c r="X471" s="29">
        <f>VLOOKUP(R471&amp;"-"&amp;T471,通道清单!C:L,9,FALSE)</f>
        <v>4122</v>
      </c>
      <c r="Y471" s="29">
        <f>VLOOKUP(R471&amp;"-"&amp;T471,通道清单!C:L,10,FALSE)</f>
        <v>4158</v>
      </c>
    </row>
    <row r="472" ht="15" hidden="1" spans="1:25">
      <c r="A472" s="29">
        <f t="shared" si="79"/>
        <v>471</v>
      </c>
      <c r="B472" s="29" t="str">
        <f t="shared" si="80"/>
        <v>CS6D-1-1-[49][24]-OFF0-BW18</v>
      </c>
      <c r="C472" s="29" t="str">
        <f>R472&amp;"_BW"&amp;TEXT(O472-N472,"000.00")&amp;"_U"&amp;VLOOKUP(R472&amp;"-"&amp;S472,通道清单!C:L,5,FALSE)&amp;LEFT("_____",5-LEN(VLOOKUP(R472&amp;"-"&amp;S472,通道清单!C:L,4,FALSE)))&amp;VLOOKUP(R472&amp;"-"&amp;S472,通道清单!C:L,4,FALSE)&amp;"_S"&amp;TEXT(N472,"00000.00")&amp;"_E"&amp;TEXT(O472,"00000.00")&amp;"_D"&amp;VLOOKUP(R472&amp;"-"&amp;T472,通道清单!C:L,5,FALSE)&amp;LEFT("_____",5-LEN(VLOOKUP(R472&amp;"-"&amp;T472,通道清单!C:L,4,FALSE)))&amp;VLOOKUP(R472&amp;"-"&amp;T472,通道清单!C:L,4,FALSE)&amp;"_S"&amp;TEXT(P472,"00000.00")&amp;"_E"&amp;TEXT(Q472,"00000.00")</f>
        <v>CS6D_BW018.00_UH____N_S06347.00_E06365.00_DV____A_S04122.00_E04140.00</v>
      </c>
      <c r="D472" s="29"/>
      <c r="E472" s="29"/>
      <c r="F472" s="29"/>
      <c r="G472" s="29" t="s">
        <v>8949</v>
      </c>
      <c r="H472" s="29">
        <f>VLOOKUP(G472,开关状态表!B:I,7,FALSE)</f>
        <v>1</v>
      </c>
      <c r="I472" s="29">
        <v>0</v>
      </c>
      <c r="J472" s="161">
        <v>18</v>
      </c>
      <c r="K472" s="29" t="s">
        <v>8732</v>
      </c>
      <c r="L472" s="29"/>
      <c r="M472" s="158" t="s">
        <v>8733</v>
      </c>
      <c r="N472" s="156">
        <f t="shared" si="81"/>
        <v>6347</v>
      </c>
      <c r="O472" s="156">
        <f t="shared" si="82"/>
        <v>6365</v>
      </c>
      <c r="P472" s="156">
        <f t="shared" si="83"/>
        <v>4122</v>
      </c>
      <c r="Q472" s="156">
        <f t="shared" si="84"/>
        <v>4140</v>
      </c>
      <c r="R472" s="29" t="str">
        <f>VLOOKUP(VLOOKUP(G472,开关状态表!B:H,2,FALSE),矩阵信息表!B:H,2,FALSE)</f>
        <v>CS6D</v>
      </c>
      <c r="S472" s="29" t="str">
        <f>VLOOKUP(G472,开关状态表!B:H,5,FALSE)</f>
        <v>RN12B</v>
      </c>
      <c r="T472" s="29" t="str">
        <f>VLOOKUP(G472,开关状态表!B:H,6,FALSE)</f>
        <v>TA12B</v>
      </c>
      <c r="U472" s="29">
        <f>VLOOKUP(R472&amp;"-"&amp;S472,通道清单!C:L,8,FALSE)</f>
        <v>36</v>
      </c>
      <c r="V472" s="29">
        <f>VLOOKUP(R472&amp;"-"&amp;S472,通道清单!C:L,9,FALSE)</f>
        <v>6347</v>
      </c>
      <c r="W472" s="29">
        <f>VLOOKUP(R472&amp;"-"&amp;S472,通道清单!C:L,10,FALSE)</f>
        <v>6383</v>
      </c>
      <c r="X472" s="29">
        <f>VLOOKUP(R472&amp;"-"&amp;T472,通道清单!C:L,9,FALSE)</f>
        <v>4122</v>
      </c>
      <c r="Y472" s="29">
        <f>VLOOKUP(R472&amp;"-"&amp;T472,通道清单!C:L,10,FALSE)</f>
        <v>4158</v>
      </c>
    </row>
    <row r="473" ht="15" hidden="1" spans="1:25">
      <c r="A473" s="29">
        <f t="shared" si="79"/>
        <v>472</v>
      </c>
      <c r="B473" s="29" t="str">
        <f t="shared" si="80"/>
        <v>CS6D-1-1-[50][25]-OFF0-BW18</v>
      </c>
      <c r="C473" s="29" t="str">
        <f>R473&amp;"_BW"&amp;TEXT(O473-N473,"000.00")&amp;"_U"&amp;VLOOKUP(R473&amp;"-"&amp;S473,通道清单!C:L,5,FALSE)&amp;LEFT("_____",5-LEN(VLOOKUP(R473&amp;"-"&amp;S473,通道清单!C:L,4,FALSE)))&amp;VLOOKUP(R473&amp;"-"&amp;S473,通道清单!C:L,4,FALSE)&amp;"_S"&amp;TEXT(N473,"00000.00")&amp;"_E"&amp;TEXT(O473,"00000.00")&amp;"_D"&amp;VLOOKUP(R473&amp;"-"&amp;T473,通道清单!C:L,5,FALSE)&amp;LEFT("_____",5-LEN(VLOOKUP(R473&amp;"-"&amp;T473,通道清单!C:L,4,FALSE)))&amp;VLOOKUP(R473&amp;"-"&amp;T473,通道清单!C:L,4,FALSE)&amp;"_S"&amp;TEXT(P473,"00000.00")&amp;"_E"&amp;TEXT(Q473,"00000.00")</f>
        <v>CS6D_BW018.00_UH____N_S06386.50_E06404.50_DV____A_S04161.50_E04179.50</v>
      </c>
      <c r="D473" s="29"/>
      <c r="E473" s="29"/>
      <c r="F473" s="29"/>
      <c r="G473" s="29" t="s">
        <v>8950</v>
      </c>
      <c r="H473" s="29">
        <f>VLOOKUP(G473,开关状态表!B:I,7,FALSE)</f>
        <v>1</v>
      </c>
      <c r="I473" s="29">
        <v>0</v>
      </c>
      <c r="J473" s="161">
        <v>18</v>
      </c>
      <c r="K473" s="29" t="s">
        <v>8732</v>
      </c>
      <c r="L473" s="29"/>
      <c r="M473" s="158" t="s">
        <v>8733</v>
      </c>
      <c r="N473" s="156">
        <f t="shared" si="81"/>
        <v>6386.5</v>
      </c>
      <c r="O473" s="156">
        <f t="shared" si="82"/>
        <v>6404.5</v>
      </c>
      <c r="P473" s="156">
        <f t="shared" si="83"/>
        <v>4161.5</v>
      </c>
      <c r="Q473" s="156">
        <f t="shared" si="84"/>
        <v>4179.5</v>
      </c>
      <c r="R473" s="29" t="str">
        <f>VLOOKUP(VLOOKUP(G473,开关状态表!B:H,2,FALSE),矩阵信息表!B:H,2,FALSE)</f>
        <v>CS6D</v>
      </c>
      <c r="S473" s="29" t="str">
        <f>VLOOKUP(G473,开关状态表!B:H,5,FALSE)</f>
        <v>RN13B</v>
      </c>
      <c r="T473" s="29" t="str">
        <f>VLOOKUP(G473,开关状态表!B:H,6,FALSE)</f>
        <v>TA13B</v>
      </c>
      <c r="U473" s="29">
        <f>VLOOKUP(R473&amp;"-"&amp;S473,通道清单!C:L,8,FALSE)</f>
        <v>27</v>
      </c>
      <c r="V473" s="29">
        <f>VLOOKUP(R473&amp;"-"&amp;S473,通道清单!C:L,9,FALSE)</f>
        <v>6386.5</v>
      </c>
      <c r="W473" s="29">
        <f>VLOOKUP(R473&amp;"-"&amp;S473,通道清单!C:L,10,FALSE)</f>
        <v>6413.5</v>
      </c>
      <c r="X473" s="29">
        <f>VLOOKUP(R473&amp;"-"&amp;T473,通道清单!C:L,9,FALSE)</f>
        <v>4161.5</v>
      </c>
      <c r="Y473" s="29">
        <f>VLOOKUP(R473&amp;"-"&amp;T473,通道清单!C:L,10,FALSE)</f>
        <v>4188.5</v>
      </c>
    </row>
    <row r="474" ht="15" hidden="1" spans="1:25">
      <c r="A474" s="29">
        <f t="shared" si="79"/>
        <v>473</v>
      </c>
      <c r="B474" s="29" t="str">
        <f t="shared" si="80"/>
        <v>CS6D-1-1-[50][25]-OFF18-BW9</v>
      </c>
      <c r="C474" s="161" t="str">
        <f>R474&amp;"_BW"&amp;TEXT(O474-N474,"000.00")&amp;"_U"&amp;VLOOKUP(R474&amp;"-"&amp;S474,通道清单!C:L,5,FALSE)&amp;LEFT("_____",5-LEN(VLOOKUP(R474&amp;"-"&amp;S474,通道清单!C:L,4,FALSE)))&amp;VLOOKUP(R474&amp;"-"&amp;S474,通道清单!C:L,4,FALSE)&amp;"_S"&amp;TEXT(N474,"00000.00")&amp;"_E"&amp;TEXT(O474,"00000.00")&amp;"_D"&amp;VLOOKUP(R474&amp;"-"&amp;T474,通道清单!C:L,5,FALSE)&amp;LEFT("_____",5-LEN(VLOOKUP(R474&amp;"-"&amp;T474,通道清单!C:L,4,FALSE)))&amp;VLOOKUP(R474&amp;"-"&amp;T474,通道清单!C:L,4,FALSE)&amp;"_S"&amp;TEXT(P474,"00000.00")&amp;"_E"&amp;TEXT(Q474,"00000.00")</f>
        <v>CS6D_BW009.00_UH____N_S06404.50_E06413.50_DV____A_S04179.50_E04188.50</v>
      </c>
      <c r="D474" s="161"/>
      <c r="E474" s="161"/>
      <c r="F474" s="29"/>
      <c r="G474" s="29" t="s">
        <v>8950</v>
      </c>
      <c r="H474" s="29">
        <f>VLOOKUP(G474,开关状态表!B:I,7,FALSE)</f>
        <v>1</v>
      </c>
      <c r="I474" s="29">
        <v>18</v>
      </c>
      <c r="J474" s="161">
        <v>9</v>
      </c>
      <c r="K474" s="29" t="s">
        <v>8732</v>
      </c>
      <c r="L474" s="29"/>
      <c r="M474" s="158" t="s">
        <v>8733</v>
      </c>
      <c r="N474" s="156">
        <f t="shared" si="81"/>
        <v>6404.5</v>
      </c>
      <c r="O474" s="156">
        <f t="shared" si="82"/>
        <v>6413.5</v>
      </c>
      <c r="P474" s="156">
        <f t="shared" si="83"/>
        <v>4179.5</v>
      </c>
      <c r="Q474" s="156">
        <f t="shared" si="84"/>
        <v>4188.5</v>
      </c>
      <c r="R474" s="29" t="str">
        <f>VLOOKUP(VLOOKUP(G474,开关状态表!B:H,2,FALSE),矩阵信息表!B:H,2,FALSE)</f>
        <v>CS6D</v>
      </c>
      <c r="S474" s="29" t="str">
        <f>VLOOKUP(G474,开关状态表!B:H,5,FALSE)</f>
        <v>RN13B</v>
      </c>
      <c r="T474" s="29" t="str">
        <f>VLOOKUP(G474,开关状态表!B:H,6,FALSE)</f>
        <v>TA13B</v>
      </c>
      <c r="U474" s="29">
        <f>VLOOKUP(R474&amp;"-"&amp;S474,通道清单!C:L,8,FALSE)</f>
        <v>27</v>
      </c>
      <c r="V474" s="29">
        <f>VLOOKUP(R474&amp;"-"&amp;S474,通道清单!C:L,9,FALSE)</f>
        <v>6386.5</v>
      </c>
      <c r="W474" s="29">
        <f>VLOOKUP(R474&amp;"-"&amp;S474,通道清单!C:L,10,FALSE)</f>
        <v>6413.5</v>
      </c>
      <c r="X474" s="29">
        <f>VLOOKUP(R474&amp;"-"&amp;T474,通道清单!C:L,9,FALSE)</f>
        <v>4161.5</v>
      </c>
      <c r="Y474" s="29">
        <f>VLOOKUP(R474&amp;"-"&amp;T474,通道清单!C:L,10,FALSE)</f>
        <v>4188.5</v>
      </c>
    </row>
    <row r="475" ht="15" hidden="1" spans="1:25">
      <c r="A475" s="29">
        <f t="shared" ref="A475:A538" si="85">ROW()-1</f>
        <v>474</v>
      </c>
      <c r="B475" s="29" t="str">
        <f t="shared" si="80"/>
        <v>CS9B-1-1-[1][1]-OFF0-BW36</v>
      </c>
      <c r="C475" s="29" t="str">
        <f>R475&amp;"_BW"&amp;TEXT(O475-N475,"000.00")&amp;"_U"&amp;VLOOKUP(R475&amp;"-"&amp;S475,通道清单!C:L,5,FALSE)&amp;LEFT("_____",5-LEN(VLOOKUP(R475&amp;"-"&amp;S475,通道清单!C:L,4,FALSE)))&amp;VLOOKUP(R475&amp;"-"&amp;S475,通道清单!C:L,4,FALSE)&amp;"_S"&amp;TEXT(N475,"00000.00")&amp;"_E"&amp;TEXT(O475,"00000.00")&amp;"_D"&amp;VLOOKUP(R475&amp;"-"&amp;T475,通道清单!C:L,5,FALSE)&amp;LEFT("_____",5-LEN(VLOOKUP(R475&amp;"-"&amp;T475,通道清单!C:L,4,FALSE)))&amp;VLOOKUP(R475&amp;"-"&amp;T475,通道清单!C:L,4,FALSE)&amp;"_S"&amp;TEXT(P475,"00000.00")&amp;"_E"&amp;TEXT(Q475,"00000.00")</f>
        <v>CS9B_BW036.00_UR____N_S17322.00_E17358.00_DL____C_S11722.00_E11758.00</v>
      </c>
      <c r="D475" s="29"/>
      <c r="E475" s="29"/>
      <c r="F475" s="29"/>
      <c r="G475" s="29" t="s">
        <v>8951</v>
      </c>
      <c r="H475" s="29">
        <f>VLOOKUP(G475,开关状态表!B:I,7,FALSE)</f>
        <v>1</v>
      </c>
      <c r="I475" s="29">
        <v>0</v>
      </c>
      <c r="J475" s="161">
        <v>36</v>
      </c>
      <c r="K475" s="29" t="s">
        <v>202</v>
      </c>
      <c r="L475" s="29"/>
      <c r="M475" s="158" t="s">
        <v>8733</v>
      </c>
      <c r="N475" s="156">
        <f t="shared" si="81"/>
        <v>17322</v>
      </c>
      <c r="O475" s="156">
        <f t="shared" si="82"/>
        <v>17358</v>
      </c>
      <c r="P475" s="156">
        <f t="shared" si="83"/>
        <v>11722</v>
      </c>
      <c r="Q475" s="156">
        <f t="shared" si="84"/>
        <v>11758</v>
      </c>
      <c r="R475" s="29" t="str">
        <f>VLOOKUP(VLOOKUP(G475,开关状态表!B:H,2,FALSE),矩阵信息表!B:H,2,FALSE)</f>
        <v>CS9B</v>
      </c>
      <c r="S475" s="29" t="str">
        <f>VLOOKUP(G475,开关状态表!B:H,5,FALSE)</f>
        <v>RNWS1A</v>
      </c>
      <c r="T475" s="29" t="str">
        <f>VLOOKUP(G475,开关状态表!B:H,6,FALSE)</f>
        <v>TC1A</v>
      </c>
      <c r="U475" s="29">
        <f>VLOOKUP(R475&amp;"-"&amp;S475,通道清单!C:L,8,FALSE)</f>
        <v>36</v>
      </c>
      <c r="V475" s="29">
        <f>VLOOKUP(R475&amp;"-"&amp;S475,通道清单!C:L,9,FALSE)</f>
        <v>17322</v>
      </c>
      <c r="W475" s="29">
        <f>VLOOKUP(R475&amp;"-"&amp;S475,通道清单!C:L,10,FALSE)</f>
        <v>17358</v>
      </c>
      <c r="X475" s="29">
        <f>VLOOKUP(R475&amp;"-"&amp;T475,通道清单!C:L,9,FALSE)</f>
        <v>11722</v>
      </c>
      <c r="Y475" s="29">
        <f>VLOOKUP(R475&amp;"-"&amp;T475,通道清单!C:L,10,FALSE)</f>
        <v>11758</v>
      </c>
    </row>
    <row r="476" ht="15" hidden="1" spans="1:25">
      <c r="A476" s="29">
        <f t="shared" si="85"/>
        <v>475</v>
      </c>
      <c r="B476" s="29" t="str">
        <f t="shared" si="80"/>
        <v>CS9B-1-1-[2][2]-OFF0-BW27</v>
      </c>
      <c r="C476" s="29" t="str">
        <f>R476&amp;"_BW"&amp;TEXT(O476-N476,"000.00")&amp;"_U"&amp;VLOOKUP(R476&amp;"-"&amp;S476,通道清单!C:L,5,FALSE)&amp;LEFT("_____",5-LEN(VLOOKUP(R476&amp;"-"&amp;S476,通道清单!C:L,4,FALSE)))&amp;VLOOKUP(R476&amp;"-"&amp;S476,通道清单!C:L,4,FALSE)&amp;"_S"&amp;TEXT(N476,"00000.00")&amp;"_E"&amp;TEXT(O476,"00000.00")&amp;"_D"&amp;VLOOKUP(R476&amp;"-"&amp;T476,通道清单!C:L,5,FALSE)&amp;LEFT("_____",5-LEN(VLOOKUP(R476&amp;"-"&amp;T476,通道清单!C:L,4,FALSE)))&amp;VLOOKUP(R476&amp;"-"&amp;T476,通道清单!C:L,4,FALSE)&amp;"_S"&amp;TEXT(P476,"00000.00")&amp;"_E"&amp;TEXT(Q476,"00000.00")</f>
        <v>CS9B_BW027.00_UR____N_S17361.50_E17388.50_DL____C_S11761.50_E11788.50</v>
      </c>
      <c r="D476" s="29"/>
      <c r="E476" s="29"/>
      <c r="F476" s="29"/>
      <c r="G476" s="29" t="s">
        <v>8952</v>
      </c>
      <c r="H476" s="29">
        <f>VLOOKUP(G476,开关状态表!B:I,7,FALSE)</f>
        <v>1</v>
      </c>
      <c r="I476" s="29">
        <v>0</v>
      </c>
      <c r="J476" s="161">
        <v>27</v>
      </c>
      <c r="K476" s="29" t="s">
        <v>202</v>
      </c>
      <c r="L476" s="29"/>
      <c r="M476" s="158" t="s">
        <v>8733</v>
      </c>
      <c r="N476" s="156">
        <f t="shared" si="81"/>
        <v>17361.5</v>
      </c>
      <c r="O476" s="156">
        <f t="shared" si="82"/>
        <v>17388.5</v>
      </c>
      <c r="P476" s="156">
        <f t="shared" si="83"/>
        <v>11761.5</v>
      </c>
      <c r="Q476" s="156">
        <f t="shared" si="84"/>
        <v>11788.5</v>
      </c>
      <c r="R476" s="29" t="str">
        <f>VLOOKUP(VLOOKUP(G476,开关状态表!B:H,2,FALSE),矩阵信息表!B:H,2,FALSE)</f>
        <v>CS9B</v>
      </c>
      <c r="S476" s="29" t="str">
        <f>VLOOKUP(G476,开关状态表!B:H,5,FALSE)</f>
        <v>RNWS2A</v>
      </c>
      <c r="T476" s="29" t="str">
        <f>VLOOKUP(G476,开关状态表!B:H,6,FALSE)</f>
        <v>TC2A</v>
      </c>
      <c r="U476" s="29">
        <f>VLOOKUP(R476&amp;"-"&amp;S476,通道清单!C:L,8,FALSE)</f>
        <v>27</v>
      </c>
      <c r="V476" s="29">
        <f>VLOOKUP(R476&amp;"-"&amp;S476,通道清单!C:L,9,FALSE)</f>
        <v>17361.5</v>
      </c>
      <c r="W476" s="29">
        <f>VLOOKUP(R476&amp;"-"&amp;S476,通道清单!C:L,10,FALSE)</f>
        <v>17388.5</v>
      </c>
      <c r="X476" s="29">
        <f>VLOOKUP(R476&amp;"-"&amp;T476,通道清单!C:L,9,FALSE)</f>
        <v>11761.5</v>
      </c>
      <c r="Y476" s="29">
        <f>VLOOKUP(R476&amp;"-"&amp;T476,通道清单!C:L,10,FALSE)</f>
        <v>11788.5</v>
      </c>
    </row>
    <row r="477" ht="15" hidden="1" spans="1:25">
      <c r="A477" s="29">
        <f t="shared" si="85"/>
        <v>476</v>
      </c>
      <c r="B477" s="29" t="str">
        <f t="shared" si="80"/>
        <v>CS9B-1-1-[3][3]-OFF0-BW27</v>
      </c>
      <c r="C477" s="29" t="str">
        <f>R477&amp;"_BW"&amp;TEXT(O477-N477,"000.00")&amp;"_U"&amp;VLOOKUP(R477&amp;"-"&amp;S477,通道清单!C:L,5,FALSE)&amp;LEFT("_____",5-LEN(VLOOKUP(R477&amp;"-"&amp;S477,通道清单!C:L,4,FALSE)))&amp;VLOOKUP(R477&amp;"-"&amp;S477,通道清单!C:L,4,FALSE)&amp;"_S"&amp;TEXT(N477,"00000.00")&amp;"_E"&amp;TEXT(O477,"00000.00")&amp;"_D"&amp;VLOOKUP(R477&amp;"-"&amp;T477,通道清单!C:L,5,FALSE)&amp;LEFT("_____",5-LEN(VLOOKUP(R477&amp;"-"&amp;T477,通道清单!C:L,4,FALSE)))&amp;VLOOKUP(R477&amp;"-"&amp;T477,通道清单!C:L,4,FALSE)&amp;"_S"&amp;TEXT(P477,"00000.00")&amp;"_E"&amp;TEXT(Q477,"00000.00")</f>
        <v>CS9B_BW027.00_UR____N_S17391.50_E17418.50_DL____C_S11791.50_E11818.50</v>
      </c>
      <c r="D477" s="29"/>
      <c r="E477" s="29"/>
      <c r="F477" s="29"/>
      <c r="G477" s="29" t="s">
        <v>8953</v>
      </c>
      <c r="H477" s="29">
        <f>VLOOKUP(G477,开关状态表!B:I,7,FALSE)</f>
        <v>1</v>
      </c>
      <c r="I477" s="29">
        <v>0</v>
      </c>
      <c r="J477" s="161">
        <v>27</v>
      </c>
      <c r="K477" s="29" t="s">
        <v>202</v>
      </c>
      <c r="L477" s="29"/>
      <c r="M477" s="158" t="s">
        <v>8733</v>
      </c>
      <c r="N477" s="156">
        <f t="shared" si="81"/>
        <v>17391.5</v>
      </c>
      <c r="O477" s="156">
        <f t="shared" si="82"/>
        <v>17418.5</v>
      </c>
      <c r="P477" s="156">
        <f t="shared" si="83"/>
        <v>11791.5</v>
      </c>
      <c r="Q477" s="156">
        <f t="shared" si="84"/>
        <v>11818.5</v>
      </c>
      <c r="R477" s="29" t="str">
        <f>VLOOKUP(VLOOKUP(G477,开关状态表!B:H,2,FALSE),矩阵信息表!B:H,2,FALSE)</f>
        <v>CS9B</v>
      </c>
      <c r="S477" s="29" t="str">
        <f>VLOOKUP(G477,开关状态表!B:H,5,FALSE)</f>
        <v>RNWS3A</v>
      </c>
      <c r="T477" s="29" t="str">
        <f>VLOOKUP(G477,开关状态表!B:H,6,FALSE)</f>
        <v>TC3A</v>
      </c>
      <c r="U477" s="29">
        <f>VLOOKUP(R477&amp;"-"&amp;S477,通道清单!C:L,8,FALSE)</f>
        <v>27</v>
      </c>
      <c r="V477" s="29">
        <f>VLOOKUP(R477&amp;"-"&amp;S477,通道清单!C:L,9,FALSE)</f>
        <v>17391.5</v>
      </c>
      <c r="W477" s="29">
        <f>VLOOKUP(R477&amp;"-"&amp;S477,通道清单!C:L,10,FALSE)</f>
        <v>17418.5</v>
      </c>
      <c r="X477" s="29">
        <f>VLOOKUP(R477&amp;"-"&amp;T477,通道清单!C:L,9,FALSE)</f>
        <v>11791.5</v>
      </c>
      <c r="Y477" s="29">
        <f>VLOOKUP(R477&amp;"-"&amp;T477,通道清单!C:L,10,FALSE)</f>
        <v>11818.5</v>
      </c>
    </row>
    <row r="478" ht="15" hidden="1" spans="1:25">
      <c r="A478" s="29">
        <f t="shared" si="85"/>
        <v>477</v>
      </c>
      <c r="B478" s="29" t="str">
        <f t="shared" si="80"/>
        <v>CS9B-1-1-[4][4]-OFF0-BW36</v>
      </c>
      <c r="C478" s="29" t="str">
        <f>R478&amp;"_BW"&amp;TEXT(O478-N478,"000.00")&amp;"_U"&amp;VLOOKUP(R478&amp;"-"&amp;S478,通道清单!C:L,5,FALSE)&amp;LEFT("_____",5-LEN(VLOOKUP(R478&amp;"-"&amp;S478,通道清单!C:L,4,FALSE)))&amp;VLOOKUP(R478&amp;"-"&amp;S478,通道清单!C:L,4,FALSE)&amp;"_S"&amp;TEXT(N478,"00000.00")&amp;"_E"&amp;TEXT(O478,"00000.00")&amp;"_D"&amp;VLOOKUP(R478&amp;"-"&amp;T478,通道清单!C:L,5,FALSE)&amp;LEFT("_____",5-LEN(VLOOKUP(R478&amp;"-"&amp;T478,通道清单!C:L,4,FALSE)))&amp;VLOOKUP(R478&amp;"-"&amp;T478,通道清单!C:L,4,FALSE)&amp;"_S"&amp;TEXT(P478,"00000.00")&amp;"_E"&amp;TEXT(Q478,"00000.00")</f>
        <v>CS9B_BW036.00_UR____N_S17422.00_E17458.00_DL____C_S11822.00_E11858.00</v>
      </c>
      <c r="D478" s="29"/>
      <c r="E478" s="29"/>
      <c r="F478" s="29"/>
      <c r="G478" s="29" t="s">
        <v>8954</v>
      </c>
      <c r="H478" s="29">
        <f>VLOOKUP(G478,开关状态表!B:I,7,FALSE)</f>
        <v>1</v>
      </c>
      <c r="I478" s="29">
        <v>0</v>
      </c>
      <c r="J478" s="161">
        <v>36</v>
      </c>
      <c r="K478" s="29" t="s">
        <v>202</v>
      </c>
      <c r="L478" s="29"/>
      <c r="M478" s="158" t="s">
        <v>8733</v>
      </c>
      <c r="N478" s="156">
        <f t="shared" si="81"/>
        <v>17422</v>
      </c>
      <c r="O478" s="156">
        <f t="shared" si="82"/>
        <v>17458</v>
      </c>
      <c r="P478" s="156">
        <f t="shared" si="83"/>
        <v>11822</v>
      </c>
      <c r="Q478" s="156">
        <f t="shared" si="84"/>
        <v>11858</v>
      </c>
      <c r="R478" s="29" t="str">
        <f>VLOOKUP(VLOOKUP(G478,开关状态表!B:H,2,FALSE),矩阵信息表!B:H,2,FALSE)</f>
        <v>CS9B</v>
      </c>
      <c r="S478" s="29" t="str">
        <f>VLOOKUP(G478,开关状态表!B:H,5,FALSE)</f>
        <v>RNWS4A</v>
      </c>
      <c r="T478" s="29" t="str">
        <f>VLOOKUP(G478,开关状态表!B:H,6,FALSE)</f>
        <v>TC4A</v>
      </c>
      <c r="U478" s="29">
        <f>VLOOKUP(R478&amp;"-"&amp;S478,通道清单!C:L,8,FALSE)</f>
        <v>36</v>
      </c>
      <c r="V478" s="29">
        <f>VLOOKUP(R478&amp;"-"&amp;S478,通道清单!C:L,9,FALSE)</f>
        <v>17422</v>
      </c>
      <c r="W478" s="29">
        <f>VLOOKUP(R478&amp;"-"&amp;S478,通道清单!C:L,10,FALSE)</f>
        <v>17458</v>
      </c>
      <c r="X478" s="29">
        <f>VLOOKUP(R478&amp;"-"&amp;T478,通道清单!C:L,9,FALSE)</f>
        <v>11822</v>
      </c>
      <c r="Y478" s="29">
        <f>VLOOKUP(R478&amp;"-"&amp;T478,通道清单!C:L,10,FALSE)</f>
        <v>11858</v>
      </c>
    </row>
    <row r="479" ht="15" hidden="1" spans="1:25">
      <c r="A479" s="29">
        <f t="shared" si="85"/>
        <v>478</v>
      </c>
      <c r="B479" s="29" t="str">
        <f t="shared" si="80"/>
        <v>CS9B-1-1-[5][5]-OFF0-BW36</v>
      </c>
      <c r="C479" s="29" t="str">
        <f>R479&amp;"_BW"&amp;TEXT(O479-N479,"000.00")&amp;"_U"&amp;VLOOKUP(R479&amp;"-"&amp;S479,通道清单!C:L,5,FALSE)&amp;LEFT("_____",5-LEN(VLOOKUP(R479&amp;"-"&amp;S479,通道清单!C:L,4,FALSE)))&amp;VLOOKUP(R479&amp;"-"&amp;S479,通道清单!C:L,4,FALSE)&amp;"_S"&amp;TEXT(N479,"00000.00")&amp;"_E"&amp;TEXT(O479,"00000.00")&amp;"_D"&amp;VLOOKUP(R479&amp;"-"&amp;T479,通道清单!C:L,5,FALSE)&amp;LEFT("_____",5-LEN(VLOOKUP(R479&amp;"-"&amp;T479,通道清单!C:L,4,FALSE)))&amp;VLOOKUP(R479&amp;"-"&amp;T479,通道清单!C:L,4,FALSE)&amp;"_S"&amp;TEXT(P479,"00000.00")&amp;"_E"&amp;TEXT(Q479,"00000.00")</f>
        <v>CS9B_BW036.00_UR____N_S17462.00_E17498.00_DL____C_S11862.00_E11898.00</v>
      </c>
      <c r="D479" s="29"/>
      <c r="E479" s="29"/>
      <c r="F479" s="29"/>
      <c r="G479" s="29" t="s">
        <v>8955</v>
      </c>
      <c r="H479" s="29">
        <f>VLOOKUP(G479,开关状态表!B:I,7,FALSE)</f>
        <v>1</v>
      </c>
      <c r="I479" s="29">
        <v>0</v>
      </c>
      <c r="J479" s="161">
        <v>36</v>
      </c>
      <c r="K479" s="29" t="s">
        <v>202</v>
      </c>
      <c r="L479" s="29"/>
      <c r="M479" s="158" t="s">
        <v>8733</v>
      </c>
      <c r="N479" s="156">
        <f t="shared" si="81"/>
        <v>17462</v>
      </c>
      <c r="O479" s="156">
        <f t="shared" si="82"/>
        <v>17498</v>
      </c>
      <c r="P479" s="156">
        <f t="shared" si="83"/>
        <v>11862</v>
      </c>
      <c r="Q479" s="156">
        <f t="shared" si="84"/>
        <v>11898</v>
      </c>
      <c r="R479" s="29" t="str">
        <f>VLOOKUP(VLOOKUP(G479,开关状态表!B:H,2,FALSE),矩阵信息表!B:H,2,FALSE)</f>
        <v>CS9B</v>
      </c>
      <c r="S479" s="29" t="str">
        <f>VLOOKUP(G479,开关状态表!B:H,5,FALSE)</f>
        <v>RNWS5A</v>
      </c>
      <c r="T479" s="29" t="str">
        <f>VLOOKUP(G479,开关状态表!B:H,6,FALSE)</f>
        <v>TC5A</v>
      </c>
      <c r="U479" s="29">
        <f>VLOOKUP(R479&amp;"-"&amp;S479,通道清单!C:L,8,FALSE)</f>
        <v>36</v>
      </c>
      <c r="V479" s="29">
        <f>VLOOKUP(R479&amp;"-"&amp;S479,通道清单!C:L,9,FALSE)</f>
        <v>17462</v>
      </c>
      <c r="W479" s="29">
        <f>VLOOKUP(R479&amp;"-"&amp;S479,通道清单!C:L,10,FALSE)</f>
        <v>17498</v>
      </c>
      <c r="X479" s="29">
        <f>VLOOKUP(R479&amp;"-"&amp;T479,通道清单!C:L,9,FALSE)</f>
        <v>11862</v>
      </c>
      <c r="Y479" s="29">
        <f>VLOOKUP(R479&amp;"-"&amp;T479,通道清单!C:L,10,FALSE)</f>
        <v>11898</v>
      </c>
    </row>
    <row r="480" ht="15" hidden="1" spans="1:25">
      <c r="A480" s="29">
        <f t="shared" si="85"/>
        <v>479</v>
      </c>
      <c r="B480" s="29" t="str">
        <f t="shared" si="80"/>
        <v>CS9B-1-1-[6][6]-OFF0-BW36</v>
      </c>
      <c r="C480" s="29" t="str">
        <f>R480&amp;"_BW"&amp;TEXT(O480-N480,"000.00")&amp;"_U"&amp;VLOOKUP(R480&amp;"-"&amp;S480,通道清单!C:L,5,FALSE)&amp;LEFT("_____",5-LEN(VLOOKUP(R480&amp;"-"&amp;S480,通道清单!C:L,4,FALSE)))&amp;VLOOKUP(R480&amp;"-"&amp;S480,通道清单!C:L,4,FALSE)&amp;"_S"&amp;TEXT(N480,"00000.00")&amp;"_E"&amp;TEXT(O480,"00000.00")&amp;"_D"&amp;VLOOKUP(R480&amp;"-"&amp;T480,通道清单!C:L,5,FALSE)&amp;LEFT("_____",5-LEN(VLOOKUP(R480&amp;"-"&amp;T480,通道清单!C:L,4,FALSE)))&amp;VLOOKUP(R480&amp;"-"&amp;T480,通道清单!C:L,4,FALSE)&amp;"_S"&amp;TEXT(P480,"00000.00")&amp;"_E"&amp;TEXT(Q480,"00000.00")</f>
        <v>CS9B_BW036.00_UR____N_S17502.00_E17538.00_DL____C_S11902.00_E11938.00</v>
      </c>
      <c r="D480" s="29"/>
      <c r="E480" s="29"/>
      <c r="F480" s="29"/>
      <c r="G480" s="29" t="s">
        <v>8956</v>
      </c>
      <c r="H480" s="29">
        <f>VLOOKUP(G480,开关状态表!B:I,7,FALSE)</f>
        <v>1</v>
      </c>
      <c r="I480" s="29">
        <v>0</v>
      </c>
      <c r="J480" s="161">
        <v>36</v>
      </c>
      <c r="K480" s="29" t="s">
        <v>202</v>
      </c>
      <c r="L480" s="29"/>
      <c r="M480" s="158" t="s">
        <v>8733</v>
      </c>
      <c r="N480" s="156">
        <f t="shared" si="81"/>
        <v>17502</v>
      </c>
      <c r="O480" s="156">
        <f t="shared" si="82"/>
        <v>17538</v>
      </c>
      <c r="P480" s="156">
        <f t="shared" si="83"/>
        <v>11902</v>
      </c>
      <c r="Q480" s="156">
        <f t="shared" si="84"/>
        <v>11938</v>
      </c>
      <c r="R480" s="29" t="str">
        <f>VLOOKUP(VLOOKUP(G480,开关状态表!B:H,2,FALSE),矩阵信息表!B:H,2,FALSE)</f>
        <v>CS9B</v>
      </c>
      <c r="S480" s="29" t="str">
        <f>VLOOKUP(G480,开关状态表!B:H,5,FALSE)</f>
        <v>RNWS6A</v>
      </c>
      <c r="T480" s="29" t="str">
        <f>VLOOKUP(G480,开关状态表!B:H,6,FALSE)</f>
        <v>TC6A</v>
      </c>
      <c r="U480" s="29">
        <f>VLOOKUP(R480&amp;"-"&amp;S480,通道清单!C:L,8,FALSE)</f>
        <v>36</v>
      </c>
      <c r="V480" s="29">
        <f>VLOOKUP(R480&amp;"-"&amp;S480,通道清单!C:L,9,FALSE)</f>
        <v>17502</v>
      </c>
      <c r="W480" s="29">
        <f>VLOOKUP(R480&amp;"-"&amp;S480,通道清单!C:L,10,FALSE)</f>
        <v>17538</v>
      </c>
      <c r="X480" s="29">
        <f>VLOOKUP(R480&amp;"-"&amp;T480,通道清单!C:L,9,FALSE)</f>
        <v>11902</v>
      </c>
      <c r="Y480" s="29">
        <f>VLOOKUP(R480&amp;"-"&amp;T480,通道清单!C:L,10,FALSE)</f>
        <v>11938</v>
      </c>
    </row>
    <row r="481" ht="15" hidden="1" spans="1:25">
      <c r="A481" s="29">
        <f t="shared" si="85"/>
        <v>480</v>
      </c>
      <c r="B481" s="29" t="str">
        <f t="shared" si="80"/>
        <v>CS9B-1-1-[7][7]-OFF0-BW36</v>
      </c>
      <c r="C481" s="29" t="str">
        <f>R481&amp;"_BW"&amp;TEXT(O481-N481,"000.00")&amp;"_U"&amp;VLOOKUP(R481&amp;"-"&amp;S481,通道清单!C:L,5,FALSE)&amp;LEFT("_____",5-LEN(VLOOKUP(R481&amp;"-"&amp;S481,通道清单!C:L,4,FALSE)))&amp;VLOOKUP(R481&amp;"-"&amp;S481,通道清单!C:L,4,FALSE)&amp;"_S"&amp;TEXT(N481,"00000.00")&amp;"_E"&amp;TEXT(O481,"00000.00")&amp;"_D"&amp;VLOOKUP(R481&amp;"-"&amp;T481,通道清单!C:L,5,FALSE)&amp;LEFT("_____",5-LEN(VLOOKUP(R481&amp;"-"&amp;T481,通道清单!C:L,4,FALSE)))&amp;VLOOKUP(R481&amp;"-"&amp;T481,通道清单!C:L,4,FALSE)&amp;"_S"&amp;TEXT(P481,"00000.00")&amp;"_E"&amp;TEXT(Q481,"00000.00")</f>
        <v>CS9B_BW036.00_UR____N_S17542.00_E17578.00_DL____C_S11942.00_E11978.00</v>
      </c>
      <c r="D481" s="29"/>
      <c r="E481" s="29"/>
      <c r="F481" s="29"/>
      <c r="G481" s="29" t="s">
        <v>8957</v>
      </c>
      <c r="H481" s="29">
        <f>VLOOKUP(G481,开关状态表!B:I,7,FALSE)</f>
        <v>1</v>
      </c>
      <c r="I481" s="29">
        <v>0</v>
      </c>
      <c r="J481" s="161">
        <v>36</v>
      </c>
      <c r="K481" s="29" t="s">
        <v>8732</v>
      </c>
      <c r="L481" s="29"/>
      <c r="M481" s="158" t="s">
        <v>8733</v>
      </c>
      <c r="N481" s="156">
        <f t="shared" si="81"/>
        <v>17542</v>
      </c>
      <c r="O481" s="156">
        <f t="shared" si="82"/>
        <v>17578</v>
      </c>
      <c r="P481" s="156">
        <f t="shared" si="83"/>
        <v>11942</v>
      </c>
      <c r="Q481" s="156">
        <f t="shared" si="84"/>
        <v>11978</v>
      </c>
      <c r="R481" s="29" t="str">
        <f>VLOOKUP(VLOOKUP(G481,开关状态表!B:H,2,FALSE),矩阵信息表!B:H,2,FALSE)</f>
        <v>CS9B</v>
      </c>
      <c r="S481" s="29" t="str">
        <f>VLOOKUP(G481,开关状态表!B:H,5,FALSE)</f>
        <v>RNWS7A</v>
      </c>
      <c r="T481" s="29" t="str">
        <f>VLOOKUP(G481,开关状态表!B:H,6,FALSE)</f>
        <v>TC7A</v>
      </c>
      <c r="U481" s="29">
        <f>VLOOKUP(R481&amp;"-"&amp;S481,通道清单!C:L,8,FALSE)</f>
        <v>36</v>
      </c>
      <c r="V481" s="29">
        <f>VLOOKUP(R481&amp;"-"&amp;S481,通道清单!C:L,9,FALSE)</f>
        <v>17542</v>
      </c>
      <c r="W481" s="29">
        <f>VLOOKUP(R481&amp;"-"&amp;S481,通道清单!C:L,10,FALSE)</f>
        <v>17578</v>
      </c>
      <c r="X481" s="29">
        <f>VLOOKUP(R481&amp;"-"&amp;T481,通道清单!C:L,9,FALSE)</f>
        <v>11942</v>
      </c>
      <c r="Y481" s="29">
        <f>VLOOKUP(R481&amp;"-"&amp;T481,通道清单!C:L,10,FALSE)</f>
        <v>11978</v>
      </c>
    </row>
    <row r="482" ht="15" hidden="1" spans="1:25">
      <c r="A482" s="29">
        <f t="shared" si="85"/>
        <v>481</v>
      </c>
      <c r="B482" s="29" t="str">
        <f t="shared" si="80"/>
        <v>CS9B-1-1-[8][8]-OFF0-BW36</v>
      </c>
      <c r="C482" s="29" t="str">
        <f>R482&amp;"_BW"&amp;TEXT(O482-N482,"000.00")&amp;"_U"&amp;VLOOKUP(R482&amp;"-"&amp;S482,通道清单!C:L,5,FALSE)&amp;LEFT("_____",5-LEN(VLOOKUP(R482&amp;"-"&amp;S482,通道清单!C:L,4,FALSE)))&amp;VLOOKUP(R482&amp;"-"&amp;S482,通道清单!C:L,4,FALSE)&amp;"_S"&amp;TEXT(N482,"00000.00")&amp;"_E"&amp;TEXT(O482,"00000.00")&amp;"_D"&amp;VLOOKUP(R482&amp;"-"&amp;T482,通道清单!C:L,5,FALSE)&amp;LEFT("_____",5-LEN(VLOOKUP(R482&amp;"-"&amp;T482,通道清单!C:L,4,FALSE)))&amp;VLOOKUP(R482&amp;"-"&amp;T482,通道清单!C:L,4,FALSE)&amp;"_S"&amp;TEXT(P482,"00000.00")&amp;"_E"&amp;TEXT(Q482,"00000.00")</f>
        <v>CS9B_BW036.00_UR____N_S17582.00_E17618.00_DL____C_S11982.00_E12018.00</v>
      </c>
      <c r="D482" s="29"/>
      <c r="E482" s="29"/>
      <c r="F482" s="29"/>
      <c r="G482" s="29" t="s">
        <v>8958</v>
      </c>
      <c r="H482" s="29">
        <f>VLOOKUP(G482,开关状态表!B:I,7,FALSE)</f>
        <v>1</v>
      </c>
      <c r="I482" s="29">
        <v>0</v>
      </c>
      <c r="J482" s="161">
        <v>36</v>
      </c>
      <c r="K482" s="29" t="s">
        <v>202</v>
      </c>
      <c r="L482" s="29"/>
      <c r="M482" s="158" t="s">
        <v>8733</v>
      </c>
      <c r="N482" s="156">
        <f t="shared" si="81"/>
        <v>17582</v>
      </c>
      <c r="O482" s="156">
        <f t="shared" si="82"/>
        <v>17618</v>
      </c>
      <c r="P482" s="156">
        <f t="shared" si="83"/>
        <v>11982</v>
      </c>
      <c r="Q482" s="156">
        <f t="shared" si="84"/>
        <v>12018</v>
      </c>
      <c r="R482" s="29" t="str">
        <f>VLOOKUP(VLOOKUP(G482,开关状态表!B:H,2,FALSE),矩阵信息表!B:H,2,FALSE)</f>
        <v>CS9B</v>
      </c>
      <c r="S482" s="29" t="str">
        <f>VLOOKUP(G482,开关状态表!B:H,5,FALSE)</f>
        <v>RNWS8A</v>
      </c>
      <c r="T482" s="29" t="str">
        <f>VLOOKUP(G482,开关状态表!B:H,6,FALSE)</f>
        <v>TC8A</v>
      </c>
      <c r="U482" s="29">
        <f>VLOOKUP(R482&amp;"-"&amp;S482,通道清单!C:L,8,FALSE)</f>
        <v>36</v>
      </c>
      <c r="V482" s="29">
        <f>VLOOKUP(R482&amp;"-"&amp;S482,通道清单!C:L,9,FALSE)</f>
        <v>17582</v>
      </c>
      <c r="W482" s="29">
        <f>VLOOKUP(R482&amp;"-"&amp;S482,通道清单!C:L,10,FALSE)</f>
        <v>17618</v>
      </c>
      <c r="X482" s="29">
        <f>VLOOKUP(R482&amp;"-"&amp;T482,通道清单!C:L,9,FALSE)</f>
        <v>11982</v>
      </c>
      <c r="Y482" s="29">
        <f>VLOOKUP(R482&amp;"-"&amp;T482,通道清单!C:L,10,FALSE)</f>
        <v>12018</v>
      </c>
    </row>
    <row r="483" ht="15" hidden="1" spans="1:25">
      <c r="A483" s="29">
        <f t="shared" si="85"/>
        <v>482</v>
      </c>
      <c r="B483" s="29" t="str">
        <f t="shared" si="80"/>
        <v>CS9B-1-5-[1][1]-OFF0-BW36</v>
      </c>
      <c r="C483" s="29" t="str">
        <f>R483&amp;"_BW"&amp;TEXT(O483-N483,"000.00")&amp;"_U"&amp;VLOOKUP(R483&amp;"-"&amp;S483,通道清单!C:L,5,FALSE)&amp;LEFT("_____",5-LEN(VLOOKUP(R483&amp;"-"&amp;S483,通道清单!C:L,4,FALSE)))&amp;VLOOKUP(R483&amp;"-"&amp;S483,通道清单!C:L,4,FALSE)&amp;"_S"&amp;TEXT(N483,"00000.00")&amp;"_E"&amp;TEXT(O483,"00000.00")&amp;"_D"&amp;VLOOKUP(R483&amp;"-"&amp;T483,通道清单!C:L,5,FALSE)&amp;LEFT("_____",5-LEN(VLOOKUP(R483&amp;"-"&amp;T483,通道清单!C:L,4,FALSE)))&amp;VLOOKUP(R483&amp;"-"&amp;T483,通道清单!C:L,4,FALSE)&amp;"_S"&amp;TEXT(P483,"00000.00")&amp;"_E"&amp;TEXT(Q483,"00000.00")</f>
        <v>CS9B_BW036.00_UR____N_S17622.00_E17658.00_DL____C_S12022.00_E12058.00</v>
      </c>
      <c r="D483" s="29"/>
      <c r="E483" s="29"/>
      <c r="F483" s="29"/>
      <c r="G483" s="29" t="s">
        <v>8959</v>
      </c>
      <c r="H483" s="29">
        <f>VLOOKUP(G483,开关状态表!B:I,7,FALSE)</f>
        <v>1</v>
      </c>
      <c r="I483" s="29">
        <v>0</v>
      </c>
      <c r="J483" s="161">
        <v>36</v>
      </c>
      <c r="K483" s="29" t="s">
        <v>202</v>
      </c>
      <c r="L483" s="29"/>
      <c r="M483" s="158" t="s">
        <v>8733</v>
      </c>
      <c r="N483" s="156">
        <f t="shared" si="81"/>
        <v>17622</v>
      </c>
      <c r="O483" s="156">
        <f t="shared" si="82"/>
        <v>17658</v>
      </c>
      <c r="P483" s="156">
        <f t="shared" si="83"/>
        <v>12022</v>
      </c>
      <c r="Q483" s="156">
        <f t="shared" si="84"/>
        <v>12058</v>
      </c>
      <c r="R483" s="29" t="str">
        <f>VLOOKUP(VLOOKUP(G483,开关状态表!B:H,2,FALSE),矩阵信息表!B:H,2,FALSE)</f>
        <v>CS9B</v>
      </c>
      <c r="S483" s="29" t="str">
        <f>VLOOKUP(G483,开关状态表!B:H,5,FALSE)</f>
        <v>RNWS9A</v>
      </c>
      <c r="T483" s="29" t="str">
        <f>VLOOKUP(G483,开关状态表!B:H,6,FALSE)</f>
        <v>TC9A</v>
      </c>
      <c r="U483" s="29">
        <f>VLOOKUP(R483&amp;"-"&amp;S483,通道清单!C:L,8,FALSE)</f>
        <v>36</v>
      </c>
      <c r="V483" s="29">
        <f>VLOOKUP(R483&amp;"-"&amp;S483,通道清单!C:L,9,FALSE)</f>
        <v>17622</v>
      </c>
      <c r="W483" s="29">
        <f>VLOOKUP(R483&amp;"-"&amp;S483,通道清单!C:L,10,FALSE)</f>
        <v>17658</v>
      </c>
      <c r="X483" s="29">
        <f>VLOOKUP(R483&amp;"-"&amp;T483,通道清单!C:L,9,FALSE)</f>
        <v>12022</v>
      </c>
      <c r="Y483" s="29">
        <f>VLOOKUP(R483&amp;"-"&amp;T483,通道清单!C:L,10,FALSE)</f>
        <v>12058</v>
      </c>
    </row>
    <row r="484" ht="15" hidden="1" spans="1:25">
      <c r="A484" s="29">
        <f t="shared" si="85"/>
        <v>483</v>
      </c>
      <c r="B484" s="29" t="str">
        <f t="shared" si="80"/>
        <v>CS9B-1-3-[1][1]-OFF0-BW36</v>
      </c>
      <c r="C484" s="29" t="str">
        <f>R484&amp;"_BW"&amp;TEXT(O484-N484,"000.00")&amp;"_U"&amp;VLOOKUP(R484&amp;"-"&amp;S484,通道清单!C:L,5,FALSE)&amp;LEFT("_____",5-LEN(VLOOKUP(R484&amp;"-"&amp;S484,通道清单!C:L,4,FALSE)))&amp;VLOOKUP(R484&amp;"-"&amp;S484,通道清单!C:L,4,FALSE)&amp;"_S"&amp;TEXT(N484,"00000.00")&amp;"_E"&amp;TEXT(O484,"00000.00")&amp;"_D"&amp;VLOOKUP(R484&amp;"-"&amp;T484,通道清单!C:L,5,FALSE)&amp;LEFT("_____",5-LEN(VLOOKUP(R484&amp;"-"&amp;T484,通道清单!C:L,4,FALSE)))&amp;VLOOKUP(R484&amp;"-"&amp;T484,通道清单!C:L,4,FALSE)&amp;"_S"&amp;TEXT(P484,"00000.00")&amp;"_E"&amp;TEXT(Q484,"00000.00")</f>
        <v>CS9B_BW036.00_UR____N_S17662.00_E17698.00_DL____W_S12062.00_E12098.00</v>
      </c>
      <c r="D484" s="29"/>
      <c r="E484" s="29"/>
      <c r="F484" s="29"/>
      <c r="G484" s="29" t="s">
        <v>8960</v>
      </c>
      <c r="H484" s="29">
        <f>VLOOKUP(G484,开关状态表!B:I,7,FALSE)</f>
        <v>1</v>
      </c>
      <c r="I484" s="29">
        <v>0</v>
      </c>
      <c r="J484" s="161">
        <v>36</v>
      </c>
      <c r="K484" s="29" t="s">
        <v>202</v>
      </c>
      <c r="L484" s="29"/>
      <c r="M484" s="158" t="s">
        <v>8733</v>
      </c>
      <c r="N484" s="156">
        <f t="shared" si="81"/>
        <v>17662</v>
      </c>
      <c r="O484" s="156">
        <f t="shared" si="82"/>
        <v>17698</v>
      </c>
      <c r="P484" s="156">
        <f t="shared" si="83"/>
        <v>12062</v>
      </c>
      <c r="Q484" s="156">
        <f t="shared" si="84"/>
        <v>12098</v>
      </c>
      <c r="R484" s="29" t="str">
        <f>VLOOKUP(VLOOKUP(G484,开关状态表!B:H,2,FALSE),矩阵信息表!B:H,2,FALSE)</f>
        <v>CS9B</v>
      </c>
      <c r="S484" s="29" t="str">
        <f>VLOOKUP(G484,开关状态表!B:H,5,FALSE)</f>
        <v>RNWS10A</v>
      </c>
      <c r="T484" s="29" t="str">
        <f>VLOOKUP(G484,开关状态表!B:H,6,FALSE)</f>
        <v>TWS10A</v>
      </c>
      <c r="U484" s="29">
        <f>VLOOKUP(R484&amp;"-"&amp;S484,通道清单!C:L,8,FALSE)</f>
        <v>36</v>
      </c>
      <c r="V484" s="29">
        <f>VLOOKUP(R484&amp;"-"&amp;S484,通道清单!C:L,9,FALSE)</f>
        <v>17662</v>
      </c>
      <c r="W484" s="29">
        <f>VLOOKUP(R484&amp;"-"&amp;S484,通道清单!C:L,10,FALSE)</f>
        <v>17698</v>
      </c>
      <c r="X484" s="29">
        <f>VLOOKUP(R484&amp;"-"&amp;T484,通道清单!C:L,9,FALSE)</f>
        <v>12062</v>
      </c>
      <c r="Y484" s="29">
        <f>VLOOKUP(R484&amp;"-"&amp;T484,通道清单!C:L,10,FALSE)</f>
        <v>12098</v>
      </c>
    </row>
    <row r="485" ht="15" hidden="1" spans="1:25">
      <c r="A485" s="29">
        <f t="shared" si="85"/>
        <v>484</v>
      </c>
      <c r="B485" s="29" t="str">
        <f t="shared" si="80"/>
        <v>CS9B-1-5-[2][2]-OFF0-BW36</v>
      </c>
      <c r="C485" s="29" t="str">
        <f>R485&amp;"_BW"&amp;TEXT(O485-N485,"000.00")&amp;"_U"&amp;VLOOKUP(R485&amp;"-"&amp;S485,通道清单!C:L,5,FALSE)&amp;LEFT("_____",5-LEN(VLOOKUP(R485&amp;"-"&amp;S485,通道清单!C:L,4,FALSE)))&amp;VLOOKUP(R485&amp;"-"&amp;S485,通道清单!C:L,4,FALSE)&amp;"_S"&amp;TEXT(N485,"00000.00")&amp;"_E"&amp;TEXT(O485,"00000.00")&amp;"_D"&amp;VLOOKUP(R485&amp;"-"&amp;T485,通道清单!C:L,5,FALSE)&amp;LEFT("_____",5-LEN(VLOOKUP(R485&amp;"-"&amp;T485,通道清单!C:L,4,FALSE)))&amp;VLOOKUP(R485&amp;"-"&amp;T485,通道清单!C:L,4,FALSE)&amp;"_S"&amp;TEXT(P485,"00000.00")&amp;"_E"&amp;TEXT(Q485,"00000.00")</f>
        <v>CS9B_BW036.00_UR____N_S17702.00_E17738.00_DL____C_S12102.00_E12138.00</v>
      </c>
      <c r="D485" s="29"/>
      <c r="E485" s="29"/>
      <c r="F485" s="29"/>
      <c r="G485" s="29" t="s">
        <v>8961</v>
      </c>
      <c r="H485" s="29">
        <f>VLOOKUP(G485,开关状态表!B:I,7,FALSE)</f>
        <v>1</v>
      </c>
      <c r="I485" s="29">
        <v>0</v>
      </c>
      <c r="J485" s="161">
        <v>36</v>
      </c>
      <c r="K485" s="29" t="s">
        <v>202</v>
      </c>
      <c r="L485" s="29"/>
      <c r="M485" s="158" t="s">
        <v>8733</v>
      </c>
      <c r="N485" s="156">
        <f t="shared" si="81"/>
        <v>17702</v>
      </c>
      <c r="O485" s="156">
        <f t="shared" si="82"/>
        <v>17738</v>
      </c>
      <c r="P485" s="156">
        <f t="shared" si="83"/>
        <v>12102</v>
      </c>
      <c r="Q485" s="156">
        <f t="shared" si="84"/>
        <v>12138</v>
      </c>
      <c r="R485" s="29" t="str">
        <f>VLOOKUP(VLOOKUP(G485,开关状态表!B:H,2,FALSE),矩阵信息表!B:H,2,FALSE)</f>
        <v>CS9B</v>
      </c>
      <c r="S485" s="29" t="str">
        <f>VLOOKUP(G485,开关状态表!B:H,5,FALSE)</f>
        <v>RNWS11A</v>
      </c>
      <c r="T485" s="29" t="str">
        <f>VLOOKUP(G485,开关状态表!B:H,6,FALSE)</f>
        <v>TC11A</v>
      </c>
      <c r="U485" s="29">
        <f>VLOOKUP(R485&amp;"-"&amp;S485,通道清单!C:L,8,FALSE)</f>
        <v>36</v>
      </c>
      <c r="V485" s="29">
        <f>VLOOKUP(R485&amp;"-"&amp;S485,通道清单!C:L,9,FALSE)</f>
        <v>17702</v>
      </c>
      <c r="W485" s="29">
        <f>VLOOKUP(R485&amp;"-"&amp;S485,通道清单!C:L,10,FALSE)</f>
        <v>17738</v>
      </c>
      <c r="X485" s="29">
        <f>VLOOKUP(R485&amp;"-"&amp;T485,通道清单!C:L,9,FALSE)</f>
        <v>12102</v>
      </c>
      <c r="Y485" s="29">
        <f>VLOOKUP(R485&amp;"-"&amp;T485,通道清单!C:L,10,FALSE)</f>
        <v>12138</v>
      </c>
    </row>
    <row r="486" ht="15" hidden="1" spans="1:25">
      <c r="A486" s="29">
        <f t="shared" si="85"/>
        <v>485</v>
      </c>
      <c r="B486" s="29" t="str">
        <f t="shared" si="80"/>
        <v>CS9B-1-1-[9][9]-OFF0-BW54</v>
      </c>
      <c r="C486" s="29" t="str">
        <f>R486&amp;"_BW"&amp;TEXT(O486-N486,"000.00")&amp;"_U"&amp;VLOOKUP(R486&amp;"-"&amp;S486,通道清单!C:L,5,FALSE)&amp;LEFT("_____",5-LEN(VLOOKUP(R486&amp;"-"&amp;S486,通道清单!C:L,4,FALSE)))&amp;VLOOKUP(R486&amp;"-"&amp;S486,通道清单!C:L,4,FALSE)&amp;"_S"&amp;TEXT(N486,"00000.00")&amp;"_E"&amp;TEXT(O486,"00000.00")&amp;"_D"&amp;VLOOKUP(R486&amp;"-"&amp;T486,通道清单!C:L,5,FALSE)&amp;LEFT("_____",5-LEN(VLOOKUP(R486&amp;"-"&amp;T486,通道清单!C:L,4,FALSE)))&amp;VLOOKUP(R486&amp;"-"&amp;T486,通道清单!C:L,4,FALSE)&amp;"_S"&amp;TEXT(P486,"00000.00")&amp;"_E"&amp;TEXT(Q486,"00000.00")</f>
        <v>CS9B_BW054.00_UR____N_S17743.00_E17797.00_DL____C_S12143.00_E12197.00</v>
      </c>
      <c r="D486" s="29"/>
      <c r="E486" s="29"/>
      <c r="F486" s="29"/>
      <c r="G486" s="29" t="s">
        <v>8962</v>
      </c>
      <c r="H486" s="29">
        <f>VLOOKUP(G486,开关状态表!B:I,7,FALSE)</f>
        <v>1</v>
      </c>
      <c r="I486" s="29">
        <v>0</v>
      </c>
      <c r="J486" s="161">
        <v>54</v>
      </c>
      <c r="K486" s="29" t="s">
        <v>202</v>
      </c>
      <c r="L486" s="29"/>
      <c r="M486" s="158" t="s">
        <v>8733</v>
      </c>
      <c r="N486" s="156">
        <f t="shared" si="81"/>
        <v>17743</v>
      </c>
      <c r="O486" s="156">
        <f t="shared" si="82"/>
        <v>17797</v>
      </c>
      <c r="P486" s="156">
        <f t="shared" si="83"/>
        <v>12143</v>
      </c>
      <c r="Q486" s="156">
        <f t="shared" si="84"/>
        <v>12197</v>
      </c>
      <c r="R486" s="29" t="str">
        <f>VLOOKUP(VLOOKUP(G486,开关状态表!B:H,2,FALSE),矩阵信息表!B:H,2,FALSE)</f>
        <v>CS9B</v>
      </c>
      <c r="S486" s="29" t="str">
        <f>VLOOKUP(G486,开关状态表!B:H,5,FALSE)</f>
        <v>RNWS12A</v>
      </c>
      <c r="T486" s="29" t="str">
        <f>VLOOKUP(G486,开关状态表!B:H,6,FALSE)</f>
        <v>TC12A</v>
      </c>
      <c r="U486" s="29">
        <f>VLOOKUP(R486&amp;"-"&amp;S486,通道清单!C:L,8,FALSE)</f>
        <v>54</v>
      </c>
      <c r="V486" s="29">
        <f>VLOOKUP(R486&amp;"-"&amp;S486,通道清单!C:L,9,FALSE)</f>
        <v>17743</v>
      </c>
      <c r="W486" s="29">
        <f>VLOOKUP(R486&amp;"-"&amp;S486,通道清单!C:L,10,FALSE)</f>
        <v>17797</v>
      </c>
      <c r="X486" s="29">
        <f>VLOOKUP(R486&amp;"-"&amp;T486,通道清单!C:L,9,FALSE)</f>
        <v>12143</v>
      </c>
      <c r="Y486" s="29">
        <f>VLOOKUP(R486&amp;"-"&amp;T486,通道清单!C:L,10,FALSE)</f>
        <v>12197</v>
      </c>
    </row>
    <row r="487" ht="15" hidden="1" spans="1:25">
      <c r="A487" s="29">
        <f t="shared" si="85"/>
        <v>486</v>
      </c>
      <c r="B487" s="29" t="str">
        <f t="shared" si="80"/>
        <v>CS9B-1-1-[10][10]-OFF0-BW27</v>
      </c>
      <c r="C487" s="29" t="str">
        <f>R487&amp;"_BW"&amp;TEXT(O487-N487,"000.00")&amp;"_U"&amp;VLOOKUP(R487&amp;"-"&amp;S487,通道清单!C:L,5,FALSE)&amp;LEFT("_____",5-LEN(VLOOKUP(R487&amp;"-"&amp;S487,通道清单!C:L,4,FALSE)))&amp;VLOOKUP(R487&amp;"-"&amp;S487,通道清单!C:L,4,FALSE)&amp;"_S"&amp;TEXT(N487,"00000.00")&amp;"_E"&amp;TEXT(O487,"00000.00")&amp;"_D"&amp;VLOOKUP(R487&amp;"-"&amp;T487,通道清单!C:L,5,FALSE)&amp;LEFT("_____",5-LEN(VLOOKUP(R487&amp;"-"&amp;T487,通道清单!C:L,4,FALSE)))&amp;VLOOKUP(R487&amp;"-"&amp;T487,通道清单!C:L,4,FALSE)&amp;"_S"&amp;TEXT(P487,"00000.00")&amp;"_E"&amp;TEXT(Q487,"00000.00")</f>
        <v>CS9B_BW027.00_UL____N_S17301.50_E17328.50_DR____C_S11701.50_E11728.50</v>
      </c>
      <c r="D487" s="29"/>
      <c r="E487" s="29"/>
      <c r="F487" s="29"/>
      <c r="G487" s="29" t="s">
        <v>8963</v>
      </c>
      <c r="H487" s="29">
        <f>VLOOKUP(G487,开关状态表!B:I,7,FALSE)</f>
        <v>1</v>
      </c>
      <c r="I487" s="29">
        <v>0</v>
      </c>
      <c r="J487" s="161">
        <v>27</v>
      </c>
      <c r="K487" s="29" t="s">
        <v>202</v>
      </c>
      <c r="L487" s="29"/>
      <c r="M487" s="158" t="s">
        <v>8733</v>
      </c>
      <c r="N487" s="156">
        <f t="shared" si="81"/>
        <v>17301.5</v>
      </c>
      <c r="O487" s="156">
        <f t="shared" si="82"/>
        <v>17328.5</v>
      </c>
      <c r="P487" s="156">
        <f t="shared" si="83"/>
        <v>11701.5</v>
      </c>
      <c r="Q487" s="156">
        <f t="shared" si="84"/>
        <v>11728.5</v>
      </c>
      <c r="R487" s="29" t="str">
        <f>VLOOKUP(VLOOKUP(G487,开关状态表!B:H,2,FALSE),矩阵信息表!B:H,2,FALSE)</f>
        <v>CS9B</v>
      </c>
      <c r="S487" s="29" t="str">
        <f>VLOOKUP(G487,开关状态表!B:H,5,FALSE)</f>
        <v>RNWS1B</v>
      </c>
      <c r="T487" s="29" t="str">
        <f>VLOOKUP(G487,开关状态表!B:H,6,FALSE)</f>
        <v>TC1B</v>
      </c>
      <c r="U487" s="29">
        <f>VLOOKUP(R487&amp;"-"&amp;S487,通道清单!C:L,8,FALSE)</f>
        <v>27</v>
      </c>
      <c r="V487" s="29">
        <f>VLOOKUP(R487&amp;"-"&amp;S487,通道清单!C:L,9,FALSE)</f>
        <v>17301.5</v>
      </c>
      <c r="W487" s="29">
        <f>VLOOKUP(R487&amp;"-"&amp;S487,通道清单!C:L,10,FALSE)</f>
        <v>17328.5</v>
      </c>
      <c r="X487" s="29">
        <f>VLOOKUP(R487&amp;"-"&amp;T487,通道清单!C:L,9,FALSE)</f>
        <v>11701.5</v>
      </c>
      <c r="Y487" s="29">
        <f>VLOOKUP(R487&amp;"-"&amp;T487,通道清单!C:L,10,FALSE)</f>
        <v>11728.5</v>
      </c>
    </row>
    <row r="488" ht="15" hidden="1" spans="1:25">
      <c r="A488" s="29">
        <f t="shared" si="85"/>
        <v>487</v>
      </c>
      <c r="B488" s="29" t="str">
        <f t="shared" si="80"/>
        <v>CS9B-1-4-[1][1]-OFF0-BW27</v>
      </c>
      <c r="C488" s="29" t="str">
        <f>R488&amp;"_BW"&amp;TEXT(O488-N488,"000.00")&amp;"_U"&amp;VLOOKUP(R488&amp;"-"&amp;S488,通道清单!C:L,5,FALSE)&amp;LEFT("_____",5-LEN(VLOOKUP(R488&amp;"-"&amp;S488,通道清单!C:L,4,FALSE)))&amp;VLOOKUP(R488&amp;"-"&amp;S488,通道清单!C:L,4,FALSE)&amp;"_S"&amp;TEXT(N488,"00000.00")&amp;"_E"&amp;TEXT(O488,"00000.00")&amp;"_D"&amp;VLOOKUP(R488&amp;"-"&amp;T488,通道清单!C:L,5,FALSE)&amp;LEFT("_____",5-LEN(VLOOKUP(R488&amp;"-"&amp;T488,通道清单!C:L,4,FALSE)))&amp;VLOOKUP(R488&amp;"-"&amp;T488,通道清单!C:L,4,FALSE)&amp;"_S"&amp;TEXT(P488,"00000.00")&amp;"_E"&amp;TEXT(Q488,"00000.00")</f>
        <v>CS9B_BW027.00_UL____N_S17331.50_E17358.50_DR____C_S11731.50_E11758.50</v>
      </c>
      <c r="D488" s="29"/>
      <c r="E488" s="29"/>
      <c r="F488" s="29"/>
      <c r="G488" s="29" t="s">
        <v>8964</v>
      </c>
      <c r="H488" s="29">
        <f>VLOOKUP(G488,开关状态表!B:I,7,FALSE)</f>
        <v>1</v>
      </c>
      <c r="I488" s="29">
        <v>0</v>
      </c>
      <c r="J488" s="161">
        <v>27</v>
      </c>
      <c r="K488" s="29" t="s">
        <v>202</v>
      </c>
      <c r="L488" s="29"/>
      <c r="M488" s="158" t="s">
        <v>8733</v>
      </c>
      <c r="N488" s="156">
        <f t="shared" si="81"/>
        <v>17331.5</v>
      </c>
      <c r="O488" s="156">
        <f t="shared" si="82"/>
        <v>17358.5</v>
      </c>
      <c r="P488" s="156">
        <f t="shared" si="83"/>
        <v>11731.5</v>
      </c>
      <c r="Q488" s="156">
        <f t="shared" si="84"/>
        <v>11758.5</v>
      </c>
      <c r="R488" s="29" t="str">
        <f>VLOOKUP(VLOOKUP(G488,开关状态表!B:H,2,FALSE),矩阵信息表!B:H,2,FALSE)</f>
        <v>CS9B</v>
      </c>
      <c r="S488" s="29" t="str">
        <f>VLOOKUP(G488,开关状态表!B:H,5,FALSE)</f>
        <v>RNWS2B</v>
      </c>
      <c r="T488" s="29" t="str">
        <f>VLOOKUP(G488,开关状态表!B:H,6,FALSE)</f>
        <v>TC2B</v>
      </c>
      <c r="U488" s="29">
        <f>VLOOKUP(R488&amp;"-"&amp;S488,通道清单!C:L,8,FALSE)</f>
        <v>27</v>
      </c>
      <c r="V488" s="29">
        <f>VLOOKUP(R488&amp;"-"&amp;S488,通道清单!C:L,9,FALSE)</f>
        <v>17331.5</v>
      </c>
      <c r="W488" s="29">
        <f>VLOOKUP(R488&amp;"-"&amp;S488,通道清单!C:L,10,FALSE)</f>
        <v>17358.5</v>
      </c>
      <c r="X488" s="29">
        <f>VLOOKUP(R488&amp;"-"&amp;T488,通道清单!C:L,9,FALSE)</f>
        <v>11731.5</v>
      </c>
      <c r="Y488" s="29">
        <f>VLOOKUP(R488&amp;"-"&amp;T488,通道清单!C:L,10,FALSE)</f>
        <v>11758.5</v>
      </c>
    </row>
    <row r="489" ht="15" hidden="1" spans="1:25">
      <c r="A489" s="29">
        <f t="shared" si="85"/>
        <v>488</v>
      </c>
      <c r="B489" s="29" t="str">
        <f t="shared" si="80"/>
        <v>CS9B-1-2-[1][1]-OFF0-BW36</v>
      </c>
      <c r="C489" s="29" t="str">
        <f>R489&amp;"_BW"&amp;TEXT(O489-N489,"000.00")&amp;"_U"&amp;VLOOKUP(R489&amp;"-"&amp;S489,通道清单!C:L,5,FALSE)&amp;LEFT("_____",5-LEN(VLOOKUP(R489&amp;"-"&amp;S489,通道清单!C:L,4,FALSE)))&amp;VLOOKUP(R489&amp;"-"&amp;S489,通道清单!C:L,4,FALSE)&amp;"_S"&amp;TEXT(N489,"00000.00")&amp;"_E"&amp;TEXT(O489,"00000.00")&amp;"_D"&amp;VLOOKUP(R489&amp;"-"&amp;T489,通道清单!C:L,5,FALSE)&amp;LEFT("_____",5-LEN(VLOOKUP(R489&amp;"-"&amp;T489,通道清单!C:L,4,FALSE)))&amp;VLOOKUP(R489&amp;"-"&amp;T489,通道清单!C:L,4,FALSE)&amp;"_S"&amp;TEXT(P489,"00000.00")&amp;"_E"&amp;TEXT(Q489,"00000.00")</f>
        <v>CS9B_BW036.00_UL____N_S17362.00_E17398.00_DR____S_S11762.00_E11798.00</v>
      </c>
      <c r="D489" s="29"/>
      <c r="E489" s="29"/>
      <c r="F489" s="29"/>
      <c r="G489" s="29" t="s">
        <v>8965</v>
      </c>
      <c r="H489" s="29">
        <f>VLOOKUP(G489,开关状态表!B:I,7,FALSE)</f>
        <v>1</v>
      </c>
      <c r="I489" s="29">
        <v>0</v>
      </c>
      <c r="J489" s="161">
        <v>36</v>
      </c>
      <c r="K489" s="29" t="s">
        <v>202</v>
      </c>
      <c r="L489" s="29"/>
      <c r="M489" s="158" t="s">
        <v>8733</v>
      </c>
      <c r="N489" s="156">
        <f t="shared" si="81"/>
        <v>17362</v>
      </c>
      <c r="O489" s="156">
        <f t="shared" si="82"/>
        <v>17398</v>
      </c>
      <c r="P489" s="156">
        <f t="shared" si="83"/>
        <v>11762</v>
      </c>
      <c r="Q489" s="156">
        <f t="shared" si="84"/>
        <v>11798</v>
      </c>
      <c r="R489" s="29" t="str">
        <f>VLOOKUP(VLOOKUP(G489,开关状态表!B:H,2,FALSE),矩阵信息表!B:H,2,FALSE)</f>
        <v>CS9B</v>
      </c>
      <c r="S489" s="29" t="str">
        <f>VLOOKUP(G489,开关状态表!B:H,5,FALSE)</f>
        <v>RNWS3B</v>
      </c>
      <c r="T489" s="29" t="str">
        <f>VLOOKUP(G489,开关状态表!B:H,6,FALSE)</f>
        <v>TS3B</v>
      </c>
      <c r="U489" s="29">
        <f>VLOOKUP(R489&amp;"-"&amp;S489,通道清单!C:L,8,FALSE)</f>
        <v>36</v>
      </c>
      <c r="V489" s="29">
        <f>VLOOKUP(R489&amp;"-"&amp;S489,通道清单!C:L,9,FALSE)</f>
        <v>17362</v>
      </c>
      <c r="W489" s="29">
        <f>VLOOKUP(R489&amp;"-"&amp;S489,通道清单!C:L,10,FALSE)</f>
        <v>17398</v>
      </c>
      <c r="X489" s="29">
        <f>VLOOKUP(R489&amp;"-"&amp;T489,通道清单!C:L,9,FALSE)</f>
        <v>11762</v>
      </c>
      <c r="Y489" s="29">
        <f>VLOOKUP(R489&amp;"-"&amp;T489,通道清单!C:L,10,FALSE)</f>
        <v>11798</v>
      </c>
    </row>
    <row r="490" ht="15" hidden="1" spans="1:25">
      <c r="A490" s="29">
        <f t="shared" si="85"/>
        <v>489</v>
      </c>
      <c r="B490" s="29" t="str">
        <f t="shared" si="80"/>
        <v>CS9B-1-2-[2][2]-OFF0-BW36</v>
      </c>
      <c r="C490" s="29" t="str">
        <f>R490&amp;"_BW"&amp;TEXT(O490-N490,"000.00")&amp;"_U"&amp;VLOOKUP(R490&amp;"-"&amp;S490,通道清单!C:L,5,FALSE)&amp;LEFT("_____",5-LEN(VLOOKUP(R490&amp;"-"&amp;S490,通道清单!C:L,4,FALSE)))&amp;VLOOKUP(R490&amp;"-"&amp;S490,通道清单!C:L,4,FALSE)&amp;"_S"&amp;TEXT(N490,"00000.00")&amp;"_E"&amp;TEXT(O490,"00000.00")&amp;"_D"&amp;VLOOKUP(R490&amp;"-"&amp;T490,通道清单!C:L,5,FALSE)&amp;LEFT("_____",5-LEN(VLOOKUP(R490&amp;"-"&amp;T490,通道清单!C:L,4,FALSE)))&amp;VLOOKUP(R490&amp;"-"&amp;T490,通道清单!C:L,4,FALSE)&amp;"_S"&amp;TEXT(P490,"00000.00")&amp;"_E"&amp;TEXT(Q490,"00000.00")</f>
        <v>CS9B_BW036.00_UL____N_S17402.00_E17438.00_DR____S_S11802.00_E11838.00</v>
      </c>
      <c r="D490" s="29"/>
      <c r="E490" s="29"/>
      <c r="F490" s="29"/>
      <c r="G490" s="29" t="s">
        <v>8966</v>
      </c>
      <c r="H490" s="29">
        <f>VLOOKUP(G490,开关状态表!B:I,7,FALSE)</f>
        <v>1</v>
      </c>
      <c r="I490" s="29">
        <v>0</v>
      </c>
      <c r="J490" s="161">
        <v>36</v>
      </c>
      <c r="K490" s="29" t="s">
        <v>8732</v>
      </c>
      <c r="L490" s="29"/>
      <c r="M490" s="158" t="s">
        <v>8733</v>
      </c>
      <c r="N490" s="156">
        <f t="shared" si="81"/>
        <v>17402</v>
      </c>
      <c r="O490" s="156">
        <f t="shared" si="82"/>
        <v>17438</v>
      </c>
      <c r="P490" s="156">
        <f t="shared" si="83"/>
        <v>11802</v>
      </c>
      <c r="Q490" s="156">
        <f t="shared" si="84"/>
        <v>11838</v>
      </c>
      <c r="R490" s="29" t="str">
        <f>VLOOKUP(VLOOKUP(G490,开关状态表!B:H,2,FALSE),矩阵信息表!B:H,2,FALSE)</f>
        <v>CS9B</v>
      </c>
      <c r="S490" s="29" t="str">
        <f>VLOOKUP(G490,开关状态表!B:H,5,FALSE)</f>
        <v>RNWS4B</v>
      </c>
      <c r="T490" s="29" t="str">
        <f>VLOOKUP(G490,开关状态表!B:H,6,FALSE)</f>
        <v>TS4B</v>
      </c>
      <c r="U490" s="29">
        <f>VLOOKUP(R490&amp;"-"&amp;S490,通道清单!C:L,8,FALSE)</f>
        <v>36</v>
      </c>
      <c r="V490" s="29">
        <f>VLOOKUP(R490&amp;"-"&amp;S490,通道清单!C:L,9,FALSE)</f>
        <v>17402</v>
      </c>
      <c r="W490" s="29">
        <f>VLOOKUP(R490&amp;"-"&amp;S490,通道清单!C:L,10,FALSE)</f>
        <v>17438</v>
      </c>
      <c r="X490" s="29">
        <f>VLOOKUP(R490&amp;"-"&amp;T490,通道清单!C:L,9,FALSE)</f>
        <v>11802</v>
      </c>
      <c r="Y490" s="29">
        <f>VLOOKUP(R490&amp;"-"&amp;T490,通道清单!C:L,10,FALSE)</f>
        <v>11838</v>
      </c>
    </row>
    <row r="491" ht="15" hidden="1" spans="1:25">
      <c r="A491" s="29">
        <f t="shared" si="85"/>
        <v>490</v>
      </c>
      <c r="B491" s="29" t="str">
        <f t="shared" si="80"/>
        <v>CS9B-1-2-[3][3]-OFF0-BW36</v>
      </c>
      <c r="C491" s="29" t="str">
        <f>R491&amp;"_BW"&amp;TEXT(O491-N491,"000.00")&amp;"_U"&amp;VLOOKUP(R491&amp;"-"&amp;S491,通道清单!C:L,5,FALSE)&amp;LEFT("_____",5-LEN(VLOOKUP(R491&amp;"-"&amp;S491,通道清单!C:L,4,FALSE)))&amp;VLOOKUP(R491&amp;"-"&amp;S491,通道清单!C:L,4,FALSE)&amp;"_S"&amp;TEXT(N491,"00000.00")&amp;"_E"&amp;TEXT(O491,"00000.00")&amp;"_D"&amp;VLOOKUP(R491&amp;"-"&amp;T491,通道清单!C:L,5,FALSE)&amp;LEFT("_____",5-LEN(VLOOKUP(R491&amp;"-"&amp;T491,通道清单!C:L,4,FALSE)))&amp;VLOOKUP(R491&amp;"-"&amp;T491,通道清单!C:L,4,FALSE)&amp;"_S"&amp;TEXT(P491,"00000.00")&amp;"_E"&amp;TEXT(Q491,"00000.00")</f>
        <v>CS9B_BW036.00_UL____N_S17442.00_E17478.00_DR____S_S11842.00_E11878.00</v>
      </c>
      <c r="D491" s="29"/>
      <c r="E491" s="29"/>
      <c r="F491" s="29"/>
      <c r="G491" s="29" t="s">
        <v>8967</v>
      </c>
      <c r="H491" s="29">
        <f>VLOOKUP(G491,开关状态表!B:I,7,FALSE)</f>
        <v>1</v>
      </c>
      <c r="I491" s="29">
        <v>0</v>
      </c>
      <c r="J491" s="161">
        <v>36</v>
      </c>
      <c r="K491" s="29" t="s">
        <v>8732</v>
      </c>
      <c r="L491" s="29"/>
      <c r="M491" s="158" t="s">
        <v>8733</v>
      </c>
      <c r="N491" s="156">
        <f t="shared" si="81"/>
        <v>17442</v>
      </c>
      <c r="O491" s="156">
        <f t="shared" si="82"/>
        <v>17478</v>
      </c>
      <c r="P491" s="156">
        <f t="shared" si="83"/>
        <v>11842</v>
      </c>
      <c r="Q491" s="156">
        <f t="shared" si="84"/>
        <v>11878</v>
      </c>
      <c r="R491" s="29" t="str">
        <f>VLOOKUP(VLOOKUP(G491,开关状态表!B:H,2,FALSE),矩阵信息表!B:H,2,FALSE)</f>
        <v>CS9B</v>
      </c>
      <c r="S491" s="29" t="str">
        <f>VLOOKUP(G491,开关状态表!B:H,5,FALSE)</f>
        <v>RNWS5B</v>
      </c>
      <c r="T491" s="29" t="str">
        <f>VLOOKUP(G491,开关状态表!B:H,6,FALSE)</f>
        <v>TS5B</v>
      </c>
      <c r="U491" s="29">
        <f>VLOOKUP(R491&amp;"-"&amp;S491,通道清单!C:L,8,FALSE)</f>
        <v>36</v>
      </c>
      <c r="V491" s="29">
        <f>VLOOKUP(R491&amp;"-"&amp;S491,通道清单!C:L,9,FALSE)</f>
        <v>17442</v>
      </c>
      <c r="W491" s="29">
        <f>VLOOKUP(R491&amp;"-"&amp;S491,通道清单!C:L,10,FALSE)</f>
        <v>17478</v>
      </c>
      <c r="X491" s="29">
        <f>VLOOKUP(R491&amp;"-"&amp;T491,通道清单!C:L,9,FALSE)</f>
        <v>11842</v>
      </c>
      <c r="Y491" s="29">
        <f>VLOOKUP(R491&amp;"-"&amp;T491,通道清单!C:L,10,FALSE)</f>
        <v>11878</v>
      </c>
    </row>
    <row r="492" ht="15" hidden="1" spans="1:25">
      <c r="A492" s="29">
        <f t="shared" si="85"/>
        <v>491</v>
      </c>
      <c r="B492" s="29" t="str">
        <f t="shared" si="80"/>
        <v>CS9B-1-4-[2][2]-OFF0-BW36</v>
      </c>
      <c r="C492" s="29" t="str">
        <f>R492&amp;"_BW"&amp;TEXT(O492-N492,"000.00")&amp;"_U"&amp;VLOOKUP(R492&amp;"-"&amp;S492,通道清单!C:L,5,FALSE)&amp;LEFT("_____",5-LEN(VLOOKUP(R492&amp;"-"&amp;S492,通道清单!C:L,4,FALSE)))&amp;VLOOKUP(R492&amp;"-"&amp;S492,通道清单!C:L,4,FALSE)&amp;"_S"&amp;TEXT(N492,"00000.00")&amp;"_E"&amp;TEXT(O492,"00000.00")&amp;"_D"&amp;VLOOKUP(R492&amp;"-"&amp;T492,通道清单!C:L,5,FALSE)&amp;LEFT("_____",5-LEN(VLOOKUP(R492&amp;"-"&amp;T492,通道清单!C:L,4,FALSE)))&amp;VLOOKUP(R492&amp;"-"&amp;T492,通道清单!C:L,4,FALSE)&amp;"_S"&amp;TEXT(P492,"00000.00")&amp;"_E"&amp;TEXT(Q492,"00000.00")</f>
        <v>CS9B_BW036.00_UL____N_S17482.00_E17518.00_DR____C_S11882.00_E11918.00</v>
      </c>
      <c r="D492" s="29"/>
      <c r="E492" s="29"/>
      <c r="F492" s="29"/>
      <c r="G492" s="29" t="s">
        <v>8968</v>
      </c>
      <c r="H492" s="29">
        <f>VLOOKUP(G492,开关状态表!B:I,7,FALSE)</f>
        <v>1</v>
      </c>
      <c r="I492" s="29">
        <v>0</v>
      </c>
      <c r="J492" s="161">
        <v>36</v>
      </c>
      <c r="K492" s="29" t="s">
        <v>202</v>
      </c>
      <c r="L492" s="29"/>
      <c r="M492" s="158" t="s">
        <v>8733</v>
      </c>
      <c r="N492" s="156">
        <f t="shared" si="81"/>
        <v>17482</v>
      </c>
      <c r="O492" s="156">
        <f t="shared" si="82"/>
        <v>17518</v>
      </c>
      <c r="P492" s="156">
        <f t="shared" si="83"/>
        <v>11882</v>
      </c>
      <c r="Q492" s="156">
        <f t="shared" si="84"/>
        <v>11918</v>
      </c>
      <c r="R492" s="29" t="str">
        <f>VLOOKUP(VLOOKUP(G492,开关状态表!B:H,2,FALSE),矩阵信息表!B:H,2,FALSE)</f>
        <v>CS9B</v>
      </c>
      <c r="S492" s="29" t="str">
        <f>VLOOKUP(G492,开关状态表!B:H,5,FALSE)</f>
        <v>RNWS6B</v>
      </c>
      <c r="T492" s="29" t="str">
        <f>VLOOKUP(G492,开关状态表!B:H,6,FALSE)</f>
        <v>TC6B</v>
      </c>
      <c r="U492" s="29">
        <f>VLOOKUP(R492&amp;"-"&amp;S492,通道清单!C:L,8,FALSE)</f>
        <v>36</v>
      </c>
      <c r="V492" s="29">
        <f>VLOOKUP(R492&amp;"-"&amp;S492,通道清单!C:L,9,FALSE)</f>
        <v>17482</v>
      </c>
      <c r="W492" s="29">
        <f>VLOOKUP(R492&amp;"-"&amp;S492,通道清单!C:L,10,FALSE)</f>
        <v>17518</v>
      </c>
      <c r="X492" s="29">
        <f>VLOOKUP(R492&amp;"-"&amp;T492,通道清单!C:L,9,FALSE)</f>
        <v>11882</v>
      </c>
      <c r="Y492" s="29">
        <f>VLOOKUP(R492&amp;"-"&amp;T492,通道清单!C:L,10,FALSE)</f>
        <v>11918</v>
      </c>
    </row>
    <row r="493" ht="15" hidden="1" spans="1:25">
      <c r="A493" s="29">
        <f t="shared" si="85"/>
        <v>492</v>
      </c>
      <c r="B493" s="29" t="str">
        <f t="shared" si="80"/>
        <v>CS9B-1-1-[11][11]-OFF0-BW36</v>
      </c>
      <c r="C493" s="29" t="str">
        <f>R493&amp;"_BW"&amp;TEXT(O493-N493,"000.00")&amp;"_U"&amp;VLOOKUP(R493&amp;"-"&amp;S493,通道清单!C:L,5,FALSE)&amp;LEFT("_____",5-LEN(VLOOKUP(R493&amp;"-"&amp;S493,通道清单!C:L,4,FALSE)))&amp;VLOOKUP(R493&amp;"-"&amp;S493,通道清单!C:L,4,FALSE)&amp;"_S"&amp;TEXT(N493,"00000.00")&amp;"_E"&amp;TEXT(O493,"00000.00")&amp;"_D"&amp;VLOOKUP(R493&amp;"-"&amp;T493,通道清单!C:L,5,FALSE)&amp;LEFT("_____",5-LEN(VLOOKUP(R493&amp;"-"&amp;T493,通道清单!C:L,4,FALSE)))&amp;VLOOKUP(R493&amp;"-"&amp;T493,通道清单!C:L,4,FALSE)&amp;"_S"&amp;TEXT(P493,"00000.00")&amp;"_E"&amp;TEXT(Q493,"00000.00")</f>
        <v>CS9B_BW036.00_UL____N_S17522.00_E17558.00_DR____C_S11922.00_E11958.00</v>
      </c>
      <c r="D493" s="29"/>
      <c r="E493" s="29"/>
      <c r="F493" s="29"/>
      <c r="G493" s="29" t="s">
        <v>8969</v>
      </c>
      <c r="H493" s="29">
        <f>VLOOKUP(G493,开关状态表!B:I,7,FALSE)</f>
        <v>1</v>
      </c>
      <c r="I493" s="29">
        <v>0</v>
      </c>
      <c r="J493" s="161">
        <v>36</v>
      </c>
      <c r="K493" s="29" t="s">
        <v>202</v>
      </c>
      <c r="L493" s="29"/>
      <c r="M493" s="158" t="s">
        <v>8733</v>
      </c>
      <c r="N493" s="156">
        <f t="shared" si="81"/>
        <v>17522</v>
      </c>
      <c r="O493" s="156">
        <f t="shared" si="82"/>
        <v>17558</v>
      </c>
      <c r="P493" s="156">
        <f t="shared" si="83"/>
        <v>11922</v>
      </c>
      <c r="Q493" s="156">
        <f t="shared" si="84"/>
        <v>11958</v>
      </c>
      <c r="R493" s="29" t="str">
        <f>VLOOKUP(VLOOKUP(G493,开关状态表!B:H,2,FALSE),矩阵信息表!B:H,2,FALSE)</f>
        <v>CS9B</v>
      </c>
      <c r="S493" s="29" t="str">
        <f>VLOOKUP(G493,开关状态表!B:H,5,FALSE)</f>
        <v>RNWS7B</v>
      </c>
      <c r="T493" s="29" t="str">
        <f>VLOOKUP(G493,开关状态表!B:H,6,FALSE)</f>
        <v>TC7B</v>
      </c>
      <c r="U493" s="29">
        <f>VLOOKUP(R493&amp;"-"&amp;S493,通道清单!C:L,8,FALSE)</f>
        <v>36</v>
      </c>
      <c r="V493" s="29">
        <f>VLOOKUP(R493&amp;"-"&amp;S493,通道清单!C:L,9,FALSE)</f>
        <v>17522</v>
      </c>
      <c r="W493" s="29">
        <f>VLOOKUP(R493&amp;"-"&amp;S493,通道清单!C:L,10,FALSE)</f>
        <v>17558</v>
      </c>
      <c r="X493" s="29">
        <f>VLOOKUP(R493&amp;"-"&amp;T493,通道清单!C:L,9,FALSE)</f>
        <v>11922</v>
      </c>
      <c r="Y493" s="29">
        <f>VLOOKUP(R493&amp;"-"&amp;T493,通道清单!C:L,10,FALSE)</f>
        <v>11958</v>
      </c>
    </row>
    <row r="494" ht="15" hidden="1" spans="1:25">
      <c r="A494" s="29">
        <f t="shared" si="85"/>
        <v>493</v>
      </c>
      <c r="B494" s="29" t="str">
        <f t="shared" si="80"/>
        <v>CS9B-1-1-[12][12]-OFF0-BW36</v>
      </c>
      <c r="C494" s="29" t="str">
        <f>R494&amp;"_BW"&amp;TEXT(O494-N494,"000.00")&amp;"_U"&amp;VLOOKUP(R494&amp;"-"&amp;S494,通道清单!C:L,5,FALSE)&amp;LEFT("_____",5-LEN(VLOOKUP(R494&amp;"-"&amp;S494,通道清单!C:L,4,FALSE)))&amp;VLOOKUP(R494&amp;"-"&amp;S494,通道清单!C:L,4,FALSE)&amp;"_S"&amp;TEXT(N494,"00000.00")&amp;"_E"&amp;TEXT(O494,"00000.00")&amp;"_D"&amp;VLOOKUP(R494&amp;"-"&amp;T494,通道清单!C:L,5,FALSE)&amp;LEFT("_____",5-LEN(VLOOKUP(R494&amp;"-"&amp;T494,通道清单!C:L,4,FALSE)))&amp;VLOOKUP(R494&amp;"-"&amp;T494,通道清单!C:L,4,FALSE)&amp;"_S"&amp;TEXT(P494,"00000.00")&amp;"_E"&amp;TEXT(Q494,"00000.00")</f>
        <v>CS9B_BW036.00_UL____N_S17562.00_E17598.00_DR____C_S11962.00_E11998.00</v>
      </c>
      <c r="D494" s="29"/>
      <c r="E494" s="29"/>
      <c r="F494" s="29"/>
      <c r="G494" s="29" t="s">
        <v>8970</v>
      </c>
      <c r="H494" s="29">
        <f>VLOOKUP(G494,开关状态表!B:I,7,FALSE)</f>
        <v>1</v>
      </c>
      <c r="I494" s="29">
        <v>0</v>
      </c>
      <c r="J494" s="161">
        <v>36</v>
      </c>
      <c r="K494" s="29" t="s">
        <v>202</v>
      </c>
      <c r="L494" s="29"/>
      <c r="M494" s="158" t="s">
        <v>8733</v>
      </c>
      <c r="N494" s="156">
        <f t="shared" si="81"/>
        <v>17562</v>
      </c>
      <c r="O494" s="156">
        <f t="shared" si="82"/>
        <v>17598</v>
      </c>
      <c r="P494" s="156">
        <f t="shared" si="83"/>
        <v>11962</v>
      </c>
      <c r="Q494" s="156">
        <f t="shared" si="84"/>
        <v>11998</v>
      </c>
      <c r="R494" s="29" t="str">
        <f>VLOOKUP(VLOOKUP(G494,开关状态表!B:H,2,FALSE),矩阵信息表!B:H,2,FALSE)</f>
        <v>CS9B</v>
      </c>
      <c r="S494" s="29" t="str">
        <f>VLOOKUP(G494,开关状态表!B:H,5,FALSE)</f>
        <v>RNWS8B</v>
      </c>
      <c r="T494" s="29" t="str">
        <f>VLOOKUP(G494,开关状态表!B:H,6,FALSE)</f>
        <v>TC8B</v>
      </c>
      <c r="U494" s="29">
        <f>VLOOKUP(R494&amp;"-"&amp;S494,通道清单!C:L,8,FALSE)</f>
        <v>36</v>
      </c>
      <c r="V494" s="29">
        <f>VLOOKUP(R494&amp;"-"&amp;S494,通道清单!C:L,9,FALSE)</f>
        <v>17562</v>
      </c>
      <c r="W494" s="29">
        <f>VLOOKUP(R494&amp;"-"&amp;S494,通道清单!C:L,10,FALSE)</f>
        <v>17598</v>
      </c>
      <c r="X494" s="29">
        <f>VLOOKUP(R494&amp;"-"&amp;T494,通道清单!C:L,9,FALSE)</f>
        <v>11962</v>
      </c>
      <c r="Y494" s="29">
        <f>VLOOKUP(R494&amp;"-"&amp;T494,通道清单!C:L,10,FALSE)</f>
        <v>11998</v>
      </c>
    </row>
    <row r="495" ht="15" hidden="1" spans="1:25">
      <c r="A495" s="29">
        <f t="shared" si="85"/>
        <v>494</v>
      </c>
      <c r="B495" s="29" t="str">
        <f t="shared" si="80"/>
        <v>CS9B-1-1-[13][13]-OFF0-BW36</v>
      </c>
      <c r="C495" s="29" t="str">
        <f>R495&amp;"_BW"&amp;TEXT(O495-N495,"000.00")&amp;"_U"&amp;VLOOKUP(R495&amp;"-"&amp;S495,通道清单!C:L,5,FALSE)&amp;LEFT("_____",5-LEN(VLOOKUP(R495&amp;"-"&amp;S495,通道清单!C:L,4,FALSE)))&amp;VLOOKUP(R495&amp;"-"&amp;S495,通道清单!C:L,4,FALSE)&amp;"_S"&amp;TEXT(N495,"00000.00")&amp;"_E"&amp;TEXT(O495,"00000.00")&amp;"_D"&amp;VLOOKUP(R495&amp;"-"&amp;T495,通道清单!C:L,5,FALSE)&amp;LEFT("_____",5-LEN(VLOOKUP(R495&amp;"-"&amp;T495,通道清单!C:L,4,FALSE)))&amp;VLOOKUP(R495&amp;"-"&amp;T495,通道清单!C:L,4,FALSE)&amp;"_S"&amp;TEXT(P495,"00000.00")&amp;"_E"&amp;TEXT(Q495,"00000.00")</f>
        <v>CS9B_BW036.00_UL____N_S17602.00_E17638.00_DR____C_S12002.00_E12038.00</v>
      </c>
      <c r="D495" s="29"/>
      <c r="E495" s="29"/>
      <c r="F495" s="29"/>
      <c r="G495" s="29" t="s">
        <v>8971</v>
      </c>
      <c r="H495" s="29">
        <f>VLOOKUP(G495,开关状态表!B:I,7,FALSE)</f>
        <v>1</v>
      </c>
      <c r="I495" s="29">
        <v>0</v>
      </c>
      <c r="J495" s="161">
        <v>36</v>
      </c>
      <c r="K495" s="29" t="s">
        <v>8732</v>
      </c>
      <c r="L495" s="29"/>
      <c r="M495" s="158" t="s">
        <v>8733</v>
      </c>
      <c r="N495" s="156">
        <f t="shared" si="81"/>
        <v>17602</v>
      </c>
      <c r="O495" s="156">
        <f t="shared" si="82"/>
        <v>17638</v>
      </c>
      <c r="P495" s="156">
        <f t="shared" si="83"/>
        <v>12002</v>
      </c>
      <c r="Q495" s="156">
        <f t="shared" si="84"/>
        <v>12038</v>
      </c>
      <c r="R495" s="29" t="str">
        <f>VLOOKUP(VLOOKUP(G495,开关状态表!B:H,2,FALSE),矩阵信息表!B:H,2,FALSE)</f>
        <v>CS9B</v>
      </c>
      <c r="S495" s="29" t="str">
        <f>VLOOKUP(G495,开关状态表!B:H,5,FALSE)</f>
        <v>RNWS9B</v>
      </c>
      <c r="T495" s="29" t="str">
        <f>VLOOKUP(G495,开关状态表!B:H,6,FALSE)</f>
        <v>TC9B</v>
      </c>
      <c r="U495" s="29">
        <f>VLOOKUP(R495&amp;"-"&amp;S495,通道清单!C:L,8,FALSE)</f>
        <v>36</v>
      </c>
      <c r="V495" s="29">
        <f>VLOOKUP(R495&amp;"-"&amp;S495,通道清单!C:L,9,FALSE)</f>
        <v>17602</v>
      </c>
      <c r="W495" s="29">
        <f>VLOOKUP(R495&amp;"-"&amp;S495,通道清单!C:L,10,FALSE)</f>
        <v>17638</v>
      </c>
      <c r="X495" s="29">
        <f>VLOOKUP(R495&amp;"-"&amp;T495,通道清单!C:L,9,FALSE)</f>
        <v>12002</v>
      </c>
      <c r="Y495" s="29">
        <f>VLOOKUP(R495&amp;"-"&amp;T495,通道清单!C:L,10,FALSE)</f>
        <v>12038</v>
      </c>
    </row>
    <row r="496" ht="15" hidden="1" spans="1:25">
      <c r="A496" s="29">
        <f t="shared" si="85"/>
        <v>495</v>
      </c>
      <c r="B496" s="29" t="str">
        <f t="shared" si="80"/>
        <v>CS9B-1-1-[14][14]-OFF0-BW36</v>
      </c>
      <c r="C496" s="29" t="str">
        <f>R496&amp;"_BW"&amp;TEXT(O496-N496,"000.00")&amp;"_U"&amp;VLOOKUP(R496&amp;"-"&amp;S496,通道清单!C:L,5,FALSE)&amp;LEFT("_____",5-LEN(VLOOKUP(R496&amp;"-"&amp;S496,通道清单!C:L,4,FALSE)))&amp;VLOOKUP(R496&amp;"-"&amp;S496,通道清单!C:L,4,FALSE)&amp;"_S"&amp;TEXT(N496,"00000.00")&amp;"_E"&amp;TEXT(O496,"00000.00")&amp;"_D"&amp;VLOOKUP(R496&amp;"-"&amp;T496,通道清单!C:L,5,FALSE)&amp;LEFT("_____",5-LEN(VLOOKUP(R496&amp;"-"&amp;T496,通道清单!C:L,4,FALSE)))&amp;VLOOKUP(R496&amp;"-"&amp;T496,通道清单!C:L,4,FALSE)&amp;"_S"&amp;TEXT(P496,"00000.00")&amp;"_E"&amp;TEXT(Q496,"00000.00")</f>
        <v>CS9B_BW036.00_UL____N_S17642.00_E17678.00_DR____C_S12042.00_E12078.00</v>
      </c>
      <c r="D496" s="29"/>
      <c r="E496" s="29"/>
      <c r="F496" s="29"/>
      <c r="G496" s="29" t="s">
        <v>8972</v>
      </c>
      <c r="H496" s="29">
        <f>VLOOKUP(G496,开关状态表!B:I,7,FALSE)</f>
        <v>1</v>
      </c>
      <c r="I496" s="29">
        <v>0</v>
      </c>
      <c r="J496" s="161">
        <v>36</v>
      </c>
      <c r="K496" s="29" t="s">
        <v>202</v>
      </c>
      <c r="L496" s="29"/>
      <c r="M496" s="158" t="s">
        <v>8733</v>
      </c>
      <c r="N496" s="156">
        <f t="shared" si="81"/>
        <v>17642</v>
      </c>
      <c r="O496" s="156">
        <f t="shared" si="82"/>
        <v>17678</v>
      </c>
      <c r="P496" s="156">
        <f t="shared" si="83"/>
        <v>12042</v>
      </c>
      <c r="Q496" s="156">
        <f t="shared" si="84"/>
        <v>12078</v>
      </c>
      <c r="R496" s="29" t="str">
        <f>VLOOKUP(VLOOKUP(G496,开关状态表!B:H,2,FALSE),矩阵信息表!B:H,2,FALSE)</f>
        <v>CS9B</v>
      </c>
      <c r="S496" s="29" t="str">
        <f>VLOOKUP(G496,开关状态表!B:H,5,FALSE)</f>
        <v>RNWS10B</v>
      </c>
      <c r="T496" s="29" t="str">
        <f>VLOOKUP(G496,开关状态表!B:H,6,FALSE)</f>
        <v>TC10B</v>
      </c>
      <c r="U496" s="29">
        <f>VLOOKUP(R496&amp;"-"&amp;S496,通道清单!C:L,8,FALSE)</f>
        <v>36</v>
      </c>
      <c r="V496" s="29">
        <f>VLOOKUP(R496&amp;"-"&amp;S496,通道清单!C:L,9,FALSE)</f>
        <v>17642</v>
      </c>
      <c r="W496" s="29">
        <f>VLOOKUP(R496&amp;"-"&amp;S496,通道清单!C:L,10,FALSE)</f>
        <v>17678</v>
      </c>
      <c r="X496" s="29">
        <f>VLOOKUP(R496&amp;"-"&amp;T496,通道清单!C:L,9,FALSE)</f>
        <v>12042</v>
      </c>
      <c r="Y496" s="29">
        <f>VLOOKUP(R496&amp;"-"&amp;T496,通道清单!C:L,10,FALSE)</f>
        <v>12078</v>
      </c>
    </row>
    <row r="497" ht="15" hidden="1" spans="1:25">
      <c r="A497" s="29">
        <f t="shared" si="85"/>
        <v>496</v>
      </c>
      <c r="B497" s="29" t="str">
        <f t="shared" si="80"/>
        <v>CS9B-1-1-[15][15]-OFF0-BW36</v>
      </c>
      <c r="C497" s="29" t="str">
        <f>R497&amp;"_BW"&amp;TEXT(O497-N497,"000.00")&amp;"_U"&amp;VLOOKUP(R497&amp;"-"&amp;S497,通道清单!C:L,5,FALSE)&amp;LEFT("_____",5-LEN(VLOOKUP(R497&amp;"-"&amp;S497,通道清单!C:L,4,FALSE)))&amp;VLOOKUP(R497&amp;"-"&amp;S497,通道清单!C:L,4,FALSE)&amp;"_S"&amp;TEXT(N497,"00000.00")&amp;"_E"&amp;TEXT(O497,"00000.00")&amp;"_D"&amp;VLOOKUP(R497&amp;"-"&amp;T497,通道清单!C:L,5,FALSE)&amp;LEFT("_____",5-LEN(VLOOKUP(R497&amp;"-"&amp;T497,通道清单!C:L,4,FALSE)))&amp;VLOOKUP(R497&amp;"-"&amp;T497,通道清单!C:L,4,FALSE)&amp;"_S"&amp;TEXT(P497,"00000.00")&amp;"_E"&amp;TEXT(Q497,"00000.00")</f>
        <v>CS9B_BW036.00_UL____N_S17682.00_E17718.00_DR____C_S12082.00_E12118.00</v>
      </c>
      <c r="D497" s="29"/>
      <c r="E497" s="29"/>
      <c r="F497" s="29"/>
      <c r="G497" s="29" t="s">
        <v>8973</v>
      </c>
      <c r="H497" s="29">
        <f>VLOOKUP(G497,开关状态表!B:I,7,FALSE)</f>
        <v>1</v>
      </c>
      <c r="I497" s="29">
        <v>0</v>
      </c>
      <c r="J497" s="161">
        <v>36</v>
      </c>
      <c r="K497" s="29" t="s">
        <v>202</v>
      </c>
      <c r="L497" s="29"/>
      <c r="M497" s="158" t="s">
        <v>8733</v>
      </c>
      <c r="N497" s="156">
        <f t="shared" si="81"/>
        <v>17682</v>
      </c>
      <c r="O497" s="156">
        <f t="shared" si="82"/>
        <v>17718</v>
      </c>
      <c r="P497" s="156">
        <f t="shared" si="83"/>
        <v>12082</v>
      </c>
      <c r="Q497" s="156">
        <f t="shared" si="84"/>
        <v>12118</v>
      </c>
      <c r="R497" s="29" t="str">
        <f>VLOOKUP(VLOOKUP(G497,开关状态表!B:H,2,FALSE),矩阵信息表!B:H,2,FALSE)</f>
        <v>CS9B</v>
      </c>
      <c r="S497" s="29" t="str">
        <f>VLOOKUP(G497,开关状态表!B:H,5,FALSE)</f>
        <v>RNWS11B</v>
      </c>
      <c r="T497" s="29" t="str">
        <f>VLOOKUP(G497,开关状态表!B:H,6,FALSE)</f>
        <v>TC11B</v>
      </c>
      <c r="U497" s="29">
        <f>VLOOKUP(R497&amp;"-"&amp;S497,通道清单!C:L,8,FALSE)</f>
        <v>36</v>
      </c>
      <c r="V497" s="29">
        <f>VLOOKUP(R497&amp;"-"&amp;S497,通道清单!C:L,9,FALSE)</f>
        <v>17682</v>
      </c>
      <c r="W497" s="29">
        <f>VLOOKUP(R497&amp;"-"&amp;S497,通道清单!C:L,10,FALSE)</f>
        <v>17718</v>
      </c>
      <c r="X497" s="29">
        <f>VLOOKUP(R497&amp;"-"&amp;T497,通道清单!C:L,9,FALSE)</f>
        <v>12082</v>
      </c>
      <c r="Y497" s="29">
        <f>VLOOKUP(R497&amp;"-"&amp;T497,通道清单!C:L,10,FALSE)</f>
        <v>12118</v>
      </c>
    </row>
    <row r="498" ht="15" hidden="1" spans="1:25">
      <c r="A498" s="29">
        <f t="shared" si="85"/>
        <v>497</v>
      </c>
      <c r="B498" s="29" t="str">
        <f t="shared" si="80"/>
        <v>CS9B-1-1-[16][16]-OFF0-BW36</v>
      </c>
      <c r="C498" s="29" t="str">
        <f>R498&amp;"_BW"&amp;TEXT(O498-N498,"000.00")&amp;"_U"&amp;VLOOKUP(R498&amp;"-"&amp;S498,通道清单!C:L,5,FALSE)&amp;LEFT("_____",5-LEN(VLOOKUP(R498&amp;"-"&amp;S498,通道清单!C:L,4,FALSE)))&amp;VLOOKUP(R498&amp;"-"&amp;S498,通道清单!C:L,4,FALSE)&amp;"_S"&amp;TEXT(N498,"00000.00")&amp;"_E"&amp;TEXT(O498,"00000.00")&amp;"_D"&amp;VLOOKUP(R498&amp;"-"&amp;T498,通道清单!C:L,5,FALSE)&amp;LEFT("_____",5-LEN(VLOOKUP(R498&amp;"-"&amp;T498,通道清单!C:L,4,FALSE)))&amp;VLOOKUP(R498&amp;"-"&amp;T498,通道清单!C:L,4,FALSE)&amp;"_S"&amp;TEXT(P498,"00000.00")&amp;"_E"&amp;TEXT(Q498,"00000.00")</f>
        <v>CS9B_BW036.00_UL____N_S17722.00_E17758.00_DR____C_S12122.00_E12158.00</v>
      </c>
      <c r="D498" s="29"/>
      <c r="E498" s="29"/>
      <c r="F498" s="29"/>
      <c r="G498" s="29" t="s">
        <v>8974</v>
      </c>
      <c r="H498" s="29">
        <f>VLOOKUP(G498,开关状态表!B:I,7,FALSE)</f>
        <v>1</v>
      </c>
      <c r="I498" s="29">
        <v>0</v>
      </c>
      <c r="J498" s="161">
        <v>36</v>
      </c>
      <c r="K498" s="29" t="s">
        <v>202</v>
      </c>
      <c r="L498" s="29"/>
      <c r="M498" s="158" t="s">
        <v>8733</v>
      </c>
      <c r="N498" s="156">
        <f t="shared" si="81"/>
        <v>17722</v>
      </c>
      <c r="O498" s="156">
        <f t="shared" si="82"/>
        <v>17758</v>
      </c>
      <c r="P498" s="156">
        <f t="shared" si="83"/>
        <v>12122</v>
      </c>
      <c r="Q498" s="156">
        <f t="shared" si="84"/>
        <v>12158</v>
      </c>
      <c r="R498" s="29" t="str">
        <f>VLOOKUP(VLOOKUP(G498,开关状态表!B:H,2,FALSE),矩阵信息表!B:H,2,FALSE)</f>
        <v>CS9B</v>
      </c>
      <c r="S498" s="29" t="str">
        <f>VLOOKUP(G498,开关状态表!B:H,5,FALSE)</f>
        <v>RNWS12B</v>
      </c>
      <c r="T498" s="29" t="str">
        <f>VLOOKUP(G498,开关状态表!B:H,6,FALSE)</f>
        <v>TC12B</v>
      </c>
      <c r="U498" s="29">
        <f>VLOOKUP(R498&amp;"-"&amp;S498,通道清单!C:L,8,FALSE)</f>
        <v>36</v>
      </c>
      <c r="V498" s="29">
        <f>VLOOKUP(R498&amp;"-"&amp;S498,通道清单!C:L,9,FALSE)</f>
        <v>17722</v>
      </c>
      <c r="W498" s="29">
        <f>VLOOKUP(R498&amp;"-"&amp;S498,通道清单!C:L,10,FALSE)</f>
        <v>17758</v>
      </c>
      <c r="X498" s="29">
        <f>VLOOKUP(R498&amp;"-"&amp;T498,通道清单!C:L,9,FALSE)</f>
        <v>12122</v>
      </c>
      <c r="Y498" s="29">
        <f>VLOOKUP(R498&amp;"-"&amp;T498,通道清单!C:L,10,FALSE)</f>
        <v>12158</v>
      </c>
    </row>
    <row r="499" ht="15" hidden="1" spans="1:25">
      <c r="A499" s="29">
        <f t="shared" si="85"/>
        <v>498</v>
      </c>
      <c r="B499" s="29" t="str">
        <f t="shared" si="80"/>
        <v>CS9B-1-1-[17][17]-OFF0-BW27</v>
      </c>
      <c r="C499" s="29" t="str">
        <f>R499&amp;"_BW"&amp;TEXT(O499-N499,"000.00")&amp;"_U"&amp;VLOOKUP(R499&amp;"-"&amp;S499,通道清单!C:L,5,FALSE)&amp;LEFT("_____",5-LEN(VLOOKUP(R499&amp;"-"&amp;S499,通道清单!C:L,4,FALSE)))&amp;VLOOKUP(R499&amp;"-"&amp;S499,通道清单!C:L,4,FALSE)&amp;"_S"&amp;TEXT(N499,"00000.00")&amp;"_E"&amp;TEXT(O499,"00000.00")&amp;"_D"&amp;VLOOKUP(R499&amp;"-"&amp;T499,通道清单!C:L,5,FALSE)&amp;LEFT("_____",5-LEN(VLOOKUP(R499&amp;"-"&amp;T499,通道清单!C:L,4,FALSE)))&amp;VLOOKUP(R499&amp;"-"&amp;T499,通道清单!C:L,4,FALSE)&amp;"_S"&amp;TEXT(P499,"00000.00")&amp;"_E"&amp;TEXT(Q499,"00000.00")</f>
        <v>CS9B_BW027.00_UL____N_S17761.50_E17788.50_DR____C_S12161.50_E12188.50</v>
      </c>
      <c r="D499" s="29"/>
      <c r="E499" s="29"/>
      <c r="F499" s="29"/>
      <c r="G499" s="29" t="s">
        <v>8975</v>
      </c>
      <c r="H499" s="29">
        <f>VLOOKUP(G499,开关状态表!B:I,7,FALSE)</f>
        <v>1</v>
      </c>
      <c r="I499" s="29">
        <v>0</v>
      </c>
      <c r="J499" s="161">
        <v>27</v>
      </c>
      <c r="K499" s="29" t="s">
        <v>202</v>
      </c>
      <c r="L499" s="29"/>
      <c r="M499" s="158" t="s">
        <v>8733</v>
      </c>
      <c r="N499" s="156">
        <f t="shared" si="81"/>
        <v>17761.5</v>
      </c>
      <c r="O499" s="156">
        <f t="shared" si="82"/>
        <v>17788.5</v>
      </c>
      <c r="P499" s="156">
        <f t="shared" si="83"/>
        <v>12161.5</v>
      </c>
      <c r="Q499" s="156">
        <f t="shared" si="84"/>
        <v>12188.5</v>
      </c>
      <c r="R499" s="29" t="str">
        <f>VLOOKUP(VLOOKUP(G499,开关状态表!B:H,2,FALSE),矩阵信息表!B:H,2,FALSE)</f>
        <v>CS9B</v>
      </c>
      <c r="S499" s="29" t="str">
        <f>VLOOKUP(G499,开关状态表!B:H,5,FALSE)</f>
        <v>RCWS13B</v>
      </c>
      <c r="T499" s="29" t="str">
        <f>VLOOKUP(G499,开关状态表!B:H,6,FALSE)</f>
        <v>TC13B</v>
      </c>
      <c r="U499" s="29">
        <f>VLOOKUP(R499&amp;"-"&amp;S499,通道清单!C:L,8,FALSE)</f>
        <v>27</v>
      </c>
      <c r="V499" s="29">
        <f>VLOOKUP(R499&amp;"-"&amp;S499,通道清单!C:L,9,FALSE)</f>
        <v>17761.5</v>
      </c>
      <c r="W499" s="29">
        <f>VLOOKUP(R499&amp;"-"&amp;S499,通道清单!C:L,10,FALSE)</f>
        <v>17788.5</v>
      </c>
      <c r="X499" s="29">
        <f>VLOOKUP(R499&amp;"-"&amp;T499,通道清单!C:L,9,FALSE)</f>
        <v>12161.5</v>
      </c>
      <c r="Y499" s="29">
        <f>VLOOKUP(R499&amp;"-"&amp;T499,通道清单!C:L,10,FALSE)</f>
        <v>12188.5</v>
      </c>
    </row>
    <row r="500" ht="15" hidden="1" spans="1:25">
      <c r="A500" s="29">
        <f t="shared" si="85"/>
        <v>499</v>
      </c>
      <c r="B500" s="29" t="str">
        <f t="shared" ref="B500:B563" si="86">G500&amp;"-"&amp;"OFF"&amp;I500&amp;"-BW"&amp;J500</f>
        <v>CS9C-1-3-[1][1]-OFF0-BW36</v>
      </c>
      <c r="C500" s="29" t="str">
        <f>R500&amp;"_BW"&amp;TEXT(O500-N500,"000.00")&amp;"_U"&amp;VLOOKUP(R500&amp;"-"&amp;S500,通道清单!C:L,5,FALSE)&amp;LEFT("_____",5-LEN(VLOOKUP(R500&amp;"-"&amp;S500,通道清单!C:L,4,FALSE)))&amp;VLOOKUP(R500&amp;"-"&amp;S500,通道清单!C:L,4,FALSE)&amp;"_S"&amp;TEXT(N500,"00000.00")&amp;"_E"&amp;TEXT(O500,"00000.00")&amp;"_D"&amp;VLOOKUP(R500&amp;"-"&amp;T500,通道清单!C:L,5,FALSE)&amp;LEFT("_____",5-LEN(VLOOKUP(R500&amp;"-"&amp;T500,通道清单!C:L,4,FALSE)))&amp;VLOOKUP(R500&amp;"-"&amp;T500,通道清单!C:L,4,FALSE)&amp;"_S"&amp;TEXT(P500,"00000.00")&amp;"_E"&amp;TEXT(Q500,"00000.00")</f>
        <v>CS9C_BW036.00_UR____N_S17302.00_E17338.00_DL____C_S11702.00_E11738.00</v>
      </c>
      <c r="D500" s="29"/>
      <c r="E500" s="29"/>
      <c r="F500" s="29"/>
      <c r="G500" s="29" t="s">
        <v>8976</v>
      </c>
      <c r="H500" s="29">
        <f>VLOOKUP(G500,开关状态表!B:I,7,FALSE)</f>
        <v>1</v>
      </c>
      <c r="I500" s="29">
        <v>0</v>
      </c>
      <c r="J500" s="161">
        <v>36</v>
      </c>
      <c r="K500" s="29" t="s">
        <v>202</v>
      </c>
      <c r="L500" s="29"/>
      <c r="M500" s="158" t="s">
        <v>8733</v>
      </c>
      <c r="N500" s="156">
        <f t="shared" ref="N500:N563" si="87">V500+I500</f>
        <v>17302</v>
      </c>
      <c r="O500" s="156">
        <f t="shared" ref="O500:O563" si="88">N500+J500</f>
        <v>17338</v>
      </c>
      <c r="P500" s="156">
        <f t="shared" ref="P500:P563" si="89">X500+I500</f>
        <v>11702</v>
      </c>
      <c r="Q500" s="156">
        <f t="shared" ref="Q500:Q563" si="90">P500+J500</f>
        <v>11738</v>
      </c>
      <c r="R500" s="29" t="str">
        <f>VLOOKUP(VLOOKUP(G500,开关状态表!B:H,2,FALSE),矩阵信息表!B:H,2,FALSE)</f>
        <v>CS9C</v>
      </c>
      <c r="S500" s="29" t="str">
        <f>VLOOKUP(G500,开关状态表!B:H,5,FALSE)</f>
        <v>RN12A</v>
      </c>
      <c r="T500" s="29" t="str">
        <f>VLOOKUP(G500,开关状态表!B:H,6,FALSE)</f>
        <v>TC12A</v>
      </c>
      <c r="U500" s="29">
        <f>VLOOKUP(R500&amp;"-"&amp;S500,通道清单!C:L,8,FALSE)</f>
        <v>36</v>
      </c>
      <c r="V500" s="29">
        <f>VLOOKUP(R500&amp;"-"&amp;S500,通道清单!C:L,9,FALSE)</f>
        <v>17302</v>
      </c>
      <c r="W500" s="29">
        <f>VLOOKUP(R500&amp;"-"&amp;S500,通道清单!C:L,10,FALSE)</f>
        <v>17338</v>
      </c>
      <c r="X500" s="29">
        <f>VLOOKUP(R500&amp;"-"&amp;T500,通道清单!C:L,9,FALSE)</f>
        <v>11702</v>
      </c>
      <c r="Y500" s="29">
        <f>VLOOKUP(R500&amp;"-"&amp;T500,通道清单!C:L,10,FALSE)</f>
        <v>11738</v>
      </c>
    </row>
    <row r="501" ht="15" hidden="1" spans="1:25">
      <c r="A501" s="29">
        <f t="shared" si="85"/>
        <v>500</v>
      </c>
      <c r="B501" s="29" t="str">
        <f t="shared" si="86"/>
        <v>CS9C-1-3-[2][2]-OFF0-BW36</v>
      </c>
      <c r="C501" s="29" t="str">
        <f>R501&amp;"_BW"&amp;TEXT(O501-N501,"000.00")&amp;"_U"&amp;VLOOKUP(R501&amp;"-"&amp;S501,通道清单!C:L,5,FALSE)&amp;LEFT("_____",5-LEN(VLOOKUP(R501&amp;"-"&amp;S501,通道清单!C:L,4,FALSE)))&amp;VLOOKUP(R501&amp;"-"&amp;S501,通道清单!C:L,4,FALSE)&amp;"_S"&amp;TEXT(N501,"00000.00")&amp;"_E"&amp;TEXT(O501,"00000.00")&amp;"_D"&amp;VLOOKUP(R501&amp;"-"&amp;T501,通道清单!C:L,5,FALSE)&amp;LEFT("_____",5-LEN(VLOOKUP(R501&amp;"-"&amp;T501,通道清单!C:L,4,FALSE)))&amp;VLOOKUP(R501&amp;"-"&amp;T501,通道清单!C:L,4,FALSE)&amp;"_S"&amp;TEXT(P501,"00000.00")&amp;"_E"&amp;TEXT(Q501,"00000.00")</f>
        <v>CS9C_BW036.00_UR____N_S17342.00_E17378.00_DL____C_S11742.00_E11778.00</v>
      </c>
      <c r="D501" s="29"/>
      <c r="E501" s="29"/>
      <c r="F501" s="29"/>
      <c r="G501" s="29" t="s">
        <v>8977</v>
      </c>
      <c r="H501" s="29">
        <f>VLOOKUP(G501,开关状态表!B:I,7,FALSE)</f>
        <v>1</v>
      </c>
      <c r="I501" s="29">
        <v>0</v>
      </c>
      <c r="J501" s="161">
        <v>36</v>
      </c>
      <c r="K501" s="29" t="s">
        <v>202</v>
      </c>
      <c r="L501" s="29"/>
      <c r="M501" s="158" t="s">
        <v>8733</v>
      </c>
      <c r="N501" s="156">
        <f t="shared" si="87"/>
        <v>17342</v>
      </c>
      <c r="O501" s="156">
        <f t="shared" si="88"/>
        <v>17378</v>
      </c>
      <c r="P501" s="156">
        <f t="shared" si="89"/>
        <v>11742</v>
      </c>
      <c r="Q501" s="156">
        <f t="shared" si="90"/>
        <v>11778</v>
      </c>
      <c r="R501" s="29" t="str">
        <f>VLOOKUP(VLOOKUP(G501,开关状态表!B:H,2,FALSE),矩阵信息表!B:H,2,FALSE)</f>
        <v>CS9C</v>
      </c>
      <c r="S501" s="29" t="str">
        <f>VLOOKUP(G501,开关状态表!B:H,5,FALSE)</f>
        <v>RN1A</v>
      </c>
      <c r="T501" s="29" t="str">
        <f>VLOOKUP(G501,开关状态表!B:H,6,FALSE)</f>
        <v>TC1A</v>
      </c>
      <c r="U501" s="29">
        <f>VLOOKUP(R501&amp;"-"&amp;S501,通道清单!C:L,8,FALSE)</f>
        <v>36</v>
      </c>
      <c r="V501" s="29">
        <f>VLOOKUP(R501&amp;"-"&amp;S501,通道清单!C:L,9,FALSE)</f>
        <v>17342</v>
      </c>
      <c r="W501" s="29">
        <f>VLOOKUP(R501&amp;"-"&amp;S501,通道清单!C:L,10,FALSE)</f>
        <v>17378</v>
      </c>
      <c r="X501" s="29">
        <f>VLOOKUP(R501&amp;"-"&amp;T501,通道清单!C:L,9,FALSE)</f>
        <v>11742</v>
      </c>
      <c r="Y501" s="29">
        <f>VLOOKUP(R501&amp;"-"&amp;T501,通道清单!C:L,10,FALSE)</f>
        <v>11778</v>
      </c>
    </row>
    <row r="502" ht="15" hidden="1" spans="1:25">
      <c r="A502" s="29">
        <f t="shared" si="85"/>
        <v>501</v>
      </c>
      <c r="B502" s="29" t="str">
        <f t="shared" si="86"/>
        <v>CS9C-1-3-[3][3]-OFF0-BW36</v>
      </c>
      <c r="C502" s="29" t="str">
        <f>R502&amp;"_BW"&amp;TEXT(O502-N502,"000.00")&amp;"_U"&amp;VLOOKUP(R502&amp;"-"&amp;S502,通道清单!C:L,5,FALSE)&amp;LEFT("_____",5-LEN(VLOOKUP(R502&amp;"-"&amp;S502,通道清单!C:L,4,FALSE)))&amp;VLOOKUP(R502&amp;"-"&amp;S502,通道清单!C:L,4,FALSE)&amp;"_S"&amp;TEXT(N502,"00000.00")&amp;"_E"&amp;TEXT(O502,"00000.00")&amp;"_D"&amp;VLOOKUP(R502&amp;"-"&amp;T502,通道清单!C:L,5,FALSE)&amp;LEFT("_____",5-LEN(VLOOKUP(R502&amp;"-"&amp;T502,通道清单!C:L,4,FALSE)))&amp;VLOOKUP(R502&amp;"-"&amp;T502,通道清单!C:L,4,FALSE)&amp;"_S"&amp;TEXT(P502,"00000.00")&amp;"_E"&amp;TEXT(Q502,"00000.00")</f>
        <v>CS9C_BW036.00_UR____N_S17382.00_E17418.00_DL____C_S11782.00_E11818.00</v>
      </c>
      <c r="D502" s="29"/>
      <c r="E502" s="29"/>
      <c r="F502" s="29"/>
      <c r="G502" s="29" t="s">
        <v>8978</v>
      </c>
      <c r="H502" s="29">
        <f>VLOOKUP(G502,开关状态表!B:I,7,FALSE)</f>
        <v>1</v>
      </c>
      <c r="I502" s="29">
        <v>0</v>
      </c>
      <c r="J502" s="161">
        <v>36</v>
      </c>
      <c r="K502" s="29" t="s">
        <v>8732</v>
      </c>
      <c r="L502" s="29"/>
      <c r="M502" s="158" t="s">
        <v>8733</v>
      </c>
      <c r="N502" s="156">
        <f t="shared" si="87"/>
        <v>17382</v>
      </c>
      <c r="O502" s="156">
        <f t="shared" si="88"/>
        <v>17418</v>
      </c>
      <c r="P502" s="156">
        <f t="shared" si="89"/>
        <v>11782</v>
      </c>
      <c r="Q502" s="156">
        <f t="shared" si="90"/>
        <v>11818</v>
      </c>
      <c r="R502" s="29" t="str">
        <f>VLOOKUP(VLOOKUP(G502,开关状态表!B:H,2,FALSE),矩阵信息表!B:H,2,FALSE)</f>
        <v>CS9C</v>
      </c>
      <c r="S502" s="29" t="str">
        <f>VLOOKUP(G502,开关状态表!B:H,5,FALSE)</f>
        <v>RN2A</v>
      </c>
      <c r="T502" s="29" t="str">
        <f>VLOOKUP(G502,开关状态表!B:H,6,FALSE)</f>
        <v>TC2A</v>
      </c>
      <c r="U502" s="29">
        <f>VLOOKUP(R502&amp;"-"&amp;S502,通道清单!C:L,8,FALSE)</f>
        <v>36</v>
      </c>
      <c r="V502" s="29">
        <f>VLOOKUP(R502&amp;"-"&amp;S502,通道清单!C:L,9,FALSE)</f>
        <v>17382</v>
      </c>
      <c r="W502" s="29">
        <f>VLOOKUP(R502&amp;"-"&amp;S502,通道清单!C:L,10,FALSE)</f>
        <v>17418</v>
      </c>
      <c r="X502" s="29">
        <f>VLOOKUP(R502&amp;"-"&amp;T502,通道清单!C:L,9,FALSE)</f>
        <v>11782</v>
      </c>
      <c r="Y502" s="29">
        <f>VLOOKUP(R502&amp;"-"&amp;T502,通道清单!C:L,10,FALSE)</f>
        <v>11818</v>
      </c>
    </row>
    <row r="503" ht="15" hidden="1" spans="1:25">
      <c r="A503" s="29">
        <f t="shared" si="85"/>
        <v>502</v>
      </c>
      <c r="B503" s="29" t="str">
        <f t="shared" si="86"/>
        <v>CS9C-1-2-[1][1]-OFF0-BW36</v>
      </c>
      <c r="C503" s="29" t="str">
        <f>R503&amp;"_BW"&amp;TEXT(O503-N503,"000.00")&amp;"_U"&amp;VLOOKUP(R503&amp;"-"&amp;S503,通道清单!C:L,5,FALSE)&amp;LEFT("_____",5-LEN(VLOOKUP(R503&amp;"-"&amp;S503,通道清单!C:L,4,FALSE)))&amp;VLOOKUP(R503&amp;"-"&amp;S503,通道清单!C:L,4,FALSE)&amp;"_S"&amp;TEXT(N503,"00000.00")&amp;"_E"&amp;TEXT(O503,"00000.00")&amp;"_D"&amp;VLOOKUP(R503&amp;"-"&amp;T503,通道清单!C:L,5,FALSE)&amp;LEFT("_____",5-LEN(VLOOKUP(R503&amp;"-"&amp;T503,通道清单!C:L,4,FALSE)))&amp;VLOOKUP(R503&amp;"-"&amp;T503,通道清单!C:L,4,FALSE)&amp;"_S"&amp;TEXT(P503,"00000.00")&amp;"_E"&amp;TEXT(Q503,"00000.00")</f>
        <v>CS9C_BW036.00_UR____N_S17422.00_E17458.00_DL____C_S11822.00_E11858.00</v>
      </c>
      <c r="D503" s="29"/>
      <c r="E503" s="29"/>
      <c r="F503" s="29"/>
      <c r="G503" s="29" t="s">
        <v>8979</v>
      </c>
      <c r="H503" s="29">
        <f>VLOOKUP(G503,开关状态表!B:I,7,FALSE)</f>
        <v>1</v>
      </c>
      <c r="I503" s="29">
        <v>0</v>
      </c>
      <c r="J503" s="161">
        <v>36</v>
      </c>
      <c r="K503" s="29" t="s">
        <v>8732</v>
      </c>
      <c r="L503" s="29"/>
      <c r="M503" s="158" t="s">
        <v>8733</v>
      </c>
      <c r="N503" s="156">
        <f t="shared" si="87"/>
        <v>17422</v>
      </c>
      <c r="O503" s="156">
        <f t="shared" si="88"/>
        <v>17458</v>
      </c>
      <c r="P503" s="156">
        <f t="shared" si="89"/>
        <v>11822</v>
      </c>
      <c r="Q503" s="156">
        <f t="shared" si="90"/>
        <v>11858</v>
      </c>
      <c r="R503" s="29" t="str">
        <f>VLOOKUP(VLOOKUP(G503,开关状态表!B:H,2,FALSE),矩阵信息表!B:H,2,FALSE)</f>
        <v>CS9C</v>
      </c>
      <c r="S503" s="29" t="str">
        <f>VLOOKUP(G503,开关状态表!B:H,5,FALSE)</f>
        <v>RN3A</v>
      </c>
      <c r="T503" s="29" t="str">
        <f>VLOOKUP(G503,开关状态表!B:H,6,FALSE)</f>
        <v>TC3A</v>
      </c>
      <c r="U503" s="29">
        <f>VLOOKUP(R503&amp;"-"&amp;S503,通道清单!C:L,8,FALSE)</f>
        <v>36</v>
      </c>
      <c r="V503" s="29">
        <f>VLOOKUP(R503&amp;"-"&amp;S503,通道清单!C:L,9,FALSE)</f>
        <v>17422</v>
      </c>
      <c r="W503" s="29">
        <f>VLOOKUP(R503&amp;"-"&amp;S503,通道清单!C:L,10,FALSE)</f>
        <v>17458</v>
      </c>
      <c r="X503" s="29">
        <f>VLOOKUP(R503&amp;"-"&amp;T503,通道清单!C:L,9,FALSE)</f>
        <v>11822</v>
      </c>
      <c r="Y503" s="29">
        <f>VLOOKUP(R503&amp;"-"&amp;T503,通道清单!C:L,10,FALSE)</f>
        <v>11858</v>
      </c>
    </row>
    <row r="504" ht="15" hidden="1" spans="1:25">
      <c r="A504" s="29">
        <f t="shared" si="85"/>
        <v>503</v>
      </c>
      <c r="B504" s="29" t="str">
        <f t="shared" si="86"/>
        <v>CS9C-1-2-[2][2]-OFF0-BW36</v>
      </c>
      <c r="C504" s="29" t="str">
        <f>R504&amp;"_BW"&amp;TEXT(O504-N504,"000.00")&amp;"_U"&amp;VLOOKUP(R504&amp;"-"&amp;S504,通道清单!C:L,5,FALSE)&amp;LEFT("_____",5-LEN(VLOOKUP(R504&amp;"-"&amp;S504,通道清单!C:L,4,FALSE)))&amp;VLOOKUP(R504&amp;"-"&amp;S504,通道清单!C:L,4,FALSE)&amp;"_S"&amp;TEXT(N504,"00000.00")&amp;"_E"&amp;TEXT(O504,"00000.00")&amp;"_D"&amp;VLOOKUP(R504&amp;"-"&amp;T504,通道清单!C:L,5,FALSE)&amp;LEFT("_____",5-LEN(VLOOKUP(R504&amp;"-"&amp;T504,通道清单!C:L,4,FALSE)))&amp;VLOOKUP(R504&amp;"-"&amp;T504,通道清单!C:L,4,FALSE)&amp;"_S"&amp;TEXT(P504,"00000.00")&amp;"_E"&amp;TEXT(Q504,"00000.00")</f>
        <v>CS9C_BW036.00_UR____N_S17462.00_E17498.00_DL____C_S11862.00_E11898.00</v>
      </c>
      <c r="D504" s="29"/>
      <c r="E504" s="29"/>
      <c r="F504" s="29"/>
      <c r="G504" s="29" t="s">
        <v>8980</v>
      </c>
      <c r="H504" s="29">
        <f>VLOOKUP(G504,开关状态表!B:I,7,FALSE)</f>
        <v>1</v>
      </c>
      <c r="I504" s="29">
        <v>0</v>
      </c>
      <c r="J504" s="161">
        <v>36</v>
      </c>
      <c r="K504" s="29" t="s">
        <v>202</v>
      </c>
      <c r="L504" s="29"/>
      <c r="M504" s="158" t="s">
        <v>8733</v>
      </c>
      <c r="N504" s="156">
        <f t="shared" si="87"/>
        <v>17462</v>
      </c>
      <c r="O504" s="156">
        <f t="shared" si="88"/>
        <v>17498</v>
      </c>
      <c r="P504" s="156">
        <f t="shared" si="89"/>
        <v>11862</v>
      </c>
      <c r="Q504" s="156">
        <f t="shared" si="90"/>
        <v>11898</v>
      </c>
      <c r="R504" s="29" t="str">
        <f>VLOOKUP(VLOOKUP(G504,开关状态表!B:H,2,FALSE),矩阵信息表!B:H,2,FALSE)</f>
        <v>CS9C</v>
      </c>
      <c r="S504" s="29" t="str">
        <f>VLOOKUP(G504,开关状态表!B:H,5,FALSE)</f>
        <v>RN4A</v>
      </c>
      <c r="T504" s="29" t="str">
        <f>VLOOKUP(G504,开关状态表!B:H,6,FALSE)</f>
        <v>TC4A</v>
      </c>
      <c r="U504" s="29">
        <f>VLOOKUP(R504&amp;"-"&amp;S504,通道清单!C:L,8,FALSE)</f>
        <v>36</v>
      </c>
      <c r="V504" s="29">
        <f>VLOOKUP(R504&amp;"-"&amp;S504,通道清单!C:L,9,FALSE)</f>
        <v>17462</v>
      </c>
      <c r="W504" s="29">
        <f>VLOOKUP(R504&amp;"-"&amp;S504,通道清单!C:L,10,FALSE)</f>
        <v>17498</v>
      </c>
      <c r="X504" s="29">
        <f>VLOOKUP(R504&amp;"-"&amp;T504,通道清单!C:L,9,FALSE)</f>
        <v>11862</v>
      </c>
      <c r="Y504" s="29">
        <f>VLOOKUP(R504&amp;"-"&amp;T504,通道清单!C:L,10,FALSE)</f>
        <v>11898</v>
      </c>
    </row>
    <row r="505" ht="15" hidden="1" spans="1:25">
      <c r="A505" s="29">
        <f t="shared" si="85"/>
        <v>504</v>
      </c>
      <c r="B505" s="29" t="str">
        <f t="shared" si="86"/>
        <v>CS9C-1-2-[3][3]-OFF0-BW36</v>
      </c>
      <c r="C505" s="29" t="str">
        <f>R505&amp;"_BW"&amp;TEXT(O505-N505,"000.00")&amp;"_U"&amp;VLOOKUP(R505&amp;"-"&amp;S505,通道清单!C:L,5,FALSE)&amp;LEFT("_____",5-LEN(VLOOKUP(R505&amp;"-"&amp;S505,通道清单!C:L,4,FALSE)))&amp;VLOOKUP(R505&amp;"-"&amp;S505,通道清单!C:L,4,FALSE)&amp;"_S"&amp;TEXT(N505,"00000.00")&amp;"_E"&amp;TEXT(O505,"00000.00")&amp;"_D"&amp;VLOOKUP(R505&amp;"-"&amp;T505,通道清单!C:L,5,FALSE)&amp;LEFT("_____",5-LEN(VLOOKUP(R505&amp;"-"&amp;T505,通道清单!C:L,4,FALSE)))&amp;VLOOKUP(R505&amp;"-"&amp;T505,通道清单!C:L,4,FALSE)&amp;"_S"&amp;TEXT(P505,"00000.00")&amp;"_E"&amp;TEXT(Q505,"00000.00")</f>
        <v>CS9C_BW036.00_UR____N_S17502.00_E17538.00_DL____C_S11902.00_E11938.00</v>
      </c>
      <c r="D505" s="29"/>
      <c r="E505" s="29"/>
      <c r="F505" s="29"/>
      <c r="G505" s="29" t="s">
        <v>8981</v>
      </c>
      <c r="H505" s="29">
        <f>VLOOKUP(G505,开关状态表!B:I,7,FALSE)</f>
        <v>1</v>
      </c>
      <c r="I505" s="29">
        <v>0</v>
      </c>
      <c r="J505" s="161">
        <v>36</v>
      </c>
      <c r="K505" s="29" t="s">
        <v>8732</v>
      </c>
      <c r="L505" s="29"/>
      <c r="M505" s="158" t="s">
        <v>8733</v>
      </c>
      <c r="N505" s="156">
        <f t="shared" si="87"/>
        <v>17502</v>
      </c>
      <c r="O505" s="156">
        <f t="shared" si="88"/>
        <v>17538</v>
      </c>
      <c r="P505" s="156">
        <f t="shared" si="89"/>
        <v>11902</v>
      </c>
      <c r="Q505" s="156">
        <f t="shared" si="90"/>
        <v>11938</v>
      </c>
      <c r="R505" s="29" t="str">
        <f>VLOOKUP(VLOOKUP(G505,开关状态表!B:H,2,FALSE),矩阵信息表!B:H,2,FALSE)</f>
        <v>CS9C</v>
      </c>
      <c r="S505" s="29" t="str">
        <f>VLOOKUP(G505,开关状态表!B:H,5,FALSE)</f>
        <v>RN5A</v>
      </c>
      <c r="T505" s="29" t="str">
        <f>VLOOKUP(G505,开关状态表!B:H,6,FALSE)</f>
        <v>TC5A</v>
      </c>
      <c r="U505" s="29">
        <f>VLOOKUP(R505&amp;"-"&amp;S505,通道清单!C:L,8,FALSE)</f>
        <v>36</v>
      </c>
      <c r="V505" s="29">
        <f>VLOOKUP(R505&amp;"-"&amp;S505,通道清单!C:L,9,FALSE)</f>
        <v>17502</v>
      </c>
      <c r="W505" s="29">
        <f>VLOOKUP(R505&amp;"-"&amp;S505,通道清单!C:L,10,FALSE)</f>
        <v>17538</v>
      </c>
      <c r="X505" s="29">
        <f>VLOOKUP(R505&amp;"-"&amp;T505,通道清单!C:L,9,FALSE)</f>
        <v>11902</v>
      </c>
      <c r="Y505" s="29">
        <f>VLOOKUP(R505&amp;"-"&amp;T505,通道清单!C:L,10,FALSE)</f>
        <v>11938</v>
      </c>
    </row>
    <row r="506" ht="15" hidden="1" spans="1:25">
      <c r="A506" s="29">
        <f t="shared" si="85"/>
        <v>505</v>
      </c>
      <c r="B506" s="29" t="str">
        <f t="shared" si="86"/>
        <v>CS9C-1-2-[4][4]-OFF0-BW36</v>
      </c>
      <c r="C506" s="29" t="str">
        <f>R506&amp;"_BW"&amp;TEXT(O506-N506,"000.00")&amp;"_U"&amp;VLOOKUP(R506&amp;"-"&amp;S506,通道清单!C:L,5,FALSE)&amp;LEFT("_____",5-LEN(VLOOKUP(R506&amp;"-"&amp;S506,通道清单!C:L,4,FALSE)))&amp;VLOOKUP(R506&amp;"-"&amp;S506,通道清单!C:L,4,FALSE)&amp;"_S"&amp;TEXT(N506,"00000.00")&amp;"_E"&amp;TEXT(O506,"00000.00")&amp;"_D"&amp;VLOOKUP(R506&amp;"-"&amp;T506,通道清单!C:L,5,FALSE)&amp;LEFT("_____",5-LEN(VLOOKUP(R506&amp;"-"&amp;T506,通道清单!C:L,4,FALSE)))&amp;VLOOKUP(R506&amp;"-"&amp;T506,通道清单!C:L,4,FALSE)&amp;"_S"&amp;TEXT(P506,"00000.00")&amp;"_E"&amp;TEXT(Q506,"00000.00")</f>
        <v>CS9C_BW036.00_UR____N_S17542.00_E17578.00_DL____C_S11942.00_E11978.00</v>
      </c>
      <c r="D506" s="29"/>
      <c r="E506" s="29"/>
      <c r="F506" s="29"/>
      <c r="G506" s="29" t="s">
        <v>8982</v>
      </c>
      <c r="H506" s="29">
        <f>VLOOKUP(G506,开关状态表!B:I,7,FALSE)</f>
        <v>1</v>
      </c>
      <c r="I506" s="29">
        <v>0</v>
      </c>
      <c r="J506" s="161">
        <v>36</v>
      </c>
      <c r="K506" s="29" t="s">
        <v>8732</v>
      </c>
      <c r="L506" s="29"/>
      <c r="M506" s="158" t="s">
        <v>8733</v>
      </c>
      <c r="N506" s="156">
        <f t="shared" si="87"/>
        <v>17542</v>
      </c>
      <c r="O506" s="156">
        <f t="shared" si="88"/>
        <v>17578</v>
      </c>
      <c r="P506" s="156">
        <f t="shared" si="89"/>
        <v>11942</v>
      </c>
      <c r="Q506" s="156">
        <f t="shared" si="90"/>
        <v>11978</v>
      </c>
      <c r="R506" s="29" t="str">
        <f>VLOOKUP(VLOOKUP(G506,开关状态表!B:H,2,FALSE),矩阵信息表!B:H,2,FALSE)</f>
        <v>CS9C</v>
      </c>
      <c r="S506" s="29" t="str">
        <f>VLOOKUP(G506,开关状态表!B:H,5,FALSE)</f>
        <v>RN6A</v>
      </c>
      <c r="T506" s="29" t="str">
        <f>VLOOKUP(G506,开关状态表!B:H,6,FALSE)</f>
        <v>TC6A</v>
      </c>
      <c r="U506" s="29">
        <f>VLOOKUP(R506&amp;"-"&amp;S506,通道清单!C:L,8,FALSE)</f>
        <v>36</v>
      </c>
      <c r="V506" s="29">
        <f>VLOOKUP(R506&amp;"-"&amp;S506,通道清单!C:L,9,FALSE)</f>
        <v>17542</v>
      </c>
      <c r="W506" s="29">
        <f>VLOOKUP(R506&amp;"-"&amp;S506,通道清单!C:L,10,FALSE)</f>
        <v>17578</v>
      </c>
      <c r="X506" s="29">
        <f>VLOOKUP(R506&amp;"-"&amp;T506,通道清单!C:L,9,FALSE)</f>
        <v>11942</v>
      </c>
      <c r="Y506" s="29">
        <f>VLOOKUP(R506&amp;"-"&amp;T506,通道清单!C:L,10,FALSE)</f>
        <v>11978</v>
      </c>
    </row>
    <row r="507" ht="15" hidden="1" spans="1:25">
      <c r="A507" s="29">
        <f t="shared" si="85"/>
        <v>506</v>
      </c>
      <c r="B507" s="29" t="str">
        <f t="shared" si="86"/>
        <v>CS9C-1-2-[5][5]-OFF0-BW36</v>
      </c>
      <c r="C507" s="29" t="str">
        <f>R507&amp;"_BW"&amp;TEXT(O507-N507,"000.00")&amp;"_U"&amp;VLOOKUP(R507&amp;"-"&amp;S507,通道清单!C:L,5,FALSE)&amp;LEFT("_____",5-LEN(VLOOKUP(R507&amp;"-"&amp;S507,通道清单!C:L,4,FALSE)))&amp;VLOOKUP(R507&amp;"-"&amp;S507,通道清单!C:L,4,FALSE)&amp;"_S"&amp;TEXT(N507,"00000.00")&amp;"_E"&amp;TEXT(O507,"00000.00")&amp;"_D"&amp;VLOOKUP(R507&amp;"-"&amp;T507,通道清单!C:L,5,FALSE)&amp;LEFT("_____",5-LEN(VLOOKUP(R507&amp;"-"&amp;T507,通道清单!C:L,4,FALSE)))&amp;VLOOKUP(R507&amp;"-"&amp;T507,通道清单!C:L,4,FALSE)&amp;"_S"&amp;TEXT(P507,"00000.00")&amp;"_E"&amp;TEXT(Q507,"00000.00")</f>
        <v>CS9C_BW036.00_UR____N_S17582.00_E17618.00_DL____C_S11982.00_E12018.00</v>
      </c>
      <c r="D507" s="29"/>
      <c r="E507" s="29"/>
      <c r="F507" s="29"/>
      <c r="G507" s="29" t="s">
        <v>8983</v>
      </c>
      <c r="H507" s="29">
        <f>VLOOKUP(G507,开关状态表!B:I,7,FALSE)</f>
        <v>1</v>
      </c>
      <c r="I507" s="29">
        <v>0</v>
      </c>
      <c r="J507" s="161">
        <v>36</v>
      </c>
      <c r="K507" s="29" t="s">
        <v>202</v>
      </c>
      <c r="L507" s="29"/>
      <c r="M507" s="158" t="s">
        <v>8733</v>
      </c>
      <c r="N507" s="156">
        <f t="shared" si="87"/>
        <v>17582</v>
      </c>
      <c r="O507" s="156">
        <f t="shared" si="88"/>
        <v>17618</v>
      </c>
      <c r="P507" s="156">
        <f t="shared" si="89"/>
        <v>11982</v>
      </c>
      <c r="Q507" s="156">
        <f t="shared" si="90"/>
        <v>12018</v>
      </c>
      <c r="R507" s="29" t="str">
        <f>VLOOKUP(VLOOKUP(G507,开关状态表!B:H,2,FALSE),矩阵信息表!B:H,2,FALSE)</f>
        <v>CS9C</v>
      </c>
      <c r="S507" s="29" t="str">
        <f>VLOOKUP(G507,开关状态表!B:H,5,FALSE)</f>
        <v>RN7A</v>
      </c>
      <c r="T507" s="29" t="str">
        <f>VLOOKUP(G507,开关状态表!B:H,6,FALSE)</f>
        <v>TC7A</v>
      </c>
      <c r="U507" s="29">
        <f>VLOOKUP(R507&amp;"-"&amp;S507,通道清单!C:L,8,FALSE)</f>
        <v>36</v>
      </c>
      <c r="V507" s="29">
        <f>VLOOKUP(R507&amp;"-"&amp;S507,通道清单!C:L,9,FALSE)</f>
        <v>17582</v>
      </c>
      <c r="W507" s="29">
        <f>VLOOKUP(R507&amp;"-"&amp;S507,通道清单!C:L,10,FALSE)</f>
        <v>17618</v>
      </c>
      <c r="X507" s="29">
        <f>VLOOKUP(R507&amp;"-"&amp;T507,通道清单!C:L,9,FALSE)</f>
        <v>11982</v>
      </c>
      <c r="Y507" s="29">
        <f>VLOOKUP(R507&amp;"-"&amp;T507,通道清单!C:L,10,FALSE)</f>
        <v>12018</v>
      </c>
    </row>
    <row r="508" ht="15" hidden="1" spans="1:25">
      <c r="A508" s="29">
        <f t="shared" si="85"/>
        <v>507</v>
      </c>
      <c r="B508" s="29" t="str">
        <f t="shared" si="86"/>
        <v>CS9C-1-4-[1][4]-OFF0-BW36</v>
      </c>
      <c r="C508" s="29" t="str">
        <f>R508&amp;"_BW"&amp;TEXT(O508-N508,"000.00")&amp;"_U"&amp;VLOOKUP(R508&amp;"-"&amp;S508,通道清单!C:L,5,FALSE)&amp;LEFT("_____",5-LEN(VLOOKUP(R508&amp;"-"&amp;S508,通道清单!C:L,4,FALSE)))&amp;VLOOKUP(R508&amp;"-"&amp;S508,通道清单!C:L,4,FALSE)&amp;"_S"&amp;TEXT(N508,"00000.00")&amp;"_E"&amp;TEXT(O508,"00000.00")&amp;"_D"&amp;VLOOKUP(R508&amp;"-"&amp;T508,通道清单!C:L,5,FALSE)&amp;LEFT("_____",5-LEN(VLOOKUP(R508&amp;"-"&amp;T508,通道清单!C:L,4,FALSE)))&amp;VLOOKUP(R508&amp;"-"&amp;T508,通道清单!C:L,4,FALSE)&amp;"_S"&amp;TEXT(P508,"00000.00")&amp;"_E"&amp;TEXT(Q508,"00000.00")</f>
        <v>CS9C_BW036.00_UR____N_S17622.00_E17658.00_DL____S_S12022.00_E12058.00</v>
      </c>
      <c r="D508" s="29"/>
      <c r="E508" s="29"/>
      <c r="F508" s="29"/>
      <c r="G508" s="29" t="s">
        <v>8984</v>
      </c>
      <c r="H508" s="29">
        <f>VLOOKUP(G508,开关状态表!B:I,7,FALSE)</f>
        <v>1</v>
      </c>
      <c r="I508" s="29">
        <v>0</v>
      </c>
      <c r="J508" s="161">
        <v>36</v>
      </c>
      <c r="K508" s="29" t="s">
        <v>8732</v>
      </c>
      <c r="L508" s="29"/>
      <c r="M508" s="158" t="s">
        <v>8733</v>
      </c>
      <c r="N508" s="156">
        <f t="shared" si="87"/>
        <v>17622</v>
      </c>
      <c r="O508" s="156">
        <f t="shared" si="88"/>
        <v>17658</v>
      </c>
      <c r="P508" s="156">
        <f t="shared" si="89"/>
        <v>12022</v>
      </c>
      <c r="Q508" s="156">
        <f t="shared" si="90"/>
        <v>12058</v>
      </c>
      <c r="R508" s="29" t="str">
        <f>VLOOKUP(VLOOKUP(G508,开关状态表!B:H,2,FALSE),矩阵信息表!B:H,2,FALSE)</f>
        <v>CS9C</v>
      </c>
      <c r="S508" s="29" t="str">
        <f>VLOOKUP(G508,开关状态表!B:H,5,FALSE)</f>
        <v>RN8A</v>
      </c>
      <c r="T508" s="29" t="str">
        <f>VLOOKUP(G508,开关状态表!B:H,6,FALSE)</f>
        <v>TS8A</v>
      </c>
      <c r="U508" s="29">
        <f>VLOOKUP(R508&amp;"-"&amp;S508,通道清单!C:L,8,FALSE)</f>
        <v>36</v>
      </c>
      <c r="V508" s="29">
        <f>VLOOKUP(R508&amp;"-"&amp;S508,通道清单!C:L,9,FALSE)</f>
        <v>17622</v>
      </c>
      <c r="W508" s="29">
        <f>VLOOKUP(R508&amp;"-"&amp;S508,通道清单!C:L,10,FALSE)</f>
        <v>17658</v>
      </c>
      <c r="X508" s="29">
        <f>VLOOKUP(R508&amp;"-"&amp;T508,通道清单!C:L,9,FALSE)</f>
        <v>12022</v>
      </c>
      <c r="Y508" s="29">
        <f>VLOOKUP(R508&amp;"-"&amp;T508,通道清单!C:L,10,FALSE)</f>
        <v>12058</v>
      </c>
    </row>
    <row r="509" ht="15" hidden="1" spans="1:25">
      <c r="A509" s="29">
        <f t="shared" si="85"/>
        <v>508</v>
      </c>
      <c r="B509" s="29" t="str">
        <f t="shared" si="86"/>
        <v>CS9C-1-4-[2][5]-OFF0-BW36</v>
      </c>
      <c r="C509" s="29" t="str">
        <f>R509&amp;"_BW"&amp;TEXT(O509-N509,"000.00")&amp;"_U"&amp;VLOOKUP(R509&amp;"-"&amp;S509,通道清单!C:L,5,FALSE)&amp;LEFT("_____",5-LEN(VLOOKUP(R509&amp;"-"&amp;S509,通道清单!C:L,4,FALSE)))&amp;VLOOKUP(R509&amp;"-"&amp;S509,通道清单!C:L,4,FALSE)&amp;"_S"&amp;TEXT(N509,"00000.00")&amp;"_E"&amp;TEXT(O509,"00000.00")&amp;"_D"&amp;VLOOKUP(R509&amp;"-"&amp;T509,通道清单!C:L,5,FALSE)&amp;LEFT("_____",5-LEN(VLOOKUP(R509&amp;"-"&amp;T509,通道清单!C:L,4,FALSE)))&amp;VLOOKUP(R509&amp;"-"&amp;T509,通道清单!C:L,4,FALSE)&amp;"_S"&amp;TEXT(P509,"00000.00")&amp;"_E"&amp;TEXT(Q509,"00000.00")</f>
        <v>CS9C_BW036.00_UR____N_S17662.00_E17698.00_DL____S_S12062.00_E12098.00</v>
      </c>
      <c r="D509" s="29"/>
      <c r="E509" s="29"/>
      <c r="F509" s="29"/>
      <c r="G509" s="29" t="s">
        <v>8985</v>
      </c>
      <c r="H509" s="29">
        <f>VLOOKUP(G509,开关状态表!B:I,7,FALSE)</f>
        <v>1</v>
      </c>
      <c r="I509" s="29">
        <v>0</v>
      </c>
      <c r="J509" s="161">
        <v>36</v>
      </c>
      <c r="K509" s="29" t="s">
        <v>202</v>
      </c>
      <c r="L509" s="29"/>
      <c r="M509" s="158" t="s">
        <v>8733</v>
      </c>
      <c r="N509" s="156">
        <f t="shared" si="87"/>
        <v>17662</v>
      </c>
      <c r="O509" s="156">
        <f t="shared" si="88"/>
        <v>17698</v>
      </c>
      <c r="P509" s="156">
        <f t="shared" si="89"/>
        <v>12062</v>
      </c>
      <c r="Q509" s="156">
        <f t="shared" si="90"/>
        <v>12098</v>
      </c>
      <c r="R509" s="29" t="str">
        <f>VLOOKUP(VLOOKUP(G509,开关状态表!B:H,2,FALSE),矩阵信息表!B:H,2,FALSE)</f>
        <v>CS9C</v>
      </c>
      <c r="S509" s="29" t="str">
        <f>VLOOKUP(G509,开关状态表!B:H,5,FALSE)</f>
        <v>RN9A</v>
      </c>
      <c r="T509" s="29" t="str">
        <f>VLOOKUP(G509,开关状态表!B:H,6,FALSE)</f>
        <v>TS9A</v>
      </c>
      <c r="U509" s="29">
        <f>VLOOKUP(R509&amp;"-"&amp;S509,通道清单!C:L,8,FALSE)</f>
        <v>36</v>
      </c>
      <c r="V509" s="29">
        <f>VLOOKUP(R509&amp;"-"&amp;S509,通道清单!C:L,9,FALSE)</f>
        <v>17662</v>
      </c>
      <c r="W509" s="29">
        <f>VLOOKUP(R509&amp;"-"&amp;S509,通道清单!C:L,10,FALSE)</f>
        <v>17698</v>
      </c>
      <c r="X509" s="29">
        <f>VLOOKUP(R509&amp;"-"&amp;T509,通道清单!C:L,9,FALSE)</f>
        <v>12062</v>
      </c>
      <c r="Y509" s="29">
        <f>VLOOKUP(R509&amp;"-"&amp;T509,通道清单!C:L,10,FALSE)</f>
        <v>12098</v>
      </c>
    </row>
    <row r="510" ht="15" hidden="1" spans="1:25">
      <c r="A510" s="29">
        <f t="shared" si="85"/>
        <v>509</v>
      </c>
      <c r="B510" s="29" t="str">
        <f t="shared" si="86"/>
        <v>CS9C-1-4-[3][6]-OFF0-BW36</v>
      </c>
      <c r="C510" s="29" t="str">
        <f>R510&amp;"_BW"&amp;TEXT(O510-N510,"000.00")&amp;"_U"&amp;VLOOKUP(R510&amp;"-"&amp;S510,通道清单!C:L,5,FALSE)&amp;LEFT("_____",5-LEN(VLOOKUP(R510&amp;"-"&amp;S510,通道清单!C:L,4,FALSE)))&amp;VLOOKUP(R510&amp;"-"&amp;S510,通道清单!C:L,4,FALSE)&amp;"_S"&amp;TEXT(N510,"00000.00")&amp;"_E"&amp;TEXT(O510,"00000.00")&amp;"_D"&amp;VLOOKUP(R510&amp;"-"&amp;T510,通道清单!C:L,5,FALSE)&amp;LEFT("_____",5-LEN(VLOOKUP(R510&amp;"-"&amp;T510,通道清单!C:L,4,FALSE)))&amp;VLOOKUP(R510&amp;"-"&amp;T510,通道清单!C:L,4,FALSE)&amp;"_S"&amp;TEXT(P510,"00000.00")&amp;"_E"&amp;TEXT(Q510,"00000.00")</f>
        <v>CS9C_BW036.00_UR____N_S17702.00_E17738.00_DL____S_S12102.00_E12138.00</v>
      </c>
      <c r="D510" s="29"/>
      <c r="E510" s="29"/>
      <c r="F510" s="29"/>
      <c r="G510" s="29" t="s">
        <v>8986</v>
      </c>
      <c r="H510" s="29">
        <f>VLOOKUP(G510,开关状态表!B:I,7,FALSE)</f>
        <v>1</v>
      </c>
      <c r="I510" s="29">
        <v>0</v>
      </c>
      <c r="J510" s="161">
        <v>36</v>
      </c>
      <c r="K510" s="29" t="s">
        <v>8732</v>
      </c>
      <c r="L510" s="29"/>
      <c r="M510" s="158" t="s">
        <v>8733</v>
      </c>
      <c r="N510" s="156">
        <f t="shared" si="87"/>
        <v>17702</v>
      </c>
      <c r="O510" s="156">
        <f t="shared" si="88"/>
        <v>17738</v>
      </c>
      <c r="P510" s="156">
        <f t="shared" si="89"/>
        <v>12102</v>
      </c>
      <c r="Q510" s="156">
        <f t="shared" si="90"/>
        <v>12138</v>
      </c>
      <c r="R510" s="29" t="str">
        <f>VLOOKUP(VLOOKUP(G510,开关状态表!B:H,2,FALSE),矩阵信息表!B:H,2,FALSE)</f>
        <v>CS9C</v>
      </c>
      <c r="S510" s="29" t="str">
        <f>VLOOKUP(G510,开关状态表!B:H,5,FALSE)</f>
        <v>RN10A</v>
      </c>
      <c r="T510" s="29" t="str">
        <f>VLOOKUP(G510,开关状态表!B:H,6,FALSE)</f>
        <v>TS10A</v>
      </c>
      <c r="U510" s="29">
        <f>VLOOKUP(R510&amp;"-"&amp;S510,通道清单!C:L,8,FALSE)</f>
        <v>36</v>
      </c>
      <c r="V510" s="29">
        <f>VLOOKUP(R510&amp;"-"&amp;S510,通道清单!C:L,9,FALSE)</f>
        <v>17702</v>
      </c>
      <c r="W510" s="29">
        <f>VLOOKUP(R510&amp;"-"&amp;S510,通道清单!C:L,10,FALSE)</f>
        <v>17738</v>
      </c>
      <c r="X510" s="29">
        <f>VLOOKUP(R510&amp;"-"&amp;T510,通道清单!C:L,9,FALSE)</f>
        <v>12102</v>
      </c>
      <c r="Y510" s="29">
        <f>VLOOKUP(R510&amp;"-"&amp;T510,通道清单!C:L,10,FALSE)</f>
        <v>12138</v>
      </c>
    </row>
    <row r="511" ht="15" hidden="1" spans="1:25">
      <c r="A511" s="29">
        <f t="shared" si="85"/>
        <v>510</v>
      </c>
      <c r="B511" s="29" t="str">
        <f t="shared" si="86"/>
        <v>CS9C-1-2-[6][6]-OFF0-BW36</v>
      </c>
      <c r="C511" s="29" t="str">
        <f>R511&amp;"_BW"&amp;TEXT(O511-N511,"000.00")&amp;"_U"&amp;VLOOKUP(R511&amp;"-"&amp;S511,通道清单!C:L,5,FALSE)&amp;LEFT("_____",5-LEN(VLOOKUP(R511&amp;"-"&amp;S511,通道清单!C:L,4,FALSE)))&amp;VLOOKUP(R511&amp;"-"&amp;S511,通道清单!C:L,4,FALSE)&amp;"_S"&amp;TEXT(N511,"00000.00")&amp;"_E"&amp;TEXT(O511,"00000.00")&amp;"_D"&amp;VLOOKUP(R511&amp;"-"&amp;T511,通道清单!C:L,5,FALSE)&amp;LEFT("_____",5-LEN(VLOOKUP(R511&amp;"-"&amp;T511,通道清单!C:L,4,FALSE)))&amp;VLOOKUP(R511&amp;"-"&amp;T511,通道清单!C:L,4,FALSE)&amp;"_S"&amp;TEXT(P511,"00000.00")&amp;"_E"&amp;TEXT(Q511,"00000.00")</f>
        <v>CS9C_BW036.00_UR____N_S17742.00_E17778.00_DL____C_S12142.00_E12178.00</v>
      </c>
      <c r="D511" s="29"/>
      <c r="E511" s="29"/>
      <c r="F511" s="29"/>
      <c r="G511" s="29" t="s">
        <v>8987</v>
      </c>
      <c r="H511" s="29">
        <f>VLOOKUP(G511,开关状态表!B:I,7,FALSE)</f>
        <v>1</v>
      </c>
      <c r="I511" s="29">
        <v>0</v>
      </c>
      <c r="J511" s="161">
        <v>36</v>
      </c>
      <c r="K511" s="29" t="s">
        <v>8732</v>
      </c>
      <c r="L511" s="29"/>
      <c r="M511" s="158" t="s">
        <v>8733</v>
      </c>
      <c r="N511" s="156">
        <f t="shared" si="87"/>
        <v>17742</v>
      </c>
      <c r="O511" s="156">
        <f t="shared" si="88"/>
        <v>17778</v>
      </c>
      <c r="P511" s="156">
        <f t="shared" si="89"/>
        <v>12142</v>
      </c>
      <c r="Q511" s="156">
        <f t="shared" si="90"/>
        <v>12178</v>
      </c>
      <c r="R511" s="29" t="str">
        <f>VLOOKUP(VLOOKUP(G511,开关状态表!B:H,2,FALSE),矩阵信息表!B:H,2,FALSE)</f>
        <v>CS9C</v>
      </c>
      <c r="S511" s="29" t="str">
        <f>VLOOKUP(G511,开关状态表!B:H,5,FALSE)</f>
        <v>RN11A</v>
      </c>
      <c r="T511" s="29" t="str">
        <f>VLOOKUP(G511,开关状态表!B:H,6,FALSE)</f>
        <v>TC11A</v>
      </c>
      <c r="U511" s="29">
        <f>VLOOKUP(R511&amp;"-"&amp;S511,通道清单!C:L,8,FALSE)</f>
        <v>36</v>
      </c>
      <c r="V511" s="29">
        <f>VLOOKUP(R511&amp;"-"&amp;S511,通道清单!C:L,9,FALSE)</f>
        <v>17742</v>
      </c>
      <c r="W511" s="29">
        <f>VLOOKUP(R511&amp;"-"&amp;S511,通道清单!C:L,10,FALSE)</f>
        <v>17778</v>
      </c>
      <c r="X511" s="29">
        <f>VLOOKUP(R511&amp;"-"&amp;T511,通道清单!C:L,9,FALSE)</f>
        <v>12142</v>
      </c>
      <c r="Y511" s="29">
        <f>VLOOKUP(R511&amp;"-"&amp;T511,通道清单!C:L,10,FALSE)</f>
        <v>12178</v>
      </c>
    </row>
    <row r="512" ht="15" hidden="1" spans="1:25">
      <c r="A512" s="29">
        <f t="shared" si="85"/>
        <v>511</v>
      </c>
      <c r="B512" s="29" t="str">
        <f t="shared" si="86"/>
        <v>CS9C-1-1-[1][1]-OFF0-BW45</v>
      </c>
      <c r="C512" s="29" t="str">
        <f>R512&amp;"_BW"&amp;TEXT(O512-N512,"000.00")&amp;"_U"&amp;VLOOKUP(R512&amp;"-"&amp;S512,通道清单!C:L,5,FALSE)&amp;LEFT("_____",5-LEN(VLOOKUP(R512&amp;"-"&amp;S512,通道清单!C:L,4,FALSE)))&amp;VLOOKUP(R512&amp;"-"&amp;S512,通道清单!C:L,4,FALSE)&amp;"_S"&amp;TEXT(N512,"00000.00")&amp;"_E"&amp;TEXT(O512,"00000.00")&amp;"_D"&amp;VLOOKUP(R512&amp;"-"&amp;T512,通道清单!C:L,5,FALSE)&amp;LEFT("_____",5-LEN(VLOOKUP(R512&amp;"-"&amp;T512,通道清单!C:L,4,FALSE)))&amp;VLOOKUP(R512&amp;"-"&amp;T512,通道清单!C:L,4,FALSE)&amp;"_S"&amp;TEXT(P512,"00000.00")&amp;"_E"&amp;TEXT(Q512,"00000.00")</f>
        <v>CS9C_BW045.00_UL____N_S17311.50_E17356.50_DR____C_S11711.50_E11756.50</v>
      </c>
      <c r="D512" s="29"/>
      <c r="E512" s="29"/>
      <c r="F512" s="29"/>
      <c r="G512" s="29" t="s">
        <v>8988</v>
      </c>
      <c r="H512" s="29">
        <f>VLOOKUP(G512,开关状态表!B:I,7,FALSE)</f>
        <v>1</v>
      </c>
      <c r="I512" s="29">
        <v>0</v>
      </c>
      <c r="J512" s="161">
        <v>45</v>
      </c>
      <c r="K512" s="29" t="s">
        <v>202</v>
      </c>
      <c r="L512" s="29"/>
      <c r="M512" s="158" t="s">
        <v>8733</v>
      </c>
      <c r="N512" s="156">
        <f t="shared" si="87"/>
        <v>17311.5</v>
      </c>
      <c r="O512" s="156">
        <f t="shared" si="88"/>
        <v>17356.5</v>
      </c>
      <c r="P512" s="156">
        <f t="shared" si="89"/>
        <v>11711.5</v>
      </c>
      <c r="Q512" s="156">
        <f t="shared" si="90"/>
        <v>11756.5</v>
      </c>
      <c r="R512" s="29" t="str">
        <f>VLOOKUP(VLOOKUP(G512,开关状态表!B:H,2,FALSE),矩阵信息表!B:H,2,FALSE)</f>
        <v>CS9C</v>
      </c>
      <c r="S512" s="29" t="str">
        <f>VLOOKUP(G512,开关状态表!B:H,5,FALSE)</f>
        <v>RN12B</v>
      </c>
      <c r="T512" s="29" t="str">
        <f>VLOOKUP(G512,开关状态表!B:H,6,FALSE)</f>
        <v>TC12B</v>
      </c>
      <c r="U512" s="29">
        <f>VLOOKUP(R512&amp;"-"&amp;S512,通道清单!C:L,8,FALSE)</f>
        <v>45</v>
      </c>
      <c r="V512" s="29">
        <f>VLOOKUP(R512&amp;"-"&amp;S512,通道清单!C:L,9,FALSE)</f>
        <v>17311.5</v>
      </c>
      <c r="W512" s="29">
        <f>VLOOKUP(R512&amp;"-"&amp;S512,通道清单!C:L,10,FALSE)</f>
        <v>17356.5</v>
      </c>
      <c r="X512" s="29">
        <f>VLOOKUP(R512&amp;"-"&amp;T512,通道清单!C:L,9,FALSE)</f>
        <v>11711.5</v>
      </c>
      <c r="Y512" s="29">
        <f>VLOOKUP(R512&amp;"-"&amp;T512,通道清单!C:L,10,FALSE)</f>
        <v>11756.5</v>
      </c>
    </row>
    <row r="513" ht="15" hidden="1" spans="1:25">
      <c r="A513" s="29">
        <f t="shared" si="85"/>
        <v>512</v>
      </c>
      <c r="B513" s="29" t="str">
        <f t="shared" si="86"/>
        <v>CS9C-1-1-[2][2]-OFF0-BW36</v>
      </c>
      <c r="C513" s="29" t="str">
        <f>R513&amp;"_BW"&amp;TEXT(O513-N513,"000.00")&amp;"_U"&amp;VLOOKUP(R513&amp;"-"&amp;S513,通道清单!C:L,5,FALSE)&amp;LEFT("_____",5-LEN(VLOOKUP(R513&amp;"-"&amp;S513,通道清单!C:L,4,FALSE)))&amp;VLOOKUP(R513&amp;"-"&amp;S513,通道清单!C:L,4,FALSE)&amp;"_S"&amp;TEXT(N513,"00000.00")&amp;"_E"&amp;TEXT(O513,"00000.00")&amp;"_D"&amp;VLOOKUP(R513&amp;"-"&amp;T513,通道清单!C:L,5,FALSE)&amp;LEFT("_____",5-LEN(VLOOKUP(R513&amp;"-"&amp;T513,通道清单!C:L,4,FALSE)))&amp;VLOOKUP(R513&amp;"-"&amp;T513,通道清单!C:L,4,FALSE)&amp;"_S"&amp;TEXT(P513,"00000.00")&amp;"_E"&amp;TEXT(Q513,"00000.00")</f>
        <v>CS9C_BW036.00_UL____N_S17362.00_E17398.00_DR____C_S11762.00_E11798.00</v>
      </c>
      <c r="D513" s="29"/>
      <c r="E513" s="29"/>
      <c r="F513" s="29"/>
      <c r="G513" s="29" t="s">
        <v>8989</v>
      </c>
      <c r="H513" s="29">
        <f>VLOOKUP(G513,开关状态表!B:I,7,FALSE)</f>
        <v>1</v>
      </c>
      <c r="I513" s="29">
        <v>0</v>
      </c>
      <c r="J513" s="161">
        <v>36</v>
      </c>
      <c r="K513" s="29" t="s">
        <v>202</v>
      </c>
      <c r="L513" s="29"/>
      <c r="M513" s="158" t="s">
        <v>8733</v>
      </c>
      <c r="N513" s="156">
        <f t="shared" si="87"/>
        <v>17362</v>
      </c>
      <c r="O513" s="156">
        <f t="shared" si="88"/>
        <v>17398</v>
      </c>
      <c r="P513" s="156">
        <f t="shared" si="89"/>
        <v>11762</v>
      </c>
      <c r="Q513" s="156">
        <f t="shared" si="90"/>
        <v>11798</v>
      </c>
      <c r="R513" s="29" t="str">
        <f>VLOOKUP(VLOOKUP(G513,开关状态表!B:H,2,FALSE),矩阵信息表!B:H,2,FALSE)</f>
        <v>CS9C</v>
      </c>
      <c r="S513" s="29" t="str">
        <f>VLOOKUP(G513,开关状态表!B:H,5,FALSE)</f>
        <v>RN1B</v>
      </c>
      <c r="T513" s="29" t="str">
        <f>VLOOKUP(G513,开关状态表!B:H,6,FALSE)</f>
        <v>TC1B</v>
      </c>
      <c r="U513" s="29">
        <f>VLOOKUP(R513&amp;"-"&amp;S513,通道清单!C:L,8,FALSE)</f>
        <v>36</v>
      </c>
      <c r="V513" s="29">
        <f>VLOOKUP(R513&amp;"-"&amp;S513,通道清单!C:L,9,FALSE)</f>
        <v>17362</v>
      </c>
      <c r="W513" s="29">
        <f>VLOOKUP(R513&amp;"-"&amp;S513,通道清单!C:L,10,FALSE)</f>
        <v>17398</v>
      </c>
      <c r="X513" s="29">
        <f>VLOOKUP(R513&amp;"-"&amp;T513,通道清单!C:L,9,FALSE)</f>
        <v>11762</v>
      </c>
      <c r="Y513" s="29">
        <f>VLOOKUP(R513&amp;"-"&amp;T513,通道清单!C:L,10,FALSE)</f>
        <v>11798</v>
      </c>
    </row>
    <row r="514" ht="15" hidden="1" spans="1:25">
      <c r="A514" s="29">
        <f t="shared" si="85"/>
        <v>513</v>
      </c>
      <c r="B514" s="29" t="str">
        <f t="shared" si="86"/>
        <v>CS9C-1-1-[3][3]-OFF0-BW36</v>
      </c>
      <c r="C514" s="29" t="str">
        <f>R514&amp;"_BW"&amp;TEXT(O514-N514,"000.00")&amp;"_U"&amp;VLOOKUP(R514&amp;"-"&amp;S514,通道清单!C:L,5,FALSE)&amp;LEFT("_____",5-LEN(VLOOKUP(R514&amp;"-"&amp;S514,通道清单!C:L,4,FALSE)))&amp;VLOOKUP(R514&amp;"-"&amp;S514,通道清单!C:L,4,FALSE)&amp;"_S"&amp;TEXT(N514,"00000.00")&amp;"_E"&amp;TEXT(O514,"00000.00")&amp;"_D"&amp;VLOOKUP(R514&amp;"-"&amp;T514,通道清单!C:L,5,FALSE)&amp;LEFT("_____",5-LEN(VLOOKUP(R514&amp;"-"&amp;T514,通道清单!C:L,4,FALSE)))&amp;VLOOKUP(R514&amp;"-"&amp;T514,通道清单!C:L,4,FALSE)&amp;"_S"&amp;TEXT(P514,"00000.00")&amp;"_E"&amp;TEXT(Q514,"00000.00")</f>
        <v>CS9C_BW036.00_UL____N_S17402.00_E17438.00_DR____C_S11802.00_E11838.00</v>
      </c>
      <c r="D514" s="29"/>
      <c r="E514" s="29"/>
      <c r="F514" s="29"/>
      <c r="G514" s="29" t="s">
        <v>8990</v>
      </c>
      <c r="H514" s="29">
        <f>VLOOKUP(G514,开关状态表!B:I,7,FALSE)</f>
        <v>1</v>
      </c>
      <c r="I514" s="29">
        <v>0</v>
      </c>
      <c r="J514" s="161">
        <v>36</v>
      </c>
      <c r="K514" s="29" t="s">
        <v>202</v>
      </c>
      <c r="L514" s="29"/>
      <c r="M514" s="158" t="s">
        <v>8733</v>
      </c>
      <c r="N514" s="156">
        <f t="shared" si="87"/>
        <v>17402</v>
      </c>
      <c r="O514" s="156">
        <f t="shared" si="88"/>
        <v>17438</v>
      </c>
      <c r="P514" s="156">
        <f t="shared" si="89"/>
        <v>11802</v>
      </c>
      <c r="Q514" s="156">
        <f t="shared" si="90"/>
        <v>11838</v>
      </c>
      <c r="R514" s="29" t="str">
        <f>VLOOKUP(VLOOKUP(G514,开关状态表!B:H,2,FALSE),矩阵信息表!B:H,2,FALSE)</f>
        <v>CS9C</v>
      </c>
      <c r="S514" s="29" t="str">
        <f>VLOOKUP(G514,开关状态表!B:H,5,FALSE)</f>
        <v>RN2B</v>
      </c>
      <c r="T514" s="29" t="str">
        <f>VLOOKUP(G514,开关状态表!B:H,6,FALSE)</f>
        <v>TC2B</v>
      </c>
      <c r="U514" s="29">
        <f>VLOOKUP(R514&amp;"-"&amp;S514,通道清单!C:L,8,FALSE)</f>
        <v>36</v>
      </c>
      <c r="V514" s="29">
        <f>VLOOKUP(R514&amp;"-"&amp;S514,通道清单!C:L,9,FALSE)</f>
        <v>17402</v>
      </c>
      <c r="W514" s="29">
        <f>VLOOKUP(R514&amp;"-"&amp;S514,通道清单!C:L,10,FALSE)</f>
        <v>17438</v>
      </c>
      <c r="X514" s="29">
        <f>VLOOKUP(R514&amp;"-"&amp;T514,通道清单!C:L,9,FALSE)</f>
        <v>11802</v>
      </c>
      <c r="Y514" s="29">
        <f>VLOOKUP(R514&amp;"-"&amp;T514,通道清单!C:L,10,FALSE)</f>
        <v>11838</v>
      </c>
    </row>
    <row r="515" ht="15" hidden="1" spans="1:25">
      <c r="A515" s="29">
        <f t="shared" si="85"/>
        <v>514</v>
      </c>
      <c r="B515" s="29" t="str">
        <f t="shared" si="86"/>
        <v>CS9C-1-1-[4][4]-OFF0-BW36</v>
      </c>
      <c r="C515" s="29" t="str">
        <f>R515&amp;"_BW"&amp;TEXT(O515-N515,"000.00")&amp;"_U"&amp;VLOOKUP(R515&amp;"-"&amp;S515,通道清单!C:L,5,FALSE)&amp;LEFT("_____",5-LEN(VLOOKUP(R515&amp;"-"&amp;S515,通道清单!C:L,4,FALSE)))&amp;VLOOKUP(R515&amp;"-"&amp;S515,通道清单!C:L,4,FALSE)&amp;"_S"&amp;TEXT(N515,"00000.00")&amp;"_E"&amp;TEXT(O515,"00000.00")&amp;"_D"&amp;VLOOKUP(R515&amp;"-"&amp;T515,通道清单!C:L,5,FALSE)&amp;LEFT("_____",5-LEN(VLOOKUP(R515&amp;"-"&amp;T515,通道清单!C:L,4,FALSE)))&amp;VLOOKUP(R515&amp;"-"&amp;T515,通道清单!C:L,4,FALSE)&amp;"_S"&amp;TEXT(P515,"00000.00")&amp;"_E"&amp;TEXT(Q515,"00000.00")</f>
        <v>CS9C_BW036.00_UL____N_S17442.00_E17478.00_DR____C_S11842.00_E11878.00</v>
      </c>
      <c r="D515" s="29"/>
      <c r="E515" s="29"/>
      <c r="F515" s="29"/>
      <c r="G515" s="29" t="s">
        <v>8991</v>
      </c>
      <c r="H515" s="29">
        <f>VLOOKUP(G515,开关状态表!B:I,7,FALSE)</f>
        <v>1</v>
      </c>
      <c r="I515" s="29">
        <v>0</v>
      </c>
      <c r="J515" s="161">
        <v>36</v>
      </c>
      <c r="K515" s="29" t="s">
        <v>8732</v>
      </c>
      <c r="L515" s="29"/>
      <c r="M515" s="158" t="s">
        <v>8733</v>
      </c>
      <c r="N515" s="156">
        <f t="shared" si="87"/>
        <v>17442</v>
      </c>
      <c r="O515" s="156">
        <f t="shared" si="88"/>
        <v>17478</v>
      </c>
      <c r="P515" s="156">
        <f t="shared" si="89"/>
        <v>11842</v>
      </c>
      <c r="Q515" s="156">
        <f t="shared" si="90"/>
        <v>11878</v>
      </c>
      <c r="R515" s="29" t="str">
        <f>VLOOKUP(VLOOKUP(G515,开关状态表!B:H,2,FALSE),矩阵信息表!B:H,2,FALSE)</f>
        <v>CS9C</v>
      </c>
      <c r="S515" s="29" t="str">
        <f>VLOOKUP(G515,开关状态表!B:H,5,FALSE)</f>
        <v>RN3B</v>
      </c>
      <c r="T515" s="29" t="str">
        <f>VLOOKUP(G515,开关状态表!B:H,6,FALSE)</f>
        <v>TC3B</v>
      </c>
      <c r="U515" s="29">
        <f>VLOOKUP(R515&amp;"-"&amp;S515,通道清单!C:L,8,FALSE)</f>
        <v>36</v>
      </c>
      <c r="V515" s="29">
        <f>VLOOKUP(R515&amp;"-"&amp;S515,通道清单!C:L,9,FALSE)</f>
        <v>17442</v>
      </c>
      <c r="W515" s="29">
        <f>VLOOKUP(R515&amp;"-"&amp;S515,通道清单!C:L,10,FALSE)</f>
        <v>17478</v>
      </c>
      <c r="X515" s="29">
        <f>VLOOKUP(R515&amp;"-"&amp;T515,通道清单!C:L,9,FALSE)</f>
        <v>11842</v>
      </c>
      <c r="Y515" s="29">
        <f>VLOOKUP(R515&amp;"-"&amp;T515,通道清单!C:L,10,FALSE)</f>
        <v>11878</v>
      </c>
    </row>
    <row r="516" ht="15" hidden="1" spans="1:25">
      <c r="A516" s="29">
        <f t="shared" si="85"/>
        <v>515</v>
      </c>
      <c r="B516" s="29" t="str">
        <f t="shared" si="86"/>
        <v>CS9C-1-1-[5][5]-OFF0-BW36</v>
      </c>
      <c r="C516" s="29" t="str">
        <f>R516&amp;"_BW"&amp;TEXT(O516-N516,"000.00")&amp;"_U"&amp;VLOOKUP(R516&amp;"-"&amp;S516,通道清单!C:L,5,FALSE)&amp;LEFT("_____",5-LEN(VLOOKUP(R516&amp;"-"&amp;S516,通道清单!C:L,4,FALSE)))&amp;VLOOKUP(R516&amp;"-"&amp;S516,通道清单!C:L,4,FALSE)&amp;"_S"&amp;TEXT(N516,"00000.00")&amp;"_E"&amp;TEXT(O516,"00000.00")&amp;"_D"&amp;VLOOKUP(R516&amp;"-"&amp;T516,通道清单!C:L,5,FALSE)&amp;LEFT("_____",5-LEN(VLOOKUP(R516&amp;"-"&amp;T516,通道清单!C:L,4,FALSE)))&amp;VLOOKUP(R516&amp;"-"&amp;T516,通道清单!C:L,4,FALSE)&amp;"_S"&amp;TEXT(P516,"00000.00")&amp;"_E"&amp;TEXT(Q516,"00000.00")</f>
        <v>CS9C_BW036.00_UL____N_S17482.00_E17518.00_DR____C_S11882.00_E11918.00</v>
      </c>
      <c r="D516" s="29"/>
      <c r="E516" s="29"/>
      <c r="F516" s="29"/>
      <c r="G516" s="29" t="s">
        <v>8992</v>
      </c>
      <c r="H516" s="29">
        <f>VLOOKUP(G516,开关状态表!B:I,7,FALSE)</f>
        <v>1</v>
      </c>
      <c r="I516" s="29">
        <v>0</v>
      </c>
      <c r="J516" s="161">
        <v>36</v>
      </c>
      <c r="K516" s="29" t="s">
        <v>8732</v>
      </c>
      <c r="L516" s="29"/>
      <c r="M516" s="158" t="s">
        <v>8733</v>
      </c>
      <c r="N516" s="156">
        <f t="shared" si="87"/>
        <v>17482</v>
      </c>
      <c r="O516" s="156">
        <f t="shared" si="88"/>
        <v>17518</v>
      </c>
      <c r="P516" s="156">
        <f t="shared" si="89"/>
        <v>11882</v>
      </c>
      <c r="Q516" s="156">
        <f t="shared" si="90"/>
        <v>11918</v>
      </c>
      <c r="R516" s="29" t="str">
        <f>VLOOKUP(VLOOKUP(G516,开关状态表!B:H,2,FALSE),矩阵信息表!B:H,2,FALSE)</f>
        <v>CS9C</v>
      </c>
      <c r="S516" s="29" t="str">
        <f>VLOOKUP(G516,开关状态表!B:H,5,FALSE)</f>
        <v>RN4B</v>
      </c>
      <c r="T516" s="29" t="str">
        <f>VLOOKUP(G516,开关状态表!B:H,6,FALSE)</f>
        <v>TC4B</v>
      </c>
      <c r="U516" s="29">
        <f>VLOOKUP(R516&amp;"-"&amp;S516,通道清单!C:L,8,FALSE)</f>
        <v>36</v>
      </c>
      <c r="V516" s="29">
        <f>VLOOKUP(R516&amp;"-"&amp;S516,通道清单!C:L,9,FALSE)</f>
        <v>17482</v>
      </c>
      <c r="W516" s="29">
        <f>VLOOKUP(R516&amp;"-"&amp;S516,通道清单!C:L,10,FALSE)</f>
        <v>17518</v>
      </c>
      <c r="X516" s="29">
        <f>VLOOKUP(R516&amp;"-"&amp;T516,通道清单!C:L,9,FALSE)</f>
        <v>11882</v>
      </c>
      <c r="Y516" s="29">
        <f>VLOOKUP(R516&amp;"-"&amp;T516,通道清单!C:L,10,FALSE)</f>
        <v>11918</v>
      </c>
    </row>
    <row r="517" ht="15" hidden="1" spans="1:25">
      <c r="A517" s="29">
        <f t="shared" si="85"/>
        <v>516</v>
      </c>
      <c r="B517" s="29" t="str">
        <f t="shared" si="86"/>
        <v>CS9C-1-1-[6][6]-OFF0-BW36</v>
      </c>
      <c r="C517" s="29" t="str">
        <f>R517&amp;"_BW"&amp;TEXT(O517-N517,"000.00")&amp;"_U"&amp;VLOOKUP(R517&amp;"-"&amp;S517,通道清单!C:L,5,FALSE)&amp;LEFT("_____",5-LEN(VLOOKUP(R517&amp;"-"&amp;S517,通道清单!C:L,4,FALSE)))&amp;VLOOKUP(R517&amp;"-"&amp;S517,通道清单!C:L,4,FALSE)&amp;"_S"&amp;TEXT(N517,"00000.00")&amp;"_E"&amp;TEXT(O517,"00000.00")&amp;"_D"&amp;VLOOKUP(R517&amp;"-"&amp;T517,通道清单!C:L,5,FALSE)&amp;LEFT("_____",5-LEN(VLOOKUP(R517&amp;"-"&amp;T517,通道清单!C:L,4,FALSE)))&amp;VLOOKUP(R517&amp;"-"&amp;T517,通道清单!C:L,4,FALSE)&amp;"_S"&amp;TEXT(P517,"00000.00")&amp;"_E"&amp;TEXT(Q517,"00000.00")</f>
        <v>CS9C_BW036.00_UL____N_S17522.00_E17558.00_DR____C_S11922.00_E11958.00</v>
      </c>
      <c r="D517" s="29"/>
      <c r="E517" s="29"/>
      <c r="F517" s="29"/>
      <c r="G517" s="29" t="s">
        <v>8993</v>
      </c>
      <c r="H517" s="29">
        <f>VLOOKUP(G517,开关状态表!B:I,7,FALSE)</f>
        <v>1</v>
      </c>
      <c r="I517" s="29">
        <v>0</v>
      </c>
      <c r="J517" s="161">
        <v>36</v>
      </c>
      <c r="K517" s="29" t="s">
        <v>8732</v>
      </c>
      <c r="L517" s="29"/>
      <c r="M517" s="158" t="s">
        <v>8733</v>
      </c>
      <c r="N517" s="156">
        <f t="shared" si="87"/>
        <v>17522</v>
      </c>
      <c r="O517" s="156">
        <f t="shared" si="88"/>
        <v>17558</v>
      </c>
      <c r="P517" s="156">
        <f t="shared" si="89"/>
        <v>11922</v>
      </c>
      <c r="Q517" s="156">
        <f t="shared" si="90"/>
        <v>11958</v>
      </c>
      <c r="R517" s="29" t="str">
        <f>VLOOKUP(VLOOKUP(G517,开关状态表!B:H,2,FALSE),矩阵信息表!B:H,2,FALSE)</f>
        <v>CS9C</v>
      </c>
      <c r="S517" s="29" t="str">
        <f>VLOOKUP(G517,开关状态表!B:H,5,FALSE)</f>
        <v>RN5B</v>
      </c>
      <c r="T517" s="29" t="str">
        <f>VLOOKUP(G517,开关状态表!B:H,6,FALSE)</f>
        <v>TC5B</v>
      </c>
      <c r="U517" s="29">
        <f>VLOOKUP(R517&amp;"-"&amp;S517,通道清单!C:L,8,FALSE)</f>
        <v>36</v>
      </c>
      <c r="V517" s="29">
        <f>VLOOKUP(R517&amp;"-"&amp;S517,通道清单!C:L,9,FALSE)</f>
        <v>17522</v>
      </c>
      <c r="W517" s="29">
        <f>VLOOKUP(R517&amp;"-"&amp;S517,通道清单!C:L,10,FALSE)</f>
        <v>17558</v>
      </c>
      <c r="X517" s="29">
        <f>VLOOKUP(R517&amp;"-"&amp;T517,通道清单!C:L,9,FALSE)</f>
        <v>11922</v>
      </c>
      <c r="Y517" s="29">
        <f>VLOOKUP(R517&amp;"-"&amp;T517,通道清单!C:L,10,FALSE)</f>
        <v>11958</v>
      </c>
    </row>
    <row r="518" ht="15" hidden="1" spans="1:25">
      <c r="A518" s="29">
        <f t="shared" si="85"/>
        <v>517</v>
      </c>
      <c r="B518" s="29" t="str">
        <f t="shared" si="86"/>
        <v>CS9C-1-1-[7][7]-OFF0-BW36</v>
      </c>
      <c r="C518" s="29" t="str">
        <f>R518&amp;"_BW"&amp;TEXT(O518-N518,"000.00")&amp;"_U"&amp;VLOOKUP(R518&amp;"-"&amp;S518,通道清单!C:L,5,FALSE)&amp;LEFT("_____",5-LEN(VLOOKUP(R518&amp;"-"&amp;S518,通道清单!C:L,4,FALSE)))&amp;VLOOKUP(R518&amp;"-"&amp;S518,通道清单!C:L,4,FALSE)&amp;"_S"&amp;TEXT(N518,"00000.00")&amp;"_E"&amp;TEXT(O518,"00000.00")&amp;"_D"&amp;VLOOKUP(R518&amp;"-"&amp;T518,通道清单!C:L,5,FALSE)&amp;LEFT("_____",5-LEN(VLOOKUP(R518&amp;"-"&amp;T518,通道清单!C:L,4,FALSE)))&amp;VLOOKUP(R518&amp;"-"&amp;T518,通道清单!C:L,4,FALSE)&amp;"_S"&amp;TEXT(P518,"00000.00")&amp;"_E"&amp;TEXT(Q518,"00000.00")</f>
        <v>CS9C_BW036.00_UL____N_S17562.00_E17598.00_DR____C_S11962.00_E11998.00</v>
      </c>
      <c r="D518" s="29"/>
      <c r="E518" s="29"/>
      <c r="F518" s="29"/>
      <c r="G518" s="29" t="s">
        <v>8994</v>
      </c>
      <c r="H518" s="29">
        <f>VLOOKUP(G518,开关状态表!B:I,7,FALSE)</f>
        <v>1</v>
      </c>
      <c r="I518" s="29">
        <v>0</v>
      </c>
      <c r="J518" s="161">
        <v>36</v>
      </c>
      <c r="K518" s="29" t="s">
        <v>8732</v>
      </c>
      <c r="L518" s="29"/>
      <c r="M518" s="158" t="s">
        <v>8733</v>
      </c>
      <c r="N518" s="156">
        <f t="shared" si="87"/>
        <v>17562</v>
      </c>
      <c r="O518" s="156">
        <f t="shared" si="88"/>
        <v>17598</v>
      </c>
      <c r="P518" s="156">
        <f t="shared" si="89"/>
        <v>11962</v>
      </c>
      <c r="Q518" s="156">
        <f t="shared" si="90"/>
        <v>11998</v>
      </c>
      <c r="R518" s="29" t="str">
        <f>VLOOKUP(VLOOKUP(G518,开关状态表!B:H,2,FALSE),矩阵信息表!B:H,2,FALSE)</f>
        <v>CS9C</v>
      </c>
      <c r="S518" s="29" t="str">
        <f>VLOOKUP(G518,开关状态表!B:H,5,FALSE)</f>
        <v>RN6B</v>
      </c>
      <c r="T518" s="29" t="str">
        <f>VLOOKUP(G518,开关状态表!B:H,6,FALSE)</f>
        <v>TC6B</v>
      </c>
      <c r="U518" s="29">
        <f>VLOOKUP(R518&amp;"-"&amp;S518,通道清单!C:L,8,FALSE)</f>
        <v>36</v>
      </c>
      <c r="V518" s="29">
        <f>VLOOKUP(R518&amp;"-"&amp;S518,通道清单!C:L,9,FALSE)</f>
        <v>17562</v>
      </c>
      <c r="W518" s="29">
        <f>VLOOKUP(R518&amp;"-"&amp;S518,通道清单!C:L,10,FALSE)</f>
        <v>17598</v>
      </c>
      <c r="X518" s="29">
        <f>VLOOKUP(R518&amp;"-"&amp;T518,通道清单!C:L,9,FALSE)</f>
        <v>11962</v>
      </c>
      <c r="Y518" s="29">
        <f>VLOOKUP(R518&amp;"-"&amp;T518,通道清单!C:L,10,FALSE)</f>
        <v>11998</v>
      </c>
    </row>
    <row r="519" ht="15" hidden="1" spans="1:25">
      <c r="A519" s="29">
        <f t="shared" si="85"/>
        <v>518</v>
      </c>
      <c r="B519" s="29" t="str">
        <f t="shared" si="86"/>
        <v>CS9C-1-1-[8][8]-OFF0-BW36</v>
      </c>
      <c r="C519" s="29" t="str">
        <f>R519&amp;"_BW"&amp;TEXT(O519-N519,"000.00")&amp;"_U"&amp;VLOOKUP(R519&amp;"-"&amp;S519,通道清单!C:L,5,FALSE)&amp;LEFT("_____",5-LEN(VLOOKUP(R519&amp;"-"&amp;S519,通道清单!C:L,4,FALSE)))&amp;VLOOKUP(R519&amp;"-"&amp;S519,通道清单!C:L,4,FALSE)&amp;"_S"&amp;TEXT(N519,"00000.00")&amp;"_E"&amp;TEXT(O519,"00000.00")&amp;"_D"&amp;VLOOKUP(R519&amp;"-"&amp;T519,通道清单!C:L,5,FALSE)&amp;LEFT("_____",5-LEN(VLOOKUP(R519&amp;"-"&amp;T519,通道清单!C:L,4,FALSE)))&amp;VLOOKUP(R519&amp;"-"&amp;T519,通道清单!C:L,4,FALSE)&amp;"_S"&amp;TEXT(P519,"00000.00")&amp;"_E"&amp;TEXT(Q519,"00000.00")</f>
        <v>CS9C_BW036.00_UL____N_S17602.00_E17638.00_DR____C_S12002.00_E12038.00</v>
      </c>
      <c r="D519" s="29"/>
      <c r="E519" s="29"/>
      <c r="F519" s="29"/>
      <c r="G519" s="29" t="s">
        <v>8995</v>
      </c>
      <c r="H519" s="29">
        <f>VLOOKUP(G519,开关状态表!B:I,7,FALSE)</f>
        <v>1</v>
      </c>
      <c r="I519" s="29">
        <v>0</v>
      </c>
      <c r="J519" s="161">
        <v>36</v>
      </c>
      <c r="K519" s="29" t="s">
        <v>8732</v>
      </c>
      <c r="L519" s="29"/>
      <c r="M519" s="158" t="s">
        <v>8733</v>
      </c>
      <c r="N519" s="156">
        <f t="shared" si="87"/>
        <v>17602</v>
      </c>
      <c r="O519" s="156">
        <f t="shared" si="88"/>
        <v>17638</v>
      </c>
      <c r="P519" s="156">
        <f t="shared" si="89"/>
        <v>12002</v>
      </c>
      <c r="Q519" s="156">
        <f t="shared" si="90"/>
        <v>12038</v>
      </c>
      <c r="R519" s="29" t="str">
        <f>VLOOKUP(VLOOKUP(G519,开关状态表!B:H,2,FALSE),矩阵信息表!B:H,2,FALSE)</f>
        <v>CS9C</v>
      </c>
      <c r="S519" s="29" t="str">
        <f>VLOOKUP(G519,开关状态表!B:H,5,FALSE)</f>
        <v>RN7B</v>
      </c>
      <c r="T519" s="29" t="str">
        <f>VLOOKUP(G519,开关状态表!B:H,6,FALSE)</f>
        <v>TC7B</v>
      </c>
      <c r="U519" s="29">
        <f>VLOOKUP(R519&amp;"-"&amp;S519,通道清单!C:L,8,FALSE)</f>
        <v>36</v>
      </c>
      <c r="V519" s="29">
        <f>VLOOKUP(R519&amp;"-"&amp;S519,通道清单!C:L,9,FALSE)</f>
        <v>17602</v>
      </c>
      <c r="W519" s="29">
        <f>VLOOKUP(R519&amp;"-"&amp;S519,通道清单!C:L,10,FALSE)</f>
        <v>17638</v>
      </c>
      <c r="X519" s="29">
        <f>VLOOKUP(R519&amp;"-"&amp;T519,通道清单!C:L,9,FALSE)</f>
        <v>12002</v>
      </c>
      <c r="Y519" s="29">
        <f>VLOOKUP(R519&amp;"-"&amp;T519,通道清单!C:L,10,FALSE)</f>
        <v>12038</v>
      </c>
    </row>
    <row r="520" ht="15" hidden="1" spans="1:25">
      <c r="A520" s="29">
        <f t="shared" si="85"/>
        <v>519</v>
      </c>
      <c r="B520" s="29" t="str">
        <f t="shared" si="86"/>
        <v>CS9C-1-1-[9][9]-OFF0-BW36</v>
      </c>
      <c r="C520" s="29" t="str">
        <f>R520&amp;"_BW"&amp;TEXT(O520-N520,"000.00")&amp;"_U"&amp;VLOOKUP(R520&amp;"-"&amp;S520,通道清单!C:L,5,FALSE)&amp;LEFT("_____",5-LEN(VLOOKUP(R520&amp;"-"&amp;S520,通道清单!C:L,4,FALSE)))&amp;VLOOKUP(R520&amp;"-"&amp;S520,通道清单!C:L,4,FALSE)&amp;"_S"&amp;TEXT(N520,"00000.00")&amp;"_E"&amp;TEXT(O520,"00000.00")&amp;"_D"&amp;VLOOKUP(R520&amp;"-"&amp;T520,通道清单!C:L,5,FALSE)&amp;LEFT("_____",5-LEN(VLOOKUP(R520&amp;"-"&amp;T520,通道清单!C:L,4,FALSE)))&amp;VLOOKUP(R520&amp;"-"&amp;T520,通道清单!C:L,4,FALSE)&amp;"_S"&amp;TEXT(P520,"00000.00")&amp;"_E"&amp;TEXT(Q520,"00000.00")</f>
        <v>CS9C_BW036.00_UL____N_S17642.00_E17678.00_DR____C_S12042.00_E12078.00</v>
      </c>
      <c r="D520" s="29"/>
      <c r="E520" s="29"/>
      <c r="F520" s="29"/>
      <c r="G520" s="29" t="s">
        <v>8996</v>
      </c>
      <c r="H520" s="29">
        <f>VLOOKUP(G520,开关状态表!B:I,7,FALSE)</f>
        <v>1</v>
      </c>
      <c r="I520" s="29">
        <v>0</v>
      </c>
      <c r="J520" s="161">
        <v>36</v>
      </c>
      <c r="K520" s="29" t="s">
        <v>8732</v>
      </c>
      <c r="L520" s="29"/>
      <c r="M520" s="158" t="s">
        <v>8733</v>
      </c>
      <c r="N520" s="156">
        <f t="shared" si="87"/>
        <v>17642</v>
      </c>
      <c r="O520" s="156">
        <f t="shared" si="88"/>
        <v>17678</v>
      </c>
      <c r="P520" s="156">
        <f t="shared" si="89"/>
        <v>12042</v>
      </c>
      <c r="Q520" s="156">
        <f t="shared" si="90"/>
        <v>12078</v>
      </c>
      <c r="R520" s="29" t="str">
        <f>VLOOKUP(VLOOKUP(G520,开关状态表!B:H,2,FALSE),矩阵信息表!B:H,2,FALSE)</f>
        <v>CS9C</v>
      </c>
      <c r="S520" s="29" t="str">
        <f>VLOOKUP(G520,开关状态表!B:H,5,FALSE)</f>
        <v>RN8B</v>
      </c>
      <c r="T520" s="29" t="str">
        <f>VLOOKUP(G520,开关状态表!B:H,6,FALSE)</f>
        <v>TC8B</v>
      </c>
      <c r="U520" s="29">
        <f>VLOOKUP(R520&amp;"-"&amp;S520,通道清单!C:L,8,FALSE)</f>
        <v>36</v>
      </c>
      <c r="V520" s="29">
        <f>VLOOKUP(R520&amp;"-"&amp;S520,通道清单!C:L,9,FALSE)</f>
        <v>17642</v>
      </c>
      <c r="W520" s="29">
        <f>VLOOKUP(R520&amp;"-"&amp;S520,通道清单!C:L,10,FALSE)</f>
        <v>17678</v>
      </c>
      <c r="X520" s="29">
        <f>VLOOKUP(R520&amp;"-"&amp;T520,通道清单!C:L,9,FALSE)</f>
        <v>12042</v>
      </c>
      <c r="Y520" s="29">
        <f>VLOOKUP(R520&amp;"-"&amp;T520,通道清单!C:L,10,FALSE)</f>
        <v>12078</v>
      </c>
    </row>
    <row r="521" ht="15" hidden="1" spans="1:25">
      <c r="A521" s="29">
        <f t="shared" si="85"/>
        <v>520</v>
      </c>
      <c r="B521" s="29" t="str">
        <f t="shared" si="86"/>
        <v>CS9C-1-1-[10][10]-OFF0-BW36</v>
      </c>
      <c r="C521" s="29" t="str">
        <f>R521&amp;"_BW"&amp;TEXT(O521-N521,"000.00")&amp;"_U"&amp;VLOOKUP(R521&amp;"-"&amp;S521,通道清单!C:L,5,FALSE)&amp;LEFT("_____",5-LEN(VLOOKUP(R521&amp;"-"&amp;S521,通道清单!C:L,4,FALSE)))&amp;VLOOKUP(R521&amp;"-"&amp;S521,通道清单!C:L,4,FALSE)&amp;"_S"&amp;TEXT(N521,"00000.00")&amp;"_E"&amp;TEXT(O521,"00000.00")&amp;"_D"&amp;VLOOKUP(R521&amp;"-"&amp;T521,通道清单!C:L,5,FALSE)&amp;LEFT("_____",5-LEN(VLOOKUP(R521&amp;"-"&amp;T521,通道清单!C:L,4,FALSE)))&amp;VLOOKUP(R521&amp;"-"&amp;T521,通道清单!C:L,4,FALSE)&amp;"_S"&amp;TEXT(P521,"00000.00")&amp;"_E"&amp;TEXT(Q521,"00000.00")</f>
        <v>CS9C_BW036.00_UL____N_S17682.00_E17718.00_DR____C_S12082.00_E12118.00</v>
      </c>
      <c r="D521" s="29"/>
      <c r="E521" s="29"/>
      <c r="F521" s="29"/>
      <c r="G521" s="29" t="s">
        <v>8997</v>
      </c>
      <c r="H521" s="29">
        <f>VLOOKUP(G521,开关状态表!B:I,7,FALSE)</f>
        <v>1</v>
      </c>
      <c r="I521" s="29">
        <v>0</v>
      </c>
      <c r="J521" s="161">
        <v>36</v>
      </c>
      <c r="K521" s="29" t="s">
        <v>8732</v>
      </c>
      <c r="L521" s="29"/>
      <c r="M521" s="158" t="s">
        <v>8733</v>
      </c>
      <c r="N521" s="156">
        <f t="shared" si="87"/>
        <v>17682</v>
      </c>
      <c r="O521" s="156">
        <f t="shared" si="88"/>
        <v>17718</v>
      </c>
      <c r="P521" s="156">
        <f t="shared" si="89"/>
        <v>12082</v>
      </c>
      <c r="Q521" s="156">
        <f t="shared" si="90"/>
        <v>12118</v>
      </c>
      <c r="R521" s="29" t="str">
        <f>VLOOKUP(VLOOKUP(G521,开关状态表!B:H,2,FALSE),矩阵信息表!B:H,2,FALSE)</f>
        <v>CS9C</v>
      </c>
      <c r="S521" s="29" t="str">
        <f>VLOOKUP(G521,开关状态表!B:H,5,FALSE)</f>
        <v>RN9B</v>
      </c>
      <c r="T521" s="29" t="str">
        <f>VLOOKUP(G521,开关状态表!B:H,6,FALSE)</f>
        <v>TC9B</v>
      </c>
      <c r="U521" s="29">
        <f>VLOOKUP(R521&amp;"-"&amp;S521,通道清单!C:L,8,FALSE)</f>
        <v>36</v>
      </c>
      <c r="V521" s="29">
        <f>VLOOKUP(R521&amp;"-"&amp;S521,通道清单!C:L,9,FALSE)</f>
        <v>17682</v>
      </c>
      <c r="W521" s="29">
        <f>VLOOKUP(R521&amp;"-"&amp;S521,通道清单!C:L,10,FALSE)</f>
        <v>17718</v>
      </c>
      <c r="X521" s="29">
        <f>VLOOKUP(R521&amp;"-"&amp;T521,通道清单!C:L,9,FALSE)</f>
        <v>12082</v>
      </c>
      <c r="Y521" s="29">
        <f>VLOOKUP(R521&amp;"-"&amp;T521,通道清单!C:L,10,FALSE)</f>
        <v>12118</v>
      </c>
    </row>
    <row r="522" ht="15" hidden="1" spans="1:25">
      <c r="A522" s="29">
        <f t="shared" si="85"/>
        <v>521</v>
      </c>
      <c r="B522" s="29" t="str">
        <f t="shared" si="86"/>
        <v>CS9C-1-1-[11][11]-OFF0-BW36</v>
      </c>
      <c r="C522" s="29" t="str">
        <f>R522&amp;"_BW"&amp;TEXT(O522-N522,"000.00")&amp;"_U"&amp;VLOOKUP(R522&amp;"-"&amp;S522,通道清单!C:L,5,FALSE)&amp;LEFT("_____",5-LEN(VLOOKUP(R522&amp;"-"&amp;S522,通道清单!C:L,4,FALSE)))&amp;VLOOKUP(R522&amp;"-"&amp;S522,通道清单!C:L,4,FALSE)&amp;"_S"&amp;TEXT(N522,"00000.00")&amp;"_E"&amp;TEXT(O522,"00000.00")&amp;"_D"&amp;VLOOKUP(R522&amp;"-"&amp;T522,通道清单!C:L,5,FALSE)&amp;LEFT("_____",5-LEN(VLOOKUP(R522&amp;"-"&amp;T522,通道清单!C:L,4,FALSE)))&amp;VLOOKUP(R522&amp;"-"&amp;T522,通道清单!C:L,4,FALSE)&amp;"_S"&amp;TEXT(P522,"00000.00")&amp;"_E"&amp;TEXT(Q522,"00000.00")</f>
        <v>CS9C_BW036.00_UL____N_S17722.00_E17758.00_DR____C_S12122.00_E12158.00</v>
      </c>
      <c r="D522" s="29"/>
      <c r="E522" s="29"/>
      <c r="F522" s="29"/>
      <c r="G522" s="29" t="s">
        <v>8998</v>
      </c>
      <c r="H522" s="29">
        <f>VLOOKUP(G522,开关状态表!B:I,7,FALSE)</f>
        <v>1</v>
      </c>
      <c r="I522" s="29">
        <v>0</v>
      </c>
      <c r="J522" s="161">
        <v>36</v>
      </c>
      <c r="K522" s="29" t="s">
        <v>8732</v>
      </c>
      <c r="L522" s="29"/>
      <c r="M522" s="158" t="s">
        <v>8733</v>
      </c>
      <c r="N522" s="156">
        <f t="shared" si="87"/>
        <v>17722</v>
      </c>
      <c r="O522" s="156">
        <f t="shared" si="88"/>
        <v>17758</v>
      </c>
      <c r="P522" s="156">
        <f t="shared" si="89"/>
        <v>12122</v>
      </c>
      <c r="Q522" s="156">
        <f t="shared" si="90"/>
        <v>12158</v>
      </c>
      <c r="R522" s="29" t="str">
        <f>VLOOKUP(VLOOKUP(G522,开关状态表!B:H,2,FALSE),矩阵信息表!B:H,2,FALSE)</f>
        <v>CS9C</v>
      </c>
      <c r="S522" s="29" t="str">
        <f>VLOOKUP(G522,开关状态表!B:H,5,FALSE)</f>
        <v>RN10B</v>
      </c>
      <c r="T522" s="29" t="str">
        <f>VLOOKUP(G522,开关状态表!B:H,6,FALSE)</f>
        <v>TC10B</v>
      </c>
      <c r="U522" s="29">
        <f>VLOOKUP(R522&amp;"-"&amp;S522,通道清单!C:L,8,FALSE)</f>
        <v>36</v>
      </c>
      <c r="V522" s="29">
        <f>VLOOKUP(R522&amp;"-"&amp;S522,通道清单!C:L,9,FALSE)</f>
        <v>17722</v>
      </c>
      <c r="W522" s="29">
        <f>VLOOKUP(R522&amp;"-"&amp;S522,通道清单!C:L,10,FALSE)</f>
        <v>17758</v>
      </c>
      <c r="X522" s="29">
        <f>VLOOKUP(R522&amp;"-"&amp;T522,通道清单!C:L,9,FALSE)</f>
        <v>12122</v>
      </c>
      <c r="Y522" s="29">
        <f>VLOOKUP(R522&amp;"-"&amp;T522,通道清单!C:L,10,FALSE)</f>
        <v>12158</v>
      </c>
    </row>
    <row r="523" ht="15" hidden="1" spans="1:25">
      <c r="A523" s="29">
        <f t="shared" si="85"/>
        <v>522</v>
      </c>
      <c r="B523" s="29" t="str">
        <f t="shared" si="86"/>
        <v>CS9C-1-1-[12][12]-OFF0-BW36</v>
      </c>
      <c r="C523" s="29" t="str">
        <f>R523&amp;"_BW"&amp;TEXT(O523-N523,"000.00")&amp;"_U"&amp;VLOOKUP(R523&amp;"-"&amp;S523,通道清单!C:L,5,FALSE)&amp;LEFT("_____",5-LEN(VLOOKUP(R523&amp;"-"&amp;S523,通道清单!C:L,4,FALSE)))&amp;VLOOKUP(R523&amp;"-"&amp;S523,通道清单!C:L,4,FALSE)&amp;"_S"&amp;TEXT(N523,"00000.00")&amp;"_E"&amp;TEXT(O523,"00000.00")&amp;"_D"&amp;VLOOKUP(R523&amp;"-"&amp;T523,通道清单!C:L,5,FALSE)&amp;LEFT("_____",5-LEN(VLOOKUP(R523&amp;"-"&amp;T523,通道清单!C:L,4,FALSE)))&amp;VLOOKUP(R523&amp;"-"&amp;T523,通道清单!C:L,4,FALSE)&amp;"_S"&amp;TEXT(P523,"00000.00")&amp;"_E"&amp;TEXT(Q523,"00000.00")</f>
        <v>CS9C_BW036.00_UL____N_S17762.00_E17798.00_DR____C_S12162.00_E12198.00</v>
      </c>
      <c r="D523" s="29"/>
      <c r="E523" s="29"/>
      <c r="F523" s="29"/>
      <c r="G523" s="29" t="s">
        <v>8999</v>
      </c>
      <c r="H523" s="29">
        <f>VLOOKUP(G523,开关状态表!B:I,7,FALSE)</f>
        <v>1</v>
      </c>
      <c r="I523" s="29">
        <v>0</v>
      </c>
      <c r="J523" s="161">
        <v>36</v>
      </c>
      <c r="K523" s="29" t="s">
        <v>8732</v>
      </c>
      <c r="L523" s="29"/>
      <c r="M523" s="158" t="s">
        <v>8733</v>
      </c>
      <c r="N523" s="156">
        <f t="shared" si="87"/>
        <v>17762</v>
      </c>
      <c r="O523" s="156">
        <f t="shared" si="88"/>
        <v>17798</v>
      </c>
      <c r="P523" s="156">
        <f t="shared" si="89"/>
        <v>12162</v>
      </c>
      <c r="Q523" s="156">
        <f t="shared" si="90"/>
        <v>12198</v>
      </c>
      <c r="R523" s="29" t="str">
        <f>VLOOKUP(VLOOKUP(G523,开关状态表!B:H,2,FALSE),矩阵信息表!B:H,2,FALSE)</f>
        <v>CS9C</v>
      </c>
      <c r="S523" s="29" t="str">
        <f>VLOOKUP(G523,开关状态表!B:H,5,FALSE)</f>
        <v>RN11B</v>
      </c>
      <c r="T523" s="29" t="str">
        <f>VLOOKUP(G523,开关状态表!B:H,6,FALSE)</f>
        <v>TC11B</v>
      </c>
      <c r="U523" s="29">
        <f>VLOOKUP(R523&amp;"-"&amp;S523,通道清单!C:L,8,FALSE)</f>
        <v>36</v>
      </c>
      <c r="V523" s="29">
        <f>VLOOKUP(R523&amp;"-"&amp;S523,通道清单!C:L,9,FALSE)</f>
        <v>17762</v>
      </c>
      <c r="W523" s="29">
        <f>VLOOKUP(R523&amp;"-"&amp;S523,通道清单!C:L,10,FALSE)</f>
        <v>17798</v>
      </c>
      <c r="X523" s="29">
        <f>VLOOKUP(R523&amp;"-"&amp;T523,通道清单!C:L,9,FALSE)</f>
        <v>12162</v>
      </c>
      <c r="Y523" s="29">
        <f>VLOOKUP(R523&amp;"-"&amp;T523,通道清单!C:L,10,FALSE)</f>
        <v>12198</v>
      </c>
    </row>
    <row r="524" ht="15" hidden="1" spans="1:25">
      <c r="A524" s="29">
        <f t="shared" si="85"/>
        <v>523</v>
      </c>
      <c r="B524" s="29" t="str">
        <f t="shared" si="86"/>
        <v>CS9C-1-7-[1][1]-OFF0-BW54</v>
      </c>
      <c r="C524" s="29" t="str">
        <f>R524&amp;"_BW"&amp;TEXT(O524-N524,"000.00")&amp;"_U"&amp;VLOOKUP(R524&amp;"-"&amp;S524,通道清单!C:L,5,FALSE)&amp;LEFT("_____",5-LEN(VLOOKUP(R524&amp;"-"&amp;S524,通道清单!C:L,4,FALSE)))&amp;VLOOKUP(R524&amp;"-"&amp;S524,通道清单!C:L,4,FALSE)&amp;"_S"&amp;TEXT(N524,"00000.00")&amp;"_E"&amp;TEXT(O524,"00000.00")&amp;"_D"&amp;VLOOKUP(R524&amp;"-"&amp;T524,通道清单!C:L,5,FALSE)&amp;LEFT("_____",5-LEN(VLOOKUP(R524&amp;"-"&amp;T524,通道清单!C:L,4,FALSE)))&amp;VLOOKUP(R524&amp;"-"&amp;T524,通道清单!C:L,4,FALSE)&amp;"_S"&amp;TEXT(P524,"00000.00")&amp;"_E"&amp;TEXT(Q524,"00000.00")</f>
        <v>CS9C_BW054.00_UR____N_S14553.00_E14607.00_DL____W_S11203.00_E11257.00</v>
      </c>
      <c r="D524" s="29"/>
      <c r="E524" s="29"/>
      <c r="F524" s="29"/>
      <c r="G524" s="29" t="s">
        <v>9000</v>
      </c>
      <c r="H524" s="29">
        <f>VLOOKUP(G524,开关状态表!B:I,7,FALSE)</f>
        <v>1</v>
      </c>
      <c r="I524" s="29">
        <v>0</v>
      </c>
      <c r="J524" s="161">
        <v>54</v>
      </c>
      <c r="K524" s="29" t="s">
        <v>202</v>
      </c>
      <c r="L524" s="29"/>
      <c r="M524" s="158" t="s">
        <v>8733</v>
      </c>
      <c r="N524" s="156">
        <f t="shared" si="87"/>
        <v>14553</v>
      </c>
      <c r="O524" s="156">
        <f t="shared" si="88"/>
        <v>14607</v>
      </c>
      <c r="P524" s="156">
        <f t="shared" si="89"/>
        <v>11203</v>
      </c>
      <c r="Q524" s="156">
        <f t="shared" si="90"/>
        <v>11257</v>
      </c>
      <c r="R524" s="29" t="str">
        <f>VLOOKUP(VLOOKUP(G524,开关状态表!B:H,2,FALSE),矩阵信息表!B:H,2,FALSE)</f>
        <v>CS9C</v>
      </c>
      <c r="S524" s="29" t="str">
        <f>VLOOKUP(G524,开关状态表!B:H,5,FALSE)</f>
        <v>RNE1A</v>
      </c>
      <c r="T524" s="29" t="str">
        <f>VLOOKUP(G524,开关状态表!B:H,6,FALSE)</f>
        <v>TWE1A</v>
      </c>
      <c r="U524" s="29">
        <f>VLOOKUP(R524&amp;"-"&amp;S524,通道清单!C:L,8,FALSE)</f>
        <v>54</v>
      </c>
      <c r="V524" s="29">
        <f>VLOOKUP(R524&amp;"-"&amp;S524,通道清单!C:L,9,FALSE)</f>
        <v>14553</v>
      </c>
      <c r="W524" s="29">
        <f>VLOOKUP(R524&amp;"-"&amp;S524,通道清单!C:L,10,FALSE)</f>
        <v>14607</v>
      </c>
      <c r="X524" s="29">
        <f>VLOOKUP(R524&amp;"-"&amp;T524,通道清单!C:L,9,FALSE)</f>
        <v>11203</v>
      </c>
      <c r="Y524" s="29">
        <f>VLOOKUP(R524&amp;"-"&amp;T524,通道清单!C:L,10,FALSE)</f>
        <v>11257</v>
      </c>
    </row>
    <row r="525" ht="15" hidden="1" spans="1:25">
      <c r="A525" s="29">
        <f t="shared" si="85"/>
        <v>524</v>
      </c>
      <c r="B525" s="29" t="str">
        <f t="shared" si="86"/>
        <v>CS9C-1-7-[2][2]-OFF0-BW54</v>
      </c>
      <c r="C525" s="29" t="str">
        <f>R525&amp;"_BW"&amp;TEXT(O525-N525,"000.00")&amp;"_U"&amp;VLOOKUP(R525&amp;"-"&amp;S525,通道清单!C:L,5,FALSE)&amp;LEFT("_____",5-LEN(VLOOKUP(R525&amp;"-"&amp;S525,通道清单!C:L,4,FALSE)))&amp;VLOOKUP(R525&amp;"-"&amp;S525,通道清单!C:L,4,FALSE)&amp;"_S"&amp;TEXT(N525,"00000.00")&amp;"_E"&amp;TEXT(O525,"00000.00")&amp;"_D"&amp;VLOOKUP(R525&amp;"-"&amp;T525,通道清单!C:L,5,FALSE)&amp;LEFT("_____",5-LEN(VLOOKUP(R525&amp;"-"&amp;T525,通道清单!C:L,4,FALSE)))&amp;VLOOKUP(R525&amp;"-"&amp;T525,通道清单!C:L,4,FALSE)&amp;"_S"&amp;TEXT(P525,"00000.00")&amp;"_E"&amp;TEXT(Q525,"00000.00")</f>
        <v>CS9C_BW054.00_UR____N_S14613.00_E14667.00_DL____W_S11263.00_E11317.00</v>
      </c>
      <c r="D525" s="29"/>
      <c r="E525" s="29"/>
      <c r="F525" s="29"/>
      <c r="G525" s="29" t="s">
        <v>9001</v>
      </c>
      <c r="H525" s="29">
        <f>VLOOKUP(G525,开关状态表!B:I,7,FALSE)</f>
        <v>1</v>
      </c>
      <c r="I525" s="29">
        <v>0</v>
      </c>
      <c r="J525" s="161">
        <v>54</v>
      </c>
      <c r="K525" s="29" t="s">
        <v>202</v>
      </c>
      <c r="L525" s="29"/>
      <c r="M525" s="158" t="s">
        <v>8733</v>
      </c>
      <c r="N525" s="156">
        <f t="shared" si="87"/>
        <v>14613</v>
      </c>
      <c r="O525" s="156">
        <f t="shared" si="88"/>
        <v>14667</v>
      </c>
      <c r="P525" s="156">
        <f t="shared" si="89"/>
        <v>11263</v>
      </c>
      <c r="Q525" s="156">
        <f t="shared" si="90"/>
        <v>11317</v>
      </c>
      <c r="R525" s="29" t="str">
        <f>VLOOKUP(VLOOKUP(G525,开关状态表!B:H,2,FALSE),矩阵信息表!B:H,2,FALSE)</f>
        <v>CS9C</v>
      </c>
      <c r="S525" s="29" t="str">
        <f>VLOOKUP(G525,开关状态表!B:H,5,FALSE)</f>
        <v>RNE2A</v>
      </c>
      <c r="T525" s="29" t="str">
        <f>VLOOKUP(G525,开关状态表!B:H,6,FALSE)</f>
        <v>TWE2A</v>
      </c>
      <c r="U525" s="29">
        <f>VLOOKUP(R525&amp;"-"&amp;S525,通道清单!C:L,8,FALSE)</f>
        <v>54</v>
      </c>
      <c r="V525" s="29">
        <f>VLOOKUP(R525&amp;"-"&amp;S525,通道清单!C:L,9,FALSE)</f>
        <v>14613</v>
      </c>
      <c r="W525" s="29">
        <f>VLOOKUP(R525&amp;"-"&amp;S525,通道清单!C:L,10,FALSE)</f>
        <v>14667</v>
      </c>
      <c r="X525" s="29">
        <f>VLOOKUP(R525&amp;"-"&amp;T525,通道清单!C:L,9,FALSE)</f>
        <v>11263</v>
      </c>
      <c r="Y525" s="29">
        <f>VLOOKUP(R525&amp;"-"&amp;T525,通道清单!C:L,10,FALSE)</f>
        <v>11317</v>
      </c>
    </row>
    <row r="526" ht="15" hidden="1" spans="1:25">
      <c r="A526" s="29">
        <f t="shared" si="85"/>
        <v>525</v>
      </c>
      <c r="B526" s="29" t="str">
        <f t="shared" si="86"/>
        <v>CS9C-1-7-[3][3]-OFF0-BW54</v>
      </c>
      <c r="C526" s="29" t="str">
        <f>R526&amp;"_BW"&amp;TEXT(O526-N526,"000.00")&amp;"_U"&amp;VLOOKUP(R526&amp;"-"&amp;S526,通道清单!C:L,5,FALSE)&amp;LEFT("_____",5-LEN(VLOOKUP(R526&amp;"-"&amp;S526,通道清单!C:L,4,FALSE)))&amp;VLOOKUP(R526&amp;"-"&amp;S526,通道清单!C:L,4,FALSE)&amp;"_S"&amp;TEXT(N526,"00000.00")&amp;"_E"&amp;TEXT(O526,"00000.00")&amp;"_D"&amp;VLOOKUP(R526&amp;"-"&amp;T526,通道清单!C:L,5,FALSE)&amp;LEFT("_____",5-LEN(VLOOKUP(R526&amp;"-"&amp;T526,通道清单!C:L,4,FALSE)))&amp;VLOOKUP(R526&amp;"-"&amp;T526,通道清单!C:L,4,FALSE)&amp;"_S"&amp;TEXT(P526,"00000.00")&amp;"_E"&amp;TEXT(Q526,"00000.00")</f>
        <v>CS9C_BW054.00_UR____N_S14673.00_E14727.00_DL____W_S11323.00_E11377.00</v>
      </c>
      <c r="D526" s="29"/>
      <c r="E526" s="29"/>
      <c r="F526" s="29"/>
      <c r="G526" s="29" t="s">
        <v>9002</v>
      </c>
      <c r="H526" s="29">
        <f>VLOOKUP(G526,开关状态表!B:I,7,FALSE)</f>
        <v>1</v>
      </c>
      <c r="I526" s="29">
        <v>0</v>
      </c>
      <c r="J526" s="161">
        <v>54</v>
      </c>
      <c r="K526" s="29" t="s">
        <v>202</v>
      </c>
      <c r="L526" s="29"/>
      <c r="M526" s="158" t="s">
        <v>8733</v>
      </c>
      <c r="N526" s="156">
        <f t="shared" si="87"/>
        <v>14673</v>
      </c>
      <c r="O526" s="156">
        <f t="shared" si="88"/>
        <v>14727</v>
      </c>
      <c r="P526" s="156">
        <f t="shared" si="89"/>
        <v>11323</v>
      </c>
      <c r="Q526" s="156">
        <f t="shared" si="90"/>
        <v>11377</v>
      </c>
      <c r="R526" s="29" t="str">
        <f>VLOOKUP(VLOOKUP(G526,开关状态表!B:H,2,FALSE),矩阵信息表!B:H,2,FALSE)</f>
        <v>CS9C</v>
      </c>
      <c r="S526" s="29" t="str">
        <f>VLOOKUP(G526,开关状态表!B:H,5,FALSE)</f>
        <v>RNE3A</v>
      </c>
      <c r="T526" s="29" t="str">
        <f>VLOOKUP(G526,开关状态表!B:H,6,FALSE)</f>
        <v>TWE3A</v>
      </c>
      <c r="U526" s="29">
        <f>VLOOKUP(R526&amp;"-"&amp;S526,通道清单!C:L,8,FALSE)</f>
        <v>54</v>
      </c>
      <c r="V526" s="29">
        <f>VLOOKUP(R526&amp;"-"&amp;S526,通道清单!C:L,9,FALSE)</f>
        <v>14673</v>
      </c>
      <c r="W526" s="29">
        <f>VLOOKUP(R526&amp;"-"&amp;S526,通道清单!C:L,10,FALSE)</f>
        <v>14727</v>
      </c>
      <c r="X526" s="29">
        <f>VLOOKUP(R526&amp;"-"&amp;T526,通道清单!C:L,9,FALSE)</f>
        <v>11323</v>
      </c>
      <c r="Y526" s="29">
        <f>VLOOKUP(R526&amp;"-"&amp;T526,通道清单!C:L,10,FALSE)</f>
        <v>11377</v>
      </c>
    </row>
    <row r="527" ht="15" hidden="1" spans="1:25">
      <c r="A527" s="29">
        <f t="shared" si="85"/>
        <v>526</v>
      </c>
      <c r="B527" s="29" t="str">
        <f t="shared" si="86"/>
        <v>CS9C-1-7-[4][4]-OFF0-BW36</v>
      </c>
      <c r="C527" s="29" t="str">
        <f>R527&amp;"_BW"&amp;TEXT(O527-N527,"000.00")&amp;"_U"&amp;VLOOKUP(R527&amp;"-"&amp;S527,通道清单!C:L,5,FALSE)&amp;LEFT("_____",5-LEN(VLOOKUP(R527&amp;"-"&amp;S527,通道清单!C:L,4,FALSE)))&amp;VLOOKUP(R527&amp;"-"&amp;S527,通道清单!C:L,4,FALSE)&amp;"_S"&amp;TEXT(N527,"00000.00")&amp;"_E"&amp;TEXT(O527,"00000.00")&amp;"_D"&amp;VLOOKUP(R527&amp;"-"&amp;T527,通道清单!C:L,5,FALSE)&amp;LEFT("_____",5-LEN(VLOOKUP(R527&amp;"-"&amp;T527,通道清单!C:L,4,FALSE)))&amp;VLOOKUP(R527&amp;"-"&amp;T527,通道清单!C:L,4,FALSE)&amp;"_S"&amp;TEXT(P527,"00000.00")&amp;"_E"&amp;TEXT(Q527,"00000.00")</f>
        <v>CS9C_BW036.00_UR____N_S14732.00_E14768.00_DL____W_S11382.00_E11418.00</v>
      </c>
      <c r="D527" s="29"/>
      <c r="E527" s="29"/>
      <c r="F527" s="29"/>
      <c r="G527" s="29" t="s">
        <v>9003</v>
      </c>
      <c r="H527" s="29">
        <f>VLOOKUP(G527,开关状态表!B:I,7,FALSE)</f>
        <v>1</v>
      </c>
      <c r="I527" s="29">
        <v>0</v>
      </c>
      <c r="J527" s="161">
        <v>36</v>
      </c>
      <c r="K527" s="29" t="s">
        <v>202</v>
      </c>
      <c r="L527" s="29"/>
      <c r="M527" s="158" t="s">
        <v>8733</v>
      </c>
      <c r="N527" s="156">
        <f t="shared" si="87"/>
        <v>14732</v>
      </c>
      <c r="O527" s="156">
        <f t="shared" si="88"/>
        <v>14768</v>
      </c>
      <c r="P527" s="156">
        <f t="shared" si="89"/>
        <v>11382</v>
      </c>
      <c r="Q527" s="156">
        <f t="shared" si="90"/>
        <v>11418</v>
      </c>
      <c r="R527" s="29" t="str">
        <f>VLOOKUP(VLOOKUP(G527,开关状态表!B:H,2,FALSE),矩阵信息表!B:H,2,FALSE)</f>
        <v>CS9C</v>
      </c>
      <c r="S527" s="29" t="str">
        <f>VLOOKUP(G527,开关状态表!B:H,5,FALSE)</f>
        <v>RNE4A</v>
      </c>
      <c r="T527" s="29" t="str">
        <f>VLOOKUP(G527,开关状态表!B:H,6,FALSE)</f>
        <v>TWE4A</v>
      </c>
      <c r="U527" s="29">
        <f>VLOOKUP(R527&amp;"-"&amp;S527,通道清单!C:L,8,FALSE)</f>
        <v>36</v>
      </c>
      <c r="V527" s="29">
        <f>VLOOKUP(R527&amp;"-"&amp;S527,通道清单!C:L,9,FALSE)</f>
        <v>14732</v>
      </c>
      <c r="W527" s="29">
        <f>VLOOKUP(R527&amp;"-"&amp;S527,通道清单!C:L,10,FALSE)</f>
        <v>14768</v>
      </c>
      <c r="X527" s="29">
        <f>VLOOKUP(R527&amp;"-"&amp;T527,通道清单!C:L,9,FALSE)</f>
        <v>11382</v>
      </c>
      <c r="Y527" s="29">
        <f>VLOOKUP(R527&amp;"-"&amp;T527,通道清单!C:L,10,FALSE)</f>
        <v>11418</v>
      </c>
    </row>
    <row r="528" ht="15" hidden="1" spans="1:25">
      <c r="A528" s="29">
        <f t="shared" si="85"/>
        <v>527</v>
      </c>
      <c r="B528" s="29" t="str">
        <f t="shared" si="86"/>
        <v>CS9C-1-7-[5][5]-OFF0-BW27</v>
      </c>
      <c r="C528" s="29" t="str">
        <f>R528&amp;"_BW"&amp;TEXT(O528-N528,"000.00")&amp;"_U"&amp;VLOOKUP(R528&amp;"-"&amp;S528,通道清单!C:L,5,FALSE)&amp;LEFT("_____",5-LEN(VLOOKUP(R528&amp;"-"&amp;S528,通道清单!C:L,4,FALSE)))&amp;VLOOKUP(R528&amp;"-"&amp;S528,通道清单!C:L,4,FALSE)&amp;"_S"&amp;TEXT(N528,"00000.00")&amp;"_E"&amp;TEXT(O528,"00000.00")&amp;"_D"&amp;VLOOKUP(R528&amp;"-"&amp;T528,通道清单!C:L,5,FALSE)&amp;LEFT("_____",5-LEN(VLOOKUP(R528&amp;"-"&amp;T528,通道清单!C:L,4,FALSE)))&amp;VLOOKUP(R528&amp;"-"&amp;T528,通道清单!C:L,4,FALSE)&amp;"_S"&amp;TEXT(P528,"00000.00")&amp;"_E"&amp;TEXT(Q528,"00000.00")</f>
        <v>CS9C_BW027.00_UR____N_S14771.50_E14798.50_DL____W_S11421.50_E11448.50</v>
      </c>
      <c r="D528" s="29"/>
      <c r="E528" s="29"/>
      <c r="F528" s="29"/>
      <c r="G528" s="29" t="s">
        <v>9004</v>
      </c>
      <c r="H528" s="29">
        <f>VLOOKUP(G528,开关状态表!B:I,7,FALSE)</f>
        <v>1</v>
      </c>
      <c r="I528" s="29">
        <v>0</v>
      </c>
      <c r="J528" s="161">
        <v>27</v>
      </c>
      <c r="K528" s="29" t="s">
        <v>202</v>
      </c>
      <c r="L528" s="29"/>
      <c r="M528" s="158" t="s">
        <v>8733</v>
      </c>
      <c r="N528" s="156">
        <f t="shared" si="87"/>
        <v>14771.5</v>
      </c>
      <c r="O528" s="156">
        <f t="shared" si="88"/>
        <v>14798.5</v>
      </c>
      <c r="P528" s="156">
        <f t="shared" si="89"/>
        <v>11421.5</v>
      </c>
      <c r="Q528" s="156">
        <f t="shared" si="90"/>
        <v>11448.5</v>
      </c>
      <c r="R528" s="29" t="str">
        <f>VLOOKUP(VLOOKUP(G528,开关状态表!B:H,2,FALSE),矩阵信息表!B:H,2,FALSE)</f>
        <v>CS9C</v>
      </c>
      <c r="S528" s="29" t="str">
        <f>VLOOKUP(G528,开关状态表!B:H,5,FALSE)</f>
        <v>RNE5A</v>
      </c>
      <c r="T528" s="29" t="str">
        <f>VLOOKUP(G528,开关状态表!B:H,6,FALSE)</f>
        <v>TWE5A</v>
      </c>
      <c r="U528" s="29">
        <f>VLOOKUP(R528&amp;"-"&amp;S528,通道清单!C:L,8,FALSE)</f>
        <v>27</v>
      </c>
      <c r="V528" s="29">
        <f>VLOOKUP(R528&amp;"-"&amp;S528,通道清单!C:L,9,FALSE)</f>
        <v>14771.5</v>
      </c>
      <c r="W528" s="29">
        <f>VLOOKUP(R528&amp;"-"&amp;S528,通道清单!C:L,10,FALSE)</f>
        <v>14798.5</v>
      </c>
      <c r="X528" s="29">
        <f>VLOOKUP(R528&amp;"-"&amp;T528,通道清单!C:L,9,FALSE)</f>
        <v>11421.5</v>
      </c>
      <c r="Y528" s="29">
        <f>VLOOKUP(R528&amp;"-"&amp;T528,通道清单!C:L,10,FALSE)</f>
        <v>11448.5</v>
      </c>
    </row>
    <row r="529" ht="15" hidden="1" spans="1:25">
      <c r="A529" s="29">
        <f t="shared" si="85"/>
        <v>528</v>
      </c>
      <c r="B529" s="29" t="str">
        <f t="shared" si="86"/>
        <v>CS9C-1-6-[1][1]-OFF0-BW36</v>
      </c>
      <c r="C529" s="29" t="str">
        <f>R529&amp;"_BW"&amp;TEXT(O529-N529,"000.00")&amp;"_U"&amp;VLOOKUP(R529&amp;"-"&amp;S529,通道清单!C:L,5,FALSE)&amp;LEFT("_____",5-LEN(VLOOKUP(R529&amp;"-"&amp;S529,通道清单!C:L,4,FALSE)))&amp;VLOOKUP(R529&amp;"-"&amp;S529,通道清单!C:L,4,FALSE)&amp;"_S"&amp;TEXT(N529,"00000.00")&amp;"_E"&amp;TEXT(O529,"00000.00")&amp;"_D"&amp;VLOOKUP(R529&amp;"-"&amp;T529,通道清单!C:L,5,FALSE)&amp;LEFT("_____",5-LEN(VLOOKUP(R529&amp;"-"&amp;T529,通道清单!C:L,4,FALSE)))&amp;VLOOKUP(R529&amp;"-"&amp;T529,通道清单!C:L,4,FALSE)&amp;"_S"&amp;TEXT(P529,"00000.00")&amp;"_E"&amp;TEXT(Q529,"00000.00")</f>
        <v>CS9C_BW036.00_UV____M_S14252.00_E14288.00_DH____M_S12502.00_E12538.00</v>
      </c>
      <c r="D529" s="29"/>
      <c r="E529" s="29"/>
      <c r="F529" s="29"/>
      <c r="G529" s="29" t="s">
        <v>9005</v>
      </c>
      <c r="H529" s="29">
        <f>VLOOKUP(G529,开关状态表!B:I,7,FALSE)</f>
        <v>1</v>
      </c>
      <c r="I529" s="29">
        <v>0</v>
      </c>
      <c r="J529" s="161">
        <v>36</v>
      </c>
      <c r="K529" s="29" t="s">
        <v>202</v>
      </c>
      <c r="L529" s="29"/>
      <c r="M529" s="158" t="s">
        <v>8733</v>
      </c>
      <c r="N529" s="156">
        <f t="shared" si="87"/>
        <v>14252</v>
      </c>
      <c r="O529" s="156">
        <f t="shared" si="88"/>
        <v>14288</v>
      </c>
      <c r="P529" s="156">
        <f t="shared" si="89"/>
        <v>12502</v>
      </c>
      <c r="Q529" s="156">
        <f t="shared" si="90"/>
        <v>12538</v>
      </c>
      <c r="R529" s="29" t="str">
        <f>VLOOKUP(VLOOKUP(G529,开关状态表!B:H,2,FALSE),矩阵信息表!B:H,2,FALSE)</f>
        <v>CS9C</v>
      </c>
      <c r="S529" s="29" t="str">
        <f>VLOOKUP(G529,开关状态表!B:H,5,FALSE)</f>
        <v>RMF01A</v>
      </c>
      <c r="T529" s="29" t="str">
        <f>VLOOKUP(G529,开关状态表!B:H,6,FALSE)</f>
        <v>TMF01A</v>
      </c>
      <c r="U529" s="29">
        <f>VLOOKUP(R529&amp;"-"&amp;S529,通道清单!C:L,8,FALSE)</f>
        <v>36</v>
      </c>
      <c r="V529" s="29">
        <f>VLOOKUP(R529&amp;"-"&amp;S529,通道清单!C:L,9,FALSE)</f>
        <v>14252</v>
      </c>
      <c r="W529" s="29">
        <f>VLOOKUP(R529&amp;"-"&amp;S529,通道清单!C:L,10,FALSE)</f>
        <v>14288</v>
      </c>
      <c r="X529" s="29">
        <f>VLOOKUP(R529&amp;"-"&amp;T529,通道清单!C:L,9,FALSE)</f>
        <v>12502</v>
      </c>
      <c r="Y529" s="29">
        <f>VLOOKUP(R529&amp;"-"&amp;T529,通道清单!C:L,10,FALSE)</f>
        <v>12538</v>
      </c>
    </row>
    <row r="530" ht="15" hidden="1" spans="1:25">
      <c r="A530" s="29">
        <f t="shared" si="85"/>
        <v>529</v>
      </c>
      <c r="B530" s="29" t="str">
        <f t="shared" si="86"/>
        <v>CS9C-1-6-[2][2]-OFF0-BW36</v>
      </c>
      <c r="C530" s="29" t="str">
        <f>R530&amp;"_BW"&amp;TEXT(O530-N530,"000.00")&amp;"_U"&amp;VLOOKUP(R530&amp;"-"&amp;S530,通道清单!C:L,5,FALSE)&amp;LEFT("_____",5-LEN(VLOOKUP(R530&amp;"-"&amp;S530,通道清单!C:L,4,FALSE)))&amp;VLOOKUP(R530&amp;"-"&amp;S530,通道清单!C:L,4,FALSE)&amp;"_S"&amp;TEXT(N530,"00000.00")&amp;"_E"&amp;TEXT(O530,"00000.00")&amp;"_D"&amp;VLOOKUP(R530&amp;"-"&amp;T530,通道清单!C:L,5,FALSE)&amp;LEFT("_____",5-LEN(VLOOKUP(R530&amp;"-"&amp;T530,通道清单!C:L,4,FALSE)))&amp;VLOOKUP(R530&amp;"-"&amp;T530,通道清单!C:L,4,FALSE)&amp;"_S"&amp;TEXT(P530,"00000.00")&amp;"_E"&amp;TEXT(Q530,"00000.00")</f>
        <v>CS9C_BW036.00_UV____M_S14292.00_E14328.00_DH____M_S12542.00_E12578.00</v>
      </c>
      <c r="D530" s="29"/>
      <c r="E530" s="29"/>
      <c r="F530" s="29"/>
      <c r="G530" s="29" t="s">
        <v>9006</v>
      </c>
      <c r="H530" s="29">
        <f>VLOOKUP(G530,开关状态表!B:I,7,FALSE)</f>
        <v>1</v>
      </c>
      <c r="I530" s="29">
        <v>0</v>
      </c>
      <c r="J530" s="161">
        <v>36</v>
      </c>
      <c r="K530" s="29" t="s">
        <v>202</v>
      </c>
      <c r="L530" s="29"/>
      <c r="M530" s="158" t="s">
        <v>8733</v>
      </c>
      <c r="N530" s="156">
        <f t="shared" si="87"/>
        <v>14292</v>
      </c>
      <c r="O530" s="156">
        <f t="shared" si="88"/>
        <v>14328</v>
      </c>
      <c r="P530" s="156">
        <f t="shared" si="89"/>
        <v>12542</v>
      </c>
      <c r="Q530" s="156">
        <f t="shared" si="90"/>
        <v>12578</v>
      </c>
      <c r="R530" s="29" t="str">
        <f>VLOOKUP(VLOOKUP(G530,开关状态表!B:H,2,FALSE),矩阵信息表!B:H,2,FALSE)</f>
        <v>CS9C</v>
      </c>
      <c r="S530" s="29" t="str">
        <f>VLOOKUP(G530,开关状态表!B:H,5,FALSE)</f>
        <v>RMF02A</v>
      </c>
      <c r="T530" s="29" t="str">
        <f>VLOOKUP(G530,开关状态表!B:H,6,FALSE)</f>
        <v>TMF02A</v>
      </c>
      <c r="U530" s="29">
        <f>VLOOKUP(R530&amp;"-"&amp;S530,通道清单!C:L,8,FALSE)</f>
        <v>36</v>
      </c>
      <c r="V530" s="29">
        <f>VLOOKUP(R530&amp;"-"&amp;S530,通道清单!C:L,9,FALSE)</f>
        <v>14292</v>
      </c>
      <c r="W530" s="29">
        <f>VLOOKUP(R530&amp;"-"&amp;S530,通道清单!C:L,10,FALSE)</f>
        <v>14328</v>
      </c>
      <c r="X530" s="29">
        <f>VLOOKUP(R530&amp;"-"&amp;T530,通道清单!C:L,9,FALSE)</f>
        <v>12542</v>
      </c>
      <c r="Y530" s="29">
        <f>VLOOKUP(R530&amp;"-"&amp;T530,通道清单!C:L,10,FALSE)</f>
        <v>12578</v>
      </c>
    </row>
    <row r="531" ht="15" hidden="1" spans="1:25">
      <c r="A531" s="29">
        <f t="shared" si="85"/>
        <v>530</v>
      </c>
      <c r="B531" s="29" t="str">
        <f t="shared" si="86"/>
        <v>CS9C-1-6-[3][3]-OFF0-BW54</v>
      </c>
      <c r="C531" s="29" t="str">
        <f>R531&amp;"_BW"&amp;TEXT(O531-N531,"000.00")&amp;"_U"&amp;VLOOKUP(R531&amp;"-"&amp;S531,通道清单!C:L,5,FALSE)&amp;LEFT("_____",5-LEN(VLOOKUP(R531&amp;"-"&amp;S531,通道清单!C:L,4,FALSE)))&amp;VLOOKUP(R531&amp;"-"&amp;S531,通道清单!C:L,4,FALSE)&amp;"_S"&amp;TEXT(N531,"00000.00")&amp;"_E"&amp;TEXT(O531,"00000.00")&amp;"_D"&amp;VLOOKUP(R531&amp;"-"&amp;T531,通道清单!C:L,5,FALSE)&amp;LEFT("_____",5-LEN(VLOOKUP(R531&amp;"-"&amp;T531,通道清单!C:L,4,FALSE)))&amp;VLOOKUP(R531&amp;"-"&amp;T531,通道清单!C:L,4,FALSE)&amp;"_S"&amp;TEXT(P531,"00000.00")&amp;"_E"&amp;TEXT(Q531,"00000.00")</f>
        <v>CS9C_BW054.00_UV____M_S14333.00_E14387.00_DH____M_S12583.00_E12637.00</v>
      </c>
      <c r="D531" s="29"/>
      <c r="E531" s="29"/>
      <c r="F531" s="29"/>
      <c r="G531" s="29" t="s">
        <v>9007</v>
      </c>
      <c r="H531" s="29">
        <f>VLOOKUP(G531,开关状态表!B:I,7,FALSE)</f>
        <v>1</v>
      </c>
      <c r="I531" s="29">
        <v>0</v>
      </c>
      <c r="J531" s="161">
        <v>54</v>
      </c>
      <c r="K531" s="29" t="s">
        <v>202</v>
      </c>
      <c r="L531" s="29"/>
      <c r="M531" s="158" t="s">
        <v>8733</v>
      </c>
      <c r="N531" s="156">
        <f t="shared" si="87"/>
        <v>14333</v>
      </c>
      <c r="O531" s="156">
        <f t="shared" si="88"/>
        <v>14387</v>
      </c>
      <c r="P531" s="156">
        <f t="shared" si="89"/>
        <v>12583</v>
      </c>
      <c r="Q531" s="156">
        <f t="shared" si="90"/>
        <v>12637</v>
      </c>
      <c r="R531" s="29" t="str">
        <f>VLOOKUP(VLOOKUP(G531,开关状态表!B:H,2,FALSE),矩阵信息表!B:H,2,FALSE)</f>
        <v>CS9C</v>
      </c>
      <c r="S531" s="29" t="str">
        <f>VLOOKUP(G531,开关状态表!B:H,5,FALSE)</f>
        <v>RMF03A</v>
      </c>
      <c r="T531" s="29" t="str">
        <f>VLOOKUP(G531,开关状态表!B:H,6,FALSE)</f>
        <v>TMF03A</v>
      </c>
      <c r="U531" s="29">
        <f>VLOOKUP(R531&amp;"-"&amp;S531,通道清单!C:L,8,FALSE)</f>
        <v>54</v>
      </c>
      <c r="V531" s="29">
        <f>VLOOKUP(R531&amp;"-"&amp;S531,通道清单!C:L,9,FALSE)</f>
        <v>14333</v>
      </c>
      <c r="W531" s="29">
        <f>VLOOKUP(R531&amp;"-"&amp;S531,通道清单!C:L,10,FALSE)</f>
        <v>14387</v>
      </c>
      <c r="X531" s="29">
        <f>VLOOKUP(R531&amp;"-"&amp;T531,通道清单!C:L,9,FALSE)</f>
        <v>12583</v>
      </c>
      <c r="Y531" s="29">
        <f>VLOOKUP(R531&amp;"-"&amp;T531,通道清单!C:L,10,FALSE)</f>
        <v>12637</v>
      </c>
    </row>
    <row r="532" ht="15" hidden="1" spans="1:25">
      <c r="A532" s="29">
        <f t="shared" si="85"/>
        <v>531</v>
      </c>
      <c r="B532" s="29" t="str">
        <f t="shared" si="86"/>
        <v>CS9C-1-6-[4][4]-OFF0-BW54</v>
      </c>
      <c r="C532" s="29" t="str">
        <f>R532&amp;"_BW"&amp;TEXT(O532-N532,"000.00")&amp;"_U"&amp;VLOOKUP(R532&amp;"-"&amp;S532,通道清单!C:L,5,FALSE)&amp;LEFT("_____",5-LEN(VLOOKUP(R532&amp;"-"&amp;S532,通道清单!C:L,4,FALSE)))&amp;VLOOKUP(R532&amp;"-"&amp;S532,通道清单!C:L,4,FALSE)&amp;"_S"&amp;TEXT(N532,"00000.00")&amp;"_E"&amp;TEXT(O532,"00000.00")&amp;"_D"&amp;VLOOKUP(R532&amp;"-"&amp;T532,通道清单!C:L,5,FALSE)&amp;LEFT("_____",5-LEN(VLOOKUP(R532&amp;"-"&amp;T532,通道清单!C:L,4,FALSE)))&amp;VLOOKUP(R532&amp;"-"&amp;T532,通道清单!C:L,4,FALSE)&amp;"_S"&amp;TEXT(P532,"00000.00")&amp;"_E"&amp;TEXT(Q532,"00000.00")</f>
        <v>CS9C_BW054.00_UV____M_S14393.00_E14447.00_DH____M_S12643.00_E12697.00</v>
      </c>
      <c r="D532" s="29"/>
      <c r="E532" s="29"/>
      <c r="F532" s="29"/>
      <c r="G532" s="29" t="s">
        <v>9008</v>
      </c>
      <c r="H532" s="29">
        <f>VLOOKUP(G532,开关状态表!B:I,7,FALSE)</f>
        <v>1</v>
      </c>
      <c r="I532" s="29">
        <v>0</v>
      </c>
      <c r="J532" s="161">
        <v>54</v>
      </c>
      <c r="K532" s="29" t="s">
        <v>202</v>
      </c>
      <c r="L532" s="29"/>
      <c r="M532" s="158" t="s">
        <v>8733</v>
      </c>
      <c r="N532" s="156">
        <f t="shared" si="87"/>
        <v>14393</v>
      </c>
      <c r="O532" s="156">
        <f t="shared" si="88"/>
        <v>14447</v>
      </c>
      <c r="P532" s="156">
        <f t="shared" si="89"/>
        <v>12643</v>
      </c>
      <c r="Q532" s="156">
        <f t="shared" si="90"/>
        <v>12697</v>
      </c>
      <c r="R532" s="29" t="str">
        <f>VLOOKUP(VLOOKUP(G532,开关状态表!B:H,2,FALSE),矩阵信息表!B:H,2,FALSE)</f>
        <v>CS9C</v>
      </c>
      <c r="S532" s="29" t="str">
        <f>VLOOKUP(G532,开关状态表!B:H,5,FALSE)</f>
        <v>RMF04A</v>
      </c>
      <c r="T532" s="29" t="str">
        <f>VLOOKUP(G532,开关状态表!B:H,6,FALSE)</f>
        <v>TMF04A</v>
      </c>
      <c r="U532" s="29">
        <f>VLOOKUP(R532&amp;"-"&amp;S532,通道清单!C:L,8,FALSE)</f>
        <v>54</v>
      </c>
      <c r="V532" s="29">
        <f>VLOOKUP(R532&amp;"-"&amp;S532,通道清单!C:L,9,FALSE)</f>
        <v>14393</v>
      </c>
      <c r="W532" s="29">
        <f>VLOOKUP(R532&amp;"-"&amp;S532,通道清单!C:L,10,FALSE)</f>
        <v>14447</v>
      </c>
      <c r="X532" s="29">
        <f>VLOOKUP(R532&amp;"-"&amp;T532,通道清单!C:L,9,FALSE)</f>
        <v>12643</v>
      </c>
      <c r="Y532" s="29">
        <f>VLOOKUP(R532&amp;"-"&amp;T532,通道清单!C:L,10,FALSE)</f>
        <v>12697</v>
      </c>
    </row>
    <row r="533" ht="15" hidden="1" spans="1:25">
      <c r="A533" s="29">
        <f t="shared" si="85"/>
        <v>532</v>
      </c>
      <c r="B533" s="29" t="str">
        <f t="shared" si="86"/>
        <v>CS9C-1-6-[5][5]-OFF0-BW36</v>
      </c>
      <c r="C533" s="29" t="str">
        <f>R533&amp;"_BW"&amp;TEXT(O533-N533,"000.00")&amp;"_U"&amp;VLOOKUP(R533&amp;"-"&amp;S533,通道清单!C:L,5,FALSE)&amp;LEFT("_____",5-LEN(VLOOKUP(R533&amp;"-"&amp;S533,通道清单!C:L,4,FALSE)))&amp;VLOOKUP(R533&amp;"-"&amp;S533,通道清单!C:L,4,FALSE)&amp;"_S"&amp;TEXT(N533,"00000.00")&amp;"_E"&amp;TEXT(O533,"00000.00")&amp;"_D"&amp;VLOOKUP(R533&amp;"-"&amp;T533,通道清单!C:L,5,FALSE)&amp;LEFT("_____",5-LEN(VLOOKUP(R533&amp;"-"&amp;T533,通道清单!C:L,4,FALSE)))&amp;VLOOKUP(R533&amp;"-"&amp;T533,通道清单!C:L,4,FALSE)&amp;"_S"&amp;TEXT(P533,"00000.00")&amp;"_E"&amp;TEXT(Q533,"00000.00")</f>
        <v>CS9C_BW036.00_UV____M_S14452.00_E14488.00_DH____M_S12702.00_E12738.00</v>
      </c>
      <c r="D533" s="29"/>
      <c r="E533" s="29"/>
      <c r="F533" s="29"/>
      <c r="G533" s="29" t="s">
        <v>9009</v>
      </c>
      <c r="H533" s="29">
        <f>VLOOKUP(G533,开关状态表!B:I,7,FALSE)</f>
        <v>1</v>
      </c>
      <c r="I533" s="29">
        <v>0</v>
      </c>
      <c r="J533" s="161">
        <v>36</v>
      </c>
      <c r="K533" s="29" t="s">
        <v>202</v>
      </c>
      <c r="L533" s="29"/>
      <c r="M533" s="158" t="s">
        <v>8733</v>
      </c>
      <c r="N533" s="156">
        <f t="shared" si="87"/>
        <v>14452</v>
      </c>
      <c r="O533" s="156">
        <f t="shared" si="88"/>
        <v>14488</v>
      </c>
      <c r="P533" s="156">
        <f t="shared" si="89"/>
        <v>12702</v>
      </c>
      <c r="Q533" s="156">
        <f t="shared" si="90"/>
        <v>12738</v>
      </c>
      <c r="R533" s="29" t="str">
        <f>VLOOKUP(VLOOKUP(G533,开关状态表!B:H,2,FALSE),矩阵信息表!B:H,2,FALSE)</f>
        <v>CS9C</v>
      </c>
      <c r="S533" s="29" t="str">
        <f>VLOOKUP(G533,开关状态表!B:H,5,FALSE)</f>
        <v>RMF05A</v>
      </c>
      <c r="T533" s="29" t="str">
        <f>VLOOKUP(G533,开关状态表!B:H,6,FALSE)</f>
        <v>TMF05A</v>
      </c>
      <c r="U533" s="29">
        <f>VLOOKUP(R533&amp;"-"&amp;S533,通道清单!C:L,8,FALSE)</f>
        <v>36</v>
      </c>
      <c r="V533" s="29">
        <f>VLOOKUP(R533&amp;"-"&amp;S533,通道清单!C:L,9,FALSE)</f>
        <v>14452</v>
      </c>
      <c r="W533" s="29">
        <f>VLOOKUP(R533&amp;"-"&amp;S533,通道清单!C:L,10,FALSE)</f>
        <v>14488</v>
      </c>
      <c r="X533" s="29">
        <f>VLOOKUP(R533&amp;"-"&amp;T533,通道清单!C:L,9,FALSE)</f>
        <v>12702</v>
      </c>
      <c r="Y533" s="29">
        <f>VLOOKUP(R533&amp;"-"&amp;T533,通道清单!C:L,10,FALSE)</f>
        <v>12738</v>
      </c>
    </row>
    <row r="534" ht="15" hidden="1" spans="1:25">
      <c r="A534" s="29">
        <f t="shared" si="85"/>
        <v>533</v>
      </c>
      <c r="B534" s="29" t="str">
        <f t="shared" si="86"/>
        <v>CS9C-1-5-[1][1]-OFF0-BW200</v>
      </c>
      <c r="C534" s="29" t="str">
        <f>R534&amp;"_BW"&amp;TEXT(O534-N534,"000.00")&amp;"_U"&amp;VLOOKUP(R534&amp;"-"&amp;S534,通道清单!C:L,5,FALSE)&amp;LEFT("_____",5-LEN(VLOOKUP(R534&amp;"-"&amp;S534,通道清单!C:L,4,FALSE)))&amp;VLOOKUP(R534&amp;"-"&amp;S534,通道清单!C:L,4,FALSE)&amp;"_S"&amp;TEXT(N534,"00000.00")&amp;"_E"&amp;TEXT(O534,"00000.00")&amp;"_D"&amp;VLOOKUP(R534&amp;"-"&amp;T534,通道清单!C:L,5,FALSE)&amp;LEFT("_____",5-LEN(VLOOKUP(R534&amp;"-"&amp;T534,通道清单!C:L,4,FALSE)))&amp;VLOOKUP(R534&amp;"-"&amp;T534,通道清单!C:L,4,FALSE)&amp;"_S"&amp;TEXT(P534,"00000.00")&amp;"_E"&amp;TEXT(Q534,"00000.00")</f>
        <v>CS9C_BW200.00_UL____N_S14590.00_E14790.00_DR____H_S21490.00_E21690.00</v>
      </c>
      <c r="D534" s="29"/>
      <c r="E534" s="29"/>
      <c r="F534" s="29"/>
      <c r="G534" s="29" t="s">
        <v>9010</v>
      </c>
      <c r="H534" s="29">
        <f>VLOOKUP(G534,开关状态表!B:I,7,FALSE)</f>
        <v>1</v>
      </c>
      <c r="I534" s="29">
        <v>0</v>
      </c>
      <c r="J534" s="161">
        <v>200</v>
      </c>
      <c r="K534" s="29" t="s">
        <v>202</v>
      </c>
      <c r="L534" s="29"/>
      <c r="M534" s="158" t="s">
        <v>8733</v>
      </c>
      <c r="N534" s="156">
        <f t="shared" si="87"/>
        <v>14590</v>
      </c>
      <c r="O534" s="156">
        <f t="shared" si="88"/>
        <v>14790</v>
      </c>
      <c r="P534" s="156">
        <f t="shared" si="89"/>
        <v>21490</v>
      </c>
      <c r="Q534" s="156">
        <f t="shared" si="90"/>
        <v>21690</v>
      </c>
      <c r="R534" s="29" t="str">
        <f>VLOOKUP(VLOOKUP(G534,开关状态表!B:H,2,FALSE),矩阵信息表!B:H,2,FALSE)</f>
        <v>CS9C</v>
      </c>
      <c r="S534" s="29" t="str">
        <f>VLOOKUP(G534,开关状态表!B:H,5,FALSE)</f>
        <v>RNKu-KaL</v>
      </c>
      <c r="T534" s="29" t="str">
        <f>VLOOKUP(G534,开关状态表!B:H,6,FALSE)</f>
        <v>THKu-KaR</v>
      </c>
      <c r="U534" s="29">
        <f>VLOOKUP(R534&amp;"-"&amp;S534,通道清单!C:L,8,FALSE)</f>
        <v>200</v>
      </c>
      <c r="V534" s="29">
        <f>VLOOKUP(R534&amp;"-"&amp;S534,通道清单!C:L,9,FALSE)</f>
        <v>14590</v>
      </c>
      <c r="W534" s="29">
        <f>VLOOKUP(R534&amp;"-"&amp;S534,通道清单!C:L,10,FALSE)</f>
        <v>14790</v>
      </c>
      <c r="X534" s="29">
        <f>VLOOKUP(R534&amp;"-"&amp;T534,通道清单!C:L,9,FALSE)</f>
        <v>21490</v>
      </c>
      <c r="Y534" s="29">
        <f>VLOOKUP(R534&amp;"-"&amp;T534,通道清单!C:L,10,FALSE)</f>
        <v>21690</v>
      </c>
    </row>
    <row r="535" ht="15" hidden="1" spans="1:25">
      <c r="A535" s="29">
        <f t="shared" si="85"/>
        <v>534</v>
      </c>
      <c r="B535" s="29" t="str">
        <f t="shared" si="86"/>
        <v>CS19-1-1-[1][1]-OFF0-BW10</v>
      </c>
      <c r="C535" s="29" t="str">
        <f>R535&amp;"_BW"&amp;TEXT(O535-N535,"000.00")&amp;"_U"&amp;VLOOKUP(R535&amp;"-"&amp;S535,通道清单!C:L,5,FALSE)&amp;LEFT("_____",5-LEN(VLOOKUP(R535&amp;"-"&amp;S535,通道清单!C:L,4,FALSE)))&amp;VLOOKUP(R535&amp;"-"&amp;S535,通道清单!C:L,4,FALSE)&amp;"_S"&amp;TEXT(N535,"00000.00")&amp;"_E"&amp;TEXT(O535,"00000.00")&amp;"_D"&amp;VLOOKUP(R535&amp;"-"&amp;T535,通道清单!C:L,5,FALSE)&amp;LEFT("_____",5-LEN(VLOOKUP(R535&amp;"-"&amp;T535,通道清单!C:L,4,FALSE)))&amp;VLOOKUP(R535&amp;"-"&amp;T535,通道清单!C:L,4,FALSE)&amp;"_S"&amp;TEXT(P535,"00000.00")&amp;"_E"&amp;TEXT(Q535,"00000.00")</f>
        <v>CS19_BW010.00_UR____W_S06333.50_E06343.50_DL____W_S04108.50_E04118.50</v>
      </c>
      <c r="D535" s="29"/>
      <c r="E535" s="29"/>
      <c r="F535" s="29"/>
      <c r="G535" s="29" t="s">
        <v>9011</v>
      </c>
      <c r="H535" s="29">
        <f>VLOOKUP(G535,开关状态表!B:I,7,FALSE)</f>
        <v>1</v>
      </c>
      <c r="I535" s="29">
        <v>0</v>
      </c>
      <c r="J535" s="161">
        <v>10</v>
      </c>
      <c r="K535" s="29" t="s">
        <v>8732</v>
      </c>
      <c r="L535" s="29"/>
      <c r="M535" s="158" t="s">
        <v>8733</v>
      </c>
      <c r="N535" s="156">
        <f t="shared" si="87"/>
        <v>6333.5</v>
      </c>
      <c r="O535" s="156">
        <f t="shared" si="88"/>
        <v>6343.5</v>
      </c>
      <c r="P535" s="156">
        <f t="shared" si="89"/>
        <v>4108.5</v>
      </c>
      <c r="Q535" s="156">
        <f t="shared" si="90"/>
        <v>4118.5</v>
      </c>
      <c r="R535" s="29" t="str">
        <f>VLOOKUP(VLOOKUP(G535,开关状态表!B:H,2,FALSE),矩阵信息表!B:H,2,FALSE)</f>
        <v>CS19</v>
      </c>
      <c r="S535" s="29" t="str">
        <f>VLOOKUP(G535,开关状态表!B:H,5,FALSE)</f>
        <v>RWC1R</v>
      </c>
      <c r="T535" s="29" t="str">
        <f>VLOOKUP(G535,开关状态表!B:H,6,FALSE)</f>
        <v>TWC1L</v>
      </c>
      <c r="U535" s="29">
        <f>VLOOKUP(R535&amp;"-"&amp;S535,通道清单!C:L,8,FALSE)</f>
        <v>36</v>
      </c>
      <c r="V535" s="29">
        <f>VLOOKUP(R535&amp;"-"&amp;S535,通道清单!C:L,9,FALSE)</f>
        <v>6333.5</v>
      </c>
      <c r="W535" s="29">
        <f>VLOOKUP(R535&amp;"-"&amp;S535,通道清单!C:L,10,FALSE)</f>
        <v>6369.5</v>
      </c>
      <c r="X535" s="29">
        <f>VLOOKUP(R535&amp;"-"&amp;T535,通道清单!C:L,9,FALSE)</f>
        <v>4108.5</v>
      </c>
      <c r="Y535" s="29">
        <f>VLOOKUP(R535&amp;"-"&amp;T535,通道清单!C:L,10,FALSE)</f>
        <v>4144.5</v>
      </c>
    </row>
    <row r="536" ht="15" hidden="1" spans="1:25">
      <c r="A536" s="29">
        <f t="shared" si="85"/>
        <v>535</v>
      </c>
      <c r="B536" s="29" t="str">
        <f t="shared" si="86"/>
        <v>CS19-1-1-[1][1]-OFF10-BW0.5</v>
      </c>
      <c r="C536" s="29" t="str">
        <f>R536&amp;"_BW"&amp;TEXT(O536-N536,"000.00")&amp;"_U"&amp;VLOOKUP(R536&amp;"-"&amp;S536,通道清单!C:L,5,FALSE)&amp;LEFT("_____",5-LEN(VLOOKUP(R536&amp;"-"&amp;S536,通道清单!C:L,4,FALSE)))&amp;VLOOKUP(R536&amp;"-"&amp;S536,通道清单!C:L,4,FALSE)&amp;"_S"&amp;TEXT(N536,"00000.00")&amp;"_E"&amp;TEXT(O536,"00000.00")&amp;"_D"&amp;VLOOKUP(R536&amp;"-"&amp;T536,通道清单!C:L,5,FALSE)&amp;LEFT("_____",5-LEN(VLOOKUP(R536&amp;"-"&amp;T536,通道清单!C:L,4,FALSE)))&amp;VLOOKUP(R536&amp;"-"&amp;T536,通道清单!C:L,4,FALSE)&amp;"_S"&amp;TEXT(P536,"00000.00")&amp;"_E"&amp;TEXT(Q536,"00000.00")</f>
        <v>CS19_BW000.50_UR____W_S06343.50_E06344.00_DL____W_S04118.50_E04119.00</v>
      </c>
      <c r="D536" s="29"/>
      <c r="E536" s="29"/>
      <c r="F536" s="29"/>
      <c r="G536" s="29" t="s">
        <v>9011</v>
      </c>
      <c r="H536" s="29">
        <f>VLOOKUP(G536,开关状态表!B:I,7,FALSE)</f>
        <v>1</v>
      </c>
      <c r="I536" s="29">
        <v>10</v>
      </c>
      <c r="J536" s="161">
        <v>0.5</v>
      </c>
      <c r="K536" s="29" t="s">
        <v>202</v>
      </c>
      <c r="L536" s="29"/>
      <c r="M536" s="158" t="s">
        <v>8733</v>
      </c>
      <c r="N536" s="156">
        <f t="shared" si="87"/>
        <v>6343.5</v>
      </c>
      <c r="O536" s="156">
        <f t="shared" si="88"/>
        <v>6344</v>
      </c>
      <c r="P536" s="156">
        <f t="shared" si="89"/>
        <v>4118.5</v>
      </c>
      <c r="Q536" s="156">
        <f t="shared" si="90"/>
        <v>4119</v>
      </c>
      <c r="R536" s="29" t="str">
        <f>VLOOKUP(VLOOKUP(G536,开关状态表!B:H,2,FALSE),矩阵信息表!B:H,2,FALSE)</f>
        <v>CS19</v>
      </c>
      <c r="S536" s="29" t="str">
        <f>VLOOKUP(G536,开关状态表!B:H,5,FALSE)</f>
        <v>RWC1R</v>
      </c>
      <c r="T536" s="29" t="str">
        <f>VLOOKUP(G536,开关状态表!B:H,6,FALSE)</f>
        <v>TWC1L</v>
      </c>
      <c r="U536" s="29">
        <f>VLOOKUP(R536&amp;"-"&amp;S536,通道清单!C:L,8,FALSE)</f>
        <v>36</v>
      </c>
      <c r="V536" s="29">
        <f>VLOOKUP(R536&amp;"-"&amp;S536,通道清单!C:L,9,FALSE)</f>
        <v>6333.5</v>
      </c>
      <c r="W536" s="29">
        <f>VLOOKUP(R536&amp;"-"&amp;S536,通道清单!C:L,10,FALSE)</f>
        <v>6369.5</v>
      </c>
      <c r="X536" s="29">
        <f>VLOOKUP(R536&amp;"-"&amp;T536,通道清单!C:L,9,FALSE)</f>
        <v>4108.5</v>
      </c>
      <c r="Y536" s="29">
        <f>VLOOKUP(R536&amp;"-"&amp;T536,通道清单!C:L,10,FALSE)</f>
        <v>4144.5</v>
      </c>
    </row>
    <row r="537" ht="15" hidden="1" spans="1:25">
      <c r="A537" s="29">
        <f t="shared" si="85"/>
        <v>536</v>
      </c>
      <c r="B537" s="29" t="str">
        <f t="shared" si="86"/>
        <v>CS19-1-1-[1][1]-OFF10.5-BW10</v>
      </c>
      <c r="C537" s="29" t="str">
        <f>R537&amp;"_BW"&amp;TEXT(O537-N537,"000.00")&amp;"_U"&amp;VLOOKUP(R537&amp;"-"&amp;S537,通道清单!C:L,5,FALSE)&amp;LEFT("_____",5-LEN(VLOOKUP(R537&amp;"-"&amp;S537,通道清单!C:L,4,FALSE)))&amp;VLOOKUP(R537&amp;"-"&amp;S537,通道清单!C:L,4,FALSE)&amp;"_S"&amp;TEXT(N537,"00000.00")&amp;"_E"&amp;TEXT(O537,"00000.00")&amp;"_D"&amp;VLOOKUP(R537&amp;"-"&amp;T537,通道清单!C:L,5,FALSE)&amp;LEFT("_____",5-LEN(VLOOKUP(R537&amp;"-"&amp;T537,通道清单!C:L,4,FALSE)))&amp;VLOOKUP(R537&amp;"-"&amp;T537,通道清单!C:L,4,FALSE)&amp;"_S"&amp;TEXT(P537,"00000.00")&amp;"_E"&amp;TEXT(Q537,"00000.00")</f>
        <v>CS19_BW010.00_UR____W_S06344.00_E06354.00_DL____W_S04119.00_E04129.00</v>
      </c>
      <c r="D537" s="29"/>
      <c r="E537" s="29"/>
      <c r="F537" s="29"/>
      <c r="G537" s="29" t="s">
        <v>9011</v>
      </c>
      <c r="H537" s="29">
        <f>VLOOKUP(G537,开关状态表!B:I,7,FALSE)</f>
        <v>1</v>
      </c>
      <c r="I537" s="29">
        <v>10.5</v>
      </c>
      <c r="J537" s="161">
        <v>10</v>
      </c>
      <c r="K537" s="29" t="s">
        <v>202</v>
      </c>
      <c r="L537" s="29"/>
      <c r="M537" s="158" t="s">
        <v>8733</v>
      </c>
      <c r="N537" s="156">
        <f t="shared" si="87"/>
        <v>6344</v>
      </c>
      <c r="O537" s="156">
        <f t="shared" si="88"/>
        <v>6354</v>
      </c>
      <c r="P537" s="156">
        <f t="shared" si="89"/>
        <v>4119</v>
      </c>
      <c r="Q537" s="156">
        <f t="shared" si="90"/>
        <v>4129</v>
      </c>
      <c r="R537" s="29" t="str">
        <f>VLOOKUP(VLOOKUP(G537,开关状态表!B:H,2,FALSE),矩阵信息表!B:H,2,FALSE)</f>
        <v>CS19</v>
      </c>
      <c r="S537" s="29" t="str">
        <f>VLOOKUP(G537,开关状态表!B:H,5,FALSE)</f>
        <v>RWC1R</v>
      </c>
      <c r="T537" s="29" t="str">
        <f>VLOOKUP(G537,开关状态表!B:H,6,FALSE)</f>
        <v>TWC1L</v>
      </c>
      <c r="U537" s="29">
        <f>VLOOKUP(R537&amp;"-"&amp;S537,通道清单!C:L,8,FALSE)</f>
        <v>36</v>
      </c>
      <c r="V537" s="29">
        <f>VLOOKUP(R537&amp;"-"&amp;S537,通道清单!C:L,9,FALSE)</f>
        <v>6333.5</v>
      </c>
      <c r="W537" s="29">
        <f>VLOOKUP(R537&amp;"-"&amp;S537,通道清单!C:L,10,FALSE)</f>
        <v>6369.5</v>
      </c>
      <c r="X537" s="29">
        <f>VLOOKUP(R537&amp;"-"&amp;T537,通道清单!C:L,9,FALSE)</f>
        <v>4108.5</v>
      </c>
      <c r="Y537" s="29">
        <f>VLOOKUP(R537&amp;"-"&amp;T537,通道清单!C:L,10,FALSE)</f>
        <v>4144.5</v>
      </c>
    </row>
    <row r="538" ht="15" hidden="1" spans="1:25">
      <c r="A538" s="29">
        <f t="shared" si="85"/>
        <v>537</v>
      </c>
      <c r="B538" s="29" t="str">
        <f t="shared" si="86"/>
        <v>CS19-1-1-[1][1]-OFF20.5-BW15.5</v>
      </c>
      <c r="C538" s="29" t="str">
        <f>R538&amp;"_BW"&amp;TEXT(O538-N538,"000.00")&amp;"_U"&amp;VLOOKUP(R538&amp;"-"&amp;S538,通道清单!C:L,5,FALSE)&amp;LEFT("_____",5-LEN(VLOOKUP(R538&amp;"-"&amp;S538,通道清单!C:L,4,FALSE)))&amp;VLOOKUP(R538&amp;"-"&amp;S538,通道清单!C:L,4,FALSE)&amp;"_S"&amp;TEXT(N538,"00000.00")&amp;"_E"&amp;TEXT(O538,"00000.00")&amp;"_D"&amp;VLOOKUP(R538&amp;"-"&amp;T538,通道清单!C:L,5,FALSE)&amp;LEFT("_____",5-LEN(VLOOKUP(R538&amp;"-"&amp;T538,通道清单!C:L,4,FALSE)))&amp;VLOOKUP(R538&amp;"-"&amp;T538,通道清单!C:L,4,FALSE)&amp;"_S"&amp;TEXT(P538,"00000.00")&amp;"_E"&amp;TEXT(Q538,"00000.00")</f>
        <v>CS19_BW015.50_UR____W_S06354.00_E06369.50_DL____W_S04129.00_E04144.50</v>
      </c>
      <c r="D538" s="29"/>
      <c r="E538" s="29"/>
      <c r="F538" s="29"/>
      <c r="G538" s="29" t="s">
        <v>9011</v>
      </c>
      <c r="H538" s="29">
        <f>VLOOKUP(G538,开关状态表!B:I,7,FALSE)</f>
        <v>1</v>
      </c>
      <c r="I538" s="29">
        <v>20.5</v>
      </c>
      <c r="J538" s="161">
        <v>15.5</v>
      </c>
      <c r="K538" s="29" t="s">
        <v>202</v>
      </c>
      <c r="L538" s="29"/>
      <c r="M538" s="158" t="s">
        <v>8733</v>
      </c>
      <c r="N538" s="156">
        <f t="shared" si="87"/>
        <v>6354</v>
      </c>
      <c r="O538" s="156">
        <f t="shared" si="88"/>
        <v>6369.5</v>
      </c>
      <c r="P538" s="156">
        <f t="shared" si="89"/>
        <v>4129</v>
      </c>
      <c r="Q538" s="156">
        <f t="shared" si="90"/>
        <v>4144.5</v>
      </c>
      <c r="R538" s="29" t="str">
        <f>VLOOKUP(VLOOKUP(G538,开关状态表!B:H,2,FALSE),矩阵信息表!B:H,2,FALSE)</f>
        <v>CS19</v>
      </c>
      <c r="S538" s="29" t="str">
        <f>VLOOKUP(G538,开关状态表!B:H,5,FALSE)</f>
        <v>RWC1R</v>
      </c>
      <c r="T538" s="29" t="str">
        <f>VLOOKUP(G538,开关状态表!B:H,6,FALSE)</f>
        <v>TWC1L</v>
      </c>
      <c r="U538" s="29">
        <f>VLOOKUP(R538&amp;"-"&amp;S538,通道清单!C:L,8,FALSE)</f>
        <v>36</v>
      </c>
      <c r="V538" s="29">
        <f>VLOOKUP(R538&amp;"-"&amp;S538,通道清单!C:L,9,FALSE)</f>
        <v>6333.5</v>
      </c>
      <c r="W538" s="29">
        <f>VLOOKUP(R538&amp;"-"&amp;S538,通道清单!C:L,10,FALSE)</f>
        <v>6369.5</v>
      </c>
      <c r="X538" s="29">
        <f>VLOOKUP(R538&amp;"-"&amp;T538,通道清单!C:L,9,FALSE)</f>
        <v>4108.5</v>
      </c>
      <c r="Y538" s="29">
        <f>VLOOKUP(R538&amp;"-"&amp;T538,通道清单!C:L,10,FALSE)</f>
        <v>4144.5</v>
      </c>
    </row>
    <row r="539" ht="15" hidden="1" spans="1:25">
      <c r="A539" s="29">
        <f t="shared" ref="A539:A564" si="91">ROW()-1</f>
        <v>538</v>
      </c>
      <c r="B539" s="29" t="str">
        <f t="shared" si="86"/>
        <v>CS19-1-1-[2][2]-OFF0-BW13</v>
      </c>
      <c r="C539" s="29" t="str">
        <f>R539&amp;"_BW"&amp;TEXT(O539-N539,"000.00")&amp;"_U"&amp;VLOOKUP(R539&amp;"-"&amp;S539,通道清单!C:L,5,FALSE)&amp;LEFT("_____",5-LEN(VLOOKUP(R539&amp;"-"&amp;S539,通道清单!C:L,4,FALSE)))&amp;VLOOKUP(R539&amp;"-"&amp;S539,通道清单!C:L,4,FALSE)&amp;"_S"&amp;TEXT(N539,"00000.00")&amp;"_E"&amp;TEXT(O539,"00000.00")&amp;"_D"&amp;VLOOKUP(R539&amp;"-"&amp;T539,通道清单!C:L,5,FALSE)&amp;LEFT("_____",5-LEN(VLOOKUP(R539&amp;"-"&amp;T539,通道清单!C:L,4,FALSE)))&amp;VLOOKUP(R539&amp;"-"&amp;T539,通道清单!C:L,4,FALSE)&amp;"_S"&amp;TEXT(P539,"00000.00")&amp;"_E"&amp;TEXT(Q539,"00000.00")</f>
        <v>CS19_BW013.00_UR____W_S06374.50_E06387.50_DL____W_S04148.50_E04161.50</v>
      </c>
      <c r="D539" s="29"/>
      <c r="E539" s="29"/>
      <c r="F539" s="29"/>
      <c r="G539" s="29" t="s">
        <v>9012</v>
      </c>
      <c r="H539" s="29">
        <f>VLOOKUP(G539,开关状态表!B:I,7,FALSE)</f>
        <v>1</v>
      </c>
      <c r="I539" s="29">
        <v>0</v>
      </c>
      <c r="J539" s="161">
        <v>13</v>
      </c>
      <c r="K539" s="29" t="s">
        <v>8732</v>
      </c>
      <c r="L539" s="29"/>
      <c r="M539" s="158" t="s">
        <v>8733</v>
      </c>
      <c r="N539" s="156">
        <f t="shared" si="87"/>
        <v>6374.5</v>
      </c>
      <c r="O539" s="156">
        <f t="shared" si="88"/>
        <v>6387.5</v>
      </c>
      <c r="P539" s="156">
        <f t="shared" si="89"/>
        <v>4148.5</v>
      </c>
      <c r="Q539" s="156">
        <f t="shared" si="90"/>
        <v>4161.5</v>
      </c>
      <c r="R539" s="29" t="str">
        <f>VLOOKUP(VLOOKUP(G539,开关状态表!B:H,2,FALSE),矩阵信息表!B:H,2,FALSE)</f>
        <v>CS19</v>
      </c>
      <c r="S539" s="29" t="str">
        <f>VLOOKUP(G539,开关状态表!B:H,5,FALSE)</f>
        <v>RWC2R</v>
      </c>
      <c r="T539" s="29" t="str">
        <f>VLOOKUP(G539,开关状态表!B:H,6,FALSE)</f>
        <v>TWC2L</v>
      </c>
      <c r="U539" s="29">
        <f>VLOOKUP(R539&amp;"-"&amp;S539,通道清单!C:L,8,FALSE)</f>
        <v>36</v>
      </c>
      <c r="V539" s="29">
        <f>VLOOKUP(R539&amp;"-"&amp;S539,通道清单!C:L,9,FALSE)</f>
        <v>6374.5</v>
      </c>
      <c r="W539" s="29">
        <f>VLOOKUP(R539&amp;"-"&amp;S539,通道清单!C:L,10,FALSE)</f>
        <v>6410.5</v>
      </c>
      <c r="X539" s="29">
        <f>VLOOKUP(R539&amp;"-"&amp;T539,通道清单!C:L,9,FALSE)</f>
        <v>4148.5</v>
      </c>
      <c r="Y539" s="29">
        <f>VLOOKUP(R539&amp;"-"&amp;T539,通道清单!C:L,10,FALSE)</f>
        <v>4184.5</v>
      </c>
    </row>
    <row r="540" ht="15" hidden="1" spans="1:25">
      <c r="A540" s="29">
        <f t="shared" si="91"/>
        <v>539</v>
      </c>
      <c r="B540" s="29" t="str">
        <f t="shared" si="86"/>
        <v>CS19-1-1-[2][2]-OFF15-BW21</v>
      </c>
      <c r="C540" s="29" t="str">
        <f>R540&amp;"_BW"&amp;TEXT(O540-N540,"000.00")&amp;"_U"&amp;VLOOKUP(R540&amp;"-"&amp;S540,通道清单!C:L,5,FALSE)&amp;LEFT("_____",5-LEN(VLOOKUP(R540&amp;"-"&amp;S540,通道清单!C:L,4,FALSE)))&amp;VLOOKUP(R540&amp;"-"&amp;S540,通道清单!C:L,4,FALSE)&amp;"_S"&amp;TEXT(N540,"00000.00")&amp;"_E"&amp;TEXT(O540,"00000.00")&amp;"_D"&amp;VLOOKUP(R540&amp;"-"&amp;T540,通道清单!C:L,5,FALSE)&amp;LEFT("_____",5-LEN(VLOOKUP(R540&amp;"-"&amp;T540,通道清单!C:L,4,FALSE)))&amp;VLOOKUP(R540&amp;"-"&amp;T540,通道清单!C:L,4,FALSE)&amp;"_S"&amp;TEXT(P540,"00000.00")&amp;"_E"&amp;TEXT(Q540,"00000.00")</f>
        <v>CS19_BW021.00_UR____W_S06389.50_E06410.50_DL____W_S04163.50_E04184.50</v>
      </c>
      <c r="D540" s="29"/>
      <c r="E540" s="29"/>
      <c r="F540" s="29"/>
      <c r="G540" s="29" t="s">
        <v>9012</v>
      </c>
      <c r="H540" s="29">
        <f>VLOOKUP(G540,开关状态表!B:I,7,FALSE)</f>
        <v>1</v>
      </c>
      <c r="I540" s="29">
        <v>15</v>
      </c>
      <c r="J540" s="161">
        <v>21</v>
      </c>
      <c r="K540" s="29" t="s">
        <v>202</v>
      </c>
      <c r="L540" s="29"/>
      <c r="M540" s="158" t="s">
        <v>8733</v>
      </c>
      <c r="N540" s="156">
        <f t="shared" si="87"/>
        <v>6389.5</v>
      </c>
      <c r="O540" s="156">
        <f t="shared" si="88"/>
        <v>6410.5</v>
      </c>
      <c r="P540" s="156">
        <f t="shared" si="89"/>
        <v>4163.5</v>
      </c>
      <c r="Q540" s="156">
        <f t="shared" si="90"/>
        <v>4184.5</v>
      </c>
      <c r="R540" s="29" t="str">
        <f>VLOOKUP(VLOOKUP(G540,开关状态表!B:H,2,FALSE),矩阵信息表!B:H,2,FALSE)</f>
        <v>CS19</v>
      </c>
      <c r="S540" s="29" t="str">
        <f>VLOOKUP(G540,开关状态表!B:H,5,FALSE)</f>
        <v>RWC2R</v>
      </c>
      <c r="T540" s="29" t="str">
        <f>VLOOKUP(G540,开关状态表!B:H,6,FALSE)</f>
        <v>TWC2L</v>
      </c>
      <c r="U540" s="29">
        <f>VLOOKUP(R540&amp;"-"&amp;S540,通道清单!C:L,8,FALSE)</f>
        <v>36</v>
      </c>
      <c r="V540" s="29">
        <f>VLOOKUP(R540&amp;"-"&amp;S540,通道清单!C:L,9,FALSE)</f>
        <v>6374.5</v>
      </c>
      <c r="W540" s="29">
        <f>VLOOKUP(R540&amp;"-"&amp;S540,通道清单!C:L,10,FALSE)</f>
        <v>6410.5</v>
      </c>
      <c r="X540" s="29">
        <f>VLOOKUP(R540&amp;"-"&amp;T540,通道清单!C:L,9,FALSE)</f>
        <v>4148.5</v>
      </c>
      <c r="Y540" s="29">
        <f>VLOOKUP(R540&amp;"-"&amp;T540,通道清单!C:L,10,FALSE)</f>
        <v>4184.5</v>
      </c>
    </row>
    <row r="541" ht="15" hidden="1" spans="1:25">
      <c r="A541" s="29">
        <f t="shared" si="91"/>
        <v>540</v>
      </c>
      <c r="B541" s="29" t="str">
        <f t="shared" si="86"/>
        <v>CS19-1-2-[1][1]-OFF0-BW2</v>
      </c>
      <c r="C541" s="29" t="str">
        <f>R541&amp;"_BW"&amp;TEXT(O541-N541,"000.00")&amp;"_U"&amp;VLOOKUP(R541&amp;"-"&amp;S541,通道清单!C:L,5,FALSE)&amp;LEFT("_____",5-LEN(VLOOKUP(R541&amp;"-"&amp;S541,通道清单!C:L,4,FALSE)))&amp;VLOOKUP(R541&amp;"-"&amp;S541,通道清单!C:L,4,FALSE)&amp;"_S"&amp;TEXT(N541,"00000.00")&amp;"_E"&amp;TEXT(O541,"00000.00")&amp;"_D"&amp;VLOOKUP(R541&amp;"-"&amp;T541,通道清单!C:L,5,FALSE)&amp;LEFT("_____",5-LEN(VLOOKUP(R541&amp;"-"&amp;T541,通道清单!C:L,4,FALSE)))&amp;VLOOKUP(R541&amp;"-"&amp;T541,通道清单!C:L,4,FALSE)&amp;"_S"&amp;TEXT(P541,"00000.00")&amp;"_E"&amp;TEXT(Q541,"00000.00")</f>
        <v>CS19_BW002.00_UV____A_S13778.00_E13780.00_DH____C_S11486.00_E11488.00</v>
      </c>
      <c r="D541" s="29"/>
      <c r="E541" s="29"/>
      <c r="F541" s="29"/>
      <c r="G541" s="29" t="s">
        <v>9013</v>
      </c>
      <c r="H541" s="29">
        <f>VLOOKUP(G541,开关状态表!B:I,7,FALSE)</f>
        <v>1</v>
      </c>
      <c r="I541" s="29">
        <v>0</v>
      </c>
      <c r="J541" s="161">
        <v>2</v>
      </c>
      <c r="K541" s="29" t="s">
        <v>8732</v>
      </c>
      <c r="L541" s="29"/>
      <c r="M541" s="158" t="s">
        <v>8733</v>
      </c>
      <c r="N541" s="156">
        <f t="shared" si="87"/>
        <v>13778</v>
      </c>
      <c r="O541" s="156">
        <f t="shared" si="88"/>
        <v>13780</v>
      </c>
      <c r="P541" s="156">
        <f t="shared" si="89"/>
        <v>11486</v>
      </c>
      <c r="Q541" s="156">
        <f t="shared" si="90"/>
        <v>11488</v>
      </c>
      <c r="R541" s="29" t="str">
        <f>VLOOKUP(VLOOKUP(G541,开关状态表!B:H,2,FALSE),矩阵信息表!B:H,2,FALSE)</f>
        <v>CS19</v>
      </c>
      <c r="S541" s="29" t="str">
        <f>VLOOKUP(G541,开关状态表!B:H,5,FALSE)</f>
        <v>RAKu1V</v>
      </c>
      <c r="T541" s="29" t="str">
        <f>VLOOKUP(G541,开关状态表!B:H,6,FALSE)</f>
        <v>TCKu1H</v>
      </c>
      <c r="U541" s="29">
        <f>VLOOKUP(R541&amp;"-"&amp;S541,通道清单!C:L,8,FALSE)</f>
        <v>18</v>
      </c>
      <c r="V541" s="29">
        <f>VLOOKUP(R541&amp;"-"&amp;S541,通道清单!C:L,9,FALSE)</f>
        <v>13778</v>
      </c>
      <c r="W541" s="29">
        <f>VLOOKUP(R541&amp;"-"&amp;S541,通道清单!C:L,10,FALSE)</f>
        <v>13796</v>
      </c>
      <c r="X541" s="29">
        <f>VLOOKUP(R541&amp;"-"&amp;T541,通道清单!C:L,9,FALSE)</f>
        <v>11486</v>
      </c>
      <c r="Y541" s="29">
        <f>VLOOKUP(R541&amp;"-"&amp;T541,通道清单!C:L,10,FALSE)</f>
        <v>11504</v>
      </c>
    </row>
    <row r="542" ht="15" hidden="1" spans="1:25">
      <c r="A542" s="29">
        <f t="shared" si="91"/>
        <v>541</v>
      </c>
      <c r="B542" s="29" t="str">
        <f t="shared" si="86"/>
        <v>CS19-1-2-[1][1]-OFF2-BW12</v>
      </c>
      <c r="C542" s="29" t="str">
        <f>R542&amp;"_BW"&amp;TEXT(O542-N542,"000.00")&amp;"_U"&amp;VLOOKUP(R542&amp;"-"&amp;S542,通道清单!C:L,5,FALSE)&amp;LEFT("_____",5-LEN(VLOOKUP(R542&amp;"-"&amp;S542,通道清单!C:L,4,FALSE)))&amp;VLOOKUP(R542&amp;"-"&amp;S542,通道清单!C:L,4,FALSE)&amp;"_S"&amp;TEXT(N542,"00000.00")&amp;"_E"&amp;TEXT(O542,"00000.00")&amp;"_D"&amp;VLOOKUP(R542&amp;"-"&amp;T542,通道清单!C:L,5,FALSE)&amp;LEFT("_____",5-LEN(VLOOKUP(R542&amp;"-"&amp;T542,通道清单!C:L,4,FALSE)))&amp;VLOOKUP(R542&amp;"-"&amp;T542,通道清单!C:L,4,FALSE)&amp;"_S"&amp;TEXT(P542,"00000.00")&amp;"_E"&amp;TEXT(Q542,"00000.00")</f>
        <v>CS19_BW012.00_UV____A_S13780.00_E13792.00_DH____C_S11488.00_E11500.00</v>
      </c>
      <c r="D542" s="29"/>
      <c r="E542" s="29"/>
      <c r="F542" s="29"/>
      <c r="G542" s="29" t="s">
        <v>9013</v>
      </c>
      <c r="H542" s="29">
        <f>VLOOKUP(G542,开关状态表!B:I,7,FALSE)</f>
        <v>1</v>
      </c>
      <c r="I542" s="29">
        <v>2</v>
      </c>
      <c r="J542" s="161">
        <v>12</v>
      </c>
      <c r="K542" s="29" t="s">
        <v>202</v>
      </c>
      <c r="L542" s="29"/>
      <c r="M542" s="158" t="s">
        <v>8733</v>
      </c>
      <c r="N542" s="156">
        <f t="shared" si="87"/>
        <v>13780</v>
      </c>
      <c r="O542" s="156">
        <f t="shared" si="88"/>
        <v>13792</v>
      </c>
      <c r="P542" s="156">
        <f t="shared" si="89"/>
        <v>11488</v>
      </c>
      <c r="Q542" s="156">
        <f t="shared" si="90"/>
        <v>11500</v>
      </c>
      <c r="R542" s="29" t="str">
        <f>VLOOKUP(VLOOKUP(G542,开关状态表!B:H,2,FALSE),矩阵信息表!B:H,2,FALSE)</f>
        <v>CS19</v>
      </c>
      <c r="S542" s="29" t="str">
        <f>VLOOKUP(G542,开关状态表!B:H,5,FALSE)</f>
        <v>RAKu1V</v>
      </c>
      <c r="T542" s="29" t="str">
        <f>VLOOKUP(G542,开关状态表!B:H,6,FALSE)</f>
        <v>TCKu1H</v>
      </c>
      <c r="U542" s="29">
        <f>VLOOKUP(R542&amp;"-"&amp;S542,通道清单!C:L,8,FALSE)</f>
        <v>18</v>
      </c>
      <c r="V542" s="29">
        <f>VLOOKUP(R542&amp;"-"&amp;S542,通道清单!C:L,9,FALSE)</f>
        <v>13778</v>
      </c>
      <c r="W542" s="29">
        <f>VLOOKUP(R542&amp;"-"&amp;S542,通道清单!C:L,10,FALSE)</f>
        <v>13796</v>
      </c>
      <c r="X542" s="29">
        <f>VLOOKUP(R542&amp;"-"&amp;T542,通道清单!C:L,9,FALSE)</f>
        <v>11486</v>
      </c>
      <c r="Y542" s="29">
        <f>VLOOKUP(R542&amp;"-"&amp;T542,通道清单!C:L,10,FALSE)</f>
        <v>11504</v>
      </c>
    </row>
    <row r="543" ht="15" hidden="1" spans="1:25">
      <c r="A543" s="29">
        <f t="shared" si="91"/>
        <v>542</v>
      </c>
      <c r="B543" s="29" t="str">
        <f t="shared" si="86"/>
        <v>CS19-1-2-[1][1]-OFF14-BW4</v>
      </c>
      <c r="C543" s="29" t="str">
        <f>R543&amp;"_BW"&amp;TEXT(O543-N543,"000.00")&amp;"_U"&amp;VLOOKUP(R543&amp;"-"&amp;S543,通道清单!C:L,5,FALSE)&amp;LEFT("_____",5-LEN(VLOOKUP(R543&amp;"-"&amp;S543,通道清单!C:L,4,FALSE)))&amp;VLOOKUP(R543&amp;"-"&amp;S543,通道清单!C:L,4,FALSE)&amp;"_S"&amp;TEXT(N543,"00000.00")&amp;"_E"&amp;TEXT(O543,"00000.00")&amp;"_D"&amp;VLOOKUP(R543&amp;"-"&amp;T543,通道清单!C:L,5,FALSE)&amp;LEFT("_____",5-LEN(VLOOKUP(R543&amp;"-"&amp;T543,通道清单!C:L,4,FALSE)))&amp;VLOOKUP(R543&amp;"-"&amp;T543,通道清单!C:L,4,FALSE)&amp;"_S"&amp;TEXT(P543,"00000.00")&amp;"_E"&amp;TEXT(Q543,"00000.00")</f>
        <v>CS19_BW004.00_UV____A_S13792.00_E13796.00_DH____C_S11500.00_E11504.00</v>
      </c>
      <c r="D543" s="29"/>
      <c r="E543" s="29"/>
      <c r="F543" s="29"/>
      <c r="G543" s="29" t="s">
        <v>9013</v>
      </c>
      <c r="H543" s="29">
        <f>VLOOKUP(G543,开关状态表!B:I,7,FALSE)</f>
        <v>1</v>
      </c>
      <c r="I543" s="29">
        <v>14</v>
      </c>
      <c r="J543" s="161">
        <v>4</v>
      </c>
      <c r="K543" s="29" t="s">
        <v>202</v>
      </c>
      <c r="L543" s="29"/>
      <c r="M543" s="158" t="s">
        <v>8733</v>
      </c>
      <c r="N543" s="156">
        <f t="shared" si="87"/>
        <v>13792</v>
      </c>
      <c r="O543" s="156">
        <f t="shared" si="88"/>
        <v>13796</v>
      </c>
      <c r="P543" s="156">
        <f t="shared" si="89"/>
        <v>11500</v>
      </c>
      <c r="Q543" s="156">
        <f t="shared" si="90"/>
        <v>11504</v>
      </c>
      <c r="R543" s="29" t="str">
        <f>VLOOKUP(VLOOKUP(G543,开关状态表!B:H,2,FALSE),矩阵信息表!B:H,2,FALSE)</f>
        <v>CS19</v>
      </c>
      <c r="S543" s="29" t="str">
        <f>VLOOKUP(G543,开关状态表!B:H,5,FALSE)</f>
        <v>RAKu1V</v>
      </c>
      <c r="T543" s="29" t="str">
        <f>VLOOKUP(G543,开关状态表!B:H,6,FALSE)</f>
        <v>TCKu1H</v>
      </c>
      <c r="U543" s="29">
        <f>VLOOKUP(R543&amp;"-"&amp;S543,通道清单!C:L,8,FALSE)</f>
        <v>18</v>
      </c>
      <c r="V543" s="29">
        <f>VLOOKUP(R543&amp;"-"&amp;S543,通道清单!C:L,9,FALSE)</f>
        <v>13778</v>
      </c>
      <c r="W543" s="29">
        <f>VLOOKUP(R543&amp;"-"&amp;S543,通道清单!C:L,10,FALSE)</f>
        <v>13796</v>
      </c>
      <c r="X543" s="29">
        <f>VLOOKUP(R543&amp;"-"&amp;T543,通道清单!C:L,9,FALSE)</f>
        <v>11486</v>
      </c>
      <c r="Y543" s="29">
        <f>VLOOKUP(R543&amp;"-"&amp;T543,通道清单!C:L,10,FALSE)</f>
        <v>11504</v>
      </c>
    </row>
    <row r="544" ht="15" hidden="1" spans="1:25">
      <c r="A544" s="29">
        <f t="shared" si="91"/>
        <v>543</v>
      </c>
      <c r="B544" s="29" t="str">
        <f t="shared" si="86"/>
        <v>CS19-1-2-[2][2]-OFF0-BW12</v>
      </c>
      <c r="C544" s="29" t="str">
        <f>R544&amp;"_BW"&amp;TEXT(O544-N544,"000.00")&amp;"_U"&amp;VLOOKUP(R544&amp;"-"&amp;S544,通道清单!C:L,5,FALSE)&amp;LEFT("_____",5-LEN(VLOOKUP(R544&amp;"-"&amp;S544,通道清单!C:L,4,FALSE)))&amp;VLOOKUP(R544&amp;"-"&amp;S544,通道清单!C:L,4,FALSE)&amp;"_S"&amp;TEXT(N544,"00000.00")&amp;"_E"&amp;TEXT(O544,"00000.00")&amp;"_D"&amp;VLOOKUP(R544&amp;"-"&amp;T544,通道清单!C:L,5,FALSE)&amp;LEFT("_____",5-LEN(VLOOKUP(R544&amp;"-"&amp;T544,通道清单!C:L,4,FALSE)))&amp;VLOOKUP(R544&amp;"-"&amp;T544,通道清单!C:L,4,FALSE)&amp;"_S"&amp;TEXT(P544,"00000.00")&amp;"_E"&amp;TEXT(Q544,"00000.00")</f>
        <v>CS19_BW012.00_UV____A_S13799.00_E13811.00_DH____D_S11507.00_E11519.00</v>
      </c>
      <c r="D544" s="29"/>
      <c r="E544" s="29"/>
      <c r="F544" s="29"/>
      <c r="G544" s="29" t="s">
        <v>9014</v>
      </c>
      <c r="H544" s="29">
        <f>VLOOKUP(G544,开关状态表!B:I,7,FALSE)</f>
        <v>1</v>
      </c>
      <c r="I544" s="29">
        <v>0</v>
      </c>
      <c r="J544" s="161">
        <v>12</v>
      </c>
      <c r="K544" s="29" t="s">
        <v>202</v>
      </c>
      <c r="L544" s="29"/>
      <c r="M544" s="158" t="s">
        <v>8733</v>
      </c>
      <c r="N544" s="156">
        <f t="shared" si="87"/>
        <v>13799</v>
      </c>
      <c r="O544" s="156">
        <f t="shared" si="88"/>
        <v>13811</v>
      </c>
      <c r="P544" s="156">
        <f t="shared" si="89"/>
        <v>11507</v>
      </c>
      <c r="Q544" s="156">
        <f t="shared" si="90"/>
        <v>11519</v>
      </c>
      <c r="R544" s="29" t="str">
        <f>VLOOKUP(VLOOKUP(G544,开关状态表!B:H,2,FALSE),矩阵信息表!B:H,2,FALSE)</f>
        <v>CS19</v>
      </c>
      <c r="S544" s="29" t="str">
        <f>VLOOKUP(G544,开关状态表!B:H,5,FALSE)</f>
        <v>RAKu2V</v>
      </c>
      <c r="T544" s="29" t="str">
        <f>VLOOKUP(G544,开关状态表!B:H,6,FALSE)</f>
        <v>TDKu2H</v>
      </c>
      <c r="U544" s="29">
        <f>VLOOKUP(R544&amp;"-"&amp;S544,通道清单!C:L,8,FALSE)</f>
        <v>18</v>
      </c>
      <c r="V544" s="29">
        <f>VLOOKUP(R544&amp;"-"&amp;S544,通道清单!C:L,9,FALSE)</f>
        <v>13799</v>
      </c>
      <c r="W544" s="29">
        <f>VLOOKUP(R544&amp;"-"&amp;S544,通道清单!C:L,10,FALSE)</f>
        <v>13817</v>
      </c>
      <c r="X544" s="29">
        <f>VLOOKUP(R544&amp;"-"&amp;T544,通道清单!C:L,9,FALSE)</f>
        <v>11507</v>
      </c>
      <c r="Y544" s="29">
        <f>VLOOKUP(R544&amp;"-"&amp;T544,通道清单!C:L,10,FALSE)</f>
        <v>11525</v>
      </c>
    </row>
    <row r="545" ht="15" hidden="1" spans="1:25">
      <c r="A545" s="29">
        <f t="shared" si="91"/>
        <v>544</v>
      </c>
      <c r="B545" s="29" t="str">
        <f t="shared" si="86"/>
        <v>CS19-1-2-[2][2]-OFF12-BW6</v>
      </c>
      <c r="C545" s="29" t="str">
        <f>R545&amp;"_BW"&amp;TEXT(O545-N545,"000.00")&amp;"_U"&amp;VLOOKUP(R545&amp;"-"&amp;S545,通道清单!C:L,5,FALSE)&amp;LEFT("_____",5-LEN(VLOOKUP(R545&amp;"-"&amp;S545,通道清单!C:L,4,FALSE)))&amp;VLOOKUP(R545&amp;"-"&amp;S545,通道清单!C:L,4,FALSE)&amp;"_S"&amp;TEXT(N545,"00000.00")&amp;"_E"&amp;TEXT(O545,"00000.00")&amp;"_D"&amp;VLOOKUP(R545&amp;"-"&amp;T545,通道清单!C:L,5,FALSE)&amp;LEFT("_____",5-LEN(VLOOKUP(R545&amp;"-"&amp;T545,通道清单!C:L,4,FALSE)))&amp;VLOOKUP(R545&amp;"-"&amp;T545,通道清单!C:L,4,FALSE)&amp;"_S"&amp;TEXT(P545,"00000.00")&amp;"_E"&amp;TEXT(Q545,"00000.00")</f>
        <v>CS19_BW006.00_UV____A_S13811.00_E13817.00_DH____D_S11519.00_E11525.00</v>
      </c>
      <c r="D545" s="29"/>
      <c r="E545" s="29"/>
      <c r="F545" s="29"/>
      <c r="G545" s="29" t="s">
        <v>9014</v>
      </c>
      <c r="H545" s="29">
        <f>VLOOKUP(G545,开关状态表!B:I,7,FALSE)</f>
        <v>1</v>
      </c>
      <c r="I545" s="29">
        <v>12</v>
      </c>
      <c r="J545" s="161">
        <v>6</v>
      </c>
      <c r="K545" s="29" t="s">
        <v>8732</v>
      </c>
      <c r="L545" s="29"/>
      <c r="M545" s="158" t="s">
        <v>8733</v>
      </c>
      <c r="N545" s="156">
        <f t="shared" si="87"/>
        <v>13811</v>
      </c>
      <c r="O545" s="156">
        <f t="shared" si="88"/>
        <v>13817</v>
      </c>
      <c r="P545" s="156">
        <f t="shared" si="89"/>
        <v>11519</v>
      </c>
      <c r="Q545" s="156">
        <f t="shared" si="90"/>
        <v>11525</v>
      </c>
      <c r="R545" s="29" t="str">
        <f>VLOOKUP(VLOOKUP(G545,开关状态表!B:H,2,FALSE),矩阵信息表!B:H,2,FALSE)</f>
        <v>CS19</v>
      </c>
      <c r="S545" s="29" t="str">
        <f>VLOOKUP(G545,开关状态表!B:H,5,FALSE)</f>
        <v>RAKu2V</v>
      </c>
      <c r="T545" s="29" t="str">
        <f>VLOOKUP(G545,开关状态表!B:H,6,FALSE)</f>
        <v>TDKu2H</v>
      </c>
      <c r="U545" s="29">
        <f>VLOOKUP(R545&amp;"-"&amp;S545,通道清单!C:L,8,FALSE)</f>
        <v>18</v>
      </c>
      <c r="V545" s="29">
        <f>VLOOKUP(R545&amp;"-"&amp;S545,通道清单!C:L,9,FALSE)</f>
        <v>13799</v>
      </c>
      <c r="W545" s="29">
        <f>VLOOKUP(R545&amp;"-"&amp;S545,通道清单!C:L,10,FALSE)</f>
        <v>13817</v>
      </c>
      <c r="X545" s="29">
        <f>VLOOKUP(R545&amp;"-"&amp;T545,通道清单!C:L,9,FALSE)</f>
        <v>11507</v>
      </c>
      <c r="Y545" s="29">
        <f>VLOOKUP(R545&amp;"-"&amp;T545,通道清单!C:L,10,FALSE)</f>
        <v>11525</v>
      </c>
    </row>
    <row r="546" ht="15" hidden="1" spans="1:25">
      <c r="A546" s="29">
        <f t="shared" si="91"/>
        <v>545</v>
      </c>
      <c r="B546" s="29" t="str">
        <f t="shared" si="86"/>
        <v>CS19-1-2-[3][3]-OFF0-BW1.5</v>
      </c>
      <c r="C546" s="29" t="str">
        <f>R546&amp;"_BW"&amp;TEXT(O546-N546,"000.00")&amp;"_U"&amp;VLOOKUP(R546&amp;"-"&amp;S546,通道清单!C:L,5,FALSE)&amp;LEFT("_____",5-LEN(VLOOKUP(R546&amp;"-"&amp;S546,通道清单!C:L,4,FALSE)))&amp;VLOOKUP(R546&amp;"-"&amp;S546,通道清单!C:L,4,FALSE)&amp;"_S"&amp;TEXT(N546,"00000.00")&amp;"_E"&amp;TEXT(O546,"00000.00")&amp;"_D"&amp;VLOOKUP(R546&amp;"-"&amp;T546,通道清单!C:L,5,FALSE)&amp;LEFT("_____",5-LEN(VLOOKUP(R546&amp;"-"&amp;T546,通道清单!C:L,4,FALSE)))&amp;VLOOKUP(R546&amp;"-"&amp;T546,通道清单!C:L,4,FALSE)&amp;"_S"&amp;TEXT(P546,"00000.00")&amp;"_E"&amp;TEXT(Q546,"00000.00")</f>
        <v>CS19_BW001.50_UV____C_S13820.00_E13821.50_DH____A_S11528.00_E11529.50</v>
      </c>
      <c r="D546" s="29"/>
      <c r="E546" s="29"/>
      <c r="F546" s="29"/>
      <c r="G546" s="29" t="s">
        <v>9015</v>
      </c>
      <c r="H546" s="29">
        <f>VLOOKUP(G546,开关状态表!B:I,7,FALSE)</f>
        <v>1</v>
      </c>
      <c r="I546" s="29">
        <v>0</v>
      </c>
      <c r="J546" s="161">
        <v>1.5</v>
      </c>
      <c r="K546" s="29" t="s">
        <v>8732</v>
      </c>
      <c r="L546" s="29"/>
      <c r="M546" s="158" t="s">
        <v>8733</v>
      </c>
      <c r="N546" s="156">
        <f t="shared" si="87"/>
        <v>13820</v>
      </c>
      <c r="O546" s="156">
        <f t="shared" si="88"/>
        <v>13821.5</v>
      </c>
      <c r="P546" s="156">
        <f t="shared" si="89"/>
        <v>11528</v>
      </c>
      <c r="Q546" s="156">
        <f t="shared" si="90"/>
        <v>11529.5</v>
      </c>
      <c r="R546" s="29" t="str">
        <f>VLOOKUP(VLOOKUP(G546,开关状态表!B:H,2,FALSE),矩阵信息表!B:H,2,FALSE)</f>
        <v>CS19</v>
      </c>
      <c r="S546" s="29" t="str">
        <f>VLOOKUP(G546,开关状态表!B:H,5,FALSE)</f>
        <v>RCKu3V</v>
      </c>
      <c r="T546" s="29" t="str">
        <f>VLOOKUP(G546,开关状态表!B:H,6,FALSE)</f>
        <v>TAKu3H</v>
      </c>
      <c r="U546" s="29">
        <f>VLOOKUP(R546&amp;"-"&amp;S546,通道清单!C:L,8,FALSE)</f>
        <v>18</v>
      </c>
      <c r="V546" s="29">
        <f>VLOOKUP(R546&amp;"-"&amp;S546,通道清单!C:L,9,FALSE)</f>
        <v>13820</v>
      </c>
      <c r="W546" s="29">
        <f>VLOOKUP(R546&amp;"-"&amp;S546,通道清单!C:L,10,FALSE)</f>
        <v>13838</v>
      </c>
      <c r="X546" s="29">
        <f>VLOOKUP(R546&amp;"-"&amp;T546,通道清单!C:L,9,FALSE)</f>
        <v>11528</v>
      </c>
      <c r="Y546" s="29">
        <f>VLOOKUP(R546&amp;"-"&amp;T546,通道清单!C:L,10,FALSE)</f>
        <v>11546</v>
      </c>
    </row>
    <row r="547" ht="15" hidden="1" spans="1:25">
      <c r="A547" s="29">
        <f t="shared" si="91"/>
        <v>546</v>
      </c>
      <c r="B547" s="29" t="str">
        <f t="shared" si="86"/>
        <v>CS19-1-2-[3][3]-OFF1.5-BW12.5</v>
      </c>
      <c r="C547" s="29" t="str">
        <f>R547&amp;"_BW"&amp;TEXT(O547-N547,"000.00")&amp;"_U"&amp;VLOOKUP(R547&amp;"-"&amp;S547,通道清单!C:L,5,FALSE)&amp;LEFT("_____",5-LEN(VLOOKUP(R547&amp;"-"&amp;S547,通道清单!C:L,4,FALSE)))&amp;VLOOKUP(R547&amp;"-"&amp;S547,通道清单!C:L,4,FALSE)&amp;"_S"&amp;TEXT(N547,"00000.00")&amp;"_E"&amp;TEXT(O547,"00000.00")&amp;"_D"&amp;VLOOKUP(R547&amp;"-"&amp;T547,通道清单!C:L,5,FALSE)&amp;LEFT("_____",5-LEN(VLOOKUP(R547&amp;"-"&amp;T547,通道清单!C:L,4,FALSE)))&amp;VLOOKUP(R547&amp;"-"&amp;T547,通道清单!C:L,4,FALSE)&amp;"_S"&amp;TEXT(P547,"00000.00")&amp;"_E"&amp;TEXT(Q547,"00000.00")</f>
        <v>CS19_BW012.50_UV____C_S13821.50_E13834.00_DH____A_S11529.50_E11542.00</v>
      </c>
      <c r="D547" s="29"/>
      <c r="E547" s="29"/>
      <c r="F547" s="29"/>
      <c r="G547" s="29" t="s">
        <v>9015</v>
      </c>
      <c r="H547" s="29">
        <f>VLOOKUP(G547,开关状态表!B:I,7,FALSE)</f>
        <v>1</v>
      </c>
      <c r="I547" s="29">
        <v>1.5</v>
      </c>
      <c r="J547" s="161">
        <v>12.5</v>
      </c>
      <c r="K547" s="29" t="s">
        <v>202</v>
      </c>
      <c r="L547" s="29"/>
      <c r="M547" s="158" t="s">
        <v>8733</v>
      </c>
      <c r="N547" s="156">
        <f t="shared" si="87"/>
        <v>13821.5</v>
      </c>
      <c r="O547" s="156">
        <f t="shared" si="88"/>
        <v>13834</v>
      </c>
      <c r="P547" s="156">
        <f t="shared" si="89"/>
        <v>11529.5</v>
      </c>
      <c r="Q547" s="156">
        <f t="shared" si="90"/>
        <v>11542</v>
      </c>
      <c r="R547" s="29" t="str">
        <f>VLOOKUP(VLOOKUP(G547,开关状态表!B:H,2,FALSE),矩阵信息表!B:H,2,FALSE)</f>
        <v>CS19</v>
      </c>
      <c r="S547" s="29" t="str">
        <f>VLOOKUP(G547,开关状态表!B:H,5,FALSE)</f>
        <v>RCKu3V</v>
      </c>
      <c r="T547" s="29" t="str">
        <f>VLOOKUP(G547,开关状态表!B:H,6,FALSE)</f>
        <v>TAKu3H</v>
      </c>
      <c r="U547" s="29">
        <f>VLOOKUP(R547&amp;"-"&amp;S547,通道清单!C:L,8,FALSE)</f>
        <v>18</v>
      </c>
      <c r="V547" s="29">
        <f>VLOOKUP(R547&amp;"-"&amp;S547,通道清单!C:L,9,FALSE)</f>
        <v>13820</v>
      </c>
      <c r="W547" s="29">
        <f>VLOOKUP(R547&amp;"-"&amp;S547,通道清单!C:L,10,FALSE)</f>
        <v>13838</v>
      </c>
      <c r="X547" s="29">
        <f>VLOOKUP(R547&amp;"-"&amp;T547,通道清单!C:L,9,FALSE)</f>
        <v>11528</v>
      </c>
      <c r="Y547" s="29">
        <f>VLOOKUP(R547&amp;"-"&amp;T547,通道清单!C:L,10,FALSE)</f>
        <v>11546</v>
      </c>
    </row>
    <row r="548" ht="15" hidden="1" spans="1:25">
      <c r="A548" s="29">
        <f t="shared" si="91"/>
        <v>547</v>
      </c>
      <c r="B548" s="29" t="str">
        <f t="shared" si="86"/>
        <v>CS19-1-2-[3][3]-OFF14-BW4</v>
      </c>
      <c r="C548" s="29" t="str">
        <f>R548&amp;"_BW"&amp;TEXT(O548-N548,"000.00")&amp;"_U"&amp;VLOOKUP(R548&amp;"-"&amp;S548,通道清单!C:L,5,FALSE)&amp;LEFT("_____",5-LEN(VLOOKUP(R548&amp;"-"&amp;S548,通道清单!C:L,4,FALSE)))&amp;VLOOKUP(R548&amp;"-"&amp;S548,通道清单!C:L,4,FALSE)&amp;"_S"&amp;TEXT(N548,"00000.00")&amp;"_E"&amp;TEXT(O548,"00000.00")&amp;"_D"&amp;VLOOKUP(R548&amp;"-"&amp;T548,通道清单!C:L,5,FALSE)&amp;LEFT("_____",5-LEN(VLOOKUP(R548&amp;"-"&amp;T548,通道清单!C:L,4,FALSE)))&amp;VLOOKUP(R548&amp;"-"&amp;T548,通道清单!C:L,4,FALSE)&amp;"_S"&amp;TEXT(P548,"00000.00")&amp;"_E"&amp;TEXT(Q548,"00000.00")</f>
        <v>CS19_BW004.00_UV____C_S13834.00_E13838.00_DH____A_S11542.00_E11546.00</v>
      </c>
      <c r="D548" s="29"/>
      <c r="E548" s="29"/>
      <c r="F548" s="29"/>
      <c r="G548" s="29" t="s">
        <v>9015</v>
      </c>
      <c r="H548" s="29">
        <f>VLOOKUP(G548,开关状态表!B:I,7,FALSE)</f>
        <v>1</v>
      </c>
      <c r="I548" s="29">
        <v>14</v>
      </c>
      <c r="J548" s="161">
        <v>4</v>
      </c>
      <c r="K548" s="29" t="s">
        <v>202</v>
      </c>
      <c r="L548" s="29"/>
      <c r="M548" s="158" t="s">
        <v>8733</v>
      </c>
      <c r="N548" s="156">
        <f t="shared" si="87"/>
        <v>13834</v>
      </c>
      <c r="O548" s="156">
        <f t="shared" si="88"/>
        <v>13838</v>
      </c>
      <c r="P548" s="156">
        <f t="shared" si="89"/>
        <v>11542</v>
      </c>
      <c r="Q548" s="156">
        <f t="shared" si="90"/>
        <v>11546</v>
      </c>
      <c r="R548" s="29" t="str">
        <f>VLOOKUP(VLOOKUP(G548,开关状态表!B:H,2,FALSE),矩阵信息表!B:H,2,FALSE)</f>
        <v>CS19</v>
      </c>
      <c r="S548" s="29" t="str">
        <f>VLOOKUP(G548,开关状态表!B:H,5,FALSE)</f>
        <v>RCKu3V</v>
      </c>
      <c r="T548" s="29" t="str">
        <f>VLOOKUP(G548,开关状态表!B:H,6,FALSE)</f>
        <v>TAKu3H</v>
      </c>
      <c r="U548" s="29">
        <f>VLOOKUP(R548&amp;"-"&amp;S548,通道清单!C:L,8,FALSE)</f>
        <v>18</v>
      </c>
      <c r="V548" s="29">
        <f>VLOOKUP(R548&amp;"-"&amp;S548,通道清单!C:L,9,FALSE)</f>
        <v>13820</v>
      </c>
      <c r="W548" s="29">
        <f>VLOOKUP(R548&amp;"-"&amp;S548,通道清单!C:L,10,FALSE)</f>
        <v>13838</v>
      </c>
      <c r="X548" s="29">
        <f>VLOOKUP(R548&amp;"-"&amp;T548,通道清单!C:L,9,FALSE)</f>
        <v>11528</v>
      </c>
      <c r="Y548" s="29">
        <f>VLOOKUP(R548&amp;"-"&amp;T548,通道清单!C:L,10,FALSE)</f>
        <v>11546</v>
      </c>
    </row>
    <row r="549" ht="15" hidden="1" spans="1:25">
      <c r="A549" s="29">
        <f t="shared" si="91"/>
        <v>548</v>
      </c>
      <c r="B549" s="29" t="str">
        <f t="shared" si="86"/>
        <v>CS19-1-2-[4][4]-OFF0-BW12</v>
      </c>
      <c r="C549" s="29" t="str">
        <f>R549&amp;"_BW"&amp;TEXT(O549-N549,"000.00")&amp;"_U"&amp;VLOOKUP(R549&amp;"-"&amp;S549,通道清单!C:L,5,FALSE)&amp;LEFT("_____",5-LEN(VLOOKUP(R549&amp;"-"&amp;S549,通道清单!C:L,4,FALSE)))&amp;VLOOKUP(R549&amp;"-"&amp;S549,通道清单!C:L,4,FALSE)&amp;"_S"&amp;TEXT(N549,"00000.00")&amp;"_E"&amp;TEXT(O549,"00000.00")&amp;"_D"&amp;VLOOKUP(R549&amp;"-"&amp;T549,通道清单!C:L,5,FALSE)&amp;LEFT("_____",5-LEN(VLOOKUP(R549&amp;"-"&amp;T549,通道清单!C:L,4,FALSE)))&amp;VLOOKUP(R549&amp;"-"&amp;T549,通道清单!C:L,4,FALSE)&amp;"_S"&amp;TEXT(P549,"00000.00")&amp;"_E"&amp;TEXT(Q549,"00000.00")</f>
        <v>CS19_BW012.00_UV____D_S13841.00_E13853.00_DH____A_S11549.00_E11561.00</v>
      </c>
      <c r="D549" s="29"/>
      <c r="E549" s="29"/>
      <c r="F549" s="29"/>
      <c r="G549" s="29" t="s">
        <v>9016</v>
      </c>
      <c r="H549" s="29">
        <f>VLOOKUP(G549,开关状态表!B:I,7,FALSE)</f>
        <v>1</v>
      </c>
      <c r="I549" s="29">
        <v>0</v>
      </c>
      <c r="J549" s="161">
        <v>12</v>
      </c>
      <c r="K549" s="29" t="s">
        <v>202</v>
      </c>
      <c r="L549" s="29"/>
      <c r="M549" s="158" t="s">
        <v>8733</v>
      </c>
      <c r="N549" s="156">
        <f t="shared" si="87"/>
        <v>13841</v>
      </c>
      <c r="O549" s="156">
        <f t="shared" si="88"/>
        <v>13853</v>
      </c>
      <c r="P549" s="156">
        <f t="shared" si="89"/>
        <v>11549</v>
      </c>
      <c r="Q549" s="156">
        <f t="shared" si="90"/>
        <v>11561</v>
      </c>
      <c r="R549" s="29" t="str">
        <f>VLOOKUP(VLOOKUP(G549,开关状态表!B:H,2,FALSE),矩阵信息表!B:H,2,FALSE)</f>
        <v>CS19</v>
      </c>
      <c r="S549" s="29" t="str">
        <f>VLOOKUP(G549,开关状态表!B:H,5,FALSE)</f>
        <v>RDKu4V</v>
      </c>
      <c r="T549" s="29" t="str">
        <f>VLOOKUP(G549,开关状态表!B:H,6,FALSE)</f>
        <v>TAKu4H</v>
      </c>
      <c r="U549" s="29">
        <f>VLOOKUP(R549&amp;"-"&amp;S549,通道清单!C:L,8,FALSE)</f>
        <v>18</v>
      </c>
      <c r="V549" s="29">
        <f>VLOOKUP(R549&amp;"-"&amp;S549,通道清单!C:L,9,FALSE)</f>
        <v>13841</v>
      </c>
      <c r="W549" s="29">
        <f>VLOOKUP(R549&amp;"-"&amp;S549,通道清单!C:L,10,FALSE)</f>
        <v>13859</v>
      </c>
      <c r="X549" s="29">
        <f>VLOOKUP(R549&amp;"-"&amp;T549,通道清单!C:L,9,FALSE)</f>
        <v>11549</v>
      </c>
      <c r="Y549" s="29">
        <f>VLOOKUP(R549&amp;"-"&amp;T549,通道清单!C:L,10,FALSE)</f>
        <v>11567</v>
      </c>
    </row>
    <row r="550" ht="15" hidden="1" spans="1:25">
      <c r="A550" s="29">
        <f t="shared" si="91"/>
        <v>549</v>
      </c>
      <c r="B550" s="29" t="str">
        <f t="shared" si="86"/>
        <v>CS19-1-2-[4][4]-OFF12-BW6</v>
      </c>
      <c r="C550" s="29" t="str">
        <f>R550&amp;"_BW"&amp;TEXT(O550-N550,"000.00")&amp;"_U"&amp;VLOOKUP(R550&amp;"-"&amp;S550,通道清单!C:L,5,FALSE)&amp;LEFT("_____",5-LEN(VLOOKUP(R550&amp;"-"&amp;S550,通道清单!C:L,4,FALSE)))&amp;VLOOKUP(R550&amp;"-"&amp;S550,通道清单!C:L,4,FALSE)&amp;"_S"&amp;TEXT(N550,"00000.00")&amp;"_E"&amp;TEXT(O550,"00000.00")&amp;"_D"&amp;VLOOKUP(R550&amp;"-"&amp;T550,通道清单!C:L,5,FALSE)&amp;LEFT("_____",5-LEN(VLOOKUP(R550&amp;"-"&amp;T550,通道清单!C:L,4,FALSE)))&amp;VLOOKUP(R550&amp;"-"&amp;T550,通道清单!C:L,4,FALSE)&amp;"_S"&amp;TEXT(P550,"00000.00")&amp;"_E"&amp;TEXT(Q550,"00000.00")</f>
        <v>CS19_BW006.00_UV____D_S13853.00_E13859.00_DH____A_S11561.00_E11567.00</v>
      </c>
      <c r="D550" s="29"/>
      <c r="E550" s="29"/>
      <c r="F550" s="29"/>
      <c r="G550" s="29" t="s">
        <v>9016</v>
      </c>
      <c r="H550" s="29">
        <f>VLOOKUP(G550,开关状态表!B:I,7,FALSE)</f>
        <v>1</v>
      </c>
      <c r="I550" s="29">
        <v>12</v>
      </c>
      <c r="J550" s="161">
        <v>6</v>
      </c>
      <c r="K550" s="29" t="s">
        <v>8732</v>
      </c>
      <c r="L550" s="29"/>
      <c r="M550" s="158" t="s">
        <v>8733</v>
      </c>
      <c r="N550" s="156">
        <f t="shared" si="87"/>
        <v>13853</v>
      </c>
      <c r="O550" s="156">
        <f t="shared" si="88"/>
        <v>13859</v>
      </c>
      <c r="P550" s="156">
        <f t="shared" si="89"/>
        <v>11561</v>
      </c>
      <c r="Q550" s="156">
        <f t="shared" si="90"/>
        <v>11567</v>
      </c>
      <c r="R550" s="29" t="str">
        <f>VLOOKUP(VLOOKUP(G550,开关状态表!B:H,2,FALSE),矩阵信息表!B:H,2,FALSE)</f>
        <v>CS19</v>
      </c>
      <c r="S550" s="29" t="str">
        <f>VLOOKUP(G550,开关状态表!B:H,5,FALSE)</f>
        <v>RDKu4V</v>
      </c>
      <c r="T550" s="29" t="str">
        <f>VLOOKUP(G550,开关状态表!B:H,6,FALSE)</f>
        <v>TAKu4H</v>
      </c>
      <c r="U550" s="29">
        <f>VLOOKUP(R550&amp;"-"&amp;S550,通道清单!C:L,8,FALSE)</f>
        <v>18</v>
      </c>
      <c r="V550" s="29">
        <f>VLOOKUP(R550&amp;"-"&amp;S550,通道清单!C:L,9,FALSE)</f>
        <v>13841</v>
      </c>
      <c r="W550" s="29">
        <f>VLOOKUP(R550&amp;"-"&amp;S550,通道清单!C:L,10,FALSE)</f>
        <v>13859</v>
      </c>
      <c r="X550" s="29">
        <f>VLOOKUP(R550&amp;"-"&amp;T550,通道清单!C:L,9,FALSE)</f>
        <v>11549</v>
      </c>
      <c r="Y550" s="29">
        <f>VLOOKUP(R550&amp;"-"&amp;T550,通道清单!C:L,10,FALSE)</f>
        <v>11567</v>
      </c>
    </row>
    <row r="551" ht="15" hidden="1" spans="1:25">
      <c r="A551" s="29">
        <f t="shared" si="91"/>
        <v>550</v>
      </c>
      <c r="B551" s="29" t="str">
        <f t="shared" si="86"/>
        <v>CS19-1-5-[1][1]-OFF0-BW36</v>
      </c>
      <c r="C551" s="29" t="str">
        <f>R551&amp;"_BW"&amp;TEXT(O551-N551,"000.00")&amp;"_U"&amp;VLOOKUP(R551&amp;"-"&amp;S551,通道清单!C:L,5,FALSE)&amp;LEFT("_____",5-LEN(VLOOKUP(R551&amp;"-"&amp;S551,通道清单!C:L,4,FALSE)))&amp;VLOOKUP(R551&amp;"-"&amp;S551,通道清单!C:L,4,FALSE)&amp;"_S"&amp;TEXT(N551,"00000.00")&amp;"_E"&amp;TEXT(O551,"00000.00")&amp;"_D"&amp;VLOOKUP(R551&amp;"-"&amp;T551,通道清单!C:L,5,FALSE)&amp;LEFT("_____",5-LEN(VLOOKUP(R551&amp;"-"&amp;T551,通道清单!C:L,4,FALSE)))&amp;VLOOKUP(R551&amp;"-"&amp;T551,通道清单!C:L,4,FALSE)&amp;"_S"&amp;TEXT(P551,"00000.00")&amp;"_E"&amp;TEXT(Q551,"00000.00")</f>
        <v>CS19_BW036.00_UV____A_S13863.00_E13899.00_DH____A_S11571.00_E11607.00</v>
      </c>
      <c r="D551" s="29"/>
      <c r="E551" s="29"/>
      <c r="F551" s="29"/>
      <c r="G551" s="29" t="s">
        <v>9017</v>
      </c>
      <c r="H551" s="29">
        <f>VLOOKUP(G551,开关状态表!B:I,7,FALSE)</f>
        <v>1</v>
      </c>
      <c r="I551" s="29">
        <v>0</v>
      </c>
      <c r="J551" s="161">
        <v>36</v>
      </c>
      <c r="K551" s="29" t="s">
        <v>8732</v>
      </c>
      <c r="L551" s="29"/>
      <c r="M551" s="158" t="s">
        <v>8733</v>
      </c>
      <c r="N551" s="156">
        <f t="shared" si="87"/>
        <v>13863</v>
      </c>
      <c r="O551" s="156">
        <f t="shared" si="88"/>
        <v>13899</v>
      </c>
      <c r="P551" s="156">
        <f t="shared" si="89"/>
        <v>11571</v>
      </c>
      <c r="Q551" s="156">
        <f t="shared" si="90"/>
        <v>11607</v>
      </c>
      <c r="R551" s="29" t="str">
        <f>VLOOKUP(VLOOKUP(G551,开关状态表!B:H,2,FALSE),矩阵信息表!B:H,2,FALSE)</f>
        <v>CS19</v>
      </c>
      <c r="S551" s="29" t="str">
        <f>VLOOKUP(G551,开关状态表!B:H,5,FALSE)</f>
        <v>RAKu5V</v>
      </c>
      <c r="T551" s="29" t="str">
        <f>VLOOKUP(G551,开关状态表!B:H,6,FALSE)</f>
        <v>TAKu5H</v>
      </c>
      <c r="U551" s="29">
        <f>VLOOKUP(R551&amp;"-"&amp;S551,通道清单!C:L,8,FALSE)</f>
        <v>36</v>
      </c>
      <c r="V551" s="29">
        <f>VLOOKUP(R551&amp;"-"&amp;S551,通道清单!C:L,9,FALSE)</f>
        <v>13863</v>
      </c>
      <c r="W551" s="29">
        <f>VLOOKUP(R551&amp;"-"&amp;S551,通道清单!C:L,10,FALSE)</f>
        <v>13899</v>
      </c>
      <c r="X551" s="29">
        <f>VLOOKUP(R551&amp;"-"&amp;T551,通道清单!C:L,9,FALSE)</f>
        <v>11571</v>
      </c>
      <c r="Y551" s="29">
        <f>VLOOKUP(R551&amp;"-"&amp;T551,通道清单!C:L,10,FALSE)</f>
        <v>11607</v>
      </c>
    </row>
    <row r="552" ht="15" hidden="1" spans="1:25">
      <c r="A552" s="29">
        <f t="shared" si="91"/>
        <v>551</v>
      </c>
      <c r="B552" s="29" t="str">
        <f t="shared" si="86"/>
        <v>CS19-1-5-[2][3]-OFF0-BW14</v>
      </c>
      <c r="C552" s="29" t="str">
        <f>R552&amp;"_BW"&amp;TEXT(O552-N552,"000.00")&amp;"_U"&amp;VLOOKUP(R552&amp;"-"&amp;S552,通道清单!C:L,5,FALSE)&amp;LEFT("_____",5-LEN(VLOOKUP(R552&amp;"-"&amp;S552,通道清单!C:L,4,FALSE)))&amp;VLOOKUP(R552&amp;"-"&amp;S552,通道清单!C:L,4,FALSE)&amp;"_S"&amp;TEXT(N552,"00000.00")&amp;"_E"&amp;TEXT(O552,"00000.00")&amp;"_D"&amp;VLOOKUP(R552&amp;"-"&amp;T552,通道清单!C:L,5,FALSE)&amp;LEFT("_____",5-LEN(VLOOKUP(R552&amp;"-"&amp;T552,通道清单!C:L,4,FALSE)))&amp;VLOOKUP(R552&amp;"-"&amp;T552,通道清单!C:L,4,FALSE)&amp;"_S"&amp;TEXT(P552,"00000.00")&amp;"_E"&amp;TEXT(Q552,"00000.00")</f>
        <v>CS19_BW014.00_UV____A_S13903.00_E13917.00_DH____A_S11611.00_E11625.00</v>
      </c>
      <c r="D552" s="29"/>
      <c r="E552" s="29"/>
      <c r="F552" s="29"/>
      <c r="G552" s="29" t="s">
        <v>9018</v>
      </c>
      <c r="H552" s="29">
        <f>VLOOKUP(G552,开关状态表!B:I,7,FALSE)</f>
        <v>1</v>
      </c>
      <c r="I552" s="29">
        <v>0</v>
      </c>
      <c r="J552" s="161">
        <v>14</v>
      </c>
      <c r="K552" s="29" t="s">
        <v>202</v>
      </c>
      <c r="L552" s="29"/>
      <c r="M552" s="158" t="s">
        <v>8733</v>
      </c>
      <c r="N552" s="156">
        <f t="shared" si="87"/>
        <v>13903</v>
      </c>
      <c r="O552" s="156">
        <f t="shared" si="88"/>
        <v>13917</v>
      </c>
      <c r="P552" s="156">
        <f t="shared" si="89"/>
        <v>11611</v>
      </c>
      <c r="Q552" s="156">
        <f t="shared" si="90"/>
        <v>11625</v>
      </c>
      <c r="R552" s="29" t="str">
        <f>VLOOKUP(VLOOKUP(G552,开关状态表!B:H,2,FALSE),矩阵信息表!B:H,2,FALSE)</f>
        <v>CS19</v>
      </c>
      <c r="S552" s="29" t="str">
        <f>VLOOKUP(G552,开关状态表!B:H,5,FALSE)</f>
        <v>RAKu6V</v>
      </c>
      <c r="T552" s="29" t="str">
        <f>VLOOKUP(G552,开关状态表!B:H,6,FALSE)</f>
        <v>TAKu6H</v>
      </c>
      <c r="U552" s="29">
        <f>VLOOKUP(R552&amp;"-"&amp;S552,通道清单!C:L,8,FALSE)</f>
        <v>36</v>
      </c>
      <c r="V552" s="29">
        <f>VLOOKUP(R552&amp;"-"&amp;S552,通道清单!C:L,9,FALSE)</f>
        <v>13903</v>
      </c>
      <c r="W552" s="29">
        <f>VLOOKUP(R552&amp;"-"&amp;S552,通道清单!C:L,10,FALSE)</f>
        <v>13939</v>
      </c>
      <c r="X552" s="29">
        <f>VLOOKUP(R552&amp;"-"&amp;T552,通道清单!C:L,9,FALSE)</f>
        <v>11611</v>
      </c>
      <c r="Y552" s="29">
        <f>VLOOKUP(R552&amp;"-"&amp;T552,通道清单!C:L,10,FALSE)</f>
        <v>11647</v>
      </c>
    </row>
    <row r="553" ht="15" hidden="1" spans="1:25">
      <c r="A553" s="29">
        <f t="shared" si="91"/>
        <v>552</v>
      </c>
      <c r="B553" s="29" t="str">
        <f t="shared" si="86"/>
        <v>CS19-1-5-[2][3]-OFF14-BW22</v>
      </c>
      <c r="C553" s="29" t="str">
        <f>R553&amp;"_BW"&amp;TEXT(O553-N553,"000.00")&amp;"_U"&amp;VLOOKUP(R553&amp;"-"&amp;S553,通道清单!C:L,5,FALSE)&amp;LEFT("_____",5-LEN(VLOOKUP(R553&amp;"-"&amp;S553,通道清单!C:L,4,FALSE)))&amp;VLOOKUP(R553&amp;"-"&amp;S553,通道清单!C:L,4,FALSE)&amp;"_S"&amp;TEXT(N553,"00000.00")&amp;"_E"&amp;TEXT(O553,"00000.00")&amp;"_D"&amp;VLOOKUP(R553&amp;"-"&amp;T553,通道清单!C:L,5,FALSE)&amp;LEFT("_____",5-LEN(VLOOKUP(R553&amp;"-"&amp;T553,通道清单!C:L,4,FALSE)))&amp;VLOOKUP(R553&amp;"-"&amp;T553,通道清单!C:L,4,FALSE)&amp;"_S"&amp;TEXT(P553,"00000.00")&amp;"_E"&amp;TEXT(Q553,"00000.00")</f>
        <v>CS19_BW022.00_UV____A_S13917.00_E13939.00_DH____A_S11625.00_E11647.00</v>
      </c>
      <c r="D553" s="29"/>
      <c r="E553" s="29"/>
      <c r="F553" s="29"/>
      <c r="G553" s="29" t="s">
        <v>9018</v>
      </c>
      <c r="H553" s="29">
        <f>VLOOKUP(G553,开关状态表!B:I,7,FALSE)</f>
        <v>1</v>
      </c>
      <c r="I553" s="29">
        <v>14</v>
      </c>
      <c r="J553" s="161">
        <v>22</v>
      </c>
      <c r="K553" s="29" t="s">
        <v>202</v>
      </c>
      <c r="L553" s="29"/>
      <c r="M553" s="158" t="s">
        <v>8733</v>
      </c>
      <c r="N553" s="156">
        <f t="shared" si="87"/>
        <v>13917</v>
      </c>
      <c r="O553" s="156">
        <f t="shared" si="88"/>
        <v>13939</v>
      </c>
      <c r="P553" s="156">
        <f t="shared" si="89"/>
        <v>11625</v>
      </c>
      <c r="Q553" s="156">
        <f t="shared" si="90"/>
        <v>11647</v>
      </c>
      <c r="R553" s="29" t="str">
        <f>VLOOKUP(VLOOKUP(G553,开关状态表!B:H,2,FALSE),矩阵信息表!B:H,2,FALSE)</f>
        <v>CS19</v>
      </c>
      <c r="S553" s="29" t="str">
        <f>VLOOKUP(G553,开关状态表!B:H,5,FALSE)</f>
        <v>RAKu6V</v>
      </c>
      <c r="T553" s="29" t="str">
        <f>VLOOKUP(G553,开关状态表!B:H,6,FALSE)</f>
        <v>TAKu6H</v>
      </c>
      <c r="U553" s="29">
        <f>VLOOKUP(R553&amp;"-"&amp;S553,通道清单!C:L,8,FALSE)</f>
        <v>36</v>
      </c>
      <c r="V553" s="29">
        <f>VLOOKUP(R553&amp;"-"&amp;S553,通道清单!C:L,9,FALSE)</f>
        <v>13903</v>
      </c>
      <c r="W553" s="29">
        <f>VLOOKUP(R553&amp;"-"&amp;S553,通道清单!C:L,10,FALSE)</f>
        <v>13939</v>
      </c>
      <c r="X553" s="29">
        <f>VLOOKUP(R553&amp;"-"&amp;T553,通道清单!C:L,9,FALSE)</f>
        <v>11611</v>
      </c>
      <c r="Y553" s="29">
        <f>VLOOKUP(R553&amp;"-"&amp;T553,通道清单!C:L,10,FALSE)</f>
        <v>11647</v>
      </c>
    </row>
    <row r="554" ht="15" hidden="1" spans="1:25">
      <c r="A554" s="29">
        <f t="shared" si="91"/>
        <v>553</v>
      </c>
      <c r="B554" s="29" t="str">
        <f t="shared" si="86"/>
        <v>CS19-1-5-[4][5]-OFF0-BW19</v>
      </c>
      <c r="C554" s="29" t="str">
        <f>R554&amp;"_BW"&amp;TEXT(O554-N554,"000.00")&amp;"_U"&amp;VLOOKUP(R554&amp;"-"&amp;S554,通道清单!C:L,5,FALSE)&amp;LEFT("_____",5-LEN(VLOOKUP(R554&amp;"-"&amp;S554,通道清单!C:L,4,FALSE)))&amp;VLOOKUP(R554&amp;"-"&amp;S554,通道清单!C:L,4,FALSE)&amp;"_S"&amp;TEXT(N554,"00000.00")&amp;"_E"&amp;TEXT(O554,"00000.00")&amp;"_D"&amp;VLOOKUP(R554&amp;"-"&amp;T554,通道清单!C:L,5,FALSE)&amp;LEFT("_____",5-LEN(VLOOKUP(R554&amp;"-"&amp;T554,通道清单!C:L,4,FALSE)))&amp;VLOOKUP(R554&amp;"-"&amp;T554,通道清单!C:L,4,FALSE)&amp;"_S"&amp;TEXT(P554,"00000.00")&amp;"_E"&amp;TEXT(Q554,"00000.00")</f>
        <v>CS19_BW019.00_UV____A_S13943.00_E13962.00_DH____A_S11651.00_E11670.00</v>
      </c>
      <c r="D554" s="29"/>
      <c r="E554" s="29"/>
      <c r="F554" s="29"/>
      <c r="G554" s="29" t="s">
        <v>9019</v>
      </c>
      <c r="H554" s="29">
        <f>VLOOKUP(G554,开关状态表!B:I,7,FALSE)</f>
        <v>1</v>
      </c>
      <c r="I554" s="29">
        <v>0</v>
      </c>
      <c r="J554" s="161">
        <v>19</v>
      </c>
      <c r="K554" s="29" t="s">
        <v>8732</v>
      </c>
      <c r="L554" s="29"/>
      <c r="M554" s="158" t="s">
        <v>8733</v>
      </c>
      <c r="N554" s="156">
        <f t="shared" si="87"/>
        <v>13943</v>
      </c>
      <c r="O554" s="156">
        <f t="shared" si="88"/>
        <v>13962</v>
      </c>
      <c r="P554" s="156">
        <f t="shared" si="89"/>
        <v>11651</v>
      </c>
      <c r="Q554" s="156">
        <f t="shared" si="90"/>
        <v>11670</v>
      </c>
      <c r="R554" s="29" t="str">
        <f>VLOOKUP(VLOOKUP(G554,开关状态表!B:H,2,FALSE),矩阵信息表!B:H,2,FALSE)</f>
        <v>CS19</v>
      </c>
      <c r="S554" s="29" t="str">
        <f>VLOOKUP(G554,开关状态表!B:H,5,FALSE)</f>
        <v>RAKu7V</v>
      </c>
      <c r="T554" s="29" t="str">
        <f>VLOOKUP(G554,开关状态表!B:H,6,FALSE)</f>
        <v>TAKu7H</v>
      </c>
      <c r="U554" s="29">
        <f>VLOOKUP(R554&amp;"-"&amp;S554,通道清单!C:L,8,FALSE)</f>
        <v>36</v>
      </c>
      <c r="V554" s="29">
        <f>VLOOKUP(R554&amp;"-"&amp;S554,通道清单!C:L,9,FALSE)</f>
        <v>13943</v>
      </c>
      <c r="W554" s="29">
        <f>VLOOKUP(R554&amp;"-"&amp;S554,通道清单!C:L,10,FALSE)</f>
        <v>13979</v>
      </c>
      <c r="X554" s="29">
        <f>VLOOKUP(R554&amp;"-"&amp;T554,通道清单!C:L,9,FALSE)</f>
        <v>11651</v>
      </c>
      <c r="Y554" s="29">
        <f>VLOOKUP(R554&amp;"-"&amp;T554,通道清单!C:L,10,FALSE)</f>
        <v>11687</v>
      </c>
    </row>
    <row r="555" ht="15" hidden="1" spans="1:25">
      <c r="A555" s="29">
        <f t="shared" si="91"/>
        <v>554</v>
      </c>
      <c r="B555" s="29" t="str">
        <f t="shared" si="86"/>
        <v>CS19-1-5-[4][5]-OFF19-BW17</v>
      </c>
      <c r="C555" s="29" t="str">
        <f>R555&amp;"_BW"&amp;TEXT(O555-N555,"000.00")&amp;"_U"&amp;VLOOKUP(R555&amp;"-"&amp;S555,通道清单!C:L,5,FALSE)&amp;LEFT("_____",5-LEN(VLOOKUP(R555&amp;"-"&amp;S555,通道清单!C:L,4,FALSE)))&amp;VLOOKUP(R555&amp;"-"&amp;S555,通道清单!C:L,4,FALSE)&amp;"_S"&amp;TEXT(N555,"00000.00")&amp;"_E"&amp;TEXT(O555,"00000.00")&amp;"_D"&amp;VLOOKUP(R555&amp;"-"&amp;T555,通道清单!C:L,5,FALSE)&amp;LEFT("_____",5-LEN(VLOOKUP(R555&amp;"-"&amp;T555,通道清单!C:L,4,FALSE)))&amp;VLOOKUP(R555&amp;"-"&amp;T555,通道清单!C:L,4,FALSE)&amp;"_S"&amp;TEXT(P555,"00000.00")&amp;"_E"&amp;TEXT(Q555,"00000.00")</f>
        <v>CS19_BW017.00_UV____A_S13962.00_E13979.00_DH____A_S11670.00_E11687.00</v>
      </c>
      <c r="D555" s="29"/>
      <c r="E555" s="29"/>
      <c r="F555" s="29"/>
      <c r="G555" s="29" t="s">
        <v>9019</v>
      </c>
      <c r="H555" s="29">
        <f>VLOOKUP(G555,开关状态表!B:I,7,FALSE)</f>
        <v>1</v>
      </c>
      <c r="I555" s="29">
        <v>19</v>
      </c>
      <c r="J555" s="161">
        <v>17</v>
      </c>
      <c r="K555" s="29" t="s">
        <v>202</v>
      </c>
      <c r="L555" s="29"/>
      <c r="M555" s="158" t="s">
        <v>8733</v>
      </c>
      <c r="N555" s="156">
        <f t="shared" si="87"/>
        <v>13962</v>
      </c>
      <c r="O555" s="156">
        <f t="shared" si="88"/>
        <v>13979</v>
      </c>
      <c r="P555" s="156">
        <f t="shared" si="89"/>
        <v>11670</v>
      </c>
      <c r="Q555" s="156">
        <f t="shared" si="90"/>
        <v>11687</v>
      </c>
      <c r="R555" s="29" t="str">
        <f>VLOOKUP(VLOOKUP(G555,开关状态表!B:H,2,FALSE),矩阵信息表!B:H,2,FALSE)</f>
        <v>CS19</v>
      </c>
      <c r="S555" s="29" t="str">
        <f>VLOOKUP(G555,开关状态表!B:H,5,FALSE)</f>
        <v>RAKu7V</v>
      </c>
      <c r="T555" s="29" t="str">
        <f>VLOOKUP(G555,开关状态表!B:H,6,FALSE)</f>
        <v>TAKu7H</v>
      </c>
      <c r="U555" s="29">
        <f>VLOOKUP(R555&amp;"-"&amp;S555,通道清单!C:L,8,FALSE)</f>
        <v>36</v>
      </c>
      <c r="V555" s="29">
        <f>VLOOKUP(R555&amp;"-"&amp;S555,通道清单!C:L,9,FALSE)</f>
        <v>13943</v>
      </c>
      <c r="W555" s="29">
        <f>VLOOKUP(R555&amp;"-"&amp;S555,通道清单!C:L,10,FALSE)</f>
        <v>13979</v>
      </c>
      <c r="X555" s="29">
        <f>VLOOKUP(R555&amp;"-"&amp;T555,通道清单!C:L,9,FALSE)</f>
        <v>11651</v>
      </c>
      <c r="Y555" s="29">
        <f>VLOOKUP(R555&amp;"-"&amp;T555,通道清单!C:L,10,FALSE)</f>
        <v>11687</v>
      </c>
    </row>
    <row r="556" ht="15" hidden="1" spans="1:25">
      <c r="A556" s="29">
        <f t="shared" si="91"/>
        <v>555</v>
      </c>
      <c r="B556" s="29" t="str">
        <f t="shared" si="86"/>
        <v>CS19-1-2-[5][5]-OFF0-BW1.5</v>
      </c>
      <c r="C556" s="29" t="str">
        <f>R556&amp;"_BW"&amp;TEXT(O556-N556,"000.00")&amp;"_U"&amp;VLOOKUP(R556&amp;"-"&amp;S556,通道清单!C:L,5,FALSE)&amp;LEFT("_____",5-LEN(VLOOKUP(R556&amp;"-"&amp;S556,通道清单!C:L,4,FALSE)))&amp;VLOOKUP(R556&amp;"-"&amp;S556,通道清单!C:L,4,FALSE)&amp;"_S"&amp;TEXT(N556,"00000.00")&amp;"_E"&amp;TEXT(O556,"00000.00")&amp;"_D"&amp;VLOOKUP(R556&amp;"-"&amp;T556,通道清单!C:L,5,FALSE)&amp;LEFT("_____",5-LEN(VLOOKUP(R556&amp;"-"&amp;T556,通道清单!C:L,4,FALSE)))&amp;VLOOKUP(R556&amp;"-"&amp;T556,通道清单!C:L,4,FALSE)&amp;"_S"&amp;TEXT(P556,"00000.00")&amp;"_E"&amp;TEXT(Q556,"00000.00")</f>
        <v>CS19_BW001.50_UH____A_S13757.00_E13758.50_DV____B_S11465.00_E11466.50</v>
      </c>
      <c r="D556" s="29"/>
      <c r="E556" s="29"/>
      <c r="F556" s="29"/>
      <c r="G556" s="29" t="s">
        <v>9020</v>
      </c>
      <c r="H556" s="29">
        <f>VLOOKUP(G556,开关状态表!B:I,7,FALSE)</f>
        <v>1</v>
      </c>
      <c r="I556" s="29">
        <v>0</v>
      </c>
      <c r="J556" s="161">
        <v>1.5</v>
      </c>
      <c r="K556" s="29" t="s">
        <v>8732</v>
      </c>
      <c r="L556" s="29"/>
      <c r="M556" s="158" t="s">
        <v>8733</v>
      </c>
      <c r="N556" s="156">
        <f t="shared" si="87"/>
        <v>13757</v>
      </c>
      <c r="O556" s="156">
        <f t="shared" si="88"/>
        <v>13758.5</v>
      </c>
      <c r="P556" s="156">
        <f t="shared" si="89"/>
        <v>11465</v>
      </c>
      <c r="Q556" s="156">
        <f t="shared" si="90"/>
        <v>11466.5</v>
      </c>
      <c r="R556" s="29" t="str">
        <f>VLOOKUP(VLOOKUP(G556,开关状态表!B:H,2,FALSE),矩阵信息表!B:H,2,FALSE)</f>
        <v>CS19</v>
      </c>
      <c r="S556" s="29" t="str">
        <f>VLOOKUP(G556,开关状态表!B:H,5,FALSE)</f>
        <v>RAKu8H</v>
      </c>
      <c r="T556" s="29" t="str">
        <f>VLOOKUP(G556,开关状态表!B:H,6,FALSE)</f>
        <v>TBKu8V</v>
      </c>
      <c r="U556" s="29">
        <f>VLOOKUP(R556&amp;"-"&amp;S556,通道清单!C:L,8,FALSE)</f>
        <v>18</v>
      </c>
      <c r="V556" s="29">
        <f>VLOOKUP(R556&amp;"-"&amp;S556,通道清单!C:L,9,FALSE)</f>
        <v>13757</v>
      </c>
      <c r="W556" s="29">
        <f>VLOOKUP(R556&amp;"-"&amp;S556,通道清单!C:L,10,FALSE)</f>
        <v>13775</v>
      </c>
      <c r="X556" s="29">
        <f>VLOOKUP(R556&amp;"-"&amp;T556,通道清单!C:L,9,FALSE)</f>
        <v>11465</v>
      </c>
      <c r="Y556" s="29">
        <f>VLOOKUP(R556&amp;"-"&amp;T556,通道清单!C:L,10,FALSE)</f>
        <v>11483</v>
      </c>
    </row>
    <row r="557" ht="15" hidden="1" spans="1:25">
      <c r="A557" s="29">
        <f t="shared" si="91"/>
        <v>556</v>
      </c>
      <c r="B557" s="29" t="str">
        <f t="shared" si="86"/>
        <v>CS19-1-2-[5][5]-OFF1.5-BW12.5</v>
      </c>
      <c r="C557" s="29" t="str">
        <f>R557&amp;"_BW"&amp;TEXT(O557-N557,"000.00")&amp;"_U"&amp;VLOOKUP(R557&amp;"-"&amp;S557,通道清单!C:L,5,FALSE)&amp;LEFT("_____",5-LEN(VLOOKUP(R557&amp;"-"&amp;S557,通道清单!C:L,4,FALSE)))&amp;VLOOKUP(R557&amp;"-"&amp;S557,通道清单!C:L,4,FALSE)&amp;"_S"&amp;TEXT(N557,"00000.00")&amp;"_E"&amp;TEXT(O557,"00000.00")&amp;"_D"&amp;VLOOKUP(R557&amp;"-"&amp;T557,通道清单!C:L,5,FALSE)&amp;LEFT("_____",5-LEN(VLOOKUP(R557&amp;"-"&amp;T557,通道清单!C:L,4,FALSE)))&amp;VLOOKUP(R557&amp;"-"&amp;T557,通道清单!C:L,4,FALSE)&amp;"_S"&amp;TEXT(P557,"00000.00")&amp;"_E"&amp;TEXT(Q557,"00000.00")</f>
        <v>CS19_BW012.50_UH____A_S13758.50_E13771.00_DV____B_S11466.50_E11479.00</v>
      </c>
      <c r="D557" s="29"/>
      <c r="E557" s="29"/>
      <c r="F557" s="29"/>
      <c r="G557" s="29" t="s">
        <v>9020</v>
      </c>
      <c r="H557" s="29">
        <f>VLOOKUP(G557,开关状态表!B:I,7,FALSE)</f>
        <v>1</v>
      </c>
      <c r="I557" s="29">
        <v>1.5</v>
      </c>
      <c r="J557" s="161">
        <v>12.5</v>
      </c>
      <c r="K557" s="29" t="s">
        <v>202</v>
      </c>
      <c r="L557" s="29"/>
      <c r="M557" s="158" t="s">
        <v>8733</v>
      </c>
      <c r="N557" s="156">
        <f t="shared" si="87"/>
        <v>13758.5</v>
      </c>
      <c r="O557" s="156">
        <f t="shared" si="88"/>
        <v>13771</v>
      </c>
      <c r="P557" s="156">
        <f t="shared" si="89"/>
        <v>11466.5</v>
      </c>
      <c r="Q557" s="156">
        <f t="shared" si="90"/>
        <v>11479</v>
      </c>
      <c r="R557" s="29" t="str">
        <f>VLOOKUP(VLOOKUP(G557,开关状态表!B:H,2,FALSE),矩阵信息表!B:H,2,FALSE)</f>
        <v>CS19</v>
      </c>
      <c r="S557" s="29" t="str">
        <f>VLOOKUP(G557,开关状态表!B:H,5,FALSE)</f>
        <v>RAKu8H</v>
      </c>
      <c r="T557" s="29" t="str">
        <f>VLOOKUP(G557,开关状态表!B:H,6,FALSE)</f>
        <v>TBKu8V</v>
      </c>
      <c r="U557" s="29">
        <f>VLOOKUP(R557&amp;"-"&amp;S557,通道清单!C:L,8,FALSE)</f>
        <v>18</v>
      </c>
      <c r="V557" s="29">
        <f>VLOOKUP(R557&amp;"-"&amp;S557,通道清单!C:L,9,FALSE)</f>
        <v>13757</v>
      </c>
      <c r="W557" s="29">
        <f>VLOOKUP(R557&amp;"-"&amp;S557,通道清单!C:L,10,FALSE)</f>
        <v>13775</v>
      </c>
      <c r="X557" s="29">
        <f>VLOOKUP(R557&amp;"-"&amp;T557,通道清单!C:L,9,FALSE)</f>
        <v>11465</v>
      </c>
      <c r="Y557" s="29">
        <f>VLOOKUP(R557&amp;"-"&amp;T557,通道清单!C:L,10,FALSE)</f>
        <v>11483</v>
      </c>
    </row>
    <row r="558" ht="15" hidden="1" spans="1:25">
      <c r="A558" s="29">
        <f t="shared" si="91"/>
        <v>557</v>
      </c>
      <c r="B558" s="29" t="str">
        <f t="shared" si="86"/>
        <v>CS19-1-2-[5][5]-OFF14-BW4</v>
      </c>
      <c r="C558" s="29" t="str">
        <f>R558&amp;"_BW"&amp;TEXT(O558-N558,"000.00")&amp;"_U"&amp;VLOOKUP(R558&amp;"-"&amp;S558,通道清单!C:L,5,FALSE)&amp;LEFT("_____",5-LEN(VLOOKUP(R558&amp;"-"&amp;S558,通道清单!C:L,4,FALSE)))&amp;VLOOKUP(R558&amp;"-"&amp;S558,通道清单!C:L,4,FALSE)&amp;"_S"&amp;TEXT(N558,"00000.00")&amp;"_E"&amp;TEXT(O558,"00000.00")&amp;"_D"&amp;VLOOKUP(R558&amp;"-"&amp;T558,通道清单!C:L,5,FALSE)&amp;LEFT("_____",5-LEN(VLOOKUP(R558&amp;"-"&amp;T558,通道清单!C:L,4,FALSE)))&amp;VLOOKUP(R558&amp;"-"&amp;T558,通道清单!C:L,4,FALSE)&amp;"_S"&amp;TEXT(P558,"00000.00")&amp;"_E"&amp;TEXT(Q558,"00000.00")</f>
        <v>CS19_BW004.00_UH____A_S13771.00_E13775.00_DV____B_S11479.00_E11483.00</v>
      </c>
      <c r="D558" s="29"/>
      <c r="E558" s="29"/>
      <c r="F558" s="29"/>
      <c r="G558" s="29" t="s">
        <v>9020</v>
      </c>
      <c r="H558" s="29">
        <f>VLOOKUP(G558,开关状态表!B:I,7,FALSE)</f>
        <v>1</v>
      </c>
      <c r="I558" s="29">
        <v>14</v>
      </c>
      <c r="J558" s="161">
        <v>4</v>
      </c>
      <c r="K558" s="29" t="s">
        <v>202</v>
      </c>
      <c r="L558" s="29"/>
      <c r="M558" s="158" t="s">
        <v>8733</v>
      </c>
      <c r="N558" s="156">
        <f t="shared" si="87"/>
        <v>13771</v>
      </c>
      <c r="O558" s="156">
        <f t="shared" si="88"/>
        <v>13775</v>
      </c>
      <c r="P558" s="156">
        <f t="shared" si="89"/>
        <v>11479</v>
      </c>
      <c r="Q558" s="156">
        <f t="shared" si="90"/>
        <v>11483</v>
      </c>
      <c r="R558" s="29" t="str">
        <f>VLOOKUP(VLOOKUP(G558,开关状态表!B:H,2,FALSE),矩阵信息表!B:H,2,FALSE)</f>
        <v>CS19</v>
      </c>
      <c r="S558" s="29" t="str">
        <f>VLOOKUP(G558,开关状态表!B:H,5,FALSE)</f>
        <v>RAKu8H</v>
      </c>
      <c r="T558" s="29" t="str">
        <f>VLOOKUP(G558,开关状态表!B:H,6,FALSE)</f>
        <v>TBKu8V</v>
      </c>
      <c r="U558" s="29">
        <f>VLOOKUP(R558&amp;"-"&amp;S558,通道清单!C:L,8,FALSE)</f>
        <v>18</v>
      </c>
      <c r="V558" s="29">
        <f>VLOOKUP(R558&amp;"-"&amp;S558,通道清单!C:L,9,FALSE)</f>
        <v>13757</v>
      </c>
      <c r="W558" s="29">
        <f>VLOOKUP(R558&amp;"-"&amp;S558,通道清单!C:L,10,FALSE)</f>
        <v>13775</v>
      </c>
      <c r="X558" s="29">
        <f>VLOOKUP(R558&amp;"-"&amp;T558,通道清单!C:L,9,FALSE)</f>
        <v>11465</v>
      </c>
      <c r="Y558" s="29">
        <f>VLOOKUP(R558&amp;"-"&amp;T558,通道清单!C:L,10,FALSE)</f>
        <v>11483</v>
      </c>
    </row>
    <row r="559" ht="15" hidden="1" spans="1:25">
      <c r="A559" s="29">
        <f t="shared" si="91"/>
        <v>558</v>
      </c>
      <c r="B559" s="29" t="str">
        <f t="shared" si="86"/>
        <v>CS19-1-2-[6][6]-OFF0-BW54</v>
      </c>
      <c r="C559" s="29" t="str">
        <f>R559&amp;"_BW"&amp;TEXT(O559-N559,"000.00")&amp;"_U"&amp;VLOOKUP(R559&amp;"-"&amp;S559,通道清单!C:L,5,FALSE)&amp;LEFT("_____",5-LEN(VLOOKUP(R559&amp;"-"&amp;S559,通道清单!C:L,4,FALSE)))&amp;VLOOKUP(R559&amp;"-"&amp;S559,通道清单!C:L,4,FALSE)&amp;"_S"&amp;TEXT(N559,"00000.00")&amp;"_E"&amp;TEXT(O559,"00000.00")&amp;"_D"&amp;VLOOKUP(R559&amp;"-"&amp;T559,通道清单!C:L,5,FALSE)&amp;LEFT("_____",5-LEN(VLOOKUP(R559&amp;"-"&amp;T559,通道清单!C:L,4,FALSE)))&amp;VLOOKUP(R559&amp;"-"&amp;T559,通道清单!C:L,4,FALSE)&amp;"_S"&amp;TEXT(P559,"00000.00")&amp;"_E"&amp;TEXT(Q559,"00000.00")</f>
        <v>CS19_BW054.00_UH____A_S13781.00_E13835.00_DV____A_S11489.00_E11543.00</v>
      </c>
      <c r="D559" s="29"/>
      <c r="E559" s="29"/>
      <c r="F559" s="29"/>
      <c r="G559" s="29" t="s">
        <v>9021</v>
      </c>
      <c r="H559" s="29">
        <f>VLOOKUP(G559,开关状态表!B:I,7,FALSE)</f>
        <v>1</v>
      </c>
      <c r="I559" s="29">
        <v>0</v>
      </c>
      <c r="J559" s="161">
        <v>54</v>
      </c>
      <c r="K559" s="29" t="s">
        <v>8732</v>
      </c>
      <c r="L559" s="29"/>
      <c r="M559" s="158" t="s">
        <v>8733</v>
      </c>
      <c r="N559" s="156">
        <f t="shared" si="87"/>
        <v>13781</v>
      </c>
      <c r="O559" s="156">
        <f t="shared" si="88"/>
        <v>13835</v>
      </c>
      <c r="P559" s="156">
        <f t="shared" si="89"/>
        <v>11489</v>
      </c>
      <c r="Q559" s="156">
        <f t="shared" si="90"/>
        <v>11543</v>
      </c>
      <c r="R559" s="29" t="str">
        <f>VLOOKUP(VLOOKUP(G559,开关状态表!B:H,2,FALSE),矩阵信息表!B:H,2,FALSE)</f>
        <v>CS19</v>
      </c>
      <c r="S559" s="29" t="str">
        <f>VLOOKUP(G559,开关状态表!B:H,5,FALSE)</f>
        <v>RAKu9H</v>
      </c>
      <c r="T559" s="29" t="str">
        <f>VLOOKUP(G559,开关状态表!B:H,6,FALSE)</f>
        <v>TAKu9V</v>
      </c>
      <c r="U559" s="29">
        <f>VLOOKUP(R559&amp;"-"&amp;S559,通道清单!C:L,8,FALSE)</f>
        <v>54</v>
      </c>
      <c r="V559" s="29">
        <f>VLOOKUP(R559&amp;"-"&amp;S559,通道清单!C:L,9,FALSE)</f>
        <v>13781</v>
      </c>
      <c r="W559" s="29">
        <f>VLOOKUP(R559&amp;"-"&amp;S559,通道清单!C:L,10,FALSE)</f>
        <v>13835</v>
      </c>
      <c r="X559" s="29">
        <f>VLOOKUP(R559&amp;"-"&amp;T559,通道清单!C:L,9,FALSE)</f>
        <v>11489</v>
      </c>
      <c r="Y559" s="29">
        <f>VLOOKUP(R559&amp;"-"&amp;T559,通道清单!C:L,10,FALSE)</f>
        <v>11543</v>
      </c>
    </row>
    <row r="560" ht="15" hidden="1" spans="1:25">
      <c r="A560" s="29">
        <f t="shared" si="91"/>
        <v>559</v>
      </c>
      <c r="B560" s="29" t="str">
        <f t="shared" si="86"/>
        <v>CS19-1-2-[7][7]-OFF0-BW1</v>
      </c>
      <c r="C560" s="29" t="str">
        <f>R560&amp;"_BW"&amp;TEXT(O560-N560,"000.00")&amp;"_U"&amp;VLOOKUP(R560&amp;"-"&amp;S560,通道清单!C:L,5,FALSE)&amp;LEFT("_____",5-LEN(VLOOKUP(R560&amp;"-"&amp;S560,通道清单!C:L,4,FALSE)))&amp;VLOOKUP(R560&amp;"-"&amp;S560,通道清单!C:L,4,FALSE)&amp;"_S"&amp;TEXT(N560,"00000.00")&amp;"_E"&amp;TEXT(O560,"00000.00")&amp;"_D"&amp;VLOOKUP(R560&amp;"-"&amp;T560,通道清单!C:L,5,FALSE)&amp;LEFT("_____",5-LEN(VLOOKUP(R560&amp;"-"&amp;T560,通道清单!C:L,4,FALSE)))&amp;VLOOKUP(R560&amp;"-"&amp;T560,通道清单!C:L,4,FALSE)&amp;"_S"&amp;TEXT(P560,"00000.00")&amp;"_E"&amp;TEXT(Q560,"00000.00")</f>
        <v>CS19_BW001.00_UH____B_S13841.00_E13842.00_DV____A_S11549.00_E11550.00</v>
      </c>
      <c r="D560" s="29"/>
      <c r="E560" s="29"/>
      <c r="F560" s="29"/>
      <c r="G560" s="29" t="s">
        <v>9022</v>
      </c>
      <c r="H560" s="29">
        <f>VLOOKUP(G560,开关状态表!B:I,7,FALSE)</f>
        <v>1</v>
      </c>
      <c r="I560" s="29">
        <v>0</v>
      </c>
      <c r="J560" s="161">
        <v>1</v>
      </c>
      <c r="K560" s="29" t="s">
        <v>8732</v>
      </c>
      <c r="L560" s="29"/>
      <c r="M560" s="158" t="s">
        <v>8733</v>
      </c>
      <c r="N560" s="156">
        <f t="shared" si="87"/>
        <v>13841</v>
      </c>
      <c r="O560" s="156">
        <f t="shared" si="88"/>
        <v>13842</v>
      </c>
      <c r="P560" s="156">
        <f t="shared" si="89"/>
        <v>11549</v>
      </c>
      <c r="Q560" s="156">
        <f t="shared" si="90"/>
        <v>11550</v>
      </c>
      <c r="R560" s="29" t="str">
        <f>VLOOKUP(VLOOKUP(G560,开关状态表!B:H,2,FALSE),矩阵信息表!B:H,2,FALSE)</f>
        <v>CS19</v>
      </c>
      <c r="S560" s="29" t="str">
        <f>VLOOKUP(G560,开关状态表!B:H,5,FALSE)</f>
        <v>RBKu10H</v>
      </c>
      <c r="T560" s="29" t="str">
        <f>VLOOKUP(G560,开关状态表!B:H,6,FALSE)</f>
        <v>TAKu10V</v>
      </c>
      <c r="U560" s="29">
        <f>VLOOKUP(R560&amp;"-"&amp;S560,通道清单!C:L,8,FALSE)</f>
        <v>18</v>
      </c>
      <c r="V560" s="29">
        <f>VLOOKUP(R560&amp;"-"&amp;S560,通道清单!C:L,9,FALSE)</f>
        <v>13841</v>
      </c>
      <c r="W560" s="29">
        <f>VLOOKUP(R560&amp;"-"&amp;S560,通道清单!C:L,10,FALSE)</f>
        <v>13859</v>
      </c>
      <c r="X560" s="29">
        <f>VLOOKUP(R560&amp;"-"&amp;T560,通道清单!C:L,9,FALSE)</f>
        <v>11549</v>
      </c>
      <c r="Y560" s="29">
        <f>VLOOKUP(R560&amp;"-"&amp;T560,通道清单!C:L,10,FALSE)</f>
        <v>11567</v>
      </c>
    </row>
    <row r="561" ht="15" hidden="1" spans="1:26">
      <c r="A561" s="29">
        <f t="shared" si="91"/>
        <v>560</v>
      </c>
      <c r="B561" s="29" t="str">
        <f t="shared" si="86"/>
        <v>CS19-1-2-[7][7]-OFF1-BW13</v>
      </c>
      <c r="C561" s="29" t="str">
        <f>R561&amp;"_BW"&amp;TEXT(O561-N561,"000.00")&amp;"_U"&amp;VLOOKUP(R561&amp;"-"&amp;S561,通道清单!C:L,5,FALSE)&amp;LEFT("_____",5-LEN(VLOOKUP(R561&amp;"-"&amp;S561,通道清单!C:L,4,FALSE)))&amp;VLOOKUP(R561&amp;"-"&amp;S561,通道清单!C:L,4,FALSE)&amp;"_S"&amp;TEXT(N561,"00000.00")&amp;"_E"&amp;TEXT(O561,"00000.00")&amp;"_D"&amp;VLOOKUP(R561&amp;"-"&amp;T561,通道清单!C:L,5,FALSE)&amp;LEFT("_____",5-LEN(VLOOKUP(R561&amp;"-"&amp;T561,通道清单!C:L,4,FALSE)))&amp;VLOOKUP(R561&amp;"-"&amp;T561,通道清单!C:L,4,FALSE)&amp;"_S"&amp;TEXT(P561,"00000.00")&amp;"_E"&amp;TEXT(Q561,"00000.00")</f>
        <v>CS19_BW013.00_UH____B_S13842.00_E13855.00_DV____A_S11550.00_E11563.00</v>
      </c>
      <c r="D561" s="29"/>
      <c r="E561" s="29"/>
      <c r="F561" s="29"/>
      <c r="G561" s="29" t="s">
        <v>9022</v>
      </c>
      <c r="H561" s="29">
        <f>VLOOKUP(G561,开关状态表!B:I,7,FALSE)</f>
        <v>1</v>
      </c>
      <c r="I561" s="29">
        <v>1</v>
      </c>
      <c r="J561" s="161">
        <v>13</v>
      </c>
      <c r="K561" s="29" t="s">
        <v>202</v>
      </c>
      <c r="L561" s="29"/>
      <c r="M561" s="158" t="s">
        <v>8733</v>
      </c>
      <c r="N561" s="156">
        <f t="shared" si="87"/>
        <v>13842</v>
      </c>
      <c r="O561" s="156">
        <f t="shared" si="88"/>
        <v>13855</v>
      </c>
      <c r="P561" s="156">
        <f t="shared" si="89"/>
        <v>11550</v>
      </c>
      <c r="Q561" s="156">
        <f t="shared" si="90"/>
        <v>11563</v>
      </c>
      <c r="R561" s="29" t="str">
        <f>VLOOKUP(VLOOKUP(G561,开关状态表!B:H,2,FALSE),矩阵信息表!B:H,2,FALSE)</f>
        <v>CS19</v>
      </c>
      <c r="S561" s="29" t="str">
        <f>VLOOKUP(G561,开关状态表!B:H,5,FALSE)</f>
        <v>RBKu10H</v>
      </c>
      <c r="T561" s="29" t="str">
        <f>VLOOKUP(G561,开关状态表!B:H,6,FALSE)</f>
        <v>TAKu10V</v>
      </c>
      <c r="U561" s="29">
        <f>VLOOKUP(R561&amp;"-"&amp;S561,通道清单!C:L,8,FALSE)</f>
        <v>18</v>
      </c>
      <c r="V561" s="29">
        <f>VLOOKUP(R561&amp;"-"&amp;S561,通道清单!C:L,9,FALSE)</f>
        <v>13841</v>
      </c>
      <c r="W561" s="29">
        <f>VLOOKUP(R561&amp;"-"&amp;S561,通道清单!C:L,10,FALSE)</f>
        <v>13859</v>
      </c>
      <c r="X561" s="29">
        <f>VLOOKUP(R561&amp;"-"&amp;T561,通道清单!C:L,9,FALSE)</f>
        <v>11549</v>
      </c>
      <c r="Y561" s="29">
        <f>VLOOKUP(R561&amp;"-"&amp;T561,通道清单!C:L,10,FALSE)</f>
        <v>11567</v>
      </c>
    </row>
    <row r="562" ht="15" hidden="1" spans="1:26">
      <c r="A562" s="29">
        <f t="shared" si="91"/>
        <v>561</v>
      </c>
      <c r="B562" s="29" t="str">
        <f t="shared" si="86"/>
        <v>CS19-1-2-[7][7]-OFF14-BW4</v>
      </c>
      <c r="C562" s="29" t="str">
        <f>R562&amp;"_BW"&amp;TEXT(O562-N562,"000.00")&amp;"_U"&amp;VLOOKUP(R562&amp;"-"&amp;S562,通道清单!C:L,5,FALSE)&amp;LEFT("_____",5-LEN(VLOOKUP(R562&amp;"-"&amp;S562,通道清单!C:L,4,FALSE)))&amp;VLOOKUP(R562&amp;"-"&amp;S562,通道清单!C:L,4,FALSE)&amp;"_S"&amp;TEXT(N562,"00000.00")&amp;"_E"&amp;TEXT(O562,"00000.00")&amp;"_D"&amp;VLOOKUP(R562&amp;"-"&amp;T562,通道清单!C:L,5,FALSE)&amp;LEFT("_____",5-LEN(VLOOKUP(R562&amp;"-"&amp;T562,通道清单!C:L,4,FALSE)))&amp;VLOOKUP(R562&amp;"-"&amp;T562,通道清单!C:L,4,FALSE)&amp;"_S"&amp;TEXT(P562,"00000.00")&amp;"_E"&amp;TEXT(Q562,"00000.00")</f>
        <v>CS19_BW004.00_UH____B_S13855.00_E13859.00_DV____A_S11563.00_E11567.00</v>
      </c>
      <c r="D562" s="29"/>
      <c r="E562" s="29"/>
      <c r="F562" s="29"/>
      <c r="G562" s="29" t="s">
        <v>9022</v>
      </c>
      <c r="H562" s="29">
        <f>VLOOKUP(G562,开关状态表!B:I,7,FALSE)</f>
        <v>1</v>
      </c>
      <c r="I562" s="29">
        <v>14</v>
      </c>
      <c r="J562" s="161">
        <v>4</v>
      </c>
      <c r="K562" s="29" t="s">
        <v>202</v>
      </c>
      <c r="L562" s="29"/>
      <c r="M562" s="158" t="s">
        <v>8733</v>
      </c>
      <c r="N562" s="156">
        <f t="shared" si="87"/>
        <v>13855</v>
      </c>
      <c r="O562" s="156">
        <f t="shared" si="88"/>
        <v>13859</v>
      </c>
      <c r="P562" s="156">
        <f t="shared" si="89"/>
        <v>11563</v>
      </c>
      <c r="Q562" s="156">
        <f t="shared" si="90"/>
        <v>11567</v>
      </c>
      <c r="R562" s="29" t="str">
        <f>VLOOKUP(VLOOKUP(G562,开关状态表!B:H,2,FALSE),矩阵信息表!B:H,2,FALSE)</f>
        <v>CS19</v>
      </c>
      <c r="S562" s="29" t="str">
        <f>VLOOKUP(G562,开关状态表!B:H,5,FALSE)</f>
        <v>RBKu10H</v>
      </c>
      <c r="T562" s="29" t="str">
        <f>VLOOKUP(G562,开关状态表!B:H,6,FALSE)</f>
        <v>TAKu10V</v>
      </c>
      <c r="U562" s="29">
        <f>VLOOKUP(R562&amp;"-"&amp;S562,通道清单!C:L,8,FALSE)</f>
        <v>18</v>
      </c>
      <c r="V562" s="29">
        <f>VLOOKUP(R562&amp;"-"&amp;S562,通道清单!C:L,9,FALSE)</f>
        <v>13841</v>
      </c>
      <c r="W562" s="29">
        <f>VLOOKUP(R562&amp;"-"&amp;S562,通道清单!C:L,10,FALSE)</f>
        <v>13859</v>
      </c>
      <c r="X562" s="29">
        <f>VLOOKUP(R562&amp;"-"&amp;T562,通道清单!C:L,9,FALSE)</f>
        <v>11549</v>
      </c>
      <c r="Y562" s="29">
        <f>VLOOKUP(R562&amp;"-"&amp;T562,通道清单!C:L,10,FALSE)</f>
        <v>11567</v>
      </c>
    </row>
    <row r="563" ht="15" hidden="1" spans="1:26">
      <c r="A563" s="29">
        <f t="shared" si="91"/>
        <v>562</v>
      </c>
      <c r="B563" s="29" t="str">
        <f t="shared" si="86"/>
        <v>CS19-1-5-[6][7]-OFF0-BW36</v>
      </c>
      <c r="C563" s="29" t="str">
        <f>R563&amp;"_BW"&amp;TEXT(O563-N563,"000.00")&amp;"_U"&amp;VLOOKUP(R563&amp;"-"&amp;S563,通道清单!C:L,5,FALSE)&amp;LEFT("_____",5-LEN(VLOOKUP(R563&amp;"-"&amp;S563,通道清单!C:L,4,FALSE)))&amp;VLOOKUP(R563&amp;"-"&amp;S563,通道清单!C:L,4,FALSE)&amp;"_S"&amp;TEXT(N563,"00000.00")&amp;"_E"&amp;TEXT(O563,"00000.00")&amp;"_D"&amp;VLOOKUP(R563&amp;"-"&amp;T563,通道清单!C:L,5,FALSE)&amp;LEFT("_____",5-LEN(VLOOKUP(R563&amp;"-"&amp;T563,通道清单!C:L,4,FALSE)))&amp;VLOOKUP(R563&amp;"-"&amp;T563,通道清单!C:L,4,FALSE)&amp;"_S"&amp;TEXT(P563,"00000.00")&amp;"_E"&amp;TEXT(Q563,"00000.00")</f>
        <v>CS19_BW036.00_UH____A_S13863.00_E13899.00_DV____A_S11571.00_E11607.00</v>
      </c>
      <c r="D563" s="29"/>
      <c r="E563" s="29"/>
      <c r="F563" s="29"/>
      <c r="G563" s="29" t="s">
        <v>9023</v>
      </c>
      <c r="H563" s="29">
        <f>VLOOKUP(G563,开关状态表!B:I,7,FALSE)</f>
        <v>1</v>
      </c>
      <c r="I563" s="29">
        <v>0</v>
      </c>
      <c r="J563" s="161">
        <v>36</v>
      </c>
      <c r="K563" s="29" t="s">
        <v>202</v>
      </c>
      <c r="L563" s="29"/>
      <c r="M563" s="158" t="s">
        <v>8733</v>
      </c>
      <c r="N563" s="156">
        <f t="shared" si="87"/>
        <v>13863</v>
      </c>
      <c r="O563" s="156">
        <f t="shared" si="88"/>
        <v>13899</v>
      </c>
      <c r="P563" s="156">
        <f t="shared" si="89"/>
        <v>11571</v>
      </c>
      <c r="Q563" s="156">
        <f t="shared" si="90"/>
        <v>11607</v>
      </c>
      <c r="R563" s="29" t="str">
        <f>VLOOKUP(VLOOKUP(G563,开关状态表!B:H,2,FALSE),矩阵信息表!B:H,2,FALSE)</f>
        <v>CS19</v>
      </c>
      <c r="S563" s="29" t="str">
        <f>VLOOKUP(G563,开关状态表!B:H,5,FALSE)</f>
        <v>RAKu11H</v>
      </c>
      <c r="T563" s="29" t="str">
        <f>VLOOKUP(G563,开关状态表!B:H,6,FALSE)</f>
        <v>TAKu11V</v>
      </c>
      <c r="U563" s="29">
        <f>VLOOKUP(R563&amp;"-"&amp;S563,通道清单!C:L,8,FALSE)</f>
        <v>36</v>
      </c>
      <c r="V563" s="29">
        <f>VLOOKUP(R563&amp;"-"&amp;S563,通道清单!C:L,9,FALSE)</f>
        <v>13863</v>
      </c>
      <c r="W563" s="29">
        <f>VLOOKUP(R563&amp;"-"&amp;S563,通道清单!C:L,10,FALSE)</f>
        <v>13899</v>
      </c>
      <c r="X563" s="29">
        <f>VLOOKUP(R563&amp;"-"&amp;T563,通道清单!C:L,9,FALSE)</f>
        <v>11571</v>
      </c>
      <c r="Y563" s="29">
        <f>VLOOKUP(R563&amp;"-"&amp;T563,通道清单!C:L,10,FALSE)</f>
        <v>11607</v>
      </c>
    </row>
    <row r="564" ht="15" hidden="1" spans="1:26">
      <c r="A564" s="29">
        <f t="shared" si="91"/>
        <v>563</v>
      </c>
      <c r="B564" s="29" t="str">
        <f t="shared" ref="B564:B627" si="92">G564&amp;"-"&amp;"OFF"&amp;I564&amp;"-BW"&amp;J564</f>
        <v>CS19-1-5-[8][9]-OFF0-BW32</v>
      </c>
      <c r="C564" s="29" t="str">
        <f>R564&amp;"_BW"&amp;TEXT(O564-N564,"000.00")&amp;"_U"&amp;VLOOKUP(R564&amp;"-"&amp;S564,通道清单!C:L,5,FALSE)&amp;LEFT("_____",5-LEN(VLOOKUP(R564&amp;"-"&amp;S564,通道清单!C:L,4,FALSE)))&amp;VLOOKUP(R564&amp;"-"&amp;S564,通道清单!C:L,4,FALSE)&amp;"_S"&amp;TEXT(N564,"00000.00")&amp;"_E"&amp;TEXT(O564,"00000.00")&amp;"_D"&amp;VLOOKUP(R564&amp;"-"&amp;T564,通道清单!C:L,5,FALSE)&amp;LEFT("_____",5-LEN(VLOOKUP(R564&amp;"-"&amp;T564,通道清单!C:L,4,FALSE)))&amp;VLOOKUP(R564&amp;"-"&amp;T564,通道清单!C:L,4,FALSE)&amp;"_S"&amp;TEXT(P564,"00000.00")&amp;"_E"&amp;TEXT(Q564,"00000.00")</f>
        <v>CS19_BW032.00_UH____A_S13903.00_E13935.00_DV____A_S11611.00_E11643.00</v>
      </c>
      <c r="D564" s="29"/>
      <c r="E564" s="29"/>
      <c r="F564" s="29"/>
      <c r="G564" s="29" t="s">
        <v>9024</v>
      </c>
      <c r="H564" s="29">
        <f>VLOOKUP(G564,开关状态表!B:I,7,FALSE)</f>
        <v>1</v>
      </c>
      <c r="I564" s="29">
        <v>0</v>
      </c>
      <c r="J564" s="161">
        <v>32</v>
      </c>
      <c r="K564" s="29" t="s">
        <v>8732</v>
      </c>
      <c r="L564" s="29"/>
      <c r="M564" s="158" t="s">
        <v>8733</v>
      </c>
      <c r="N564" s="156">
        <f t="shared" ref="N564:N627" si="93">V564+I564</f>
        <v>13903</v>
      </c>
      <c r="O564" s="156">
        <f t="shared" ref="O564:O627" si="94">N564+J564</f>
        <v>13935</v>
      </c>
      <c r="P564" s="156">
        <f t="shared" ref="P564:P627" si="95">X564+I564</f>
        <v>11611</v>
      </c>
      <c r="Q564" s="156">
        <f t="shared" ref="Q564:Q627" si="96">P564+J564</f>
        <v>11643</v>
      </c>
      <c r="R564" s="29" t="str">
        <f>VLOOKUP(VLOOKUP(G564,开关状态表!B:H,2,FALSE),矩阵信息表!B:H,2,FALSE)</f>
        <v>CS19</v>
      </c>
      <c r="S564" s="29" t="str">
        <f>VLOOKUP(G564,开关状态表!B:H,5,FALSE)</f>
        <v>RAKu12H</v>
      </c>
      <c r="T564" s="29" t="str">
        <f>VLOOKUP(G564,开关状态表!B:H,6,FALSE)</f>
        <v>TAKu12V</v>
      </c>
      <c r="U564" s="29">
        <f>VLOOKUP(R564&amp;"-"&amp;S564,通道清单!C:L,8,FALSE)</f>
        <v>36</v>
      </c>
      <c r="V564" s="29">
        <f>VLOOKUP(R564&amp;"-"&amp;S564,通道清单!C:L,9,FALSE)</f>
        <v>13903</v>
      </c>
      <c r="W564" s="29">
        <f>VLOOKUP(R564&amp;"-"&amp;S564,通道清单!C:L,10,FALSE)</f>
        <v>13939</v>
      </c>
      <c r="X564" s="29">
        <f>VLOOKUP(R564&amp;"-"&amp;T564,通道清单!C:L,9,FALSE)</f>
        <v>11611</v>
      </c>
      <c r="Y564" s="29">
        <f>VLOOKUP(R564&amp;"-"&amp;T564,通道清单!C:L,10,FALSE)</f>
        <v>11647</v>
      </c>
    </row>
    <row r="565" ht="15" hidden="1" spans="1:26">
      <c r="A565" s="29">
        <f t="shared" ref="A565:A572" si="97">ROW()-1</f>
        <v>564</v>
      </c>
      <c r="B565" s="29" t="str">
        <f t="shared" si="92"/>
        <v>CS19-1-5-[8][9]-OFF32-BW4</v>
      </c>
      <c r="C565" s="29" t="str">
        <f>R565&amp;"_BW"&amp;TEXT(O565-N565,"000.00")&amp;"_U"&amp;VLOOKUP(R565&amp;"-"&amp;S565,通道清单!C:L,5,FALSE)&amp;LEFT("_____",5-LEN(VLOOKUP(R565&amp;"-"&amp;S565,通道清单!C:L,4,FALSE)))&amp;VLOOKUP(R565&amp;"-"&amp;S565,通道清单!C:L,4,FALSE)&amp;"_S"&amp;TEXT(N565,"00000.00")&amp;"_E"&amp;TEXT(O565,"00000.00")&amp;"_D"&amp;VLOOKUP(R565&amp;"-"&amp;T565,通道清单!C:L,5,FALSE)&amp;LEFT("_____",5-LEN(VLOOKUP(R565&amp;"-"&amp;T565,通道清单!C:L,4,FALSE)))&amp;VLOOKUP(R565&amp;"-"&amp;T565,通道清单!C:L,4,FALSE)&amp;"_S"&amp;TEXT(P565,"00000.00")&amp;"_E"&amp;TEXT(Q565,"00000.00")</f>
        <v>CS19_BW004.00_UH____A_S13935.00_E13939.00_DV____A_S11643.00_E11647.00</v>
      </c>
      <c r="D565" s="29"/>
      <c r="E565" s="29"/>
      <c r="F565" s="29"/>
      <c r="G565" s="29" t="s">
        <v>9024</v>
      </c>
      <c r="H565" s="29"/>
      <c r="I565" s="29">
        <v>32</v>
      </c>
      <c r="J565" s="161">
        <v>4</v>
      </c>
      <c r="K565" s="29" t="s">
        <v>8732</v>
      </c>
      <c r="L565" s="29"/>
      <c r="M565" s="158" t="s">
        <v>8733</v>
      </c>
      <c r="N565" s="156">
        <f t="shared" si="93"/>
        <v>13935</v>
      </c>
      <c r="O565" s="156">
        <f t="shared" si="94"/>
        <v>13939</v>
      </c>
      <c r="P565" s="156">
        <f t="shared" si="95"/>
        <v>11643</v>
      </c>
      <c r="Q565" s="156">
        <f t="shared" si="96"/>
        <v>11647</v>
      </c>
      <c r="R565" s="29" t="str">
        <f>VLOOKUP(VLOOKUP(G565,开关状态表!B:H,2,FALSE),矩阵信息表!B:H,2,FALSE)</f>
        <v>CS19</v>
      </c>
      <c r="S565" s="29" t="str">
        <f>VLOOKUP(G565,开关状态表!B:H,5,FALSE)</f>
        <v>RAKu12H</v>
      </c>
      <c r="T565" s="29" t="str">
        <f>VLOOKUP(G565,开关状态表!B:H,6,FALSE)</f>
        <v>TAKu12V</v>
      </c>
      <c r="U565" s="29">
        <f>VLOOKUP(R565&amp;"-"&amp;S565,通道清单!C:L,8,FALSE)</f>
        <v>36</v>
      </c>
      <c r="V565" s="29">
        <f>VLOOKUP(R565&amp;"-"&amp;S565,通道清单!C:L,9,FALSE)</f>
        <v>13903</v>
      </c>
      <c r="W565" s="29">
        <f>VLOOKUP(R565&amp;"-"&amp;S565,通道清单!C:L,10,FALSE)</f>
        <v>13939</v>
      </c>
      <c r="X565" s="29">
        <f>VLOOKUP(R565&amp;"-"&amp;T565,通道清单!C:L,9,FALSE)</f>
        <v>11611</v>
      </c>
      <c r="Y565" s="29">
        <f>VLOOKUP(R565&amp;"-"&amp;T565,通道清单!C:L,10,FALSE)</f>
        <v>11647</v>
      </c>
    </row>
    <row r="566" ht="15" hidden="1" spans="1:26">
      <c r="A566" s="29">
        <f t="shared" si="97"/>
        <v>565</v>
      </c>
      <c r="B566" s="29" t="str">
        <f t="shared" si="92"/>
        <v>CS19-1-5-[9][11]-OFF0-BW24</v>
      </c>
      <c r="C566" s="29" t="str">
        <f>R566&amp;"_BW"&amp;TEXT(O566-N566,"000.00")&amp;"_U"&amp;VLOOKUP(R566&amp;"-"&amp;S566,通道清单!C:L,5,FALSE)&amp;LEFT("_____",5-LEN(VLOOKUP(R566&amp;"-"&amp;S566,通道清单!C:L,4,FALSE)))&amp;VLOOKUP(R566&amp;"-"&amp;S566,通道清单!C:L,4,FALSE)&amp;"_S"&amp;TEXT(N566,"00000.00")&amp;"_E"&amp;TEXT(O566,"00000.00")&amp;"_D"&amp;VLOOKUP(R566&amp;"-"&amp;T566,通道清单!C:L,5,FALSE)&amp;LEFT("_____",5-LEN(VLOOKUP(R566&amp;"-"&amp;T566,通道清单!C:L,4,FALSE)))&amp;VLOOKUP(R566&amp;"-"&amp;T566,通道清单!C:L,4,FALSE)&amp;"_S"&amp;TEXT(P566,"00000.00")&amp;"_E"&amp;TEXT(Q566,"00000.00")</f>
        <v>CS19_BW024.00_UH____A_S13943.00_E13967.00_DV____A_S11651.00_E11675.00</v>
      </c>
      <c r="D566" s="29"/>
      <c r="E566" s="29"/>
      <c r="F566" s="29"/>
      <c r="G566" s="29" t="s">
        <v>9025</v>
      </c>
      <c r="H566" s="29">
        <f>VLOOKUP(G566,开关状态表!B:I,7,FALSE)</f>
        <v>1</v>
      </c>
      <c r="I566" s="29">
        <v>0</v>
      </c>
      <c r="J566" s="161">
        <v>24</v>
      </c>
      <c r="K566" s="29" t="s">
        <v>8732</v>
      </c>
      <c r="L566" s="29"/>
      <c r="M566" s="158" t="s">
        <v>8733</v>
      </c>
      <c r="N566" s="156">
        <f t="shared" si="93"/>
        <v>13943</v>
      </c>
      <c r="O566" s="156">
        <f t="shared" si="94"/>
        <v>13967</v>
      </c>
      <c r="P566" s="156">
        <f t="shared" si="95"/>
        <v>11651</v>
      </c>
      <c r="Q566" s="156">
        <f t="shared" si="96"/>
        <v>11675</v>
      </c>
      <c r="R566" s="29" t="str">
        <f>VLOOKUP(VLOOKUP(G566,开关状态表!B:H,2,FALSE),矩阵信息表!B:H,2,FALSE)</f>
        <v>CS19</v>
      </c>
      <c r="S566" s="29" t="str">
        <f>VLOOKUP(G566,开关状态表!B:H,5,FALSE)</f>
        <v>RAKu13H</v>
      </c>
      <c r="T566" s="29" t="str">
        <f>VLOOKUP(G566,开关状态表!B:H,6,FALSE)</f>
        <v>TAKu13V</v>
      </c>
      <c r="U566" s="29">
        <f>VLOOKUP(R566&amp;"-"&amp;S566,通道清单!C:L,8,FALSE)</f>
        <v>36</v>
      </c>
      <c r="V566" s="29">
        <f>VLOOKUP(R566&amp;"-"&amp;S566,通道清单!C:L,9,FALSE)</f>
        <v>13943</v>
      </c>
      <c r="W566" s="29">
        <f>VLOOKUP(R566&amp;"-"&amp;S566,通道清单!C:L,10,FALSE)</f>
        <v>13979</v>
      </c>
      <c r="X566" s="29">
        <f>VLOOKUP(R566&amp;"-"&amp;T566,通道清单!C:L,9,FALSE)</f>
        <v>11651</v>
      </c>
      <c r="Y566" s="29">
        <f>VLOOKUP(R566&amp;"-"&amp;T566,通道清单!C:L,10,FALSE)</f>
        <v>11687</v>
      </c>
    </row>
    <row r="567" ht="15" hidden="1" spans="1:26">
      <c r="A567" s="29">
        <f t="shared" si="97"/>
        <v>566</v>
      </c>
      <c r="B567" s="29" t="str">
        <f t="shared" si="92"/>
        <v>CS19-1-5-[9][11]-OFF24-BW12</v>
      </c>
      <c r="C567" s="29" t="str">
        <f>R567&amp;"_BW"&amp;TEXT(O567-N567,"000.00")&amp;"_U"&amp;VLOOKUP(R567&amp;"-"&amp;S567,通道清单!C:L,5,FALSE)&amp;LEFT("_____",5-LEN(VLOOKUP(R567&amp;"-"&amp;S567,通道清单!C:L,4,FALSE)))&amp;VLOOKUP(R567&amp;"-"&amp;S567,通道清单!C:L,4,FALSE)&amp;"_S"&amp;TEXT(N567,"00000.00")&amp;"_E"&amp;TEXT(O567,"00000.00")&amp;"_D"&amp;VLOOKUP(R567&amp;"-"&amp;T567,通道清单!C:L,5,FALSE)&amp;LEFT("_____",5-LEN(VLOOKUP(R567&amp;"-"&amp;T567,通道清单!C:L,4,FALSE)))&amp;VLOOKUP(R567&amp;"-"&amp;T567,通道清单!C:L,4,FALSE)&amp;"_S"&amp;TEXT(P567,"00000.00")&amp;"_E"&amp;TEXT(Q567,"00000.00")</f>
        <v>CS19_BW012.00_UH____A_S13967.00_E13979.00_DV____A_S11675.00_E11687.00</v>
      </c>
      <c r="D567" s="29"/>
      <c r="E567" s="29"/>
      <c r="F567" s="29"/>
      <c r="G567" s="29" t="s">
        <v>9025</v>
      </c>
      <c r="H567" s="29">
        <f>VLOOKUP(G567,开关状态表!B:I,7,FALSE)</f>
        <v>1</v>
      </c>
      <c r="I567" s="29">
        <v>24</v>
      </c>
      <c r="J567" s="161">
        <v>12</v>
      </c>
      <c r="K567" s="29" t="s">
        <v>202</v>
      </c>
      <c r="L567" s="29"/>
      <c r="M567" s="158" t="s">
        <v>8733</v>
      </c>
      <c r="N567" s="156">
        <f t="shared" si="93"/>
        <v>13967</v>
      </c>
      <c r="O567" s="156">
        <f t="shared" si="94"/>
        <v>13979</v>
      </c>
      <c r="P567" s="156">
        <f t="shared" si="95"/>
        <v>11675</v>
      </c>
      <c r="Q567" s="156">
        <f t="shared" si="96"/>
        <v>11687</v>
      </c>
      <c r="R567" s="29" t="str">
        <f>VLOOKUP(VLOOKUP(G567,开关状态表!B:H,2,FALSE),矩阵信息表!B:H,2,FALSE)</f>
        <v>CS19</v>
      </c>
      <c r="S567" s="29" t="str">
        <f>VLOOKUP(G567,开关状态表!B:H,5,FALSE)</f>
        <v>RAKu13H</v>
      </c>
      <c r="T567" s="29" t="str">
        <f>VLOOKUP(G567,开关状态表!B:H,6,FALSE)</f>
        <v>TAKu13V</v>
      </c>
      <c r="U567" s="29">
        <f>VLOOKUP(R567&amp;"-"&amp;S567,通道清单!C:L,8,FALSE)</f>
        <v>36</v>
      </c>
      <c r="V567" s="29">
        <f>VLOOKUP(R567&amp;"-"&amp;S567,通道清单!C:L,9,FALSE)</f>
        <v>13943</v>
      </c>
      <c r="W567" s="29">
        <f>VLOOKUP(R567&amp;"-"&amp;S567,通道清单!C:L,10,FALSE)</f>
        <v>13979</v>
      </c>
      <c r="X567" s="29">
        <f>VLOOKUP(R567&amp;"-"&amp;T567,通道清单!C:L,9,FALSE)</f>
        <v>11651</v>
      </c>
      <c r="Y567" s="29">
        <f>VLOOKUP(R567&amp;"-"&amp;T567,通道清单!C:L,10,FALSE)</f>
        <v>11687</v>
      </c>
    </row>
    <row r="568" s="142" customFormat="1" ht="15" hidden="1" spans="1:26">
      <c r="A568" s="29">
        <f t="shared" si="97"/>
        <v>567</v>
      </c>
      <c r="B568" s="29" t="str">
        <f t="shared" si="92"/>
        <v>CS6E-1-5-[1][1]-OFF0-BW12</v>
      </c>
      <c r="C568" s="29" t="str">
        <f>R568&amp;"_BW"&amp;TEXT(O568-N568,"000.00")&amp;"_U"&amp;VLOOKUP(R568&amp;"-"&amp;S568,通道清单!C:L,5,FALSE)&amp;LEFT("_____",5-LEN(VLOOKUP(R568&amp;"-"&amp;S568,通道清单!C:L,4,FALSE)))&amp;VLOOKUP(R568&amp;"-"&amp;S568,通道清单!C:L,4,FALSE)&amp;"_S"&amp;TEXT(N568,"00000.00")&amp;"_E"&amp;TEXT(O568,"00000.00")&amp;"_D"&amp;VLOOKUP(R568&amp;"-"&amp;T568,通道清单!C:L,5,FALSE)&amp;LEFT("_____",5-LEN(VLOOKUP(R568&amp;"-"&amp;T568,通道清单!C:L,4,FALSE)))&amp;VLOOKUP(R568&amp;"-"&amp;T568,通道清单!C:L,4,FALSE)&amp;"_S"&amp;TEXT(P568,"00000.00")&amp;"_E"&amp;TEXT(Q568,"00000.00")</f>
        <v>CS6E_BW012.00_UV____C_S05933.00_E05945.00_DH____A_S03708.00_E03720.00</v>
      </c>
      <c r="D568" s="29"/>
      <c r="E568" s="29"/>
      <c r="F568" s="29"/>
      <c r="G568" s="29" t="s">
        <v>9026</v>
      </c>
      <c r="H568" s="29">
        <f>VLOOKUP(G568,开关状态表!B:I,7,FALSE)</f>
        <v>1</v>
      </c>
      <c r="I568" s="29">
        <v>0</v>
      </c>
      <c r="J568" s="161">
        <v>12</v>
      </c>
      <c r="K568" s="29" t="s">
        <v>202</v>
      </c>
      <c r="L568" s="29"/>
      <c r="M568" s="158" t="s">
        <v>8733</v>
      </c>
      <c r="N568" s="156">
        <f t="shared" si="93"/>
        <v>5933</v>
      </c>
      <c r="O568" s="156">
        <f t="shared" si="94"/>
        <v>5945</v>
      </c>
      <c r="P568" s="156">
        <f t="shared" si="95"/>
        <v>3708</v>
      </c>
      <c r="Q568" s="156">
        <f t="shared" si="96"/>
        <v>3720</v>
      </c>
      <c r="R568" s="29" t="str">
        <f>VLOOKUP(VLOOKUP(G568,开关状态表!B:H,2,FALSE),矩阵信息表!B:H,2,FALSE)</f>
        <v>CS6E</v>
      </c>
      <c r="S568" s="29" t="str">
        <f>VLOOKUP(G568,开关状态表!B:H,5,FALSE)</f>
        <v>RC1A</v>
      </c>
      <c r="T568" s="29" t="str">
        <f>VLOOKUP(G568,开关状态表!B:H,6,FALSE)</f>
        <v>TA1A</v>
      </c>
      <c r="U568" s="29">
        <f>VLOOKUP(R568&amp;"-"&amp;S568,通道清单!C:L,8,FALSE)</f>
        <v>30</v>
      </c>
      <c r="V568" s="29">
        <f>VLOOKUP(R568&amp;"-"&amp;S568,通道清单!C:L,9,FALSE)</f>
        <v>5933</v>
      </c>
      <c r="W568" s="29">
        <f>VLOOKUP(R568&amp;"-"&amp;S568,通道清单!C:L,10,FALSE)</f>
        <v>5963</v>
      </c>
      <c r="X568" s="29">
        <f>VLOOKUP(R568&amp;"-"&amp;T568,通道清单!C:L,9,FALSE)</f>
        <v>3708</v>
      </c>
      <c r="Y568" s="29">
        <f>VLOOKUP(R568&amp;"-"&amp;T568,通道清单!C:L,10,FALSE)</f>
        <v>3738</v>
      </c>
      <c r="Z568" s="166"/>
    </row>
    <row r="569" ht="15" hidden="1" spans="1:26">
      <c r="A569" s="29">
        <f t="shared" si="97"/>
        <v>568</v>
      </c>
      <c r="B569" s="29" t="str">
        <f t="shared" si="92"/>
        <v>CS6E-1-5-[1][1]-OFF12-BW18</v>
      </c>
      <c r="C569" s="29" t="str">
        <f>R569&amp;"_BW"&amp;TEXT(O569-N569,"000.00")&amp;"_U"&amp;VLOOKUP(R569&amp;"-"&amp;S569,通道清单!C:L,5,FALSE)&amp;LEFT("_____",5-LEN(VLOOKUP(R569&amp;"-"&amp;S569,通道清单!C:L,4,FALSE)))&amp;VLOOKUP(R569&amp;"-"&amp;S569,通道清单!C:L,4,FALSE)&amp;"_S"&amp;TEXT(N569,"00000.00")&amp;"_E"&amp;TEXT(O569,"00000.00")&amp;"_D"&amp;VLOOKUP(R569&amp;"-"&amp;T569,通道清单!C:L,5,FALSE)&amp;LEFT("_____",5-LEN(VLOOKUP(R569&amp;"-"&amp;T569,通道清单!C:L,4,FALSE)))&amp;VLOOKUP(R569&amp;"-"&amp;T569,通道清单!C:L,4,FALSE)&amp;"_S"&amp;TEXT(P569,"00000.00")&amp;"_E"&amp;TEXT(Q569,"00000.00")</f>
        <v>CS6E_BW018.00_UV____C_S05945.00_E05963.00_DH____A_S03720.00_E03738.00</v>
      </c>
      <c r="D569" s="29"/>
      <c r="E569" s="29"/>
      <c r="F569" s="29"/>
      <c r="G569" s="29" t="s">
        <v>9026</v>
      </c>
      <c r="H569" s="29">
        <f>VLOOKUP(G569,开关状态表!B:I,7,FALSE)</f>
        <v>1</v>
      </c>
      <c r="I569" s="29">
        <v>12</v>
      </c>
      <c r="J569" s="161">
        <v>18</v>
      </c>
      <c r="K569" s="29" t="s">
        <v>8732</v>
      </c>
      <c r="L569" s="29"/>
      <c r="M569" s="158" t="s">
        <v>8733</v>
      </c>
      <c r="N569" s="156">
        <f t="shared" si="93"/>
        <v>5945</v>
      </c>
      <c r="O569" s="156">
        <f t="shared" si="94"/>
        <v>5963</v>
      </c>
      <c r="P569" s="156">
        <f t="shared" si="95"/>
        <v>3720</v>
      </c>
      <c r="Q569" s="156">
        <f t="shared" si="96"/>
        <v>3738</v>
      </c>
      <c r="R569" s="29" t="str">
        <f>VLOOKUP(VLOOKUP(G569,开关状态表!B:H,2,FALSE),矩阵信息表!B:H,2,FALSE)</f>
        <v>CS6E</v>
      </c>
      <c r="S569" s="29" t="str">
        <f>VLOOKUP(G569,开关状态表!B:H,5,FALSE)</f>
        <v>RC1A</v>
      </c>
      <c r="T569" s="29" t="str">
        <f>VLOOKUP(G569,开关状态表!B:H,6,FALSE)</f>
        <v>TA1A</v>
      </c>
      <c r="U569" s="29">
        <f>VLOOKUP(R569&amp;"-"&amp;S569,通道清单!C:L,8,FALSE)</f>
        <v>30</v>
      </c>
      <c r="V569" s="29">
        <f>VLOOKUP(R569&amp;"-"&amp;S569,通道清单!C:L,9,FALSE)</f>
        <v>5933</v>
      </c>
      <c r="W569" s="29">
        <f>VLOOKUP(R569&amp;"-"&amp;S569,通道清单!C:L,10,FALSE)</f>
        <v>5963</v>
      </c>
      <c r="X569" s="29">
        <f>VLOOKUP(R569&amp;"-"&amp;T569,通道清单!C:L,9,FALSE)</f>
        <v>3708</v>
      </c>
      <c r="Y569" s="29">
        <f>VLOOKUP(R569&amp;"-"&amp;T569,通道清单!C:L,10,FALSE)</f>
        <v>3738</v>
      </c>
    </row>
    <row r="570" ht="15" hidden="1" spans="1:26">
      <c r="A570" s="29">
        <f t="shared" si="97"/>
        <v>569</v>
      </c>
      <c r="B570" s="29" t="str">
        <f t="shared" si="92"/>
        <v>CS6E-1-5-[25][2]-OFF0-BW0.65</v>
      </c>
      <c r="C570" s="29" t="str">
        <f>R570&amp;"_BW"&amp;TEXT(O570-N570,"000.00")&amp;"_U"&amp;VLOOKUP(R570&amp;"-"&amp;S570,通道清单!C:L,5,FALSE)&amp;LEFT("_____",5-LEN(VLOOKUP(R570&amp;"-"&amp;S570,通道清单!C:L,4,FALSE)))&amp;VLOOKUP(R570&amp;"-"&amp;S570,通道清单!C:L,4,FALSE)&amp;"_S"&amp;TEXT(N570,"00000.00")&amp;"_E"&amp;TEXT(O570,"00000.00")&amp;"_D"&amp;VLOOKUP(R570&amp;"-"&amp;T570,通道清单!C:L,5,FALSE)&amp;LEFT("_____",5-LEN(VLOOKUP(R570&amp;"-"&amp;T570,通道清单!C:L,4,FALSE)))&amp;VLOOKUP(R570&amp;"-"&amp;T570,通道清单!C:L,4,FALSE)&amp;"_S"&amp;TEXT(P570,"00000.00")&amp;"_E"&amp;TEXT(Q570,"00000.00")</f>
        <v>CS6E_BW000.65_UV____N_S05967.00_E05967.65_DH____A_S03742.00_E03742.65</v>
      </c>
      <c r="D570" s="29"/>
      <c r="E570" s="29"/>
      <c r="F570" s="29"/>
      <c r="G570" s="29" t="s">
        <v>9027</v>
      </c>
      <c r="H570" s="29">
        <f>VLOOKUP(G570,开关状态表!B:I,7,FALSE)</f>
        <v>1</v>
      </c>
      <c r="I570" s="29">
        <v>0</v>
      </c>
      <c r="J570" s="161">
        <v>0.65</v>
      </c>
      <c r="K570" s="29" t="s">
        <v>202</v>
      </c>
      <c r="L570" s="29"/>
      <c r="M570" s="158" t="s">
        <v>8733</v>
      </c>
      <c r="N570" s="156">
        <f t="shared" si="93"/>
        <v>5967</v>
      </c>
      <c r="O570" s="156">
        <f t="shared" si="94"/>
        <v>5967.65</v>
      </c>
      <c r="P570" s="156">
        <f t="shared" si="95"/>
        <v>3742</v>
      </c>
      <c r="Q570" s="156">
        <f t="shared" si="96"/>
        <v>3742.65</v>
      </c>
      <c r="R570" s="29" t="str">
        <f>VLOOKUP(VLOOKUP(G570,开关状态表!B:H,2,FALSE),矩阵信息表!B:H,2,FALSE)</f>
        <v>CS6E</v>
      </c>
      <c r="S570" s="29" t="str">
        <f>VLOOKUP(G570,开关状态表!B:H,5,FALSE)</f>
        <v>RN2A</v>
      </c>
      <c r="T570" s="29" t="str">
        <f>VLOOKUP(G570,开关状态表!B:H,6,FALSE)</f>
        <v>TA2A</v>
      </c>
      <c r="U570" s="29">
        <f>VLOOKUP(R570&amp;"-"&amp;S570,通道清单!C:L,8,FALSE)</f>
        <v>36</v>
      </c>
      <c r="V570" s="29">
        <f>VLOOKUP(R570&amp;"-"&amp;S570,通道清单!C:L,9,FALSE)</f>
        <v>5967</v>
      </c>
      <c r="W570" s="29">
        <f>VLOOKUP(R570&amp;"-"&amp;S570,通道清单!C:L,10,FALSE)</f>
        <v>6003</v>
      </c>
      <c r="X570" s="29">
        <f>VLOOKUP(R570&amp;"-"&amp;T570,通道清单!C:L,9,FALSE)</f>
        <v>3742</v>
      </c>
      <c r="Y570" s="29">
        <f>VLOOKUP(R570&amp;"-"&amp;T570,通道清单!C:L,10,FALSE)</f>
        <v>3778</v>
      </c>
    </row>
    <row r="571" ht="15" hidden="1" spans="1:26">
      <c r="A571" s="29">
        <f t="shared" si="97"/>
        <v>570</v>
      </c>
      <c r="B571" s="29" t="str">
        <f t="shared" si="92"/>
        <v>CS6E-1-5-[25][2]-OFF0.65-BW14.7</v>
      </c>
      <c r="C571" s="29" t="str">
        <f>R571&amp;"_BW"&amp;TEXT(O571-N571,"000.00")&amp;"_U"&amp;VLOOKUP(R571&amp;"-"&amp;S571,通道清单!C:L,5,FALSE)&amp;LEFT("_____",5-LEN(VLOOKUP(R571&amp;"-"&amp;S571,通道清单!C:L,4,FALSE)))&amp;VLOOKUP(R571&amp;"-"&amp;S571,通道清单!C:L,4,FALSE)&amp;"_S"&amp;TEXT(N571,"00000.00")&amp;"_E"&amp;TEXT(O571,"00000.00")&amp;"_D"&amp;VLOOKUP(R571&amp;"-"&amp;T571,通道清单!C:L,5,FALSE)&amp;LEFT("_____",5-LEN(VLOOKUP(R571&amp;"-"&amp;T571,通道清单!C:L,4,FALSE)))&amp;VLOOKUP(R571&amp;"-"&amp;T571,通道清单!C:L,4,FALSE)&amp;"_S"&amp;TEXT(P571,"00000.00")&amp;"_E"&amp;TEXT(Q571,"00000.00")</f>
        <v>CS6E_BW014.70_UV____N_S05967.65_E05982.35_DH____A_S03742.65_E03757.35</v>
      </c>
      <c r="D571" s="29"/>
      <c r="E571" s="29"/>
      <c r="F571" s="29"/>
      <c r="G571" s="29" t="s">
        <v>9027</v>
      </c>
      <c r="H571" s="29">
        <f>VLOOKUP(G571,开关状态表!B:I,7,FALSE)</f>
        <v>1</v>
      </c>
      <c r="I571" s="29">
        <v>0.65</v>
      </c>
      <c r="J571" s="161">
        <v>14.7</v>
      </c>
      <c r="K571" s="29" t="s">
        <v>8732</v>
      </c>
      <c r="L571" s="29"/>
      <c r="M571" s="158" t="s">
        <v>8733</v>
      </c>
      <c r="N571" s="156">
        <f t="shared" si="93"/>
        <v>5967.65</v>
      </c>
      <c r="O571" s="156">
        <f t="shared" si="94"/>
        <v>5982.35</v>
      </c>
      <c r="P571" s="156">
        <f t="shared" si="95"/>
        <v>3742.65</v>
      </c>
      <c r="Q571" s="156">
        <f t="shared" si="96"/>
        <v>3757.35</v>
      </c>
      <c r="R571" s="29" t="str">
        <f>VLOOKUP(VLOOKUP(G571,开关状态表!B:H,2,FALSE),矩阵信息表!B:H,2,FALSE)</f>
        <v>CS6E</v>
      </c>
      <c r="S571" s="29" t="str">
        <f>VLOOKUP(G571,开关状态表!B:H,5,FALSE)</f>
        <v>RN2A</v>
      </c>
      <c r="T571" s="29" t="str">
        <f>VLOOKUP(G571,开关状态表!B:H,6,FALSE)</f>
        <v>TA2A</v>
      </c>
      <c r="U571" s="29">
        <f>VLOOKUP(R571&amp;"-"&amp;S571,通道清单!C:L,8,FALSE)</f>
        <v>36</v>
      </c>
      <c r="V571" s="29">
        <f>VLOOKUP(R571&amp;"-"&amp;S571,通道清单!C:L,9,FALSE)</f>
        <v>5967</v>
      </c>
      <c r="W571" s="29">
        <f>VLOOKUP(R571&amp;"-"&amp;S571,通道清单!C:L,10,FALSE)</f>
        <v>6003</v>
      </c>
      <c r="X571" s="29">
        <f>VLOOKUP(R571&amp;"-"&amp;T571,通道清单!C:L,9,FALSE)</f>
        <v>3742</v>
      </c>
      <c r="Y571" s="29">
        <f>VLOOKUP(R571&amp;"-"&amp;T571,通道清单!C:L,10,FALSE)</f>
        <v>3778</v>
      </c>
    </row>
    <row r="572" ht="15" hidden="1" spans="1:26">
      <c r="A572" s="29">
        <f t="shared" si="97"/>
        <v>571</v>
      </c>
      <c r="B572" s="29" t="str">
        <f t="shared" si="92"/>
        <v>CS6E-1-5-[25][2]-OFF15.35-BW4.65</v>
      </c>
      <c r="C572" s="29" t="str">
        <f>R572&amp;"_BW"&amp;TEXT(O572-N572,"000.00")&amp;"_U"&amp;VLOOKUP(R572&amp;"-"&amp;S572,通道清单!C:L,5,FALSE)&amp;LEFT("_____",5-LEN(VLOOKUP(R572&amp;"-"&amp;S572,通道清单!C:L,4,FALSE)))&amp;VLOOKUP(R572&amp;"-"&amp;S572,通道清单!C:L,4,FALSE)&amp;"_S"&amp;TEXT(N572,"00000.00")&amp;"_E"&amp;TEXT(O572,"00000.00")&amp;"_D"&amp;VLOOKUP(R572&amp;"-"&amp;T572,通道清单!C:L,5,FALSE)&amp;LEFT("_____",5-LEN(VLOOKUP(R572&amp;"-"&amp;T572,通道清单!C:L,4,FALSE)))&amp;VLOOKUP(R572&amp;"-"&amp;T572,通道清单!C:L,4,FALSE)&amp;"_S"&amp;TEXT(P572,"00000.00")&amp;"_E"&amp;TEXT(Q572,"00000.00")</f>
        <v>CS6E_BW004.65_UV____N_S05982.35_E05987.00_DH____A_S03757.35_E03762.00</v>
      </c>
      <c r="D572" s="29"/>
      <c r="E572" s="29"/>
      <c r="F572" s="29"/>
      <c r="G572" s="29" t="s">
        <v>9027</v>
      </c>
      <c r="H572" s="29">
        <f>VLOOKUP(G572,开关状态表!B:I,7,FALSE)</f>
        <v>1</v>
      </c>
      <c r="I572" s="29">
        <v>15.35</v>
      </c>
      <c r="J572" s="161">
        <v>4.65</v>
      </c>
      <c r="K572" s="29" t="s">
        <v>202</v>
      </c>
      <c r="L572" s="29"/>
      <c r="M572" s="158" t="s">
        <v>8733</v>
      </c>
      <c r="N572" s="156">
        <f t="shared" si="93"/>
        <v>5982.35</v>
      </c>
      <c r="O572" s="156">
        <f t="shared" si="94"/>
        <v>5987</v>
      </c>
      <c r="P572" s="156">
        <f t="shared" si="95"/>
        <v>3757.35</v>
      </c>
      <c r="Q572" s="156">
        <f t="shared" si="96"/>
        <v>3762</v>
      </c>
      <c r="R572" s="29" t="str">
        <f>VLOOKUP(VLOOKUP(G572,开关状态表!B:H,2,FALSE),矩阵信息表!B:H,2,FALSE)</f>
        <v>CS6E</v>
      </c>
      <c r="S572" s="29" t="str">
        <f>VLOOKUP(G572,开关状态表!B:H,5,FALSE)</f>
        <v>RN2A</v>
      </c>
      <c r="T572" s="29" t="str">
        <f>VLOOKUP(G572,开关状态表!B:H,6,FALSE)</f>
        <v>TA2A</v>
      </c>
      <c r="U572" s="29">
        <f>VLOOKUP(R572&amp;"-"&amp;S572,通道清单!C:L,8,FALSE)</f>
        <v>36</v>
      </c>
      <c r="V572" s="29">
        <f>VLOOKUP(R572&amp;"-"&amp;S572,通道清单!C:L,9,FALSE)</f>
        <v>5967</v>
      </c>
      <c r="W572" s="29">
        <f>VLOOKUP(R572&amp;"-"&amp;S572,通道清单!C:L,10,FALSE)</f>
        <v>6003</v>
      </c>
      <c r="X572" s="29">
        <f>VLOOKUP(R572&amp;"-"&amp;T572,通道清单!C:L,9,FALSE)</f>
        <v>3742</v>
      </c>
      <c r="Y572" s="29">
        <f>VLOOKUP(R572&amp;"-"&amp;T572,通道清单!C:L,10,FALSE)</f>
        <v>3778</v>
      </c>
    </row>
    <row r="573" ht="15" hidden="1" spans="1:26">
      <c r="A573" s="29">
        <f t="shared" ref="A573:A636" si="98">ROW()-1</f>
        <v>572</v>
      </c>
      <c r="B573" s="29" t="str">
        <f t="shared" si="92"/>
        <v>CS6E-1-5-[25][2]-OFF20-BW16</v>
      </c>
      <c r="C573" s="29" t="str">
        <f>R573&amp;"_BW"&amp;TEXT(O573-N573,"000.00")&amp;"_U"&amp;VLOOKUP(R573&amp;"-"&amp;S573,通道清单!C:L,5,FALSE)&amp;LEFT("_____",5-LEN(VLOOKUP(R573&amp;"-"&amp;S573,通道清单!C:L,4,FALSE)))&amp;VLOOKUP(R573&amp;"-"&amp;S573,通道清单!C:L,4,FALSE)&amp;"_S"&amp;TEXT(N573,"00000.00")&amp;"_E"&amp;TEXT(O573,"00000.00")&amp;"_D"&amp;VLOOKUP(R573&amp;"-"&amp;T573,通道清单!C:L,5,FALSE)&amp;LEFT("_____",5-LEN(VLOOKUP(R573&amp;"-"&amp;T573,通道清单!C:L,4,FALSE)))&amp;VLOOKUP(R573&amp;"-"&amp;T573,通道清单!C:L,4,FALSE)&amp;"_S"&amp;TEXT(P573,"00000.00")&amp;"_E"&amp;TEXT(Q573,"00000.00")</f>
        <v>CS6E_BW016.00_UV____N_S05987.00_E06003.00_DH____A_S03762.00_E03778.00</v>
      </c>
      <c r="D573" s="29"/>
      <c r="E573" s="29"/>
      <c r="F573" s="29"/>
      <c r="G573" s="29" t="s">
        <v>9027</v>
      </c>
      <c r="H573" s="29">
        <f>VLOOKUP(G573,开关状态表!B:I,7,FALSE)</f>
        <v>1</v>
      </c>
      <c r="I573" s="29">
        <v>20</v>
      </c>
      <c r="J573" s="161">
        <v>16</v>
      </c>
      <c r="K573" s="29" t="s">
        <v>8732</v>
      </c>
      <c r="L573" s="29"/>
      <c r="M573" s="158" t="s">
        <v>8733</v>
      </c>
      <c r="N573" s="156">
        <f t="shared" si="93"/>
        <v>5987</v>
      </c>
      <c r="O573" s="156">
        <f t="shared" si="94"/>
        <v>6003</v>
      </c>
      <c r="P573" s="156">
        <f t="shared" si="95"/>
        <v>3762</v>
      </c>
      <c r="Q573" s="156">
        <f t="shared" si="96"/>
        <v>3778</v>
      </c>
      <c r="R573" s="29" t="str">
        <f>VLOOKUP(VLOOKUP(G573,开关状态表!B:H,2,FALSE),矩阵信息表!B:H,2,FALSE)</f>
        <v>CS6E</v>
      </c>
      <c r="S573" s="29" t="str">
        <f>VLOOKUP(G573,开关状态表!B:H,5,FALSE)</f>
        <v>RN2A</v>
      </c>
      <c r="T573" s="29" t="str">
        <f>VLOOKUP(G573,开关状态表!B:H,6,FALSE)</f>
        <v>TA2A</v>
      </c>
      <c r="U573" s="29">
        <f>VLOOKUP(R573&amp;"-"&amp;S573,通道清单!C:L,8,FALSE)</f>
        <v>36</v>
      </c>
      <c r="V573" s="29">
        <f>VLOOKUP(R573&amp;"-"&amp;S573,通道清单!C:L,9,FALSE)</f>
        <v>5967</v>
      </c>
      <c r="W573" s="29">
        <f>VLOOKUP(R573&amp;"-"&amp;S573,通道清单!C:L,10,FALSE)</f>
        <v>6003</v>
      </c>
      <c r="X573" s="29">
        <f>VLOOKUP(R573&amp;"-"&amp;T573,通道清单!C:L,9,FALSE)</f>
        <v>3742</v>
      </c>
      <c r="Y573" s="29">
        <f>VLOOKUP(R573&amp;"-"&amp;T573,通道清单!C:L,10,FALSE)</f>
        <v>3778</v>
      </c>
    </row>
    <row r="574" ht="15" hidden="1" spans="1:26">
      <c r="A574" s="29">
        <f t="shared" si="98"/>
        <v>573</v>
      </c>
      <c r="B574" s="29" t="str">
        <f t="shared" si="92"/>
        <v>CS6E-1-5-[26][3]-OFF0-BW9</v>
      </c>
      <c r="C574" s="29" t="str">
        <f>R574&amp;"_BW"&amp;TEXT(O574-N574,"000.00")&amp;"_U"&amp;VLOOKUP(R574&amp;"-"&amp;S574,通道清单!C:L,5,FALSE)&amp;LEFT("_____",5-LEN(VLOOKUP(R574&amp;"-"&amp;S574,通道清单!C:L,4,FALSE)))&amp;VLOOKUP(R574&amp;"-"&amp;S574,通道清单!C:L,4,FALSE)&amp;"_S"&amp;TEXT(N574,"00000.00")&amp;"_E"&amp;TEXT(O574,"00000.00")&amp;"_D"&amp;VLOOKUP(R574&amp;"-"&amp;T574,通道清单!C:L,5,FALSE)&amp;LEFT("_____",5-LEN(VLOOKUP(R574&amp;"-"&amp;T574,通道清单!C:L,4,FALSE)))&amp;VLOOKUP(R574&amp;"-"&amp;T574,通道清单!C:L,4,FALSE)&amp;"_S"&amp;TEXT(P574,"00000.00")&amp;"_E"&amp;TEXT(Q574,"00000.00")</f>
        <v>CS6E_BW009.00_UV____N_S06007.00_E06016.00_DH____A_S03782.00_E03791.00</v>
      </c>
      <c r="D574" s="29"/>
      <c r="E574" s="29"/>
      <c r="F574" s="29"/>
      <c r="G574" s="29" t="s">
        <v>9028</v>
      </c>
      <c r="H574" s="29">
        <f>VLOOKUP(G574,开关状态表!B:I,7,FALSE)</f>
        <v>1</v>
      </c>
      <c r="I574" s="29">
        <v>0</v>
      </c>
      <c r="J574" s="161">
        <v>9</v>
      </c>
      <c r="K574" s="29" t="s">
        <v>8732</v>
      </c>
      <c r="L574" s="29"/>
      <c r="M574" s="158" t="s">
        <v>8733</v>
      </c>
      <c r="N574" s="156">
        <f t="shared" si="93"/>
        <v>6007</v>
      </c>
      <c r="O574" s="156">
        <f t="shared" si="94"/>
        <v>6016</v>
      </c>
      <c r="P574" s="156">
        <f t="shared" si="95"/>
        <v>3782</v>
      </c>
      <c r="Q574" s="156">
        <f t="shared" si="96"/>
        <v>3791</v>
      </c>
      <c r="R574" s="29" t="str">
        <f>VLOOKUP(VLOOKUP(G574,开关状态表!B:H,2,FALSE),矩阵信息表!B:H,2,FALSE)</f>
        <v>CS6E</v>
      </c>
      <c r="S574" s="29" t="str">
        <f>VLOOKUP(G574,开关状态表!B:H,5,FALSE)</f>
        <v>RN3A</v>
      </c>
      <c r="T574" s="29" t="str">
        <f>VLOOKUP(G574,开关状态表!B:H,6,FALSE)</f>
        <v>TA3A</v>
      </c>
      <c r="U574" s="29">
        <f>VLOOKUP(R574&amp;"-"&amp;S574,通道清单!C:L,8,FALSE)</f>
        <v>36</v>
      </c>
      <c r="V574" s="29">
        <f>VLOOKUP(R574&amp;"-"&amp;S574,通道清单!C:L,9,FALSE)</f>
        <v>6007</v>
      </c>
      <c r="W574" s="29">
        <f>VLOOKUP(R574&amp;"-"&amp;S574,通道清单!C:L,10,FALSE)</f>
        <v>6043</v>
      </c>
      <c r="X574" s="29">
        <f>VLOOKUP(R574&amp;"-"&amp;T574,通道清单!C:L,9,FALSE)</f>
        <v>3782</v>
      </c>
      <c r="Y574" s="29">
        <f>VLOOKUP(R574&amp;"-"&amp;T574,通道清单!C:L,10,FALSE)</f>
        <v>3818</v>
      </c>
    </row>
    <row r="575" ht="15" hidden="1" spans="1:26">
      <c r="A575" s="29">
        <f t="shared" si="98"/>
        <v>574</v>
      </c>
      <c r="B575" s="29" t="str">
        <f t="shared" si="92"/>
        <v>CS6E-1-5-[26][3]-OFF9-BW0.15</v>
      </c>
      <c r="C575" s="29" t="str">
        <f>R575&amp;"_BW"&amp;TEXT(O575-N575,"000.00")&amp;"_U"&amp;VLOOKUP(R575&amp;"-"&amp;S575,通道清单!C:L,5,FALSE)&amp;LEFT("_____",5-LEN(VLOOKUP(R575&amp;"-"&amp;S575,通道清单!C:L,4,FALSE)))&amp;VLOOKUP(R575&amp;"-"&amp;S575,通道清单!C:L,4,FALSE)&amp;"_S"&amp;TEXT(N575,"00000.00")&amp;"_E"&amp;TEXT(O575,"00000.00")&amp;"_D"&amp;VLOOKUP(R575&amp;"-"&amp;T575,通道清单!C:L,5,FALSE)&amp;LEFT("_____",5-LEN(VLOOKUP(R575&amp;"-"&amp;T575,通道清单!C:L,4,FALSE)))&amp;VLOOKUP(R575&amp;"-"&amp;T575,通道清单!C:L,4,FALSE)&amp;"_S"&amp;TEXT(P575,"00000.00")&amp;"_E"&amp;TEXT(Q575,"00000.00")</f>
        <v>CS6E_BW000.15_UV____N_S06016.00_E06016.15_DH____A_S03791.00_E03791.15</v>
      </c>
      <c r="D575" s="29"/>
      <c r="E575" s="29"/>
      <c r="F575" s="29"/>
      <c r="G575" s="29" t="s">
        <v>9028</v>
      </c>
      <c r="H575" s="29">
        <f>VLOOKUP(G575,开关状态表!B:I,7,FALSE)</f>
        <v>1</v>
      </c>
      <c r="I575" s="29">
        <v>9</v>
      </c>
      <c r="J575" s="161">
        <v>0.15</v>
      </c>
      <c r="K575" s="29" t="s">
        <v>202</v>
      </c>
      <c r="L575" s="29"/>
      <c r="M575" s="158" t="s">
        <v>8733</v>
      </c>
      <c r="N575" s="156">
        <f t="shared" si="93"/>
        <v>6016</v>
      </c>
      <c r="O575" s="156">
        <f t="shared" si="94"/>
        <v>6016.15</v>
      </c>
      <c r="P575" s="156">
        <f t="shared" si="95"/>
        <v>3791</v>
      </c>
      <c r="Q575" s="156">
        <f t="shared" si="96"/>
        <v>3791.15</v>
      </c>
      <c r="R575" s="29" t="str">
        <f>VLOOKUP(VLOOKUP(G575,开关状态表!B:H,2,FALSE),矩阵信息表!B:H,2,FALSE)</f>
        <v>CS6E</v>
      </c>
      <c r="S575" s="29" t="str">
        <f>VLOOKUP(G575,开关状态表!B:H,5,FALSE)</f>
        <v>RN3A</v>
      </c>
      <c r="T575" s="29" t="str">
        <f>VLOOKUP(G575,开关状态表!B:H,6,FALSE)</f>
        <v>TA3A</v>
      </c>
      <c r="U575" s="29">
        <f>VLOOKUP(R575&amp;"-"&amp;S575,通道清单!C:L,8,FALSE)</f>
        <v>36</v>
      </c>
      <c r="V575" s="29">
        <f>VLOOKUP(R575&amp;"-"&amp;S575,通道清单!C:L,9,FALSE)</f>
        <v>6007</v>
      </c>
      <c r="W575" s="29">
        <f>VLOOKUP(R575&amp;"-"&amp;S575,通道清单!C:L,10,FALSE)</f>
        <v>6043</v>
      </c>
      <c r="X575" s="29">
        <f>VLOOKUP(R575&amp;"-"&amp;T575,通道清单!C:L,9,FALSE)</f>
        <v>3782</v>
      </c>
      <c r="Y575" s="29">
        <f>VLOOKUP(R575&amp;"-"&amp;T575,通道清单!C:L,10,FALSE)</f>
        <v>3818</v>
      </c>
    </row>
    <row r="576" ht="15" hidden="1" spans="1:26">
      <c r="A576" s="29">
        <f t="shared" si="98"/>
        <v>575</v>
      </c>
      <c r="B576" s="29" t="str">
        <f t="shared" si="92"/>
        <v>CS6E-1-5-[26][3]-OFF9.15-BW9.7</v>
      </c>
      <c r="C576" s="29" t="str">
        <f>R576&amp;"_BW"&amp;TEXT(O576-N576,"000.00")&amp;"_U"&amp;VLOOKUP(R576&amp;"-"&amp;S576,通道清单!C:L,5,FALSE)&amp;LEFT("_____",5-LEN(VLOOKUP(R576&amp;"-"&amp;S576,通道清单!C:L,4,FALSE)))&amp;VLOOKUP(R576&amp;"-"&amp;S576,通道清单!C:L,4,FALSE)&amp;"_S"&amp;TEXT(N576,"00000.00")&amp;"_E"&amp;TEXT(O576,"00000.00")&amp;"_D"&amp;VLOOKUP(R576&amp;"-"&amp;T576,通道清单!C:L,5,FALSE)&amp;LEFT("_____",5-LEN(VLOOKUP(R576&amp;"-"&amp;T576,通道清单!C:L,4,FALSE)))&amp;VLOOKUP(R576&amp;"-"&amp;T576,通道清单!C:L,4,FALSE)&amp;"_S"&amp;TEXT(P576,"00000.00")&amp;"_E"&amp;TEXT(Q576,"00000.00")</f>
        <v>CS6E_BW009.70_UV____N_S06016.15_E06025.85_DH____A_S03791.15_E03800.85</v>
      </c>
      <c r="D576" s="29"/>
      <c r="E576" s="29"/>
      <c r="F576" s="29"/>
      <c r="G576" s="29" t="s">
        <v>9028</v>
      </c>
      <c r="H576" s="29">
        <f>VLOOKUP(G576,开关状态表!B:I,7,FALSE)</f>
        <v>1</v>
      </c>
      <c r="I576" s="29">
        <v>9.15</v>
      </c>
      <c r="J576" s="161">
        <v>9.7</v>
      </c>
      <c r="K576" s="29" t="s">
        <v>8732</v>
      </c>
      <c r="L576" s="29"/>
      <c r="M576" s="158" t="s">
        <v>8733</v>
      </c>
      <c r="N576" s="156">
        <f t="shared" si="93"/>
        <v>6016.15</v>
      </c>
      <c r="O576" s="156">
        <f t="shared" si="94"/>
        <v>6025.85</v>
      </c>
      <c r="P576" s="156">
        <f t="shared" si="95"/>
        <v>3791.15</v>
      </c>
      <c r="Q576" s="156">
        <f t="shared" si="96"/>
        <v>3800.85</v>
      </c>
      <c r="R576" s="29" t="str">
        <f>VLOOKUP(VLOOKUP(G576,开关状态表!B:H,2,FALSE),矩阵信息表!B:H,2,FALSE)</f>
        <v>CS6E</v>
      </c>
      <c r="S576" s="29" t="str">
        <f>VLOOKUP(G576,开关状态表!B:H,5,FALSE)</f>
        <v>RN3A</v>
      </c>
      <c r="T576" s="29" t="str">
        <f>VLOOKUP(G576,开关状态表!B:H,6,FALSE)</f>
        <v>TA3A</v>
      </c>
      <c r="U576" s="29">
        <f>VLOOKUP(R576&amp;"-"&amp;S576,通道清单!C:L,8,FALSE)</f>
        <v>36</v>
      </c>
      <c r="V576" s="29">
        <f>VLOOKUP(R576&amp;"-"&amp;S576,通道清单!C:L,9,FALSE)</f>
        <v>6007</v>
      </c>
      <c r="W576" s="29">
        <f>VLOOKUP(R576&amp;"-"&amp;S576,通道清单!C:L,10,FALSE)</f>
        <v>6043</v>
      </c>
      <c r="X576" s="29">
        <f>VLOOKUP(R576&amp;"-"&amp;T576,通道清单!C:L,9,FALSE)</f>
        <v>3782</v>
      </c>
      <c r="Y576" s="29">
        <f>VLOOKUP(R576&amp;"-"&amp;T576,通道清单!C:L,10,FALSE)</f>
        <v>3818</v>
      </c>
    </row>
    <row r="577" ht="15" hidden="1" spans="1:25">
      <c r="A577" s="29">
        <f t="shared" si="98"/>
        <v>576</v>
      </c>
      <c r="B577" s="29" t="str">
        <f t="shared" si="92"/>
        <v>CS6E-1-5-[26][3]-OFF18.85-BW0.95</v>
      </c>
      <c r="C577" s="29" t="str">
        <f>R577&amp;"_BW"&amp;TEXT(O577-N577,"000.00")&amp;"_U"&amp;VLOOKUP(R577&amp;"-"&amp;S577,通道清单!C:L,5,FALSE)&amp;LEFT("_____",5-LEN(VLOOKUP(R577&amp;"-"&amp;S577,通道清单!C:L,4,FALSE)))&amp;VLOOKUP(R577&amp;"-"&amp;S577,通道清单!C:L,4,FALSE)&amp;"_S"&amp;TEXT(N577,"00000.00")&amp;"_E"&amp;TEXT(O577,"00000.00")&amp;"_D"&amp;VLOOKUP(R577&amp;"-"&amp;T577,通道清单!C:L,5,FALSE)&amp;LEFT("_____",5-LEN(VLOOKUP(R577&amp;"-"&amp;T577,通道清单!C:L,4,FALSE)))&amp;VLOOKUP(R577&amp;"-"&amp;T577,通道清单!C:L,4,FALSE)&amp;"_S"&amp;TEXT(P577,"00000.00")&amp;"_E"&amp;TEXT(Q577,"00000.00")</f>
        <v>CS6E_BW000.95_UV____N_S06025.85_E06026.80_DH____A_S03800.85_E03801.80</v>
      </c>
      <c r="D577" s="29"/>
      <c r="E577" s="29"/>
      <c r="F577" s="29"/>
      <c r="G577" s="29" t="s">
        <v>9028</v>
      </c>
      <c r="H577" s="29">
        <f>VLOOKUP(G577,开关状态表!B:I,7,FALSE)</f>
        <v>1</v>
      </c>
      <c r="I577" s="29">
        <v>18.85</v>
      </c>
      <c r="J577" s="161">
        <v>0.95</v>
      </c>
      <c r="K577" s="29" t="s">
        <v>202</v>
      </c>
      <c r="L577" s="29"/>
      <c r="M577" s="158" t="s">
        <v>8733</v>
      </c>
      <c r="N577" s="156">
        <f t="shared" si="93"/>
        <v>6025.85</v>
      </c>
      <c r="O577" s="156">
        <f t="shared" si="94"/>
        <v>6026.8</v>
      </c>
      <c r="P577" s="156">
        <f t="shared" si="95"/>
        <v>3800.85</v>
      </c>
      <c r="Q577" s="156">
        <f t="shared" si="96"/>
        <v>3801.8</v>
      </c>
      <c r="R577" s="29" t="str">
        <f>VLOOKUP(VLOOKUP(G577,开关状态表!B:H,2,FALSE),矩阵信息表!B:H,2,FALSE)</f>
        <v>CS6E</v>
      </c>
      <c r="S577" s="29" t="str">
        <f>VLOOKUP(G577,开关状态表!B:H,5,FALSE)</f>
        <v>RN3A</v>
      </c>
      <c r="T577" s="29" t="str">
        <f>VLOOKUP(G577,开关状态表!B:H,6,FALSE)</f>
        <v>TA3A</v>
      </c>
      <c r="U577" s="29">
        <f>VLOOKUP(R577&amp;"-"&amp;S577,通道清单!C:L,8,FALSE)</f>
        <v>36</v>
      </c>
      <c r="V577" s="29">
        <f>VLOOKUP(R577&amp;"-"&amp;S577,通道清单!C:L,9,FALSE)</f>
        <v>6007</v>
      </c>
      <c r="W577" s="29">
        <f>VLOOKUP(R577&amp;"-"&amp;S577,通道清单!C:L,10,FALSE)</f>
        <v>6043</v>
      </c>
      <c r="X577" s="29">
        <f>VLOOKUP(R577&amp;"-"&amp;T577,通道清单!C:L,9,FALSE)</f>
        <v>3782</v>
      </c>
      <c r="Y577" s="29">
        <f>VLOOKUP(R577&amp;"-"&amp;T577,通道清单!C:L,10,FALSE)</f>
        <v>3818</v>
      </c>
    </row>
    <row r="578" ht="15" hidden="1" spans="1:25">
      <c r="A578" s="29">
        <f t="shared" si="98"/>
        <v>577</v>
      </c>
      <c r="B578" s="29" t="str">
        <f t="shared" si="92"/>
        <v>CS6E-1-5-[26][3]-OFF19.8-BW12.4</v>
      </c>
      <c r="C578" s="29" t="str">
        <f>R578&amp;"_BW"&amp;TEXT(O578-N578,"000.00")&amp;"_U"&amp;VLOOKUP(R578&amp;"-"&amp;S578,通道清单!C:L,5,FALSE)&amp;LEFT("_____",5-LEN(VLOOKUP(R578&amp;"-"&amp;S578,通道清单!C:L,4,FALSE)))&amp;VLOOKUP(R578&amp;"-"&amp;S578,通道清单!C:L,4,FALSE)&amp;"_S"&amp;TEXT(N578,"00000.00")&amp;"_E"&amp;TEXT(O578,"00000.00")&amp;"_D"&amp;VLOOKUP(R578&amp;"-"&amp;T578,通道清单!C:L,5,FALSE)&amp;LEFT("_____",5-LEN(VLOOKUP(R578&amp;"-"&amp;T578,通道清单!C:L,4,FALSE)))&amp;VLOOKUP(R578&amp;"-"&amp;T578,通道清单!C:L,4,FALSE)&amp;"_S"&amp;TEXT(P578,"00000.00")&amp;"_E"&amp;TEXT(Q578,"00000.00")</f>
        <v>CS6E_BW012.40_UV____N_S06026.80_E06039.20_DH____A_S03801.80_E03814.20</v>
      </c>
      <c r="D578" s="29"/>
      <c r="E578" s="29"/>
      <c r="F578" s="29"/>
      <c r="G578" s="29" t="s">
        <v>9028</v>
      </c>
      <c r="H578" s="29">
        <f>VLOOKUP(G578,开关状态表!B:I,7,FALSE)</f>
        <v>1</v>
      </c>
      <c r="I578" s="29">
        <v>19.8</v>
      </c>
      <c r="J578" s="161">
        <v>12.4</v>
      </c>
      <c r="K578" s="29" t="s">
        <v>8732</v>
      </c>
      <c r="L578" s="29"/>
      <c r="M578" s="158" t="s">
        <v>8733</v>
      </c>
      <c r="N578" s="156">
        <f t="shared" si="93"/>
        <v>6026.8</v>
      </c>
      <c r="O578" s="156">
        <f t="shared" si="94"/>
        <v>6039.2</v>
      </c>
      <c r="P578" s="156">
        <f t="shared" si="95"/>
        <v>3801.8</v>
      </c>
      <c r="Q578" s="156">
        <f t="shared" si="96"/>
        <v>3814.2</v>
      </c>
      <c r="R578" s="29" t="str">
        <f>VLOOKUP(VLOOKUP(G578,开关状态表!B:H,2,FALSE),矩阵信息表!B:H,2,FALSE)</f>
        <v>CS6E</v>
      </c>
      <c r="S578" s="29" t="str">
        <f>VLOOKUP(G578,开关状态表!B:H,5,FALSE)</f>
        <v>RN3A</v>
      </c>
      <c r="T578" s="29" t="str">
        <f>VLOOKUP(G578,开关状态表!B:H,6,FALSE)</f>
        <v>TA3A</v>
      </c>
      <c r="U578" s="29">
        <f>VLOOKUP(R578&amp;"-"&amp;S578,通道清单!C:L,8,FALSE)</f>
        <v>36</v>
      </c>
      <c r="V578" s="29">
        <f>VLOOKUP(R578&amp;"-"&amp;S578,通道清单!C:L,9,FALSE)</f>
        <v>6007</v>
      </c>
      <c r="W578" s="29">
        <f>VLOOKUP(R578&amp;"-"&amp;S578,通道清单!C:L,10,FALSE)</f>
        <v>6043</v>
      </c>
      <c r="X578" s="29">
        <f>VLOOKUP(R578&amp;"-"&amp;T578,通道清单!C:L,9,FALSE)</f>
        <v>3782</v>
      </c>
      <c r="Y578" s="29">
        <f>VLOOKUP(R578&amp;"-"&amp;T578,通道清单!C:L,10,FALSE)</f>
        <v>3818</v>
      </c>
    </row>
    <row r="579" ht="15" hidden="1" spans="1:25">
      <c r="A579" s="29">
        <f t="shared" si="98"/>
        <v>578</v>
      </c>
      <c r="B579" s="29" t="str">
        <f t="shared" si="92"/>
        <v>CS6E-1-5-[26][3]-OFF32.2-BW3.8</v>
      </c>
      <c r="C579" s="29" t="str">
        <f>R579&amp;"_BW"&amp;TEXT(O579-N579,"000.00")&amp;"_U"&amp;VLOOKUP(R579&amp;"-"&amp;S579,通道清单!C:L,5,FALSE)&amp;LEFT("_____",5-LEN(VLOOKUP(R579&amp;"-"&amp;S579,通道清单!C:L,4,FALSE)))&amp;VLOOKUP(R579&amp;"-"&amp;S579,通道清单!C:L,4,FALSE)&amp;"_S"&amp;TEXT(N579,"00000.00")&amp;"_E"&amp;TEXT(O579,"00000.00")&amp;"_D"&amp;VLOOKUP(R579&amp;"-"&amp;T579,通道清单!C:L,5,FALSE)&amp;LEFT("_____",5-LEN(VLOOKUP(R579&amp;"-"&amp;T579,通道清单!C:L,4,FALSE)))&amp;VLOOKUP(R579&amp;"-"&amp;T579,通道清单!C:L,4,FALSE)&amp;"_S"&amp;TEXT(P579,"00000.00")&amp;"_E"&amp;TEXT(Q579,"00000.00")</f>
        <v>CS6E_BW003.80_UV____N_S06039.20_E06043.00_DH____A_S03814.20_E03818.00</v>
      </c>
      <c r="D579" s="29"/>
      <c r="E579" s="29"/>
      <c r="F579" s="29"/>
      <c r="G579" s="29" t="s">
        <v>9028</v>
      </c>
      <c r="H579" s="29">
        <f>VLOOKUP(G579,开关状态表!B:I,7,FALSE)</f>
        <v>1</v>
      </c>
      <c r="I579" s="29">
        <v>32.2</v>
      </c>
      <c r="J579" s="161">
        <v>3.8</v>
      </c>
      <c r="K579" s="29" t="s">
        <v>8732</v>
      </c>
      <c r="L579" s="29"/>
      <c r="M579" s="158" t="s">
        <v>8733</v>
      </c>
      <c r="N579" s="156">
        <f t="shared" si="93"/>
        <v>6039.2</v>
      </c>
      <c r="O579" s="156">
        <f t="shared" si="94"/>
        <v>6043</v>
      </c>
      <c r="P579" s="156">
        <f t="shared" si="95"/>
        <v>3814.2</v>
      </c>
      <c r="Q579" s="156">
        <f t="shared" si="96"/>
        <v>3818</v>
      </c>
      <c r="R579" s="29" t="str">
        <f>VLOOKUP(VLOOKUP(G579,开关状态表!B:H,2,FALSE),矩阵信息表!B:H,2,FALSE)</f>
        <v>CS6E</v>
      </c>
      <c r="S579" s="29" t="str">
        <f>VLOOKUP(G579,开关状态表!B:H,5,FALSE)</f>
        <v>RN3A</v>
      </c>
      <c r="T579" s="29" t="str">
        <f>VLOOKUP(G579,开关状态表!B:H,6,FALSE)</f>
        <v>TA3A</v>
      </c>
      <c r="U579" s="29">
        <f>VLOOKUP(R579&amp;"-"&amp;S579,通道清单!C:L,8,FALSE)</f>
        <v>36</v>
      </c>
      <c r="V579" s="29">
        <f>VLOOKUP(R579&amp;"-"&amp;S579,通道清单!C:L,9,FALSE)</f>
        <v>6007</v>
      </c>
      <c r="W579" s="29">
        <f>VLOOKUP(R579&amp;"-"&amp;S579,通道清单!C:L,10,FALSE)</f>
        <v>6043</v>
      </c>
      <c r="X579" s="29">
        <f>VLOOKUP(R579&amp;"-"&amp;T579,通道清单!C:L,9,FALSE)</f>
        <v>3782</v>
      </c>
      <c r="Y579" s="29">
        <f>VLOOKUP(R579&amp;"-"&amp;T579,通道清单!C:L,10,FALSE)</f>
        <v>3818</v>
      </c>
    </row>
    <row r="580" ht="15" hidden="1" spans="1:25">
      <c r="A580" s="29">
        <f t="shared" si="98"/>
        <v>579</v>
      </c>
      <c r="B580" s="29" t="str">
        <f t="shared" si="92"/>
        <v>CS6E-1-5-[27][4]-OFF0-BW36</v>
      </c>
      <c r="C580" s="29" t="str">
        <f>R580&amp;"_BW"&amp;TEXT(O580-N580,"000.00")&amp;"_U"&amp;VLOOKUP(R580&amp;"-"&amp;S580,通道清单!C:L,5,FALSE)&amp;LEFT("_____",5-LEN(VLOOKUP(R580&amp;"-"&amp;S580,通道清单!C:L,4,FALSE)))&amp;VLOOKUP(R580&amp;"-"&amp;S580,通道清单!C:L,4,FALSE)&amp;"_S"&amp;TEXT(N580,"00000.00")&amp;"_E"&amp;TEXT(O580,"00000.00")&amp;"_D"&amp;VLOOKUP(R580&amp;"-"&amp;T580,通道清单!C:L,5,FALSE)&amp;LEFT("_____",5-LEN(VLOOKUP(R580&amp;"-"&amp;T580,通道清单!C:L,4,FALSE)))&amp;VLOOKUP(R580&amp;"-"&amp;T580,通道清单!C:L,4,FALSE)&amp;"_S"&amp;TEXT(P580,"00000.00")&amp;"_E"&amp;TEXT(Q580,"00000.00")</f>
        <v>CS6E_BW036.00_UV____N_S06047.00_E06083.00_DH____A_S03822.00_E03858.00</v>
      </c>
      <c r="D580" s="29"/>
      <c r="E580" s="29"/>
      <c r="F580" s="29"/>
      <c r="G580" s="29" t="s">
        <v>9029</v>
      </c>
      <c r="H580" s="29">
        <f>VLOOKUP(G580,开关状态表!B:I,7,FALSE)</f>
        <v>1</v>
      </c>
      <c r="I580" s="29">
        <v>0</v>
      </c>
      <c r="J580" s="161">
        <v>36</v>
      </c>
      <c r="K580" s="29" t="s">
        <v>8732</v>
      </c>
      <c r="L580" s="29"/>
      <c r="M580" s="158" t="s">
        <v>8733</v>
      </c>
      <c r="N580" s="156">
        <f t="shared" si="93"/>
        <v>6047</v>
      </c>
      <c r="O580" s="156">
        <f t="shared" si="94"/>
        <v>6083</v>
      </c>
      <c r="P580" s="156">
        <f t="shared" si="95"/>
        <v>3822</v>
      </c>
      <c r="Q580" s="156">
        <f t="shared" si="96"/>
        <v>3858</v>
      </c>
      <c r="R580" s="29" t="str">
        <f>VLOOKUP(VLOOKUP(G580,开关状态表!B:H,2,FALSE),矩阵信息表!B:H,2,FALSE)</f>
        <v>CS6E</v>
      </c>
      <c r="S580" s="29" t="str">
        <f>VLOOKUP(G580,开关状态表!B:H,5,FALSE)</f>
        <v>RN4A</v>
      </c>
      <c r="T580" s="29" t="str">
        <f>VLOOKUP(G580,开关状态表!B:H,6,FALSE)</f>
        <v>TA4A</v>
      </c>
      <c r="U580" s="29">
        <f>VLOOKUP(R580&amp;"-"&amp;S580,通道清单!C:L,8,FALSE)</f>
        <v>36</v>
      </c>
      <c r="V580" s="29">
        <f>VLOOKUP(R580&amp;"-"&amp;S580,通道清单!C:L,9,FALSE)</f>
        <v>6047</v>
      </c>
      <c r="W580" s="29">
        <f>VLOOKUP(R580&amp;"-"&amp;S580,通道清单!C:L,10,FALSE)</f>
        <v>6083</v>
      </c>
      <c r="X580" s="29">
        <f>VLOOKUP(R580&amp;"-"&amp;T580,通道清单!C:L,9,FALSE)</f>
        <v>3822</v>
      </c>
      <c r="Y580" s="29">
        <f>VLOOKUP(R580&amp;"-"&amp;T580,通道清单!C:L,10,FALSE)</f>
        <v>3858</v>
      </c>
    </row>
    <row r="581" ht="15" hidden="1" spans="1:25">
      <c r="A581" s="29">
        <f t="shared" si="98"/>
        <v>580</v>
      </c>
      <c r="B581" s="29" t="str">
        <f t="shared" si="92"/>
        <v>CS6E-1-5-[28][5]-OFF0-BW36</v>
      </c>
      <c r="C581" s="29" t="str">
        <f>R581&amp;"_BW"&amp;TEXT(O581-N581,"000.00")&amp;"_U"&amp;VLOOKUP(R581&amp;"-"&amp;S581,通道清单!C:L,5,FALSE)&amp;LEFT("_____",5-LEN(VLOOKUP(R581&amp;"-"&amp;S581,通道清单!C:L,4,FALSE)))&amp;VLOOKUP(R581&amp;"-"&amp;S581,通道清单!C:L,4,FALSE)&amp;"_S"&amp;TEXT(N581,"00000.00")&amp;"_E"&amp;TEXT(O581,"00000.00")&amp;"_D"&amp;VLOOKUP(R581&amp;"-"&amp;T581,通道清单!C:L,5,FALSE)&amp;LEFT("_____",5-LEN(VLOOKUP(R581&amp;"-"&amp;T581,通道清单!C:L,4,FALSE)))&amp;VLOOKUP(R581&amp;"-"&amp;T581,通道清单!C:L,4,FALSE)&amp;"_S"&amp;TEXT(P581,"00000.00")&amp;"_E"&amp;TEXT(Q581,"00000.00")</f>
        <v>CS6E_BW036.00_UV____N_S06087.00_E06123.00_DH____A_S03862.00_E03898.00</v>
      </c>
      <c r="D581" s="29"/>
      <c r="E581" s="29"/>
      <c r="F581" s="29"/>
      <c r="G581" s="29" t="s">
        <v>9030</v>
      </c>
      <c r="H581" s="29">
        <f>VLOOKUP(G581,开关状态表!B:I,7,FALSE)</f>
        <v>1</v>
      </c>
      <c r="I581" s="29">
        <v>0</v>
      </c>
      <c r="J581" s="161">
        <v>36</v>
      </c>
      <c r="K581" s="29" t="s">
        <v>8732</v>
      </c>
      <c r="L581" s="29"/>
      <c r="M581" s="158" t="s">
        <v>8733</v>
      </c>
      <c r="N581" s="156">
        <f t="shared" si="93"/>
        <v>6087</v>
      </c>
      <c r="O581" s="156">
        <f t="shared" si="94"/>
        <v>6123</v>
      </c>
      <c r="P581" s="156">
        <f t="shared" si="95"/>
        <v>3862</v>
      </c>
      <c r="Q581" s="156">
        <f t="shared" si="96"/>
        <v>3898</v>
      </c>
      <c r="R581" s="29" t="str">
        <f>VLOOKUP(VLOOKUP(G581,开关状态表!B:H,2,FALSE),矩阵信息表!B:H,2,FALSE)</f>
        <v>CS6E</v>
      </c>
      <c r="S581" s="29" t="str">
        <f>VLOOKUP(G581,开关状态表!B:H,5,FALSE)</f>
        <v>RN5A</v>
      </c>
      <c r="T581" s="29" t="str">
        <f>VLOOKUP(G581,开关状态表!B:H,6,FALSE)</f>
        <v>TA5A</v>
      </c>
      <c r="U581" s="29">
        <f>VLOOKUP(R581&amp;"-"&amp;S581,通道清单!C:L,8,FALSE)</f>
        <v>36</v>
      </c>
      <c r="V581" s="29">
        <f>VLOOKUP(R581&amp;"-"&amp;S581,通道清单!C:L,9,FALSE)</f>
        <v>6087</v>
      </c>
      <c r="W581" s="29">
        <f>VLOOKUP(R581&amp;"-"&amp;S581,通道清单!C:L,10,FALSE)</f>
        <v>6123</v>
      </c>
      <c r="X581" s="29">
        <f>VLOOKUP(R581&amp;"-"&amp;T581,通道清单!C:L,9,FALSE)</f>
        <v>3862</v>
      </c>
      <c r="Y581" s="29">
        <f>VLOOKUP(R581&amp;"-"&amp;T581,通道清单!C:L,10,FALSE)</f>
        <v>3898</v>
      </c>
    </row>
    <row r="582" ht="15" hidden="1" spans="1:25">
      <c r="A582" s="29">
        <f t="shared" si="98"/>
        <v>581</v>
      </c>
      <c r="B582" s="29" t="str">
        <f t="shared" si="92"/>
        <v>CS6E-1-5-[29][6]-OFF0-BW36</v>
      </c>
      <c r="C582" s="29" t="str">
        <f>R582&amp;"_BW"&amp;TEXT(O582-N582,"000.00")&amp;"_U"&amp;VLOOKUP(R582&amp;"-"&amp;S582,通道清单!C:L,5,FALSE)&amp;LEFT("_____",5-LEN(VLOOKUP(R582&amp;"-"&amp;S582,通道清单!C:L,4,FALSE)))&amp;VLOOKUP(R582&amp;"-"&amp;S582,通道清单!C:L,4,FALSE)&amp;"_S"&amp;TEXT(N582,"00000.00")&amp;"_E"&amp;TEXT(O582,"00000.00")&amp;"_D"&amp;VLOOKUP(R582&amp;"-"&amp;T582,通道清单!C:L,5,FALSE)&amp;LEFT("_____",5-LEN(VLOOKUP(R582&amp;"-"&amp;T582,通道清单!C:L,4,FALSE)))&amp;VLOOKUP(R582&amp;"-"&amp;T582,通道清单!C:L,4,FALSE)&amp;"_S"&amp;TEXT(P582,"00000.00")&amp;"_E"&amp;TEXT(Q582,"00000.00")</f>
        <v>CS6E_BW036.00_UV____N_S06127.00_E06163.00_DH____A_S03902.00_E03938.00</v>
      </c>
      <c r="D582" s="29"/>
      <c r="E582" s="29"/>
      <c r="F582" s="29"/>
      <c r="G582" s="29" t="s">
        <v>9031</v>
      </c>
      <c r="H582" s="29">
        <f>VLOOKUP(G582,开关状态表!B:I,7,FALSE)</f>
        <v>1</v>
      </c>
      <c r="I582" s="29">
        <v>0</v>
      </c>
      <c r="J582" s="161">
        <v>36</v>
      </c>
      <c r="K582" s="29" t="s">
        <v>8732</v>
      </c>
      <c r="L582" s="29"/>
      <c r="M582" s="158" t="s">
        <v>8733</v>
      </c>
      <c r="N582" s="156">
        <f t="shared" si="93"/>
        <v>6127</v>
      </c>
      <c r="O582" s="156">
        <f t="shared" si="94"/>
        <v>6163</v>
      </c>
      <c r="P582" s="156">
        <f t="shared" si="95"/>
        <v>3902</v>
      </c>
      <c r="Q582" s="156">
        <f t="shared" si="96"/>
        <v>3938</v>
      </c>
      <c r="R582" s="29" t="str">
        <f>VLOOKUP(VLOOKUP(G582,开关状态表!B:H,2,FALSE),矩阵信息表!B:H,2,FALSE)</f>
        <v>CS6E</v>
      </c>
      <c r="S582" s="29" t="str">
        <f>VLOOKUP(G582,开关状态表!B:H,5,FALSE)</f>
        <v>RN6A</v>
      </c>
      <c r="T582" s="29" t="str">
        <f>VLOOKUP(G582,开关状态表!B:H,6,FALSE)</f>
        <v>TA6A</v>
      </c>
      <c r="U582" s="29">
        <f>VLOOKUP(R582&amp;"-"&amp;S582,通道清单!C:L,8,FALSE)</f>
        <v>36</v>
      </c>
      <c r="V582" s="29">
        <f>VLOOKUP(R582&amp;"-"&amp;S582,通道清单!C:L,9,FALSE)</f>
        <v>6127</v>
      </c>
      <c r="W582" s="29">
        <f>VLOOKUP(R582&amp;"-"&amp;S582,通道清单!C:L,10,FALSE)</f>
        <v>6163</v>
      </c>
      <c r="X582" s="29">
        <f>VLOOKUP(R582&amp;"-"&amp;T582,通道清单!C:L,9,FALSE)</f>
        <v>3902</v>
      </c>
      <c r="Y582" s="29">
        <f>VLOOKUP(R582&amp;"-"&amp;T582,通道清单!C:L,10,FALSE)</f>
        <v>3938</v>
      </c>
    </row>
    <row r="583" ht="15" hidden="1" spans="1:25">
      <c r="A583" s="29">
        <f t="shared" si="98"/>
        <v>582</v>
      </c>
      <c r="B583" s="29" t="str">
        <f t="shared" si="92"/>
        <v>CS6E-1-5-[30][7]-OFF0-BW18</v>
      </c>
      <c r="C583" s="29" t="str">
        <f>R583&amp;"_BW"&amp;TEXT(O583-N583,"000.00")&amp;"_U"&amp;VLOOKUP(R583&amp;"-"&amp;S583,通道清单!C:L,5,FALSE)&amp;LEFT("_____",5-LEN(VLOOKUP(R583&amp;"-"&amp;S583,通道清单!C:L,4,FALSE)))&amp;VLOOKUP(R583&amp;"-"&amp;S583,通道清单!C:L,4,FALSE)&amp;"_S"&amp;TEXT(N583,"00000.00")&amp;"_E"&amp;TEXT(O583,"00000.00")&amp;"_D"&amp;VLOOKUP(R583&amp;"-"&amp;T583,通道清单!C:L,5,FALSE)&amp;LEFT("_____",5-LEN(VLOOKUP(R583&amp;"-"&amp;T583,通道清单!C:L,4,FALSE)))&amp;VLOOKUP(R583&amp;"-"&amp;T583,通道清单!C:L,4,FALSE)&amp;"_S"&amp;TEXT(P583,"00000.00")&amp;"_E"&amp;TEXT(Q583,"00000.00")</f>
        <v>CS6E_BW018.00_UV____N_S06167.00_E06185.00_DH____A_S03942.00_E03960.00</v>
      </c>
      <c r="D583" s="29"/>
      <c r="E583" s="29"/>
      <c r="F583" s="29"/>
      <c r="G583" s="29" t="s">
        <v>9032</v>
      </c>
      <c r="H583" s="29">
        <f>VLOOKUP(G583,开关状态表!B:I,7,FALSE)</f>
        <v>1</v>
      </c>
      <c r="I583" s="29">
        <v>0</v>
      </c>
      <c r="J583" s="161">
        <v>18</v>
      </c>
      <c r="K583" s="29" t="s">
        <v>8732</v>
      </c>
      <c r="L583" s="29"/>
      <c r="M583" s="158" t="s">
        <v>8733</v>
      </c>
      <c r="N583" s="156">
        <f t="shared" si="93"/>
        <v>6167</v>
      </c>
      <c r="O583" s="156">
        <f t="shared" si="94"/>
        <v>6185</v>
      </c>
      <c r="P583" s="156">
        <f t="shared" si="95"/>
        <v>3942</v>
      </c>
      <c r="Q583" s="156">
        <f t="shared" si="96"/>
        <v>3960</v>
      </c>
      <c r="R583" s="29" t="str">
        <f>VLOOKUP(VLOOKUP(G583,开关状态表!B:H,2,FALSE),矩阵信息表!B:H,2,FALSE)</f>
        <v>CS6E</v>
      </c>
      <c r="S583" s="29" t="str">
        <f>VLOOKUP(G583,开关状态表!B:H,5,FALSE)</f>
        <v>RN7A</v>
      </c>
      <c r="T583" s="29" t="str">
        <f>VLOOKUP(G583,开关状态表!B:H,6,FALSE)</f>
        <v>TA7A</v>
      </c>
      <c r="U583" s="29">
        <f>VLOOKUP(R583&amp;"-"&amp;S583,通道清单!C:L,8,FALSE)</f>
        <v>36</v>
      </c>
      <c r="V583" s="29">
        <f>VLOOKUP(R583&amp;"-"&amp;S583,通道清单!C:L,9,FALSE)</f>
        <v>6167</v>
      </c>
      <c r="W583" s="29">
        <f>VLOOKUP(R583&amp;"-"&amp;S583,通道清单!C:L,10,FALSE)</f>
        <v>6203</v>
      </c>
      <c r="X583" s="29">
        <f>VLOOKUP(R583&amp;"-"&amp;T583,通道清单!C:L,9,FALSE)</f>
        <v>3942</v>
      </c>
      <c r="Y583" s="29">
        <f>VLOOKUP(R583&amp;"-"&amp;T583,通道清单!C:L,10,FALSE)</f>
        <v>3978</v>
      </c>
    </row>
    <row r="584" ht="15" hidden="1" spans="1:25">
      <c r="A584" s="29">
        <f t="shared" si="98"/>
        <v>583</v>
      </c>
      <c r="B584" s="29" t="str">
        <f t="shared" si="92"/>
        <v>CS6E-1-5-[30][7]-OFF18-BW4</v>
      </c>
      <c r="C584" s="29" t="str">
        <f>R584&amp;"_BW"&amp;TEXT(O584-N584,"000.00")&amp;"_U"&amp;VLOOKUP(R584&amp;"-"&amp;S584,通道清单!C:L,5,FALSE)&amp;LEFT("_____",5-LEN(VLOOKUP(R584&amp;"-"&amp;S584,通道清单!C:L,4,FALSE)))&amp;VLOOKUP(R584&amp;"-"&amp;S584,通道清单!C:L,4,FALSE)&amp;"_S"&amp;TEXT(N584,"00000.00")&amp;"_E"&amp;TEXT(O584,"00000.00")&amp;"_D"&amp;VLOOKUP(R584&amp;"-"&amp;T584,通道清单!C:L,5,FALSE)&amp;LEFT("_____",5-LEN(VLOOKUP(R584&amp;"-"&amp;T584,通道清单!C:L,4,FALSE)))&amp;VLOOKUP(R584&amp;"-"&amp;T584,通道清单!C:L,4,FALSE)&amp;"_S"&amp;TEXT(P584,"00000.00")&amp;"_E"&amp;TEXT(Q584,"00000.00")</f>
        <v>CS6E_BW004.00_UV____N_S06185.00_E06189.00_DH____A_S03960.00_E03964.00</v>
      </c>
      <c r="D584" s="29"/>
      <c r="E584" s="29"/>
      <c r="F584" s="29"/>
      <c r="G584" s="29" t="s">
        <v>9032</v>
      </c>
      <c r="H584" s="29">
        <f>VLOOKUP(G584,开关状态表!B:I,7,FALSE)</f>
        <v>1</v>
      </c>
      <c r="I584" s="29">
        <v>18</v>
      </c>
      <c r="J584" s="161">
        <v>4</v>
      </c>
      <c r="K584" s="29" t="s">
        <v>202</v>
      </c>
      <c r="L584" s="29"/>
      <c r="M584" s="158" t="s">
        <v>8733</v>
      </c>
      <c r="N584" s="156">
        <f t="shared" si="93"/>
        <v>6185</v>
      </c>
      <c r="O584" s="156">
        <f t="shared" si="94"/>
        <v>6189</v>
      </c>
      <c r="P584" s="156">
        <f t="shared" si="95"/>
        <v>3960</v>
      </c>
      <c r="Q584" s="156">
        <f t="shared" si="96"/>
        <v>3964</v>
      </c>
      <c r="R584" s="29" t="str">
        <f>VLOOKUP(VLOOKUP(G584,开关状态表!B:H,2,FALSE),矩阵信息表!B:H,2,FALSE)</f>
        <v>CS6E</v>
      </c>
      <c r="S584" s="29" t="str">
        <f>VLOOKUP(G584,开关状态表!B:H,5,FALSE)</f>
        <v>RN7A</v>
      </c>
      <c r="T584" s="29" t="str">
        <f>VLOOKUP(G584,开关状态表!B:H,6,FALSE)</f>
        <v>TA7A</v>
      </c>
      <c r="U584" s="29">
        <f>VLOOKUP(R584&amp;"-"&amp;S584,通道清单!C:L,8,FALSE)</f>
        <v>36</v>
      </c>
      <c r="V584" s="29">
        <f>VLOOKUP(R584&amp;"-"&amp;S584,通道清单!C:L,9,FALSE)</f>
        <v>6167</v>
      </c>
      <c r="W584" s="29">
        <f>VLOOKUP(R584&amp;"-"&amp;S584,通道清单!C:L,10,FALSE)</f>
        <v>6203</v>
      </c>
      <c r="X584" s="29">
        <f>VLOOKUP(R584&amp;"-"&amp;T584,通道清单!C:L,9,FALSE)</f>
        <v>3942</v>
      </c>
      <c r="Y584" s="29">
        <f>VLOOKUP(R584&amp;"-"&amp;T584,通道清单!C:L,10,FALSE)</f>
        <v>3978</v>
      </c>
    </row>
    <row r="585" ht="15" hidden="1" spans="1:25">
      <c r="A585" s="29">
        <f t="shared" si="98"/>
        <v>584</v>
      </c>
      <c r="B585" s="29" t="str">
        <f t="shared" si="92"/>
        <v>CS6E-1-5-[30][7]-OFF22-BW14</v>
      </c>
      <c r="C585" s="29" t="str">
        <f>R585&amp;"_BW"&amp;TEXT(O585-N585,"000.00")&amp;"_U"&amp;VLOOKUP(R585&amp;"-"&amp;S585,通道清单!C:L,5,FALSE)&amp;LEFT("_____",5-LEN(VLOOKUP(R585&amp;"-"&amp;S585,通道清单!C:L,4,FALSE)))&amp;VLOOKUP(R585&amp;"-"&amp;S585,通道清单!C:L,4,FALSE)&amp;"_S"&amp;TEXT(N585,"00000.00")&amp;"_E"&amp;TEXT(O585,"00000.00")&amp;"_D"&amp;VLOOKUP(R585&amp;"-"&amp;T585,通道清单!C:L,5,FALSE)&amp;LEFT("_____",5-LEN(VLOOKUP(R585&amp;"-"&amp;T585,通道清单!C:L,4,FALSE)))&amp;VLOOKUP(R585&amp;"-"&amp;T585,通道清单!C:L,4,FALSE)&amp;"_S"&amp;TEXT(P585,"00000.00")&amp;"_E"&amp;TEXT(Q585,"00000.00")</f>
        <v>CS6E_BW014.00_UV____N_S06189.00_E06203.00_DH____A_S03964.00_E03978.00</v>
      </c>
      <c r="D585" s="29"/>
      <c r="E585" s="29"/>
      <c r="F585" s="29"/>
      <c r="G585" s="29" t="s">
        <v>9032</v>
      </c>
      <c r="H585" s="29">
        <f>VLOOKUP(G585,开关状态表!B:I,7,FALSE)</f>
        <v>1</v>
      </c>
      <c r="I585" s="29">
        <v>22</v>
      </c>
      <c r="J585" s="161">
        <v>14</v>
      </c>
      <c r="K585" s="29" t="s">
        <v>8732</v>
      </c>
      <c r="L585" s="29"/>
      <c r="M585" s="158" t="s">
        <v>8733</v>
      </c>
      <c r="N585" s="156">
        <f t="shared" si="93"/>
        <v>6189</v>
      </c>
      <c r="O585" s="156">
        <f t="shared" si="94"/>
        <v>6203</v>
      </c>
      <c r="P585" s="156">
        <f t="shared" si="95"/>
        <v>3964</v>
      </c>
      <c r="Q585" s="156">
        <f t="shared" si="96"/>
        <v>3978</v>
      </c>
      <c r="R585" s="29" t="str">
        <f>VLOOKUP(VLOOKUP(G585,开关状态表!B:H,2,FALSE),矩阵信息表!B:H,2,FALSE)</f>
        <v>CS6E</v>
      </c>
      <c r="S585" s="29" t="str">
        <f>VLOOKUP(G585,开关状态表!B:H,5,FALSE)</f>
        <v>RN7A</v>
      </c>
      <c r="T585" s="29" t="str">
        <f>VLOOKUP(G585,开关状态表!B:H,6,FALSE)</f>
        <v>TA7A</v>
      </c>
      <c r="U585" s="29">
        <f>VLOOKUP(R585&amp;"-"&amp;S585,通道清单!C:L,8,FALSE)</f>
        <v>36</v>
      </c>
      <c r="V585" s="29">
        <f>VLOOKUP(R585&amp;"-"&amp;S585,通道清单!C:L,9,FALSE)</f>
        <v>6167</v>
      </c>
      <c r="W585" s="29">
        <f>VLOOKUP(R585&amp;"-"&amp;S585,通道清单!C:L,10,FALSE)</f>
        <v>6203</v>
      </c>
      <c r="X585" s="29">
        <f>VLOOKUP(R585&amp;"-"&amp;T585,通道清单!C:L,9,FALSE)</f>
        <v>3942</v>
      </c>
      <c r="Y585" s="29">
        <f>VLOOKUP(R585&amp;"-"&amp;T585,通道清单!C:L,10,FALSE)</f>
        <v>3978</v>
      </c>
    </row>
    <row r="586" ht="15" hidden="1" spans="1:25">
      <c r="A586" s="29">
        <f t="shared" si="98"/>
        <v>585</v>
      </c>
      <c r="B586" s="29" t="str">
        <f t="shared" si="92"/>
        <v>CS6E-1-5-[31][8]-OFF0-BW36</v>
      </c>
      <c r="C586" s="29" t="str">
        <f>R586&amp;"_BW"&amp;TEXT(O586-N586,"000.00")&amp;"_U"&amp;VLOOKUP(R586&amp;"-"&amp;S586,通道清单!C:L,5,FALSE)&amp;LEFT("_____",5-LEN(VLOOKUP(R586&amp;"-"&amp;S586,通道清单!C:L,4,FALSE)))&amp;VLOOKUP(R586&amp;"-"&amp;S586,通道清单!C:L,4,FALSE)&amp;"_S"&amp;TEXT(N586,"00000.00")&amp;"_E"&amp;TEXT(O586,"00000.00")&amp;"_D"&amp;VLOOKUP(R586&amp;"-"&amp;T586,通道清单!C:L,5,FALSE)&amp;LEFT("_____",5-LEN(VLOOKUP(R586&amp;"-"&amp;T586,通道清单!C:L,4,FALSE)))&amp;VLOOKUP(R586&amp;"-"&amp;T586,通道清单!C:L,4,FALSE)&amp;"_S"&amp;TEXT(P586,"00000.00")&amp;"_E"&amp;TEXT(Q586,"00000.00")</f>
        <v>CS6E_BW036.00_UV____N_S06207.00_E06243.00_DH____A_S03982.00_E04018.00</v>
      </c>
      <c r="D586" s="29"/>
      <c r="E586" s="29"/>
      <c r="F586" s="29"/>
      <c r="G586" s="29" t="s">
        <v>9033</v>
      </c>
      <c r="H586" s="29">
        <f>VLOOKUP(G586,开关状态表!B:I,7,FALSE)</f>
        <v>1</v>
      </c>
      <c r="I586" s="29">
        <v>0</v>
      </c>
      <c r="J586" s="161">
        <v>36</v>
      </c>
      <c r="K586" s="29" t="s">
        <v>8732</v>
      </c>
      <c r="L586" s="29"/>
      <c r="M586" s="158" t="s">
        <v>8733</v>
      </c>
      <c r="N586" s="156">
        <f t="shared" si="93"/>
        <v>6207</v>
      </c>
      <c r="O586" s="156">
        <f t="shared" si="94"/>
        <v>6243</v>
      </c>
      <c r="P586" s="156">
        <f t="shared" si="95"/>
        <v>3982</v>
      </c>
      <c r="Q586" s="156">
        <f t="shared" si="96"/>
        <v>4018</v>
      </c>
      <c r="R586" s="29" t="str">
        <f>VLOOKUP(VLOOKUP(G586,开关状态表!B:H,2,FALSE),矩阵信息表!B:H,2,FALSE)</f>
        <v>CS6E</v>
      </c>
      <c r="S586" s="29" t="str">
        <f>VLOOKUP(G586,开关状态表!B:H,5,FALSE)</f>
        <v>RN8A</v>
      </c>
      <c r="T586" s="29" t="str">
        <f>VLOOKUP(G586,开关状态表!B:H,6,FALSE)</f>
        <v>TA8A</v>
      </c>
      <c r="U586" s="29">
        <f>VLOOKUP(R586&amp;"-"&amp;S586,通道清单!C:L,8,FALSE)</f>
        <v>36</v>
      </c>
      <c r="V586" s="29">
        <f>VLOOKUP(R586&amp;"-"&amp;S586,通道清单!C:L,9,FALSE)</f>
        <v>6207</v>
      </c>
      <c r="W586" s="29">
        <f>VLOOKUP(R586&amp;"-"&amp;S586,通道清单!C:L,10,FALSE)</f>
        <v>6243</v>
      </c>
      <c r="X586" s="29">
        <f>VLOOKUP(R586&amp;"-"&amp;T586,通道清单!C:L,9,FALSE)</f>
        <v>3982</v>
      </c>
      <c r="Y586" s="29">
        <f>VLOOKUP(R586&amp;"-"&amp;T586,通道清单!C:L,10,FALSE)</f>
        <v>4018</v>
      </c>
    </row>
    <row r="587" ht="15" hidden="1" spans="1:25">
      <c r="A587" s="29">
        <f t="shared" si="98"/>
        <v>586</v>
      </c>
      <c r="B587" s="29" t="str">
        <f t="shared" si="92"/>
        <v>CS6E-1-5-[32][9]-OFF0-BW15.3</v>
      </c>
      <c r="C587" s="29" t="str">
        <f>R587&amp;"_BW"&amp;TEXT(O587-N587,"000.00")&amp;"_U"&amp;VLOOKUP(R587&amp;"-"&amp;S587,通道清单!C:L,5,FALSE)&amp;LEFT("_____",5-LEN(VLOOKUP(R587&amp;"-"&amp;S587,通道清单!C:L,4,FALSE)))&amp;VLOOKUP(R587&amp;"-"&amp;S587,通道清单!C:L,4,FALSE)&amp;"_S"&amp;TEXT(N587,"00000.00")&amp;"_E"&amp;TEXT(O587,"00000.00")&amp;"_D"&amp;VLOOKUP(R587&amp;"-"&amp;T587,通道清单!C:L,5,FALSE)&amp;LEFT("_____",5-LEN(VLOOKUP(R587&amp;"-"&amp;T587,通道清单!C:L,4,FALSE)))&amp;VLOOKUP(R587&amp;"-"&amp;T587,通道清单!C:L,4,FALSE)&amp;"_S"&amp;TEXT(P587,"00000.00")&amp;"_E"&amp;TEXT(Q587,"00000.00")</f>
        <v>CS6E_BW015.30_UV____N_S06247.00_E06262.30_DH____A_S04022.00_E04037.30</v>
      </c>
      <c r="D587" s="29"/>
      <c r="E587" s="29"/>
      <c r="F587" s="29"/>
      <c r="G587" s="29" t="s">
        <v>9034</v>
      </c>
      <c r="H587" s="29">
        <f>VLOOKUP(G587,开关状态表!B:I,7,FALSE)</f>
        <v>1</v>
      </c>
      <c r="I587" s="29">
        <v>0</v>
      </c>
      <c r="J587" s="161">
        <v>15.3</v>
      </c>
      <c r="K587" s="29" t="s">
        <v>8732</v>
      </c>
      <c r="L587" s="29"/>
      <c r="M587" s="158" t="s">
        <v>8733</v>
      </c>
      <c r="N587" s="156">
        <f t="shared" si="93"/>
        <v>6247</v>
      </c>
      <c r="O587" s="156">
        <f t="shared" si="94"/>
        <v>6262.3</v>
      </c>
      <c r="P587" s="156">
        <f t="shared" si="95"/>
        <v>4022</v>
      </c>
      <c r="Q587" s="156">
        <f t="shared" si="96"/>
        <v>4037.3</v>
      </c>
      <c r="R587" s="29" t="str">
        <f>VLOOKUP(VLOOKUP(G587,开关状态表!B:H,2,FALSE),矩阵信息表!B:H,2,FALSE)</f>
        <v>CS6E</v>
      </c>
      <c r="S587" s="29" t="str">
        <f>VLOOKUP(G587,开关状态表!B:H,5,FALSE)</f>
        <v>RN9A</v>
      </c>
      <c r="T587" s="29" t="str">
        <f>VLOOKUP(G587,开关状态表!B:H,6,FALSE)</f>
        <v>TA9A</v>
      </c>
      <c r="U587" s="29">
        <f>VLOOKUP(R587&amp;"-"&amp;S587,通道清单!C:L,8,FALSE)</f>
        <v>36</v>
      </c>
      <c r="V587" s="29">
        <f>VLOOKUP(R587&amp;"-"&amp;S587,通道清单!C:L,9,FALSE)</f>
        <v>6247</v>
      </c>
      <c r="W587" s="29">
        <f>VLOOKUP(R587&amp;"-"&amp;S587,通道清单!C:L,10,FALSE)</f>
        <v>6283</v>
      </c>
      <c r="X587" s="29">
        <f>VLOOKUP(R587&amp;"-"&amp;T587,通道清单!C:L,9,FALSE)</f>
        <v>4022</v>
      </c>
      <c r="Y587" s="29">
        <f>VLOOKUP(R587&amp;"-"&amp;T587,通道清单!C:L,10,FALSE)</f>
        <v>4058</v>
      </c>
    </row>
    <row r="588" ht="15" hidden="1" spans="1:25">
      <c r="A588" s="29">
        <f t="shared" si="98"/>
        <v>587</v>
      </c>
      <c r="B588" s="29" t="str">
        <f t="shared" si="92"/>
        <v>CS6E-1-5-[32][9]-OFF15.3-BW20.7</v>
      </c>
      <c r="C588" s="29" t="str">
        <f>R588&amp;"_BW"&amp;TEXT(O588-N588,"000.00")&amp;"_U"&amp;VLOOKUP(R588&amp;"-"&amp;S588,通道清单!C:L,5,FALSE)&amp;LEFT("_____",5-LEN(VLOOKUP(R588&amp;"-"&amp;S588,通道清单!C:L,4,FALSE)))&amp;VLOOKUP(R588&amp;"-"&amp;S588,通道清单!C:L,4,FALSE)&amp;"_S"&amp;TEXT(N588,"00000.00")&amp;"_E"&amp;TEXT(O588,"00000.00")&amp;"_D"&amp;VLOOKUP(R588&amp;"-"&amp;T588,通道清单!C:L,5,FALSE)&amp;LEFT("_____",5-LEN(VLOOKUP(R588&amp;"-"&amp;T588,通道清单!C:L,4,FALSE)))&amp;VLOOKUP(R588&amp;"-"&amp;T588,通道清单!C:L,4,FALSE)&amp;"_S"&amp;TEXT(P588,"00000.00")&amp;"_E"&amp;TEXT(Q588,"00000.00")</f>
        <v>CS6E_BW020.70_UV____N_S06262.30_E06283.00_DH____A_S04037.30_E04058.00</v>
      </c>
      <c r="D588" s="29"/>
      <c r="E588" s="29"/>
      <c r="F588" s="29"/>
      <c r="G588" s="29" t="s">
        <v>9034</v>
      </c>
      <c r="H588" s="29">
        <f>VLOOKUP(G588,开关状态表!B:I,7,FALSE)</f>
        <v>1</v>
      </c>
      <c r="I588" s="29">
        <v>15.3</v>
      </c>
      <c r="J588" s="161">
        <v>20.7</v>
      </c>
      <c r="K588" s="29" t="s">
        <v>202</v>
      </c>
      <c r="L588" s="29"/>
      <c r="M588" s="158" t="s">
        <v>8733</v>
      </c>
      <c r="N588" s="156">
        <f t="shared" si="93"/>
        <v>6262.3</v>
      </c>
      <c r="O588" s="156">
        <f t="shared" si="94"/>
        <v>6283</v>
      </c>
      <c r="P588" s="156">
        <f t="shared" si="95"/>
        <v>4037.3</v>
      </c>
      <c r="Q588" s="156">
        <f t="shared" si="96"/>
        <v>4058</v>
      </c>
      <c r="R588" s="29" t="str">
        <f>VLOOKUP(VLOOKUP(G588,开关状态表!B:H,2,FALSE),矩阵信息表!B:H,2,FALSE)</f>
        <v>CS6E</v>
      </c>
      <c r="S588" s="29" t="str">
        <f>VLOOKUP(G588,开关状态表!B:H,5,FALSE)</f>
        <v>RN9A</v>
      </c>
      <c r="T588" s="29" t="str">
        <f>VLOOKUP(G588,开关状态表!B:H,6,FALSE)</f>
        <v>TA9A</v>
      </c>
      <c r="U588" s="29">
        <f>VLOOKUP(R588&amp;"-"&amp;S588,通道清单!C:L,8,FALSE)</f>
        <v>36</v>
      </c>
      <c r="V588" s="29">
        <f>VLOOKUP(R588&amp;"-"&amp;S588,通道清单!C:L,9,FALSE)</f>
        <v>6247</v>
      </c>
      <c r="W588" s="29">
        <f>VLOOKUP(R588&amp;"-"&amp;S588,通道清单!C:L,10,FALSE)</f>
        <v>6283</v>
      </c>
      <c r="X588" s="29">
        <f>VLOOKUP(R588&amp;"-"&amp;T588,通道清单!C:L,9,FALSE)</f>
        <v>4022</v>
      </c>
      <c r="Y588" s="29">
        <f>VLOOKUP(R588&amp;"-"&amp;T588,通道清单!C:L,10,FALSE)</f>
        <v>4058</v>
      </c>
    </row>
    <row r="589" ht="15" hidden="1" spans="1:25">
      <c r="A589" s="29">
        <f t="shared" si="98"/>
        <v>588</v>
      </c>
      <c r="B589" s="29" t="str">
        <f t="shared" si="92"/>
        <v>CS6E-1-5-[10][10]-OFF0-BW12</v>
      </c>
      <c r="C589" s="29" t="str">
        <f>R589&amp;"_BW"&amp;TEXT(O589-N589,"000.00")&amp;"_U"&amp;VLOOKUP(R589&amp;"-"&amp;S589,通道清单!C:L,5,FALSE)&amp;LEFT("_____",5-LEN(VLOOKUP(R589&amp;"-"&amp;S589,通道清单!C:L,4,FALSE)))&amp;VLOOKUP(R589&amp;"-"&amp;S589,通道清单!C:L,4,FALSE)&amp;"_S"&amp;TEXT(N589,"00000.00")&amp;"_E"&amp;TEXT(O589,"00000.00")&amp;"_D"&amp;VLOOKUP(R589&amp;"-"&amp;T589,通道清单!C:L,5,FALSE)&amp;LEFT("_____",5-LEN(VLOOKUP(R589&amp;"-"&amp;T589,通道清单!C:L,4,FALSE)))&amp;VLOOKUP(R589&amp;"-"&amp;T589,通道清单!C:L,4,FALSE)&amp;"_S"&amp;TEXT(P589,"00000.00")&amp;"_E"&amp;TEXT(Q589,"00000.00")</f>
        <v>CS6E_BW012.00_UV____C_S06287.00_E06299.00_DH____A_S04062.00_E04074.00</v>
      </c>
      <c r="D589" s="29"/>
      <c r="E589" s="29"/>
      <c r="F589" s="29"/>
      <c r="G589" s="29" t="s">
        <v>9035</v>
      </c>
      <c r="H589" s="29">
        <f>VLOOKUP(G589,开关状态表!B:I,7,FALSE)</f>
        <v>1</v>
      </c>
      <c r="I589" s="29">
        <v>0</v>
      </c>
      <c r="J589" s="161">
        <v>12</v>
      </c>
      <c r="K589" s="29" t="s">
        <v>8732</v>
      </c>
      <c r="L589" s="29"/>
      <c r="M589" s="158" t="s">
        <v>8733</v>
      </c>
      <c r="N589" s="156">
        <f t="shared" si="93"/>
        <v>6287</v>
      </c>
      <c r="O589" s="156">
        <f t="shared" si="94"/>
        <v>6299</v>
      </c>
      <c r="P589" s="156">
        <f t="shared" si="95"/>
        <v>4062</v>
      </c>
      <c r="Q589" s="156">
        <f t="shared" si="96"/>
        <v>4074</v>
      </c>
      <c r="R589" s="29" t="str">
        <f>VLOOKUP(VLOOKUP(G589,开关状态表!B:H,2,FALSE),矩阵信息表!B:H,2,FALSE)</f>
        <v>CS6E</v>
      </c>
      <c r="S589" s="29" t="str">
        <f>VLOOKUP(G589,开关状态表!B:H,5,FALSE)</f>
        <v>RC10A</v>
      </c>
      <c r="T589" s="29" t="str">
        <f>VLOOKUP(G589,开关状态表!B:H,6,FALSE)</f>
        <v>TA10A</v>
      </c>
      <c r="U589" s="29">
        <f>VLOOKUP(R589&amp;"-"&amp;S589,通道清单!C:L,8,FALSE)</f>
        <v>36</v>
      </c>
      <c r="V589" s="29">
        <f>VLOOKUP(R589&amp;"-"&amp;S589,通道清单!C:L,9,FALSE)</f>
        <v>6287</v>
      </c>
      <c r="W589" s="29">
        <f>VLOOKUP(R589&amp;"-"&amp;S589,通道清单!C:L,10,FALSE)</f>
        <v>6323</v>
      </c>
      <c r="X589" s="29">
        <f>VLOOKUP(R589&amp;"-"&amp;T589,通道清单!C:L,9,FALSE)</f>
        <v>4062</v>
      </c>
      <c r="Y589" s="29">
        <f>VLOOKUP(R589&amp;"-"&amp;T589,通道清单!C:L,10,FALSE)</f>
        <v>4098</v>
      </c>
    </row>
    <row r="590" ht="15" hidden="1" spans="1:25">
      <c r="A590" s="29">
        <f t="shared" si="98"/>
        <v>589</v>
      </c>
      <c r="B590" s="29" t="str">
        <f t="shared" si="92"/>
        <v>CS6E-1-5-[10][10]-OFF12-BW12</v>
      </c>
      <c r="C590" s="29" t="str">
        <f>R590&amp;"_BW"&amp;TEXT(O590-N590,"000.00")&amp;"_U"&amp;VLOOKUP(R590&amp;"-"&amp;S590,通道清单!C:L,5,FALSE)&amp;LEFT("_____",5-LEN(VLOOKUP(R590&amp;"-"&amp;S590,通道清单!C:L,4,FALSE)))&amp;VLOOKUP(R590&amp;"-"&amp;S590,通道清单!C:L,4,FALSE)&amp;"_S"&amp;TEXT(N590,"00000.00")&amp;"_E"&amp;TEXT(O590,"00000.00")&amp;"_D"&amp;VLOOKUP(R590&amp;"-"&amp;T590,通道清单!C:L,5,FALSE)&amp;LEFT("_____",5-LEN(VLOOKUP(R590&amp;"-"&amp;T590,通道清单!C:L,4,FALSE)))&amp;VLOOKUP(R590&amp;"-"&amp;T590,通道清单!C:L,4,FALSE)&amp;"_S"&amp;TEXT(P590,"00000.00")&amp;"_E"&amp;TEXT(Q590,"00000.00")</f>
        <v>CS6E_BW012.00_UV____C_S06299.00_E06311.00_DH____A_S04074.00_E04086.00</v>
      </c>
      <c r="D590" s="29"/>
      <c r="E590" s="29"/>
      <c r="F590" s="29"/>
      <c r="G590" s="29" t="s">
        <v>9035</v>
      </c>
      <c r="H590" s="29">
        <f>VLOOKUP(G590,开关状态表!B:I,7,FALSE)</f>
        <v>1</v>
      </c>
      <c r="I590" s="29">
        <v>12</v>
      </c>
      <c r="J590" s="161">
        <v>12</v>
      </c>
      <c r="K590" s="29" t="s">
        <v>202</v>
      </c>
      <c r="L590" s="29"/>
      <c r="M590" s="158" t="s">
        <v>8733</v>
      </c>
      <c r="N590" s="156">
        <f t="shared" si="93"/>
        <v>6299</v>
      </c>
      <c r="O590" s="156">
        <f t="shared" si="94"/>
        <v>6311</v>
      </c>
      <c r="P590" s="156">
        <f t="shared" si="95"/>
        <v>4074</v>
      </c>
      <c r="Q590" s="156">
        <f t="shared" si="96"/>
        <v>4086</v>
      </c>
      <c r="R590" s="29" t="str">
        <f>VLOOKUP(VLOOKUP(G590,开关状态表!B:H,2,FALSE),矩阵信息表!B:H,2,FALSE)</f>
        <v>CS6E</v>
      </c>
      <c r="S590" s="29" t="str">
        <f>VLOOKUP(G590,开关状态表!B:H,5,FALSE)</f>
        <v>RC10A</v>
      </c>
      <c r="T590" s="29" t="str">
        <f>VLOOKUP(G590,开关状态表!B:H,6,FALSE)</f>
        <v>TA10A</v>
      </c>
      <c r="U590" s="29">
        <f>VLOOKUP(R590&amp;"-"&amp;S590,通道清单!C:L,8,FALSE)</f>
        <v>36</v>
      </c>
      <c r="V590" s="29">
        <f>VLOOKUP(R590&amp;"-"&amp;S590,通道清单!C:L,9,FALSE)</f>
        <v>6287</v>
      </c>
      <c r="W590" s="29">
        <f>VLOOKUP(R590&amp;"-"&amp;S590,通道清单!C:L,10,FALSE)</f>
        <v>6323</v>
      </c>
      <c r="X590" s="29">
        <f>VLOOKUP(R590&amp;"-"&amp;T590,通道清单!C:L,9,FALSE)</f>
        <v>4062</v>
      </c>
      <c r="Y590" s="29">
        <f>VLOOKUP(R590&amp;"-"&amp;T590,通道清单!C:L,10,FALSE)</f>
        <v>4098</v>
      </c>
    </row>
    <row r="591" ht="15" hidden="1" spans="1:25">
      <c r="A591" s="29">
        <f t="shared" si="98"/>
        <v>590</v>
      </c>
      <c r="B591" s="29" t="str">
        <f t="shared" si="92"/>
        <v>CS6E-1-5-[10][10]-OFF24-BW12</v>
      </c>
      <c r="C591" s="29" t="str">
        <f>R591&amp;"_BW"&amp;TEXT(O591-N591,"000.00")&amp;"_U"&amp;VLOOKUP(R591&amp;"-"&amp;S591,通道清单!C:L,5,FALSE)&amp;LEFT("_____",5-LEN(VLOOKUP(R591&amp;"-"&amp;S591,通道清单!C:L,4,FALSE)))&amp;VLOOKUP(R591&amp;"-"&amp;S591,通道清单!C:L,4,FALSE)&amp;"_S"&amp;TEXT(N591,"00000.00")&amp;"_E"&amp;TEXT(O591,"00000.00")&amp;"_D"&amp;VLOOKUP(R591&amp;"-"&amp;T591,通道清单!C:L,5,FALSE)&amp;LEFT("_____",5-LEN(VLOOKUP(R591&amp;"-"&amp;T591,通道清单!C:L,4,FALSE)))&amp;VLOOKUP(R591&amp;"-"&amp;T591,通道清单!C:L,4,FALSE)&amp;"_S"&amp;TEXT(P591,"00000.00")&amp;"_E"&amp;TEXT(Q591,"00000.00")</f>
        <v>CS6E_BW012.00_UV____C_S06311.00_E06323.00_DH____A_S04086.00_E04098.00</v>
      </c>
      <c r="D591" s="29"/>
      <c r="E591" s="29"/>
      <c r="F591" s="29"/>
      <c r="G591" s="29" t="s">
        <v>9035</v>
      </c>
      <c r="H591" s="29">
        <f>VLOOKUP(G591,开关状态表!B:I,7,FALSE)</f>
        <v>1</v>
      </c>
      <c r="I591" s="29">
        <v>24</v>
      </c>
      <c r="J591" s="161">
        <v>12</v>
      </c>
      <c r="K591" s="29" t="s">
        <v>8732</v>
      </c>
      <c r="L591" s="29"/>
      <c r="M591" s="158" t="s">
        <v>8733</v>
      </c>
      <c r="N591" s="156">
        <f t="shared" si="93"/>
        <v>6311</v>
      </c>
      <c r="O591" s="156">
        <f t="shared" si="94"/>
        <v>6323</v>
      </c>
      <c r="P591" s="156">
        <f t="shared" si="95"/>
        <v>4086</v>
      </c>
      <c r="Q591" s="156">
        <f t="shared" si="96"/>
        <v>4098</v>
      </c>
      <c r="R591" s="29" t="str">
        <f>VLOOKUP(VLOOKUP(G591,开关状态表!B:H,2,FALSE),矩阵信息表!B:H,2,FALSE)</f>
        <v>CS6E</v>
      </c>
      <c r="S591" s="29" t="str">
        <f>VLOOKUP(G591,开关状态表!B:H,5,FALSE)</f>
        <v>RC10A</v>
      </c>
      <c r="T591" s="29" t="str">
        <f>VLOOKUP(G591,开关状态表!B:H,6,FALSE)</f>
        <v>TA10A</v>
      </c>
      <c r="U591" s="29">
        <f>VLOOKUP(R591&amp;"-"&amp;S591,通道清单!C:L,8,FALSE)</f>
        <v>36</v>
      </c>
      <c r="V591" s="29">
        <f>VLOOKUP(R591&amp;"-"&amp;S591,通道清单!C:L,9,FALSE)</f>
        <v>6287</v>
      </c>
      <c r="W591" s="29">
        <f>VLOOKUP(R591&amp;"-"&amp;S591,通道清单!C:L,10,FALSE)</f>
        <v>6323</v>
      </c>
      <c r="X591" s="29">
        <f>VLOOKUP(R591&amp;"-"&amp;T591,通道清单!C:L,9,FALSE)</f>
        <v>4062</v>
      </c>
      <c r="Y591" s="29">
        <f>VLOOKUP(R591&amp;"-"&amp;T591,通道清单!C:L,10,FALSE)</f>
        <v>4098</v>
      </c>
    </row>
    <row r="592" ht="15" hidden="1" spans="1:25">
      <c r="A592" s="29">
        <f t="shared" si="98"/>
        <v>591</v>
      </c>
      <c r="B592" s="29" t="str">
        <f t="shared" si="92"/>
        <v>CS6E-1-5-[34][11]-OFF0-BW27</v>
      </c>
      <c r="C592" s="29" t="str">
        <f>R592&amp;"_BW"&amp;TEXT(O592-N592,"000.00")&amp;"_U"&amp;VLOOKUP(R592&amp;"-"&amp;S592,通道清单!C:L,5,FALSE)&amp;LEFT("_____",5-LEN(VLOOKUP(R592&amp;"-"&amp;S592,通道清单!C:L,4,FALSE)))&amp;VLOOKUP(R592&amp;"-"&amp;S592,通道清单!C:L,4,FALSE)&amp;"_S"&amp;TEXT(N592,"00000.00")&amp;"_E"&amp;TEXT(O592,"00000.00")&amp;"_D"&amp;VLOOKUP(R592&amp;"-"&amp;T592,通道清单!C:L,5,FALSE)&amp;LEFT("_____",5-LEN(VLOOKUP(R592&amp;"-"&amp;T592,通道清单!C:L,4,FALSE)))&amp;VLOOKUP(R592&amp;"-"&amp;T592,通道清单!C:L,4,FALSE)&amp;"_S"&amp;TEXT(P592,"00000.00")&amp;"_E"&amp;TEXT(Q592,"00000.00")</f>
        <v>CS6E_BW027.00_UV____N_S06327.00_E06354.00_DH____A_S04102.00_E04129.00</v>
      </c>
      <c r="D592" s="29"/>
      <c r="E592" s="29"/>
      <c r="F592" s="29"/>
      <c r="G592" s="29" t="s">
        <v>9036</v>
      </c>
      <c r="H592" s="29">
        <f>VLOOKUP(G592,开关状态表!B:I,7,FALSE)</f>
        <v>1</v>
      </c>
      <c r="I592" s="29">
        <v>0</v>
      </c>
      <c r="J592" s="161">
        <v>27</v>
      </c>
      <c r="K592" s="29" t="s">
        <v>8732</v>
      </c>
      <c r="L592" s="29"/>
      <c r="M592" s="158" t="s">
        <v>8733</v>
      </c>
      <c r="N592" s="156">
        <f t="shared" si="93"/>
        <v>6327</v>
      </c>
      <c r="O592" s="156">
        <f t="shared" si="94"/>
        <v>6354</v>
      </c>
      <c r="P592" s="156">
        <f t="shared" si="95"/>
        <v>4102</v>
      </c>
      <c r="Q592" s="156">
        <f t="shared" si="96"/>
        <v>4129</v>
      </c>
      <c r="R592" s="29" t="str">
        <f>VLOOKUP(VLOOKUP(G592,开关状态表!B:H,2,FALSE),矩阵信息表!B:H,2,FALSE)</f>
        <v>CS6E</v>
      </c>
      <c r="S592" s="29" t="str">
        <f>VLOOKUP(G592,开关状态表!B:H,5,FALSE)</f>
        <v>RN11A</v>
      </c>
      <c r="T592" s="29" t="str">
        <f>VLOOKUP(G592,开关状态表!B:H,6,FALSE)</f>
        <v>TA11A</v>
      </c>
      <c r="U592" s="29">
        <f>VLOOKUP(R592&amp;"-"&amp;S592,通道清单!C:L,8,FALSE)</f>
        <v>36</v>
      </c>
      <c r="V592" s="29">
        <f>VLOOKUP(R592&amp;"-"&amp;S592,通道清单!C:L,9,FALSE)</f>
        <v>6327</v>
      </c>
      <c r="W592" s="29">
        <f>VLOOKUP(R592&amp;"-"&amp;S592,通道清单!C:L,10,FALSE)</f>
        <v>6363</v>
      </c>
      <c r="X592" s="29">
        <f>VLOOKUP(R592&amp;"-"&amp;T592,通道清单!C:L,9,FALSE)</f>
        <v>4102</v>
      </c>
      <c r="Y592" s="29">
        <f>VLOOKUP(R592&amp;"-"&amp;T592,通道清单!C:L,10,FALSE)</f>
        <v>4138</v>
      </c>
    </row>
    <row r="593" ht="15" hidden="1" spans="1:25">
      <c r="A593" s="29">
        <f t="shared" si="98"/>
        <v>592</v>
      </c>
      <c r="B593" s="29" t="str">
        <f t="shared" si="92"/>
        <v>CS6E-1-5-[34][11]-OFF27-BW9</v>
      </c>
      <c r="C593" s="29" t="str">
        <f>R593&amp;"_BW"&amp;TEXT(O593-N593,"000.00")&amp;"_U"&amp;VLOOKUP(R593&amp;"-"&amp;S593,通道清单!C:L,5,FALSE)&amp;LEFT("_____",5-LEN(VLOOKUP(R593&amp;"-"&amp;S593,通道清单!C:L,4,FALSE)))&amp;VLOOKUP(R593&amp;"-"&amp;S593,通道清单!C:L,4,FALSE)&amp;"_S"&amp;TEXT(N593,"00000.00")&amp;"_E"&amp;TEXT(O593,"00000.00")&amp;"_D"&amp;VLOOKUP(R593&amp;"-"&amp;T593,通道清单!C:L,5,FALSE)&amp;LEFT("_____",5-LEN(VLOOKUP(R593&amp;"-"&amp;T593,通道清单!C:L,4,FALSE)))&amp;VLOOKUP(R593&amp;"-"&amp;T593,通道清单!C:L,4,FALSE)&amp;"_S"&amp;TEXT(P593,"00000.00")&amp;"_E"&amp;TEXT(Q593,"00000.00")</f>
        <v>CS6E_BW009.00_UV____N_S06354.00_E06363.00_DH____A_S04129.00_E04138.00</v>
      </c>
      <c r="D593" s="29"/>
      <c r="E593" s="29"/>
      <c r="F593" s="29"/>
      <c r="G593" s="29" t="s">
        <v>9036</v>
      </c>
      <c r="H593" s="29">
        <f>VLOOKUP(G593,开关状态表!B:I,7,FALSE)</f>
        <v>1</v>
      </c>
      <c r="I593" s="29">
        <v>27</v>
      </c>
      <c r="J593" s="161">
        <v>9</v>
      </c>
      <c r="K593" s="29" t="s">
        <v>202</v>
      </c>
      <c r="L593" s="29"/>
      <c r="M593" s="158" t="s">
        <v>8733</v>
      </c>
      <c r="N593" s="156">
        <f t="shared" si="93"/>
        <v>6354</v>
      </c>
      <c r="O593" s="156">
        <f t="shared" si="94"/>
        <v>6363</v>
      </c>
      <c r="P593" s="156">
        <f t="shared" si="95"/>
        <v>4129</v>
      </c>
      <c r="Q593" s="156">
        <f t="shared" si="96"/>
        <v>4138</v>
      </c>
      <c r="R593" s="29" t="str">
        <f>VLOOKUP(VLOOKUP(G593,开关状态表!B:H,2,FALSE),矩阵信息表!B:H,2,FALSE)</f>
        <v>CS6E</v>
      </c>
      <c r="S593" s="29" t="str">
        <f>VLOOKUP(G593,开关状态表!B:H,5,FALSE)</f>
        <v>RN11A</v>
      </c>
      <c r="T593" s="29" t="str">
        <f>VLOOKUP(G593,开关状态表!B:H,6,FALSE)</f>
        <v>TA11A</v>
      </c>
      <c r="U593" s="29">
        <f>VLOOKUP(R593&amp;"-"&amp;S593,通道清单!C:L,8,FALSE)</f>
        <v>36</v>
      </c>
      <c r="V593" s="29">
        <f>VLOOKUP(R593&amp;"-"&amp;S593,通道清单!C:L,9,FALSE)</f>
        <v>6327</v>
      </c>
      <c r="W593" s="29">
        <f>VLOOKUP(R593&amp;"-"&amp;S593,通道清单!C:L,10,FALSE)</f>
        <v>6363</v>
      </c>
      <c r="X593" s="29">
        <f>VLOOKUP(R593&amp;"-"&amp;T593,通道清单!C:L,9,FALSE)</f>
        <v>4102</v>
      </c>
      <c r="Y593" s="29">
        <f>VLOOKUP(R593&amp;"-"&amp;T593,通道清单!C:L,10,FALSE)</f>
        <v>4138</v>
      </c>
    </row>
    <row r="594" ht="15" hidden="1" spans="1:25">
      <c r="A594" s="29">
        <f t="shared" si="98"/>
        <v>593</v>
      </c>
      <c r="B594" s="29" t="str">
        <f t="shared" si="92"/>
        <v>CS6E-1-5-[35][12]-OFF-0.35-BW8.7</v>
      </c>
      <c r="C594" s="29" t="str">
        <f>R594&amp;"_BW"&amp;TEXT(O594-N594,"000.00")&amp;"_U"&amp;VLOOKUP(R594&amp;"-"&amp;S594,通道清单!C:L,5,FALSE)&amp;LEFT("_____",5-LEN(VLOOKUP(R594&amp;"-"&amp;S594,通道清单!C:L,4,FALSE)))&amp;VLOOKUP(R594&amp;"-"&amp;S594,通道清单!C:L,4,FALSE)&amp;"_S"&amp;TEXT(N594,"00000.00")&amp;"_E"&amp;TEXT(O594,"00000.00")&amp;"_D"&amp;VLOOKUP(R594&amp;"-"&amp;T594,通道清单!C:L,5,FALSE)&amp;LEFT("_____",5-LEN(VLOOKUP(R594&amp;"-"&amp;T594,通道清单!C:L,4,FALSE)))&amp;VLOOKUP(R594&amp;"-"&amp;T594,通道清单!C:L,4,FALSE)&amp;"_S"&amp;TEXT(P594,"00000.00")&amp;"_E"&amp;TEXT(Q594,"00000.00")</f>
        <v>CS6E_BW008.70_UV____N_S06367.65_E06376.35_DH____A_S04142.65_E04151.35</v>
      </c>
      <c r="D594" s="29"/>
      <c r="E594" s="29"/>
      <c r="F594" s="29"/>
      <c r="G594" s="29" t="s">
        <v>9037</v>
      </c>
      <c r="H594" s="29">
        <f>VLOOKUP(G594,开关状态表!B:I,7,FALSE)</f>
        <v>1</v>
      </c>
      <c r="I594" s="29">
        <v>-0.35</v>
      </c>
      <c r="J594" s="161">
        <v>8.7</v>
      </c>
      <c r="K594" s="29" t="s">
        <v>8732</v>
      </c>
      <c r="L594" s="29"/>
      <c r="M594" s="158" t="s">
        <v>8733</v>
      </c>
      <c r="N594" s="156">
        <f t="shared" si="93"/>
        <v>6367.65</v>
      </c>
      <c r="O594" s="156">
        <f t="shared" si="94"/>
        <v>6376.35</v>
      </c>
      <c r="P594" s="156">
        <f t="shared" si="95"/>
        <v>4142.65</v>
      </c>
      <c r="Q594" s="156">
        <f t="shared" si="96"/>
        <v>4151.35</v>
      </c>
      <c r="R594" s="29" t="str">
        <f>VLOOKUP(VLOOKUP(G594,开关状态表!B:H,2,FALSE),矩阵信息表!B:H,2,FALSE)</f>
        <v>CS6E</v>
      </c>
      <c r="S594" s="29" t="str">
        <f>VLOOKUP(G594,开关状态表!B:H,5,FALSE)</f>
        <v>RN12A</v>
      </c>
      <c r="T594" s="29" t="str">
        <f>VLOOKUP(G594,开关状态表!B:H,6,FALSE)</f>
        <v>TA12A</v>
      </c>
      <c r="U594" s="29">
        <f>VLOOKUP(R594&amp;"-"&amp;S594,通道清单!C:L,8,FALSE)</f>
        <v>54</v>
      </c>
      <c r="V594" s="29">
        <f>VLOOKUP(R594&amp;"-"&amp;S594,通道清单!C:L,9,FALSE)</f>
        <v>6368</v>
      </c>
      <c r="W594" s="29">
        <f>VLOOKUP(R594&amp;"-"&amp;S594,通道清单!C:L,10,FALSE)</f>
        <v>6422</v>
      </c>
      <c r="X594" s="29">
        <f>VLOOKUP(R594&amp;"-"&amp;T594,通道清单!C:L,9,FALSE)</f>
        <v>4143</v>
      </c>
      <c r="Y594" s="29">
        <f>VLOOKUP(R594&amp;"-"&amp;T594,通道清单!C:L,10,FALSE)</f>
        <v>4197</v>
      </c>
    </row>
    <row r="595" ht="15" hidden="1" spans="1:25">
      <c r="A595" s="29">
        <f t="shared" si="98"/>
        <v>594</v>
      </c>
      <c r="B595" s="29" t="str">
        <f t="shared" si="92"/>
        <v>CS6E-1-5-[35][12]-OFF8.35-BW0.55</v>
      </c>
      <c r="C595" s="29" t="str">
        <f>R595&amp;"_BW"&amp;TEXT(O595-N595,"000.00")&amp;"_U"&amp;VLOOKUP(R595&amp;"-"&amp;S595,通道清单!C:L,5,FALSE)&amp;LEFT("_____",5-LEN(VLOOKUP(R595&amp;"-"&amp;S595,通道清单!C:L,4,FALSE)))&amp;VLOOKUP(R595&amp;"-"&amp;S595,通道清单!C:L,4,FALSE)&amp;"_S"&amp;TEXT(N595,"00000.00")&amp;"_E"&amp;TEXT(O595,"00000.00")&amp;"_D"&amp;VLOOKUP(R595&amp;"-"&amp;T595,通道清单!C:L,5,FALSE)&amp;LEFT("_____",5-LEN(VLOOKUP(R595&amp;"-"&amp;T595,通道清单!C:L,4,FALSE)))&amp;VLOOKUP(R595&amp;"-"&amp;T595,通道清单!C:L,4,FALSE)&amp;"_S"&amp;TEXT(P595,"00000.00")&amp;"_E"&amp;TEXT(Q595,"00000.00")</f>
        <v>CS6E_BW000.55_UV____N_S06376.35_E06376.90_DH____A_S04151.35_E04151.90</v>
      </c>
      <c r="D595" s="29"/>
      <c r="E595" s="29"/>
      <c r="F595" s="29"/>
      <c r="G595" s="29" t="s">
        <v>9037</v>
      </c>
      <c r="H595" s="29">
        <f>VLOOKUP(G595,开关状态表!B:I,7,FALSE)</f>
        <v>1</v>
      </c>
      <c r="I595" s="29">
        <v>8.35</v>
      </c>
      <c r="J595" s="161">
        <v>0.55</v>
      </c>
      <c r="K595" s="29" t="s">
        <v>202</v>
      </c>
      <c r="L595" s="29"/>
      <c r="M595" s="158" t="s">
        <v>8733</v>
      </c>
      <c r="N595" s="156">
        <f t="shared" si="93"/>
        <v>6376.35</v>
      </c>
      <c r="O595" s="156">
        <f t="shared" si="94"/>
        <v>6376.9</v>
      </c>
      <c r="P595" s="156">
        <f t="shared" si="95"/>
        <v>4151.35</v>
      </c>
      <c r="Q595" s="156">
        <f t="shared" si="96"/>
        <v>4151.9</v>
      </c>
      <c r="R595" s="29" t="str">
        <f>VLOOKUP(VLOOKUP(G595,开关状态表!B:H,2,FALSE),矩阵信息表!B:H,2,FALSE)</f>
        <v>CS6E</v>
      </c>
      <c r="S595" s="29" t="str">
        <f>VLOOKUP(G595,开关状态表!B:H,5,FALSE)</f>
        <v>RN12A</v>
      </c>
      <c r="T595" s="29" t="str">
        <f>VLOOKUP(G595,开关状态表!B:H,6,FALSE)</f>
        <v>TA12A</v>
      </c>
      <c r="U595" s="29">
        <f>VLOOKUP(R595&amp;"-"&amp;S595,通道清单!C:L,8,FALSE)</f>
        <v>54</v>
      </c>
      <c r="V595" s="29">
        <f>VLOOKUP(R595&amp;"-"&amp;S595,通道清单!C:L,9,FALSE)</f>
        <v>6368</v>
      </c>
      <c r="W595" s="29">
        <f>VLOOKUP(R595&amp;"-"&amp;S595,通道清单!C:L,10,FALSE)</f>
        <v>6422</v>
      </c>
      <c r="X595" s="29">
        <f>VLOOKUP(R595&amp;"-"&amp;T595,通道清单!C:L,9,FALSE)</f>
        <v>4143</v>
      </c>
      <c r="Y595" s="29">
        <f>VLOOKUP(R595&amp;"-"&amp;T595,通道清单!C:L,10,FALSE)</f>
        <v>4197</v>
      </c>
    </row>
    <row r="596" ht="15" hidden="1" spans="1:25">
      <c r="A596" s="29">
        <f t="shared" si="98"/>
        <v>595</v>
      </c>
      <c r="B596" s="29" t="str">
        <f t="shared" si="92"/>
        <v>CS6E-1-5-[35][12]-OFF8.9-BW12.2</v>
      </c>
      <c r="C596" s="29" t="str">
        <f>R596&amp;"_BW"&amp;TEXT(O596-N596,"000.00")&amp;"_U"&amp;VLOOKUP(R596&amp;"-"&amp;S596,通道清单!C:L,5,FALSE)&amp;LEFT("_____",5-LEN(VLOOKUP(R596&amp;"-"&amp;S596,通道清单!C:L,4,FALSE)))&amp;VLOOKUP(R596&amp;"-"&amp;S596,通道清单!C:L,4,FALSE)&amp;"_S"&amp;TEXT(N596,"00000.00")&amp;"_E"&amp;TEXT(O596,"00000.00")&amp;"_D"&amp;VLOOKUP(R596&amp;"-"&amp;T596,通道清单!C:L,5,FALSE)&amp;LEFT("_____",5-LEN(VLOOKUP(R596&amp;"-"&amp;T596,通道清单!C:L,4,FALSE)))&amp;VLOOKUP(R596&amp;"-"&amp;T596,通道清单!C:L,4,FALSE)&amp;"_S"&amp;TEXT(P596,"00000.00")&amp;"_E"&amp;TEXT(Q596,"00000.00")</f>
        <v>CS6E_BW012.20_UV____N_S06376.90_E06389.10_DH____A_S04151.90_E04164.10</v>
      </c>
      <c r="D596" s="29"/>
      <c r="E596" s="29"/>
      <c r="F596" s="29"/>
      <c r="G596" s="29" t="s">
        <v>9037</v>
      </c>
      <c r="H596" s="29">
        <f>VLOOKUP(G596,开关状态表!B:I,7,FALSE)</f>
        <v>1</v>
      </c>
      <c r="I596" s="29">
        <v>8.9</v>
      </c>
      <c r="J596" s="161">
        <v>12.2</v>
      </c>
      <c r="K596" s="29" t="s">
        <v>8732</v>
      </c>
      <c r="L596" s="29"/>
      <c r="M596" s="158" t="s">
        <v>8733</v>
      </c>
      <c r="N596" s="156">
        <f t="shared" si="93"/>
        <v>6376.9</v>
      </c>
      <c r="O596" s="156">
        <f t="shared" si="94"/>
        <v>6389.1</v>
      </c>
      <c r="P596" s="156">
        <f t="shared" si="95"/>
        <v>4151.9</v>
      </c>
      <c r="Q596" s="156">
        <f t="shared" si="96"/>
        <v>4164.1</v>
      </c>
      <c r="R596" s="29" t="str">
        <f>VLOOKUP(VLOOKUP(G596,开关状态表!B:H,2,FALSE),矩阵信息表!B:H,2,FALSE)</f>
        <v>CS6E</v>
      </c>
      <c r="S596" s="29" t="str">
        <f>VLOOKUP(G596,开关状态表!B:H,5,FALSE)</f>
        <v>RN12A</v>
      </c>
      <c r="T596" s="29" t="str">
        <f>VLOOKUP(G596,开关状态表!B:H,6,FALSE)</f>
        <v>TA12A</v>
      </c>
      <c r="U596" s="29">
        <f>VLOOKUP(R596&amp;"-"&amp;S596,通道清单!C:L,8,FALSE)</f>
        <v>54</v>
      </c>
      <c r="V596" s="29">
        <f>VLOOKUP(R596&amp;"-"&amp;S596,通道清单!C:L,9,FALSE)</f>
        <v>6368</v>
      </c>
      <c r="W596" s="29">
        <f>VLOOKUP(R596&amp;"-"&amp;S596,通道清单!C:L,10,FALSE)</f>
        <v>6422</v>
      </c>
      <c r="X596" s="29">
        <f>VLOOKUP(R596&amp;"-"&amp;T596,通道清单!C:L,9,FALSE)</f>
        <v>4143</v>
      </c>
      <c r="Y596" s="29">
        <f>VLOOKUP(R596&amp;"-"&amp;T596,通道清单!C:L,10,FALSE)</f>
        <v>4197</v>
      </c>
    </row>
    <row r="597" ht="15" hidden="1" spans="1:25">
      <c r="A597" s="29">
        <f t="shared" si="98"/>
        <v>596</v>
      </c>
      <c r="B597" s="29" t="str">
        <f t="shared" si="92"/>
        <v>CS6E-1-5-[35][12]-OFF21.1-BW0.45</v>
      </c>
      <c r="C597" s="29" t="str">
        <f>R597&amp;"_BW"&amp;TEXT(O597-N597,"000.00")&amp;"_U"&amp;VLOOKUP(R597&amp;"-"&amp;S597,通道清单!C:L,5,FALSE)&amp;LEFT("_____",5-LEN(VLOOKUP(R597&amp;"-"&amp;S597,通道清单!C:L,4,FALSE)))&amp;VLOOKUP(R597&amp;"-"&amp;S597,通道清单!C:L,4,FALSE)&amp;"_S"&amp;TEXT(N597,"00000.00")&amp;"_E"&amp;TEXT(O597,"00000.00")&amp;"_D"&amp;VLOOKUP(R597&amp;"-"&amp;T597,通道清单!C:L,5,FALSE)&amp;LEFT("_____",5-LEN(VLOOKUP(R597&amp;"-"&amp;T597,通道清单!C:L,4,FALSE)))&amp;VLOOKUP(R597&amp;"-"&amp;T597,通道清单!C:L,4,FALSE)&amp;"_S"&amp;TEXT(P597,"00000.00")&amp;"_E"&amp;TEXT(Q597,"00000.00")</f>
        <v>CS6E_BW000.45_UV____N_S06389.10_E06389.55_DH____A_S04164.10_E04164.55</v>
      </c>
      <c r="D597" s="29"/>
      <c r="E597" s="29"/>
      <c r="F597" s="29"/>
      <c r="G597" s="29" t="s">
        <v>9037</v>
      </c>
      <c r="H597" s="29">
        <f>VLOOKUP(G597,开关状态表!B:I,7,FALSE)</f>
        <v>1</v>
      </c>
      <c r="I597" s="29">
        <v>21.1</v>
      </c>
      <c r="J597" s="161">
        <v>0.45</v>
      </c>
      <c r="K597" s="29" t="s">
        <v>202</v>
      </c>
      <c r="L597" s="29"/>
      <c r="M597" s="158" t="s">
        <v>8733</v>
      </c>
      <c r="N597" s="156">
        <f t="shared" si="93"/>
        <v>6389.1</v>
      </c>
      <c r="O597" s="156">
        <f t="shared" si="94"/>
        <v>6389.55</v>
      </c>
      <c r="P597" s="156">
        <f t="shared" si="95"/>
        <v>4164.1</v>
      </c>
      <c r="Q597" s="156">
        <f t="shared" si="96"/>
        <v>4164.55</v>
      </c>
      <c r="R597" s="29" t="str">
        <f>VLOOKUP(VLOOKUP(G597,开关状态表!B:H,2,FALSE),矩阵信息表!B:H,2,FALSE)</f>
        <v>CS6E</v>
      </c>
      <c r="S597" s="29" t="str">
        <f>VLOOKUP(G597,开关状态表!B:H,5,FALSE)</f>
        <v>RN12A</v>
      </c>
      <c r="T597" s="29" t="str">
        <f>VLOOKUP(G597,开关状态表!B:H,6,FALSE)</f>
        <v>TA12A</v>
      </c>
      <c r="U597" s="29">
        <f>VLOOKUP(R597&amp;"-"&amp;S597,通道清单!C:L,8,FALSE)</f>
        <v>54</v>
      </c>
      <c r="V597" s="29">
        <f>VLOOKUP(R597&amp;"-"&amp;S597,通道清单!C:L,9,FALSE)</f>
        <v>6368</v>
      </c>
      <c r="W597" s="29">
        <f>VLOOKUP(R597&amp;"-"&amp;S597,通道清单!C:L,10,FALSE)</f>
        <v>6422</v>
      </c>
      <c r="X597" s="29">
        <f>VLOOKUP(R597&amp;"-"&amp;T597,通道清单!C:L,9,FALSE)</f>
        <v>4143</v>
      </c>
      <c r="Y597" s="29">
        <f>VLOOKUP(R597&amp;"-"&amp;T597,通道清单!C:L,10,FALSE)</f>
        <v>4197</v>
      </c>
    </row>
    <row r="598" ht="15" hidden="1" spans="1:25">
      <c r="A598" s="29">
        <f t="shared" si="98"/>
        <v>597</v>
      </c>
      <c r="B598" s="29" t="str">
        <f t="shared" si="92"/>
        <v>CS6E-1-5-[35][12]-OFF21.55-BW12.9</v>
      </c>
      <c r="C598" s="29" t="str">
        <f>R598&amp;"_BW"&amp;TEXT(O598-N598,"000.00")&amp;"_U"&amp;VLOOKUP(R598&amp;"-"&amp;S598,通道清单!C:L,5,FALSE)&amp;LEFT("_____",5-LEN(VLOOKUP(R598&amp;"-"&amp;S598,通道清单!C:L,4,FALSE)))&amp;VLOOKUP(R598&amp;"-"&amp;S598,通道清单!C:L,4,FALSE)&amp;"_S"&amp;TEXT(N598,"00000.00")&amp;"_E"&amp;TEXT(O598,"00000.00")&amp;"_D"&amp;VLOOKUP(R598&amp;"-"&amp;T598,通道清单!C:L,5,FALSE)&amp;LEFT("_____",5-LEN(VLOOKUP(R598&amp;"-"&amp;T598,通道清单!C:L,4,FALSE)))&amp;VLOOKUP(R598&amp;"-"&amp;T598,通道清单!C:L,4,FALSE)&amp;"_S"&amp;TEXT(P598,"00000.00")&amp;"_E"&amp;TEXT(Q598,"00000.00")</f>
        <v>CS6E_BW012.90_UV____N_S06389.55_E06402.45_DH____A_S04164.55_E04177.45</v>
      </c>
      <c r="D598" s="29"/>
      <c r="E598" s="29"/>
      <c r="F598" s="29"/>
      <c r="G598" s="29" t="s">
        <v>9037</v>
      </c>
      <c r="H598" s="29">
        <f>VLOOKUP(G598,开关状态表!B:I,7,FALSE)</f>
        <v>1</v>
      </c>
      <c r="I598" s="29">
        <v>21.55</v>
      </c>
      <c r="J598" s="161">
        <v>12.9</v>
      </c>
      <c r="K598" s="29" t="s">
        <v>8732</v>
      </c>
      <c r="L598" s="29"/>
      <c r="M598" s="158" t="s">
        <v>8733</v>
      </c>
      <c r="N598" s="156">
        <f t="shared" si="93"/>
        <v>6389.55</v>
      </c>
      <c r="O598" s="156">
        <f t="shared" si="94"/>
        <v>6402.45</v>
      </c>
      <c r="P598" s="156">
        <f t="shared" si="95"/>
        <v>4164.55</v>
      </c>
      <c r="Q598" s="156">
        <f t="shared" si="96"/>
        <v>4177.45</v>
      </c>
      <c r="R598" s="29" t="str">
        <f>VLOOKUP(VLOOKUP(G598,开关状态表!B:H,2,FALSE),矩阵信息表!B:H,2,FALSE)</f>
        <v>CS6E</v>
      </c>
      <c r="S598" s="29" t="str">
        <f>VLOOKUP(G598,开关状态表!B:H,5,FALSE)</f>
        <v>RN12A</v>
      </c>
      <c r="T598" s="29" t="str">
        <f>VLOOKUP(G598,开关状态表!B:H,6,FALSE)</f>
        <v>TA12A</v>
      </c>
      <c r="U598" s="29">
        <f>VLOOKUP(R598&amp;"-"&amp;S598,通道清单!C:L,8,FALSE)</f>
        <v>54</v>
      </c>
      <c r="V598" s="29">
        <f>VLOOKUP(R598&amp;"-"&amp;S598,通道清单!C:L,9,FALSE)</f>
        <v>6368</v>
      </c>
      <c r="W598" s="29">
        <f>VLOOKUP(R598&amp;"-"&amp;S598,通道清单!C:L,10,FALSE)</f>
        <v>6422</v>
      </c>
      <c r="X598" s="29">
        <f>VLOOKUP(R598&amp;"-"&amp;T598,通道清单!C:L,9,FALSE)</f>
        <v>4143</v>
      </c>
      <c r="Y598" s="29">
        <f>VLOOKUP(R598&amp;"-"&amp;T598,通道清单!C:L,10,FALSE)</f>
        <v>4197</v>
      </c>
    </row>
    <row r="599" ht="15" hidden="1" spans="1:25">
      <c r="A599" s="29">
        <f t="shared" si="98"/>
        <v>598</v>
      </c>
      <c r="B599" s="29" t="str">
        <f t="shared" si="92"/>
        <v>CS6E-1-5-[35][12]-OFF34.45-BW19.55</v>
      </c>
      <c r="C599" s="29" t="str">
        <f>R599&amp;"_BW"&amp;TEXT(O599-N599,"000.00")&amp;"_U"&amp;VLOOKUP(R599&amp;"-"&amp;S599,通道清单!C:L,5,FALSE)&amp;LEFT("_____",5-LEN(VLOOKUP(R599&amp;"-"&amp;S599,通道清单!C:L,4,FALSE)))&amp;VLOOKUP(R599&amp;"-"&amp;S599,通道清单!C:L,4,FALSE)&amp;"_S"&amp;TEXT(N599,"00000.00")&amp;"_E"&amp;TEXT(O599,"00000.00")&amp;"_D"&amp;VLOOKUP(R599&amp;"-"&amp;T599,通道清单!C:L,5,FALSE)&amp;LEFT("_____",5-LEN(VLOOKUP(R599&amp;"-"&amp;T599,通道清单!C:L,4,FALSE)))&amp;VLOOKUP(R599&amp;"-"&amp;T599,通道清单!C:L,4,FALSE)&amp;"_S"&amp;TEXT(P599,"00000.00")&amp;"_E"&amp;TEXT(Q599,"00000.00")</f>
        <v>CS6E_BW019.55_UV____N_S06402.45_E06422.00_DH____A_S04177.45_E04197.00</v>
      </c>
      <c r="D599" s="29"/>
      <c r="E599" s="29"/>
      <c r="F599" s="29"/>
      <c r="G599" s="29" t="s">
        <v>9037</v>
      </c>
      <c r="H599" s="29">
        <f>VLOOKUP(G599,开关状态表!B:I,7,FALSE)</f>
        <v>1</v>
      </c>
      <c r="I599" s="29">
        <v>34.45</v>
      </c>
      <c r="J599" s="161">
        <v>19.55</v>
      </c>
      <c r="K599" s="29" t="s">
        <v>202</v>
      </c>
      <c r="L599" s="29"/>
      <c r="M599" s="158" t="s">
        <v>8733</v>
      </c>
      <c r="N599" s="156">
        <f t="shared" si="93"/>
        <v>6402.45</v>
      </c>
      <c r="O599" s="156">
        <f t="shared" si="94"/>
        <v>6422</v>
      </c>
      <c r="P599" s="156">
        <f t="shared" si="95"/>
        <v>4177.45</v>
      </c>
      <c r="Q599" s="156">
        <f t="shared" si="96"/>
        <v>4197</v>
      </c>
      <c r="R599" s="29" t="str">
        <f>VLOOKUP(VLOOKUP(G599,开关状态表!B:H,2,FALSE),矩阵信息表!B:H,2,FALSE)</f>
        <v>CS6E</v>
      </c>
      <c r="S599" s="29" t="str">
        <f>VLOOKUP(G599,开关状态表!B:H,5,FALSE)</f>
        <v>RN12A</v>
      </c>
      <c r="T599" s="29" t="str">
        <f>VLOOKUP(G599,开关状态表!B:H,6,FALSE)</f>
        <v>TA12A</v>
      </c>
      <c r="U599" s="29">
        <f>VLOOKUP(R599&amp;"-"&amp;S599,通道清单!C:L,8,FALSE)</f>
        <v>54</v>
      </c>
      <c r="V599" s="29">
        <f>VLOOKUP(R599&amp;"-"&amp;S599,通道清单!C:L,9,FALSE)</f>
        <v>6368</v>
      </c>
      <c r="W599" s="29">
        <f>VLOOKUP(R599&amp;"-"&amp;S599,通道清单!C:L,10,FALSE)</f>
        <v>6422</v>
      </c>
      <c r="X599" s="29">
        <f>VLOOKUP(R599&amp;"-"&amp;T599,通道清单!C:L,9,FALSE)</f>
        <v>4143</v>
      </c>
      <c r="Y599" s="29">
        <f>VLOOKUP(R599&amp;"-"&amp;T599,通道清单!C:L,10,FALSE)</f>
        <v>4197</v>
      </c>
    </row>
    <row r="600" ht="15" hidden="1" spans="1:25">
      <c r="A600" s="29">
        <f t="shared" si="98"/>
        <v>599</v>
      </c>
      <c r="B600" s="29" t="str">
        <f t="shared" si="92"/>
        <v>CS6E-1-5-[36][13]-OFF0-BW36</v>
      </c>
      <c r="C600" s="29" t="str">
        <f>R600&amp;"_BW"&amp;TEXT(O600-N600,"000.00")&amp;"_U"&amp;VLOOKUP(R600&amp;"-"&amp;S600,通道清单!C:L,5,FALSE)&amp;LEFT("_____",5-LEN(VLOOKUP(R600&amp;"-"&amp;S600,通道清单!C:L,4,FALSE)))&amp;VLOOKUP(R600&amp;"-"&amp;S600,通道清单!C:L,4,FALSE)&amp;"_S"&amp;TEXT(N600,"00000.00")&amp;"_E"&amp;TEXT(O600,"00000.00")&amp;"_D"&amp;VLOOKUP(R600&amp;"-"&amp;T600,通道清单!C:L,5,FALSE)&amp;LEFT("_____",5-LEN(VLOOKUP(R600&amp;"-"&amp;T600,通道清单!C:L,4,FALSE)))&amp;VLOOKUP(R600&amp;"-"&amp;T600,通道清单!C:L,4,FALSE)&amp;"_S"&amp;TEXT(P600,"00000.00")&amp;"_E"&amp;TEXT(Q600,"00000.00")</f>
        <v>CS6E_BW036.00_UH____N_S05928.00_E05964.00_DV____A_S03703.00_E03739.00</v>
      </c>
      <c r="D600" s="29"/>
      <c r="E600" s="29"/>
      <c r="F600" s="29"/>
      <c r="G600" s="29" t="s">
        <v>9038</v>
      </c>
      <c r="H600" s="29">
        <f>VLOOKUP(G600,开关状态表!B:I,7,FALSE)</f>
        <v>1</v>
      </c>
      <c r="I600" s="29">
        <v>0</v>
      </c>
      <c r="J600" s="161">
        <v>36</v>
      </c>
      <c r="K600" s="29" t="s">
        <v>202</v>
      </c>
      <c r="L600" s="29"/>
      <c r="M600" s="158" t="s">
        <v>8733</v>
      </c>
      <c r="N600" s="156">
        <f t="shared" si="93"/>
        <v>5928</v>
      </c>
      <c r="O600" s="156">
        <f t="shared" si="94"/>
        <v>5964</v>
      </c>
      <c r="P600" s="156">
        <f t="shared" si="95"/>
        <v>3703</v>
      </c>
      <c r="Q600" s="156">
        <f t="shared" si="96"/>
        <v>3739</v>
      </c>
      <c r="R600" s="29" t="str">
        <f>VLOOKUP(VLOOKUP(G600,开关状态表!B:H,2,FALSE),矩阵信息表!B:H,2,FALSE)</f>
        <v>CS6E</v>
      </c>
      <c r="S600" s="29" t="str">
        <f>VLOOKUP(G600,开关状态表!B:H,5,FALSE)</f>
        <v>RN1B</v>
      </c>
      <c r="T600" s="29" t="str">
        <f>VLOOKUP(G600,开关状态表!B:H,6,FALSE)</f>
        <v>TA1B</v>
      </c>
      <c r="U600" s="29">
        <f>VLOOKUP(R600&amp;"-"&amp;S600,通道清单!C:L,8,FALSE)</f>
        <v>54</v>
      </c>
      <c r="V600" s="29">
        <f>VLOOKUP(R600&amp;"-"&amp;S600,通道清单!C:L,9,FALSE)</f>
        <v>5928</v>
      </c>
      <c r="W600" s="29">
        <f>VLOOKUP(R600&amp;"-"&amp;S600,通道清单!C:L,10,FALSE)</f>
        <v>5982</v>
      </c>
      <c r="X600" s="29">
        <f>VLOOKUP(R600&amp;"-"&amp;T600,通道清单!C:L,9,FALSE)</f>
        <v>3703</v>
      </c>
      <c r="Y600" s="29">
        <f>VLOOKUP(R600&amp;"-"&amp;T600,通道清单!C:L,10,FALSE)</f>
        <v>3757</v>
      </c>
    </row>
    <row r="601" ht="15" hidden="1" spans="1:25">
      <c r="A601" s="29">
        <f t="shared" si="98"/>
        <v>600</v>
      </c>
      <c r="B601" s="29" t="str">
        <f t="shared" si="92"/>
        <v>CS6E-1-5-[36][13]-OFF36-BW18</v>
      </c>
      <c r="C601" s="29" t="str">
        <f>R601&amp;"_BW"&amp;TEXT(O601-N601,"000.00")&amp;"_U"&amp;VLOOKUP(R601&amp;"-"&amp;S601,通道清单!C:L,5,FALSE)&amp;LEFT("_____",5-LEN(VLOOKUP(R601&amp;"-"&amp;S601,通道清单!C:L,4,FALSE)))&amp;VLOOKUP(R601&amp;"-"&amp;S601,通道清单!C:L,4,FALSE)&amp;"_S"&amp;TEXT(N601,"00000.00")&amp;"_E"&amp;TEXT(O601,"00000.00")&amp;"_D"&amp;VLOOKUP(R601&amp;"-"&amp;T601,通道清单!C:L,5,FALSE)&amp;LEFT("_____",5-LEN(VLOOKUP(R601&amp;"-"&amp;T601,通道清单!C:L,4,FALSE)))&amp;VLOOKUP(R601&amp;"-"&amp;T601,通道清单!C:L,4,FALSE)&amp;"_S"&amp;TEXT(P601,"00000.00")&amp;"_E"&amp;TEXT(Q601,"00000.00")</f>
        <v>CS6E_BW018.00_UH____N_S05964.00_E05982.00_DV____A_S03739.00_E03757.00</v>
      </c>
      <c r="D601" s="29"/>
      <c r="E601" s="29"/>
      <c r="F601" s="29"/>
      <c r="G601" s="29" t="s">
        <v>9038</v>
      </c>
      <c r="H601" s="29">
        <f>VLOOKUP(G601,开关状态表!B:I,7,FALSE)</f>
        <v>1</v>
      </c>
      <c r="I601" s="29">
        <v>36</v>
      </c>
      <c r="J601" s="161">
        <v>18</v>
      </c>
      <c r="K601" s="29" t="s">
        <v>8732</v>
      </c>
      <c r="L601" s="29"/>
      <c r="M601" s="158" t="s">
        <v>8733</v>
      </c>
      <c r="N601" s="156">
        <f t="shared" si="93"/>
        <v>5964</v>
      </c>
      <c r="O601" s="156">
        <f t="shared" si="94"/>
        <v>5982</v>
      </c>
      <c r="P601" s="156">
        <f t="shared" si="95"/>
        <v>3739</v>
      </c>
      <c r="Q601" s="156">
        <f t="shared" si="96"/>
        <v>3757</v>
      </c>
      <c r="R601" s="29" t="str">
        <f>VLOOKUP(VLOOKUP(G601,开关状态表!B:H,2,FALSE),矩阵信息表!B:H,2,FALSE)</f>
        <v>CS6E</v>
      </c>
      <c r="S601" s="29" t="str">
        <f>VLOOKUP(G601,开关状态表!B:H,5,FALSE)</f>
        <v>RN1B</v>
      </c>
      <c r="T601" s="29" t="str">
        <f>VLOOKUP(G601,开关状态表!B:H,6,FALSE)</f>
        <v>TA1B</v>
      </c>
      <c r="U601" s="29">
        <f>VLOOKUP(R601&amp;"-"&amp;S601,通道清单!C:L,8,FALSE)</f>
        <v>54</v>
      </c>
      <c r="V601" s="29">
        <f>VLOOKUP(R601&amp;"-"&amp;S601,通道清单!C:L,9,FALSE)</f>
        <v>5928</v>
      </c>
      <c r="W601" s="29">
        <f>VLOOKUP(R601&amp;"-"&amp;S601,通道清单!C:L,10,FALSE)</f>
        <v>5982</v>
      </c>
      <c r="X601" s="29">
        <f>VLOOKUP(R601&amp;"-"&amp;T601,通道清单!C:L,9,FALSE)</f>
        <v>3703</v>
      </c>
      <c r="Y601" s="29">
        <f>VLOOKUP(R601&amp;"-"&amp;T601,通道清单!C:L,10,FALSE)</f>
        <v>3757</v>
      </c>
    </row>
    <row r="602" ht="15" hidden="1" spans="1:25">
      <c r="A602" s="29">
        <f t="shared" si="98"/>
        <v>601</v>
      </c>
      <c r="B602" s="29" t="str">
        <f t="shared" si="92"/>
        <v>CS6E-1-5-[37][14]-OFF0-BW36</v>
      </c>
      <c r="C602" s="29" t="str">
        <f>R602&amp;"_BW"&amp;TEXT(O602-N602,"000.00")&amp;"_U"&amp;VLOOKUP(R602&amp;"-"&amp;S602,通道清单!C:L,5,FALSE)&amp;LEFT("_____",5-LEN(VLOOKUP(R602&amp;"-"&amp;S602,通道清单!C:L,4,FALSE)))&amp;VLOOKUP(R602&amp;"-"&amp;S602,通道清单!C:L,4,FALSE)&amp;"_S"&amp;TEXT(N602,"00000.00")&amp;"_E"&amp;TEXT(O602,"00000.00")&amp;"_D"&amp;VLOOKUP(R602&amp;"-"&amp;T602,通道清单!C:L,5,FALSE)&amp;LEFT("_____",5-LEN(VLOOKUP(R602&amp;"-"&amp;T602,通道清单!C:L,4,FALSE)))&amp;VLOOKUP(R602&amp;"-"&amp;T602,通道清单!C:L,4,FALSE)&amp;"_S"&amp;TEXT(P602,"00000.00")&amp;"_E"&amp;TEXT(Q602,"00000.00")</f>
        <v>CS6E_BW036.00_UH____N_S05987.00_E06023.00_DV____A_S03762.00_E03798.00</v>
      </c>
      <c r="D602" s="29"/>
      <c r="E602" s="29"/>
      <c r="F602" s="29"/>
      <c r="G602" s="29" t="s">
        <v>9039</v>
      </c>
      <c r="H602" s="29">
        <f>VLOOKUP(G602,开关状态表!B:I,7,FALSE)</f>
        <v>1</v>
      </c>
      <c r="I602" s="29">
        <v>0</v>
      </c>
      <c r="J602" s="161">
        <v>36</v>
      </c>
      <c r="K602" s="29" t="s">
        <v>8732</v>
      </c>
      <c r="L602" s="29"/>
      <c r="M602" s="158" t="s">
        <v>8733</v>
      </c>
      <c r="N602" s="156">
        <f t="shared" si="93"/>
        <v>5987</v>
      </c>
      <c r="O602" s="156">
        <f t="shared" si="94"/>
        <v>6023</v>
      </c>
      <c r="P602" s="156">
        <f t="shared" si="95"/>
        <v>3762</v>
      </c>
      <c r="Q602" s="156">
        <f t="shared" si="96"/>
        <v>3798</v>
      </c>
      <c r="R602" s="29" t="str">
        <f>VLOOKUP(VLOOKUP(G602,开关状态表!B:H,2,FALSE),矩阵信息表!B:H,2,FALSE)</f>
        <v>CS6E</v>
      </c>
      <c r="S602" s="29" t="str">
        <f>VLOOKUP(G602,开关状态表!B:H,5,FALSE)</f>
        <v>RN2B</v>
      </c>
      <c r="T602" s="29" t="str">
        <f>VLOOKUP(G602,开关状态表!B:H,6,FALSE)</f>
        <v>TA2B</v>
      </c>
      <c r="U602" s="29">
        <f>VLOOKUP(R602&amp;"-"&amp;S602,通道清单!C:L,8,FALSE)</f>
        <v>36</v>
      </c>
      <c r="V602" s="29">
        <f>VLOOKUP(R602&amp;"-"&amp;S602,通道清单!C:L,9,FALSE)</f>
        <v>5987</v>
      </c>
      <c r="W602" s="29">
        <f>VLOOKUP(R602&amp;"-"&amp;S602,通道清单!C:L,10,FALSE)</f>
        <v>6023</v>
      </c>
      <c r="X602" s="29">
        <f>VLOOKUP(R602&amp;"-"&amp;T602,通道清单!C:L,9,FALSE)</f>
        <v>3762</v>
      </c>
      <c r="Y602" s="29">
        <f>VLOOKUP(R602&amp;"-"&amp;T602,通道清单!C:L,10,FALSE)</f>
        <v>3798</v>
      </c>
    </row>
    <row r="603" ht="15" hidden="1" spans="1:25">
      <c r="A603" s="29">
        <f t="shared" si="98"/>
        <v>602</v>
      </c>
      <c r="B603" s="29" t="str">
        <f t="shared" si="92"/>
        <v>CS6E-1-5-[38][15]-OFF0-BW0.8</v>
      </c>
      <c r="C603" s="29" t="str">
        <f>R603&amp;"_BW"&amp;TEXT(O603-N603,"000.00")&amp;"_U"&amp;VLOOKUP(R603&amp;"-"&amp;S603,通道清单!C:L,5,FALSE)&amp;LEFT("_____",5-LEN(VLOOKUP(R603&amp;"-"&amp;S603,通道清单!C:L,4,FALSE)))&amp;VLOOKUP(R603&amp;"-"&amp;S603,通道清单!C:L,4,FALSE)&amp;"_S"&amp;TEXT(N603,"00000.00")&amp;"_E"&amp;TEXT(O603,"00000.00")&amp;"_D"&amp;VLOOKUP(R603&amp;"-"&amp;T603,通道清单!C:L,5,FALSE)&amp;LEFT("_____",5-LEN(VLOOKUP(R603&amp;"-"&amp;T603,通道清单!C:L,4,FALSE)))&amp;VLOOKUP(R603&amp;"-"&amp;T603,通道清单!C:L,4,FALSE)&amp;"_S"&amp;TEXT(P603,"00000.00")&amp;"_E"&amp;TEXT(Q603,"00000.00")</f>
        <v>CS6E_BW000.80_UH____N_S06027.00_E06027.80_DV____A_S03802.00_E03802.80</v>
      </c>
      <c r="D603" s="29"/>
      <c r="E603" s="29"/>
      <c r="F603" s="29"/>
      <c r="G603" s="29" t="s">
        <v>9040</v>
      </c>
      <c r="H603" s="29">
        <f>VLOOKUP(G603,开关状态表!B:I,7,FALSE)</f>
        <v>1</v>
      </c>
      <c r="I603" s="29">
        <v>0</v>
      </c>
      <c r="J603" s="161">
        <v>0.8</v>
      </c>
      <c r="K603" s="29" t="s">
        <v>202</v>
      </c>
      <c r="L603" s="29"/>
      <c r="M603" s="158" t="s">
        <v>8733</v>
      </c>
      <c r="N603" s="156">
        <f t="shared" si="93"/>
        <v>6027</v>
      </c>
      <c r="O603" s="156">
        <f t="shared" si="94"/>
        <v>6027.8</v>
      </c>
      <c r="P603" s="156">
        <f t="shared" si="95"/>
        <v>3802</v>
      </c>
      <c r="Q603" s="156">
        <f t="shared" si="96"/>
        <v>3802.8</v>
      </c>
      <c r="R603" s="29" t="str">
        <f>VLOOKUP(VLOOKUP(G603,开关状态表!B:H,2,FALSE),矩阵信息表!B:H,2,FALSE)</f>
        <v>CS6E</v>
      </c>
      <c r="S603" s="29" t="str">
        <f>VLOOKUP(G603,开关状态表!B:H,5,FALSE)</f>
        <v>RN3B</v>
      </c>
      <c r="T603" s="29" t="str">
        <f>VLOOKUP(G603,开关状态表!B:H,6,FALSE)</f>
        <v>TA3B</v>
      </c>
      <c r="U603" s="29">
        <f>VLOOKUP(R603&amp;"-"&amp;S603,通道清单!C:L,8,FALSE)</f>
        <v>36</v>
      </c>
      <c r="V603" s="29">
        <f>VLOOKUP(R603&amp;"-"&amp;S603,通道清单!C:L,9,FALSE)</f>
        <v>6027</v>
      </c>
      <c r="W603" s="29">
        <f>VLOOKUP(R603&amp;"-"&amp;S603,通道清单!C:L,10,FALSE)</f>
        <v>6063</v>
      </c>
      <c r="X603" s="29">
        <f>VLOOKUP(R603&amp;"-"&amp;T603,通道清单!C:L,9,FALSE)</f>
        <v>3802</v>
      </c>
      <c r="Y603" s="29">
        <f>VLOOKUP(R603&amp;"-"&amp;T603,通道清单!C:L,10,FALSE)</f>
        <v>3838</v>
      </c>
    </row>
    <row r="604" ht="15" hidden="1" spans="1:25">
      <c r="A604" s="29">
        <f t="shared" si="98"/>
        <v>603</v>
      </c>
      <c r="B604" s="29" t="str">
        <f t="shared" si="92"/>
        <v>CS6E-1-5-[38][15]-OFF0.8-BW8.4</v>
      </c>
      <c r="C604" s="29" t="str">
        <f>R604&amp;"_BW"&amp;TEXT(O604-N604,"000.00")&amp;"_U"&amp;VLOOKUP(R604&amp;"-"&amp;S604,通道清单!C:L,5,FALSE)&amp;LEFT("_____",5-LEN(VLOOKUP(R604&amp;"-"&amp;S604,通道清单!C:L,4,FALSE)))&amp;VLOOKUP(R604&amp;"-"&amp;S604,通道清单!C:L,4,FALSE)&amp;"_S"&amp;TEXT(N604,"00000.00")&amp;"_E"&amp;TEXT(O604,"00000.00")&amp;"_D"&amp;VLOOKUP(R604&amp;"-"&amp;T604,通道清单!C:L,5,FALSE)&amp;LEFT("_____",5-LEN(VLOOKUP(R604&amp;"-"&amp;T604,通道清单!C:L,4,FALSE)))&amp;VLOOKUP(R604&amp;"-"&amp;T604,通道清单!C:L,4,FALSE)&amp;"_S"&amp;TEXT(P604,"00000.00")&amp;"_E"&amp;TEXT(Q604,"00000.00")</f>
        <v>CS6E_BW008.40_UH____N_S06027.80_E06036.20_DV____A_S03802.80_E03811.20</v>
      </c>
      <c r="D604" s="29"/>
      <c r="E604" s="29"/>
      <c r="F604" s="29"/>
      <c r="G604" s="29" t="s">
        <v>9040</v>
      </c>
      <c r="H604" s="29">
        <f>VLOOKUP(G604,开关状态表!B:I,7,FALSE)</f>
        <v>1</v>
      </c>
      <c r="I604" s="29">
        <v>0.8</v>
      </c>
      <c r="J604" s="161">
        <v>8.4</v>
      </c>
      <c r="K604" s="29" t="s">
        <v>8732</v>
      </c>
      <c r="L604" s="29"/>
      <c r="M604" s="158" t="s">
        <v>8733</v>
      </c>
      <c r="N604" s="156">
        <f t="shared" si="93"/>
        <v>6027.8</v>
      </c>
      <c r="O604" s="156">
        <f t="shared" si="94"/>
        <v>6036.2</v>
      </c>
      <c r="P604" s="156">
        <f t="shared" si="95"/>
        <v>3802.8</v>
      </c>
      <c r="Q604" s="156">
        <f t="shared" si="96"/>
        <v>3811.2</v>
      </c>
      <c r="R604" s="29" t="str">
        <f>VLOOKUP(VLOOKUP(G604,开关状态表!B:H,2,FALSE),矩阵信息表!B:H,2,FALSE)</f>
        <v>CS6E</v>
      </c>
      <c r="S604" s="29" t="str">
        <f>VLOOKUP(G604,开关状态表!B:H,5,FALSE)</f>
        <v>RN3B</v>
      </c>
      <c r="T604" s="29" t="str">
        <f>VLOOKUP(G604,开关状态表!B:H,6,FALSE)</f>
        <v>TA3B</v>
      </c>
      <c r="U604" s="29">
        <f>VLOOKUP(R604&amp;"-"&amp;S604,通道清单!C:L,8,FALSE)</f>
        <v>36</v>
      </c>
      <c r="V604" s="29">
        <f>VLOOKUP(R604&amp;"-"&amp;S604,通道清单!C:L,9,FALSE)</f>
        <v>6027</v>
      </c>
      <c r="W604" s="29">
        <f>VLOOKUP(R604&amp;"-"&amp;S604,通道清单!C:L,10,FALSE)</f>
        <v>6063</v>
      </c>
      <c r="X604" s="29">
        <f>VLOOKUP(R604&amp;"-"&amp;T604,通道清单!C:L,9,FALSE)</f>
        <v>3802</v>
      </c>
      <c r="Y604" s="29">
        <f>VLOOKUP(R604&amp;"-"&amp;T604,通道清单!C:L,10,FALSE)</f>
        <v>3838</v>
      </c>
    </row>
    <row r="605" ht="15" hidden="1" spans="1:25">
      <c r="A605" s="29">
        <f t="shared" si="98"/>
        <v>604</v>
      </c>
      <c r="B605" s="29" t="str">
        <f t="shared" si="92"/>
        <v>CS6E-1-5-[38][15]-OFF9.2-BW9.05</v>
      </c>
      <c r="C605" s="29" t="str">
        <f>R605&amp;"_BW"&amp;TEXT(O605-N605,"000.00")&amp;"_U"&amp;VLOOKUP(R605&amp;"-"&amp;S605,通道清单!C:L,5,FALSE)&amp;LEFT("_____",5-LEN(VLOOKUP(R605&amp;"-"&amp;S605,通道清单!C:L,4,FALSE)))&amp;VLOOKUP(R605&amp;"-"&amp;S605,通道清单!C:L,4,FALSE)&amp;"_S"&amp;TEXT(N605,"00000.00")&amp;"_E"&amp;TEXT(O605,"00000.00")&amp;"_D"&amp;VLOOKUP(R605&amp;"-"&amp;T605,通道清单!C:L,5,FALSE)&amp;LEFT("_____",5-LEN(VLOOKUP(R605&amp;"-"&amp;T605,通道清单!C:L,4,FALSE)))&amp;VLOOKUP(R605&amp;"-"&amp;T605,通道清单!C:L,4,FALSE)&amp;"_S"&amp;TEXT(P605,"00000.00")&amp;"_E"&amp;TEXT(Q605,"00000.00")</f>
        <v>CS6E_BW009.05_UH____N_S06036.20_E06045.25_DV____A_S03811.20_E03820.25</v>
      </c>
      <c r="D605" s="29"/>
      <c r="E605" s="29"/>
      <c r="F605" s="29"/>
      <c r="G605" s="29" t="s">
        <v>9040</v>
      </c>
      <c r="H605" s="29">
        <f>VLOOKUP(G605,开关状态表!B:I,7,FALSE)</f>
        <v>1</v>
      </c>
      <c r="I605" s="29">
        <v>9.2</v>
      </c>
      <c r="J605" s="161">
        <v>9.05</v>
      </c>
      <c r="K605" s="29" t="s">
        <v>202</v>
      </c>
      <c r="L605" s="29"/>
      <c r="M605" s="158" t="s">
        <v>8733</v>
      </c>
      <c r="N605" s="156">
        <f t="shared" si="93"/>
        <v>6036.2</v>
      </c>
      <c r="O605" s="156">
        <f t="shared" si="94"/>
        <v>6045.25</v>
      </c>
      <c r="P605" s="156">
        <f t="shared" si="95"/>
        <v>3811.2</v>
      </c>
      <c r="Q605" s="156">
        <f t="shared" si="96"/>
        <v>3820.25</v>
      </c>
      <c r="R605" s="29" t="str">
        <f>VLOOKUP(VLOOKUP(G605,开关状态表!B:H,2,FALSE),矩阵信息表!B:H,2,FALSE)</f>
        <v>CS6E</v>
      </c>
      <c r="S605" s="29" t="str">
        <f>VLOOKUP(G605,开关状态表!B:H,5,FALSE)</f>
        <v>RN3B</v>
      </c>
      <c r="T605" s="29" t="str">
        <f>VLOOKUP(G605,开关状态表!B:H,6,FALSE)</f>
        <v>TA3B</v>
      </c>
      <c r="U605" s="29">
        <f>VLOOKUP(R605&amp;"-"&amp;S605,通道清单!C:L,8,FALSE)</f>
        <v>36</v>
      </c>
      <c r="V605" s="29">
        <f>VLOOKUP(R605&amp;"-"&amp;S605,通道清单!C:L,9,FALSE)</f>
        <v>6027</v>
      </c>
      <c r="W605" s="29">
        <f>VLOOKUP(R605&amp;"-"&amp;S605,通道清单!C:L,10,FALSE)</f>
        <v>6063</v>
      </c>
      <c r="X605" s="29">
        <f>VLOOKUP(R605&amp;"-"&amp;T605,通道清单!C:L,9,FALSE)</f>
        <v>3802</v>
      </c>
      <c r="Y605" s="29">
        <f>VLOOKUP(R605&amp;"-"&amp;T605,通道清单!C:L,10,FALSE)</f>
        <v>3838</v>
      </c>
    </row>
    <row r="606" ht="15" hidden="1" spans="1:25">
      <c r="A606" s="29">
        <f t="shared" si="98"/>
        <v>605</v>
      </c>
      <c r="B606" s="29" t="str">
        <f t="shared" si="92"/>
        <v>CS6E-1-5-[38][15]-OFF18.25-BW9.5</v>
      </c>
      <c r="C606" s="29" t="str">
        <f>R606&amp;"_BW"&amp;TEXT(O606-N606,"000.00")&amp;"_U"&amp;VLOOKUP(R606&amp;"-"&amp;S606,通道清单!C:L,5,FALSE)&amp;LEFT("_____",5-LEN(VLOOKUP(R606&amp;"-"&amp;S606,通道清单!C:L,4,FALSE)))&amp;VLOOKUP(R606&amp;"-"&amp;S606,通道清单!C:L,4,FALSE)&amp;"_S"&amp;TEXT(N606,"00000.00")&amp;"_E"&amp;TEXT(O606,"00000.00")&amp;"_D"&amp;VLOOKUP(R606&amp;"-"&amp;T606,通道清单!C:L,5,FALSE)&amp;LEFT("_____",5-LEN(VLOOKUP(R606&amp;"-"&amp;T606,通道清单!C:L,4,FALSE)))&amp;VLOOKUP(R606&amp;"-"&amp;T606,通道清单!C:L,4,FALSE)&amp;"_S"&amp;TEXT(P606,"00000.00")&amp;"_E"&amp;TEXT(Q606,"00000.00")</f>
        <v>CS6E_BW009.50_UH____N_S06045.25_E06054.75_DV____A_S03820.25_E03829.75</v>
      </c>
      <c r="D606" s="29"/>
      <c r="E606" s="29"/>
      <c r="F606" s="29"/>
      <c r="G606" s="29" t="s">
        <v>9040</v>
      </c>
      <c r="H606" s="29">
        <f>VLOOKUP(G606,开关状态表!B:I,7,FALSE)</f>
        <v>1</v>
      </c>
      <c r="I606" s="29">
        <v>18.25</v>
      </c>
      <c r="J606" s="161">
        <v>9.5</v>
      </c>
      <c r="K606" s="29" t="s">
        <v>8732</v>
      </c>
      <c r="L606" s="29"/>
      <c r="M606" s="158" t="s">
        <v>8733</v>
      </c>
      <c r="N606" s="156">
        <f t="shared" si="93"/>
        <v>6045.25</v>
      </c>
      <c r="O606" s="156">
        <f t="shared" si="94"/>
        <v>6054.75</v>
      </c>
      <c r="P606" s="156">
        <f t="shared" si="95"/>
        <v>3820.25</v>
      </c>
      <c r="Q606" s="156">
        <f t="shared" si="96"/>
        <v>3829.75</v>
      </c>
      <c r="R606" s="29" t="str">
        <f>VLOOKUP(VLOOKUP(G606,开关状态表!B:H,2,FALSE),矩阵信息表!B:H,2,FALSE)</f>
        <v>CS6E</v>
      </c>
      <c r="S606" s="29" t="str">
        <f>VLOOKUP(G606,开关状态表!B:H,5,FALSE)</f>
        <v>RN3B</v>
      </c>
      <c r="T606" s="29" t="str">
        <f>VLOOKUP(G606,开关状态表!B:H,6,FALSE)</f>
        <v>TA3B</v>
      </c>
      <c r="U606" s="29">
        <f>VLOOKUP(R606&amp;"-"&amp;S606,通道清单!C:L,8,FALSE)</f>
        <v>36</v>
      </c>
      <c r="V606" s="29">
        <f>VLOOKUP(R606&amp;"-"&amp;S606,通道清单!C:L,9,FALSE)</f>
        <v>6027</v>
      </c>
      <c r="W606" s="29">
        <f>VLOOKUP(R606&amp;"-"&amp;S606,通道清单!C:L,10,FALSE)</f>
        <v>6063</v>
      </c>
      <c r="X606" s="29">
        <f>VLOOKUP(R606&amp;"-"&amp;T606,通道清单!C:L,9,FALSE)</f>
        <v>3802</v>
      </c>
      <c r="Y606" s="29">
        <f>VLOOKUP(R606&amp;"-"&amp;T606,通道清单!C:L,10,FALSE)</f>
        <v>3838</v>
      </c>
    </row>
    <row r="607" ht="15" hidden="1" spans="1:25">
      <c r="A607" s="29">
        <f t="shared" si="98"/>
        <v>606</v>
      </c>
      <c r="B607" s="29" t="str">
        <f t="shared" si="92"/>
        <v>CS6E-1-5-[38][15]-OFF27.75-BW0.45</v>
      </c>
      <c r="C607" s="29" t="str">
        <f>R607&amp;"_BW"&amp;TEXT(O607-N607,"000.00")&amp;"_U"&amp;VLOOKUP(R607&amp;"-"&amp;S607,通道清单!C:L,5,FALSE)&amp;LEFT("_____",5-LEN(VLOOKUP(R607&amp;"-"&amp;S607,通道清单!C:L,4,FALSE)))&amp;VLOOKUP(R607&amp;"-"&amp;S607,通道清单!C:L,4,FALSE)&amp;"_S"&amp;TEXT(N607,"00000.00")&amp;"_E"&amp;TEXT(O607,"00000.00")&amp;"_D"&amp;VLOOKUP(R607&amp;"-"&amp;T607,通道清单!C:L,5,FALSE)&amp;LEFT("_____",5-LEN(VLOOKUP(R607&amp;"-"&amp;T607,通道清单!C:L,4,FALSE)))&amp;VLOOKUP(R607&amp;"-"&amp;T607,通道清单!C:L,4,FALSE)&amp;"_S"&amp;TEXT(P607,"00000.00")&amp;"_E"&amp;TEXT(Q607,"00000.00")</f>
        <v>CS6E_BW000.45_UH____N_S06054.75_E06055.20_DV____A_S03829.75_E03830.20</v>
      </c>
      <c r="D607" s="29"/>
      <c r="E607" s="29"/>
      <c r="F607" s="29"/>
      <c r="G607" s="29" t="s">
        <v>9040</v>
      </c>
      <c r="H607" s="29">
        <f>VLOOKUP(G607,开关状态表!B:I,7,FALSE)</f>
        <v>1</v>
      </c>
      <c r="I607" s="29">
        <v>27.75</v>
      </c>
      <c r="J607" s="161">
        <v>0.45</v>
      </c>
      <c r="K607" s="29" t="s">
        <v>202</v>
      </c>
      <c r="L607" s="29"/>
      <c r="M607" s="158" t="s">
        <v>8733</v>
      </c>
      <c r="N607" s="156">
        <f t="shared" si="93"/>
        <v>6054.75</v>
      </c>
      <c r="O607" s="156">
        <f t="shared" si="94"/>
        <v>6055.2</v>
      </c>
      <c r="P607" s="156">
        <f t="shared" si="95"/>
        <v>3829.75</v>
      </c>
      <c r="Q607" s="156">
        <f t="shared" si="96"/>
        <v>3830.2</v>
      </c>
      <c r="R607" s="29" t="str">
        <f>VLOOKUP(VLOOKUP(G607,开关状态表!B:H,2,FALSE),矩阵信息表!B:H,2,FALSE)</f>
        <v>CS6E</v>
      </c>
      <c r="S607" s="29" t="str">
        <f>VLOOKUP(G607,开关状态表!B:H,5,FALSE)</f>
        <v>RN3B</v>
      </c>
      <c r="T607" s="29" t="str">
        <f>VLOOKUP(G607,开关状态表!B:H,6,FALSE)</f>
        <v>TA3B</v>
      </c>
      <c r="U607" s="29">
        <f>VLOOKUP(R607&amp;"-"&amp;S607,通道清单!C:L,8,FALSE)</f>
        <v>36</v>
      </c>
      <c r="V607" s="29">
        <f>VLOOKUP(R607&amp;"-"&amp;S607,通道清单!C:L,9,FALSE)</f>
        <v>6027</v>
      </c>
      <c r="W607" s="29">
        <f>VLOOKUP(R607&amp;"-"&amp;S607,通道清单!C:L,10,FALSE)</f>
        <v>6063</v>
      </c>
      <c r="X607" s="29">
        <f>VLOOKUP(R607&amp;"-"&amp;T607,通道清单!C:L,9,FALSE)</f>
        <v>3802</v>
      </c>
      <c r="Y607" s="29">
        <f>VLOOKUP(R607&amp;"-"&amp;T607,通道清单!C:L,10,FALSE)</f>
        <v>3838</v>
      </c>
    </row>
    <row r="608" ht="15" hidden="1" spans="1:25">
      <c r="A608" s="29">
        <f t="shared" si="98"/>
        <v>607</v>
      </c>
      <c r="B608" s="29" t="str">
        <f t="shared" si="92"/>
        <v>CS6E-1-5-[38][15]-OFF28.2-BW7.6</v>
      </c>
      <c r="C608" s="29" t="str">
        <f>R608&amp;"_BW"&amp;TEXT(O608-N608,"000.00")&amp;"_U"&amp;VLOOKUP(R608&amp;"-"&amp;S608,通道清单!C:L,5,FALSE)&amp;LEFT("_____",5-LEN(VLOOKUP(R608&amp;"-"&amp;S608,通道清单!C:L,4,FALSE)))&amp;VLOOKUP(R608&amp;"-"&amp;S608,通道清单!C:L,4,FALSE)&amp;"_S"&amp;TEXT(N608,"00000.00")&amp;"_E"&amp;TEXT(O608,"00000.00")&amp;"_D"&amp;VLOOKUP(R608&amp;"-"&amp;T608,通道清单!C:L,5,FALSE)&amp;LEFT("_____",5-LEN(VLOOKUP(R608&amp;"-"&amp;T608,通道清单!C:L,4,FALSE)))&amp;VLOOKUP(R608&amp;"-"&amp;T608,通道清单!C:L,4,FALSE)&amp;"_S"&amp;TEXT(P608,"00000.00")&amp;"_E"&amp;TEXT(Q608,"00000.00")</f>
        <v>CS6E_BW007.60_UH____N_S06055.20_E06062.80_DV____A_S03830.20_E03837.80</v>
      </c>
      <c r="D608" s="29"/>
      <c r="E608" s="29"/>
      <c r="F608" s="29"/>
      <c r="G608" s="29" t="s">
        <v>9040</v>
      </c>
      <c r="H608" s="29">
        <f>VLOOKUP(G608,开关状态表!B:I,7,FALSE)</f>
        <v>1</v>
      </c>
      <c r="I608" s="29">
        <v>28.2</v>
      </c>
      <c r="J608" s="161">
        <v>7.6</v>
      </c>
      <c r="K608" s="29" t="s">
        <v>8732</v>
      </c>
      <c r="L608" s="29"/>
      <c r="M608" s="158" t="s">
        <v>8733</v>
      </c>
      <c r="N608" s="156">
        <f t="shared" si="93"/>
        <v>6055.2</v>
      </c>
      <c r="O608" s="156">
        <f t="shared" si="94"/>
        <v>6062.8</v>
      </c>
      <c r="P608" s="156">
        <f t="shared" si="95"/>
        <v>3830.2</v>
      </c>
      <c r="Q608" s="156">
        <f t="shared" si="96"/>
        <v>3837.8</v>
      </c>
      <c r="R608" s="29" t="str">
        <f>VLOOKUP(VLOOKUP(G608,开关状态表!B:H,2,FALSE),矩阵信息表!B:H,2,FALSE)</f>
        <v>CS6E</v>
      </c>
      <c r="S608" s="29" t="str">
        <f>VLOOKUP(G608,开关状态表!B:H,5,FALSE)</f>
        <v>RN3B</v>
      </c>
      <c r="T608" s="29" t="str">
        <f>VLOOKUP(G608,开关状态表!B:H,6,FALSE)</f>
        <v>TA3B</v>
      </c>
      <c r="U608" s="29">
        <f>VLOOKUP(R608&amp;"-"&amp;S608,通道清单!C:L,8,FALSE)</f>
        <v>36</v>
      </c>
      <c r="V608" s="29">
        <f>VLOOKUP(R608&amp;"-"&amp;S608,通道清单!C:L,9,FALSE)</f>
        <v>6027</v>
      </c>
      <c r="W608" s="29">
        <f>VLOOKUP(R608&amp;"-"&amp;S608,通道清单!C:L,10,FALSE)</f>
        <v>6063</v>
      </c>
      <c r="X608" s="29">
        <f>VLOOKUP(R608&amp;"-"&amp;T608,通道清单!C:L,9,FALSE)</f>
        <v>3802</v>
      </c>
      <c r="Y608" s="29">
        <f>VLOOKUP(R608&amp;"-"&amp;T608,通道清单!C:L,10,FALSE)</f>
        <v>3838</v>
      </c>
    </row>
    <row r="609" ht="15" hidden="1" spans="1:25">
      <c r="A609" s="29">
        <f t="shared" si="98"/>
        <v>608</v>
      </c>
      <c r="B609" s="29" t="str">
        <f t="shared" si="92"/>
        <v>CS6E-1-5-[38][15]-OFF35.8-BW0.2</v>
      </c>
      <c r="C609" s="29" t="str">
        <f>R609&amp;"_BW"&amp;TEXT(O609-N609,"000.00")&amp;"_U"&amp;VLOOKUP(R609&amp;"-"&amp;S609,通道清单!C:L,5,FALSE)&amp;LEFT("_____",5-LEN(VLOOKUP(R609&amp;"-"&amp;S609,通道清单!C:L,4,FALSE)))&amp;VLOOKUP(R609&amp;"-"&amp;S609,通道清单!C:L,4,FALSE)&amp;"_S"&amp;TEXT(N609,"00000.00")&amp;"_E"&amp;TEXT(O609,"00000.00")&amp;"_D"&amp;VLOOKUP(R609&amp;"-"&amp;T609,通道清单!C:L,5,FALSE)&amp;LEFT("_____",5-LEN(VLOOKUP(R609&amp;"-"&amp;T609,通道清单!C:L,4,FALSE)))&amp;VLOOKUP(R609&amp;"-"&amp;T609,通道清单!C:L,4,FALSE)&amp;"_S"&amp;TEXT(P609,"00000.00")&amp;"_E"&amp;TEXT(Q609,"00000.00")</f>
        <v>CS6E_BW000.20_UH____N_S06062.80_E06063.00_DV____A_S03837.80_E03838.00</v>
      </c>
      <c r="D609" s="29"/>
      <c r="E609" s="29"/>
      <c r="F609" s="29"/>
      <c r="G609" s="29" t="s">
        <v>9040</v>
      </c>
      <c r="H609" s="29">
        <f>VLOOKUP(G609,开关状态表!B:I,7,FALSE)</f>
        <v>1</v>
      </c>
      <c r="I609" s="29">
        <v>35.8</v>
      </c>
      <c r="J609" s="161">
        <v>0.2</v>
      </c>
      <c r="K609" s="29" t="s">
        <v>202</v>
      </c>
      <c r="L609" s="29"/>
      <c r="M609" s="158" t="s">
        <v>8733</v>
      </c>
      <c r="N609" s="156">
        <f t="shared" si="93"/>
        <v>6062.8</v>
      </c>
      <c r="O609" s="156">
        <f t="shared" si="94"/>
        <v>6063</v>
      </c>
      <c r="P609" s="156">
        <f t="shared" si="95"/>
        <v>3837.8</v>
      </c>
      <c r="Q609" s="156">
        <f t="shared" si="96"/>
        <v>3838</v>
      </c>
      <c r="R609" s="29" t="str">
        <f>VLOOKUP(VLOOKUP(G609,开关状态表!B:H,2,FALSE),矩阵信息表!B:H,2,FALSE)</f>
        <v>CS6E</v>
      </c>
      <c r="S609" s="29" t="str">
        <f>VLOOKUP(G609,开关状态表!B:H,5,FALSE)</f>
        <v>RN3B</v>
      </c>
      <c r="T609" s="29" t="str">
        <f>VLOOKUP(G609,开关状态表!B:H,6,FALSE)</f>
        <v>TA3B</v>
      </c>
      <c r="U609" s="29">
        <f>VLOOKUP(R609&amp;"-"&amp;S609,通道清单!C:L,8,FALSE)</f>
        <v>36</v>
      </c>
      <c r="V609" s="29">
        <f>VLOOKUP(R609&amp;"-"&amp;S609,通道清单!C:L,9,FALSE)</f>
        <v>6027</v>
      </c>
      <c r="W609" s="29">
        <f>VLOOKUP(R609&amp;"-"&amp;S609,通道清单!C:L,10,FALSE)</f>
        <v>6063</v>
      </c>
      <c r="X609" s="29">
        <f>VLOOKUP(R609&amp;"-"&amp;T609,通道清单!C:L,9,FALSE)</f>
        <v>3802</v>
      </c>
      <c r="Y609" s="29">
        <f>VLOOKUP(R609&amp;"-"&amp;T609,通道清单!C:L,10,FALSE)</f>
        <v>3838</v>
      </c>
    </row>
    <row r="610" ht="15" hidden="1" spans="1:25">
      <c r="A610" s="29">
        <f t="shared" si="98"/>
        <v>609</v>
      </c>
      <c r="B610" s="29" t="str">
        <f t="shared" si="92"/>
        <v>CS6E-1-5-[39][16]-OFF0-BW8.4</v>
      </c>
      <c r="C610" s="29" t="str">
        <f>R610&amp;"_BW"&amp;TEXT(O610-N610,"000.00")&amp;"_U"&amp;VLOOKUP(R610&amp;"-"&amp;S610,通道清单!C:L,5,FALSE)&amp;LEFT("_____",5-LEN(VLOOKUP(R610&amp;"-"&amp;S610,通道清单!C:L,4,FALSE)))&amp;VLOOKUP(R610&amp;"-"&amp;S610,通道清单!C:L,4,FALSE)&amp;"_S"&amp;TEXT(N610,"00000.00")&amp;"_E"&amp;TEXT(O610,"00000.00")&amp;"_D"&amp;VLOOKUP(R610&amp;"-"&amp;T610,通道清单!C:L,5,FALSE)&amp;LEFT("_____",5-LEN(VLOOKUP(R610&amp;"-"&amp;T610,通道清单!C:L,4,FALSE)))&amp;VLOOKUP(R610&amp;"-"&amp;T610,通道清单!C:L,4,FALSE)&amp;"_S"&amp;TEXT(P610,"00000.00")&amp;"_E"&amp;TEXT(Q610,"00000.00")</f>
        <v>CS6E_BW008.40_UH____N_S06067.00_E06075.40_DV____A_S03842.00_E03850.40</v>
      </c>
      <c r="D610" s="29"/>
      <c r="E610" s="29"/>
      <c r="F610" s="29"/>
      <c r="G610" s="29" t="s">
        <v>9041</v>
      </c>
      <c r="H610" s="29">
        <f>VLOOKUP(G610,开关状态表!B:I,7,FALSE)</f>
        <v>1</v>
      </c>
      <c r="I610" s="29">
        <v>0</v>
      </c>
      <c r="J610" s="161">
        <v>8.4</v>
      </c>
      <c r="K610" s="29" t="s">
        <v>8732</v>
      </c>
      <c r="L610" s="29"/>
      <c r="M610" s="158" t="s">
        <v>8733</v>
      </c>
      <c r="N610" s="156">
        <f t="shared" si="93"/>
        <v>6067</v>
      </c>
      <c r="O610" s="156">
        <f t="shared" si="94"/>
        <v>6075.4</v>
      </c>
      <c r="P610" s="156">
        <f t="shared" si="95"/>
        <v>3842</v>
      </c>
      <c r="Q610" s="156">
        <f t="shared" si="96"/>
        <v>3850.4</v>
      </c>
      <c r="R610" s="29" t="str">
        <f>VLOOKUP(VLOOKUP(G610,开关状态表!B:H,2,FALSE),矩阵信息表!B:H,2,FALSE)</f>
        <v>CS6E</v>
      </c>
      <c r="S610" s="29" t="str">
        <f>VLOOKUP(G610,开关状态表!B:H,5,FALSE)</f>
        <v>RN4B</v>
      </c>
      <c r="T610" s="29" t="str">
        <f>VLOOKUP(G610,开关状态表!B:H,6,FALSE)</f>
        <v>TA4B</v>
      </c>
      <c r="U610" s="29">
        <f>VLOOKUP(R610&amp;"-"&amp;S610,通道清单!C:L,8,FALSE)</f>
        <v>36</v>
      </c>
      <c r="V610" s="29">
        <f>VLOOKUP(R610&amp;"-"&amp;S610,通道清单!C:L,9,FALSE)</f>
        <v>6067</v>
      </c>
      <c r="W610" s="29">
        <f>VLOOKUP(R610&amp;"-"&amp;S610,通道清单!C:L,10,FALSE)</f>
        <v>6103</v>
      </c>
      <c r="X610" s="29">
        <f>VLOOKUP(R610&amp;"-"&amp;T610,通道清单!C:L,9,FALSE)</f>
        <v>3842</v>
      </c>
      <c r="Y610" s="29">
        <f>VLOOKUP(R610&amp;"-"&amp;T610,通道清单!C:L,10,FALSE)</f>
        <v>3878</v>
      </c>
    </row>
    <row r="611" ht="15" hidden="1" spans="1:25">
      <c r="A611" s="29">
        <f t="shared" si="98"/>
        <v>610</v>
      </c>
      <c r="B611" s="29" t="str">
        <f t="shared" si="92"/>
        <v>CS6E-1-5-[39][16]-OFF8.4-BW0.5</v>
      </c>
      <c r="C611" s="29" t="str">
        <f>R611&amp;"_BW"&amp;TEXT(O611-N611,"000.00")&amp;"_U"&amp;VLOOKUP(R611&amp;"-"&amp;S611,通道清单!C:L,5,FALSE)&amp;LEFT("_____",5-LEN(VLOOKUP(R611&amp;"-"&amp;S611,通道清单!C:L,4,FALSE)))&amp;VLOOKUP(R611&amp;"-"&amp;S611,通道清单!C:L,4,FALSE)&amp;"_S"&amp;TEXT(N611,"00000.00")&amp;"_E"&amp;TEXT(O611,"00000.00")&amp;"_D"&amp;VLOOKUP(R611&amp;"-"&amp;T611,通道清单!C:L,5,FALSE)&amp;LEFT("_____",5-LEN(VLOOKUP(R611&amp;"-"&amp;T611,通道清单!C:L,4,FALSE)))&amp;VLOOKUP(R611&amp;"-"&amp;T611,通道清单!C:L,4,FALSE)&amp;"_S"&amp;TEXT(P611,"00000.00")&amp;"_E"&amp;TEXT(Q611,"00000.00")</f>
        <v>CS6E_BW000.50_UH____N_S06075.40_E06075.90_DV____A_S03850.40_E03850.90</v>
      </c>
      <c r="D611" s="29"/>
      <c r="E611" s="29"/>
      <c r="F611" s="29"/>
      <c r="G611" s="29" t="s">
        <v>9041</v>
      </c>
      <c r="H611" s="29">
        <f>VLOOKUP(G611,开关状态表!B:I,7,FALSE)</f>
        <v>1</v>
      </c>
      <c r="I611" s="29">
        <v>8.4</v>
      </c>
      <c r="J611" s="161">
        <v>0.5</v>
      </c>
      <c r="K611" s="29" t="s">
        <v>202</v>
      </c>
      <c r="L611" s="29"/>
      <c r="M611" s="158" t="s">
        <v>8733</v>
      </c>
      <c r="N611" s="156">
        <f t="shared" si="93"/>
        <v>6075.4</v>
      </c>
      <c r="O611" s="156">
        <f t="shared" si="94"/>
        <v>6075.9</v>
      </c>
      <c r="P611" s="156">
        <f t="shared" si="95"/>
        <v>3850.4</v>
      </c>
      <c r="Q611" s="156">
        <f t="shared" si="96"/>
        <v>3850.9</v>
      </c>
      <c r="R611" s="29" t="str">
        <f>VLOOKUP(VLOOKUP(G611,开关状态表!B:H,2,FALSE),矩阵信息表!B:H,2,FALSE)</f>
        <v>CS6E</v>
      </c>
      <c r="S611" s="29" t="str">
        <f>VLOOKUP(G611,开关状态表!B:H,5,FALSE)</f>
        <v>RN4B</v>
      </c>
      <c r="T611" s="29" t="str">
        <f>VLOOKUP(G611,开关状态表!B:H,6,FALSE)</f>
        <v>TA4B</v>
      </c>
      <c r="U611" s="29">
        <f>VLOOKUP(R611&amp;"-"&amp;S611,通道清单!C:L,8,FALSE)</f>
        <v>36</v>
      </c>
      <c r="V611" s="29">
        <f>VLOOKUP(R611&amp;"-"&amp;S611,通道清单!C:L,9,FALSE)</f>
        <v>6067</v>
      </c>
      <c r="W611" s="29">
        <f>VLOOKUP(R611&amp;"-"&amp;S611,通道清单!C:L,10,FALSE)</f>
        <v>6103</v>
      </c>
      <c r="X611" s="29">
        <f>VLOOKUP(R611&amp;"-"&amp;T611,通道清单!C:L,9,FALSE)</f>
        <v>3842</v>
      </c>
      <c r="Y611" s="29">
        <f>VLOOKUP(R611&amp;"-"&amp;T611,通道清单!C:L,10,FALSE)</f>
        <v>3878</v>
      </c>
    </row>
    <row r="612" ht="15" hidden="1" spans="1:25">
      <c r="A612" s="29">
        <f t="shared" si="98"/>
        <v>611</v>
      </c>
      <c r="B612" s="29" t="str">
        <f t="shared" si="92"/>
        <v>CS6E-1-5-[39][16]-OFF8.9-BW6.2</v>
      </c>
      <c r="C612" s="29" t="str">
        <f>R612&amp;"_BW"&amp;TEXT(O612-N612,"000.00")&amp;"_U"&amp;VLOOKUP(R612&amp;"-"&amp;S612,通道清单!C:L,5,FALSE)&amp;LEFT("_____",5-LEN(VLOOKUP(R612&amp;"-"&amp;S612,通道清单!C:L,4,FALSE)))&amp;VLOOKUP(R612&amp;"-"&amp;S612,通道清单!C:L,4,FALSE)&amp;"_S"&amp;TEXT(N612,"00000.00")&amp;"_E"&amp;TEXT(O612,"00000.00")&amp;"_D"&amp;VLOOKUP(R612&amp;"-"&amp;T612,通道清单!C:L,5,FALSE)&amp;LEFT("_____",5-LEN(VLOOKUP(R612&amp;"-"&amp;T612,通道清单!C:L,4,FALSE)))&amp;VLOOKUP(R612&amp;"-"&amp;T612,通道清单!C:L,4,FALSE)&amp;"_S"&amp;TEXT(P612,"00000.00")&amp;"_E"&amp;TEXT(Q612,"00000.00")</f>
        <v>CS6E_BW006.20_UH____N_S06075.90_E06082.10_DV____A_S03850.90_E03857.10</v>
      </c>
      <c r="D612" s="29"/>
      <c r="E612" s="29"/>
      <c r="F612" s="29"/>
      <c r="G612" s="29" t="s">
        <v>9041</v>
      </c>
      <c r="H612" s="29">
        <f>VLOOKUP(G612,开关状态表!B:I,7,FALSE)</f>
        <v>1</v>
      </c>
      <c r="I612" s="29">
        <v>8.9</v>
      </c>
      <c r="J612" s="161">
        <v>6.2</v>
      </c>
      <c r="K612" s="29" t="s">
        <v>8732</v>
      </c>
      <c r="L612" s="29"/>
      <c r="M612" s="158" t="s">
        <v>8733</v>
      </c>
      <c r="N612" s="156">
        <f t="shared" si="93"/>
        <v>6075.9</v>
      </c>
      <c r="O612" s="156">
        <f t="shared" si="94"/>
        <v>6082.1</v>
      </c>
      <c r="P612" s="156">
        <f t="shared" si="95"/>
        <v>3850.9</v>
      </c>
      <c r="Q612" s="156">
        <f t="shared" si="96"/>
        <v>3857.1</v>
      </c>
      <c r="R612" s="29" t="str">
        <f>VLOOKUP(VLOOKUP(G612,开关状态表!B:H,2,FALSE),矩阵信息表!B:H,2,FALSE)</f>
        <v>CS6E</v>
      </c>
      <c r="S612" s="29" t="str">
        <f>VLOOKUP(G612,开关状态表!B:H,5,FALSE)</f>
        <v>RN4B</v>
      </c>
      <c r="T612" s="29" t="str">
        <f>VLOOKUP(G612,开关状态表!B:H,6,FALSE)</f>
        <v>TA4B</v>
      </c>
      <c r="U612" s="29">
        <f>VLOOKUP(R612&amp;"-"&amp;S612,通道清单!C:L,8,FALSE)</f>
        <v>36</v>
      </c>
      <c r="V612" s="29">
        <f>VLOOKUP(R612&amp;"-"&amp;S612,通道清单!C:L,9,FALSE)</f>
        <v>6067</v>
      </c>
      <c r="W612" s="29">
        <f>VLOOKUP(R612&amp;"-"&amp;S612,通道清单!C:L,10,FALSE)</f>
        <v>6103</v>
      </c>
      <c r="X612" s="29">
        <f>VLOOKUP(R612&amp;"-"&amp;T612,通道清单!C:L,9,FALSE)</f>
        <v>3842</v>
      </c>
      <c r="Y612" s="29">
        <f>VLOOKUP(R612&amp;"-"&amp;T612,通道清单!C:L,10,FALSE)</f>
        <v>3878</v>
      </c>
    </row>
    <row r="613" ht="15" hidden="1" spans="1:25">
      <c r="A613" s="29">
        <f t="shared" si="98"/>
        <v>612</v>
      </c>
      <c r="B613" s="29" t="str">
        <f t="shared" si="92"/>
        <v>CS6E-1-5-[39][16]-OFF15.1-BW0.5</v>
      </c>
      <c r="C613" s="29" t="str">
        <f>R613&amp;"_BW"&amp;TEXT(O613-N613,"000.00")&amp;"_U"&amp;VLOOKUP(R613&amp;"-"&amp;S613,通道清单!C:L,5,FALSE)&amp;LEFT("_____",5-LEN(VLOOKUP(R613&amp;"-"&amp;S613,通道清单!C:L,4,FALSE)))&amp;VLOOKUP(R613&amp;"-"&amp;S613,通道清单!C:L,4,FALSE)&amp;"_S"&amp;TEXT(N613,"00000.00")&amp;"_E"&amp;TEXT(O613,"00000.00")&amp;"_D"&amp;VLOOKUP(R613&amp;"-"&amp;T613,通道清单!C:L,5,FALSE)&amp;LEFT("_____",5-LEN(VLOOKUP(R613&amp;"-"&amp;T613,通道清单!C:L,4,FALSE)))&amp;VLOOKUP(R613&amp;"-"&amp;T613,通道清单!C:L,4,FALSE)&amp;"_S"&amp;TEXT(P613,"00000.00")&amp;"_E"&amp;TEXT(Q613,"00000.00")</f>
        <v>CS6E_BW000.50_UH____N_S06082.10_E06082.60_DV____A_S03857.10_E03857.60</v>
      </c>
      <c r="D613" s="29"/>
      <c r="E613" s="29"/>
      <c r="F613" s="29"/>
      <c r="G613" s="29" t="s">
        <v>9041</v>
      </c>
      <c r="H613" s="29">
        <f>VLOOKUP(G613,开关状态表!B:I,7,FALSE)</f>
        <v>1</v>
      </c>
      <c r="I613" s="29">
        <v>15.1</v>
      </c>
      <c r="J613" s="161">
        <v>0.5</v>
      </c>
      <c r="K613" s="29" t="s">
        <v>202</v>
      </c>
      <c r="L613" s="29"/>
      <c r="M613" s="158" t="s">
        <v>8733</v>
      </c>
      <c r="N613" s="156">
        <f t="shared" si="93"/>
        <v>6082.1</v>
      </c>
      <c r="O613" s="156">
        <f t="shared" si="94"/>
        <v>6082.6</v>
      </c>
      <c r="P613" s="156">
        <f t="shared" si="95"/>
        <v>3857.1</v>
      </c>
      <c r="Q613" s="156">
        <f t="shared" si="96"/>
        <v>3857.6</v>
      </c>
      <c r="R613" s="29" t="str">
        <f>VLOOKUP(VLOOKUP(G613,开关状态表!B:H,2,FALSE),矩阵信息表!B:H,2,FALSE)</f>
        <v>CS6E</v>
      </c>
      <c r="S613" s="29" t="str">
        <f>VLOOKUP(G613,开关状态表!B:H,5,FALSE)</f>
        <v>RN4B</v>
      </c>
      <c r="T613" s="29" t="str">
        <f>VLOOKUP(G613,开关状态表!B:H,6,FALSE)</f>
        <v>TA4B</v>
      </c>
      <c r="U613" s="29">
        <f>VLOOKUP(R613&amp;"-"&amp;S613,通道清单!C:L,8,FALSE)</f>
        <v>36</v>
      </c>
      <c r="V613" s="29">
        <f>VLOOKUP(R613&amp;"-"&amp;S613,通道清单!C:L,9,FALSE)</f>
        <v>6067</v>
      </c>
      <c r="W613" s="29">
        <f>VLOOKUP(R613&amp;"-"&amp;S613,通道清单!C:L,10,FALSE)</f>
        <v>6103</v>
      </c>
      <c r="X613" s="29">
        <f>VLOOKUP(R613&amp;"-"&amp;T613,通道清单!C:L,9,FALSE)</f>
        <v>3842</v>
      </c>
      <c r="Y613" s="29">
        <f>VLOOKUP(R613&amp;"-"&amp;T613,通道清单!C:L,10,FALSE)</f>
        <v>3878</v>
      </c>
    </row>
    <row r="614" ht="15" hidden="1" spans="1:25">
      <c r="A614" s="29">
        <f t="shared" si="98"/>
        <v>613</v>
      </c>
      <c r="B614" s="29" t="str">
        <f t="shared" si="92"/>
        <v>CS6E-1-5-[39][16]-OFF15.6-BW6.8</v>
      </c>
      <c r="C614" s="29" t="str">
        <f>R614&amp;"_BW"&amp;TEXT(O614-N614,"000.00")&amp;"_U"&amp;VLOOKUP(R614&amp;"-"&amp;S614,通道清单!C:L,5,FALSE)&amp;LEFT("_____",5-LEN(VLOOKUP(R614&amp;"-"&amp;S614,通道清单!C:L,4,FALSE)))&amp;VLOOKUP(R614&amp;"-"&amp;S614,通道清单!C:L,4,FALSE)&amp;"_S"&amp;TEXT(N614,"00000.00")&amp;"_E"&amp;TEXT(O614,"00000.00")&amp;"_D"&amp;VLOOKUP(R614&amp;"-"&amp;T614,通道清单!C:L,5,FALSE)&amp;LEFT("_____",5-LEN(VLOOKUP(R614&amp;"-"&amp;T614,通道清单!C:L,4,FALSE)))&amp;VLOOKUP(R614&amp;"-"&amp;T614,通道清单!C:L,4,FALSE)&amp;"_S"&amp;TEXT(P614,"00000.00")&amp;"_E"&amp;TEXT(Q614,"00000.00")</f>
        <v>CS6E_BW006.80_UH____N_S06082.60_E06089.40_DV____A_S03857.60_E03864.40</v>
      </c>
      <c r="D614" s="29"/>
      <c r="E614" s="29"/>
      <c r="F614" s="29"/>
      <c r="G614" s="29" t="s">
        <v>9041</v>
      </c>
      <c r="H614" s="29">
        <f>VLOOKUP(G614,开关状态表!B:I,7,FALSE)</f>
        <v>1</v>
      </c>
      <c r="I614" s="29">
        <v>15.6</v>
      </c>
      <c r="J614" s="161">
        <v>6.8</v>
      </c>
      <c r="K614" s="29" t="s">
        <v>8732</v>
      </c>
      <c r="L614" s="29"/>
      <c r="M614" s="158" t="s">
        <v>8733</v>
      </c>
      <c r="N614" s="156">
        <f t="shared" si="93"/>
        <v>6082.6</v>
      </c>
      <c r="O614" s="156">
        <f t="shared" si="94"/>
        <v>6089.4</v>
      </c>
      <c r="P614" s="156">
        <f t="shared" si="95"/>
        <v>3857.6</v>
      </c>
      <c r="Q614" s="156">
        <f t="shared" si="96"/>
        <v>3864.4</v>
      </c>
      <c r="R614" s="29" t="str">
        <f>VLOOKUP(VLOOKUP(G614,开关状态表!B:H,2,FALSE),矩阵信息表!B:H,2,FALSE)</f>
        <v>CS6E</v>
      </c>
      <c r="S614" s="29" t="str">
        <f>VLOOKUP(G614,开关状态表!B:H,5,FALSE)</f>
        <v>RN4B</v>
      </c>
      <c r="T614" s="29" t="str">
        <f>VLOOKUP(G614,开关状态表!B:H,6,FALSE)</f>
        <v>TA4B</v>
      </c>
      <c r="U614" s="29">
        <f>VLOOKUP(R614&amp;"-"&amp;S614,通道清单!C:L,8,FALSE)</f>
        <v>36</v>
      </c>
      <c r="V614" s="29">
        <f>VLOOKUP(R614&amp;"-"&amp;S614,通道清单!C:L,9,FALSE)</f>
        <v>6067</v>
      </c>
      <c r="W614" s="29">
        <f>VLOOKUP(R614&amp;"-"&amp;S614,通道清单!C:L,10,FALSE)</f>
        <v>6103</v>
      </c>
      <c r="X614" s="29">
        <f>VLOOKUP(R614&amp;"-"&amp;T614,通道清单!C:L,9,FALSE)</f>
        <v>3842</v>
      </c>
      <c r="Y614" s="29">
        <f>VLOOKUP(R614&amp;"-"&amp;T614,通道清单!C:L,10,FALSE)</f>
        <v>3878</v>
      </c>
    </row>
    <row r="615" ht="15" hidden="1" spans="1:25">
      <c r="A615" s="29">
        <f t="shared" si="98"/>
        <v>614</v>
      </c>
      <c r="B615" s="29" t="str">
        <f t="shared" si="92"/>
        <v>CS6E-1-5-[39][16]-OFF22.4-BW0.2</v>
      </c>
      <c r="C615" s="29" t="str">
        <f>R615&amp;"_BW"&amp;TEXT(O615-N615,"000.00")&amp;"_U"&amp;VLOOKUP(R615&amp;"-"&amp;S615,通道清单!C:L,5,FALSE)&amp;LEFT("_____",5-LEN(VLOOKUP(R615&amp;"-"&amp;S615,通道清单!C:L,4,FALSE)))&amp;VLOOKUP(R615&amp;"-"&amp;S615,通道清单!C:L,4,FALSE)&amp;"_S"&amp;TEXT(N615,"00000.00")&amp;"_E"&amp;TEXT(O615,"00000.00")&amp;"_D"&amp;VLOOKUP(R615&amp;"-"&amp;T615,通道清单!C:L,5,FALSE)&amp;LEFT("_____",5-LEN(VLOOKUP(R615&amp;"-"&amp;T615,通道清单!C:L,4,FALSE)))&amp;VLOOKUP(R615&amp;"-"&amp;T615,通道清单!C:L,4,FALSE)&amp;"_S"&amp;TEXT(P615,"00000.00")&amp;"_E"&amp;TEXT(Q615,"00000.00")</f>
        <v>CS6E_BW000.20_UH____N_S06089.40_E06089.60_DV____A_S03864.40_E03864.60</v>
      </c>
      <c r="D615" s="29"/>
      <c r="E615" s="29"/>
      <c r="F615" s="29"/>
      <c r="G615" s="29" t="s">
        <v>9041</v>
      </c>
      <c r="H615" s="29">
        <f>VLOOKUP(G615,开关状态表!B:I,7,FALSE)</f>
        <v>1</v>
      </c>
      <c r="I615" s="29">
        <v>22.4</v>
      </c>
      <c r="J615" s="161">
        <v>0.2</v>
      </c>
      <c r="K615" s="29" t="s">
        <v>202</v>
      </c>
      <c r="L615" s="29"/>
      <c r="M615" s="158" t="s">
        <v>8733</v>
      </c>
      <c r="N615" s="156">
        <f t="shared" si="93"/>
        <v>6089.4</v>
      </c>
      <c r="O615" s="156">
        <f t="shared" si="94"/>
        <v>6089.6</v>
      </c>
      <c r="P615" s="156">
        <f t="shared" si="95"/>
        <v>3864.4</v>
      </c>
      <c r="Q615" s="156">
        <f t="shared" si="96"/>
        <v>3864.6</v>
      </c>
      <c r="R615" s="29" t="str">
        <f>VLOOKUP(VLOOKUP(G615,开关状态表!B:H,2,FALSE),矩阵信息表!B:H,2,FALSE)</f>
        <v>CS6E</v>
      </c>
      <c r="S615" s="29" t="str">
        <f>VLOOKUP(G615,开关状态表!B:H,5,FALSE)</f>
        <v>RN4B</v>
      </c>
      <c r="T615" s="29" t="str">
        <f>VLOOKUP(G615,开关状态表!B:H,6,FALSE)</f>
        <v>TA4B</v>
      </c>
      <c r="U615" s="29">
        <f>VLOOKUP(R615&amp;"-"&amp;S615,通道清单!C:L,8,FALSE)</f>
        <v>36</v>
      </c>
      <c r="V615" s="29">
        <f>VLOOKUP(R615&amp;"-"&amp;S615,通道清单!C:L,9,FALSE)</f>
        <v>6067</v>
      </c>
      <c r="W615" s="29">
        <f>VLOOKUP(R615&amp;"-"&amp;S615,通道清单!C:L,10,FALSE)</f>
        <v>6103</v>
      </c>
      <c r="X615" s="29">
        <f>VLOOKUP(R615&amp;"-"&amp;T615,通道清单!C:L,9,FALSE)</f>
        <v>3842</v>
      </c>
      <c r="Y615" s="29">
        <f>VLOOKUP(R615&amp;"-"&amp;T615,通道清单!C:L,10,FALSE)</f>
        <v>3878</v>
      </c>
    </row>
    <row r="616" ht="15" hidden="1" spans="1:25">
      <c r="A616" s="29">
        <f t="shared" si="98"/>
        <v>615</v>
      </c>
      <c r="B616" s="29" t="str">
        <f t="shared" si="92"/>
        <v>CS6E-1-5-[39][16]-OFF22.6-BW12.8</v>
      </c>
      <c r="C616" s="29" t="str">
        <f>R616&amp;"_BW"&amp;TEXT(O616-N616,"000.00")&amp;"_U"&amp;VLOOKUP(R616&amp;"-"&amp;S616,通道清单!C:L,5,FALSE)&amp;LEFT("_____",5-LEN(VLOOKUP(R616&amp;"-"&amp;S616,通道清单!C:L,4,FALSE)))&amp;VLOOKUP(R616&amp;"-"&amp;S616,通道清单!C:L,4,FALSE)&amp;"_S"&amp;TEXT(N616,"00000.00")&amp;"_E"&amp;TEXT(O616,"00000.00")&amp;"_D"&amp;VLOOKUP(R616&amp;"-"&amp;T616,通道清单!C:L,5,FALSE)&amp;LEFT("_____",5-LEN(VLOOKUP(R616&amp;"-"&amp;T616,通道清单!C:L,4,FALSE)))&amp;VLOOKUP(R616&amp;"-"&amp;T616,通道清单!C:L,4,FALSE)&amp;"_S"&amp;TEXT(P616,"00000.00")&amp;"_E"&amp;TEXT(Q616,"00000.00")</f>
        <v>CS6E_BW012.80_UH____N_S06089.60_E06102.40_DV____A_S03864.60_E03877.40</v>
      </c>
      <c r="D616" s="29"/>
      <c r="E616" s="29"/>
      <c r="F616" s="29"/>
      <c r="G616" s="29" t="s">
        <v>9041</v>
      </c>
      <c r="H616" s="29">
        <f>VLOOKUP(G616,开关状态表!B:I,7,FALSE)</f>
        <v>1</v>
      </c>
      <c r="I616" s="29">
        <v>22.6</v>
      </c>
      <c r="J616" s="161">
        <v>12.8</v>
      </c>
      <c r="K616" s="29" t="s">
        <v>8732</v>
      </c>
      <c r="L616" s="29"/>
      <c r="M616" s="158" t="s">
        <v>8733</v>
      </c>
      <c r="N616" s="156">
        <f t="shared" si="93"/>
        <v>6089.6</v>
      </c>
      <c r="O616" s="156">
        <f t="shared" si="94"/>
        <v>6102.4</v>
      </c>
      <c r="P616" s="156">
        <f t="shared" si="95"/>
        <v>3864.6</v>
      </c>
      <c r="Q616" s="156">
        <f t="shared" si="96"/>
        <v>3877.4</v>
      </c>
      <c r="R616" s="29" t="str">
        <f>VLOOKUP(VLOOKUP(G616,开关状态表!B:H,2,FALSE),矩阵信息表!B:H,2,FALSE)</f>
        <v>CS6E</v>
      </c>
      <c r="S616" s="29" t="str">
        <f>VLOOKUP(G616,开关状态表!B:H,5,FALSE)</f>
        <v>RN4B</v>
      </c>
      <c r="T616" s="29" t="str">
        <f>VLOOKUP(G616,开关状态表!B:H,6,FALSE)</f>
        <v>TA4B</v>
      </c>
      <c r="U616" s="29">
        <f>VLOOKUP(R616&amp;"-"&amp;S616,通道清单!C:L,8,FALSE)</f>
        <v>36</v>
      </c>
      <c r="V616" s="29">
        <f>VLOOKUP(R616&amp;"-"&amp;S616,通道清单!C:L,9,FALSE)</f>
        <v>6067</v>
      </c>
      <c r="W616" s="29">
        <f>VLOOKUP(R616&amp;"-"&amp;S616,通道清单!C:L,10,FALSE)</f>
        <v>6103</v>
      </c>
      <c r="X616" s="29">
        <f>VLOOKUP(R616&amp;"-"&amp;T616,通道清单!C:L,9,FALSE)</f>
        <v>3842</v>
      </c>
      <c r="Y616" s="29">
        <f>VLOOKUP(R616&amp;"-"&amp;T616,通道清单!C:L,10,FALSE)</f>
        <v>3878</v>
      </c>
    </row>
    <row r="617" ht="15" hidden="1" spans="1:25">
      <c r="A617" s="29">
        <f t="shared" si="98"/>
        <v>616</v>
      </c>
      <c r="B617" s="29" t="str">
        <f t="shared" si="92"/>
        <v>CS6E-1-5-[39][16]-OFF35.4-BW0.6</v>
      </c>
      <c r="C617" s="29" t="str">
        <f>R617&amp;"_BW"&amp;TEXT(O617-N617,"000.00")&amp;"_U"&amp;VLOOKUP(R617&amp;"-"&amp;S617,通道清单!C:L,5,FALSE)&amp;LEFT("_____",5-LEN(VLOOKUP(R617&amp;"-"&amp;S617,通道清单!C:L,4,FALSE)))&amp;VLOOKUP(R617&amp;"-"&amp;S617,通道清单!C:L,4,FALSE)&amp;"_S"&amp;TEXT(N617,"00000.00")&amp;"_E"&amp;TEXT(O617,"00000.00")&amp;"_D"&amp;VLOOKUP(R617&amp;"-"&amp;T617,通道清单!C:L,5,FALSE)&amp;LEFT("_____",5-LEN(VLOOKUP(R617&amp;"-"&amp;T617,通道清单!C:L,4,FALSE)))&amp;VLOOKUP(R617&amp;"-"&amp;T617,通道清单!C:L,4,FALSE)&amp;"_S"&amp;TEXT(P617,"00000.00")&amp;"_E"&amp;TEXT(Q617,"00000.00")</f>
        <v>CS6E_BW000.60_UH____N_S06102.40_E06103.00_DV____A_S03877.40_E03878.00</v>
      </c>
      <c r="D617" s="29"/>
      <c r="E617" s="29"/>
      <c r="F617" s="29"/>
      <c r="G617" s="29" t="s">
        <v>9041</v>
      </c>
      <c r="H617" s="29">
        <f>VLOOKUP(G617,开关状态表!B:I,7,FALSE)</f>
        <v>1</v>
      </c>
      <c r="I617" s="29">
        <v>35.4</v>
      </c>
      <c r="J617" s="161">
        <v>0.6</v>
      </c>
      <c r="K617" s="29" t="s">
        <v>202</v>
      </c>
      <c r="L617" s="29"/>
      <c r="M617" s="158" t="s">
        <v>8733</v>
      </c>
      <c r="N617" s="156">
        <f t="shared" si="93"/>
        <v>6102.4</v>
      </c>
      <c r="O617" s="156">
        <f t="shared" si="94"/>
        <v>6103</v>
      </c>
      <c r="P617" s="156">
        <f t="shared" si="95"/>
        <v>3877.4</v>
      </c>
      <c r="Q617" s="156">
        <f t="shared" si="96"/>
        <v>3878</v>
      </c>
      <c r="R617" s="29" t="str">
        <f>VLOOKUP(VLOOKUP(G617,开关状态表!B:H,2,FALSE),矩阵信息表!B:H,2,FALSE)</f>
        <v>CS6E</v>
      </c>
      <c r="S617" s="29" t="str">
        <f>VLOOKUP(G617,开关状态表!B:H,5,FALSE)</f>
        <v>RN4B</v>
      </c>
      <c r="T617" s="29" t="str">
        <f>VLOOKUP(G617,开关状态表!B:H,6,FALSE)</f>
        <v>TA4B</v>
      </c>
      <c r="U617" s="29">
        <f>VLOOKUP(R617&amp;"-"&amp;S617,通道清单!C:L,8,FALSE)</f>
        <v>36</v>
      </c>
      <c r="V617" s="29">
        <f>VLOOKUP(R617&amp;"-"&amp;S617,通道清单!C:L,9,FALSE)</f>
        <v>6067</v>
      </c>
      <c r="W617" s="29">
        <f>VLOOKUP(R617&amp;"-"&amp;S617,通道清单!C:L,10,FALSE)</f>
        <v>6103</v>
      </c>
      <c r="X617" s="29">
        <f>VLOOKUP(R617&amp;"-"&amp;T617,通道清单!C:L,9,FALSE)</f>
        <v>3842</v>
      </c>
      <c r="Y617" s="29">
        <f>VLOOKUP(R617&amp;"-"&amp;T617,通道清单!C:L,10,FALSE)</f>
        <v>3878</v>
      </c>
    </row>
    <row r="618" ht="15" hidden="1" spans="1:25">
      <c r="A618" s="29">
        <f t="shared" si="98"/>
        <v>617</v>
      </c>
      <c r="B618" s="29" t="str">
        <f t="shared" si="92"/>
        <v>CS6E-1-5-[40][17]-OFF0-BW6</v>
      </c>
      <c r="C618" s="29" t="str">
        <f>R618&amp;"_BW"&amp;TEXT(O618-N618,"000.00")&amp;"_U"&amp;VLOOKUP(R618&amp;"-"&amp;S618,通道清单!C:L,5,FALSE)&amp;LEFT("_____",5-LEN(VLOOKUP(R618&amp;"-"&amp;S618,通道清单!C:L,4,FALSE)))&amp;VLOOKUP(R618&amp;"-"&amp;S618,通道清单!C:L,4,FALSE)&amp;"_S"&amp;TEXT(N618,"00000.00")&amp;"_E"&amp;TEXT(O618,"00000.00")&amp;"_D"&amp;VLOOKUP(R618&amp;"-"&amp;T618,通道清单!C:L,5,FALSE)&amp;LEFT("_____",5-LEN(VLOOKUP(R618&amp;"-"&amp;T618,通道清单!C:L,4,FALSE)))&amp;VLOOKUP(R618&amp;"-"&amp;T618,通道清单!C:L,4,FALSE)&amp;"_S"&amp;TEXT(P618,"00000.00")&amp;"_E"&amp;TEXT(Q618,"00000.00")</f>
        <v>CS6E_BW006.00_UH____N_S06107.00_E06113.00_DV____A_S03882.00_E03888.00</v>
      </c>
      <c r="D618" s="29"/>
      <c r="E618" s="29"/>
      <c r="F618" s="29"/>
      <c r="G618" s="29" t="s">
        <v>9042</v>
      </c>
      <c r="H618" s="29">
        <f>VLOOKUP(G618,开关状态表!B:I,7,FALSE)</f>
        <v>1</v>
      </c>
      <c r="I618" s="29">
        <v>0</v>
      </c>
      <c r="J618" s="161">
        <v>6</v>
      </c>
      <c r="K618" s="29" t="s">
        <v>8732</v>
      </c>
      <c r="L618" s="29"/>
      <c r="M618" s="158" t="s">
        <v>8733</v>
      </c>
      <c r="N618" s="156">
        <f t="shared" si="93"/>
        <v>6107</v>
      </c>
      <c r="O618" s="156">
        <f t="shared" si="94"/>
        <v>6113</v>
      </c>
      <c r="P618" s="156">
        <f t="shared" si="95"/>
        <v>3882</v>
      </c>
      <c r="Q618" s="156">
        <f t="shared" si="96"/>
        <v>3888</v>
      </c>
      <c r="R618" s="29" t="str">
        <f>VLOOKUP(VLOOKUP(G618,开关状态表!B:H,2,FALSE),矩阵信息表!B:H,2,FALSE)</f>
        <v>CS6E</v>
      </c>
      <c r="S618" s="29" t="str">
        <f>VLOOKUP(G618,开关状态表!B:H,5,FALSE)</f>
        <v>RN5B</v>
      </c>
      <c r="T618" s="29" t="str">
        <f>VLOOKUP(G618,开关状态表!B:H,6,FALSE)</f>
        <v>TA5B</v>
      </c>
      <c r="U618" s="29">
        <f>VLOOKUP(R618&amp;"-"&amp;S618,通道清单!C:L,8,FALSE)</f>
        <v>36</v>
      </c>
      <c r="V618" s="29">
        <f>VLOOKUP(R618&amp;"-"&amp;S618,通道清单!C:L,9,FALSE)</f>
        <v>6107</v>
      </c>
      <c r="W618" s="29">
        <f>VLOOKUP(R618&amp;"-"&amp;S618,通道清单!C:L,10,FALSE)</f>
        <v>6143</v>
      </c>
      <c r="X618" s="29">
        <f>VLOOKUP(R618&amp;"-"&amp;T618,通道清单!C:L,9,FALSE)</f>
        <v>3882</v>
      </c>
      <c r="Y618" s="29">
        <f>VLOOKUP(R618&amp;"-"&amp;T618,通道清单!C:L,10,FALSE)</f>
        <v>3918</v>
      </c>
    </row>
    <row r="619" ht="15" hidden="1" spans="1:25">
      <c r="A619" s="29">
        <f t="shared" si="98"/>
        <v>618</v>
      </c>
      <c r="B619" s="29" t="str">
        <f t="shared" si="92"/>
        <v>CS6E-1-5-[40][17]-OFF6-BW0.9</v>
      </c>
      <c r="C619" s="29" t="str">
        <f>R619&amp;"_BW"&amp;TEXT(O619-N619,"000.00")&amp;"_U"&amp;VLOOKUP(R619&amp;"-"&amp;S619,通道清单!C:L,5,FALSE)&amp;LEFT("_____",5-LEN(VLOOKUP(R619&amp;"-"&amp;S619,通道清单!C:L,4,FALSE)))&amp;VLOOKUP(R619&amp;"-"&amp;S619,通道清单!C:L,4,FALSE)&amp;"_S"&amp;TEXT(N619,"00000.00")&amp;"_E"&amp;TEXT(O619,"00000.00")&amp;"_D"&amp;VLOOKUP(R619&amp;"-"&amp;T619,通道清单!C:L,5,FALSE)&amp;LEFT("_____",5-LEN(VLOOKUP(R619&amp;"-"&amp;T619,通道清单!C:L,4,FALSE)))&amp;VLOOKUP(R619&amp;"-"&amp;T619,通道清单!C:L,4,FALSE)&amp;"_S"&amp;TEXT(P619,"00000.00")&amp;"_E"&amp;TEXT(Q619,"00000.00")</f>
        <v>CS6E_BW000.90_UH____N_S06113.00_E06113.90_DV____A_S03888.00_E03888.90</v>
      </c>
      <c r="D619" s="29"/>
      <c r="E619" s="29"/>
      <c r="F619" s="29"/>
      <c r="G619" s="29" t="s">
        <v>9042</v>
      </c>
      <c r="H619" s="29">
        <f>VLOOKUP(G619,开关状态表!B:I,7,FALSE)</f>
        <v>1</v>
      </c>
      <c r="I619" s="29">
        <v>6</v>
      </c>
      <c r="J619" s="161">
        <v>0.9</v>
      </c>
      <c r="K619" s="29" t="s">
        <v>202</v>
      </c>
      <c r="L619" s="29"/>
      <c r="M619" s="158" t="s">
        <v>8733</v>
      </c>
      <c r="N619" s="156">
        <f t="shared" si="93"/>
        <v>6113</v>
      </c>
      <c r="O619" s="156">
        <f t="shared" si="94"/>
        <v>6113.9</v>
      </c>
      <c r="P619" s="156">
        <f t="shared" si="95"/>
        <v>3888</v>
      </c>
      <c r="Q619" s="156">
        <f t="shared" si="96"/>
        <v>3888.9</v>
      </c>
      <c r="R619" s="29" t="str">
        <f>VLOOKUP(VLOOKUP(G619,开关状态表!B:H,2,FALSE),矩阵信息表!B:H,2,FALSE)</f>
        <v>CS6E</v>
      </c>
      <c r="S619" s="29" t="str">
        <f>VLOOKUP(G619,开关状态表!B:H,5,FALSE)</f>
        <v>RN5B</v>
      </c>
      <c r="T619" s="29" t="str">
        <f>VLOOKUP(G619,开关状态表!B:H,6,FALSE)</f>
        <v>TA5B</v>
      </c>
      <c r="U619" s="29">
        <f>VLOOKUP(R619&amp;"-"&amp;S619,通道清单!C:L,8,FALSE)</f>
        <v>36</v>
      </c>
      <c r="V619" s="29">
        <f>VLOOKUP(R619&amp;"-"&amp;S619,通道清单!C:L,9,FALSE)</f>
        <v>6107</v>
      </c>
      <c r="W619" s="29">
        <f>VLOOKUP(R619&amp;"-"&amp;S619,通道清单!C:L,10,FALSE)</f>
        <v>6143</v>
      </c>
      <c r="X619" s="29">
        <f>VLOOKUP(R619&amp;"-"&amp;T619,通道清单!C:L,9,FALSE)</f>
        <v>3882</v>
      </c>
      <c r="Y619" s="29">
        <f>VLOOKUP(R619&amp;"-"&amp;T619,通道清单!C:L,10,FALSE)</f>
        <v>3918</v>
      </c>
    </row>
    <row r="620" ht="15" hidden="1" spans="1:25">
      <c r="A620" s="29">
        <f t="shared" si="98"/>
        <v>619</v>
      </c>
      <c r="B620" s="29" t="str">
        <f t="shared" si="92"/>
        <v>CS6E-1-5-[40][17]-OFF6.9-BW6.2</v>
      </c>
      <c r="C620" s="29" t="str">
        <f>R620&amp;"_BW"&amp;TEXT(O620-N620,"000.00")&amp;"_U"&amp;VLOOKUP(R620&amp;"-"&amp;S620,通道清单!C:L,5,FALSE)&amp;LEFT("_____",5-LEN(VLOOKUP(R620&amp;"-"&amp;S620,通道清单!C:L,4,FALSE)))&amp;VLOOKUP(R620&amp;"-"&amp;S620,通道清单!C:L,4,FALSE)&amp;"_S"&amp;TEXT(N620,"00000.00")&amp;"_E"&amp;TEXT(O620,"00000.00")&amp;"_D"&amp;VLOOKUP(R620&amp;"-"&amp;T620,通道清单!C:L,5,FALSE)&amp;LEFT("_____",5-LEN(VLOOKUP(R620&amp;"-"&amp;T620,通道清单!C:L,4,FALSE)))&amp;VLOOKUP(R620&amp;"-"&amp;T620,通道清单!C:L,4,FALSE)&amp;"_S"&amp;TEXT(P620,"00000.00")&amp;"_E"&amp;TEXT(Q620,"00000.00")</f>
        <v>CS6E_BW006.20_UH____N_S06113.90_E06120.10_DV____A_S03888.90_E03895.10</v>
      </c>
      <c r="D620" s="29"/>
      <c r="E620" s="29"/>
      <c r="F620" s="29"/>
      <c r="G620" s="29" t="s">
        <v>9042</v>
      </c>
      <c r="H620" s="29">
        <f>VLOOKUP(G620,开关状态表!B:I,7,FALSE)</f>
        <v>1</v>
      </c>
      <c r="I620" s="29">
        <v>6.9</v>
      </c>
      <c r="J620" s="161">
        <v>6.2</v>
      </c>
      <c r="K620" s="29" t="s">
        <v>8732</v>
      </c>
      <c r="L620" s="29"/>
      <c r="M620" s="158" t="s">
        <v>8733</v>
      </c>
      <c r="N620" s="156">
        <f t="shared" si="93"/>
        <v>6113.9</v>
      </c>
      <c r="O620" s="156">
        <f t="shared" si="94"/>
        <v>6120.1</v>
      </c>
      <c r="P620" s="156">
        <f t="shared" si="95"/>
        <v>3888.9</v>
      </c>
      <c r="Q620" s="156">
        <f t="shared" si="96"/>
        <v>3895.1</v>
      </c>
      <c r="R620" s="29" t="str">
        <f>VLOOKUP(VLOOKUP(G620,开关状态表!B:H,2,FALSE),矩阵信息表!B:H,2,FALSE)</f>
        <v>CS6E</v>
      </c>
      <c r="S620" s="29" t="str">
        <f>VLOOKUP(G620,开关状态表!B:H,5,FALSE)</f>
        <v>RN5B</v>
      </c>
      <c r="T620" s="29" t="str">
        <f>VLOOKUP(G620,开关状态表!B:H,6,FALSE)</f>
        <v>TA5B</v>
      </c>
      <c r="U620" s="29">
        <f>VLOOKUP(R620&amp;"-"&amp;S620,通道清单!C:L,8,FALSE)</f>
        <v>36</v>
      </c>
      <c r="V620" s="29">
        <f>VLOOKUP(R620&amp;"-"&amp;S620,通道清单!C:L,9,FALSE)</f>
        <v>6107</v>
      </c>
      <c r="W620" s="29">
        <f>VLOOKUP(R620&amp;"-"&amp;S620,通道清单!C:L,10,FALSE)</f>
        <v>6143</v>
      </c>
      <c r="X620" s="29">
        <f>VLOOKUP(R620&amp;"-"&amp;T620,通道清单!C:L,9,FALSE)</f>
        <v>3882</v>
      </c>
      <c r="Y620" s="29">
        <f>VLOOKUP(R620&amp;"-"&amp;T620,通道清单!C:L,10,FALSE)</f>
        <v>3918</v>
      </c>
    </row>
    <row r="621" ht="15" hidden="1" spans="1:25">
      <c r="A621" s="29">
        <f t="shared" si="98"/>
        <v>620</v>
      </c>
      <c r="B621" s="29" t="str">
        <f t="shared" si="92"/>
        <v>CS6E-1-5-[40][17]-OFF13.1-BW0.4</v>
      </c>
      <c r="C621" s="29" t="str">
        <f>R621&amp;"_BW"&amp;TEXT(O621-N621,"000.00")&amp;"_U"&amp;VLOOKUP(R621&amp;"-"&amp;S621,通道清单!C:L,5,FALSE)&amp;LEFT("_____",5-LEN(VLOOKUP(R621&amp;"-"&amp;S621,通道清单!C:L,4,FALSE)))&amp;VLOOKUP(R621&amp;"-"&amp;S621,通道清单!C:L,4,FALSE)&amp;"_S"&amp;TEXT(N621,"00000.00")&amp;"_E"&amp;TEXT(O621,"00000.00")&amp;"_D"&amp;VLOOKUP(R621&amp;"-"&amp;T621,通道清单!C:L,5,FALSE)&amp;LEFT("_____",5-LEN(VLOOKUP(R621&amp;"-"&amp;T621,通道清单!C:L,4,FALSE)))&amp;VLOOKUP(R621&amp;"-"&amp;T621,通道清单!C:L,4,FALSE)&amp;"_S"&amp;TEXT(P621,"00000.00")&amp;"_E"&amp;TEXT(Q621,"00000.00")</f>
        <v>CS6E_BW000.40_UH____N_S06120.10_E06120.50_DV____A_S03895.10_E03895.50</v>
      </c>
      <c r="D621" s="29"/>
      <c r="E621" s="29"/>
      <c r="F621" s="29"/>
      <c r="G621" s="29" t="s">
        <v>9042</v>
      </c>
      <c r="H621" s="29">
        <f>VLOOKUP(G621,开关状态表!B:I,7,FALSE)</f>
        <v>1</v>
      </c>
      <c r="I621" s="29">
        <v>13.1</v>
      </c>
      <c r="J621" s="161">
        <v>0.4</v>
      </c>
      <c r="K621" s="29" t="s">
        <v>202</v>
      </c>
      <c r="L621" s="29"/>
      <c r="M621" s="158" t="s">
        <v>8733</v>
      </c>
      <c r="N621" s="156">
        <f t="shared" si="93"/>
        <v>6120.1</v>
      </c>
      <c r="O621" s="156">
        <f t="shared" si="94"/>
        <v>6120.5</v>
      </c>
      <c r="P621" s="156">
        <f t="shared" si="95"/>
        <v>3895.1</v>
      </c>
      <c r="Q621" s="156">
        <f t="shared" si="96"/>
        <v>3895.5</v>
      </c>
      <c r="R621" s="29" t="str">
        <f>VLOOKUP(VLOOKUP(G621,开关状态表!B:H,2,FALSE),矩阵信息表!B:H,2,FALSE)</f>
        <v>CS6E</v>
      </c>
      <c r="S621" s="29" t="str">
        <f>VLOOKUP(G621,开关状态表!B:H,5,FALSE)</f>
        <v>RN5B</v>
      </c>
      <c r="T621" s="29" t="str">
        <f>VLOOKUP(G621,开关状态表!B:H,6,FALSE)</f>
        <v>TA5B</v>
      </c>
      <c r="U621" s="29">
        <f>VLOOKUP(R621&amp;"-"&amp;S621,通道清单!C:L,8,FALSE)</f>
        <v>36</v>
      </c>
      <c r="V621" s="29">
        <f>VLOOKUP(R621&amp;"-"&amp;S621,通道清单!C:L,9,FALSE)</f>
        <v>6107</v>
      </c>
      <c r="W621" s="29">
        <f>VLOOKUP(R621&amp;"-"&amp;S621,通道清单!C:L,10,FALSE)</f>
        <v>6143</v>
      </c>
      <c r="X621" s="29">
        <f>VLOOKUP(R621&amp;"-"&amp;T621,通道清单!C:L,9,FALSE)</f>
        <v>3882</v>
      </c>
      <c r="Y621" s="29">
        <f>VLOOKUP(R621&amp;"-"&amp;T621,通道清单!C:L,10,FALSE)</f>
        <v>3918</v>
      </c>
    </row>
    <row r="622" ht="15" hidden="1" spans="1:25">
      <c r="A622" s="29">
        <f t="shared" si="98"/>
        <v>621</v>
      </c>
      <c r="B622" s="29" t="str">
        <f t="shared" si="92"/>
        <v>CS6E-1-5-[40][17]-OFF13.5-BW13</v>
      </c>
      <c r="C622" s="29" t="str">
        <f>R622&amp;"_BW"&amp;TEXT(O622-N622,"000.00")&amp;"_U"&amp;VLOOKUP(R622&amp;"-"&amp;S622,通道清单!C:L,5,FALSE)&amp;LEFT("_____",5-LEN(VLOOKUP(R622&amp;"-"&amp;S622,通道清单!C:L,4,FALSE)))&amp;VLOOKUP(R622&amp;"-"&amp;S622,通道清单!C:L,4,FALSE)&amp;"_S"&amp;TEXT(N622,"00000.00")&amp;"_E"&amp;TEXT(O622,"00000.00")&amp;"_D"&amp;VLOOKUP(R622&amp;"-"&amp;T622,通道清单!C:L,5,FALSE)&amp;LEFT("_____",5-LEN(VLOOKUP(R622&amp;"-"&amp;T622,通道清单!C:L,4,FALSE)))&amp;VLOOKUP(R622&amp;"-"&amp;T622,通道清单!C:L,4,FALSE)&amp;"_S"&amp;TEXT(P622,"00000.00")&amp;"_E"&amp;TEXT(Q622,"00000.00")</f>
        <v>CS6E_BW013.00_UH____N_S06120.50_E06133.50_DV____A_S03895.50_E03908.50</v>
      </c>
      <c r="D622" s="29"/>
      <c r="E622" s="29"/>
      <c r="F622" s="29"/>
      <c r="G622" s="29" t="s">
        <v>9042</v>
      </c>
      <c r="H622" s="29">
        <f>VLOOKUP(G622,开关状态表!B:I,7,FALSE)</f>
        <v>1</v>
      </c>
      <c r="I622" s="29">
        <v>13.5</v>
      </c>
      <c r="J622" s="161">
        <v>13</v>
      </c>
      <c r="K622" s="29" t="s">
        <v>8732</v>
      </c>
      <c r="L622" s="29"/>
      <c r="M622" s="158" t="s">
        <v>8733</v>
      </c>
      <c r="N622" s="156">
        <f t="shared" si="93"/>
        <v>6120.5</v>
      </c>
      <c r="O622" s="156">
        <f t="shared" si="94"/>
        <v>6133.5</v>
      </c>
      <c r="P622" s="156">
        <f t="shared" si="95"/>
        <v>3895.5</v>
      </c>
      <c r="Q622" s="156">
        <f t="shared" si="96"/>
        <v>3908.5</v>
      </c>
      <c r="R622" s="29" t="str">
        <f>VLOOKUP(VLOOKUP(G622,开关状态表!B:H,2,FALSE),矩阵信息表!B:H,2,FALSE)</f>
        <v>CS6E</v>
      </c>
      <c r="S622" s="29" t="str">
        <f>VLOOKUP(G622,开关状态表!B:H,5,FALSE)</f>
        <v>RN5B</v>
      </c>
      <c r="T622" s="29" t="str">
        <f>VLOOKUP(G622,开关状态表!B:H,6,FALSE)</f>
        <v>TA5B</v>
      </c>
      <c r="U622" s="29">
        <f>VLOOKUP(R622&amp;"-"&amp;S622,通道清单!C:L,8,FALSE)</f>
        <v>36</v>
      </c>
      <c r="V622" s="29">
        <f>VLOOKUP(R622&amp;"-"&amp;S622,通道清单!C:L,9,FALSE)</f>
        <v>6107</v>
      </c>
      <c r="W622" s="29">
        <f>VLOOKUP(R622&amp;"-"&amp;S622,通道清单!C:L,10,FALSE)</f>
        <v>6143</v>
      </c>
      <c r="X622" s="29">
        <f>VLOOKUP(R622&amp;"-"&amp;T622,通道清单!C:L,9,FALSE)</f>
        <v>3882</v>
      </c>
      <c r="Y622" s="29">
        <f>VLOOKUP(R622&amp;"-"&amp;T622,通道清单!C:L,10,FALSE)</f>
        <v>3918</v>
      </c>
    </row>
    <row r="623" ht="15" hidden="1" spans="1:25">
      <c r="A623" s="29">
        <f t="shared" si="98"/>
        <v>622</v>
      </c>
      <c r="B623" s="29" t="str">
        <f t="shared" si="92"/>
        <v>CS6E-1-5-[40][17]-OFF26.5-BW9</v>
      </c>
      <c r="C623" s="29" t="str">
        <f>R623&amp;"_BW"&amp;TEXT(O623-N623,"000.00")&amp;"_U"&amp;VLOOKUP(R623&amp;"-"&amp;S623,通道清单!C:L,5,FALSE)&amp;LEFT("_____",5-LEN(VLOOKUP(R623&amp;"-"&amp;S623,通道清单!C:L,4,FALSE)))&amp;VLOOKUP(R623&amp;"-"&amp;S623,通道清单!C:L,4,FALSE)&amp;"_S"&amp;TEXT(N623,"00000.00")&amp;"_E"&amp;TEXT(O623,"00000.00")&amp;"_D"&amp;VLOOKUP(R623&amp;"-"&amp;T623,通道清单!C:L,5,FALSE)&amp;LEFT("_____",5-LEN(VLOOKUP(R623&amp;"-"&amp;T623,通道清单!C:L,4,FALSE)))&amp;VLOOKUP(R623&amp;"-"&amp;T623,通道清单!C:L,4,FALSE)&amp;"_S"&amp;TEXT(P623,"00000.00")&amp;"_E"&amp;TEXT(Q623,"00000.00")</f>
        <v>CS6E_BW009.00_UH____N_S06133.50_E06142.50_DV____A_S03908.50_E03917.50</v>
      </c>
      <c r="D623" s="29"/>
      <c r="E623" s="29"/>
      <c r="F623" s="29"/>
      <c r="G623" s="29" t="s">
        <v>9042</v>
      </c>
      <c r="H623" s="29">
        <f>VLOOKUP(G623,开关状态表!B:I,7,FALSE)</f>
        <v>1</v>
      </c>
      <c r="I623" s="29">
        <v>26.5</v>
      </c>
      <c r="J623" s="161">
        <v>9</v>
      </c>
      <c r="K623" s="29" t="s">
        <v>8732</v>
      </c>
      <c r="L623" s="29"/>
      <c r="M623" s="158" t="s">
        <v>8733</v>
      </c>
      <c r="N623" s="156">
        <f t="shared" si="93"/>
        <v>6133.5</v>
      </c>
      <c r="O623" s="156">
        <f t="shared" si="94"/>
        <v>6142.5</v>
      </c>
      <c r="P623" s="156">
        <f t="shared" si="95"/>
        <v>3908.5</v>
      </c>
      <c r="Q623" s="156">
        <f t="shared" si="96"/>
        <v>3917.5</v>
      </c>
      <c r="R623" s="29" t="str">
        <f>VLOOKUP(VLOOKUP(G623,开关状态表!B:H,2,FALSE),矩阵信息表!B:H,2,FALSE)</f>
        <v>CS6E</v>
      </c>
      <c r="S623" s="29" t="str">
        <f>VLOOKUP(G623,开关状态表!B:H,5,FALSE)</f>
        <v>RN5B</v>
      </c>
      <c r="T623" s="29" t="str">
        <f>VLOOKUP(G623,开关状态表!B:H,6,FALSE)</f>
        <v>TA5B</v>
      </c>
      <c r="U623" s="29">
        <f>VLOOKUP(R623&amp;"-"&amp;S623,通道清单!C:L,8,FALSE)</f>
        <v>36</v>
      </c>
      <c r="V623" s="29">
        <f>VLOOKUP(R623&amp;"-"&amp;S623,通道清单!C:L,9,FALSE)</f>
        <v>6107</v>
      </c>
      <c r="W623" s="29">
        <f>VLOOKUP(R623&amp;"-"&amp;S623,通道清单!C:L,10,FALSE)</f>
        <v>6143</v>
      </c>
      <c r="X623" s="29">
        <f>VLOOKUP(R623&amp;"-"&amp;T623,通道清单!C:L,9,FALSE)</f>
        <v>3882</v>
      </c>
      <c r="Y623" s="29">
        <f>VLOOKUP(R623&amp;"-"&amp;T623,通道清单!C:L,10,FALSE)</f>
        <v>3918</v>
      </c>
    </row>
    <row r="624" ht="15" hidden="1" spans="1:25">
      <c r="A624" s="29">
        <f t="shared" si="98"/>
        <v>623</v>
      </c>
      <c r="B624" s="29" t="str">
        <f t="shared" si="92"/>
        <v>CS6E-1-5-[40][17]-OFF35.5-BW0.5</v>
      </c>
      <c r="C624" s="29" t="str">
        <f>R624&amp;"_BW"&amp;TEXT(O624-N624,"000.00")&amp;"_U"&amp;VLOOKUP(R624&amp;"-"&amp;S624,通道清单!C:L,5,FALSE)&amp;LEFT("_____",5-LEN(VLOOKUP(R624&amp;"-"&amp;S624,通道清单!C:L,4,FALSE)))&amp;VLOOKUP(R624&amp;"-"&amp;S624,通道清单!C:L,4,FALSE)&amp;"_S"&amp;TEXT(N624,"00000.00")&amp;"_E"&amp;TEXT(O624,"00000.00")&amp;"_D"&amp;VLOOKUP(R624&amp;"-"&amp;T624,通道清单!C:L,5,FALSE)&amp;LEFT("_____",5-LEN(VLOOKUP(R624&amp;"-"&amp;T624,通道清单!C:L,4,FALSE)))&amp;VLOOKUP(R624&amp;"-"&amp;T624,通道清单!C:L,4,FALSE)&amp;"_S"&amp;TEXT(P624,"00000.00")&amp;"_E"&amp;TEXT(Q624,"00000.00")</f>
        <v>CS6E_BW000.50_UH____N_S06142.50_E06143.00_DV____A_S03917.50_E03918.00</v>
      </c>
      <c r="D624" s="29"/>
      <c r="E624" s="29"/>
      <c r="F624" s="29"/>
      <c r="G624" s="29" t="s">
        <v>9042</v>
      </c>
      <c r="H624" s="29">
        <f>VLOOKUP(G624,开关状态表!B:I,7,FALSE)</f>
        <v>1</v>
      </c>
      <c r="I624" s="29">
        <v>35.5</v>
      </c>
      <c r="J624" s="161">
        <v>0.5</v>
      </c>
      <c r="K624" s="29" t="s">
        <v>202</v>
      </c>
      <c r="L624" s="29"/>
      <c r="M624" s="158" t="s">
        <v>8733</v>
      </c>
      <c r="N624" s="156">
        <f t="shared" si="93"/>
        <v>6142.5</v>
      </c>
      <c r="O624" s="156">
        <f t="shared" si="94"/>
        <v>6143</v>
      </c>
      <c r="P624" s="156">
        <f t="shared" si="95"/>
        <v>3917.5</v>
      </c>
      <c r="Q624" s="156">
        <f t="shared" si="96"/>
        <v>3918</v>
      </c>
      <c r="R624" s="29" t="str">
        <f>VLOOKUP(VLOOKUP(G624,开关状态表!B:H,2,FALSE),矩阵信息表!B:H,2,FALSE)</f>
        <v>CS6E</v>
      </c>
      <c r="S624" s="29" t="str">
        <f>VLOOKUP(G624,开关状态表!B:H,5,FALSE)</f>
        <v>RN5B</v>
      </c>
      <c r="T624" s="29" t="str">
        <f>VLOOKUP(G624,开关状态表!B:H,6,FALSE)</f>
        <v>TA5B</v>
      </c>
      <c r="U624" s="29">
        <f>VLOOKUP(R624&amp;"-"&amp;S624,通道清单!C:L,8,FALSE)</f>
        <v>36</v>
      </c>
      <c r="V624" s="29">
        <f>VLOOKUP(R624&amp;"-"&amp;S624,通道清单!C:L,9,FALSE)</f>
        <v>6107</v>
      </c>
      <c r="W624" s="29">
        <f>VLOOKUP(R624&amp;"-"&amp;S624,通道清单!C:L,10,FALSE)</f>
        <v>6143</v>
      </c>
      <c r="X624" s="29">
        <f>VLOOKUP(R624&amp;"-"&amp;T624,通道清单!C:L,9,FALSE)</f>
        <v>3882</v>
      </c>
      <c r="Y624" s="29">
        <f>VLOOKUP(R624&amp;"-"&amp;T624,通道清单!C:L,10,FALSE)</f>
        <v>3918</v>
      </c>
    </row>
    <row r="625" ht="15" hidden="1" spans="1:25">
      <c r="A625" s="29">
        <f t="shared" si="98"/>
        <v>624</v>
      </c>
      <c r="B625" s="29" t="str">
        <f t="shared" si="92"/>
        <v>CS6E-1-5-[41][18]-OFF0-BW6.8</v>
      </c>
      <c r="C625" s="29" t="str">
        <f>R625&amp;"_BW"&amp;TEXT(O625-N625,"000.00")&amp;"_U"&amp;VLOOKUP(R625&amp;"-"&amp;S625,通道清单!C:L,5,FALSE)&amp;LEFT("_____",5-LEN(VLOOKUP(R625&amp;"-"&amp;S625,通道清单!C:L,4,FALSE)))&amp;VLOOKUP(R625&amp;"-"&amp;S625,通道清单!C:L,4,FALSE)&amp;"_S"&amp;TEXT(N625,"00000.00")&amp;"_E"&amp;TEXT(O625,"00000.00")&amp;"_D"&amp;VLOOKUP(R625&amp;"-"&amp;T625,通道清单!C:L,5,FALSE)&amp;LEFT("_____",5-LEN(VLOOKUP(R625&amp;"-"&amp;T625,通道清单!C:L,4,FALSE)))&amp;VLOOKUP(R625&amp;"-"&amp;T625,通道清单!C:L,4,FALSE)&amp;"_S"&amp;TEXT(P625,"00000.00")&amp;"_E"&amp;TEXT(Q625,"00000.00")</f>
        <v>CS6E_BW006.80_UH____N_S06147.00_E06153.80_DV____A_S03922.00_E03928.80</v>
      </c>
      <c r="D625" s="29"/>
      <c r="E625" s="29"/>
      <c r="F625" s="29"/>
      <c r="G625" s="29" t="s">
        <v>9043</v>
      </c>
      <c r="H625" s="29">
        <f>VLOOKUP(G625,开关状态表!B:I,7,FALSE)</f>
        <v>1</v>
      </c>
      <c r="I625" s="29">
        <v>0</v>
      </c>
      <c r="J625" s="161">
        <v>6.8</v>
      </c>
      <c r="K625" s="29" t="s">
        <v>202</v>
      </c>
      <c r="L625" s="29"/>
      <c r="M625" s="158" t="s">
        <v>8733</v>
      </c>
      <c r="N625" s="156">
        <f t="shared" si="93"/>
        <v>6147</v>
      </c>
      <c r="O625" s="156">
        <f t="shared" si="94"/>
        <v>6153.8</v>
      </c>
      <c r="P625" s="156">
        <f t="shared" si="95"/>
        <v>3922</v>
      </c>
      <c r="Q625" s="156">
        <f t="shared" si="96"/>
        <v>3928.8</v>
      </c>
      <c r="R625" s="29" t="str">
        <f>VLOOKUP(VLOOKUP(G625,开关状态表!B:H,2,FALSE),矩阵信息表!B:H,2,FALSE)</f>
        <v>CS6E</v>
      </c>
      <c r="S625" s="29" t="str">
        <f>VLOOKUP(G625,开关状态表!B:H,5,FALSE)</f>
        <v>RN6B</v>
      </c>
      <c r="T625" s="29" t="str">
        <f>VLOOKUP(G625,开关状态表!B:H,6,FALSE)</f>
        <v>TA6B</v>
      </c>
      <c r="U625" s="29">
        <f>VLOOKUP(R625&amp;"-"&amp;S625,通道清单!C:L,8,FALSE)</f>
        <v>36</v>
      </c>
      <c r="V625" s="29">
        <f>VLOOKUP(R625&amp;"-"&amp;S625,通道清单!C:L,9,FALSE)</f>
        <v>6147</v>
      </c>
      <c r="W625" s="29">
        <f>VLOOKUP(R625&amp;"-"&amp;S625,通道清单!C:L,10,FALSE)</f>
        <v>6183</v>
      </c>
      <c r="X625" s="29">
        <f>VLOOKUP(R625&amp;"-"&amp;T625,通道清单!C:L,9,FALSE)</f>
        <v>3922</v>
      </c>
      <c r="Y625" s="29">
        <f>VLOOKUP(R625&amp;"-"&amp;T625,通道清单!C:L,10,FALSE)</f>
        <v>3958</v>
      </c>
    </row>
    <row r="626" ht="15" hidden="1" spans="1:25">
      <c r="A626" s="29">
        <f t="shared" si="98"/>
        <v>625</v>
      </c>
      <c r="B626" s="29" t="str">
        <f t="shared" si="92"/>
        <v>CS6E-1-5-[41][18]-OFF6.8-BW6.4</v>
      </c>
      <c r="C626" s="29" t="str">
        <f>R626&amp;"_BW"&amp;TEXT(O626-N626,"000.00")&amp;"_U"&amp;VLOOKUP(R626&amp;"-"&amp;S626,通道清单!C:L,5,FALSE)&amp;LEFT("_____",5-LEN(VLOOKUP(R626&amp;"-"&amp;S626,通道清单!C:L,4,FALSE)))&amp;VLOOKUP(R626&amp;"-"&amp;S626,通道清单!C:L,4,FALSE)&amp;"_S"&amp;TEXT(N626,"00000.00")&amp;"_E"&amp;TEXT(O626,"00000.00")&amp;"_D"&amp;VLOOKUP(R626&amp;"-"&amp;T626,通道清单!C:L,5,FALSE)&amp;LEFT("_____",5-LEN(VLOOKUP(R626&amp;"-"&amp;T626,通道清单!C:L,4,FALSE)))&amp;VLOOKUP(R626&amp;"-"&amp;T626,通道清单!C:L,4,FALSE)&amp;"_S"&amp;TEXT(P626,"00000.00")&amp;"_E"&amp;TEXT(Q626,"00000.00")</f>
        <v>CS6E_BW006.40_UH____N_S06153.80_E06160.20_DV____A_S03928.80_E03935.20</v>
      </c>
      <c r="D626" s="29"/>
      <c r="E626" s="29"/>
      <c r="F626" s="29"/>
      <c r="G626" s="29" t="s">
        <v>9043</v>
      </c>
      <c r="H626" s="29">
        <f>VLOOKUP(G626,开关状态表!B:I,7,FALSE)</f>
        <v>1</v>
      </c>
      <c r="I626" s="29">
        <v>6.8</v>
      </c>
      <c r="J626" s="161">
        <v>6.4</v>
      </c>
      <c r="K626" s="29" t="s">
        <v>8732</v>
      </c>
      <c r="L626" s="29"/>
      <c r="M626" s="158" t="s">
        <v>8733</v>
      </c>
      <c r="N626" s="156">
        <f t="shared" si="93"/>
        <v>6153.8</v>
      </c>
      <c r="O626" s="156">
        <f t="shared" si="94"/>
        <v>6160.2</v>
      </c>
      <c r="P626" s="156">
        <f t="shared" si="95"/>
        <v>3928.8</v>
      </c>
      <c r="Q626" s="156">
        <f t="shared" si="96"/>
        <v>3935.2</v>
      </c>
      <c r="R626" s="29" t="str">
        <f>VLOOKUP(VLOOKUP(G626,开关状态表!B:H,2,FALSE),矩阵信息表!B:H,2,FALSE)</f>
        <v>CS6E</v>
      </c>
      <c r="S626" s="29" t="str">
        <f>VLOOKUP(G626,开关状态表!B:H,5,FALSE)</f>
        <v>RN6B</v>
      </c>
      <c r="T626" s="29" t="str">
        <f>VLOOKUP(G626,开关状态表!B:H,6,FALSE)</f>
        <v>TA6B</v>
      </c>
      <c r="U626" s="29">
        <f>VLOOKUP(R626&amp;"-"&amp;S626,通道清单!C:L,8,FALSE)</f>
        <v>36</v>
      </c>
      <c r="V626" s="29">
        <f>VLOOKUP(R626&amp;"-"&amp;S626,通道清单!C:L,9,FALSE)</f>
        <v>6147</v>
      </c>
      <c r="W626" s="29">
        <f>VLOOKUP(R626&amp;"-"&amp;S626,通道清单!C:L,10,FALSE)</f>
        <v>6183</v>
      </c>
      <c r="X626" s="29">
        <f>VLOOKUP(R626&amp;"-"&amp;T626,通道清单!C:L,9,FALSE)</f>
        <v>3922</v>
      </c>
      <c r="Y626" s="29">
        <f>VLOOKUP(R626&amp;"-"&amp;T626,通道清单!C:L,10,FALSE)</f>
        <v>3958</v>
      </c>
    </row>
    <row r="627" ht="15" hidden="1" spans="1:25">
      <c r="A627" s="29">
        <f t="shared" si="98"/>
        <v>626</v>
      </c>
      <c r="B627" s="29" t="str">
        <f t="shared" si="92"/>
        <v>CS6E-1-5-[41][18]-OFF13.2-BW0.6</v>
      </c>
      <c r="C627" s="29" t="str">
        <f>R627&amp;"_BW"&amp;TEXT(O627-N627,"000.00")&amp;"_U"&amp;VLOOKUP(R627&amp;"-"&amp;S627,通道清单!C:L,5,FALSE)&amp;LEFT("_____",5-LEN(VLOOKUP(R627&amp;"-"&amp;S627,通道清单!C:L,4,FALSE)))&amp;VLOOKUP(R627&amp;"-"&amp;S627,通道清单!C:L,4,FALSE)&amp;"_S"&amp;TEXT(N627,"00000.00")&amp;"_E"&amp;TEXT(O627,"00000.00")&amp;"_D"&amp;VLOOKUP(R627&amp;"-"&amp;T627,通道清单!C:L,5,FALSE)&amp;LEFT("_____",5-LEN(VLOOKUP(R627&amp;"-"&amp;T627,通道清单!C:L,4,FALSE)))&amp;VLOOKUP(R627&amp;"-"&amp;T627,通道清单!C:L,4,FALSE)&amp;"_S"&amp;TEXT(P627,"00000.00")&amp;"_E"&amp;TEXT(Q627,"00000.00")</f>
        <v>CS6E_BW000.60_UH____N_S06160.20_E06160.80_DV____A_S03935.20_E03935.80</v>
      </c>
      <c r="D627" s="29"/>
      <c r="E627" s="29"/>
      <c r="F627" s="29"/>
      <c r="G627" s="29" t="s">
        <v>9043</v>
      </c>
      <c r="H627" s="29">
        <f>VLOOKUP(G627,开关状态表!B:I,7,FALSE)</f>
        <v>1</v>
      </c>
      <c r="I627" s="29">
        <v>13.2</v>
      </c>
      <c r="J627" s="161">
        <v>0.6</v>
      </c>
      <c r="K627" s="29" t="s">
        <v>202</v>
      </c>
      <c r="L627" s="29"/>
      <c r="M627" s="158" t="s">
        <v>8733</v>
      </c>
      <c r="N627" s="156">
        <f t="shared" si="93"/>
        <v>6160.2</v>
      </c>
      <c r="O627" s="156">
        <f t="shared" si="94"/>
        <v>6160.8</v>
      </c>
      <c r="P627" s="156">
        <f t="shared" si="95"/>
        <v>3935.2</v>
      </c>
      <c r="Q627" s="156">
        <f t="shared" si="96"/>
        <v>3935.8</v>
      </c>
      <c r="R627" s="29" t="str">
        <f>VLOOKUP(VLOOKUP(G627,开关状态表!B:H,2,FALSE),矩阵信息表!B:H,2,FALSE)</f>
        <v>CS6E</v>
      </c>
      <c r="S627" s="29" t="str">
        <f>VLOOKUP(G627,开关状态表!B:H,5,FALSE)</f>
        <v>RN6B</v>
      </c>
      <c r="T627" s="29" t="str">
        <f>VLOOKUP(G627,开关状态表!B:H,6,FALSE)</f>
        <v>TA6B</v>
      </c>
      <c r="U627" s="29">
        <f>VLOOKUP(R627&amp;"-"&amp;S627,通道清单!C:L,8,FALSE)</f>
        <v>36</v>
      </c>
      <c r="V627" s="29">
        <f>VLOOKUP(R627&amp;"-"&amp;S627,通道清单!C:L,9,FALSE)</f>
        <v>6147</v>
      </c>
      <c r="W627" s="29">
        <f>VLOOKUP(R627&amp;"-"&amp;S627,通道清单!C:L,10,FALSE)</f>
        <v>6183</v>
      </c>
      <c r="X627" s="29">
        <f>VLOOKUP(R627&amp;"-"&amp;T627,通道清单!C:L,9,FALSE)</f>
        <v>3922</v>
      </c>
      <c r="Y627" s="29">
        <f>VLOOKUP(R627&amp;"-"&amp;T627,通道清单!C:L,10,FALSE)</f>
        <v>3958</v>
      </c>
    </row>
    <row r="628" ht="15" hidden="1" spans="1:25">
      <c r="A628" s="29">
        <f t="shared" si="98"/>
        <v>627</v>
      </c>
      <c r="B628" s="29" t="str">
        <f t="shared" ref="B628:B691" si="99">G628&amp;"-"&amp;"OFF"&amp;I628&amp;"-BW"&amp;J628</f>
        <v>CS6E-1-5-[41][18]-OFF13.8-BW8.4</v>
      </c>
      <c r="C628" s="29" t="str">
        <f>R628&amp;"_BW"&amp;TEXT(O628-N628,"000.00")&amp;"_U"&amp;VLOOKUP(R628&amp;"-"&amp;S628,通道清单!C:L,5,FALSE)&amp;LEFT("_____",5-LEN(VLOOKUP(R628&amp;"-"&amp;S628,通道清单!C:L,4,FALSE)))&amp;VLOOKUP(R628&amp;"-"&amp;S628,通道清单!C:L,4,FALSE)&amp;"_S"&amp;TEXT(N628,"00000.00")&amp;"_E"&amp;TEXT(O628,"00000.00")&amp;"_D"&amp;VLOOKUP(R628&amp;"-"&amp;T628,通道清单!C:L,5,FALSE)&amp;LEFT("_____",5-LEN(VLOOKUP(R628&amp;"-"&amp;T628,通道清单!C:L,4,FALSE)))&amp;VLOOKUP(R628&amp;"-"&amp;T628,通道清单!C:L,4,FALSE)&amp;"_S"&amp;TEXT(P628,"00000.00")&amp;"_E"&amp;TEXT(Q628,"00000.00")</f>
        <v>CS6E_BW008.40_UH____N_S06160.80_E06169.20_DV____A_S03935.80_E03944.20</v>
      </c>
      <c r="D628" s="29"/>
      <c r="E628" s="29"/>
      <c r="F628" s="29"/>
      <c r="G628" s="29" t="s">
        <v>9043</v>
      </c>
      <c r="H628" s="29">
        <f>VLOOKUP(G628,开关状态表!B:I,7,FALSE)</f>
        <v>1</v>
      </c>
      <c r="I628" s="29">
        <v>13.8</v>
      </c>
      <c r="J628" s="161">
        <v>8.4</v>
      </c>
      <c r="K628" s="29" t="s">
        <v>8732</v>
      </c>
      <c r="L628" s="29"/>
      <c r="M628" s="158" t="s">
        <v>8733</v>
      </c>
      <c r="N628" s="156">
        <f t="shared" ref="N628:N691" si="100">V628+I628</f>
        <v>6160.8</v>
      </c>
      <c r="O628" s="156">
        <f t="shared" ref="O628:O691" si="101">N628+J628</f>
        <v>6169.2</v>
      </c>
      <c r="P628" s="156">
        <f t="shared" ref="P628:P691" si="102">X628+I628</f>
        <v>3935.8</v>
      </c>
      <c r="Q628" s="156">
        <f t="shared" ref="Q628:Q691" si="103">P628+J628</f>
        <v>3944.2</v>
      </c>
      <c r="R628" s="29" t="str">
        <f>VLOOKUP(VLOOKUP(G628,开关状态表!B:H,2,FALSE),矩阵信息表!B:H,2,FALSE)</f>
        <v>CS6E</v>
      </c>
      <c r="S628" s="29" t="str">
        <f>VLOOKUP(G628,开关状态表!B:H,5,FALSE)</f>
        <v>RN6B</v>
      </c>
      <c r="T628" s="29" t="str">
        <f>VLOOKUP(G628,开关状态表!B:H,6,FALSE)</f>
        <v>TA6B</v>
      </c>
      <c r="U628" s="29">
        <f>VLOOKUP(R628&amp;"-"&amp;S628,通道清单!C:L,8,FALSE)</f>
        <v>36</v>
      </c>
      <c r="V628" s="29">
        <f>VLOOKUP(R628&amp;"-"&amp;S628,通道清单!C:L,9,FALSE)</f>
        <v>6147</v>
      </c>
      <c r="W628" s="29">
        <f>VLOOKUP(R628&amp;"-"&amp;S628,通道清单!C:L,10,FALSE)</f>
        <v>6183</v>
      </c>
      <c r="X628" s="29">
        <f>VLOOKUP(R628&amp;"-"&amp;T628,通道清单!C:L,9,FALSE)</f>
        <v>3922</v>
      </c>
      <c r="Y628" s="29">
        <f>VLOOKUP(R628&amp;"-"&amp;T628,通道清单!C:L,10,FALSE)</f>
        <v>3958</v>
      </c>
    </row>
    <row r="629" ht="15" hidden="1" spans="1:25">
      <c r="A629" s="29">
        <f t="shared" si="98"/>
        <v>628</v>
      </c>
      <c r="B629" s="29" t="str">
        <f t="shared" si="99"/>
        <v>CS6E-1-5-[41][18]-OFF22.2-BW0.1</v>
      </c>
      <c r="C629" s="29" t="str">
        <f>R629&amp;"_BW"&amp;TEXT(O629-N629,"000.00")&amp;"_U"&amp;VLOOKUP(R629&amp;"-"&amp;S629,通道清单!C:L,5,FALSE)&amp;LEFT("_____",5-LEN(VLOOKUP(R629&amp;"-"&amp;S629,通道清单!C:L,4,FALSE)))&amp;VLOOKUP(R629&amp;"-"&amp;S629,通道清单!C:L,4,FALSE)&amp;"_S"&amp;TEXT(N629,"00000.00")&amp;"_E"&amp;TEXT(O629,"00000.00")&amp;"_D"&amp;VLOOKUP(R629&amp;"-"&amp;T629,通道清单!C:L,5,FALSE)&amp;LEFT("_____",5-LEN(VLOOKUP(R629&amp;"-"&amp;T629,通道清单!C:L,4,FALSE)))&amp;VLOOKUP(R629&amp;"-"&amp;T629,通道清单!C:L,4,FALSE)&amp;"_S"&amp;TEXT(P629,"00000.00")&amp;"_E"&amp;TEXT(Q629,"00000.00")</f>
        <v>CS6E_BW000.10_UH____N_S06169.20_E06169.30_DV____A_S03944.20_E03944.30</v>
      </c>
      <c r="D629" s="29"/>
      <c r="E629" s="29"/>
      <c r="F629" s="29"/>
      <c r="G629" s="29" t="s">
        <v>9043</v>
      </c>
      <c r="H629" s="29">
        <f>VLOOKUP(G629,开关状态表!B:I,7,FALSE)</f>
        <v>1</v>
      </c>
      <c r="I629" s="29">
        <v>22.2</v>
      </c>
      <c r="J629" s="161">
        <v>0.1</v>
      </c>
      <c r="K629" s="29" t="s">
        <v>202</v>
      </c>
      <c r="L629" s="29"/>
      <c r="M629" s="158" t="s">
        <v>8733</v>
      </c>
      <c r="N629" s="156">
        <f t="shared" si="100"/>
        <v>6169.2</v>
      </c>
      <c r="O629" s="156">
        <f t="shared" si="101"/>
        <v>6169.3</v>
      </c>
      <c r="P629" s="156">
        <f t="shared" si="102"/>
        <v>3944.2</v>
      </c>
      <c r="Q629" s="156">
        <f t="shared" si="103"/>
        <v>3944.3</v>
      </c>
      <c r="R629" s="29" t="str">
        <f>VLOOKUP(VLOOKUP(G629,开关状态表!B:H,2,FALSE),矩阵信息表!B:H,2,FALSE)</f>
        <v>CS6E</v>
      </c>
      <c r="S629" s="29" t="str">
        <f>VLOOKUP(G629,开关状态表!B:H,5,FALSE)</f>
        <v>RN6B</v>
      </c>
      <c r="T629" s="29" t="str">
        <f>VLOOKUP(G629,开关状态表!B:H,6,FALSE)</f>
        <v>TA6B</v>
      </c>
      <c r="U629" s="29">
        <f>VLOOKUP(R629&amp;"-"&amp;S629,通道清单!C:L,8,FALSE)</f>
        <v>36</v>
      </c>
      <c r="V629" s="29">
        <f>VLOOKUP(R629&amp;"-"&amp;S629,通道清单!C:L,9,FALSE)</f>
        <v>6147</v>
      </c>
      <c r="W629" s="29">
        <f>VLOOKUP(R629&amp;"-"&amp;S629,通道清单!C:L,10,FALSE)</f>
        <v>6183</v>
      </c>
      <c r="X629" s="29">
        <f>VLOOKUP(R629&amp;"-"&amp;T629,通道清单!C:L,9,FALSE)</f>
        <v>3922</v>
      </c>
      <c r="Y629" s="29">
        <f>VLOOKUP(R629&amp;"-"&amp;T629,通道清单!C:L,10,FALSE)</f>
        <v>3958</v>
      </c>
    </row>
    <row r="630" ht="15" hidden="1" spans="1:25">
      <c r="A630" s="29">
        <f t="shared" si="98"/>
        <v>629</v>
      </c>
      <c r="B630" s="29" t="str">
        <f t="shared" si="99"/>
        <v>CS6E-1-5-[41][18]-OFF22.3-BW13.4</v>
      </c>
      <c r="C630" s="29" t="str">
        <f>R630&amp;"_BW"&amp;TEXT(O630-N630,"000.00")&amp;"_U"&amp;VLOOKUP(R630&amp;"-"&amp;S630,通道清单!C:L,5,FALSE)&amp;LEFT("_____",5-LEN(VLOOKUP(R630&amp;"-"&amp;S630,通道清单!C:L,4,FALSE)))&amp;VLOOKUP(R630&amp;"-"&amp;S630,通道清单!C:L,4,FALSE)&amp;"_S"&amp;TEXT(N630,"00000.00")&amp;"_E"&amp;TEXT(O630,"00000.00")&amp;"_D"&amp;VLOOKUP(R630&amp;"-"&amp;T630,通道清单!C:L,5,FALSE)&amp;LEFT("_____",5-LEN(VLOOKUP(R630&amp;"-"&amp;T630,通道清单!C:L,4,FALSE)))&amp;VLOOKUP(R630&amp;"-"&amp;T630,通道清单!C:L,4,FALSE)&amp;"_S"&amp;TEXT(P630,"00000.00")&amp;"_E"&amp;TEXT(Q630,"00000.00")</f>
        <v>CS6E_BW013.40_UH____N_S06169.30_E06182.70_DV____A_S03944.30_E03957.70</v>
      </c>
      <c r="D630" s="29"/>
      <c r="E630" s="29"/>
      <c r="F630" s="29"/>
      <c r="G630" s="29" t="s">
        <v>9043</v>
      </c>
      <c r="H630" s="29">
        <f>VLOOKUP(G630,开关状态表!B:I,7,FALSE)</f>
        <v>1</v>
      </c>
      <c r="I630" s="29">
        <v>22.3</v>
      </c>
      <c r="J630" s="161">
        <v>13.4</v>
      </c>
      <c r="K630" s="29" t="s">
        <v>8732</v>
      </c>
      <c r="L630" s="29"/>
      <c r="M630" s="158" t="s">
        <v>8733</v>
      </c>
      <c r="N630" s="156">
        <f t="shared" si="100"/>
        <v>6169.3</v>
      </c>
      <c r="O630" s="156">
        <f t="shared" si="101"/>
        <v>6182.7</v>
      </c>
      <c r="P630" s="156">
        <f t="shared" si="102"/>
        <v>3944.3</v>
      </c>
      <c r="Q630" s="156">
        <f t="shared" si="103"/>
        <v>3957.7</v>
      </c>
      <c r="R630" s="29" t="str">
        <f>VLOOKUP(VLOOKUP(G630,开关状态表!B:H,2,FALSE),矩阵信息表!B:H,2,FALSE)</f>
        <v>CS6E</v>
      </c>
      <c r="S630" s="29" t="str">
        <f>VLOOKUP(G630,开关状态表!B:H,5,FALSE)</f>
        <v>RN6B</v>
      </c>
      <c r="T630" s="29" t="str">
        <f>VLOOKUP(G630,开关状态表!B:H,6,FALSE)</f>
        <v>TA6B</v>
      </c>
      <c r="U630" s="29">
        <f>VLOOKUP(R630&amp;"-"&amp;S630,通道清单!C:L,8,FALSE)</f>
        <v>36</v>
      </c>
      <c r="V630" s="29">
        <f>VLOOKUP(R630&amp;"-"&amp;S630,通道清单!C:L,9,FALSE)</f>
        <v>6147</v>
      </c>
      <c r="W630" s="29">
        <f>VLOOKUP(R630&amp;"-"&amp;S630,通道清单!C:L,10,FALSE)</f>
        <v>6183</v>
      </c>
      <c r="X630" s="29">
        <f>VLOOKUP(R630&amp;"-"&amp;T630,通道清单!C:L,9,FALSE)</f>
        <v>3922</v>
      </c>
      <c r="Y630" s="29">
        <f>VLOOKUP(R630&amp;"-"&amp;T630,通道清单!C:L,10,FALSE)</f>
        <v>3958</v>
      </c>
    </row>
    <row r="631" ht="15" hidden="1" spans="1:25">
      <c r="A631" s="29">
        <f t="shared" si="98"/>
        <v>630</v>
      </c>
      <c r="B631" s="29" t="str">
        <f t="shared" si="99"/>
        <v>CS6E-1-5-[41][18]-OFF35.7-BW0.3</v>
      </c>
      <c r="C631" s="29" t="str">
        <f>R631&amp;"_BW"&amp;TEXT(O631-N631,"000.00")&amp;"_U"&amp;VLOOKUP(R631&amp;"-"&amp;S631,通道清单!C:L,5,FALSE)&amp;LEFT("_____",5-LEN(VLOOKUP(R631&amp;"-"&amp;S631,通道清单!C:L,4,FALSE)))&amp;VLOOKUP(R631&amp;"-"&amp;S631,通道清单!C:L,4,FALSE)&amp;"_S"&amp;TEXT(N631,"00000.00")&amp;"_E"&amp;TEXT(O631,"00000.00")&amp;"_D"&amp;VLOOKUP(R631&amp;"-"&amp;T631,通道清单!C:L,5,FALSE)&amp;LEFT("_____",5-LEN(VLOOKUP(R631&amp;"-"&amp;T631,通道清单!C:L,4,FALSE)))&amp;VLOOKUP(R631&amp;"-"&amp;T631,通道清单!C:L,4,FALSE)&amp;"_S"&amp;TEXT(P631,"00000.00")&amp;"_E"&amp;TEXT(Q631,"00000.00")</f>
        <v>CS6E_BW000.30_UH____N_S06182.70_E06183.00_DV____A_S03957.70_E03958.00</v>
      </c>
      <c r="D631" s="29"/>
      <c r="E631" s="29"/>
      <c r="F631" s="29"/>
      <c r="G631" s="29" t="s">
        <v>9043</v>
      </c>
      <c r="H631" s="29">
        <f>VLOOKUP(G631,开关状态表!B:I,7,FALSE)</f>
        <v>1</v>
      </c>
      <c r="I631" s="29">
        <v>35.7</v>
      </c>
      <c r="J631" s="161">
        <v>0.3</v>
      </c>
      <c r="K631" s="29" t="s">
        <v>202</v>
      </c>
      <c r="L631" s="29"/>
      <c r="M631" s="158" t="s">
        <v>8733</v>
      </c>
      <c r="N631" s="156">
        <f t="shared" si="100"/>
        <v>6182.7</v>
      </c>
      <c r="O631" s="156">
        <f t="shared" si="101"/>
        <v>6183</v>
      </c>
      <c r="P631" s="156">
        <f t="shared" si="102"/>
        <v>3957.7</v>
      </c>
      <c r="Q631" s="156">
        <f t="shared" si="103"/>
        <v>3958</v>
      </c>
      <c r="R631" s="29" t="str">
        <f>VLOOKUP(VLOOKUP(G631,开关状态表!B:H,2,FALSE),矩阵信息表!B:H,2,FALSE)</f>
        <v>CS6E</v>
      </c>
      <c r="S631" s="29" t="str">
        <f>VLOOKUP(G631,开关状态表!B:H,5,FALSE)</f>
        <v>RN6B</v>
      </c>
      <c r="T631" s="29" t="str">
        <f>VLOOKUP(G631,开关状态表!B:H,6,FALSE)</f>
        <v>TA6B</v>
      </c>
      <c r="U631" s="29">
        <f>VLOOKUP(R631&amp;"-"&amp;S631,通道清单!C:L,8,FALSE)</f>
        <v>36</v>
      </c>
      <c r="V631" s="29">
        <f>VLOOKUP(R631&amp;"-"&amp;S631,通道清单!C:L,9,FALSE)</f>
        <v>6147</v>
      </c>
      <c r="W631" s="29">
        <f>VLOOKUP(R631&amp;"-"&amp;S631,通道清单!C:L,10,FALSE)</f>
        <v>6183</v>
      </c>
      <c r="X631" s="29">
        <f>VLOOKUP(R631&amp;"-"&amp;T631,通道清单!C:L,9,FALSE)</f>
        <v>3922</v>
      </c>
      <c r="Y631" s="29">
        <f>VLOOKUP(R631&amp;"-"&amp;T631,通道清单!C:L,10,FALSE)</f>
        <v>3958</v>
      </c>
    </row>
    <row r="632" ht="15" hidden="1" spans="1:25">
      <c r="A632" s="29">
        <f t="shared" si="98"/>
        <v>631</v>
      </c>
      <c r="B632" s="29" t="str">
        <f t="shared" si="99"/>
        <v>CS6E-1-5-[42][19]-OFF0-BW36</v>
      </c>
      <c r="C632" s="29" t="str">
        <f>R632&amp;"_BW"&amp;TEXT(O632-N632,"000.00")&amp;"_U"&amp;VLOOKUP(R632&amp;"-"&amp;S632,通道清单!C:L,5,FALSE)&amp;LEFT("_____",5-LEN(VLOOKUP(R632&amp;"-"&amp;S632,通道清单!C:L,4,FALSE)))&amp;VLOOKUP(R632&amp;"-"&amp;S632,通道清单!C:L,4,FALSE)&amp;"_S"&amp;TEXT(N632,"00000.00")&amp;"_E"&amp;TEXT(O632,"00000.00")&amp;"_D"&amp;VLOOKUP(R632&amp;"-"&amp;T632,通道清单!C:L,5,FALSE)&amp;LEFT("_____",5-LEN(VLOOKUP(R632&amp;"-"&amp;T632,通道清单!C:L,4,FALSE)))&amp;VLOOKUP(R632&amp;"-"&amp;T632,通道清单!C:L,4,FALSE)&amp;"_S"&amp;TEXT(P632,"00000.00")&amp;"_E"&amp;TEXT(Q632,"00000.00")</f>
        <v>CS6E_BW036.00_UH____N_S06187.00_E06223.00_DV____A_S03962.00_E03998.00</v>
      </c>
      <c r="D632" s="29"/>
      <c r="E632" s="29"/>
      <c r="F632" s="29"/>
      <c r="G632" s="29" t="s">
        <v>9044</v>
      </c>
      <c r="H632" s="29">
        <f>VLOOKUP(G632,开关状态表!B:I,7,FALSE)</f>
        <v>1</v>
      </c>
      <c r="I632" s="29">
        <v>0</v>
      </c>
      <c r="J632" s="161">
        <v>36</v>
      </c>
      <c r="K632" s="29" t="s">
        <v>8732</v>
      </c>
      <c r="L632" s="29"/>
      <c r="M632" s="158" t="s">
        <v>8733</v>
      </c>
      <c r="N632" s="156">
        <f t="shared" si="100"/>
        <v>6187</v>
      </c>
      <c r="O632" s="156">
        <f t="shared" si="101"/>
        <v>6223</v>
      </c>
      <c r="P632" s="156">
        <f t="shared" si="102"/>
        <v>3962</v>
      </c>
      <c r="Q632" s="156">
        <f t="shared" si="103"/>
        <v>3998</v>
      </c>
      <c r="R632" s="29" t="str">
        <f>VLOOKUP(VLOOKUP(G632,开关状态表!B:H,2,FALSE),矩阵信息表!B:H,2,FALSE)</f>
        <v>CS6E</v>
      </c>
      <c r="S632" s="29" t="str">
        <f>VLOOKUP(G632,开关状态表!B:H,5,FALSE)</f>
        <v>RN7B</v>
      </c>
      <c r="T632" s="29" t="str">
        <f>VLOOKUP(G632,开关状态表!B:H,6,FALSE)</f>
        <v>TA7B</v>
      </c>
      <c r="U632" s="29">
        <f>VLOOKUP(R632&amp;"-"&amp;S632,通道清单!C:L,8,FALSE)</f>
        <v>36</v>
      </c>
      <c r="V632" s="29">
        <f>VLOOKUP(R632&amp;"-"&amp;S632,通道清单!C:L,9,FALSE)</f>
        <v>6187</v>
      </c>
      <c r="W632" s="29">
        <f>VLOOKUP(R632&amp;"-"&amp;S632,通道清单!C:L,10,FALSE)</f>
        <v>6223</v>
      </c>
      <c r="X632" s="29">
        <f>VLOOKUP(R632&amp;"-"&amp;T632,通道清单!C:L,9,FALSE)</f>
        <v>3962</v>
      </c>
      <c r="Y632" s="29">
        <f>VLOOKUP(R632&amp;"-"&amp;T632,通道清单!C:L,10,FALSE)</f>
        <v>3998</v>
      </c>
    </row>
    <row r="633" ht="15" hidden="1" spans="1:25">
      <c r="A633" s="29">
        <f t="shared" si="98"/>
        <v>632</v>
      </c>
      <c r="B633" s="29" t="str">
        <f t="shared" si="99"/>
        <v>CS6E-1-5-[43][20]-OFF-1-BW19</v>
      </c>
      <c r="C633" s="29" t="str">
        <f>R633&amp;"_BW"&amp;TEXT(O633-N633,"000.00")&amp;"_U"&amp;VLOOKUP(R633&amp;"-"&amp;S633,通道清单!C:L,5,FALSE)&amp;LEFT("_____",5-LEN(VLOOKUP(R633&amp;"-"&amp;S633,通道清单!C:L,4,FALSE)))&amp;VLOOKUP(R633&amp;"-"&amp;S633,通道清单!C:L,4,FALSE)&amp;"_S"&amp;TEXT(N633,"00000.00")&amp;"_E"&amp;TEXT(O633,"00000.00")&amp;"_D"&amp;VLOOKUP(R633&amp;"-"&amp;T633,通道清单!C:L,5,FALSE)&amp;LEFT("_____",5-LEN(VLOOKUP(R633&amp;"-"&amp;T633,通道清单!C:L,4,FALSE)))&amp;VLOOKUP(R633&amp;"-"&amp;T633,通道清单!C:L,4,FALSE)&amp;"_S"&amp;TEXT(P633,"00000.00")&amp;"_E"&amp;TEXT(Q633,"00000.00")</f>
        <v>CS6E_BW019.00_UH____N_S06227.00_E06246.00_DV____A_S04002.00_E04021.00</v>
      </c>
      <c r="D633" s="29"/>
      <c r="E633" s="29"/>
      <c r="F633" s="29"/>
      <c r="G633" s="29" t="s">
        <v>9045</v>
      </c>
      <c r="H633" s="29">
        <f>VLOOKUP(G633,开关状态表!B:I,7,FALSE)</f>
        <v>1</v>
      </c>
      <c r="I633" s="29">
        <v>-1</v>
      </c>
      <c r="J633" s="161">
        <v>19</v>
      </c>
      <c r="K633" s="29" t="s">
        <v>8732</v>
      </c>
      <c r="L633" s="29"/>
      <c r="M633" s="158" t="s">
        <v>8733</v>
      </c>
      <c r="N633" s="156">
        <f t="shared" si="100"/>
        <v>6227</v>
      </c>
      <c r="O633" s="156">
        <f t="shared" si="101"/>
        <v>6246</v>
      </c>
      <c r="P633" s="156">
        <f t="shared" si="102"/>
        <v>4002</v>
      </c>
      <c r="Q633" s="156">
        <f t="shared" si="103"/>
        <v>4021</v>
      </c>
      <c r="R633" s="29" t="str">
        <f>VLOOKUP(VLOOKUP(G633,开关状态表!B:H,2,FALSE),矩阵信息表!B:H,2,FALSE)</f>
        <v>CS6E</v>
      </c>
      <c r="S633" s="29" t="str">
        <f>VLOOKUP(G633,开关状态表!B:H,5,FALSE)</f>
        <v>RN8B</v>
      </c>
      <c r="T633" s="29" t="str">
        <f>VLOOKUP(G633,开关状态表!B:H,6,FALSE)</f>
        <v>TA8B</v>
      </c>
      <c r="U633" s="29">
        <f>VLOOKUP(R633&amp;"-"&amp;S633,通道清单!C:L,8,FALSE)</f>
        <v>54</v>
      </c>
      <c r="V633" s="29">
        <f>VLOOKUP(R633&amp;"-"&amp;S633,通道清单!C:L,9,FALSE)</f>
        <v>6228</v>
      </c>
      <c r="W633" s="29">
        <f>VLOOKUP(R633&amp;"-"&amp;S633,通道清单!C:L,10,FALSE)</f>
        <v>6282</v>
      </c>
      <c r="X633" s="29">
        <f>VLOOKUP(R633&amp;"-"&amp;T633,通道清单!C:L,9,FALSE)</f>
        <v>4003</v>
      </c>
      <c r="Y633" s="29">
        <f>VLOOKUP(R633&amp;"-"&amp;T633,通道清单!C:L,10,FALSE)</f>
        <v>4057</v>
      </c>
    </row>
    <row r="634" ht="15" hidden="1" spans="1:25">
      <c r="A634" s="29">
        <f t="shared" si="98"/>
        <v>633</v>
      </c>
      <c r="B634" s="29" t="str">
        <f t="shared" si="99"/>
        <v>CS6E-1-5-[43][20]-OFF18-BW18</v>
      </c>
      <c r="C634" s="29" t="str">
        <f>R634&amp;"_BW"&amp;TEXT(O634-N634,"000.00")&amp;"_U"&amp;VLOOKUP(R634&amp;"-"&amp;S634,通道清单!C:L,5,FALSE)&amp;LEFT("_____",5-LEN(VLOOKUP(R634&amp;"-"&amp;S634,通道清单!C:L,4,FALSE)))&amp;VLOOKUP(R634&amp;"-"&amp;S634,通道清单!C:L,4,FALSE)&amp;"_S"&amp;TEXT(N634,"00000.00")&amp;"_E"&amp;TEXT(O634,"00000.00")&amp;"_D"&amp;VLOOKUP(R634&amp;"-"&amp;T634,通道清单!C:L,5,FALSE)&amp;LEFT("_____",5-LEN(VLOOKUP(R634&amp;"-"&amp;T634,通道清单!C:L,4,FALSE)))&amp;VLOOKUP(R634&amp;"-"&amp;T634,通道清单!C:L,4,FALSE)&amp;"_S"&amp;TEXT(P634,"00000.00")&amp;"_E"&amp;TEXT(Q634,"00000.00")</f>
        <v>CS6E_BW018.00_UH____N_S06246.00_E06264.00_DV____A_S04021.00_E04039.00</v>
      </c>
      <c r="D634" s="29"/>
      <c r="E634" s="29"/>
      <c r="F634" s="29"/>
      <c r="G634" s="29" t="s">
        <v>9045</v>
      </c>
      <c r="H634" s="29">
        <f>VLOOKUP(G634,开关状态表!B:I,7,FALSE)</f>
        <v>1</v>
      </c>
      <c r="I634" s="29">
        <v>18</v>
      </c>
      <c r="J634" s="161">
        <v>18</v>
      </c>
      <c r="K634" s="29" t="s">
        <v>8732</v>
      </c>
      <c r="L634" s="29"/>
      <c r="M634" s="158" t="s">
        <v>8733</v>
      </c>
      <c r="N634" s="156">
        <f t="shared" si="100"/>
        <v>6246</v>
      </c>
      <c r="O634" s="156">
        <f t="shared" si="101"/>
        <v>6264</v>
      </c>
      <c r="P634" s="156">
        <f t="shared" si="102"/>
        <v>4021</v>
      </c>
      <c r="Q634" s="156">
        <f t="shared" si="103"/>
        <v>4039</v>
      </c>
      <c r="R634" s="29" t="str">
        <f>VLOOKUP(VLOOKUP(G634,开关状态表!B:H,2,FALSE),矩阵信息表!B:H,2,FALSE)</f>
        <v>CS6E</v>
      </c>
      <c r="S634" s="29" t="str">
        <f>VLOOKUP(G634,开关状态表!B:H,5,FALSE)</f>
        <v>RN8B</v>
      </c>
      <c r="T634" s="29" t="str">
        <f>VLOOKUP(G634,开关状态表!B:H,6,FALSE)</f>
        <v>TA8B</v>
      </c>
      <c r="U634" s="29">
        <f>VLOOKUP(R634&amp;"-"&amp;S634,通道清单!C:L,8,FALSE)</f>
        <v>54</v>
      </c>
      <c r="V634" s="29">
        <f>VLOOKUP(R634&amp;"-"&amp;S634,通道清单!C:L,9,FALSE)</f>
        <v>6228</v>
      </c>
      <c r="W634" s="29">
        <f>VLOOKUP(R634&amp;"-"&amp;S634,通道清单!C:L,10,FALSE)</f>
        <v>6282</v>
      </c>
      <c r="X634" s="29">
        <f>VLOOKUP(R634&amp;"-"&amp;T634,通道清单!C:L,9,FALSE)</f>
        <v>4003</v>
      </c>
      <c r="Y634" s="29">
        <f>VLOOKUP(R634&amp;"-"&amp;T634,通道清单!C:L,10,FALSE)</f>
        <v>4057</v>
      </c>
    </row>
    <row r="635" ht="15" hidden="1" spans="1:25">
      <c r="A635" s="29">
        <f t="shared" si="98"/>
        <v>634</v>
      </c>
      <c r="B635" s="29" t="str">
        <f t="shared" si="99"/>
        <v>CS6E-1-5-[43][20]-OFF36-BW9</v>
      </c>
      <c r="C635" s="29" t="str">
        <f>R635&amp;"_BW"&amp;TEXT(O635-N635,"000.00")&amp;"_U"&amp;VLOOKUP(R635&amp;"-"&amp;S635,通道清单!C:L,5,FALSE)&amp;LEFT("_____",5-LEN(VLOOKUP(R635&amp;"-"&amp;S635,通道清单!C:L,4,FALSE)))&amp;VLOOKUP(R635&amp;"-"&amp;S635,通道清单!C:L,4,FALSE)&amp;"_S"&amp;TEXT(N635,"00000.00")&amp;"_E"&amp;TEXT(O635,"00000.00")&amp;"_D"&amp;VLOOKUP(R635&amp;"-"&amp;T635,通道清单!C:L,5,FALSE)&amp;LEFT("_____",5-LEN(VLOOKUP(R635&amp;"-"&amp;T635,通道清单!C:L,4,FALSE)))&amp;VLOOKUP(R635&amp;"-"&amp;T635,通道清单!C:L,4,FALSE)&amp;"_S"&amp;TEXT(P635,"00000.00")&amp;"_E"&amp;TEXT(Q635,"00000.00")</f>
        <v>CS6E_BW009.00_UH____N_S06264.00_E06273.00_DV____A_S04039.00_E04048.00</v>
      </c>
      <c r="D635" s="29"/>
      <c r="E635" s="29"/>
      <c r="F635" s="29"/>
      <c r="G635" s="29" t="s">
        <v>9045</v>
      </c>
      <c r="H635" s="29">
        <f>VLOOKUP(G635,开关状态表!B:I,7,FALSE)</f>
        <v>1</v>
      </c>
      <c r="I635" s="29">
        <v>36</v>
      </c>
      <c r="J635" s="161">
        <v>9</v>
      </c>
      <c r="K635" s="29" t="s">
        <v>8732</v>
      </c>
      <c r="L635" s="29"/>
      <c r="M635" s="158" t="s">
        <v>8733</v>
      </c>
      <c r="N635" s="156">
        <f t="shared" si="100"/>
        <v>6264</v>
      </c>
      <c r="O635" s="156">
        <f t="shared" si="101"/>
        <v>6273</v>
      </c>
      <c r="P635" s="156">
        <f t="shared" si="102"/>
        <v>4039</v>
      </c>
      <c r="Q635" s="156">
        <f t="shared" si="103"/>
        <v>4048</v>
      </c>
      <c r="R635" s="29" t="str">
        <f>VLOOKUP(VLOOKUP(G635,开关状态表!B:H,2,FALSE),矩阵信息表!B:H,2,FALSE)</f>
        <v>CS6E</v>
      </c>
      <c r="S635" s="29" t="str">
        <f>VLOOKUP(G635,开关状态表!B:H,5,FALSE)</f>
        <v>RN8B</v>
      </c>
      <c r="T635" s="29" t="str">
        <f>VLOOKUP(G635,开关状态表!B:H,6,FALSE)</f>
        <v>TA8B</v>
      </c>
      <c r="U635" s="29">
        <f>VLOOKUP(R635&amp;"-"&amp;S635,通道清单!C:L,8,FALSE)</f>
        <v>54</v>
      </c>
      <c r="V635" s="29">
        <f>VLOOKUP(R635&amp;"-"&amp;S635,通道清单!C:L,9,FALSE)</f>
        <v>6228</v>
      </c>
      <c r="W635" s="29">
        <f>VLOOKUP(R635&amp;"-"&amp;S635,通道清单!C:L,10,FALSE)</f>
        <v>6282</v>
      </c>
      <c r="X635" s="29">
        <f>VLOOKUP(R635&amp;"-"&amp;T635,通道清单!C:L,9,FALSE)</f>
        <v>4003</v>
      </c>
      <c r="Y635" s="29">
        <f>VLOOKUP(R635&amp;"-"&amp;T635,通道清单!C:L,10,FALSE)</f>
        <v>4057</v>
      </c>
    </row>
    <row r="636" ht="15" hidden="1" spans="1:25">
      <c r="A636" s="29">
        <f t="shared" si="98"/>
        <v>635</v>
      </c>
      <c r="B636" s="29" t="str">
        <f t="shared" si="99"/>
        <v>CS6E-1-5-[43][20]-OFF45-BW9</v>
      </c>
      <c r="C636" s="29" t="str">
        <f>R636&amp;"_BW"&amp;TEXT(O636-N636,"000.00")&amp;"_U"&amp;VLOOKUP(R636&amp;"-"&amp;S636,通道清单!C:L,5,FALSE)&amp;LEFT("_____",5-LEN(VLOOKUP(R636&amp;"-"&amp;S636,通道清单!C:L,4,FALSE)))&amp;VLOOKUP(R636&amp;"-"&amp;S636,通道清单!C:L,4,FALSE)&amp;"_S"&amp;TEXT(N636,"00000.00")&amp;"_E"&amp;TEXT(O636,"00000.00")&amp;"_D"&amp;VLOOKUP(R636&amp;"-"&amp;T636,通道清单!C:L,5,FALSE)&amp;LEFT("_____",5-LEN(VLOOKUP(R636&amp;"-"&amp;T636,通道清单!C:L,4,FALSE)))&amp;VLOOKUP(R636&amp;"-"&amp;T636,通道清单!C:L,4,FALSE)&amp;"_S"&amp;TEXT(P636,"00000.00")&amp;"_E"&amp;TEXT(Q636,"00000.00")</f>
        <v>CS6E_BW009.00_UH____N_S06273.00_E06282.00_DV____A_S04048.00_E04057.00</v>
      </c>
      <c r="D636" s="29"/>
      <c r="E636" s="29"/>
      <c r="F636" s="29"/>
      <c r="G636" s="29" t="s">
        <v>9045</v>
      </c>
      <c r="H636" s="29">
        <f>VLOOKUP(G636,开关状态表!B:I,7,FALSE)</f>
        <v>1</v>
      </c>
      <c r="I636" s="29">
        <v>45</v>
      </c>
      <c r="J636" s="161">
        <v>9</v>
      </c>
      <c r="K636" s="29" t="s">
        <v>8732</v>
      </c>
      <c r="L636" s="29"/>
      <c r="M636" s="158" t="s">
        <v>8733</v>
      </c>
      <c r="N636" s="156">
        <f t="shared" si="100"/>
        <v>6273</v>
      </c>
      <c r="O636" s="156">
        <f t="shared" si="101"/>
        <v>6282</v>
      </c>
      <c r="P636" s="156">
        <f t="shared" si="102"/>
        <v>4048</v>
      </c>
      <c r="Q636" s="156">
        <f t="shared" si="103"/>
        <v>4057</v>
      </c>
      <c r="R636" s="29" t="str">
        <f>VLOOKUP(VLOOKUP(G636,开关状态表!B:H,2,FALSE),矩阵信息表!B:H,2,FALSE)</f>
        <v>CS6E</v>
      </c>
      <c r="S636" s="29" t="str">
        <f>VLOOKUP(G636,开关状态表!B:H,5,FALSE)</f>
        <v>RN8B</v>
      </c>
      <c r="T636" s="29" t="str">
        <f>VLOOKUP(G636,开关状态表!B:H,6,FALSE)</f>
        <v>TA8B</v>
      </c>
      <c r="U636" s="29">
        <f>VLOOKUP(R636&amp;"-"&amp;S636,通道清单!C:L,8,FALSE)</f>
        <v>54</v>
      </c>
      <c r="V636" s="29">
        <f>VLOOKUP(R636&amp;"-"&amp;S636,通道清单!C:L,9,FALSE)</f>
        <v>6228</v>
      </c>
      <c r="W636" s="29">
        <f>VLOOKUP(R636&amp;"-"&amp;S636,通道清单!C:L,10,FALSE)</f>
        <v>6282</v>
      </c>
      <c r="X636" s="29">
        <f>VLOOKUP(R636&amp;"-"&amp;T636,通道清单!C:L,9,FALSE)</f>
        <v>4003</v>
      </c>
      <c r="Y636" s="29">
        <f>VLOOKUP(R636&amp;"-"&amp;T636,通道清单!C:L,10,FALSE)</f>
        <v>4057</v>
      </c>
    </row>
    <row r="637" ht="15" hidden="1" spans="1:25">
      <c r="A637" s="29">
        <f t="shared" ref="A637:A700" si="104">ROW()-1</f>
        <v>636</v>
      </c>
      <c r="B637" s="29" t="str">
        <f t="shared" si="99"/>
        <v>CS6E-1-5-[44][21]-OFF0-BW18</v>
      </c>
      <c r="C637" s="29" t="str">
        <f>R637&amp;"_BW"&amp;TEXT(O637-N637,"000.00")&amp;"_U"&amp;VLOOKUP(R637&amp;"-"&amp;S637,通道清单!C:L,5,FALSE)&amp;LEFT("_____",5-LEN(VLOOKUP(R637&amp;"-"&amp;S637,通道清单!C:L,4,FALSE)))&amp;VLOOKUP(R637&amp;"-"&amp;S637,通道清单!C:L,4,FALSE)&amp;"_S"&amp;TEXT(N637,"00000.00")&amp;"_E"&amp;TEXT(O637,"00000.00")&amp;"_D"&amp;VLOOKUP(R637&amp;"-"&amp;T637,通道清单!C:L,5,FALSE)&amp;LEFT("_____",5-LEN(VLOOKUP(R637&amp;"-"&amp;T637,通道清单!C:L,4,FALSE)))&amp;VLOOKUP(R637&amp;"-"&amp;T637,通道清单!C:L,4,FALSE)&amp;"_S"&amp;TEXT(P637,"00000.00")&amp;"_E"&amp;TEXT(Q637,"00000.00")</f>
        <v>CS6E_BW018.00_UH____N_S06288.00_E06306.00_DV____A_S04063.00_E04081.00</v>
      </c>
      <c r="D637" s="29"/>
      <c r="E637" s="29"/>
      <c r="F637" s="29"/>
      <c r="G637" s="29" t="s">
        <v>9046</v>
      </c>
      <c r="H637" s="29">
        <f>VLOOKUP(G637,开关状态表!B:I,7,FALSE)</f>
        <v>1</v>
      </c>
      <c r="I637" s="29">
        <v>0</v>
      </c>
      <c r="J637" s="161">
        <v>18</v>
      </c>
      <c r="K637" s="29" t="s">
        <v>8732</v>
      </c>
      <c r="L637" s="29"/>
      <c r="M637" s="158" t="s">
        <v>8733</v>
      </c>
      <c r="N637" s="156">
        <f t="shared" si="100"/>
        <v>6288</v>
      </c>
      <c r="O637" s="156">
        <f t="shared" si="101"/>
        <v>6306</v>
      </c>
      <c r="P637" s="156">
        <f t="shared" si="102"/>
        <v>4063</v>
      </c>
      <c r="Q637" s="156">
        <f t="shared" si="103"/>
        <v>4081</v>
      </c>
      <c r="R637" s="29" t="str">
        <f>VLOOKUP(VLOOKUP(G637,开关状态表!B:H,2,FALSE),矩阵信息表!B:H,2,FALSE)</f>
        <v>CS6E</v>
      </c>
      <c r="S637" s="29" t="str">
        <f>VLOOKUP(G637,开关状态表!B:H,5,FALSE)</f>
        <v>RN9B</v>
      </c>
      <c r="T637" s="29" t="str">
        <f>VLOOKUP(G637,开关状态表!B:H,6,FALSE)</f>
        <v>TA9B</v>
      </c>
      <c r="U637" s="29">
        <f>VLOOKUP(R637&amp;"-"&amp;S637,通道清单!C:L,8,FALSE)</f>
        <v>54</v>
      </c>
      <c r="V637" s="29">
        <f>VLOOKUP(R637&amp;"-"&amp;S637,通道清单!C:L,9,FALSE)</f>
        <v>6288</v>
      </c>
      <c r="W637" s="29">
        <f>VLOOKUP(R637&amp;"-"&amp;S637,通道清单!C:L,10,FALSE)</f>
        <v>6342</v>
      </c>
      <c r="X637" s="29">
        <f>VLOOKUP(R637&amp;"-"&amp;T637,通道清单!C:L,9,FALSE)</f>
        <v>4063</v>
      </c>
      <c r="Y637" s="29">
        <f>VLOOKUP(R637&amp;"-"&amp;T637,通道清单!C:L,10,FALSE)</f>
        <v>4117</v>
      </c>
    </row>
    <row r="638" ht="15" hidden="1" spans="1:25">
      <c r="A638" s="29">
        <f t="shared" si="104"/>
        <v>637</v>
      </c>
      <c r="B638" s="29" t="str">
        <f t="shared" si="99"/>
        <v>CS6E-1-5-[44][21]-OFF18-BW36</v>
      </c>
      <c r="C638" s="29" t="str">
        <f>R638&amp;"_BW"&amp;TEXT(O638-N638,"000.00")&amp;"_U"&amp;VLOOKUP(R638&amp;"-"&amp;S638,通道清单!C:L,5,FALSE)&amp;LEFT("_____",5-LEN(VLOOKUP(R638&amp;"-"&amp;S638,通道清单!C:L,4,FALSE)))&amp;VLOOKUP(R638&amp;"-"&amp;S638,通道清单!C:L,4,FALSE)&amp;"_S"&amp;TEXT(N638,"00000.00")&amp;"_E"&amp;TEXT(O638,"00000.00")&amp;"_D"&amp;VLOOKUP(R638&amp;"-"&amp;T638,通道清单!C:L,5,FALSE)&amp;LEFT("_____",5-LEN(VLOOKUP(R638&amp;"-"&amp;T638,通道清单!C:L,4,FALSE)))&amp;VLOOKUP(R638&amp;"-"&amp;T638,通道清单!C:L,4,FALSE)&amp;"_S"&amp;TEXT(P638,"00000.00")&amp;"_E"&amp;TEXT(Q638,"00000.00")</f>
        <v>CS6E_BW036.00_UH____N_S06306.00_E06342.00_DV____A_S04081.00_E04117.00</v>
      </c>
      <c r="D638" s="29"/>
      <c r="E638" s="29"/>
      <c r="F638" s="29"/>
      <c r="G638" s="29" t="s">
        <v>9046</v>
      </c>
      <c r="H638" s="29">
        <f>VLOOKUP(G638,开关状态表!B:I,7,FALSE)</f>
        <v>1</v>
      </c>
      <c r="I638" s="29">
        <v>18</v>
      </c>
      <c r="J638" s="161">
        <v>36</v>
      </c>
      <c r="K638" s="29" t="s">
        <v>8732</v>
      </c>
      <c r="L638" s="29"/>
      <c r="M638" s="158" t="s">
        <v>8733</v>
      </c>
      <c r="N638" s="156">
        <f t="shared" si="100"/>
        <v>6306</v>
      </c>
      <c r="O638" s="156">
        <f t="shared" si="101"/>
        <v>6342</v>
      </c>
      <c r="P638" s="156">
        <f t="shared" si="102"/>
        <v>4081</v>
      </c>
      <c r="Q638" s="156">
        <f t="shared" si="103"/>
        <v>4117</v>
      </c>
      <c r="R638" s="29" t="str">
        <f>VLOOKUP(VLOOKUP(G638,开关状态表!B:H,2,FALSE),矩阵信息表!B:H,2,FALSE)</f>
        <v>CS6E</v>
      </c>
      <c r="S638" s="29" t="str">
        <f>VLOOKUP(G638,开关状态表!B:H,5,FALSE)</f>
        <v>RN9B</v>
      </c>
      <c r="T638" s="29" t="str">
        <f>VLOOKUP(G638,开关状态表!B:H,6,FALSE)</f>
        <v>TA9B</v>
      </c>
      <c r="U638" s="29">
        <f>VLOOKUP(R638&amp;"-"&amp;S638,通道清单!C:L,8,FALSE)</f>
        <v>54</v>
      </c>
      <c r="V638" s="29">
        <f>VLOOKUP(R638&amp;"-"&amp;S638,通道清单!C:L,9,FALSE)</f>
        <v>6288</v>
      </c>
      <c r="W638" s="29">
        <f>VLOOKUP(R638&amp;"-"&amp;S638,通道清单!C:L,10,FALSE)</f>
        <v>6342</v>
      </c>
      <c r="X638" s="29">
        <f>VLOOKUP(R638&amp;"-"&amp;T638,通道清单!C:L,9,FALSE)</f>
        <v>4063</v>
      </c>
      <c r="Y638" s="29">
        <f>VLOOKUP(R638&amp;"-"&amp;T638,通道清单!C:L,10,FALSE)</f>
        <v>4117</v>
      </c>
    </row>
    <row r="639" ht="15" hidden="1" spans="1:25">
      <c r="A639" s="29">
        <f t="shared" si="104"/>
        <v>638</v>
      </c>
      <c r="B639" s="29" t="str">
        <f t="shared" si="99"/>
        <v>CS6E-1-5-[45][22]-OFF0-BW36</v>
      </c>
      <c r="C639" s="29" t="str">
        <f>R639&amp;"_BW"&amp;TEXT(O639-N639,"000.00")&amp;"_U"&amp;VLOOKUP(R639&amp;"-"&amp;S639,通道清单!C:L,5,FALSE)&amp;LEFT("_____",5-LEN(VLOOKUP(R639&amp;"-"&amp;S639,通道清单!C:L,4,FALSE)))&amp;VLOOKUP(R639&amp;"-"&amp;S639,通道清单!C:L,4,FALSE)&amp;"_S"&amp;TEXT(N639,"00000.00")&amp;"_E"&amp;TEXT(O639,"00000.00")&amp;"_D"&amp;VLOOKUP(R639&amp;"-"&amp;T639,通道清单!C:L,5,FALSE)&amp;LEFT("_____",5-LEN(VLOOKUP(R639&amp;"-"&amp;T639,通道清单!C:L,4,FALSE)))&amp;VLOOKUP(R639&amp;"-"&amp;T639,通道清单!C:L,4,FALSE)&amp;"_S"&amp;TEXT(P639,"00000.00")&amp;"_E"&amp;TEXT(Q639,"00000.00")</f>
        <v>CS6E_BW036.00_UH____N_S06347.00_E06383.00_DV____A_S04122.00_E04158.00</v>
      </c>
      <c r="D639" s="29"/>
      <c r="E639" s="29"/>
      <c r="F639" s="29"/>
      <c r="G639" s="29" t="s">
        <v>9047</v>
      </c>
      <c r="H639" s="29">
        <f>VLOOKUP(G639,开关状态表!B:I,7,FALSE)</f>
        <v>1</v>
      </c>
      <c r="I639" s="29">
        <v>0</v>
      </c>
      <c r="J639" s="161">
        <v>36</v>
      </c>
      <c r="K639" s="29" t="s">
        <v>8732</v>
      </c>
      <c r="L639" s="29"/>
      <c r="M639" s="158" t="s">
        <v>8733</v>
      </c>
      <c r="N639" s="156">
        <f t="shared" si="100"/>
        <v>6347</v>
      </c>
      <c r="O639" s="156">
        <f t="shared" si="101"/>
        <v>6383</v>
      </c>
      <c r="P639" s="156">
        <f t="shared" si="102"/>
        <v>4122</v>
      </c>
      <c r="Q639" s="156">
        <f t="shared" si="103"/>
        <v>4158</v>
      </c>
      <c r="R639" s="29" t="str">
        <f>VLOOKUP(VLOOKUP(G639,开关状态表!B:H,2,FALSE),矩阵信息表!B:H,2,FALSE)</f>
        <v>CS6E</v>
      </c>
      <c r="S639" s="29" t="str">
        <f>VLOOKUP(G639,开关状态表!B:H,5,FALSE)</f>
        <v>RN10B</v>
      </c>
      <c r="T639" s="29" t="str">
        <f>VLOOKUP(G639,开关状态表!B:H,6,FALSE)</f>
        <v>TA10B</v>
      </c>
      <c r="U639" s="29">
        <f>VLOOKUP(R639&amp;"-"&amp;S639,通道清单!C:L,8,FALSE)</f>
        <v>36</v>
      </c>
      <c r="V639" s="29">
        <f>VLOOKUP(R639&amp;"-"&amp;S639,通道清单!C:L,9,FALSE)</f>
        <v>6347</v>
      </c>
      <c r="W639" s="29">
        <f>VLOOKUP(R639&amp;"-"&amp;S639,通道清单!C:L,10,FALSE)</f>
        <v>6383</v>
      </c>
      <c r="X639" s="29">
        <f>VLOOKUP(R639&amp;"-"&amp;T639,通道清单!C:L,9,FALSE)</f>
        <v>4122</v>
      </c>
      <c r="Y639" s="29">
        <f>VLOOKUP(R639&amp;"-"&amp;T639,通道清单!C:L,10,FALSE)</f>
        <v>4158</v>
      </c>
    </row>
    <row r="640" ht="15" hidden="1" spans="1:25">
      <c r="A640" s="29">
        <f t="shared" si="104"/>
        <v>639</v>
      </c>
      <c r="B640" s="29" t="str">
        <f t="shared" si="99"/>
        <v>CS6E-1-5-[46][23]-OFF0-BW1</v>
      </c>
      <c r="C640" s="29" t="str">
        <f>R640&amp;"_BW"&amp;TEXT(O640-N640,"000.00")&amp;"_U"&amp;VLOOKUP(R640&amp;"-"&amp;S640,通道清单!C:L,5,FALSE)&amp;LEFT("_____",5-LEN(VLOOKUP(R640&amp;"-"&amp;S640,通道清单!C:L,4,FALSE)))&amp;VLOOKUP(R640&amp;"-"&amp;S640,通道清单!C:L,4,FALSE)&amp;"_S"&amp;TEXT(N640,"00000.00")&amp;"_E"&amp;TEXT(O640,"00000.00")&amp;"_D"&amp;VLOOKUP(R640&amp;"-"&amp;T640,通道清单!C:L,5,FALSE)&amp;LEFT("_____",5-LEN(VLOOKUP(R640&amp;"-"&amp;T640,通道清单!C:L,4,FALSE)))&amp;VLOOKUP(R640&amp;"-"&amp;T640,通道清单!C:L,4,FALSE)&amp;"_S"&amp;TEXT(P640,"00000.00")&amp;"_E"&amp;TEXT(Q640,"00000.00")</f>
        <v>CS6E_BW001.00_UH____N_S06386.50_E06387.50_DV____A_S04161.50_E04162.50</v>
      </c>
      <c r="D640" s="29"/>
      <c r="E640" s="29"/>
      <c r="F640" s="29"/>
      <c r="G640" s="29" t="s">
        <v>9048</v>
      </c>
      <c r="H640" s="29">
        <f>VLOOKUP(G640,开关状态表!B:I,7,FALSE)</f>
        <v>1</v>
      </c>
      <c r="I640" s="29">
        <v>0</v>
      </c>
      <c r="J640" s="161">
        <v>1</v>
      </c>
      <c r="K640" s="29" t="s">
        <v>202</v>
      </c>
      <c r="L640" s="29"/>
      <c r="M640" s="158" t="s">
        <v>8733</v>
      </c>
      <c r="N640" s="156">
        <f t="shared" si="100"/>
        <v>6386.5</v>
      </c>
      <c r="O640" s="156">
        <f t="shared" si="101"/>
        <v>6387.5</v>
      </c>
      <c r="P640" s="156">
        <f t="shared" si="102"/>
        <v>4161.5</v>
      </c>
      <c r="Q640" s="156">
        <f t="shared" si="103"/>
        <v>4162.5</v>
      </c>
      <c r="R640" s="29" t="str">
        <f>VLOOKUP(VLOOKUP(G640,开关状态表!B:H,2,FALSE),矩阵信息表!B:H,2,FALSE)</f>
        <v>CS6E</v>
      </c>
      <c r="S640" s="29" t="str">
        <f>VLOOKUP(G640,开关状态表!B:H,5,FALSE)</f>
        <v>RN11B</v>
      </c>
      <c r="T640" s="29" t="str">
        <f>VLOOKUP(G640,开关状态表!B:H,6,FALSE)</f>
        <v>TA11B</v>
      </c>
      <c r="U640" s="29">
        <f>VLOOKUP(R640&amp;"-"&amp;S640,通道清单!C:L,8,FALSE)</f>
        <v>27</v>
      </c>
      <c r="V640" s="29">
        <f>VLOOKUP(R640&amp;"-"&amp;S640,通道清单!C:L,9,FALSE)</f>
        <v>6386.5</v>
      </c>
      <c r="W640" s="29">
        <f>VLOOKUP(R640&amp;"-"&amp;S640,通道清单!C:L,10,FALSE)</f>
        <v>6413.5</v>
      </c>
      <c r="X640" s="29">
        <f>VLOOKUP(R640&amp;"-"&amp;T640,通道清单!C:L,9,FALSE)</f>
        <v>4161.5</v>
      </c>
      <c r="Y640" s="29">
        <f>VLOOKUP(R640&amp;"-"&amp;T640,通道清单!C:L,10,FALSE)</f>
        <v>4188.5</v>
      </c>
    </row>
    <row r="641" ht="15" hidden="1" spans="1:25">
      <c r="A641" s="29">
        <f t="shared" si="104"/>
        <v>640</v>
      </c>
      <c r="B641" s="29" t="str">
        <f t="shared" si="99"/>
        <v>CS6E-1-5-[46][23]-OFF1-BW25</v>
      </c>
      <c r="C641" s="29" t="str">
        <f>R641&amp;"_BW"&amp;TEXT(O641-N641,"000.00")&amp;"_U"&amp;VLOOKUP(R641&amp;"-"&amp;S641,通道清单!C:L,5,FALSE)&amp;LEFT("_____",5-LEN(VLOOKUP(R641&amp;"-"&amp;S641,通道清单!C:L,4,FALSE)))&amp;VLOOKUP(R641&amp;"-"&amp;S641,通道清单!C:L,4,FALSE)&amp;"_S"&amp;TEXT(N641,"00000.00")&amp;"_E"&amp;TEXT(O641,"00000.00")&amp;"_D"&amp;VLOOKUP(R641&amp;"-"&amp;T641,通道清单!C:L,5,FALSE)&amp;LEFT("_____",5-LEN(VLOOKUP(R641&amp;"-"&amp;T641,通道清单!C:L,4,FALSE)))&amp;VLOOKUP(R641&amp;"-"&amp;T641,通道清单!C:L,4,FALSE)&amp;"_S"&amp;TEXT(P641,"00000.00")&amp;"_E"&amp;TEXT(Q641,"00000.00")</f>
        <v>CS6E_BW025.00_UH____N_S06387.50_E06412.50_DV____A_S04162.50_E04187.50</v>
      </c>
      <c r="D641" s="29"/>
      <c r="E641" s="29"/>
      <c r="F641" s="29"/>
      <c r="G641" s="29" t="s">
        <v>9048</v>
      </c>
      <c r="H641" s="29">
        <f>VLOOKUP(G641,开关状态表!B:I,7,FALSE)</f>
        <v>1</v>
      </c>
      <c r="I641" s="29">
        <v>1</v>
      </c>
      <c r="J641" s="161">
        <v>25</v>
      </c>
      <c r="K641" s="29" t="s">
        <v>8732</v>
      </c>
      <c r="L641" s="29"/>
      <c r="M641" s="158" t="s">
        <v>8733</v>
      </c>
      <c r="N641" s="156">
        <f t="shared" si="100"/>
        <v>6387.5</v>
      </c>
      <c r="O641" s="156">
        <f t="shared" si="101"/>
        <v>6412.5</v>
      </c>
      <c r="P641" s="156">
        <f t="shared" si="102"/>
        <v>4162.5</v>
      </c>
      <c r="Q641" s="156">
        <f t="shared" si="103"/>
        <v>4187.5</v>
      </c>
      <c r="R641" s="29" t="str">
        <f>VLOOKUP(VLOOKUP(G641,开关状态表!B:H,2,FALSE),矩阵信息表!B:H,2,FALSE)</f>
        <v>CS6E</v>
      </c>
      <c r="S641" s="29" t="str">
        <f>VLOOKUP(G641,开关状态表!B:H,5,FALSE)</f>
        <v>RN11B</v>
      </c>
      <c r="T641" s="29" t="str">
        <f>VLOOKUP(G641,开关状态表!B:H,6,FALSE)</f>
        <v>TA11B</v>
      </c>
      <c r="U641" s="29">
        <f>VLOOKUP(R641&amp;"-"&amp;S641,通道清单!C:L,8,FALSE)</f>
        <v>27</v>
      </c>
      <c r="V641" s="29">
        <f>VLOOKUP(R641&amp;"-"&amp;S641,通道清单!C:L,9,FALSE)</f>
        <v>6386.5</v>
      </c>
      <c r="W641" s="29">
        <f>VLOOKUP(R641&amp;"-"&amp;S641,通道清单!C:L,10,FALSE)</f>
        <v>6413.5</v>
      </c>
      <c r="X641" s="29">
        <f>VLOOKUP(R641&amp;"-"&amp;T641,通道清单!C:L,9,FALSE)</f>
        <v>4161.5</v>
      </c>
      <c r="Y641" s="29">
        <f>VLOOKUP(R641&amp;"-"&amp;T641,通道清单!C:L,10,FALSE)</f>
        <v>4188.5</v>
      </c>
    </row>
    <row r="642" ht="15" hidden="1" spans="1:25">
      <c r="A642" s="29">
        <f t="shared" si="104"/>
        <v>641</v>
      </c>
      <c r="B642" s="29" t="str">
        <f t="shared" si="99"/>
        <v>CS6E-1-5-[46][23]-OFF26-BW1</v>
      </c>
      <c r="C642" s="29" t="str">
        <f>R642&amp;"_BW"&amp;TEXT(O642-N642,"000.00")&amp;"_U"&amp;VLOOKUP(R642&amp;"-"&amp;S642,通道清单!C:L,5,FALSE)&amp;LEFT("_____",5-LEN(VLOOKUP(R642&amp;"-"&amp;S642,通道清单!C:L,4,FALSE)))&amp;VLOOKUP(R642&amp;"-"&amp;S642,通道清单!C:L,4,FALSE)&amp;"_S"&amp;TEXT(N642,"00000.00")&amp;"_E"&amp;TEXT(O642,"00000.00")&amp;"_D"&amp;VLOOKUP(R642&amp;"-"&amp;T642,通道清单!C:L,5,FALSE)&amp;LEFT("_____",5-LEN(VLOOKUP(R642&amp;"-"&amp;T642,通道清单!C:L,4,FALSE)))&amp;VLOOKUP(R642&amp;"-"&amp;T642,通道清单!C:L,4,FALSE)&amp;"_S"&amp;TEXT(P642,"00000.00")&amp;"_E"&amp;TEXT(Q642,"00000.00")</f>
        <v>CS6E_BW001.00_UH____N_S06412.50_E06413.50_DV____A_S04187.50_E04188.50</v>
      </c>
      <c r="D642" s="29"/>
      <c r="E642" s="29"/>
      <c r="F642" s="29"/>
      <c r="G642" s="29" t="s">
        <v>9048</v>
      </c>
      <c r="H642" s="29">
        <f>VLOOKUP(G642,开关状态表!B:I,7,FALSE)</f>
        <v>1</v>
      </c>
      <c r="I642" s="29">
        <v>26</v>
      </c>
      <c r="J642" s="161">
        <v>1</v>
      </c>
      <c r="K642" s="29" t="s">
        <v>202</v>
      </c>
      <c r="L642" s="29"/>
      <c r="M642" s="158" t="s">
        <v>8733</v>
      </c>
      <c r="N642" s="156">
        <f t="shared" si="100"/>
        <v>6412.5</v>
      </c>
      <c r="O642" s="156">
        <f t="shared" si="101"/>
        <v>6413.5</v>
      </c>
      <c r="P642" s="156">
        <f t="shared" si="102"/>
        <v>4187.5</v>
      </c>
      <c r="Q642" s="156">
        <f t="shared" si="103"/>
        <v>4188.5</v>
      </c>
      <c r="R642" s="29" t="str">
        <f>VLOOKUP(VLOOKUP(G642,开关状态表!B:H,2,FALSE),矩阵信息表!B:H,2,FALSE)</f>
        <v>CS6E</v>
      </c>
      <c r="S642" s="29" t="str">
        <f>VLOOKUP(G642,开关状态表!B:H,5,FALSE)</f>
        <v>RN11B</v>
      </c>
      <c r="T642" s="29" t="str">
        <f>VLOOKUP(G642,开关状态表!B:H,6,FALSE)</f>
        <v>TA11B</v>
      </c>
      <c r="U642" s="29">
        <f>VLOOKUP(R642&amp;"-"&amp;S642,通道清单!C:L,8,FALSE)</f>
        <v>27</v>
      </c>
      <c r="V642" s="29">
        <f>VLOOKUP(R642&amp;"-"&amp;S642,通道清单!C:L,9,FALSE)</f>
        <v>6386.5</v>
      </c>
      <c r="W642" s="29">
        <f>VLOOKUP(R642&amp;"-"&amp;S642,通道清单!C:L,10,FALSE)</f>
        <v>6413.5</v>
      </c>
      <c r="X642" s="29">
        <f>VLOOKUP(R642&amp;"-"&amp;T642,通道清单!C:L,9,FALSE)</f>
        <v>4161.5</v>
      </c>
      <c r="Y642" s="29">
        <f>VLOOKUP(R642&amp;"-"&amp;T642,通道清单!C:L,10,FALSE)</f>
        <v>4188.5</v>
      </c>
    </row>
    <row r="643" ht="15" hidden="1" spans="1:25">
      <c r="A643" s="29">
        <f t="shared" si="104"/>
        <v>642</v>
      </c>
      <c r="B643" s="29" t="str">
        <f t="shared" si="99"/>
        <v>CS19-1-3-[1][1]-OFF0-BW20</v>
      </c>
      <c r="C643" s="29" t="str">
        <f>R643&amp;"_BW"&amp;TEXT(O643-N643,"000.00")&amp;"_U"&amp;VLOOKUP(R643&amp;"-"&amp;S643,通道清单!C:L,5,FALSE)&amp;LEFT("_____",5-LEN(VLOOKUP(R643&amp;"-"&amp;S643,通道清单!C:L,4,FALSE)))&amp;VLOOKUP(R643&amp;"-"&amp;S643,通道清单!C:L,4,FALSE)&amp;"_S"&amp;TEXT(N643,"00000.00")&amp;"_E"&amp;TEXT(O643,"00000.00")&amp;"_D"&amp;VLOOKUP(R643&amp;"-"&amp;T643,通道清单!C:L,5,FALSE)&amp;LEFT("_____",5-LEN(VLOOKUP(R643&amp;"-"&amp;T643,通道清单!C:L,4,FALSE)))&amp;VLOOKUP(R643&amp;"-"&amp;T643,通道清单!C:L,4,FALSE)&amp;"_S"&amp;TEXT(P643,"00000.00")&amp;"_E"&amp;TEXT(Q643,"00000.00")</f>
        <v>CS19_BW020.00_UL____H_S27007.00_E27027.00_DR____Y_S19107.00_E19127.00</v>
      </c>
      <c r="D643" s="29"/>
      <c r="E643" s="29"/>
      <c r="F643" s="29"/>
      <c r="G643" s="29" t="s">
        <v>9049</v>
      </c>
      <c r="H643" s="29">
        <f>VLOOKUP(G643,开关状态表!B:I,7,FALSE)</f>
        <v>1</v>
      </c>
      <c r="I643" s="29">
        <v>0</v>
      </c>
      <c r="J643" s="161">
        <v>20</v>
      </c>
      <c r="K643" s="29" t="s">
        <v>8732</v>
      </c>
      <c r="L643" s="29"/>
      <c r="M643" s="158" t="s">
        <v>8871</v>
      </c>
      <c r="N643" s="156">
        <f t="shared" si="100"/>
        <v>27007</v>
      </c>
      <c r="O643" s="156">
        <f t="shared" si="101"/>
        <v>27027</v>
      </c>
      <c r="P643" s="156">
        <f t="shared" si="102"/>
        <v>19107</v>
      </c>
      <c r="Q643" s="156">
        <f t="shared" si="103"/>
        <v>19127</v>
      </c>
      <c r="R643" s="29" t="str">
        <f>VLOOKUP(VLOOKUP(G643,开关状态表!B:H,2,FALSE),矩阵信息表!B:H,2,FALSE)</f>
        <v>CS19</v>
      </c>
      <c r="S643" s="29" t="str">
        <f>VLOOKUP(G643,开关状态表!B:H,5,FALSE)</f>
        <v>RH1L</v>
      </c>
      <c r="T643" s="29" t="str">
        <f>VLOOKUP(G643,开关状态表!B:H,6,FALSE)</f>
        <v>TY1R</v>
      </c>
      <c r="U643" s="29">
        <f>VLOOKUP(R643&amp;"-"&amp;S643,通道清单!C:L,8,FALSE)</f>
        <v>96</v>
      </c>
      <c r="V643" s="29">
        <f>VLOOKUP(R643&amp;"-"&amp;S643,通道清单!C:L,9,FALSE)</f>
        <v>27007</v>
      </c>
      <c r="W643" s="29">
        <f>VLOOKUP(R643&amp;"-"&amp;S643,通道清单!C:L,10,FALSE)</f>
        <v>27103</v>
      </c>
      <c r="X643" s="29">
        <f>VLOOKUP(R643&amp;"-"&amp;T643,通道清单!C:L,9,FALSE)</f>
        <v>19107</v>
      </c>
      <c r="Y643" s="29">
        <f>VLOOKUP(R643&amp;"-"&amp;T643,通道清单!C:L,10,FALSE)</f>
        <v>19203</v>
      </c>
    </row>
    <row r="644" ht="15" hidden="1" spans="1:25">
      <c r="A644" s="29">
        <f t="shared" si="104"/>
        <v>643</v>
      </c>
      <c r="B644" s="29" t="str">
        <f t="shared" si="99"/>
        <v>CS19-1-3-[1][1]-OFF20-BW40</v>
      </c>
      <c r="C644" s="29" t="str">
        <f>R644&amp;"_BW"&amp;TEXT(O644-N644,"000.00")&amp;"_U"&amp;VLOOKUP(R644&amp;"-"&amp;S644,通道清单!C:L,5,FALSE)&amp;LEFT("_____",5-LEN(VLOOKUP(R644&amp;"-"&amp;S644,通道清单!C:L,4,FALSE)))&amp;VLOOKUP(R644&amp;"-"&amp;S644,通道清单!C:L,4,FALSE)&amp;"_S"&amp;TEXT(N644,"00000.00")&amp;"_E"&amp;TEXT(O644,"00000.00")&amp;"_D"&amp;VLOOKUP(R644&amp;"-"&amp;T644,通道清单!C:L,5,FALSE)&amp;LEFT("_____",5-LEN(VLOOKUP(R644&amp;"-"&amp;T644,通道清单!C:L,4,FALSE)))&amp;VLOOKUP(R644&amp;"-"&amp;T644,通道清单!C:L,4,FALSE)&amp;"_S"&amp;TEXT(P644,"00000.00")&amp;"_E"&amp;TEXT(Q644,"00000.00")</f>
        <v>CS19_BW040.00_UL____H_S27027.00_E27067.00_DR____Y_S19127.00_E19167.00</v>
      </c>
      <c r="D644" s="29"/>
      <c r="E644" s="29"/>
      <c r="F644" s="29"/>
      <c r="G644" s="29" t="s">
        <v>9049</v>
      </c>
      <c r="H644" s="29">
        <f>VLOOKUP(G644,开关状态表!B:I,7,FALSE)</f>
        <v>1</v>
      </c>
      <c r="I644" s="29">
        <v>20</v>
      </c>
      <c r="J644" s="161">
        <v>40</v>
      </c>
      <c r="K644" s="29" t="s">
        <v>8732</v>
      </c>
      <c r="L644" s="29"/>
      <c r="M644" s="158" t="s">
        <v>8871</v>
      </c>
      <c r="N644" s="156">
        <f t="shared" si="100"/>
        <v>27027</v>
      </c>
      <c r="O644" s="156">
        <f t="shared" si="101"/>
        <v>27067</v>
      </c>
      <c r="P644" s="156">
        <f t="shared" si="102"/>
        <v>19127</v>
      </c>
      <c r="Q644" s="156">
        <f t="shared" si="103"/>
        <v>19167</v>
      </c>
      <c r="R644" s="29" t="str">
        <f>VLOOKUP(VLOOKUP(G644,开关状态表!B:H,2,FALSE),矩阵信息表!B:H,2,FALSE)</f>
        <v>CS19</v>
      </c>
      <c r="S644" s="29" t="str">
        <f>VLOOKUP(G644,开关状态表!B:H,5,FALSE)</f>
        <v>RH1L</v>
      </c>
      <c r="T644" s="29" t="str">
        <f>VLOOKUP(G644,开关状态表!B:H,6,FALSE)</f>
        <v>TY1R</v>
      </c>
      <c r="U644" s="29">
        <f>VLOOKUP(R644&amp;"-"&amp;S644,通道清单!C:L,8,FALSE)</f>
        <v>96</v>
      </c>
      <c r="V644" s="29">
        <f>VLOOKUP(R644&amp;"-"&amp;S644,通道清单!C:L,9,FALSE)</f>
        <v>27007</v>
      </c>
      <c r="W644" s="29">
        <f>VLOOKUP(R644&amp;"-"&amp;S644,通道清单!C:L,10,FALSE)</f>
        <v>27103</v>
      </c>
      <c r="X644" s="29">
        <f>VLOOKUP(R644&amp;"-"&amp;T644,通道清单!C:L,9,FALSE)</f>
        <v>19107</v>
      </c>
      <c r="Y644" s="29">
        <f>VLOOKUP(R644&amp;"-"&amp;T644,通道清单!C:L,10,FALSE)</f>
        <v>19203</v>
      </c>
    </row>
    <row r="645" ht="15" hidden="1" spans="1:25">
      <c r="A645" s="29">
        <f t="shared" si="104"/>
        <v>644</v>
      </c>
      <c r="B645" s="29" t="str">
        <f t="shared" si="99"/>
        <v>CS19-1-3-[1][1]-OFF60-BW36</v>
      </c>
      <c r="C645" s="29" t="str">
        <f>R645&amp;"_BW"&amp;TEXT(O645-N645,"000.00")&amp;"_U"&amp;VLOOKUP(R645&amp;"-"&amp;S645,通道清单!C:L,5,FALSE)&amp;LEFT("_____",5-LEN(VLOOKUP(R645&amp;"-"&amp;S645,通道清单!C:L,4,FALSE)))&amp;VLOOKUP(R645&amp;"-"&amp;S645,通道清单!C:L,4,FALSE)&amp;"_S"&amp;TEXT(N645,"00000.00")&amp;"_E"&amp;TEXT(O645,"00000.00")&amp;"_D"&amp;VLOOKUP(R645&amp;"-"&amp;T645,通道清单!C:L,5,FALSE)&amp;LEFT("_____",5-LEN(VLOOKUP(R645&amp;"-"&amp;T645,通道清单!C:L,4,FALSE)))&amp;VLOOKUP(R645&amp;"-"&amp;T645,通道清单!C:L,4,FALSE)&amp;"_S"&amp;TEXT(P645,"00000.00")&amp;"_E"&amp;TEXT(Q645,"00000.00")</f>
        <v>CS19_BW036.00_UL____H_S27067.00_E27103.00_DR____Y_S19167.00_E19203.00</v>
      </c>
      <c r="D645" s="29"/>
      <c r="E645" s="29"/>
      <c r="F645" s="29"/>
      <c r="G645" s="29" t="s">
        <v>9049</v>
      </c>
      <c r="H645" s="29">
        <f>VLOOKUP(G645,开关状态表!B:I,7,FALSE)</f>
        <v>1</v>
      </c>
      <c r="I645" s="29">
        <v>60</v>
      </c>
      <c r="J645" s="161">
        <v>36</v>
      </c>
      <c r="K645" s="29" t="s">
        <v>8732</v>
      </c>
      <c r="L645" s="29"/>
      <c r="M645" s="158" t="s">
        <v>9050</v>
      </c>
      <c r="N645" s="156">
        <f t="shared" si="100"/>
        <v>27067</v>
      </c>
      <c r="O645" s="156">
        <f t="shared" si="101"/>
        <v>27103</v>
      </c>
      <c r="P645" s="156">
        <f t="shared" si="102"/>
        <v>19167</v>
      </c>
      <c r="Q645" s="156">
        <f t="shared" si="103"/>
        <v>19203</v>
      </c>
      <c r="R645" s="29" t="str">
        <f>VLOOKUP(VLOOKUP(G645,开关状态表!B:H,2,FALSE),矩阵信息表!B:H,2,FALSE)</f>
        <v>CS19</v>
      </c>
      <c r="S645" s="29" t="str">
        <f>VLOOKUP(G645,开关状态表!B:H,5,FALSE)</f>
        <v>RH1L</v>
      </c>
      <c r="T645" s="29" t="str">
        <f>VLOOKUP(G645,开关状态表!B:H,6,FALSE)</f>
        <v>TY1R</v>
      </c>
      <c r="U645" s="29">
        <f>VLOOKUP(R645&amp;"-"&amp;S645,通道清单!C:L,8,FALSE)</f>
        <v>96</v>
      </c>
      <c r="V645" s="29">
        <f>VLOOKUP(R645&amp;"-"&amp;S645,通道清单!C:L,9,FALSE)</f>
        <v>27007</v>
      </c>
      <c r="W645" s="29">
        <f>VLOOKUP(R645&amp;"-"&amp;S645,通道清单!C:L,10,FALSE)</f>
        <v>27103</v>
      </c>
      <c r="X645" s="29">
        <f>VLOOKUP(R645&amp;"-"&amp;T645,通道清单!C:L,9,FALSE)</f>
        <v>19107</v>
      </c>
      <c r="Y645" s="29">
        <f>VLOOKUP(R645&amp;"-"&amp;T645,通道清单!C:L,10,FALSE)</f>
        <v>19203</v>
      </c>
    </row>
    <row r="646" ht="15" hidden="1" spans="1:25">
      <c r="A646" s="29">
        <f t="shared" si="104"/>
        <v>645</v>
      </c>
      <c r="B646" s="29" t="str">
        <f t="shared" si="99"/>
        <v>CS19-1-3-[2][2]-OFF0-BW20</v>
      </c>
      <c r="C646" s="29" t="str">
        <f>R646&amp;"_BW"&amp;TEXT(O646-N646,"000.00")&amp;"_U"&amp;VLOOKUP(R646&amp;"-"&amp;S646,通道清单!C:L,5,FALSE)&amp;LEFT("_____",5-LEN(VLOOKUP(R646&amp;"-"&amp;S646,通道清单!C:L,4,FALSE)))&amp;VLOOKUP(R646&amp;"-"&amp;S646,通道清单!C:L,4,FALSE)&amp;"_S"&amp;TEXT(N646,"00000.00")&amp;"_E"&amp;TEXT(O646,"00000.00")&amp;"_D"&amp;VLOOKUP(R646&amp;"-"&amp;T646,通道清单!C:L,5,FALSE)&amp;LEFT("_____",5-LEN(VLOOKUP(R646&amp;"-"&amp;T646,通道清单!C:L,4,FALSE)))&amp;VLOOKUP(R646&amp;"-"&amp;T646,通道清单!C:L,4,FALSE)&amp;"_S"&amp;TEXT(P646,"00000.00")&amp;"_E"&amp;TEXT(Q646,"00000.00")</f>
        <v>CS19_BW020.00_UL____H_S27116.00_E27136.00_DR____Y_S19216.00_E19236.00</v>
      </c>
      <c r="D646" s="29"/>
      <c r="E646" s="29"/>
      <c r="F646" s="29"/>
      <c r="G646" s="29" t="s">
        <v>9051</v>
      </c>
      <c r="H646" s="29">
        <f>VLOOKUP(G646,开关状态表!B:I,7,FALSE)</f>
        <v>1</v>
      </c>
      <c r="I646" s="29">
        <v>0</v>
      </c>
      <c r="J646" s="161">
        <v>20</v>
      </c>
      <c r="K646" s="29" t="s">
        <v>8732</v>
      </c>
      <c r="L646" s="29"/>
      <c r="M646" s="158" t="s">
        <v>8871</v>
      </c>
      <c r="N646" s="156">
        <f t="shared" si="100"/>
        <v>27116</v>
      </c>
      <c r="O646" s="156">
        <f t="shared" si="101"/>
        <v>27136</v>
      </c>
      <c r="P646" s="156">
        <f t="shared" si="102"/>
        <v>19216</v>
      </c>
      <c r="Q646" s="156">
        <f t="shared" si="103"/>
        <v>19236</v>
      </c>
      <c r="R646" s="29" t="str">
        <f>VLOOKUP(VLOOKUP(G646,开关状态表!B:H,2,FALSE),矩阵信息表!B:H,2,FALSE)</f>
        <v>CS19</v>
      </c>
      <c r="S646" s="29" t="str">
        <f>VLOOKUP(G646,开关状态表!B:H,5,FALSE)</f>
        <v>RH2L</v>
      </c>
      <c r="T646" s="29" t="str">
        <f>VLOOKUP(G646,开关状态表!B:H,6,FALSE)</f>
        <v>TY2R</v>
      </c>
      <c r="U646" s="29">
        <f>VLOOKUP(R646&amp;"-"&amp;S646,通道清单!C:L,8,FALSE)</f>
        <v>96</v>
      </c>
      <c r="V646" s="29">
        <f>VLOOKUP(R646&amp;"-"&amp;S646,通道清单!C:L,9,FALSE)</f>
        <v>27116</v>
      </c>
      <c r="W646" s="29">
        <f>VLOOKUP(R646&amp;"-"&amp;S646,通道清单!C:L,10,FALSE)</f>
        <v>27212</v>
      </c>
      <c r="X646" s="29">
        <f>VLOOKUP(R646&amp;"-"&amp;T646,通道清单!C:L,9,FALSE)</f>
        <v>19216</v>
      </c>
      <c r="Y646" s="29">
        <f>VLOOKUP(R646&amp;"-"&amp;T646,通道清单!C:L,10,FALSE)</f>
        <v>19312</v>
      </c>
    </row>
    <row r="647" ht="15" hidden="1" spans="1:25">
      <c r="A647" s="29">
        <f t="shared" si="104"/>
        <v>646</v>
      </c>
      <c r="B647" s="29" t="str">
        <f t="shared" si="99"/>
        <v>CS19-1-3-[2][2]-OFF20-BW40</v>
      </c>
      <c r="C647" s="29" t="str">
        <f>R647&amp;"_BW"&amp;TEXT(O647-N647,"000.00")&amp;"_U"&amp;VLOOKUP(R647&amp;"-"&amp;S647,通道清单!C:L,5,FALSE)&amp;LEFT("_____",5-LEN(VLOOKUP(R647&amp;"-"&amp;S647,通道清单!C:L,4,FALSE)))&amp;VLOOKUP(R647&amp;"-"&amp;S647,通道清单!C:L,4,FALSE)&amp;"_S"&amp;TEXT(N647,"00000.00")&amp;"_E"&amp;TEXT(O647,"00000.00")&amp;"_D"&amp;VLOOKUP(R647&amp;"-"&amp;T647,通道清单!C:L,5,FALSE)&amp;LEFT("_____",5-LEN(VLOOKUP(R647&amp;"-"&amp;T647,通道清单!C:L,4,FALSE)))&amp;VLOOKUP(R647&amp;"-"&amp;T647,通道清单!C:L,4,FALSE)&amp;"_S"&amp;TEXT(P647,"00000.00")&amp;"_E"&amp;TEXT(Q647,"00000.00")</f>
        <v>CS19_BW040.00_UL____H_S27136.00_E27176.00_DR____Y_S19236.00_E19276.00</v>
      </c>
      <c r="D647" s="29"/>
      <c r="E647" s="29"/>
      <c r="F647" s="29"/>
      <c r="G647" s="29" t="s">
        <v>9051</v>
      </c>
      <c r="H647" s="29">
        <f>VLOOKUP(G647,开关状态表!B:I,7,FALSE)</f>
        <v>1</v>
      </c>
      <c r="I647" s="29">
        <v>20</v>
      </c>
      <c r="J647" s="161">
        <v>40</v>
      </c>
      <c r="K647" s="29" t="s">
        <v>8732</v>
      </c>
      <c r="L647" s="29"/>
      <c r="M647" s="158" t="s">
        <v>8871</v>
      </c>
      <c r="N647" s="156">
        <f t="shared" si="100"/>
        <v>27136</v>
      </c>
      <c r="O647" s="156">
        <f t="shared" si="101"/>
        <v>27176</v>
      </c>
      <c r="P647" s="156">
        <f t="shared" si="102"/>
        <v>19236</v>
      </c>
      <c r="Q647" s="156">
        <f t="shared" si="103"/>
        <v>19276</v>
      </c>
      <c r="R647" s="29" t="str">
        <f>VLOOKUP(VLOOKUP(G647,开关状态表!B:H,2,FALSE),矩阵信息表!B:H,2,FALSE)</f>
        <v>CS19</v>
      </c>
      <c r="S647" s="29" t="str">
        <f>VLOOKUP(G647,开关状态表!B:H,5,FALSE)</f>
        <v>RH2L</v>
      </c>
      <c r="T647" s="29" t="str">
        <f>VLOOKUP(G647,开关状态表!B:H,6,FALSE)</f>
        <v>TY2R</v>
      </c>
      <c r="U647" s="29">
        <f>VLOOKUP(R647&amp;"-"&amp;S647,通道清单!C:L,8,FALSE)</f>
        <v>96</v>
      </c>
      <c r="V647" s="29">
        <f>VLOOKUP(R647&amp;"-"&amp;S647,通道清单!C:L,9,FALSE)</f>
        <v>27116</v>
      </c>
      <c r="W647" s="29">
        <f>VLOOKUP(R647&amp;"-"&amp;S647,通道清单!C:L,10,FALSE)</f>
        <v>27212</v>
      </c>
      <c r="X647" s="29">
        <f>VLOOKUP(R647&amp;"-"&amp;T647,通道清单!C:L,9,FALSE)</f>
        <v>19216</v>
      </c>
      <c r="Y647" s="29">
        <f>VLOOKUP(R647&amp;"-"&amp;T647,通道清单!C:L,10,FALSE)</f>
        <v>19312</v>
      </c>
    </row>
    <row r="648" ht="15" hidden="1" spans="1:25">
      <c r="A648" s="29">
        <f t="shared" si="104"/>
        <v>647</v>
      </c>
      <c r="B648" s="29" t="str">
        <f t="shared" si="99"/>
        <v>CS19-1-3-[2][2]-OFF60-BW36</v>
      </c>
      <c r="C648" s="29" t="str">
        <f>R648&amp;"_BW"&amp;TEXT(O648-N648,"000.00")&amp;"_U"&amp;VLOOKUP(R648&amp;"-"&amp;S648,通道清单!C:L,5,FALSE)&amp;LEFT("_____",5-LEN(VLOOKUP(R648&amp;"-"&amp;S648,通道清单!C:L,4,FALSE)))&amp;VLOOKUP(R648&amp;"-"&amp;S648,通道清单!C:L,4,FALSE)&amp;"_S"&amp;TEXT(N648,"00000.00")&amp;"_E"&amp;TEXT(O648,"00000.00")&amp;"_D"&amp;VLOOKUP(R648&amp;"-"&amp;T648,通道清单!C:L,5,FALSE)&amp;LEFT("_____",5-LEN(VLOOKUP(R648&amp;"-"&amp;T648,通道清单!C:L,4,FALSE)))&amp;VLOOKUP(R648&amp;"-"&amp;T648,通道清单!C:L,4,FALSE)&amp;"_S"&amp;TEXT(P648,"00000.00")&amp;"_E"&amp;TEXT(Q648,"00000.00")</f>
        <v>CS19_BW036.00_UL____H_S27176.00_E27212.00_DR____Y_S19276.00_E19312.00</v>
      </c>
      <c r="D648" s="29"/>
      <c r="E648" s="29"/>
      <c r="F648" s="29"/>
      <c r="G648" s="29" t="s">
        <v>9051</v>
      </c>
      <c r="H648" s="29">
        <f>VLOOKUP(G648,开关状态表!B:I,7,FALSE)</f>
        <v>1</v>
      </c>
      <c r="I648" s="29">
        <v>60</v>
      </c>
      <c r="J648" s="161">
        <v>36</v>
      </c>
      <c r="K648" s="29" t="s">
        <v>8732</v>
      </c>
      <c r="L648" s="29"/>
      <c r="M648" s="158" t="s">
        <v>9050</v>
      </c>
      <c r="N648" s="156">
        <f t="shared" si="100"/>
        <v>27176</v>
      </c>
      <c r="O648" s="156">
        <f t="shared" si="101"/>
        <v>27212</v>
      </c>
      <c r="P648" s="156">
        <f t="shared" si="102"/>
        <v>19276</v>
      </c>
      <c r="Q648" s="156">
        <f t="shared" si="103"/>
        <v>19312</v>
      </c>
      <c r="R648" s="29" t="str">
        <f>VLOOKUP(VLOOKUP(G648,开关状态表!B:H,2,FALSE),矩阵信息表!B:H,2,FALSE)</f>
        <v>CS19</v>
      </c>
      <c r="S648" s="29" t="str">
        <f>VLOOKUP(G648,开关状态表!B:H,5,FALSE)</f>
        <v>RH2L</v>
      </c>
      <c r="T648" s="29" t="str">
        <f>VLOOKUP(G648,开关状态表!B:H,6,FALSE)</f>
        <v>TY2R</v>
      </c>
      <c r="U648" s="29">
        <f>VLOOKUP(R648&amp;"-"&amp;S648,通道清单!C:L,8,FALSE)</f>
        <v>96</v>
      </c>
      <c r="V648" s="29">
        <f>VLOOKUP(R648&amp;"-"&amp;S648,通道清单!C:L,9,FALSE)</f>
        <v>27116</v>
      </c>
      <c r="W648" s="29">
        <f>VLOOKUP(R648&amp;"-"&amp;S648,通道清单!C:L,10,FALSE)</f>
        <v>27212</v>
      </c>
      <c r="X648" s="29">
        <f>VLOOKUP(R648&amp;"-"&amp;T648,通道清单!C:L,9,FALSE)</f>
        <v>19216</v>
      </c>
      <c r="Y648" s="29">
        <f>VLOOKUP(R648&amp;"-"&amp;T648,通道清单!C:L,10,FALSE)</f>
        <v>19312</v>
      </c>
    </row>
    <row r="649" ht="15" hidden="1" spans="1:25">
      <c r="A649" s="29">
        <f t="shared" si="104"/>
        <v>648</v>
      </c>
      <c r="B649" s="29" t="str">
        <f t="shared" si="99"/>
        <v>CS19-1-3-[3][3]-OFF0-BW20</v>
      </c>
      <c r="C649" s="29" t="str">
        <f>R649&amp;"_BW"&amp;TEXT(O649-N649,"000.00")&amp;"_U"&amp;VLOOKUP(R649&amp;"-"&amp;S649,通道清单!C:L,5,FALSE)&amp;LEFT("_____",5-LEN(VLOOKUP(R649&amp;"-"&amp;S649,通道清单!C:L,4,FALSE)))&amp;VLOOKUP(R649&amp;"-"&amp;S649,通道清单!C:L,4,FALSE)&amp;"_S"&amp;TEXT(N649,"00000.00")&amp;"_E"&amp;TEXT(O649,"00000.00")&amp;"_D"&amp;VLOOKUP(R649&amp;"-"&amp;T649,通道清单!C:L,5,FALSE)&amp;LEFT("_____",5-LEN(VLOOKUP(R649&amp;"-"&amp;T649,通道清单!C:L,4,FALSE)))&amp;VLOOKUP(R649&amp;"-"&amp;T649,通道清单!C:L,4,FALSE)&amp;"_S"&amp;TEXT(P649,"00000.00")&amp;"_E"&amp;TEXT(Q649,"00000.00")</f>
        <v>CS19_BW020.00_UL____H_S27825.00_E27845.00_DR____Y_S19325.00_E19345.00</v>
      </c>
      <c r="D649" s="29"/>
      <c r="E649" s="29"/>
      <c r="F649" s="29"/>
      <c r="G649" s="29" t="s">
        <v>9052</v>
      </c>
      <c r="H649" s="29">
        <f>VLOOKUP(G649,开关状态表!B:I,7,FALSE)</f>
        <v>1</v>
      </c>
      <c r="I649" s="29">
        <v>0</v>
      </c>
      <c r="J649" s="161">
        <v>20</v>
      </c>
      <c r="K649" s="29" t="s">
        <v>8732</v>
      </c>
      <c r="L649" s="29"/>
      <c r="M649" s="158" t="s">
        <v>8871</v>
      </c>
      <c r="N649" s="156">
        <f t="shared" si="100"/>
        <v>27825</v>
      </c>
      <c r="O649" s="156">
        <f t="shared" si="101"/>
        <v>27845</v>
      </c>
      <c r="P649" s="156">
        <f t="shared" si="102"/>
        <v>19325</v>
      </c>
      <c r="Q649" s="156">
        <f t="shared" si="103"/>
        <v>19345</v>
      </c>
      <c r="R649" s="29" t="str">
        <f>VLOOKUP(VLOOKUP(G649,开关状态表!B:H,2,FALSE),矩阵信息表!B:H,2,FALSE)</f>
        <v>CS19</v>
      </c>
      <c r="S649" s="29" t="str">
        <f>VLOOKUP(G649,开关状态表!B:H,5,FALSE)</f>
        <v>RH3L</v>
      </c>
      <c r="T649" s="29" t="str">
        <f>VLOOKUP(G649,开关状态表!B:H,6,FALSE)</f>
        <v>TY3R</v>
      </c>
      <c r="U649" s="29">
        <f>VLOOKUP(R649&amp;"-"&amp;S649,通道清单!C:L,8,FALSE)</f>
        <v>96</v>
      </c>
      <c r="V649" s="29">
        <f>VLOOKUP(R649&amp;"-"&amp;S649,通道清单!C:L,9,FALSE)</f>
        <v>27825</v>
      </c>
      <c r="W649" s="29">
        <f>VLOOKUP(R649&amp;"-"&amp;S649,通道清单!C:L,10,FALSE)</f>
        <v>27921</v>
      </c>
      <c r="X649" s="29">
        <f>VLOOKUP(R649&amp;"-"&amp;T649,通道清单!C:L,9,FALSE)</f>
        <v>19325</v>
      </c>
      <c r="Y649" s="29">
        <f>VLOOKUP(R649&amp;"-"&amp;T649,通道清单!C:L,10,FALSE)</f>
        <v>19421</v>
      </c>
    </row>
    <row r="650" ht="15" hidden="1" spans="1:25">
      <c r="A650" s="29">
        <f t="shared" si="104"/>
        <v>649</v>
      </c>
      <c r="B650" s="29" t="str">
        <f t="shared" si="99"/>
        <v>CS19-1-3-[3][3]-OFF20-BW40</v>
      </c>
      <c r="C650" s="29" t="str">
        <f>R650&amp;"_BW"&amp;TEXT(O650-N650,"000.00")&amp;"_U"&amp;VLOOKUP(R650&amp;"-"&amp;S650,通道清单!C:L,5,FALSE)&amp;LEFT("_____",5-LEN(VLOOKUP(R650&amp;"-"&amp;S650,通道清单!C:L,4,FALSE)))&amp;VLOOKUP(R650&amp;"-"&amp;S650,通道清单!C:L,4,FALSE)&amp;"_S"&amp;TEXT(N650,"00000.00")&amp;"_E"&amp;TEXT(O650,"00000.00")&amp;"_D"&amp;VLOOKUP(R650&amp;"-"&amp;T650,通道清单!C:L,5,FALSE)&amp;LEFT("_____",5-LEN(VLOOKUP(R650&amp;"-"&amp;T650,通道清单!C:L,4,FALSE)))&amp;VLOOKUP(R650&amp;"-"&amp;T650,通道清单!C:L,4,FALSE)&amp;"_S"&amp;TEXT(P650,"00000.00")&amp;"_E"&amp;TEXT(Q650,"00000.00")</f>
        <v>CS19_BW040.00_UL____H_S27845.00_E27885.00_DR____Y_S19345.00_E19385.00</v>
      </c>
      <c r="D650" s="29"/>
      <c r="E650" s="29"/>
      <c r="F650" s="29"/>
      <c r="G650" s="29" t="s">
        <v>9052</v>
      </c>
      <c r="H650" s="29">
        <f>VLOOKUP(G650,开关状态表!B:I,7,FALSE)</f>
        <v>1</v>
      </c>
      <c r="I650" s="29">
        <v>20</v>
      </c>
      <c r="J650" s="161">
        <v>40</v>
      </c>
      <c r="K650" s="29" t="s">
        <v>8732</v>
      </c>
      <c r="L650" s="29"/>
      <c r="M650" s="158" t="s">
        <v>8871</v>
      </c>
      <c r="N650" s="156">
        <f t="shared" si="100"/>
        <v>27845</v>
      </c>
      <c r="O650" s="156">
        <f t="shared" si="101"/>
        <v>27885</v>
      </c>
      <c r="P650" s="156">
        <f t="shared" si="102"/>
        <v>19345</v>
      </c>
      <c r="Q650" s="156">
        <f t="shared" si="103"/>
        <v>19385</v>
      </c>
      <c r="R650" s="29" t="str">
        <f>VLOOKUP(VLOOKUP(G650,开关状态表!B:H,2,FALSE),矩阵信息表!B:H,2,FALSE)</f>
        <v>CS19</v>
      </c>
      <c r="S650" s="29" t="str">
        <f>VLOOKUP(G650,开关状态表!B:H,5,FALSE)</f>
        <v>RH3L</v>
      </c>
      <c r="T650" s="29" t="str">
        <f>VLOOKUP(G650,开关状态表!B:H,6,FALSE)</f>
        <v>TY3R</v>
      </c>
      <c r="U650" s="29">
        <f>VLOOKUP(R650&amp;"-"&amp;S650,通道清单!C:L,8,FALSE)</f>
        <v>96</v>
      </c>
      <c r="V650" s="29">
        <f>VLOOKUP(R650&amp;"-"&amp;S650,通道清单!C:L,9,FALSE)</f>
        <v>27825</v>
      </c>
      <c r="W650" s="29">
        <f>VLOOKUP(R650&amp;"-"&amp;S650,通道清单!C:L,10,FALSE)</f>
        <v>27921</v>
      </c>
      <c r="X650" s="29">
        <f>VLOOKUP(R650&amp;"-"&amp;T650,通道清单!C:L,9,FALSE)</f>
        <v>19325</v>
      </c>
      <c r="Y650" s="29">
        <f>VLOOKUP(R650&amp;"-"&amp;T650,通道清单!C:L,10,FALSE)</f>
        <v>19421</v>
      </c>
    </row>
    <row r="651" ht="15" hidden="1" spans="1:25">
      <c r="A651" s="29">
        <f t="shared" si="104"/>
        <v>650</v>
      </c>
      <c r="B651" s="29" t="str">
        <f t="shared" si="99"/>
        <v>CS19-1-3-[3][3]-OFF60-BW36</v>
      </c>
      <c r="C651" s="29" t="str">
        <f>R651&amp;"_BW"&amp;TEXT(O651-N651,"000.00")&amp;"_U"&amp;VLOOKUP(R651&amp;"-"&amp;S651,通道清单!C:L,5,FALSE)&amp;LEFT("_____",5-LEN(VLOOKUP(R651&amp;"-"&amp;S651,通道清单!C:L,4,FALSE)))&amp;VLOOKUP(R651&amp;"-"&amp;S651,通道清单!C:L,4,FALSE)&amp;"_S"&amp;TEXT(N651,"00000.00")&amp;"_E"&amp;TEXT(O651,"00000.00")&amp;"_D"&amp;VLOOKUP(R651&amp;"-"&amp;T651,通道清单!C:L,5,FALSE)&amp;LEFT("_____",5-LEN(VLOOKUP(R651&amp;"-"&amp;T651,通道清单!C:L,4,FALSE)))&amp;VLOOKUP(R651&amp;"-"&amp;T651,通道清单!C:L,4,FALSE)&amp;"_S"&amp;TEXT(P651,"00000.00")&amp;"_E"&amp;TEXT(Q651,"00000.00")</f>
        <v>CS19_BW036.00_UL____H_S27885.00_E27921.00_DR____Y_S19385.00_E19421.00</v>
      </c>
      <c r="D651" s="29"/>
      <c r="E651" s="29"/>
      <c r="F651" s="29"/>
      <c r="G651" s="29" t="s">
        <v>9052</v>
      </c>
      <c r="H651" s="29">
        <f>VLOOKUP(G651,开关状态表!B:I,7,FALSE)</f>
        <v>1</v>
      </c>
      <c r="I651" s="29">
        <v>60</v>
      </c>
      <c r="J651" s="161">
        <v>36</v>
      </c>
      <c r="K651" s="29" t="s">
        <v>8732</v>
      </c>
      <c r="L651" s="29"/>
      <c r="M651" s="158" t="s">
        <v>9050</v>
      </c>
      <c r="N651" s="156">
        <f t="shared" si="100"/>
        <v>27885</v>
      </c>
      <c r="O651" s="156">
        <f t="shared" si="101"/>
        <v>27921</v>
      </c>
      <c r="P651" s="156">
        <f t="shared" si="102"/>
        <v>19385</v>
      </c>
      <c r="Q651" s="156">
        <f t="shared" si="103"/>
        <v>19421</v>
      </c>
      <c r="R651" s="29" t="str">
        <f>VLOOKUP(VLOOKUP(G651,开关状态表!B:H,2,FALSE),矩阵信息表!B:H,2,FALSE)</f>
        <v>CS19</v>
      </c>
      <c r="S651" s="29" t="str">
        <f>VLOOKUP(G651,开关状态表!B:H,5,FALSE)</f>
        <v>RH3L</v>
      </c>
      <c r="T651" s="29" t="str">
        <f>VLOOKUP(G651,开关状态表!B:H,6,FALSE)</f>
        <v>TY3R</v>
      </c>
      <c r="U651" s="29">
        <f>VLOOKUP(R651&amp;"-"&amp;S651,通道清单!C:L,8,FALSE)</f>
        <v>96</v>
      </c>
      <c r="V651" s="29">
        <f>VLOOKUP(R651&amp;"-"&amp;S651,通道清单!C:L,9,FALSE)</f>
        <v>27825</v>
      </c>
      <c r="W651" s="29">
        <f>VLOOKUP(R651&amp;"-"&amp;S651,通道清单!C:L,10,FALSE)</f>
        <v>27921</v>
      </c>
      <c r="X651" s="29">
        <f>VLOOKUP(R651&amp;"-"&amp;T651,通道清单!C:L,9,FALSE)</f>
        <v>19325</v>
      </c>
      <c r="Y651" s="29">
        <f>VLOOKUP(R651&amp;"-"&amp;T651,通道清单!C:L,10,FALSE)</f>
        <v>19421</v>
      </c>
    </row>
    <row r="652" ht="15" hidden="1" spans="1:25">
      <c r="A652" s="29">
        <f t="shared" si="104"/>
        <v>651</v>
      </c>
      <c r="B652" s="29" t="str">
        <f t="shared" si="99"/>
        <v>CS19-1-3-[4][4]-OFF0-BW20</v>
      </c>
      <c r="C652" s="29" t="str">
        <f>R652&amp;"_BW"&amp;TEXT(O652-N652,"000.00")&amp;"_U"&amp;VLOOKUP(R652&amp;"-"&amp;S652,通道清单!C:L,5,FALSE)&amp;LEFT("_____",5-LEN(VLOOKUP(R652&amp;"-"&amp;S652,通道清单!C:L,4,FALSE)))&amp;VLOOKUP(R652&amp;"-"&amp;S652,通道清单!C:L,4,FALSE)&amp;"_S"&amp;TEXT(N652,"00000.00")&amp;"_E"&amp;TEXT(O652,"00000.00")&amp;"_D"&amp;VLOOKUP(R652&amp;"-"&amp;T652,通道清单!C:L,5,FALSE)&amp;LEFT("_____",5-LEN(VLOOKUP(R652&amp;"-"&amp;T652,通道清单!C:L,4,FALSE)))&amp;VLOOKUP(R652&amp;"-"&amp;T652,通道清单!C:L,4,FALSE)&amp;"_S"&amp;TEXT(P652,"00000.00")&amp;"_E"&amp;TEXT(Q652,"00000.00")</f>
        <v>CS19_BW020.00_UL____H_S27980.00_E28000.00_DR____Y_S19480.00_E19500.00</v>
      </c>
      <c r="D652" s="29"/>
      <c r="E652" s="29"/>
      <c r="F652" s="29"/>
      <c r="G652" s="29" t="s">
        <v>9053</v>
      </c>
      <c r="H652" s="29">
        <f>VLOOKUP(G652,开关状态表!B:I,7,FALSE)</f>
        <v>1</v>
      </c>
      <c r="I652" s="29">
        <v>0</v>
      </c>
      <c r="J652" s="161">
        <v>20</v>
      </c>
      <c r="K652" s="29" t="s">
        <v>8732</v>
      </c>
      <c r="L652" s="29"/>
      <c r="M652" s="158" t="s">
        <v>8871</v>
      </c>
      <c r="N652" s="156">
        <f t="shared" si="100"/>
        <v>27980</v>
      </c>
      <c r="O652" s="156">
        <f t="shared" si="101"/>
        <v>28000</v>
      </c>
      <c r="P652" s="156">
        <f t="shared" si="102"/>
        <v>19480</v>
      </c>
      <c r="Q652" s="156">
        <f t="shared" si="103"/>
        <v>19500</v>
      </c>
      <c r="R652" s="29" t="str">
        <f>VLOOKUP(VLOOKUP(G652,开关状态表!B:H,2,FALSE),矩阵信息表!B:H,2,FALSE)</f>
        <v>CS19</v>
      </c>
      <c r="S652" s="29" t="str">
        <f>VLOOKUP(G652,开关状态表!B:H,5,FALSE)</f>
        <v>RH4L</v>
      </c>
      <c r="T652" s="29" t="str">
        <f>VLOOKUP(G652,开关状态表!B:H,6,FALSE)</f>
        <v>TY4R</v>
      </c>
      <c r="U652" s="29">
        <f>VLOOKUP(R652&amp;"-"&amp;S652,通道清单!C:L,8,FALSE)</f>
        <v>96</v>
      </c>
      <c r="V652" s="29">
        <f>VLOOKUP(R652&amp;"-"&amp;S652,通道清单!C:L,9,FALSE)</f>
        <v>27980</v>
      </c>
      <c r="W652" s="29">
        <f>VLOOKUP(R652&amp;"-"&amp;S652,通道清单!C:L,10,FALSE)</f>
        <v>28076</v>
      </c>
      <c r="X652" s="29">
        <f>VLOOKUP(R652&amp;"-"&amp;T652,通道清单!C:L,9,FALSE)</f>
        <v>19480</v>
      </c>
      <c r="Y652" s="29">
        <f>VLOOKUP(R652&amp;"-"&amp;T652,通道清单!C:L,10,FALSE)</f>
        <v>19576</v>
      </c>
    </row>
    <row r="653" ht="15" hidden="1" spans="1:25">
      <c r="A653" s="29">
        <f t="shared" si="104"/>
        <v>652</v>
      </c>
      <c r="B653" s="29" t="str">
        <f t="shared" si="99"/>
        <v>CS19-1-3-[4][4]-OFF20-BW40</v>
      </c>
      <c r="C653" s="29" t="str">
        <f>R653&amp;"_BW"&amp;TEXT(O653-N653,"000.00")&amp;"_U"&amp;VLOOKUP(R653&amp;"-"&amp;S653,通道清单!C:L,5,FALSE)&amp;LEFT("_____",5-LEN(VLOOKUP(R653&amp;"-"&amp;S653,通道清单!C:L,4,FALSE)))&amp;VLOOKUP(R653&amp;"-"&amp;S653,通道清单!C:L,4,FALSE)&amp;"_S"&amp;TEXT(N653,"00000.00")&amp;"_E"&amp;TEXT(O653,"00000.00")&amp;"_D"&amp;VLOOKUP(R653&amp;"-"&amp;T653,通道清单!C:L,5,FALSE)&amp;LEFT("_____",5-LEN(VLOOKUP(R653&amp;"-"&amp;T653,通道清单!C:L,4,FALSE)))&amp;VLOOKUP(R653&amp;"-"&amp;T653,通道清单!C:L,4,FALSE)&amp;"_S"&amp;TEXT(P653,"00000.00")&amp;"_E"&amp;TEXT(Q653,"00000.00")</f>
        <v>CS19_BW040.00_UL____H_S28000.00_E28040.00_DR____Y_S19500.00_E19540.00</v>
      </c>
      <c r="D653" s="29"/>
      <c r="E653" s="29"/>
      <c r="F653" s="29"/>
      <c r="G653" s="29" t="s">
        <v>9053</v>
      </c>
      <c r="H653" s="29">
        <f>VLOOKUP(G653,开关状态表!B:I,7,FALSE)</f>
        <v>1</v>
      </c>
      <c r="I653" s="29">
        <v>20</v>
      </c>
      <c r="J653" s="161">
        <v>40</v>
      </c>
      <c r="K653" s="29" t="s">
        <v>8732</v>
      </c>
      <c r="L653" s="29"/>
      <c r="M653" s="158" t="s">
        <v>8871</v>
      </c>
      <c r="N653" s="156">
        <f t="shared" si="100"/>
        <v>28000</v>
      </c>
      <c r="O653" s="156">
        <f t="shared" si="101"/>
        <v>28040</v>
      </c>
      <c r="P653" s="156">
        <f t="shared" si="102"/>
        <v>19500</v>
      </c>
      <c r="Q653" s="156">
        <f t="shared" si="103"/>
        <v>19540</v>
      </c>
      <c r="R653" s="29" t="str">
        <f>VLOOKUP(VLOOKUP(G653,开关状态表!B:H,2,FALSE),矩阵信息表!B:H,2,FALSE)</f>
        <v>CS19</v>
      </c>
      <c r="S653" s="29" t="str">
        <f>VLOOKUP(G653,开关状态表!B:H,5,FALSE)</f>
        <v>RH4L</v>
      </c>
      <c r="T653" s="29" t="str">
        <f>VLOOKUP(G653,开关状态表!B:H,6,FALSE)</f>
        <v>TY4R</v>
      </c>
      <c r="U653" s="29">
        <f>VLOOKUP(R653&amp;"-"&amp;S653,通道清单!C:L,8,FALSE)</f>
        <v>96</v>
      </c>
      <c r="V653" s="29">
        <f>VLOOKUP(R653&amp;"-"&amp;S653,通道清单!C:L,9,FALSE)</f>
        <v>27980</v>
      </c>
      <c r="W653" s="29">
        <f>VLOOKUP(R653&amp;"-"&amp;S653,通道清单!C:L,10,FALSE)</f>
        <v>28076</v>
      </c>
      <c r="X653" s="29">
        <f>VLOOKUP(R653&amp;"-"&amp;T653,通道清单!C:L,9,FALSE)</f>
        <v>19480</v>
      </c>
      <c r="Y653" s="29">
        <f>VLOOKUP(R653&amp;"-"&amp;T653,通道清单!C:L,10,FALSE)</f>
        <v>19576</v>
      </c>
    </row>
    <row r="654" ht="15" hidden="1" spans="1:25">
      <c r="A654" s="29">
        <f t="shared" si="104"/>
        <v>653</v>
      </c>
      <c r="B654" s="29" t="str">
        <f t="shared" si="99"/>
        <v>CS19-1-3-[4][4]-OFF60-BW36</v>
      </c>
      <c r="C654" s="29" t="str">
        <f>R654&amp;"_BW"&amp;TEXT(O654-N654,"000.00")&amp;"_U"&amp;VLOOKUP(R654&amp;"-"&amp;S654,通道清单!C:L,5,FALSE)&amp;LEFT("_____",5-LEN(VLOOKUP(R654&amp;"-"&amp;S654,通道清单!C:L,4,FALSE)))&amp;VLOOKUP(R654&amp;"-"&amp;S654,通道清单!C:L,4,FALSE)&amp;"_S"&amp;TEXT(N654,"00000.00")&amp;"_E"&amp;TEXT(O654,"00000.00")&amp;"_D"&amp;VLOOKUP(R654&amp;"-"&amp;T654,通道清单!C:L,5,FALSE)&amp;LEFT("_____",5-LEN(VLOOKUP(R654&amp;"-"&amp;T654,通道清单!C:L,4,FALSE)))&amp;VLOOKUP(R654&amp;"-"&amp;T654,通道清单!C:L,4,FALSE)&amp;"_S"&amp;TEXT(P654,"00000.00")&amp;"_E"&amp;TEXT(Q654,"00000.00")</f>
        <v>CS19_BW036.00_UL____H_S28040.00_E28076.00_DR____Y_S19540.00_E19576.00</v>
      </c>
      <c r="D654" s="29"/>
      <c r="E654" s="29"/>
      <c r="F654" s="29"/>
      <c r="G654" s="29" t="s">
        <v>9053</v>
      </c>
      <c r="H654" s="29">
        <f>VLOOKUP(G654,开关状态表!B:I,7,FALSE)</f>
        <v>1</v>
      </c>
      <c r="I654" s="29">
        <v>60</v>
      </c>
      <c r="J654" s="161">
        <v>36</v>
      </c>
      <c r="K654" s="29" t="s">
        <v>8732</v>
      </c>
      <c r="L654" s="29"/>
      <c r="M654" s="158" t="s">
        <v>9050</v>
      </c>
      <c r="N654" s="156">
        <f t="shared" si="100"/>
        <v>28040</v>
      </c>
      <c r="O654" s="156">
        <f t="shared" si="101"/>
        <v>28076</v>
      </c>
      <c r="P654" s="156">
        <f t="shared" si="102"/>
        <v>19540</v>
      </c>
      <c r="Q654" s="156">
        <f t="shared" si="103"/>
        <v>19576</v>
      </c>
      <c r="R654" s="29" t="str">
        <f>VLOOKUP(VLOOKUP(G654,开关状态表!B:H,2,FALSE),矩阵信息表!B:H,2,FALSE)</f>
        <v>CS19</v>
      </c>
      <c r="S654" s="29" t="str">
        <f>VLOOKUP(G654,开关状态表!B:H,5,FALSE)</f>
        <v>RH4L</v>
      </c>
      <c r="T654" s="29" t="str">
        <f>VLOOKUP(G654,开关状态表!B:H,6,FALSE)</f>
        <v>TY4R</v>
      </c>
      <c r="U654" s="29">
        <f>VLOOKUP(R654&amp;"-"&amp;S654,通道清单!C:L,8,FALSE)</f>
        <v>96</v>
      </c>
      <c r="V654" s="29">
        <f>VLOOKUP(R654&amp;"-"&amp;S654,通道清单!C:L,9,FALSE)</f>
        <v>27980</v>
      </c>
      <c r="W654" s="29">
        <f>VLOOKUP(R654&amp;"-"&amp;S654,通道清单!C:L,10,FALSE)</f>
        <v>28076</v>
      </c>
      <c r="X654" s="29">
        <f>VLOOKUP(R654&amp;"-"&amp;T654,通道清单!C:L,9,FALSE)</f>
        <v>19480</v>
      </c>
      <c r="Y654" s="29">
        <f>VLOOKUP(R654&amp;"-"&amp;T654,通道清单!C:L,10,FALSE)</f>
        <v>19576</v>
      </c>
    </row>
    <row r="655" ht="15" hidden="1" spans="1:25">
      <c r="A655" s="29">
        <f t="shared" si="104"/>
        <v>654</v>
      </c>
      <c r="B655" s="29" t="str">
        <f t="shared" si="99"/>
        <v>CS19-1-3-[5][5]-OFF0-BW20</v>
      </c>
      <c r="C655" s="29" t="str">
        <f>R655&amp;"_BW"&amp;TEXT(O655-N655,"000.00")&amp;"_U"&amp;VLOOKUP(R655&amp;"-"&amp;S655,通道清单!C:L,5,FALSE)&amp;LEFT("_____",5-LEN(VLOOKUP(R655&amp;"-"&amp;S655,通道清单!C:L,4,FALSE)))&amp;VLOOKUP(R655&amp;"-"&amp;S655,通道清单!C:L,4,FALSE)&amp;"_S"&amp;TEXT(N655,"00000.00")&amp;"_E"&amp;TEXT(O655,"00000.00")&amp;"_D"&amp;VLOOKUP(R655&amp;"-"&amp;T655,通道清单!C:L,5,FALSE)&amp;LEFT("_____",5-LEN(VLOOKUP(R655&amp;"-"&amp;T655,通道清单!C:L,4,FALSE)))&amp;VLOOKUP(R655&amp;"-"&amp;T655,通道清单!C:L,4,FALSE)&amp;"_S"&amp;TEXT(P655,"00000.00")&amp;"_E"&amp;TEXT(Q655,"00000.00")</f>
        <v>CS19_BW020.00_UR____H_S27825.00_E27845.00_DL____Y_S19325.00_E19345.00</v>
      </c>
      <c r="D655" s="29"/>
      <c r="E655" s="29"/>
      <c r="F655" s="29"/>
      <c r="G655" s="29" t="s">
        <v>9054</v>
      </c>
      <c r="H655" s="29">
        <f>VLOOKUP(G655,开关状态表!B:I,7,FALSE)</f>
        <v>1</v>
      </c>
      <c r="I655" s="29">
        <v>0</v>
      </c>
      <c r="J655" s="161">
        <v>20</v>
      </c>
      <c r="K655" s="29" t="s">
        <v>8732</v>
      </c>
      <c r="L655" s="29"/>
      <c r="M655" s="158" t="s">
        <v>8871</v>
      </c>
      <c r="N655" s="156">
        <f t="shared" si="100"/>
        <v>27825</v>
      </c>
      <c r="O655" s="156">
        <f t="shared" si="101"/>
        <v>27845</v>
      </c>
      <c r="P655" s="156">
        <f t="shared" si="102"/>
        <v>19325</v>
      </c>
      <c r="Q655" s="156">
        <f t="shared" si="103"/>
        <v>19345</v>
      </c>
      <c r="R655" s="29" t="str">
        <f>VLOOKUP(VLOOKUP(G655,开关状态表!B:H,2,FALSE),矩阵信息表!B:H,2,FALSE)</f>
        <v>CS19</v>
      </c>
      <c r="S655" s="29" t="str">
        <f>VLOOKUP(G655,开关状态表!B:H,5,FALSE)</f>
        <v>RH5R</v>
      </c>
      <c r="T655" s="29" t="str">
        <f>VLOOKUP(G655,开关状态表!B:H,6,FALSE)</f>
        <v>TY5L</v>
      </c>
      <c r="U655" s="29">
        <f>VLOOKUP(R655&amp;"-"&amp;S655,通道清单!C:L,8,FALSE)</f>
        <v>96</v>
      </c>
      <c r="V655" s="29">
        <f>VLOOKUP(R655&amp;"-"&amp;S655,通道清单!C:L,9,FALSE)</f>
        <v>27825</v>
      </c>
      <c r="W655" s="29">
        <f>VLOOKUP(R655&amp;"-"&amp;S655,通道清单!C:L,10,FALSE)</f>
        <v>27921</v>
      </c>
      <c r="X655" s="29">
        <f>VLOOKUP(R655&amp;"-"&amp;T655,通道清单!C:L,9,FALSE)</f>
        <v>19325</v>
      </c>
      <c r="Y655" s="29">
        <f>VLOOKUP(R655&amp;"-"&amp;T655,通道清单!C:L,10,FALSE)</f>
        <v>19421</v>
      </c>
    </row>
    <row r="656" ht="15" hidden="1" spans="1:25">
      <c r="A656" s="29">
        <f t="shared" si="104"/>
        <v>655</v>
      </c>
      <c r="B656" s="29" t="str">
        <f t="shared" si="99"/>
        <v>CS19-1-3-[5][5]-OFF20-BW40</v>
      </c>
      <c r="C656" s="29" t="str">
        <f>R656&amp;"_BW"&amp;TEXT(O656-N656,"000.00")&amp;"_U"&amp;VLOOKUP(R656&amp;"-"&amp;S656,通道清单!C:L,5,FALSE)&amp;LEFT("_____",5-LEN(VLOOKUP(R656&amp;"-"&amp;S656,通道清单!C:L,4,FALSE)))&amp;VLOOKUP(R656&amp;"-"&amp;S656,通道清单!C:L,4,FALSE)&amp;"_S"&amp;TEXT(N656,"00000.00")&amp;"_E"&amp;TEXT(O656,"00000.00")&amp;"_D"&amp;VLOOKUP(R656&amp;"-"&amp;T656,通道清单!C:L,5,FALSE)&amp;LEFT("_____",5-LEN(VLOOKUP(R656&amp;"-"&amp;T656,通道清单!C:L,4,FALSE)))&amp;VLOOKUP(R656&amp;"-"&amp;T656,通道清单!C:L,4,FALSE)&amp;"_S"&amp;TEXT(P656,"00000.00")&amp;"_E"&amp;TEXT(Q656,"00000.00")</f>
        <v>CS19_BW040.00_UR____H_S27845.00_E27885.00_DL____Y_S19345.00_E19385.00</v>
      </c>
      <c r="D656" s="29"/>
      <c r="E656" s="29"/>
      <c r="F656" s="29"/>
      <c r="G656" s="29" t="s">
        <v>9054</v>
      </c>
      <c r="H656" s="29">
        <f>VLOOKUP(G656,开关状态表!B:I,7,FALSE)</f>
        <v>1</v>
      </c>
      <c r="I656" s="29">
        <v>20</v>
      </c>
      <c r="J656" s="161">
        <v>40</v>
      </c>
      <c r="K656" s="29" t="s">
        <v>8732</v>
      </c>
      <c r="L656" s="29"/>
      <c r="M656" s="158" t="s">
        <v>8871</v>
      </c>
      <c r="N656" s="156">
        <f t="shared" si="100"/>
        <v>27845</v>
      </c>
      <c r="O656" s="156">
        <f t="shared" si="101"/>
        <v>27885</v>
      </c>
      <c r="P656" s="156">
        <f t="shared" si="102"/>
        <v>19345</v>
      </c>
      <c r="Q656" s="156">
        <f t="shared" si="103"/>
        <v>19385</v>
      </c>
      <c r="R656" s="29" t="str">
        <f>VLOOKUP(VLOOKUP(G656,开关状态表!B:H,2,FALSE),矩阵信息表!B:H,2,FALSE)</f>
        <v>CS19</v>
      </c>
      <c r="S656" s="29" t="str">
        <f>VLOOKUP(G656,开关状态表!B:H,5,FALSE)</f>
        <v>RH5R</v>
      </c>
      <c r="T656" s="29" t="str">
        <f>VLOOKUP(G656,开关状态表!B:H,6,FALSE)</f>
        <v>TY5L</v>
      </c>
      <c r="U656" s="29">
        <f>VLOOKUP(R656&amp;"-"&amp;S656,通道清单!C:L,8,FALSE)</f>
        <v>96</v>
      </c>
      <c r="V656" s="29">
        <f>VLOOKUP(R656&amp;"-"&amp;S656,通道清单!C:L,9,FALSE)</f>
        <v>27825</v>
      </c>
      <c r="W656" s="29">
        <f>VLOOKUP(R656&amp;"-"&amp;S656,通道清单!C:L,10,FALSE)</f>
        <v>27921</v>
      </c>
      <c r="X656" s="29">
        <f>VLOOKUP(R656&amp;"-"&amp;T656,通道清单!C:L,9,FALSE)</f>
        <v>19325</v>
      </c>
      <c r="Y656" s="29">
        <f>VLOOKUP(R656&amp;"-"&amp;T656,通道清单!C:L,10,FALSE)</f>
        <v>19421</v>
      </c>
    </row>
    <row r="657" ht="15" hidden="1" spans="1:25">
      <c r="A657" s="29">
        <f t="shared" si="104"/>
        <v>656</v>
      </c>
      <c r="B657" s="29" t="str">
        <f t="shared" si="99"/>
        <v>CS19-1-3-[5][5]-OFF60-BW36</v>
      </c>
      <c r="C657" s="29" t="str">
        <f>R657&amp;"_BW"&amp;TEXT(O657-N657,"000.00")&amp;"_U"&amp;VLOOKUP(R657&amp;"-"&amp;S657,通道清单!C:L,5,FALSE)&amp;LEFT("_____",5-LEN(VLOOKUP(R657&amp;"-"&amp;S657,通道清单!C:L,4,FALSE)))&amp;VLOOKUP(R657&amp;"-"&amp;S657,通道清单!C:L,4,FALSE)&amp;"_S"&amp;TEXT(N657,"00000.00")&amp;"_E"&amp;TEXT(O657,"00000.00")&amp;"_D"&amp;VLOOKUP(R657&amp;"-"&amp;T657,通道清单!C:L,5,FALSE)&amp;LEFT("_____",5-LEN(VLOOKUP(R657&amp;"-"&amp;T657,通道清单!C:L,4,FALSE)))&amp;VLOOKUP(R657&amp;"-"&amp;T657,通道清单!C:L,4,FALSE)&amp;"_S"&amp;TEXT(P657,"00000.00")&amp;"_E"&amp;TEXT(Q657,"00000.00")</f>
        <v>CS19_BW036.00_UR____H_S27885.00_E27921.00_DL____Y_S19385.00_E19421.00</v>
      </c>
      <c r="D657" s="29"/>
      <c r="E657" s="29"/>
      <c r="F657" s="29"/>
      <c r="G657" s="29" t="s">
        <v>9054</v>
      </c>
      <c r="H657" s="29">
        <f>VLOOKUP(G657,开关状态表!B:I,7,FALSE)</f>
        <v>1</v>
      </c>
      <c r="I657" s="29">
        <v>60</v>
      </c>
      <c r="J657" s="161">
        <v>36</v>
      </c>
      <c r="K657" s="29" t="s">
        <v>8732</v>
      </c>
      <c r="L657" s="29"/>
      <c r="M657" s="158" t="s">
        <v>9050</v>
      </c>
      <c r="N657" s="156">
        <f t="shared" si="100"/>
        <v>27885</v>
      </c>
      <c r="O657" s="156">
        <f t="shared" si="101"/>
        <v>27921</v>
      </c>
      <c r="P657" s="156">
        <f t="shared" si="102"/>
        <v>19385</v>
      </c>
      <c r="Q657" s="156">
        <f t="shared" si="103"/>
        <v>19421</v>
      </c>
      <c r="R657" s="29" t="str">
        <f>VLOOKUP(VLOOKUP(G657,开关状态表!B:H,2,FALSE),矩阵信息表!B:H,2,FALSE)</f>
        <v>CS19</v>
      </c>
      <c r="S657" s="29" t="str">
        <f>VLOOKUP(G657,开关状态表!B:H,5,FALSE)</f>
        <v>RH5R</v>
      </c>
      <c r="T657" s="29" t="str">
        <f>VLOOKUP(G657,开关状态表!B:H,6,FALSE)</f>
        <v>TY5L</v>
      </c>
      <c r="U657" s="29">
        <f>VLOOKUP(R657&amp;"-"&amp;S657,通道清单!C:L,8,FALSE)</f>
        <v>96</v>
      </c>
      <c r="V657" s="29">
        <f>VLOOKUP(R657&amp;"-"&amp;S657,通道清单!C:L,9,FALSE)</f>
        <v>27825</v>
      </c>
      <c r="W657" s="29">
        <f>VLOOKUP(R657&amp;"-"&amp;S657,通道清单!C:L,10,FALSE)</f>
        <v>27921</v>
      </c>
      <c r="X657" s="29">
        <f>VLOOKUP(R657&amp;"-"&amp;T657,通道清单!C:L,9,FALSE)</f>
        <v>19325</v>
      </c>
      <c r="Y657" s="29">
        <f>VLOOKUP(R657&amp;"-"&amp;T657,通道清单!C:L,10,FALSE)</f>
        <v>19421</v>
      </c>
    </row>
    <row r="658" ht="15" hidden="1" spans="1:25">
      <c r="A658" s="29">
        <f t="shared" si="104"/>
        <v>657</v>
      </c>
      <c r="B658" s="29" t="str">
        <f t="shared" si="99"/>
        <v>CS19-1-3-[6][6]-OFF0-BW20</v>
      </c>
      <c r="C658" s="29" t="str">
        <f>R658&amp;"_BW"&amp;TEXT(O658-N658,"000.00")&amp;"_U"&amp;VLOOKUP(R658&amp;"-"&amp;S658,通道清单!C:L,5,FALSE)&amp;LEFT("_____",5-LEN(VLOOKUP(R658&amp;"-"&amp;S658,通道清单!C:L,4,FALSE)))&amp;VLOOKUP(R658&amp;"-"&amp;S658,通道清单!C:L,4,FALSE)&amp;"_S"&amp;TEXT(N658,"00000.00")&amp;"_E"&amp;TEXT(O658,"00000.00")&amp;"_D"&amp;VLOOKUP(R658&amp;"-"&amp;T658,通道清单!C:L,5,FALSE)&amp;LEFT("_____",5-LEN(VLOOKUP(R658&amp;"-"&amp;T658,通道清单!C:L,4,FALSE)))&amp;VLOOKUP(R658&amp;"-"&amp;T658,通道清单!C:L,4,FALSE)&amp;"_S"&amp;TEXT(P658,"00000.00")&amp;"_E"&amp;TEXT(Q658,"00000.00")</f>
        <v>CS19_BW020.00_UR____H_S29400.00_E29420.00_DL____Y_S19480.00_E19500.00</v>
      </c>
      <c r="D658" s="29"/>
      <c r="E658" s="29"/>
      <c r="F658" s="29"/>
      <c r="G658" s="29" t="s">
        <v>9055</v>
      </c>
      <c r="H658" s="29">
        <f>VLOOKUP(G658,开关状态表!B:I,7,FALSE)</f>
        <v>1</v>
      </c>
      <c r="I658" s="29">
        <v>0</v>
      </c>
      <c r="J658" s="161">
        <v>20</v>
      </c>
      <c r="K658" s="29" t="s">
        <v>8732</v>
      </c>
      <c r="L658" s="29"/>
      <c r="M658" s="158" t="s">
        <v>8871</v>
      </c>
      <c r="N658" s="156">
        <f t="shared" si="100"/>
        <v>29400</v>
      </c>
      <c r="O658" s="156">
        <f t="shared" si="101"/>
        <v>29420</v>
      </c>
      <c r="P658" s="156">
        <f t="shared" si="102"/>
        <v>19480</v>
      </c>
      <c r="Q658" s="156">
        <f t="shared" si="103"/>
        <v>19500</v>
      </c>
      <c r="R658" s="29" t="str">
        <f>VLOOKUP(VLOOKUP(G658,开关状态表!B:H,2,FALSE),矩阵信息表!B:H,2,FALSE)</f>
        <v>CS19</v>
      </c>
      <c r="S658" s="29" t="str">
        <f>VLOOKUP(G658,开关状态表!B:H,5,FALSE)</f>
        <v>RH6R</v>
      </c>
      <c r="T658" s="29" t="str">
        <f>VLOOKUP(G658,开关状态表!B:H,6,FALSE)</f>
        <v>TY6L</v>
      </c>
      <c r="U658" s="29">
        <f>VLOOKUP(R658&amp;"-"&amp;S658,通道清单!C:L,8,FALSE)</f>
        <v>96</v>
      </c>
      <c r="V658" s="29">
        <f>VLOOKUP(R658&amp;"-"&amp;S658,通道清单!C:L,9,FALSE)</f>
        <v>29400</v>
      </c>
      <c r="W658" s="29">
        <f>VLOOKUP(R658&amp;"-"&amp;S658,通道清单!C:L,10,FALSE)</f>
        <v>29496</v>
      </c>
      <c r="X658" s="29">
        <f>VLOOKUP(R658&amp;"-"&amp;T658,通道清单!C:L,9,FALSE)</f>
        <v>19480</v>
      </c>
      <c r="Y658" s="29">
        <f>VLOOKUP(R658&amp;"-"&amp;T658,通道清单!C:L,10,FALSE)</f>
        <v>19576</v>
      </c>
    </row>
    <row r="659" ht="15" hidden="1" spans="1:25">
      <c r="A659" s="29">
        <f t="shared" si="104"/>
        <v>658</v>
      </c>
      <c r="B659" s="29" t="str">
        <f t="shared" si="99"/>
        <v>CS19-1-3-[6][6]-OFF20-BW40</v>
      </c>
      <c r="C659" s="29" t="str">
        <f>R659&amp;"_BW"&amp;TEXT(O659-N659,"000.00")&amp;"_U"&amp;VLOOKUP(R659&amp;"-"&amp;S659,通道清单!C:L,5,FALSE)&amp;LEFT("_____",5-LEN(VLOOKUP(R659&amp;"-"&amp;S659,通道清单!C:L,4,FALSE)))&amp;VLOOKUP(R659&amp;"-"&amp;S659,通道清单!C:L,4,FALSE)&amp;"_S"&amp;TEXT(N659,"00000.00")&amp;"_E"&amp;TEXT(O659,"00000.00")&amp;"_D"&amp;VLOOKUP(R659&amp;"-"&amp;T659,通道清单!C:L,5,FALSE)&amp;LEFT("_____",5-LEN(VLOOKUP(R659&amp;"-"&amp;T659,通道清单!C:L,4,FALSE)))&amp;VLOOKUP(R659&amp;"-"&amp;T659,通道清单!C:L,4,FALSE)&amp;"_S"&amp;TEXT(P659,"00000.00")&amp;"_E"&amp;TEXT(Q659,"00000.00")</f>
        <v>CS19_BW040.00_UR____H_S29420.00_E29460.00_DL____Y_S19500.00_E19540.00</v>
      </c>
      <c r="D659" s="29"/>
      <c r="E659" s="29"/>
      <c r="F659" s="29"/>
      <c r="G659" s="29" t="s">
        <v>9055</v>
      </c>
      <c r="H659" s="29">
        <f>VLOOKUP(G659,开关状态表!B:I,7,FALSE)</f>
        <v>1</v>
      </c>
      <c r="I659" s="29">
        <v>20</v>
      </c>
      <c r="J659" s="161">
        <v>40</v>
      </c>
      <c r="K659" s="29" t="s">
        <v>8732</v>
      </c>
      <c r="L659" s="29"/>
      <c r="M659" s="158" t="s">
        <v>8871</v>
      </c>
      <c r="N659" s="156">
        <f t="shared" si="100"/>
        <v>29420</v>
      </c>
      <c r="O659" s="156">
        <f t="shared" si="101"/>
        <v>29460</v>
      </c>
      <c r="P659" s="156">
        <f t="shared" si="102"/>
        <v>19500</v>
      </c>
      <c r="Q659" s="156">
        <f t="shared" si="103"/>
        <v>19540</v>
      </c>
      <c r="R659" s="29" t="str">
        <f>VLOOKUP(VLOOKUP(G659,开关状态表!B:H,2,FALSE),矩阵信息表!B:H,2,FALSE)</f>
        <v>CS19</v>
      </c>
      <c r="S659" s="29" t="str">
        <f>VLOOKUP(G659,开关状态表!B:H,5,FALSE)</f>
        <v>RH6R</v>
      </c>
      <c r="T659" s="29" t="str">
        <f>VLOOKUP(G659,开关状态表!B:H,6,FALSE)</f>
        <v>TY6L</v>
      </c>
      <c r="U659" s="29">
        <f>VLOOKUP(R659&amp;"-"&amp;S659,通道清单!C:L,8,FALSE)</f>
        <v>96</v>
      </c>
      <c r="V659" s="29">
        <f>VLOOKUP(R659&amp;"-"&amp;S659,通道清单!C:L,9,FALSE)</f>
        <v>29400</v>
      </c>
      <c r="W659" s="29">
        <f>VLOOKUP(R659&amp;"-"&amp;S659,通道清单!C:L,10,FALSE)</f>
        <v>29496</v>
      </c>
      <c r="X659" s="29">
        <f>VLOOKUP(R659&amp;"-"&amp;T659,通道清单!C:L,9,FALSE)</f>
        <v>19480</v>
      </c>
      <c r="Y659" s="29">
        <f>VLOOKUP(R659&amp;"-"&amp;T659,通道清单!C:L,10,FALSE)</f>
        <v>19576</v>
      </c>
    </row>
    <row r="660" ht="15" hidden="1" spans="1:25">
      <c r="A660" s="29">
        <f t="shared" si="104"/>
        <v>659</v>
      </c>
      <c r="B660" s="29" t="str">
        <f t="shared" si="99"/>
        <v>CS19-1-3-[6][6]-OFF60-BW36</v>
      </c>
      <c r="C660" s="29" t="str">
        <f>R660&amp;"_BW"&amp;TEXT(O660-N660,"000.00")&amp;"_U"&amp;VLOOKUP(R660&amp;"-"&amp;S660,通道清单!C:L,5,FALSE)&amp;LEFT("_____",5-LEN(VLOOKUP(R660&amp;"-"&amp;S660,通道清单!C:L,4,FALSE)))&amp;VLOOKUP(R660&amp;"-"&amp;S660,通道清单!C:L,4,FALSE)&amp;"_S"&amp;TEXT(N660,"00000.00")&amp;"_E"&amp;TEXT(O660,"00000.00")&amp;"_D"&amp;VLOOKUP(R660&amp;"-"&amp;T660,通道清单!C:L,5,FALSE)&amp;LEFT("_____",5-LEN(VLOOKUP(R660&amp;"-"&amp;T660,通道清单!C:L,4,FALSE)))&amp;VLOOKUP(R660&amp;"-"&amp;T660,通道清单!C:L,4,FALSE)&amp;"_S"&amp;TEXT(P660,"00000.00")&amp;"_E"&amp;TEXT(Q660,"00000.00")</f>
        <v>CS19_BW036.00_UR____H_S29460.00_E29496.00_DL____Y_S19540.00_E19576.00</v>
      </c>
      <c r="D660" s="29"/>
      <c r="E660" s="29"/>
      <c r="F660" s="29"/>
      <c r="G660" s="29" t="s">
        <v>9055</v>
      </c>
      <c r="H660" s="29">
        <f>VLOOKUP(G660,开关状态表!B:I,7,FALSE)</f>
        <v>1</v>
      </c>
      <c r="I660" s="29">
        <v>60</v>
      </c>
      <c r="J660" s="161">
        <v>36</v>
      </c>
      <c r="K660" s="29" t="s">
        <v>8732</v>
      </c>
      <c r="L660" s="29"/>
      <c r="M660" s="158" t="s">
        <v>9050</v>
      </c>
      <c r="N660" s="156">
        <f t="shared" si="100"/>
        <v>29460</v>
      </c>
      <c r="O660" s="156">
        <f t="shared" si="101"/>
        <v>29496</v>
      </c>
      <c r="P660" s="156">
        <f t="shared" si="102"/>
        <v>19540</v>
      </c>
      <c r="Q660" s="156">
        <f t="shared" si="103"/>
        <v>19576</v>
      </c>
      <c r="R660" s="29" t="str">
        <f>VLOOKUP(VLOOKUP(G660,开关状态表!B:H,2,FALSE),矩阵信息表!B:H,2,FALSE)</f>
        <v>CS19</v>
      </c>
      <c r="S660" s="29" t="str">
        <f>VLOOKUP(G660,开关状态表!B:H,5,FALSE)</f>
        <v>RH6R</v>
      </c>
      <c r="T660" s="29" t="str">
        <f>VLOOKUP(G660,开关状态表!B:H,6,FALSE)</f>
        <v>TY6L</v>
      </c>
      <c r="U660" s="29">
        <f>VLOOKUP(R660&amp;"-"&amp;S660,通道清单!C:L,8,FALSE)</f>
        <v>96</v>
      </c>
      <c r="V660" s="29">
        <f>VLOOKUP(R660&amp;"-"&amp;S660,通道清单!C:L,9,FALSE)</f>
        <v>29400</v>
      </c>
      <c r="W660" s="29">
        <f>VLOOKUP(R660&amp;"-"&amp;S660,通道清单!C:L,10,FALSE)</f>
        <v>29496</v>
      </c>
      <c r="X660" s="29">
        <f>VLOOKUP(R660&amp;"-"&amp;T660,通道清单!C:L,9,FALSE)</f>
        <v>19480</v>
      </c>
      <c r="Y660" s="29">
        <f>VLOOKUP(R660&amp;"-"&amp;T660,通道清单!C:L,10,FALSE)</f>
        <v>19576</v>
      </c>
    </row>
    <row r="661" ht="15" hidden="1" spans="1:25">
      <c r="A661" s="29">
        <f t="shared" si="104"/>
        <v>660</v>
      </c>
      <c r="B661" s="29" t="str">
        <f t="shared" si="99"/>
        <v>CS19-1-3-[7][7]-OFF0-BW20</v>
      </c>
      <c r="C661" s="29" t="str">
        <f>R661&amp;"_BW"&amp;TEXT(O661-N661,"000.00")&amp;"_U"&amp;VLOOKUP(R661&amp;"-"&amp;S661,通道清单!C:L,5,FALSE)&amp;LEFT("_____",5-LEN(VLOOKUP(R661&amp;"-"&amp;S661,通道清单!C:L,4,FALSE)))&amp;VLOOKUP(R661&amp;"-"&amp;S661,通道清单!C:L,4,FALSE)&amp;"_S"&amp;TEXT(N661,"00000.00")&amp;"_E"&amp;TEXT(O661,"00000.00")&amp;"_D"&amp;VLOOKUP(R661&amp;"-"&amp;T661,通道清单!C:L,5,FALSE)&amp;LEFT("_____",5-LEN(VLOOKUP(R661&amp;"-"&amp;T661,通道清单!C:L,4,FALSE)))&amp;VLOOKUP(R661&amp;"-"&amp;T661,通道清单!C:L,4,FALSE)&amp;"_S"&amp;TEXT(P661,"00000.00")&amp;"_E"&amp;TEXT(Q661,"00000.00")</f>
        <v>CS19_BW020.00_UR____H_S27607.00_E27627.00_DL____Y_S19107.00_E19127.00</v>
      </c>
      <c r="D661" s="29"/>
      <c r="E661" s="29"/>
      <c r="F661" s="29"/>
      <c r="G661" s="29" t="s">
        <v>9056</v>
      </c>
      <c r="H661" s="29">
        <f>VLOOKUP(G661,开关状态表!B:I,7,FALSE)</f>
        <v>1</v>
      </c>
      <c r="I661" s="29">
        <v>0</v>
      </c>
      <c r="J661" s="161">
        <v>20</v>
      </c>
      <c r="K661" s="29" t="s">
        <v>8732</v>
      </c>
      <c r="L661" s="29"/>
      <c r="M661" s="158" t="s">
        <v>8871</v>
      </c>
      <c r="N661" s="156">
        <f t="shared" si="100"/>
        <v>27607</v>
      </c>
      <c r="O661" s="156">
        <f t="shared" si="101"/>
        <v>27627</v>
      </c>
      <c r="P661" s="156">
        <f t="shared" si="102"/>
        <v>19107</v>
      </c>
      <c r="Q661" s="156">
        <f t="shared" si="103"/>
        <v>19127</v>
      </c>
      <c r="R661" s="29" t="str">
        <f>VLOOKUP(VLOOKUP(G661,开关状态表!B:H,2,FALSE),矩阵信息表!B:H,2,FALSE)</f>
        <v>CS19</v>
      </c>
      <c r="S661" s="29" t="str">
        <f>VLOOKUP(G661,开关状态表!B:H,5,FALSE)</f>
        <v>RH7R</v>
      </c>
      <c r="T661" s="29" t="str">
        <f>VLOOKUP(G661,开关状态表!B:H,6,FALSE)</f>
        <v>TY7L</v>
      </c>
      <c r="U661" s="29">
        <f>VLOOKUP(R661&amp;"-"&amp;S661,通道清单!C:L,8,FALSE)</f>
        <v>96</v>
      </c>
      <c r="V661" s="29">
        <f>VLOOKUP(R661&amp;"-"&amp;S661,通道清单!C:L,9,FALSE)</f>
        <v>27607</v>
      </c>
      <c r="W661" s="29">
        <f>VLOOKUP(R661&amp;"-"&amp;S661,通道清单!C:L,10,FALSE)</f>
        <v>27703</v>
      </c>
      <c r="X661" s="29">
        <f>VLOOKUP(R661&amp;"-"&amp;T661,通道清单!C:L,9,FALSE)</f>
        <v>19107</v>
      </c>
      <c r="Y661" s="29">
        <f>VLOOKUP(R661&amp;"-"&amp;T661,通道清单!C:L,10,FALSE)</f>
        <v>19203</v>
      </c>
    </row>
    <row r="662" ht="15" hidden="1" spans="1:25">
      <c r="A662" s="29">
        <f t="shared" si="104"/>
        <v>661</v>
      </c>
      <c r="B662" s="29" t="str">
        <f t="shared" si="99"/>
        <v>CS19-1-3-[7][7]-OFF20-BW40</v>
      </c>
      <c r="C662" s="29" t="str">
        <f>R662&amp;"_BW"&amp;TEXT(O662-N662,"000.00")&amp;"_U"&amp;VLOOKUP(R662&amp;"-"&amp;S662,通道清单!C:L,5,FALSE)&amp;LEFT("_____",5-LEN(VLOOKUP(R662&amp;"-"&amp;S662,通道清单!C:L,4,FALSE)))&amp;VLOOKUP(R662&amp;"-"&amp;S662,通道清单!C:L,4,FALSE)&amp;"_S"&amp;TEXT(N662,"00000.00")&amp;"_E"&amp;TEXT(O662,"00000.00")&amp;"_D"&amp;VLOOKUP(R662&amp;"-"&amp;T662,通道清单!C:L,5,FALSE)&amp;LEFT("_____",5-LEN(VLOOKUP(R662&amp;"-"&amp;T662,通道清单!C:L,4,FALSE)))&amp;VLOOKUP(R662&amp;"-"&amp;T662,通道清单!C:L,4,FALSE)&amp;"_S"&amp;TEXT(P662,"00000.00")&amp;"_E"&amp;TEXT(Q662,"00000.00")</f>
        <v>CS19_BW040.00_UR____H_S27627.00_E27667.00_DL____Y_S19127.00_E19167.00</v>
      </c>
      <c r="D662" s="29"/>
      <c r="E662" s="29"/>
      <c r="F662" s="29"/>
      <c r="G662" s="29" t="s">
        <v>9056</v>
      </c>
      <c r="H662" s="29">
        <f>VLOOKUP(G662,开关状态表!B:I,7,FALSE)</f>
        <v>1</v>
      </c>
      <c r="I662" s="29">
        <v>20</v>
      </c>
      <c r="J662" s="161">
        <v>40</v>
      </c>
      <c r="K662" s="29" t="s">
        <v>8732</v>
      </c>
      <c r="L662" s="29"/>
      <c r="M662" s="158" t="s">
        <v>8871</v>
      </c>
      <c r="N662" s="156">
        <f t="shared" si="100"/>
        <v>27627</v>
      </c>
      <c r="O662" s="156">
        <f t="shared" si="101"/>
        <v>27667</v>
      </c>
      <c r="P662" s="156">
        <f t="shared" si="102"/>
        <v>19127</v>
      </c>
      <c r="Q662" s="156">
        <f t="shared" si="103"/>
        <v>19167</v>
      </c>
      <c r="R662" s="29" t="str">
        <f>VLOOKUP(VLOOKUP(G662,开关状态表!B:H,2,FALSE),矩阵信息表!B:H,2,FALSE)</f>
        <v>CS19</v>
      </c>
      <c r="S662" s="29" t="str">
        <f>VLOOKUP(G662,开关状态表!B:H,5,FALSE)</f>
        <v>RH7R</v>
      </c>
      <c r="T662" s="29" t="str">
        <f>VLOOKUP(G662,开关状态表!B:H,6,FALSE)</f>
        <v>TY7L</v>
      </c>
      <c r="U662" s="29">
        <f>VLOOKUP(R662&amp;"-"&amp;S662,通道清单!C:L,8,FALSE)</f>
        <v>96</v>
      </c>
      <c r="V662" s="29">
        <f>VLOOKUP(R662&amp;"-"&amp;S662,通道清单!C:L,9,FALSE)</f>
        <v>27607</v>
      </c>
      <c r="W662" s="29">
        <f>VLOOKUP(R662&amp;"-"&amp;S662,通道清单!C:L,10,FALSE)</f>
        <v>27703</v>
      </c>
      <c r="X662" s="29">
        <f>VLOOKUP(R662&amp;"-"&amp;T662,通道清单!C:L,9,FALSE)</f>
        <v>19107</v>
      </c>
      <c r="Y662" s="29">
        <f>VLOOKUP(R662&amp;"-"&amp;T662,通道清单!C:L,10,FALSE)</f>
        <v>19203</v>
      </c>
    </row>
    <row r="663" ht="15" hidden="1" spans="1:25">
      <c r="A663" s="29">
        <f t="shared" si="104"/>
        <v>662</v>
      </c>
      <c r="B663" s="29" t="str">
        <f t="shared" si="99"/>
        <v>CS19-1-3-[7][7]-OFF60-BW36</v>
      </c>
      <c r="C663" s="29" t="str">
        <f>R663&amp;"_BW"&amp;TEXT(O663-N663,"000.00")&amp;"_U"&amp;VLOOKUP(R663&amp;"-"&amp;S663,通道清单!C:L,5,FALSE)&amp;LEFT("_____",5-LEN(VLOOKUP(R663&amp;"-"&amp;S663,通道清单!C:L,4,FALSE)))&amp;VLOOKUP(R663&amp;"-"&amp;S663,通道清单!C:L,4,FALSE)&amp;"_S"&amp;TEXT(N663,"00000.00")&amp;"_E"&amp;TEXT(O663,"00000.00")&amp;"_D"&amp;VLOOKUP(R663&amp;"-"&amp;T663,通道清单!C:L,5,FALSE)&amp;LEFT("_____",5-LEN(VLOOKUP(R663&amp;"-"&amp;T663,通道清单!C:L,4,FALSE)))&amp;VLOOKUP(R663&amp;"-"&amp;T663,通道清单!C:L,4,FALSE)&amp;"_S"&amp;TEXT(P663,"00000.00")&amp;"_E"&amp;TEXT(Q663,"00000.00")</f>
        <v>CS19_BW036.00_UR____H_S27667.00_E27703.00_DL____Y_S19167.00_E19203.00</v>
      </c>
      <c r="D663" s="29"/>
      <c r="E663" s="29"/>
      <c r="F663" s="29"/>
      <c r="G663" s="29" t="s">
        <v>9056</v>
      </c>
      <c r="H663" s="29">
        <f>VLOOKUP(G663,开关状态表!B:I,7,FALSE)</f>
        <v>1</v>
      </c>
      <c r="I663" s="29">
        <v>60</v>
      </c>
      <c r="J663" s="161">
        <v>36</v>
      </c>
      <c r="K663" s="29" t="s">
        <v>8732</v>
      </c>
      <c r="L663" s="29"/>
      <c r="M663" s="158" t="s">
        <v>9050</v>
      </c>
      <c r="N663" s="156">
        <f t="shared" si="100"/>
        <v>27667</v>
      </c>
      <c r="O663" s="156">
        <f t="shared" si="101"/>
        <v>27703</v>
      </c>
      <c r="P663" s="156">
        <f t="shared" si="102"/>
        <v>19167</v>
      </c>
      <c r="Q663" s="156">
        <f t="shared" si="103"/>
        <v>19203</v>
      </c>
      <c r="R663" s="29" t="str">
        <f>VLOOKUP(VLOOKUP(G663,开关状态表!B:H,2,FALSE),矩阵信息表!B:H,2,FALSE)</f>
        <v>CS19</v>
      </c>
      <c r="S663" s="29" t="str">
        <f>VLOOKUP(G663,开关状态表!B:H,5,FALSE)</f>
        <v>RH7R</v>
      </c>
      <c r="T663" s="29" t="str">
        <f>VLOOKUP(G663,开关状态表!B:H,6,FALSE)</f>
        <v>TY7L</v>
      </c>
      <c r="U663" s="29">
        <f>VLOOKUP(R663&amp;"-"&amp;S663,通道清单!C:L,8,FALSE)</f>
        <v>96</v>
      </c>
      <c r="V663" s="29">
        <f>VLOOKUP(R663&amp;"-"&amp;S663,通道清单!C:L,9,FALSE)</f>
        <v>27607</v>
      </c>
      <c r="W663" s="29">
        <f>VLOOKUP(R663&amp;"-"&amp;S663,通道清单!C:L,10,FALSE)</f>
        <v>27703</v>
      </c>
      <c r="X663" s="29">
        <f>VLOOKUP(R663&amp;"-"&amp;T663,通道清单!C:L,9,FALSE)</f>
        <v>19107</v>
      </c>
      <c r="Y663" s="29">
        <f>VLOOKUP(R663&amp;"-"&amp;T663,通道清单!C:L,10,FALSE)</f>
        <v>19203</v>
      </c>
    </row>
    <row r="664" ht="15" hidden="1" spans="1:25">
      <c r="A664" s="29">
        <f t="shared" si="104"/>
        <v>663</v>
      </c>
      <c r="B664" s="29" t="str">
        <f t="shared" si="99"/>
        <v>CS19-1-3-[8][8]-OFF0-BW20</v>
      </c>
      <c r="C664" s="29" t="str">
        <f>R664&amp;"_BW"&amp;TEXT(O664-N664,"000.00")&amp;"_U"&amp;VLOOKUP(R664&amp;"-"&amp;S664,通道清单!C:L,5,FALSE)&amp;LEFT("_____",5-LEN(VLOOKUP(R664&amp;"-"&amp;S664,通道清单!C:L,4,FALSE)))&amp;VLOOKUP(R664&amp;"-"&amp;S664,通道清单!C:L,4,FALSE)&amp;"_S"&amp;TEXT(N664,"00000.00")&amp;"_E"&amp;TEXT(O664,"00000.00")&amp;"_D"&amp;VLOOKUP(R664&amp;"-"&amp;T664,通道清单!C:L,5,FALSE)&amp;LEFT("_____",5-LEN(VLOOKUP(R664&amp;"-"&amp;T664,通道清单!C:L,4,FALSE)))&amp;VLOOKUP(R664&amp;"-"&amp;T664,通道清单!C:L,4,FALSE)&amp;"_S"&amp;TEXT(P664,"00000.00")&amp;"_E"&amp;TEXT(Q664,"00000.00")</f>
        <v>CS19_BW020.00_UL____H_S28089.00_E28109.00_DR____Y_S19589.00_E19609.00</v>
      </c>
      <c r="D664" s="29"/>
      <c r="E664" s="29"/>
      <c r="F664" s="29"/>
      <c r="G664" s="29" t="s">
        <v>9057</v>
      </c>
      <c r="H664" s="29">
        <f>VLOOKUP(G664,开关状态表!B:I,7,FALSE)</f>
        <v>1</v>
      </c>
      <c r="I664" s="29">
        <v>0</v>
      </c>
      <c r="J664" s="161">
        <v>20</v>
      </c>
      <c r="K664" s="29" t="s">
        <v>8732</v>
      </c>
      <c r="L664" s="29"/>
      <c r="M664" s="158" t="s">
        <v>8871</v>
      </c>
      <c r="N664" s="156">
        <f t="shared" si="100"/>
        <v>28089</v>
      </c>
      <c r="O664" s="156">
        <f t="shared" si="101"/>
        <v>28109</v>
      </c>
      <c r="P664" s="156">
        <f t="shared" si="102"/>
        <v>19589</v>
      </c>
      <c r="Q664" s="156">
        <f t="shared" si="103"/>
        <v>19609</v>
      </c>
      <c r="R664" s="29" t="str">
        <f>VLOOKUP(VLOOKUP(G664,开关状态表!B:H,2,FALSE),矩阵信息表!B:H,2,FALSE)</f>
        <v>CS19</v>
      </c>
      <c r="S664" s="29" t="str">
        <f>VLOOKUP(G664,开关状态表!B:H,5,FALSE)</f>
        <v>RH8L</v>
      </c>
      <c r="T664" s="29" t="str">
        <f>VLOOKUP(G664,开关状态表!B:H,6,FALSE)</f>
        <v>TY8R</v>
      </c>
      <c r="U664" s="29">
        <f>VLOOKUP(R664&amp;"-"&amp;S664,通道清单!C:L,8,FALSE)</f>
        <v>96</v>
      </c>
      <c r="V664" s="29">
        <f>VLOOKUP(R664&amp;"-"&amp;S664,通道清单!C:L,9,FALSE)</f>
        <v>28089</v>
      </c>
      <c r="W664" s="29">
        <f>VLOOKUP(R664&amp;"-"&amp;S664,通道清单!C:L,10,FALSE)</f>
        <v>28185</v>
      </c>
      <c r="X664" s="29">
        <f>VLOOKUP(R664&amp;"-"&amp;T664,通道清单!C:L,9,FALSE)</f>
        <v>19589</v>
      </c>
      <c r="Y664" s="29">
        <f>VLOOKUP(R664&amp;"-"&amp;T664,通道清单!C:L,10,FALSE)</f>
        <v>19685</v>
      </c>
    </row>
    <row r="665" ht="15" hidden="1" spans="1:25">
      <c r="A665" s="29">
        <f t="shared" si="104"/>
        <v>664</v>
      </c>
      <c r="B665" s="29" t="str">
        <f t="shared" si="99"/>
        <v>CS19-1-3-[8][8]-OFF20-BW40</v>
      </c>
      <c r="C665" s="29" t="str">
        <f>R665&amp;"_BW"&amp;TEXT(O665-N665,"000.00")&amp;"_U"&amp;VLOOKUP(R665&amp;"-"&amp;S665,通道清单!C:L,5,FALSE)&amp;LEFT("_____",5-LEN(VLOOKUP(R665&amp;"-"&amp;S665,通道清单!C:L,4,FALSE)))&amp;VLOOKUP(R665&amp;"-"&amp;S665,通道清单!C:L,4,FALSE)&amp;"_S"&amp;TEXT(N665,"00000.00")&amp;"_E"&amp;TEXT(O665,"00000.00")&amp;"_D"&amp;VLOOKUP(R665&amp;"-"&amp;T665,通道清单!C:L,5,FALSE)&amp;LEFT("_____",5-LEN(VLOOKUP(R665&amp;"-"&amp;T665,通道清单!C:L,4,FALSE)))&amp;VLOOKUP(R665&amp;"-"&amp;T665,通道清单!C:L,4,FALSE)&amp;"_S"&amp;TEXT(P665,"00000.00")&amp;"_E"&amp;TEXT(Q665,"00000.00")</f>
        <v>CS19_BW040.00_UL____H_S28109.00_E28149.00_DR____Y_S19609.00_E19649.00</v>
      </c>
      <c r="D665" s="29"/>
      <c r="E665" s="29"/>
      <c r="F665" s="29"/>
      <c r="G665" s="29" t="s">
        <v>9057</v>
      </c>
      <c r="H665" s="29">
        <f>VLOOKUP(G665,开关状态表!B:I,7,FALSE)</f>
        <v>1</v>
      </c>
      <c r="I665" s="29">
        <v>20</v>
      </c>
      <c r="J665" s="161">
        <v>40</v>
      </c>
      <c r="K665" s="29" t="s">
        <v>8732</v>
      </c>
      <c r="L665" s="29"/>
      <c r="M665" s="158" t="s">
        <v>8871</v>
      </c>
      <c r="N665" s="156">
        <f t="shared" si="100"/>
        <v>28109</v>
      </c>
      <c r="O665" s="156">
        <f t="shared" si="101"/>
        <v>28149</v>
      </c>
      <c r="P665" s="156">
        <f t="shared" si="102"/>
        <v>19609</v>
      </c>
      <c r="Q665" s="156">
        <f t="shared" si="103"/>
        <v>19649</v>
      </c>
      <c r="R665" s="29" t="str">
        <f>VLOOKUP(VLOOKUP(G665,开关状态表!B:H,2,FALSE),矩阵信息表!B:H,2,FALSE)</f>
        <v>CS19</v>
      </c>
      <c r="S665" s="29" t="str">
        <f>VLOOKUP(G665,开关状态表!B:H,5,FALSE)</f>
        <v>RH8L</v>
      </c>
      <c r="T665" s="29" t="str">
        <f>VLOOKUP(G665,开关状态表!B:H,6,FALSE)</f>
        <v>TY8R</v>
      </c>
      <c r="U665" s="29">
        <f>VLOOKUP(R665&amp;"-"&amp;S665,通道清单!C:L,8,FALSE)</f>
        <v>96</v>
      </c>
      <c r="V665" s="29">
        <f>VLOOKUP(R665&amp;"-"&amp;S665,通道清单!C:L,9,FALSE)</f>
        <v>28089</v>
      </c>
      <c r="W665" s="29">
        <f>VLOOKUP(R665&amp;"-"&amp;S665,通道清单!C:L,10,FALSE)</f>
        <v>28185</v>
      </c>
      <c r="X665" s="29">
        <f>VLOOKUP(R665&amp;"-"&amp;T665,通道清单!C:L,9,FALSE)</f>
        <v>19589</v>
      </c>
      <c r="Y665" s="29">
        <f>VLOOKUP(R665&amp;"-"&amp;T665,通道清单!C:L,10,FALSE)</f>
        <v>19685</v>
      </c>
    </row>
    <row r="666" ht="15" hidden="1" spans="1:25">
      <c r="A666" s="29">
        <f t="shared" si="104"/>
        <v>665</v>
      </c>
      <c r="B666" s="29" t="str">
        <f t="shared" si="99"/>
        <v>CS19-1-3-[8][8]-OFF60-BW36</v>
      </c>
      <c r="C666" s="29" t="str">
        <f>R666&amp;"_BW"&amp;TEXT(O666-N666,"000.00")&amp;"_U"&amp;VLOOKUP(R666&amp;"-"&amp;S666,通道清单!C:L,5,FALSE)&amp;LEFT("_____",5-LEN(VLOOKUP(R666&amp;"-"&amp;S666,通道清单!C:L,4,FALSE)))&amp;VLOOKUP(R666&amp;"-"&amp;S666,通道清单!C:L,4,FALSE)&amp;"_S"&amp;TEXT(N666,"00000.00")&amp;"_E"&amp;TEXT(O666,"00000.00")&amp;"_D"&amp;VLOOKUP(R666&amp;"-"&amp;T666,通道清单!C:L,5,FALSE)&amp;LEFT("_____",5-LEN(VLOOKUP(R666&amp;"-"&amp;T666,通道清单!C:L,4,FALSE)))&amp;VLOOKUP(R666&amp;"-"&amp;T666,通道清单!C:L,4,FALSE)&amp;"_S"&amp;TEXT(P666,"00000.00")&amp;"_E"&amp;TEXT(Q666,"00000.00")</f>
        <v>CS19_BW036.00_UL____H_S28149.00_E28185.00_DR____Y_S19649.00_E19685.00</v>
      </c>
      <c r="D666" s="29"/>
      <c r="E666" s="29"/>
      <c r="F666" s="29"/>
      <c r="G666" s="29" t="s">
        <v>9057</v>
      </c>
      <c r="H666" s="29">
        <f>VLOOKUP(G666,开关状态表!B:I,7,FALSE)</f>
        <v>1</v>
      </c>
      <c r="I666" s="29">
        <v>60</v>
      </c>
      <c r="J666" s="161">
        <v>36</v>
      </c>
      <c r="K666" s="29" t="s">
        <v>8732</v>
      </c>
      <c r="L666" s="29"/>
      <c r="M666" s="158" t="s">
        <v>9050</v>
      </c>
      <c r="N666" s="156">
        <f t="shared" si="100"/>
        <v>28149</v>
      </c>
      <c r="O666" s="156">
        <f t="shared" si="101"/>
        <v>28185</v>
      </c>
      <c r="P666" s="156">
        <f t="shared" si="102"/>
        <v>19649</v>
      </c>
      <c r="Q666" s="156">
        <f t="shared" si="103"/>
        <v>19685</v>
      </c>
      <c r="R666" s="29" t="str">
        <f>VLOOKUP(VLOOKUP(G666,开关状态表!B:H,2,FALSE),矩阵信息表!B:H,2,FALSE)</f>
        <v>CS19</v>
      </c>
      <c r="S666" s="29" t="str">
        <f>VLOOKUP(G666,开关状态表!B:H,5,FALSE)</f>
        <v>RH8L</v>
      </c>
      <c r="T666" s="29" t="str">
        <f>VLOOKUP(G666,开关状态表!B:H,6,FALSE)</f>
        <v>TY8R</v>
      </c>
      <c r="U666" s="29">
        <f>VLOOKUP(R666&amp;"-"&amp;S666,通道清单!C:L,8,FALSE)</f>
        <v>96</v>
      </c>
      <c r="V666" s="29">
        <f>VLOOKUP(R666&amp;"-"&amp;S666,通道清单!C:L,9,FALSE)</f>
        <v>28089</v>
      </c>
      <c r="W666" s="29">
        <f>VLOOKUP(R666&amp;"-"&amp;S666,通道清单!C:L,10,FALSE)</f>
        <v>28185</v>
      </c>
      <c r="X666" s="29">
        <f>VLOOKUP(R666&amp;"-"&amp;T666,通道清单!C:L,9,FALSE)</f>
        <v>19589</v>
      </c>
      <c r="Y666" s="29">
        <f>VLOOKUP(R666&amp;"-"&amp;T666,通道清单!C:L,10,FALSE)</f>
        <v>19685</v>
      </c>
    </row>
    <row r="667" ht="15" hidden="1" spans="1:25">
      <c r="A667" s="29">
        <f t="shared" si="104"/>
        <v>666</v>
      </c>
      <c r="B667" s="29" t="str">
        <f t="shared" si="99"/>
        <v>CS19-1-3-[9][9]-OFF0-BW20</v>
      </c>
      <c r="C667" s="29" t="str">
        <f>R667&amp;"_BW"&amp;TEXT(O667-N667,"000.00")&amp;"_U"&amp;VLOOKUP(R667&amp;"-"&amp;S667,通道清单!C:L,5,FALSE)&amp;LEFT("_____",5-LEN(VLOOKUP(R667&amp;"-"&amp;S667,通道清单!C:L,4,FALSE)))&amp;VLOOKUP(R667&amp;"-"&amp;S667,通道清单!C:L,4,FALSE)&amp;"_S"&amp;TEXT(N667,"00000.00")&amp;"_E"&amp;TEXT(O667,"00000.00")&amp;"_D"&amp;VLOOKUP(R667&amp;"-"&amp;T667,通道清单!C:L,5,FALSE)&amp;LEFT("_____",5-LEN(VLOOKUP(R667&amp;"-"&amp;T667,通道清单!C:L,4,FALSE)))&amp;VLOOKUP(R667&amp;"-"&amp;T667,通道清单!C:L,4,FALSE)&amp;"_S"&amp;TEXT(P667,"00000.00")&amp;"_E"&amp;TEXT(Q667,"00000.00")</f>
        <v>CS19_BW020.00_UR____H_S27116.00_E27136.00_DL____Y_S19216.00_E19236.00</v>
      </c>
      <c r="D667" s="29"/>
      <c r="E667" s="29"/>
      <c r="F667" s="29"/>
      <c r="G667" s="29" t="s">
        <v>9058</v>
      </c>
      <c r="H667" s="29">
        <f>VLOOKUP(G667,开关状态表!B:I,7,FALSE)</f>
        <v>1</v>
      </c>
      <c r="I667" s="29">
        <v>0</v>
      </c>
      <c r="J667" s="161">
        <v>20</v>
      </c>
      <c r="K667" s="29" t="s">
        <v>8732</v>
      </c>
      <c r="L667" s="29"/>
      <c r="M667" s="158" t="s">
        <v>8871</v>
      </c>
      <c r="N667" s="156">
        <f t="shared" si="100"/>
        <v>27116</v>
      </c>
      <c r="O667" s="156">
        <f t="shared" si="101"/>
        <v>27136</v>
      </c>
      <c r="P667" s="156">
        <f t="shared" si="102"/>
        <v>19216</v>
      </c>
      <c r="Q667" s="156">
        <f t="shared" si="103"/>
        <v>19236</v>
      </c>
      <c r="R667" s="29" t="str">
        <f>VLOOKUP(VLOOKUP(G667,开关状态表!B:H,2,FALSE),矩阵信息表!B:H,2,FALSE)</f>
        <v>CS19</v>
      </c>
      <c r="S667" s="29" t="str">
        <f>VLOOKUP(G667,开关状态表!B:H,5,FALSE)</f>
        <v>RH9R</v>
      </c>
      <c r="T667" s="29" t="str">
        <f>VLOOKUP(G667,开关状态表!B:H,6,FALSE)</f>
        <v>TY9L</v>
      </c>
      <c r="U667" s="29">
        <f>VLOOKUP(R667&amp;"-"&amp;S667,通道清单!C:L,8,FALSE)</f>
        <v>96</v>
      </c>
      <c r="V667" s="29">
        <f>VLOOKUP(R667&amp;"-"&amp;S667,通道清单!C:L,9,FALSE)</f>
        <v>27116</v>
      </c>
      <c r="W667" s="29">
        <f>VLOOKUP(R667&amp;"-"&amp;S667,通道清单!C:L,10,FALSE)</f>
        <v>27212</v>
      </c>
      <c r="X667" s="29">
        <f>VLOOKUP(R667&amp;"-"&amp;T667,通道清单!C:L,9,FALSE)</f>
        <v>19216</v>
      </c>
      <c r="Y667" s="29">
        <f>VLOOKUP(R667&amp;"-"&amp;T667,通道清单!C:L,10,FALSE)</f>
        <v>19312</v>
      </c>
    </row>
    <row r="668" ht="15" hidden="1" spans="1:25">
      <c r="A668" s="29">
        <f t="shared" si="104"/>
        <v>667</v>
      </c>
      <c r="B668" s="29" t="str">
        <f t="shared" si="99"/>
        <v>CS19-1-3-[9][9]-OFF20-BW40</v>
      </c>
      <c r="C668" s="29" t="str">
        <f>R668&amp;"_BW"&amp;TEXT(O668-N668,"000.00")&amp;"_U"&amp;VLOOKUP(R668&amp;"-"&amp;S668,通道清单!C:L,5,FALSE)&amp;LEFT("_____",5-LEN(VLOOKUP(R668&amp;"-"&amp;S668,通道清单!C:L,4,FALSE)))&amp;VLOOKUP(R668&amp;"-"&amp;S668,通道清单!C:L,4,FALSE)&amp;"_S"&amp;TEXT(N668,"00000.00")&amp;"_E"&amp;TEXT(O668,"00000.00")&amp;"_D"&amp;VLOOKUP(R668&amp;"-"&amp;T668,通道清单!C:L,5,FALSE)&amp;LEFT("_____",5-LEN(VLOOKUP(R668&amp;"-"&amp;T668,通道清单!C:L,4,FALSE)))&amp;VLOOKUP(R668&amp;"-"&amp;T668,通道清单!C:L,4,FALSE)&amp;"_S"&amp;TEXT(P668,"00000.00")&amp;"_E"&amp;TEXT(Q668,"00000.00")</f>
        <v>CS19_BW040.00_UR____H_S27136.00_E27176.00_DL____Y_S19236.00_E19276.00</v>
      </c>
      <c r="D668" s="29"/>
      <c r="E668" s="29"/>
      <c r="F668" s="29"/>
      <c r="G668" s="29" t="s">
        <v>9058</v>
      </c>
      <c r="H668" s="29">
        <f>VLOOKUP(G668,开关状态表!B:I,7,FALSE)</f>
        <v>1</v>
      </c>
      <c r="I668" s="29">
        <v>20</v>
      </c>
      <c r="J668" s="161">
        <v>40</v>
      </c>
      <c r="K668" s="29" t="s">
        <v>8732</v>
      </c>
      <c r="L668" s="29"/>
      <c r="M668" s="158" t="s">
        <v>8871</v>
      </c>
      <c r="N668" s="156">
        <f t="shared" si="100"/>
        <v>27136</v>
      </c>
      <c r="O668" s="156">
        <f t="shared" si="101"/>
        <v>27176</v>
      </c>
      <c r="P668" s="156">
        <f t="shared" si="102"/>
        <v>19236</v>
      </c>
      <c r="Q668" s="156">
        <f t="shared" si="103"/>
        <v>19276</v>
      </c>
      <c r="R668" s="29" t="str">
        <f>VLOOKUP(VLOOKUP(G668,开关状态表!B:H,2,FALSE),矩阵信息表!B:H,2,FALSE)</f>
        <v>CS19</v>
      </c>
      <c r="S668" s="29" t="str">
        <f>VLOOKUP(G668,开关状态表!B:H,5,FALSE)</f>
        <v>RH9R</v>
      </c>
      <c r="T668" s="29" t="str">
        <f>VLOOKUP(G668,开关状态表!B:H,6,FALSE)</f>
        <v>TY9L</v>
      </c>
      <c r="U668" s="29">
        <f>VLOOKUP(R668&amp;"-"&amp;S668,通道清单!C:L,8,FALSE)</f>
        <v>96</v>
      </c>
      <c r="V668" s="29">
        <f>VLOOKUP(R668&amp;"-"&amp;S668,通道清单!C:L,9,FALSE)</f>
        <v>27116</v>
      </c>
      <c r="W668" s="29">
        <f>VLOOKUP(R668&amp;"-"&amp;S668,通道清单!C:L,10,FALSE)</f>
        <v>27212</v>
      </c>
      <c r="X668" s="29">
        <f>VLOOKUP(R668&amp;"-"&amp;T668,通道清单!C:L,9,FALSE)</f>
        <v>19216</v>
      </c>
      <c r="Y668" s="29">
        <f>VLOOKUP(R668&amp;"-"&amp;T668,通道清单!C:L,10,FALSE)</f>
        <v>19312</v>
      </c>
    </row>
    <row r="669" ht="15" hidden="1" spans="1:25">
      <c r="A669" s="29">
        <f t="shared" si="104"/>
        <v>668</v>
      </c>
      <c r="B669" s="29" t="str">
        <f t="shared" si="99"/>
        <v>CS19-1-3-[9][9]-OFF60-BW36</v>
      </c>
      <c r="C669" s="29" t="str">
        <f>R669&amp;"_BW"&amp;TEXT(O669-N669,"000.00")&amp;"_U"&amp;VLOOKUP(R669&amp;"-"&amp;S669,通道清单!C:L,5,FALSE)&amp;LEFT("_____",5-LEN(VLOOKUP(R669&amp;"-"&amp;S669,通道清单!C:L,4,FALSE)))&amp;VLOOKUP(R669&amp;"-"&amp;S669,通道清单!C:L,4,FALSE)&amp;"_S"&amp;TEXT(N669,"00000.00")&amp;"_E"&amp;TEXT(O669,"00000.00")&amp;"_D"&amp;VLOOKUP(R669&amp;"-"&amp;T669,通道清单!C:L,5,FALSE)&amp;LEFT("_____",5-LEN(VLOOKUP(R669&amp;"-"&amp;T669,通道清单!C:L,4,FALSE)))&amp;VLOOKUP(R669&amp;"-"&amp;T669,通道清单!C:L,4,FALSE)&amp;"_S"&amp;TEXT(P669,"00000.00")&amp;"_E"&amp;TEXT(Q669,"00000.00")</f>
        <v>CS19_BW036.00_UR____H_S27176.00_E27212.00_DL____Y_S19276.00_E19312.00</v>
      </c>
      <c r="D669" s="29"/>
      <c r="E669" s="29"/>
      <c r="F669" s="29"/>
      <c r="G669" s="29" t="s">
        <v>9058</v>
      </c>
      <c r="H669" s="29">
        <f>VLOOKUP(G669,开关状态表!B:I,7,FALSE)</f>
        <v>1</v>
      </c>
      <c r="I669" s="29">
        <v>60</v>
      </c>
      <c r="J669" s="161">
        <v>36</v>
      </c>
      <c r="K669" s="29" t="s">
        <v>8732</v>
      </c>
      <c r="L669" s="29"/>
      <c r="M669" s="158" t="s">
        <v>9050</v>
      </c>
      <c r="N669" s="156">
        <f t="shared" si="100"/>
        <v>27176</v>
      </c>
      <c r="O669" s="156">
        <f t="shared" si="101"/>
        <v>27212</v>
      </c>
      <c r="P669" s="156">
        <f t="shared" si="102"/>
        <v>19276</v>
      </c>
      <c r="Q669" s="156">
        <f t="shared" si="103"/>
        <v>19312</v>
      </c>
      <c r="R669" s="29" t="str">
        <f>VLOOKUP(VLOOKUP(G669,开关状态表!B:H,2,FALSE),矩阵信息表!B:H,2,FALSE)</f>
        <v>CS19</v>
      </c>
      <c r="S669" s="29" t="str">
        <f>VLOOKUP(G669,开关状态表!B:H,5,FALSE)</f>
        <v>RH9R</v>
      </c>
      <c r="T669" s="29" t="str">
        <f>VLOOKUP(G669,开关状态表!B:H,6,FALSE)</f>
        <v>TY9L</v>
      </c>
      <c r="U669" s="29">
        <f>VLOOKUP(R669&amp;"-"&amp;S669,通道清单!C:L,8,FALSE)</f>
        <v>96</v>
      </c>
      <c r="V669" s="29">
        <f>VLOOKUP(R669&amp;"-"&amp;S669,通道清单!C:L,9,FALSE)</f>
        <v>27116</v>
      </c>
      <c r="W669" s="29">
        <f>VLOOKUP(R669&amp;"-"&amp;S669,通道清单!C:L,10,FALSE)</f>
        <v>27212</v>
      </c>
      <c r="X669" s="29">
        <f>VLOOKUP(R669&amp;"-"&amp;T669,通道清单!C:L,9,FALSE)</f>
        <v>19216</v>
      </c>
      <c r="Y669" s="29">
        <f>VLOOKUP(R669&amp;"-"&amp;T669,通道清单!C:L,10,FALSE)</f>
        <v>19312</v>
      </c>
    </row>
    <row r="670" ht="15" hidden="1" spans="1:25">
      <c r="A670" s="29">
        <f t="shared" si="104"/>
        <v>669</v>
      </c>
      <c r="B670" s="29" t="str">
        <f t="shared" si="99"/>
        <v>CS19-1-3-[10][10]-OFF0-BW20</v>
      </c>
      <c r="C670" s="29" t="str">
        <f>R670&amp;"_BW"&amp;TEXT(O670-N670,"000.00")&amp;"_U"&amp;VLOOKUP(R670&amp;"-"&amp;S670,通道清单!C:L,5,FALSE)&amp;LEFT("_____",5-LEN(VLOOKUP(R670&amp;"-"&amp;S670,通道清单!C:L,4,FALSE)))&amp;VLOOKUP(R670&amp;"-"&amp;S670,通道清单!C:L,4,FALSE)&amp;"_S"&amp;TEXT(N670,"00000.00")&amp;"_E"&amp;TEXT(O670,"00000.00")&amp;"_D"&amp;VLOOKUP(R670&amp;"-"&amp;T670,通道清单!C:L,5,FALSE)&amp;LEFT("_____",5-LEN(VLOOKUP(R670&amp;"-"&amp;T670,通道清单!C:L,4,FALSE)))&amp;VLOOKUP(R670&amp;"-"&amp;T670,通道清单!C:L,4,FALSE)&amp;"_S"&amp;TEXT(P670,"00000.00")&amp;"_E"&amp;TEXT(Q670,"00000.00")</f>
        <v>CS19_BW020.00_UL____H_S29136.00_E29156.00_DR____Y_S19216.00_E19236.00</v>
      </c>
      <c r="D670" s="29"/>
      <c r="E670" s="29"/>
      <c r="F670" s="29"/>
      <c r="G670" s="29" t="s">
        <v>9059</v>
      </c>
      <c r="H670" s="29">
        <f>VLOOKUP(G670,开关状态表!B:I,7,FALSE)</f>
        <v>1</v>
      </c>
      <c r="I670" s="29">
        <v>0</v>
      </c>
      <c r="J670" s="161">
        <v>20</v>
      </c>
      <c r="K670" s="29" t="s">
        <v>8732</v>
      </c>
      <c r="L670" s="29"/>
      <c r="M670" s="158" t="s">
        <v>8871</v>
      </c>
      <c r="N670" s="156">
        <f t="shared" si="100"/>
        <v>29136</v>
      </c>
      <c r="O670" s="156">
        <f t="shared" si="101"/>
        <v>29156</v>
      </c>
      <c r="P670" s="156">
        <f t="shared" si="102"/>
        <v>19216</v>
      </c>
      <c r="Q670" s="156">
        <f t="shared" si="103"/>
        <v>19236</v>
      </c>
      <c r="R670" s="29" t="str">
        <f>VLOOKUP(VLOOKUP(G670,开关状态表!B:H,2,FALSE),矩阵信息表!B:H,2,FALSE)</f>
        <v>CS19</v>
      </c>
      <c r="S670" s="29" t="str">
        <f>VLOOKUP(G670,开关状态表!B:H,5,FALSE)</f>
        <v>RH10L</v>
      </c>
      <c r="T670" s="29" t="str">
        <f>VLOOKUP(G670,开关状态表!B:H,6,FALSE)</f>
        <v>TY10R</v>
      </c>
      <c r="U670" s="29">
        <f>VLOOKUP(R670&amp;"-"&amp;S670,通道清单!C:L,8,FALSE)</f>
        <v>96</v>
      </c>
      <c r="V670" s="29">
        <f>VLOOKUP(R670&amp;"-"&amp;S670,通道清单!C:L,9,FALSE)</f>
        <v>29136</v>
      </c>
      <c r="W670" s="29">
        <f>VLOOKUP(R670&amp;"-"&amp;S670,通道清单!C:L,10,FALSE)</f>
        <v>29232</v>
      </c>
      <c r="X670" s="29">
        <f>VLOOKUP(R670&amp;"-"&amp;T670,通道清单!C:L,9,FALSE)</f>
        <v>19216</v>
      </c>
      <c r="Y670" s="29">
        <f>VLOOKUP(R670&amp;"-"&amp;T670,通道清单!C:L,10,FALSE)</f>
        <v>19312</v>
      </c>
    </row>
    <row r="671" ht="15" hidden="1" spans="1:25">
      <c r="A671" s="29">
        <f t="shared" si="104"/>
        <v>670</v>
      </c>
      <c r="B671" s="29" t="str">
        <f t="shared" si="99"/>
        <v>CS19-1-3-[10][10]-OFF20-BW40</v>
      </c>
      <c r="C671" s="29" t="str">
        <f>R671&amp;"_BW"&amp;TEXT(O671-N671,"000.00")&amp;"_U"&amp;VLOOKUP(R671&amp;"-"&amp;S671,通道清单!C:L,5,FALSE)&amp;LEFT("_____",5-LEN(VLOOKUP(R671&amp;"-"&amp;S671,通道清单!C:L,4,FALSE)))&amp;VLOOKUP(R671&amp;"-"&amp;S671,通道清单!C:L,4,FALSE)&amp;"_S"&amp;TEXT(N671,"00000.00")&amp;"_E"&amp;TEXT(O671,"00000.00")&amp;"_D"&amp;VLOOKUP(R671&amp;"-"&amp;T671,通道清单!C:L,5,FALSE)&amp;LEFT("_____",5-LEN(VLOOKUP(R671&amp;"-"&amp;T671,通道清单!C:L,4,FALSE)))&amp;VLOOKUP(R671&amp;"-"&amp;T671,通道清单!C:L,4,FALSE)&amp;"_S"&amp;TEXT(P671,"00000.00")&amp;"_E"&amp;TEXT(Q671,"00000.00")</f>
        <v>CS19_BW040.00_UL____H_S29156.00_E29196.00_DR____Y_S19236.00_E19276.00</v>
      </c>
      <c r="D671" s="29"/>
      <c r="E671" s="29"/>
      <c r="F671" s="29"/>
      <c r="G671" s="29" t="s">
        <v>9059</v>
      </c>
      <c r="H671" s="29">
        <f>VLOOKUP(G671,开关状态表!B:I,7,FALSE)</f>
        <v>1</v>
      </c>
      <c r="I671" s="29">
        <v>20</v>
      </c>
      <c r="J671" s="161">
        <v>40</v>
      </c>
      <c r="K671" s="29" t="s">
        <v>8732</v>
      </c>
      <c r="L671" s="29"/>
      <c r="M671" s="158" t="s">
        <v>8871</v>
      </c>
      <c r="N671" s="156">
        <f t="shared" si="100"/>
        <v>29156</v>
      </c>
      <c r="O671" s="156">
        <f t="shared" si="101"/>
        <v>29196</v>
      </c>
      <c r="P671" s="156">
        <f t="shared" si="102"/>
        <v>19236</v>
      </c>
      <c r="Q671" s="156">
        <f t="shared" si="103"/>
        <v>19276</v>
      </c>
      <c r="R671" s="29" t="str">
        <f>VLOOKUP(VLOOKUP(G671,开关状态表!B:H,2,FALSE),矩阵信息表!B:H,2,FALSE)</f>
        <v>CS19</v>
      </c>
      <c r="S671" s="29" t="str">
        <f>VLOOKUP(G671,开关状态表!B:H,5,FALSE)</f>
        <v>RH10L</v>
      </c>
      <c r="T671" s="29" t="str">
        <f>VLOOKUP(G671,开关状态表!B:H,6,FALSE)</f>
        <v>TY10R</v>
      </c>
      <c r="U671" s="29">
        <f>VLOOKUP(R671&amp;"-"&amp;S671,通道清单!C:L,8,FALSE)</f>
        <v>96</v>
      </c>
      <c r="V671" s="29">
        <f>VLOOKUP(R671&amp;"-"&amp;S671,通道清单!C:L,9,FALSE)</f>
        <v>29136</v>
      </c>
      <c r="W671" s="29">
        <f>VLOOKUP(R671&amp;"-"&amp;S671,通道清单!C:L,10,FALSE)</f>
        <v>29232</v>
      </c>
      <c r="X671" s="29">
        <f>VLOOKUP(R671&amp;"-"&amp;T671,通道清单!C:L,9,FALSE)</f>
        <v>19216</v>
      </c>
      <c r="Y671" s="29">
        <f>VLOOKUP(R671&amp;"-"&amp;T671,通道清单!C:L,10,FALSE)</f>
        <v>19312</v>
      </c>
    </row>
    <row r="672" ht="15" hidden="1" spans="1:25">
      <c r="A672" s="29">
        <f t="shared" si="104"/>
        <v>671</v>
      </c>
      <c r="B672" s="29" t="str">
        <f t="shared" si="99"/>
        <v>CS19-1-3-[10][10]-OFF60-BW36</v>
      </c>
      <c r="C672" s="29" t="str">
        <f>R672&amp;"_BW"&amp;TEXT(O672-N672,"000.00")&amp;"_U"&amp;VLOOKUP(R672&amp;"-"&amp;S672,通道清单!C:L,5,FALSE)&amp;LEFT("_____",5-LEN(VLOOKUP(R672&amp;"-"&amp;S672,通道清单!C:L,4,FALSE)))&amp;VLOOKUP(R672&amp;"-"&amp;S672,通道清单!C:L,4,FALSE)&amp;"_S"&amp;TEXT(N672,"00000.00")&amp;"_E"&amp;TEXT(O672,"00000.00")&amp;"_D"&amp;VLOOKUP(R672&amp;"-"&amp;T672,通道清单!C:L,5,FALSE)&amp;LEFT("_____",5-LEN(VLOOKUP(R672&amp;"-"&amp;T672,通道清单!C:L,4,FALSE)))&amp;VLOOKUP(R672&amp;"-"&amp;T672,通道清单!C:L,4,FALSE)&amp;"_S"&amp;TEXT(P672,"00000.00")&amp;"_E"&amp;TEXT(Q672,"00000.00")</f>
        <v>CS19_BW036.00_UL____H_S29196.00_E29232.00_DR____Y_S19276.00_E19312.00</v>
      </c>
      <c r="D672" s="29"/>
      <c r="E672" s="29"/>
      <c r="F672" s="29"/>
      <c r="G672" s="29" t="s">
        <v>9059</v>
      </c>
      <c r="H672" s="29">
        <f>VLOOKUP(G672,开关状态表!B:I,7,FALSE)</f>
        <v>1</v>
      </c>
      <c r="I672" s="29">
        <v>60</v>
      </c>
      <c r="J672" s="161">
        <v>36</v>
      </c>
      <c r="K672" s="29" t="s">
        <v>8732</v>
      </c>
      <c r="L672" s="29"/>
      <c r="M672" s="158" t="s">
        <v>9050</v>
      </c>
      <c r="N672" s="156">
        <f t="shared" si="100"/>
        <v>29196</v>
      </c>
      <c r="O672" s="156">
        <f t="shared" si="101"/>
        <v>29232</v>
      </c>
      <c r="P672" s="156">
        <f t="shared" si="102"/>
        <v>19276</v>
      </c>
      <c r="Q672" s="156">
        <f t="shared" si="103"/>
        <v>19312</v>
      </c>
      <c r="R672" s="29" t="str">
        <f>VLOOKUP(VLOOKUP(G672,开关状态表!B:H,2,FALSE),矩阵信息表!B:H,2,FALSE)</f>
        <v>CS19</v>
      </c>
      <c r="S672" s="29" t="str">
        <f>VLOOKUP(G672,开关状态表!B:H,5,FALSE)</f>
        <v>RH10L</v>
      </c>
      <c r="T672" s="29" t="str">
        <f>VLOOKUP(G672,开关状态表!B:H,6,FALSE)</f>
        <v>TY10R</v>
      </c>
      <c r="U672" s="29">
        <f>VLOOKUP(R672&amp;"-"&amp;S672,通道清单!C:L,8,FALSE)</f>
        <v>96</v>
      </c>
      <c r="V672" s="29">
        <f>VLOOKUP(R672&amp;"-"&amp;S672,通道清单!C:L,9,FALSE)</f>
        <v>29136</v>
      </c>
      <c r="W672" s="29">
        <f>VLOOKUP(R672&amp;"-"&amp;S672,通道清单!C:L,10,FALSE)</f>
        <v>29232</v>
      </c>
      <c r="X672" s="29">
        <f>VLOOKUP(R672&amp;"-"&amp;T672,通道清单!C:L,9,FALSE)</f>
        <v>19216</v>
      </c>
      <c r="Y672" s="29">
        <f>VLOOKUP(R672&amp;"-"&amp;T672,通道清单!C:L,10,FALSE)</f>
        <v>19312</v>
      </c>
    </row>
    <row r="673" ht="15" hidden="1" spans="1:25">
      <c r="A673" s="29">
        <f t="shared" si="104"/>
        <v>672</v>
      </c>
      <c r="B673" s="29" t="str">
        <f t="shared" si="99"/>
        <v>CS19-1-3-[11][11]-OFF0-BW20</v>
      </c>
      <c r="C673" s="29" t="str">
        <f>R673&amp;"_BW"&amp;TEXT(O673-N673,"000.00")&amp;"_U"&amp;VLOOKUP(R673&amp;"-"&amp;S673,通道清单!C:L,5,FALSE)&amp;LEFT("_____",5-LEN(VLOOKUP(R673&amp;"-"&amp;S673,通道清单!C:L,4,FALSE)))&amp;VLOOKUP(R673&amp;"-"&amp;S673,通道清单!C:L,4,FALSE)&amp;"_S"&amp;TEXT(N673,"00000.00")&amp;"_E"&amp;TEXT(O673,"00000.00")&amp;"_D"&amp;VLOOKUP(R673&amp;"-"&amp;T673,通道清单!C:L,5,FALSE)&amp;LEFT("_____",5-LEN(VLOOKUP(R673&amp;"-"&amp;T673,通道清单!C:L,4,FALSE)))&amp;VLOOKUP(R673&amp;"-"&amp;T673,通道清单!C:L,4,FALSE)&amp;"_S"&amp;TEXT(P673,"00000.00")&amp;"_E"&amp;TEXT(Q673,"00000.00")</f>
        <v>CS19_BW020.00_UL____H_S29245.00_E29265.00_DR____Y_S19325.00_E19345.00</v>
      </c>
      <c r="D673" s="29"/>
      <c r="E673" s="29"/>
      <c r="F673" s="29"/>
      <c r="G673" s="29" t="s">
        <v>9060</v>
      </c>
      <c r="H673" s="29">
        <f>VLOOKUP(G673,开关状态表!B:I,7,FALSE)</f>
        <v>1</v>
      </c>
      <c r="I673" s="29">
        <v>0</v>
      </c>
      <c r="J673" s="161">
        <v>20</v>
      </c>
      <c r="K673" s="29" t="s">
        <v>8732</v>
      </c>
      <c r="L673" s="29"/>
      <c r="M673" s="158" t="s">
        <v>8871</v>
      </c>
      <c r="N673" s="156">
        <f t="shared" si="100"/>
        <v>29245</v>
      </c>
      <c r="O673" s="156">
        <f t="shared" si="101"/>
        <v>29265</v>
      </c>
      <c r="P673" s="156">
        <f t="shared" si="102"/>
        <v>19325</v>
      </c>
      <c r="Q673" s="156">
        <f t="shared" si="103"/>
        <v>19345</v>
      </c>
      <c r="R673" s="29" t="str">
        <f>VLOOKUP(VLOOKUP(G673,开关状态表!B:H,2,FALSE),矩阵信息表!B:H,2,FALSE)</f>
        <v>CS19</v>
      </c>
      <c r="S673" s="29" t="str">
        <f>VLOOKUP(G673,开关状态表!B:H,5,FALSE)</f>
        <v>RH11L</v>
      </c>
      <c r="T673" s="29" t="str">
        <f>VLOOKUP(G673,开关状态表!B:H,6,FALSE)</f>
        <v>TY11R</v>
      </c>
      <c r="U673" s="29">
        <f>VLOOKUP(R673&amp;"-"&amp;S673,通道清单!C:L,8,FALSE)</f>
        <v>96</v>
      </c>
      <c r="V673" s="29">
        <f>VLOOKUP(R673&amp;"-"&amp;S673,通道清单!C:L,9,FALSE)</f>
        <v>29245</v>
      </c>
      <c r="W673" s="29">
        <f>VLOOKUP(R673&amp;"-"&amp;S673,通道清单!C:L,10,FALSE)</f>
        <v>29341</v>
      </c>
      <c r="X673" s="29">
        <f>VLOOKUP(R673&amp;"-"&amp;T673,通道清单!C:L,9,FALSE)</f>
        <v>19325</v>
      </c>
      <c r="Y673" s="29">
        <f>VLOOKUP(R673&amp;"-"&amp;T673,通道清单!C:L,10,FALSE)</f>
        <v>19421</v>
      </c>
    </row>
    <row r="674" ht="15" hidden="1" spans="1:25">
      <c r="A674" s="29">
        <f t="shared" si="104"/>
        <v>673</v>
      </c>
      <c r="B674" s="29" t="str">
        <f t="shared" si="99"/>
        <v>CS19-1-3-[11][11]-OFF20-BW40</v>
      </c>
      <c r="C674" s="29" t="str">
        <f>R674&amp;"_BW"&amp;TEXT(O674-N674,"000.00")&amp;"_U"&amp;VLOOKUP(R674&amp;"-"&amp;S674,通道清单!C:L,5,FALSE)&amp;LEFT("_____",5-LEN(VLOOKUP(R674&amp;"-"&amp;S674,通道清单!C:L,4,FALSE)))&amp;VLOOKUP(R674&amp;"-"&amp;S674,通道清单!C:L,4,FALSE)&amp;"_S"&amp;TEXT(N674,"00000.00")&amp;"_E"&amp;TEXT(O674,"00000.00")&amp;"_D"&amp;VLOOKUP(R674&amp;"-"&amp;T674,通道清单!C:L,5,FALSE)&amp;LEFT("_____",5-LEN(VLOOKUP(R674&amp;"-"&amp;T674,通道清单!C:L,4,FALSE)))&amp;VLOOKUP(R674&amp;"-"&amp;T674,通道清单!C:L,4,FALSE)&amp;"_S"&amp;TEXT(P674,"00000.00")&amp;"_E"&amp;TEXT(Q674,"00000.00")</f>
        <v>CS19_BW040.00_UL____H_S29265.00_E29305.00_DR____Y_S19345.00_E19385.00</v>
      </c>
      <c r="D674" s="29"/>
      <c r="E674" s="29"/>
      <c r="F674" s="29"/>
      <c r="G674" s="29" t="s">
        <v>9060</v>
      </c>
      <c r="H674" s="29">
        <f>VLOOKUP(G674,开关状态表!B:I,7,FALSE)</f>
        <v>1</v>
      </c>
      <c r="I674" s="29">
        <v>20</v>
      </c>
      <c r="J674" s="161">
        <v>40</v>
      </c>
      <c r="K674" s="29" t="s">
        <v>8732</v>
      </c>
      <c r="L674" s="29"/>
      <c r="M674" s="158" t="s">
        <v>8871</v>
      </c>
      <c r="N674" s="156">
        <f t="shared" si="100"/>
        <v>29265</v>
      </c>
      <c r="O674" s="156">
        <f t="shared" si="101"/>
        <v>29305</v>
      </c>
      <c r="P674" s="156">
        <f t="shared" si="102"/>
        <v>19345</v>
      </c>
      <c r="Q674" s="156">
        <f t="shared" si="103"/>
        <v>19385</v>
      </c>
      <c r="R674" s="29" t="str">
        <f>VLOOKUP(VLOOKUP(G674,开关状态表!B:H,2,FALSE),矩阵信息表!B:H,2,FALSE)</f>
        <v>CS19</v>
      </c>
      <c r="S674" s="29" t="str">
        <f>VLOOKUP(G674,开关状态表!B:H,5,FALSE)</f>
        <v>RH11L</v>
      </c>
      <c r="T674" s="29" t="str">
        <f>VLOOKUP(G674,开关状态表!B:H,6,FALSE)</f>
        <v>TY11R</v>
      </c>
      <c r="U674" s="29">
        <f>VLOOKUP(R674&amp;"-"&amp;S674,通道清单!C:L,8,FALSE)</f>
        <v>96</v>
      </c>
      <c r="V674" s="29">
        <f>VLOOKUP(R674&amp;"-"&amp;S674,通道清单!C:L,9,FALSE)</f>
        <v>29245</v>
      </c>
      <c r="W674" s="29">
        <f>VLOOKUP(R674&amp;"-"&amp;S674,通道清单!C:L,10,FALSE)</f>
        <v>29341</v>
      </c>
      <c r="X674" s="29">
        <f>VLOOKUP(R674&amp;"-"&amp;T674,通道清单!C:L,9,FALSE)</f>
        <v>19325</v>
      </c>
      <c r="Y674" s="29">
        <f>VLOOKUP(R674&amp;"-"&amp;T674,通道清单!C:L,10,FALSE)</f>
        <v>19421</v>
      </c>
    </row>
    <row r="675" ht="15" hidden="1" spans="1:25">
      <c r="A675" s="29">
        <f t="shared" si="104"/>
        <v>674</v>
      </c>
      <c r="B675" s="29" t="str">
        <f t="shared" si="99"/>
        <v>CS19-1-3-[11][11]-OFF60-BW36</v>
      </c>
      <c r="C675" s="29" t="str">
        <f>R675&amp;"_BW"&amp;TEXT(O675-N675,"000.00")&amp;"_U"&amp;VLOOKUP(R675&amp;"-"&amp;S675,通道清单!C:L,5,FALSE)&amp;LEFT("_____",5-LEN(VLOOKUP(R675&amp;"-"&amp;S675,通道清单!C:L,4,FALSE)))&amp;VLOOKUP(R675&amp;"-"&amp;S675,通道清单!C:L,4,FALSE)&amp;"_S"&amp;TEXT(N675,"00000.00")&amp;"_E"&amp;TEXT(O675,"00000.00")&amp;"_D"&amp;VLOOKUP(R675&amp;"-"&amp;T675,通道清单!C:L,5,FALSE)&amp;LEFT("_____",5-LEN(VLOOKUP(R675&amp;"-"&amp;T675,通道清单!C:L,4,FALSE)))&amp;VLOOKUP(R675&amp;"-"&amp;T675,通道清单!C:L,4,FALSE)&amp;"_S"&amp;TEXT(P675,"00000.00")&amp;"_E"&amp;TEXT(Q675,"00000.00")</f>
        <v>CS19_BW036.00_UL____H_S29305.00_E29341.00_DR____Y_S19385.00_E19421.00</v>
      </c>
      <c r="D675" s="29"/>
      <c r="E675" s="29"/>
      <c r="F675" s="29"/>
      <c r="G675" s="29" t="s">
        <v>9060</v>
      </c>
      <c r="H675" s="29">
        <f>VLOOKUP(G675,开关状态表!B:I,7,FALSE)</f>
        <v>1</v>
      </c>
      <c r="I675" s="29">
        <v>60</v>
      </c>
      <c r="J675" s="161">
        <v>36</v>
      </c>
      <c r="K675" s="29" t="s">
        <v>8732</v>
      </c>
      <c r="L675" s="29"/>
      <c r="M675" s="158" t="s">
        <v>9050</v>
      </c>
      <c r="N675" s="156">
        <f t="shared" si="100"/>
        <v>29305</v>
      </c>
      <c r="O675" s="156">
        <f t="shared" si="101"/>
        <v>29341</v>
      </c>
      <c r="P675" s="156">
        <f t="shared" si="102"/>
        <v>19385</v>
      </c>
      <c r="Q675" s="156">
        <f t="shared" si="103"/>
        <v>19421</v>
      </c>
      <c r="R675" s="29" t="str">
        <f>VLOOKUP(VLOOKUP(G675,开关状态表!B:H,2,FALSE),矩阵信息表!B:H,2,FALSE)</f>
        <v>CS19</v>
      </c>
      <c r="S675" s="29" t="str">
        <f>VLOOKUP(G675,开关状态表!B:H,5,FALSE)</f>
        <v>RH11L</v>
      </c>
      <c r="T675" s="29" t="str">
        <f>VLOOKUP(G675,开关状态表!B:H,6,FALSE)</f>
        <v>TY11R</v>
      </c>
      <c r="U675" s="29">
        <f>VLOOKUP(R675&amp;"-"&amp;S675,通道清单!C:L,8,FALSE)</f>
        <v>96</v>
      </c>
      <c r="V675" s="29">
        <f>VLOOKUP(R675&amp;"-"&amp;S675,通道清单!C:L,9,FALSE)</f>
        <v>29245</v>
      </c>
      <c r="W675" s="29">
        <f>VLOOKUP(R675&amp;"-"&amp;S675,通道清单!C:L,10,FALSE)</f>
        <v>29341</v>
      </c>
      <c r="X675" s="29">
        <f>VLOOKUP(R675&amp;"-"&amp;T675,通道清单!C:L,9,FALSE)</f>
        <v>19325</v>
      </c>
      <c r="Y675" s="29">
        <f>VLOOKUP(R675&amp;"-"&amp;T675,通道清单!C:L,10,FALSE)</f>
        <v>19421</v>
      </c>
    </row>
    <row r="676" ht="15" hidden="1" spans="1:25">
      <c r="A676" s="29">
        <f t="shared" si="104"/>
        <v>675</v>
      </c>
      <c r="B676" s="29" t="str">
        <f t="shared" si="99"/>
        <v>CS19-1-3-[12][12]-OFF0-BW20</v>
      </c>
      <c r="C676" s="29" t="str">
        <f>R676&amp;"_BW"&amp;TEXT(O676-N676,"000.00")&amp;"_U"&amp;VLOOKUP(R676&amp;"-"&amp;S676,通道清单!C:L,5,FALSE)&amp;LEFT("_____",5-LEN(VLOOKUP(R676&amp;"-"&amp;S676,通道清单!C:L,4,FALSE)))&amp;VLOOKUP(R676&amp;"-"&amp;S676,通道清单!C:L,4,FALSE)&amp;"_S"&amp;TEXT(N676,"00000.00")&amp;"_E"&amp;TEXT(O676,"00000.00")&amp;"_D"&amp;VLOOKUP(R676&amp;"-"&amp;T676,通道清单!C:L,5,FALSE)&amp;LEFT("_____",5-LEN(VLOOKUP(R676&amp;"-"&amp;T676,通道清单!C:L,4,FALSE)))&amp;VLOOKUP(R676&amp;"-"&amp;T676,通道清单!C:L,4,FALSE)&amp;"_S"&amp;TEXT(P676,"00000.00")&amp;"_E"&amp;TEXT(Q676,"00000.00")</f>
        <v>CS19_BW020.00_UR____H_S28089.00_E28109.00_DL____Y_S19589.00_E19609.00</v>
      </c>
      <c r="D676" s="29"/>
      <c r="E676" s="29"/>
      <c r="F676" s="29"/>
      <c r="G676" s="29" t="s">
        <v>9061</v>
      </c>
      <c r="H676" s="29">
        <f>VLOOKUP(G676,开关状态表!B:I,7,FALSE)</f>
        <v>1</v>
      </c>
      <c r="I676" s="29">
        <v>0</v>
      </c>
      <c r="J676" s="161">
        <v>20</v>
      </c>
      <c r="K676" s="29" t="s">
        <v>8732</v>
      </c>
      <c r="L676" s="29"/>
      <c r="M676" s="158" t="s">
        <v>8871</v>
      </c>
      <c r="N676" s="156">
        <f t="shared" si="100"/>
        <v>28089</v>
      </c>
      <c r="O676" s="156">
        <f t="shared" si="101"/>
        <v>28109</v>
      </c>
      <c r="P676" s="156">
        <f t="shared" si="102"/>
        <v>19589</v>
      </c>
      <c r="Q676" s="156">
        <f t="shared" si="103"/>
        <v>19609</v>
      </c>
      <c r="R676" s="29" t="str">
        <f>VLOOKUP(VLOOKUP(G676,开关状态表!B:H,2,FALSE),矩阵信息表!B:H,2,FALSE)</f>
        <v>CS19</v>
      </c>
      <c r="S676" s="29" t="str">
        <f>VLOOKUP(G676,开关状态表!B:H,5,FALSE)</f>
        <v>RH12R</v>
      </c>
      <c r="T676" s="29" t="str">
        <f>VLOOKUP(G676,开关状态表!B:H,6,FALSE)</f>
        <v>TY12L</v>
      </c>
      <c r="U676" s="29">
        <f>VLOOKUP(R676&amp;"-"&amp;S676,通道清单!C:L,8,FALSE)</f>
        <v>96</v>
      </c>
      <c r="V676" s="29">
        <f>VLOOKUP(R676&amp;"-"&amp;S676,通道清单!C:L,9,FALSE)</f>
        <v>28089</v>
      </c>
      <c r="W676" s="29">
        <f>VLOOKUP(R676&amp;"-"&amp;S676,通道清单!C:L,10,FALSE)</f>
        <v>28185</v>
      </c>
      <c r="X676" s="29">
        <f>VLOOKUP(R676&amp;"-"&amp;T676,通道清单!C:L,9,FALSE)</f>
        <v>19589</v>
      </c>
      <c r="Y676" s="29">
        <f>VLOOKUP(R676&amp;"-"&amp;T676,通道清单!C:L,10,FALSE)</f>
        <v>19685</v>
      </c>
    </row>
    <row r="677" ht="15" hidden="1" spans="1:25">
      <c r="A677" s="29">
        <f t="shared" si="104"/>
        <v>676</v>
      </c>
      <c r="B677" s="29" t="str">
        <f t="shared" si="99"/>
        <v>CS19-1-3-[12][12]-OFF20-BW40</v>
      </c>
      <c r="C677" s="29" t="str">
        <f>R677&amp;"_BW"&amp;TEXT(O677-N677,"000.00")&amp;"_U"&amp;VLOOKUP(R677&amp;"-"&amp;S677,通道清单!C:L,5,FALSE)&amp;LEFT("_____",5-LEN(VLOOKUP(R677&amp;"-"&amp;S677,通道清单!C:L,4,FALSE)))&amp;VLOOKUP(R677&amp;"-"&amp;S677,通道清单!C:L,4,FALSE)&amp;"_S"&amp;TEXT(N677,"00000.00")&amp;"_E"&amp;TEXT(O677,"00000.00")&amp;"_D"&amp;VLOOKUP(R677&amp;"-"&amp;T677,通道清单!C:L,5,FALSE)&amp;LEFT("_____",5-LEN(VLOOKUP(R677&amp;"-"&amp;T677,通道清单!C:L,4,FALSE)))&amp;VLOOKUP(R677&amp;"-"&amp;T677,通道清单!C:L,4,FALSE)&amp;"_S"&amp;TEXT(P677,"00000.00")&amp;"_E"&amp;TEXT(Q677,"00000.00")</f>
        <v>CS19_BW040.00_UR____H_S28109.00_E28149.00_DL____Y_S19609.00_E19649.00</v>
      </c>
      <c r="D677" s="29"/>
      <c r="E677" s="29"/>
      <c r="F677" s="29"/>
      <c r="G677" s="29" t="s">
        <v>9061</v>
      </c>
      <c r="H677" s="29">
        <f>VLOOKUP(G677,开关状态表!B:I,7,FALSE)</f>
        <v>1</v>
      </c>
      <c r="I677" s="29">
        <v>20</v>
      </c>
      <c r="J677" s="161">
        <v>40</v>
      </c>
      <c r="K677" s="29" t="s">
        <v>8732</v>
      </c>
      <c r="L677" s="29"/>
      <c r="M677" s="158" t="s">
        <v>8871</v>
      </c>
      <c r="N677" s="156">
        <f t="shared" si="100"/>
        <v>28109</v>
      </c>
      <c r="O677" s="156">
        <f t="shared" si="101"/>
        <v>28149</v>
      </c>
      <c r="P677" s="156">
        <f t="shared" si="102"/>
        <v>19609</v>
      </c>
      <c r="Q677" s="156">
        <f t="shared" si="103"/>
        <v>19649</v>
      </c>
      <c r="R677" s="29" t="str">
        <f>VLOOKUP(VLOOKUP(G677,开关状态表!B:H,2,FALSE),矩阵信息表!B:H,2,FALSE)</f>
        <v>CS19</v>
      </c>
      <c r="S677" s="29" t="str">
        <f>VLOOKUP(G677,开关状态表!B:H,5,FALSE)</f>
        <v>RH12R</v>
      </c>
      <c r="T677" s="29" t="str">
        <f>VLOOKUP(G677,开关状态表!B:H,6,FALSE)</f>
        <v>TY12L</v>
      </c>
      <c r="U677" s="29">
        <f>VLOOKUP(R677&amp;"-"&amp;S677,通道清单!C:L,8,FALSE)</f>
        <v>96</v>
      </c>
      <c r="V677" s="29">
        <f>VLOOKUP(R677&amp;"-"&amp;S677,通道清单!C:L,9,FALSE)</f>
        <v>28089</v>
      </c>
      <c r="W677" s="29">
        <f>VLOOKUP(R677&amp;"-"&amp;S677,通道清单!C:L,10,FALSE)</f>
        <v>28185</v>
      </c>
      <c r="X677" s="29">
        <f>VLOOKUP(R677&amp;"-"&amp;T677,通道清单!C:L,9,FALSE)</f>
        <v>19589</v>
      </c>
      <c r="Y677" s="29">
        <f>VLOOKUP(R677&amp;"-"&amp;T677,通道清单!C:L,10,FALSE)</f>
        <v>19685</v>
      </c>
    </row>
    <row r="678" ht="15" hidden="1" spans="1:25">
      <c r="A678" s="29">
        <f t="shared" si="104"/>
        <v>677</v>
      </c>
      <c r="B678" s="29" t="str">
        <f t="shared" si="99"/>
        <v>CS19-1-3-[12][12]-OFF60-BW36</v>
      </c>
      <c r="C678" s="29" t="str">
        <f>R678&amp;"_BW"&amp;TEXT(O678-N678,"000.00")&amp;"_U"&amp;VLOOKUP(R678&amp;"-"&amp;S678,通道清单!C:L,5,FALSE)&amp;LEFT("_____",5-LEN(VLOOKUP(R678&amp;"-"&amp;S678,通道清单!C:L,4,FALSE)))&amp;VLOOKUP(R678&amp;"-"&amp;S678,通道清单!C:L,4,FALSE)&amp;"_S"&amp;TEXT(N678,"00000.00")&amp;"_E"&amp;TEXT(O678,"00000.00")&amp;"_D"&amp;VLOOKUP(R678&amp;"-"&amp;T678,通道清单!C:L,5,FALSE)&amp;LEFT("_____",5-LEN(VLOOKUP(R678&amp;"-"&amp;T678,通道清单!C:L,4,FALSE)))&amp;VLOOKUP(R678&amp;"-"&amp;T678,通道清单!C:L,4,FALSE)&amp;"_S"&amp;TEXT(P678,"00000.00")&amp;"_E"&amp;TEXT(Q678,"00000.00")</f>
        <v>CS19_BW036.00_UR____H_S28149.00_E28185.00_DL____Y_S19649.00_E19685.00</v>
      </c>
      <c r="D678" s="29"/>
      <c r="E678" s="29"/>
      <c r="F678" s="29"/>
      <c r="G678" s="29" t="s">
        <v>9061</v>
      </c>
      <c r="H678" s="29">
        <f>VLOOKUP(G678,开关状态表!B:I,7,FALSE)</f>
        <v>1</v>
      </c>
      <c r="I678" s="29">
        <v>60</v>
      </c>
      <c r="J678" s="161">
        <v>36</v>
      </c>
      <c r="K678" s="29" t="s">
        <v>8732</v>
      </c>
      <c r="L678" s="29"/>
      <c r="M678" s="158" t="s">
        <v>9050</v>
      </c>
      <c r="N678" s="156">
        <f t="shared" si="100"/>
        <v>28149</v>
      </c>
      <c r="O678" s="156">
        <f t="shared" si="101"/>
        <v>28185</v>
      </c>
      <c r="P678" s="156">
        <f t="shared" si="102"/>
        <v>19649</v>
      </c>
      <c r="Q678" s="156">
        <f t="shared" si="103"/>
        <v>19685</v>
      </c>
      <c r="R678" s="29" t="str">
        <f>VLOOKUP(VLOOKUP(G678,开关状态表!B:H,2,FALSE),矩阵信息表!B:H,2,FALSE)</f>
        <v>CS19</v>
      </c>
      <c r="S678" s="29" t="str">
        <f>VLOOKUP(G678,开关状态表!B:H,5,FALSE)</f>
        <v>RH12R</v>
      </c>
      <c r="T678" s="29" t="str">
        <f>VLOOKUP(G678,开关状态表!B:H,6,FALSE)</f>
        <v>TY12L</v>
      </c>
      <c r="U678" s="29">
        <f>VLOOKUP(R678&amp;"-"&amp;S678,通道清单!C:L,8,FALSE)</f>
        <v>96</v>
      </c>
      <c r="V678" s="29">
        <f>VLOOKUP(R678&amp;"-"&amp;S678,通道清单!C:L,9,FALSE)</f>
        <v>28089</v>
      </c>
      <c r="W678" s="29">
        <f>VLOOKUP(R678&amp;"-"&amp;S678,通道清单!C:L,10,FALSE)</f>
        <v>28185</v>
      </c>
      <c r="X678" s="29">
        <f>VLOOKUP(R678&amp;"-"&amp;T678,通道清单!C:L,9,FALSE)</f>
        <v>19589</v>
      </c>
      <c r="Y678" s="29">
        <f>VLOOKUP(R678&amp;"-"&amp;T678,通道清单!C:L,10,FALSE)</f>
        <v>19685</v>
      </c>
    </row>
    <row r="679" ht="15" hidden="1" spans="1:25">
      <c r="A679" s="29">
        <f t="shared" si="104"/>
        <v>678</v>
      </c>
      <c r="B679" s="29" t="str">
        <f t="shared" si="99"/>
        <v>CS19-1-3-[13][13]-OFF0-BW20</v>
      </c>
      <c r="C679" s="29" t="str">
        <f>R679&amp;"_BW"&amp;TEXT(O679-N679,"000.00")&amp;"_U"&amp;VLOOKUP(R679&amp;"-"&amp;S679,通道清单!C:L,5,FALSE)&amp;LEFT("_____",5-LEN(VLOOKUP(R679&amp;"-"&amp;S679,通道清单!C:L,4,FALSE)))&amp;VLOOKUP(R679&amp;"-"&amp;S679,通道清单!C:L,4,FALSE)&amp;"_S"&amp;TEXT(N679,"00000.00")&amp;"_E"&amp;TEXT(O679,"00000.00")&amp;"_D"&amp;VLOOKUP(R679&amp;"-"&amp;T679,通道清单!C:L,5,FALSE)&amp;LEFT("_____",5-LEN(VLOOKUP(R679&amp;"-"&amp;T679,通道清单!C:L,4,FALSE)))&amp;VLOOKUP(R679&amp;"-"&amp;T679,通道清单!C:L,4,FALSE)&amp;"_S"&amp;TEXT(P679,"00000.00")&amp;"_E"&amp;TEXT(Q679,"00000.00")</f>
        <v>CS19_BW020.00_UR____H_S29245.00_E29265.00_DL____Y_S19325.00_E19345.00</v>
      </c>
      <c r="D679" s="29"/>
      <c r="E679" s="29"/>
      <c r="F679" s="29"/>
      <c r="G679" s="29" t="s">
        <v>9062</v>
      </c>
      <c r="H679" s="29">
        <f>VLOOKUP(G679,开关状态表!B:I,7,FALSE)</f>
        <v>1</v>
      </c>
      <c r="I679" s="29">
        <v>0</v>
      </c>
      <c r="J679" s="161">
        <v>20</v>
      </c>
      <c r="K679" s="29" t="s">
        <v>8732</v>
      </c>
      <c r="L679" s="29"/>
      <c r="M679" s="158" t="s">
        <v>8871</v>
      </c>
      <c r="N679" s="156">
        <f t="shared" si="100"/>
        <v>29245</v>
      </c>
      <c r="O679" s="156">
        <f t="shared" si="101"/>
        <v>29265</v>
      </c>
      <c r="P679" s="156">
        <f t="shared" si="102"/>
        <v>19325</v>
      </c>
      <c r="Q679" s="156">
        <f t="shared" si="103"/>
        <v>19345</v>
      </c>
      <c r="R679" s="29" t="str">
        <f>VLOOKUP(VLOOKUP(G679,开关状态表!B:H,2,FALSE),矩阵信息表!B:H,2,FALSE)</f>
        <v>CS19</v>
      </c>
      <c r="S679" s="29" t="str">
        <f>VLOOKUP(G679,开关状态表!B:H,5,FALSE)</f>
        <v>RH13R</v>
      </c>
      <c r="T679" s="29" t="str">
        <f>VLOOKUP(G679,开关状态表!B:H,6,FALSE)</f>
        <v>TY13L</v>
      </c>
      <c r="U679" s="29">
        <f>VLOOKUP(R679&amp;"-"&amp;S679,通道清单!C:L,8,FALSE)</f>
        <v>96</v>
      </c>
      <c r="V679" s="29">
        <f>VLOOKUP(R679&amp;"-"&amp;S679,通道清单!C:L,9,FALSE)</f>
        <v>29245</v>
      </c>
      <c r="W679" s="29">
        <f>VLOOKUP(R679&amp;"-"&amp;S679,通道清单!C:L,10,FALSE)</f>
        <v>29341</v>
      </c>
      <c r="X679" s="29">
        <f>VLOOKUP(R679&amp;"-"&amp;T679,通道清单!C:L,9,FALSE)</f>
        <v>19325</v>
      </c>
      <c r="Y679" s="29">
        <f>VLOOKUP(R679&amp;"-"&amp;T679,通道清单!C:L,10,FALSE)</f>
        <v>19421</v>
      </c>
    </row>
    <row r="680" ht="15" hidden="1" spans="1:25">
      <c r="A680" s="29">
        <f t="shared" si="104"/>
        <v>679</v>
      </c>
      <c r="B680" s="29" t="str">
        <f t="shared" si="99"/>
        <v>CS19-1-3-[13][13]-OFF20-BW40</v>
      </c>
      <c r="C680" s="29" t="str">
        <f>R680&amp;"_BW"&amp;TEXT(O680-N680,"000.00")&amp;"_U"&amp;VLOOKUP(R680&amp;"-"&amp;S680,通道清单!C:L,5,FALSE)&amp;LEFT("_____",5-LEN(VLOOKUP(R680&amp;"-"&amp;S680,通道清单!C:L,4,FALSE)))&amp;VLOOKUP(R680&amp;"-"&amp;S680,通道清单!C:L,4,FALSE)&amp;"_S"&amp;TEXT(N680,"00000.00")&amp;"_E"&amp;TEXT(O680,"00000.00")&amp;"_D"&amp;VLOOKUP(R680&amp;"-"&amp;T680,通道清单!C:L,5,FALSE)&amp;LEFT("_____",5-LEN(VLOOKUP(R680&amp;"-"&amp;T680,通道清单!C:L,4,FALSE)))&amp;VLOOKUP(R680&amp;"-"&amp;T680,通道清单!C:L,4,FALSE)&amp;"_S"&amp;TEXT(P680,"00000.00")&amp;"_E"&amp;TEXT(Q680,"00000.00")</f>
        <v>CS19_BW040.00_UR____H_S29265.00_E29305.00_DL____Y_S19345.00_E19385.00</v>
      </c>
      <c r="D680" s="29"/>
      <c r="E680" s="29"/>
      <c r="F680" s="29"/>
      <c r="G680" s="29" t="s">
        <v>9062</v>
      </c>
      <c r="H680" s="29">
        <f>VLOOKUP(G680,开关状态表!B:I,7,FALSE)</f>
        <v>1</v>
      </c>
      <c r="I680" s="29">
        <v>20</v>
      </c>
      <c r="J680" s="161">
        <v>40</v>
      </c>
      <c r="K680" s="29" t="s">
        <v>8732</v>
      </c>
      <c r="L680" s="29"/>
      <c r="M680" s="158" t="s">
        <v>8871</v>
      </c>
      <c r="N680" s="156">
        <f t="shared" si="100"/>
        <v>29265</v>
      </c>
      <c r="O680" s="156">
        <f t="shared" si="101"/>
        <v>29305</v>
      </c>
      <c r="P680" s="156">
        <f t="shared" si="102"/>
        <v>19345</v>
      </c>
      <c r="Q680" s="156">
        <f t="shared" si="103"/>
        <v>19385</v>
      </c>
      <c r="R680" s="29" t="str">
        <f>VLOOKUP(VLOOKUP(G680,开关状态表!B:H,2,FALSE),矩阵信息表!B:H,2,FALSE)</f>
        <v>CS19</v>
      </c>
      <c r="S680" s="29" t="str">
        <f>VLOOKUP(G680,开关状态表!B:H,5,FALSE)</f>
        <v>RH13R</v>
      </c>
      <c r="T680" s="29" t="str">
        <f>VLOOKUP(G680,开关状态表!B:H,6,FALSE)</f>
        <v>TY13L</v>
      </c>
      <c r="U680" s="29">
        <f>VLOOKUP(R680&amp;"-"&amp;S680,通道清单!C:L,8,FALSE)</f>
        <v>96</v>
      </c>
      <c r="V680" s="29">
        <f>VLOOKUP(R680&amp;"-"&amp;S680,通道清单!C:L,9,FALSE)</f>
        <v>29245</v>
      </c>
      <c r="W680" s="29">
        <f>VLOOKUP(R680&amp;"-"&amp;S680,通道清单!C:L,10,FALSE)</f>
        <v>29341</v>
      </c>
      <c r="X680" s="29">
        <f>VLOOKUP(R680&amp;"-"&amp;T680,通道清单!C:L,9,FALSE)</f>
        <v>19325</v>
      </c>
      <c r="Y680" s="29">
        <f>VLOOKUP(R680&amp;"-"&amp;T680,通道清单!C:L,10,FALSE)</f>
        <v>19421</v>
      </c>
    </row>
    <row r="681" ht="15" hidden="1" spans="1:25">
      <c r="A681" s="29">
        <f t="shared" si="104"/>
        <v>680</v>
      </c>
      <c r="B681" s="29" t="str">
        <f t="shared" si="99"/>
        <v>CS19-1-3-[13][13]-OFF60-BW36</v>
      </c>
      <c r="C681" s="29" t="str">
        <f>R681&amp;"_BW"&amp;TEXT(O681-N681,"000.00")&amp;"_U"&amp;VLOOKUP(R681&amp;"-"&amp;S681,通道清单!C:L,5,FALSE)&amp;LEFT("_____",5-LEN(VLOOKUP(R681&amp;"-"&amp;S681,通道清单!C:L,4,FALSE)))&amp;VLOOKUP(R681&amp;"-"&amp;S681,通道清单!C:L,4,FALSE)&amp;"_S"&amp;TEXT(N681,"00000.00")&amp;"_E"&amp;TEXT(O681,"00000.00")&amp;"_D"&amp;VLOOKUP(R681&amp;"-"&amp;T681,通道清单!C:L,5,FALSE)&amp;LEFT("_____",5-LEN(VLOOKUP(R681&amp;"-"&amp;T681,通道清单!C:L,4,FALSE)))&amp;VLOOKUP(R681&amp;"-"&amp;T681,通道清单!C:L,4,FALSE)&amp;"_S"&amp;TEXT(P681,"00000.00")&amp;"_E"&amp;TEXT(Q681,"00000.00")</f>
        <v>CS19_BW036.00_UR____H_S29305.00_E29341.00_DL____Y_S19385.00_E19421.00</v>
      </c>
      <c r="D681" s="29"/>
      <c r="E681" s="29"/>
      <c r="F681" s="29"/>
      <c r="G681" s="29" t="s">
        <v>9062</v>
      </c>
      <c r="H681" s="29">
        <f>VLOOKUP(G681,开关状态表!B:I,7,FALSE)</f>
        <v>1</v>
      </c>
      <c r="I681" s="29">
        <v>60</v>
      </c>
      <c r="J681" s="161">
        <v>36</v>
      </c>
      <c r="K681" s="29" t="s">
        <v>8732</v>
      </c>
      <c r="L681" s="29"/>
      <c r="M681" s="158" t="s">
        <v>9050</v>
      </c>
      <c r="N681" s="156">
        <f t="shared" si="100"/>
        <v>29305</v>
      </c>
      <c r="O681" s="156">
        <f t="shared" si="101"/>
        <v>29341</v>
      </c>
      <c r="P681" s="156">
        <f t="shared" si="102"/>
        <v>19385</v>
      </c>
      <c r="Q681" s="156">
        <f t="shared" si="103"/>
        <v>19421</v>
      </c>
      <c r="R681" s="29" t="str">
        <f>VLOOKUP(VLOOKUP(G681,开关状态表!B:H,2,FALSE),矩阵信息表!B:H,2,FALSE)</f>
        <v>CS19</v>
      </c>
      <c r="S681" s="29" t="str">
        <f>VLOOKUP(G681,开关状态表!B:H,5,FALSE)</f>
        <v>RH13R</v>
      </c>
      <c r="T681" s="29" t="str">
        <f>VLOOKUP(G681,开关状态表!B:H,6,FALSE)</f>
        <v>TY13L</v>
      </c>
      <c r="U681" s="29">
        <f>VLOOKUP(R681&amp;"-"&amp;S681,通道清单!C:L,8,FALSE)</f>
        <v>96</v>
      </c>
      <c r="V681" s="29">
        <f>VLOOKUP(R681&amp;"-"&amp;S681,通道清单!C:L,9,FALSE)</f>
        <v>29245</v>
      </c>
      <c r="W681" s="29">
        <f>VLOOKUP(R681&amp;"-"&amp;S681,通道清单!C:L,10,FALSE)</f>
        <v>29341</v>
      </c>
      <c r="X681" s="29">
        <f>VLOOKUP(R681&amp;"-"&amp;T681,通道清单!C:L,9,FALSE)</f>
        <v>19325</v>
      </c>
      <c r="Y681" s="29">
        <f>VLOOKUP(R681&amp;"-"&amp;T681,通道清单!C:L,10,FALSE)</f>
        <v>19421</v>
      </c>
    </row>
    <row r="682" ht="15" hidden="1" spans="1:25">
      <c r="A682" s="29">
        <f t="shared" si="104"/>
        <v>681</v>
      </c>
      <c r="B682" s="29" t="str">
        <f t="shared" si="99"/>
        <v>CS19-1-3-[14][14]-OFF0-BW20</v>
      </c>
      <c r="C682" s="29" t="str">
        <f>R682&amp;"_BW"&amp;TEXT(O682-N682,"000.00")&amp;"_U"&amp;VLOOKUP(R682&amp;"-"&amp;S682,通道清单!C:L,5,FALSE)&amp;LEFT("_____",5-LEN(VLOOKUP(R682&amp;"-"&amp;S682,通道清单!C:L,4,FALSE)))&amp;VLOOKUP(R682&amp;"-"&amp;S682,通道清单!C:L,4,FALSE)&amp;"_S"&amp;TEXT(N682,"00000.00")&amp;"_E"&amp;TEXT(O682,"00000.00")&amp;"_D"&amp;VLOOKUP(R682&amp;"-"&amp;T682,通道清单!C:L,5,FALSE)&amp;LEFT("_____",5-LEN(VLOOKUP(R682&amp;"-"&amp;T682,通道清单!C:L,4,FALSE)))&amp;VLOOKUP(R682&amp;"-"&amp;T682,通道清单!C:L,4,FALSE)&amp;"_S"&amp;TEXT(P682,"00000.00")&amp;"_E"&amp;TEXT(Q682,"00000.00")</f>
        <v>CS19_BW020.00_UR____H_S27007.00_E27027.00_DL____Y_S19107.00_E19127.00</v>
      </c>
      <c r="D682" s="29"/>
      <c r="E682" s="29"/>
      <c r="F682" s="29"/>
      <c r="G682" s="29" t="s">
        <v>9063</v>
      </c>
      <c r="H682" s="29">
        <f>VLOOKUP(G682,开关状态表!B:I,7,FALSE)</f>
        <v>1</v>
      </c>
      <c r="I682" s="29">
        <v>0</v>
      </c>
      <c r="J682" s="161">
        <v>20</v>
      </c>
      <c r="K682" s="29" t="s">
        <v>8732</v>
      </c>
      <c r="L682" s="29"/>
      <c r="M682" s="158" t="s">
        <v>8871</v>
      </c>
      <c r="N682" s="156">
        <f t="shared" si="100"/>
        <v>27007</v>
      </c>
      <c r="O682" s="156">
        <f t="shared" si="101"/>
        <v>27027</v>
      </c>
      <c r="P682" s="156">
        <f t="shared" si="102"/>
        <v>19107</v>
      </c>
      <c r="Q682" s="156">
        <f t="shared" si="103"/>
        <v>19127</v>
      </c>
      <c r="R682" s="29" t="str">
        <f>VLOOKUP(VLOOKUP(G682,开关状态表!B:H,2,FALSE),矩阵信息表!B:H,2,FALSE)</f>
        <v>CS19</v>
      </c>
      <c r="S682" s="29" t="str">
        <f>VLOOKUP(G682,开关状态表!B:H,5,FALSE)</f>
        <v>RH14R</v>
      </c>
      <c r="T682" s="29" t="str">
        <f>VLOOKUP(G682,开关状态表!B:H,6,FALSE)</f>
        <v>TY14L</v>
      </c>
      <c r="U682" s="29">
        <f>VLOOKUP(R682&amp;"-"&amp;S682,通道清单!C:L,8,FALSE)</f>
        <v>96</v>
      </c>
      <c r="V682" s="29">
        <f>VLOOKUP(R682&amp;"-"&amp;S682,通道清单!C:L,9,FALSE)</f>
        <v>27007</v>
      </c>
      <c r="W682" s="29">
        <f>VLOOKUP(R682&amp;"-"&amp;S682,通道清单!C:L,10,FALSE)</f>
        <v>27103</v>
      </c>
      <c r="X682" s="29">
        <f>VLOOKUP(R682&amp;"-"&amp;T682,通道清单!C:L,9,FALSE)</f>
        <v>19107</v>
      </c>
      <c r="Y682" s="29">
        <f>VLOOKUP(R682&amp;"-"&amp;T682,通道清单!C:L,10,FALSE)</f>
        <v>19203</v>
      </c>
    </row>
    <row r="683" ht="15" hidden="1" spans="1:25">
      <c r="A683" s="29">
        <f t="shared" si="104"/>
        <v>682</v>
      </c>
      <c r="B683" s="29" t="str">
        <f t="shared" si="99"/>
        <v>CS19-1-3-[14][14]-OFF20-BW40</v>
      </c>
      <c r="C683" s="29" t="str">
        <f>R683&amp;"_BW"&amp;TEXT(O683-N683,"000.00")&amp;"_U"&amp;VLOOKUP(R683&amp;"-"&amp;S683,通道清单!C:L,5,FALSE)&amp;LEFT("_____",5-LEN(VLOOKUP(R683&amp;"-"&amp;S683,通道清单!C:L,4,FALSE)))&amp;VLOOKUP(R683&amp;"-"&amp;S683,通道清单!C:L,4,FALSE)&amp;"_S"&amp;TEXT(N683,"00000.00")&amp;"_E"&amp;TEXT(O683,"00000.00")&amp;"_D"&amp;VLOOKUP(R683&amp;"-"&amp;T683,通道清单!C:L,5,FALSE)&amp;LEFT("_____",5-LEN(VLOOKUP(R683&amp;"-"&amp;T683,通道清单!C:L,4,FALSE)))&amp;VLOOKUP(R683&amp;"-"&amp;T683,通道清单!C:L,4,FALSE)&amp;"_S"&amp;TEXT(P683,"00000.00")&amp;"_E"&amp;TEXT(Q683,"00000.00")</f>
        <v>CS19_BW040.00_UR____H_S27027.00_E27067.00_DL____Y_S19127.00_E19167.00</v>
      </c>
      <c r="D683" s="29"/>
      <c r="E683" s="29"/>
      <c r="F683" s="29"/>
      <c r="G683" s="29" t="s">
        <v>9063</v>
      </c>
      <c r="H683" s="29">
        <f>VLOOKUP(G683,开关状态表!B:I,7,FALSE)</f>
        <v>1</v>
      </c>
      <c r="I683" s="29">
        <v>20</v>
      </c>
      <c r="J683" s="161">
        <v>40</v>
      </c>
      <c r="K683" s="29" t="s">
        <v>8732</v>
      </c>
      <c r="L683" s="29"/>
      <c r="M683" s="158" t="s">
        <v>8871</v>
      </c>
      <c r="N683" s="156">
        <f t="shared" si="100"/>
        <v>27027</v>
      </c>
      <c r="O683" s="156">
        <f t="shared" si="101"/>
        <v>27067</v>
      </c>
      <c r="P683" s="156">
        <f t="shared" si="102"/>
        <v>19127</v>
      </c>
      <c r="Q683" s="156">
        <f t="shared" si="103"/>
        <v>19167</v>
      </c>
      <c r="R683" s="29" t="str">
        <f>VLOOKUP(VLOOKUP(G683,开关状态表!B:H,2,FALSE),矩阵信息表!B:H,2,FALSE)</f>
        <v>CS19</v>
      </c>
      <c r="S683" s="29" t="str">
        <f>VLOOKUP(G683,开关状态表!B:H,5,FALSE)</f>
        <v>RH14R</v>
      </c>
      <c r="T683" s="29" t="str">
        <f>VLOOKUP(G683,开关状态表!B:H,6,FALSE)</f>
        <v>TY14L</v>
      </c>
      <c r="U683" s="29">
        <f>VLOOKUP(R683&amp;"-"&amp;S683,通道清单!C:L,8,FALSE)</f>
        <v>96</v>
      </c>
      <c r="V683" s="29">
        <f>VLOOKUP(R683&amp;"-"&amp;S683,通道清单!C:L,9,FALSE)</f>
        <v>27007</v>
      </c>
      <c r="W683" s="29">
        <f>VLOOKUP(R683&amp;"-"&amp;S683,通道清单!C:L,10,FALSE)</f>
        <v>27103</v>
      </c>
      <c r="X683" s="29">
        <f>VLOOKUP(R683&amp;"-"&amp;T683,通道清单!C:L,9,FALSE)</f>
        <v>19107</v>
      </c>
      <c r="Y683" s="29">
        <f>VLOOKUP(R683&amp;"-"&amp;T683,通道清单!C:L,10,FALSE)</f>
        <v>19203</v>
      </c>
    </row>
    <row r="684" ht="15" hidden="1" spans="1:25">
      <c r="A684" s="29">
        <f t="shared" si="104"/>
        <v>683</v>
      </c>
      <c r="B684" s="29" t="str">
        <f t="shared" si="99"/>
        <v>CS19-1-3-[14][14]-OFF60-BW36</v>
      </c>
      <c r="C684" s="29" t="str">
        <f>R684&amp;"_BW"&amp;TEXT(O684-N684,"000.00")&amp;"_U"&amp;VLOOKUP(R684&amp;"-"&amp;S684,通道清单!C:L,5,FALSE)&amp;LEFT("_____",5-LEN(VLOOKUP(R684&amp;"-"&amp;S684,通道清单!C:L,4,FALSE)))&amp;VLOOKUP(R684&amp;"-"&amp;S684,通道清单!C:L,4,FALSE)&amp;"_S"&amp;TEXT(N684,"00000.00")&amp;"_E"&amp;TEXT(O684,"00000.00")&amp;"_D"&amp;VLOOKUP(R684&amp;"-"&amp;T684,通道清单!C:L,5,FALSE)&amp;LEFT("_____",5-LEN(VLOOKUP(R684&amp;"-"&amp;T684,通道清单!C:L,4,FALSE)))&amp;VLOOKUP(R684&amp;"-"&amp;T684,通道清单!C:L,4,FALSE)&amp;"_S"&amp;TEXT(P684,"00000.00")&amp;"_E"&amp;TEXT(Q684,"00000.00")</f>
        <v>CS19_BW036.00_UR____H_S27067.00_E27103.00_DL____Y_S19167.00_E19203.00</v>
      </c>
      <c r="D684" s="29"/>
      <c r="E684" s="29"/>
      <c r="F684" s="29"/>
      <c r="G684" s="29" t="s">
        <v>9063</v>
      </c>
      <c r="H684" s="29">
        <f>VLOOKUP(G684,开关状态表!B:I,7,FALSE)</f>
        <v>1</v>
      </c>
      <c r="I684" s="29">
        <v>60</v>
      </c>
      <c r="J684" s="161">
        <v>36</v>
      </c>
      <c r="K684" s="29" t="s">
        <v>8732</v>
      </c>
      <c r="L684" s="29"/>
      <c r="M684" s="158" t="s">
        <v>9050</v>
      </c>
      <c r="N684" s="156">
        <f t="shared" si="100"/>
        <v>27067</v>
      </c>
      <c r="O684" s="156">
        <f t="shared" si="101"/>
        <v>27103</v>
      </c>
      <c r="P684" s="156">
        <f t="shared" si="102"/>
        <v>19167</v>
      </c>
      <c r="Q684" s="156">
        <f t="shared" si="103"/>
        <v>19203</v>
      </c>
      <c r="R684" s="29" t="str">
        <f>VLOOKUP(VLOOKUP(G684,开关状态表!B:H,2,FALSE),矩阵信息表!B:H,2,FALSE)</f>
        <v>CS19</v>
      </c>
      <c r="S684" s="29" t="str">
        <f>VLOOKUP(G684,开关状态表!B:H,5,FALSE)</f>
        <v>RH14R</v>
      </c>
      <c r="T684" s="29" t="str">
        <f>VLOOKUP(G684,开关状态表!B:H,6,FALSE)</f>
        <v>TY14L</v>
      </c>
      <c r="U684" s="29">
        <f>VLOOKUP(R684&amp;"-"&amp;S684,通道清单!C:L,8,FALSE)</f>
        <v>96</v>
      </c>
      <c r="V684" s="29">
        <f>VLOOKUP(R684&amp;"-"&amp;S684,通道清单!C:L,9,FALSE)</f>
        <v>27007</v>
      </c>
      <c r="W684" s="29">
        <f>VLOOKUP(R684&amp;"-"&amp;S684,通道清单!C:L,10,FALSE)</f>
        <v>27103</v>
      </c>
      <c r="X684" s="29">
        <f>VLOOKUP(R684&amp;"-"&amp;T684,通道清单!C:L,9,FALSE)</f>
        <v>19107</v>
      </c>
      <c r="Y684" s="29">
        <f>VLOOKUP(R684&amp;"-"&amp;T684,通道清单!C:L,10,FALSE)</f>
        <v>19203</v>
      </c>
    </row>
    <row r="685" ht="15" hidden="1" spans="1:25">
      <c r="A685" s="29">
        <f t="shared" si="104"/>
        <v>684</v>
      </c>
      <c r="B685" s="29" t="str">
        <f t="shared" si="99"/>
        <v>CS19-1-3-[15][15]-OFF0-BW20</v>
      </c>
      <c r="C685" s="29" t="str">
        <f>R685&amp;"_BW"&amp;TEXT(O685-N685,"000.00")&amp;"_U"&amp;VLOOKUP(R685&amp;"-"&amp;S685,通道清单!C:L,5,FALSE)&amp;LEFT("_____",5-LEN(VLOOKUP(R685&amp;"-"&amp;S685,通道清单!C:L,4,FALSE)))&amp;VLOOKUP(R685&amp;"-"&amp;S685,通道清单!C:L,4,FALSE)&amp;"_S"&amp;TEXT(N685,"00000.00")&amp;"_E"&amp;TEXT(O685,"00000.00")&amp;"_D"&amp;VLOOKUP(R685&amp;"-"&amp;T685,通道清单!C:L,5,FALSE)&amp;LEFT("_____",5-LEN(VLOOKUP(R685&amp;"-"&amp;T685,通道清单!C:L,4,FALSE)))&amp;VLOOKUP(R685&amp;"-"&amp;T685,通道清单!C:L,4,FALSE)&amp;"_S"&amp;TEXT(P685,"00000.00")&amp;"_E"&amp;TEXT(Q685,"00000.00")</f>
        <v>CS19_BW020.00_UR____H_S27980.00_E28000.00_DL____Y_S19480.00_E19500.00</v>
      </c>
      <c r="D685" s="29"/>
      <c r="E685" s="29"/>
      <c r="F685" s="29"/>
      <c r="G685" s="29" t="s">
        <v>9064</v>
      </c>
      <c r="H685" s="29">
        <f>VLOOKUP(G685,开关状态表!B:I,7,FALSE)</f>
        <v>1</v>
      </c>
      <c r="I685" s="29">
        <v>0</v>
      </c>
      <c r="J685" s="161">
        <v>20</v>
      </c>
      <c r="K685" s="29" t="s">
        <v>8732</v>
      </c>
      <c r="L685" s="29"/>
      <c r="M685" s="158" t="s">
        <v>8871</v>
      </c>
      <c r="N685" s="156">
        <f t="shared" si="100"/>
        <v>27980</v>
      </c>
      <c r="O685" s="156">
        <f t="shared" si="101"/>
        <v>28000</v>
      </c>
      <c r="P685" s="156">
        <f t="shared" si="102"/>
        <v>19480</v>
      </c>
      <c r="Q685" s="156">
        <f t="shared" si="103"/>
        <v>19500</v>
      </c>
      <c r="R685" s="29" t="str">
        <f>VLOOKUP(VLOOKUP(G685,开关状态表!B:H,2,FALSE),矩阵信息表!B:H,2,FALSE)</f>
        <v>CS19</v>
      </c>
      <c r="S685" s="29" t="str">
        <f>VLOOKUP(G685,开关状态表!B:H,5,FALSE)</f>
        <v>RH15R</v>
      </c>
      <c r="T685" s="29" t="str">
        <f>VLOOKUP(G685,开关状态表!B:H,6,FALSE)</f>
        <v>TY15L</v>
      </c>
      <c r="U685" s="29">
        <f>VLOOKUP(R685&amp;"-"&amp;S685,通道清单!C:L,8,FALSE)</f>
        <v>96</v>
      </c>
      <c r="V685" s="29">
        <f>VLOOKUP(R685&amp;"-"&amp;S685,通道清单!C:L,9,FALSE)</f>
        <v>27980</v>
      </c>
      <c r="W685" s="29">
        <f>VLOOKUP(R685&amp;"-"&amp;S685,通道清单!C:L,10,FALSE)</f>
        <v>28076</v>
      </c>
      <c r="X685" s="29">
        <f>VLOOKUP(R685&amp;"-"&amp;T685,通道清单!C:L,9,FALSE)</f>
        <v>19480</v>
      </c>
      <c r="Y685" s="29">
        <f>VLOOKUP(R685&amp;"-"&amp;T685,通道清单!C:L,10,FALSE)</f>
        <v>19576</v>
      </c>
    </row>
    <row r="686" ht="15" hidden="1" spans="1:25">
      <c r="A686" s="29">
        <f t="shared" si="104"/>
        <v>685</v>
      </c>
      <c r="B686" s="29" t="str">
        <f t="shared" si="99"/>
        <v>CS19-1-3-[15][15]-OFF20-BW40</v>
      </c>
      <c r="C686" s="29" t="str">
        <f>R686&amp;"_BW"&amp;TEXT(O686-N686,"000.00")&amp;"_U"&amp;VLOOKUP(R686&amp;"-"&amp;S686,通道清单!C:L,5,FALSE)&amp;LEFT("_____",5-LEN(VLOOKUP(R686&amp;"-"&amp;S686,通道清单!C:L,4,FALSE)))&amp;VLOOKUP(R686&amp;"-"&amp;S686,通道清单!C:L,4,FALSE)&amp;"_S"&amp;TEXT(N686,"00000.00")&amp;"_E"&amp;TEXT(O686,"00000.00")&amp;"_D"&amp;VLOOKUP(R686&amp;"-"&amp;T686,通道清单!C:L,5,FALSE)&amp;LEFT("_____",5-LEN(VLOOKUP(R686&amp;"-"&amp;T686,通道清单!C:L,4,FALSE)))&amp;VLOOKUP(R686&amp;"-"&amp;T686,通道清单!C:L,4,FALSE)&amp;"_S"&amp;TEXT(P686,"00000.00")&amp;"_E"&amp;TEXT(Q686,"00000.00")</f>
        <v>CS19_BW040.00_UR____H_S28000.00_E28040.00_DL____Y_S19500.00_E19540.00</v>
      </c>
      <c r="D686" s="29"/>
      <c r="E686" s="29"/>
      <c r="F686" s="29"/>
      <c r="G686" s="29" t="s">
        <v>9064</v>
      </c>
      <c r="H686" s="29">
        <f>VLOOKUP(G686,开关状态表!B:I,7,FALSE)</f>
        <v>1</v>
      </c>
      <c r="I686" s="29">
        <v>20</v>
      </c>
      <c r="J686" s="161">
        <v>40</v>
      </c>
      <c r="K686" s="29" t="s">
        <v>8732</v>
      </c>
      <c r="L686" s="29"/>
      <c r="M686" s="158" t="s">
        <v>8871</v>
      </c>
      <c r="N686" s="156">
        <f t="shared" si="100"/>
        <v>28000</v>
      </c>
      <c r="O686" s="156">
        <f t="shared" si="101"/>
        <v>28040</v>
      </c>
      <c r="P686" s="156">
        <f t="shared" si="102"/>
        <v>19500</v>
      </c>
      <c r="Q686" s="156">
        <f t="shared" si="103"/>
        <v>19540</v>
      </c>
      <c r="R686" s="29" t="str">
        <f>VLOOKUP(VLOOKUP(G686,开关状态表!B:H,2,FALSE),矩阵信息表!B:H,2,FALSE)</f>
        <v>CS19</v>
      </c>
      <c r="S686" s="29" t="str">
        <f>VLOOKUP(G686,开关状态表!B:H,5,FALSE)</f>
        <v>RH15R</v>
      </c>
      <c r="T686" s="29" t="str">
        <f>VLOOKUP(G686,开关状态表!B:H,6,FALSE)</f>
        <v>TY15L</v>
      </c>
      <c r="U686" s="29">
        <f>VLOOKUP(R686&amp;"-"&amp;S686,通道清单!C:L,8,FALSE)</f>
        <v>96</v>
      </c>
      <c r="V686" s="29">
        <f>VLOOKUP(R686&amp;"-"&amp;S686,通道清单!C:L,9,FALSE)</f>
        <v>27980</v>
      </c>
      <c r="W686" s="29">
        <f>VLOOKUP(R686&amp;"-"&amp;S686,通道清单!C:L,10,FALSE)</f>
        <v>28076</v>
      </c>
      <c r="X686" s="29">
        <f>VLOOKUP(R686&amp;"-"&amp;T686,通道清单!C:L,9,FALSE)</f>
        <v>19480</v>
      </c>
      <c r="Y686" s="29">
        <f>VLOOKUP(R686&amp;"-"&amp;T686,通道清单!C:L,10,FALSE)</f>
        <v>19576</v>
      </c>
    </row>
    <row r="687" ht="15" hidden="1" spans="1:25">
      <c r="A687" s="29">
        <f t="shared" si="104"/>
        <v>686</v>
      </c>
      <c r="B687" s="29" t="str">
        <f t="shared" si="99"/>
        <v>CS19-1-3-[15][15]-OFF60-BW36</v>
      </c>
      <c r="C687" s="29" t="str">
        <f>R687&amp;"_BW"&amp;TEXT(O687-N687,"000.00")&amp;"_U"&amp;VLOOKUP(R687&amp;"-"&amp;S687,通道清单!C:L,5,FALSE)&amp;LEFT("_____",5-LEN(VLOOKUP(R687&amp;"-"&amp;S687,通道清单!C:L,4,FALSE)))&amp;VLOOKUP(R687&amp;"-"&amp;S687,通道清单!C:L,4,FALSE)&amp;"_S"&amp;TEXT(N687,"00000.00")&amp;"_E"&amp;TEXT(O687,"00000.00")&amp;"_D"&amp;VLOOKUP(R687&amp;"-"&amp;T687,通道清单!C:L,5,FALSE)&amp;LEFT("_____",5-LEN(VLOOKUP(R687&amp;"-"&amp;T687,通道清单!C:L,4,FALSE)))&amp;VLOOKUP(R687&amp;"-"&amp;T687,通道清单!C:L,4,FALSE)&amp;"_S"&amp;TEXT(P687,"00000.00")&amp;"_E"&amp;TEXT(Q687,"00000.00")</f>
        <v>CS19_BW036.00_UR____H_S28040.00_E28076.00_DL____Y_S19540.00_E19576.00</v>
      </c>
      <c r="D687" s="29"/>
      <c r="E687" s="29"/>
      <c r="F687" s="29"/>
      <c r="G687" s="29" t="s">
        <v>9064</v>
      </c>
      <c r="H687" s="29">
        <f>VLOOKUP(G687,开关状态表!B:I,7,FALSE)</f>
        <v>1</v>
      </c>
      <c r="I687" s="29">
        <v>60</v>
      </c>
      <c r="J687" s="161">
        <v>36</v>
      </c>
      <c r="K687" s="29" t="s">
        <v>8732</v>
      </c>
      <c r="L687" s="29"/>
      <c r="M687" s="158" t="s">
        <v>9050</v>
      </c>
      <c r="N687" s="156">
        <f t="shared" si="100"/>
        <v>28040</v>
      </c>
      <c r="O687" s="156">
        <f t="shared" si="101"/>
        <v>28076</v>
      </c>
      <c r="P687" s="156">
        <f t="shared" si="102"/>
        <v>19540</v>
      </c>
      <c r="Q687" s="156">
        <f t="shared" si="103"/>
        <v>19576</v>
      </c>
      <c r="R687" s="29" t="str">
        <f>VLOOKUP(VLOOKUP(G687,开关状态表!B:H,2,FALSE),矩阵信息表!B:H,2,FALSE)</f>
        <v>CS19</v>
      </c>
      <c r="S687" s="29" t="str">
        <f>VLOOKUP(G687,开关状态表!B:H,5,FALSE)</f>
        <v>RH15R</v>
      </c>
      <c r="T687" s="29" t="str">
        <f>VLOOKUP(G687,开关状态表!B:H,6,FALSE)</f>
        <v>TY15L</v>
      </c>
      <c r="U687" s="29">
        <f>VLOOKUP(R687&amp;"-"&amp;S687,通道清单!C:L,8,FALSE)</f>
        <v>96</v>
      </c>
      <c r="V687" s="29">
        <f>VLOOKUP(R687&amp;"-"&amp;S687,通道清单!C:L,9,FALSE)</f>
        <v>27980</v>
      </c>
      <c r="W687" s="29">
        <f>VLOOKUP(R687&amp;"-"&amp;S687,通道清单!C:L,10,FALSE)</f>
        <v>28076</v>
      </c>
      <c r="X687" s="29">
        <f>VLOOKUP(R687&amp;"-"&amp;T687,通道清单!C:L,9,FALSE)</f>
        <v>19480</v>
      </c>
      <c r="Y687" s="29">
        <f>VLOOKUP(R687&amp;"-"&amp;T687,通道清单!C:L,10,FALSE)</f>
        <v>19576</v>
      </c>
    </row>
    <row r="688" ht="15" hidden="1" spans="1:25">
      <c r="A688" s="29">
        <f t="shared" si="104"/>
        <v>687</v>
      </c>
      <c r="B688" s="29" t="str">
        <f t="shared" si="99"/>
        <v>CS19-1-3-[16][16]-OFF0-BW20</v>
      </c>
      <c r="C688" s="29" t="str">
        <f>R688&amp;"_BW"&amp;TEXT(O688-N688,"000.00")&amp;"_U"&amp;VLOOKUP(R688&amp;"-"&amp;S688,通道清单!C:L,5,FALSE)&amp;LEFT("_____",5-LEN(VLOOKUP(R688&amp;"-"&amp;S688,通道清单!C:L,4,FALSE)))&amp;VLOOKUP(R688&amp;"-"&amp;S688,通道清单!C:L,4,FALSE)&amp;"_S"&amp;TEXT(N688,"00000.00")&amp;"_E"&amp;TEXT(O688,"00000.00")&amp;"_D"&amp;VLOOKUP(R688&amp;"-"&amp;T688,通道清单!C:L,5,FALSE)&amp;LEFT("_____",5-LEN(VLOOKUP(R688&amp;"-"&amp;T688,通道清单!C:L,4,FALSE)))&amp;VLOOKUP(R688&amp;"-"&amp;T688,通道清单!C:L,4,FALSE)&amp;"_S"&amp;TEXT(P688,"00000.00")&amp;"_E"&amp;TEXT(Q688,"00000.00")</f>
        <v>CS19_BW020.00_UL____H_S27607.00_E27627.00_DR____Y_S19107.00_E19127.00</v>
      </c>
      <c r="D688" s="29"/>
      <c r="E688" s="29"/>
      <c r="F688" s="29"/>
      <c r="G688" s="29" t="s">
        <v>9065</v>
      </c>
      <c r="H688" s="29">
        <f>VLOOKUP(G688,开关状态表!B:I,7,FALSE)</f>
        <v>1</v>
      </c>
      <c r="I688" s="29">
        <v>0</v>
      </c>
      <c r="J688" s="161">
        <v>20</v>
      </c>
      <c r="K688" s="29" t="s">
        <v>8732</v>
      </c>
      <c r="L688" s="29"/>
      <c r="M688" s="158" t="s">
        <v>8871</v>
      </c>
      <c r="N688" s="156">
        <f t="shared" si="100"/>
        <v>27607</v>
      </c>
      <c r="O688" s="156">
        <f t="shared" si="101"/>
        <v>27627</v>
      </c>
      <c r="P688" s="156">
        <f t="shared" si="102"/>
        <v>19107</v>
      </c>
      <c r="Q688" s="156">
        <f t="shared" si="103"/>
        <v>19127</v>
      </c>
      <c r="R688" s="29" t="str">
        <f>VLOOKUP(VLOOKUP(G688,开关状态表!B:H,2,FALSE),矩阵信息表!B:H,2,FALSE)</f>
        <v>CS19</v>
      </c>
      <c r="S688" s="29" t="str">
        <f>VLOOKUP(G688,开关状态表!B:H,5,FALSE)</f>
        <v>RH16L</v>
      </c>
      <c r="T688" s="29" t="str">
        <f>VLOOKUP(G688,开关状态表!B:H,6,FALSE)</f>
        <v>TY16R</v>
      </c>
      <c r="U688" s="29">
        <f>VLOOKUP(R688&amp;"-"&amp;S688,通道清单!C:L,8,FALSE)</f>
        <v>96</v>
      </c>
      <c r="V688" s="29">
        <f>VLOOKUP(R688&amp;"-"&amp;S688,通道清单!C:L,9,FALSE)</f>
        <v>27607</v>
      </c>
      <c r="W688" s="29">
        <f>VLOOKUP(R688&amp;"-"&amp;S688,通道清单!C:L,10,FALSE)</f>
        <v>27703</v>
      </c>
      <c r="X688" s="29">
        <f>VLOOKUP(R688&amp;"-"&amp;T688,通道清单!C:L,9,FALSE)</f>
        <v>19107</v>
      </c>
      <c r="Y688" s="29">
        <f>VLOOKUP(R688&amp;"-"&amp;T688,通道清单!C:L,10,FALSE)</f>
        <v>19203</v>
      </c>
    </row>
    <row r="689" ht="15" hidden="1" spans="1:25">
      <c r="A689" s="29">
        <f t="shared" si="104"/>
        <v>688</v>
      </c>
      <c r="B689" s="29" t="str">
        <f t="shared" si="99"/>
        <v>CS19-1-3-[16][16]-OFF20-BW40</v>
      </c>
      <c r="C689" s="29" t="str">
        <f>R689&amp;"_BW"&amp;TEXT(O689-N689,"000.00")&amp;"_U"&amp;VLOOKUP(R689&amp;"-"&amp;S689,通道清单!C:L,5,FALSE)&amp;LEFT("_____",5-LEN(VLOOKUP(R689&amp;"-"&amp;S689,通道清单!C:L,4,FALSE)))&amp;VLOOKUP(R689&amp;"-"&amp;S689,通道清单!C:L,4,FALSE)&amp;"_S"&amp;TEXT(N689,"00000.00")&amp;"_E"&amp;TEXT(O689,"00000.00")&amp;"_D"&amp;VLOOKUP(R689&amp;"-"&amp;T689,通道清单!C:L,5,FALSE)&amp;LEFT("_____",5-LEN(VLOOKUP(R689&amp;"-"&amp;T689,通道清单!C:L,4,FALSE)))&amp;VLOOKUP(R689&amp;"-"&amp;T689,通道清单!C:L,4,FALSE)&amp;"_S"&amp;TEXT(P689,"00000.00")&amp;"_E"&amp;TEXT(Q689,"00000.00")</f>
        <v>CS19_BW040.00_UL____H_S27627.00_E27667.00_DR____Y_S19127.00_E19167.00</v>
      </c>
      <c r="D689" s="29"/>
      <c r="E689" s="29"/>
      <c r="F689" s="29"/>
      <c r="G689" s="29" t="s">
        <v>9065</v>
      </c>
      <c r="H689" s="29">
        <f>VLOOKUP(G689,开关状态表!B:I,7,FALSE)</f>
        <v>1</v>
      </c>
      <c r="I689" s="29">
        <v>20</v>
      </c>
      <c r="J689" s="161">
        <v>40</v>
      </c>
      <c r="K689" s="29" t="s">
        <v>8732</v>
      </c>
      <c r="L689" s="29"/>
      <c r="M689" s="158" t="s">
        <v>8871</v>
      </c>
      <c r="N689" s="156">
        <f t="shared" si="100"/>
        <v>27627</v>
      </c>
      <c r="O689" s="156">
        <f t="shared" si="101"/>
        <v>27667</v>
      </c>
      <c r="P689" s="156">
        <f t="shared" si="102"/>
        <v>19127</v>
      </c>
      <c r="Q689" s="156">
        <f t="shared" si="103"/>
        <v>19167</v>
      </c>
      <c r="R689" s="29" t="str">
        <f>VLOOKUP(VLOOKUP(G689,开关状态表!B:H,2,FALSE),矩阵信息表!B:H,2,FALSE)</f>
        <v>CS19</v>
      </c>
      <c r="S689" s="29" t="str">
        <f>VLOOKUP(G689,开关状态表!B:H,5,FALSE)</f>
        <v>RH16L</v>
      </c>
      <c r="T689" s="29" t="str">
        <f>VLOOKUP(G689,开关状态表!B:H,6,FALSE)</f>
        <v>TY16R</v>
      </c>
      <c r="U689" s="29">
        <f>VLOOKUP(R689&amp;"-"&amp;S689,通道清单!C:L,8,FALSE)</f>
        <v>96</v>
      </c>
      <c r="V689" s="29">
        <f>VLOOKUP(R689&amp;"-"&amp;S689,通道清单!C:L,9,FALSE)</f>
        <v>27607</v>
      </c>
      <c r="W689" s="29">
        <f>VLOOKUP(R689&amp;"-"&amp;S689,通道清单!C:L,10,FALSE)</f>
        <v>27703</v>
      </c>
      <c r="X689" s="29">
        <f>VLOOKUP(R689&amp;"-"&amp;T689,通道清单!C:L,9,FALSE)</f>
        <v>19107</v>
      </c>
      <c r="Y689" s="29">
        <f>VLOOKUP(R689&amp;"-"&amp;T689,通道清单!C:L,10,FALSE)</f>
        <v>19203</v>
      </c>
    </row>
    <row r="690" ht="15" hidden="1" spans="1:25">
      <c r="A690" s="29">
        <f t="shared" si="104"/>
        <v>689</v>
      </c>
      <c r="B690" s="29" t="str">
        <f t="shared" si="99"/>
        <v>CS19-1-3-[16][16]-OFF60-BW36</v>
      </c>
      <c r="C690" s="29" t="str">
        <f>R690&amp;"_BW"&amp;TEXT(O690-N690,"000.00")&amp;"_U"&amp;VLOOKUP(R690&amp;"-"&amp;S690,通道清单!C:L,5,FALSE)&amp;LEFT("_____",5-LEN(VLOOKUP(R690&amp;"-"&amp;S690,通道清单!C:L,4,FALSE)))&amp;VLOOKUP(R690&amp;"-"&amp;S690,通道清单!C:L,4,FALSE)&amp;"_S"&amp;TEXT(N690,"00000.00")&amp;"_E"&amp;TEXT(O690,"00000.00")&amp;"_D"&amp;VLOOKUP(R690&amp;"-"&amp;T690,通道清单!C:L,5,FALSE)&amp;LEFT("_____",5-LEN(VLOOKUP(R690&amp;"-"&amp;T690,通道清单!C:L,4,FALSE)))&amp;VLOOKUP(R690&amp;"-"&amp;T690,通道清单!C:L,4,FALSE)&amp;"_S"&amp;TEXT(P690,"00000.00")&amp;"_E"&amp;TEXT(Q690,"00000.00")</f>
        <v>CS19_BW036.00_UL____H_S27667.00_E27703.00_DR____Y_S19167.00_E19203.00</v>
      </c>
      <c r="D690" s="29"/>
      <c r="E690" s="29"/>
      <c r="F690" s="29"/>
      <c r="G690" s="29" t="s">
        <v>9065</v>
      </c>
      <c r="H690" s="29">
        <f>VLOOKUP(G690,开关状态表!B:I,7,FALSE)</f>
        <v>1</v>
      </c>
      <c r="I690" s="29">
        <v>60</v>
      </c>
      <c r="J690" s="161">
        <v>36</v>
      </c>
      <c r="K690" s="29" t="s">
        <v>8732</v>
      </c>
      <c r="L690" s="29"/>
      <c r="M690" s="158" t="s">
        <v>9050</v>
      </c>
      <c r="N690" s="156">
        <f t="shared" si="100"/>
        <v>27667</v>
      </c>
      <c r="O690" s="156">
        <f t="shared" si="101"/>
        <v>27703</v>
      </c>
      <c r="P690" s="156">
        <f t="shared" si="102"/>
        <v>19167</v>
      </c>
      <c r="Q690" s="156">
        <f t="shared" si="103"/>
        <v>19203</v>
      </c>
      <c r="R690" s="29" t="str">
        <f>VLOOKUP(VLOOKUP(G690,开关状态表!B:H,2,FALSE),矩阵信息表!B:H,2,FALSE)</f>
        <v>CS19</v>
      </c>
      <c r="S690" s="29" t="str">
        <f>VLOOKUP(G690,开关状态表!B:H,5,FALSE)</f>
        <v>RH16L</v>
      </c>
      <c r="T690" s="29" t="str">
        <f>VLOOKUP(G690,开关状态表!B:H,6,FALSE)</f>
        <v>TY16R</v>
      </c>
      <c r="U690" s="29">
        <f>VLOOKUP(R690&amp;"-"&amp;S690,通道清单!C:L,8,FALSE)</f>
        <v>96</v>
      </c>
      <c r="V690" s="29">
        <f>VLOOKUP(R690&amp;"-"&amp;S690,通道清单!C:L,9,FALSE)</f>
        <v>27607</v>
      </c>
      <c r="W690" s="29">
        <f>VLOOKUP(R690&amp;"-"&amp;S690,通道清单!C:L,10,FALSE)</f>
        <v>27703</v>
      </c>
      <c r="X690" s="29">
        <f>VLOOKUP(R690&amp;"-"&amp;T690,通道清单!C:L,9,FALSE)</f>
        <v>19107</v>
      </c>
      <c r="Y690" s="29">
        <f>VLOOKUP(R690&amp;"-"&amp;T690,通道清单!C:L,10,FALSE)</f>
        <v>19203</v>
      </c>
    </row>
    <row r="691" ht="15" hidden="1" spans="1:25">
      <c r="A691" s="29">
        <f t="shared" si="104"/>
        <v>690</v>
      </c>
      <c r="B691" s="29" t="str">
        <f t="shared" si="99"/>
        <v>CS19-1-3-[17][17]-OFF0-BW20</v>
      </c>
      <c r="C691" s="29" t="str">
        <f>R691&amp;"_BW"&amp;TEXT(O691-N691,"000.00")&amp;"_U"&amp;VLOOKUP(R691&amp;"-"&amp;S691,通道清单!C:L,5,FALSE)&amp;LEFT("_____",5-LEN(VLOOKUP(R691&amp;"-"&amp;S691,通道清单!C:L,4,FALSE)))&amp;VLOOKUP(R691&amp;"-"&amp;S691,通道清单!C:L,4,FALSE)&amp;"_S"&amp;TEXT(N691,"00000.00")&amp;"_E"&amp;TEXT(O691,"00000.00")&amp;"_D"&amp;VLOOKUP(R691&amp;"-"&amp;T691,通道清单!C:L,5,FALSE)&amp;LEFT("_____",5-LEN(VLOOKUP(R691&amp;"-"&amp;T691,通道清单!C:L,4,FALSE)))&amp;VLOOKUP(R691&amp;"-"&amp;T691,通道清单!C:L,4,FALSE)&amp;"_S"&amp;TEXT(P691,"00000.00")&amp;"_E"&amp;TEXT(Q691,"00000.00")</f>
        <v>CS19_BW020.00_UR____H_S29136.00_E29156.00_DL____Y_S19216.00_E19236.00</v>
      </c>
      <c r="D691" s="29"/>
      <c r="E691" s="29"/>
      <c r="F691" s="29"/>
      <c r="G691" s="29" t="s">
        <v>9066</v>
      </c>
      <c r="H691" s="29">
        <f>VLOOKUP(G691,开关状态表!B:I,7,FALSE)</f>
        <v>1</v>
      </c>
      <c r="I691" s="29">
        <v>0</v>
      </c>
      <c r="J691" s="161">
        <v>20</v>
      </c>
      <c r="K691" s="29" t="s">
        <v>8732</v>
      </c>
      <c r="L691" s="29"/>
      <c r="M691" s="158" t="s">
        <v>8871</v>
      </c>
      <c r="N691" s="156">
        <f t="shared" si="100"/>
        <v>29136</v>
      </c>
      <c r="O691" s="156">
        <f t="shared" si="101"/>
        <v>29156</v>
      </c>
      <c r="P691" s="156">
        <f t="shared" si="102"/>
        <v>19216</v>
      </c>
      <c r="Q691" s="156">
        <f t="shared" si="103"/>
        <v>19236</v>
      </c>
      <c r="R691" s="29" t="str">
        <f>VLOOKUP(VLOOKUP(G691,开关状态表!B:H,2,FALSE),矩阵信息表!B:H,2,FALSE)</f>
        <v>CS19</v>
      </c>
      <c r="S691" s="29" t="str">
        <f>VLOOKUP(G691,开关状态表!B:H,5,FALSE)</f>
        <v>RH17R</v>
      </c>
      <c r="T691" s="29" t="str">
        <f>VLOOKUP(G691,开关状态表!B:H,6,FALSE)</f>
        <v>TY17L</v>
      </c>
      <c r="U691" s="29">
        <f>VLOOKUP(R691&amp;"-"&amp;S691,通道清单!C:L,8,FALSE)</f>
        <v>96</v>
      </c>
      <c r="V691" s="29">
        <f>VLOOKUP(R691&amp;"-"&amp;S691,通道清单!C:L,9,FALSE)</f>
        <v>29136</v>
      </c>
      <c r="W691" s="29">
        <f>VLOOKUP(R691&amp;"-"&amp;S691,通道清单!C:L,10,FALSE)</f>
        <v>29232</v>
      </c>
      <c r="X691" s="29">
        <f>VLOOKUP(R691&amp;"-"&amp;T691,通道清单!C:L,9,FALSE)</f>
        <v>19216</v>
      </c>
      <c r="Y691" s="29">
        <f>VLOOKUP(R691&amp;"-"&amp;T691,通道清单!C:L,10,FALSE)</f>
        <v>19312</v>
      </c>
    </row>
    <row r="692" ht="15" hidden="1" spans="1:25">
      <c r="A692" s="29">
        <f t="shared" si="104"/>
        <v>691</v>
      </c>
      <c r="B692" s="29" t="str">
        <f t="shared" ref="B692:B755" si="105">G692&amp;"-"&amp;"OFF"&amp;I692&amp;"-BW"&amp;J692</f>
        <v>CS19-1-3-[17][17]-OFF20-BW40</v>
      </c>
      <c r="C692" s="29" t="str">
        <f>R692&amp;"_BW"&amp;TEXT(O692-N692,"000.00")&amp;"_U"&amp;VLOOKUP(R692&amp;"-"&amp;S692,通道清单!C:L,5,FALSE)&amp;LEFT("_____",5-LEN(VLOOKUP(R692&amp;"-"&amp;S692,通道清单!C:L,4,FALSE)))&amp;VLOOKUP(R692&amp;"-"&amp;S692,通道清单!C:L,4,FALSE)&amp;"_S"&amp;TEXT(N692,"00000.00")&amp;"_E"&amp;TEXT(O692,"00000.00")&amp;"_D"&amp;VLOOKUP(R692&amp;"-"&amp;T692,通道清单!C:L,5,FALSE)&amp;LEFT("_____",5-LEN(VLOOKUP(R692&amp;"-"&amp;T692,通道清单!C:L,4,FALSE)))&amp;VLOOKUP(R692&amp;"-"&amp;T692,通道清单!C:L,4,FALSE)&amp;"_S"&amp;TEXT(P692,"00000.00")&amp;"_E"&amp;TEXT(Q692,"00000.00")</f>
        <v>CS19_BW040.00_UR____H_S29156.00_E29196.00_DL____Y_S19236.00_E19276.00</v>
      </c>
      <c r="D692" s="29"/>
      <c r="E692" s="29"/>
      <c r="F692" s="29"/>
      <c r="G692" s="29" t="s">
        <v>9066</v>
      </c>
      <c r="H692" s="29">
        <f>VLOOKUP(G692,开关状态表!B:I,7,FALSE)</f>
        <v>1</v>
      </c>
      <c r="I692" s="29">
        <v>20</v>
      </c>
      <c r="J692" s="161">
        <v>40</v>
      </c>
      <c r="K692" s="29" t="s">
        <v>8732</v>
      </c>
      <c r="L692" s="29"/>
      <c r="M692" s="158" t="s">
        <v>8871</v>
      </c>
      <c r="N692" s="156">
        <f t="shared" ref="N692:N755" si="106">V692+I692</f>
        <v>29156</v>
      </c>
      <c r="O692" s="156">
        <f t="shared" ref="O692:O755" si="107">N692+J692</f>
        <v>29196</v>
      </c>
      <c r="P692" s="156">
        <f t="shared" ref="P692:P755" si="108">X692+I692</f>
        <v>19236</v>
      </c>
      <c r="Q692" s="156">
        <f t="shared" ref="Q692:Q755" si="109">P692+J692</f>
        <v>19276</v>
      </c>
      <c r="R692" s="29" t="str">
        <f>VLOOKUP(VLOOKUP(G692,开关状态表!B:H,2,FALSE),矩阵信息表!B:H,2,FALSE)</f>
        <v>CS19</v>
      </c>
      <c r="S692" s="29" t="str">
        <f>VLOOKUP(G692,开关状态表!B:H,5,FALSE)</f>
        <v>RH17R</v>
      </c>
      <c r="T692" s="29" t="str">
        <f>VLOOKUP(G692,开关状态表!B:H,6,FALSE)</f>
        <v>TY17L</v>
      </c>
      <c r="U692" s="29">
        <f>VLOOKUP(R692&amp;"-"&amp;S692,通道清单!C:L,8,FALSE)</f>
        <v>96</v>
      </c>
      <c r="V692" s="29">
        <f>VLOOKUP(R692&amp;"-"&amp;S692,通道清单!C:L,9,FALSE)</f>
        <v>29136</v>
      </c>
      <c r="W692" s="29">
        <f>VLOOKUP(R692&amp;"-"&amp;S692,通道清单!C:L,10,FALSE)</f>
        <v>29232</v>
      </c>
      <c r="X692" s="29">
        <f>VLOOKUP(R692&amp;"-"&amp;T692,通道清单!C:L,9,FALSE)</f>
        <v>19216</v>
      </c>
      <c r="Y692" s="29">
        <f>VLOOKUP(R692&amp;"-"&amp;T692,通道清单!C:L,10,FALSE)</f>
        <v>19312</v>
      </c>
    </row>
    <row r="693" ht="15" hidden="1" spans="1:25">
      <c r="A693" s="29">
        <f t="shared" si="104"/>
        <v>692</v>
      </c>
      <c r="B693" s="29" t="str">
        <f t="shared" si="105"/>
        <v>CS19-1-3-[17][17]-OFF60-BW36</v>
      </c>
      <c r="C693" s="29" t="str">
        <f>R693&amp;"_BW"&amp;TEXT(O693-N693,"000.00")&amp;"_U"&amp;VLOOKUP(R693&amp;"-"&amp;S693,通道清单!C:L,5,FALSE)&amp;LEFT("_____",5-LEN(VLOOKUP(R693&amp;"-"&amp;S693,通道清单!C:L,4,FALSE)))&amp;VLOOKUP(R693&amp;"-"&amp;S693,通道清单!C:L,4,FALSE)&amp;"_S"&amp;TEXT(N693,"00000.00")&amp;"_E"&amp;TEXT(O693,"00000.00")&amp;"_D"&amp;VLOOKUP(R693&amp;"-"&amp;T693,通道清单!C:L,5,FALSE)&amp;LEFT("_____",5-LEN(VLOOKUP(R693&amp;"-"&amp;T693,通道清单!C:L,4,FALSE)))&amp;VLOOKUP(R693&amp;"-"&amp;T693,通道清单!C:L,4,FALSE)&amp;"_S"&amp;TEXT(P693,"00000.00")&amp;"_E"&amp;TEXT(Q693,"00000.00")</f>
        <v>CS19_BW036.00_UR____H_S29196.00_E29232.00_DL____Y_S19276.00_E19312.00</v>
      </c>
      <c r="D693" s="29"/>
      <c r="E693" s="29"/>
      <c r="F693" s="29"/>
      <c r="G693" s="29" t="s">
        <v>9066</v>
      </c>
      <c r="H693" s="29">
        <f>VLOOKUP(G693,开关状态表!B:I,7,FALSE)</f>
        <v>1</v>
      </c>
      <c r="I693" s="29">
        <v>60</v>
      </c>
      <c r="J693" s="161">
        <v>36</v>
      </c>
      <c r="K693" s="29" t="s">
        <v>8732</v>
      </c>
      <c r="L693" s="29"/>
      <c r="M693" s="158" t="s">
        <v>9050</v>
      </c>
      <c r="N693" s="156">
        <f t="shared" si="106"/>
        <v>29196</v>
      </c>
      <c r="O693" s="156">
        <f t="shared" si="107"/>
        <v>29232</v>
      </c>
      <c r="P693" s="156">
        <f t="shared" si="108"/>
        <v>19276</v>
      </c>
      <c r="Q693" s="156">
        <f t="shared" si="109"/>
        <v>19312</v>
      </c>
      <c r="R693" s="29" t="str">
        <f>VLOOKUP(VLOOKUP(G693,开关状态表!B:H,2,FALSE),矩阵信息表!B:H,2,FALSE)</f>
        <v>CS19</v>
      </c>
      <c r="S693" s="29" t="str">
        <f>VLOOKUP(G693,开关状态表!B:H,5,FALSE)</f>
        <v>RH17R</v>
      </c>
      <c r="T693" s="29" t="str">
        <f>VLOOKUP(G693,开关状态表!B:H,6,FALSE)</f>
        <v>TY17L</v>
      </c>
      <c r="U693" s="29">
        <f>VLOOKUP(R693&amp;"-"&amp;S693,通道清单!C:L,8,FALSE)</f>
        <v>96</v>
      </c>
      <c r="V693" s="29">
        <f>VLOOKUP(R693&amp;"-"&amp;S693,通道清单!C:L,9,FALSE)</f>
        <v>29136</v>
      </c>
      <c r="W693" s="29">
        <f>VLOOKUP(R693&amp;"-"&amp;S693,通道清单!C:L,10,FALSE)</f>
        <v>29232</v>
      </c>
      <c r="X693" s="29">
        <f>VLOOKUP(R693&amp;"-"&amp;T693,通道清单!C:L,9,FALSE)</f>
        <v>19216</v>
      </c>
      <c r="Y693" s="29">
        <f>VLOOKUP(R693&amp;"-"&amp;T693,通道清单!C:L,10,FALSE)</f>
        <v>19312</v>
      </c>
    </row>
    <row r="694" ht="15" hidden="1" spans="1:25">
      <c r="A694" s="29">
        <f t="shared" si="104"/>
        <v>693</v>
      </c>
      <c r="B694" s="29" t="str">
        <f t="shared" si="105"/>
        <v>CS19-1-3-[18][18]-OFF0-BW20</v>
      </c>
      <c r="C694" s="29" t="str">
        <f>R694&amp;"_BW"&amp;TEXT(O694-N694,"000.00")&amp;"_U"&amp;VLOOKUP(R694&amp;"-"&amp;S694,通道清单!C:L,5,FALSE)&amp;LEFT("_____",5-LEN(VLOOKUP(R694&amp;"-"&amp;S694,通道清单!C:L,4,FALSE)))&amp;VLOOKUP(R694&amp;"-"&amp;S694,通道清单!C:L,4,FALSE)&amp;"_S"&amp;TEXT(N694,"00000.00")&amp;"_E"&amp;TEXT(O694,"00000.00")&amp;"_D"&amp;VLOOKUP(R694&amp;"-"&amp;T694,通道清单!C:L,5,FALSE)&amp;LEFT("_____",5-LEN(VLOOKUP(R694&amp;"-"&amp;T694,通道清单!C:L,4,FALSE)))&amp;VLOOKUP(R694&amp;"-"&amp;T694,通道清单!C:L,4,FALSE)&amp;"_S"&amp;TEXT(P694,"00000.00")&amp;"_E"&amp;TEXT(Q694,"00000.00")</f>
        <v>CS19_BW020.00_UL____H_S27380.00_E27400.00_DR____Y_S19480.00_E19500.00</v>
      </c>
      <c r="D694" s="29"/>
      <c r="E694" s="29"/>
      <c r="F694" s="29"/>
      <c r="G694" s="29" t="s">
        <v>9067</v>
      </c>
      <c r="H694" s="29">
        <f>VLOOKUP(G694,开关状态表!B:I,7,FALSE)</f>
        <v>1</v>
      </c>
      <c r="I694" s="29">
        <v>0</v>
      </c>
      <c r="J694" s="161">
        <v>20</v>
      </c>
      <c r="K694" s="29" t="s">
        <v>8732</v>
      </c>
      <c r="L694" s="29"/>
      <c r="M694" s="158" t="s">
        <v>8871</v>
      </c>
      <c r="N694" s="156">
        <f t="shared" si="106"/>
        <v>27380</v>
      </c>
      <c r="O694" s="156">
        <f t="shared" si="107"/>
        <v>27400</v>
      </c>
      <c r="P694" s="156">
        <f t="shared" si="108"/>
        <v>19480</v>
      </c>
      <c r="Q694" s="156">
        <f t="shared" si="109"/>
        <v>19500</v>
      </c>
      <c r="R694" s="29" t="str">
        <f>VLOOKUP(VLOOKUP(G694,开关状态表!B:H,2,FALSE),矩阵信息表!B:H,2,FALSE)</f>
        <v>CS19</v>
      </c>
      <c r="S694" s="29" t="str">
        <f>VLOOKUP(G694,开关状态表!B:H,5,FALSE)</f>
        <v>RH18L</v>
      </c>
      <c r="T694" s="29" t="str">
        <f>VLOOKUP(G694,开关状态表!B:H,6,FALSE)</f>
        <v>TY18R</v>
      </c>
      <c r="U694" s="29">
        <f>VLOOKUP(R694&amp;"-"&amp;S694,通道清单!C:L,8,FALSE)</f>
        <v>96</v>
      </c>
      <c r="V694" s="29">
        <f>VLOOKUP(R694&amp;"-"&amp;S694,通道清单!C:L,9,FALSE)</f>
        <v>27380</v>
      </c>
      <c r="W694" s="29">
        <f>VLOOKUP(R694&amp;"-"&amp;S694,通道清单!C:L,10,FALSE)</f>
        <v>27476</v>
      </c>
      <c r="X694" s="29">
        <f>VLOOKUP(R694&amp;"-"&amp;T694,通道清单!C:L,9,FALSE)</f>
        <v>19480</v>
      </c>
      <c r="Y694" s="29">
        <f>VLOOKUP(R694&amp;"-"&amp;T694,通道清单!C:L,10,FALSE)</f>
        <v>19576</v>
      </c>
    </row>
    <row r="695" ht="15" hidden="1" spans="1:25">
      <c r="A695" s="29">
        <f t="shared" si="104"/>
        <v>694</v>
      </c>
      <c r="B695" s="29" t="str">
        <f t="shared" si="105"/>
        <v>CS19-1-3-[18][18]-OFF20-BW40</v>
      </c>
      <c r="C695" s="29" t="str">
        <f>R695&amp;"_BW"&amp;TEXT(O695-N695,"000.00")&amp;"_U"&amp;VLOOKUP(R695&amp;"-"&amp;S695,通道清单!C:L,5,FALSE)&amp;LEFT("_____",5-LEN(VLOOKUP(R695&amp;"-"&amp;S695,通道清单!C:L,4,FALSE)))&amp;VLOOKUP(R695&amp;"-"&amp;S695,通道清单!C:L,4,FALSE)&amp;"_S"&amp;TEXT(N695,"00000.00")&amp;"_E"&amp;TEXT(O695,"00000.00")&amp;"_D"&amp;VLOOKUP(R695&amp;"-"&amp;T695,通道清单!C:L,5,FALSE)&amp;LEFT("_____",5-LEN(VLOOKUP(R695&amp;"-"&amp;T695,通道清单!C:L,4,FALSE)))&amp;VLOOKUP(R695&amp;"-"&amp;T695,通道清单!C:L,4,FALSE)&amp;"_S"&amp;TEXT(P695,"00000.00")&amp;"_E"&amp;TEXT(Q695,"00000.00")</f>
        <v>CS19_BW040.00_UL____H_S27400.00_E27440.00_DR____Y_S19500.00_E19540.00</v>
      </c>
      <c r="D695" s="29"/>
      <c r="E695" s="29"/>
      <c r="F695" s="29"/>
      <c r="G695" s="29" t="s">
        <v>9067</v>
      </c>
      <c r="H695" s="29">
        <f>VLOOKUP(G695,开关状态表!B:I,7,FALSE)</f>
        <v>1</v>
      </c>
      <c r="I695" s="29">
        <v>20</v>
      </c>
      <c r="J695" s="161">
        <v>40</v>
      </c>
      <c r="K695" s="29" t="s">
        <v>8732</v>
      </c>
      <c r="L695" s="29"/>
      <c r="M695" s="158" t="s">
        <v>8871</v>
      </c>
      <c r="N695" s="156">
        <f t="shared" si="106"/>
        <v>27400</v>
      </c>
      <c r="O695" s="156">
        <f t="shared" si="107"/>
        <v>27440</v>
      </c>
      <c r="P695" s="156">
        <f t="shared" si="108"/>
        <v>19500</v>
      </c>
      <c r="Q695" s="156">
        <f t="shared" si="109"/>
        <v>19540</v>
      </c>
      <c r="R695" s="29" t="str">
        <f>VLOOKUP(VLOOKUP(G695,开关状态表!B:H,2,FALSE),矩阵信息表!B:H,2,FALSE)</f>
        <v>CS19</v>
      </c>
      <c r="S695" s="29" t="str">
        <f>VLOOKUP(G695,开关状态表!B:H,5,FALSE)</f>
        <v>RH18L</v>
      </c>
      <c r="T695" s="29" t="str">
        <f>VLOOKUP(G695,开关状态表!B:H,6,FALSE)</f>
        <v>TY18R</v>
      </c>
      <c r="U695" s="29">
        <f>VLOOKUP(R695&amp;"-"&amp;S695,通道清单!C:L,8,FALSE)</f>
        <v>96</v>
      </c>
      <c r="V695" s="29">
        <f>VLOOKUP(R695&amp;"-"&amp;S695,通道清单!C:L,9,FALSE)</f>
        <v>27380</v>
      </c>
      <c r="W695" s="29">
        <f>VLOOKUP(R695&amp;"-"&amp;S695,通道清单!C:L,10,FALSE)</f>
        <v>27476</v>
      </c>
      <c r="X695" s="29">
        <f>VLOOKUP(R695&amp;"-"&amp;T695,通道清单!C:L,9,FALSE)</f>
        <v>19480</v>
      </c>
      <c r="Y695" s="29">
        <f>VLOOKUP(R695&amp;"-"&amp;T695,通道清单!C:L,10,FALSE)</f>
        <v>19576</v>
      </c>
    </row>
    <row r="696" ht="15" hidden="1" spans="1:25">
      <c r="A696" s="29">
        <f t="shared" si="104"/>
        <v>695</v>
      </c>
      <c r="B696" s="29" t="str">
        <f t="shared" si="105"/>
        <v>CS19-1-3-[18][18]-OFF60-BW36</v>
      </c>
      <c r="C696" s="29" t="str">
        <f>R696&amp;"_BW"&amp;TEXT(O696-N696,"000.00")&amp;"_U"&amp;VLOOKUP(R696&amp;"-"&amp;S696,通道清单!C:L,5,FALSE)&amp;LEFT("_____",5-LEN(VLOOKUP(R696&amp;"-"&amp;S696,通道清单!C:L,4,FALSE)))&amp;VLOOKUP(R696&amp;"-"&amp;S696,通道清单!C:L,4,FALSE)&amp;"_S"&amp;TEXT(N696,"00000.00")&amp;"_E"&amp;TEXT(O696,"00000.00")&amp;"_D"&amp;VLOOKUP(R696&amp;"-"&amp;T696,通道清单!C:L,5,FALSE)&amp;LEFT("_____",5-LEN(VLOOKUP(R696&amp;"-"&amp;T696,通道清单!C:L,4,FALSE)))&amp;VLOOKUP(R696&amp;"-"&amp;T696,通道清单!C:L,4,FALSE)&amp;"_S"&amp;TEXT(P696,"00000.00")&amp;"_E"&amp;TEXT(Q696,"00000.00")</f>
        <v>CS19_BW036.00_UL____H_S27440.00_E27476.00_DR____Y_S19540.00_E19576.00</v>
      </c>
      <c r="D696" s="29"/>
      <c r="E696" s="29"/>
      <c r="F696" s="29"/>
      <c r="G696" s="29" t="s">
        <v>9067</v>
      </c>
      <c r="H696" s="29">
        <f>VLOOKUP(G696,开关状态表!B:I,7,FALSE)</f>
        <v>1</v>
      </c>
      <c r="I696" s="29">
        <v>60</v>
      </c>
      <c r="J696" s="161">
        <v>36</v>
      </c>
      <c r="K696" s="29" t="s">
        <v>8732</v>
      </c>
      <c r="L696" s="29"/>
      <c r="M696" s="158" t="s">
        <v>9050</v>
      </c>
      <c r="N696" s="156">
        <f t="shared" si="106"/>
        <v>27440</v>
      </c>
      <c r="O696" s="156">
        <f t="shared" si="107"/>
        <v>27476</v>
      </c>
      <c r="P696" s="156">
        <f t="shared" si="108"/>
        <v>19540</v>
      </c>
      <c r="Q696" s="156">
        <f t="shared" si="109"/>
        <v>19576</v>
      </c>
      <c r="R696" s="29" t="str">
        <f>VLOOKUP(VLOOKUP(G696,开关状态表!B:H,2,FALSE),矩阵信息表!B:H,2,FALSE)</f>
        <v>CS19</v>
      </c>
      <c r="S696" s="29" t="str">
        <f>VLOOKUP(G696,开关状态表!B:H,5,FALSE)</f>
        <v>RH18L</v>
      </c>
      <c r="T696" s="29" t="str">
        <f>VLOOKUP(G696,开关状态表!B:H,6,FALSE)</f>
        <v>TY18R</v>
      </c>
      <c r="U696" s="29">
        <f>VLOOKUP(R696&amp;"-"&amp;S696,通道清单!C:L,8,FALSE)</f>
        <v>96</v>
      </c>
      <c r="V696" s="29">
        <f>VLOOKUP(R696&amp;"-"&amp;S696,通道清单!C:L,9,FALSE)</f>
        <v>27380</v>
      </c>
      <c r="W696" s="29">
        <f>VLOOKUP(R696&amp;"-"&amp;S696,通道清单!C:L,10,FALSE)</f>
        <v>27476</v>
      </c>
      <c r="X696" s="29">
        <f>VLOOKUP(R696&amp;"-"&amp;T696,通道清单!C:L,9,FALSE)</f>
        <v>19480</v>
      </c>
      <c r="Y696" s="29">
        <f>VLOOKUP(R696&amp;"-"&amp;T696,通道清单!C:L,10,FALSE)</f>
        <v>19576</v>
      </c>
    </row>
    <row r="697" ht="15" hidden="1" spans="1:25">
      <c r="A697" s="29">
        <f t="shared" si="104"/>
        <v>696</v>
      </c>
      <c r="B697" s="29" t="str">
        <f t="shared" si="105"/>
        <v>CS19-1-3-[19][19]-OFF0-BW20</v>
      </c>
      <c r="C697" s="29" t="str">
        <f>R697&amp;"_BW"&amp;TEXT(O697-N697,"000.00")&amp;"_U"&amp;VLOOKUP(R697&amp;"-"&amp;S697,通道清单!C:L,5,FALSE)&amp;LEFT("_____",5-LEN(VLOOKUP(R697&amp;"-"&amp;S697,通道清单!C:L,4,FALSE)))&amp;VLOOKUP(R697&amp;"-"&amp;S697,通道清单!C:L,4,FALSE)&amp;"_S"&amp;TEXT(N697,"00000.00")&amp;"_E"&amp;TEXT(O697,"00000.00")&amp;"_D"&amp;VLOOKUP(R697&amp;"-"&amp;T697,通道清单!C:L,5,FALSE)&amp;LEFT("_____",5-LEN(VLOOKUP(R697&amp;"-"&amp;T697,通道清单!C:L,4,FALSE)))&amp;VLOOKUP(R697&amp;"-"&amp;T697,通道清单!C:L,4,FALSE)&amp;"_S"&amp;TEXT(P697,"00000.00")&amp;"_E"&amp;TEXT(Q697,"00000.00")</f>
        <v>CS19_BW020.00_UR____H_S27489.00_E27509.00_DL____Y_S19589.00_E19609.00</v>
      </c>
      <c r="D697" s="29"/>
      <c r="E697" s="29"/>
      <c r="F697" s="29"/>
      <c r="G697" s="29" t="s">
        <v>9068</v>
      </c>
      <c r="H697" s="29">
        <f>VLOOKUP(G697,开关状态表!B:I,7,FALSE)</f>
        <v>1</v>
      </c>
      <c r="I697" s="29">
        <v>0</v>
      </c>
      <c r="J697" s="161">
        <v>20</v>
      </c>
      <c r="K697" s="29" t="s">
        <v>8732</v>
      </c>
      <c r="L697" s="29"/>
      <c r="M697" s="158" t="s">
        <v>8871</v>
      </c>
      <c r="N697" s="156">
        <f t="shared" si="106"/>
        <v>27489</v>
      </c>
      <c r="O697" s="156">
        <f t="shared" si="107"/>
        <v>27509</v>
      </c>
      <c r="P697" s="156">
        <f t="shared" si="108"/>
        <v>19589</v>
      </c>
      <c r="Q697" s="156">
        <f t="shared" si="109"/>
        <v>19609</v>
      </c>
      <c r="R697" s="29" t="str">
        <f>VLOOKUP(VLOOKUP(G697,开关状态表!B:H,2,FALSE),矩阵信息表!B:H,2,FALSE)</f>
        <v>CS19</v>
      </c>
      <c r="S697" s="29" t="str">
        <f>VLOOKUP(G697,开关状态表!B:H,5,FALSE)</f>
        <v>RH19R</v>
      </c>
      <c r="T697" s="29" t="str">
        <f>VLOOKUP(G697,开关状态表!B:H,6,FALSE)</f>
        <v>TY19L</v>
      </c>
      <c r="U697" s="29">
        <f>VLOOKUP(R697&amp;"-"&amp;S697,通道清单!C:L,8,FALSE)</f>
        <v>96</v>
      </c>
      <c r="V697" s="29">
        <f>VLOOKUP(R697&amp;"-"&amp;S697,通道清单!C:L,9,FALSE)</f>
        <v>27489</v>
      </c>
      <c r="W697" s="29">
        <f>VLOOKUP(R697&amp;"-"&amp;S697,通道清单!C:L,10,FALSE)</f>
        <v>27585</v>
      </c>
      <c r="X697" s="29">
        <f>VLOOKUP(R697&amp;"-"&amp;T697,通道清单!C:L,9,FALSE)</f>
        <v>19589</v>
      </c>
      <c r="Y697" s="29">
        <f>VLOOKUP(R697&amp;"-"&amp;T697,通道清单!C:L,10,FALSE)</f>
        <v>19685</v>
      </c>
    </row>
    <row r="698" ht="15" hidden="1" spans="1:25">
      <c r="A698" s="29">
        <f t="shared" si="104"/>
        <v>697</v>
      </c>
      <c r="B698" s="29" t="str">
        <f t="shared" si="105"/>
        <v>CS19-1-3-[19][19]-OFF20-BW40</v>
      </c>
      <c r="C698" s="29" t="str">
        <f>R698&amp;"_BW"&amp;TEXT(O698-N698,"000.00")&amp;"_U"&amp;VLOOKUP(R698&amp;"-"&amp;S698,通道清单!C:L,5,FALSE)&amp;LEFT("_____",5-LEN(VLOOKUP(R698&amp;"-"&amp;S698,通道清单!C:L,4,FALSE)))&amp;VLOOKUP(R698&amp;"-"&amp;S698,通道清单!C:L,4,FALSE)&amp;"_S"&amp;TEXT(N698,"00000.00")&amp;"_E"&amp;TEXT(O698,"00000.00")&amp;"_D"&amp;VLOOKUP(R698&amp;"-"&amp;T698,通道清单!C:L,5,FALSE)&amp;LEFT("_____",5-LEN(VLOOKUP(R698&amp;"-"&amp;T698,通道清单!C:L,4,FALSE)))&amp;VLOOKUP(R698&amp;"-"&amp;T698,通道清单!C:L,4,FALSE)&amp;"_S"&amp;TEXT(P698,"00000.00")&amp;"_E"&amp;TEXT(Q698,"00000.00")</f>
        <v>CS19_BW040.00_UR____H_S27509.00_E27549.00_DL____Y_S19609.00_E19649.00</v>
      </c>
      <c r="D698" s="29"/>
      <c r="E698" s="29"/>
      <c r="F698" s="29"/>
      <c r="G698" s="29" t="s">
        <v>9068</v>
      </c>
      <c r="H698" s="29">
        <f>VLOOKUP(G698,开关状态表!B:I,7,FALSE)</f>
        <v>1</v>
      </c>
      <c r="I698" s="29">
        <v>20</v>
      </c>
      <c r="J698" s="161">
        <v>40</v>
      </c>
      <c r="K698" s="29" t="s">
        <v>8732</v>
      </c>
      <c r="L698" s="29"/>
      <c r="M698" s="158" t="s">
        <v>8871</v>
      </c>
      <c r="N698" s="156">
        <f t="shared" si="106"/>
        <v>27509</v>
      </c>
      <c r="O698" s="156">
        <f t="shared" si="107"/>
        <v>27549</v>
      </c>
      <c r="P698" s="156">
        <f t="shared" si="108"/>
        <v>19609</v>
      </c>
      <c r="Q698" s="156">
        <f t="shared" si="109"/>
        <v>19649</v>
      </c>
      <c r="R698" s="29" t="str">
        <f>VLOOKUP(VLOOKUP(G698,开关状态表!B:H,2,FALSE),矩阵信息表!B:H,2,FALSE)</f>
        <v>CS19</v>
      </c>
      <c r="S698" s="29" t="str">
        <f>VLOOKUP(G698,开关状态表!B:H,5,FALSE)</f>
        <v>RH19R</v>
      </c>
      <c r="T698" s="29" t="str">
        <f>VLOOKUP(G698,开关状态表!B:H,6,FALSE)</f>
        <v>TY19L</v>
      </c>
      <c r="U698" s="29">
        <f>VLOOKUP(R698&amp;"-"&amp;S698,通道清单!C:L,8,FALSE)</f>
        <v>96</v>
      </c>
      <c r="V698" s="29">
        <f>VLOOKUP(R698&amp;"-"&amp;S698,通道清单!C:L,9,FALSE)</f>
        <v>27489</v>
      </c>
      <c r="W698" s="29">
        <f>VLOOKUP(R698&amp;"-"&amp;S698,通道清单!C:L,10,FALSE)</f>
        <v>27585</v>
      </c>
      <c r="X698" s="29">
        <f>VLOOKUP(R698&amp;"-"&amp;T698,通道清单!C:L,9,FALSE)</f>
        <v>19589</v>
      </c>
      <c r="Y698" s="29">
        <f>VLOOKUP(R698&amp;"-"&amp;T698,通道清单!C:L,10,FALSE)</f>
        <v>19685</v>
      </c>
    </row>
    <row r="699" ht="15" hidden="1" spans="1:25">
      <c r="A699" s="29">
        <f t="shared" si="104"/>
        <v>698</v>
      </c>
      <c r="B699" s="29" t="str">
        <f t="shared" si="105"/>
        <v>CS19-1-3-[19][19]-OFF60-BW36</v>
      </c>
      <c r="C699" s="29" t="str">
        <f>R699&amp;"_BW"&amp;TEXT(O699-N699,"000.00")&amp;"_U"&amp;VLOOKUP(R699&amp;"-"&amp;S699,通道清单!C:L,5,FALSE)&amp;LEFT("_____",5-LEN(VLOOKUP(R699&amp;"-"&amp;S699,通道清单!C:L,4,FALSE)))&amp;VLOOKUP(R699&amp;"-"&amp;S699,通道清单!C:L,4,FALSE)&amp;"_S"&amp;TEXT(N699,"00000.00")&amp;"_E"&amp;TEXT(O699,"00000.00")&amp;"_D"&amp;VLOOKUP(R699&amp;"-"&amp;T699,通道清单!C:L,5,FALSE)&amp;LEFT("_____",5-LEN(VLOOKUP(R699&amp;"-"&amp;T699,通道清单!C:L,4,FALSE)))&amp;VLOOKUP(R699&amp;"-"&amp;T699,通道清单!C:L,4,FALSE)&amp;"_S"&amp;TEXT(P699,"00000.00")&amp;"_E"&amp;TEXT(Q699,"00000.00")</f>
        <v>CS19_BW036.00_UR____H_S27549.00_E27585.00_DL____Y_S19649.00_E19685.00</v>
      </c>
      <c r="D699" s="29"/>
      <c r="E699" s="29"/>
      <c r="F699" s="29"/>
      <c r="G699" s="29" t="s">
        <v>9068</v>
      </c>
      <c r="H699" s="29">
        <f>VLOOKUP(G699,开关状态表!B:I,7,FALSE)</f>
        <v>1</v>
      </c>
      <c r="I699" s="29">
        <v>60</v>
      </c>
      <c r="J699" s="161">
        <v>36</v>
      </c>
      <c r="K699" s="29" t="s">
        <v>8732</v>
      </c>
      <c r="L699" s="29"/>
      <c r="M699" s="158" t="s">
        <v>9050</v>
      </c>
      <c r="N699" s="156">
        <f t="shared" si="106"/>
        <v>27549</v>
      </c>
      <c r="O699" s="156">
        <f t="shared" si="107"/>
        <v>27585</v>
      </c>
      <c r="P699" s="156">
        <f t="shared" si="108"/>
        <v>19649</v>
      </c>
      <c r="Q699" s="156">
        <f t="shared" si="109"/>
        <v>19685</v>
      </c>
      <c r="R699" s="29" t="str">
        <f>VLOOKUP(VLOOKUP(G699,开关状态表!B:H,2,FALSE),矩阵信息表!B:H,2,FALSE)</f>
        <v>CS19</v>
      </c>
      <c r="S699" s="29" t="str">
        <f>VLOOKUP(G699,开关状态表!B:H,5,FALSE)</f>
        <v>RH19R</v>
      </c>
      <c r="T699" s="29" t="str">
        <f>VLOOKUP(G699,开关状态表!B:H,6,FALSE)</f>
        <v>TY19L</v>
      </c>
      <c r="U699" s="29">
        <f>VLOOKUP(R699&amp;"-"&amp;S699,通道清单!C:L,8,FALSE)</f>
        <v>96</v>
      </c>
      <c r="V699" s="29">
        <f>VLOOKUP(R699&amp;"-"&amp;S699,通道清单!C:L,9,FALSE)</f>
        <v>27489</v>
      </c>
      <c r="W699" s="29">
        <f>VLOOKUP(R699&amp;"-"&amp;S699,通道清单!C:L,10,FALSE)</f>
        <v>27585</v>
      </c>
      <c r="X699" s="29">
        <f>VLOOKUP(R699&amp;"-"&amp;T699,通道清单!C:L,9,FALSE)</f>
        <v>19589</v>
      </c>
      <c r="Y699" s="29">
        <f>VLOOKUP(R699&amp;"-"&amp;T699,通道清单!C:L,10,FALSE)</f>
        <v>19685</v>
      </c>
    </row>
    <row r="700" ht="15" hidden="1" spans="1:25">
      <c r="A700" s="29">
        <f t="shared" si="104"/>
        <v>699</v>
      </c>
      <c r="B700" s="29" t="str">
        <f t="shared" si="105"/>
        <v>CS19-1-3-[20][20]-OFF0-BW20</v>
      </c>
      <c r="C700" s="29" t="str">
        <f>R700&amp;"_BW"&amp;TEXT(O700-N700,"000.00")&amp;"_U"&amp;VLOOKUP(R700&amp;"-"&amp;S700,通道清单!C:L,5,FALSE)&amp;LEFT("_____",5-LEN(VLOOKUP(R700&amp;"-"&amp;S700,通道清单!C:L,4,FALSE)))&amp;VLOOKUP(R700&amp;"-"&amp;S700,通道清单!C:L,4,FALSE)&amp;"_S"&amp;TEXT(N700,"00000.00")&amp;"_E"&amp;TEXT(O700,"00000.00")&amp;"_D"&amp;VLOOKUP(R700&amp;"-"&amp;T700,通道清单!C:L,5,FALSE)&amp;LEFT("_____",5-LEN(VLOOKUP(R700&amp;"-"&amp;T700,通道清单!C:L,4,FALSE)))&amp;VLOOKUP(R700&amp;"-"&amp;T700,通道清单!C:L,4,FALSE)&amp;"_S"&amp;TEXT(P700,"00000.00")&amp;"_E"&amp;TEXT(Q700,"00000.00")</f>
        <v>CS19_BW020.00_UL____H_S27489.00_E27509.00_DR____Y_S19589.00_E19609.00</v>
      </c>
      <c r="D700" s="29"/>
      <c r="E700" s="29"/>
      <c r="F700" s="29"/>
      <c r="G700" s="29" t="s">
        <v>9069</v>
      </c>
      <c r="H700" s="29">
        <f>VLOOKUP(G700,开关状态表!B:I,7,FALSE)</f>
        <v>1</v>
      </c>
      <c r="I700" s="29">
        <v>0</v>
      </c>
      <c r="J700" s="161">
        <v>20</v>
      </c>
      <c r="K700" s="29" t="s">
        <v>8732</v>
      </c>
      <c r="L700" s="29"/>
      <c r="M700" s="158" t="s">
        <v>8871</v>
      </c>
      <c r="N700" s="156">
        <f t="shared" si="106"/>
        <v>27489</v>
      </c>
      <c r="O700" s="156">
        <f t="shared" si="107"/>
        <v>27509</v>
      </c>
      <c r="P700" s="156">
        <f t="shared" si="108"/>
        <v>19589</v>
      </c>
      <c r="Q700" s="156">
        <f t="shared" si="109"/>
        <v>19609</v>
      </c>
      <c r="R700" s="29" t="str">
        <f>VLOOKUP(VLOOKUP(G700,开关状态表!B:H,2,FALSE),矩阵信息表!B:H,2,FALSE)</f>
        <v>CS19</v>
      </c>
      <c r="S700" s="29" t="str">
        <f>VLOOKUP(G700,开关状态表!B:H,5,FALSE)</f>
        <v>RH20L</v>
      </c>
      <c r="T700" s="29" t="str">
        <f>VLOOKUP(G700,开关状态表!B:H,6,FALSE)</f>
        <v>TY20R</v>
      </c>
      <c r="U700" s="29">
        <f>VLOOKUP(R700&amp;"-"&amp;S700,通道清单!C:L,8,FALSE)</f>
        <v>96</v>
      </c>
      <c r="V700" s="29">
        <f>VLOOKUP(R700&amp;"-"&amp;S700,通道清单!C:L,9,FALSE)</f>
        <v>27489</v>
      </c>
      <c r="W700" s="29">
        <f>VLOOKUP(R700&amp;"-"&amp;S700,通道清单!C:L,10,FALSE)</f>
        <v>27585</v>
      </c>
      <c r="X700" s="29">
        <f>VLOOKUP(R700&amp;"-"&amp;T700,通道清单!C:L,9,FALSE)</f>
        <v>19589</v>
      </c>
      <c r="Y700" s="29">
        <f>VLOOKUP(R700&amp;"-"&amp;T700,通道清单!C:L,10,FALSE)</f>
        <v>19685</v>
      </c>
    </row>
    <row r="701" ht="15" hidden="1" spans="1:25">
      <c r="A701" s="29">
        <f t="shared" ref="A701:A764" si="110">ROW()-1</f>
        <v>700</v>
      </c>
      <c r="B701" s="29" t="str">
        <f t="shared" si="105"/>
        <v>CS19-1-3-[20][20]-OFF20-BW40</v>
      </c>
      <c r="C701" s="29" t="str">
        <f>R701&amp;"_BW"&amp;TEXT(O701-N701,"000.00")&amp;"_U"&amp;VLOOKUP(R701&amp;"-"&amp;S701,通道清单!C:L,5,FALSE)&amp;LEFT("_____",5-LEN(VLOOKUP(R701&amp;"-"&amp;S701,通道清单!C:L,4,FALSE)))&amp;VLOOKUP(R701&amp;"-"&amp;S701,通道清单!C:L,4,FALSE)&amp;"_S"&amp;TEXT(N701,"00000.00")&amp;"_E"&amp;TEXT(O701,"00000.00")&amp;"_D"&amp;VLOOKUP(R701&amp;"-"&amp;T701,通道清单!C:L,5,FALSE)&amp;LEFT("_____",5-LEN(VLOOKUP(R701&amp;"-"&amp;T701,通道清单!C:L,4,FALSE)))&amp;VLOOKUP(R701&amp;"-"&amp;T701,通道清单!C:L,4,FALSE)&amp;"_S"&amp;TEXT(P701,"00000.00")&amp;"_E"&amp;TEXT(Q701,"00000.00")</f>
        <v>CS19_BW040.00_UL____H_S27509.00_E27549.00_DR____Y_S19609.00_E19649.00</v>
      </c>
      <c r="D701" s="29"/>
      <c r="E701" s="29"/>
      <c r="F701" s="29"/>
      <c r="G701" s="29" t="s">
        <v>9069</v>
      </c>
      <c r="H701" s="29">
        <f>VLOOKUP(G701,开关状态表!B:I,7,FALSE)</f>
        <v>1</v>
      </c>
      <c r="I701" s="29">
        <v>20</v>
      </c>
      <c r="J701" s="161">
        <v>40</v>
      </c>
      <c r="K701" s="29" t="s">
        <v>8732</v>
      </c>
      <c r="L701" s="29"/>
      <c r="M701" s="158" t="s">
        <v>8871</v>
      </c>
      <c r="N701" s="156">
        <f t="shared" si="106"/>
        <v>27509</v>
      </c>
      <c r="O701" s="156">
        <f t="shared" si="107"/>
        <v>27549</v>
      </c>
      <c r="P701" s="156">
        <f t="shared" si="108"/>
        <v>19609</v>
      </c>
      <c r="Q701" s="156">
        <f t="shared" si="109"/>
        <v>19649</v>
      </c>
      <c r="R701" s="29" t="str">
        <f>VLOOKUP(VLOOKUP(G701,开关状态表!B:H,2,FALSE),矩阵信息表!B:H,2,FALSE)</f>
        <v>CS19</v>
      </c>
      <c r="S701" s="29" t="str">
        <f>VLOOKUP(G701,开关状态表!B:H,5,FALSE)</f>
        <v>RH20L</v>
      </c>
      <c r="T701" s="29" t="str">
        <f>VLOOKUP(G701,开关状态表!B:H,6,FALSE)</f>
        <v>TY20R</v>
      </c>
      <c r="U701" s="29">
        <f>VLOOKUP(R701&amp;"-"&amp;S701,通道清单!C:L,8,FALSE)</f>
        <v>96</v>
      </c>
      <c r="V701" s="29">
        <f>VLOOKUP(R701&amp;"-"&amp;S701,通道清单!C:L,9,FALSE)</f>
        <v>27489</v>
      </c>
      <c r="W701" s="29">
        <f>VLOOKUP(R701&amp;"-"&amp;S701,通道清单!C:L,10,FALSE)</f>
        <v>27585</v>
      </c>
      <c r="X701" s="29">
        <f>VLOOKUP(R701&amp;"-"&amp;T701,通道清单!C:L,9,FALSE)</f>
        <v>19589</v>
      </c>
      <c r="Y701" s="29">
        <f>VLOOKUP(R701&amp;"-"&amp;T701,通道清单!C:L,10,FALSE)</f>
        <v>19685</v>
      </c>
    </row>
    <row r="702" ht="15" hidden="1" spans="1:25">
      <c r="A702" s="29">
        <f t="shared" si="110"/>
        <v>701</v>
      </c>
      <c r="B702" s="29" t="str">
        <f t="shared" si="105"/>
        <v>CS19-1-3-[20][20]-OFF60-BW36</v>
      </c>
      <c r="C702" s="29" t="str">
        <f>R702&amp;"_BW"&amp;TEXT(O702-N702,"000.00")&amp;"_U"&amp;VLOOKUP(R702&amp;"-"&amp;S702,通道清单!C:L,5,FALSE)&amp;LEFT("_____",5-LEN(VLOOKUP(R702&amp;"-"&amp;S702,通道清单!C:L,4,FALSE)))&amp;VLOOKUP(R702&amp;"-"&amp;S702,通道清单!C:L,4,FALSE)&amp;"_S"&amp;TEXT(N702,"00000.00")&amp;"_E"&amp;TEXT(O702,"00000.00")&amp;"_D"&amp;VLOOKUP(R702&amp;"-"&amp;T702,通道清单!C:L,5,FALSE)&amp;LEFT("_____",5-LEN(VLOOKUP(R702&amp;"-"&amp;T702,通道清单!C:L,4,FALSE)))&amp;VLOOKUP(R702&amp;"-"&amp;T702,通道清单!C:L,4,FALSE)&amp;"_S"&amp;TEXT(P702,"00000.00")&amp;"_E"&amp;TEXT(Q702,"00000.00")</f>
        <v>CS19_BW036.00_UL____H_S27549.00_E27585.00_DR____Y_S19649.00_E19685.00</v>
      </c>
      <c r="D702" s="29"/>
      <c r="E702" s="29"/>
      <c r="F702" s="29"/>
      <c r="G702" s="29" t="s">
        <v>9069</v>
      </c>
      <c r="H702" s="29">
        <f>VLOOKUP(G702,开关状态表!B:I,7,FALSE)</f>
        <v>1</v>
      </c>
      <c r="I702" s="29">
        <v>60</v>
      </c>
      <c r="J702" s="161">
        <v>36</v>
      </c>
      <c r="K702" s="29" t="s">
        <v>8732</v>
      </c>
      <c r="L702" s="29"/>
      <c r="M702" s="158" t="s">
        <v>9050</v>
      </c>
      <c r="N702" s="156">
        <f t="shared" si="106"/>
        <v>27549</v>
      </c>
      <c r="O702" s="156">
        <f t="shared" si="107"/>
        <v>27585</v>
      </c>
      <c r="P702" s="156">
        <f t="shared" si="108"/>
        <v>19649</v>
      </c>
      <c r="Q702" s="156">
        <f t="shared" si="109"/>
        <v>19685</v>
      </c>
      <c r="R702" s="29" t="str">
        <f>VLOOKUP(VLOOKUP(G702,开关状态表!B:H,2,FALSE),矩阵信息表!B:H,2,FALSE)</f>
        <v>CS19</v>
      </c>
      <c r="S702" s="29" t="str">
        <f>VLOOKUP(G702,开关状态表!B:H,5,FALSE)</f>
        <v>RH20L</v>
      </c>
      <c r="T702" s="29" t="str">
        <f>VLOOKUP(G702,开关状态表!B:H,6,FALSE)</f>
        <v>TY20R</v>
      </c>
      <c r="U702" s="29">
        <f>VLOOKUP(R702&amp;"-"&amp;S702,通道清单!C:L,8,FALSE)</f>
        <v>96</v>
      </c>
      <c r="V702" s="29">
        <f>VLOOKUP(R702&amp;"-"&amp;S702,通道清单!C:L,9,FALSE)</f>
        <v>27489</v>
      </c>
      <c r="W702" s="29">
        <f>VLOOKUP(R702&amp;"-"&amp;S702,通道清单!C:L,10,FALSE)</f>
        <v>27585</v>
      </c>
      <c r="X702" s="29">
        <f>VLOOKUP(R702&amp;"-"&amp;T702,通道清单!C:L,9,FALSE)</f>
        <v>19589</v>
      </c>
      <c r="Y702" s="29">
        <f>VLOOKUP(R702&amp;"-"&amp;T702,通道清单!C:L,10,FALSE)</f>
        <v>19685</v>
      </c>
    </row>
    <row r="703" ht="15" hidden="1" spans="1:25">
      <c r="A703" s="29">
        <f t="shared" si="110"/>
        <v>702</v>
      </c>
      <c r="B703" s="29" t="str">
        <f t="shared" si="105"/>
        <v>CS19-1-3-[21][21]-OFF0-BW20</v>
      </c>
      <c r="C703" s="29" t="str">
        <f>R703&amp;"_BW"&amp;TEXT(O703-N703,"000.00")&amp;"_U"&amp;VLOOKUP(R703&amp;"-"&amp;S703,通道清单!C:L,5,FALSE)&amp;LEFT("_____",5-LEN(VLOOKUP(R703&amp;"-"&amp;S703,通道清单!C:L,4,FALSE)))&amp;VLOOKUP(R703&amp;"-"&amp;S703,通道清单!C:L,4,FALSE)&amp;"_S"&amp;TEXT(N703,"00000.00")&amp;"_E"&amp;TEXT(O703,"00000.00")&amp;"_D"&amp;VLOOKUP(R703&amp;"-"&amp;T703,通道清单!C:L,5,FALSE)&amp;LEFT("_____",5-LEN(VLOOKUP(R703&amp;"-"&amp;T703,通道清单!C:L,4,FALSE)))&amp;VLOOKUP(R703&amp;"-"&amp;T703,通道清单!C:L,4,FALSE)&amp;"_S"&amp;TEXT(P703,"00000.00")&amp;"_E"&amp;TEXT(Q703,"00000.00")</f>
        <v>CS19_BW020.00_UL____H_S27225.00_E27245.00_DR____Y_S19325.00_E19345.00</v>
      </c>
      <c r="D703" s="29"/>
      <c r="E703" s="29"/>
      <c r="F703" s="29"/>
      <c r="G703" s="29" t="s">
        <v>9070</v>
      </c>
      <c r="H703" s="29">
        <f>VLOOKUP(G703,开关状态表!B:I,7,FALSE)</f>
        <v>1</v>
      </c>
      <c r="I703" s="29">
        <v>0</v>
      </c>
      <c r="J703" s="161">
        <v>20</v>
      </c>
      <c r="K703" s="29" t="s">
        <v>8732</v>
      </c>
      <c r="L703" s="29"/>
      <c r="M703" s="158" t="s">
        <v>8871</v>
      </c>
      <c r="N703" s="156">
        <f t="shared" si="106"/>
        <v>27225</v>
      </c>
      <c r="O703" s="156">
        <f t="shared" si="107"/>
        <v>27245</v>
      </c>
      <c r="P703" s="156">
        <f t="shared" si="108"/>
        <v>19325</v>
      </c>
      <c r="Q703" s="156">
        <f t="shared" si="109"/>
        <v>19345</v>
      </c>
      <c r="R703" s="29" t="str">
        <f>VLOOKUP(VLOOKUP(G703,开关状态表!B:H,2,FALSE),矩阵信息表!B:H,2,FALSE)</f>
        <v>CS19</v>
      </c>
      <c r="S703" s="29" t="str">
        <f>VLOOKUP(G703,开关状态表!B:H,5,FALSE)</f>
        <v>RH21L</v>
      </c>
      <c r="T703" s="29" t="str">
        <f>VLOOKUP(G703,开关状态表!B:H,6,FALSE)</f>
        <v>TY21R</v>
      </c>
      <c r="U703" s="29">
        <f>VLOOKUP(R703&amp;"-"&amp;S703,通道清单!C:L,8,FALSE)</f>
        <v>96</v>
      </c>
      <c r="V703" s="29">
        <f>VLOOKUP(R703&amp;"-"&amp;S703,通道清单!C:L,9,FALSE)</f>
        <v>27225</v>
      </c>
      <c r="W703" s="29">
        <f>VLOOKUP(R703&amp;"-"&amp;S703,通道清单!C:L,10,FALSE)</f>
        <v>27321</v>
      </c>
      <c r="X703" s="29">
        <f>VLOOKUP(R703&amp;"-"&amp;T703,通道清单!C:L,9,FALSE)</f>
        <v>19325</v>
      </c>
      <c r="Y703" s="29">
        <f>VLOOKUP(R703&amp;"-"&amp;T703,通道清单!C:L,10,FALSE)</f>
        <v>19421</v>
      </c>
    </row>
    <row r="704" ht="15" hidden="1" spans="1:25">
      <c r="A704" s="29">
        <f t="shared" si="110"/>
        <v>703</v>
      </c>
      <c r="B704" s="29" t="str">
        <f t="shared" si="105"/>
        <v>CS19-1-3-[21][21]-OFF20-BW40</v>
      </c>
      <c r="C704" s="29" t="str">
        <f>R704&amp;"_BW"&amp;TEXT(O704-N704,"000.00")&amp;"_U"&amp;VLOOKUP(R704&amp;"-"&amp;S704,通道清单!C:L,5,FALSE)&amp;LEFT("_____",5-LEN(VLOOKUP(R704&amp;"-"&amp;S704,通道清单!C:L,4,FALSE)))&amp;VLOOKUP(R704&amp;"-"&amp;S704,通道清单!C:L,4,FALSE)&amp;"_S"&amp;TEXT(N704,"00000.00")&amp;"_E"&amp;TEXT(O704,"00000.00")&amp;"_D"&amp;VLOOKUP(R704&amp;"-"&amp;T704,通道清单!C:L,5,FALSE)&amp;LEFT("_____",5-LEN(VLOOKUP(R704&amp;"-"&amp;T704,通道清单!C:L,4,FALSE)))&amp;VLOOKUP(R704&amp;"-"&amp;T704,通道清单!C:L,4,FALSE)&amp;"_S"&amp;TEXT(P704,"00000.00")&amp;"_E"&amp;TEXT(Q704,"00000.00")</f>
        <v>CS19_BW040.00_UL____H_S27245.00_E27285.00_DR____Y_S19345.00_E19385.00</v>
      </c>
      <c r="D704" s="29"/>
      <c r="E704" s="29"/>
      <c r="F704" s="29"/>
      <c r="G704" s="29" t="s">
        <v>9070</v>
      </c>
      <c r="H704" s="29">
        <f>VLOOKUP(G704,开关状态表!B:I,7,FALSE)</f>
        <v>1</v>
      </c>
      <c r="I704" s="29">
        <v>20</v>
      </c>
      <c r="J704" s="161">
        <v>40</v>
      </c>
      <c r="K704" s="29" t="s">
        <v>8732</v>
      </c>
      <c r="L704" s="29"/>
      <c r="M704" s="158" t="s">
        <v>8871</v>
      </c>
      <c r="N704" s="156">
        <f t="shared" si="106"/>
        <v>27245</v>
      </c>
      <c r="O704" s="156">
        <f t="shared" si="107"/>
        <v>27285</v>
      </c>
      <c r="P704" s="156">
        <f t="shared" si="108"/>
        <v>19345</v>
      </c>
      <c r="Q704" s="156">
        <f t="shared" si="109"/>
        <v>19385</v>
      </c>
      <c r="R704" s="29" t="str">
        <f>VLOOKUP(VLOOKUP(G704,开关状态表!B:H,2,FALSE),矩阵信息表!B:H,2,FALSE)</f>
        <v>CS19</v>
      </c>
      <c r="S704" s="29" t="str">
        <f>VLOOKUP(G704,开关状态表!B:H,5,FALSE)</f>
        <v>RH21L</v>
      </c>
      <c r="T704" s="29" t="str">
        <f>VLOOKUP(G704,开关状态表!B:H,6,FALSE)</f>
        <v>TY21R</v>
      </c>
      <c r="U704" s="29">
        <f>VLOOKUP(R704&amp;"-"&amp;S704,通道清单!C:L,8,FALSE)</f>
        <v>96</v>
      </c>
      <c r="V704" s="29">
        <f>VLOOKUP(R704&amp;"-"&amp;S704,通道清单!C:L,9,FALSE)</f>
        <v>27225</v>
      </c>
      <c r="W704" s="29">
        <f>VLOOKUP(R704&amp;"-"&amp;S704,通道清单!C:L,10,FALSE)</f>
        <v>27321</v>
      </c>
      <c r="X704" s="29">
        <f>VLOOKUP(R704&amp;"-"&amp;T704,通道清单!C:L,9,FALSE)</f>
        <v>19325</v>
      </c>
      <c r="Y704" s="29">
        <f>VLOOKUP(R704&amp;"-"&amp;T704,通道清单!C:L,10,FALSE)</f>
        <v>19421</v>
      </c>
    </row>
    <row r="705" ht="15" hidden="1" spans="1:25">
      <c r="A705" s="29">
        <f t="shared" si="110"/>
        <v>704</v>
      </c>
      <c r="B705" s="29" t="str">
        <f t="shared" si="105"/>
        <v>CS19-1-3-[21][21]-OFF60-BW36</v>
      </c>
      <c r="C705" s="29" t="str">
        <f>R705&amp;"_BW"&amp;TEXT(O705-N705,"000.00")&amp;"_U"&amp;VLOOKUP(R705&amp;"-"&amp;S705,通道清单!C:L,5,FALSE)&amp;LEFT("_____",5-LEN(VLOOKUP(R705&amp;"-"&amp;S705,通道清单!C:L,4,FALSE)))&amp;VLOOKUP(R705&amp;"-"&amp;S705,通道清单!C:L,4,FALSE)&amp;"_S"&amp;TEXT(N705,"00000.00")&amp;"_E"&amp;TEXT(O705,"00000.00")&amp;"_D"&amp;VLOOKUP(R705&amp;"-"&amp;T705,通道清单!C:L,5,FALSE)&amp;LEFT("_____",5-LEN(VLOOKUP(R705&amp;"-"&amp;T705,通道清单!C:L,4,FALSE)))&amp;VLOOKUP(R705&amp;"-"&amp;T705,通道清单!C:L,4,FALSE)&amp;"_S"&amp;TEXT(P705,"00000.00")&amp;"_E"&amp;TEXT(Q705,"00000.00")</f>
        <v>CS19_BW036.00_UL____H_S27285.00_E27321.00_DR____Y_S19385.00_E19421.00</v>
      </c>
      <c r="D705" s="29"/>
      <c r="E705" s="29"/>
      <c r="F705" s="29"/>
      <c r="G705" s="29" t="s">
        <v>9070</v>
      </c>
      <c r="H705" s="29">
        <f>VLOOKUP(G705,开关状态表!B:I,7,FALSE)</f>
        <v>1</v>
      </c>
      <c r="I705" s="29">
        <v>60</v>
      </c>
      <c r="J705" s="161">
        <v>36</v>
      </c>
      <c r="K705" s="29" t="s">
        <v>8732</v>
      </c>
      <c r="L705" s="29"/>
      <c r="M705" s="158" t="s">
        <v>9050</v>
      </c>
      <c r="N705" s="156">
        <f t="shared" si="106"/>
        <v>27285</v>
      </c>
      <c r="O705" s="156">
        <f t="shared" si="107"/>
        <v>27321</v>
      </c>
      <c r="P705" s="156">
        <f t="shared" si="108"/>
        <v>19385</v>
      </c>
      <c r="Q705" s="156">
        <f t="shared" si="109"/>
        <v>19421</v>
      </c>
      <c r="R705" s="29" t="str">
        <f>VLOOKUP(VLOOKUP(G705,开关状态表!B:H,2,FALSE),矩阵信息表!B:H,2,FALSE)</f>
        <v>CS19</v>
      </c>
      <c r="S705" s="29" t="str">
        <f>VLOOKUP(G705,开关状态表!B:H,5,FALSE)</f>
        <v>RH21L</v>
      </c>
      <c r="T705" s="29" t="str">
        <f>VLOOKUP(G705,开关状态表!B:H,6,FALSE)</f>
        <v>TY21R</v>
      </c>
      <c r="U705" s="29">
        <f>VLOOKUP(R705&amp;"-"&amp;S705,通道清单!C:L,8,FALSE)</f>
        <v>96</v>
      </c>
      <c r="V705" s="29">
        <f>VLOOKUP(R705&amp;"-"&amp;S705,通道清单!C:L,9,FALSE)</f>
        <v>27225</v>
      </c>
      <c r="W705" s="29">
        <f>VLOOKUP(R705&amp;"-"&amp;S705,通道清单!C:L,10,FALSE)</f>
        <v>27321</v>
      </c>
      <c r="X705" s="29">
        <f>VLOOKUP(R705&amp;"-"&amp;T705,通道清单!C:L,9,FALSE)</f>
        <v>19325</v>
      </c>
      <c r="Y705" s="29">
        <f>VLOOKUP(R705&amp;"-"&amp;T705,通道清单!C:L,10,FALSE)</f>
        <v>19421</v>
      </c>
    </row>
    <row r="706" ht="15" hidden="1" spans="1:25">
      <c r="A706" s="29">
        <f t="shared" si="110"/>
        <v>705</v>
      </c>
      <c r="B706" s="29" t="str">
        <f t="shared" si="105"/>
        <v>CS19-1-3-[22][22]-OFF0-BW20</v>
      </c>
      <c r="C706" s="29" t="str">
        <f>R706&amp;"_BW"&amp;TEXT(O706-N706,"000.00")&amp;"_U"&amp;VLOOKUP(R706&amp;"-"&amp;S706,通道清单!C:L,5,FALSE)&amp;LEFT("_____",5-LEN(VLOOKUP(R706&amp;"-"&amp;S706,通道清单!C:L,4,FALSE)))&amp;VLOOKUP(R706&amp;"-"&amp;S706,通道清单!C:L,4,FALSE)&amp;"_S"&amp;TEXT(N706,"00000.00")&amp;"_E"&amp;TEXT(O706,"00000.00")&amp;"_D"&amp;VLOOKUP(R706&amp;"-"&amp;T706,通道清单!C:L,5,FALSE)&amp;LEFT("_____",5-LEN(VLOOKUP(R706&amp;"-"&amp;T706,通道清单!C:L,4,FALSE)))&amp;VLOOKUP(R706&amp;"-"&amp;T706,通道清单!C:L,4,FALSE)&amp;"_S"&amp;TEXT(P706,"00000.00")&amp;"_E"&amp;TEXT(Q706,"00000.00")</f>
        <v>CS19_BW020.00_UR____H_S27380.00_E27400.00_DL____Y_S19480.00_E19500.00</v>
      </c>
      <c r="D706" s="29"/>
      <c r="E706" s="29"/>
      <c r="F706" s="29"/>
      <c r="G706" s="29" t="s">
        <v>9071</v>
      </c>
      <c r="H706" s="29">
        <f>VLOOKUP(G706,开关状态表!B:I,7,FALSE)</f>
        <v>1</v>
      </c>
      <c r="I706" s="29">
        <v>0</v>
      </c>
      <c r="J706" s="161">
        <v>20</v>
      </c>
      <c r="K706" s="29" t="s">
        <v>8732</v>
      </c>
      <c r="L706" s="29"/>
      <c r="M706" s="158" t="s">
        <v>8871</v>
      </c>
      <c r="N706" s="156">
        <f t="shared" si="106"/>
        <v>27380</v>
      </c>
      <c r="O706" s="156">
        <f t="shared" si="107"/>
        <v>27400</v>
      </c>
      <c r="P706" s="156">
        <f t="shared" si="108"/>
        <v>19480</v>
      </c>
      <c r="Q706" s="156">
        <f t="shared" si="109"/>
        <v>19500</v>
      </c>
      <c r="R706" s="29" t="str">
        <f>VLOOKUP(VLOOKUP(G706,开关状态表!B:H,2,FALSE),矩阵信息表!B:H,2,FALSE)</f>
        <v>CS19</v>
      </c>
      <c r="S706" s="29" t="str">
        <f>VLOOKUP(G706,开关状态表!B:H,5,FALSE)</f>
        <v>RH22R</v>
      </c>
      <c r="T706" s="29" t="str">
        <f>VLOOKUP(G706,开关状态表!B:H,6,FALSE)</f>
        <v>TY22L</v>
      </c>
      <c r="U706" s="29">
        <f>VLOOKUP(R706&amp;"-"&amp;S706,通道清单!C:L,8,FALSE)</f>
        <v>96</v>
      </c>
      <c r="V706" s="29">
        <f>VLOOKUP(R706&amp;"-"&amp;S706,通道清单!C:L,9,FALSE)</f>
        <v>27380</v>
      </c>
      <c r="W706" s="29">
        <f>VLOOKUP(R706&amp;"-"&amp;S706,通道清单!C:L,10,FALSE)</f>
        <v>27476</v>
      </c>
      <c r="X706" s="29">
        <f>VLOOKUP(R706&amp;"-"&amp;T706,通道清单!C:L,9,FALSE)</f>
        <v>19480</v>
      </c>
      <c r="Y706" s="29">
        <f>VLOOKUP(R706&amp;"-"&amp;T706,通道清单!C:L,10,FALSE)</f>
        <v>19576</v>
      </c>
    </row>
    <row r="707" ht="15" hidden="1" spans="1:25">
      <c r="A707" s="29">
        <f t="shared" si="110"/>
        <v>706</v>
      </c>
      <c r="B707" s="29" t="str">
        <f t="shared" si="105"/>
        <v>CS19-1-3-[22][22]-OFF20-BW40</v>
      </c>
      <c r="C707" s="29" t="str">
        <f>R707&amp;"_BW"&amp;TEXT(O707-N707,"000.00")&amp;"_U"&amp;VLOOKUP(R707&amp;"-"&amp;S707,通道清单!C:L,5,FALSE)&amp;LEFT("_____",5-LEN(VLOOKUP(R707&amp;"-"&amp;S707,通道清单!C:L,4,FALSE)))&amp;VLOOKUP(R707&amp;"-"&amp;S707,通道清单!C:L,4,FALSE)&amp;"_S"&amp;TEXT(N707,"00000.00")&amp;"_E"&amp;TEXT(O707,"00000.00")&amp;"_D"&amp;VLOOKUP(R707&amp;"-"&amp;T707,通道清单!C:L,5,FALSE)&amp;LEFT("_____",5-LEN(VLOOKUP(R707&amp;"-"&amp;T707,通道清单!C:L,4,FALSE)))&amp;VLOOKUP(R707&amp;"-"&amp;T707,通道清单!C:L,4,FALSE)&amp;"_S"&amp;TEXT(P707,"00000.00")&amp;"_E"&amp;TEXT(Q707,"00000.00")</f>
        <v>CS19_BW040.00_UR____H_S27400.00_E27440.00_DL____Y_S19500.00_E19540.00</v>
      </c>
      <c r="D707" s="29"/>
      <c r="E707" s="29"/>
      <c r="F707" s="29"/>
      <c r="G707" s="29" t="s">
        <v>9071</v>
      </c>
      <c r="H707" s="29">
        <f>VLOOKUP(G707,开关状态表!B:I,7,FALSE)</f>
        <v>1</v>
      </c>
      <c r="I707" s="29">
        <v>20</v>
      </c>
      <c r="J707" s="161">
        <v>40</v>
      </c>
      <c r="K707" s="29" t="s">
        <v>8732</v>
      </c>
      <c r="L707" s="29"/>
      <c r="M707" s="158" t="s">
        <v>8871</v>
      </c>
      <c r="N707" s="156">
        <f t="shared" si="106"/>
        <v>27400</v>
      </c>
      <c r="O707" s="156">
        <f t="shared" si="107"/>
        <v>27440</v>
      </c>
      <c r="P707" s="156">
        <f t="shared" si="108"/>
        <v>19500</v>
      </c>
      <c r="Q707" s="156">
        <f t="shared" si="109"/>
        <v>19540</v>
      </c>
      <c r="R707" s="29" t="str">
        <f>VLOOKUP(VLOOKUP(G707,开关状态表!B:H,2,FALSE),矩阵信息表!B:H,2,FALSE)</f>
        <v>CS19</v>
      </c>
      <c r="S707" s="29" t="str">
        <f>VLOOKUP(G707,开关状态表!B:H,5,FALSE)</f>
        <v>RH22R</v>
      </c>
      <c r="T707" s="29" t="str">
        <f>VLOOKUP(G707,开关状态表!B:H,6,FALSE)</f>
        <v>TY22L</v>
      </c>
      <c r="U707" s="29">
        <f>VLOOKUP(R707&amp;"-"&amp;S707,通道清单!C:L,8,FALSE)</f>
        <v>96</v>
      </c>
      <c r="V707" s="29">
        <f>VLOOKUP(R707&amp;"-"&amp;S707,通道清单!C:L,9,FALSE)</f>
        <v>27380</v>
      </c>
      <c r="W707" s="29">
        <f>VLOOKUP(R707&amp;"-"&amp;S707,通道清单!C:L,10,FALSE)</f>
        <v>27476</v>
      </c>
      <c r="X707" s="29">
        <f>VLOOKUP(R707&amp;"-"&amp;T707,通道清单!C:L,9,FALSE)</f>
        <v>19480</v>
      </c>
      <c r="Y707" s="29">
        <f>VLOOKUP(R707&amp;"-"&amp;T707,通道清单!C:L,10,FALSE)</f>
        <v>19576</v>
      </c>
    </row>
    <row r="708" ht="15" hidden="1" spans="1:25">
      <c r="A708" s="29">
        <f t="shared" si="110"/>
        <v>707</v>
      </c>
      <c r="B708" s="29" t="str">
        <f t="shared" si="105"/>
        <v>CS19-1-3-[22][22]-OFF60-BW36</v>
      </c>
      <c r="C708" s="29" t="str">
        <f>R708&amp;"_BW"&amp;TEXT(O708-N708,"000.00")&amp;"_U"&amp;VLOOKUP(R708&amp;"-"&amp;S708,通道清单!C:L,5,FALSE)&amp;LEFT("_____",5-LEN(VLOOKUP(R708&amp;"-"&amp;S708,通道清单!C:L,4,FALSE)))&amp;VLOOKUP(R708&amp;"-"&amp;S708,通道清单!C:L,4,FALSE)&amp;"_S"&amp;TEXT(N708,"00000.00")&amp;"_E"&amp;TEXT(O708,"00000.00")&amp;"_D"&amp;VLOOKUP(R708&amp;"-"&amp;T708,通道清单!C:L,5,FALSE)&amp;LEFT("_____",5-LEN(VLOOKUP(R708&amp;"-"&amp;T708,通道清单!C:L,4,FALSE)))&amp;VLOOKUP(R708&amp;"-"&amp;T708,通道清单!C:L,4,FALSE)&amp;"_S"&amp;TEXT(P708,"00000.00")&amp;"_E"&amp;TEXT(Q708,"00000.00")</f>
        <v>CS19_BW036.00_UR____H_S27440.00_E27476.00_DL____Y_S19540.00_E19576.00</v>
      </c>
      <c r="D708" s="29"/>
      <c r="E708" s="29"/>
      <c r="F708" s="29"/>
      <c r="G708" s="29" t="s">
        <v>9071</v>
      </c>
      <c r="H708" s="29">
        <f>VLOOKUP(G708,开关状态表!B:I,7,FALSE)</f>
        <v>1</v>
      </c>
      <c r="I708" s="29">
        <v>60</v>
      </c>
      <c r="J708" s="161">
        <v>36</v>
      </c>
      <c r="K708" s="29" t="s">
        <v>8732</v>
      </c>
      <c r="L708" s="29"/>
      <c r="M708" s="158" t="s">
        <v>9050</v>
      </c>
      <c r="N708" s="156">
        <f t="shared" si="106"/>
        <v>27440</v>
      </c>
      <c r="O708" s="156">
        <f t="shared" si="107"/>
        <v>27476</v>
      </c>
      <c r="P708" s="156">
        <f t="shared" si="108"/>
        <v>19540</v>
      </c>
      <c r="Q708" s="156">
        <f t="shared" si="109"/>
        <v>19576</v>
      </c>
      <c r="R708" s="29" t="str">
        <f>VLOOKUP(VLOOKUP(G708,开关状态表!B:H,2,FALSE),矩阵信息表!B:H,2,FALSE)</f>
        <v>CS19</v>
      </c>
      <c r="S708" s="29" t="str">
        <f>VLOOKUP(G708,开关状态表!B:H,5,FALSE)</f>
        <v>RH22R</v>
      </c>
      <c r="T708" s="29" t="str">
        <f>VLOOKUP(G708,开关状态表!B:H,6,FALSE)</f>
        <v>TY22L</v>
      </c>
      <c r="U708" s="29">
        <f>VLOOKUP(R708&amp;"-"&amp;S708,通道清单!C:L,8,FALSE)</f>
        <v>96</v>
      </c>
      <c r="V708" s="29">
        <f>VLOOKUP(R708&amp;"-"&amp;S708,通道清单!C:L,9,FALSE)</f>
        <v>27380</v>
      </c>
      <c r="W708" s="29">
        <f>VLOOKUP(R708&amp;"-"&amp;S708,通道清单!C:L,10,FALSE)</f>
        <v>27476</v>
      </c>
      <c r="X708" s="29">
        <f>VLOOKUP(R708&amp;"-"&amp;T708,通道清单!C:L,9,FALSE)</f>
        <v>19480</v>
      </c>
      <c r="Y708" s="29">
        <f>VLOOKUP(R708&amp;"-"&amp;T708,通道清单!C:L,10,FALSE)</f>
        <v>19576</v>
      </c>
    </row>
    <row r="709" ht="15" hidden="1" spans="1:25">
      <c r="A709" s="29">
        <f t="shared" si="110"/>
        <v>708</v>
      </c>
      <c r="B709" s="29" t="str">
        <f t="shared" si="105"/>
        <v>CS19-1-3-[23][23]-OFF0-BW20</v>
      </c>
      <c r="C709" s="29" t="str">
        <f>R709&amp;"_BW"&amp;TEXT(O709-N709,"000.00")&amp;"_U"&amp;VLOOKUP(R709&amp;"-"&amp;S709,通道清单!C:L,5,FALSE)&amp;LEFT("_____",5-LEN(VLOOKUP(R709&amp;"-"&amp;S709,通道清单!C:L,4,FALSE)))&amp;VLOOKUP(R709&amp;"-"&amp;S709,通道清单!C:L,4,FALSE)&amp;"_S"&amp;TEXT(N709,"00000.00")&amp;"_E"&amp;TEXT(O709,"00000.00")&amp;"_D"&amp;VLOOKUP(R709&amp;"-"&amp;T709,通道清单!C:L,5,FALSE)&amp;LEFT("_____",5-LEN(VLOOKUP(R709&amp;"-"&amp;T709,通道清单!C:L,4,FALSE)))&amp;VLOOKUP(R709&amp;"-"&amp;T709,通道清单!C:L,4,FALSE)&amp;"_S"&amp;TEXT(P709,"00000.00")&amp;"_E"&amp;TEXT(Q709,"00000.00")</f>
        <v>CS19_BW020.00_UL____H_S27716.00_E27736.00_DR____Y_S19216.00_E19236.00</v>
      </c>
      <c r="D709" s="29"/>
      <c r="E709" s="29"/>
      <c r="F709" s="29"/>
      <c r="G709" s="29" t="s">
        <v>9072</v>
      </c>
      <c r="H709" s="29">
        <f>VLOOKUP(G709,开关状态表!B:I,7,FALSE)</f>
        <v>1</v>
      </c>
      <c r="I709" s="29">
        <v>0</v>
      </c>
      <c r="J709" s="161">
        <v>20</v>
      </c>
      <c r="K709" s="29" t="s">
        <v>8732</v>
      </c>
      <c r="L709" s="29"/>
      <c r="M709" s="158" t="s">
        <v>8871</v>
      </c>
      <c r="N709" s="156">
        <f t="shared" si="106"/>
        <v>27716</v>
      </c>
      <c r="O709" s="156">
        <f t="shared" si="107"/>
        <v>27736</v>
      </c>
      <c r="P709" s="156">
        <f t="shared" si="108"/>
        <v>19216</v>
      </c>
      <c r="Q709" s="156">
        <f t="shared" si="109"/>
        <v>19236</v>
      </c>
      <c r="R709" s="29" t="str">
        <f>VLOOKUP(VLOOKUP(G709,开关状态表!B:H,2,FALSE),矩阵信息表!B:H,2,FALSE)</f>
        <v>CS19</v>
      </c>
      <c r="S709" s="29" t="str">
        <f>VLOOKUP(G709,开关状态表!B:H,5,FALSE)</f>
        <v>RH23L</v>
      </c>
      <c r="T709" s="29" t="str">
        <f>VLOOKUP(G709,开关状态表!B:H,6,FALSE)</f>
        <v>TY23R</v>
      </c>
      <c r="U709" s="29">
        <f>VLOOKUP(R709&amp;"-"&amp;S709,通道清单!C:L,8,FALSE)</f>
        <v>96</v>
      </c>
      <c r="V709" s="29">
        <f>VLOOKUP(R709&amp;"-"&amp;S709,通道清单!C:L,9,FALSE)</f>
        <v>27716</v>
      </c>
      <c r="W709" s="29">
        <f>VLOOKUP(R709&amp;"-"&amp;S709,通道清单!C:L,10,FALSE)</f>
        <v>27812</v>
      </c>
      <c r="X709" s="29">
        <f>VLOOKUP(R709&amp;"-"&amp;T709,通道清单!C:L,9,FALSE)</f>
        <v>19216</v>
      </c>
      <c r="Y709" s="29">
        <f>VLOOKUP(R709&amp;"-"&amp;T709,通道清单!C:L,10,FALSE)</f>
        <v>19312</v>
      </c>
    </row>
    <row r="710" ht="15" hidden="1" spans="1:25">
      <c r="A710" s="29">
        <f t="shared" si="110"/>
        <v>709</v>
      </c>
      <c r="B710" s="29" t="str">
        <f t="shared" si="105"/>
        <v>CS19-1-3-[23][23]-OFF20-BW40</v>
      </c>
      <c r="C710" s="29" t="str">
        <f>R710&amp;"_BW"&amp;TEXT(O710-N710,"000.00")&amp;"_U"&amp;VLOOKUP(R710&amp;"-"&amp;S710,通道清单!C:L,5,FALSE)&amp;LEFT("_____",5-LEN(VLOOKUP(R710&amp;"-"&amp;S710,通道清单!C:L,4,FALSE)))&amp;VLOOKUP(R710&amp;"-"&amp;S710,通道清单!C:L,4,FALSE)&amp;"_S"&amp;TEXT(N710,"00000.00")&amp;"_E"&amp;TEXT(O710,"00000.00")&amp;"_D"&amp;VLOOKUP(R710&amp;"-"&amp;T710,通道清单!C:L,5,FALSE)&amp;LEFT("_____",5-LEN(VLOOKUP(R710&amp;"-"&amp;T710,通道清单!C:L,4,FALSE)))&amp;VLOOKUP(R710&amp;"-"&amp;T710,通道清单!C:L,4,FALSE)&amp;"_S"&amp;TEXT(P710,"00000.00")&amp;"_E"&amp;TEXT(Q710,"00000.00")</f>
        <v>CS19_BW040.00_UL____H_S27736.00_E27776.00_DR____Y_S19236.00_E19276.00</v>
      </c>
      <c r="D710" s="29"/>
      <c r="E710" s="29"/>
      <c r="F710" s="29"/>
      <c r="G710" s="29" t="s">
        <v>9072</v>
      </c>
      <c r="H710" s="29">
        <f>VLOOKUP(G710,开关状态表!B:I,7,FALSE)</f>
        <v>1</v>
      </c>
      <c r="I710" s="29">
        <v>20</v>
      </c>
      <c r="J710" s="161">
        <v>40</v>
      </c>
      <c r="K710" s="29" t="s">
        <v>8732</v>
      </c>
      <c r="L710" s="29"/>
      <c r="M710" s="158" t="s">
        <v>8871</v>
      </c>
      <c r="N710" s="156">
        <f t="shared" si="106"/>
        <v>27736</v>
      </c>
      <c r="O710" s="156">
        <f t="shared" si="107"/>
        <v>27776</v>
      </c>
      <c r="P710" s="156">
        <f t="shared" si="108"/>
        <v>19236</v>
      </c>
      <c r="Q710" s="156">
        <f t="shared" si="109"/>
        <v>19276</v>
      </c>
      <c r="R710" s="29" t="str">
        <f>VLOOKUP(VLOOKUP(G710,开关状态表!B:H,2,FALSE),矩阵信息表!B:H,2,FALSE)</f>
        <v>CS19</v>
      </c>
      <c r="S710" s="29" t="str">
        <f>VLOOKUP(G710,开关状态表!B:H,5,FALSE)</f>
        <v>RH23L</v>
      </c>
      <c r="T710" s="29" t="str">
        <f>VLOOKUP(G710,开关状态表!B:H,6,FALSE)</f>
        <v>TY23R</v>
      </c>
      <c r="U710" s="29">
        <f>VLOOKUP(R710&amp;"-"&amp;S710,通道清单!C:L,8,FALSE)</f>
        <v>96</v>
      </c>
      <c r="V710" s="29">
        <f>VLOOKUP(R710&amp;"-"&amp;S710,通道清单!C:L,9,FALSE)</f>
        <v>27716</v>
      </c>
      <c r="W710" s="29">
        <f>VLOOKUP(R710&amp;"-"&amp;S710,通道清单!C:L,10,FALSE)</f>
        <v>27812</v>
      </c>
      <c r="X710" s="29">
        <f>VLOOKUP(R710&amp;"-"&amp;T710,通道清单!C:L,9,FALSE)</f>
        <v>19216</v>
      </c>
      <c r="Y710" s="29">
        <f>VLOOKUP(R710&amp;"-"&amp;T710,通道清单!C:L,10,FALSE)</f>
        <v>19312</v>
      </c>
    </row>
    <row r="711" ht="15" hidden="1" spans="1:25">
      <c r="A711" s="29">
        <f t="shared" si="110"/>
        <v>710</v>
      </c>
      <c r="B711" s="29" t="str">
        <f t="shared" si="105"/>
        <v>CS19-1-3-[23][23]-OFF60-BW36</v>
      </c>
      <c r="C711" s="29" t="str">
        <f>R711&amp;"_BW"&amp;TEXT(O711-N711,"000.00")&amp;"_U"&amp;VLOOKUP(R711&amp;"-"&amp;S711,通道清单!C:L,5,FALSE)&amp;LEFT("_____",5-LEN(VLOOKUP(R711&amp;"-"&amp;S711,通道清单!C:L,4,FALSE)))&amp;VLOOKUP(R711&amp;"-"&amp;S711,通道清单!C:L,4,FALSE)&amp;"_S"&amp;TEXT(N711,"00000.00")&amp;"_E"&amp;TEXT(O711,"00000.00")&amp;"_D"&amp;VLOOKUP(R711&amp;"-"&amp;T711,通道清单!C:L,5,FALSE)&amp;LEFT("_____",5-LEN(VLOOKUP(R711&amp;"-"&amp;T711,通道清单!C:L,4,FALSE)))&amp;VLOOKUP(R711&amp;"-"&amp;T711,通道清单!C:L,4,FALSE)&amp;"_S"&amp;TEXT(P711,"00000.00")&amp;"_E"&amp;TEXT(Q711,"00000.00")</f>
        <v>CS19_BW036.00_UL____H_S27776.00_E27812.00_DR____Y_S19276.00_E19312.00</v>
      </c>
      <c r="D711" s="29"/>
      <c r="E711" s="29"/>
      <c r="F711" s="29"/>
      <c r="G711" s="29" t="s">
        <v>9072</v>
      </c>
      <c r="H711" s="29">
        <f>VLOOKUP(G711,开关状态表!B:I,7,FALSE)</f>
        <v>1</v>
      </c>
      <c r="I711" s="29">
        <v>60</v>
      </c>
      <c r="J711" s="161">
        <v>36</v>
      </c>
      <c r="K711" s="29" t="s">
        <v>8732</v>
      </c>
      <c r="L711" s="29"/>
      <c r="M711" s="158" t="s">
        <v>9050</v>
      </c>
      <c r="N711" s="156">
        <f t="shared" si="106"/>
        <v>27776</v>
      </c>
      <c r="O711" s="156">
        <f t="shared" si="107"/>
        <v>27812</v>
      </c>
      <c r="P711" s="156">
        <f t="shared" si="108"/>
        <v>19276</v>
      </c>
      <c r="Q711" s="156">
        <f t="shared" si="109"/>
        <v>19312</v>
      </c>
      <c r="R711" s="29" t="str">
        <f>VLOOKUP(VLOOKUP(G711,开关状态表!B:H,2,FALSE),矩阵信息表!B:H,2,FALSE)</f>
        <v>CS19</v>
      </c>
      <c r="S711" s="29" t="str">
        <f>VLOOKUP(G711,开关状态表!B:H,5,FALSE)</f>
        <v>RH23L</v>
      </c>
      <c r="T711" s="29" t="str">
        <f>VLOOKUP(G711,开关状态表!B:H,6,FALSE)</f>
        <v>TY23R</v>
      </c>
      <c r="U711" s="29">
        <f>VLOOKUP(R711&amp;"-"&amp;S711,通道清单!C:L,8,FALSE)</f>
        <v>96</v>
      </c>
      <c r="V711" s="29">
        <f>VLOOKUP(R711&amp;"-"&amp;S711,通道清单!C:L,9,FALSE)</f>
        <v>27716</v>
      </c>
      <c r="W711" s="29">
        <f>VLOOKUP(R711&amp;"-"&amp;S711,通道清单!C:L,10,FALSE)</f>
        <v>27812</v>
      </c>
      <c r="X711" s="29">
        <f>VLOOKUP(R711&amp;"-"&amp;T711,通道清单!C:L,9,FALSE)</f>
        <v>19216</v>
      </c>
      <c r="Y711" s="29">
        <f>VLOOKUP(R711&amp;"-"&amp;T711,通道清单!C:L,10,FALSE)</f>
        <v>19312</v>
      </c>
    </row>
    <row r="712" ht="15" hidden="1" spans="1:25">
      <c r="A712" s="29">
        <f t="shared" si="110"/>
        <v>711</v>
      </c>
      <c r="B712" s="29" t="str">
        <f t="shared" si="105"/>
        <v>CS19-1-3-[24][24]-OFF0-BW20</v>
      </c>
      <c r="C712" s="29" t="str">
        <f>R712&amp;"_BW"&amp;TEXT(O712-N712,"000.00")&amp;"_U"&amp;VLOOKUP(R712&amp;"-"&amp;S712,通道清单!C:L,5,FALSE)&amp;LEFT("_____",5-LEN(VLOOKUP(R712&amp;"-"&amp;S712,通道清单!C:L,4,FALSE)))&amp;VLOOKUP(R712&amp;"-"&amp;S712,通道清单!C:L,4,FALSE)&amp;"_S"&amp;TEXT(N712,"00000.00")&amp;"_E"&amp;TEXT(O712,"00000.00")&amp;"_D"&amp;VLOOKUP(R712&amp;"-"&amp;T712,通道清单!C:L,5,FALSE)&amp;LEFT("_____",5-LEN(VLOOKUP(R712&amp;"-"&amp;T712,通道清单!C:L,4,FALSE)))&amp;VLOOKUP(R712&amp;"-"&amp;T712,通道清单!C:L,4,FALSE)&amp;"_S"&amp;TEXT(P712,"00000.00")&amp;"_E"&amp;TEXT(Q712,"00000.00")</f>
        <v>CS19_BW020.00_UR____H_S27225.00_E27245.00_DL____Y_S19325.00_E19345.00</v>
      </c>
      <c r="D712" s="29"/>
      <c r="E712" s="29"/>
      <c r="F712" s="29"/>
      <c r="G712" s="29" t="s">
        <v>9073</v>
      </c>
      <c r="H712" s="29">
        <f>VLOOKUP(G712,开关状态表!B:I,7,FALSE)</f>
        <v>1</v>
      </c>
      <c r="I712" s="29">
        <v>0</v>
      </c>
      <c r="J712" s="161">
        <v>20</v>
      </c>
      <c r="K712" s="29" t="s">
        <v>8732</v>
      </c>
      <c r="L712" s="29"/>
      <c r="M712" s="158" t="s">
        <v>8871</v>
      </c>
      <c r="N712" s="156">
        <f t="shared" si="106"/>
        <v>27225</v>
      </c>
      <c r="O712" s="156">
        <f t="shared" si="107"/>
        <v>27245</v>
      </c>
      <c r="P712" s="156">
        <f t="shared" si="108"/>
        <v>19325</v>
      </c>
      <c r="Q712" s="156">
        <f t="shared" si="109"/>
        <v>19345</v>
      </c>
      <c r="R712" s="29" t="str">
        <f>VLOOKUP(VLOOKUP(G712,开关状态表!B:H,2,FALSE),矩阵信息表!B:H,2,FALSE)</f>
        <v>CS19</v>
      </c>
      <c r="S712" s="29" t="str">
        <f>VLOOKUP(G712,开关状态表!B:H,5,FALSE)</f>
        <v>RH24R</v>
      </c>
      <c r="T712" s="29" t="str">
        <f>VLOOKUP(G712,开关状态表!B:H,6,FALSE)</f>
        <v>TY24L</v>
      </c>
      <c r="U712" s="29">
        <f>VLOOKUP(R712&amp;"-"&amp;S712,通道清单!C:L,8,FALSE)</f>
        <v>96</v>
      </c>
      <c r="V712" s="29">
        <f>VLOOKUP(R712&amp;"-"&amp;S712,通道清单!C:L,9,FALSE)</f>
        <v>27225</v>
      </c>
      <c r="W712" s="29">
        <f>VLOOKUP(R712&amp;"-"&amp;S712,通道清单!C:L,10,FALSE)</f>
        <v>27321</v>
      </c>
      <c r="X712" s="29">
        <f>VLOOKUP(R712&amp;"-"&amp;T712,通道清单!C:L,9,FALSE)</f>
        <v>19325</v>
      </c>
      <c r="Y712" s="29">
        <f>VLOOKUP(R712&amp;"-"&amp;T712,通道清单!C:L,10,FALSE)</f>
        <v>19421</v>
      </c>
    </row>
    <row r="713" ht="15" hidden="1" spans="1:25">
      <c r="A713" s="29">
        <f t="shared" si="110"/>
        <v>712</v>
      </c>
      <c r="B713" s="29" t="str">
        <f t="shared" si="105"/>
        <v>CS19-1-3-[24][24]-OFF20-BW40</v>
      </c>
      <c r="C713" s="29" t="str">
        <f>R713&amp;"_BW"&amp;TEXT(O713-N713,"000.00")&amp;"_U"&amp;VLOOKUP(R713&amp;"-"&amp;S713,通道清单!C:L,5,FALSE)&amp;LEFT("_____",5-LEN(VLOOKUP(R713&amp;"-"&amp;S713,通道清单!C:L,4,FALSE)))&amp;VLOOKUP(R713&amp;"-"&amp;S713,通道清单!C:L,4,FALSE)&amp;"_S"&amp;TEXT(N713,"00000.00")&amp;"_E"&amp;TEXT(O713,"00000.00")&amp;"_D"&amp;VLOOKUP(R713&amp;"-"&amp;T713,通道清单!C:L,5,FALSE)&amp;LEFT("_____",5-LEN(VLOOKUP(R713&amp;"-"&amp;T713,通道清单!C:L,4,FALSE)))&amp;VLOOKUP(R713&amp;"-"&amp;T713,通道清单!C:L,4,FALSE)&amp;"_S"&amp;TEXT(P713,"00000.00")&amp;"_E"&amp;TEXT(Q713,"00000.00")</f>
        <v>CS19_BW040.00_UR____H_S27245.00_E27285.00_DL____Y_S19345.00_E19385.00</v>
      </c>
      <c r="D713" s="29"/>
      <c r="E713" s="29"/>
      <c r="F713" s="29"/>
      <c r="G713" s="29" t="s">
        <v>9073</v>
      </c>
      <c r="H713" s="29">
        <f>VLOOKUP(G713,开关状态表!B:I,7,FALSE)</f>
        <v>1</v>
      </c>
      <c r="I713" s="29">
        <v>20</v>
      </c>
      <c r="J713" s="161">
        <v>40</v>
      </c>
      <c r="K713" s="29" t="s">
        <v>8732</v>
      </c>
      <c r="L713" s="29"/>
      <c r="M713" s="158" t="s">
        <v>8871</v>
      </c>
      <c r="N713" s="156">
        <f t="shared" si="106"/>
        <v>27245</v>
      </c>
      <c r="O713" s="156">
        <f t="shared" si="107"/>
        <v>27285</v>
      </c>
      <c r="P713" s="156">
        <f t="shared" si="108"/>
        <v>19345</v>
      </c>
      <c r="Q713" s="156">
        <f t="shared" si="109"/>
        <v>19385</v>
      </c>
      <c r="R713" s="29" t="str">
        <f>VLOOKUP(VLOOKUP(G713,开关状态表!B:H,2,FALSE),矩阵信息表!B:H,2,FALSE)</f>
        <v>CS19</v>
      </c>
      <c r="S713" s="29" t="str">
        <f>VLOOKUP(G713,开关状态表!B:H,5,FALSE)</f>
        <v>RH24R</v>
      </c>
      <c r="T713" s="29" t="str">
        <f>VLOOKUP(G713,开关状态表!B:H,6,FALSE)</f>
        <v>TY24L</v>
      </c>
      <c r="U713" s="29">
        <f>VLOOKUP(R713&amp;"-"&amp;S713,通道清单!C:L,8,FALSE)</f>
        <v>96</v>
      </c>
      <c r="V713" s="29">
        <f>VLOOKUP(R713&amp;"-"&amp;S713,通道清单!C:L,9,FALSE)</f>
        <v>27225</v>
      </c>
      <c r="W713" s="29">
        <f>VLOOKUP(R713&amp;"-"&amp;S713,通道清单!C:L,10,FALSE)</f>
        <v>27321</v>
      </c>
      <c r="X713" s="29">
        <f>VLOOKUP(R713&amp;"-"&amp;T713,通道清单!C:L,9,FALSE)</f>
        <v>19325</v>
      </c>
      <c r="Y713" s="29">
        <f>VLOOKUP(R713&amp;"-"&amp;T713,通道清单!C:L,10,FALSE)</f>
        <v>19421</v>
      </c>
    </row>
    <row r="714" ht="15" hidden="1" spans="1:25">
      <c r="A714" s="29">
        <f t="shared" si="110"/>
        <v>713</v>
      </c>
      <c r="B714" s="29" t="str">
        <f t="shared" si="105"/>
        <v>CS19-1-3-[24][24]-OFF60-BW36</v>
      </c>
      <c r="C714" s="29" t="str">
        <f>R714&amp;"_BW"&amp;TEXT(O714-N714,"000.00")&amp;"_U"&amp;VLOOKUP(R714&amp;"-"&amp;S714,通道清单!C:L,5,FALSE)&amp;LEFT("_____",5-LEN(VLOOKUP(R714&amp;"-"&amp;S714,通道清单!C:L,4,FALSE)))&amp;VLOOKUP(R714&amp;"-"&amp;S714,通道清单!C:L,4,FALSE)&amp;"_S"&amp;TEXT(N714,"00000.00")&amp;"_E"&amp;TEXT(O714,"00000.00")&amp;"_D"&amp;VLOOKUP(R714&amp;"-"&amp;T714,通道清单!C:L,5,FALSE)&amp;LEFT("_____",5-LEN(VLOOKUP(R714&amp;"-"&amp;T714,通道清单!C:L,4,FALSE)))&amp;VLOOKUP(R714&amp;"-"&amp;T714,通道清单!C:L,4,FALSE)&amp;"_S"&amp;TEXT(P714,"00000.00")&amp;"_E"&amp;TEXT(Q714,"00000.00")</f>
        <v>CS19_BW036.00_UR____H_S27285.00_E27321.00_DL____Y_S19385.00_E19421.00</v>
      </c>
      <c r="D714" s="29"/>
      <c r="E714" s="29"/>
      <c r="F714" s="29"/>
      <c r="G714" s="29" t="s">
        <v>9073</v>
      </c>
      <c r="H714" s="29">
        <f>VLOOKUP(G714,开关状态表!B:I,7,FALSE)</f>
        <v>1</v>
      </c>
      <c r="I714" s="29">
        <v>60</v>
      </c>
      <c r="J714" s="161">
        <v>36</v>
      </c>
      <c r="K714" s="29" t="s">
        <v>8732</v>
      </c>
      <c r="L714" s="29"/>
      <c r="M714" s="158" t="s">
        <v>9050</v>
      </c>
      <c r="N714" s="156">
        <f t="shared" si="106"/>
        <v>27285</v>
      </c>
      <c r="O714" s="156">
        <f t="shared" si="107"/>
        <v>27321</v>
      </c>
      <c r="P714" s="156">
        <f t="shared" si="108"/>
        <v>19385</v>
      </c>
      <c r="Q714" s="156">
        <f t="shared" si="109"/>
        <v>19421</v>
      </c>
      <c r="R714" s="29" t="str">
        <f>VLOOKUP(VLOOKUP(G714,开关状态表!B:H,2,FALSE),矩阵信息表!B:H,2,FALSE)</f>
        <v>CS19</v>
      </c>
      <c r="S714" s="29" t="str">
        <f>VLOOKUP(G714,开关状态表!B:H,5,FALSE)</f>
        <v>RH24R</v>
      </c>
      <c r="T714" s="29" t="str">
        <f>VLOOKUP(G714,开关状态表!B:H,6,FALSE)</f>
        <v>TY24L</v>
      </c>
      <c r="U714" s="29">
        <f>VLOOKUP(R714&amp;"-"&amp;S714,通道清单!C:L,8,FALSE)</f>
        <v>96</v>
      </c>
      <c r="V714" s="29">
        <f>VLOOKUP(R714&amp;"-"&amp;S714,通道清单!C:L,9,FALSE)</f>
        <v>27225</v>
      </c>
      <c r="W714" s="29">
        <f>VLOOKUP(R714&amp;"-"&amp;S714,通道清单!C:L,10,FALSE)</f>
        <v>27321</v>
      </c>
      <c r="X714" s="29">
        <f>VLOOKUP(R714&amp;"-"&amp;T714,通道清单!C:L,9,FALSE)</f>
        <v>19325</v>
      </c>
      <c r="Y714" s="29">
        <f>VLOOKUP(R714&amp;"-"&amp;T714,通道清单!C:L,10,FALSE)</f>
        <v>19421</v>
      </c>
    </row>
    <row r="715" ht="15" hidden="1" spans="1:25">
      <c r="A715" s="29">
        <f t="shared" si="110"/>
        <v>714</v>
      </c>
      <c r="B715" s="29" t="str">
        <f t="shared" si="105"/>
        <v>CS19-1-3-[25][25]-OFF0-BW20</v>
      </c>
      <c r="C715" s="29" t="str">
        <f>R715&amp;"_BW"&amp;TEXT(O715-N715,"000.00")&amp;"_U"&amp;VLOOKUP(R715&amp;"-"&amp;S715,通道清单!C:L,5,FALSE)&amp;LEFT("_____",5-LEN(VLOOKUP(R715&amp;"-"&amp;S715,通道清单!C:L,4,FALSE)))&amp;VLOOKUP(R715&amp;"-"&amp;S715,通道清单!C:L,4,FALSE)&amp;"_S"&amp;TEXT(N715,"00000.00")&amp;"_E"&amp;TEXT(O715,"00000.00")&amp;"_D"&amp;VLOOKUP(R715&amp;"-"&amp;T715,通道清单!C:L,5,FALSE)&amp;LEFT("_____",5-LEN(VLOOKUP(R715&amp;"-"&amp;T715,通道清单!C:L,4,FALSE)))&amp;VLOOKUP(R715&amp;"-"&amp;T715,通道清单!C:L,4,FALSE)&amp;"_S"&amp;TEXT(P715,"00000.00")&amp;"_E"&amp;TEXT(Q715,"00000.00")</f>
        <v>CS19_BW020.00_UL____H_S29027.00_E29047.00_DR____Y_S19107.00_E19127.00</v>
      </c>
      <c r="D715" s="29"/>
      <c r="E715" s="29"/>
      <c r="F715" s="29"/>
      <c r="G715" s="29" t="s">
        <v>9074</v>
      </c>
      <c r="H715" s="29">
        <f>VLOOKUP(G715,开关状态表!B:I,7,FALSE)</f>
        <v>1</v>
      </c>
      <c r="I715" s="29">
        <v>0</v>
      </c>
      <c r="J715" s="161">
        <v>20</v>
      </c>
      <c r="K715" s="29" t="s">
        <v>8732</v>
      </c>
      <c r="L715" s="29"/>
      <c r="M715" s="158" t="s">
        <v>8871</v>
      </c>
      <c r="N715" s="156">
        <f t="shared" si="106"/>
        <v>29027</v>
      </c>
      <c r="O715" s="156">
        <f t="shared" si="107"/>
        <v>29047</v>
      </c>
      <c r="P715" s="156">
        <f t="shared" si="108"/>
        <v>19107</v>
      </c>
      <c r="Q715" s="156">
        <f t="shared" si="109"/>
        <v>19127</v>
      </c>
      <c r="R715" s="29" t="str">
        <f>VLOOKUP(VLOOKUP(G715,开关状态表!B:H,2,FALSE),矩阵信息表!B:H,2,FALSE)</f>
        <v>CS19</v>
      </c>
      <c r="S715" s="29" t="str">
        <f>VLOOKUP(G715,开关状态表!B:H,5,FALSE)</f>
        <v>RH25L</v>
      </c>
      <c r="T715" s="29" t="str">
        <f>VLOOKUP(G715,开关状态表!B:H,6,FALSE)</f>
        <v>TY25R</v>
      </c>
      <c r="U715" s="29">
        <f>VLOOKUP(R715&amp;"-"&amp;S715,通道清单!C:L,8,FALSE)</f>
        <v>96</v>
      </c>
      <c r="V715" s="29">
        <f>VLOOKUP(R715&amp;"-"&amp;S715,通道清单!C:L,9,FALSE)</f>
        <v>29027</v>
      </c>
      <c r="W715" s="29">
        <f>VLOOKUP(R715&amp;"-"&amp;S715,通道清单!C:L,10,FALSE)</f>
        <v>29123</v>
      </c>
      <c r="X715" s="29">
        <f>VLOOKUP(R715&amp;"-"&amp;T715,通道清单!C:L,9,FALSE)</f>
        <v>19107</v>
      </c>
      <c r="Y715" s="29">
        <f>VLOOKUP(R715&amp;"-"&amp;T715,通道清单!C:L,10,FALSE)</f>
        <v>19203</v>
      </c>
    </row>
    <row r="716" ht="15" hidden="1" spans="1:25">
      <c r="A716" s="29">
        <f t="shared" si="110"/>
        <v>715</v>
      </c>
      <c r="B716" s="29" t="str">
        <f t="shared" si="105"/>
        <v>CS19-1-3-[25][25]-OFF20-BW40</v>
      </c>
      <c r="C716" s="29" t="str">
        <f>R716&amp;"_BW"&amp;TEXT(O716-N716,"000.00")&amp;"_U"&amp;VLOOKUP(R716&amp;"-"&amp;S716,通道清单!C:L,5,FALSE)&amp;LEFT("_____",5-LEN(VLOOKUP(R716&amp;"-"&amp;S716,通道清单!C:L,4,FALSE)))&amp;VLOOKUP(R716&amp;"-"&amp;S716,通道清单!C:L,4,FALSE)&amp;"_S"&amp;TEXT(N716,"00000.00")&amp;"_E"&amp;TEXT(O716,"00000.00")&amp;"_D"&amp;VLOOKUP(R716&amp;"-"&amp;T716,通道清单!C:L,5,FALSE)&amp;LEFT("_____",5-LEN(VLOOKUP(R716&amp;"-"&amp;T716,通道清单!C:L,4,FALSE)))&amp;VLOOKUP(R716&amp;"-"&amp;T716,通道清单!C:L,4,FALSE)&amp;"_S"&amp;TEXT(P716,"00000.00")&amp;"_E"&amp;TEXT(Q716,"00000.00")</f>
        <v>CS19_BW040.00_UL____H_S29047.00_E29087.00_DR____Y_S19127.00_E19167.00</v>
      </c>
      <c r="D716" s="29"/>
      <c r="E716" s="29"/>
      <c r="F716" s="29"/>
      <c r="G716" s="29" t="s">
        <v>9074</v>
      </c>
      <c r="H716" s="29">
        <f>VLOOKUP(G716,开关状态表!B:I,7,FALSE)</f>
        <v>1</v>
      </c>
      <c r="I716" s="29">
        <v>20</v>
      </c>
      <c r="J716" s="161">
        <v>40</v>
      </c>
      <c r="K716" s="29" t="s">
        <v>8732</v>
      </c>
      <c r="L716" s="29"/>
      <c r="M716" s="158" t="s">
        <v>8871</v>
      </c>
      <c r="N716" s="156">
        <f t="shared" si="106"/>
        <v>29047</v>
      </c>
      <c r="O716" s="156">
        <f t="shared" si="107"/>
        <v>29087</v>
      </c>
      <c r="P716" s="156">
        <f t="shared" si="108"/>
        <v>19127</v>
      </c>
      <c r="Q716" s="156">
        <f t="shared" si="109"/>
        <v>19167</v>
      </c>
      <c r="R716" s="29" t="str">
        <f>VLOOKUP(VLOOKUP(G716,开关状态表!B:H,2,FALSE),矩阵信息表!B:H,2,FALSE)</f>
        <v>CS19</v>
      </c>
      <c r="S716" s="29" t="str">
        <f>VLOOKUP(G716,开关状态表!B:H,5,FALSE)</f>
        <v>RH25L</v>
      </c>
      <c r="T716" s="29" t="str">
        <f>VLOOKUP(G716,开关状态表!B:H,6,FALSE)</f>
        <v>TY25R</v>
      </c>
      <c r="U716" s="29">
        <f>VLOOKUP(R716&amp;"-"&amp;S716,通道清单!C:L,8,FALSE)</f>
        <v>96</v>
      </c>
      <c r="V716" s="29">
        <f>VLOOKUP(R716&amp;"-"&amp;S716,通道清单!C:L,9,FALSE)</f>
        <v>29027</v>
      </c>
      <c r="W716" s="29">
        <f>VLOOKUP(R716&amp;"-"&amp;S716,通道清单!C:L,10,FALSE)</f>
        <v>29123</v>
      </c>
      <c r="X716" s="29">
        <f>VLOOKUP(R716&amp;"-"&amp;T716,通道清单!C:L,9,FALSE)</f>
        <v>19107</v>
      </c>
      <c r="Y716" s="29">
        <f>VLOOKUP(R716&amp;"-"&amp;T716,通道清单!C:L,10,FALSE)</f>
        <v>19203</v>
      </c>
    </row>
    <row r="717" ht="15" hidden="1" spans="1:25">
      <c r="A717" s="29">
        <f t="shared" si="110"/>
        <v>716</v>
      </c>
      <c r="B717" s="29" t="str">
        <f t="shared" si="105"/>
        <v>CS19-1-3-[25][25]-OFF60-BW36</v>
      </c>
      <c r="C717" s="29" t="str">
        <f>R717&amp;"_BW"&amp;TEXT(O717-N717,"000.00")&amp;"_U"&amp;VLOOKUP(R717&amp;"-"&amp;S717,通道清单!C:L,5,FALSE)&amp;LEFT("_____",5-LEN(VLOOKUP(R717&amp;"-"&amp;S717,通道清单!C:L,4,FALSE)))&amp;VLOOKUP(R717&amp;"-"&amp;S717,通道清单!C:L,4,FALSE)&amp;"_S"&amp;TEXT(N717,"00000.00")&amp;"_E"&amp;TEXT(O717,"00000.00")&amp;"_D"&amp;VLOOKUP(R717&amp;"-"&amp;T717,通道清单!C:L,5,FALSE)&amp;LEFT("_____",5-LEN(VLOOKUP(R717&amp;"-"&amp;T717,通道清单!C:L,4,FALSE)))&amp;VLOOKUP(R717&amp;"-"&amp;T717,通道清单!C:L,4,FALSE)&amp;"_S"&amp;TEXT(P717,"00000.00")&amp;"_E"&amp;TEXT(Q717,"00000.00")</f>
        <v>CS19_BW036.00_UL____H_S29087.00_E29123.00_DR____Y_S19167.00_E19203.00</v>
      </c>
      <c r="D717" s="29"/>
      <c r="E717" s="29"/>
      <c r="F717" s="29"/>
      <c r="G717" s="29" t="s">
        <v>9074</v>
      </c>
      <c r="H717" s="29">
        <f>VLOOKUP(G717,开关状态表!B:I,7,FALSE)</f>
        <v>1</v>
      </c>
      <c r="I717" s="29">
        <v>60</v>
      </c>
      <c r="J717" s="161">
        <v>36</v>
      </c>
      <c r="K717" s="29" t="s">
        <v>8732</v>
      </c>
      <c r="L717" s="29"/>
      <c r="M717" s="158" t="s">
        <v>9050</v>
      </c>
      <c r="N717" s="156">
        <f t="shared" si="106"/>
        <v>29087</v>
      </c>
      <c r="O717" s="156">
        <f t="shared" si="107"/>
        <v>29123</v>
      </c>
      <c r="P717" s="156">
        <f t="shared" si="108"/>
        <v>19167</v>
      </c>
      <c r="Q717" s="156">
        <f t="shared" si="109"/>
        <v>19203</v>
      </c>
      <c r="R717" s="29" t="str">
        <f>VLOOKUP(VLOOKUP(G717,开关状态表!B:H,2,FALSE),矩阵信息表!B:H,2,FALSE)</f>
        <v>CS19</v>
      </c>
      <c r="S717" s="29" t="str">
        <f>VLOOKUP(G717,开关状态表!B:H,5,FALSE)</f>
        <v>RH25L</v>
      </c>
      <c r="T717" s="29" t="str">
        <f>VLOOKUP(G717,开关状态表!B:H,6,FALSE)</f>
        <v>TY25R</v>
      </c>
      <c r="U717" s="29">
        <f>VLOOKUP(R717&amp;"-"&amp;S717,通道清单!C:L,8,FALSE)</f>
        <v>96</v>
      </c>
      <c r="V717" s="29">
        <f>VLOOKUP(R717&amp;"-"&amp;S717,通道清单!C:L,9,FALSE)</f>
        <v>29027</v>
      </c>
      <c r="W717" s="29">
        <f>VLOOKUP(R717&amp;"-"&amp;S717,通道清单!C:L,10,FALSE)</f>
        <v>29123</v>
      </c>
      <c r="X717" s="29">
        <f>VLOOKUP(R717&amp;"-"&amp;T717,通道清单!C:L,9,FALSE)</f>
        <v>19107</v>
      </c>
      <c r="Y717" s="29">
        <f>VLOOKUP(R717&amp;"-"&amp;T717,通道清单!C:L,10,FALSE)</f>
        <v>19203</v>
      </c>
    </row>
    <row r="718" ht="15" hidden="1" spans="1:25">
      <c r="A718" s="29">
        <f t="shared" si="110"/>
        <v>717</v>
      </c>
      <c r="B718" s="29" t="str">
        <f t="shared" si="105"/>
        <v>CS19-1-3-[26][26]-OFF0-BW20</v>
      </c>
      <c r="C718" s="29" t="str">
        <f>R718&amp;"_BW"&amp;TEXT(O718-N718,"000.00")&amp;"_U"&amp;VLOOKUP(R718&amp;"-"&amp;S718,通道清单!C:L,5,FALSE)&amp;LEFT("_____",5-LEN(VLOOKUP(R718&amp;"-"&amp;S718,通道清单!C:L,4,FALSE)))&amp;VLOOKUP(R718&amp;"-"&amp;S718,通道清单!C:L,4,FALSE)&amp;"_S"&amp;TEXT(N718,"00000.00")&amp;"_E"&amp;TEXT(O718,"00000.00")&amp;"_D"&amp;VLOOKUP(R718&amp;"-"&amp;T718,通道清单!C:L,5,FALSE)&amp;LEFT("_____",5-LEN(VLOOKUP(R718&amp;"-"&amp;T718,通道清单!C:L,4,FALSE)))&amp;VLOOKUP(R718&amp;"-"&amp;T718,通道清单!C:L,4,FALSE)&amp;"_S"&amp;TEXT(P718,"00000.00")&amp;"_E"&amp;TEXT(Q718,"00000.00")</f>
        <v>CS19_BW020.00_UR____H_S29027.00_E29047.00_DL____Y_S19107.00_E19127.00</v>
      </c>
      <c r="D718" s="29"/>
      <c r="E718" s="29"/>
      <c r="F718" s="29"/>
      <c r="G718" s="29" t="s">
        <v>9075</v>
      </c>
      <c r="H718" s="29">
        <f>VLOOKUP(G718,开关状态表!B:I,7,FALSE)</f>
        <v>1</v>
      </c>
      <c r="I718" s="29">
        <v>0</v>
      </c>
      <c r="J718" s="161">
        <v>20</v>
      </c>
      <c r="K718" s="29" t="s">
        <v>8732</v>
      </c>
      <c r="L718" s="29"/>
      <c r="M718" s="158" t="s">
        <v>8871</v>
      </c>
      <c r="N718" s="156">
        <f t="shared" si="106"/>
        <v>29027</v>
      </c>
      <c r="O718" s="156">
        <f t="shared" si="107"/>
        <v>29047</v>
      </c>
      <c r="P718" s="156">
        <f t="shared" si="108"/>
        <v>19107</v>
      </c>
      <c r="Q718" s="156">
        <f t="shared" si="109"/>
        <v>19127</v>
      </c>
      <c r="R718" s="29" t="str">
        <f>VLOOKUP(VLOOKUP(G718,开关状态表!B:H,2,FALSE),矩阵信息表!B:H,2,FALSE)</f>
        <v>CS19</v>
      </c>
      <c r="S718" s="29" t="str">
        <f>VLOOKUP(G718,开关状态表!B:H,5,FALSE)</f>
        <v>RH26R</v>
      </c>
      <c r="T718" s="29" t="str">
        <f>VLOOKUP(G718,开关状态表!B:H,6,FALSE)</f>
        <v>TY26L</v>
      </c>
      <c r="U718" s="29">
        <f>VLOOKUP(R718&amp;"-"&amp;S718,通道清单!C:L,8,FALSE)</f>
        <v>96</v>
      </c>
      <c r="V718" s="29">
        <f>VLOOKUP(R718&amp;"-"&amp;S718,通道清单!C:L,9,FALSE)</f>
        <v>29027</v>
      </c>
      <c r="W718" s="29">
        <f>VLOOKUP(R718&amp;"-"&amp;S718,通道清单!C:L,10,FALSE)</f>
        <v>29123</v>
      </c>
      <c r="X718" s="29">
        <f>VLOOKUP(R718&amp;"-"&amp;T718,通道清单!C:L,9,FALSE)</f>
        <v>19107</v>
      </c>
      <c r="Y718" s="29">
        <f>VLOOKUP(R718&amp;"-"&amp;T718,通道清单!C:L,10,FALSE)</f>
        <v>19203</v>
      </c>
    </row>
    <row r="719" ht="15" hidden="1" spans="1:25">
      <c r="A719" s="29">
        <f t="shared" si="110"/>
        <v>718</v>
      </c>
      <c r="B719" s="29" t="str">
        <f t="shared" si="105"/>
        <v>CS19-1-3-[26][26]-OFF20-BW40</v>
      </c>
      <c r="C719" s="29" t="str">
        <f>R719&amp;"_BW"&amp;TEXT(O719-N719,"000.00")&amp;"_U"&amp;VLOOKUP(R719&amp;"-"&amp;S719,通道清单!C:L,5,FALSE)&amp;LEFT("_____",5-LEN(VLOOKUP(R719&amp;"-"&amp;S719,通道清单!C:L,4,FALSE)))&amp;VLOOKUP(R719&amp;"-"&amp;S719,通道清单!C:L,4,FALSE)&amp;"_S"&amp;TEXT(N719,"00000.00")&amp;"_E"&amp;TEXT(O719,"00000.00")&amp;"_D"&amp;VLOOKUP(R719&amp;"-"&amp;T719,通道清单!C:L,5,FALSE)&amp;LEFT("_____",5-LEN(VLOOKUP(R719&amp;"-"&amp;T719,通道清单!C:L,4,FALSE)))&amp;VLOOKUP(R719&amp;"-"&amp;T719,通道清单!C:L,4,FALSE)&amp;"_S"&amp;TEXT(P719,"00000.00")&amp;"_E"&amp;TEXT(Q719,"00000.00")</f>
        <v>CS19_BW040.00_UR____H_S29047.00_E29087.00_DL____Y_S19127.00_E19167.00</v>
      </c>
      <c r="D719" s="29"/>
      <c r="E719" s="29"/>
      <c r="F719" s="29"/>
      <c r="G719" s="29" t="s">
        <v>9075</v>
      </c>
      <c r="H719" s="29">
        <f>VLOOKUP(G719,开关状态表!B:I,7,FALSE)</f>
        <v>1</v>
      </c>
      <c r="I719" s="29">
        <v>20</v>
      </c>
      <c r="J719" s="161">
        <v>40</v>
      </c>
      <c r="K719" s="29" t="s">
        <v>8732</v>
      </c>
      <c r="L719" s="29"/>
      <c r="M719" s="158" t="s">
        <v>8871</v>
      </c>
      <c r="N719" s="156">
        <f t="shared" si="106"/>
        <v>29047</v>
      </c>
      <c r="O719" s="156">
        <f t="shared" si="107"/>
        <v>29087</v>
      </c>
      <c r="P719" s="156">
        <f t="shared" si="108"/>
        <v>19127</v>
      </c>
      <c r="Q719" s="156">
        <f t="shared" si="109"/>
        <v>19167</v>
      </c>
      <c r="R719" s="29" t="str">
        <f>VLOOKUP(VLOOKUP(G719,开关状态表!B:H,2,FALSE),矩阵信息表!B:H,2,FALSE)</f>
        <v>CS19</v>
      </c>
      <c r="S719" s="29" t="str">
        <f>VLOOKUP(G719,开关状态表!B:H,5,FALSE)</f>
        <v>RH26R</v>
      </c>
      <c r="T719" s="29" t="str">
        <f>VLOOKUP(G719,开关状态表!B:H,6,FALSE)</f>
        <v>TY26L</v>
      </c>
      <c r="U719" s="29">
        <f>VLOOKUP(R719&amp;"-"&amp;S719,通道清单!C:L,8,FALSE)</f>
        <v>96</v>
      </c>
      <c r="V719" s="29">
        <f>VLOOKUP(R719&amp;"-"&amp;S719,通道清单!C:L,9,FALSE)</f>
        <v>29027</v>
      </c>
      <c r="W719" s="29">
        <f>VLOOKUP(R719&amp;"-"&amp;S719,通道清单!C:L,10,FALSE)</f>
        <v>29123</v>
      </c>
      <c r="X719" s="29">
        <f>VLOOKUP(R719&amp;"-"&amp;T719,通道清单!C:L,9,FALSE)</f>
        <v>19107</v>
      </c>
      <c r="Y719" s="29">
        <f>VLOOKUP(R719&amp;"-"&amp;T719,通道清单!C:L,10,FALSE)</f>
        <v>19203</v>
      </c>
    </row>
    <row r="720" ht="15" hidden="1" spans="1:25">
      <c r="A720" s="29">
        <f t="shared" si="110"/>
        <v>719</v>
      </c>
      <c r="B720" s="29" t="str">
        <f t="shared" si="105"/>
        <v>CS19-1-3-[26][26]-OFF60-BW36</v>
      </c>
      <c r="C720" s="29" t="str">
        <f>R720&amp;"_BW"&amp;TEXT(O720-N720,"000.00")&amp;"_U"&amp;VLOOKUP(R720&amp;"-"&amp;S720,通道清单!C:L,5,FALSE)&amp;LEFT("_____",5-LEN(VLOOKUP(R720&amp;"-"&amp;S720,通道清单!C:L,4,FALSE)))&amp;VLOOKUP(R720&amp;"-"&amp;S720,通道清单!C:L,4,FALSE)&amp;"_S"&amp;TEXT(N720,"00000.00")&amp;"_E"&amp;TEXT(O720,"00000.00")&amp;"_D"&amp;VLOOKUP(R720&amp;"-"&amp;T720,通道清单!C:L,5,FALSE)&amp;LEFT("_____",5-LEN(VLOOKUP(R720&amp;"-"&amp;T720,通道清单!C:L,4,FALSE)))&amp;VLOOKUP(R720&amp;"-"&amp;T720,通道清单!C:L,4,FALSE)&amp;"_S"&amp;TEXT(P720,"00000.00")&amp;"_E"&amp;TEXT(Q720,"00000.00")</f>
        <v>CS19_BW036.00_UR____H_S29087.00_E29123.00_DL____Y_S19167.00_E19203.00</v>
      </c>
      <c r="D720" s="29"/>
      <c r="E720" s="29"/>
      <c r="F720" s="29"/>
      <c r="G720" s="29" t="s">
        <v>9075</v>
      </c>
      <c r="H720" s="29">
        <f>VLOOKUP(G720,开关状态表!B:I,7,FALSE)</f>
        <v>1</v>
      </c>
      <c r="I720" s="29">
        <v>60</v>
      </c>
      <c r="J720" s="161">
        <v>36</v>
      </c>
      <c r="K720" s="29" t="s">
        <v>8732</v>
      </c>
      <c r="L720" s="29"/>
      <c r="M720" s="158" t="s">
        <v>9050</v>
      </c>
      <c r="N720" s="156">
        <f t="shared" si="106"/>
        <v>29087</v>
      </c>
      <c r="O720" s="156">
        <f t="shared" si="107"/>
        <v>29123</v>
      </c>
      <c r="P720" s="156">
        <f t="shared" si="108"/>
        <v>19167</v>
      </c>
      <c r="Q720" s="156">
        <f t="shared" si="109"/>
        <v>19203</v>
      </c>
      <c r="R720" s="29" t="str">
        <f>VLOOKUP(VLOOKUP(G720,开关状态表!B:H,2,FALSE),矩阵信息表!B:H,2,FALSE)</f>
        <v>CS19</v>
      </c>
      <c r="S720" s="29" t="str">
        <f>VLOOKUP(G720,开关状态表!B:H,5,FALSE)</f>
        <v>RH26R</v>
      </c>
      <c r="T720" s="29" t="str">
        <f>VLOOKUP(G720,开关状态表!B:H,6,FALSE)</f>
        <v>TY26L</v>
      </c>
      <c r="U720" s="29">
        <f>VLOOKUP(R720&amp;"-"&amp;S720,通道清单!C:L,8,FALSE)</f>
        <v>96</v>
      </c>
      <c r="V720" s="29">
        <f>VLOOKUP(R720&amp;"-"&amp;S720,通道清单!C:L,9,FALSE)</f>
        <v>29027</v>
      </c>
      <c r="W720" s="29">
        <f>VLOOKUP(R720&amp;"-"&amp;S720,通道清单!C:L,10,FALSE)</f>
        <v>29123</v>
      </c>
      <c r="X720" s="29">
        <f>VLOOKUP(R720&amp;"-"&amp;T720,通道清单!C:L,9,FALSE)</f>
        <v>19107</v>
      </c>
      <c r="Y720" s="29">
        <f>VLOOKUP(R720&amp;"-"&amp;T720,通道清单!C:L,10,FALSE)</f>
        <v>19203</v>
      </c>
    </row>
    <row r="721" ht="15" hidden="1" spans="1:25">
      <c r="A721" s="29">
        <f t="shared" si="110"/>
        <v>720</v>
      </c>
      <c r="B721" s="29" t="str">
        <f t="shared" si="105"/>
        <v>CS19-1-3-[27][27]-OFF0-BW20</v>
      </c>
      <c r="C721" s="29" t="str">
        <f>R721&amp;"_BW"&amp;TEXT(O721-N721,"000.00")&amp;"_U"&amp;VLOOKUP(R721&amp;"-"&amp;S721,通道清单!C:L,5,FALSE)&amp;LEFT("_____",5-LEN(VLOOKUP(R721&amp;"-"&amp;S721,通道清单!C:L,4,FALSE)))&amp;VLOOKUP(R721&amp;"-"&amp;S721,通道清单!C:L,4,FALSE)&amp;"_S"&amp;TEXT(N721,"00000.00")&amp;"_E"&amp;TEXT(O721,"00000.00")&amp;"_D"&amp;VLOOKUP(R721&amp;"-"&amp;T721,通道清单!C:L,5,FALSE)&amp;LEFT("_____",5-LEN(VLOOKUP(R721&amp;"-"&amp;T721,通道清单!C:L,4,FALSE)))&amp;VLOOKUP(R721&amp;"-"&amp;T721,通道清单!C:L,4,FALSE)&amp;"_S"&amp;TEXT(P721,"00000.00")&amp;"_E"&amp;TEXT(Q721,"00000.00")</f>
        <v>CS19_BW020.00_UR____H_S27716.00_E27736.00_DL____Y_S19216.00_E19236.00</v>
      </c>
      <c r="D721" s="29"/>
      <c r="E721" s="29"/>
      <c r="F721" s="29"/>
      <c r="G721" s="29" t="s">
        <v>9076</v>
      </c>
      <c r="H721" s="29">
        <f>VLOOKUP(G721,开关状态表!B:I,7,FALSE)</f>
        <v>1</v>
      </c>
      <c r="I721" s="29">
        <v>0</v>
      </c>
      <c r="J721" s="161">
        <v>20</v>
      </c>
      <c r="K721" s="29" t="s">
        <v>8732</v>
      </c>
      <c r="L721" s="29"/>
      <c r="M721" s="158" t="s">
        <v>8871</v>
      </c>
      <c r="N721" s="156">
        <f t="shared" si="106"/>
        <v>27716</v>
      </c>
      <c r="O721" s="156">
        <f t="shared" si="107"/>
        <v>27736</v>
      </c>
      <c r="P721" s="156">
        <f t="shared" si="108"/>
        <v>19216</v>
      </c>
      <c r="Q721" s="156">
        <f t="shared" si="109"/>
        <v>19236</v>
      </c>
      <c r="R721" s="29" t="str">
        <f>VLOOKUP(VLOOKUP(G721,开关状态表!B:H,2,FALSE),矩阵信息表!B:H,2,FALSE)</f>
        <v>CS19</v>
      </c>
      <c r="S721" s="29" t="str">
        <f>VLOOKUP(G721,开关状态表!B:H,5,FALSE)</f>
        <v>RH27R</v>
      </c>
      <c r="T721" s="29" t="str">
        <f>VLOOKUP(G721,开关状态表!B:H,6,FALSE)</f>
        <v>TY27L</v>
      </c>
      <c r="U721" s="29">
        <f>VLOOKUP(R721&amp;"-"&amp;S721,通道清单!C:L,8,FALSE)</f>
        <v>96</v>
      </c>
      <c r="V721" s="29">
        <f>VLOOKUP(R721&amp;"-"&amp;S721,通道清单!C:L,9,FALSE)</f>
        <v>27716</v>
      </c>
      <c r="W721" s="29">
        <f>VLOOKUP(R721&amp;"-"&amp;S721,通道清单!C:L,10,FALSE)</f>
        <v>27812</v>
      </c>
      <c r="X721" s="29">
        <f>VLOOKUP(R721&amp;"-"&amp;T721,通道清单!C:L,9,FALSE)</f>
        <v>19216</v>
      </c>
      <c r="Y721" s="29">
        <f>VLOOKUP(R721&amp;"-"&amp;T721,通道清单!C:L,10,FALSE)</f>
        <v>19312</v>
      </c>
    </row>
    <row r="722" ht="15" hidden="1" spans="1:25">
      <c r="A722" s="29">
        <f t="shared" si="110"/>
        <v>721</v>
      </c>
      <c r="B722" s="29" t="str">
        <f t="shared" si="105"/>
        <v>CS19-1-3-[27][27]-OFF20-BW40</v>
      </c>
      <c r="C722" s="29" t="str">
        <f>R722&amp;"_BW"&amp;TEXT(O722-N722,"000.00")&amp;"_U"&amp;VLOOKUP(R722&amp;"-"&amp;S722,通道清单!C:L,5,FALSE)&amp;LEFT("_____",5-LEN(VLOOKUP(R722&amp;"-"&amp;S722,通道清单!C:L,4,FALSE)))&amp;VLOOKUP(R722&amp;"-"&amp;S722,通道清单!C:L,4,FALSE)&amp;"_S"&amp;TEXT(N722,"00000.00")&amp;"_E"&amp;TEXT(O722,"00000.00")&amp;"_D"&amp;VLOOKUP(R722&amp;"-"&amp;T722,通道清单!C:L,5,FALSE)&amp;LEFT("_____",5-LEN(VLOOKUP(R722&amp;"-"&amp;T722,通道清单!C:L,4,FALSE)))&amp;VLOOKUP(R722&amp;"-"&amp;T722,通道清单!C:L,4,FALSE)&amp;"_S"&amp;TEXT(P722,"00000.00")&amp;"_E"&amp;TEXT(Q722,"00000.00")</f>
        <v>CS19_BW040.00_UR____H_S27736.00_E27776.00_DL____Y_S19236.00_E19276.00</v>
      </c>
      <c r="D722" s="29"/>
      <c r="E722" s="29"/>
      <c r="F722" s="29"/>
      <c r="G722" s="29" t="s">
        <v>9076</v>
      </c>
      <c r="H722" s="29">
        <f>VLOOKUP(G722,开关状态表!B:I,7,FALSE)</f>
        <v>1</v>
      </c>
      <c r="I722" s="29">
        <v>20</v>
      </c>
      <c r="J722" s="161">
        <v>40</v>
      </c>
      <c r="K722" s="29" t="s">
        <v>8732</v>
      </c>
      <c r="L722" s="29"/>
      <c r="M722" s="158" t="s">
        <v>8871</v>
      </c>
      <c r="N722" s="156">
        <f t="shared" si="106"/>
        <v>27736</v>
      </c>
      <c r="O722" s="156">
        <f t="shared" si="107"/>
        <v>27776</v>
      </c>
      <c r="P722" s="156">
        <f t="shared" si="108"/>
        <v>19236</v>
      </c>
      <c r="Q722" s="156">
        <f t="shared" si="109"/>
        <v>19276</v>
      </c>
      <c r="R722" s="29" t="str">
        <f>VLOOKUP(VLOOKUP(G722,开关状态表!B:H,2,FALSE),矩阵信息表!B:H,2,FALSE)</f>
        <v>CS19</v>
      </c>
      <c r="S722" s="29" t="str">
        <f>VLOOKUP(G722,开关状态表!B:H,5,FALSE)</f>
        <v>RH27R</v>
      </c>
      <c r="T722" s="29" t="str">
        <f>VLOOKUP(G722,开关状态表!B:H,6,FALSE)</f>
        <v>TY27L</v>
      </c>
      <c r="U722" s="29">
        <f>VLOOKUP(R722&amp;"-"&amp;S722,通道清单!C:L,8,FALSE)</f>
        <v>96</v>
      </c>
      <c r="V722" s="29">
        <f>VLOOKUP(R722&amp;"-"&amp;S722,通道清单!C:L,9,FALSE)</f>
        <v>27716</v>
      </c>
      <c r="W722" s="29">
        <f>VLOOKUP(R722&amp;"-"&amp;S722,通道清单!C:L,10,FALSE)</f>
        <v>27812</v>
      </c>
      <c r="X722" s="29">
        <f>VLOOKUP(R722&amp;"-"&amp;T722,通道清单!C:L,9,FALSE)</f>
        <v>19216</v>
      </c>
      <c r="Y722" s="29">
        <f>VLOOKUP(R722&amp;"-"&amp;T722,通道清单!C:L,10,FALSE)</f>
        <v>19312</v>
      </c>
    </row>
    <row r="723" ht="15" hidden="1" spans="1:25">
      <c r="A723" s="29">
        <f t="shared" si="110"/>
        <v>722</v>
      </c>
      <c r="B723" s="29" t="str">
        <f t="shared" si="105"/>
        <v>CS19-1-3-[27][27]-OFF60-BW36</v>
      </c>
      <c r="C723" s="29" t="str">
        <f>R723&amp;"_BW"&amp;TEXT(O723-N723,"000.00")&amp;"_U"&amp;VLOOKUP(R723&amp;"-"&amp;S723,通道清单!C:L,5,FALSE)&amp;LEFT("_____",5-LEN(VLOOKUP(R723&amp;"-"&amp;S723,通道清单!C:L,4,FALSE)))&amp;VLOOKUP(R723&amp;"-"&amp;S723,通道清单!C:L,4,FALSE)&amp;"_S"&amp;TEXT(N723,"00000.00")&amp;"_E"&amp;TEXT(O723,"00000.00")&amp;"_D"&amp;VLOOKUP(R723&amp;"-"&amp;T723,通道清单!C:L,5,FALSE)&amp;LEFT("_____",5-LEN(VLOOKUP(R723&amp;"-"&amp;T723,通道清单!C:L,4,FALSE)))&amp;VLOOKUP(R723&amp;"-"&amp;T723,通道清单!C:L,4,FALSE)&amp;"_S"&amp;TEXT(P723,"00000.00")&amp;"_E"&amp;TEXT(Q723,"00000.00")</f>
        <v>CS19_BW036.00_UR____H_S27776.00_E27812.00_DL____Y_S19276.00_E19312.00</v>
      </c>
      <c r="D723" s="29"/>
      <c r="E723" s="29"/>
      <c r="F723" s="29"/>
      <c r="G723" s="29" t="s">
        <v>9076</v>
      </c>
      <c r="H723" s="29">
        <f>VLOOKUP(G723,开关状态表!B:I,7,FALSE)</f>
        <v>1</v>
      </c>
      <c r="I723" s="29">
        <v>60</v>
      </c>
      <c r="J723" s="161">
        <v>36</v>
      </c>
      <c r="K723" s="29" t="s">
        <v>8732</v>
      </c>
      <c r="L723" s="29"/>
      <c r="M723" s="158" t="s">
        <v>9050</v>
      </c>
      <c r="N723" s="156">
        <f t="shared" si="106"/>
        <v>27776</v>
      </c>
      <c r="O723" s="156">
        <f t="shared" si="107"/>
        <v>27812</v>
      </c>
      <c r="P723" s="156">
        <f t="shared" si="108"/>
        <v>19276</v>
      </c>
      <c r="Q723" s="156">
        <f t="shared" si="109"/>
        <v>19312</v>
      </c>
      <c r="R723" s="29" t="str">
        <f>VLOOKUP(VLOOKUP(G723,开关状态表!B:H,2,FALSE),矩阵信息表!B:H,2,FALSE)</f>
        <v>CS19</v>
      </c>
      <c r="S723" s="29" t="str">
        <f>VLOOKUP(G723,开关状态表!B:H,5,FALSE)</f>
        <v>RH27R</v>
      </c>
      <c r="T723" s="29" t="str">
        <f>VLOOKUP(G723,开关状态表!B:H,6,FALSE)</f>
        <v>TY27L</v>
      </c>
      <c r="U723" s="29">
        <f>VLOOKUP(R723&amp;"-"&amp;S723,通道清单!C:L,8,FALSE)</f>
        <v>96</v>
      </c>
      <c r="V723" s="29">
        <f>VLOOKUP(R723&amp;"-"&amp;S723,通道清单!C:L,9,FALSE)</f>
        <v>27716</v>
      </c>
      <c r="W723" s="29">
        <f>VLOOKUP(R723&amp;"-"&amp;S723,通道清单!C:L,10,FALSE)</f>
        <v>27812</v>
      </c>
      <c r="X723" s="29">
        <f>VLOOKUP(R723&amp;"-"&amp;T723,通道清单!C:L,9,FALSE)</f>
        <v>19216</v>
      </c>
      <c r="Y723" s="29">
        <f>VLOOKUP(R723&amp;"-"&amp;T723,通道清单!C:L,10,FALSE)</f>
        <v>19312</v>
      </c>
    </row>
    <row r="724" ht="15" hidden="1" spans="1:25">
      <c r="A724" s="29">
        <f t="shared" si="110"/>
        <v>723</v>
      </c>
      <c r="B724" s="29" t="str">
        <f t="shared" si="105"/>
        <v>CS19-1-3-[28][28]-OFF0-BW20</v>
      </c>
      <c r="C724" s="29" t="str">
        <f>R724&amp;"_BW"&amp;TEXT(O724-N724,"000.00")&amp;"_U"&amp;VLOOKUP(R724&amp;"-"&amp;S724,通道清单!C:L,5,FALSE)&amp;LEFT("_____",5-LEN(VLOOKUP(R724&amp;"-"&amp;S724,通道清单!C:L,4,FALSE)))&amp;VLOOKUP(R724&amp;"-"&amp;S724,通道清单!C:L,4,FALSE)&amp;"_S"&amp;TEXT(N724,"00000.00")&amp;"_E"&amp;TEXT(O724,"00000.00")&amp;"_D"&amp;VLOOKUP(R724&amp;"-"&amp;T724,通道清单!C:L,5,FALSE)&amp;LEFT("_____",5-LEN(VLOOKUP(R724&amp;"-"&amp;T724,通道清单!C:L,4,FALSE)))&amp;VLOOKUP(R724&amp;"-"&amp;T724,通道清单!C:L,4,FALSE)&amp;"_S"&amp;TEXT(P724,"00000.00")&amp;"_E"&amp;TEXT(Q724,"00000.00")</f>
        <v>CS19_BW020.00_UL____H_S29400.00_E29420.00_DR____Y_S19480.00_E19500.00</v>
      </c>
      <c r="D724" s="29"/>
      <c r="E724" s="29"/>
      <c r="F724" s="29"/>
      <c r="G724" s="29" t="s">
        <v>9077</v>
      </c>
      <c r="H724" s="29">
        <f>VLOOKUP(G724,开关状态表!B:I,7,FALSE)</f>
        <v>1</v>
      </c>
      <c r="I724" s="29">
        <v>0</v>
      </c>
      <c r="J724" s="161">
        <v>20</v>
      </c>
      <c r="K724" s="29" t="s">
        <v>8732</v>
      </c>
      <c r="L724" s="29"/>
      <c r="M724" s="158" t="s">
        <v>8871</v>
      </c>
      <c r="N724" s="156">
        <f t="shared" si="106"/>
        <v>29400</v>
      </c>
      <c r="O724" s="156">
        <f t="shared" si="107"/>
        <v>29420</v>
      </c>
      <c r="P724" s="156">
        <f t="shared" si="108"/>
        <v>19480</v>
      </c>
      <c r="Q724" s="156">
        <f t="shared" si="109"/>
        <v>19500</v>
      </c>
      <c r="R724" s="29" t="str">
        <f>VLOOKUP(VLOOKUP(G724,开关状态表!B:H,2,FALSE),矩阵信息表!B:H,2,FALSE)</f>
        <v>CS19</v>
      </c>
      <c r="S724" s="29" t="str">
        <f>VLOOKUP(G724,开关状态表!B:H,5,FALSE)</f>
        <v>RH28L</v>
      </c>
      <c r="T724" s="29" t="str">
        <f>VLOOKUP(G724,开关状态表!B:H,6,FALSE)</f>
        <v>TY28R</v>
      </c>
      <c r="U724" s="29">
        <f>VLOOKUP(R724&amp;"-"&amp;S724,通道清单!C:L,8,FALSE)</f>
        <v>96</v>
      </c>
      <c r="V724" s="29">
        <f>VLOOKUP(R724&amp;"-"&amp;S724,通道清单!C:L,9,FALSE)</f>
        <v>29400</v>
      </c>
      <c r="W724" s="29">
        <f>VLOOKUP(R724&amp;"-"&amp;S724,通道清单!C:L,10,FALSE)</f>
        <v>29496</v>
      </c>
      <c r="X724" s="29">
        <f>VLOOKUP(R724&amp;"-"&amp;T724,通道清单!C:L,9,FALSE)</f>
        <v>19480</v>
      </c>
      <c r="Y724" s="29">
        <f>VLOOKUP(R724&amp;"-"&amp;T724,通道清单!C:L,10,FALSE)</f>
        <v>19576</v>
      </c>
    </row>
    <row r="725" ht="15" hidden="1" spans="1:25">
      <c r="A725" s="29">
        <f t="shared" si="110"/>
        <v>724</v>
      </c>
      <c r="B725" s="29" t="str">
        <f t="shared" si="105"/>
        <v>CS19-1-3-[28][28]-OFF20-BW40</v>
      </c>
      <c r="C725" s="29" t="str">
        <f>R725&amp;"_BW"&amp;TEXT(O725-N725,"000.00")&amp;"_U"&amp;VLOOKUP(R725&amp;"-"&amp;S725,通道清单!C:L,5,FALSE)&amp;LEFT("_____",5-LEN(VLOOKUP(R725&amp;"-"&amp;S725,通道清单!C:L,4,FALSE)))&amp;VLOOKUP(R725&amp;"-"&amp;S725,通道清单!C:L,4,FALSE)&amp;"_S"&amp;TEXT(N725,"00000.00")&amp;"_E"&amp;TEXT(O725,"00000.00")&amp;"_D"&amp;VLOOKUP(R725&amp;"-"&amp;T725,通道清单!C:L,5,FALSE)&amp;LEFT("_____",5-LEN(VLOOKUP(R725&amp;"-"&amp;T725,通道清单!C:L,4,FALSE)))&amp;VLOOKUP(R725&amp;"-"&amp;T725,通道清单!C:L,4,FALSE)&amp;"_S"&amp;TEXT(P725,"00000.00")&amp;"_E"&amp;TEXT(Q725,"00000.00")</f>
        <v>CS19_BW040.00_UL____H_S29420.00_E29460.00_DR____Y_S19500.00_E19540.00</v>
      </c>
      <c r="D725" s="29"/>
      <c r="E725" s="29"/>
      <c r="F725" s="29"/>
      <c r="G725" s="29" t="s">
        <v>9077</v>
      </c>
      <c r="H725" s="29">
        <f>VLOOKUP(G725,开关状态表!B:I,7,FALSE)</f>
        <v>1</v>
      </c>
      <c r="I725" s="29">
        <v>20</v>
      </c>
      <c r="J725" s="161">
        <v>40</v>
      </c>
      <c r="K725" s="29" t="s">
        <v>8732</v>
      </c>
      <c r="L725" s="29"/>
      <c r="M725" s="158" t="s">
        <v>8871</v>
      </c>
      <c r="N725" s="156">
        <f t="shared" si="106"/>
        <v>29420</v>
      </c>
      <c r="O725" s="156">
        <f t="shared" si="107"/>
        <v>29460</v>
      </c>
      <c r="P725" s="156">
        <f t="shared" si="108"/>
        <v>19500</v>
      </c>
      <c r="Q725" s="156">
        <f t="shared" si="109"/>
        <v>19540</v>
      </c>
      <c r="R725" s="29" t="str">
        <f>VLOOKUP(VLOOKUP(G725,开关状态表!B:H,2,FALSE),矩阵信息表!B:H,2,FALSE)</f>
        <v>CS19</v>
      </c>
      <c r="S725" s="29" t="str">
        <f>VLOOKUP(G725,开关状态表!B:H,5,FALSE)</f>
        <v>RH28L</v>
      </c>
      <c r="T725" s="29" t="str">
        <f>VLOOKUP(G725,开关状态表!B:H,6,FALSE)</f>
        <v>TY28R</v>
      </c>
      <c r="U725" s="29">
        <f>VLOOKUP(R725&amp;"-"&amp;S725,通道清单!C:L,8,FALSE)</f>
        <v>96</v>
      </c>
      <c r="V725" s="29">
        <f>VLOOKUP(R725&amp;"-"&amp;S725,通道清单!C:L,9,FALSE)</f>
        <v>29400</v>
      </c>
      <c r="W725" s="29">
        <f>VLOOKUP(R725&amp;"-"&amp;S725,通道清单!C:L,10,FALSE)</f>
        <v>29496</v>
      </c>
      <c r="X725" s="29">
        <f>VLOOKUP(R725&amp;"-"&amp;T725,通道清单!C:L,9,FALSE)</f>
        <v>19480</v>
      </c>
      <c r="Y725" s="29">
        <f>VLOOKUP(R725&amp;"-"&amp;T725,通道清单!C:L,10,FALSE)</f>
        <v>19576</v>
      </c>
    </row>
    <row r="726" ht="15" hidden="1" spans="1:25">
      <c r="A726" s="29">
        <f t="shared" si="110"/>
        <v>725</v>
      </c>
      <c r="B726" s="29" t="str">
        <f t="shared" si="105"/>
        <v>CS19-1-3-[28][28]-OFF60-BW36</v>
      </c>
      <c r="C726" s="29" t="str">
        <f>R726&amp;"_BW"&amp;TEXT(O726-N726,"000.00")&amp;"_U"&amp;VLOOKUP(R726&amp;"-"&amp;S726,通道清单!C:L,5,FALSE)&amp;LEFT("_____",5-LEN(VLOOKUP(R726&amp;"-"&amp;S726,通道清单!C:L,4,FALSE)))&amp;VLOOKUP(R726&amp;"-"&amp;S726,通道清单!C:L,4,FALSE)&amp;"_S"&amp;TEXT(N726,"00000.00")&amp;"_E"&amp;TEXT(O726,"00000.00")&amp;"_D"&amp;VLOOKUP(R726&amp;"-"&amp;T726,通道清单!C:L,5,FALSE)&amp;LEFT("_____",5-LEN(VLOOKUP(R726&amp;"-"&amp;T726,通道清单!C:L,4,FALSE)))&amp;VLOOKUP(R726&amp;"-"&amp;T726,通道清单!C:L,4,FALSE)&amp;"_S"&amp;TEXT(P726,"00000.00")&amp;"_E"&amp;TEXT(Q726,"00000.00")</f>
        <v>CS19_BW036.00_UL____H_S29460.00_E29496.00_DR____Y_S19540.00_E19576.00</v>
      </c>
      <c r="D726" s="29"/>
      <c r="E726" s="29"/>
      <c r="F726" s="29"/>
      <c r="G726" s="29" t="s">
        <v>9077</v>
      </c>
      <c r="H726" s="29">
        <f>VLOOKUP(G726,开关状态表!B:I,7,FALSE)</f>
        <v>1</v>
      </c>
      <c r="I726" s="29">
        <v>60</v>
      </c>
      <c r="J726" s="161">
        <v>36</v>
      </c>
      <c r="K726" s="29" t="s">
        <v>8732</v>
      </c>
      <c r="L726" s="29"/>
      <c r="M726" s="158" t="s">
        <v>9050</v>
      </c>
      <c r="N726" s="156">
        <f t="shared" si="106"/>
        <v>29460</v>
      </c>
      <c r="O726" s="156">
        <f t="shared" si="107"/>
        <v>29496</v>
      </c>
      <c r="P726" s="156">
        <f t="shared" si="108"/>
        <v>19540</v>
      </c>
      <c r="Q726" s="156">
        <f t="shared" si="109"/>
        <v>19576</v>
      </c>
      <c r="R726" s="29" t="str">
        <f>VLOOKUP(VLOOKUP(G726,开关状态表!B:H,2,FALSE),矩阵信息表!B:H,2,FALSE)</f>
        <v>CS19</v>
      </c>
      <c r="S726" s="29" t="str">
        <f>VLOOKUP(G726,开关状态表!B:H,5,FALSE)</f>
        <v>RH28L</v>
      </c>
      <c r="T726" s="29" t="str">
        <f>VLOOKUP(G726,开关状态表!B:H,6,FALSE)</f>
        <v>TY28R</v>
      </c>
      <c r="U726" s="29">
        <f>VLOOKUP(R726&amp;"-"&amp;S726,通道清单!C:L,8,FALSE)</f>
        <v>96</v>
      </c>
      <c r="V726" s="29">
        <f>VLOOKUP(R726&amp;"-"&amp;S726,通道清单!C:L,9,FALSE)</f>
        <v>29400</v>
      </c>
      <c r="W726" s="29">
        <f>VLOOKUP(R726&amp;"-"&amp;S726,通道清单!C:L,10,FALSE)</f>
        <v>29496</v>
      </c>
      <c r="X726" s="29">
        <f>VLOOKUP(R726&amp;"-"&amp;T726,通道清单!C:L,9,FALSE)</f>
        <v>19480</v>
      </c>
      <c r="Y726" s="29">
        <f>VLOOKUP(R726&amp;"-"&amp;T726,通道清单!C:L,10,FALSE)</f>
        <v>19576</v>
      </c>
    </row>
    <row r="727" ht="15" hidden="1" spans="1:25">
      <c r="A727" s="29">
        <f t="shared" si="110"/>
        <v>726</v>
      </c>
      <c r="B727" s="29" t="str">
        <f t="shared" si="105"/>
        <v>CS19-1-4-[1][1]-OFF0-BW24.8</v>
      </c>
      <c r="C727" s="29" t="str">
        <f>R727&amp;"_BW"&amp;TEXT(O727-N727,"000.00")&amp;"_U"&amp;VLOOKUP(R727&amp;"-"&amp;S727,通道清单!C:L,5,FALSE)&amp;LEFT("_____",5-LEN(VLOOKUP(R727&amp;"-"&amp;S727,通道清单!C:L,4,FALSE)))&amp;VLOOKUP(R727&amp;"-"&amp;S727,通道清单!C:L,4,FALSE)&amp;"_S"&amp;TEXT(N727,"00000.00")&amp;"_E"&amp;TEXT(O727,"00000.00")&amp;"_D"&amp;VLOOKUP(R727&amp;"-"&amp;T727,通道清单!C:L,5,FALSE)&amp;LEFT("_____",5-LEN(VLOOKUP(R727&amp;"-"&amp;T727,通道清单!C:L,4,FALSE)))&amp;VLOOKUP(R727&amp;"-"&amp;T727,通道清单!C:L,4,FALSE)&amp;"_S"&amp;TEXT(P727,"00000.00")&amp;"_E"&amp;TEXT(Q727,"00000.00")</f>
        <v>CS19_BW024.80_UL____Y_S29095.00_E29119.80_DR____H_S18095.00_E18119.80</v>
      </c>
      <c r="D727" s="29"/>
      <c r="E727" s="29"/>
      <c r="F727" s="29"/>
      <c r="G727" s="29" t="s">
        <v>9078</v>
      </c>
      <c r="H727" s="29">
        <f>VLOOKUP(G727,开关状态表!B:I,7,FALSE)</f>
        <v>1</v>
      </c>
      <c r="I727" s="29">
        <v>0</v>
      </c>
      <c r="J727" s="161">
        <v>24.8</v>
      </c>
      <c r="K727" s="29" t="s">
        <v>8732</v>
      </c>
      <c r="L727" s="29"/>
      <c r="M727" s="158" t="s">
        <v>8871</v>
      </c>
      <c r="N727" s="156">
        <f t="shared" si="106"/>
        <v>29095</v>
      </c>
      <c r="O727" s="156">
        <f t="shared" si="107"/>
        <v>29119.8</v>
      </c>
      <c r="P727" s="156">
        <f t="shared" si="108"/>
        <v>18095</v>
      </c>
      <c r="Q727" s="156">
        <f t="shared" si="109"/>
        <v>18119.8</v>
      </c>
      <c r="R727" s="29" t="str">
        <f>VLOOKUP(VLOOKUP(G727,开关状态表!B:H,2,FALSE),矩阵信息表!B:H,2,FALSE)</f>
        <v>CS19</v>
      </c>
      <c r="S727" s="29" t="str">
        <f>VLOOKUP(G727,开关状态表!B:H,5,FALSE)</f>
        <v>RY1L</v>
      </c>
      <c r="T727" s="29" t="str">
        <f>VLOOKUP(G727,开关状态表!B:H,6,FALSE)</f>
        <v>TH1R</v>
      </c>
      <c r="U727" s="29">
        <f>VLOOKUP(R727&amp;"-"&amp;S727,通道清单!C:L,8,FALSE)</f>
        <v>50</v>
      </c>
      <c r="V727" s="29">
        <f>VLOOKUP(R727&amp;"-"&amp;S727,通道清单!C:L,9,FALSE)</f>
        <v>29095</v>
      </c>
      <c r="W727" s="29">
        <f>VLOOKUP(R727&amp;"-"&amp;S727,通道清单!C:L,10,FALSE)</f>
        <v>29145</v>
      </c>
      <c r="X727" s="29">
        <f>VLOOKUP(R727&amp;"-"&amp;T727,通道清单!C:L,9,FALSE)</f>
        <v>18095</v>
      </c>
      <c r="Y727" s="29">
        <f>VLOOKUP(R727&amp;"-"&amp;T727,通道清单!C:L,10,FALSE)</f>
        <v>18145</v>
      </c>
    </row>
    <row r="728" ht="15" hidden="1" spans="1:25">
      <c r="A728" s="29">
        <f t="shared" si="110"/>
        <v>727</v>
      </c>
      <c r="B728" s="29" t="str">
        <f t="shared" si="105"/>
        <v>CS19-1-4-[1][1]-OFF24.8-BW13.2</v>
      </c>
      <c r="C728" s="29" t="str">
        <f>R728&amp;"_BW"&amp;TEXT(O728-N728,"000.00")&amp;"_U"&amp;VLOOKUP(R728&amp;"-"&amp;S728,通道清单!C:L,5,FALSE)&amp;LEFT("_____",5-LEN(VLOOKUP(R728&amp;"-"&amp;S728,通道清单!C:L,4,FALSE)))&amp;VLOOKUP(R728&amp;"-"&amp;S728,通道清单!C:L,4,FALSE)&amp;"_S"&amp;TEXT(N728,"00000.00")&amp;"_E"&amp;TEXT(O728,"00000.00")&amp;"_D"&amp;VLOOKUP(R728&amp;"-"&amp;T728,通道清单!C:L,5,FALSE)&amp;LEFT("_____",5-LEN(VLOOKUP(R728&amp;"-"&amp;T728,通道清单!C:L,4,FALSE)))&amp;VLOOKUP(R728&amp;"-"&amp;T728,通道清单!C:L,4,FALSE)&amp;"_S"&amp;TEXT(P728,"00000.00")&amp;"_E"&amp;TEXT(Q728,"00000.00")</f>
        <v>CS19_BW013.20_UL____Y_S29119.80_E29133.00_DR____H_S18119.80_E18133.00</v>
      </c>
      <c r="D728" s="29"/>
      <c r="E728" s="29"/>
      <c r="F728" s="29"/>
      <c r="G728" s="29" t="s">
        <v>9078</v>
      </c>
      <c r="H728" s="29">
        <f>VLOOKUP(G728,开关状态表!B:I,7,FALSE)</f>
        <v>1</v>
      </c>
      <c r="I728" s="29">
        <v>24.8</v>
      </c>
      <c r="J728" s="161">
        <v>13.2</v>
      </c>
      <c r="K728" s="29" t="s">
        <v>8732</v>
      </c>
      <c r="L728" s="29"/>
      <c r="M728" s="158" t="s">
        <v>8871</v>
      </c>
      <c r="N728" s="156">
        <f t="shared" si="106"/>
        <v>29119.8</v>
      </c>
      <c r="O728" s="156">
        <f t="shared" si="107"/>
        <v>29133</v>
      </c>
      <c r="P728" s="156">
        <f t="shared" si="108"/>
        <v>18119.8</v>
      </c>
      <c r="Q728" s="156">
        <f t="shared" si="109"/>
        <v>18133</v>
      </c>
      <c r="R728" s="29" t="str">
        <f>VLOOKUP(VLOOKUP(G728,开关状态表!B:H,2,FALSE),矩阵信息表!B:H,2,FALSE)</f>
        <v>CS19</v>
      </c>
      <c r="S728" s="29" t="str">
        <f>VLOOKUP(G728,开关状态表!B:H,5,FALSE)</f>
        <v>RY1L</v>
      </c>
      <c r="T728" s="29" t="str">
        <f>VLOOKUP(G728,开关状态表!B:H,6,FALSE)</f>
        <v>TH1R</v>
      </c>
      <c r="U728" s="29">
        <f>VLOOKUP(R728&amp;"-"&amp;S728,通道清单!C:L,8,FALSE)</f>
        <v>50</v>
      </c>
      <c r="V728" s="29">
        <f>VLOOKUP(R728&amp;"-"&amp;S728,通道清单!C:L,9,FALSE)</f>
        <v>29095</v>
      </c>
      <c r="W728" s="29">
        <f>VLOOKUP(R728&amp;"-"&amp;S728,通道清单!C:L,10,FALSE)</f>
        <v>29145</v>
      </c>
      <c r="X728" s="29">
        <f>VLOOKUP(R728&amp;"-"&amp;T728,通道清单!C:L,9,FALSE)</f>
        <v>18095</v>
      </c>
      <c r="Y728" s="29">
        <f>VLOOKUP(R728&amp;"-"&amp;T728,通道清单!C:L,10,FALSE)</f>
        <v>18145</v>
      </c>
    </row>
    <row r="729" ht="15" hidden="1" spans="1:25">
      <c r="A729" s="29">
        <f t="shared" si="110"/>
        <v>728</v>
      </c>
      <c r="B729" s="29" t="str">
        <f t="shared" si="105"/>
        <v>CS19-1-4-[1][1]-OFF38-BW12</v>
      </c>
      <c r="C729" s="29" t="str">
        <f>R729&amp;"_BW"&amp;TEXT(O729-N729,"000.00")&amp;"_U"&amp;VLOOKUP(R729&amp;"-"&amp;S729,通道清单!C:L,5,FALSE)&amp;LEFT("_____",5-LEN(VLOOKUP(R729&amp;"-"&amp;S729,通道清单!C:L,4,FALSE)))&amp;VLOOKUP(R729&amp;"-"&amp;S729,通道清单!C:L,4,FALSE)&amp;"_S"&amp;TEXT(N729,"00000.00")&amp;"_E"&amp;TEXT(O729,"00000.00")&amp;"_D"&amp;VLOOKUP(R729&amp;"-"&amp;T729,通道清单!C:L,5,FALSE)&amp;LEFT("_____",5-LEN(VLOOKUP(R729&amp;"-"&amp;T729,通道清单!C:L,4,FALSE)))&amp;VLOOKUP(R729&amp;"-"&amp;T729,通道清单!C:L,4,FALSE)&amp;"_S"&amp;TEXT(P729,"00000.00")&amp;"_E"&amp;TEXT(Q729,"00000.00")</f>
        <v>CS19_BW012.00_UL____Y_S29133.00_E29145.00_DR____H_S18133.00_E18145.00</v>
      </c>
      <c r="D729" s="29"/>
      <c r="E729" s="29"/>
      <c r="F729" s="29"/>
      <c r="G729" s="29" t="s">
        <v>9078</v>
      </c>
      <c r="H729" s="29">
        <f>VLOOKUP(G729,开关状态表!B:I,7,FALSE)</f>
        <v>1</v>
      </c>
      <c r="I729" s="29">
        <v>38</v>
      </c>
      <c r="J729" s="161">
        <v>12</v>
      </c>
      <c r="K729" s="29" t="s">
        <v>8732</v>
      </c>
      <c r="L729" s="29"/>
      <c r="M729" s="158" t="s">
        <v>9050</v>
      </c>
      <c r="N729" s="156">
        <f t="shared" si="106"/>
        <v>29133</v>
      </c>
      <c r="O729" s="156">
        <f t="shared" si="107"/>
        <v>29145</v>
      </c>
      <c r="P729" s="156">
        <f t="shared" si="108"/>
        <v>18133</v>
      </c>
      <c r="Q729" s="156">
        <f t="shared" si="109"/>
        <v>18145</v>
      </c>
      <c r="R729" s="29" t="str">
        <f>VLOOKUP(VLOOKUP(G729,开关状态表!B:H,2,FALSE),矩阵信息表!B:H,2,FALSE)</f>
        <v>CS19</v>
      </c>
      <c r="S729" s="29" t="str">
        <f>VLOOKUP(G729,开关状态表!B:H,5,FALSE)</f>
        <v>RY1L</v>
      </c>
      <c r="T729" s="29" t="str">
        <f>VLOOKUP(G729,开关状态表!B:H,6,FALSE)</f>
        <v>TH1R</v>
      </c>
      <c r="U729" s="29">
        <f>VLOOKUP(R729&amp;"-"&amp;S729,通道清单!C:L,8,FALSE)</f>
        <v>50</v>
      </c>
      <c r="V729" s="29">
        <f>VLOOKUP(R729&amp;"-"&amp;S729,通道清单!C:L,9,FALSE)</f>
        <v>29095</v>
      </c>
      <c r="W729" s="29">
        <f>VLOOKUP(R729&amp;"-"&amp;S729,通道清单!C:L,10,FALSE)</f>
        <v>29145</v>
      </c>
      <c r="X729" s="29">
        <f>VLOOKUP(R729&amp;"-"&amp;T729,通道清单!C:L,9,FALSE)</f>
        <v>18095</v>
      </c>
      <c r="Y729" s="29">
        <f>VLOOKUP(R729&amp;"-"&amp;T729,通道清单!C:L,10,FALSE)</f>
        <v>18145</v>
      </c>
    </row>
    <row r="730" ht="15" hidden="1" spans="1:25">
      <c r="A730" s="29">
        <f t="shared" si="110"/>
        <v>729</v>
      </c>
      <c r="B730" s="29" t="str">
        <f t="shared" si="105"/>
        <v>CS19-1-4-[2][2]-OFF0-BW24.8</v>
      </c>
      <c r="C730" s="29" t="str">
        <f>R730&amp;"_BW"&amp;TEXT(O730-N730,"000.00")&amp;"_U"&amp;VLOOKUP(R730&amp;"-"&amp;S730,通道清单!C:L,5,FALSE)&amp;LEFT("_____",5-LEN(VLOOKUP(R730&amp;"-"&amp;S730,通道清单!C:L,4,FALSE)))&amp;VLOOKUP(R730&amp;"-"&amp;S730,通道清单!C:L,4,FALSE)&amp;"_S"&amp;TEXT(N730,"00000.00")&amp;"_E"&amp;TEXT(O730,"00000.00")&amp;"_D"&amp;VLOOKUP(R730&amp;"-"&amp;T730,通道清单!C:L,5,FALSE)&amp;LEFT("_____",5-LEN(VLOOKUP(R730&amp;"-"&amp;T730,通道清单!C:L,4,FALSE)))&amp;VLOOKUP(R730&amp;"-"&amp;T730,通道清单!C:L,4,FALSE)&amp;"_S"&amp;TEXT(P730,"00000.00")&amp;"_E"&amp;TEXT(Q730,"00000.00")</f>
        <v>CS19_BW024.80_UL____Y_S29151.00_E29175.80_DR____H_S18151.00_E18175.80</v>
      </c>
      <c r="D730" s="29"/>
      <c r="E730" s="29"/>
      <c r="F730" s="29"/>
      <c r="G730" s="29" t="s">
        <v>9079</v>
      </c>
      <c r="H730" s="29">
        <f>VLOOKUP(G730,开关状态表!B:I,7,FALSE)</f>
        <v>1</v>
      </c>
      <c r="I730" s="29">
        <v>0</v>
      </c>
      <c r="J730" s="161">
        <v>24.8</v>
      </c>
      <c r="K730" s="29" t="s">
        <v>8732</v>
      </c>
      <c r="L730" s="29"/>
      <c r="M730" s="158" t="s">
        <v>8871</v>
      </c>
      <c r="N730" s="156">
        <f t="shared" si="106"/>
        <v>29151</v>
      </c>
      <c r="O730" s="156">
        <f t="shared" si="107"/>
        <v>29175.8</v>
      </c>
      <c r="P730" s="156">
        <f t="shared" si="108"/>
        <v>18151</v>
      </c>
      <c r="Q730" s="156">
        <f t="shared" si="109"/>
        <v>18175.8</v>
      </c>
      <c r="R730" s="29" t="str">
        <f>VLOOKUP(VLOOKUP(G730,开关状态表!B:H,2,FALSE),矩阵信息表!B:H,2,FALSE)</f>
        <v>CS19</v>
      </c>
      <c r="S730" s="29" t="str">
        <f>VLOOKUP(G730,开关状态表!B:H,5,FALSE)</f>
        <v>RY2L</v>
      </c>
      <c r="T730" s="29" t="str">
        <f>VLOOKUP(G730,开关状态表!B:H,6,FALSE)</f>
        <v>TH2R</v>
      </c>
      <c r="U730" s="29">
        <f>VLOOKUP(R730&amp;"-"&amp;S730,通道清单!C:L,8,FALSE)</f>
        <v>50</v>
      </c>
      <c r="V730" s="29">
        <f>VLOOKUP(R730&amp;"-"&amp;S730,通道清单!C:L,9,FALSE)</f>
        <v>29151</v>
      </c>
      <c r="W730" s="29">
        <f>VLOOKUP(R730&amp;"-"&amp;S730,通道清单!C:L,10,FALSE)</f>
        <v>29201</v>
      </c>
      <c r="X730" s="29">
        <f>VLOOKUP(R730&amp;"-"&amp;T730,通道清单!C:L,9,FALSE)</f>
        <v>18151</v>
      </c>
      <c r="Y730" s="29">
        <f>VLOOKUP(R730&amp;"-"&amp;T730,通道清单!C:L,10,FALSE)</f>
        <v>18201</v>
      </c>
    </row>
    <row r="731" ht="15" hidden="1" spans="1:25">
      <c r="A731" s="29">
        <f t="shared" si="110"/>
        <v>730</v>
      </c>
      <c r="B731" s="29" t="str">
        <f t="shared" si="105"/>
        <v>CS19-1-4-[2][2]-OFF24.8-BW13.2</v>
      </c>
      <c r="C731" s="29" t="str">
        <f>R731&amp;"_BW"&amp;TEXT(O731-N731,"000.00")&amp;"_U"&amp;VLOOKUP(R731&amp;"-"&amp;S731,通道清单!C:L,5,FALSE)&amp;LEFT("_____",5-LEN(VLOOKUP(R731&amp;"-"&amp;S731,通道清单!C:L,4,FALSE)))&amp;VLOOKUP(R731&amp;"-"&amp;S731,通道清单!C:L,4,FALSE)&amp;"_S"&amp;TEXT(N731,"00000.00")&amp;"_E"&amp;TEXT(O731,"00000.00")&amp;"_D"&amp;VLOOKUP(R731&amp;"-"&amp;T731,通道清单!C:L,5,FALSE)&amp;LEFT("_____",5-LEN(VLOOKUP(R731&amp;"-"&amp;T731,通道清单!C:L,4,FALSE)))&amp;VLOOKUP(R731&amp;"-"&amp;T731,通道清单!C:L,4,FALSE)&amp;"_S"&amp;TEXT(P731,"00000.00")&amp;"_E"&amp;TEXT(Q731,"00000.00")</f>
        <v>CS19_BW013.20_UL____Y_S29175.80_E29189.00_DR____H_S18175.80_E18189.00</v>
      </c>
      <c r="D731" s="29"/>
      <c r="E731" s="29"/>
      <c r="F731" s="29"/>
      <c r="G731" s="29" t="s">
        <v>9079</v>
      </c>
      <c r="H731" s="29">
        <f>VLOOKUP(G731,开关状态表!B:I,7,FALSE)</f>
        <v>1</v>
      </c>
      <c r="I731" s="29">
        <v>24.8</v>
      </c>
      <c r="J731" s="161">
        <v>13.2</v>
      </c>
      <c r="K731" s="29" t="s">
        <v>8732</v>
      </c>
      <c r="L731" s="29"/>
      <c r="M731" s="158" t="s">
        <v>8871</v>
      </c>
      <c r="N731" s="156">
        <f t="shared" si="106"/>
        <v>29175.8</v>
      </c>
      <c r="O731" s="156">
        <f t="shared" si="107"/>
        <v>29189</v>
      </c>
      <c r="P731" s="156">
        <f t="shared" si="108"/>
        <v>18175.8</v>
      </c>
      <c r="Q731" s="156">
        <f t="shared" si="109"/>
        <v>18189</v>
      </c>
      <c r="R731" s="29" t="str">
        <f>VLOOKUP(VLOOKUP(G731,开关状态表!B:H,2,FALSE),矩阵信息表!B:H,2,FALSE)</f>
        <v>CS19</v>
      </c>
      <c r="S731" s="29" t="str">
        <f>VLOOKUP(G731,开关状态表!B:H,5,FALSE)</f>
        <v>RY2L</v>
      </c>
      <c r="T731" s="29" t="str">
        <f>VLOOKUP(G731,开关状态表!B:H,6,FALSE)</f>
        <v>TH2R</v>
      </c>
      <c r="U731" s="29">
        <f>VLOOKUP(R731&amp;"-"&amp;S731,通道清单!C:L,8,FALSE)</f>
        <v>50</v>
      </c>
      <c r="V731" s="29">
        <f>VLOOKUP(R731&amp;"-"&amp;S731,通道清单!C:L,9,FALSE)</f>
        <v>29151</v>
      </c>
      <c r="W731" s="29">
        <f>VLOOKUP(R731&amp;"-"&amp;S731,通道清单!C:L,10,FALSE)</f>
        <v>29201</v>
      </c>
      <c r="X731" s="29">
        <f>VLOOKUP(R731&amp;"-"&amp;T731,通道清单!C:L,9,FALSE)</f>
        <v>18151</v>
      </c>
      <c r="Y731" s="29">
        <f>VLOOKUP(R731&amp;"-"&amp;T731,通道清单!C:L,10,FALSE)</f>
        <v>18201</v>
      </c>
    </row>
    <row r="732" ht="15" hidden="1" spans="1:25">
      <c r="A732" s="29">
        <f t="shared" si="110"/>
        <v>731</v>
      </c>
      <c r="B732" s="29" t="str">
        <f t="shared" si="105"/>
        <v>CS19-1-4-[2][2]-OFF38-BW12</v>
      </c>
      <c r="C732" s="29" t="str">
        <f>R732&amp;"_BW"&amp;TEXT(O732-N732,"000.00")&amp;"_U"&amp;VLOOKUP(R732&amp;"-"&amp;S732,通道清单!C:L,5,FALSE)&amp;LEFT("_____",5-LEN(VLOOKUP(R732&amp;"-"&amp;S732,通道清单!C:L,4,FALSE)))&amp;VLOOKUP(R732&amp;"-"&amp;S732,通道清单!C:L,4,FALSE)&amp;"_S"&amp;TEXT(N732,"00000.00")&amp;"_E"&amp;TEXT(O732,"00000.00")&amp;"_D"&amp;VLOOKUP(R732&amp;"-"&amp;T732,通道清单!C:L,5,FALSE)&amp;LEFT("_____",5-LEN(VLOOKUP(R732&amp;"-"&amp;T732,通道清单!C:L,4,FALSE)))&amp;VLOOKUP(R732&amp;"-"&amp;T732,通道清单!C:L,4,FALSE)&amp;"_S"&amp;TEXT(P732,"00000.00")&amp;"_E"&amp;TEXT(Q732,"00000.00")</f>
        <v>CS19_BW012.00_UL____Y_S29189.00_E29201.00_DR____H_S18189.00_E18201.00</v>
      </c>
      <c r="D732" s="29"/>
      <c r="E732" s="29"/>
      <c r="F732" s="29"/>
      <c r="G732" s="29" t="s">
        <v>9079</v>
      </c>
      <c r="H732" s="29">
        <f>VLOOKUP(G732,开关状态表!B:I,7,FALSE)</f>
        <v>1</v>
      </c>
      <c r="I732" s="29">
        <v>38</v>
      </c>
      <c r="J732" s="161">
        <v>12</v>
      </c>
      <c r="K732" s="29" t="s">
        <v>8732</v>
      </c>
      <c r="L732" s="29"/>
      <c r="M732" s="158" t="s">
        <v>9050</v>
      </c>
      <c r="N732" s="156">
        <f t="shared" si="106"/>
        <v>29189</v>
      </c>
      <c r="O732" s="156">
        <f t="shared" si="107"/>
        <v>29201</v>
      </c>
      <c r="P732" s="156">
        <f t="shared" si="108"/>
        <v>18189</v>
      </c>
      <c r="Q732" s="156">
        <f t="shared" si="109"/>
        <v>18201</v>
      </c>
      <c r="R732" s="29" t="str">
        <f>VLOOKUP(VLOOKUP(G732,开关状态表!B:H,2,FALSE),矩阵信息表!B:H,2,FALSE)</f>
        <v>CS19</v>
      </c>
      <c r="S732" s="29" t="str">
        <f>VLOOKUP(G732,开关状态表!B:H,5,FALSE)</f>
        <v>RY2L</v>
      </c>
      <c r="T732" s="29" t="str">
        <f>VLOOKUP(G732,开关状态表!B:H,6,FALSE)</f>
        <v>TH2R</v>
      </c>
      <c r="U732" s="29">
        <f>VLOOKUP(R732&amp;"-"&amp;S732,通道清单!C:L,8,FALSE)</f>
        <v>50</v>
      </c>
      <c r="V732" s="29">
        <f>VLOOKUP(R732&amp;"-"&amp;S732,通道清单!C:L,9,FALSE)</f>
        <v>29151</v>
      </c>
      <c r="W732" s="29">
        <f>VLOOKUP(R732&amp;"-"&amp;S732,通道清单!C:L,10,FALSE)</f>
        <v>29201</v>
      </c>
      <c r="X732" s="29">
        <f>VLOOKUP(R732&amp;"-"&amp;T732,通道清单!C:L,9,FALSE)</f>
        <v>18151</v>
      </c>
      <c r="Y732" s="29">
        <f>VLOOKUP(R732&amp;"-"&amp;T732,通道清单!C:L,10,FALSE)</f>
        <v>18201</v>
      </c>
    </row>
    <row r="733" ht="15" hidden="1" spans="1:25">
      <c r="A733" s="29">
        <f t="shared" si="110"/>
        <v>732</v>
      </c>
      <c r="B733" s="29" t="str">
        <f t="shared" si="105"/>
        <v>CS19-1-4-[3][3]-OFF0-BW24.8</v>
      </c>
      <c r="C733" s="29" t="str">
        <f>R733&amp;"_BW"&amp;TEXT(O733-N733,"000.00")&amp;"_U"&amp;VLOOKUP(R733&amp;"-"&amp;S733,通道清单!C:L,5,FALSE)&amp;LEFT("_____",5-LEN(VLOOKUP(R733&amp;"-"&amp;S733,通道清单!C:L,4,FALSE)))&amp;VLOOKUP(R733&amp;"-"&amp;S733,通道清单!C:L,4,FALSE)&amp;"_S"&amp;TEXT(N733,"00000.00")&amp;"_E"&amp;TEXT(O733,"00000.00")&amp;"_D"&amp;VLOOKUP(R733&amp;"-"&amp;T733,通道清单!C:L,5,FALSE)&amp;LEFT("_____",5-LEN(VLOOKUP(R733&amp;"-"&amp;T733,通道清单!C:L,4,FALSE)))&amp;VLOOKUP(R733&amp;"-"&amp;T733,通道清单!C:L,4,FALSE)&amp;"_S"&amp;TEXT(P733,"00000.00")&amp;"_E"&amp;TEXT(Q733,"00000.00")</f>
        <v>CS19_BW024.80_UL____Y_S29207.00_E29231.80_DR____H_S18207.00_E18231.80</v>
      </c>
      <c r="D733" s="29"/>
      <c r="E733" s="29"/>
      <c r="F733" s="29"/>
      <c r="G733" s="29" t="s">
        <v>9080</v>
      </c>
      <c r="H733" s="29">
        <f>VLOOKUP(G733,开关状态表!B:I,7,FALSE)</f>
        <v>1</v>
      </c>
      <c r="I733" s="29">
        <v>0</v>
      </c>
      <c r="J733" s="161">
        <v>24.8</v>
      </c>
      <c r="K733" s="29" t="s">
        <v>8732</v>
      </c>
      <c r="L733" s="29"/>
      <c r="M733" s="158" t="s">
        <v>8871</v>
      </c>
      <c r="N733" s="156">
        <f t="shared" si="106"/>
        <v>29207</v>
      </c>
      <c r="O733" s="156">
        <f t="shared" si="107"/>
        <v>29231.8</v>
      </c>
      <c r="P733" s="156">
        <f t="shared" si="108"/>
        <v>18207</v>
      </c>
      <c r="Q733" s="156">
        <f t="shared" si="109"/>
        <v>18231.8</v>
      </c>
      <c r="R733" s="29" t="str">
        <f>VLOOKUP(VLOOKUP(G733,开关状态表!B:H,2,FALSE),矩阵信息表!B:H,2,FALSE)</f>
        <v>CS19</v>
      </c>
      <c r="S733" s="29" t="str">
        <f>VLOOKUP(G733,开关状态表!B:H,5,FALSE)</f>
        <v>RY3L</v>
      </c>
      <c r="T733" s="29" t="str">
        <f>VLOOKUP(G733,开关状态表!B:H,6,FALSE)</f>
        <v>TH3R</v>
      </c>
      <c r="U733" s="29">
        <f>VLOOKUP(R733&amp;"-"&amp;S733,通道清单!C:L,8,FALSE)</f>
        <v>50</v>
      </c>
      <c r="V733" s="29">
        <f>VLOOKUP(R733&amp;"-"&amp;S733,通道清单!C:L,9,FALSE)</f>
        <v>29207</v>
      </c>
      <c r="W733" s="29">
        <f>VLOOKUP(R733&amp;"-"&amp;S733,通道清单!C:L,10,FALSE)</f>
        <v>29257</v>
      </c>
      <c r="X733" s="29">
        <f>VLOOKUP(R733&amp;"-"&amp;T733,通道清单!C:L,9,FALSE)</f>
        <v>18207</v>
      </c>
      <c r="Y733" s="29">
        <f>VLOOKUP(R733&amp;"-"&amp;T733,通道清单!C:L,10,FALSE)</f>
        <v>18257</v>
      </c>
    </row>
    <row r="734" ht="15" hidden="1" spans="1:25">
      <c r="A734" s="29">
        <f t="shared" si="110"/>
        <v>733</v>
      </c>
      <c r="B734" s="29" t="str">
        <f t="shared" si="105"/>
        <v>CS19-1-4-[3][3]-OFF24.8-BW13.2</v>
      </c>
      <c r="C734" s="29" t="str">
        <f>R734&amp;"_BW"&amp;TEXT(O734-N734,"000.00")&amp;"_U"&amp;VLOOKUP(R734&amp;"-"&amp;S734,通道清单!C:L,5,FALSE)&amp;LEFT("_____",5-LEN(VLOOKUP(R734&amp;"-"&amp;S734,通道清单!C:L,4,FALSE)))&amp;VLOOKUP(R734&amp;"-"&amp;S734,通道清单!C:L,4,FALSE)&amp;"_S"&amp;TEXT(N734,"00000.00")&amp;"_E"&amp;TEXT(O734,"00000.00")&amp;"_D"&amp;VLOOKUP(R734&amp;"-"&amp;T734,通道清单!C:L,5,FALSE)&amp;LEFT("_____",5-LEN(VLOOKUP(R734&amp;"-"&amp;T734,通道清单!C:L,4,FALSE)))&amp;VLOOKUP(R734&amp;"-"&amp;T734,通道清单!C:L,4,FALSE)&amp;"_S"&amp;TEXT(P734,"00000.00")&amp;"_E"&amp;TEXT(Q734,"00000.00")</f>
        <v>CS19_BW013.20_UL____Y_S29231.80_E29245.00_DR____H_S18231.80_E18245.00</v>
      </c>
      <c r="D734" s="29"/>
      <c r="E734" s="29"/>
      <c r="F734" s="29"/>
      <c r="G734" s="29" t="s">
        <v>9080</v>
      </c>
      <c r="H734" s="29">
        <f>VLOOKUP(G734,开关状态表!B:I,7,FALSE)</f>
        <v>1</v>
      </c>
      <c r="I734" s="29">
        <v>24.8</v>
      </c>
      <c r="J734" s="161">
        <v>13.2</v>
      </c>
      <c r="K734" s="29" t="s">
        <v>8732</v>
      </c>
      <c r="L734" s="29"/>
      <c r="M734" s="158" t="s">
        <v>8871</v>
      </c>
      <c r="N734" s="156">
        <f t="shared" si="106"/>
        <v>29231.8</v>
      </c>
      <c r="O734" s="156">
        <f t="shared" si="107"/>
        <v>29245</v>
      </c>
      <c r="P734" s="156">
        <f t="shared" si="108"/>
        <v>18231.8</v>
      </c>
      <c r="Q734" s="156">
        <f t="shared" si="109"/>
        <v>18245</v>
      </c>
      <c r="R734" s="29" t="str">
        <f>VLOOKUP(VLOOKUP(G734,开关状态表!B:H,2,FALSE),矩阵信息表!B:H,2,FALSE)</f>
        <v>CS19</v>
      </c>
      <c r="S734" s="29" t="str">
        <f>VLOOKUP(G734,开关状态表!B:H,5,FALSE)</f>
        <v>RY3L</v>
      </c>
      <c r="T734" s="29" t="str">
        <f>VLOOKUP(G734,开关状态表!B:H,6,FALSE)</f>
        <v>TH3R</v>
      </c>
      <c r="U734" s="29">
        <f>VLOOKUP(R734&amp;"-"&amp;S734,通道清单!C:L,8,FALSE)</f>
        <v>50</v>
      </c>
      <c r="V734" s="29">
        <f>VLOOKUP(R734&amp;"-"&amp;S734,通道清单!C:L,9,FALSE)</f>
        <v>29207</v>
      </c>
      <c r="W734" s="29">
        <f>VLOOKUP(R734&amp;"-"&amp;S734,通道清单!C:L,10,FALSE)</f>
        <v>29257</v>
      </c>
      <c r="X734" s="29">
        <f>VLOOKUP(R734&amp;"-"&amp;T734,通道清单!C:L,9,FALSE)</f>
        <v>18207</v>
      </c>
      <c r="Y734" s="29">
        <f>VLOOKUP(R734&amp;"-"&amp;T734,通道清单!C:L,10,FALSE)</f>
        <v>18257</v>
      </c>
    </row>
    <row r="735" ht="15" hidden="1" spans="1:25">
      <c r="A735" s="29">
        <f t="shared" si="110"/>
        <v>734</v>
      </c>
      <c r="B735" s="29" t="str">
        <f t="shared" si="105"/>
        <v>CS19-1-4-[3][3]-OFF38-BW12</v>
      </c>
      <c r="C735" s="29" t="str">
        <f>R735&amp;"_BW"&amp;TEXT(O735-N735,"000.00")&amp;"_U"&amp;VLOOKUP(R735&amp;"-"&amp;S735,通道清单!C:L,5,FALSE)&amp;LEFT("_____",5-LEN(VLOOKUP(R735&amp;"-"&amp;S735,通道清单!C:L,4,FALSE)))&amp;VLOOKUP(R735&amp;"-"&amp;S735,通道清单!C:L,4,FALSE)&amp;"_S"&amp;TEXT(N735,"00000.00")&amp;"_E"&amp;TEXT(O735,"00000.00")&amp;"_D"&amp;VLOOKUP(R735&amp;"-"&amp;T735,通道清单!C:L,5,FALSE)&amp;LEFT("_____",5-LEN(VLOOKUP(R735&amp;"-"&amp;T735,通道清单!C:L,4,FALSE)))&amp;VLOOKUP(R735&amp;"-"&amp;T735,通道清单!C:L,4,FALSE)&amp;"_S"&amp;TEXT(P735,"00000.00")&amp;"_E"&amp;TEXT(Q735,"00000.00")</f>
        <v>CS19_BW012.00_UL____Y_S29245.00_E29257.00_DR____H_S18245.00_E18257.00</v>
      </c>
      <c r="D735" s="29"/>
      <c r="E735" s="29"/>
      <c r="F735" s="29"/>
      <c r="G735" s="29" t="s">
        <v>9080</v>
      </c>
      <c r="H735" s="29">
        <f>VLOOKUP(G735,开关状态表!B:I,7,FALSE)</f>
        <v>1</v>
      </c>
      <c r="I735" s="29">
        <v>38</v>
      </c>
      <c r="J735" s="161">
        <v>12</v>
      </c>
      <c r="K735" s="29" t="s">
        <v>8732</v>
      </c>
      <c r="L735" s="29"/>
      <c r="M735" s="158" t="s">
        <v>9050</v>
      </c>
      <c r="N735" s="156">
        <f t="shared" si="106"/>
        <v>29245</v>
      </c>
      <c r="O735" s="156">
        <f t="shared" si="107"/>
        <v>29257</v>
      </c>
      <c r="P735" s="156">
        <f t="shared" si="108"/>
        <v>18245</v>
      </c>
      <c r="Q735" s="156">
        <f t="shared" si="109"/>
        <v>18257</v>
      </c>
      <c r="R735" s="29" t="str">
        <f>VLOOKUP(VLOOKUP(G735,开关状态表!B:H,2,FALSE),矩阵信息表!B:H,2,FALSE)</f>
        <v>CS19</v>
      </c>
      <c r="S735" s="29" t="str">
        <f>VLOOKUP(G735,开关状态表!B:H,5,FALSE)</f>
        <v>RY3L</v>
      </c>
      <c r="T735" s="29" t="str">
        <f>VLOOKUP(G735,开关状态表!B:H,6,FALSE)</f>
        <v>TH3R</v>
      </c>
      <c r="U735" s="29">
        <f>VLOOKUP(R735&amp;"-"&amp;S735,通道清单!C:L,8,FALSE)</f>
        <v>50</v>
      </c>
      <c r="V735" s="29">
        <f>VLOOKUP(R735&amp;"-"&amp;S735,通道清单!C:L,9,FALSE)</f>
        <v>29207</v>
      </c>
      <c r="W735" s="29">
        <f>VLOOKUP(R735&amp;"-"&amp;S735,通道清单!C:L,10,FALSE)</f>
        <v>29257</v>
      </c>
      <c r="X735" s="29">
        <f>VLOOKUP(R735&amp;"-"&amp;T735,通道清单!C:L,9,FALSE)</f>
        <v>18207</v>
      </c>
      <c r="Y735" s="29">
        <f>VLOOKUP(R735&amp;"-"&amp;T735,通道清单!C:L,10,FALSE)</f>
        <v>18257</v>
      </c>
    </row>
    <row r="736" ht="15" hidden="1" spans="1:25">
      <c r="A736" s="29">
        <f t="shared" si="110"/>
        <v>735</v>
      </c>
      <c r="B736" s="29" t="str">
        <f t="shared" si="105"/>
        <v>CS19-1-4-[4][4]-OFF0-BW24.8</v>
      </c>
      <c r="C736" s="29" t="str">
        <f>R736&amp;"_BW"&amp;TEXT(O736-N736,"000.00")&amp;"_U"&amp;VLOOKUP(R736&amp;"-"&amp;S736,通道清单!C:L,5,FALSE)&amp;LEFT("_____",5-LEN(VLOOKUP(R736&amp;"-"&amp;S736,通道清单!C:L,4,FALSE)))&amp;VLOOKUP(R736&amp;"-"&amp;S736,通道清单!C:L,4,FALSE)&amp;"_S"&amp;TEXT(N736,"00000.00")&amp;"_E"&amp;TEXT(O736,"00000.00")&amp;"_D"&amp;VLOOKUP(R736&amp;"-"&amp;T736,通道清单!C:L,5,FALSE)&amp;LEFT("_____",5-LEN(VLOOKUP(R736&amp;"-"&amp;T736,通道清单!C:L,4,FALSE)))&amp;VLOOKUP(R736&amp;"-"&amp;T736,通道清单!C:L,4,FALSE)&amp;"_S"&amp;TEXT(P736,"00000.00")&amp;"_E"&amp;TEXT(Q736,"00000.00")</f>
        <v>CS19_BW024.80_UL____Y_S29023.00_E29047.80_DR____H_S17703.00_E17727.80</v>
      </c>
      <c r="D736" s="29"/>
      <c r="E736" s="29"/>
      <c r="F736" s="29"/>
      <c r="G736" s="29" t="s">
        <v>9081</v>
      </c>
      <c r="H736" s="29">
        <f>VLOOKUP(G736,开关状态表!B:I,7,FALSE)</f>
        <v>1</v>
      </c>
      <c r="I736" s="29">
        <v>0</v>
      </c>
      <c r="J736" s="161">
        <v>24.8</v>
      </c>
      <c r="K736" s="29" t="s">
        <v>8732</v>
      </c>
      <c r="L736" s="29"/>
      <c r="M736" s="158" t="s">
        <v>8871</v>
      </c>
      <c r="N736" s="156">
        <f t="shared" si="106"/>
        <v>29023</v>
      </c>
      <c r="O736" s="156">
        <f t="shared" si="107"/>
        <v>29047.8</v>
      </c>
      <c r="P736" s="156">
        <f t="shared" si="108"/>
        <v>17703</v>
      </c>
      <c r="Q736" s="156">
        <f t="shared" si="109"/>
        <v>17727.8</v>
      </c>
      <c r="R736" s="29" t="str">
        <f>VLOOKUP(VLOOKUP(G736,开关状态表!B:H,2,FALSE),矩阵信息表!B:H,2,FALSE)</f>
        <v>CS19</v>
      </c>
      <c r="S736" s="29" t="str">
        <f>VLOOKUP(G736,开关状态表!B:H,5,FALSE)</f>
        <v>RY4L</v>
      </c>
      <c r="T736" s="29" t="str">
        <f>VLOOKUP(G736,开关状态表!B:H,6,FALSE)</f>
        <v>TH4R</v>
      </c>
      <c r="U736" s="29">
        <f>VLOOKUP(R736&amp;"-"&amp;S736,通道清单!C:L,8,FALSE)</f>
        <v>50</v>
      </c>
      <c r="V736" s="29">
        <f>VLOOKUP(R736&amp;"-"&amp;S736,通道清单!C:L,9,FALSE)</f>
        <v>29023</v>
      </c>
      <c r="W736" s="29">
        <f>VLOOKUP(R736&amp;"-"&amp;S736,通道清单!C:L,10,FALSE)</f>
        <v>29073</v>
      </c>
      <c r="X736" s="29">
        <f>VLOOKUP(R736&amp;"-"&amp;T736,通道清单!C:L,9,FALSE)</f>
        <v>17703</v>
      </c>
      <c r="Y736" s="29">
        <f>VLOOKUP(R736&amp;"-"&amp;T736,通道清单!C:L,10,FALSE)</f>
        <v>17753</v>
      </c>
    </row>
    <row r="737" ht="15" hidden="1" spans="1:25">
      <c r="A737" s="29">
        <f t="shared" si="110"/>
        <v>736</v>
      </c>
      <c r="B737" s="29" t="str">
        <f t="shared" si="105"/>
        <v>CS19-1-4-[4][4]-OFF24.8-BW13.2</v>
      </c>
      <c r="C737" s="29" t="str">
        <f>R737&amp;"_BW"&amp;TEXT(O737-N737,"000.00")&amp;"_U"&amp;VLOOKUP(R737&amp;"-"&amp;S737,通道清单!C:L,5,FALSE)&amp;LEFT("_____",5-LEN(VLOOKUP(R737&amp;"-"&amp;S737,通道清单!C:L,4,FALSE)))&amp;VLOOKUP(R737&amp;"-"&amp;S737,通道清单!C:L,4,FALSE)&amp;"_S"&amp;TEXT(N737,"00000.00")&amp;"_E"&amp;TEXT(O737,"00000.00")&amp;"_D"&amp;VLOOKUP(R737&amp;"-"&amp;T737,通道清单!C:L,5,FALSE)&amp;LEFT("_____",5-LEN(VLOOKUP(R737&amp;"-"&amp;T737,通道清单!C:L,4,FALSE)))&amp;VLOOKUP(R737&amp;"-"&amp;T737,通道清单!C:L,4,FALSE)&amp;"_S"&amp;TEXT(P737,"00000.00")&amp;"_E"&amp;TEXT(Q737,"00000.00")</f>
        <v>CS19_BW013.20_UL____Y_S29047.80_E29061.00_DR____H_S17727.80_E17741.00</v>
      </c>
      <c r="D737" s="29"/>
      <c r="E737" s="29"/>
      <c r="F737" s="29"/>
      <c r="G737" s="29" t="s">
        <v>9081</v>
      </c>
      <c r="H737" s="29">
        <f>VLOOKUP(G737,开关状态表!B:I,7,FALSE)</f>
        <v>1</v>
      </c>
      <c r="I737" s="29">
        <v>24.8</v>
      </c>
      <c r="J737" s="161">
        <v>13.2</v>
      </c>
      <c r="K737" s="29" t="s">
        <v>8732</v>
      </c>
      <c r="L737" s="29"/>
      <c r="M737" s="158" t="s">
        <v>8871</v>
      </c>
      <c r="N737" s="156">
        <f t="shared" si="106"/>
        <v>29047.8</v>
      </c>
      <c r="O737" s="156">
        <f t="shared" si="107"/>
        <v>29061</v>
      </c>
      <c r="P737" s="156">
        <f t="shared" si="108"/>
        <v>17727.8</v>
      </c>
      <c r="Q737" s="156">
        <f t="shared" si="109"/>
        <v>17741</v>
      </c>
      <c r="R737" s="29" t="str">
        <f>VLOOKUP(VLOOKUP(G737,开关状态表!B:H,2,FALSE),矩阵信息表!B:H,2,FALSE)</f>
        <v>CS19</v>
      </c>
      <c r="S737" s="29" t="str">
        <f>VLOOKUP(G737,开关状态表!B:H,5,FALSE)</f>
        <v>RY4L</v>
      </c>
      <c r="T737" s="29" t="str">
        <f>VLOOKUP(G737,开关状态表!B:H,6,FALSE)</f>
        <v>TH4R</v>
      </c>
      <c r="U737" s="29">
        <f>VLOOKUP(R737&amp;"-"&amp;S737,通道清单!C:L,8,FALSE)</f>
        <v>50</v>
      </c>
      <c r="V737" s="29">
        <f>VLOOKUP(R737&amp;"-"&amp;S737,通道清单!C:L,9,FALSE)</f>
        <v>29023</v>
      </c>
      <c r="W737" s="29">
        <f>VLOOKUP(R737&amp;"-"&amp;S737,通道清单!C:L,10,FALSE)</f>
        <v>29073</v>
      </c>
      <c r="X737" s="29">
        <f>VLOOKUP(R737&amp;"-"&amp;T737,通道清单!C:L,9,FALSE)</f>
        <v>17703</v>
      </c>
      <c r="Y737" s="29">
        <f>VLOOKUP(R737&amp;"-"&amp;T737,通道清单!C:L,10,FALSE)</f>
        <v>17753</v>
      </c>
    </row>
    <row r="738" ht="15" hidden="1" spans="1:25">
      <c r="A738" s="29">
        <f t="shared" si="110"/>
        <v>737</v>
      </c>
      <c r="B738" s="29" t="str">
        <f t="shared" si="105"/>
        <v>CS19-1-4-[4][4]-OFF38-BW12</v>
      </c>
      <c r="C738" s="29" t="str">
        <f>R738&amp;"_BW"&amp;TEXT(O738-N738,"000.00")&amp;"_U"&amp;VLOOKUP(R738&amp;"-"&amp;S738,通道清单!C:L,5,FALSE)&amp;LEFT("_____",5-LEN(VLOOKUP(R738&amp;"-"&amp;S738,通道清单!C:L,4,FALSE)))&amp;VLOOKUP(R738&amp;"-"&amp;S738,通道清单!C:L,4,FALSE)&amp;"_S"&amp;TEXT(N738,"00000.00")&amp;"_E"&amp;TEXT(O738,"00000.00")&amp;"_D"&amp;VLOOKUP(R738&amp;"-"&amp;T738,通道清单!C:L,5,FALSE)&amp;LEFT("_____",5-LEN(VLOOKUP(R738&amp;"-"&amp;T738,通道清单!C:L,4,FALSE)))&amp;VLOOKUP(R738&amp;"-"&amp;T738,通道清单!C:L,4,FALSE)&amp;"_S"&amp;TEXT(P738,"00000.00")&amp;"_E"&amp;TEXT(Q738,"00000.00")</f>
        <v>CS19_BW012.00_UL____Y_S29061.00_E29073.00_DR____H_S17741.00_E17753.00</v>
      </c>
      <c r="D738" s="29"/>
      <c r="E738" s="29"/>
      <c r="F738" s="29"/>
      <c r="G738" s="29" t="s">
        <v>9081</v>
      </c>
      <c r="H738" s="29">
        <f>VLOOKUP(G738,开关状态表!B:I,7,FALSE)</f>
        <v>1</v>
      </c>
      <c r="I738" s="29">
        <v>38</v>
      </c>
      <c r="J738" s="161">
        <v>12</v>
      </c>
      <c r="K738" s="29" t="s">
        <v>8732</v>
      </c>
      <c r="L738" s="29"/>
      <c r="M738" s="158" t="s">
        <v>9050</v>
      </c>
      <c r="N738" s="156">
        <f t="shared" si="106"/>
        <v>29061</v>
      </c>
      <c r="O738" s="156">
        <f t="shared" si="107"/>
        <v>29073</v>
      </c>
      <c r="P738" s="156">
        <f t="shared" si="108"/>
        <v>17741</v>
      </c>
      <c r="Q738" s="156">
        <f t="shared" si="109"/>
        <v>17753</v>
      </c>
      <c r="R738" s="29" t="str">
        <f>VLOOKUP(VLOOKUP(G738,开关状态表!B:H,2,FALSE),矩阵信息表!B:H,2,FALSE)</f>
        <v>CS19</v>
      </c>
      <c r="S738" s="29" t="str">
        <f>VLOOKUP(G738,开关状态表!B:H,5,FALSE)</f>
        <v>RY4L</v>
      </c>
      <c r="T738" s="29" t="str">
        <f>VLOOKUP(G738,开关状态表!B:H,6,FALSE)</f>
        <v>TH4R</v>
      </c>
      <c r="U738" s="29">
        <f>VLOOKUP(R738&amp;"-"&amp;S738,通道清单!C:L,8,FALSE)</f>
        <v>50</v>
      </c>
      <c r="V738" s="29">
        <f>VLOOKUP(R738&amp;"-"&amp;S738,通道清单!C:L,9,FALSE)</f>
        <v>29023</v>
      </c>
      <c r="W738" s="29">
        <f>VLOOKUP(R738&amp;"-"&amp;S738,通道清单!C:L,10,FALSE)</f>
        <v>29073</v>
      </c>
      <c r="X738" s="29">
        <f>VLOOKUP(R738&amp;"-"&amp;T738,通道清单!C:L,9,FALSE)</f>
        <v>17703</v>
      </c>
      <c r="Y738" s="29">
        <f>VLOOKUP(R738&amp;"-"&amp;T738,通道清单!C:L,10,FALSE)</f>
        <v>17753</v>
      </c>
    </row>
    <row r="739" ht="15" hidden="1" spans="1:25">
      <c r="A739" s="29">
        <f t="shared" si="110"/>
        <v>738</v>
      </c>
      <c r="B739" s="29" t="str">
        <f t="shared" si="105"/>
        <v>CS19-1-4-[5][5]-OFF0-BW24.8</v>
      </c>
      <c r="C739" s="29" t="str">
        <f>R739&amp;"_BW"&amp;TEXT(O739-N739,"000.00")&amp;"_U"&amp;VLOOKUP(R739&amp;"-"&amp;S739,通道清单!C:L,5,FALSE)&amp;LEFT("_____",5-LEN(VLOOKUP(R739&amp;"-"&amp;S739,通道清单!C:L,4,FALSE)))&amp;VLOOKUP(R739&amp;"-"&amp;S739,通道清单!C:L,4,FALSE)&amp;"_S"&amp;TEXT(N739,"00000.00")&amp;"_E"&amp;TEXT(O739,"00000.00")&amp;"_D"&amp;VLOOKUP(R739&amp;"-"&amp;T739,通道清单!C:L,5,FALSE)&amp;LEFT("_____",5-LEN(VLOOKUP(R739&amp;"-"&amp;T739,通道清单!C:L,4,FALSE)))&amp;VLOOKUP(R739&amp;"-"&amp;T739,通道清单!C:L,4,FALSE)&amp;"_S"&amp;TEXT(P739,"00000.00")&amp;"_E"&amp;TEXT(Q739,"00000.00")</f>
        <v>CS19_BW024.80_UR____Y_S29207.00_E29231.80_DL____H_S18207.00_E18231.80</v>
      </c>
      <c r="D739" s="29"/>
      <c r="E739" s="29"/>
      <c r="F739" s="29"/>
      <c r="G739" s="29" t="s">
        <v>9082</v>
      </c>
      <c r="H739" s="29">
        <f>VLOOKUP(G739,开关状态表!B:I,7,FALSE)</f>
        <v>1</v>
      </c>
      <c r="I739" s="29">
        <v>0</v>
      </c>
      <c r="J739" s="161">
        <v>24.8</v>
      </c>
      <c r="K739" s="29" t="s">
        <v>8732</v>
      </c>
      <c r="L739" s="29"/>
      <c r="M739" s="158" t="s">
        <v>8871</v>
      </c>
      <c r="N739" s="156">
        <f t="shared" si="106"/>
        <v>29207</v>
      </c>
      <c r="O739" s="156">
        <f t="shared" si="107"/>
        <v>29231.8</v>
      </c>
      <c r="P739" s="156">
        <f t="shared" si="108"/>
        <v>18207</v>
      </c>
      <c r="Q739" s="156">
        <f t="shared" si="109"/>
        <v>18231.8</v>
      </c>
      <c r="R739" s="29" t="str">
        <f>VLOOKUP(VLOOKUP(G739,开关状态表!B:H,2,FALSE),矩阵信息表!B:H,2,FALSE)</f>
        <v>CS19</v>
      </c>
      <c r="S739" s="29" t="str">
        <f>VLOOKUP(G739,开关状态表!B:H,5,FALSE)</f>
        <v>RY5R</v>
      </c>
      <c r="T739" s="29" t="str">
        <f>VLOOKUP(G739,开关状态表!B:H,6,FALSE)</f>
        <v>TH5L</v>
      </c>
      <c r="U739" s="29">
        <f>VLOOKUP(R739&amp;"-"&amp;S739,通道清单!C:L,8,FALSE)</f>
        <v>50</v>
      </c>
      <c r="V739" s="29">
        <f>VLOOKUP(R739&amp;"-"&amp;S739,通道清单!C:L,9,FALSE)</f>
        <v>29207</v>
      </c>
      <c r="W739" s="29">
        <f>VLOOKUP(R739&amp;"-"&amp;S739,通道清单!C:L,10,FALSE)</f>
        <v>29257</v>
      </c>
      <c r="X739" s="29">
        <f>VLOOKUP(R739&amp;"-"&amp;T739,通道清单!C:L,9,FALSE)</f>
        <v>18207</v>
      </c>
      <c r="Y739" s="29">
        <f>VLOOKUP(R739&amp;"-"&amp;T739,通道清单!C:L,10,FALSE)</f>
        <v>18257</v>
      </c>
    </row>
    <row r="740" ht="15" hidden="1" spans="1:25">
      <c r="A740" s="29">
        <f t="shared" si="110"/>
        <v>739</v>
      </c>
      <c r="B740" s="29" t="str">
        <f t="shared" si="105"/>
        <v>CS19-1-4-[5][5]-OFF24.8-BW13.2</v>
      </c>
      <c r="C740" s="29" t="str">
        <f>R740&amp;"_BW"&amp;TEXT(O740-N740,"000.00")&amp;"_U"&amp;VLOOKUP(R740&amp;"-"&amp;S740,通道清单!C:L,5,FALSE)&amp;LEFT("_____",5-LEN(VLOOKUP(R740&amp;"-"&amp;S740,通道清单!C:L,4,FALSE)))&amp;VLOOKUP(R740&amp;"-"&amp;S740,通道清单!C:L,4,FALSE)&amp;"_S"&amp;TEXT(N740,"00000.00")&amp;"_E"&amp;TEXT(O740,"00000.00")&amp;"_D"&amp;VLOOKUP(R740&amp;"-"&amp;T740,通道清单!C:L,5,FALSE)&amp;LEFT("_____",5-LEN(VLOOKUP(R740&amp;"-"&amp;T740,通道清单!C:L,4,FALSE)))&amp;VLOOKUP(R740&amp;"-"&amp;T740,通道清单!C:L,4,FALSE)&amp;"_S"&amp;TEXT(P740,"00000.00")&amp;"_E"&amp;TEXT(Q740,"00000.00")</f>
        <v>CS19_BW013.20_UR____Y_S29231.80_E29245.00_DL____H_S18231.80_E18245.00</v>
      </c>
      <c r="D740" s="29"/>
      <c r="E740" s="29"/>
      <c r="F740" s="29"/>
      <c r="G740" s="29" t="s">
        <v>9082</v>
      </c>
      <c r="H740" s="29">
        <f>VLOOKUP(G740,开关状态表!B:I,7,FALSE)</f>
        <v>1</v>
      </c>
      <c r="I740" s="29">
        <v>24.8</v>
      </c>
      <c r="J740" s="161">
        <v>13.2</v>
      </c>
      <c r="K740" s="29" t="s">
        <v>8732</v>
      </c>
      <c r="L740" s="29"/>
      <c r="M740" s="158" t="s">
        <v>8871</v>
      </c>
      <c r="N740" s="156">
        <f t="shared" si="106"/>
        <v>29231.8</v>
      </c>
      <c r="O740" s="156">
        <f t="shared" si="107"/>
        <v>29245</v>
      </c>
      <c r="P740" s="156">
        <f t="shared" si="108"/>
        <v>18231.8</v>
      </c>
      <c r="Q740" s="156">
        <f t="shared" si="109"/>
        <v>18245</v>
      </c>
      <c r="R740" s="29" t="str">
        <f>VLOOKUP(VLOOKUP(G740,开关状态表!B:H,2,FALSE),矩阵信息表!B:H,2,FALSE)</f>
        <v>CS19</v>
      </c>
      <c r="S740" s="29" t="str">
        <f>VLOOKUP(G740,开关状态表!B:H,5,FALSE)</f>
        <v>RY5R</v>
      </c>
      <c r="T740" s="29" t="str">
        <f>VLOOKUP(G740,开关状态表!B:H,6,FALSE)</f>
        <v>TH5L</v>
      </c>
      <c r="U740" s="29">
        <f>VLOOKUP(R740&amp;"-"&amp;S740,通道清单!C:L,8,FALSE)</f>
        <v>50</v>
      </c>
      <c r="V740" s="29">
        <f>VLOOKUP(R740&amp;"-"&amp;S740,通道清单!C:L,9,FALSE)</f>
        <v>29207</v>
      </c>
      <c r="W740" s="29">
        <f>VLOOKUP(R740&amp;"-"&amp;S740,通道清单!C:L,10,FALSE)</f>
        <v>29257</v>
      </c>
      <c r="X740" s="29">
        <f>VLOOKUP(R740&amp;"-"&amp;T740,通道清单!C:L,9,FALSE)</f>
        <v>18207</v>
      </c>
      <c r="Y740" s="29">
        <f>VLOOKUP(R740&amp;"-"&amp;T740,通道清单!C:L,10,FALSE)</f>
        <v>18257</v>
      </c>
    </row>
    <row r="741" ht="15" hidden="1" spans="1:25">
      <c r="A741" s="29">
        <f t="shared" si="110"/>
        <v>740</v>
      </c>
      <c r="B741" s="29" t="str">
        <f t="shared" si="105"/>
        <v>CS19-1-4-[5][5]-OFF38-BW12</v>
      </c>
      <c r="C741" s="29" t="str">
        <f>R741&amp;"_BW"&amp;TEXT(O741-N741,"000.00")&amp;"_U"&amp;VLOOKUP(R741&amp;"-"&amp;S741,通道清单!C:L,5,FALSE)&amp;LEFT("_____",5-LEN(VLOOKUP(R741&amp;"-"&amp;S741,通道清单!C:L,4,FALSE)))&amp;VLOOKUP(R741&amp;"-"&amp;S741,通道清单!C:L,4,FALSE)&amp;"_S"&amp;TEXT(N741,"00000.00")&amp;"_E"&amp;TEXT(O741,"00000.00")&amp;"_D"&amp;VLOOKUP(R741&amp;"-"&amp;T741,通道清单!C:L,5,FALSE)&amp;LEFT("_____",5-LEN(VLOOKUP(R741&amp;"-"&amp;T741,通道清单!C:L,4,FALSE)))&amp;VLOOKUP(R741&amp;"-"&amp;T741,通道清单!C:L,4,FALSE)&amp;"_S"&amp;TEXT(P741,"00000.00")&amp;"_E"&amp;TEXT(Q741,"00000.00")</f>
        <v>CS19_BW012.00_UR____Y_S29245.00_E29257.00_DL____H_S18245.00_E18257.00</v>
      </c>
      <c r="D741" s="29"/>
      <c r="E741" s="29"/>
      <c r="F741" s="29"/>
      <c r="G741" s="29" t="s">
        <v>9082</v>
      </c>
      <c r="H741" s="29">
        <f>VLOOKUP(G741,开关状态表!B:I,7,FALSE)</f>
        <v>1</v>
      </c>
      <c r="I741" s="29">
        <v>38</v>
      </c>
      <c r="J741" s="161">
        <v>12</v>
      </c>
      <c r="K741" s="29" t="s">
        <v>8732</v>
      </c>
      <c r="L741" s="29"/>
      <c r="M741" s="158" t="s">
        <v>9050</v>
      </c>
      <c r="N741" s="156">
        <f t="shared" si="106"/>
        <v>29245</v>
      </c>
      <c r="O741" s="156">
        <f t="shared" si="107"/>
        <v>29257</v>
      </c>
      <c r="P741" s="156">
        <f t="shared" si="108"/>
        <v>18245</v>
      </c>
      <c r="Q741" s="156">
        <f t="shared" si="109"/>
        <v>18257</v>
      </c>
      <c r="R741" s="29" t="str">
        <f>VLOOKUP(VLOOKUP(G741,开关状态表!B:H,2,FALSE),矩阵信息表!B:H,2,FALSE)</f>
        <v>CS19</v>
      </c>
      <c r="S741" s="29" t="str">
        <f>VLOOKUP(G741,开关状态表!B:H,5,FALSE)</f>
        <v>RY5R</v>
      </c>
      <c r="T741" s="29" t="str">
        <f>VLOOKUP(G741,开关状态表!B:H,6,FALSE)</f>
        <v>TH5L</v>
      </c>
      <c r="U741" s="29">
        <f>VLOOKUP(R741&amp;"-"&amp;S741,通道清单!C:L,8,FALSE)</f>
        <v>50</v>
      </c>
      <c r="V741" s="29">
        <f>VLOOKUP(R741&amp;"-"&amp;S741,通道清单!C:L,9,FALSE)</f>
        <v>29207</v>
      </c>
      <c r="W741" s="29">
        <f>VLOOKUP(R741&amp;"-"&amp;S741,通道清单!C:L,10,FALSE)</f>
        <v>29257</v>
      </c>
      <c r="X741" s="29">
        <f>VLOOKUP(R741&amp;"-"&amp;T741,通道清单!C:L,9,FALSE)</f>
        <v>18207</v>
      </c>
      <c r="Y741" s="29">
        <f>VLOOKUP(R741&amp;"-"&amp;T741,通道清单!C:L,10,FALSE)</f>
        <v>18257</v>
      </c>
    </row>
    <row r="742" ht="15" hidden="1" spans="1:25">
      <c r="A742" s="29">
        <f t="shared" si="110"/>
        <v>741</v>
      </c>
      <c r="B742" s="29" t="str">
        <f t="shared" si="105"/>
        <v>CS19-1-4-[6][6]-OFF0-BW24.8</v>
      </c>
      <c r="C742" s="29" t="str">
        <f>R742&amp;"_BW"&amp;TEXT(O742-N742,"000.00")&amp;"_U"&amp;VLOOKUP(R742&amp;"-"&amp;S742,通道清单!C:L,5,FALSE)&amp;LEFT("_____",5-LEN(VLOOKUP(R742&amp;"-"&amp;S742,通道清单!C:L,4,FALSE)))&amp;VLOOKUP(R742&amp;"-"&amp;S742,通道清单!C:L,4,FALSE)&amp;"_S"&amp;TEXT(N742,"00000.00")&amp;"_E"&amp;TEXT(O742,"00000.00")&amp;"_D"&amp;VLOOKUP(R742&amp;"-"&amp;T742,通道清单!C:L,5,FALSE)&amp;LEFT("_____",5-LEN(VLOOKUP(R742&amp;"-"&amp;T742,通道清单!C:L,4,FALSE)))&amp;VLOOKUP(R742&amp;"-"&amp;T742,通道清单!C:L,4,FALSE)&amp;"_S"&amp;TEXT(P742,"00000.00")&amp;"_E"&amp;TEXT(Q742,"00000.00")</f>
        <v>CS19_BW024.80_UR____Y_S29095.00_E29119.80_DL____H_S18095.00_E18119.80</v>
      </c>
      <c r="D742" s="29"/>
      <c r="E742" s="29"/>
      <c r="F742" s="29"/>
      <c r="G742" s="29" t="s">
        <v>9083</v>
      </c>
      <c r="H742" s="29">
        <f>VLOOKUP(G742,开关状态表!B:I,7,FALSE)</f>
        <v>1</v>
      </c>
      <c r="I742" s="29">
        <v>0</v>
      </c>
      <c r="J742" s="161">
        <v>24.8</v>
      </c>
      <c r="K742" s="29" t="s">
        <v>8732</v>
      </c>
      <c r="L742" s="29"/>
      <c r="M742" s="158" t="s">
        <v>8871</v>
      </c>
      <c r="N742" s="156">
        <f t="shared" si="106"/>
        <v>29095</v>
      </c>
      <c r="O742" s="156">
        <f t="shared" si="107"/>
        <v>29119.8</v>
      </c>
      <c r="P742" s="156">
        <f t="shared" si="108"/>
        <v>18095</v>
      </c>
      <c r="Q742" s="156">
        <f t="shared" si="109"/>
        <v>18119.8</v>
      </c>
      <c r="R742" s="29" t="str">
        <f>VLOOKUP(VLOOKUP(G742,开关状态表!B:H,2,FALSE),矩阵信息表!B:H,2,FALSE)</f>
        <v>CS19</v>
      </c>
      <c r="S742" s="29" t="str">
        <f>VLOOKUP(G742,开关状态表!B:H,5,FALSE)</f>
        <v>RY6R</v>
      </c>
      <c r="T742" s="29" t="str">
        <f>VLOOKUP(G742,开关状态表!B:H,6,FALSE)</f>
        <v>TH6L</v>
      </c>
      <c r="U742" s="29">
        <f>VLOOKUP(R742&amp;"-"&amp;S742,通道清单!C:L,8,FALSE)</f>
        <v>50</v>
      </c>
      <c r="V742" s="29">
        <f>VLOOKUP(R742&amp;"-"&amp;S742,通道清单!C:L,9,FALSE)</f>
        <v>29095</v>
      </c>
      <c r="W742" s="29">
        <f>VLOOKUP(R742&amp;"-"&amp;S742,通道清单!C:L,10,FALSE)</f>
        <v>29145</v>
      </c>
      <c r="X742" s="29">
        <f>VLOOKUP(R742&amp;"-"&amp;T742,通道清单!C:L,9,FALSE)</f>
        <v>18095</v>
      </c>
      <c r="Y742" s="29">
        <f>VLOOKUP(R742&amp;"-"&amp;T742,通道清单!C:L,10,FALSE)</f>
        <v>18145</v>
      </c>
    </row>
    <row r="743" ht="15" hidden="1" spans="1:25">
      <c r="A743" s="29">
        <f t="shared" si="110"/>
        <v>742</v>
      </c>
      <c r="B743" s="29" t="str">
        <f t="shared" si="105"/>
        <v>CS19-1-4-[6][6]-OFF24.8-BW13.2</v>
      </c>
      <c r="C743" s="29" t="str">
        <f>R743&amp;"_BW"&amp;TEXT(O743-N743,"000.00")&amp;"_U"&amp;VLOOKUP(R743&amp;"-"&amp;S743,通道清单!C:L,5,FALSE)&amp;LEFT("_____",5-LEN(VLOOKUP(R743&amp;"-"&amp;S743,通道清单!C:L,4,FALSE)))&amp;VLOOKUP(R743&amp;"-"&amp;S743,通道清单!C:L,4,FALSE)&amp;"_S"&amp;TEXT(N743,"00000.00")&amp;"_E"&amp;TEXT(O743,"00000.00")&amp;"_D"&amp;VLOOKUP(R743&amp;"-"&amp;T743,通道清单!C:L,5,FALSE)&amp;LEFT("_____",5-LEN(VLOOKUP(R743&amp;"-"&amp;T743,通道清单!C:L,4,FALSE)))&amp;VLOOKUP(R743&amp;"-"&amp;T743,通道清单!C:L,4,FALSE)&amp;"_S"&amp;TEXT(P743,"00000.00")&amp;"_E"&amp;TEXT(Q743,"00000.00")</f>
        <v>CS19_BW013.20_UR____Y_S29119.80_E29133.00_DL____H_S18119.80_E18133.00</v>
      </c>
      <c r="D743" s="29"/>
      <c r="E743" s="29"/>
      <c r="F743" s="29"/>
      <c r="G743" s="29" t="s">
        <v>9083</v>
      </c>
      <c r="H743" s="29">
        <f>VLOOKUP(G743,开关状态表!B:I,7,FALSE)</f>
        <v>1</v>
      </c>
      <c r="I743" s="29">
        <v>24.8</v>
      </c>
      <c r="J743" s="161">
        <v>13.2</v>
      </c>
      <c r="K743" s="29" t="s">
        <v>8732</v>
      </c>
      <c r="L743" s="29"/>
      <c r="M743" s="158" t="s">
        <v>8871</v>
      </c>
      <c r="N743" s="156">
        <f t="shared" si="106"/>
        <v>29119.8</v>
      </c>
      <c r="O743" s="156">
        <f t="shared" si="107"/>
        <v>29133</v>
      </c>
      <c r="P743" s="156">
        <f t="shared" si="108"/>
        <v>18119.8</v>
      </c>
      <c r="Q743" s="156">
        <f t="shared" si="109"/>
        <v>18133</v>
      </c>
      <c r="R743" s="29" t="str">
        <f>VLOOKUP(VLOOKUP(G743,开关状态表!B:H,2,FALSE),矩阵信息表!B:H,2,FALSE)</f>
        <v>CS19</v>
      </c>
      <c r="S743" s="29" t="str">
        <f>VLOOKUP(G743,开关状态表!B:H,5,FALSE)</f>
        <v>RY6R</v>
      </c>
      <c r="T743" s="29" t="str">
        <f>VLOOKUP(G743,开关状态表!B:H,6,FALSE)</f>
        <v>TH6L</v>
      </c>
      <c r="U743" s="29">
        <f>VLOOKUP(R743&amp;"-"&amp;S743,通道清单!C:L,8,FALSE)</f>
        <v>50</v>
      </c>
      <c r="V743" s="29">
        <f>VLOOKUP(R743&amp;"-"&amp;S743,通道清单!C:L,9,FALSE)</f>
        <v>29095</v>
      </c>
      <c r="W743" s="29">
        <f>VLOOKUP(R743&amp;"-"&amp;S743,通道清单!C:L,10,FALSE)</f>
        <v>29145</v>
      </c>
      <c r="X743" s="29">
        <f>VLOOKUP(R743&amp;"-"&amp;T743,通道清单!C:L,9,FALSE)</f>
        <v>18095</v>
      </c>
      <c r="Y743" s="29">
        <f>VLOOKUP(R743&amp;"-"&amp;T743,通道清单!C:L,10,FALSE)</f>
        <v>18145</v>
      </c>
    </row>
    <row r="744" ht="15" hidden="1" spans="1:25">
      <c r="A744" s="29">
        <f t="shared" si="110"/>
        <v>743</v>
      </c>
      <c r="B744" s="29" t="str">
        <f t="shared" si="105"/>
        <v>CS19-1-4-[6][6]-OFF38-BW12</v>
      </c>
      <c r="C744" s="29" t="str">
        <f>R744&amp;"_BW"&amp;TEXT(O744-N744,"000.00")&amp;"_U"&amp;VLOOKUP(R744&amp;"-"&amp;S744,通道清单!C:L,5,FALSE)&amp;LEFT("_____",5-LEN(VLOOKUP(R744&amp;"-"&amp;S744,通道清单!C:L,4,FALSE)))&amp;VLOOKUP(R744&amp;"-"&amp;S744,通道清单!C:L,4,FALSE)&amp;"_S"&amp;TEXT(N744,"00000.00")&amp;"_E"&amp;TEXT(O744,"00000.00")&amp;"_D"&amp;VLOOKUP(R744&amp;"-"&amp;T744,通道清单!C:L,5,FALSE)&amp;LEFT("_____",5-LEN(VLOOKUP(R744&amp;"-"&amp;T744,通道清单!C:L,4,FALSE)))&amp;VLOOKUP(R744&amp;"-"&amp;T744,通道清单!C:L,4,FALSE)&amp;"_S"&amp;TEXT(P744,"00000.00")&amp;"_E"&amp;TEXT(Q744,"00000.00")</f>
        <v>CS19_BW012.00_UR____Y_S29133.00_E29145.00_DL____H_S18133.00_E18145.00</v>
      </c>
      <c r="D744" s="29"/>
      <c r="E744" s="29"/>
      <c r="F744" s="29"/>
      <c r="G744" s="29" t="s">
        <v>9083</v>
      </c>
      <c r="H744" s="29">
        <f>VLOOKUP(G744,开关状态表!B:I,7,FALSE)</f>
        <v>1</v>
      </c>
      <c r="I744" s="29">
        <v>38</v>
      </c>
      <c r="J744" s="161">
        <v>12</v>
      </c>
      <c r="K744" s="29" t="s">
        <v>8732</v>
      </c>
      <c r="L744" s="29"/>
      <c r="M744" s="158" t="s">
        <v>9050</v>
      </c>
      <c r="N744" s="156">
        <f t="shared" si="106"/>
        <v>29133</v>
      </c>
      <c r="O744" s="156">
        <f t="shared" si="107"/>
        <v>29145</v>
      </c>
      <c r="P744" s="156">
        <f t="shared" si="108"/>
        <v>18133</v>
      </c>
      <c r="Q744" s="156">
        <f t="shared" si="109"/>
        <v>18145</v>
      </c>
      <c r="R744" s="29" t="str">
        <f>VLOOKUP(VLOOKUP(G744,开关状态表!B:H,2,FALSE),矩阵信息表!B:H,2,FALSE)</f>
        <v>CS19</v>
      </c>
      <c r="S744" s="29" t="str">
        <f>VLOOKUP(G744,开关状态表!B:H,5,FALSE)</f>
        <v>RY6R</v>
      </c>
      <c r="T744" s="29" t="str">
        <f>VLOOKUP(G744,开关状态表!B:H,6,FALSE)</f>
        <v>TH6L</v>
      </c>
      <c r="U744" s="29">
        <f>VLOOKUP(R744&amp;"-"&amp;S744,通道清单!C:L,8,FALSE)</f>
        <v>50</v>
      </c>
      <c r="V744" s="29">
        <f>VLOOKUP(R744&amp;"-"&amp;S744,通道清单!C:L,9,FALSE)</f>
        <v>29095</v>
      </c>
      <c r="W744" s="29">
        <f>VLOOKUP(R744&amp;"-"&amp;S744,通道清单!C:L,10,FALSE)</f>
        <v>29145</v>
      </c>
      <c r="X744" s="29">
        <f>VLOOKUP(R744&amp;"-"&amp;T744,通道清单!C:L,9,FALSE)</f>
        <v>18095</v>
      </c>
      <c r="Y744" s="29">
        <f>VLOOKUP(R744&amp;"-"&amp;T744,通道清单!C:L,10,FALSE)</f>
        <v>18145</v>
      </c>
    </row>
    <row r="745" ht="15" hidden="1" spans="1:25">
      <c r="A745" s="29">
        <f t="shared" si="110"/>
        <v>744</v>
      </c>
      <c r="B745" s="29" t="str">
        <f t="shared" si="105"/>
        <v>CS19-1-4-[7][7]-OFF0-BW24.8</v>
      </c>
      <c r="C745" s="29" t="str">
        <f>R745&amp;"_BW"&amp;TEXT(O745-N745,"000.00")&amp;"_U"&amp;VLOOKUP(R745&amp;"-"&amp;S745,通道清单!C:L,5,FALSE)&amp;LEFT("_____",5-LEN(VLOOKUP(R745&amp;"-"&amp;S745,通道清单!C:L,4,FALSE)))&amp;VLOOKUP(R745&amp;"-"&amp;S745,通道清单!C:L,4,FALSE)&amp;"_S"&amp;TEXT(N745,"00000.00")&amp;"_E"&amp;TEXT(O745,"00000.00")&amp;"_D"&amp;VLOOKUP(R745&amp;"-"&amp;T745,通道清单!C:L,5,FALSE)&amp;LEFT("_____",5-LEN(VLOOKUP(R745&amp;"-"&amp;T745,通道清单!C:L,4,FALSE)))&amp;VLOOKUP(R745&amp;"-"&amp;T745,通道清单!C:L,4,FALSE)&amp;"_S"&amp;TEXT(P745,"00000.00")&amp;"_E"&amp;TEXT(Q745,"00000.00")</f>
        <v>CS19_BW024.80_UR____Y_S29263.00_E29287.80_DL____H_S18263.00_E18287.80</v>
      </c>
      <c r="D745" s="29"/>
      <c r="E745" s="29"/>
      <c r="F745" s="29"/>
      <c r="G745" s="29" t="s">
        <v>9084</v>
      </c>
      <c r="H745" s="29">
        <f>VLOOKUP(G745,开关状态表!B:I,7,FALSE)</f>
        <v>1</v>
      </c>
      <c r="I745" s="29">
        <v>0</v>
      </c>
      <c r="J745" s="161">
        <v>24.8</v>
      </c>
      <c r="K745" s="29" t="s">
        <v>8732</v>
      </c>
      <c r="L745" s="29"/>
      <c r="M745" s="158" t="s">
        <v>8871</v>
      </c>
      <c r="N745" s="156">
        <f t="shared" si="106"/>
        <v>29263</v>
      </c>
      <c r="O745" s="156">
        <f t="shared" si="107"/>
        <v>29287.8</v>
      </c>
      <c r="P745" s="156">
        <f t="shared" si="108"/>
        <v>18263</v>
      </c>
      <c r="Q745" s="156">
        <f t="shared" si="109"/>
        <v>18287.8</v>
      </c>
      <c r="R745" s="29" t="str">
        <f>VLOOKUP(VLOOKUP(G745,开关状态表!B:H,2,FALSE),矩阵信息表!B:H,2,FALSE)</f>
        <v>CS19</v>
      </c>
      <c r="S745" s="29" t="str">
        <f>VLOOKUP(G745,开关状态表!B:H,5,FALSE)</f>
        <v>RY7R</v>
      </c>
      <c r="T745" s="29" t="str">
        <f>VLOOKUP(G745,开关状态表!B:H,6,FALSE)</f>
        <v>TH7L</v>
      </c>
      <c r="U745" s="29">
        <f>VLOOKUP(R745&amp;"-"&amp;S745,通道清单!C:L,8,FALSE)</f>
        <v>50</v>
      </c>
      <c r="V745" s="29">
        <f>VLOOKUP(R745&amp;"-"&amp;S745,通道清单!C:L,9,FALSE)</f>
        <v>29263</v>
      </c>
      <c r="W745" s="29">
        <f>VLOOKUP(R745&amp;"-"&amp;S745,通道清单!C:L,10,FALSE)</f>
        <v>29313</v>
      </c>
      <c r="X745" s="29">
        <f>VLOOKUP(R745&amp;"-"&amp;T745,通道清单!C:L,9,FALSE)</f>
        <v>18263</v>
      </c>
      <c r="Y745" s="29">
        <f>VLOOKUP(R745&amp;"-"&amp;T745,通道清单!C:L,10,FALSE)</f>
        <v>18313</v>
      </c>
    </row>
    <row r="746" ht="15" hidden="1" spans="1:25">
      <c r="A746" s="29">
        <f t="shared" si="110"/>
        <v>745</v>
      </c>
      <c r="B746" s="29" t="str">
        <f t="shared" si="105"/>
        <v>CS19-1-4-[7][7]-OFF24.8-BW13.2</v>
      </c>
      <c r="C746" s="29" t="str">
        <f>R746&amp;"_BW"&amp;TEXT(O746-N746,"000.00")&amp;"_U"&amp;VLOOKUP(R746&amp;"-"&amp;S746,通道清单!C:L,5,FALSE)&amp;LEFT("_____",5-LEN(VLOOKUP(R746&amp;"-"&amp;S746,通道清单!C:L,4,FALSE)))&amp;VLOOKUP(R746&amp;"-"&amp;S746,通道清单!C:L,4,FALSE)&amp;"_S"&amp;TEXT(N746,"00000.00")&amp;"_E"&amp;TEXT(O746,"00000.00")&amp;"_D"&amp;VLOOKUP(R746&amp;"-"&amp;T746,通道清单!C:L,5,FALSE)&amp;LEFT("_____",5-LEN(VLOOKUP(R746&amp;"-"&amp;T746,通道清单!C:L,4,FALSE)))&amp;VLOOKUP(R746&amp;"-"&amp;T746,通道清单!C:L,4,FALSE)&amp;"_S"&amp;TEXT(P746,"00000.00")&amp;"_E"&amp;TEXT(Q746,"00000.00")</f>
        <v>CS19_BW013.20_UR____Y_S29287.80_E29301.00_DL____H_S18287.80_E18301.00</v>
      </c>
      <c r="D746" s="29"/>
      <c r="E746" s="29"/>
      <c r="F746" s="29"/>
      <c r="G746" s="29" t="s">
        <v>9084</v>
      </c>
      <c r="H746" s="29">
        <f>VLOOKUP(G746,开关状态表!B:I,7,FALSE)</f>
        <v>1</v>
      </c>
      <c r="I746" s="29">
        <v>24.8</v>
      </c>
      <c r="J746" s="161">
        <v>13.2</v>
      </c>
      <c r="K746" s="29" t="s">
        <v>8732</v>
      </c>
      <c r="L746" s="29"/>
      <c r="M746" s="158" t="s">
        <v>8871</v>
      </c>
      <c r="N746" s="156">
        <f t="shared" si="106"/>
        <v>29287.8</v>
      </c>
      <c r="O746" s="156">
        <f t="shared" si="107"/>
        <v>29301</v>
      </c>
      <c r="P746" s="156">
        <f t="shared" si="108"/>
        <v>18287.8</v>
      </c>
      <c r="Q746" s="156">
        <f t="shared" si="109"/>
        <v>18301</v>
      </c>
      <c r="R746" s="29" t="str">
        <f>VLOOKUP(VLOOKUP(G746,开关状态表!B:H,2,FALSE),矩阵信息表!B:H,2,FALSE)</f>
        <v>CS19</v>
      </c>
      <c r="S746" s="29" t="str">
        <f>VLOOKUP(G746,开关状态表!B:H,5,FALSE)</f>
        <v>RY7R</v>
      </c>
      <c r="T746" s="29" t="str">
        <f>VLOOKUP(G746,开关状态表!B:H,6,FALSE)</f>
        <v>TH7L</v>
      </c>
      <c r="U746" s="29">
        <f>VLOOKUP(R746&amp;"-"&amp;S746,通道清单!C:L,8,FALSE)</f>
        <v>50</v>
      </c>
      <c r="V746" s="29">
        <f>VLOOKUP(R746&amp;"-"&amp;S746,通道清单!C:L,9,FALSE)</f>
        <v>29263</v>
      </c>
      <c r="W746" s="29">
        <f>VLOOKUP(R746&amp;"-"&amp;S746,通道清单!C:L,10,FALSE)</f>
        <v>29313</v>
      </c>
      <c r="X746" s="29">
        <f>VLOOKUP(R746&amp;"-"&amp;T746,通道清单!C:L,9,FALSE)</f>
        <v>18263</v>
      </c>
      <c r="Y746" s="29">
        <f>VLOOKUP(R746&amp;"-"&amp;T746,通道清单!C:L,10,FALSE)</f>
        <v>18313</v>
      </c>
    </row>
    <row r="747" ht="15" hidden="1" spans="1:25">
      <c r="A747" s="29">
        <f t="shared" si="110"/>
        <v>746</v>
      </c>
      <c r="B747" s="29" t="str">
        <f t="shared" si="105"/>
        <v>CS19-1-4-[7][7]-OFF38-BW12</v>
      </c>
      <c r="C747" s="29" t="str">
        <f>R747&amp;"_BW"&amp;TEXT(O747-N747,"000.00")&amp;"_U"&amp;VLOOKUP(R747&amp;"-"&amp;S747,通道清单!C:L,5,FALSE)&amp;LEFT("_____",5-LEN(VLOOKUP(R747&amp;"-"&amp;S747,通道清单!C:L,4,FALSE)))&amp;VLOOKUP(R747&amp;"-"&amp;S747,通道清单!C:L,4,FALSE)&amp;"_S"&amp;TEXT(N747,"00000.00")&amp;"_E"&amp;TEXT(O747,"00000.00")&amp;"_D"&amp;VLOOKUP(R747&amp;"-"&amp;T747,通道清单!C:L,5,FALSE)&amp;LEFT("_____",5-LEN(VLOOKUP(R747&amp;"-"&amp;T747,通道清单!C:L,4,FALSE)))&amp;VLOOKUP(R747&amp;"-"&amp;T747,通道清单!C:L,4,FALSE)&amp;"_S"&amp;TEXT(P747,"00000.00")&amp;"_E"&amp;TEXT(Q747,"00000.00")</f>
        <v>CS19_BW012.00_UR____Y_S29301.00_E29313.00_DL____H_S18301.00_E18313.00</v>
      </c>
      <c r="D747" s="29"/>
      <c r="E747" s="29"/>
      <c r="F747" s="29"/>
      <c r="G747" s="29" t="s">
        <v>9084</v>
      </c>
      <c r="H747" s="29">
        <f>VLOOKUP(G747,开关状态表!B:I,7,FALSE)</f>
        <v>1</v>
      </c>
      <c r="I747" s="29">
        <v>38</v>
      </c>
      <c r="J747" s="161">
        <v>12</v>
      </c>
      <c r="K747" s="29" t="s">
        <v>8732</v>
      </c>
      <c r="L747" s="29"/>
      <c r="M747" s="158" t="s">
        <v>9050</v>
      </c>
      <c r="N747" s="156">
        <f t="shared" si="106"/>
        <v>29301</v>
      </c>
      <c r="O747" s="156">
        <f t="shared" si="107"/>
        <v>29313</v>
      </c>
      <c r="P747" s="156">
        <f t="shared" si="108"/>
        <v>18301</v>
      </c>
      <c r="Q747" s="156">
        <f t="shared" si="109"/>
        <v>18313</v>
      </c>
      <c r="R747" s="29" t="str">
        <f>VLOOKUP(VLOOKUP(G747,开关状态表!B:H,2,FALSE),矩阵信息表!B:H,2,FALSE)</f>
        <v>CS19</v>
      </c>
      <c r="S747" s="29" t="str">
        <f>VLOOKUP(G747,开关状态表!B:H,5,FALSE)</f>
        <v>RY7R</v>
      </c>
      <c r="T747" s="29" t="str">
        <f>VLOOKUP(G747,开关状态表!B:H,6,FALSE)</f>
        <v>TH7L</v>
      </c>
      <c r="U747" s="29">
        <f>VLOOKUP(R747&amp;"-"&amp;S747,通道清单!C:L,8,FALSE)</f>
        <v>50</v>
      </c>
      <c r="V747" s="29">
        <f>VLOOKUP(R747&amp;"-"&amp;S747,通道清单!C:L,9,FALSE)</f>
        <v>29263</v>
      </c>
      <c r="W747" s="29">
        <f>VLOOKUP(R747&amp;"-"&amp;S747,通道清单!C:L,10,FALSE)</f>
        <v>29313</v>
      </c>
      <c r="X747" s="29">
        <f>VLOOKUP(R747&amp;"-"&amp;T747,通道清单!C:L,9,FALSE)</f>
        <v>18263</v>
      </c>
      <c r="Y747" s="29">
        <f>VLOOKUP(R747&amp;"-"&amp;T747,通道清单!C:L,10,FALSE)</f>
        <v>18313</v>
      </c>
    </row>
    <row r="748" ht="15" hidden="1" spans="1:25">
      <c r="A748" s="29">
        <f t="shared" si="110"/>
        <v>747</v>
      </c>
      <c r="B748" s="29" t="str">
        <f t="shared" si="105"/>
        <v>CS19-1-4-[8][8]-OFF0-BW24.8</v>
      </c>
      <c r="C748" s="29" t="str">
        <f>R748&amp;"_BW"&amp;TEXT(O748-N748,"000.00")&amp;"_U"&amp;VLOOKUP(R748&amp;"-"&amp;S748,通道清单!C:L,5,FALSE)&amp;LEFT("_____",5-LEN(VLOOKUP(R748&amp;"-"&amp;S748,通道清单!C:L,4,FALSE)))&amp;VLOOKUP(R748&amp;"-"&amp;S748,通道清单!C:L,4,FALSE)&amp;"_S"&amp;TEXT(N748,"00000.00")&amp;"_E"&amp;TEXT(O748,"00000.00")&amp;"_D"&amp;VLOOKUP(R748&amp;"-"&amp;T748,通道清单!C:L,5,FALSE)&amp;LEFT("_____",5-LEN(VLOOKUP(R748&amp;"-"&amp;T748,通道清单!C:L,4,FALSE)))&amp;VLOOKUP(R748&amp;"-"&amp;T748,通道清单!C:L,4,FALSE)&amp;"_S"&amp;TEXT(P748,"00000.00")&amp;"_E"&amp;TEXT(Q748,"00000.00")</f>
        <v>CS19_BW024.80_UL____Y_S29263.00_E29287.80_DR____H_S18263.00_E18287.80</v>
      </c>
      <c r="D748" s="29"/>
      <c r="E748" s="29"/>
      <c r="F748" s="29"/>
      <c r="G748" s="29" t="s">
        <v>9085</v>
      </c>
      <c r="H748" s="29">
        <f>VLOOKUP(G748,开关状态表!B:I,7,FALSE)</f>
        <v>1</v>
      </c>
      <c r="I748" s="29">
        <v>0</v>
      </c>
      <c r="J748" s="161">
        <v>24.8</v>
      </c>
      <c r="K748" s="29" t="s">
        <v>8732</v>
      </c>
      <c r="L748" s="29"/>
      <c r="M748" s="158" t="s">
        <v>8871</v>
      </c>
      <c r="N748" s="156">
        <f t="shared" si="106"/>
        <v>29263</v>
      </c>
      <c r="O748" s="156">
        <f t="shared" si="107"/>
        <v>29287.8</v>
      </c>
      <c r="P748" s="156">
        <f t="shared" si="108"/>
        <v>18263</v>
      </c>
      <c r="Q748" s="156">
        <f t="shared" si="109"/>
        <v>18287.8</v>
      </c>
      <c r="R748" s="29" t="str">
        <f>VLOOKUP(VLOOKUP(G748,开关状态表!B:H,2,FALSE),矩阵信息表!B:H,2,FALSE)</f>
        <v>CS19</v>
      </c>
      <c r="S748" s="29" t="str">
        <f>VLOOKUP(G748,开关状态表!B:H,5,FALSE)</f>
        <v>RY8L</v>
      </c>
      <c r="T748" s="29" t="str">
        <f>VLOOKUP(G748,开关状态表!B:H,6,FALSE)</f>
        <v>TH8R</v>
      </c>
      <c r="U748" s="29">
        <f>VLOOKUP(R748&amp;"-"&amp;S748,通道清单!C:L,8,FALSE)</f>
        <v>50</v>
      </c>
      <c r="V748" s="29">
        <f>VLOOKUP(R748&amp;"-"&amp;S748,通道清单!C:L,9,FALSE)</f>
        <v>29263</v>
      </c>
      <c r="W748" s="29">
        <f>VLOOKUP(R748&amp;"-"&amp;S748,通道清单!C:L,10,FALSE)</f>
        <v>29313</v>
      </c>
      <c r="X748" s="29">
        <f>VLOOKUP(R748&amp;"-"&amp;T748,通道清单!C:L,9,FALSE)</f>
        <v>18263</v>
      </c>
      <c r="Y748" s="29">
        <f>VLOOKUP(R748&amp;"-"&amp;T748,通道清单!C:L,10,FALSE)</f>
        <v>18313</v>
      </c>
    </row>
    <row r="749" ht="15" hidden="1" spans="1:25">
      <c r="A749" s="29">
        <f t="shared" si="110"/>
        <v>748</v>
      </c>
      <c r="B749" s="29" t="str">
        <f t="shared" si="105"/>
        <v>CS19-1-4-[8][8]-OFF24.8-BW13.2</v>
      </c>
      <c r="C749" s="29" t="str">
        <f>R749&amp;"_BW"&amp;TEXT(O749-N749,"000.00")&amp;"_U"&amp;VLOOKUP(R749&amp;"-"&amp;S749,通道清单!C:L,5,FALSE)&amp;LEFT("_____",5-LEN(VLOOKUP(R749&amp;"-"&amp;S749,通道清单!C:L,4,FALSE)))&amp;VLOOKUP(R749&amp;"-"&amp;S749,通道清单!C:L,4,FALSE)&amp;"_S"&amp;TEXT(N749,"00000.00")&amp;"_E"&amp;TEXT(O749,"00000.00")&amp;"_D"&amp;VLOOKUP(R749&amp;"-"&amp;T749,通道清单!C:L,5,FALSE)&amp;LEFT("_____",5-LEN(VLOOKUP(R749&amp;"-"&amp;T749,通道清单!C:L,4,FALSE)))&amp;VLOOKUP(R749&amp;"-"&amp;T749,通道清单!C:L,4,FALSE)&amp;"_S"&amp;TEXT(P749,"00000.00")&amp;"_E"&amp;TEXT(Q749,"00000.00")</f>
        <v>CS19_BW013.20_UL____Y_S29287.80_E29301.00_DR____H_S18287.80_E18301.00</v>
      </c>
      <c r="D749" s="29"/>
      <c r="E749" s="29"/>
      <c r="F749" s="29"/>
      <c r="G749" s="29" t="s">
        <v>9085</v>
      </c>
      <c r="H749" s="29">
        <f>VLOOKUP(G749,开关状态表!B:I,7,FALSE)</f>
        <v>1</v>
      </c>
      <c r="I749" s="29">
        <v>24.8</v>
      </c>
      <c r="J749" s="161">
        <v>13.2</v>
      </c>
      <c r="K749" s="29" t="s">
        <v>8732</v>
      </c>
      <c r="L749" s="29"/>
      <c r="M749" s="158" t="s">
        <v>8871</v>
      </c>
      <c r="N749" s="156">
        <f t="shared" si="106"/>
        <v>29287.8</v>
      </c>
      <c r="O749" s="156">
        <f t="shared" si="107"/>
        <v>29301</v>
      </c>
      <c r="P749" s="156">
        <f t="shared" si="108"/>
        <v>18287.8</v>
      </c>
      <c r="Q749" s="156">
        <f t="shared" si="109"/>
        <v>18301</v>
      </c>
      <c r="R749" s="29" t="str">
        <f>VLOOKUP(VLOOKUP(G749,开关状态表!B:H,2,FALSE),矩阵信息表!B:H,2,FALSE)</f>
        <v>CS19</v>
      </c>
      <c r="S749" s="29" t="str">
        <f>VLOOKUP(G749,开关状态表!B:H,5,FALSE)</f>
        <v>RY8L</v>
      </c>
      <c r="T749" s="29" t="str">
        <f>VLOOKUP(G749,开关状态表!B:H,6,FALSE)</f>
        <v>TH8R</v>
      </c>
      <c r="U749" s="29">
        <f>VLOOKUP(R749&amp;"-"&amp;S749,通道清单!C:L,8,FALSE)</f>
        <v>50</v>
      </c>
      <c r="V749" s="29">
        <f>VLOOKUP(R749&amp;"-"&amp;S749,通道清单!C:L,9,FALSE)</f>
        <v>29263</v>
      </c>
      <c r="W749" s="29">
        <f>VLOOKUP(R749&amp;"-"&amp;S749,通道清单!C:L,10,FALSE)</f>
        <v>29313</v>
      </c>
      <c r="X749" s="29">
        <f>VLOOKUP(R749&amp;"-"&amp;T749,通道清单!C:L,9,FALSE)</f>
        <v>18263</v>
      </c>
      <c r="Y749" s="29">
        <f>VLOOKUP(R749&amp;"-"&amp;T749,通道清单!C:L,10,FALSE)</f>
        <v>18313</v>
      </c>
    </row>
    <row r="750" ht="15" hidden="1" spans="1:25">
      <c r="A750" s="29">
        <f t="shared" si="110"/>
        <v>749</v>
      </c>
      <c r="B750" s="29" t="str">
        <f t="shared" si="105"/>
        <v>CS19-1-4-[8][8]-OFF38-BW12</v>
      </c>
      <c r="C750" s="29" t="str">
        <f>R750&amp;"_BW"&amp;TEXT(O750-N750,"000.00")&amp;"_U"&amp;VLOOKUP(R750&amp;"-"&amp;S750,通道清单!C:L,5,FALSE)&amp;LEFT("_____",5-LEN(VLOOKUP(R750&amp;"-"&amp;S750,通道清单!C:L,4,FALSE)))&amp;VLOOKUP(R750&amp;"-"&amp;S750,通道清单!C:L,4,FALSE)&amp;"_S"&amp;TEXT(N750,"00000.00")&amp;"_E"&amp;TEXT(O750,"00000.00")&amp;"_D"&amp;VLOOKUP(R750&amp;"-"&amp;T750,通道清单!C:L,5,FALSE)&amp;LEFT("_____",5-LEN(VLOOKUP(R750&amp;"-"&amp;T750,通道清单!C:L,4,FALSE)))&amp;VLOOKUP(R750&amp;"-"&amp;T750,通道清单!C:L,4,FALSE)&amp;"_S"&amp;TEXT(P750,"00000.00")&amp;"_E"&amp;TEXT(Q750,"00000.00")</f>
        <v>CS19_BW012.00_UL____Y_S29301.00_E29313.00_DR____H_S18301.00_E18313.00</v>
      </c>
      <c r="D750" s="29"/>
      <c r="E750" s="29"/>
      <c r="F750" s="29"/>
      <c r="G750" s="29" t="s">
        <v>9085</v>
      </c>
      <c r="H750" s="29">
        <f>VLOOKUP(G750,开关状态表!B:I,7,FALSE)</f>
        <v>1</v>
      </c>
      <c r="I750" s="29">
        <v>38</v>
      </c>
      <c r="J750" s="161">
        <v>12</v>
      </c>
      <c r="K750" s="29" t="s">
        <v>8732</v>
      </c>
      <c r="L750" s="29"/>
      <c r="M750" s="158" t="s">
        <v>9050</v>
      </c>
      <c r="N750" s="156">
        <f t="shared" si="106"/>
        <v>29301</v>
      </c>
      <c r="O750" s="156">
        <f t="shared" si="107"/>
        <v>29313</v>
      </c>
      <c r="P750" s="156">
        <f t="shared" si="108"/>
        <v>18301</v>
      </c>
      <c r="Q750" s="156">
        <f t="shared" si="109"/>
        <v>18313</v>
      </c>
      <c r="R750" s="29" t="str">
        <f>VLOOKUP(VLOOKUP(G750,开关状态表!B:H,2,FALSE),矩阵信息表!B:H,2,FALSE)</f>
        <v>CS19</v>
      </c>
      <c r="S750" s="29" t="str">
        <f>VLOOKUP(G750,开关状态表!B:H,5,FALSE)</f>
        <v>RY8L</v>
      </c>
      <c r="T750" s="29" t="str">
        <f>VLOOKUP(G750,开关状态表!B:H,6,FALSE)</f>
        <v>TH8R</v>
      </c>
      <c r="U750" s="29">
        <f>VLOOKUP(R750&amp;"-"&amp;S750,通道清单!C:L,8,FALSE)</f>
        <v>50</v>
      </c>
      <c r="V750" s="29">
        <f>VLOOKUP(R750&amp;"-"&amp;S750,通道清单!C:L,9,FALSE)</f>
        <v>29263</v>
      </c>
      <c r="W750" s="29">
        <f>VLOOKUP(R750&amp;"-"&amp;S750,通道清单!C:L,10,FALSE)</f>
        <v>29313</v>
      </c>
      <c r="X750" s="29">
        <f>VLOOKUP(R750&amp;"-"&amp;T750,通道清单!C:L,9,FALSE)</f>
        <v>18263</v>
      </c>
      <c r="Y750" s="29">
        <f>VLOOKUP(R750&amp;"-"&amp;T750,通道清单!C:L,10,FALSE)</f>
        <v>18313</v>
      </c>
    </row>
    <row r="751" ht="15" hidden="1" spans="1:25">
      <c r="A751" s="29">
        <f t="shared" si="110"/>
        <v>750</v>
      </c>
      <c r="B751" s="29" t="str">
        <f t="shared" si="105"/>
        <v>CS19-1-4-[9][9]-OFF0-BW24.8</v>
      </c>
      <c r="C751" s="29" t="str">
        <f>R751&amp;"_BW"&amp;TEXT(O751-N751,"000.00")&amp;"_U"&amp;VLOOKUP(R751&amp;"-"&amp;S751,通道清单!C:L,5,FALSE)&amp;LEFT("_____",5-LEN(VLOOKUP(R751&amp;"-"&amp;S751,通道清单!C:L,4,FALSE)))&amp;VLOOKUP(R751&amp;"-"&amp;S751,通道清单!C:L,4,FALSE)&amp;"_S"&amp;TEXT(N751,"00000.00")&amp;"_E"&amp;TEXT(O751,"00000.00")&amp;"_D"&amp;VLOOKUP(R751&amp;"-"&amp;T751,通道清单!C:L,5,FALSE)&amp;LEFT("_____",5-LEN(VLOOKUP(R751&amp;"-"&amp;T751,通道清单!C:L,4,FALSE)))&amp;VLOOKUP(R751&amp;"-"&amp;T751,通道清单!C:L,4,FALSE)&amp;"_S"&amp;TEXT(P751,"00000.00")&amp;"_E"&amp;TEXT(Q751,"00000.00")</f>
        <v>CS19_BW024.80_UR____Y_S29151.00_E29175.80_DL____H_S18151.00_E18175.80</v>
      </c>
      <c r="D751" s="29"/>
      <c r="E751" s="29"/>
      <c r="F751" s="29"/>
      <c r="G751" s="29" t="s">
        <v>9086</v>
      </c>
      <c r="H751" s="29">
        <f>VLOOKUP(G751,开关状态表!B:I,7,FALSE)</f>
        <v>1</v>
      </c>
      <c r="I751" s="29">
        <v>0</v>
      </c>
      <c r="J751" s="161">
        <v>24.8</v>
      </c>
      <c r="K751" s="29" t="s">
        <v>8732</v>
      </c>
      <c r="L751" s="29"/>
      <c r="M751" s="158" t="s">
        <v>8871</v>
      </c>
      <c r="N751" s="156">
        <f t="shared" si="106"/>
        <v>29151</v>
      </c>
      <c r="O751" s="156">
        <f t="shared" si="107"/>
        <v>29175.8</v>
      </c>
      <c r="P751" s="156">
        <f t="shared" si="108"/>
        <v>18151</v>
      </c>
      <c r="Q751" s="156">
        <f t="shared" si="109"/>
        <v>18175.8</v>
      </c>
      <c r="R751" s="29" t="str">
        <f>VLOOKUP(VLOOKUP(G751,开关状态表!B:H,2,FALSE),矩阵信息表!B:H,2,FALSE)</f>
        <v>CS19</v>
      </c>
      <c r="S751" s="29" t="str">
        <f>VLOOKUP(G751,开关状态表!B:H,5,FALSE)</f>
        <v>RY9R</v>
      </c>
      <c r="T751" s="29" t="str">
        <f>VLOOKUP(G751,开关状态表!B:H,6,FALSE)</f>
        <v>TH9L</v>
      </c>
      <c r="U751" s="29">
        <f>VLOOKUP(R751&amp;"-"&amp;S751,通道清单!C:L,8,FALSE)</f>
        <v>50</v>
      </c>
      <c r="V751" s="29">
        <f>VLOOKUP(R751&amp;"-"&amp;S751,通道清单!C:L,9,FALSE)</f>
        <v>29151</v>
      </c>
      <c r="W751" s="29">
        <f>VLOOKUP(R751&amp;"-"&amp;S751,通道清单!C:L,10,FALSE)</f>
        <v>29201</v>
      </c>
      <c r="X751" s="29">
        <f>VLOOKUP(R751&amp;"-"&amp;T751,通道清单!C:L,9,FALSE)</f>
        <v>18151</v>
      </c>
      <c r="Y751" s="29">
        <f>VLOOKUP(R751&amp;"-"&amp;T751,通道清单!C:L,10,FALSE)</f>
        <v>18201</v>
      </c>
    </row>
    <row r="752" ht="15" hidden="1" spans="1:25">
      <c r="A752" s="29">
        <f t="shared" si="110"/>
        <v>751</v>
      </c>
      <c r="B752" s="29" t="str">
        <f t="shared" si="105"/>
        <v>CS19-1-4-[9][9]-OFF24.8-BW13.2</v>
      </c>
      <c r="C752" s="29" t="str">
        <f>R752&amp;"_BW"&amp;TEXT(O752-N752,"000.00")&amp;"_U"&amp;VLOOKUP(R752&amp;"-"&amp;S752,通道清单!C:L,5,FALSE)&amp;LEFT("_____",5-LEN(VLOOKUP(R752&amp;"-"&amp;S752,通道清单!C:L,4,FALSE)))&amp;VLOOKUP(R752&amp;"-"&amp;S752,通道清单!C:L,4,FALSE)&amp;"_S"&amp;TEXT(N752,"00000.00")&amp;"_E"&amp;TEXT(O752,"00000.00")&amp;"_D"&amp;VLOOKUP(R752&amp;"-"&amp;T752,通道清单!C:L,5,FALSE)&amp;LEFT("_____",5-LEN(VLOOKUP(R752&amp;"-"&amp;T752,通道清单!C:L,4,FALSE)))&amp;VLOOKUP(R752&amp;"-"&amp;T752,通道清单!C:L,4,FALSE)&amp;"_S"&amp;TEXT(P752,"00000.00")&amp;"_E"&amp;TEXT(Q752,"00000.00")</f>
        <v>CS19_BW013.20_UR____Y_S29175.80_E29189.00_DL____H_S18175.80_E18189.00</v>
      </c>
      <c r="D752" s="29"/>
      <c r="E752" s="29"/>
      <c r="F752" s="29"/>
      <c r="G752" s="29" t="s">
        <v>9086</v>
      </c>
      <c r="H752" s="29">
        <f>VLOOKUP(G752,开关状态表!B:I,7,FALSE)</f>
        <v>1</v>
      </c>
      <c r="I752" s="29">
        <v>24.8</v>
      </c>
      <c r="J752" s="161">
        <v>13.2</v>
      </c>
      <c r="K752" s="29" t="s">
        <v>8732</v>
      </c>
      <c r="L752" s="29"/>
      <c r="M752" s="158" t="s">
        <v>8871</v>
      </c>
      <c r="N752" s="156">
        <f t="shared" si="106"/>
        <v>29175.8</v>
      </c>
      <c r="O752" s="156">
        <f t="shared" si="107"/>
        <v>29189</v>
      </c>
      <c r="P752" s="156">
        <f t="shared" si="108"/>
        <v>18175.8</v>
      </c>
      <c r="Q752" s="156">
        <f t="shared" si="109"/>
        <v>18189</v>
      </c>
      <c r="R752" s="29" t="str">
        <f>VLOOKUP(VLOOKUP(G752,开关状态表!B:H,2,FALSE),矩阵信息表!B:H,2,FALSE)</f>
        <v>CS19</v>
      </c>
      <c r="S752" s="29" t="str">
        <f>VLOOKUP(G752,开关状态表!B:H,5,FALSE)</f>
        <v>RY9R</v>
      </c>
      <c r="T752" s="29" t="str">
        <f>VLOOKUP(G752,开关状态表!B:H,6,FALSE)</f>
        <v>TH9L</v>
      </c>
      <c r="U752" s="29">
        <f>VLOOKUP(R752&amp;"-"&amp;S752,通道清单!C:L,8,FALSE)</f>
        <v>50</v>
      </c>
      <c r="V752" s="29">
        <f>VLOOKUP(R752&amp;"-"&amp;S752,通道清单!C:L,9,FALSE)</f>
        <v>29151</v>
      </c>
      <c r="W752" s="29">
        <f>VLOOKUP(R752&amp;"-"&amp;S752,通道清单!C:L,10,FALSE)</f>
        <v>29201</v>
      </c>
      <c r="X752" s="29">
        <f>VLOOKUP(R752&amp;"-"&amp;T752,通道清单!C:L,9,FALSE)</f>
        <v>18151</v>
      </c>
      <c r="Y752" s="29">
        <f>VLOOKUP(R752&amp;"-"&amp;T752,通道清单!C:L,10,FALSE)</f>
        <v>18201</v>
      </c>
    </row>
    <row r="753" ht="15" hidden="1" spans="1:25">
      <c r="A753" s="29">
        <f t="shared" si="110"/>
        <v>752</v>
      </c>
      <c r="B753" s="29" t="str">
        <f t="shared" si="105"/>
        <v>CS19-1-4-[9][9]-OFF38-BW12</v>
      </c>
      <c r="C753" s="29" t="str">
        <f>R753&amp;"_BW"&amp;TEXT(O753-N753,"000.00")&amp;"_U"&amp;VLOOKUP(R753&amp;"-"&amp;S753,通道清单!C:L,5,FALSE)&amp;LEFT("_____",5-LEN(VLOOKUP(R753&amp;"-"&amp;S753,通道清单!C:L,4,FALSE)))&amp;VLOOKUP(R753&amp;"-"&amp;S753,通道清单!C:L,4,FALSE)&amp;"_S"&amp;TEXT(N753,"00000.00")&amp;"_E"&amp;TEXT(O753,"00000.00")&amp;"_D"&amp;VLOOKUP(R753&amp;"-"&amp;T753,通道清单!C:L,5,FALSE)&amp;LEFT("_____",5-LEN(VLOOKUP(R753&amp;"-"&amp;T753,通道清单!C:L,4,FALSE)))&amp;VLOOKUP(R753&amp;"-"&amp;T753,通道清单!C:L,4,FALSE)&amp;"_S"&amp;TEXT(P753,"00000.00")&amp;"_E"&amp;TEXT(Q753,"00000.00")</f>
        <v>CS19_BW012.00_UR____Y_S29189.00_E29201.00_DL____H_S18189.00_E18201.00</v>
      </c>
      <c r="D753" s="29"/>
      <c r="E753" s="29"/>
      <c r="F753" s="29"/>
      <c r="G753" s="29" t="s">
        <v>9086</v>
      </c>
      <c r="H753" s="29">
        <f>VLOOKUP(G753,开关状态表!B:I,7,FALSE)</f>
        <v>1</v>
      </c>
      <c r="I753" s="29">
        <v>38</v>
      </c>
      <c r="J753" s="161">
        <v>12</v>
      </c>
      <c r="K753" s="29" t="s">
        <v>8732</v>
      </c>
      <c r="L753" s="29"/>
      <c r="M753" s="158" t="s">
        <v>9050</v>
      </c>
      <c r="N753" s="156">
        <f t="shared" si="106"/>
        <v>29189</v>
      </c>
      <c r="O753" s="156">
        <f t="shared" si="107"/>
        <v>29201</v>
      </c>
      <c r="P753" s="156">
        <f t="shared" si="108"/>
        <v>18189</v>
      </c>
      <c r="Q753" s="156">
        <f t="shared" si="109"/>
        <v>18201</v>
      </c>
      <c r="R753" s="29" t="str">
        <f>VLOOKUP(VLOOKUP(G753,开关状态表!B:H,2,FALSE),矩阵信息表!B:H,2,FALSE)</f>
        <v>CS19</v>
      </c>
      <c r="S753" s="29" t="str">
        <f>VLOOKUP(G753,开关状态表!B:H,5,FALSE)</f>
        <v>RY9R</v>
      </c>
      <c r="T753" s="29" t="str">
        <f>VLOOKUP(G753,开关状态表!B:H,6,FALSE)</f>
        <v>TH9L</v>
      </c>
      <c r="U753" s="29">
        <f>VLOOKUP(R753&amp;"-"&amp;S753,通道清单!C:L,8,FALSE)</f>
        <v>50</v>
      </c>
      <c r="V753" s="29">
        <f>VLOOKUP(R753&amp;"-"&amp;S753,通道清单!C:L,9,FALSE)</f>
        <v>29151</v>
      </c>
      <c r="W753" s="29">
        <f>VLOOKUP(R753&amp;"-"&amp;S753,通道清单!C:L,10,FALSE)</f>
        <v>29201</v>
      </c>
      <c r="X753" s="29">
        <f>VLOOKUP(R753&amp;"-"&amp;T753,通道清单!C:L,9,FALSE)</f>
        <v>18151</v>
      </c>
      <c r="Y753" s="29">
        <f>VLOOKUP(R753&amp;"-"&amp;T753,通道清单!C:L,10,FALSE)</f>
        <v>18201</v>
      </c>
    </row>
    <row r="754" ht="15" hidden="1" spans="1:25">
      <c r="A754" s="29">
        <f t="shared" si="110"/>
        <v>753</v>
      </c>
      <c r="B754" s="29" t="str">
        <f t="shared" si="105"/>
        <v>CS19-1-4-[10][10]-OFF0-BW24.8</v>
      </c>
      <c r="C754" s="29" t="str">
        <f>R754&amp;"_BW"&amp;TEXT(O754-N754,"000.00")&amp;"_U"&amp;VLOOKUP(R754&amp;"-"&amp;S754,通道清单!C:L,5,FALSE)&amp;LEFT("_____",5-LEN(VLOOKUP(R754&amp;"-"&amp;S754,通道清单!C:L,4,FALSE)))&amp;VLOOKUP(R754&amp;"-"&amp;S754,通道清单!C:L,4,FALSE)&amp;"_S"&amp;TEXT(N754,"00000.00")&amp;"_E"&amp;TEXT(O754,"00000.00")&amp;"_D"&amp;VLOOKUP(R754&amp;"-"&amp;T754,通道清单!C:L,5,FALSE)&amp;LEFT("_____",5-LEN(VLOOKUP(R754&amp;"-"&amp;T754,通道清单!C:L,4,FALSE)))&amp;VLOOKUP(R754&amp;"-"&amp;T754,通道清单!C:L,4,FALSE)&amp;"_S"&amp;TEXT(P754,"00000.00")&amp;"_E"&amp;TEXT(Q754,"00000.00")</f>
        <v>CS19_BW024.80_UR____Y_S29375.00_E29399.80_DL____H_S18375.00_E18399.80</v>
      </c>
      <c r="D754" s="29"/>
      <c r="E754" s="29"/>
      <c r="F754" s="29"/>
      <c r="G754" s="29" t="s">
        <v>9087</v>
      </c>
      <c r="H754" s="29">
        <f>VLOOKUP(G754,开关状态表!B:I,7,FALSE)</f>
        <v>1</v>
      </c>
      <c r="I754" s="29">
        <v>0</v>
      </c>
      <c r="J754" s="161">
        <v>24.8</v>
      </c>
      <c r="K754" s="29" t="s">
        <v>8732</v>
      </c>
      <c r="L754" s="29"/>
      <c r="M754" s="158" t="s">
        <v>8871</v>
      </c>
      <c r="N754" s="156">
        <f t="shared" si="106"/>
        <v>29375</v>
      </c>
      <c r="O754" s="156">
        <f t="shared" si="107"/>
        <v>29399.8</v>
      </c>
      <c r="P754" s="156">
        <f t="shared" si="108"/>
        <v>18375</v>
      </c>
      <c r="Q754" s="156">
        <f t="shared" si="109"/>
        <v>18399.8</v>
      </c>
      <c r="R754" s="29" t="str">
        <f>VLOOKUP(VLOOKUP(G754,开关状态表!B:H,2,FALSE),矩阵信息表!B:H,2,FALSE)</f>
        <v>CS19</v>
      </c>
      <c r="S754" s="29" t="str">
        <f>VLOOKUP(G754,开关状态表!B:H,5,FALSE)</f>
        <v>RY10R</v>
      </c>
      <c r="T754" s="29" t="str">
        <f>VLOOKUP(G754,开关状态表!B:H,6,FALSE)</f>
        <v>TH10L</v>
      </c>
      <c r="U754" s="29">
        <f>VLOOKUP(R754&amp;"-"&amp;S754,通道清单!C:L,8,FALSE)</f>
        <v>50</v>
      </c>
      <c r="V754" s="29">
        <f>VLOOKUP(R754&amp;"-"&amp;S754,通道清单!C:L,9,FALSE)</f>
        <v>29375</v>
      </c>
      <c r="W754" s="29">
        <f>VLOOKUP(R754&amp;"-"&amp;S754,通道清单!C:L,10,FALSE)</f>
        <v>29425</v>
      </c>
      <c r="X754" s="29">
        <f>VLOOKUP(R754&amp;"-"&amp;T754,通道清单!C:L,9,FALSE)</f>
        <v>18375</v>
      </c>
      <c r="Y754" s="29">
        <f>VLOOKUP(R754&amp;"-"&amp;T754,通道清单!C:L,10,FALSE)</f>
        <v>18425</v>
      </c>
    </row>
    <row r="755" ht="15" hidden="1" spans="1:25">
      <c r="A755" s="29">
        <f t="shared" si="110"/>
        <v>754</v>
      </c>
      <c r="B755" s="29" t="str">
        <f t="shared" si="105"/>
        <v>CS19-1-4-[10][10]-OFF24.8-BW13.2</v>
      </c>
      <c r="C755" s="29" t="str">
        <f>R755&amp;"_BW"&amp;TEXT(O755-N755,"000.00")&amp;"_U"&amp;VLOOKUP(R755&amp;"-"&amp;S755,通道清单!C:L,5,FALSE)&amp;LEFT("_____",5-LEN(VLOOKUP(R755&amp;"-"&amp;S755,通道清单!C:L,4,FALSE)))&amp;VLOOKUP(R755&amp;"-"&amp;S755,通道清单!C:L,4,FALSE)&amp;"_S"&amp;TEXT(N755,"00000.00")&amp;"_E"&amp;TEXT(O755,"00000.00")&amp;"_D"&amp;VLOOKUP(R755&amp;"-"&amp;T755,通道清单!C:L,5,FALSE)&amp;LEFT("_____",5-LEN(VLOOKUP(R755&amp;"-"&amp;T755,通道清单!C:L,4,FALSE)))&amp;VLOOKUP(R755&amp;"-"&amp;T755,通道清单!C:L,4,FALSE)&amp;"_S"&amp;TEXT(P755,"00000.00")&amp;"_E"&amp;TEXT(Q755,"00000.00")</f>
        <v>CS19_BW013.20_UR____Y_S29399.80_E29413.00_DL____H_S18399.80_E18413.00</v>
      </c>
      <c r="D755" s="29"/>
      <c r="E755" s="29"/>
      <c r="F755" s="29"/>
      <c r="G755" s="29" t="s">
        <v>9087</v>
      </c>
      <c r="H755" s="29">
        <f>VLOOKUP(G755,开关状态表!B:I,7,FALSE)</f>
        <v>1</v>
      </c>
      <c r="I755" s="29">
        <v>24.8</v>
      </c>
      <c r="J755" s="161">
        <v>13.2</v>
      </c>
      <c r="K755" s="29" t="s">
        <v>8732</v>
      </c>
      <c r="L755" s="29"/>
      <c r="M755" s="158" t="s">
        <v>8871</v>
      </c>
      <c r="N755" s="156">
        <f t="shared" si="106"/>
        <v>29399.8</v>
      </c>
      <c r="O755" s="156">
        <f t="shared" si="107"/>
        <v>29413</v>
      </c>
      <c r="P755" s="156">
        <f t="shared" si="108"/>
        <v>18399.8</v>
      </c>
      <c r="Q755" s="156">
        <f t="shared" si="109"/>
        <v>18413</v>
      </c>
      <c r="R755" s="29" t="str">
        <f>VLOOKUP(VLOOKUP(G755,开关状态表!B:H,2,FALSE),矩阵信息表!B:H,2,FALSE)</f>
        <v>CS19</v>
      </c>
      <c r="S755" s="29" t="str">
        <f>VLOOKUP(G755,开关状态表!B:H,5,FALSE)</f>
        <v>RY10R</v>
      </c>
      <c r="T755" s="29" t="str">
        <f>VLOOKUP(G755,开关状态表!B:H,6,FALSE)</f>
        <v>TH10L</v>
      </c>
      <c r="U755" s="29">
        <f>VLOOKUP(R755&amp;"-"&amp;S755,通道清单!C:L,8,FALSE)</f>
        <v>50</v>
      </c>
      <c r="V755" s="29">
        <f>VLOOKUP(R755&amp;"-"&amp;S755,通道清单!C:L,9,FALSE)</f>
        <v>29375</v>
      </c>
      <c r="W755" s="29">
        <f>VLOOKUP(R755&amp;"-"&amp;S755,通道清单!C:L,10,FALSE)</f>
        <v>29425</v>
      </c>
      <c r="X755" s="29">
        <f>VLOOKUP(R755&amp;"-"&amp;T755,通道清单!C:L,9,FALSE)</f>
        <v>18375</v>
      </c>
      <c r="Y755" s="29">
        <f>VLOOKUP(R755&amp;"-"&amp;T755,通道清单!C:L,10,FALSE)</f>
        <v>18425</v>
      </c>
    </row>
    <row r="756" ht="15" hidden="1" spans="1:25">
      <c r="A756" s="29">
        <f t="shared" si="110"/>
        <v>755</v>
      </c>
      <c r="B756" s="29" t="str">
        <f t="shared" ref="B756:B819" si="111">G756&amp;"-"&amp;"OFF"&amp;I756&amp;"-BW"&amp;J756</f>
        <v>CS19-1-4-[10][10]-OFF38-BW12</v>
      </c>
      <c r="C756" s="29" t="str">
        <f>R756&amp;"_BW"&amp;TEXT(O756-N756,"000.00")&amp;"_U"&amp;VLOOKUP(R756&amp;"-"&amp;S756,通道清单!C:L,5,FALSE)&amp;LEFT("_____",5-LEN(VLOOKUP(R756&amp;"-"&amp;S756,通道清单!C:L,4,FALSE)))&amp;VLOOKUP(R756&amp;"-"&amp;S756,通道清单!C:L,4,FALSE)&amp;"_S"&amp;TEXT(N756,"00000.00")&amp;"_E"&amp;TEXT(O756,"00000.00")&amp;"_D"&amp;VLOOKUP(R756&amp;"-"&amp;T756,通道清单!C:L,5,FALSE)&amp;LEFT("_____",5-LEN(VLOOKUP(R756&amp;"-"&amp;T756,通道清单!C:L,4,FALSE)))&amp;VLOOKUP(R756&amp;"-"&amp;T756,通道清单!C:L,4,FALSE)&amp;"_S"&amp;TEXT(P756,"00000.00")&amp;"_E"&amp;TEXT(Q756,"00000.00")</f>
        <v>CS19_BW012.00_UR____Y_S29413.00_E29425.00_DL____H_S18413.00_E18425.00</v>
      </c>
      <c r="D756" s="29"/>
      <c r="E756" s="29"/>
      <c r="F756" s="29"/>
      <c r="G756" s="29" t="s">
        <v>9087</v>
      </c>
      <c r="H756" s="29">
        <f>VLOOKUP(G756,开关状态表!B:I,7,FALSE)</f>
        <v>1</v>
      </c>
      <c r="I756" s="29">
        <v>38</v>
      </c>
      <c r="J756" s="161">
        <v>12</v>
      </c>
      <c r="K756" s="29" t="s">
        <v>8732</v>
      </c>
      <c r="L756" s="29"/>
      <c r="M756" s="158" t="s">
        <v>9050</v>
      </c>
      <c r="N756" s="156">
        <f t="shared" ref="N756:N819" si="112">V756+I756</f>
        <v>29413</v>
      </c>
      <c r="O756" s="156">
        <f t="shared" ref="O756:O819" si="113">N756+J756</f>
        <v>29425</v>
      </c>
      <c r="P756" s="156">
        <f t="shared" ref="P756:P819" si="114">X756+I756</f>
        <v>18413</v>
      </c>
      <c r="Q756" s="156">
        <f t="shared" ref="Q756:Q819" si="115">P756+J756</f>
        <v>18425</v>
      </c>
      <c r="R756" s="29" t="str">
        <f>VLOOKUP(VLOOKUP(G756,开关状态表!B:H,2,FALSE),矩阵信息表!B:H,2,FALSE)</f>
        <v>CS19</v>
      </c>
      <c r="S756" s="29" t="str">
        <f>VLOOKUP(G756,开关状态表!B:H,5,FALSE)</f>
        <v>RY10R</v>
      </c>
      <c r="T756" s="29" t="str">
        <f>VLOOKUP(G756,开关状态表!B:H,6,FALSE)</f>
        <v>TH10L</v>
      </c>
      <c r="U756" s="29">
        <f>VLOOKUP(R756&amp;"-"&amp;S756,通道清单!C:L,8,FALSE)</f>
        <v>50</v>
      </c>
      <c r="V756" s="29">
        <f>VLOOKUP(R756&amp;"-"&amp;S756,通道清单!C:L,9,FALSE)</f>
        <v>29375</v>
      </c>
      <c r="W756" s="29">
        <f>VLOOKUP(R756&amp;"-"&amp;S756,通道清单!C:L,10,FALSE)</f>
        <v>29425</v>
      </c>
      <c r="X756" s="29">
        <f>VLOOKUP(R756&amp;"-"&amp;T756,通道清单!C:L,9,FALSE)</f>
        <v>18375</v>
      </c>
      <c r="Y756" s="29">
        <f>VLOOKUP(R756&amp;"-"&amp;T756,通道清单!C:L,10,FALSE)</f>
        <v>18425</v>
      </c>
    </row>
    <row r="757" ht="15" hidden="1" spans="1:25">
      <c r="A757" s="29">
        <f t="shared" si="110"/>
        <v>756</v>
      </c>
      <c r="B757" s="29" t="str">
        <f t="shared" si="111"/>
        <v>CS19-1-4-[11][11]-OFF0-BW24.8</v>
      </c>
      <c r="C757" s="29" t="str">
        <f>R757&amp;"_BW"&amp;TEXT(O757-N757,"000.00")&amp;"_U"&amp;VLOOKUP(R757&amp;"-"&amp;S757,通道清单!C:L,5,FALSE)&amp;LEFT("_____",5-LEN(VLOOKUP(R757&amp;"-"&amp;S757,通道清单!C:L,4,FALSE)))&amp;VLOOKUP(R757&amp;"-"&amp;S757,通道清单!C:L,4,FALSE)&amp;"_S"&amp;TEXT(N757,"00000.00")&amp;"_E"&amp;TEXT(O757,"00000.00")&amp;"_D"&amp;VLOOKUP(R757&amp;"-"&amp;T757,通道清单!C:L,5,FALSE)&amp;LEFT("_____",5-LEN(VLOOKUP(R757&amp;"-"&amp;T757,通道清单!C:L,4,FALSE)))&amp;VLOOKUP(R757&amp;"-"&amp;T757,通道清单!C:L,4,FALSE)&amp;"_S"&amp;TEXT(P757,"00000.00")&amp;"_E"&amp;TEXT(Q757,"00000.00")</f>
        <v>CS19_BW024.80_UR____Y_S29319.00_E29343.80_DL____H_S18319.00_E18343.80</v>
      </c>
      <c r="D757" s="29"/>
      <c r="E757" s="29"/>
      <c r="F757" s="29"/>
      <c r="G757" s="29" t="s">
        <v>9088</v>
      </c>
      <c r="H757" s="29">
        <f>VLOOKUP(G757,开关状态表!B:I,7,FALSE)</f>
        <v>1</v>
      </c>
      <c r="I757" s="29">
        <v>0</v>
      </c>
      <c r="J757" s="161">
        <v>24.8</v>
      </c>
      <c r="K757" s="29" t="s">
        <v>8732</v>
      </c>
      <c r="L757" s="29"/>
      <c r="M757" s="158" t="s">
        <v>8871</v>
      </c>
      <c r="N757" s="156">
        <f t="shared" si="112"/>
        <v>29319</v>
      </c>
      <c r="O757" s="156">
        <f t="shared" si="113"/>
        <v>29343.8</v>
      </c>
      <c r="P757" s="156">
        <f t="shared" si="114"/>
        <v>18319</v>
      </c>
      <c r="Q757" s="156">
        <f t="shared" si="115"/>
        <v>18343.8</v>
      </c>
      <c r="R757" s="29" t="str">
        <f>VLOOKUP(VLOOKUP(G757,开关状态表!B:H,2,FALSE),矩阵信息表!B:H,2,FALSE)</f>
        <v>CS19</v>
      </c>
      <c r="S757" s="29" t="str">
        <f>VLOOKUP(G757,开关状态表!B:H,5,FALSE)</f>
        <v>RY11R</v>
      </c>
      <c r="T757" s="29" t="str">
        <f>VLOOKUP(G757,开关状态表!B:H,6,FALSE)</f>
        <v>TH11L</v>
      </c>
      <c r="U757" s="29">
        <f>VLOOKUP(R757&amp;"-"&amp;S757,通道清单!C:L,8,FALSE)</f>
        <v>50</v>
      </c>
      <c r="V757" s="29">
        <f>VLOOKUP(R757&amp;"-"&amp;S757,通道清单!C:L,9,FALSE)</f>
        <v>29319</v>
      </c>
      <c r="W757" s="29">
        <f>VLOOKUP(R757&amp;"-"&amp;S757,通道清单!C:L,10,FALSE)</f>
        <v>29369</v>
      </c>
      <c r="X757" s="29">
        <f>VLOOKUP(R757&amp;"-"&amp;T757,通道清单!C:L,9,FALSE)</f>
        <v>18319</v>
      </c>
      <c r="Y757" s="29">
        <f>VLOOKUP(R757&amp;"-"&amp;T757,通道清单!C:L,10,FALSE)</f>
        <v>18369</v>
      </c>
    </row>
    <row r="758" ht="15" hidden="1" spans="1:25">
      <c r="A758" s="29">
        <f t="shared" si="110"/>
        <v>757</v>
      </c>
      <c r="B758" s="29" t="str">
        <f t="shared" si="111"/>
        <v>CS19-1-4-[11][11]-OFF24.8-BW13.2</v>
      </c>
      <c r="C758" s="29" t="str">
        <f>R758&amp;"_BW"&amp;TEXT(O758-N758,"000.00")&amp;"_U"&amp;VLOOKUP(R758&amp;"-"&amp;S758,通道清单!C:L,5,FALSE)&amp;LEFT("_____",5-LEN(VLOOKUP(R758&amp;"-"&amp;S758,通道清单!C:L,4,FALSE)))&amp;VLOOKUP(R758&amp;"-"&amp;S758,通道清单!C:L,4,FALSE)&amp;"_S"&amp;TEXT(N758,"00000.00")&amp;"_E"&amp;TEXT(O758,"00000.00")&amp;"_D"&amp;VLOOKUP(R758&amp;"-"&amp;T758,通道清单!C:L,5,FALSE)&amp;LEFT("_____",5-LEN(VLOOKUP(R758&amp;"-"&amp;T758,通道清单!C:L,4,FALSE)))&amp;VLOOKUP(R758&amp;"-"&amp;T758,通道清单!C:L,4,FALSE)&amp;"_S"&amp;TEXT(P758,"00000.00")&amp;"_E"&amp;TEXT(Q758,"00000.00")</f>
        <v>CS19_BW013.20_UR____Y_S29343.80_E29357.00_DL____H_S18343.80_E18357.00</v>
      </c>
      <c r="D758" s="29"/>
      <c r="E758" s="29"/>
      <c r="F758" s="29"/>
      <c r="G758" s="29" t="s">
        <v>9088</v>
      </c>
      <c r="H758" s="29">
        <f>VLOOKUP(G758,开关状态表!B:I,7,FALSE)</f>
        <v>1</v>
      </c>
      <c r="I758" s="29">
        <v>24.8</v>
      </c>
      <c r="J758" s="161">
        <v>13.2</v>
      </c>
      <c r="K758" s="29" t="s">
        <v>8732</v>
      </c>
      <c r="L758" s="29"/>
      <c r="M758" s="158" t="s">
        <v>8871</v>
      </c>
      <c r="N758" s="156">
        <f t="shared" si="112"/>
        <v>29343.8</v>
      </c>
      <c r="O758" s="156">
        <f t="shared" si="113"/>
        <v>29357</v>
      </c>
      <c r="P758" s="156">
        <f t="shared" si="114"/>
        <v>18343.8</v>
      </c>
      <c r="Q758" s="156">
        <f t="shared" si="115"/>
        <v>18357</v>
      </c>
      <c r="R758" s="29" t="str">
        <f>VLOOKUP(VLOOKUP(G758,开关状态表!B:H,2,FALSE),矩阵信息表!B:H,2,FALSE)</f>
        <v>CS19</v>
      </c>
      <c r="S758" s="29" t="str">
        <f>VLOOKUP(G758,开关状态表!B:H,5,FALSE)</f>
        <v>RY11R</v>
      </c>
      <c r="T758" s="29" t="str">
        <f>VLOOKUP(G758,开关状态表!B:H,6,FALSE)</f>
        <v>TH11L</v>
      </c>
      <c r="U758" s="29">
        <f>VLOOKUP(R758&amp;"-"&amp;S758,通道清单!C:L,8,FALSE)</f>
        <v>50</v>
      </c>
      <c r="V758" s="29">
        <f>VLOOKUP(R758&amp;"-"&amp;S758,通道清单!C:L,9,FALSE)</f>
        <v>29319</v>
      </c>
      <c r="W758" s="29">
        <f>VLOOKUP(R758&amp;"-"&amp;S758,通道清单!C:L,10,FALSE)</f>
        <v>29369</v>
      </c>
      <c r="X758" s="29">
        <f>VLOOKUP(R758&amp;"-"&amp;T758,通道清单!C:L,9,FALSE)</f>
        <v>18319</v>
      </c>
      <c r="Y758" s="29">
        <f>VLOOKUP(R758&amp;"-"&amp;T758,通道清单!C:L,10,FALSE)</f>
        <v>18369</v>
      </c>
    </row>
    <row r="759" ht="15" hidden="1" spans="1:25">
      <c r="A759" s="29">
        <f t="shared" si="110"/>
        <v>758</v>
      </c>
      <c r="B759" s="29" t="str">
        <f t="shared" si="111"/>
        <v>CS19-1-4-[11][11]-OFF38-BW12</v>
      </c>
      <c r="C759" s="29" t="str">
        <f>R759&amp;"_BW"&amp;TEXT(O759-N759,"000.00")&amp;"_U"&amp;VLOOKUP(R759&amp;"-"&amp;S759,通道清单!C:L,5,FALSE)&amp;LEFT("_____",5-LEN(VLOOKUP(R759&amp;"-"&amp;S759,通道清单!C:L,4,FALSE)))&amp;VLOOKUP(R759&amp;"-"&amp;S759,通道清单!C:L,4,FALSE)&amp;"_S"&amp;TEXT(N759,"00000.00")&amp;"_E"&amp;TEXT(O759,"00000.00")&amp;"_D"&amp;VLOOKUP(R759&amp;"-"&amp;T759,通道清单!C:L,5,FALSE)&amp;LEFT("_____",5-LEN(VLOOKUP(R759&amp;"-"&amp;T759,通道清单!C:L,4,FALSE)))&amp;VLOOKUP(R759&amp;"-"&amp;T759,通道清单!C:L,4,FALSE)&amp;"_S"&amp;TEXT(P759,"00000.00")&amp;"_E"&amp;TEXT(Q759,"00000.00")</f>
        <v>CS19_BW012.00_UR____Y_S29357.00_E29369.00_DL____H_S18357.00_E18369.00</v>
      </c>
      <c r="D759" s="29"/>
      <c r="E759" s="29"/>
      <c r="F759" s="29"/>
      <c r="G759" s="29" t="s">
        <v>9088</v>
      </c>
      <c r="H759" s="29">
        <f>VLOOKUP(G759,开关状态表!B:I,7,FALSE)</f>
        <v>1</v>
      </c>
      <c r="I759" s="29">
        <v>38</v>
      </c>
      <c r="J759" s="161">
        <v>12</v>
      </c>
      <c r="K759" s="29" t="s">
        <v>8732</v>
      </c>
      <c r="L759" s="29"/>
      <c r="M759" s="158" t="s">
        <v>9050</v>
      </c>
      <c r="N759" s="156">
        <f t="shared" si="112"/>
        <v>29357</v>
      </c>
      <c r="O759" s="156">
        <f t="shared" si="113"/>
        <v>29369</v>
      </c>
      <c r="P759" s="156">
        <f t="shared" si="114"/>
        <v>18357</v>
      </c>
      <c r="Q759" s="156">
        <f t="shared" si="115"/>
        <v>18369</v>
      </c>
      <c r="R759" s="29" t="str">
        <f>VLOOKUP(VLOOKUP(G759,开关状态表!B:H,2,FALSE),矩阵信息表!B:H,2,FALSE)</f>
        <v>CS19</v>
      </c>
      <c r="S759" s="29" t="str">
        <f>VLOOKUP(G759,开关状态表!B:H,5,FALSE)</f>
        <v>RY11R</v>
      </c>
      <c r="T759" s="29" t="str">
        <f>VLOOKUP(G759,开关状态表!B:H,6,FALSE)</f>
        <v>TH11L</v>
      </c>
      <c r="U759" s="29">
        <f>VLOOKUP(R759&amp;"-"&amp;S759,通道清单!C:L,8,FALSE)</f>
        <v>50</v>
      </c>
      <c r="V759" s="29">
        <f>VLOOKUP(R759&amp;"-"&amp;S759,通道清单!C:L,9,FALSE)</f>
        <v>29319</v>
      </c>
      <c r="W759" s="29">
        <f>VLOOKUP(R759&amp;"-"&amp;S759,通道清单!C:L,10,FALSE)</f>
        <v>29369</v>
      </c>
      <c r="X759" s="29">
        <f>VLOOKUP(R759&amp;"-"&amp;T759,通道清单!C:L,9,FALSE)</f>
        <v>18319</v>
      </c>
      <c r="Y759" s="29">
        <f>VLOOKUP(R759&amp;"-"&amp;T759,通道清单!C:L,10,FALSE)</f>
        <v>18369</v>
      </c>
    </row>
    <row r="760" ht="15" hidden="1" spans="1:25">
      <c r="A760" s="29">
        <f t="shared" si="110"/>
        <v>759</v>
      </c>
      <c r="B760" s="29" t="str">
        <f t="shared" si="111"/>
        <v>CS19-1-4-[12][12]-OFF0-BW24.8</v>
      </c>
      <c r="C760" s="29" t="str">
        <f>R760&amp;"_BW"&amp;TEXT(O760-N760,"000.00")&amp;"_U"&amp;VLOOKUP(R760&amp;"-"&amp;S760,通道清单!C:L,5,FALSE)&amp;LEFT("_____",5-LEN(VLOOKUP(R760&amp;"-"&amp;S760,通道清单!C:L,4,FALSE)))&amp;VLOOKUP(R760&amp;"-"&amp;S760,通道清单!C:L,4,FALSE)&amp;"_S"&amp;TEXT(N760,"00000.00")&amp;"_E"&amp;TEXT(O760,"00000.00")&amp;"_D"&amp;VLOOKUP(R760&amp;"-"&amp;T760,通道清单!C:L,5,FALSE)&amp;LEFT("_____",5-LEN(VLOOKUP(R760&amp;"-"&amp;T760,通道清单!C:L,4,FALSE)))&amp;VLOOKUP(R760&amp;"-"&amp;T760,通道清单!C:L,4,FALSE)&amp;"_S"&amp;TEXT(P760,"00000.00")&amp;"_E"&amp;TEXT(Q760,"00000.00")</f>
        <v>CS19_BW024.80_UR____Y_S29023.00_E29047.80_DL____H_S17703.00_E17727.80</v>
      </c>
      <c r="D760" s="29"/>
      <c r="E760" s="29"/>
      <c r="F760" s="29"/>
      <c r="G760" s="29" t="s">
        <v>9089</v>
      </c>
      <c r="H760" s="29">
        <f>VLOOKUP(G760,开关状态表!B:I,7,FALSE)</f>
        <v>1</v>
      </c>
      <c r="I760" s="29">
        <v>0</v>
      </c>
      <c r="J760" s="161">
        <v>24.8</v>
      </c>
      <c r="K760" s="29" t="s">
        <v>8732</v>
      </c>
      <c r="L760" s="29"/>
      <c r="M760" s="158" t="s">
        <v>8871</v>
      </c>
      <c r="N760" s="156">
        <f t="shared" si="112"/>
        <v>29023</v>
      </c>
      <c r="O760" s="156">
        <f t="shared" si="113"/>
        <v>29047.8</v>
      </c>
      <c r="P760" s="156">
        <f t="shared" si="114"/>
        <v>17703</v>
      </c>
      <c r="Q760" s="156">
        <f t="shared" si="115"/>
        <v>17727.8</v>
      </c>
      <c r="R760" s="29" t="str">
        <f>VLOOKUP(VLOOKUP(G760,开关状态表!B:H,2,FALSE),矩阵信息表!B:H,2,FALSE)</f>
        <v>CS19</v>
      </c>
      <c r="S760" s="29" t="str">
        <f>VLOOKUP(G760,开关状态表!B:H,5,FALSE)</f>
        <v>RY12R</v>
      </c>
      <c r="T760" s="29" t="str">
        <f>VLOOKUP(G760,开关状态表!B:H,6,FALSE)</f>
        <v>TH12L</v>
      </c>
      <c r="U760" s="29">
        <f>VLOOKUP(R760&amp;"-"&amp;S760,通道清单!C:L,8,FALSE)</f>
        <v>50</v>
      </c>
      <c r="V760" s="29">
        <f>VLOOKUP(R760&amp;"-"&amp;S760,通道清单!C:L,9,FALSE)</f>
        <v>29023</v>
      </c>
      <c r="W760" s="29">
        <f>VLOOKUP(R760&amp;"-"&amp;S760,通道清单!C:L,10,FALSE)</f>
        <v>29073</v>
      </c>
      <c r="X760" s="29">
        <f>VLOOKUP(R760&amp;"-"&amp;T760,通道清单!C:L,9,FALSE)</f>
        <v>17703</v>
      </c>
      <c r="Y760" s="29">
        <f>VLOOKUP(R760&amp;"-"&amp;T760,通道清单!C:L,10,FALSE)</f>
        <v>17753</v>
      </c>
    </row>
    <row r="761" ht="15" hidden="1" spans="1:25">
      <c r="A761" s="29">
        <f t="shared" si="110"/>
        <v>760</v>
      </c>
      <c r="B761" s="29" t="str">
        <f t="shared" si="111"/>
        <v>CS19-1-4-[12][12]-OFF24.8-BW13.2</v>
      </c>
      <c r="C761" s="29" t="str">
        <f>R761&amp;"_BW"&amp;TEXT(O761-N761,"000.00")&amp;"_U"&amp;VLOOKUP(R761&amp;"-"&amp;S761,通道清单!C:L,5,FALSE)&amp;LEFT("_____",5-LEN(VLOOKUP(R761&amp;"-"&amp;S761,通道清单!C:L,4,FALSE)))&amp;VLOOKUP(R761&amp;"-"&amp;S761,通道清单!C:L,4,FALSE)&amp;"_S"&amp;TEXT(N761,"00000.00")&amp;"_E"&amp;TEXT(O761,"00000.00")&amp;"_D"&amp;VLOOKUP(R761&amp;"-"&amp;T761,通道清单!C:L,5,FALSE)&amp;LEFT("_____",5-LEN(VLOOKUP(R761&amp;"-"&amp;T761,通道清单!C:L,4,FALSE)))&amp;VLOOKUP(R761&amp;"-"&amp;T761,通道清单!C:L,4,FALSE)&amp;"_S"&amp;TEXT(P761,"00000.00")&amp;"_E"&amp;TEXT(Q761,"00000.00")</f>
        <v>CS19_BW013.20_UR____Y_S29047.80_E29061.00_DL____H_S17727.80_E17741.00</v>
      </c>
      <c r="D761" s="29"/>
      <c r="E761" s="29"/>
      <c r="F761" s="29"/>
      <c r="G761" s="29" t="s">
        <v>9089</v>
      </c>
      <c r="H761" s="29">
        <f>VLOOKUP(G761,开关状态表!B:I,7,FALSE)</f>
        <v>1</v>
      </c>
      <c r="I761" s="29">
        <v>24.8</v>
      </c>
      <c r="J761" s="161">
        <v>13.2</v>
      </c>
      <c r="K761" s="29" t="s">
        <v>8732</v>
      </c>
      <c r="L761" s="29"/>
      <c r="M761" s="158" t="s">
        <v>8871</v>
      </c>
      <c r="N761" s="156">
        <f t="shared" si="112"/>
        <v>29047.8</v>
      </c>
      <c r="O761" s="156">
        <f t="shared" si="113"/>
        <v>29061</v>
      </c>
      <c r="P761" s="156">
        <f t="shared" si="114"/>
        <v>17727.8</v>
      </c>
      <c r="Q761" s="156">
        <f t="shared" si="115"/>
        <v>17741</v>
      </c>
      <c r="R761" s="29" t="str">
        <f>VLOOKUP(VLOOKUP(G761,开关状态表!B:H,2,FALSE),矩阵信息表!B:H,2,FALSE)</f>
        <v>CS19</v>
      </c>
      <c r="S761" s="29" t="str">
        <f>VLOOKUP(G761,开关状态表!B:H,5,FALSE)</f>
        <v>RY12R</v>
      </c>
      <c r="T761" s="29" t="str">
        <f>VLOOKUP(G761,开关状态表!B:H,6,FALSE)</f>
        <v>TH12L</v>
      </c>
      <c r="U761" s="29">
        <f>VLOOKUP(R761&amp;"-"&amp;S761,通道清单!C:L,8,FALSE)</f>
        <v>50</v>
      </c>
      <c r="V761" s="29">
        <f>VLOOKUP(R761&amp;"-"&amp;S761,通道清单!C:L,9,FALSE)</f>
        <v>29023</v>
      </c>
      <c r="W761" s="29">
        <f>VLOOKUP(R761&amp;"-"&amp;S761,通道清单!C:L,10,FALSE)</f>
        <v>29073</v>
      </c>
      <c r="X761" s="29">
        <f>VLOOKUP(R761&amp;"-"&amp;T761,通道清单!C:L,9,FALSE)</f>
        <v>17703</v>
      </c>
      <c r="Y761" s="29">
        <f>VLOOKUP(R761&amp;"-"&amp;T761,通道清单!C:L,10,FALSE)</f>
        <v>17753</v>
      </c>
    </row>
    <row r="762" ht="15" hidden="1" spans="1:25">
      <c r="A762" s="29">
        <f t="shared" si="110"/>
        <v>761</v>
      </c>
      <c r="B762" s="29" t="str">
        <f t="shared" si="111"/>
        <v>CS19-1-4-[12][12]-OFF38-BW12</v>
      </c>
      <c r="C762" s="29" t="str">
        <f>R762&amp;"_BW"&amp;TEXT(O762-N762,"000.00")&amp;"_U"&amp;VLOOKUP(R762&amp;"-"&amp;S762,通道清单!C:L,5,FALSE)&amp;LEFT("_____",5-LEN(VLOOKUP(R762&amp;"-"&amp;S762,通道清单!C:L,4,FALSE)))&amp;VLOOKUP(R762&amp;"-"&amp;S762,通道清单!C:L,4,FALSE)&amp;"_S"&amp;TEXT(N762,"00000.00")&amp;"_E"&amp;TEXT(O762,"00000.00")&amp;"_D"&amp;VLOOKUP(R762&amp;"-"&amp;T762,通道清单!C:L,5,FALSE)&amp;LEFT("_____",5-LEN(VLOOKUP(R762&amp;"-"&amp;T762,通道清单!C:L,4,FALSE)))&amp;VLOOKUP(R762&amp;"-"&amp;T762,通道清单!C:L,4,FALSE)&amp;"_S"&amp;TEXT(P762,"00000.00")&amp;"_E"&amp;TEXT(Q762,"00000.00")</f>
        <v>CS19_BW012.00_UR____Y_S29061.00_E29073.00_DL____H_S17741.00_E17753.00</v>
      </c>
      <c r="D762" s="29"/>
      <c r="E762" s="29"/>
      <c r="F762" s="29"/>
      <c r="G762" s="29" t="s">
        <v>9089</v>
      </c>
      <c r="H762" s="29">
        <f>VLOOKUP(G762,开关状态表!B:I,7,FALSE)</f>
        <v>1</v>
      </c>
      <c r="I762" s="29">
        <v>38</v>
      </c>
      <c r="J762" s="161">
        <v>12</v>
      </c>
      <c r="K762" s="29" t="s">
        <v>8732</v>
      </c>
      <c r="L762" s="29"/>
      <c r="M762" s="158" t="s">
        <v>9050</v>
      </c>
      <c r="N762" s="156">
        <f t="shared" si="112"/>
        <v>29061</v>
      </c>
      <c r="O762" s="156">
        <f t="shared" si="113"/>
        <v>29073</v>
      </c>
      <c r="P762" s="156">
        <f t="shared" si="114"/>
        <v>17741</v>
      </c>
      <c r="Q762" s="156">
        <f t="shared" si="115"/>
        <v>17753</v>
      </c>
      <c r="R762" s="29" t="str">
        <f>VLOOKUP(VLOOKUP(G762,开关状态表!B:H,2,FALSE),矩阵信息表!B:H,2,FALSE)</f>
        <v>CS19</v>
      </c>
      <c r="S762" s="29" t="str">
        <f>VLOOKUP(G762,开关状态表!B:H,5,FALSE)</f>
        <v>RY12R</v>
      </c>
      <c r="T762" s="29" t="str">
        <f>VLOOKUP(G762,开关状态表!B:H,6,FALSE)</f>
        <v>TH12L</v>
      </c>
      <c r="U762" s="29">
        <f>VLOOKUP(R762&amp;"-"&amp;S762,通道清单!C:L,8,FALSE)</f>
        <v>50</v>
      </c>
      <c r="V762" s="29">
        <f>VLOOKUP(R762&amp;"-"&amp;S762,通道清单!C:L,9,FALSE)</f>
        <v>29023</v>
      </c>
      <c r="W762" s="29">
        <f>VLOOKUP(R762&amp;"-"&amp;S762,通道清单!C:L,10,FALSE)</f>
        <v>29073</v>
      </c>
      <c r="X762" s="29">
        <f>VLOOKUP(R762&amp;"-"&amp;T762,通道清单!C:L,9,FALSE)</f>
        <v>17703</v>
      </c>
      <c r="Y762" s="29">
        <f>VLOOKUP(R762&amp;"-"&amp;T762,通道清单!C:L,10,FALSE)</f>
        <v>17753</v>
      </c>
    </row>
    <row r="763" ht="15" hidden="1" spans="1:25">
      <c r="A763" s="29">
        <f t="shared" si="110"/>
        <v>762</v>
      </c>
      <c r="B763" s="29" t="str">
        <f t="shared" si="111"/>
        <v>CS19-1-4-[13][13]-OFF0-BW24.8</v>
      </c>
      <c r="C763" s="29" t="str">
        <f>R763&amp;"_BW"&amp;TEXT(O763-N763,"000.00")&amp;"_U"&amp;VLOOKUP(R763&amp;"-"&amp;S763,通道清单!C:L,5,FALSE)&amp;LEFT("_____",5-LEN(VLOOKUP(R763&amp;"-"&amp;S763,通道清单!C:L,4,FALSE)))&amp;VLOOKUP(R763&amp;"-"&amp;S763,通道清单!C:L,4,FALSE)&amp;"_S"&amp;TEXT(N763,"00000.00")&amp;"_E"&amp;TEXT(O763,"00000.00")&amp;"_D"&amp;VLOOKUP(R763&amp;"-"&amp;T763,通道清单!C:L,5,FALSE)&amp;LEFT("_____",5-LEN(VLOOKUP(R763&amp;"-"&amp;T763,通道清单!C:L,4,FALSE)))&amp;VLOOKUP(R763&amp;"-"&amp;T763,通道清单!C:L,4,FALSE)&amp;"_S"&amp;TEXT(P763,"00000.00")&amp;"_E"&amp;TEXT(Q763,"00000.00")</f>
        <v>CS19_BW024.80_UL____Y_S29375.00_E29399.80_DR____H_S18375.00_E18399.80</v>
      </c>
      <c r="D763" s="29"/>
      <c r="E763" s="29"/>
      <c r="F763" s="29"/>
      <c r="G763" s="29" t="s">
        <v>9090</v>
      </c>
      <c r="H763" s="29">
        <f>VLOOKUP(G763,开关状态表!B:I,7,FALSE)</f>
        <v>1</v>
      </c>
      <c r="I763" s="29">
        <v>0</v>
      </c>
      <c r="J763" s="161">
        <v>24.8</v>
      </c>
      <c r="K763" s="29" t="s">
        <v>8732</v>
      </c>
      <c r="L763" s="29"/>
      <c r="M763" s="158" t="s">
        <v>8871</v>
      </c>
      <c r="N763" s="156">
        <f t="shared" si="112"/>
        <v>29375</v>
      </c>
      <c r="O763" s="156">
        <f t="shared" si="113"/>
        <v>29399.8</v>
      </c>
      <c r="P763" s="156">
        <f t="shared" si="114"/>
        <v>18375</v>
      </c>
      <c r="Q763" s="156">
        <f t="shared" si="115"/>
        <v>18399.8</v>
      </c>
      <c r="R763" s="29" t="str">
        <f>VLOOKUP(VLOOKUP(G763,开关状态表!B:H,2,FALSE),矩阵信息表!B:H,2,FALSE)</f>
        <v>CS19</v>
      </c>
      <c r="S763" s="29" t="str">
        <f>VLOOKUP(G763,开关状态表!B:H,5,FALSE)</f>
        <v>RY13L</v>
      </c>
      <c r="T763" s="29" t="str">
        <f>VLOOKUP(G763,开关状态表!B:H,6,FALSE)</f>
        <v>TH13R</v>
      </c>
      <c r="U763" s="29">
        <f>VLOOKUP(R763&amp;"-"&amp;S763,通道清单!C:L,8,FALSE)</f>
        <v>50</v>
      </c>
      <c r="V763" s="29">
        <f>VLOOKUP(R763&amp;"-"&amp;S763,通道清单!C:L,9,FALSE)</f>
        <v>29375</v>
      </c>
      <c r="W763" s="29">
        <f>VLOOKUP(R763&amp;"-"&amp;S763,通道清单!C:L,10,FALSE)</f>
        <v>29425</v>
      </c>
      <c r="X763" s="29">
        <f>VLOOKUP(R763&amp;"-"&amp;T763,通道清单!C:L,9,FALSE)</f>
        <v>18375</v>
      </c>
      <c r="Y763" s="29">
        <f>VLOOKUP(R763&amp;"-"&amp;T763,通道清单!C:L,10,FALSE)</f>
        <v>18425</v>
      </c>
    </row>
    <row r="764" ht="15" hidden="1" spans="1:25">
      <c r="A764" s="29">
        <f t="shared" si="110"/>
        <v>763</v>
      </c>
      <c r="B764" s="29" t="str">
        <f t="shared" si="111"/>
        <v>CS19-1-4-[13][13]-OFF24.8-BW13.2</v>
      </c>
      <c r="C764" s="29" t="str">
        <f>R764&amp;"_BW"&amp;TEXT(O764-N764,"000.00")&amp;"_U"&amp;VLOOKUP(R764&amp;"-"&amp;S764,通道清单!C:L,5,FALSE)&amp;LEFT("_____",5-LEN(VLOOKUP(R764&amp;"-"&amp;S764,通道清单!C:L,4,FALSE)))&amp;VLOOKUP(R764&amp;"-"&amp;S764,通道清单!C:L,4,FALSE)&amp;"_S"&amp;TEXT(N764,"00000.00")&amp;"_E"&amp;TEXT(O764,"00000.00")&amp;"_D"&amp;VLOOKUP(R764&amp;"-"&amp;T764,通道清单!C:L,5,FALSE)&amp;LEFT("_____",5-LEN(VLOOKUP(R764&amp;"-"&amp;T764,通道清单!C:L,4,FALSE)))&amp;VLOOKUP(R764&amp;"-"&amp;T764,通道清单!C:L,4,FALSE)&amp;"_S"&amp;TEXT(P764,"00000.00")&amp;"_E"&amp;TEXT(Q764,"00000.00")</f>
        <v>CS19_BW013.20_UL____Y_S29399.80_E29413.00_DR____H_S18399.80_E18413.00</v>
      </c>
      <c r="D764" s="29"/>
      <c r="E764" s="29"/>
      <c r="F764" s="29"/>
      <c r="G764" s="29" t="s">
        <v>9090</v>
      </c>
      <c r="H764" s="29">
        <f>VLOOKUP(G764,开关状态表!B:I,7,FALSE)</f>
        <v>1</v>
      </c>
      <c r="I764" s="29">
        <v>24.8</v>
      </c>
      <c r="J764" s="161">
        <v>13.2</v>
      </c>
      <c r="K764" s="29" t="s">
        <v>8732</v>
      </c>
      <c r="L764" s="29"/>
      <c r="M764" s="158" t="s">
        <v>8871</v>
      </c>
      <c r="N764" s="156">
        <f t="shared" si="112"/>
        <v>29399.8</v>
      </c>
      <c r="O764" s="156">
        <f t="shared" si="113"/>
        <v>29413</v>
      </c>
      <c r="P764" s="156">
        <f t="shared" si="114"/>
        <v>18399.8</v>
      </c>
      <c r="Q764" s="156">
        <f t="shared" si="115"/>
        <v>18413</v>
      </c>
      <c r="R764" s="29" t="str">
        <f>VLOOKUP(VLOOKUP(G764,开关状态表!B:H,2,FALSE),矩阵信息表!B:H,2,FALSE)</f>
        <v>CS19</v>
      </c>
      <c r="S764" s="29" t="str">
        <f>VLOOKUP(G764,开关状态表!B:H,5,FALSE)</f>
        <v>RY13L</v>
      </c>
      <c r="T764" s="29" t="str">
        <f>VLOOKUP(G764,开关状态表!B:H,6,FALSE)</f>
        <v>TH13R</v>
      </c>
      <c r="U764" s="29">
        <f>VLOOKUP(R764&amp;"-"&amp;S764,通道清单!C:L,8,FALSE)</f>
        <v>50</v>
      </c>
      <c r="V764" s="29">
        <f>VLOOKUP(R764&amp;"-"&amp;S764,通道清单!C:L,9,FALSE)</f>
        <v>29375</v>
      </c>
      <c r="W764" s="29">
        <f>VLOOKUP(R764&amp;"-"&amp;S764,通道清单!C:L,10,FALSE)</f>
        <v>29425</v>
      </c>
      <c r="X764" s="29">
        <f>VLOOKUP(R764&amp;"-"&amp;T764,通道清单!C:L,9,FALSE)</f>
        <v>18375</v>
      </c>
      <c r="Y764" s="29">
        <f>VLOOKUP(R764&amp;"-"&amp;T764,通道清单!C:L,10,FALSE)</f>
        <v>18425</v>
      </c>
    </row>
    <row r="765" ht="15" hidden="1" spans="1:25">
      <c r="A765" s="29">
        <f t="shared" ref="A765:A828" si="116">ROW()-1</f>
        <v>764</v>
      </c>
      <c r="B765" s="29" t="str">
        <f t="shared" si="111"/>
        <v>CS19-1-4-[13][13]-OFF38-BW12</v>
      </c>
      <c r="C765" s="29" t="str">
        <f>R765&amp;"_BW"&amp;TEXT(O765-N765,"000.00")&amp;"_U"&amp;VLOOKUP(R765&amp;"-"&amp;S765,通道清单!C:L,5,FALSE)&amp;LEFT("_____",5-LEN(VLOOKUP(R765&amp;"-"&amp;S765,通道清单!C:L,4,FALSE)))&amp;VLOOKUP(R765&amp;"-"&amp;S765,通道清单!C:L,4,FALSE)&amp;"_S"&amp;TEXT(N765,"00000.00")&amp;"_E"&amp;TEXT(O765,"00000.00")&amp;"_D"&amp;VLOOKUP(R765&amp;"-"&amp;T765,通道清单!C:L,5,FALSE)&amp;LEFT("_____",5-LEN(VLOOKUP(R765&amp;"-"&amp;T765,通道清单!C:L,4,FALSE)))&amp;VLOOKUP(R765&amp;"-"&amp;T765,通道清单!C:L,4,FALSE)&amp;"_S"&amp;TEXT(P765,"00000.00")&amp;"_E"&amp;TEXT(Q765,"00000.00")</f>
        <v>CS19_BW012.00_UL____Y_S29413.00_E29425.00_DR____H_S18413.00_E18425.00</v>
      </c>
      <c r="D765" s="29"/>
      <c r="E765" s="29"/>
      <c r="F765" s="29"/>
      <c r="G765" s="29" t="s">
        <v>9090</v>
      </c>
      <c r="H765" s="29">
        <f>VLOOKUP(G765,开关状态表!B:I,7,FALSE)</f>
        <v>1</v>
      </c>
      <c r="I765" s="29">
        <v>38</v>
      </c>
      <c r="J765" s="161">
        <v>12</v>
      </c>
      <c r="K765" s="29" t="s">
        <v>8732</v>
      </c>
      <c r="L765" s="29"/>
      <c r="M765" s="158" t="s">
        <v>9050</v>
      </c>
      <c r="N765" s="156">
        <f t="shared" si="112"/>
        <v>29413</v>
      </c>
      <c r="O765" s="156">
        <f t="shared" si="113"/>
        <v>29425</v>
      </c>
      <c r="P765" s="156">
        <f t="shared" si="114"/>
        <v>18413</v>
      </c>
      <c r="Q765" s="156">
        <f t="shared" si="115"/>
        <v>18425</v>
      </c>
      <c r="R765" s="29" t="str">
        <f>VLOOKUP(VLOOKUP(G765,开关状态表!B:H,2,FALSE),矩阵信息表!B:H,2,FALSE)</f>
        <v>CS19</v>
      </c>
      <c r="S765" s="29" t="str">
        <f>VLOOKUP(G765,开关状态表!B:H,5,FALSE)</f>
        <v>RY13L</v>
      </c>
      <c r="T765" s="29" t="str">
        <f>VLOOKUP(G765,开关状态表!B:H,6,FALSE)</f>
        <v>TH13R</v>
      </c>
      <c r="U765" s="29">
        <f>VLOOKUP(R765&amp;"-"&amp;S765,通道清单!C:L,8,FALSE)</f>
        <v>50</v>
      </c>
      <c r="V765" s="29">
        <f>VLOOKUP(R765&amp;"-"&amp;S765,通道清单!C:L,9,FALSE)</f>
        <v>29375</v>
      </c>
      <c r="W765" s="29">
        <f>VLOOKUP(R765&amp;"-"&amp;S765,通道清单!C:L,10,FALSE)</f>
        <v>29425</v>
      </c>
      <c r="X765" s="29">
        <f>VLOOKUP(R765&amp;"-"&amp;T765,通道清单!C:L,9,FALSE)</f>
        <v>18375</v>
      </c>
      <c r="Y765" s="29">
        <f>VLOOKUP(R765&amp;"-"&amp;T765,通道清单!C:L,10,FALSE)</f>
        <v>18425</v>
      </c>
    </row>
    <row r="766" ht="15" hidden="1" spans="1:25">
      <c r="A766" s="29">
        <f t="shared" si="116"/>
        <v>765</v>
      </c>
      <c r="B766" s="29" t="str">
        <f t="shared" si="111"/>
        <v>CS19-1-4-[14][14]-OFF0-BW24.8</v>
      </c>
      <c r="C766" s="29" t="str">
        <f>R766&amp;"_BW"&amp;TEXT(O766-N766,"000.00")&amp;"_U"&amp;VLOOKUP(R766&amp;"-"&amp;S766,通道清单!C:L,5,FALSE)&amp;LEFT("_____",5-LEN(VLOOKUP(R766&amp;"-"&amp;S766,通道清单!C:L,4,FALSE)))&amp;VLOOKUP(R766&amp;"-"&amp;S766,通道清单!C:L,4,FALSE)&amp;"_S"&amp;TEXT(N766,"00000.00")&amp;"_E"&amp;TEXT(O766,"00000.00")&amp;"_D"&amp;VLOOKUP(R766&amp;"-"&amp;T766,通道清单!C:L,5,FALSE)&amp;LEFT("_____",5-LEN(VLOOKUP(R766&amp;"-"&amp;T766,通道清单!C:L,4,FALSE)))&amp;VLOOKUP(R766&amp;"-"&amp;T766,通道清单!C:L,4,FALSE)&amp;"_S"&amp;TEXT(P766,"00000.00")&amp;"_E"&amp;TEXT(Q766,"00000.00")</f>
        <v>CS19_BW024.80_UR____Y_S29431.00_E29455.80_DL____H_S18431.00_E18455.80</v>
      </c>
      <c r="D766" s="29"/>
      <c r="E766" s="29"/>
      <c r="F766" s="29"/>
      <c r="G766" s="29" t="s">
        <v>9091</v>
      </c>
      <c r="H766" s="29">
        <f>VLOOKUP(G766,开关状态表!B:I,7,FALSE)</f>
        <v>1</v>
      </c>
      <c r="I766" s="29">
        <v>0</v>
      </c>
      <c r="J766" s="161">
        <v>24.8</v>
      </c>
      <c r="K766" s="29" t="s">
        <v>8732</v>
      </c>
      <c r="L766" s="29"/>
      <c r="M766" s="158" t="s">
        <v>8871</v>
      </c>
      <c r="N766" s="156">
        <f t="shared" si="112"/>
        <v>29431</v>
      </c>
      <c r="O766" s="156">
        <f t="shared" si="113"/>
        <v>29455.8</v>
      </c>
      <c r="P766" s="156">
        <f t="shared" si="114"/>
        <v>18431</v>
      </c>
      <c r="Q766" s="156">
        <f t="shared" si="115"/>
        <v>18455.8</v>
      </c>
      <c r="R766" s="29" t="str">
        <f>VLOOKUP(VLOOKUP(G766,开关状态表!B:H,2,FALSE),矩阵信息表!B:H,2,FALSE)</f>
        <v>CS19</v>
      </c>
      <c r="S766" s="29" t="str">
        <f>VLOOKUP(G766,开关状态表!B:H,5,FALSE)</f>
        <v>RY14R</v>
      </c>
      <c r="T766" s="29" t="str">
        <f>VLOOKUP(G766,开关状态表!B:H,6,FALSE)</f>
        <v>TH14L</v>
      </c>
      <c r="U766" s="29">
        <f>VLOOKUP(R766&amp;"-"&amp;S766,通道清单!C:L,8,FALSE)</f>
        <v>50</v>
      </c>
      <c r="V766" s="29">
        <f>VLOOKUP(R766&amp;"-"&amp;S766,通道清单!C:L,9,FALSE)</f>
        <v>29431</v>
      </c>
      <c r="W766" s="29">
        <f>VLOOKUP(R766&amp;"-"&amp;S766,通道清单!C:L,10,FALSE)</f>
        <v>29481</v>
      </c>
      <c r="X766" s="29">
        <f>VLOOKUP(R766&amp;"-"&amp;T766,通道清单!C:L,9,FALSE)</f>
        <v>18431</v>
      </c>
      <c r="Y766" s="29">
        <f>VLOOKUP(R766&amp;"-"&amp;T766,通道清单!C:L,10,FALSE)</f>
        <v>18481</v>
      </c>
    </row>
    <row r="767" ht="15" hidden="1" spans="1:25">
      <c r="A767" s="29">
        <f t="shared" si="116"/>
        <v>766</v>
      </c>
      <c r="B767" s="29" t="str">
        <f t="shared" si="111"/>
        <v>CS19-1-4-[14][14]-OFF24.8-BW13.2</v>
      </c>
      <c r="C767" s="29" t="str">
        <f>R767&amp;"_BW"&amp;TEXT(O767-N767,"000.00")&amp;"_U"&amp;VLOOKUP(R767&amp;"-"&amp;S767,通道清单!C:L,5,FALSE)&amp;LEFT("_____",5-LEN(VLOOKUP(R767&amp;"-"&amp;S767,通道清单!C:L,4,FALSE)))&amp;VLOOKUP(R767&amp;"-"&amp;S767,通道清单!C:L,4,FALSE)&amp;"_S"&amp;TEXT(N767,"00000.00")&amp;"_E"&amp;TEXT(O767,"00000.00")&amp;"_D"&amp;VLOOKUP(R767&amp;"-"&amp;T767,通道清单!C:L,5,FALSE)&amp;LEFT("_____",5-LEN(VLOOKUP(R767&amp;"-"&amp;T767,通道清单!C:L,4,FALSE)))&amp;VLOOKUP(R767&amp;"-"&amp;T767,通道清单!C:L,4,FALSE)&amp;"_S"&amp;TEXT(P767,"00000.00")&amp;"_E"&amp;TEXT(Q767,"00000.00")</f>
        <v>CS19_BW013.20_UR____Y_S29455.80_E29469.00_DL____H_S18455.80_E18469.00</v>
      </c>
      <c r="D767" s="29"/>
      <c r="E767" s="29"/>
      <c r="F767" s="29"/>
      <c r="G767" s="29" t="s">
        <v>9091</v>
      </c>
      <c r="H767" s="29">
        <f>VLOOKUP(G767,开关状态表!B:I,7,FALSE)</f>
        <v>1</v>
      </c>
      <c r="I767" s="29">
        <v>24.8</v>
      </c>
      <c r="J767" s="161">
        <v>13.2</v>
      </c>
      <c r="K767" s="29" t="s">
        <v>8732</v>
      </c>
      <c r="L767" s="29"/>
      <c r="M767" s="158" t="s">
        <v>8871</v>
      </c>
      <c r="N767" s="156">
        <f t="shared" si="112"/>
        <v>29455.8</v>
      </c>
      <c r="O767" s="156">
        <f t="shared" si="113"/>
        <v>29469</v>
      </c>
      <c r="P767" s="156">
        <f t="shared" si="114"/>
        <v>18455.8</v>
      </c>
      <c r="Q767" s="156">
        <f t="shared" si="115"/>
        <v>18469</v>
      </c>
      <c r="R767" s="29" t="str">
        <f>VLOOKUP(VLOOKUP(G767,开关状态表!B:H,2,FALSE),矩阵信息表!B:H,2,FALSE)</f>
        <v>CS19</v>
      </c>
      <c r="S767" s="29" t="str">
        <f>VLOOKUP(G767,开关状态表!B:H,5,FALSE)</f>
        <v>RY14R</v>
      </c>
      <c r="T767" s="29" t="str">
        <f>VLOOKUP(G767,开关状态表!B:H,6,FALSE)</f>
        <v>TH14L</v>
      </c>
      <c r="U767" s="29">
        <f>VLOOKUP(R767&amp;"-"&amp;S767,通道清单!C:L,8,FALSE)</f>
        <v>50</v>
      </c>
      <c r="V767" s="29">
        <f>VLOOKUP(R767&amp;"-"&amp;S767,通道清单!C:L,9,FALSE)</f>
        <v>29431</v>
      </c>
      <c r="W767" s="29">
        <f>VLOOKUP(R767&amp;"-"&amp;S767,通道清单!C:L,10,FALSE)</f>
        <v>29481</v>
      </c>
      <c r="X767" s="29">
        <f>VLOOKUP(R767&amp;"-"&amp;T767,通道清单!C:L,9,FALSE)</f>
        <v>18431</v>
      </c>
      <c r="Y767" s="29">
        <f>VLOOKUP(R767&amp;"-"&amp;T767,通道清单!C:L,10,FALSE)</f>
        <v>18481</v>
      </c>
    </row>
    <row r="768" ht="15" hidden="1" spans="1:25">
      <c r="A768" s="29">
        <f t="shared" si="116"/>
        <v>767</v>
      </c>
      <c r="B768" s="29" t="str">
        <f t="shared" si="111"/>
        <v>CS19-1-4-[14][14]-OFF38-BW12</v>
      </c>
      <c r="C768" s="29" t="str">
        <f>R768&amp;"_BW"&amp;TEXT(O768-N768,"000.00")&amp;"_U"&amp;VLOOKUP(R768&amp;"-"&amp;S768,通道清单!C:L,5,FALSE)&amp;LEFT("_____",5-LEN(VLOOKUP(R768&amp;"-"&amp;S768,通道清单!C:L,4,FALSE)))&amp;VLOOKUP(R768&amp;"-"&amp;S768,通道清单!C:L,4,FALSE)&amp;"_S"&amp;TEXT(N768,"00000.00")&amp;"_E"&amp;TEXT(O768,"00000.00")&amp;"_D"&amp;VLOOKUP(R768&amp;"-"&amp;T768,通道清单!C:L,5,FALSE)&amp;LEFT("_____",5-LEN(VLOOKUP(R768&amp;"-"&amp;T768,通道清单!C:L,4,FALSE)))&amp;VLOOKUP(R768&amp;"-"&amp;T768,通道清单!C:L,4,FALSE)&amp;"_S"&amp;TEXT(P768,"00000.00")&amp;"_E"&amp;TEXT(Q768,"00000.00")</f>
        <v>CS19_BW012.00_UR____Y_S29469.00_E29481.00_DL____H_S18469.00_E18481.00</v>
      </c>
      <c r="D768" s="29"/>
      <c r="E768" s="29"/>
      <c r="F768" s="29"/>
      <c r="G768" s="29" t="s">
        <v>9091</v>
      </c>
      <c r="H768" s="29">
        <f>VLOOKUP(G768,开关状态表!B:I,7,FALSE)</f>
        <v>1</v>
      </c>
      <c r="I768" s="29">
        <v>38</v>
      </c>
      <c r="J768" s="161">
        <v>12</v>
      </c>
      <c r="K768" s="29" t="s">
        <v>8732</v>
      </c>
      <c r="L768" s="29"/>
      <c r="M768" s="158" t="s">
        <v>9050</v>
      </c>
      <c r="N768" s="156">
        <f t="shared" si="112"/>
        <v>29469</v>
      </c>
      <c r="O768" s="156">
        <f t="shared" si="113"/>
        <v>29481</v>
      </c>
      <c r="P768" s="156">
        <f t="shared" si="114"/>
        <v>18469</v>
      </c>
      <c r="Q768" s="156">
        <f t="shared" si="115"/>
        <v>18481</v>
      </c>
      <c r="R768" s="29" t="str">
        <f>VLOOKUP(VLOOKUP(G768,开关状态表!B:H,2,FALSE),矩阵信息表!B:H,2,FALSE)</f>
        <v>CS19</v>
      </c>
      <c r="S768" s="29" t="str">
        <f>VLOOKUP(G768,开关状态表!B:H,5,FALSE)</f>
        <v>RY14R</v>
      </c>
      <c r="T768" s="29" t="str">
        <f>VLOOKUP(G768,开关状态表!B:H,6,FALSE)</f>
        <v>TH14L</v>
      </c>
      <c r="U768" s="29">
        <f>VLOOKUP(R768&amp;"-"&amp;S768,通道清单!C:L,8,FALSE)</f>
        <v>50</v>
      </c>
      <c r="V768" s="29">
        <f>VLOOKUP(R768&amp;"-"&amp;S768,通道清单!C:L,9,FALSE)</f>
        <v>29431</v>
      </c>
      <c r="W768" s="29">
        <f>VLOOKUP(R768&amp;"-"&amp;S768,通道清单!C:L,10,FALSE)</f>
        <v>29481</v>
      </c>
      <c r="X768" s="29">
        <f>VLOOKUP(R768&amp;"-"&amp;T768,通道清单!C:L,9,FALSE)</f>
        <v>18431</v>
      </c>
      <c r="Y768" s="29">
        <f>VLOOKUP(R768&amp;"-"&amp;T768,通道清单!C:L,10,FALSE)</f>
        <v>18481</v>
      </c>
    </row>
    <row r="769" ht="15" hidden="1" spans="1:25">
      <c r="A769" s="29">
        <f t="shared" si="116"/>
        <v>768</v>
      </c>
      <c r="B769" s="29" t="str">
        <f t="shared" si="111"/>
        <v>CS19-1-4-[15][15]-OFF0-BW24.8</v>
      </c>
      <c r="C769" s="29" t="str">
        <f>R769&amp;"_BW"&amp;TEXT(O769-N769,"000.00")&amp;"_U"&amp;VLOOKUP(R769&amp;"-"&amp;S769,通道清单!C:L,5,FALSE)&amp;LEFT("_____",5-LEN(VLOOKUP(R769&amp;"-"&amp;S769,通道清单!C:L,4,FALSE)))&amp;VLOOKUP(R769&amp;"-"&amp;S769,通道清单!C:L,4,FALSE)&amp;"_S"&amp;TEXT(N769,"00000.00")&amp;"_E"&amp;TEXT(O769,"00000.00")&amp;"_D"&amp;VLOOKUP(R769&amp;"-"&amp;T769,通道清单!C:L,5,FALSE)&amp;LEFT("_____",5-LEN(VLOOKUP(R769&amp;"-"&amp;T769,通道清单!C:L,4,FALSE)))&amp;VLOOKUP(R769&amp;"-"&amp;T769,通道清单!C:L,4,FALSE)&amp;"_S"&amp;TEXT(P769,"00000.00")&amp;"_E"&amp;TEXT(Q769,"00000.00")</f>
        <v>CS19_BW024.80_UL____Y_S29319.00_E29343.80_DR____H_S18319.00_E18343.80</v>
      </c>
      <c r="D769" s="29"/>
      <c r="E769" s="29"/>
      <c r="F769" s="29"/>
      <c r="G769" s="29" t="s">
        <v>9092</v>
      </c>
      <c r="H769" s="29">
        <f>VLOOKUP(G769,开关状态表!B:I,7,FALSE)</f>
        <v>1</v>
      </c>
      <c r="I769" s="29">
        <v>0</v>
      </c>
      <c r="J769" s="161">
        <v>24.8</v>
      </c>
      <c r="K769" s="29" t="s">
        <v>8732</v>
      </c>
      <c r="L769" s="29"/>
      <c r="M769" s="158" t="s">
        <v>8871</v>
      </c>
      <c r="N769" s="156">
        <f t="shared" si="112"/>
        <v>29319</v>
      </c>
      <c r="O769" s="156">
        <f t="shared" si="113"/>
        <v>29343.8</v>
      </c>
      <c r="P769" s="156">
        <f t="shared" si="114"/>
        <v>18319</v>
      </c>
      <c r="Q769" s="156">
        <f t="shared" si="115"/>
        <v>18343.8</v>
      </c>
      <c r="R769" s="29" t="str">
        <f>VLOOKUP(VLOOKUP(G769,开关状态表!B:H,2,FALSE),矩阵信息表!B:H,2,FALSE)</f>
        <v>CS19</v>
      </c>
      <c r="S769" s="29" t="str">
        <f>VLOOKUP(G769,开关状态表!B:H,5,FALSE)</f>
        <v>RY15L</v>
      </c>
      <c r="T769" s="29" t="str">
        <f>VLOOKUP(G769,开关状态表!B:H,6,FALSE)</f>
        <v>TH15R</v>
      </c>
      <c r="U769" s="29">
        <f>VLOOKUP(R769&amp;"-"&amp;S769,通道清单!C:L,8,FALSE)</f>
        <v>50</v>
      </c>
      <c r="V769" s="29">
        <f>VLOOKUP(R769&amp;"-"&amp;S769,通道清单!C:L,9,FALSE)</f>
        <v>29319</v>
      </c>
      <c r="W769" s="29">
        <f>VLOOKUP(R769&amp;"-"&amp;S769,通道清单!C:L,10,FALSE)</f>
        <v>29369</v>
      </c>
      <c r="X769" s="29">
        <f>VLOOKUP(R769&amp;"-"&amp;T769,通道清单!C:L,9,FALSE)</f>
        <v>18319</v>
      </c>
      <c r="Y769" s="29">
        <f>VLOOKUP(R769&amp;"-"&amp;T769,通道清单!C:L,10,FALSE)</f>
        <v>18369</v>
      </c>
    </row>
    <row r="770" ht="15" hidden="1" spans="1:25">
      <c r="A770" s="29">
        <f t="shared" si="116"/>
        <v>769</v>
      </c>
      <c r="B770" s="29" t="str">
        <f t="shared" si="111"/>
        <v>CS19-1-4-[15][15]-OFF24.8-BW13.2</v>
      </c>
      <c r="C770" s="29" t="str">
        <f>R770&amp;"_BW"&amp;TEXT(O770-N770,"000.00")&amp;"_U"&amp;VLOOKUP(R770&amp;"-"&amp;S770,通道清单!C:L,5,FALSE)&amp;LEFT("_____",5-LEN(VLOOKUP(R770&amp;"-"&amp;S770,通道清单!C:L,4,FALSE)))&amp;VLOOKUP(R770&amp;"-"&amp;S770,通道清单!C:L,4,FALSE)&amp;"_S"&amp;TEXT(N770,"00000.00")&amp;"_E"&amp;TEXT(O770,"00000.00")&amp;"_D"&amp;VLOOKUP(R770&amp;"-"&amp;T770,通道清单!C:L,5,FALSE)&amp;LEFT("_____",5-LEN(VLOOKUP(R770&amp;"-"&amp;T770,通道清单!C:L,4,FALSE)))&amp;VLOOKUP(R770&amp;"-"&amp;T770,通道清单!C:L,4,FALSE)&amp;"_S"&amp;TEXT(P770,"00000.00")&amp;"_E"&amp;TEXT(Q770,"00000.00")</f>
        <v>CS19_BW013.20_UL____Y_S29343.80_E29357.00_DR____H_S18343.80_E18357.00</v>
      </c>
      <c r="D770" s="29"/>
      <c r="E770" s="29"/>
      <c r="F770" s="29"/>
      <c r="G770" s="29" t="s">
        <v>9092</v>
      </c>
      <c r="H770" s="29">
        <f>VLOOKUP(G770,开关状态表!B:I,7,FALSE)</f>
        <v>1</v>
      </c>
      <c r="I770" s="29">
        <v>24.8</v>
      </c>
      <c r="J770" s="161">
        <v>13.2</v>
      </c>
      <c r="K770" s="29" t="s">
        <v>8732</v>
      </c>
      <c r="L770" s="29"/>
      <c r="M770" s="158" t="s">
        <v>8871</v>
      </c>
      <c r="N770" s="156">
        <f t="shared" si="112"/>
        <v>29343.8</v>
      </c>
      <c r="O770" s="156">
        <f t="shared" si="113"/>
        <v>29357</v>
      </c>
      <c r="P770" s="156">
        <f t="shared" si="114"/>
        <v>18343.8</v>
      </c>
      <c r="Q770" s="156">
        <f t="shared" si="115"/>
        <v>18357</v>
      </c>
      <c r="R770" s="29" t="str">
        <f>VLOOKUP(VLOOKUP(G770,开关状态表!B:H,2,FALSE),矩阵信息表!B:H,2,FALSE)</f>
        <v>CS19</v>
      </c>
      <c r="S770" s="29" t="str">
        <f>VLOOKUP(G770,开关状态表!B:H,5,FALSE)</f>
        <v>RY15L</v>
      </c>
      <c r="T770" s="29" t="str">
        <f>VLOOKUP(G770,开关状态表!B:H,6,FALSE)</f>
        <v>TH15R</v>
      </c>
      <c r="U770" s="29">
        <f>VLOOKUP(R770&amp;"-"&amp;S770,通道清单!C:L,8,FALSE)</f>
        <v>50</v>
      </c>
      <c r="V770" s="29">
        <f>VLOOKUP(R770&amp;"-"&amp;S770,通道清单!C:L,9,FALSE)</f>
        <v>29319</v>
      </c>
      <c r="W770" s="29">
        <f>VLOOKUP(R770&amp;"-"&amp;S770,通道清单!C:L,10,FALSE)</f>
        <v>29369</v>
      </c>
      <c r="X770" s="29">
        <f>VLOOKUP(R770&amp;"-"&amp;T770,通道清单!C:L,9,FALSE)</f>
        <v>18319</v>
      </c>
      <c r="Y770" s="29">
        <f>VLOOKUP(R770&amp;"-"&amp;T770,通道清单!C:L,10,FALSE)</f>
        <v>18369</v>
      </c>
    </row>
    <row r="771" ht="15" hidden="1" spans="1:25">
      <c r="A771" s="29">
        <f t="shared" si="116"/>
        <v>770</v>
      </c>
      <c r="B771" s="29" t="str">
        <f t="shared" si="111"/>
        <v>CS19-1-4-[15][15]-OFF38-BW12</v>
      </c>
      <c r="C771" s="29" t="str">
        <f>R771&amp;"_BW"&amp;TEXT(O771-N771,"000.00")&amp;"_U"&amp;VLOOKUP(R771&amp;"-"&amp;S771,通道清单!C:L,5,FALSE)&amp;LEFT("_____",5-LEN(VLOOKUP(R771&amp;"-"&amp;S771,通道清单!C:L,4,FALSE)))&amp;VLOOKUP(R771&amp;"-"&amp;S771,通道清单!C:L,4,FALSE)&amp;"_S"&amp;TEXT(N771,"00000.00")&amp;"_E"&amp;TEXT(O771,"00000.00")&amp;"_D"&amp;VLOOKUP(R771&amp;"-"&amp;T771,通道清单!C:L,5,FALSE)&amp;LEFT("_____",5-LEN(VLOOKUP(R771&amp;"-"&amp;T771,通道清单!C:L,4,FALSE)))&amp;VLOOKUP(R771&amp;"-"&amp;T771,通道清单!C:L,4,FALSE)&amp;"_S"&amp;TEXT(P771,"00000.00")&amp;"_E"&amp;TEXT(Q771,"00000.00")</f>
        <v>CS19_BW012.00_UL____Y_S29357.00_E29369.00_DR____H_S18357.00_E18369.00</v>
      </c>
      <c r="D771" s="29"/>
      <c r="E771" s="29"/>
      <c r="F771" s="29"/>
      <c r="G771" s="29" t="s">
        <v>9092</v>
      </c>
      <c r="H771" s="29">
        <f>VLOOKUP(G771,开关状态表!B:I,7,FALSE)</f>
        <v>1</v>
      </c>
      <c r="I771" s="29">
        <v>38</v>
      </c>
      <c r="J771" s="161">
        <v>12</v>
      </c>
      <c r="K771" s="29" t="s">
        <v>8732</v>
      </c>
      <c r="L771" s="29"/>
      <c r="M771" s="158" t="s">
        <v>9050</v>
      </c>
      <c r="N771" s="156">
        <f t="shared" si="112"/>
        <v>29357</v>
      </c>
      <c r="O771" s="156">
        <f t="shared" si="113"/>
        <v>29369</v>
      </c>
      <c r="P771" s="156">
        <f t="shared" si="114"/>
        <v>18357</v>
      </c>
      <c r="Q771" s="156">
        <f t="shared" si="115"/>
        <v>18369</v>
      </c>
      <c r="R771" s="29" t="str">
        <f>VLOOKUP(VLOOKUP(G771,开关状态表!B:H,2,FALSE),矩阵信息表!B:H,2,FALSE)</f>
        <v>CS19</v>
      </c>
      <c r="S771" s="29" t="str">
        <f>VLOOKUP(G771,开关状态表!B:H,5,FALSE)</f>
        <v>RY15L</v>
      </c>
      <c r="T771" s="29" t="str">
        <f>VLOOKUP(G771,开关状态表!B:H,6,FALSE)</f>
        <v>TH15R</v>
      </c>
      <c r="U771" s="29">
        <f>VLOOKUP(R771&amp;"-"&amp;S771,通道清单!C:L,8,FALSE)</f>
        <v>50</v>
      </c>
      <c r="V771" s="29">
        <f>VLOOKUP(R771&amp;"-"&amp;S771,通道清单!C:L,9,FALSE)</f>
        <v>29319</v>
      </c>
      <c r="W771" s="29">
        <f>VLOOKUP(R771&amp;"-"&amp;S771,通道清单!C:L,10,FALSE)</f>
        <v>29369</v>
      </c>
      <c r="X771" s="29">
        <f>VLOOKUP(R771&amp;"-"&amp;T771,通道清单!C:L,9,FALSE)</f>
        <v>18319</v>
      </c>
      <c r="Y771" s="29">
        <f>VLOOKUP(R771&amp;"-"&amp;T771,通道清单!C:L,10,FALSE)</f>
        <v>18369</v>
      </c>
    </row>
    <row r="772" ht="15" hidden="1" spans="1:25">
      <c r="A772" s="29">
        <f t="shared" si="116"/>
        <v>771</v>
      </c>
      <c r="B772" s="29" t="str">
        <f t="shared" si="111"/>
        <v>CS19-1-4-[16][16]-OFF0-BW24.8</v>
      </c>
      <c r="C772" s="29" t="str">
        <f>R772&amp;"_BW"&amp;TEXT(O772-N772,"000.00")&amp;"_U"&amp;VLOOKUP(R772&amp;"-"&amp;S772,通道清单!C:L,5,FALSE)&amp;LEFT("_____",5-LEN(VLOOKUP(R772&amp;"-"&amp;S772,通道清单!C:L,4,FALSE)))&amp;VLOOKUP(R772&amp;"-"&amp;S772,通道清单!C:L,4,FALSE)&amp;"_S"&amp;TEXT(N772,"00000.00")&amp;"_E"&amp;TEXT(O772,"00000.00")&amp;"_D"&amp;VLOOKUP(R772&amp;"-"&amp;T772,通道清单!C:L,5,FALSE)&amp;LEFT("_____",5-LEN(VLOOKUP(R772&amp;"-"&amp;T772,通道清单!C:L,4,FALSE)))&amp;VLOOKUP(R772&amp;"-"&amp;T772,通道清单!C:L,4,FALSE)&amp;"_S"&amp;TEXT(P772,"00000.00")&amp;"_E"&amp;TEXT(Q772,"00000.00")</f>
        <v>CS19_BW024.80_UL____Y_S29079.00_E29103.80_DR____H_S17759.00_E17783.80</v>
      </c>
      <c r="D772" s="29"/>
      <c r="E772" s="29"/>
      <c r="F772" s="29"/>
      <c r="G772" s="29" t="s">
        <v>9093</v>
      </c>
      <c r="H772" s="29">
        <f>VLOOKUP(G772,开关状态表!B:I,7,FALSE)</f>
        <v>1</v>
      </c>
      <c r="I772" s="29">
        <v>0</v>
      </c>
      <c r="J772" s="161">
        <v>24.8</v>
      </c>
      <c r="K772" s="29" t="s">
        <v>8732</v>
      </c>
      <c r="L772" s="29"/>
      <c r="M772" s="158" t="s">
        <v>8871</v>
      </c>
      <c r="N772" s="156">
        <f t="shared" si="112"/>
        <v>29079</v>
      </c>
      <c r="O772" s="156">
        <f t="shared" si="113"/>
        <v>29103.8</v>
      </c>
      <c r="P772" s="156">
        <f t="shared" si="114"/>
        <v>17759</v>
      </c>
      <c r="Q772" s="156">
        <f t="shared" si="115"/>
        <v>17783.8</v>
      </c>
      <c r="R772" s="29" t="str">
        <f>VLOOKUP(VLOOKUP(G772,开关状态表!B:H,2,FALSE),矩阵信息表!B:H,2,FALSE)</f>
        <v>CS19</v>
      </c>
      <c r="S772" s="29" t="str">
        <f>VLOOKUP(G772,开关状态表!B:H,5,FALSE)</f>
        <v>RY16L</v>
      </c>
      <c r="T772" s="29" t="str">
        <f>VLOOKUP(G772,开关状态表!B:H,6,FALSE)</f>
        <v>TH16R</v>
      </c>
      <c r="U772" s="29">
        <f>VLOOKUP(R772&amp;"-"&amp;S772,通道清单!C:L,8,FALSE)</f>
        <v>50</v>
      </c>
      <c r="V772" s="29">
        <f>VLOOKUP(R772&amp;"-"&amp;S772,通道清单!C:L,9,FALSE)</f>
        <v>29079</v>
      </c>
      <c r="W772" s="29">
        <f>VLOOKUP(R772&amp;"-"&amp;S772,通道清单!C:L,10,FALSE)</f>
        <v>29129</v>
      </c>
      <c r="X772" s="29">
        <f>VLOOKUP(R772&amp;"-"&amp;T772,通道清单!C:L,9,FALSE)</f>
        <v>17759</v>
      </c>
      <c r="Y772" s="29">
        <f>VLOOKUP(R772&amp;"-"&amp;T772,通道清单!C:L,10,FALSE)</f>
        <v>17809</v>
      </c>
    </row>
    <row r="773" ht="15" hidden="1" spans="1:25">
      <c r="A773" s="29">
        <f t="shared" si="116"/>
        <v>772</v>
      </c>
      <c r="B773" s="29" t="str">
        <f t="shared" si="111"/>
        <v>CS19-1-4-[16][16]-OFF24.8-BW13.2</v>
      </c>
      <c r="C773" s="29" t="str">
        <f>R773&amp;"_BW"&amp;TEXT(O773-N773,"000.00")&amp;"_U"&amp;VLOOKUP(R773&amp;"-"&amp;S773,通道清单!C:L,5,FALSE)&amp;LEFT("_____",5-LEN(VLOOKUP(R773&amp;"-"&amp;S773,通道清单!C:L,4,FALSE)))&amp;VLOOKUP(R773&amp;"-"&amp;S773,通道清单!C:L,4,FALSE)&amp;"_S"&amp;TEXT(N773,"00000.00")&amp;"_E"&amp;TEXT(O773,"00000.00")&amp;"_D"&amp;VLOOKUP(R773&amp;"-"&amp;T773,通道清单!C:L,5,FALSE)&amp;LEFT("_____",5-LEN(VLOOKUP(R773&amp;"-"&amp;T773,通道清单!C:L,4,FALSE)))&amp;VLOOKUP(R773&amp;"-"&amp;T773,通道清单!C:L,4,FALSE)&amp;"_S"&amp;TEXT(P773,"00000.00")&amp;"_E"&amp;TEXT(Q773,"00000.00")</f>
        <v>CS19_BW013.20_UL____Y_S29103.80_E29117.00_DR____H_S17783.80_E17797.00</v>
      </c>
      <c r="D773" s="29"/>
      <c r="E773" s="29"/>
      <c r="F773" s="29"/>
      <c r="G773" s="29" t="s">
        <v>9093</v>
      </c>
      <c r="H773" s="29">
        <f>VLOOKUP(G773,开关状态表!B:I,7,FALSE)</f>
        <v>1</v>
      </c>
      <c r="I773" s="29">
        <v>24.8</v>
      </c>
      <c r="J773" s="161">
        <v>13.2</v>
      </c>
      <c r="K773" s="29" t="s">
        <v>8732</v>
      </c>
      <c r="L773" s="29"/>
      <c r="M773" s="158" t="s">
        <v>8871</v>
      </c>
      <c r="N773" s="156">
        <f t="shared" si="112"/>
        <v>29103.8</v>
      </c>
      <c r="O773" s="156">
        <f t="shared" si="113"/>
        <v>29117</v>
      </c>
      <c r="P773" s="156">
        <f t="shared" si="114"/>
        <v>17783.8</v>
      </c>
      <c r="Q773" s="156">
        <f t="shared" si="115"/>
        <v>17797</v>
      </c>
      <c r="R773" s="29" t="str">
        <f>VLOOKUP(VLOOKUP(G773,开关状态表!B:H,2,FALSE),矩阵信息表!B:H,2,FALSE)</f>
        <v>CS19</v>
      </c>
      <c r="S773" s="29" t="str">
        <f>VLOOKUP(G773,开关状态表!B:H,5,FALSE)</f>
        <v>RY16L</v>
      </c>
      <c r="T773" s="29" t="str">
        <f>VLOOKUP(G773,开关状态表!B:H,6,FALSE)</f>
        <v>TH16R</v>
      </c>
      <c r="U773" s="29">
        <f>VLOOKUP(R773&amp;"-"&amp;S773,通道清单!C:L,8,FALSE)</f>
        <v>50</v>
      </c>
      <c r="V773" s="29">
        <f>VLOOKUP(R773&amp;"-"&amp;S773,通道清单!C:L,9,FALSE)</f>
        <v>29079</v>
      </c>
      <c r="W773" s="29">
        <f>VLOOKUP(R773&amp;"-"&amp;S773,通道清单!C:L,10,FALSE)</f>
        <v>29129</v>
      </c>
      <c r="X773" s="29">
        <f>VLOOKUP(R773&amp;"-"&amp;T773,通道清单!C:L,9,FALSE)</f>
        <v>17759</v>
      </c>
      <c r="Y773" s="29">
        <f>VLOOKUP(R773&amp;"-"&amp;T773,通道清单!C:L,10,FALSE)</f>
        <v>17809</v>
      </c>
    </row>
    <row r="774" ht="15" hidden="1" spans="1:25">
      <c r="A774" s="29">
        <f t="shared" si="116"/>
        <v>773</v>
      </c>
      <c r="B774" s="29" t="str">
        <f t="shared" si="111"/>
        <v>CS19-1-4-[16][16]-OFF38-BW12</v>
      </c>
      <c r="C774" s="29" t="str">
        <f>R774&amp;"_BW"&amp;TEXT(O774-N774,"000.00")&amp;"_U"&amp;VLOOKUP(R774&amp;"-"&amp;S774,通道清单!C:L,5,FALSE)&amp;LEFT("_____",5-LEN(VLOOKUP(R774&amp;"-"&amp;S774,通道清单!C:L,4,FALSE)))&amp;VLOOKUP(R774&amp;"-"&amp;S774,通道清单!C:L,4,FALSE)&amp;"_S"&amp;TEXT(N774,"00000.00")&amp;"_E"&amp;TEXT(O774,"00000.00")&amp;"_D"&amp;VLOOKUP(R774&amp;"-"&amp;T774,通道清单!C:L,5,FALSE)&amp;LEFT("_____",5-LEN(VLOOKUP(R774&amp;"-"&amp;T774,通道清单!C:L,4,FALSE)))&amp;VLOOKUP(R774&amp;"-"&amp;T774,通道清单!C:L,4,FALSE)&amp;"_S"&amp;TEXT(P774,"00000.00")&amp;"_E"&amp;TEXT(Q774,"00000.00")</f>
        <v>CS19_BW012.00_UL____Y_S29117.00_E29129.00_DR____H_S17797.00_E17809.00</v>
      </c>
      <c r="D774" s="29"/>
      <c r="E774" s="29"/>
      <c r="F774" s="29"/>
      <c r="G774" s="29" t="s">
        <v>9093</v>
      </c>
      <c r="H774" s="29">
        <f>VLOOKUP(G774,开关状态表!B:I,7,FALSE)</f>
        <v>1</v>
      </c>
      <c r="I774" s="29">
        <v>38</v>
      </c>
      <c r="J774" s="161">
        <v>12</v>
      </c>
      <c r="K774" s="29" t="s">
        <v>8732</v>
      </c>
      <c r="L774" s="29"/>
      <c r="M774" s="158" t="s">
        <v>9050</v>
      </c>
      <c r="N774" s="156">
        <f t="shared" si="112"/>
        <v>29117</v>
      </c>
      <c r="O774" s="156">
        <f t="shared" si="113"/>
        <v>29129</v>
      </c>
      <c r="P774" s="156">
        <f t="shared" si="114"/>
        <v>17797</v>
      </c>
      <c r="Q774" s="156">
        <f t="shared" si="115"/>
        <v>17809</v>
      </c>
      <c r="R774" s="29" t="str">
        <f>VLOOKUP(VLOOKUP(G774,开关状态表!B:H,2,FALSE),矩阵信息表!B:H,2,FALSE)</f>
        <v>CS19</v>
      </c>
      <c r="S774" s="29" t="str">
        <f>VLOOKUP(G774,开关状态表!B:H,5,FALSE)</f>
        <v>RY16L</v>
      </c>
      <c r="T774" s="29" t="str">
        <f>VLOOKUP(G774,开关状态表!B:H,6,FALSE)</f>
        <v>TH16R</v>
      </c>
      <c r="U774" s="29">
        <f>VLOOKUP(R774&amp;"-"&amp;S774,通道清单!C:L,8,FALSE)</f>
        <v>50</v>
      </c>
      <c r="V774" s="29">
        <f>VLOOKUP(R774&amp;"-"&amp;S774,通道清单!C:L,9,FALSE)</f>
        <v>29079</v>
      </c>
      <c r="W774" s="29">
        <f>VLOOKUP(R774&amp;"-"&amp;S774,通道清单!C:L,10,FALSE)</f>
        <v>29129</v>
      </c>
      <c r="X774" s="29">
        <f>VLOOKUP(R774&amp;"-"&amp;T774,通道清单!C:L,9,FALSE)</f>
        <v>17759</v>
      </c>
      <c r="Y774" s="29">
        <f>VLOOKUP(R774&amp;"-"&amp;T774,通道清单!C:L,10,FALSE)</f>
        <v>17809</v>
      </c>
    </row>
    <row r="775" ht="15" hidden="1" spans="1:25">
      <c r="A775" s="29">
        <f t="shared" si="116"/>
        <v>774</v>
      </c>
      <c r="B775" s="29" t="str">
        <f t="shared" si="111"/>
        <v>CS19-1-4-[17][17]-OFF0-BW24.8</v>
      </c>
      <c r="C775" s="29" t="str">
        <f>R775&amp;"_BW"&amp;TEXT(O775-N775,"000.00")&amp;"_U"&amp;VLOOKUP(R775&amp;"-"&amp;S775,通道清单!C:L,5,FALSE)&amp;LEFT("_____",5-LEN(VLOOKUP(R775&amp;"-"&amp;S775,通道清单!C:L,4,FALSE)))&amp;VLOOKUP(R775&amp;"-"&amp;S775,通道清单!C:L,4,FALSE)&amp;"_S"&amp;TEXT(N775,"00000.00")&amp;"_E"&amp;TEXT(O775,"00000.00")&amp;"_D"&amp;VLOOKUP(R775&amp;"-"&amp;T775,通道清单!C:L,5,FALSE)&amp;LEFT("_____",5-LEN(VLOOKUP(R775&amp;"-"&amp;T775,通道清单!C:L,4,FALSE)))&amp;VLOOKUP(R775&amp;"-"&amp;T775,通道清单!C:L,4,FALSE)&amp;"_S"&amp;TEXT(P775,"00000.00")&amp;"_E"&amp;TEXT(Q775,"00000.00")</f>
        <v>CS19_BW024.80_UL____Y_S29431.00_E29455.80_DR____H_S18431.00_E18455.80</v>
      </c>
      <c r="D775" s="29"/>
      <c r="E775" s="29"/>
      <c r="F775" s="29"/>
      <c r="G775" s="29" t="s">
        <v>9094</v>
      </c>
      <c r="H775" s="29">
        <f>VLOOKUP(G775,开关状态表!B:I,7,FALSE)</f>
        <v>1</v>
      </c>
      <c r="I775" s="29">
        <v>0</v>
      </c>
      <c r="J775" s="161">
        <v>24.8</v>
      </c>
      <c r="K775" s="29" t="s">
        <v>8732</v>
      </c>
      <c r="L775" s="29"/>
      <c r="M775" s="158" t="s">
        <v>8871</v>
      </c>
      <c r="N775" s="156">
        <f t="shared" si="112"/>
        <v>29431</v>
      </c>
      <c r="O775" s="156">
        <f t="shared" si="113"/>
        <v>29455.8</v>
      </c>
      <c r="P775" s="156">
        <f t="shared" si="114"/>
        <v>18431</v>
      </c>
      <c r="Q775" s="156">
        <f t="shared" si="115"/>
        <v>18455.8</v>
      </c>
      <c r="R775" s="29" t="str">
        <f>VLOOKUP(VLOOKUP(G775,开关状态表!B:H,2,FALSE),矩阵信息表!B:H,2,FALSE)</f>
        <v>CS19</v>
      </c>
      <c r="S775" s="29" t="str">
        <f>VLOOKUP(G775,开关状态表!B:H,5,FALSE)</f>
        <v>RY17L</v>
      </c>
      <c r="T775" s="29" t="str">
        <f>VLOOKUP(G775,开关状态表!B:H,6,FALSE)</f>
        <v>TH17R</v>
      </c>
      <c r="U775" s="29">
        <f>VLOOKUP(R775&amp;"-"&amp;S775,通道清单!C:L,8,FALSE)</f>
        <v>50</v>
      </c>
      <c r="V775" s="29">
        <f>VLOOKUP(R775&amp;"-"&amp;S775,通道清单!C:L,9,FALSE)</f>
        <v>29431</v>
      </c>
      <c r="W775" s="29">
        <f>VLOOKUP(R775&amp;"-"&amp;S775,通道清单!C:L,10,FALSE)</f>
        <v>29481</v>
      </c>
      <c r="X775" s="29">
        <f>VLOOKUP(R775&amp;"-"&amp;T775,通道清单!C:L,9,FALSE)</f>
        <v>18431</v>
      </c>
      <c r="Y775" s="29">
        <f>VLOOKUP(R775&amp;"-"&amp;T775,通道清单!C:L,10,FALSE)</f>
        <v>18481</v>
      </c>
    </row>
    <row r="776" ht="15" hidden="1" spans="1:25">
      <c r="A776" s="29">
        <f t="shared" si="116"/>
        <v>775</v>
      </c>
      <c r="B776" s="29" t="str">
        <f t="shared" si="111"/>
        <v>CS19-1-4-[17][17]-OFF24.8-BW13.2</v>
      </c>
      <c r="C776" s="29" t="str">
        <f>R776&amp;"_BW"&amp;TEXT(O776-N776,"000.00")&amp;"_U"&amp;VLOOKUP(R776&amp;"-"&amp;S776,通道清单!C:L,5,FALSE)&amp;LEFT("_____",5-LEN(VLOOKUP(R776&amp;"-"&amp;S776,通道清单!C:L,4,FALSE)))&amp;VLOOKUP(R776&amp;"-"&amp;S776,通道清单!C:L,4,FALSE)&amp;"_S"&amp;TEXT(N776,"00000.00")&amp;"_E"&amp;TEXT(O776,"00000.00")&amp;"_D"&amp;VLOOKUP(R776&amp;"-"&amp;T776,通道清单!C:L,5,FALSE)&amp;LEFT("_____",5-LEN(VLOOKUP(R776&amp;"-"&amp;T776,通道清单!C:L,4,FALSE)))&amp;VLOOKUP(R776&amp;"-"&amp;T776,通道清单!C:L,4,FALSE)&amp;"_S"&amp;TEXT(P776,"00000.00")&amp;"_E"&amp;TEXT(Q776,"00000.00")</f>
        <v>CS19_BW013.20_UL____Y_S29455.80_E29469.00_DR____H_S18455.80_E18469.00</v>
      </c>
      <c r="D776" s="29"/>
      <c r="E776" s="29"/>
      <c r="F776" s="29"/>
      <c r="G776" s="29" t="s">
        <v>9094</v>
      </c>
      <c r="H776" s="29">
        <f>VLOOKUP(G776,开关状态表!B:I,7,FALSE)</f>
        <v>1</v>
      </c>
      <c r="I776" s="29">
        <v>24.8</v>
      </c>
      <c r="J776" s="161">
        <v>13.2</v>
      </c>
      <c r="K776" s="29" t="s">
        <v>8732</v>
      </c>
      <c r="L776" s="29"/>
      <c r="M776" s="158" t="s">
        <v>8871</v>
      </c>
      <c r="N776" s="156">
        <f t="shared" si="112"/>
        <v>29455.8</v>
      </c>
      <c r="O776" s="156">
        <f t="shared" si="113"/>
        <v>29469</v>
      </c>
      <c r="P776" s="156">
        <f t="shared" si="114"/>
        <v>18455.8</v>
      </c>
      <c r="Q776" s="156">
        <f t="shared" si="115"/>
        <v>18469</v>
      </c>
      <c r="R776" s="29" t="str">
        <f>VLOOKUP(VLOOKUP(G776,开关状态表!B:H,2,FALSE),矩阵信息表!B:H,2,FALSE)</f>
        <v>CS19</v>
      </c>
      <c r="S776" s="29" t="str">
        <f>VLOOKUP(G776,开关状态表!B:H,5,FALSE)</f>
        <v>RY17L</v>
      </c>
      <c r="T776" s="29" t="str">
        <f>VLOOKUP(G776,开关状态表!B:H,6,FALSE)</f>
        <v>TH17R</v>
      </c>
      <c r="U776" s="29">
        <f>VLOOKUP(R776&amp;"-"&amp;S776,通道清单!C:L,8,FALSE)</f>
        <v>50</v>
      </c>
      <c r="V776" s="29">
        <f>VLOOKUP(R776&amp;"-"&amp;S776,通道清单!C:L,9,FALSE)</f>
        <v>29431</v>
      </c>
      <c r="W776" s="29">
        <f>VLOOKUP(R776&amp;"-"&amp;S776,通道清单!C:L,10,FALSE)</f>
        <v>29481</v>
      </c>
      <c r="X776" s="29">
        <f>VLOOKUP(R776&amp;"-"&amp;T776,通道清单!C:L,9,FALSE)</f>
        <v>18431</v>
      </c>
      <c r="Y776" s="29">
        <f>VLOOKUP(R776&amp;"-"&amp;T776,通道清单!C:L,10,FALSE)</f>
        <v>18481</v>
      </c>
    </row>
    <row r="777" ht="15" hidden="1" spans="1:25">
      <c r="A777" s="29">
        <f t="shared" si="116"/>
        <v>776</v>
      </c>
      <c r="B777" s="29" t="str">
        <f t="shared" si="111"/>
        <v>CS19-1-4-[17][17]-OFF38-BW12</v>
      </c>
      <c r="C777" s="29" t="str">
        <f>R777&amp;"_BW"&amp;TEXT(O777-N777,"000.00")&amp;"_U"&amp;VLOOKUP(R777&amp;"-"&amp;S777,通道清单!C:L,5,FALSE)&amp;LEFT("_____",5-LEN(VLOOKUP(R777&amp;"-"&amp;S777,通道清单!C:L,4,FALSE)))&amp;VLOOKUP(R777&amp;"-"&amp;S777,通道清单!C:L,4,FALSE)&amp;"_S"&amp;TEXT(N777,"00000.00")&amp;"_E"&amp;TEXT(O777,"00000.00")&amp;"_D"&amp;VLOOKUP(R777&amp;"-"&amp;T777,通道清单!C:L,5,FALSE)&amp;LEFT("_____",5-LEN(VLOOKUP(R777&amp;"-"&amp;T777,通道清单!C:L,4,FALSE)))&amp;VLOOKUP(R777&amp;"-"&amp;T777,通道清单!C:L,4,FALSE)&amp;"_S"&amp;TEXT(P777,"00000.00")&amp;"_E"&amp;TEXT(Q777,"00000.00")</f>
        <v>CS19_BW012.00_UL____Y_S29469.00_E29481.00_DR____H_S18469.00_E18481.00</v>
      </c>
      <c r="D777" s="29"/>
      <c r="E777" s="29"/>
      <c r="F777" s="29"/>
      <c r="G777" s="29" t="s">
        <v>9094</v>
      </c>
      <c r="H777" s="29">
        <f>VLOOKUP(G777,开关状态表!B:I,7,FALSE)</f>
        <v>1</v>
      </c>
      <c r="I777" s="29">
        <v>38</v>
      </c>
      <c r="J777" s="161">
        <v>12</v>
      </c>
      <c r="K777" s="29" t="s">
        <v>8732</v>
      </c>
      <c r="L777" s="29"/>
      <c r="M777" s="158" t="s">
        <v>9050</v>
      </c>
      <c r="N777" s="156">
        <f t="shared" si="112"/>
        <v>29469</v>
      </c>
      <c r="O777" s="156">
        <f t="shared" si="113"/>
        <v>29481</v>
      </c>
      <c r="P777" s="156">
        <f t="shared" si="114"/>
        <v>18469</v>
      </c>
      <c r="Q777" s="156">
        <f t="shared" si="115"/>
        <v>18481</v>
      </c>
      <c r="R777" s="29" t="str">
        <f>VLOOKUP(VLOOKUP(G777,开关状态表!B:H,2,FALSE),矩阵信息表!B:H,2,FALSE)</f>
        <v>CS19</v>
      </c>
      <c r="S777" s="29" t="str">
        <f>VLOOKUP(G777,开关状态表!B:H,5,FALSE)</f>
        <v>RY17L</v>
      </c>
      <c r="T777" s="29" t="str">
        <f>VLOOKUP(G777,开关状态表!B:H,6,FALSE)</f>
        <v>TH17R</v>
      </c>
      <c r="U777" s="29">
        <f>VLOOKUP(R777&amp;"-"&amp;S777,通道清单!C:L,8,FALSE)</f>
        <v>50</v>
      </c>
      <c r="V777" s="29">
        <f>VLOOKUP(R777&amp;"-"&amp;S777,通道清单!C:L,9,FALSE)</f>
        <v>29431</v>
      </c>
      <c r="W777" s="29">
        <f>VLOOKUP(R777&amp;"-"&amp;S777,通道清单!C:L,10,FALSE)</f>
        <v>29481</v>
      </c>
      <c r="X777" s="29">
        <f>VLOOKUP(R777&amp;"-"&amp;T777,通道清单!C:L,9,FALSE)</f>
        <v>18431</v>
      </c>
      <c r="Y777" s="29">
        <f>VLOOKUP(R777&amp;"-"&amp;T777,通道清单!C:L,10,FALSE)</f>
        <v>18481</v>
      </c>
    </row>
    <row r="778" ht="15" hidden="1" spans="1:25">
      <c r="A778" s="29">
        <f t="shared" si="116"/>
        <v>777</v>
      </c>
      <c r="B778" s="29" t="str">
        <f t="shared" si="111"/>
        <v>CS19-1-4-[18][18]-OFF0-BW24.8</v>
      </c>
      <c r="C778" s="29" t="str">
        <f>R778&amp;"_BW"&amp;TEXT(O778-N778,"000.00")&amp;"_U"&amp;VLOOKUP(R778&amp;"-"&amp;S778,通道清单!C:L,5,FALSE)&amp;LEFT("_____",5-LEN(VLOOKUP(R778&amp;"-"&amp;S778,通道清单!C:L,4,FALSE)))&amp;VLOOKUP(R778&amp;"-"&amp;S778,通道清单!C:L,4,FALSE)&amp;"_S"&amp;TEXT(N778,"00000.00")&amp;"_E"&amp;TEXT(O778,"00000.00")&amp;"_D"&amp;VLOOKUP(R778&amp;"-"&amp;T778,通道清单!C:L,5,FALSE)&amp;LEFT("_____",5-LEN(VLOOKUP(R778&amp;"-"&amp;T778,通道清单!C:L,4,FALSE)))&amp;VLOOKUP(R778&amp;"-"&amp;T778,通道清单!C:L,4,FALSE)&amp;"_S"&amp;TEXT(P778,"00000.00")&amp;"_E"&amp;TEXT(Q778,"00000.00")</f>
        <v>CS19_BW024.80_UR____Y_S29079.00_E29103.80_DL____H_S17759.00_E17783.80</v>
      </c>
      <c r="D778" s="29"/>
      <c r="E778" s="29"/>
      <c r="F778" s="29"/>
      <c r="G778" s="29" t="s">
        <v>9095</v>
      </c>
      <c r="H778" s="29">
        <f>VLOOKUP(G778,开关状态表!B:I,7,FALSE)</f>
        <v>1</v>
      </c>
      <c r="I778" s="29">
        <v>0</v>
      </c>
      <c r="J778" s="161">
        <v>24.8</v>
      </c>
      <c r="K778" s="29" t="s">
        <v>8732</v>
      </c>
      <c r="L778" s="29"/>
      <c r="M778" s="158" t="s">
        <v>8871</v>
      </c>
      <c r="N778" s="156">
        <f t="shared" si="112"/>
        <v>29079</v>
      </c>
      <c r="O778" s="156">
        <f t="shared" si="113"/>
        <v>29103.8</v>
      </c>
      <c r="P778" s="156">
        <f t="shared" si="114"/>
        <v>17759</v>
      </c>
      <c r="Q778" s="156">
        <f t="shared" si="115"/>
        <v>17783.8</v>
      </c>
      <c r="R778" s="29" t="str">
        <f>VLOOKUP(VLOOKUP(G778,开关状态表!B:H,2,FALSE),矩阵信息表!B:H,2,FALSE)</f>
        <v>CS19</v>
      </c>
      <c r="S778" s="29" t="str">
        <f>VLOOKUP(G778,开关状态表!B:H,5,FALSE)</f>
        <v>RY18R</v>
      </c>
      <c r="T778" s="29" t="str">
        <f>VLOOKUP(G778,开关状态表!B:H,6,FALSE)</f>
        <v>TH18L</v>
      </c>
      <c r="U778" s="29">
        <f>VLOOKUP(R778&amp;"-"&amp;S778,通道清单!C:L,8,FALSE)</f>
        <v>50</v>
      </c>
      <c r="V778" s="29">
        <f>VLOOKUP(R778&amp;"-"&amp;S778,通道清单!C:L,9,FALSE)</f>
        <v>29079</v>
      </c>
      <c r="W778" s="29">
        <f>VLOOKUP(R778&amp;"-"&amp;S778,通道清单!C:L,10,FALSE)</f>
        <v>29129</v>
      </c>
      <c r="X778" s="29">
        <f>VLOOKUP(R778&amp;"-"&amp;T778,通道清单!C:L,9,FALSE)</f>
        <v>17759</v>
      </c>
      <c r="Y778" s="29">
        <f>VLOOKUP(R778&amp;"-"&amp;T778,通道清单!C:L,10,FALSE)</f>
        <v>17809</v>
      </c>
    </row>
    <row r="779" ht="15" hidden="1" spans="1:25">
      <c r="A779" s="29">
        <f t="shared" si="116"/>
        <v>778</v>
      </c>
      <c r="B779" s="29" t="str">
        <f t="shared" si="111"/>
        <v>CS19-1-4-[18][18]-OFF24.8-BW13.2</v>
      </c>
      <c r="C779" s="29" t="str">
        <f>R779&amp;"_BW"&amp;TEXT(O779-N779,"000.00")&amp;"_U"&amp;VLOOKUP(R779&amp;"-"&amp;S779,通道清单!C:L,5,FALSE)&amp;LEFT("_____",5-LEN(VLOOKUP(R779&amp;"-"&amp;S779,通道清单!C:L,4,FALSE)))&amp;VLOOKUP(R779&amp;"-"&amp;S779,通道清单!C:L,4,FALSE)&amp;"_S"&amp;TEXT(N779,"00000.00")&amp;"_E"&amp;TEXT(O779,"00000.00")&amp;"_D"&amp;VLOOKUP(R779&amp;"-"&amp;T779,通道清单!C:L,5,FALSE)&amp;LEFT("_____",5-LEN(VLOOKUP(R779&amp;"-"&amp;T779,通道清单!C:L,4,FALSE)))&amp;VLOOKUP(R779&amp;"-"&amp;T779,通道清单!C:L,4,FALSE)&amp;"_S"&amp;TEXT(P779,"00000.00")&amp;"_E"&amp;TEXT(Q779,"00000.00")</f>
        <v>CS19_BW013.20_UR____Y_S29103.80_E29117.00_DL____H_S17783.80_E17797.00</v>
      </c>
      <c r="D779" s="29"/>
      <c r="E779" s="29"/>
      <c r="F779" s="29"/>
      <c r="G779" s="29" t="s">
        <v>9095</v>
      </c>
      <c r="H779" s="29">
        <f>VLOOKUP(G779,开关状态表!B:I,7,FALSE)</f>
        <v>1</v>
      </c>
      <c r="I779" s="29">
        <v>24.8</v>
      </c>
      <c r="J779" s="161">
        <v>13.2</v>
      </c>
      <c r="K779" s="29" t="s">
        <v>8732</v>
      </c>
      <c r="L779" s="29"/>
      <c r="M779" s="158" t="s">
        <v>8871</v>
      </c>
      <c r="N779" s="156">
        <f t="shared" si="112"/>
        <v>29103.8</v>
      </c>
      <c r="O779" s="156">
        <f t="shared" si="113"/>
        <v>29117</v>
      </c>
      <c r="P779" s="156">
        <f t="shared" si="114"/>
        <v>17783.8</v>
      </c>
      <c r="Q779" s="156">
        <f t="shared" si="115"/>
        <v>17797</v>
      </c>
      <c r="R779" s="29" t="str">
        <f>VLOOKUP(VLOOKUP(G779,开关状态表!B:H,2,FALSE),矩阵信息表!B:H,2,FALSE)</f>
        <v>CS19</v>
      </c>
      <c r="S779" s="29" t="str">
        <f>VLOOKUP(G779,开关状态表!B:H,5,FALSE)</f>
        <v>RY18R</v>
      </c>
      <c r="T779" s="29" t="str">
        <f>VLOOKUP(G779,开关状态表!B:H,6,FALSE)</f>
        <v>TH18L</v>
      </c>
      <c r="U779" s="29">
        <f>VLOOKUP(R779&amp;"-"&amp;S779,通道清单!C:L,8,FALSE)</f>
        <v>50</v>
      </c>
      <c r="V779" s="29">
        <f>VLOOKUP(R779&amp;"-"&amp;S779,通道清单!C:L,9,FALSE)</f>
        <v>29079</v>
      </c>
      <c r="W779" s="29">
        <f>VLOOKUP(R779&amp;"-"&amp;S779,通道清单!C:L,10,FALSE)</f>
        <v>29129</v>
      </c>
      <c r="X779" s="29">
        <f>VLOOKUP(R779&amp;"-"&amp;T779,通道清单!C:L,9,FALSE)</f>
        <v>17759</v>
      </c>
      <c r="Y779" s="29">
        <f>VLOOKUP(R779&amp;"-"&amp;T779,通道清单!C:L,10,FALSE)</f>
        <v>17809</v>
      </c>
    </row>
    <row r="780" ht="15" hidden="1" spans="1:25">
      <c r="A780" s="29">
        <f t="shared" si="116"/>
        <v>779</v>
      </c>
      <c r="B780" s="29" t="str">
        <f t="shared" si="111"/>
        <v>CS19-1-4-[18][18]-OFF38-BW12</v>
      </c>
      <c r="C780" s="29" t="str">
        <f>R780&amp;"_BW"&amp;TEXT(O780-N780,"000.00")&amp;"_U"&amp;VLOOKUP(R780&amp;"-"&amp;S780,通道清单!C:L,5,FALSE)&amp;LEFT("_____",5-LEN(VLOOKUP(R780&amp;"-"&amp;S780,通道清单!C:L,4,FALSE)))&amp;VLOOKUP(R780&amp;"-"&amp;S780,通道清单!C:L,4,FALSE)&amp;"_S"&amp;TEXT(N780,"00000.00")&amp;"_E"&amp;TEXT(O780,"00000.00")&amp;"_D"&amp;VLOOKUP(R780&amp;"-"&amp;T780,通道清单!C:L,5,FALSE)&amp;LEFT("_____",5-LEN(VLOOKUP(R780&amp;"-"&amp;T780,通道清单!C:L,4,FALSE)))&amp;VLOOKUP(R780&amp;"-"&amp;T780,通道清单!C:L,4,FALSE)&amp;"_S"&amp;TEXT(P780,"00000.00")&amp;"_E"&amp;TEXT(Q780,"00000.00")</f>
        <v>CS19_BW012.00_UR____Y_S29117.00_E29129.00_DL____H_S17797.00_E17809.00</v>
      </c>
      <c r="D780" s="29"/>
      <c r="E780" s="29"/>
      <c r="F780" s="29"/>
      <c r="G780" s="29" t="s">
        <v>9095</v>
      </c>
      <c r="H780" s="29">
        <f>VLOOKUP(G780,开关状态表!B:I,7,FALSE)</f>
        <v>1</v>
      </c>
      <c r="I780" s="29">
        <v>38</v>
      </c>
      <c r="J780" s="161">
        <v>12</v>
      </c>
      <c r="K780" s="29" t="s">
        <v>8732</v>
      </c>
      <c r="L780" s="29"/>
      <c r="M780" s="158" t="s">
        <v>9050</v>
      </c>
      <c r="N780" s="156">
        <f t="shared" si="112"/>
        <v>29117</v>
      </c>
      <c r="O780" s="156">
        <f t="shared" si="113"/>
        <v>29129</v>
      </c>
      <c r="P780" s="156">
        <f t="shared" si="114"/>
        <v>17797</v>
      </c>
      <c r="Q780" s="156">
        <f t="shared" si="115"/>
        <v>17809</v>
      </c>
      <c r="R780" s="29" t="str">
        <f>VLOOKUP(VLOOKUP(G780,开关状态表!B:H,2,FALSE),矩阵信息表!B:H,2,FALSE)</f>
        <v>CS19</v>
      </c>
      <c r="S780" s="29" t="str">
        <f>VLOOKUP(G780,开关状态表!B:H,5,FALSE)</f>
        <v>RY18R</v>
      </c>
      <c r="T780" s="29" t="str">
        <f>VLOOKUP(G780,开关状态表!B:H,6,FALSE)</f>
        <v>TH18L</v>
      </c>
      <c r="U780" s="29">
        <f>VLOOKUP(R780&amp;"-"&amp;S780,通道清单!C:L,8,FALSE)</f>
        <v>50</v>
      </c>
      <c r="V780" s="29">
        <f>VLOOKUP(R780&amp;"-"&amp;S780,通道清单!C:L,9,FALSE)</f>
        <v>29079</v>
      </c>
      <c r="W780" s="29">
        <f>VLOOKUP(R780&amp;"-"&amp;S780,通道清单!C:L,10,FALSE)</f>
        <v>29129</v>
      </c>
      <c r="X780" s="29">
        <f>VLOOKUP(R780&amp;"-"&amp;T780,通道清单!C:L,9,FALSE)</f>
        <v>17759</v>
      </c>
      <c r="Y780" s="29">
        <f>VLOOKUP(R780&amp;"-"&amp;T780,通道清单!C:L,10,FALSE)</f>
        <v>17809</v>
      </c>
    </row>
    <row r="781" ht="15" hidden="1" spans="1:25">
      <c r="A781" s="29">
        <f t="shared" si="116"/>
        <v>780</v>
      </c>
      <c r="B781" s="29" t="str">
        <f t="shared" si="111"/>
        <v>CS19-1-4-[19][19]-OFF0-BW24.8</v>
      </c>
      <c r="C781" s="29" t="str">
        <f>R781&amp;"_BW"&amp;TEXT(O781-N781,"000.00")&amp;"_U"&amp;VLOOKUP(R781&amp;"-"&amp;S781,通道清单!C:L,5,FALSE)&amp;LEFT("_____",5-LEN(VLOOKUP(R781&amp;"-"&amp;S781,通道清单!C:L,4,FALSE)))&amp;VLOOKUP(R781&amp;"-"&amp;S781,通道清单!C:L,4,FALSE)&amp;"_S"&amp;TEXT(N781,"00000.00")&amp;"_E"&amp;TEXT(O781,"00000.00")&amp;"_D"&amp;VLOOKUP(R781&amp;"-"&amp;T781,通道清单!C:L,5,FALSE)&amp;LEFT("_____",5-LEN(VLOOKUP(R781&amp;"-"&amp;T781,通道清单!C:L,4,FALSE)))&amp;VLOOKUP(R781&amp;"-"&amp;T781,通道清单!C:L,4,FALSE)&amp;"_S"&amp;TEXT(P781,"00000.00")&amp;"_E"&amp;TEXT(Q781,"00000.00")</f>
        <v>CS19_BW024.80_UL____Y_S29191.00_E29215.80_DR____H_S17871.00_E17895.80</v>
      </c>
      <c r="D781" s="29"/>
      <c r="E781" s="29"/>
      <c r="F781" s="29"/>
      <c r="G781" s="29" t="s">
        <v>9096</v>
      </c>
      <c r="H781" s="29">
        <f>VLOOKUP(G781,开关状态表!B:I,7,FALSE)</f>
        <v>1</v>
      </c>
      <c r="I781" s="29">
        <v>0</v>
      </c>
      <c r="J781" s="161">
        <v>24.8</v>
      </c>
      <c r="K781" s="29" t="s">
        <v>8732</v>
      </c>
      <c r="L781" s="29"/>
      <c r="M781" s="158" t="s">
        <v>8871</v>
      </c>
      <c r="N781" s="156">
        <f t="shared" si="112"/>
        <v>29191</v>
      </c>
      <c r="O781" s="156">
        <f t="shared" si="113"/>
        <v>29215.8</v>
      </c>
      <c r="P781" s="156">
        <f t="shared" si="114"/>
        <v>17871</v>
      </c>
      <c r="Q781" s="156">
        <f t="shared" si="115"/>
        <v>17895.8</v>
      </c>
      <c r="R781" s="29" t="str">
        <f>VLOOKUP(VLOOKUP(G781,开关状态表!B:H,2,FALSE),矩阵信息表!B:H,2,FALSE)</f>
        <v>CS19</v>
      </c>
      <c r="S781" s="29" t="str">
        <f>VLOOKUP(G781,开关状态表!B:H,5,FALSE)</f>
        <v>RY19L</v>
      </c>
      <c r="T781" s="29" t="str">
        <f>VLOOKUP(G781,开关状态表!B:H,6,FALSE)</f>
        <v>TH19R</v>
      </c>
      <c r="U781" s="29">
        <f>VLOOKUP(R781&amp;"-"&amp;S781,通道清单!C:L,8,FALSE)</f>
        <v>50</v>
      </c>
      <c r="V781" s="29">
        <f>VLOOKUP(R781&amp;"-"&amp;S781,通道清单!C:L,9,FALSE)</f>
        <v>29191</v>
      </c>
      <c r="W781" s="29">
        <f>VLOOKUP(R781&amp;"-"&amp;S781,通道清单!C:L,10,FALSE)</f>
        <v>29241</v>
      </c>
      <c r="X781" s="29">
        <f>VLOOKUP(R781&amp;"-"&amp;T781,通道清单!C:L,9,FALSE)</f>
        <v>17871</v>
      </c>
      <c r="Y781" s="29">
        <f>VLOOKUP(R781&amp;"-"&amp;T781,通道清单!C:L,10,FALSE)</f>
        <v>17921</v>
      </c>
    </row>
    <row r="782" ht="15" hidden="1" spans="1:25">
      <c r="A782" s="29">
        <f t="shared" si="116"/>
        <v>781</v>
      </c>
      <c r="B782" s="29" t="str">
        <f t="shared" si="111"/>
        <v>CS19-1-4-[19][19]-OFF24.8-BW13.2</v>
      </c>
      <c r="C782" s="29" t="str">
        <f>R782&amp;"_BW"&amp;TEXT(O782-N782,"000.00")&amp;"_U"&amp;VLOOKUP(R782&amp;"-"&amp;S782,通道清单!C:L,5,FALSE)&amp;LEFT("_____",5-LEN(VLOOKUP(R782&amp;"-"&amp;S782,通道清单!C:L,4,FALSE)))&amp;VLOOKUP(R782&amp;"-"&amp;S782,通道清单!C:L,4,FALSE)&amp;"_S"&amp;TEXT(N782,"00000.00")&amp;"_E"&amp;TEXT(O782,"00000.00")&amp;"_D"&amp;VLOOKUP(R782&amp;"-"&amp;T782,通道清单!C:L,5,FALSE)&amp;LEFT("_____",5-LEN(VLOOKUP(R782&amp;"-"&amp;T782,通道清单!C:L,4,FALSE)))&amp;VLOOKUP(R782&amp;"-"&amp;T782,通道清单!C:L,4,FALSE)&amp;"_S"&amp;TEXT(P782,"00000.00")&amp;"_E"&amp;TEXT(Q782,"00000.00")</f>
        <v>CS19_BW013.20_UL____Y_S29215.80_E29229.00_DR____H_S17895.80_E17909.00</v>
      </c>
      <c r="D782" s="29"/>
      <c r="E782" s="29"/>
      <c r="F782" s="29"/>
      <c r="G782" s="29" t="s">
        <v>9096</v>
      </c>
      <c r="H782" s="29">
        <f>VLOOKUP(G782,开关状态表!B:I,7,FALSE)</f>
        <v>1</v>
      </c>
      <c r="I782" s="29">
        <v>24.8</v>
      </c>
      <c r="J782" s="161">
        <v>13.2</v>
      </c>
      <c r="K782" s="29" t="s">
        <v>8732</v>
      </c>
      <c r="L782" s="29"/>
      <c r="M782" s="158" t="s">
        <v>8871</v>
      </c>
      <c r="N782" s="156">
        <f t="shared" si="112"/>
        <v>29215.8</v>
      </c>
      <c r="O782" s="156">
        <f t="shared" si="113"/>
        <v>29229</v>
      </c>
      <c r="P782" s="156">
        <f t="shared" si="114"/>
        <v>17895.8</v>
      </c>
      <c r="Q782" s="156">
        <f t="shared" si="115"/>
        <v>17909</v>
      </c>
      <c r="R782" s="29" t="str">
        <f>VLOOKUP(VLOOKUP(G782,开关状态表!B:H,2,FALSE),矩阵信息表!B:H,2,FALSE)</f>
        <v>CS19</v>
      </c>
      <c r="S782" s="29" t="str">
        <f>VLOOKUP(G782,开关状态表!B:H,5,FALSE)</f>
        <v>RY19L</v>
      </c>
      <c r="T782" s="29" t="str">
        <f>VLOOKUP(G782,开关状态表!B:H,6,FALSE)</f>
        <v>TH19R</v>
      </c>
      <c r="U782" s="29">
        <f>VLOOKUP(R782&amp;"-"&amp;S782,通道清单!C:L,8,FALSE)</f>
        <v>50</v>
      </c>
      <c r="V782" s="29">
        <f>VLOOKUP(R782&amp;"-"&amp;S782,通道清单!C:L,9,FALSE)</f>
        <v>29191</v>
      </c>
      <c r="W782" s="29">
        <f>VLOOKUP(R782&amp;"-"&amp;S782,通道清单!C:L,10,FALSE)</f>
        <v>29241</v>
      </c>
      <c r="X782" s="29">
        <f>VLOOKUP(R782&amp;"-"&amp;T782,通道清单!C:L,9,FALSE)</f>
        <v>17871</v>
      </c>
      <c r="Y782" s="29">
        <f>VLOOKUP(R782&amp;"-"&amp;T782,通道清单!C:L,10,FALSE)</f>
        <v>17921</v>
      </c>
    </row>
    <row r="783" ht="15" hidden="1" spans="1:25">
      <c r="A783" s="29">
        <f t="shared" si="116"/>
        <v>782</v>
      </c>
      <c r="B783" s="29" t="str">
        <f t="shared" si="111"/>
        <v>CS19-1-4-[19][19]-OFF38-BW12</v>
      </c>
      <c r="C783" s="29" t="str">
        <f>R783&amp;"_BW"&amp;TEXT(O783-N783,"000.00")&amp;"_U"&amp;VLOOKUP(R783&amp;"-"&amp;S783,通道清单!C:L,5,FALSE)&amp;LEFT("_____",5-LEN(VLOOKUP(R783&amp;"-"&amp;S783,通道清单!C:L,4,FALSE)))&amp;VLOOKUP(R783&amp;"-"&amp;S783,通道清单!C:L,4,FALSE)&amp;"_S"&amp;TEXT(N783,"00000.00")&amp;"_E"&amp;TEXT(O783,"00000.00")&amp;"_D"&amp;VLOOKUP(R783&amp;"-"&amp;T783,通道清单!C:L,5,FALSE)&amp;LEFT("_____",5-LEN(VLOOKUP(R783&amp;"-"&amp;T783,通道清单!C:L,4,FALSE)))&amp;VLOOKUP(R783&amp;"-"&amp;T783,通道清单!C:L,4,FALSE)&amp;"_S"&amp;TEXT(P783,"00000.00")&amp;"_E"&amp;TEXT(Q783,"00000.00")</f>
        <v>CS19_BW012.00_UL____Y_S29229.00_E29241.00_DR____H_S17909.00_E17921.00</v>
      </c>
      <c r="D783" s="29"/>
      <c r="E783" s="29"/>
      <c r="F783" s="29"/>
      <c r="G783" s="29" t="s">
        <v>9096</v>
      </c>
      <c r="H783" s="29">
        <f>VLOOKUP(G783,开关状态表!B:I,7,FALSE)</f>
        <v>1</v>
      </c>
      <c r="I783" s="29">
        <v>38</v>
      </c>
      <c r="J783" s="161">
        <v>12</v>
      </c>
      <c r="K783" s="29" t="s">
        <v>8732</v>
      </c>
      <c r="L783" s="29"/>
      <c r="M783" s="158" t="s">
        <v>9050</v>
      </c>
      <c r="N783" s="156">
        <f t="shared" si="112"/>
        <v>29229</v>
      </c>
      <c r="O783" s="156">
        <f t="shared" si="113"/>
        <v>29241</v>
      </c>
      <c r="P783" s="156">
        <f t="shared" si="114"/>
        <v>17909</v>
      </c>
      <c r="Q783" s="156">
        <f t="shared" si="115"/>
        <v>17921</v>
      </c>
      <c r="R783" s="29" t="str">
        <f>VLOOKUP(VLOOKUP(G783,开关状态表!B:H,2,FALSE),矩阵信息表!B:H,2,FALSE)</f>
        <v>CS19</v>
      </c>
      <c r="S783" s="29" t="str">
        <f>VLOOKUP(G783,开关状态表!B:H,5,FALSE)</f>
        <v>RY19L</v>
      </c>
      <c r="T783" s="29" t="str">
        <f>VLOOKUP(G783,开关状态表!B:H,6,FALSE)</f>
        <v>TH19R</v>
      </c>
      <c r="U783" s="29">
        <f>VLOOKUP(R783&amp;"-"&amp;S783,通道清单!C:L,8,FALSE)</f>
        <v>50</v>
      </c>
      <c r="V783" s="29">
        <f>VLOOKUP(R783&amp;"-"&amp;S783,通道清单!C:L,9,FALSE)</f>
        <v>29191</v>
      </c>
      <c r="W783" s="29">
        <f>VLOOKUP(R783&amp;"-"&amp;S783,通道清单!C:L,10,FALSE)</f>
        <v>29241</v>
      </c>
      <c r="X783" s="29">
        <f>VLOOKUP(R783&amp;"-"&amp;T783,通道清单!C:L,9,FALSE)</f>
        <v>17871</v>
      </c>
      <c r="Y783" s="29">
        <f>VLOOKUP(R783&amp;"-"&amp;T783,通道清单!C:L,10,FALSE)</f>
        <v>17921</v>
      </c>
    </row>
    <row r="784" ht="15" hidden="1" spans="1:25">
      <c r="A784" s="29">
        <f t="shared" si="116"/>
        <v>783</v>
      </c>
      <c r="B784" s="29" t="str">
        <f t="shared" si="111"/>
        <v>CS19-1-4-[20][20]-OFF0-BW24.8</v>
      </c>
      <c r="C784" s="29" t="str">
        <f>R784&amp;"_BW"&amp;TEXT(O784-N784,"000.00")&amp;"_U"&amp;VLOOKUP(R784&amp;"-"&amp;S784,通道清单!C:L,5,FALSE)&amp;LEFT("_____",5-LEN(VLOOKUP(R784&amp;"-"&amp;S784,通道清单!C:L,4,FALSE)))&amp;VLOOKUP(R784&amp;"-"&amp;S784,通道清单!C:L,4,FALSE)&amp;"_S"&amp;TEXT(N784,"00000.00")&amp;"_E"&amp;TEXT(O784,"00000.00")&amp;"_D"&amp;VLOOKUP(R784&amp;"-"&amp;T784,通道清单!C:L,5,FALSE)&amp;LEFT("_____",5-LEN(VLOOKUP(R784&amp;"-"&amp;T784,通道清单!C:L,4,FALSE)))&amp;VLOOKUP(R784&amp;"-"&amp;T784,通道清单!C:L,4,FALSE)&amp;"_S"&amp;TEXT(P784,"00000.00")&amp;"_E"&amp;TEXT(Q784,"00000.00")</f>
        <v>CS19_BW024.80_UR____Y_S29191.00_E29215.80_DL____H_S17871.00_E17895.80</v>
      </c>
      <c r="D784" s="29"/>
      <c r="E784" s="29"/>
      <c r="F784" s="29"/>
      <c r="G784" s="29" t="s">
        <v>9097</v>
      </c>
      <c r="H784" s="29">
        <f>VLOOKUP(G784,开关状态表!B:I,7,FALSE)</f>
        <v>1</v>
      </c>
      <c r="I784" s="29">
        <v>0</v>
      </c>
      <c r="J784" s="161">
        <v>24.8</v>
      </c>
      <c r="K784" s="29" t="s">
        <v>8732</v>
      </c>
      <c r="L784" s="29"/>
      <c r="M784" s="158" t="s">
        <v>8871</v>
      </c>
      <c r="N784" s="156">
        <f t="shared" si="112"/>
        <v>29191</v>
      </c>
      <c r="O784" s="156">
        <f t="shared" si="113"/>
        <v>29215.8</v>
      </c>
      <c r="P784" s="156">
        <f t="shared" si="114"/>
        <v>17871</v>
      </c>
      <c r="Q784" s="156">
        <f t="shared" si="115"/>
        <v>17895.8</v>
      </c>
      <c r="R784" s="29" t="str">
        <f>VLOOKUP(VLOOKUP(G784,开关状态表!B:H,2,FALSE),矩阵信息表!B:H,2,FALSE)</f>
        <v>CS19</v>
      </c>
      <c r="S784" s="29" t="str">
        <f>VLOOKUP(G784,开关状态表!B:H,5,FALSE)</f>
        <v>RY20R</v>
      </c>
      <c r="T784" s="29" t="str">
        <f>VLOOKUP(G784,开关状态表!B:H,6,FALSE)</f>
        <v>TH20L</v>
      </c>
      <c r="U784" s="29">
        <f>VLOOKUP(R784&amp;"-"&amp;S784,通道清单!C:L,8,FALSE)</f>
        <v>50</v>
      </c>
      <c r="V784" s="29">
        <f>VLOOKUP(R784&amp;"-"&amp;S784,通道清单!C:L,9,FALSE)</f>
        <v>29191</v>
      </c>
      <c r="W784" s="29">
        <f>VLOOKUP(R784&amp;"-"&amp;S784,通道清单!C:L,10,FALSE)</f>
        <v>29241</v>
      </c>
      <c r="X784" s="29">
        <f>VLOOKUP(R784&amp;"-"&amp;T784,通道清单!C:L,9,FALSE)</f>
        <v>17871</v>
      </c>
      <c r="Y784" s="29">
        <f>VLOOKUP(R784&amp;"-"&amp;T784,通道清单!C:L,10,FALSE)</f>
        <v>17921</v>
      </c>
    </row>
    <row r="785" ht="15" hidden="1" spans="1:25">
      <c r="A785" s="29">
        <f t="shared" si="116"/>
        <v>784</v>
      </c>
      <c r="B785" s="29" t="str">
        <f t="shared" si="111"/>
        <v>CS19-1-4-[20][20]-OFF24.8-BW13.2</v>
      </c>
      <c r="C785" s="29" t="str">
        <f>R785&amp;"_BW"&amp;TEXT(O785-N785,"000.00")&amp;"_U"&amp;VLOOKUP(R785&amp;"-"&amp;S785,通道清单!C:L,5,FALSE)&amp;LEFT("_____",5-LEN(VLOOKUP(R785&amp;"-"&amp;S785,通道清单!C:L,4,FALSE)))&amp;VLOOKUP(R785&amp;"-"&amp;S785,通道清单!C:L,4,FALSE)&amp;"_S"&amp;TEXT(N785,"00000.00")&amp;"_E"&amp;TEXT(O785,"00000.00")&amp;"_D"&amp;VLOOKUP(R785&amp;"-"&amp;T785,通道清单!C:L,5,FALSE)&amp;LEFT("_____",5-LEN(VLOOKUP(R785&amp;"-"&amp;T785,通道清单!C:L,4,FALSE)))&amp;VLOOKUP(R785&amp;"-"&amp;T785,通道清单!C:L,4,FALSE)&amp;"_S"&amp;TEXT(P785,"00000.00")&amp;"_E"&amp;TEXT(Q785,"00000.00")</f>
        <v>CS19_BW013.20_UR____Y_S29215.80_E29229.00_DL____H_S17895.80_E17909.00</v>
      </c>
      <c r="D785" s="29"/>
      <c r="E785" s="29"/>
      <c r="F785" s="29"/>
      <c r="G785" s="29" t="s">
        <v>9097</v>
      </c>
      <c r="H785" s="29">
        <f>VLOOKUP(G785,开关状态表!B:I,7,FALSE)</f>
        <v>1</v>
      </c>
      <c r="I785" s="29">
        <v>24.8</v>
      </c>
      <c r="J785" s="161">
        <v>13.2</v>
      </c>
      <c r="K785" s="29" t="s">
        <v>8732</v>
      </c>
      <c r="L785" s="29"/>
      <c r="M785" s="158" t="s">
        <v>8871</v>
      </c>
      <c r="N785" s="156">
        <f t="shared" si="112"/>
        <v>29215.8</v>
      </c>
      <c r="O785" s="156">
        <f t="shared" si="113"/>
        <v>29229</v>
      </c>
      <c r="P785" s="156">
        <f t="shared" si="114"/>
        <v>17895.8</v>
      </c>
      <c r="Q785" s="156">
        <f t="shared" si="115"/>
        <v>17909</v>
      </c>
      <c r="R785" s="29" t="str">
        <f>VLOOKUP(VLOOKUP(G785,开关状态表!B:H,2,FALSE),矩阵信息表!B:H,2,FALSE)</f>
        <v>CS19</v>
      </c>
      <c r="S785" s="29" t="str">
        <f>VLOOKUP(G785,开关状态表!B:H,5,FALSE)</f>
        <v>RY20R</v>
      </c>
      <c r="T785" s="29" t="str">
        <f>VLOOKUP(G785,开关状态表!B:H,6,FALSE)</f>
        <v>TH20L</v>
      </c>
      <c r="U785" s="29">
        <f>VLOOKUP(R785&amp;"-"&amp;S785,通道清单!C:L,8,FALSE)</f>
        <v>50</v>
      </c>
      <c r="V785" s="29">
        <f>VLOOKUP(R785&amp;"-"&amp;S785,通道清单!C:L,9,FALSE)</f>
        <v>29191</v>
      </c>
      <c r="W785" s="29">
        <f>VLOOKUP(R785&amp;"-"&amp;S785,通道清单!C:L,10,FALSE)</f>
        <v>29241</v>
      </c>
      <c r="X785" s="29">
        <f>VLOOKUP(R785&amp;"-"&amp;T785,通道清单!C:L,9,FALSE)</f>
        <v>17871</v>
      </c>
      <c r="Y785" s="29">
        <f>VLOOKUP(R785&amp;"-"&amp;T785,通道清单!C:L,10,FALSE)</f>
        <v>17921</v>
      </c>
    </row>
    <row r="786" ht="15" hidden="1" spans="1:25">
      <c r="A786" s="29">
        <f t="shared" si="116"/>
        <v>785</v>
      </c>
      <c r="B786" s="29" t="str">
        <f t="shared" si="111"/>
        <v>CS19-1-4-[20][20]-OFF38-BW12</v>
      </c>
      <c r="C786" s="29" t="str">
        <f>R786&amp;"_BW"&amp;TEXT(O786-N786,"000.00")&amp;"_U"&amp;VLOOKUP(R786&amp;"-"&amp;S786,通道清单!C:L,5,FALSE)&amp;LEFT("_____",5-LEN(VLOOKUP(R786&amp;"-"&amp;S786,通道清单!C:L,4,FALSE)))&amp;VLOOKUP(R786&amp;"-"&amp;S786,通道清单!C:L,4,FALSE)&amp;"_S"&amp;TEXT(N786,"00000.00")&amp;"_E"&amp;TEXT(O786,"00000.00")&amp;"_D"&amp;VLOOKUP(R786&amp;"-"&amp;T786,通道清单!C:L,5,FALSE)&amp;LEFT("_____",5-LEN(VLOOKUP(R786&amp;"-"&amp;T786,通道清单!C:L,4,FALSE)))&amp;VLOOKUP(R786&amp;"-"&amp;T786,通道清单!C:L,4,FALSE)&amp;"_S"&amp;TEXT(P786,"00000.00")&amp;"_E"&amp;TEXT(Q786,"00000.00")</f>
        <v>CS19_BW012.00_UR____Y_S29229.00_E29241.00_DL____H_S17909.00_E17921.00</v>
      </c>
      <c r="D786" s="29"/>
      <c r="E786" s="29"/>
      <c r="F786" s="29"/>
      <c r="G786" s="29" t="s">
        <v>9097</v>
      </c>
      <c r="H786" s="29">
        <f>VLOOKUP(G786,开关状态表!B:I,7,FALSE)</f>
        <v>1</v>
      </c>
      <c r="I786" s="29">
        <v>38</v>
      </c>
      <c r="J786" s="161">
        <v>12</v>
      </c>
      <c r="K786" s="29" t="s">
        <v>8732</v>
      </c>
      <c r="L786" s="29"/>
      <c r="M786" s="158" t="s">
        <v>9050</v>
      </c>
      <c r="N786" s="156">
        <f t="shared" si="112"/>
        <v>29229</v>
      </c>
      <c r="O786" s="156">
        <f t="shared" si="113"/>
        <v>29241</v>
      </c>
      <c r="P786" s="156">
        <f t="shared" si="114"/>
        <v>17909</v>
      </c>
      <c r="Q786" s="156">
        <f t="shared" si="115"/>
        <v>17921</v>
      </c>
      <c r="R786" s="29" t="str">
        <f>VLOOKUP(VLOOKUP(G786,开关状态表!B:H,2,FALSE),矩阵信息表!B:H,2,FALSE)</f>
        <v>CS19</v>
      </c>
      <c r="S786" s="29" t="str">
        <f>VLOOKUP(G786,开关状态表!B:H,5,FALSE)</f>
        <v>RY20R</v>
      </c>
      <c r="T786" s="29" t="str">
        <f>VLOOKUP(G786,开关状态表!B:H,6,FALSE)</f>
        <v>TH20L</v>
      </c>
      <c r="U786" s="29">
        <f>VLOOKUP(R786&amp;"-"&amp;S786,通道清单!C:L,8,FALSE)</f>
        <v>50</v>
      </c>
      <c r="V786" s="29">
        <f>VLOOKUP(R786&amp;"-"&amp;S786,通道清单!C:L,9,FALSE)</f>
        <v>29191</v>
      </c>
      <c r="W786" s="29">
        <f>VLOOKUP(R786&amp;"-"&amp;S786,通道清单!C:L,10,FALSE)</f>
        <v>29241</v>
      </c>
      <c r="X786" s="29">
        <f>VLOOKUP(R786&amp;"-"&amp;T786,通道清单!C:L,9,FALSE)</f>
        <v>17871</v>
      </c>
      <c r="Y786" s="29">
        <f>VLOOKUP(R786&amp;"-"&amp;T786,通道清单!C:L,10,FALSE)</f>
        <v>17921</v>
      </c>
    </row>
    <row r="787" ht="15" hidden="1" spans="1:25">
      <c r="A787" s="29">
        <f t="shared" si="116"/>
        <v>786</v>
      </c>
      <c r="B787" s="29" t="str">
        <f t="shared" si="111"/>
        <v>CS19-1-4-[21][21]-OFF0-BW24.8</v>
      </c>
      <c r="C787" s="29" t="str">
        <f>R787&amp;"_BW"&amp;TEXT(O787-N787,"000.00")&amp;"_U"&amp;VLOOKUP(R787&amp;"-"&amp;S787,通道清单!C:L,5,FALSE)&amp;LEFT("_____",5-LEN(VLOOKUP(R787&amp;"-"&amp;S787,通道清单!C:L,4,FALSE)))&amp;VLOOKUP(R787&amp;"-"&amp;S787,通道清单!C:L,4,FALSE)&amp;"_S"&amp;TEXT(N787,"00000.00")&amp;"_E"&amp;TEXT(O787,"00000.00")&amp;"_D"&amp;VLOOKUP(R787&amp;"-"&amp;T787,通道清单!C:L,5,FALSE)&amp;LEFT("_____",5-LEN(VLOOKUP(R787&amp;"-"&amp;T787,通道清单!C:L,4,FALSE)))&amp;VLOOKUP(R787&amp;"-"&amp;T787,通道清单!C:L,4,FALSE)&amp;"_S"&amp;TEXT(P787,"00000.00")&amp;"_E"&amp;TEXT(Q787,"00000.00")</f>
        <v>CS19_BW024.80_UR____Y_S29135.00_E29159.80_DL____H_S17815.00_E17839.80</v>
      </c>
      <c r="D787" s="29"/>
      <c r="E787" s="29"/>
      <c r="F787" s="29"/>
      <c r="G787" s="29" t="s">
        <v>9098</v>
      </c>
      <c r="H787" s="29">
        <f>VLOOKUP(G787,开关状态表!B:I,7,FALSE)</f>
        <v>1</v>
      </c>
      <c r="I787" s="29">
        <v>0</v>
      </c>
      <c r="J787" s="161">
        <v>24.8</v>
      </c>
      <c r="K787" s="29" t="s">
        <v>8732</v>
      </c>
      <c r="L787" s="29"/>
      <c r="M787" s="158" t="s">
        <v>8871</v>
      </c>
      <c r="N787" s="156">
        <f t="shared" si="112"/>
        <v>29135</v>
      </c>
      <c r="O787" s="156">
        <f t="shared" si="113"/>
        <v>29159.8</v>
      </c>
      <c r="P787" s="156">
        <f t="shared" si="114"/>
        <v>17815</v>
      </c>
      <c r="Q787" s="156">
        <f t="shared" si="115"/>
        <v>17839.8</v>
      </c>
      <c r="R787" s="29" t="str">
        <f>VLOOKUP(VLOOKUP(G787,开关状态表!B:H,2,FALSE),矩阵信息表!B:H,2,FALSE)</f>
        <v>CS19</v>
      </c>
      <c r="S787" s="29" t="str">
        <f>VLOOKUP(G787,开关状态表!B:H,5,FALSE)</f>
        <v>RY21R</v>
      </c>
      <c r="T787" s="29" t="str">
        <f>VLOOKUP(G787,开关状态表!B:H,6,FALSE)</f>
        <v>TH21L</v>
      </c>
      <c r="U787" s="29">
        <f>VLOOKUP(R787&amp;"-"&amp;S787,通道清单!C:L,8,FALSE)</f>
        <v>50</v>
      </c>
      <c r="V787" s="29">
        <f>VLOOKUP(R787&amp;"-"&amp;S787,通道清单!C:L,9,FALSE)</f>
        <v>29135</v>
      </c>
      <c r="W787" s="29">
        <f>VLOOKUP(R787&amp;"-"&amp;S787,通道清单!C:L,10,FALSE)</f>
        <v>29185</v>
      </c>
      <c r="X787" s="29">
        <f>VLOOKUP(R787&amp;"-"&amp;T787,通道清单!C:L,9,FALSE)</f>
        <v>17815</v>
      </c>
      <c r="Y787" s="29">
        <f>VLOOKUP(R787&amp;"-"&amp;T787,通道清单!C:L,10,FALSE)</f>
        <v>17865</v>
      </c>
    </row>
    <row r="788" ht="15" hidden="1" spans="1:25">
      <c r="A788" s="29">
        <f t="shared" si="116"/>
        <v>787</v>
      </c>
      <c r="B788" s="29" t="str">
        <f t="shared" si="111"/>
        <v>CS19-1-4-[21][21]-OFF24.8-BW13.2</v>
      </c>
      <c r="C788" s="29" t="str">
        <f>R788&amp;"_BW"&amp;TEXT(O788-N788,"000.00")&amp;"_U"&amp;VLOOKUP(R788&amp;"-"&amp;S788,通道清单!C:L,5,FALSE)&amp;LEFT("_____",5-LEN(VLOOKUP(R788&amp;"-"&amp;S788,通道清单!C:L,4,FALSE)))&amp;VLOOKUP(R788&amp;"-"&amp;S788,通道清单!C:L,4,FALSE)&amp;"_S"&amp;TEXT(N788,"00000.00")&amp;"_E"&amp;TEXT(O788,"00000.00")&amp;"_D"&amp;VLOOKUP(R788&amp;"-"&amp;T788,通道清单!C:L,5,FALSE)&amp;LEFT("_____",5-LEN(VLOOKUP(R788&amp;"-"&amp;T788,通道清单!C:L,4,FALSE)))&amp;VLOOKUP(R788&amp;"-"&amp;T788,通道清单!C:L,4,FALSE)&amp;"_S"&amp;TEXT(P788,"00000.00")&amp;"_E"&amp;TEXT(Q788,"00000.00")</f>
        <v>CS19_BW013.20_UR____Y_S29159.80_E29173.00_DL____H_S17839.80_E17853.00</v>
      </c>
      <c r="D788" s="29"/>
      <c r="E788" s="29"/>
      <c r="F788" s="29"/>
      <c r="G788" s="29" t="s">
        <v>9098</v>
      </c>
      <c r="H788" s="29">
        <f>VLOOKUP(G788,开关状态表!B:I,7,FALSE)</f>
        <v>1</v>
      </c>
      <c r="I788" s="29">
        <v>24.8</v>
      </c>
      <c r="J788" s="161">
        <v>13.2</v>
      </c>
      <c r="K788" s="29" t="s">
        <v>8732</v>
      </c>
      <c r="L788" s="29"/>
      <c r="M788" s="158" t="s">
        <v>8871</v>
      </c>
      <c r="N788" s="156">
        <f t="shared" si="112"/>
        <v>29159.8</v>
      </c>
      <c r="O788" s="156">
        <f t="shared" si="113"/>
        <v>29173</v>
      </c>
      <c r="P788" s="156">
        <f t="shared" si="114"/>
        <v>17839.8</v>
      </c>
      <c r="Q788" s="156">
        <f t="shared" si="115"/>
        <v>17853</v>
      </c>
      <c r="R788" s="29" t="str">
        <f>VLOOKUP(VLOOKUP(G788,开关状态表!B:H,2,FALSE),矩阵信息表!B:H,2,FALSE)</f>
        <v>CS19</v>
      </c>
      <c r="S788" s="29" t="str">
        <f>VLOOKUP(G788,开关状态表!B:H,5,FALSE)</f>
        <v>RY21R</v>
      </c>
      <c r="T788" s="29" t="str">
        <f>VLOOKUP(G788,开关状态表!B:H,6,FALSE)</f>
        <v>TH21L</v>
      </c>
      <c r="U788" s="29">
        <f>VLOOKUP(R788&amp;"-"&amp;S788,通道清单!C:L,8,FALSE)</f>
        <v>50</v>
      </c>
      <c r="V788" s="29">
        <f>VLOOKUP(R788&amp;"-"&amp;S788,通道清单!C:L,9,FALSE)</f>
        <v>29135</v>
      </c>
      <c r="W788" s="29">
        <f>VLOOKUP(R788&amp;"-"&amp;S788,通道清单!C:L,10,FALSE)</f>
        <v>29185</v>
      </c>
      <c r="X788" s="29">
        <f>VLOOKUP(R788&amp;"-"&amp;T788,通道清单!C:L,9,FALSE)</f>
        <v>17815</v>
      </c>
      <c r="Y788" s="29">
        <f>VLOOKUP(R788&amp;"-"&amp;T788,通道清单!C:L,10,FALSE)</f>
        <v>17865</v>
      </c>
    </row>
    <row r="789" ht="15" hidden="1" spans="1:25">
      <c r="A789" s="29">
        <f t="shared" si="116"/>
        <v>788</v>
      </c>
      <c r="B789" s="29" t="str">
        <f t="shared" si="111"/>
        <v>CS19-1-4-[21][21]-OFF38-BW12</v>
      </c>
      <c r="C789" s="29" t="str">
        <f>R789&amp;"_BW"&amp;TEXT(O789-N789,"000.00")&amp;"_U"&amp;VLOOKUP(R789&amp;"-"&amp;S789,通道清单!C:L,5,FALSE)&amp;LEFT("_____",5-LEN(VLOOKUP(R789&amp;"-"&amp;S789,通道清单!C:L,4,FALSE)))&amp;VLOOKUP(R789&amp;"-"&amp;S789,通道清单!C:L,4,FALSE)&amp;"_S"&amp;TEXT(N789,"00000.00")&amp;"_E"&amp;TEXT(O789,"00000.00")&amp;"_D"&amp;VLOOKUP(R789&amp;"-"&amp;T789,通道清单!C:L,5,FALSE)&amp;LEFT("_____",5-LEN(VLOOKUP(R789&amp;"-"&amp;T789,通道清单!C:L,4,FALSE)))&amp;VLOOKUP(R789&amp;"-"&amp;T789,通道清单!C:L,4,FALSE)&amp;"_S"&amp;TEXT(P789,"00000.00")&amp;"_E"&amp;TEXT(Q789,"00000.00")</f>
        <v>CS19_BW012.00_UR____Y_S29173.00_E29185.00_DL____H_S17853.00_E17865.00</v>
      </c>
      <c r="D789" s="29"/>
      <c r="E789" s="29"/>
      <c r="F789" s="29"/>
      <c r="G789" s="29" t="s">
        <v>9098</v>
      </c>
      <c r="H789" s="29">
        <f>VLOOKUP(G789,开关状态表!B:I,7,FALSE)</f>
        <v>1</v>
      </c>
      <c r="I789" s="29">
        <v>38</v>
      </c>
      <c r="J789" s="161">
        <v>12</v>
      </c>
      <c r="K789" s="29" t="s">
        <v>8732</v>
      </c>
      <c r="L789" s="29"/>
      <c r="M789" s="158" t="s">
        <v>9050</v>
      </c>
      <c r="N789" s="156">
        <f t="shared" si="112"/>
        <v>29173</v>
      </c>
      <c r="O789" s="156">
        <f t="shared" si="113"/>
        <v>29185</v>
      </c>
      <c r="P789" s="156">
        <f t="shared" si="114"/>
        <v>17853</v>
      </c>
      <c r="Q789" s="156">
        <f t="shared" si="115"/>
        <v>17865</v>
      </c>
      <c r="R789" s="29" t="str">
        <f>VLOOKUP(VLOOKUP(G789,开关状态表!B:H,2,FALSE),矩阵信息表!B:H,2,FALSE)</f>
        <v>CS19</v>
      </c>
      <c r="S789" s="29" t="str">
        <f>VLOOKUP(G789,开关状态表!B:H,5,FALSE)</f>
        <v>RY21R</v>
      </c>
      <c r="T789" s="29" t="str">
        <f>VLOOKUP(G789,开关状态表!B:H,6,FALSE)</f>
        <v>TH21L</v>
      </c>
      <c r="U789" s="29">
        <f>VLOOKUP(R789&amp;"-"&amp;S789,通道清单!C:L,8,FALSE)</f>
        <v>50</v>
      </c>
      <c r="V789" s="29">
        <f>VLOOKUP(R789&amp;"-"&amp;S789,通道清单!C:L,9,FALSE)</f>
        <v>29135</v>
      </c>
      <c r="W789" s="29">
        <f>VLOOKUP(R789&amp;"-"&amp;S789,通道清单!C:L,10,FALSE)</f>
        <v>29185</v>
      </c>
      <c r="X789" s="29">
        <f>VLOOKUP(R789&amp;"-"&amp;T789,通道清单!C:L,9,FALSE)</f>
        <v>17815</v>
      </c>
      <c r="Y789" s="29">
        <f>VLOOKUP(R789&amp;"-"&amp;T789,通道清单!C:L,10,FALSE)</f>
        <v>17865</v>
      </c>
    </row>
    <row r="790" ht="15" hidden="1" spans="1:25">
      <c r="A790" s="29">
        <f t="shared" si="116"/>
        <v>789</v>
      </c>
      <c r="B790" s="29" t="str">
        <f t="shared" si="111"/>
        <v>CS19-1-4-[22][22]-OFF0-BW24.8</v>
      </c>
      <c r="C790" s="29" t="str">
        <f>R790&amp;"_BW"&amp;TEXT(O790-N790,"000.00")&amp;"_U"&amp;VLOOKUP(R790&amp;"-"&amp;S790,通道清单!C:L,5,FALSE)&amp;LEFT("_____",5-LEN(VLOOKUP(R790&amp;"-"&amp;S790,通道清单!C:L,4,FALSE)))&amp;VLOOKUP(R790&amp;"-"&amp;S790,通道清单!C:L,4,FALSE)&amp;"_S"&amp;TEXT(N790,"00000.00")&amp;"_E"&amp;TEXT(O790,"00000.00")&amp;"_D"&amp;VLOOKUP(R790&amp;"-"&amp;T790,通道清单!C:L,5,FALSE)&amp;LEFT("_____",5-LEN(VLOOKUP(R790&amp;"-"&amp;T790,通道清单!C:L,4,FALSE)))&amp;VLOOKUP(R790&amp;"-"&amp;T790,通道清单!C:L,4,FALSE)&amp;"_S"&amp;TEXT(P790,"00000.00")&amp;"_E"&amp;TEXT(Q790,"00000.00")</f>
        <v>CS19_BW024.80_UL____Y_S29135.00_E29159.80_DR____H_S17815.00_E17839.80</v>
      </c>
      <c r="D790" s="29"/>
      <c r="E790" s="29"/>
      <c r="F790" s="29"/>
      <c r="G790" s="29" t="s">
        <v>9099</v>
      </c>
      <c r="H790" s="29">
        <f>VLOOKUP(G790,开关状态表!B:I,7,FALSE)</f>
        <v>1</v>
      </c>
      <c r="I790" s="29">
        <v>0</v>
      </c>
      <c r="J790" s="161">
        <v>24.8</v>
      </c>
      <c r="K790" s="29" t="s">
        <v>8732</v>
      </c>
      <c r="L790" s="29"/>
      <c r="M790" s="158" t="s">
        <v>8871</v>
      </c>
      <c r="N790" s="156">
        <f t="shared" si="112"/>
        <v>29135</v>
      </c>
      <c r="O790" s="156">
        <f t="shared" si="113"/>
        <v>29159.8</v>
      </c>
      <c r="P790" s="156">
        <f t="shared" si="114"/>
        <v>17815</v>
      </c>
      <c r="Q790" s="156">
        <f t="shared" si="115"/>
        <v>17839.8</v>
      </c>
      <c r="R790" s="29" t="str">
        <f>VLOOKUP(VLOOKUP(G790,开关状态表!B:H,2,FALSE),矩阵信息表!B:H,2,FALSE)</f>
        <v>CS19</v>
      </c>
      <c r="S790" s="29" t="str">
        <f>VLOOKUP(G790,开关状态表!B:H,5,FALSE)</f>
        <v>RY22L</v>
      </c>
      <c r="T790" s="29" t="str">
        <f>VLOOKUP(G790,开关状态表!B:H,6,FALSE)</f>
        <v>TH22R</v>
      </c>
      <c r="U790" s="29">
        <f>VLOOKUP(R790&amp;"-"&amp;S790,通道清单!C:L,8,FALSE)</f>
        <v>50</v>
      </c>
      <c r="V790" s="29">
        <f>VLOOKUP(R790&amp;"-"&amp;S790,通道清单!C:L,9,FALSE)</f>
        <v>29135</v>
      </c>
      <c r="W790" s="29">
        <f>VLOOKUP(R790&amp;"-"&amp;S790,通道清单!C:L,10,FALSE)</f>
        <v>29185</v>
      </c>
      <c r="X790" s="29">
        <f>VLOOKUP(R790&amp;"-"&amp;T790,通道清单!C:L,9,FALSE)</f>
        <v>17815</v>
      </c>
      <c r="Y790" s="29">
        <f>VLOOKUP(R790&amp;"-"&amp;T790,通道清单!C:L,10,FALSE)</f>
        <v>17865</v>
      </c>
    </row>
    <row r="791" ht="15" hidden="1" spans="1:25">
      <c r="A791" s="29">
        <f t="shared" si="116"/>
        <v>790</v>
      </c>
      <c r="B791" s="29" t="str">
        <f t="shared" si="111"/>
        <v>CS19-1-4-[22][22]-OFF24.8-BW13.2</v>
      </c>
      <c r="C791" s="29" t="str">
        <f>R791&amp;"_BW"&amp;TEXT(O791-N791,"000.00")&amp;"_U"&amp;VLOOKUP(R791&amp;"-"&amp;S791,通道清单!C:L,5,FALSE)&amp;LEFT("_____",5-LEN(VLOOKUP(R791&amp;"-"&amp;S791,通道清单!C:L,4,FALSE)))&amp;VLOOKUP(R791&amp;"-"&amp;S791,通道清单!C:L,4,FALSE)&amp;"_S"&amp;TEXT(N791,"00000.00")&amp;"_E"&amp;TEXT(O791,"00000.00")&amp;"_D"&amp;VLOOKUP(R791&amp;"-"&amp;T791,通道清单!C:L,5,FALSE)&amp;LEFT("_____",5-LEN(VLOOKUP(R791&amp;"-"&amp;T791,通道清单!C:L,4,FALSE)))&amp;VLOOKUP(R791&amp;"-"&amp;T791,通道清单!C:L,4,FALSE)&amp;"_S"&amp;TEXT(P791,"00000.00")&amp;"_E"&amp;TEXT(Q791,"00000.00")</f>
        <v>CS19_BW013.20_UL____Y_S29159.80_E29173.00_DR____H_S17839.80_E17853.00</v>
      </c>
      <c r="D791" s="29"/>
      <c r="E791" s="29"/>
      <c r="F791" s="29"/>
      <c r="G791" s="29" t="s">
        <v>9099</v>
      </c>
      <c r="H791" s="29">
        <f>VLOOKUP(G791,开关状态表!B:I,7,FALSE)</f>
        <v>1</v>
      </c>
      <c r="I791" s="29">
        <v>24.8</v>
      </c>
      <c r="J791" s="161">
        <v>13.2</v>
      </c>
      <c r="K791" s="29" t="s">
        <v>8732</v>
      </c>
      <c r="L791" s="29"/>
      <c r="M791" s="158" t="s">
        <v>8871</v>
      </c>
      <c r="N791" s="156">
        <f t="shared" si="112"/>
        <v>29159.8</v>
      </c>
      <c r="O791" s="156">
        <f t="shared" si="113"/>
        <v>29173</v>
      </c>
      <c r="P791" s="156">
        <f t="shared" si="114"/>
        <v>17839.8</v>
      </c>
      <c r="Q791" s="156">
        <f t="shared" si="115"/>
        <v>17853</v>
      </c>
      <c r="R791" s="29" t="str">
        <f>VLOOKUP(VLOOKUP(G791,开关状态表!B:H,2,FALSE),矩阵信息表!B:H,2,FALSE)</f>
        <v>CS19</v>
      </c>
      <c r="S791" s="29" t="str">
        <f>VLOOKUP(G791,开关状态表!B:H,5,FALSE)</f>
        <v>RY22L</v>
      </c>
      <c r="T791" s="29" t="str">
        <f>VLOOKUP(G791,开关状态表!B:H,6,FALSE)</f>
        <v>TH22R</v>
      </c>
      <c r="U791" s="29">
        <f>VLOOKUP(R791&amp;"-"&amp;S791,通道清单!C:L,8,FALSE)</f>
        <v>50</v>
      </c>
      <c r="V791" s="29">
        <f>VLOOKUP(R791&amp;"-"&amp;S791,通道清单!C:L,9,FALSE)</f>
        <v>29135</v>
      </c>
      <c r="W791" s="29">
        <f>VLOOKUP(R791&amp;"-"&amp;S791,通道清单!C:L,10,FALSE)</f>
        <v>29185</v>
      </c>
      <c r="X791" s="29">
        <f>VLOOKUP(R791&amp;"-"&amp;T791,通道清单!C:L,9,FALSE)</f>
        <v>17815</v>
      </c>
      <c r="Y791" s="29">
        <f>VLOOKUP(R791&amp;"-"&amp;T791,通道清单!C:L,10,FALSE)</f>
        <v>17865</v>
      </c>
    </row>
    <row r="792" ht="15" hidden="1" spans="1:25">
      <c r="A792" s="29">
        <f t="shared" si="116"/>
        <v>791</v>
      </c>
      <c r="B792" s="29" t="str">
        <f t="shared" si="111"/>
        <v>CS19-1-4-[22][22]-OFF38-BW12</v>
      </c>
      <c r="C792" s="29" t="str">
        <f>R792&amp;"_BW"&amp;TEXT(O792-N792,"000.00")&amp;"_U"&amp;VLOOKUP(R792&amp;"-"&amp;S792,通道清单!C:L,5,FALSE)&amp;LEFT("_____",5-LEN(VLOOKUP(R792&amp;"-"&amp;S792,通道清单!C:L,4,FALSE)))&amp;VLOOKUP(R792&amp;"-"&amp;S792,通道清单!C:L,4,FALSE)&amp;"_S"&amp;TEXT(N792,"00000.00")&amp;"_E"&amp;TEXT(O792,"00000.00")&amp;"_D"&amp;VLOOKUP(R792&amp;"-"&amp;T792,通道清单!C:L,5,FALSE)&amp;LEFT("_____",5-LEN(VLOOKUP(R792&amp;"-"&amp;T792,通道清单!C:L,4,FALSE)))&amp;VLOOKUP(R792&amp;"-"&amp;T792,通道清单!C:L,4,FALSE)&amp;"_S"&amp;TEXT(P792,"00000.00")&amp;"_E"&amp;TEXT(Q792,"00000.00")</f>
        <v>CS19_BW012.00_UL____Y_S29173.00_E29185.00_DR____H_S17853.00_E17865.00</v>
      </c>
      <c r="D792" s="29"/>
      <c r="E792" s="29"/>
      <c r="F792" s="29"/>
      <c r="G792" s="29" t="s">
        <v>9099</v>
      </c>
      <c r="H792" s="29">
        <f>VLOOKUP(G792,开关状态表!B:I,7,FALSE)</f>
        <v>1</v>
      </c>
      <c r="I792" s="29">
        <v>38</v>
      </c>
      <c r="J792" s="161">
        <v>12</v>
      </c>
      <c r="K792" s="29" t="s">
        <v>8732</v>
      </c>
      <c r="L792" s="29"/>
      <c r="M792" s="158" t="s">
        <v>9050</v>
      </c>
      <c r="N792" s="156">
        <f t="shared" si="112"/>
        <v>29173</v>
      </c>
      <c r="O792" s="156">
        <f t="shared" si="113"/>
        <v>29185</v>
      </c>
      <c r="P792" s="156">
        <f t="shared" si="114"/>
        <v>17853</v>
      </c>
      <c r="Q792" s="156">
        <f t="shared" si="115"/>
        <v>17865</v>
      </c>
      <c r="R792" s="29" t="str">
        <f>VLOOKUP(VLOOKUP(G792,开关状态表!B:H,2,FALSE),矩阵信息表!B:H,2,FALSE)</f>
        <v>CS19</v>
      </c>
      <c r="S792" s="29" t="str">
        <f>VLOOKUP(G792,开关状态表!B:H,5,FALSE)</f>
        <v>RY22L</v>
      </c>
      <c r="T792" s="29" t="str">
        <f>VLOOKUP(G792,开关状态表!B:H,6,FALSE)</f>
        <v>TH22R</v>
      </c>
      <c r="U792" s="29">
        <f>VLOOKUP(R792&amp;"-"&amp;S792,通道清单!C:L,8,FALSE)</f>
        <v>50</v>
      </c>
      <c r="V792" s="29">
        <f>VLOOKUP(R792&amp;"-"&amp;S792,通道清单!C:L,9,FALSE)</f>
        <v>29135</v>
      </c>
      <c r="W792" s="29">
        <f>VLOOKUP(R792&amp;"-"&amp;S792,通道清单!C:L,10,FALSE)</f>
        <v>29185</v>
      </c>
      <c r="X792" s="29">
        <f>VLOOKUP(R792&amp;"-"&amp;T792,通道清单!C:L,9,FALSE)</f>
        <v>17815</v>
      </c>
      <c r="Y792" s="29">
        <f>VLOOKUP(R792&amp;"-"&amp;T792,通道清单!C:L,10,FALSE)</f>
        <v>17865</v>
      </c>
    </row>
    <row r="793" ht="15" hidden="1" spans="1:25">
      <c r="A793" s="29">
        <f t="shared" si="116"/>
        <v>792</v>
      </c>
      <c r="B793" s="29" t="str">
        <f t="shared" si="111"/>
        <v>CS19-1-4-[23][23]-OFF0-BW24.8</v>
      </c>
      <c r="C793" s="29" t="str">
        <f>R793&amp;"_BW"&amp;TEXT(O793-N793,"000.00")&amp;"_U"&amp;VLOOKUP(R793&amp;"-"&amp;S793,通道清单!C:L,5,FALSE)&amp;LEFT("_____",5-LEN(VLOOKUP(R793&amp;"-"&amp;S793,通道清单!C:L,4,FALSE)))&amp;VLOOKUP(R793&amp;"-"&amp;S793,通道清单!C:L,4,FALSE)&amp;"_S"&amp;TEXT(N793,"00000.00")&amp;"_E"&amp;TEXT(O793,"00000.00")&amp;"_D"&amp;VLOOKUP(R793&amp;"-"&amp;T793,通道清单!C:L,5,FALSE)&amp;LEFT("_____",5-LEN(VLOOKUP(R793&amp;"-"&amp;T793,通道清单!C:L,4,FALSE)))&amp;VLOOKUP(R793&amp;"-"&amp;T793,通道清单!C:L,4,FALSE)&amp;"_S"&amp;TEXT(P793,"00000.00")&amp;"_E"&amp;TEXT(Q793,"00000.00")</f>
        <v>CS19_BW024.80_UL____Y_S29247.00_E29271.80_DR____H_S17927.00_E17951.80</v>
      </c>
      <c r="D793" s="29"/>
      <c r="E793" s="29"/>
      <c r="F793" s="29"/>
      <c r="G793" s="29" t="s">
        <v>9100</v>
      </c>
      <c r="H793" s="29">
        <f>VLOOKUP(G793,开关状态表!B:I,7,FALSE)</f>
        <v>1</v>
      </c>
      <c r="I793" s="29">
        <v>0</v>
      </c>
      <c r="J793" s="161">
        <v>24.8</v>
      </c>
      <c r="K793" s="29" t="s">
        <v>8732</v>
      </c>
      <c r="L793" s="29"/>
      <c r="M793" s="158" t="s">
        <v>8871</v>
      </c>
      <c r="N793" s="156">
        <f t="shared" si="112"/>
        <v>29247</v>
      </c>
      <c r="O793" s="156">
        <f t="shared" si="113"/>
        <v>29271.8</v>
      </c>
      <c r="P793" s="156">
        <f t="shared" si="114"/>
        <v>17927</v>
      </c>
      <c r="Q793" s="156">
        <f t="shared" si="115"/>
        <v>17951.8</v>
      </c>
      <c r="R793" s="29" t="str">
        <f>VLOOKUP(VLOOKUP(G793,开关状态表!B:H,2,FALSE),矩阵信息表!B:H,2,FALSE)</f>
        <v>CS19</v>
      </c>
      <c r="S793" s="29" t="str">
        <f>VLOOKUP(G793,开关状态表!B:H,5,FALSE)</f>
        <v>RY23L</v>
      </c>
      <c r="T793" s="29" t="str">
        <f>VLOOKUP(G793,开关状态表!B:H,6,FALSE)</f>
        <v>TH23R</v>
      </c>
      <c r="U793" s="29">
        <f>VLOOKUP(R793&amp;"-"&amp;S793,通道清单!C:L,8,FALSE)</f>
        <v>50</v>
      </c>
      <c r="V793" s="29">
        <f>VLOOKUP(R793&amp;"-"&amp;S793,通道清单!C:L,9,FALSE)</f>
        <v>29247</v>
      </c>
      <c r="W793" s="29">
        <f>VLOOKUP(R793&amp;"-"&amp;S793,通道清单!C:L,10,FALSE)</f>
        <v>29297</v>
      </c>
      <c r="X793" s="29">
        <f>VLOOKUP(R793&amp;"-"&amp;T793,通道清单!C:L,9,FALSE)</f>
        <v>17927</v>
      </c>
      <c r="Y793" s="29">
        <f>VLOOKUP(R793&amp;"-"&amp;T793,通道清单!C:L,10,FALSE)</f>
        <v>17977</v>
      </c>
    </row>
    <row r="794" ht="15" hidden="1" spans="1:25">
      <c r="A794" s="29">
        <f t="shared" si="116"/>
        <v>793</v>
      </c>
      <c r="B794" s="29" t="str">
        <f t="shared" si="111"/>
        <v>CS19-1-4-[23][23]-OFF24.8-BW13.2</v>
      </c>
      <c r="C794" s="29" t="str">
        <f>R794&amp;"_BW"&amp;TEXT(O794-N794,"000.00")&amp;"_U"&amp;VLOOKUP(R794&amp;"-"&amp;S794,通道清单!C:L,5,FALSE)&amp;LEFT("_____",5-LEN(VLOOKUP(R794&amp;"-"&amp;S794,通道清单!C:L,4,FALSE)))&amp;VLOOKUP(R794&amp;"-"&amp;S794,通道清单!C:L,4,FALSE)&amp;"_S"&amp;TEXT(N794,"00000.00")&amp;"_E"&amp;TEXT(O794,"00000.00")&amp;"_D"&amp;VLOOKUP(R794&amp;"-"&amp;T794,通道清单!C:L,5,FALSE)&amp;LEFT("_____",5-LEN(VLOOKUP(R794&amp;"-"&amp;T794,通道清单!C:L,4,FALSE)))&amp;VLOOKUP(R794&amp;"-"&amp;T794,通道清单!C:L,4,FALSE)&amp;"_S"&amp;TEXT(P794,"00000.00")&amp;"_E"&amp;TEXT(Q794,"00000.00")</f>
        <v>CS19_BW013.20_UL____Y_S29271.80_E29285.00_DR____H_S17951.80_E17965.00</v>
      </c>
      <c r="D794" s="29"/>
      <c r="E794" s="29"/>
      <c r="F794" s="29"/>
      <c r="G794" s="29" t="s">
        <v>9100</v>
      </c>
      <c r="H794" s="29">
        <f>VLOOKUP(G794,开关状态表!B:I,7,FALSE)</f>
        <v>1</v>
      </c>
      <c r="I794" s="29">
        <v>24.8</v>
      </c>
      <c r="J794" s="161">
        <v>13.2</v>
      </c>
      <c r="K794" s="29" t="s">
        <v>8732</v>
      </c>
      <c r="L794" s="29"/>
      <c r="M794" s="158" t="s">
        <v>8871</v>
      </c>
      <c r="N794" s="156">
        <f t="shared" si="112"/>
        <v>29271.8</v>
      </c>
      <c r="O794" s="156">
        <f t="shared" si="113"/>
        <v>29285</v>
      </c>
      <c r="P794" s="156">
        <f t="shared" si="114"/>
        <v>17951.8</v>
      </c>
      <c r="Q794" s="156">
        <f t="shared" si="115"/>
        <v>17965</v>
      </c>
      <c r="R794" s="29" t="str">
        <f>VLOOKUP(VLOOKUP(G794,开关状态表!B:H,2,FALSE),矩阵信息表!B:H,2,FALSE)</f>
        <v>CS19</v>
      </c>
      <c r="S794" s="29" t="str">
        <f>VLOOKUP(G794,开关状态表!B:H,5,FALSE)</f>
        <v>RY23L</v>
      </c>
      <c r="T794" s="29" t="str">
        <f>VLOOKUP(G794,开关状态表!B:H,6,FALSE)</f>
        <v>TH23R</v>
      </c>
      <c r="U794" s="29">
        <f>VLOOKUP(R794&amp;"-"&amp;S794,通道清单!C:L,8,FALSE)</f>
        <v>50</v>
      </c>
      <c r="V794" s="29">
        <f>VLOOKUP(R794&amp;"-"&amp;S794,通道清单!C:L,9,FALSE)</f>
        <v>29247</v>
      </c>
      <c r="W794" s="29">
        <f>VLOOKUP(R794&amp;"-"&amp;S794,通道清单!C:L,10,FALSE)</f>
        <v>29297</v>
      </c>
      <c r="X794" s="29">
        <f>VLOOKUP(R794&amp;"-"&amp;T794,通道清单!C:L,9,FALSE)</f>
        <v>17927</v>
      </c>
      <c r="Y794" s="29">
        <f>VLOOKUP(R794&amp;"-"&amp;T794,通道清单!C:L,10,FALSE)</f>
        <v>17977</v>
      </c>
    </row>
    <row r="795" ht="15" hidden="1" spans="1:25">
      <c r="A795" s="29">
        <f t="shared" si="116"/>
        <v>794</v>
      </c>
      <c r="B795" s="29" t="str">
        <f t="shared" si="111"/>
        <v>CS19-1-4-[23][23]-OFF38-BW12</v>
      </c>
      <c r="C795" s="29" t="str">
        <f>R795&amp;"_BW"&amp;TEXT(O795-N795,"000.00")&amp;"_U"&amp;VLOOKUP(R795&amp;"-"&amp;S795,通道清单!C:L,5,FALSE)&amp;LEFT("_____",5-LEN(VLOOKUP(R795&amp;"-"&amp;S795,通道清单!C:L,4,FALSE)))&amp;VLOOKUP(R795&amp;"-"&amp;S795,通道清单!C:L,4,FALSE)&amp;"_S"&amp;TEXT(N795,"00000.00")&amp;"_E"&amp;TEXT(O795,"00000.00")&amp;"_D"&amp;VLOOKUP(R795&amp;"-"&amp;T795,通道清单!C:L,5,FALSE)&amp;LEFT("_____",5-LEN(VLOOKUP(R795&amp;"-"&amp;T795,通道清单!C:L,4,FALSE)))&amp;VLOOKUP(R795&amp;"-"&amp;T795,通道清单!C:L,4,FALSE)&amp;"_S"&amp;TEXT(P795,"00000.00")&amp;"_E"&amp;TEXT(Q795,"00000.00")</f>
        <v>CS19_BW012.00_UL____Y_S29285.00_E29297.00_DR____H_S17965.00_E17977.00</v>
      </c>
      <c r="D795" s="29"/>
      <c r="E795" s="29"/>
      <c r="F795" s="29"/>
      <c r="G795" s="29" t="s">
        <v>9100</v>
      </c>
      <c r="H795" s="29">
        <f>VLOOKUP(G795,开关状态表!B:I,7,FALSE)</f>
        <v>1</v>
      </c>
      <c r="I795" s="29">
        <v>38</v>
      </c>
      <c r="J795" s="161">
        <v>12</v>
      </c>
      <c r="K795" s="29" t="s">
        <v>8732</v>
      </c>
      <c r="L795" s="29"/>
      <c r="M795" s="158" t="s">
        <v>9050</v>
      </c>
      <c r="N795" s="156">
        <f t="shared" si="112"/>
        <v>29285</v>
      </c>
      <c r="O795" s="156">
        <f t="shared" si="113"/>
        <v>29297</v>
      </c>
      <c r="P795" s="156">
        <f t="shared" si="114"/>
        <v>17965</v>
      </c>
      <c r="Q795" s="156">
        <f t="shared" si="115"/>
        <v>17977</v>
      </c>
      <c r="R795" s="29" t="str">
        <f>VLOOKUP(VLOOKUP(G795,开关状态表!B:H,2,FALSE),矩阵信息表!B:H,2,FALSE)</f>
        <v>CS19</v>
      </c>
      <c r="S795" s="29" t="str">
        <f>VLOOKUP(G795,开关状态表!B:H,5,FALSE)</f>
        <v>RY23L</v>
      </c>
      <c r="T795" s="29" t="str">
        <f>VLOOKUP(G795,开关状态表!B:H,6,FALSE)</f>
        <v>TH23R</v>
      </c>
      <c r="U795" s="29">
        <f>VLOOKUP(R795&amp;"-"&amp;S795,通道清单!C:L,8,FALSE)</f>
        <v>50</v>
      </c>
      <c r="V795" s="29">
        <f>VLOOKUP(R795&amp;"-"&amp;S795,通道清单!C:L,9,FALSE)</f>
        <v>29247</v>
      </c>
      <c r="W795" s="29">
        <f>VLOOKUP(R795&amp;"-"&amp;S795,通道清单!C:L,10,FALSE)</f>
        <v>29297</v>
      </c>
      <c r="X795" s="29">
        <f>VLOOKUP(R795&amp;"-"&amp;T795,通道清单!C:L,9,FALSE)</f>
        <v>17927</v>
      </c>
      <c r="Y795" s="29">
        <f>VLOOKUP(R795&amp;"-"&amp;T795,通道清单!C:L,10,FALSE)</f>
        <v>17977</v>
      </c>
    </row>
    <row r="796" ht="15" hidden="1" spans="1:25">
      <c r="A796" s="29">
        <f t="shared" si="116"/>
        <v>795</v>
      </c>
      <c r="B796" s="29" t="str">
        <f t="shared" si="111"/>
        <v>CS19-1-4-[24][24]-OFF0-BW24.8</v>
      </c>
      <c r="C796" s="29" t="str">
        <f>R796&amp;"_BW"&amp;TEXT(O796-N796,"000.00")&amp;"_U"&amp;VLOOKUP(R796&amp;"-"&amp;S796,通道清单!C:L,5,FALSE)&amp;LEFT("_____",5-LEN(VLOOKUP(R796&amp;"-"&amp;S796,通道清单!C:L,4,FALSE)))&amp;VLOOKUP(R796&amp;"-"&amp;S796,通道清单!C:L,4,FALSE)&amp;"_S"&amp;TEXT(N796,"00000.00")&amp;"_E"&amp;TEXT(O796,"00000.00")&amp;"_D"&amp;VLOOKUP(R796&amp;"-"&amp;T796,通道清单!C:L,5,FALSE)&amp;LEFT("_____",5-LEN(VLOOKUP(R796&amp;"-"&amp;T796,通道清单!C:L,4,FALSE)))&amp;VLOOKUP(R796&amp;"-"&amp;T796,通道清单!C:L,4,FALSE)&amp;"_S"&amp;TEXT(P796,"00000.00")&amp;"_E"&amp;TEXT(Q796,"00000.00")</f>
        <v>CS19_BW024.80_UR____Y_S29247.00_E29271.80_DL____H_S17927.00_E17951.80</v>
      </c>
      <c r="D796" s="29"/>
      <c r="E796" s="29"/>
      <c r="F796" s="29"/>
      <c r="G796" s="29" t="s">
        <v>9101</v>
      </c>
      <c r="H796" s="29">
        <f>VLOOKUP(G796,开关状态表!B:I,7,FALSE)</f>
        <v>1</v>
      </c>
      <c r="I796" s="29">
        <v>0</v>
      </c>
      <c r="J796" s="161">
        <v>24.8</v>
      </c>
      <c r="K796" s="29" t="s">
        <v>8732</v>
      </c>
      <c r="L796" s="29"/>
      <c r="M796" s="158" t="s">
        <v>8871</v>
      </c>
      <c r="N796" s="156">
        <f t="shared" si="112"/>
        <v>29247</v>
      </c>
      <c r="O796" s="156">
        <f t="shared" si="113"/>
        <v>29271.8</v>
      </c>
      <c r="P796" s="156">
        <f t="shared" si="114"/>
        <v>17927</v>
      </c>
      <c r="Q796" s="156">
        <f t="shared" si="115"/>
        <v>17951.8</v>
      </c>
      <c r="R796" s="29" t="str">
        <f>VLOOKUP(VLOOKUP(G796,开关状态表!B:H,2,FALSE),矩阵信息表!B:H,2,FALSE)</f>
        <v>CS19</v>
      </c>
      <c r="S796" s="29" t="str">
        <f>VLOOKUP(G796,开关状态表!B:H,5,FALSE)</f>
        <v>RY24R</v>
      </c>
      <c r="T796" s="29" t="str">
        <f>VLOOKUP(G796,开关状态表!B:H,6,FALSE)</f>
        <v>TH24L</v>
      </c>
      <c r="U796" s="29">
        <f>VLOOKUP(R796&amp;"-"&amp;S796,通道清单!C:L,8,FALSE)</f>
        <v>50</v>
      </c>
      <c r="V796" s="29">
        <f>VLOOKUP(R796&amp;"-"&amp;S796,通道清单!C:L,9,FALSE)</f>
        <v>29247</v>
      </c>
      <c r="W796" s="29">
        <f>VLOOKUP(R796&amp;"-"&amp;S796,通道清单!C:L,10,FALSE)</f>
        <v>29297</v>
      </c>
      <c r="X796" s="29">
        <f>VLOOKUP(R796&amp;"-"&amp;T796,通道清单!C:L,9,FALSE)</f>
        <v>17927</v>
      </c>
      <c r="Y796" s="29">
        <f>VLOOKUP(R796&amp;"-"&amp;T796,通道清单!C:L,10,FALSE)</f>
        <v>17977</v>
      </c>
    </row>
    <row r="797" ht="15" hidden="1" spans="1:25">
      <c r="A797" s="29">
        <f t="shared" si="116"/>
        <v>796</v>
      </c>
      <c r="B797" s="29" t="str">
        <f t="shared" si="111"/>
        <v>CS19-1-4-[24][24]-OFF24.8-BW13.2</v>
      </c>
      <c r="C797" s="29" t="str">
        <f>R797&amp;"_BW"&amp;TEXT(O797-N797,"000.00")&amp;"_U"&amp;VLOOKUP(R797&amp;"-"&amp;S797,通道清单!C:L,5,FALSE)&amp;LEFT("_____",5-LEN(VLOOKUP(R797&amp;"-"&amp;S797,通道清单!C:L,4,FALSE)))&amp;VLOOKUP(R797&amp;"-"&amp;S797,通道清单!C:L,4,FALSE)&amp;"_S"&amp;TEXT(N797,"00000.00")&amp;"_E"&amp;TEXT(O797,"00000.00")&amp;"_D"&amp;VLOOKUP(R797&amp;"-"&amp;T797,通道清单!C:L,5,FALSE)&amp;LEFT("_____",5-LEN(VLOOKUP(R797&amp;"-"&amp;T797,通道清单!C:L,4,FALSE)))&amp;VLOOKUP(R797&amp;"-"&amp;T797,通道清单!C:L,4,FALSE)&amp;"_S"&amp;TEXT(P797,"00000.00")&amp;"_E"&amp;TEXT(Q797,"00000.00")</f>
        <v>CS19_BW013.20_UR____Y_S29271.80_E29285.00_DL____H_S17951.80_E17965.00</v>
      </c>
      <c r="D797" s="29"/>
      <c r="E797" s="29"/>
      <c r="F797" s="29"/>
      <c r="G797" s="29" t="s">
        <v>9101</v>
      </c>
      <c r="H797" s="29">
        <f>VLOOKUP(G797,开关状态表!B:I,7,FALSE)</f>
        <v>1</v>
      </c>
      <c r="I797" s="29">
        <v>24.8</v>
      </c>
      <c r="J797" s="161">
        <v>13.2</v>
      </c>
      <c r="K797" s="29" t="s">
        <v>8732</v>
      </c>
      <c r="L797" s="29"/>
      <c r="M797" s="158" t="s">
        <v>8871</v>
      </c>
      <c r="N797" s="156">
        <f t="shared" si="112"/>
        <v>29271.8</v>
      </c>
      <c r="O797" s="156">
        <f t="shared" si="113"/>
        <v>29285</v>
      </c>
      <c r="P797" s="156">
        <f t="shared" si="114"/>
        <v>17951.8</v>
      </c>
      <c r="Q797" s="156">
        <f t="shared" si="115"/>
        <v>17965</v>
      </c>
      <c r="R797" s="29" t="str">
        <f>VLOOKUP(VLOOKUP(G797,开关状态表!B:H,2,FALSE),矩阵信息表!B:H,2,FALSE)</f>
        <v>CS19</v>
      </c>
      <c r="S797" s="29" t="str">
        <f>VLOOKUP(G797,开关状态表!B:H,5,FALSE)</f>
        <v>RY24R</v>
      </c>
      <c r="T797" s="29" t="str">
        <f>VLOOKUP(G797,开关状态表!B:H,6,FALSE)</f>
        <v>TH24L</v>
      </c>
      <c r="U797" s="29">
        <f>VLOOKUP(R797&amp;"-"&amp;S797,通道清单!C:L,8,FALSE)</f>
        <v>50</v>
      </c>
      <c r="V797" s="29">
        <f>VLOOKUP(R797&amp;"-"&amp;S797,通道清单!C:L,9,FALSE)</f>
        <v>29247</v>
      </c>
      <c r="W797" s="29">
        <f>VLOOKUP(R797&amp;"-"&amp;S797,通道清单!C:L,10,FALSE)</f>
        <v>29297</v>
      </c>
      <c r="X797" s="29">
        <f>VLOOKUP(R797&amp;"-"&amp;T797,通道清单!C:L,9,FALSE)</f>
        <v>17927</v>
      </c>
      <c r="Y797" s="29">
        <f>VLOOKUP(R797&amp;"-"&amp;T797,通道清单!C:L,10,FALSE)</f>
        <v>17977</v>
      </c>
    </row>
    <row r="798" ht="15" hidden="1" spans="1:25">
      <c r="A798" s="29">
        <f t="shared" si="116"/>
        <v>797</v>
      </c>
      <c r="B798" s="29" t="str">
        <f t="shared" si="111"/>
        <v>CS19-1-4-[24][24]-OFF38-BW12</v>
      </c>
      <c r="C798" s="29" t="str">
        <f>R798&amp;"_BW"&amp;TEXT(O798-N798,"000.00")&amp;"_U"&amp;VLOOKUP(R798&amp;"-"&amp;S798,通道清单!C:L,5,FALSE)&amp;LEFT("_____",5-LEN(VLOOKUP(R798&amp;"-"&amp;S798,通道清单!C:L,4,FALSE)))&amp;VLOOKUP(R798&amp;"-"&amp;S798,通道清单!C:L,4,FALSE)&amp;"_S"&amp;TEXT(N798,"00000.00")&amp;"_E"&amp;TEXT(O798,"00000.00")&amp;"_D"&amp;VLOOKUP(R798&amp;"-"&amp;T798,通道清单!C:L,5,FALSE)&amp;LEFT("_____",5-LEN(VLOOKUP(R798&amp;"-"&amp;T798,通道清单!C:L,4,FALSE)))&amp;VLOOKUP(R798&amp;"-"&amp;T798,通道清单!C:L,4,FALSE)&amp;"_S"&amp;TEXT(P798,"00000.00")&amp;"_E"&amp;TEXT(Q798,"00000.00")</f>
        <v>CS19_BW012.00_UR____Y_S29285.00_E29297.00_DL____H_S17965.00_E17977.00</v>
      </c>
      <c r="D798" s="29"/>
      <c r="E798" s="29"/>
      <c r="F798" s="29"/>
      <c r="G798" s="29" t="s">
        <v>9101</v>
      </c>
      <c r="H798" s="29">
        <f>VLOOKUP(G798,开关状态表!B:I,7,FALSE)</f>
        <v>1</v>
      </c>
      <c r="I798" s="29">
        <v>38</v>
      </c>
      <c r="J798" s="161">
        <v>12</v>
      </c>
      <c r="K798" s="29" t="s">
        <v>8732</v>
      </c>
      <c r="L798" s="29"/>
      <c r="M798" s="158" t="s">
        <v>9050</v>
      </c>
      <c r="N798" s="156">
        <f t="shared" si="112"/>
        <v>29285</v>
      </c>
      <c r="O798" s="156">
        <f t="shared" si="113"/>
        <v>29297</v>
      </c>
      <c r="P798" s="156">
        <f t="shared" si="114"/>
        <v>17965</v>
      </c>
      <c r="Q798" s="156">
        <f t="shared" si="115"/>
        <v>17977</v>
      </c>
      <c r="R798" s="29" t="str">
        <f>VLOOKUP(VLOOKUP(G798,开关状态表!B:H,2,FALSE),矩阵信息表!B:H,2,FALSE)</f>
        <v>CS19</v>
      </c>
      <c r="S798" s="29" t="str">
        <f>VLOOKUP(G798,开关状态表!B:H,5,FALSE)</f>
        <v>RY24R</v>
      </c>
      <c r="T798" s="29" t="str">
        <f>VLOOKUP(G798,开关状态表!B:H,6,FALSE)</f>
        <v>TH24L</v>
      </c>
      <c r="U798" s="29">
        <f>VLOOKUP(R798&amp;"-"&amp;S798,通道清单!C:L,8,FALSE)</f>
        <v>50</v>
      </c>
      <c r="V798" s="29">
        <f>VLOOKUP(R798&amp;"-"&amp;S798,通道清单!C:L,9,FALSE)</f>
        <v>29247</v>
      </c>
      <c r="W798" s="29">
        <f>VLOOKUP(R798&amp;"-"&amp;S798,通道清单!C:L,10,FALSE)</f>
        <v>29297</v>
      </c>
      <c r="X798" s="29">
        <f>VLOOKUP(R798&amp;"-"&amp;T798,通道清单!C:L,9,FALSE)</f>
        <v>17927</v>
      </c>
      <c r="Y798" s="29">
        <f>VLOOKUP(R798&amp;"-"&amp;T798,通道清单!C:L,10,FALSE)</f>
        <v>17977</v>
      </c>
    </row>
    <row r="799" ht="15" hidden="1" spans="1:25">
      <c r="A799" s="29">
        <f t="shared" si="116"/>
        <v>798</v>
      </c>
      <c r="B799" s="29" t="str">
        <f t="shared" si="111"/>
        <v>CS19-1-4-[25][25]-OFF0-BW24.8</v>
      </c>
      <c r="C799" s="29" t="str">
        <f>R799&amp;"_BW"&amp;TEXT(O799-N799,"000.00")&amp;"_U"&amp;VLOOKUP(R799&amp;"-"&amp;S799,通道清单!C:L,5,FALSE)&amp;LEFT("_____",5-LEN(VLOOKUP(R799&amp;"-"&amp;S799,通道清单!C:L,4,FALSE)))&amp;VLOOKUP(R799&amp;"-"&amp;S799,通道清单!C:L,4,FALSE)&amp;"_S"&amp;TEXT(N799,"00000.00")&amp;"_E"&amp;TEXT(O799,"00000.00")&amp;"_D"&amp;VLOOKUP(R799&amp;"-"&amp;T799,通道清单!C:L,5,FALSE)&amp;LEFT("_____",5-LEN(VLOOKUP(R799&amp;"-"&amp;T799,通道清单!C:L,4,FALSE)))&amp;VLOOKUP(R799&amp;"-"&amp;T799,通道清单!C:L,4,FALSE)&amp;"_S"&amp;TEXT(P799,"00000.00")&amp;"_E"&amp;TEXT(Q799,"00000.00")</f>
        <v>CS19_BW024.80_UL____Y_S29303.00_E29327.80_DR____H_S17983.00_E18007.80</v>
      </c>
      <c r="D799" s="29"/>
      <c r="E799" s="29"/>
      <c r="F799" s="29"/>
      <c r="G799" s="29" t="s">
        <v>9102</v>
      </c>
      <c r="H799" s="29">
        <f>VLOOKUP(G799,开关状态表!B:I,7,FALSE)</f>
        <v>1</v>
      </c>
      <c r="I799" s="29">
        <v>0</v>
      </c>
      <c r="J799" s="161">
        <v>24.8</v>
      </c>
      <c r="K799" s="29" t="s">
        <v>8732</v>
      </c>
      <c r="L799" s="29"/>
      <c r="M799" s="158" t="s">
        <v>8871</v>
      </c>
      <c r="N799" s="156">
        <f t="shared" si="112"/>
        <v>29303</v>
      </c>
      <c r="O799" s="156">
        <f t="shared" si="113"/>
        <v>29327.8</v>
      </c>
      <c r="P799" s="156">
        <f t="shared" si="114"/>
        <v>17983</v>
      </c>
      <c r="Q799" s="156">
        <f t="shared" si="115"/>
        <v>18007.8</v>
      </c>
      <c r="R799" s="29" t="str">
        <f>VLOOKUP(VLOOKUP(G799,开关状态表!B:H,2,FALSE),矩阵信息表!B:H,2,FALSE)</f>
        <v>CS19</v>
      </c>
      <c r="S799" s="29" t="str">
        <f>VLOOKUP(G799,开关状态表!B:H,5,FALSE)</f>
        <v>RY25L</v>
      </c>
      <c r="T799" s="29" t="str">
        <f>VLOOKUP(G799,开关状态表!B:H,6,FALSE)</f>
        <v>TH25R</v>
      </c>
      <c r="U799" s="29">
        <f>VLOOKUP(R799&amp;"-"&amp;S799,通道清单!C:L,8,FALSE)</f>
        <v>50</v>
      </c>
      <c r="V799" s="29">
        <f>VLOOKUP(R799&amp;"-"&amp;S799,通道清单!C:L,9,FALSE)</f>
        <v>29303</v>
      </c>
      <c r="W799" s="29">
        <f>VLOOKUP(R799&amp;"-"&amp;S799,通道清单!C:L,10,FALSE)</f>
        <v>29353</v>
      </c>
      <c r="X799" s="29">
        <f>VLOOKUP(R799&amp;"-"&amp;T799,通道清单!C:L,9,FALSE)</f>
        <v>17983</v>
      </c>
      <c r="Y799" s="29">
        <f>VLOOKUP(R799&amp;"-"&amp;T799,通道清单!C:L,10,FALSE)</f>
        <v>18033</v>
      </c>
    </row>
    <row r="800" ht="15" hidden="1" spans="1:25">
      <c r="A800" s="29">
        <f t="shared" si="116"/>
        <v>799</v>
      </c>
      <c r="B800" s="29" t="str">
        <f t="shared" si="111"/>
        <v>CS19-1-4-[25][25]-OFF24.8-BW13.2</v>
      </c>
      <c r="C800" s="29" t="str">
        <f>R800&amp;"_BW"&amp;TEXT(O800-N800,"000.00")&amp;"_U"&amp;VLOOKUP(R800&amp;"-"&amp;S800,通道清单!C:L,5,FALSE)&amp;LEFT("_____",5-LEN(VLOOKUP(R800&amp;"-"&amp;S800,通道清单!C:L,4,FALSE)))&amp;VLOOKUP(R800&amp;"-"&amp;S800,通道清单!C:L,4,FALSE)&amp;"_S"&amp;TEXT(N800,"00000.00")&amp;"_E"&amp;TEXT(O800,"00000.00")&amp;"_D"&amp;VLOOKUP(R800&amp;"-"&amp;T800,通道清单!C:L,5,FALSE)&amp;LEFT("_____",5-LEN(VLOOKUP(R800&amp;"-"&amp;T800,通道清单!C:L,4,FALSE)))&amp;VLOOKUP(R800&amp;"-"&amp;T800,通道清单!C:L,4,FALSE)&amp;"_S"&amp;TEXT(P800,"00000.00")&amp;"_E"&amp;TEXT(Q800,"00000.00")</f>
        <v>CS19_BW013.20_UL____Y_S29327.80_E29341.00_DR____H_S18007.80_E18021.00</v>
      </c>
      <c r="D800" s="29"/>
      <c r="E800" s="29"/>
      <c r="F800" s="29"/>
      <c r="G800" s="29" t="s">
        <v>9102</v>
      </c>
      <c r="H800" s="29">
        <f>VLOOKUP(G800,开关状态表!B:I,7,FALSE)</f>
        <v>1</v>
      </c>
      <c r="I800" s="29">
        <v>24.8</v>
      </c>
      <c r="J800" s="161">
        <v>13.2</v>
      </c>
      <c r="K800" s="29" t="s">
        <v>8732</v>
      </c>
      <c r="L800" s="29"/>
      <c r="M800" s="158" t="s">
        <v>8871</v>
      </c>
      <c r="N800" s="156">
        <f t="shared" si="112"/>
        <v>29327.8</v>
      </c>
      <c r="O800" s="156">
        <f t="shared" si="113"/>
        <v>29341</v>
      </c>
      <c r="P800" s="156">
        <f t="shared" si="114"/>
        <v>18007.8</v>
      </c>
      <c r="Q800" s="156">
        <f t="shared" si="115"/>
        <v>18021</v>
      </c>
      <c r="R800" s="29" t="str">
        <f>VLOOKUP(VLOOKUP(G800,开关状态表!B:H,2,FALSE),矩阵信息表!B:H,2,FALSE)</f>
        <v>CS19</v>
      </c>
      <c r="S800" s="29" t="str">
        <f>VLOOKUP(G800,开关状态表!B:H,5,FALSE)</f>
        <v>RY25L</v>
      </c>
      <c r="T800" s="29" t="str">
        <f>VLOOKUP(G800,开关状态表!B:H,6,FALSE)</f>
        <v>TH25R</v>
      </c>
      <c r="U800" s="29">
        <f>VLOOKUP(R800&amp;"-"&amp;S800,通道清单!C:L,8,FALSE)</f>
        <v>50</v>
      </c>
      <c r="V800" s="29">
        <f>VLOOKUP(R800&amp;"-"&amp;S800,通道清单!C:L,9,FALSE)</f>
        <v>29303</v>
      </c>
      <c r="W800" s="29">
        <f>VLOOKUP(R800&amp;"-"&amp;S800,通道清单!C:L,10,FALSE)</f>
        <v>29353</v>
      </c>
      <c r="X800" s="29">
        <f>VLOOKUP(R800&amp;"-"&amp;T800,通道清单!C:L,9,FALSE)</f>
        <v>17983</v>
      </c>
      <c r="Y800" s="29">
        <f>VLOOKUP(R800&amp;"-"&amp;T800,通道清单!C:L,10,FALSE)</f>
        <v>18033</v>
      </c>
    </row>
    <row r="801" ht="15" hidden="1" spans="1:25">
      <c r="A801" s="29">
        <f t="shared" si="116"/>
        <v>800</v>
      </c>
      <c r="B801" s="29" t="str">
        <f t="shared" si="111"/>
        <v>CS19-1-4-[25][25]-OFF38-BW12</v>
      </c>
      <c r="C801" s="29" t="str">
        <f>R801&amp;"_BW"&amp;TEXT(O801-N801,"000.00")&amp;"_U"&amp;VLOOKUP(R801&amp;"-"&amp;S801,通道清单!C:L,5,FALSE)&amp;LEFT("_____",5-LEN(VLOOKUP(R801&amp;"-"&amp;S801,通道清单!C:L,4,FALSE)))&amp;VLOOKUP(R801&amp;"-"&amp;S801,通道清单!C:L,4,FALSE)&amp;"_S"&amp;TEXT(N801,"00000.00")&amp;"_E"&amp;TEXT(O801,"00000.00")&amp;"_D"&amp;VLOOKUP(R801&amp;"-"&amp;T801,通道清单!C:L,5,FALSE)&amp;LEFT("_____",5-LEN(VLOOKUP(R801&amp;"-"&amp;T801,通道清单!C:L,4,FALSE)))&amp;VLOOKUP(R801&amp;"-"&amp;T801,通道清单!C:L,4,FALSE)&amp;"_S"&amp;TEXT(P801,"00000.00")&amp;"_E"&amp;TEXT(Q801,"00000.00")</f>
        <v>CS19_BW012.00_UL____Y_S29341.00_E29353.00_DR____H_S18021.00_E18033.00</v>
      </c>
      <c r="D801" s="29"/>
      <c r="E801" s="29"/>
      <c r="F801" s="29"/>
      <c r="G801" s="29" t="s">
        <v>9102</v>
      </c>
      <c r="H801" s="29">
        <f>VLOOKUP(G801,开关状态表!B:I,7,FALSE)</f>
        <v>1</v>
      </c>
      <c r="I801" s="29">
        <v>38</v>
      </c>
      <c r="J801" s="161">
        <v>12</v>
      </c>
      <c r="K801" s="29" t="s">
        <v>8732</v>
      </c>
      <c r="L801" s="29"/>
      <c r="M801" s="158" t="s">
        <v>9050</v>
      </c>
      <c r="N801" s="156">
        <f t="shared" si="112"/>
        <v>29341</v>
      </c>
      <c r="O801" s="156">
        <f t="shared" si="113"/>
        <v>29353</v>
      </c>
      <c r="P801" s="156">
        <f t="shared" si="114"/>
        <v>18021</v>
      </c>
      <c r="Q801" s="156">
        <f t="shared" si="115"/>
        <v>18033</v>
      </c>
      <c r="R801" s="29" t="str">
        <f>VLOOKUP(VLOOKUP(G801,开关状态表!B:H,2,FALSE),矩阵信息表!B:H,2,FALSE)</f>
        <v>CS19</v>
      </c>
      <c r="S801" s="29" t="str">
        <f>VLOOKUP(G801,开关状态表!B:H,5,FALSE)</f>
        <v>RY25L</v>
      </c>
      <c r="T801" s="29" t="str">
        <f>VLOOKUP(G801,开关状态表!B:H,6,FALSE)</f>
        <v>TH25R</v>
      </c>
      <c r="U801" s="29">
        <f>VLOOKUP(R801&amp;"-"&amp;S801,通道清单!C:L,8,FALSE)</f>
        <v>50</v>
      </c>
      <c r="V801" s="29">
        <f>VLOOKUP(R801&amp;"-"&amp;S801,通道清单!C:L,9,FALSE)</f>
        <v>29303</v>
      </c>
      <c r="W801" s="29">
        <f>VLOOKUP(R801&amp;"-"&amp;S801,通道清单!C:L,10,FALSE)</f>
        <v>29353</v>
      </c>
      <c r="X801" s="29">
        <f>VLOOKUP(R801&amp;"-"&amp;T801,通道清单!C:L,9,FALSE)</f>
        <v>17983</v>
      </c>
      <c r="Y801" s="29">
        <f>VLOOKUP(R801&amp;"-"&amp;T801,通道清单!C:L,10,FALSE)</f>
        <v>18033</v>
      </c>
    </row>
    <row r="802" ht="15" hidden="1" spans="1:25">
      <c r="A802" s="29">
        <f t="shared" si="116"/>
        <v>801</v>
      </c>
      <c r="B802" s="29" t="str">
        <f t="shared" si="111"/>
        <v>CS19-1-4-[26][26]-OFF0-BW24.8</v>
      </c>
      <c r="C802" s="29" t="str">
        <f>R802&amp;"_BW"&amp;TEXT(O802-N802,"000.00")&amp;"_U"&amp;VLOOKUP(R802&amp;"-"&amp;S802,通道清单!C:L,5,FALSE)&amp;LEFT("_____",5-LEN(VLOOKUP(R802&amp;"-"&amp;S802,通道清单!C:L,4,FALSE)))&amp;VLOOKUP(R802&amp;"-"&amp;S802,通道清单!C:L,4,FALSE)&amp;"_S"&amp;TEXT(N802,"00000.00")&amp;"_E"&amp;TEXT(O802,"00000.00")&amp;"_D"&amp;VLOOKUP(R802&amp;"-"&amp;T802,通道清单!C:L,5,FALSE)&amp;LEFT("_____",5-LEN(VLOOKUP(R802&amp;"-"&amp;T802,通道清单!C:L,4,FALSE)))&amp;VLOOKUP(R802&amp;"-"&amp;T802,通道清单!C:L,4,FALSE)&amp;"_S"&amp;TEXT(P802,"00000.00")&amp;"_E"&amp;TEXT(Q802,"00000.00")</f>
        <v>CS19_BW024.80_UR____Y_S29303.00_E29327.80_DL____H_S17983.00_E18007.80</v>
      </c>
      <c r="D802" s="29"/>
      <c r="E802" s="29"/>
      <c r="F802" s="29"/>
      <c r="G802" s="29" t="s">
        <v>9103</v>
      </c>
      <c r="H802" s="29">
        <f>VLOOKUP(G802,开关状态表!B:I,7,FALSE)</f>
        <v>1</v>
      </c>
      <c r="I802" s="29">
        <v>0</v>
      </c>
      <c r="J802" s="161">
        <v>24.8</v>
      </c>
      <c r="K802" s="29" t="s">
        <v>8732</v>
      </c>
      <c r="L802" s="29"/>
      <c r="M802" s="158" t="s">
        <v>8871</v>
      </c>
      <c r="N802" s="156">
        <f t="shared" si="112"/>
        <v>29303</v>
      </c>
      <c r="O802" s="156">
        <f t="shared" si="113"/>
        <v>29327.8</v>
      </c>
      <c r="P802" s="156">
        <f t="shared" si="114"/>
        <v>17983</v>
      </c>
      <c r="Q802" s="156">
        <f t="shared" si="115"/>
        <v>18007.8</v>
      </c>
      <c r="R802" s="29" t="str">
        <f>VLOOKUP(VLOOKUP(G802,开关状态表!B:H,2,FALSE),矩阵信息表!B:H,2,FALSE)</f>
        <v>CS19</v>
      </c>
      <c r="S802" s="29" t="str">
        <f>VLOOKUP(G802,开关状态表!B:H,5,FALSE)</f>
        <v>RY26R</v>
      </c>
      <c r="T802" s="29" t="str">
        <f>VLOOKUP(G802,开关状态表!B:H,6,FALSE)</f>
        <v>TH26L</v>
      </c>
      <c r="U802" s="29">
        <f>VLOOKUP(R802&amp;"-"&amp;S802,通道清单!C:L,8,FALSE)</f>
        <v>50</v>
      </c>
      <c r="V802" s="29">
        <f>VLOOKUP(R802&amp;"-"&amp;S802,通道清单!C:L,9,FALSE)</f>
        <v>29303</v>
      </c>
      <c r="W802" s="29">
        <f>VLOOKUP(R802&amp;"-"&amp;S802,通道清单!C:L,10,FALSE)</f>
        <v>29353</v>
      </c>
      <c r="X802" s="29">
        <f>VLOOKUP(R802&amp;"-"&amp;T802,通道清单!C:L,9,FALSE)</f>
        <v>17983</v>
      </c>
      <c r="Y802" s="29">
        <f>VLOOKUP(R802&amp;"-"&amp;T802,通道清单!C:L,10,FALSE)</f>
        <v>18033</v>
      </c>
    </row>
    <row r="803" ht="15" hidden="1" spans="1:25">
      <c r="A803" s="29">
        <f t="shared" si="116"/>
        <v>802</v>
      </c>
      <c r="B803" s="29" t="str">
        <f t="shared" si="111"/>
        <v>CS19-1-4-[26][26]-OFF24.8-BW13.2</v>
      </c>
      <c r="C803" s="29" t="str">
        <f>R803&amp;"_BW"&amp;TEXT(O803-N803,"000.00")&amp;"_U"&amp;VLOOKUP(R803&amp;"-"&amp;S803,通道清单!C:L,5,FALSE)&amp;LEFT("_____",5-LEN(VLOOKUP(R803&amp;"-"&amp;S803,通道清单!C:L,4,FALSE)))&amp;VLOOKUP(R803&amp;"-"&amp;S803,通道清单!C:L,4,FALSE)&amp;"_S"&amp;TEXT(N803,"00000.00")&amp;"_E"&amp;TEXT(O803,"00000.00")&amp;"_D"&amp;VLOOKUP(R803&amp;"-"&amp;T803,通道清单!C:L,5,FALSE)&amp;LEFT("_____",5-LEN(VLOOKUP(R803&amp;"-"&amp;T803,通道清单!C:L,4,FALSE)))&amp;VLOOKUP(R803&amp;"-"&amp;T803,通道清单!C:L,4,FALSE)&amp;"_S"&amp;TEXT(P803,"00000.00")&amp;"_E"&amp;TEXT(Q803,"00000.00")</f>
        <v>CS19_BW013.20_UR____Y_S29327.80_E29341.00_DL____H_S18007.80_E18021.00</v>
      </c>
      <c r="D803" s="29"/>
      <c r="E803" s="29"/>
      <c r="F803" s="29"/>
      <c r="G803" s="29" t="s">
        <v>9103</v>
      </c>
      <c r="H803" s="29">
        <f>VLOOKUP(G803,开关状态表!B:I,7,FALSE)</f>
        <v>1</v>
      </c>
      <c r="I803" s="29">
        <v>24.8</v>
      </c>
      <c r="J803" s="161">
        <v>13.2</v>
      </c>
      <c r="K803" s="29" t="s">
        <v>8732</v>
      </c>
      <c r="L803" s="29"/>
      <c r="M803" s="158" t="s">
        <v>8871</v>
      </c>
      <c r="N803" s="156">
        <f t="shared" si="112"/>
        <v>29327.8</v>
      </c>
      <c r="O803" s="156">
        <f t="shared" si="113"/>
        <v>29341</v>
      </c>
      <c r="P803" s="156">
        <f t="shared" si="114"/>
        <v>18007.8</v>
      </c>
      <c r="Q803" s="156">
        <f t="shared" si="115"/>
        <v>18021</v>
      </c>
      <c r="R803" s="29" t="str">
        <f>VLOOKUP(VLOOKUP(G803,开关状态表!B:H,2,FALSE),矩阵信息表!B:H,2,FALSE)</f>
        <v>CS19</v>
      </c>
      <c r="S803" s="29" t="str">
        <f>VLOOKUP(G803,开关状态表!B:H,5,FALSE)</f>
        <v>RY26R</v>
      </c>
      <c r="T803" s="29" t="str">
        <f>VLOOKUP(G803,开关状态表!B:H,6,FALSE)</f>
        <v>TH26L</v>
      </c>
      <c r="U803" s="29">
        <f>VLOOKUP(R803&amp;"-"&amp;S803,通道清单!C:L,8,FALSE)</f>
        <v>50</v>
      </c>
      <c r="V803" s="29">
        <f>VLOOKUP(R803&amp;"-"&amp;S803,通道清单!C:L,9,FALSE)</f>
        <v>29303</v>
      </c>
      <c r="W803" s="29">
        <f>VLOOKUP(R803&amp;"-"&amp;S803,通道清单!C:L,10,FALSE)</f>
        <v>29353</v>
      </c>
      <c r="X803" s="29">
        <f>VLOOKUP(R803&amp;"-"&amp;T803,通道清单!C:L,9,FALSE)</f>
        <v>17983</v>
      </c>
      <c r="Y803" s="29">
        <f>VLOOKUP(R803&amp;"-"&amp;T803,通道清单!C:L,10,FALSE)</f>
        <v>18033</v>
      </c>
    </row>
    <row r="804" ht="15" hidden="1" spans="1:25">
      <c r="A804" s="29">
        <f t="shared" si="116"/>
        <v>803</v>
      </c>
      <c r="B804" s="29" t="str">
        <f t="shared" si="111"/>
        <v>CS19-1-4-[26][26]-OFF38-BW12</v>
      </c>
      <c r="C804" s="29" t="str">
        <f>R804&amp;"_BW"&amp;TEXT(O804-N804,"000.00")&amp;"_U"&amp;VLOOKUP(R804&amp;"-"&amp;S804,通道清单!C:L,5,FALSE)&amp;LEFT("_____",5-LEN(VLOOKUP(R804&amp;"-"&amp;S804,通道清单!C:L,4,FALSE)))&amp;VLOOKUP(R804&amp;"-"&amp;S804,通道清单!C:L,4,FALSE)&amp;"_S"&amp;TEXT(N804,"00000.00")&amp;"_E"&amp;TEXT(O804,"00000.00")&amp;"_D"&amp;VLOOKUP(R804&amp;"-"&amp;T804,通道清单!C:L,5,FALSE)&amp;LEFT("_____",5-LEN(VLOOKUP(R804&amp;"-"&amp;T804,通道清单!C:L,4,FALSE)))&amp;VLOOKUP(R804&amp;"-"&amp;T804,通道清单!C:L,4,FALSE)&amp;"_S"&amp;TEXT(P804,"00000.00")&amp;"_E"&amp;TEXT(Q804,"00000.00")</f>
        <v>CS19_BW012.00_UR____Y_S29341.00_E29353.00_DL____H_S18021.00_E18033.00</v>
      </c>
      <c r="D804" s="29"/>
      <c r="E804" s="29"/>
      <c r="F804" s="29"/>
      <c r="G804" s="29" t="s">
        <v>9103</v>
      </c>
      <c r="H804" s="29">
        <f>VLOOKUP(G804,开关状态表!B:I,7,FALSE)</f>
        <v>1</v>
      </c>
      <c r="I804" s="29">
        <v>38</v>
      </c>
      <c r="J804" s="161">
        <v>12</v>
      </c>
      <c r="K804" s="29" t="s">
        <v>8732</v>
      </c>
      <c r="L804" s="29"/>
      <c r="M804" s="158" t="s">
        <v>9050</v>
      </c>
      <c r="N804" s="156">
        <f t="shared" si="112"/>
        <v>29341</v>
      </c>
      <c r="O804" s="156">
        <f t="shared" si="113"/>
        <v>29353</v>
      </c>
      <c r="P804" s="156">
        <f t="shared" si="114"/>
        <v>18021</v>
      </c>
      <c r="Q804" s="156">
        <f t="shared" si="115"/>
        <v>18033</v>
      </c>
      <c r="R804" s="29" t="str">
        <f>VLOOKUP(VLOOKUP(G804,开关状态表!B:H,2,FALSE),矩阵信息表!B:H,2,FALSE)</f>
        <v>CS19</v>
      </c>
      <c r="S804" s="29" t="str">
        <f>VLOOKUP(G804,开关状态表!B:H,5,FALSE)</f>
        <v>RY26R</v>
      </c>
      <c r="T804" s="29" t="str">
        <f>VLOOKUP(G804,开关状态表!B:H,6,FALSE)</f>
        <v>TH26L</v>
      </c>
      <c r="U804" s="29">
        <f>VLOOKUP(R804&amp;"-"&amp;S804,通道清单!C:L,8,FALSE)</f>
        <v>50</v>
      </c>
      <c r="V804" s="29">
        <f>VLOOKUP(R804&amp;"-"&amp;S804,通道清单!C:L,9,FALSE)</f>
        <v>29303</v>
      </c>
      <c r="W804" s="29">
        <f>VLOOKUP(R804&amp;"-"&amp;S804,通道清单!C:L,10,FALSE)</f>
        <v>29353</v>
      </c>
      <c r="X804" s="29">
        <f>VLOOKUP(R804&amp;"-"&amp;T804,通道清单!C:L,9,FALSE)</f>
        <v>17983</v>
      </c>
      <c r="Y804" s="29">
        <f>VLOOKUP(R804&amp;"-"&amp;T804,通道清单!C:L,10,FALSE)</f>
        <v>18033</v>
      </c>
    </row>
    <row r="805" ht="15" hidden="1" spans="1:25">
      <c r="A805" s="29">
        <f t="shared" si="116"/>
        <v>804</v>
      </c>
      <c r="B805" s="29" t="str">
        <f t="shared" si="111"/>
        <v>CS19-1-4-[27][27]-OFF0-BW24.8</v>
      </c>
      <c r="C805" s="29" t="str">
        <f>R805&amp;"_BW"&amp;TEXT(O805-N805,"000.00")&amp;"_U"&amp;VLOOKUP(R805&amp;"-"&amp;S805,通道清单!C:L,5,FALSE)&amp;LEFT("_____",5-LEN(VLOOKUP(R805&amp;"-"&amp;S805,通道清单!C:L,4,FALSE)))&amp;VLOOKUP(R805&amp;"-"&amp;S805,通道清单!C:L,4,FALSE)&amp;"_S"&amp;TEXT(N805,"00000.00")&amp;"_E"&amp;TEXT(O805,"00000.00")&amp;"_D"&amp;VLOOKUP(R805&amp;"-"&amp;T805,通道清单!C:L,5,FALSE)&amp;LEFT("_____",5-LEN(VLOOKUP(R805&amp;"-"&amp;T805,通道清单!C:L,4,FALSE)))&amp;VLOOKUP(R805&amp;"-"&amp;T805,通道清单!C:L,4,FALSE)&amp;"_S"&amp;TEXT(P805,"00000.00")&amp;"_E"&amp;TEXT(Q805,"00000.00")</f>
        <v>CS19_BW024.80_UR____Y_S29359.00_E29383.80_DL____H_S18039.00_E18063.80</v>
      </c>
      <c r="D805" s="29"/>
      <c r="E805" s="29"/>
      <c r="F805" s="29"/>
      <c r="G805" s="29" t="s">
        <v>9104</v>
      </c>
      <c r="H805" s="29">
        <f>VLOOKUP(G805,开关状态表!B:I,7,FALSE)</f>
        <v>1</v>
      </c>
      <c r="I805" s="29">
        <v>0</v>
      </c>
      <c r="J805" s="161">
        <v>24.8</v>
      </c>
      <c r="K805" s="29" t="s">
        <v>8732</v>
      </c>
      <c r="L805" s="29"/>
      <c r="M805" s="158" t="s">
        <v>8871</v>
      </c>
      <c r="N805" s="156">
        <f t="shared" si="112"/>
        <v>29359</v>
      </c>
      <c r="O805" s="156">
        <f t="shared" si="113"/>
        <v>29383.8</v>
      </c>
      <c r="P805" s="156">
        <f t="shared" si="114"/>
        <v>18039</v>
      </c>
      <c r="Q805" s="156">
        <f t="shared" si="115"/>
        <v>18063.8</v>
      </c>
      <c r="R805" s="29" t="str">
        <f>VLOOKUP(VLOOKUP(G805,开关状态表!B:H,2,FALSE),矩阵信息表!B:H,2,FALSE)</f>
        <v>CS19</v>
      </c>
      <c r="S805" s="29" t="str">
        <f>VLOOKUP(G805,开关状态表!B:H,5,FALSE)</f>
        <v>RY27R</v>
      </c>
      <c r="T805" s="29" t="str">
        <f>VLOOKUP(G805,开关状态表!B:H,6,FALSE)</f>
        <v>TH27L</v>
      </c>
      <c r="U805" s="29">
        <f>VLOOKUP(R805&amp;"-"&amp;S805,通道清单!C:L,8,FALSE)</f>
        <v>50</v>
      </c>
      <c r="V805" s="29">
        <f>VLOOKUP(R805&amp;"-"&amp;S805,通道清单!C:L,9,FALSE)</f>
        <v>29359</v>
      </c>
      <c r="W805" s="29">
        <f>VLOOKUP(R805&amp;"-"&amp;S805,通道清单!C:L,10,FALSE)</f>
        <v>29409</v>
      </c>
      <c r="X805" s="29">
        <f>VLOOKUP(R805&amp;"-"&amp;T805,通道清单!C:L,9,FALSE)</f>
        <v>18039</v>
      </c>
      <c r="Y805" s="29">
        <f>VLOOKUP(R805&amp;"-"&amp;T805,通道清单!C:L,10,FALSE)</f>
        <v>18089</v>
      </c>
    </row>
    <row r="806" ht="15" hidden="1" spans="1:25">
      <c r="A806" s="29">
        <f t="shared" si="116"/>
        <v>805</v>
      </c>
      <c r="B806" s="29" t="str">
        <f t="shared" si="111"/>
        <v>CS19-1-4-[27][27]-OFF24.8-BW13.2</v>
      </c>
      <c r="C806" s="29" t="str">
        <f>R806&amp;"_BW"&amp;TEXT(O806-N806,"000.00")&amp;"_U"&amp;VLOOKUP(R806&amp;"-"&amp;S806,通道清单!C:L,5,FALSE)&amp;LEFT("_____",5-LEN(VLOOKUP(R806&amp;"-"&amp;S806,通道清单!C:L,4,FALSE)))&amp;VLOOKUP(R806&amp;"-"&amp;S806,通道清单!C:L,4,FALSE)&amp;"_S"&amp;TEXT(N806,"00000.00")&amp;"_E"&amp;TEXT(O806,"00000.00")&amp;"_D"&amp;VLOOKUP(R806&amp;"-"&amp;T806,通道清单!C:L,5,FALSE)&amp;LEFT("_____",5-LEN(VLOOKUP(R806&amp;"-"&amp;T806,通道清单!C:L,4,FALSE)))&amp;VLOOKUP(R806&amp;"-"&amp;T806,通道清单!C:L,4,FALSE)&amp;"_S"&amp;TEXT(P806,"00000.00")&amp;"_E"&amp;TEXT(Q806,"00000.00")</f>
        <v>CS19_BW013.20_UR____Y_S29383.80_E29397.00_DL____H_S18063.80_E18077.00</v>
      </c>
      <c r="D806" s="29"/>
      <c r="E806" s="29"/>
      <c r="F806" s="29"/>
      <c r="G806" s="29" t="s">
        <v>9104</v>
      </c>
      <c r="H806" s="29">
        <f>VLOOKUP(G806,开关状态表!B:I,7,FALSE)</f>
        <v>1</v>
      </c>
      <c r="I806" s="29">
        <v>24.8</v>
      </c>
      <c r="J806" s="161">
        <v>13.2</v>
      </c>
      <c r="K806" s="29" t="s">
        <v>8732</v>
      </c>
      <c r="L806" s="29"/>
      <c r="M806" s="158" t="s">
        <v>8871</v>
      </c>
      <c r="N806" s="156">
        <f t="shared" si="112"/>
        <v>29383.8</v>
      </c>
      <c r="O806" s="156">
        <f t="shared" si="113"/>
        <v>29397</v>
      </c>
      <c r="P806" s="156">
        <f t="shared" si="114"/>
        <v>18063.8</v>
      </c>
      <c r="Q806" s="156">
        <f t="shared" si="115"/>
        <v>18077</v>
      </c>
      <c r="R806" s="29" t="str">
        <f>VLOOKUP(VLOOKUP(G806,开关状态表!B:H,2,FALSE),矩阵信息表!B:H,2,FALSE)</f>
        <v>CS19</v>
      </c>
      <c r="S806" s="29" t="str">
        <f>VLOOKUP(G806,开关状态表!B:H,5,FALSE)</f>
        <v>RY27R</v>
      </c>
      <c r="T806" s="29" t="str">
        <f>VLOOKUP(G806,开关状态表!B:H,6,FALSE)</f>
        <v>TH27L</v>
      </c>
      <c r="U806" s="29">
        <f>VLOOKUP(R806&amp;"-"&amp;S806,通道清单!C:L,8,FALSE)</f>
        <v>50</v>
      </c>
      <c r="V806" s="29">
        <f>VLOOKUP(R806&amp;"-"&amp;S806,通道清单!C:L,9,FALSE)</f>
        <v>29359</v>
      </c>
      <c r="W806" s="29">
        <f>VLOOKUP(R806&amp;"-"&amp;S806,通道清单!C:L,10,FALSE)</f>
        <v>29409</v>
      </c>
      <c r="X806" s="29">
        <f>VLOOKUP(R806&amp;"-"&amp;T806,通道清单!C:L,9,FALSE)</f>
        <v>18039</v>
      </c>
      <c r="Y806" s="29">
        <f>VLOOKUP(R806&amp;"-"&amp;T806,通道清单!C:L,10,FALSE)</f>
        <v>18089</v>
      </c>
    </row>
    <row r="807" ht="15" hidden="1" spans="1:25">
      <c r="A807" s="29">
        <f t="shared" si="116"/>
        <v>806</v>
      </c>
      <c r="B807" s="29" t="str">
        <f t="shared" si="111"/>
        <v>CS19-1-4-[27][27]-OFF38-BW12</v>
      </c>
      <c r="C807" s="29" t="str">
        <f>R807&amp;"_BW"&amp;TEXT(O807-N807,"000.00")&amp;"_U"&amp;VLOOKUP(R807&amp;"-"&amp;S807,通道清单!C:L,5,FALSE)&amp;LEFT("_____",5-LEN(VLOOKUP(R807&amp;"-"&amp;S807,通道清单!C:L,4,FALSE)))&amp;VLOOKUP(R807&amp;"-"&amp;S807,通道清单!C:L,4,FALSE)&amp;"_S"&amp;TEXT(N807,"00000.00")&amp;"_E"&amp;TEXT(O807,"00000.00")&amp;"_D"&amp;VLOOKUP(R807&amp;"-"&amp;T807,通道清单!C:L,5,FALSE)&amp;LEFT("_____",5-LEN(VLOOKUP(R807&amp;"-"&amp;T807,通道清单!C:L,4,FALSE)))&amp;VLOOKUP(R807&amp;"-"&amp;T807,通道清单!C:L,4,FALSE)&amp;"_S"&amp;TEXT(P807,"00000.00")&amp;"_E"&amp;TEXT(Q807,"00000.00")</f>
        <v>CS19_BW012.00_UR____Y_S29397.00_E29409.00_DL____H_S18077.00_E18089.00</v>
      </c>
      <c r="D807" s="29"/>
      <c r="E807" s="29"/>
      <c r="F807" s="29"/>
      <c r="G807" s="29" t="s">
        <v>9104</v>
      </c>
      <c r="H807" s="29">
        <f>VLOOKUP(G807,开关状态表!B:I,7,FALSE)</f>
        <v>1</v>
      </c>
      <c r="I807" s="29">
        <v>38</v>
      </c>
      <c r="J807" s="161">
        <v>12</v>
      </c>
      <c r="K807" s="29" t="s">
        <v>8732</v>
      </c>
      <c r="L807" s="29"/>
      <c r="M807" s="158" t="s">
        <v>9050</v>
      </c>
      <c r="N807" s="156">
        <f t="shared" si="112"/>
        <v>29397</v>
      </c>
      <c r="O807" s="156">
        <f t="shared" si="113"/>
        <v>29409</v>
      </c>
      <c r="P807" s="156">
        <f t="shared" si="114"/>
        <v>18077</v>
      </c>
      <c r="Q807" s="156">
        <f t="shared" si="115"/>
        <v>18089</v>
      </c>
      <c r="R807" s="29" t="str">
        <f>VLOOKUP(VLOOKUP(G807,开关状态表!B:H,2,FALSE),矩阵信息表!B:H,2,FALSE)</f>
        <v>CS19</v>
      </c>
      <c r="S807" s="29" t="str">
        <f>VLOOKUP(G807,开关状态表!B:H,5,FALSE)</f>
        <v>RY27R</v>
      </c>
      <c r="T807" s="29" t="str">
        <f>VLOOKUP(G807,开关状态表!B:H,6,FALSE)</f>
        <v>TH27L</v>
      </c>
      <c r="U807" s="29">
        <f>VLOOKUP(R807&amp;"-"&amp;S807,通道清单!C:L,8,FALSE)</f>
        <v>50</v>
      </c>
      <c r="V807" s="29">
        <f>VLOOKUP(R807&amp;"-"&amp;S807,通道清单!C:L,9,FALSE)</f>
        <v>29359</v>
      </c>
      <c r="W807" s="29">
        <f>VLOOKUP(R807&amp;"-"&amp;S807,通道清单!C:L,10,FALSE)</f>
        <v>29409</v>
      </c>
      <c r="X807" s="29">
        <f>VLOOKUP(R807&amp;"-"&amp;T807,通道清单!C:L,9,FALSE)</f>
        <v>18039</v>
      </c>
      <c r="Y807" s="29">
        <f>VLOOKUP(R807&amp;"-"&amp;T807,通道清单!C:L,10,FALSE)</f>
        <v>18089</v>
      </c>
    </row>
    <row r="808" ht="15" hidden="1" spans="1:25">
      <c r="A808" s="29">
        <f t="shared" si="116"/>
        <v>807</v>
      </c>
      <c r="B808" s="29" t="str">
        <f t="shared" si="111"/>
        <v>CS19-1-4-[28][28]-OFF0-BW24.8</v>
      </c>
      <c r="C808" s="29" t="str">
        <f>R808&amp;"_BW"&amp;TEXT(O808-N808,"000.00")&amp;"_U"&amp;VLOOKUP(R808&amp;"-"&amp;S808,通道清单!C:L,5,FALSE)&amp;LEFT("_____",5-LEN(VLOOKUP(R808&amp;"-"&amp;S808,通道清单!C:L,4,FALSE)))&amp;VLOOKUP(R808&amp;"-"&amp;S808,通道清单!C:L,4,FALSE)&amp;"_S"&amp;TEXT(N808,"00000.00")&amp;"_E"&amp;TEXT(O808,"00000.00")&amp;"_D"&amp;VLOOKUP(R808&amp;"-"&amp;T808,通道清单!C:L,5,FALSE)&amp;LEFT("_____",5-LEN(VLOOKUP(R808&amp;"-"&amp;T808,通道清单!C:L,4,FALSE)))&amp;VLOOKUP(R808&amp;"-"&amp;T808,通道清单!C:L,4,FALSE)&amp;"_S"&amp;TEXT(P808,"00000.00")&amp;"_E"&amp;TEXT(Q808,"00000.00")</f>
        <v>CS19_BW024.80_UL____Y_S29359.00_E29383.80_DR____H_S18039.00_E18063.80</v>
      </c>
      <c r="D808" s="29"/>
      <c r="E808" s="29"/>
      <c r="F808" s="29"/>
      <c r="G808" s="29" t="s">
        <v>9105</v>
      </c>
      <c r="H808" s="29">
        <f>VLOOKUP(G808,开关状态表!B:I,7,FALSE)</f>
        <v>1</v>
      </c>
      <c r="I808" s="29">
        <v>0</v>
      </c>
      <c r="J808" s="161">
        <v>24.8</v>
      </c>
      <c r="K808" s="29" t="s">
        <v>8732</v>
      </c>
      <c r="L808" s="29"/>
      <c r="M808" s="158" t="s">
        <v>8871</v>
      </c>
      <c r="N808" s="156">
        <f t="shared" si="112"/>
        <v>29359</v>
      </c>
      <c r="O808" s="156">
        <f t="shared" si="113"/>
        <v>29383.8</v>
      </c>
      <c r="P808" s="156">
        <f t="shared" si="114"/>
        <v>18039</v>
      </c>
      <c r="Q808" s="156">
        <f t="shared" si="115"/>
        <v>18063.8</v>
      </c>
      <c r="R808" s="29" t="str">
        <f>VLOOKUP(VLOOKUP(G808,开关状态表!B:H,2,FALSE),矩阵信息表!B:H,2,FALSE)</f>
        <v>CS19</v>
      </c>
      <c r="S808" s="29" t="str">
        <f>VLOOKUP(G808,开关状态表!B:H,5,FALSE)</f>
        <v>RY28L</v>
      </c>
      <c r="T808" s="29" t="str">
        <f>VLOOKUP(G808,开关状态表!B:H,6,FALSE)</f>
        <v>TH28R</v>
      </c>
      <c r="U808" s="29">
        <f>VLOOKUP(R808&amp;"-"&amp;S808,通道清单!C:L,8,FALSE)</f>
        <v>50</v>
      </c>
      <c r="V808" s="29">
        <f>VLOOKUP(R808&amp;"-"&amp;S808,通道清单!C:L,9,FALSE)</f>
        <v>29359</v>
      </c>
      <c r="W808" s="29">
        <f>VLOOKUP(R808&amp;"-"&amp;S808,通道清单!C:L,10,FALSE)</f>
        <v>29409</v>
      </c>
      <c r="X808" s="29">
        <f>VLOOKUP(R808&amp;"-"&amp;T808,通道清单!C:L,9,FALSE)</f>
        <v>18039</v>
      </c>
      <c r="Y808" s="29">
        <f>VLOOKUP(R808&amp;"-"&amp;T808,通道清单!C:L,10,FALSE)</f>
        <v>18089</v>
      </c>
    </row>
    <row r="809" ht="15" hidden="1" spans="1:25">
      <c r="A809" s="29">
        <f t="shared" si="116"/>
        <v>808</v>
      </c>
      <c r="B809" s="29" t="str">
        <f t="shared" si="111"/>
        <v>CS19-1-4-[28][28]-OFF24.8-BW13.2</v>
      </c>
      <c r="C809" s="29" t="str">
        <f>R809&amp;"_BW"&amp;TEXT(O809-N809,"000.00")&amp;"_U"&amp;VLOOKUP(R809&amp;"-"&amp;S809,通道清单!C:L,5,FALSE)&amp;LEFT("_____",5-LEN(VLOOKUP(R809&amp;"-"&amp;S809,通道清单!C:L,4,FALSE)))&amp;VLOOKUP(R809&amp;"-"&amp;S809,通道清单!C:L,4,FALSE)&amp;"_S"&amp;TEXT(N809,"00000.00")&amp;"_E"&amp;TEXT(O809,"00000.00")&amp;"_D"&amp;VLOOKUP(R809&amp;"-"&amp;T809,通道清单!C:L,5,FALSE)&amp;LEFT("_____",5-LEN(VLOOKUP(R809&amp;"-"&amp;T809,通道清单!C:L,4,FALSE)))&amp;VLOOKUP(R809&amp;"-"&amp;T809,通道清单!C:L,4,FALSE)&amp;"_S"&amp;TEXT(P809,"00000.00")&amp;"_E"&amp;TEXT(Q809,"00000.00")</f>
        <v>CS19_BW013.20_UL____Y_S29383.80_E29397.00_DR____H_S18063.80_E18077.00</v>
      </c>
      <c r="D809" s="29"/>
      <c r="E809" s="29"/>
      <c r="F809" s="29"/>
      <c r="G809" s="29" t="s">
        <v>9105</v>
      </c>
      <c r="H809" s="29">
        <f>VLOOKUP(G809,开关状态表!B:I,7,FALSE)</f>
        <v>1</v>
      </c>
      <c r="I809" s="29">
        <v>24.8</v>
      </c>
      <c r="J809" s="161">
        <v>13.2</v>
      </c>
      <c r="K809" s="29" t="s">
        <v>8732</v>
      </c>
      <c r="L809" s="29"/>
      <c r="M809" s="158" t="s">
        <v>8871</v>
      </c>
      <c r="N809" s="156">
        <f t="shared" si="112"/>
        <v>29383.8</v>
      </c>
      <c r="O809" s="156">
        <f t="shared" si="113"/>
        <v>29397</v>
      </c>
      <c r="P809" s="156">
        <f t="shared" si="114"/>
        <v>18063.8</v>
      </c>
      <c r="Q809" s="156">
        <f t="shared" si="115"/>
        <v>18077</v>
      </c>
      <c r="R809" s="29" t="str">
        <f>VLOOKUP(VLOOKUP(G809,开关状态表!B:H,2,FALSE),矩阵信息表!B:H,2,FALSE)</f>
        <v>CS19</v>
      </c>
      <c r="S809" s="29" t="str">
        <f>VLOOKUP(G809,开关状态表!B:H,5,FALSE)</f>
        <v>RY28L</v>
      </c>
      <c r="T809" s="29" t="str">
        <f>VLOOKUP(G809,开关状态表!B:H,6,FALSE)</f>
        <v>TH28R</v>
      </c>
      <c r="U809" s="29">
        <f>VLOOKUP(R809&amp;"-"&amp;S809,通道清单!C:L,8,FALSE)</f>
        <v>50</v>
      </c>
      <c r="V809" s="29">
        <f>VLOOKUP(R809&amp;"-"&amp;S809,通道清单!C:L,9,FALSE)</f>
        <v>29359</v>
      </c>
      <c r="W809" s="29">
        <f>VLOOKUP(R809&amp;"-"&amp;S809,通道清单!C:L,10,FALSE)</f>
        <v>29409</v>
      </c>
      <c r="X809" s="29">
        <f>VLOOKUP(R809&amp;"-"&amp;T809,通道清单!C:L,9,FALSE)</f>
        <v>18039</v>
      </c>
      <c r="Y809" s="29">
        <f>VLOOKUP(R809&amp;"-"&amp;T809,通道清单!C:L,10,FALSE)</f>
        <v>18089</v>
      </c>
    </row>
    <row r="810" ht="15" hidden="1" spans="1:25">
      <c r="A810" s="29">
        <f t="shared" si="116"/>
        <v>809</v>
      </c>
      <c r="B810" s="29" t="str">
        <f t="shared" si="111"/>
        <v>CS19-1-4-[28][28]-OFF38-BW12</v>
      </c>
      <c r="C810" s="29" t="str">
        <f>R810&amp;"_BW"&amp;TEXT(O810-N810,"000.00")&amp;"_U"&amp;VLOOKUP(R810&amp;"-"&amp;S810,通道清单!C:L,5,FALSE)&amp;LEFT("_____",5-LEN(VLOOKUP(R810&amp;"-"&amp;S810,通道清单!C:L,4,FALSE)))&amp;VLOOKUP(R810&amp;"-"&amp;S810,通道清单!C:L,4,FALSE)&amp;"_S"&amp;TEXT(N810,"00000.00")&amp;"_E"&amp;TEXT(O810,"00000.00")&amp;"_D"&amp;VLOOKUP(R810&amp;"-"&amp;T810,通道清单!C:L,5,FALSE)&amp;LEFT("_____",5-LEN(VLOOKUP(R810&amp;"-"&amp;T810,通道清单!C:L,4,FALSE)))&amp;VLOOKUP(R810&amp;"-"&amp;T810,通道清单!C:L,4,FALSE)&amp;"_S"&amp;TEXT(P810,"00000.00")&amp;"_E"&amp;TEXT(Q810,"00000.00")</f>
        <v>CS19_BW012.00_UL____Y_S29397.00_E29409.00_DR____H_S18077.00_E18089.00</v>
      </c>
      <c r="D810" s="29"/>
      <c r="E810" s="29"/>
      <c r="F810" s="29"/>
      <c r="G810" s="29" t="s">
        <v>9105</v>
      </c>
      <c r="H810" s="29">
        <f>VLOOKUP(G810,开关状态表!B:I,7,FALSE)</f>
        <v>1</v>
      </c>
      <c r="I810" s="29">
        <v>38</v>
      </c>
      <c r="J810" s="161">
        <v>12</v>
      </c>
      <c r="K810" s="29" t="s">
        <v>8732</v>
      </c>
      <c r="L810" s="29"/>
      <c r="M810" s="158" t="s">
        <v>9050</v>
      </c>
      <c r="N810" s="156">
        <f t="shared" si="112"/>
        <v>29397</v>
      </c>
      <c r="O810" s="156">
        <f t="shared" si="113"/>
        <v>29409</v>
      </c>
      <c r="P810" s="156">
        <f t="shared" si="114"/>
        <v>18077</v>
      </c>
      <c r="Q810" s="156">
        <f t="shared" si="115"/>
        <v>18089</v>
      </c>
      <c r="R810" s="29" t="str">
        <f>VLOOKUP(VLOOKUP(G810,开关状态表!B:H,2,FALSE),矩阵信息表!B:H,2,FALSE)</f>
        <v>CS19</v>
      </c>
      <c r="S810" s="29" t="str">
        <f>VLOOKUP(G810,开关状态表!B:H,5,FALSE)</f>
        <v>RY28L</v>
      </c>
      <c r="T810" s="29" t="str">
        <f>VLOOKUP(G810,开关状态表!B:H,6,FALSE)</f>
        <v>TH28R</v>
      </c>
      <c r="U810" s="29">
        <f>VLOOKUP(R810&amp;"-"&amp;S810,通道清单!C:L,8,FALSE)</f>
        <v>50</v>
      </c>
      <c r="V810" s="29">
        <f>VLOOKUP(R810&amp;"-"&amp;S810,通道清单!C:L,9,FALSE)</f>
        <v>29359</v>
      </c>
      <c r="W810" s="29">
        <f>VLOOKUP(R810&amp;"-"&amp;S810,通道清单!C:L,10,FALSE)</f>
        <v>29409</v>
      </c>
      <c r="X810" s="29">
        <f>VLOOKUP(R810&amp;"-"&amp;T810,通道清单!C:L,9,FALSE)</f>
        <v>18039</v>
      </c>
      <c r="Y810" s="29">
        <f>VLOOKUP(R810&amp;"-"&amp;T810,通道清单!C:L,10,FALSE)</f>
        <v>18089</v>
      </c>
    </row>
    <row r="811" ht="15" hidden="1" spans="1:25">
      <c r="A811" s="29">
        <f t="shared" si="116"/>
        <v>810</v>
      </c>
      <c r="B811" s="29" t="str">
        <f t="shared" si="111"/>
        <v>CS26-1-3-[5][5]-OFF0-BW52.8</v>
      </c>
      <c r="C811" s="29" t="str">
        <f>R811&amp;"_BW"&amp;TEXT(O811-N811,"000.00")&amp;"_U"&amp;VLOOKUP(R811&amp;"-"&amp;S811,通道清单!C:L,5,FALSE)&amp;LEFT("_____",5-LEN(VLOOKUP(R811&amp;"-"&amp;S811,通道清单!C:L,4,FALSE)))&amp;VLOOKUP(R811&amp;"-"&amp;S811,通道清单!C:L,4,FALSE)&amp;"_S"&amp;TEXT(N811,"00000.00")&amp;"_E"&amp;TEXT(O811,"00000.00")&amp;"_D"&amp;VLOOKUP(R811&amp;"-"&amp;T811,通道清单!C:L,5,FALSE)&amp;LEFT("_____",5-LEN(VLOOKUP(R811&amp;"-"&amp;T811,通道清单!C:L,4,FALSE)))&amp;VLOOKUP(R811&amp;"-"&amp;T811,通道清单!C:L,4,FALSE)&amp;"_S"&amp;TEXT(P811,"00000.00")&amp;"_E"&amp;TEXT(Q811,"00000.00")</f>
        <v>CS26_BW052.80_UR____K_S27600.00_E27652.80_DL____Y_S19760.00_E19812.80</v>
      </c>
      <c r="D811" s="29"/>
      <c r="E811" s="29"/>
      <c r="F811" s="29"/>
      <c r="G811" s="29" t="s">
        <v>9106</v>
      </c>
      <c r="H811" s="29">
        <f>VLOOKUP(G811,开关状态表!B:I,7,FALSE)</f>
        <v>1</v>
      </c>
      <c r="I811" s="29">
        <v>0</v>
      </c>
      <c r="J811" s="161">
        <v>52.8</v>
      </c>
      <c r="K811" s="29" t="s">
        <v>8732</v>
      </c>
      <c r="L811" s="29"/>
      <c r="M811" s="158" t="s">
        <v>9050</v>
      </c>
      <c r="N811" s="156">
        <f t="shared" si="112"/>
        <v>27600</v>
      </c>
      <c r="O811" s="156">
        <f t="shared" si="113"/>
        <v>27652.8</v>
      </c>
      <c r="P811" s="156">
        <f t="shared" si="114"/>
        <v>19760</v>
      </c>
      <c r="Q811" s="156">
        <f t="shared" si="115"/>
        <v>19812.8</v>
      </c>
      <c r="R811" s="29" t="str">
        <f>VLOOKUP(VLOOKUP(G811,开关状态表!B:H,2,FALSE),矩阵信息表!B:H,2,FALSE)</f>
        <v>CS26</v>
      </c>
      <c r="S811" s="29" t="str">
        <f>VLOOKUP(G811,开关状态表!B:H,5,FALSE)</f>
        <v>RK8R</v>
      </c>
      <c r="T811" s="29" t="str">
        <f>VLOOKUP(G811,开关状态表!B:H,6,FALSE)</f>
        <v>TY8L</v>
      </c>
      <c r="U811" s="29">
        <f>VLOOKUP(R811&amp;"-"&amp;S811,通道清单!C:L,8,FALSE)</f>
        <v>440</v>
      </c>
      <c r="V811" s="29">
        <f>VLOOKUP(R811&amp;"-"&amp;S811,通道清单!C:L,9,FALSE)</f>
        <v>27600</v>
      </c>
      <c r="W811" s="29">
        <f>VLOOKUP(R811&amp;"-"&amp;S811,通道清单!C:L,10,FALSE)</f>
        <v>28040</v>
      </c>
      <c r="X811" s="29">
        <f>VLOOKUP(R811&amp;"-"&amp;T811,通道清单!C:L,9,FALSE)</f>
        <v>19760</v>
      </c>
      <c r="Y811" s="29">
        <f>VLOOKUP(R811&amp;"-"&amp;T811,通道清单!C:L,10,FALSE)</f>
        <v>20200</v>
      </c>
    </row>
    <row r="812" ht="15" hidden="1" spans="1:25">
      <c r="A812" s="29">
        <f t="shared" si="116"/>
        <v>811</v>
      </c>
      <c r="B812" s="29" t="str">
        <f t="shared" si="111"/>
        <v>CS26-1-3-[5][5]-OFF250.3-BW110</v>
      </c>
      <c r="C812" s="29" t="str">
        <f>R812&amp;"_BW"&amp;TEXT(O812-N812,"000.00")&amp;"_U"&amp;VLOOKUP(R812&amp;"-"&amp;S812,通道清单!C:L,5,FALSE)&amp;LEFT("_____",5-LEN(VLOOKUP(R812&amp;"-"&amp;S812,通道清单!C:L,4,FALSE)))&amp;VLOOKUP(R812&amp;"-"&amp;S812,通道清单!C:L,4,FALSE)&amp;"_S"&amp;TEXT(N812,"00000.00")&amp;"_E"&amp;TEXT(O812,"00000.00")&amp;"_D"&amp;VLOOKUP(R812&amp;"-"&amp;T812,通道清单!C:L,5,FALSE)&amp;LEFT("_____",5-LEN(VLOOKUP(R812&amp;"-"&amp;T812,通道清单!C:L,4,FALSE)))&amp;VLOOKUP(R812&amp;"-"&amp;T812,通道清单!C:L,4,FALSE)&amp;"_S"&amp;TEXT(P812,"00000.00")&amp;"_E"&amp;TEXT(Q812,"00000.00")</f>
        <v>CS26_BW110.00_UR____K_S27850.30_E27960.30_DL____Y_S20010.30_E20120.30</v>
      </c>
      <c r="D812" s="29"/>
      <c r="E812" s="29"/>
      <c r="F812" s="29"/>
      <c r="G812" s="29" t="s">
        <v>9106</v>
      </c>
      <c r="H812" s="29">
        <f>VLOOKUP(G812,开关状态表!B:I,7,FALSE)</f>
        <v>1</v>
      </c>
      <c r="I812" s="29">
        <v>250.3</v>
      </c>
      <c r="J812" s="161">
        <v>110</v>
      </c>
      <c r="K812" s="29" t="s">
        <v>8732</v>
      </c>
      <c r="L812" s="29"/>
      <c r="M812" s="158" t="s">
        <v>8871</v>
      </c>
      <c r="N812" s="156">
        <f t="shared" si="112"/>
        <v>27850.3</v>
      </c>
      <c r="O812" s="156">
        <f t="shared" si="113"/>
        <v>27960.3</v>
      </c>
      <c r="P812" s="156">
        <f t="shared" si="114"/>
        <v>20010.3</v>
      </c>
      <c r="Q812" s="156">
        <f t="shared" si="115"/>
        <v>20120.3</v>
      </c>
      <c r="R812" s="29" t="str">
        <f>VLOOKUP(VLOOKUP(G812,开关状态表!B:H,2,FALSE),矩阵信息表!B:H,2,FALSE)</f>
        <v>CS26</v>
      </c>
      <c r="S812" s="29" t="str">
        <f>VLOOKUP(G812,开关状态表!B:H,5,FALSE)</f>
        <v>RK8R</v>
      </c>
      <c r="T812" s="29" t="str">
        <f>VLOOKUP(G812,开关状态表!B:H,6,FALSE)</f>
        <v>TY8L</v>
      </c>
      <c r="U812" s="29">
        <f>VLOOKUP(R812&amp;"-"&amp;S812,通道清单!C:L,8,FALSE)</f>
        <v>440</v>
      </c>
      <c r="V812" s="29">
        <f>VLOOKUP(R812&amp;"-"&amp;S812,通道清单!C:L,9,FALSE)</f>
        <v>27600</v>
      </c>
      <c r="W812" s="29">
        <f>VLOOKUP(R812&amp;"-"&amp;S812,通道清单!C:L,10,FALSE)</f>
        <v>28040</v>
      </c>
      <c r="X812" s="29">
        <f>VLOOKUP(R812&amp;"-"&amp;T812,通道清单!C:L,9,FALSE)</f>
        <v>19760</v>
      </c>
      <c r="Y812" s="29">
        <f>VLOOKUP(R812&amp;"-"&amp;T812,通道清单!C:L,10,FALSE)</f>
        <v>20200</v>
      </c>
    </row>
    <row r="813" ht="15" hidden="1" spans="1:25">
      <c r="A813" s="29">
        <f t="shared" si="116"/>
        <v>812</v>
      </c>
      <c r="B813" s="29" t="str">
        <f t="shared" si="111"/>
        <v>CS26-1-3-[5][5]-OFF360.3-BW70.4</v>
      </c>
      <c r="C813" s="29" t="str">
        <f>R813&amp;"_BW"&amp;TEXT(O813-N813,"000.00")&amp;"_U"&amp;VLOOKUP(R813&amp;"-"&amp;S813,通道清单!C:L,5,FALSE)&amp;LEFT("_____",5-LEN(VLOOKUP(R813&amp;"-"&amp;S813,通道清单!C:L,4,FALSE)))&amp;VLOOKUP(R813&amp;"-"&amp;S813,通道清单!C:L,4,FALSE)&amp;"_S"&amp;TEXT(N813,"00000.00")&amp;"_E"&amp;TEXT(O813,"00000.00")&amp;"_D"&amp;VLOOKUP(R813&amp;"-"&amp;T813,通道清单!C:L,5,FALSE)&amp;LEFT("_____",5-LEN(VLOOKUP(R813&amp;"-"&amp;T813,通道清单!C:L,4,FALSE)))&amp;VLOOKUP(R813&amp;"-"&amp;T813,通道清单!C:L,4,FALSE)&amp;"_S"&amp;TEXT(P813,"00000.00")&amp;"_E"&amp;TEXT(Q813,"00000.00")</f>
        <v>CS26_BW070.40_UR____K_S27960.30_E28030.70_DL____Y_S20120.30_E20190.70</v>
      </c>
      <c r="D813" s="29"/>
      <c r="E813" s="29"/>
      <c r="F813" s="29"/>
      <c r="G813" s="29" t="s">
        <v>9106</v>
      </c>
      <c r="H813" s="29">
        <f>VLOOKUP(G813,开关状态表!B:I,7,FALSE)</f>
        <v>1</v>
      </c>
      <c r="I813" s="29">
        <v>360.3</v>
      </c>
      <c r="J813" s="161">
        <v>70.4</v>
      </c>
      <c r="K813" s="29" t="s">
        <v>8732</v>
      </c>
      <c r="L813" s="29"/>
      <c r="M813" s="158" t="s">
        <v>8871</v>
      </c>
      <c r="N813" s="156">
        <f t="shared" si="112"/>
        <v>27960.3</v>
      </c>
      <c r="O813" s="156">
        <f t="shared" si="113"/>
        <v>28030.7</v>
      </c>
      <c r="P813" s="156">
        <f t="shared" si="114"/>
        <v>20120.3</v>
      </c>
      <c r="Q813" s="156">
        <f t="shared" si="115"/>
        <v>20190.7</v>
      </c>
      <c r="R813" s="29" t="str">
        <f>VLOOKUP(VLOOKUP(G813,开关状态表!B:H,2,FALSE),矩阵信息表!B:H,2,FALSE)</f>
        <v>CS26</v>
      </c>
      <c r="S813" s="29" t="str">
        <f>VLOOKUP(G813,开关状态表!B:H,5,FALSE)</f>
        <v>RK8R</v>
      </c>
      <c r="T813" s="29" t="str">
        <f>VLOOKUP(G813,开关状态表!B:H,6,FALSE)</f>
        <v>TY8L</v>
      </c>
      <c r="U813" s="29">
        <f>VLOOKUP(R813&amp;"-"&amp;S813,通道清单!C:L,8,FALSE)</f>
        <v>440</v>
      </c>
      <c r="V813" s="29">
        <f>VLOOKUP(R813&amp;"-"&amp;S813,通道清单!C:L,9,FALSE)</f>
        <v>27600</v>
      </c>
      <c r="W813" s="29">
        <f>VLOOKUP(R813&amp;"-"&amp;S813,通道清单!C:L,10,FALSE)</f>
        <v>28040</v>
      </c>
      <c r="X813" s="29">
        <f>VLOOKUP(R813&amp;"-"&amp;T813,通道清单!C:L,9,FALSE)</f>
        <v>19760</v>
      </c>
      <c r="Y813" s="29">
        <f>VLOOKUP(R813&amp;"-"&amp;T813,通道清单!C:L,10,FALSE)</f>
        <v>20200</v>
      </c>
    </row>
    <row r="814" ht="15" hidden="1" spans="1:25">
      <c r="A814" s="29">
        <f t="shared" si="116"/>
        <v>813</v>
      </c>
      <c r="B814" s="29" t="str">
        <f t="shared" si="111"/>
        <v>CS26-1-3-[5][5]-OFF438.95-BW1.05</v>
      </c>
      <c r="C814" s="29" t="str">
        <f>R814&amp;"_BW"&amp;TEXT(O814-N814,"000.00")&amp;"_U"&amp;VLOOKUP(R814&amp;"-"&amp;S814,通道清单!C:L,5,FALSE)&amp;LEFT("_____",5-LEN(VLOOKUP(R814&amp;"-"&amp;S814,通道清单!C:L,4,FALSE)))&amp;VLOOKUP(R814&amp;"-"&amp;S814,通道清单!C:L,4,FALSE)&amp;"_S"&amp;TEXT(N814,"00000.00")&amp;"_E"&amp;TEXT(O814,"00000.00")&amp;"_D"&amp;VLOOKUP(R814&amp;"-"&amp;T814,通道清单!C:L,5,FALSE)&amp;LEFT("_____",5-LEN(VLOOKUP(R814&amp;"-"&amp;T814,通道清单!C:L,4,FALSE)))&amp;VLOOKUP(R814&amp;"-"&amp;T814,通道清单!C:L,4,FALSE)&amp;"_S"&amp;TEXT(P814,"00000.00")&amp;"_E"&amp;TEXT(Q814,"00000.00")</f>
        <v>CS26_BW001.05_UR____K_S28038.95_E28040.00_DL____Y_S20198.95_E20200.00</v>
      </c>
      <c r="D814" s="29"/>
      <c r="E814" s="29"/>
      <c r="F814" s="29"/>
      <c r="G814" s="29" t="s">
        <v>9106</v>
      </c>
      <c r="H814" s="29">
        <f>VLOOKUP(G814,开关状态表!B:I,7,FALSE)</f>
        <v>1</v>
      </c>
      <c r="I814" s="29">
        <v>438.95</v>
      </c>
      <c r="J814" s="161">
        <v>1.05</v>
      </c>
      <c r="K814" s="29" t="s">
        <v>8732</v>
      </c>
      <c r="L814" s="29"/>
      <c r="M814" s="158" t="s">
        <v>8871</v>
      </c>
      <c r="N814" s="156">
        <f t="shared" si="112"/>
        <v>28038.95</v>
      </c>
      <c r="O814" s="156">
        <f t="shared" si="113"/>
        <v>28040</v>
      </c>
      <c r="P814" s="156">
        <f t="shared" si="114"/>
        <v>20198.95</v>
      </c>
      <c r="Q814" s="156">
        <f t="shared" si="115"/>
        <v>20200</v>
      </c>
      <c r="R814" s="29" t="str">
        <f>VLOOKUP(VLOOKUP(G814,开关状态表!B:H,2,FALSE),矩阵信息表!B:H,2,FALSE)</f>
        <v>CS26</v>
      </c>
      <c r="S814" s="29" t="str">
        <f>VLOOKUP(G814,开关状态表!B:H,5,FALSE)</f>
        <v>RK8R</v>
      </c>
      <c r="T814" s="29" t="str">
        <f>VLOOKUP(G814,开关状态表!B:H,6,FALSE)</f>
        <v>TY8L</v>
      </c>
      <c r="U814" s="29">
        <f>VLOOKUP(R814&amp;"-"&amp;S814,通道清单!C:L,8,FALSE)</f>
        <v>440</v>
      </c>
      <c r="V814" s="29">
        <f>VLOOKUP(R814&amp;"-"&amp;S814,通道清单!C:L,9,FALSE)</f>
        <v>27600</v>
      </c>
      <c r="W814" s="29">
        <f>VLOOKUP(R814&amp;"-"&amp;S814,通道清单!C:L,10,FALSE)</f>
        <v>28040</v>
      </c>
      <c r="X814" s="29">
        <f>VLOOKUP(R814&amp;"-"&amp;T814,通道清单!C:L,9,FALSE)</f>
        <v>19760</v>
      </c>
      <c r="Y814" s="29">
        <f>VLOOKUP(R814&amp;"-"&amp;T814,通道清单!C:L,10,FALSE)</f>
        <v>20200</v>
      </c>
    </row>
    <row r="815" ht="15" hidden="1" spans="1:25">
      <c r="A815" s="29">
        <f t="shared" si="116"/>
        <v>814</v>
      </c>
      <c r="B815" s="29" t="str">
        <f t="shared" si="111"/>
        <v>CS26-1-3-[6][6]-OFF0-BW1.05</v>
      </c>
      <c r="C815" s="29" t="str">
        <f>R815&amp;"_BW"&amp;TEXT(O815-N815,"000.00")&amp;"_U"&amp;VLOOKUP(R815&amp;"-"&amp;S815,通道清单!C:L,5,FALSE)&amp;LEFT("_____",5-LEN(VLOOKUP(R815&amp;"-"&amp;S815,通道清单!C:L,4,FALSE)))&amp;VLOOKUP(R815&amp;"-"&amp;S815,通道清单!C:L,4,FALSE)&amp;"_S"&amp;TEXT(N815,"00000.00")&amp;"_E"&amp;TEXT(O815,"00000.00")&amp;"_D"&amp;VLOOKUP(R815&amp;"-"&amp;T815,通道清单!C:L,5,FALSE)&amp;LEFT("_____",5-LEN(VLOOKUP(R815&amp;"-"&amp;T815,通道清单!C:L,4,FALSE)))&amp;VLOOKUP(R815&amp;"-"&amp;T815,通道清单!C:L,4,FALSE)&amp;"_S"&amp;TEXT(P815,"00000.00")&amp;"_E"&amp;TEXT(Q815,"00000.00")</f>
        <v>CS26_BW001.05_UR____K_S28170.00_E28171.05_DL____Y_S19260.00_E19261.05</v>
      </c>
      <c r="D815" s="29"/>
      <c r="E815" s="29"/>
      <c r="F815" s="29"/>
      <c r="G815" s="29" t="s">
        <v>9107</v>
      </c>
      <c r="H815" s="29">
        <f>VLOOKUP(G815,开关状态表!B:I,7,FALSE)</f>
        <v>1</v>
      </c>
      <c r="I815" s="29">
        <v>0</v>
      </c>
      <c r="J815" s="161">
        <v>1.05</v>
      </c>
      <c r="K815" s="29" t="s">
        <v>8732</v>
      </c>
      <c r="L815" s="29"/>
      <c r="M815" s="158" t="s">
        <v>8871</v>
      </c>
      <c r="N815" s="156">
        <f t="shared" si="112"/>
        <v>28170</v>
      </c>
      <c r="O815" s="156">
        <f t="shared" si="113"/>
        <v>28171.05</v>
      </c>
      <c r="P815" s="156">
        <f t="shared" si="114"/>
        <v>19260</v>
      </c>
      <c r="Q815" s="156">
        <f t="shared" si="115"/>
        <v>19261.05</v>
      </c>
      <c r="R815" s="29" t="str">
        <f>VLOOKUP(VLOOKUP(G815,开关状态表!B:H,2,FALSE),矩阵信息表!B:H,2,FALSE)</f>
        <v>CS26</v>
      </c>
      <c r="S815" s="29" t="str">
        <f>VLOOKUP(G815,开关状态表!B:H,5,FALSE)</f>
        <v>RK15R</v>
      </c>
      <c r="T815" s="29" t="str">
        <f>VLOOKUP(G815,开关状态表!B:H,6,FALSE)</f>
        <v>TY15L</v>
      </c>
      <c r="U815" s="29">
        <f>VLOOKUP(R815&amp;"-"&amp;S815,通道清单!C:L,8,FALSE)</f>
        <v>440</v>
      </c>
      <c r="V815" s="29">
        <f>VLOOKUP(R815&amp;"-"&amp;S815,通道清单!C:L,9,FALSE)</f>
        <v>28170</v>
      </c>
      <c r="W815" s="29">
        <f>VLOOKUP(R815&amp;"-"&amp;S815,通道清单!C:L,10,FALSE)</f>
        <v>28610</v>
      </c>
      <c r="X815" s="29">
        <f>VLOOKUP(R815&amp;"-"&amp;T815,通道清单!C:L,9,FALSE)</f>
        <v>19260</v>
      </c>
      <c r="Y815" s="29">
        <f>VLOOKUP(R815&amp;"-"&amp;T815,通道清单!C:L,10,FALSE)</f>
        <v>19700</v>
      </c>
    </row>
    <row r="816" ht="15" hidden="1" spans="1:25">
      <c r="A816" s="29">
        <f t="shared" si="116"/>
        <v>815</v>
      </c>
      <c r="B816" s="29" t="str">
        <f t="shared" si="111"/>
        <v>CS26-1-3-[6][6]-OFF9.3-BW70.4</v>
      </c>
      <c r="C816" s="29" t="str">
        <f>R816&amp;"_BW"&amp;TEXT(O816-N816,"000.00")&amp;"_U"&amp;VLOOKUP(R816&amp;"-"&amp;S816,通道清单!C:L,5,FALSE)&amp;LEFT("_____",5-LEN(VLOOKUP(R816&amp;"-"&amp;S816,通道清单!C:L,4,FALSE)))&amp;VLOOKUP(R816&amp;"-"&amp;S816,通道清单!C:L,4,FALSE)&amp;"_S"&amp;TEXT(N816,"00000.00")&amp;"_E"&amp;TEXT(O816,"00000.00")&amp;"_D"&amp;VLOOKUP(R816&amp;"-"&amp;T816,通道清单!C:L,5,FALSE)&amp;LEFT("_____",5-LEN(VLOOKUP(R816&amp;"-"&amp;T816,通道清单!C:L,4,FALSE)))&amp;VLOOKUP(R816&amp;"-"&amp;T816,通道清单!C:L,4,FALSE)&amp;"_S"&amp;TEXT(P816,"00000.00")&amp;"_E"&amp;TEXT(Q816,"00000.00")</f>
        <v>CS26_BW070.40_UR____K_S28179.30_E28249.70_DL____Y_S19269.30_E19339.70</v>
      </c>
      <c r="D816" s="29"/>
      <c r="E816" s="29"/>
      <c r="F816" s="29"/>
      <c r="G816" s="29" t="s">
        <v>9107</v>
      </c>
      <c r="H816" s="29">
        <f>VLOOKUP(G816,开关状态表!B:I,7,FALSE)</f>
        <v>1</v>
      </c>
      <c r="I816" s="29">
        <v>9.3</v>
      </c>
      <c r="J816" s="161">
        <v>70.4</v>
      </c>
      <c r="K816" s="29" t="s">
        <v>8732</v>
      </c>
      <c r="L816" s="29"/>
      <c r="M816" s="158" t="s">
        <v>8871</v>
      </c>
      <c r="N816" s="156">
        <f t="shared" si="112"/>
        <v>28179.3</v>
      </c>
      <c r="O816" s="156">
        <f t="shared" si="113"/>
        <v>28249.7</v>
      </c>
      <c r="P816" s="156">
        <f t="shared" si="114"/>
        <v>19269.3</v>
      </c>
      <c r="Q816" s="156">
        <f t="shared" si="115"/>
        <v>19339.7</v>
      </c>
      <c r="R816" s="29" t="str">
        <f>VLOOKUP(VLOOKUP(G816,开关状态表!B:H,2,FALSE),矩阵信息表!B:H,2,FALSE)</f>
        <v>CS26</v>
      </c>
      <c r="S816" s="29" t="str">
        <f>VLOOKUP(G816,开关状态表!B:H,5,FALSE)</f>
        <v>RK15R</v>
      </c>
      <c r="T816" s="29" t="str">
        <f>VLOOKUP(G816,开关状态表!B:H,6,FALSE)</f>
        <v>TY15L</v>
      </c>
      <c r="U816" s="29">
        <f>VLOOKUP(R816&amp;"-"&amp;S816,通道清单!C:L,8,FALSE)</f>
        <v>440</v>
      </c>
      <c r="V816" s="29">
        <f>VLOOKUP(R816&amp;"-"&amp;S816,通道清单!C:L,9,FALSE)</f>
        <v>28170</v>
      </c>
      <c r="W816" s="29">
        <f>VLOOKUP(R816&amp;"-"&amp;S816,通道清单!C:L,10,FALSE)</f>
        <v>28610</v>
      </c>
      <c r="X816" s="29">
        <f>VLOOKUP(R816&amp;"-"&amp;T816,通道清单!C:L,9,FALSE)</f>
        <v>19260</v>
      </c>
      <c r="Y816" s="29">
        <f>VLOOKUP(R816&amp;"-"&amp;T816,通道清单!C:L,10,FALSE)</f>
        <v>19700</v>
      </c>
    </row>
    <row r="817" ht="15" hidden="1" spans="1:25">
      <c r="A817" s="29">
        <f t="shared" si="116"/>
        <v>816</v>
      </c>
      <c r="B817" s="29" t="str">
        <f t="shared" si="111"/>
        <v>CS26-1-3-[6][6]-OFF79.7-BW110</v>
      </c>
      <c r="C817" s="29" t="str">
        <f>R817&amp;"_BW"&amp;TEXT(O817-N817,"000.00")&amp;"_U"&amp;VLOOKUP(R817&amp;"-"&amp;S817,通道清单!C:L,5,FALSE)&amp;LEFT("_____",5-LEN(VLOOKUP(R817&amp;"-"&amp;S817,通道清单!C:L,4,FALSE)))&amp;VLOOKUP(R817&amp;"-"&amp;S817,通道清单!C:L,4,FALSE)&amp;"_S"&amp;TEXT(N817,"00000.00")&amp;"_E"&amp;TEXT(O817,"00000.00")&amp;"_D"&amp;VLOOKUP(R817&amp;"-"&amp;T817,通道清单!C:L,5,FALSE)&amp;LEFT("_____",5-LEN(VLOOKUP(R817&amp;"-"&amp;T817,通道清单!C:L,4,FALSE)))&amp;VLOOKUP(R817&amp;"-"&amp;T817,通道清单!C:L,4,FALSE)&amp;"_S"&amp;TEXT(P817,"00000.00")&amp;"_E"&amp;TEXT(Q817,"00000.00")</f>
        <v>CS26_BW110.00_UR____K_S28249.70_E28359.70_DL____Y_S19339.70_E19449.70</v>
      </c>
      <c r="D817" s="29"/>
      <c r="E817" s="29"/>
      <c r="F817" s="29"/>
      <c r="G817" s="29" t="s">
        <v>9107</v>
      </c>
      <c r="H817" s="29">
        <f>VLOOKUP(G817,开关状态表!B:I,7,FALSE)</f>
        <v>1</v>
      </c>
      <c r="I817" s="29">
        <v>79.7</v>
      </c>
      <c r="J817" s="161">
        <v>110</v>
      </c>
      <c r="K817" s="29" t="s">
        <v>8732</v>
      </c>
      <c r="L817" s="29"/>
      <c r="M817" s="158" t="s">
        <v>8871</v>
      </c>
      <c r="N817" s="156">
        <f t="shared" si="112"/>
        <v>28249.7</v>
      </c>
      <c r="O817" s="156">
        <f t="shared" si="113"/>
        <v>28359.7</v>
      </c>
      <c r="P817" s="156">
        <f t="shared" si="114"/>
        <v>19339.7</v>
      </c>
      <c r="Q817" s="156">
        <f t="shared" si="115"/>
        <v>19449.7</v>
      </c>
      <c r="R817" s="29" t="str">
        <f>VLOOKUP(VLOOKUP(G817,开关状态表!B:H,2,FALSE),矩阵信息表!B:H,2,FALSE)</f>
        <v>CS26</v>
      </c>
      <c r="S817" s="29" t="str">
        <f>VLOOKUP(G817,开关状态表!B:H,5,FALSE)</f>
        <v>RK15R</v>
      </c>
      <c r="T817" s="29" t="str">
        <f>VLOOKUP(G817,开关状态表!B:H,6,FALSE)</f>
        <v>TY15L</v>
      </c>
      <c r="U817" s="29">
        <f>VLOOKUP(R817&amp;"-"&amp;S817,通道清单!C:L,8,FALSE)</f>
        <v>440</v>
      </c>
      <c r="V817" s="29">
        <f>VLOOKUP(R817&amp;"-"&amp;S817,通道清单!C:L,9,FALSE)</f>
        <v>28170</v>
      </c>
      <c r="W817" s="29">
        <f>VLOOKUP(R817&amp;"-"&amp;S817,通道清单!C:L,10,FALSE)</f>
        <v>28610</v>
      </c>
      <c r="X817" s="29">
        <f>VLOOKUP(R817&amp;"-"&amp;T817,通道清单!C:L,9,FALSE)</f>
        <v>19260</v>
      </c>
      <c r="Y817" s="29">
        <f>VLOOKUP(R817&amp;"-"&amp;T817,通道清单!C:L,10,FALSE)</f>
        <v>19700</v>
      </c>
    </row>
    <row r="818" ht="15" hidden="1" spans="1:25">
      <c r="A818" s="29">
        <f t="shared" si="116"/>
        <v>817</v>
      </c>
      <c r="B818" s="29" t="str">
        <f t="shared" si="111"/>
        <v>CS26-1-3-[6][6]-OFF387.2-BW52.8</v>
      </c>
      <c r="C818" s="29" t="str">
        <f>R818&amp;"_BW"&amp;TEXT(O818-N818,"000.00")&amp;"_U"&amp;VLOOKUP(R818&amp;"-"&amp;S818,通道清单!C:L,5,FALSE)&amp;LEFT("_____",5-LEN(VLOOKUP(R818&amp;"-"&amp;S818,通道清单!C:L,4,FALSE)))&amp;VLOOKUP(R818&amp;"-"&amp;S818,通道清单!C:L,4,FALSE)&amp;"_S"&amp;TEXT(N818,"00000.00")&amp;"_E"&amp;TEXT(O818,"00000.00")&amp;"_D"&amp;VLOOKUP(R818&amp;"-"&amp;T818,通道清单!C:L,5,FALSE)&amp;LEFT("_____",5-LEN(VLOOKUP(R818&amp;"-"&amp;T818,通道清单!C:L,4,FALSE)))&amp;VLOOKUP(R818&amp;"-"&amp;T818,通道清单!C:L,4,FALSE)&amp;"_S"&amp;TEXT(P818,"00000.00")&amp;"_E"&amp;TEXT(Q818,"00000.00")</f>
        <v>CS26_BW052.80_UR____K_S28557.20_E28610.00_DL____Y_S19647.20_E19700.00</v>
      </c>
      <c r="D818" s="29"/>
      <c r="E818" s="29"/>
      <c r="F818" s="29"/>
      <c r="G818" s="29" t="s">
        <v>9107</v>
      </c>
      <c r="H818" s="29">
        <f>VLOOKUP(G818,开关状态表!B:I,7,FALSE)</f>
        <v>1</v>
      </c>
      <c r="I818" s="29">
        <v>387.2</v>
      </c>
      <c r="J818" s="161">
        <v>52.8</v>
      </c>
      <c r="K818" s="29" t="s">
        <v>8732</v>
      </c>
      <c r="L818" s="29"/>
      <c r="M818" s="158" t="s">
        <v>9050</v>
      </c>
      <c r="N818" s="156">
        <f t="shared" si="112"/>
        <v>28557.2</v>
      </c>
      <c r="O818" s="156">
        <f t="shared" si="113"/>
        <v>28610</v>
      </c>
      <c r="P818" s="156">
        <f t="shared" si="114"/>
        <v>19647.2</v>
      </c>
      <c r="Q818" s="156">
        <f t="shared" si="115"/>
        <v>19700</v>
      </c>
      <c r="R818" s="29" t="str">
        <f>VLOOKUP(VLOOKUP(G818,开关状态表!B:H,2,FALSE),矩阵信息表!B:H,2,FALSE)</f>
        <v>CS26</v>
      </c>
      <c r="S818" s="29" t="str">
        <f>VLOOKUP(G818,开关状态表!B:H,5,FALSE)</f>
        <v>RK15R</v>
      </c>
      <c r="T818" s="29" t="str">
        <f>VLOOKUP(G818,开关状态表!B:H,6,FALSE)</f>
        <v>TY15L</v>
      </c>
      <c r="U818" s="29">
        <f>VLOOKUP(R818&amp;"-"&amp;S818,通道清单!C:L,8,FALSE)</f>
        <v>440</v>
      </c>
      <c r="V818" s="29">
        <f>VLOOKUP(R818&amp;"-"&amp;S818,通道清单!C:L,9,FALSE)</f>
        <v>28170</v>
      </c>
      <c r="W818" s="29">
        <f>VLOOKUP(R818&amp;"-"&amp;S818,通道清单!C:L,10,FALSE)</f>
        <v>28610</v>
      </c>
      <c r="X818" s="29">
        <f>VLOOKUP(R818&amp;"-"&amp;T818,通道清单!C:L,9,FALSE)</f>
        <v>19260</v>
      </c>
      <c r="Y818" s="29">
        <f>VLOOKUP(R818&amp;"-"&amp;T818,通道清单!C:L,10,FALSE)</f>
        <v>19700</v>
      </c>
    </row>
    <row r="819" ht="15" hidden="1" spans="1:25">
      <c r="A819" s="29">
        <f t="shared" si="116"/>
        <v>818</v>
      </c>
      <c r="B819" s="29" t="str">
        <f t="shared" si="111"/>
        <v>CS26-1-3-[1][1]-OFF0-BW52.8</v>
      </c>
      <c r="C819" s="29" t="str">
        <f>R819&amp;"_BW"&amp;TEXT(O819-N819,"000.00")&amp;"_U"&amp;VLOOKUP(R819&amp;"-"&amp;S819,通道清单!C:L,5,FALSE)&amp;LEFT("_____",5-LEN(VLOOKUP(R819&amp;"-"&amp;S819,通道清单!C:L,4,FALSE)))&amp;VLOOKUP(R819&amp;"-"&amp;S819,通道清单!C:L,4,FALSE)&amp;"_S"&amp;TEXT(N819,"00000.00")&amp;"_E"&amp;TEXT(O819,"00000.00")&amp;"_D"&amp;VLOOKUP(R819&amp;"-"&amp;T819,通道清单!C:L,5,FALSE)&amp;LEFT("_____",5-LEN(VLOOKUP(R819&amp;"-"&amp;T819,通道清单!C:L,4,FALSE)))&amp;VLOOKUP(R819&amp;"-"&amp;T819,通道清单!C:L,4,FALSE)&amp;"_S"&amp;TEXT(P819,"00000.00")&amp;"_E"&amp;TEXT(Q819,"00000.00")</f>
        <v>CS26_BW052.80_UL____K_S27600.00_E27652.80_DR____Y_S19760.00_E19812.80</v>
      </c>
      <c r="D819" s="29"/>
      <c r="E819" s="29"/>
      <c r="F819" s="29"/>
      <c r="G819" s="29" t="s">
        <v>9108</v>
      </c>
      <c r="H819" s="29">
        <f>VLOOKUP(G819,开关状态表!B:I,7,FALSE)</f>
        <v>1</v>
      </c>
      <c r="I819" s="29">
        <v>0</v>
      </c>
      <c r="J819" s="161">
        <v>52.8</v>
      </c>
      <c r="K819" s="29" t="s">
        <v>8732</v>
      </c>
      <c r="L819" s="29"/>
      <c r="M819" s="158" t="s">
        <v>9050</v>
      </c>
      <c r="N819" s="156">
        <f t="shared" si="112"/>
        <v>27600</v>
      </c>
      <c r="O819" s="156">
        <f t="shared" si="113"/>
        <v>27652.8</v>
      </c>
      <c r="P819" s="156">
        <f t="shared" si="114"/>
        <v>19760</v>
      </c>
      <c r="Q819" s="156">
        <f t="shared" si="115"/>
        <v>19812.8</v>
      </c>
      <c r="R819" s="29" t="str">
        <f>VLOOKUP(VLOOKUP(G819,开关状态表!B:H,2,FALSE),矩阵信息表!B:H,2,FALSE)</f>
        <v>CS26</v>
      </c>
      <c r="S819" s="29" t="str">
        <f>VLOOKUP(G819,开关状态表!B:H,5,FALSE)</f>
        <v>RK16L</v>
      </c>
      <c r="T819" s="29" t="str">
        <f>VLOOKUP(G819,开关状态表!B:H,6,FALSE)</f>
        <v>TY16R</v>
      </c>
      <c r="U819" s="29">
        <f>VLOOKUP(R819&amp;"-"&amp;S819,通道清单!C:L,8,FALSE)</f>
        <v>440</v>
      </c>
      <c r="V819" s="29">
        <f>VLOOKUP(R819&amp;"-"&amp;S819,通道清单!C:L,9,FALSE)</f>
        <v>27600</v>
      </c>
      <c r="W819" s="29">
        <f>VLOOKUP(R819&amp;"-"&amp;S819,通道清单!C:L,10,FALSE)</f>
        <v>28040</v>
      </c>
      <c r="X819" s="29">
        <f>VLOOKUP(R819&amp;"-"&amp;T819,通道清单!C:L,9,FALSE)</f>
        <v>19760</v>
      </c>
      <c r="Y819" s="29">
        <f>VLOOKUP(R819&amp;"-"&amp;T819,通道清单!C:L,10,FALSE)</f>
        <v>20200</v>
      </c>
    </row>
    <row r="820" ht="15" hidden="1" spans="1:25">
      <c r="A820" s="29">
        <f t="shared" si="116"/>
        <v>819</v>
      </c>
      <c r="B820" s="29" t="str">
        <f t="shared" ref="B820:B883" si="117">G820&amp;"-"&amp;"OFF"&amp;I820&amp;"-BW"&amp;J820</f>
        <v>CS26-1-3-[1][1]-OFF250.3-BW110</v>
      </c>
      <c r="C820" s="29" t="str">
        <f>R820&amp;"_BW"&amp;TEXT(O820-N820,"000.00")&amp;"_U"&amp;VLOOKUP(R820&amp;"-"&amp;S820,通道清单!C:L,5,FALSE)&amp;LEFT("_____",5-LEN(VLOOKUP(R820&amp;"-"&amp;S820,通道清单!C:L,4,FALSE)))&amp;VLOOKUP(R820&amp;"-"&amp;S820,通道清单!C:L,4,FALSE)&amp;"_S"&amp;TEXT(N820,"00000.00")&amp;"_E"&amp;TEXT(O820,"00000.00")&amp;"_D"&amp;VLOOKUP(R820&amp;"-"&amp;T820,通道清单!C:L,5,FALSE)&amp;LEFT("_____",5-LEN(VLOOKUP(R820&amp;"-"&amp;T820,通道清单!C:L,4,FALSE)))&amp;VLOOKUP(R820&amp;"-"&amp;T820,通道清单!C:L,4,FALSE)&amp;"_S"&amp;TEXT(P820,"00000.00")&amp;"_E"&amp;TEXT(Q820,"00000.00")</f>
        <v>CS26_BW110.00_UL____K_S27850.30_E27960.30_DR____Y_S20010.30_E20120.30</v>
      </c>
      <c r="D820" s="29"/>
      <c r="E820" s="29"/>
      <c r="F820" s="29"/>
      <c r="G820" s="29" t="s">
        <v>9108</v>
      </c>
      <c r="H820" s="29">
        <f>VLOOKUP(G820,开关状态表!B:I,7,FALSE)</f>
        <v>1</v>
      </c>
      <c r="I820" s="29">
        <v>250.3</v>
      </c>
      <c r="J820" s="161">
        <v>110</v>
      </c>
      <c r="K820" s="29" t="s">
        <v>8732</v>
      </c>
      <c r="L820" s="29"/>
      <c r="M820" s="158" t="s">
        <v>8871</v>
      </c>
      <c r="N820" s="156">
        <f t="shared" ref="N820:N883" si="118">V820+I820</f>
        <v>27850.3</v>
      </c>
      <c r="O820" s="156">
        <f t="shared" ref="O820:O883" si="119">N820+J820</f>
        <v>27960.3</v>
      </c>
      <c r="P820" s="156">
        <f t="shared" ref="P820:P883" si="120">X820+I820</f>
        <v>20010.3</v>
      </c>
      <c r="Q820" s="156">
        <f t="shared" ref="Q820:Q883" si="121">P820+J820</f>
        <v>20120.3</v>
      </c>
      <c r="R820" s="29" t="str">
        <f>VLOOKUP(VLOOKUP(G820,开关状态表!B:H,2,FALSE),矩阵信息表!B:H,2,FALSE)</f>
        <v>CS26</v>
      </c>
      <c r="S820" s="29" t="str">
        <f>VLOOKUP(G820,开关状态表!B:H,5,FALSE)</f>
        <v>RK16L</v>
      </c>
      <c r="T820" s="29" t="str">
        <f>VLOOKUP(G820,开关状态表!B:H,6,FALSE)</f>
        <v>TY16R</v>
      </c>
      <c r="U820" s="29">
        <f>VLOOKUP(R820&amp;"-"&amp;S820,通道清单!C:L,8,FALSE)</f>
        <v>440</v>
      </c>
      <c r="V820" s="29">
        <f>VLOOKUP(R820&amp;"-"&amp;S820,通道清单!C:L,9,FALSE)</f>
        <v>27600</v>
      </c>
      <c r="W820" s="29">
        <f>VLOOKUP(R820&amp;"-"&amp;S820,通道清单!C:L,10,FALSE)</f>
        <v>28040</v>
      </c>
      <c r="X820" s="29">
        <f>VLOOKUP(R820&amp;"-"&amp;T820,通道清单!C:L,9,FALSE)</f>
        <v>19760</v>
      </c>
      <c r="Y820" s="29">
        <f>VLOOKUP(R820&amp;"-"&amp;T820,通道清单!C:L,10,FALSE)</f>
        <v>20200</v>
      </c>
    </row>
    <row r="821" ht="15" hidden="1" spans="1:25">
      <c r="A821" s="29">
        <f t="shared" si="116"/>
        <v>820</v>
      </c>
      <c r="B821" s="29" t="str">
        <f t="shared" si="117"/>
        <v>CS26-1-3-[1][1]-OFF360.3-BW70.4</v>
      </c>
      <c r="C821" s="29" t="str">
        <f>R821&amp;"_BW"&amp;TEXT(O821-N821,"000.00")&amp;"_U"&amp;VLOOKUP(R821&amp;"-"&amp;S821,通道清单!C:L,5,FALSE)&amp;LEFT("_____",5-LEN(VLOOKUP(R821&amp;"-"&amp;S821,通道清单!C:L,4,FALSE)))&amp;VLOOKUP(R821&amp;"-"&amp;S821,通道清单!C:L,4,FALSE)&amp;"_S"&amp;TEXT(N821,"00000.00")&amp;"_E"&amp;TEXT(O821,"00000.00")&amp;"_D"&amp;VLOOKUP(R821&amp;"-"&amp;T821,通道清单!C:L,5,FALSE)&amp;LEFT("_____",5-LEN(VLOOKUP(R821&amp;"-"&amp;T821,通道清单!C:L,4,FALSE)))&amp;VLOOKUP(R821&amp;"-"&amp;T821,通道清单!C:L,4,FALSE)&amp;"_S"&amp;TEXT(P821,"00000.00")&amp;"_E"&amp;TEXT(Q821,"00000.00")</f>
        <v>CS26_BW070.40_UL____K_S27960.30_E28030.70_DR____Y_S20120.30_E20190.70</v>
      </c>
      <c r="D821" s="29"/>
      <c r="E821" s="29"/>
      <c r="F821" s="29"/>
      <c r="G821" s="29" t="s">
        <v>9108</v>
      </c>
      <c r="H821" s="29">
        <f>VLOOKUP(G821,开关状态表!B:I,7,FALSE)</f>
        <v>1</v>
      </c>
      <c r="I821" s="29">
        <v>360.3</v>
      </c>
      <c r="J821" s="161">
        <v>70.4</v>
      </c>
      <c r="K821" s="29" t="s">
        <v>8732</v>
      </c>
      <c r="L821" s="29"/>
      <c r="M821" s="158" t="s">
        <v>8871</v>
      </c>
      <c r="N821" s="156">
        <f t="shared" si="118"/>
        <v>27960.3</v>
      </c>
      <c r="O821" s="156">
        <f t="shared" si="119"/>
        <v>28030.7</v>
      </c>
      <c r="P821" s="156">
        <f t="shared" si="120"/>
        <v>20120.3</v>
      </c>
      <c r="Q821" s="156">
        <f t="shared" si="121"/>
        <v>20190.7</v>
      </c>
      <c r="R821" s="29" t="str">
        <f>VLOOKUP(VLOOKUP(G821,开关状态表!B:H,2,FALSE),矩阵信息表!B:H,2,FALSE)</f>
        <v>CS26</v>
      </c>
      <c r="S821" s="29" t="str">
        <f>VLOOKUP(G821,开关状态表!B:H,5,FALSE)</f>
        <v>RK16L</v>
      </c>
      <c r="T821" s="29" t="str">
        <f>VLOOKUP(G821,开关状态表!B:H,6,FALSE)</f>
        <v>TY16R</v>
      </c>
      <c r="U821" s="29">
        <f>VLOOKUP(R821&amp;"-"&amp;S821,通道清单!C:L,8,FALSE)</f>
        <v>440</v>
      </c>
      <c r="V821" s="29">
        <f>VLOOKUP(R821&amp;"-"&amp;S821,通道清单!C:L,9,FALSE)</f>
        <v>27600</v>
      </c>
      <c r="W821" s="29">
        <f>VLOOKUP(R821&amp;"-"&amp;S821,通道清单!C:L,10,FALSE)</f>
        <v>28040</v>
      </c>
      <c r="X821" s="29">
        <f>VLOOKUP(R821&amp;"-"&amp;T821,通道清单!C:L,9,FALSE)</f>
        <v>19760</v>
      </c>
      <c r="Y821" s="29">
        <f>VLOOKUP(R821&amp;"-"&amp;T821,通道清单!C:L,10,FALSE)</f>
        <v>20200</v>
      </c>
    </row>
    <row r="822" ht="15" hidden="1" spans="1:25">
      <c r="A822" s="29">
        <f t="shared" si="116"/>
        <v>821</v>
      </c>
      <c r="B822" s="29" t="str">
        <f t="shared" si="117"/>
        <v>CS26-1-3-[1][1]-OFF438.95-BW1.05</v>
      </c>
      <c r="C822" s="29" t="str">
        <f>R822&amp;"_BW"&amp;TEXT(O822-N822,"000.00")&amp;"_U"&amp;VLOOKUP(R822&amp;"-"&amp;S822,通道清单!C:L,5,FALSE)&amp;LEFT("_____",5-LEN(VLOOKUP(R822&amp;"-"&amp;S822,通道清单!C:L,4,FALSE)))&amp;VLOOKUP(R822&amp;"-"&amp;S822,通道清单!C:L,4,FALSE)&amp;"_S"&amp;TEXT(N822,"00000.00")&amp;"_E"&amp;TEXT(O822,"00000.00")&amp;"_D"&amp;VLOOKUP(R822&amp;"-"&amp;T822,通道清单!C:L,5,FALSE)&amp;LEFT("_____",5-LEN(VLOOKUP(R822&amp;"-"&amp;T822,通道清单!C:L,4,FALSE)))&amp;VLOOKUP(R822&amp;"-"&amp;T822,通道清单!C:L,4,FALSE)&amp;"_S"&amp;TEXT(P822,"00000.00")&amp;"_E"&amp;TEXT(Q822,"00000.00")</f>
        <v>CS26_BW001.05_UL____K_S28038.95_E28040.00_DR____Y_S20198.95_E20200.00</v>
      </c>
      <c r="D822" s="29"/>
      <c r="E822" s="29"/>
      <c r="F822" s="29"/>
      <c r="G822" s="29" t="s">
        <v>9108</v>
      </c>
      <c r="H822" s="29">
        <f>VLOOKUP(G822,开关状态表!B:I,7,FALSE)</f>
        <v>1</v>
      </c>
      <c r="I822" s="29">
        <v>438.95</v>
      </c>
      <c r="J822" s="161">
        <v>1.05</v>
      </c>
      <c r="K822" s="29" t="s">
        <v>8732</v>
      </c>
      <c r="L822" s="29"/>
      <c r="M822" s="158" t="s">
        <v>8871</v>
      </c>
      <c r="N822" s="156">
        <f t="shared" si="118"/>
        <v>28038.95</v>
      </c>
      <c r="O822" s="156">
        <f t="shared" si="119"/>
        <v>28040</v>
      </c>
      <c r="P822" s="156">
        <f t="shared" si="120"/>
        <v>20198.95</v>
      </c>
      <c r="Q822" s="156">
        <f t="shared" si="121"/>
        <v>20200</v>
      </c>
      <c r="R822" s="29" t="str">
        <f>VLOOKUP(VLOOKUP(G822,开关状态表!B:H,2,FALSE),矩阵信息表!B:H,2,FALSE)</f>
        <v>CS26</v>
      </c>
      <c r="S822" s="29" t="str">
        <f>VLOOKUP(G822,开关状态表!B:H,5,FALSE)</f>
        <v>RK16L</v>
      </c>
      <c r="T822" s="29" t="str">
        <f>VLOOKUP(G822,开关状态表!B:H,6,FALSE)</f>
        <v>TY16R</v>
      </c>
      <c r="U822" s="29">
        <f>VLOOKUP(R822&amp;"-"&amp;S822,通道清单!C:L,8,FALSE)</f>
        <v>440</v>
      </c>
      <c r="V822" s="29">
        <f>VLOOKUP(R822&amp;"-"&amp;S822,通道清单!C:L,9,FALSE)</f>
        <v>27600</v>
      </c>
      <c r="W822" s="29">
        <f>VLOOKUP(R822&amp;"-"&amp;S822,通道清单!C:L,10,FALSE)</f>
        <v>28040</v>
      </c>
      <c r="X822" s="29">
        <f>VLOOKUP(R822&amp;"-"&amp;T822,通道清单!C:L,9,FALSE)</f>
        <v>19760</v>
      </c>
      <c r="Y822" s="29">
        <f>VLOOKUP(R822&amp;"-"&amp;T822,通道清单!C:L,10,FALSE)</f>
        <v>20200</v>
      </c>
    </row>
    <row r="823" ht="15" hidden="1" spans="1:25">
      <c r="A823" s="29">
        <f t="shared" si="116"/>
        <v>822</v>
      </c>
      <c r="B823" s="29" t="str">
        <f t="shared" si="117"/>
        <v>CS26-1-3-[2][2]-OFF0-BW52.8</v>
      </c>
      <c r="C823" s="29" t="str">
        <f>R823&amp;"_BW"&amp;TEXT(O823-N823,"000.00")&amp;"_U"&amp;VLOOKUP(R823&amp;"-"&amp;S823,通道清单!C:L,5,FALSE)&amp;LEFT("_____",5-LEN(VLOOKUP(R823&amp;"-"&amp;S823,通道清单!C:L,4,FALSE)))&amp;VLOOKUP(R823&amp;"-"&amp;S823,通道清单!C:L,4,FALSE)&amp;"_S"&amp;TEXT(N823,"00000.00")&amp;"_E"&amp;TEXT(O823,"00000.00")&amp;"_D"&amp;VLOOKUP(R823&amp;"-"&amp;T823,通道清单!C:L,5,FALSE)&amp;LEFT("_____",5-LEN(VLOOKUP(R823&amp;"-"&amp;T823,通道清单!C:L,4,FALSE)))&amp;VLOOKUP(R823&amp;"-"&amp;T823,通道清单!C:L,4,FALSE)&amp;"_S"&amp;TEXT(P823,"00000.00")&amp;"_E"&amp;TEXT(Q823,"00000.00")</f>
        <v>CS26_BW052.80_UL____K_S28670.00_E28722.80_DR____Y_S19760.00_E19812.80</v>
      </c>
      <c r="D823" s="29"/>
      <c r="E823" s="29"/>
      <c r="F823" s="29"/>
      <c r="G823" s="29" t="s">
        <v>9109</v>
      </c>
      <c r="H823" s="29">
        <f>VLOOKUP(G823,开关状态表!B:I,7,FALSE)</f>
        <v>1</v>
      </c>
      <c r="I823" s="29">
        <v>0</v>
      </c>
      <c r="J823" s="161">
        <v>52.8</v>
      </c>
      <c r="K823" s="29" t="s">
        <v>8732</v>
      </c>
      <c r="L823" s="29"/>
      <c r="M823" s="158" t="s">
        <v>9050</v>
      </c>
      <c r="N823" s="156">
        <f t="shared" si="118"/>
        <v>28670</v>
      </c>
      <c r="O823" s="156">
        <f t="shared" si="119"/>
        <v>28722.8</v>
      </c>
      <c r="P823" s="156">
        <f t="shared" si="120"/>
        <v>19760</v>
      </c>
      <c r="Q823" s="156">
        <f t="shared" si="121"/>
        <v>19812.8</v>
      </c>
      <c r="R823" s="29" t="str">
        <f>VLOOKUP(VLOOKUP(G823,开关状态表!B:H,2,FALSE),矩阵信息表!B:H,2,FALSE)</f>
        <v>CS26</v>
      </c>
      <c r="S823" s="29" t="str">
        <f>VLOOKUP(G823,开关状态表!B:H,5,FALSE)</f>
        <v>RK20L</v>
      </c>
      <c r="T823" s="29" t="str">
        <f>VLOOKUP(G823,开关状态表!B:H,6,FALSE)</f>
        <v>TY20R</v>
      </c>
      <c r="U823" s="29">
        <f>VLOOKUP(R823&amp;"-"&amp;S823,通道清单!C:L,8,FALSE)</f>
        <v>440</v>
      </c>
      <c r="V823" s="29">
        <f>VLOOKUP(R823&amp;"-"&amp;S823,通道清单!C:L,9,FALSE)</f>
        <v>28670</v>
      </c>
      <c r="W823" s="29">
        <f>VLOOKUP(R823&amp;"-"&amp;S823,通道清单!C:L,10,FALSE)</f>
        <v>29110</v>
      </c>
      <c r="X823" s="29">
        <f>VLOOKUP(R823&amp;"-"&amp;T823,通道清单!C:L,9,FALSE)</f>
        <v>19760</v>
      </c>
      <c r="Y823" s="29">
        <f>VLOOKUP(R823&amp;"-"&amp;T823,通道清单!C:L,10,FALSE)</f>
        <v>20200</v>
      </c>
    </row>
    <row r="824" ht="15" hidden="1" spans="1:25">
      <c r="A824" s="29">
        <f t="shared" si="116"/>
        <v>823</v>
      </c>
      <c r="B824" s="29" t="str">
        <f t="shared" si="117"/>
        <v>CS26-1-3-[2][2]-OFF250.3-BW110</v>
      </c>
      <c r="C824" s="29" t="str">
        <f>R824&amp;"_BW"&amp;TEXT(O824-N824,"000.00")&amp;"_U"&amp;VLOOKUP(R824&amp;"-"&amp;S824,通道清单!C:L,5,FALSE)&amp;LEFT("_____",5-LEN(VLOOKUP(R824&amp;"-"&amp;S824,通道清单!C:L,4,FALSE)))&amp;VLOOKUP(R824&amp;"-"&amp;S824,通道清单!C:L,4,FALSE)&amp;"_S"&amp;TEXT(N824,"00000.00")&amp;"_E"&amp;TEXT(O824,"00000.00")&amp;"_D"&amp;VLOOKUP(R824&amp;"-"&amp;T824,通道清单!C:L,5,FALSE)&amp;LEFT("_____",5-LEN(VLOOKUP(R824&amp;"-"&amp;T824,通道清单!C:L,4,FALSE)))&amp;VLOOKUP(R824&amp;"-"&amp;T824,通道清单!C:L,4,FALSE)&amp;"_S"&amp;TEXT(P824,"00000.00")&amp;"_E"&amp;TEXT(Q824,"00000.00")</f>
        <v>CS26_BW110.00_UL____K_S28920.30_E29030.30_DR____Y_S20010.30_E20120.30</v>
      </c>
      <c r="D824" s="29"/>
      <c r="E824" s="29"/>
      <c r="F824" s="29"/>
      <c r="G824" s="29" t="s">
        <v>9109</v>
      </c>
      <c r="H824" s="29">
        <f>VLOOKUP(G824,开关状态表!B:I,7,FALSE)</f>
        <v>1</v>
      </c>
      <c r="I824" s="29">
        <v>250.3</v>
      </c>
      <c r="J824" s="161">
        <v>110</v>
      </c>
      <c r="K824" s="29" t="s">
        <v>8732</v>
      </c>
      <c r="L824" s="29"/>
      <c r="M824" s="158" t="s">
        <v>8871</v>
      </c>
      <c r="N824" s="156">
        <f t="shared" si="118"/>
        <v>28920.3</v>
      </c>
      <c r="O824" s="156">
        <f t="shared" si="119"/>
        <v>29030.3</v>
      </c>
      <c r="P824" s="156">
        <f t="shared" si="120"/>
        <v>20010.3</v>
      </c>
      <c r="Q824" s="156">
        <f t="shared" si="121"/>
        <v>20120.3</v>
      </c>
      <c r="R824" s="29" t="str">
        <f>VLOOKUP(VLOOKUP(G824,开关状态表!B:H,2,FALSE),矩阵信息表!B:H,2,FALSE)</f>
        <v>CS26</v>
      </c>
      <c r="S824" s="29" t="str">
        <f>VLOOKUP(G824,开关状态表!B:H,5,FALSE)</f>
        <v>RK20L</v>
      </c>
      <c r="T824" s="29" t="str">
        <f>VLOOKUP(G824,开关状态表!B:H,6,FALSE)</f>
        <v>TY20R</v>
      </c>
      <c r="U824" s="29">
        <f>VLOOKUP(R824&amp;"-"&amp;S824,通道清单!C:L,8,FALSE)</f>
        <v>440</v>
      </c>
      <c r="V824" s="29">
        <f>VLOOKUP(R824&amp;"-"&amp;S824,通道清单!C:L,9,FALSE)</f>
        <v>28670</v>
      </c>
      <c r="W824" s="29">
        <f>VLOOKUP(R824&amp;"-"&amp;S824,通道清单!C:L,10,FALSE)</f>
        <v>29110</v>
      </c>
      <c r="X824" s="29">
        <f>VLOOKUP(R824&amp;"-"&amp;T824,通道清单!C:L,9,FALSE)</f>
        <v>19760</v>
      </c>
      <c r="Y824" s="29">
        <f>VLOOKUP(R824&amp;"-"&amp;T824,通道清单!C:L,10,FALSE)</f>
        <v>20200</v>
      </c>
    </row>
    <row r="825" ht="15" hidden="1" spans="1:25">
      <c r="A825" s="29">
        <f t="shared" si="116"/>
        <v>824</v>
      </c>
      <c r="B825" s="29" t="str">
        <f t="shared" si="117"/>
        <v>CS26-1-3-[2][2]-OFF360.3-BW70.4</v>
      </c>
      <c r="C825" s="29" t="str">
        <f>R825&amp;"_BW"&amp;TEXT(O825-N825,"000.00")&amp;"_U"&amp;VLOOKUP(R825&amp;"-"&amp;S825,通道清单!C:L,5,FALSE)&amp;LEFT("_____",5-LEN(VLOOKUP(R825&amp;"-"&amp;S825,通道清单!C:L,4,FALSE)))&amp;VLOOKUP(R825&amp;"-"&amp;S825,通道清单!C:L,4,FALSE)&amp;"_S"&amp;TEXT(N825,"00000.00")&amp;"_E"&amp;TEXT(O825,"00000.00")&amp;"_D"&amp;VLOOKUP(R825&amp;"-"&amp;T825,通道清单!C:L,5,FALSE)&amp;LEFT("_____",5-LEN(VLOOKUP(R825&amp;"-"&amp;T825,通道清单!C:L,4,FALSE)))&amp;VLOOKUP(R825&amp;"-"&amp;T825,通道清单!C:L,4,FALSE)&amp;"_S"&amp;TEXT(P825,"00000.00")&amp;"_E"&amp;TEXT(Q825,"00000.00")</f>
        <v>CS26_BW070.40_UL____K_S29030.30_E29100.70_DR____Y_S20120.30_E20190.70</v>
      </c>
      <c r="D825" s="29"/>
      <c r="E825" s="29"/>
      <c r="F825" s="29"/>
      <c r="G825" s="29" t="s">
        <v>9109</v>
      </c>
      <c r="H825" s="29">
        <f>VLOOKUP(G825,开关状态表!B:I,7,FALSE)</f>
        <v>1</v>
      </c>
      <c r="I825" s="29">
        <v>360.3</v>
      </c>
      <c r="J825" s="161">
        <v>70.4</v>
      </c>
      <c r="K825" s="29" t="s">
        <v>8732</v>
      </c>
      <c r="L825" s="29"/>
      <c r="M825" s="158" t="s">
        <v>8871</v>
      </c>
      <c r="N825" s="156">
        <f t="shared" si="118"/>
        <v>29030.3</v>
      </c>
      <c r="O825" s="156">
        <f t="shared" si="119"/>
        <v>29100.7</v>
      </c>
      <c r="P825" s="156">
        <f t="shared" si="120"/>
        <v>20120.3</v>
      </c>
      <c r="Q825" s="156">
        <f t="shared" si="121"/>
        <v>20190.7</v>
      </c>
      <c r="R825" s="29" t="str">
        <f>VLOOKUP(VLOOKUP(G825,开关状态表!B:H,2,FALSE),矩阵信息表!B:H,2,FALSE)</f>
        <v>CS26</v>
      </c>
      <c r="S825" s="29" t="str">
        <f>VLOOKUP(G825,开关状态表!B:H,5,FALSE)</f>
        <v>RK20L</v>
      </c>
      <c r="T825" s="29" t="str">
        <f>VLOOKUP(G825,开关状态表!B:H,6,FALSE)</f>
        <v>TY20R</v>
      </c>
      <c r="U825" s="29">
        <f>VLOOKUP(R825&amp;"-"&amp;S825,通道清单!C:L,8,FALSE)</f>
        <v>440</v>
      </c>
      <c r="V825" s="29">
        <f>VLOOKUP(R825&amp;"-"&amp;S825,通道清单!C:L,9,FALSE)</f>
        <v>28670</v>
      </c>
      <c r="W825" s="29">
        <f>VLOOKUP(R825&amp;"-"&amp;S825,通道清单!C:L,10,FALSE)</f>
        <v>29110</v>
      </c>
      <c r="X825" s="29">
        <f>VLOOKUP(R825&amp;"-"&amp;T825,通道清单!C:L,9,FALSE)</f>
        <v>19760</v>
      </c>
      <c r="Y825" s="29">
        <f>VLOOKUP(R825&amp;"-"&amp;T825,通道清单!C:L,10,FALSE)</f>
        <v>20200</v>
      </c>
    </row>
    <row r="826" ht="15" hidden="1" spans="1:25">
      <c r="A826" s="29">
        <f t="shared" si="116"/>
        <v>825</v>
      </c>
      <c r="B826" s="29" t="str">
        <f t="shared" si="117"/>
        <v>CS26-1-3-[2][2]-OFF438.95-BW1.05</v>
      </c>
      <c r="C826" s="29" t="str">
        <f>R826&amp;"_BW"&amp;TEXT(O826-N826,"000.00")&amp;"_U"&amp;VLOOKUP(R826&amp;"-"&amp;S826,通道清单!C:L,5,FALSE)&amp;LEFT("_____",5-LEN(VLOOKUP(R826&amp;"-"&amp;S826,通道清单!C:L,4,FALSE)))&amp;VLOOKUP(R826&amp;"-"&amp;S826,通道清单!C:L,4,FALSE)&amp;"_S"&amp;TEXT(N826,"00000.00")&amp;"_E"&amp;TEXT(O826,"00000.00")&amp;"_D"&amp;VLOOKUP(R826&amp;"-"&amp;T826,通道清单!C:L,5,FALSE)&amp;LEFT("_____",5-LEN(VLOOKUP(R826&amp;"-"&amp;T826,通道清单!C:L,4,FALSE)))&amp;VLOOKUP(R826&amp;"-"&amp;T826,通道清单!C:L,4,FALSE)&amp;"_S"&amp;TEXT(P826,"00000.00")&amp;"_E"&amp;TEXT(Q826,"00000.00")</f>
        <v>CS26_BW001.05_UL____K_S29108.95_E29110.00_DR____Y_S20198.95_E20200.00</v>
      </c>
      <c r="D826" s="29"/>
      <c r="E826" s="29"/>
      <c r="F826" s="29"/>
      <c r="G826" s="29" t="s">
        <v>9109</v>
      </c>
      <c r="H826" s="29">
        <f>VLOOKUP(G826,开关状态表!B:I,7,FALSE)</f>
        <v>1</v>
      </c>
      <c r="I826" s="29">
        <v>438.95</v>
      </c>
      <c r="J826" s="161">
        <v>1.05</v>
      </c>
      <c r="K826" s="29" t="s">
        <v>8732</v>
      </c>
      <c r="L826" s="29"/>
      <c r="M826" s="158" t="s">
        <v>8871</v>
      </c>
      <c r="N826" s="156">
        <f t="shared" si="118"/>
        <v>29108.95</v>
      </c>
      <c r="O826" s="156">
        <f t="shared" si="119"/>
        <v>29110</v>
      </c>
      <c r="P826" s="156">
        <f t="shared" si="120"/>
        <v>20198.95</v>
      </c>
      <c r="Q826" s="156">
        <f t="shared" si="121"/>
        <v>20200</v>
      </c>
      <c r="R826" s="29" t="str">
        <f>VLOOKUP(VLOOKUP(G826,开关状态表!B:H,2,FALSE),矩阵信息表!B:H,2,FALSE)</f>
        <v>CS26</v>
      </c>
      <c r="S826" s="29" t="str">
        <f>VLOOKUP(G826,开关状态表!B:H,5,FALSE)</f>
        <v>RK20L</v>
      </c>
      <c r="T826" s="29" t="str">
        <f>VLOOKUP(G826,开关状态表!B:H,6,FALSE)</f>
        <v>TY20R</v>
      </c>
      <c r="U826" s="29">
        <f>VLOOKUP(R826&amp;"-"&amp;S826,通道清单!C:L,8,FALSE)</f>
        <v>440</v>
      </c>
      <c r="V826" s="29">
        <f>VLOOKUP(R826&amp;"-"&amp;S826,通道清单!C:L,9,FALSE)</f>
        <v>28670</v>
      </c>
      <c r="W826" s="29">
        <f>VLOOKUP(R826&amp;"-"&amp;S826,通道清单!C:L,10,FALSE)</f>
        <v>29110</v>
      </c>
      <c r="X826" s="29">
        <f>VLOOKUP(R826&amp;"-"&amp;T826,通道清单!C:L,9,FALSE)</f>
        <v>19760</v>
      </c>
      <c r="Y826" s="29">
        <f>VLOOKUP(R826&amp;"-"&amp;T826,通道清单!C:L,10,FALSE)</f>
        <v>20200</v>
      </c>
    </row>
    <row r="827" ht="15" hidden="1" spans="1:25">
      <c r="A827" s="29">
        <f t="shared" si="116"/>
        <v>826</v>
      </c>
      <c r="B827" s="29" t="str">
        <f t="shared" si="117"/>
        <v>CS26-1-3-[7][7]-OFF0-BW52.8</v>
      </c>
      <c r="C827" s="29" t="str">
        <f>R827&amp;"_BW"&amp;TEXT(O827-N827,"000.00")&amp;"_U"&amp;VLOOKUP(R827&amp;"-"&amp;S827,通道清单!C:L,5,FALSE)&amp;LEFT("_____",5-LEN(VLOOKUP(R827&amp;"-"&amp;S827,通道清单!C:L,4,FALSE)))&amp;VLOOKUP(R827&amp;"-"&amp;S827,通道清单!C:L,4,FALSE)&amp;"_S"&amp;TEXT(N827,"00000.00")&amp;"_E"&amp;TEXT(O827,"00000.00")&amp;"_D"&amp;VLOOKUP(R827&amp;"-"&amp;T827,通道清单!C:L,5,FALSE)&amp;LEFT("_____",5-LEN(VLOOKUP(R827&amp;"-"&amp;T827,通道清单!C:L,4,FALSE)))&amp;VLOOKUP(R827&amp;"-"&amp;T827,通道清单!C:L,4,FALSE)&amp;"_S"&amp;TEXT(P827,"00000.00")&amp;"_E"&amp;TEXT(Q827,"00000.00")</f>
        <v>CS26_BW052.80_UR____K_S28670.00_E28722.80_DL____Y_S19760.00_E19812.80</v>
      </c>
      <c r="D827" s="29"/>
      <c r="E827" s="29"/>
      <c r="F827" s="29"/>
      <c r="G827" s="29" t="s">
        <v>9110</v>
      </c>
      <c r="H827" s="29">
        <f>VLOOKUP(G827,开关状态表!B:I,7,FALSE)</f>
        <v>1</v>
      </c>
      <c r="I827" s="29">
        <v>0</v>
      </c>
      <c r="J827" s="161">
        <v>52.8</v>
      </c>
      <c r="K827" s="29" t="s">
        <v>8732</v>
      </c>
      <c r="L827" s="29"/>
      <c r="M827" s="158" t="s">
        <v>9050</v>
      </c>
      <c r="N827" s="156">
        <f t="shared" si="118"/>
        <v>28670</v>
      </c>
      <c r="O827" s="156">
        <f t="shared" si="119"/>
        <v>28722.8</v>
      </c>
      <c r="P827" s="156">
        <f t="shared" si="120"/>
        <v>19760</v>
      </c>
      <c r="Q827" s="156">
        <f t="shared" si="121"/>
        <v>19812.8</v>
      </c>
      <c r="R827" s="29" t="str">
        <f>VLOOKUP(VLOOKUP(G827,开关状态表!B:H,2,FALSE),矩阵信息表!B:H,2,FALSE)</f>
        <v>CS26</v>
      </c>
      <c r="S827" s="29" t="str">
        <f>VLOOKUP(G827,开关状态表!B:H,5,FALSE)</f>
        <v>RK29R</v>
      </c>
      <c r="T827" s="29" t="str">
        <f>VLOOKUP(G827,开关状态表!B:H,6,FALSE)</f>
        <v>TY29L</v>
      </c>
      <c r="U827" s="29">
        <f>VLOOKUP(R827&amp;"-"&amp;S827,通道清单!C:L,8,FALSE)</f>
        <v>440</v>
      </c>
      <c r="V827" s="29">
        <f>VLOOKUP(R827&amp;"-"&amp;S827,通道清单!C:L,9,FALSE)</f>
        <v>28670</v>
      </c>
      <c r="W827" s="29">
        <f>VLOOKUP(R827&amp;"-"&amp;S827,通道清单!C:L,10,FALSE)</f>
        <v>29110</v>
      </c>
      <c r="X827" s="29">
        <f>VLOOKUP(R827&amp;"-"&amp;T827,通道清单!C:L,9,FALSE)</f>
        <v>19760</v>
      </c>
      <c r="Y827" s="29">
        <f>VLOOKUP(R827&amp;"-"&amp;T827,通道清单!C:L,10,FALSE)</f>
        <v>20200</v>
      </c>
    </row>
    <row r="828" ht="15" hidden="1" spans="1:25">
      <c r="A828" s="29">
        <f t="shared" si="116"/>
        <v>827</v>
      </c>
      <c r="B828" s="29" t="str">
        <f t="shared" si="117"/>
        <v>CS26-1-3-[7][7]-OFF250.3-BW110</v>
      </c>
      <c r="C828" s="29" t="str">
        <f>R828&amp;"_BW"&amp;TEXT(O828-N828,"000.00")&amp;"_U"&amp;VLOOKUP(R828&amp;"-"&amp;S828,通道清单!C:L,5,FALSE)&amp;LEFT("_____",5-LEN(VLOOKUP(R828&amp;"-"&amp;S828,通道清单!C:L,4,FALSE)))&amp;VLOOKUP(R828&amp;"-"&amp;S828,通道清单!C:L,4,FALSE)&amp;"_S"&amp;TEXT(N828,"00000.00")&amp;"_E"&amp;TEXT(O828,"00000.00")&amp;"_D"&amp;VLOOKUP(R828&amp;"-"&amp;T828,通道清单!C:L,5,FALSE)&amp;LEFT("_____",5-LEN(VLOOKUP(R828&amp;"-"&amp;T828,通道清单!C:L,4,FALSE)))&amp;VLOOKUP(R828&amp;"-"&amp;T828,通道清单!C:L,4,FALSE)&amp;"_S"&amp;TEXT(P828,"00000.00")&amp;"_E"&amp;TEXT(Q828,"00000.00")</f>
        <v>CS26_BW110.00_UR____K_S28920.30_E29030.30_DL____Y_S20010.30_E20120.30</v>
      </c>
      <c r="D828" s="29"/>
      <c r="E828" s="29"/>
      <c r="F828" s="29"/>
      <c r="G828" s="29" t="s">
        <v>9110</v>
      </c>
      <c r="H828" s="29">
        <f>VLOOKUP(G828,开关状态表!B:I,7,FALSE)</f>
        <v>1</v>
      </c>
      <c r="I828" s="29">
        <v>250.3</v>
      </c>
      <c r="J828" s="161">
        <v>110</v>
      </c>
      <c r="K828" s="29" t="s">
        <v>8732</v>
      </c>
      <c r="L828" s="29"/>
      <c r="M828" s="158" t="s">
        <v>8871</v>
      </c>
      <c r="N828" s="156">
        <f t="shared" si="118"/>
        <v>28920.3</v>
      </c>
      <c r="O828" s="156">
        <f t="shared" si="119"/>
        <v>29030.3</v>
      </c>
      <c r="P828" s="156">
        <f t="shared" si="120"/>
        <v>20010.3</v>
      </c>
      <c r="Q828" s="156">
        <f t="shared" si="121"/>
        <v>20120.3</v>
      </c>
      <c r="R828" s="29" t="str">
        <f>VLOOKUP(VLOOKUP(G828,开关状态表!B:H,2,FALSE),矩阵信息表!B:H,2,FALSE)</f>
        <v>CS26</v>
      </c>
      <c r="S828" s="29" t="str">
        <f>VLOOKUP(G828,开关状态表!B:H,5,FALSE)</f>
        <v>RK29R</v>
      </c>
      <c r="T828" s="29" t="str">
        <f>VLOOKUP(G828,开关状态表!B:H,6,FALSE)</f>
        <v>TY29L</v>
      </c>
      <c r="U828" s="29">
        <f>VLOOKUP(R828&amp;"-"&amp;S828,通道清单!C:L,8,FALSE)</f>
        <v>440</v>
      </c>
      <c r="V828" s="29">
        <f>VLOOKUP(R828&amp;"-"&amp;S828,通道清单!C:L,9,FALSE)</f>
        <v>28670</v>
      </c>
      <c r="W828" s="29">
        <f>VLOOKUP(R828&amp;"-"&amp;S828,通道清单!C:L,10,FALSE)</f>
        <v>29110</v>
      </c>
      <c r="X828" s="29">
        <f>VLOOKUP(R828&amp;"-"&amp;T828,通道清单!C:L,9,FALSE)</f>
        <v>19760</v>
      </c>
      <c r="Y828" s="29">
        <f>VLOOKUP(R828&amp;"-"&amp;T828,通道清单!C:L,10,FALSE)</f>
        <v>20200</v>
      </c>
    </row>
    <row r="829" ht="15" hidden="1" spans="1:25">
      <c r="A829" s="29">
        <f t="shared" ref="A829:A892" si="122">ROW()-1</f>
        <v>828</v>
      </c>
      <c r="B829" s="29" t="str">
        <f t="shared" si="117"/>
        <v>CS26-1-3-[7][7]-OFF360.3-BW70.4</v>
      </c>
      <c r="C829" s="29" t="str">
        <f>R829&amp;"_BW"&amp;TEXT(O829-N829,"000.00")&amp;"_U"&amp;VLOOKUP(R829&amp;"-"&amp;S829,通道清单!C:L,5,FALSE)&amp;LEFT("_____",5-LEN(VLOOKUP(R829&amp;"-"&amp;S829,通道清单!C:L,4,FALSE)))&amp;VLOOKUP(R829&amp;"-"&amp;S829,通道清单!C:L,4,FALSE)&amp;"_S"&amp;TEXT(N829,"00000.00")&amp;"_E"&amp;TEXT(O829,"00000.00")&amp;"_D"&amp;VLOOKUP(R829&amp;"-"&amp;T829,通道清单!C:L,5,FALSE)&amp;LEFT("_____",5-LEN(VLOOKUP(R829&amp;"-"&amp;T829,通道清单!C:L,4,FALSE)))&amp;VLOOKUP(R829&amp;"-"&amp;T829,通道清单!C:L,4,FALSE)&amp;"_S"&amp;TEXT(P829,"00000.00")&amp;"_E"&amp;TEXT(Q829,"00000.00")</f>
        <v>CS26_BW070.40_UR____K_S29030.30_E29100.70_DL____Y_S20120.30_E20190.70</v>
      </c>
      <c r="D829" s="29"/>
      <c r="E829" s="29"/>
      <c r="F829" s="29"/>
      <c r="G829" s="29" t="s">
        <v>9110</v>
      </c>
      <c r="H829" s="29">
        <f>VLOOKUP(G829,开关状态表!B:I,7,FALSE)</f>
        <v>1</v>
      </c>
      <c r="I829" s="29">
        <v>360.3</v>
      </c>
      <c r="J829" s="161">
        <v>70.4</v>
      </c>
      <c r="K829" s="29" t="s">
        <v>8732</v>
      </c>
      <c r="L829" s="29"/>
      <c r="M829" s="158" t="s">
        <v>8871</v>
      </c>
      <c r="N829" s="156">
        <f t="shared" si="118"/>
        <v>29030.3</v>
      </c>
      <c r="O829" s="156">
        <f t="shared" si="119"/>
        <v>29100.7</v>
      </c>
      <c r="P829" s="156">
        <f t="shared" si="120"/>
        <v>20120.3</v>
      </c>
      <c r="Q829" s="156">
        <f t="shared" si="121"/>
        <v>20190.7</v>
      </c>
      <c r="R829" s="29" t="str">
        <f>VLOOKUP(VLOOKUP(G829,开关状态表!B:H,2,FALSE),矩阵信息表!B:H,2,FALSE)</f>
        <v>CS26</v>
      </c>
      <c r="S829" s="29" t="str">
        <f>VLOOKUP(G829,开关状态表!B:H,5,FALSE)</f>
        <v>RK29R</v>
      </c>
      <c r="T829" s="29" t="str">
        <f>VLOOKUP(G829,开关状态表!B:H,6,FALSE)</f>
        <v>TY29L</v>
      </c>
      <c r="U829" s="29">
        <f>VLOOKUP(R829&amp;"-"&amp;S829,通道清单!C:L,8,FALSE)</f>
        <v>440</v>
      </c>
      <c r="V829" s="29">
        <f>VLOOKUP(R829&amp;"-"&amp;S829,通道清单!C:L,9,FALSE)</f>
        <v>28670</v>
      </c>
      <c r="W829" s="29">
        <f>VLOOKUP(R829&amp;"-"&amp;S829,通道清单!C:L,10,FALSE)</f>
        <v>29110</v>
      </c>
      <c r="X829" s="29">
        <f>VLOOKUP(R829&amp;"-"&amp;T829,通道清单!C:L,9,FALSE)</f>
        <v>19760</v>
      </c>
      <c r="Y829" s="29">
        <f>VLOOKUP(R829&amp;"-"&amp;T829,通道清单!C:L,10,FALSE)</f>
        <v>20200</v>
      </c>
    </row>
    <row r="830" ht="15" hidden="1" spans="1:25">
      <c r="A830" s="29">
        <f t="shared" si="122"/>
        <v>829</v>
      </c>
      <c r="B830" s="29" t="str">
        <f t="shared" si="117"/>
        <v>CS26-1-3-[7][7]-OFF438.95-BW1.05</v>
      </c>
      <c r="C830" s="29" t="str">
        <f>R830&amp;"_BW"&amp;TEXT(O830-N830,"000.00")&amp;"_U"&amp;VLOOKUP(R830&amp;"-"&amp;S830,通道清单!C:L,5,FALSE)&amp;LEFT("_____",5-LEN(VLOOKUP(R830&amp;"-"&amp;S830,通道清单!C:L,4,FALSE)))&amp;VLOOKUP(R830&amp;"-"&amp;S830,通道清单!C:L,4,FALSE)&amp;"_S"&amp;TEXT(N830,"00000.00")&amp;"_E"&amp;TEXT(O830,"00000.00")&amp;"_D"&amp;VLOOKUP(R830&amp;"-"&amp;T830,通道清单!C:L,5,FALSE)&amp;LEFT("_____",5-LEN(VLOOKUP(R830&amp;"-"&amp;T830,通道清单!C:L,4,FALSE)))&amp;VLOOKUP(R830&amp;"-"&amp;T830,通道清单!C:L,4,FALSE)&amp;"_S"&amp;TEXT(P830,"00000.00")&amp;"_E"&amp;TEXT(Q830,"00000.00")</f>
        <v>CS26_BW001.05_UR____K_S29108.95_E29110.00_DL____Y_S20198.95_E20200.00</v>
      </c>
      <c r="D830" s="29"/>
      <c r="E830" s="29"/>
      <c r="F830" s="29"/>
      <c r="G830" s="29" t="s">
        <v>9110</v>
      </c>
      <c r="H830" s="29">
        <f>VLOOKUP(G830,开关状态表!B:I,7,FALSE)</f>
        <v>1</v>
      </c>
      <c r="I830" s="29">
        <v>438.95</v>
      </c>
      <c r="J830" s="161">
        <v>1.05</v>
      </c>
      <c r="K830" s="29" t="s">
        <v>8732</v>
      </c>
      <c r="L830" s="29"/>
      <c r="M830" s="158" t="s">
        <v>8871</v>
      </c>
      <c r="N830" s="156">
        <f t="shared" si="118"/>
        <v>29108.95</v>
      </c>
      <c r="O830" s="156">
        <f t="shared" si="119"/>
        <v>29110</v>
      </c>
      <c r="P830" s="156">
        <f t="shared" si="120"/>
        <v>20198.95</v>
      </c>
      <c r="Q830" s="156">
        <f t="shared" si="121"/>
        <v>20200</v>
      </c>
      <c r="R830" s="29" t="str">
        <f>VLOOKUP(VLOOKUP(G830,开关状态表!B:H,2,FALSE),矩阵信息表!B:H,2,FALSE)</f>
        <v>CS26</v>
      </c>
      <c r="S830" s="29" t="str">
        <f>VLOOKUP(G830,开关状态表!B:H,5,FALSE)</f>
        <v>RK29R</v>
      </c>
      <c r="T830" s="29" t="str">
        <f>VLOOKUP(G830,开关状态表!B:H,6,FALSE)</f>
        <v>TY29L</v>
      </c>
      <c r="U830" s="29">
        <f>VLOOKUP(R830&amp;"-"&amp;S830,通道清单!C:L,8,FALSE)</f>
        <v>440</v>
      </c>
      <c r="V830" s="29">
        <f>VLOOKUP(R830&amp;"-"&amp;S830,通道清单!C:L,9,FALSE)</f>
        <v>28670</v>
      </c>
      <c r="W830" s="29">
        <f>VLOOKUP(R830&amp;"-"&amp;S830,通道清单!C:L,10,FALSE)</f>
        <v>29110</v>
      </c>
      <c r="X830" s="29">
        <f>VLOOKUP(R830&amp;"-"&amp;T830,通道清单!C:L,9,FALSE)</f>
        <v>19760</v>
      </c>
      <c r="Y830" s="29">
        <f>VLOOKUP(R830&amp;"-"&amp;T830,通道清单!C:L,10,FALSE)</f>
        <v>20200</v>
      </c>
    </row>
    <row r="831" ht="15" hidden="1" spans="1:25">
      <c r="A831" s="29">
        <f t="shared" si="122"/>
        <v>830</v>
      </c>
      <c r="B831" s="29" t="str">
        <f t="shared" si="117"/>
        <v>CS26-1-3-[8][8]-OFF387.2-BW52.8</v>
      </c>
      <c r="C831" s="29" t="str">
        <f>R831&amp;"_BW"&amp;TEXT(O831-N831,"000.00")&amp;"_U"&amp;VLOOKUP(R831&amp;"-"&amp;S831,通道清单!C:L,5,FALSE)&amp;LEFT("_____",5-LEN(VLOOKUP(R831&amp;"-"&amp;S831,通道清单!C:L,4,FALSE)))&amp;VLOOKUP(R831&amp;"-"&amp;S831,通道清单!C:L,4,FALSE)&amp;"_S"&amp;TEXT(N831,"00000.00")&amp;"_E"&amp;TEXT(O831,"00000.00")&amp;"_D"&amp;VLOOKUP(R831&amp;"-"&amp;T831,通道清单!C:L,5,FALSE)&amp;LEFT("_____",5-LEN(VLOOKUP(R831&amp;"-"&amp;T831,通道清单!C:L,4,FALSE)))&amp;VLOOKUP(R831&amp;"-"&amp;T831,通道清单!C:L,4,FALSE)&amp;"_S"&amp;TEXT(P831,"00000.00")&amp;"_E"&amp;TEXT(Q831,"00000.00")</f>
        <v>CS26_BW052.80_UR____K_S27487.20_E27540.00_DL____Y_S19647.20_E19700.00</v>
      </c>
      <c r="D831" s="29"/>
      <c r="E831" s="29"/>
      <c r="F831" s="29"/>
      <c r="G831" s="29" t="s">
        <v>9111</v>
      </c>
      <c r="H831" s="29">
        <f>VLOOKUP(G831,开关状态表!B:I,7,FALSE)</f>
        <v>1</v>
      </c>
      <c r="I831" s="29">
        <v>387.2</v>
      </c>
      <c r="J831" s="161">
        <v>52.8</v>
      </c>
      <c r="K831" s="29" t="s">
        <v>8732</v>
      </c>
      <c r="L831" s="29"/>
      <c r="M831" s="158" t="s">
        <v>9050</v>
      </c>
      <c r="N831" s="156">
        <f t="shared" si="118"/>
        <v>27487.2</v>
      </c>
      <c r="O831" s="156">
        <f t="shared" si="119"/>
        <v>27540</v>
      </c>
      <c r="P831" s="156">
        <f t="shared" si="120"/>
        <v>19647.2</v>
      </c>
      <c r="Q831" s="156">
        <f t="shared" si="121"/>
        <v>19700</v>
      </c>
      <c r="R831" s="29" t="str">
        <f>VLOOKUP(VLOOKUP(G831,开关状态表!B:H,2,FALSE),矩阵信息表!B:H,2,FALSE)</f>
        <v>CS26</v>
      </c>
      <c r="S831" s="29" t="str">
        <f>VLOOKUP(G831,开关状态表!B:H,5,FALSE)</f>
        <v>RK38R</v>
      </c>
      <c r="T831" s="29" t="str">
        <f>VLOOKUP(G831,开关状态表!B:H,6,FALSE)</f>
        <v>TY38L</v>
      </c>
      <c r="U831" s="29">
        <f>VLOOKUP(R831&amp;"-"&amp;S831,通道清单!C:L,8,FALSE)</f>
        <v>440</v>
      </c>
      <c r="V831" s="29">
        <f>VLOOKUP(R831&amp;"-"&amp;S831,通道清单!C:L,9,FALSE)</f>
        <v>27100</v>
      </c>
      <c r="W831" s="29">
        <f>VLOOKUP(R831&amp;"-"&amp;S831,通道清单!C:L,10,FALSE)</f>
        <v>27540</v>
      </c>
      <c r="X831" s="29">
        <f>VLOOKUP(R831&amp;"-"&amp;T831,通道清单!C:L,9,FALSE)</f>
        <v>19260</v>
      </c>
      <c r="Y831" s="29">
        <f>VLOOKUP(R831&amp;"-"&amp;T831,通道清单!C:L,10,FALSE)</f>
        <v>19700</v>
      </c>
    </row>
    <row r="832" ht="15" hidden="1" spans="1:25">
      <c r="A832" s="29">
        <f t="shared" si="122"/>
        <v>831</v>
      </c>
      <c r="B832" s="29" t="str">
        <f t="shared" si="117"/>
        <v>CS26-1-3-[8][8]-OFF79.7-BW110</v>
      </c>
      <c r="C832" s="29" t="str">
        <f>R832&amp;"_BW"&amp;TEXT(O832-N832,"000.00")&amp;"_U"&amp;VLOOKUP(R832&amp;"-"&amp;S832,通道清单!C:L,5,FALSE)&amp;LEFT("_____",5-LEN(VLOOKUP(R832&amp;"-"&amp;S832,通道清单!C:L,4,FALSE)))&amp;VLOOKUP(R832&amp;"-"&amp;S832,通道清单!C:L,4,FALSE)&amp;"_S"&amp;TEXT(N832,"00000.00")&amp;"_E"&amp;TEXT(O832,"00000.00")&amp;"_D"&amp;VLOOKUP(R832&amp;"-"&amp;T832,通道清单!C:L,5,FALSE)&amp;LEFT("_____",5-LEN(VLOOKUP(R832&amp;"-"&amp;T832,通道清单!C:L,4,FALSE)))&amp;VLOOKUP(R832&amp;"-"&amp;T832,通道清单!C:L,4,FALSE)&amp;"_S"&amp;TEXT(P832,"00000.00")&amp;"_E"&amp;TEXT(Q832,"00000.00")</f>
        <v>CS26_BW110.00_UR____K_S27179.70_E27289.70_DL____Y_S19339.70_E19449.70</v>
      </c>
      <c r="D832" s="29"/>
      <c r="E832" s="29"/>
      <c r="F832" s="29"/>
      <c r="G832" s="29" t="s">
        <v>9111</v>
      </c>
      <c r="H832" s="29">
        <f>VLOOKUP(G832,开关状态表!B:I,7,FALSE)</f>
        <v>1</v>
      </c>
      <c r="I832" s="29">
        <v>79.7</v>
      </c>
      <c r="J832" s="161">
        <v>110</v>
      </c>
      <c r="K832" s="29" t="s">
        <v>8732</v>
      </c>
      <c r="L832" s="29"/>
      <c r="M832" s="158" t="s">
        <v>8871</v>
      </c>
      <c r="N832" s="156">
        <f t="shared" si="118"/>
        <v>27179.7</v>
      </c>
      <c r="O832" s="156">
        <f t="shared" si="119"/>
        <v>27289.7</v>
      </c>
      <c r="P832" s="156">
        <f t="shared" si="120"/>
        <v>19339.7</v>
      </c>
      <c r="Q832" s="156">
        <f t="shared" si="121"/>
        <v>19449.7</v>
      </c>
      <c r="R832" s="29" t="str">
        <f>VLOOKUP(VLOOKUP(G832,开关状态表!B:H,2,FALSE),矩阵信息表!B:H,2,FALSE)</f>
        <v>CS26</v>
      </c>
      <c r="S832" s="29" t="str">
        <f>VLOOKUP(G832,开关状态表!B:H,5,FALSE)</f>
        <v>RK38R</v>
      </c>
      <c r="T832" s="29" t="str">
        <f>VLOOKUP(G832,开关状态表!B:H,6,FALSE)</f>
        <v>TY38L</v>
      </c>
      <c r="U832" s="29">
        <f>VLOOKUP(R832&amp;"-"&amp;S832,通道清单!C:L,8,FALSE)</f>
        <v>440</v>
      </c>
      <c r="V832" s="29">
        <f>VLOOKUP(R832&amp;"-"&amp;S832,通道清单!C:L,9,FALSE)</f>
        <v>27100</v>
      </c>
      <c r="W832" s="29">
        <f>VLOOKUP(R832&amp;"-"&amp;S832,通道清单!C:L,10,FALSE)</f>
        <v>27540</v>
      </c>
      <c r="X832" s="29">
        <f>VLOOKUP(R832&amp;"-"&amp;T832,通道清单!C:L,9,FALSE)</f>
        <v>19260</v>
      </c>
      <c r="Y832" s="29">
        <f>VLOOKUP(R832&amp;"-"&amp;T832,通道清单!C:L,10,FALSE)</f>
        <v>19700</v>
      </c>
    </row>
    <row r="833" ht="15" hidden="1" spans="1:25">
      <c r="A833" s="29">
        <f t="shared" si="122"/>
        <v>832</v>
      </c>
      <c r="B833" s="29" t="str">
        <f t="shared" si="117"/>
        <v>CS26-1-3-[8][8]-OFF9.3-BW70.4</v>
      </c>
      <c r="C833" s="29" t="str">
        <f>R833&amp;"_BW"&amp;TEXT(O833-N833,"000.00")&amp;"_U"&amp;VLOOKUP(R833&amp;"-"&amp;S833,通道清单!C:L,5,FALSE)&amp;LEFT("_____",5-LEN(VLOOKUP(R833&amp;"-"&amp;S833,通道清单!C:L,4,FALSE)))&amp;VLOOKUP(R833&amp;"-"&amp;S833,通道清单!C:L,4,FALSE)&amp;"_S"&amp;TEXT(N833,"00000.00")&amp;"_E"&amp;TEXT(O833,"00000.00")&amp;"_D"&amp;VLOOKUP(R833&amp;"-"&amp;T833,通道清单!C:L,5,FALSE)&amp;LEFT("_____",5-LEN(VLOOKUP(R833&amp;"-"&amp;T833,通道清单!C:L,4,FALSE)))&amp;VLOOKUP(R833&amp;"-"&amp;T833,通道清单!C:L,4,FALSE)&amp;"_S"&amp;TEXT(P833,"00000.00")&amp;"_E"&amp;TEXT(Q833,"00000.00")</f>
        <v>CS26_BW070.40_UR____K_S27109.30_E27179.70_DL____Y_S19269.30_E19339.70</v>
      </c>
      <c r="D833" s="29"/>
      <c r="E833" s="29"/>
      <c r="F833" s="29"/>
      <c r="G833" s="29" t="s">
        <v>9111</v>
      </c>
      <c r="H833" s="29">
        <f>VLOOKUP(G833,开关状态表!B:I,7,FALSE)</f>
        <v>1</v>
      </c>
      <c r="I833" s="29">
        <v>9.3</v>
      </c>
      <c r="J833" s="161">
        <v>70.4</v>
      </c>
      <c r="K833" s="29" t="s">
        <v>8732</v>
      </c>
      <c r="L833" s="29"/>
      <c r="M833" s="158" t="s">
        <v>8871</v>
      </c>
      <c r="N833" s="156">
        <f t="shared" si="118"/>
        <v>27109.3</v>
      </c>
      <c r="O833" s="156">
        <f t="shared" si="119"/>
        <v>27179.7</v>
      </c>
      <c r="P833" s="156">
        <f t="shared" si="120"/>
        <v>19269.3</v>
      </c>
      <c r="Q833" s="156">
        <f t="shared" si="121"/>
        <v>19339.7</v>
      </c>
      <c r="R833" s="29" t="str">
        <f>VLOOKUP(VLOOKUP(G833,开关状态表!B:H,2,FALSE),矩阵信息表!B:H,2,FALSE)</f>
        <v>CS26</v>
      </c>
      <c r="S833" s="29" t="str">
        <f>VLOOKUP(G833,开关状态表!B:H,5,FALSE)</f>
        <v>RK38R</v>
      </c>
      <c r="T833" s="29" t="str">
        <f>VLOOKUP(G833,开关状态表!B:H,6,FALSE)</f>
        <v>TY38L</v>
      </c>
      <c r="U833" s="29">
        <f>VLOOKUP(R833&amp;"-"&amp;S833,通道清单!C:L,8,FALSE)</f>
        <v>440</v>
      </c>
      <c r="V833" s="29">
        <f>VLOOKUP(R833&amp;"-"&amp;S833,通道清单!C:L,9,FALSE)</f>
        <v>27100</v>
      </c>
      <c r="W833" s="29">
        <f>VLOOKUP(R833&amp;"-"&amp;S833,通道清单!C:L,10,FALSE)</f>
        <v>27540</v>
      </c>
      <c r="X833" s="29">
        <f>VLOOKUP(R833&amp;"-"&amp;T833,通道清单!C:L,9,FALSE)</f>
        <v>19260</v>
      </c>
      <c r="Y833" s="29">
        <f>VLOOKUP(R833&amp;"-"&amp;T833,通道清单!C:L,10,FALSE)</f>
        <v>19700</v>
      </c>
    </row>
    <row r="834" ht="15" hidden="1" spans="1:25">
      <c r="A834" s="29">
        <f t="shared" si="122"/>
        <v>833</v>
      </c>
      <c r="B834" s="29" t="str">
        <f t="shared" si="117"/>
        <v>CS26-1-3-[8][8]-OFF0-BW1.05</v>
      </c>
      <c r="C834" s="29" t="str">
        <f>R834&amp;"_BW"&amp;TEXT(O834-N834,"000.00")&amp;"_U"&amp;VLOOKUP(R834&amp;"-"&amp;S834,通道清单!C:L,5,FALSE)&amp;LEFT("_____",5-LEN(VLOOKUP(R834&amp;"-"&amp;S834,通道清单!C:L,4,FALSE)))&amp;VLOOKUP(R834&amp;"-"&amp;S834,通道清单!C:L,4,FALSE)&amp;"_S"&amp;TEXT(N834,"00000.00")&amp;"_E"&amp;TEXT(O834,"00000.00")&amp;"_D"&amp;VLOOKUP(R834&amp;"-"&amp;T834,通道清单!C:L,5,FALSE)&amp;LEFT("_____",5-LEN(VLOOKUP(R834&amp;"-"&amp;T834,通道清单!C:L,4,FALSE)))&amp;VLOOKUP(R834&amp;"-"&amp;T834,通道清单!C:L,4,FALSE)&amp;"_S"&amp;TEXT(P834,"00000.00")&amp;"_E"&amp;TEXT(Q834,"00000.00")</f>
        <v>CS26_BW001.05_UR____K_S27100.00_E27101.05_DL____Y_S19260.00_E19261.05</v>
      </c>
      <c r="D834" s="29"/>
      <c r="E834" s="29"/>
      <c r="F834" s="29"/>
      <c r="G834" s="29" t="s">
        <v>9111</v>
      </c>
      <c r="H834" s="29">
        <f>VLOOKUP(G834,开关状态表!B:I,7,FALSE)</f>
        <v>1</v>
      </c>
      <c r="I834" s="29">
        <v>0</v>
      </c>
      <c r="J834" s="161">
        <v>1.05</v>
      </c>
      <c r="K834" s="29" t="s">
        <v>8732</v>
      </c>
      <c r="L834" s="29"/>
      <c r="M834" s="158" t="s">
        <v>8871</v>
      </c>
      <c r="N834" s="156">
        <f t="shared" si="118"/>
        <v>27100</v>
      </c>
      <c r="O834" s="156">
        <f t="shared" si="119"/>
        <v>27101.05</v>
      </c>
      <c r="P834" s="156">
        <f t="shared" si="120"/>
        <v>19260</v>
      </c>
      <c r="Q834" s="156">
        <f t="shared" si="121"/>
        <v>19261.05</v>
      </c>
      <c r="R834" s="29" t="str">
        <f>VLOOKUP(VLOOKUP(G834,开关状态表!B:H,2,FALSE),矩阵信息表!B:H,2,FALSE)</f>
        <v>CS26</v>
      </c>
      <c r="S834" s="29" t="str">
        <f>VLOOKUP(G834,开关状态表!B:H,5,FALSE)</f>
        <v>RK38R</v>
      </c>
      <c r="T834" s="29" t="str">
        <f>VLOOKUP(G834,开关状态表!B:H,6,FALSE)</f>
        <v>TY38L</v>
      </c>
      <c r="U834" s="29">
        <f>VLOOKUP(R834&amp;"-"&amp;S834,通道清单!C:L,8,FALSE)</f>
        <v>440</v>
      </c>
      <c r="V834" s="29">
        <f>VLOOKUP(R834&amp;"-"&amp;S834,通道清单!C:L,9,FALSE)</f>
        <v>27100</v>
      </c>
      <c r="W834" s="29">
        <f>VLOOKUP(R834&amp;"-"&amp;S834,通道清单!C:L,10,FALSE)</f>
        <v>27540</v>
      </c>
      <c r="X834" s="29">
        <f>VLOOKUP(R834&amp;"-"&amp;T834,通道清单!C:L,9,FALSE)</f>
        <v>19260</v>
      </c>
      <c r="Y834" s="29">
        <f>VLOOKUP(R834&amp;"-"&amp;T834,通道清单!C:L,10,FALSE)</f>
        <v>19700</v>
      </c>
    </row>
    <row r="835" ht="15" hidden="1" spans="1:25">
      <c r="A835" s="29">
        <f t="shared" si="122"/>
        <v>834</v>
      </c>
      <c r="B835" s="29" t="str">
        <f t="shared" si="117"/>
        <v>CS26-1-3-[3][3]-OFF387.2-BW52.8</v>
      </c>
      <c r="C835" s="29" t="str">
        <f>R835&amp;"_BW"&amp;TEXT(O835-N835,"000.00")&amp;"_U"&amp;VLOOKUP(R835&amp;"-"&amp;S835,通道清单!C:L,5,FALSE)&amp;LEFT("_____",5-LEN(VLOOKUP(R835&amp;"-"&amp;S835,通道清单!C:L,4,FALSE)))&amp;VLOOKUP(R835&amp;"-"&amp;S835,通道清单!C:L,4,FALSE)&amp;"_S"&amp;TEXT(N835,"00000.00")&amp;"_E"&amp;TEXT(O835,"00000.00")&amp;"_D"&amp;VLOOKUP(R835&amp;"-"&amp;T835,通道清单!C:L,5,FALSE)&amp;LEFT("_____",5-LEN(VLOOKUP(R835&amp;"-"&amp;T835,通道清单!C:L,4,FALSE)))&amp;VLOOKUP(R835&amp;"-"&amp;T835,通道清单!C:L,4,FALSE)&amp;"_S"&amp;TEXT(P835,"00000.00")&amp;"_E"&amp;TEXT(Q835,"00000.00")</f>
        <v>CS26_BW052.80_UL____K_S28557.20_E28610.00_DR____Y_S19647.20_E19700.00</v>
      </c>
      <c r="D835" s="29"/>
      <c r="E835" s="29"/>
      <c r="F835" s="29"/>
      <c r="G835" s="29" t="s">
        <v>9112</v>
      </c>
      <c r="H835" s="29">
        <f>VLOOKUP(G835,开关状态表!B:I,7,FALSE)</f>
        <v>1</v>
      </c>
      <c r="I835" s="29">
        <v>387.2</v>
      </c>
      <c r="J835" s="161">
        <v>52.8</v>
      </c>
      <c r="K835" s="29" t="s">
        <v>8732</v>
      </c>
      <c r="L835" s="29"/>
      <c r="M835" s="158" t="s">
        <v>9050</v>
      </c>
      <c r="N835" s="156">
        <f t="shared" si="118"/>
        <v>28557.2</v>
      </c>
      <c r="O835" s="156">
        <f t="shared" si="119"/>
        <v>28610</v>
      </c>
      <c r="P835" s="156">
        <f t="shared" si="120"/>
        <v>19647.2</v>
      </c>
      <c r="Q835" s="156">
        <f t="shared" si="121"/>
        <v>19700</v>
      </c>
      <c r="R835" s="29" t="str">
        <f>VLOOKUP(VLOOKUP(G835,开关状态表!B:H,2,FALSE),矩阵信息表!B:H,2,FALSE)</f>
        <v>CS26</v>
      </c>
      <c r="S835" s="29" t="str">
        <f>VLOOKUP(G835,开关状态表!B:H,5,FALSE)</f>
        <v>RK43L</v>
      </c>
      <c r="T835" s="29" t="str">
        <f>VLOOKUP(G835,开关状态表!B:H,6,FALSE)</f>
        <v>TY43R</v>
      </c>
      <c r="U835" s="29">
        <f>VLOOKUP(R835&amp;"-"&amp;S835,通道清单!C:L,8,FALSE)</f>
        <v>440</v>
      </c>
      <c r="V835" s="29">
        <f>VLOOKUP(R835&amp;"-"&amp;S835,通道清单!C:L,9,FALSE)</f>
        <v>28170</v>
      </c>
      <c r="W835" s="29">
        <f>VLOOKUP(R835&amp;"-"&amp;S835,通道清单!C:L,10,FALSE)</f>
        <v>28610</v>
      </c>
      <c r="X835" s="29">
        <f>VLOOKUP(R835&amp;"-"&amp;T835,通道清单!C:L,9,FALSE)</f>
        <v>19260</v>
      </c>
      <c r="Y835" s="29">
        <f>VLOOKUP(R835&amp;"-"&amp;T835,通道清单!C:L,10,FALSE)</f>
        <v>19700</v>
      </c>
    </row>
    <row r="836" ht="15" hidden="1" spans="1:25">
      <c r="A836" s="29">
        <f t="shared" si="122"/>
        <v>835</v>
      </c>
      <c r="B836" s="29" t="str">
        <f t="shared" si="117"/>
        <v>CS26-1-3-[3][3]-OFF79.7-BW110</v>
      </c>
      <c r="C836" s="29" t="str">
        <f>R836&amp;"_BW"&amp;TEXT(O836-N836,"000.00")&amp;"_U"&amp;VLOOKUP(R836&amp;"-"&amp;S836,通道清单!C:L,5,FALSE)&amp;LEFT("_____",5-LEN(VLOOKUP(R836&amp;"-"&amp;S836,通道清单!C:L,4,FALSE)))&amp;VLOOKUP(R836&amp;"-"&amp;S836,通道清单!C:L,4,FALSE)&amp;"_S"&amp;TEXT(N836,"00000.00")&amp;"_E"&amp;TEXT(O836,"00000.00")&amp;"_D"&amp;VLOOKUP(R836&amp;"-"&amp;T836,通道清单!C:L,5,FALSE)&amp;LEFT("_____",5-LEN(VLOOKUP(R836&amp;"-"&amp;T836,通道清单!C:L,4,FALSE)))&amp;VLOOKUP(R836&amp;"-"&amp;T836,通道清单!C:L,4,FALSE)&amp;"_S"&amp;TEXT(P836,"00000.00")&amp;"_E"&amp;TEXT(Q836,"00000.00")</f>
        <v>CS26_BW110.00_UL____K_S28249.70_E28359.70_DR____Y_S19339.70_E19449.70</v>
      </c>
      <c r="D836" s="29"/>
      <c r="E836" s="29"/>
      <c r="F836" s="29"/>
      <c r="G836" s="29" t="s">
        <v>9112</v>
      </c>
      <c r="H836" s="29">
        <f>VLOOKUP(G836,开关状态表!B:I,7,FALSE)</f>
        <v>1</v>
      </c>
      <c r="I836" s="29">
        <v>79.7</v>
      </c>
      <c r="J836" s="161">
        <v>110</v>
      </c>
      <c r="K836" s="29" t="s">
        <v>8732</v>
      </c>
      <c r="L836" s="29"/>
      <c r="M836" s="158" t="s">
        <v>8871</v>
      </c>
      <c r="N836" s="156">
        <f t="shared" si="118"/>
        <v>28249.7</v>
      </c>
      <c r="O836" s="156">
        <f t="shared" si="119"/>
        <v>28359.7</v>
      </c>
      <c r="P836" s="156">
        <f t="shared" si="120"/>
        <v>19339.7</v>
      </c>
      <c r="Q836" s="156">
        <f t="shared" si="121"/>
        <v>19449.7</v>
      </c>
      <c r="R836" s="29" t="str">
        <f>VLOOKUP(VLOOKUP(G836,开关状态表!B:H,2,FALSE),矩阵信息表!B:H,2,FALSE)</f>
        <v>CS26</v>
      </c>
      <c r="S836" s="29" t="str">
        <f>VLOOKUP(G836,开关状态表!B:H,5,FALSE)</f>
        <v>RK43L</v>
      </c>
      <c r="T836" s="29" t="str">
        <f>VLOOKUP(G836,开关状态表!B:H,6,FALSE)</f>
        <v>TY43R</v>
      </c>
      <c r="U836" s="29">
        <f>VLOOKUP(R836&amp;"-"&amp;S836,通道清单!C:L,8,FALSE)</f>
        <v>440</v>
      </c>
      <c r="V836" s="29">
        <f>VLOOKUP(R836&amp;"-"&amp;S836,通道清单!C:L,9,FALSE)</f>
        <v>28170</v>
      </c>
      <c r="W836" s="29">
        <f>VLOOKUP(R836&amp;"-"&amp;S836,通道清单!C:L,10,FALSE)</f>
        <v>28610</v>
      </c>
      <c r="X836" s="29">
        <f>VLOOKUP(R836&amp;"-"&amp;T836,通道清单!C:L,9,FALSE)</f>
        <v>19260</v>
      </c>
      <c r="Y836" s="29">
        <f>VLOOKUP(R836&amp;"-"&amp;T836,通道清单!C:L,10,FALSE)</f>
        <v>19700</v>
      </c>
    </row>
    <row r="837" ht="15" hidden="1" spans="1:25">
      <c r="A837" s="29">
        <f t="shared" si="122"/>
        <v>836</v>
      </c>
      <c r="B837" s="29" t="str">
        <f t="shared" si="117"/>
        <v>CS26-1-3-[3][3]-OFF9.3-BW70.4</v>
      </c>
      <c r="C837" s="29" t="str">
        <f>R837&amp;"_BW"&amp;TEXT(O837-N837,"000.00")&amp;"_U"&amp;VLOOKUP(R837&amp;"-"&amp;S837,通道清单!C:L,5,FALSE)&amp;LEFT("_____",5-LEN(VLOOKUP(R837&amp;"-"&amp;S837,通道清单!C:L,4,FALSE)))&amp;VLOOKUP(R837&amp;"-"&amp;S837,通道清单!C:L,4,FALSE)&amp;"_S"&amp;TEXT(N837,"00000.00")&amp;"_E"&amp;TEXT(O837,"00000.00")&amp;"_D"&amp;VLOOKUP(R837&amp;"-"&amp;T837,通道清单!C:L,5,FALSE)&amp;LEFT("_____",5-LEN(VLOOKUP(R837&amp;"-"&amp;T837,通道清单!C:L,4,FALSE)))&amp;VLOOKUP(R837&amp;"-"&amp;T837,通道清单!C:L,4,FALSE)&amp;"_S"&amp;TEXT(P837,"00000.00")&amp;"_E"&amp;TEXT(Q837,"00000.00")</f>
        <v>CS26_BW070.40_UL____K_S28179.30_E28249.70_DR____Y_S19269.30_E19339.70</v>
      </c>
      <c r="D837" s="29"/>
      <c r="E837" s="29"/>
      <c r="F837" s="29"/>
      <c r="G837" s="29" t="s">
        <v>9112</v>
      </c>
      <c r="H837" s="29">
        <f>VLOOKUP(G837,开关状态表!B:I,7,FALSE)</f>
        <v>1</v>
      </c>
      <c r="I837" s="29">
        <v>9.3</v>
      </c>
      <c r="J837" s="161">
        <v>70.4</v>
      </c>
      <c r="K837" s="29" t="s">
        <v>8732</v>
      </c>
      <c r="L837" s="29"/>
      <c r="M837" s="158" t="s">
        <v>8871</v>
      </c>
      <c r="N837" s="156">
        <f t="shared" si="118"/>
        <v>28179.3</v>
      </c>
      <c r="O837" s="156">
        <f t="shared" si="119"/>
        <v>28249.7</v>
      </c>
      <c r="P837" s="156">
        <f t="shared" si="120"/>
        <v>19269.3</v>
      </c>
      <c r="Q837" s="156">
        <f t="shared" si="121"/>
        <v>19339.7</v>
      </c>
      <c r="R837" s="29" t="str">
        <f>VLOOKUP(VLOOKUP(G837,开关状态表!B:H,2,FALSE),矩阵信息表!B:H,2,FALSE)</f>
        <v>CS26</v>
      </c>
      <c r="S837" s="29" t="str">
        <f>VLOOKUP(G837,开关状态表!B:H,5,FALSE)</f>
        <v>RK43L</v>
      </c>
      <c r="T837" s="29" t="str">
        <f>VLOOKUP(G837,开关状态表!B:H,6,FALSE)</f>
        <v>TY43R</v>
      </c>
      <c r="U837" s="29">
        <f>VLOOKUP(R837&amp;"-"&amp;S837,通道清单!C:L,8,FALSE)</f>
        <v>440</v>
      </c>
      <c r="V837" s="29">
        <f>VLOOKUP(R837&amp;"-"&amp;S837,通道清单!C:L,9,FALSE)</f>
        <v>28170</v>
      </c>
      <c r="W837" s="29">
        <f>VLOOKUP(R837&amp;"-"&amp;S837,通道清单!C:L,10,FALSE)</f>
        <v>28610</v>
      </c>
      <c r="X837" s="29">
        <f>VLOOKUP(R837&amp;"-"&amp;T837,通道清单!C:L,9,FALSE)</f>
        <v>19260</v>
      </c>
      <c r="Y837" s="29">
        <f>VLOOKUP(R837&amp;"-"&amp;T837,通道清单!C:L,10,FALSE)</f>
        <v>19700</v>
      </c>
    </row>
    <row r="838" ht="15" hidden="1" spans="1:25">
      <c r="A838" s="29">
        <f t="shared" si="122"/>
        <v>837</v>
      </c>
      <c r="B838" s="29" t="str">
        <f t="shared" si="117"/>
        <v>CS26-1-3-[3][3]-OFF0-BW1.05</v>
      </c>
      <c r="C838" s="29" t="str">
        <f>R838&amp;"_BW"&amp;TEXT(O838-N838,"000.00")&amp;"_U"&amp;VLOOKUP(R838&amp;"-"&amp;S838,通道清单!C:L,5,FALSE)&amp;LEFT("_____",5-LEN(VLOOKUP(R838&amp;"-"&amp;S838,通道清单!C:L,4,FALSE)))&amp;VLOOKUP(R838&amp;"-"&amp;S838,通道清单!C:L,4,FALSE)&amp;"_S"&amp;TEXT(N838,"00000.00")&amp;"_E"&amp;TEXT(O838,"00000.00")&amp;"_D"&amp;VLOOKUP(R838&amp;"-"&amp;T838,通道清单!C:L,5,FALSE)&amp;LEFT("_____",5-LEN(VLOOKUP(R838&amp;"-"&amp;T838,通道清单!C:L,4,FALSE)))&amp;VLOOKUP(R838&amp;"-"&amp;T838,通道清单!C:L,4,FALSE)&amp;"_S"&amp;TEXT(P838,"00000.00")&amp;"_E"&amp;TEXT(Q838,"00000.00")</f>
        <v>CS26_BW001.05_UL____K_S28170.00_E28171.05_DR____Y_S19260.00_E19261.05</v>
      </c>
      <c r="D838" s="29"/>
      <c r="E838" s="29"/>
      <c r="F838" s="29"/>
      <c r="G838" s="29" t="s">
        <v>9112</v>
      </c>
      <c r="H838" s="29">
        <f>VLOOKUP(G838,开关状态表!B:I,7,FALSE)</f>
        <v>1</v>
      </c>
      <c r="I838" s="29">
        <v>0</v>
      </c>
      <c r="J838" s="161">
        <v>1.05</v>
      </c>
      <c r="K838" s="29" t="s">
        <v>8732</v>
      </c>
      <c r="L838" s="29"/>
      <c r="M838" s="158" t="s">
        <v>8871</v>
      </c>
      <c r="N838" s="156">
        <f t="shared" si="118"/>
        <v>28170</v>
      </c>
      <c r="O838" s="156">
        <f t="shared" si="119"/>
        <v>28171.05</v>
      </c>
      <c r="P838" s="156">
        <f t="shared" si="120"/>
        <v>19260</v>
      </c>
      <c r="Q838" s="156">
        <f t="shared" si="121"/>
        <v>19261.05</v>
      </c>
      <c r="R838" s="29" t="str">
        <f>VLOOKUP(VLOOKUP(G838,开关状态表!B:H,2,FALSE),矩阵信息表!B:H,2,FALSE)</f>
        <v>CS26</v>
      </c>
      <c r="S838" s="29" t="str">
        <f>VLOOKUP(G838,开关状态表!B:H,5,FALSE)</f>
        <v>RK43L</v>
      </c>
      <c r="T838" s="29" t="str">
        <f>VLOOKUP(G838,开关状态表!B:H,6,FALSE)</f>
        <v>TY43R</v>
      </c>
      <c r="U838" s="29">
        <f>VLOOKUP(R838&amp;"-"&amp;S838,通道清单!C:L,8,FALSE)</f>
        <v>440</v>
      </c>
      <c r="V838" s="29">
        <f>VLOOKUP(R838&amp;"-"&amp;S838,通道清单!C:L,9,FALSE)</f>
        <v>28170</v>
      </c>
      <c r="W838" s="29">
        <f>VLOOKUP(R838&amp;"-"&amp;S838,通道清单!C:L,10,FALSE)</f>
        <v>28610</v>
      </c>
      <c r="X838" s="29">
        <f>VLOOKUP(R838&amp;"-"&amp;T838,通道清单!C:L,9,FALSE)</f>
        <v>19260</v>
      </c>
      <c r="Y838" s="29">
        <f>VLOOKUP(R838&amp;"-"&amp;T838,通道清单!C:L,10,FALSE)</f>
        <v>19700</v>
      </c>
    </row>
    <row r="839" ht="15" hidden="1" spans="1:25">
      <c r="A839" s="29">
        <f t="shared" si="122"/>
        <v>838</v>
      </c>
      <c r="B839" s="29" t="str">
        <f t="shared" si="117"/>
        <v>CS26-1-3-[4][4]-OFF387.2-BW52.8</v>
      </c>
      <c r="C839" s="29" t="str">
        <f>R839&amp;"_BW"&amp;TEXT(O839-N839,"000.00")&amp;"_U"&amp;VLOOKUP(R839&amp;"-"&amp;S839,通道清单!C:L,5,FALSE)&amp;LEFT("_____",5-LEN(VLOOKUP(R839&amp;"-"&amp;S839,通道清单!C:L,4,FALSE)))&amp;VLOOKUP(R839&amp;"-"&amp;S839,通道清单!C:L,4,FALSE)&amp;"_S"&amp;TEXT(N839,"00000.00")&amp;"_E"&amp;TEXT(O839,"00000.00")&amp;"_D"&amp;VLOOKUP(R839&amp;"-"&amp;T839,通道清单!C:L,5,FALSE)&amp;LEFT("_____",5-LEN(VLOOKUP(R839&amp;"-"&amp;T839,通道清单!C:L,4,FALSE)))&amp;VLOOKUP(R839&amp;"-"&amp;T839,通道清单!C:L,4,FALSE)&amp;"_S"&amp;TEXT(P839,"00000.00")&amp;"_E"&amp;TEXT(Q839,"00000.00")</f>
        <v>CS26_BW052.80_UL____K_S27487.20_E27540.00_DR____Y_S19647.20_E19700.00</v>
      </c>
      <c r="D839" s="29"/>
      <c r="E839" s="29"/>
      <c r="F839" s="29"/>
      <c r="G839" s="29" t="s">
        <v>9113</v>
      </c>
      <c r="H839" s="29">
        <f>VLOOKUP(G839,开关状态表!B:I,7,FALSE)</f>
        <v>1</v>
      </c>
      <c r="I839" s="29">
        <v>387.2</v>
      </c>
      <c r="J839" s="161">
        <v>52.8</v>
      </c>
      <c r="K839" s="29" t="s">
        <v>8732</v>
      </c>
      <c r="L839" s="29"/>
      <c r="M839" s="158" t="s">
        <v>9050</v>
      </c>
      <c r="N839" s="156">
        <f t="shared" si="118"/>
        <v>27487.2</v>
      </c>
      <c r="O839" s="156">
        <f t="shared" si="119"/>
        <v>27540</v>
      </c>
      <c r="P839" s="156">
        <f t="shared" si="120"/>
        <v>19647.2</v>
      </c>
      <c r="Q839" s="156">
        <f t="shared" si="121"/>
        <v>19700</v>
      </c>
      <c r="R839" s="29" t="str">
        <f>VLOOKUP(VLOOKUP(G839,开关状态表!B:H,2,FALSE),矩阵信息表!B:H,2,FALSE)</f>
        <v>CS26</v>
      </c>
      <c r="S839" s="29" t="str">
        <f>VLOOKUP(G839,开关状态表!B:H,5,FALSE)</f>
        <v>RK45L</v>
      </c>
      <c r="T839" s="29" t="str">
        <f>VLOOKUP(G839,开关状态表!B:H,6,FALSE)</f>
        <v>TY45R</v>
      </c>
      <c r="U839" s="29">
        <f>VLOOKUP(R839&amp;"-"&amp;S839,通道清单!C:L,8,FALSE)</f>
        <v>440</v>
      </c>
      <c r="V839" s="29">
        <f>VLOOKUP(R839&amp;"-"&amp;S839,通道清单!C:L,9,FALSE)</f>
        <v>27100</v>
      </c>
      <c r="W839" s="29">
        <f>VLOOKUP(R839&amp;"-"&amp;S839,通道清单!C:L,10,FALSE)</f>
        <v>27540</v>
      </c>
      <c r="X839" s="29">
        <f>VLOOKUP(R839&amp;"-"&amp;T839,通道清单!C:L,9,FALSE)</f>
        <v>19260</v>
      </c>
      <c r="Y839" s="29">
        <f>VLOOKUP(R839&amp;"-"&amp;T839,通道清单!C:L,10,FALSE)</f>
        <v>19700</v>
      </c>
    </row>
    <row r="840" ht="15" hidden="1" spans="1:25">
      <c r="A840" s="29">
        <f t="shared" si="122"/>
        <v>839</v>
      </c>
      <c r="B840" s="29" t="str">
        <f t="shared" si="117"/>
        <v>CS26-1-3-[4][4]-OFF79.7-BW110</v>
      </c>
      <c r="C840" s="29" t="str">
        <f>R840&amp;"_BW"&amp;TEXT(O840-N840,"000.00")&amp;"_U"&amp;VLOOKUP(R840&amp;"-"&amp;S840,通道清单!C:L,5,FALSE)&amp;LEFT("_____",5-LEN(VLOOKUP(R840&amp;"-"&amp;S840,通道清单!C:L,4,FALSE)))&amp;VLOOKUP(R840&amp;"-"&amp;S840,通道清单!C:L,4,FALSE)&amp;"_S"&amp;TEXT(N840,"00000.00")&amp;"_E"&amp;TEXT(O840,"00000.00")&amp;"_D"&amp;VLOOKUP(R840&amp;"-"&amp;T840,通道清单!C:L,5,FALSE)&amp;LEFT("_____",5-LEN(VLOOKUP(R840&amp;"-"&amp;T840,通道清单!C:L,4,FALSE)))&amp;VLOOKUP(R840&amp;"-"&amp;T840,通道清单!C:L,4,FALSE)&amp;"_S"&amp;TEXT(P840,"00000.00")&amp;"_E"&amp;TEXT(Q840,"00000.00")</f>
        <v>CS26_BW110.00_UL____K_S27179.70_E27289.70_DR____Y_S19339.70_E19449.70</v>
      </c>
      <c r="D840" s="29"/>
      <c r="E840" s="29"/>
      <c r="F840" s="29"/>
      <c r="G840" s="29" t="s">
        <v>9113</v>
      </c>
      <c r="H840" s="29">
        <f>VLOOKUP(G840,开关状态表!B:I,7,FALSE)</f>
        <v>1</v>
      </c>
      <c r="I840" s="29">
        <v>79.7</v>
      </c>
      <c r="J840" s="161">
        <v>110</v>
      </c>
      <c r="K840" s="29" t="s">
        <v>8732</v>
      </c>
      <c r="L840" s="29"/>
      <c r="M840" s="158" t="s">
        <v>8871</v>
      </c>
      <c r="N840" s="156">
        <f t="shared" si="118"/>
        <v>27179.7</v>
      </c>
      <c r="O840" s="156">
        <f t="shared" si="119"/>
        <v>27289.7</v>
      </c>
      <c r="P840" s="156">
        <f t="shared" si="120"/>
        <v>19339.7</v>
      </c>
      <c r="Q840" s="156">
        <f t="shared" si="121"/>
        <v>19449.7</v>
      </c>
      <c r="R840" s="29" t="str">
        <f>VLOOKUP(VLOOKUP(G840,开关状态表!B:H,2,FALSE),矩阵信息表!B:H,2,FALSE)</f>
        <v>CS26</v>
      </c>
      <c r="S840" s="29" t="str">
        <f>VLOOKUP(G840,开关状态表!B:H,5,FALSE)</f>
        <v>RK45L</v>
      </c>
      <c r="T840" s="29" t="str">
        <f>VLOOKUP(G840,开关状态表!B:H,6,FALSE)</f>
        <v>TY45R</v>
      </c>
      <c r="U840" s="29">
        <f>VLOOKUP(R840&amp;"-"&amp;S840,通道清单!C:L,8,FALSE)</f>
        <v>440</v>
      </c>
      <c r="V840" s="29">
        <f>VLOOKUP(R840&amp;"-"&amp;S840,通道清单!C:L,9,FALSE)</f>
        <v>27100</v>
      </c>
      <c r="W840" s="29">
        <f>VLOOKUP(R840&amp;"-"&amp;S840,通道清单!C:L,10,FALSE)</f>
        <v>27540</v>
      </c>
      <c r="X840" s="29">
        <f>VLOOKUP(R840&amp;"-"&amp;T840,通道清单!C:L,9,FALSE)</f>
        <v>19260</v>
      </c>
      <c r="Y840" s="29">
        <f>VLOOKUP(R840&amp;"-"&amp;T840,通道清单!C:L,10,FALSE)</f>
        <v>19700</v>
      </c>
    </row>
    <row r="841" ht="15" hidden="1" spans="1:25">
      <c r="A841" s="29">
        <f t="shared" si="122"/>
        <v>840</v>
      </c>
      <c r="B841" s="29" t="str">
        <f t="shared" si="117"/>
        <v>CS26-1-3-[4][4]-OFF189.7-BW16</v>
      </c>
      <c r="C841" s="29" t="str">
        <f>R841&amp;"_BW"&amp;TEXT(O841-N841,"000.00")&amp;"_U"&amp;VLOOKUP(R841&amp;"-"&amp;S841,通道清单!C:L,5,FALSE)&amp;LEFT("_____",5-LEN(VLOOKUP(R841&amp;"-"&amp;S841,通道清单!C:L,4,FALSE)))&amp;VLOOKUP(R841&amp;"-"&amp;S841,通道清单!C:L,4,FALSE)&amp;"_S"&amp;TEXT(N841,"00000.00")&amp;"_E"&amp;TEXT(O841,"00000.00")&amp;"_D"&amp;VLOOKUP(R841&amp;"-"&amp;T841,通道清单!C:L,5,FALSE)&amp;LEFT("_____",5-LEN(VLOOKUP(R841&amp;"-"&amp;T841,通道清单!C:L,4,FALSE)))&amp;VLOOKUP(R841&amp;"-"&amp;T841,通道清单!C:L,4,FALSE)&amp;"_S"&amp;TEXT(P841,"00000.00")&amp;"_E"&amp;TEXT(Q841,"00000.00")</f>
        <v>CS26_BW016.00_UL____K_S27289.70_E27305.70_DR____Y_S19449.70_E19465.70</v>
      </c>
      <c r="D841" s="29"/>
      <c r="E841" s="29"/>
      <c r="F841" s="29"/>
      <c r="G841" s="29" t="s">
        <v>9113</v>
      </c>
      <c r="H841" s="29">
        <f>VLOOKUP(G841,开关状态表!B:I,7,FALSE)</f>
        <v>1</v>
      </c>
      <c r="I841" s="29">
        <v>189.7</v>
      </c>
      <c r="J841" s="161">
        <v>16</v>
      </c>
      <c r="K841" s="29" t="s">
        <v>8732</v>
      </c>
      <c r="L841" s="29"/>
      <c r="M841" s="158" t="s">
        <v>8871</v>
      </c>
      <c r="N841" s="156">
        <f t="shared" si="118"/>
        <v>27289.7</v>
      </c>
      <c r="O841" s="156">
        <f t="shared" si="119"/>
        <v>27305.7</v>
      </c>
      <c r="P841" s="156">
        <f t="shared" si="120"/>
        <v>19449.7</v>
      </c>
      <c r="Q841" s="156">
        <f t="shared" si="121"/>
        <v>19465.7</v>
      </c>
      <c r="R841" s="29" t="str">
        <f>VLOOKUP(VLOOKUP(G841,开关状态表!B:H,2,FALSE),矩阵信息表!B:H,2,FALSE)</f>
        <v>CS26</v>
      </c>
      <c r="S841" s="29" t="str">
        <f>VLOOKUP(G841,开关状态表!B:H,5,FALSE)</f>
        <v>RK45L</v>
      </c>
      <c r="T841" s="29" t="str">
        <f>VLOOKUP(G841,开关状态表!B:H,6,FALSE)</f>
        <v>TY45R</v>
      </c>
      <c r="U841" s="29">
        <f>VLOOKUP(R841&amp;"-"&amp;S841,通道清单!C:L,8,FALSE)</f>
        <v>440</v>
      </c>
      <c r="V841" s="29">
        <f>VLOOKUP(R841&amp;"-"&amp;S841,通道清单!C:L,9,FALSE)</f>
        <v>27100</v>
      </c>
      <c r="W841" s="29">
        <f>VLOOKUP(R841&amp;"-"&amp;S841,通道清单!C:L,10,FALSE)</f>
        <v>27540</v>
      </c>
      <c r="X841" s="29">
        <f>VLOOKUP(R841&amp;"-"&amp;T841,通道清单!C:L,9,FALSE)</f>
        <v>19260</v>
      </c>
      <c r="Y841" s="29">
        <f>VLOOKUP(R841&amp;"-"&amp;T841,通道清单!C:L,10,FALSE)</f>
        <v>19700</v>
      </c>
    </row>
    <row r="842" ht="15" hidden="1" spans="1:25">
      <c r="A842" s="29">
        <f t="shared" si="122"/>
        <v>841</v>
      </c>
      <c r="B842" s="29" t="str">
        <f t="shared" si="117"/>
        <v>CS26-1-3-[4][4]-OFF9.3-BW70.4</v>
      </c>
      <c r="C842" s="29" t="str">
        <f>R842&amp;"_BW"&amp;TEXT(O842-N842,"000.00")&amp;"_U"&amp;VLOOKUP(R842&amp;"-"&amp;S842,通道清单!C:L,5,FALSE)&amp;LEFT("_____",5-LEN(VLOOKUP(R842&amp;"-"&amp;S842,通道清单!C:L,4,FALSE)))&amp;VLOOKUP(R842&amp;"-"&amp;S842,通道清单!C:L,4,FALSE)&amp;"_S"&amp;TEXT(N842,"00000.00")&amp;"_E"&amp;TEXT(O842,"00000.00")&amp;"_D"&amp;VLOOKUP(R842&amp;"-"&amp;T842,通道清单!C:L,5,FALSE)&amp;LEFT("_____",5-LEN(VLOOKUP(R842&amp;"-"&amp;T842,通道清单!C:L,4,FALSE)))&amp;VLOOKUP(R842&amp;"-"&amp;T842,通道清单!C:L,4,FALSE)&amp;"_S"&amp;TEXT(P842,"00000.00")&amp;"_E"&amp;TEXT(Q842,"00000.00")</f>
        <v>CS26_BW070.40_UL____K_S27109.30_E27179.70_DR____Y_S19269.30_E19339.70</v>
      </c>
      <c r="D842" s="29"/>
      <c r="E842" s="29"/>
      <c r="F842" s="29"/>
      <c r="G842" s="29" t="s">
        <v>9113</v>
      </c>
      <c r="H842" s="29">
        <f>VLOOKUP(G842,开关状态表!B:I,7,FALSE)</f>
        <v>1</v>
      </c>
      <c r="I842" s="29">
        <v>9.3</v>
      </c>
      <c r="J842" s="161">
        <v>70.4</v>
      </c>
      <c r="K842" s="29" t="s">
        <v>8732</v>
      </c>
      <c r="L842" s="29"/>
      <c r="M842" s="158" t="s">
        <v>8871</v>
      </c>
      <c r="N842" s="156">
        <f t="shared" si="118"/>
        <v>27109.3</v>
      </c>
      <c r="O842" s="156">
        <f t="shared" si="119"/>
        <v>27179.7</v>
      </c>
      <c r="P842" s="156">
        <f t="shared" si="120"/>
        <v>19269.3</v>
      </c>
      <c r="Q842" s="156">
        <f t="shared" si="121"/>
        <v>19339.7</v>
      </c>
      <c r="R842" s="29" t="str">
        <f>VLOOKUP(VLOOKUP(G842,开关状态表!B:H,2,FALSE),矩阵信息表!B:H,2,FALSE)</f>
        <v>CS26</v>
      </c>
      <c r="S842" s="29" t="str">
        <f>VLOOKUP(G842,开关状态表!B:H,5,FALSE)</f>
        <v>RK45L</v>
      </c>
      <c r="T842" s="29" t="str">
        <f>VLOOKUP(G842,开关状态表!B:H,6,FALSE)</f>
        <v>TY45R</v>
      </c>
      <c r="U842" s="29">
        <f>VLOOKUP(R842&amp;"-"&amp;S842,通道清单!C:L,8,FALSE)</f>
        <v>440</v>
      </c>
      <c r="V842" s="29">
        <f>VLOOKUP(R842&amp;"-"&amp;S842,通道清单!C:L,9,FALSE)</f>
        <v>27100</v>
      </c>
      <c r="W842" s="29">
        <f>VLOOKUP(R842&amp;"-"&amp;S842,通道清单!C:L,10,FALSE)</f>
        <v>27540</v>
      </c>
      <c r="X842" s="29">
        <f>VLOOKUP(R842&amp;"-"&amp;T842,通道清单!C:L,9,FALSE)</f>
        <v>19260</v>
      </c>
      <c r="Y842" s="29">
        <f>VLOOKUP(R842&amp;"-"&amp;T842,通道清单!C:L,10,FALSE)</f>
        <v>19700</v>
      </c>
    </row>
    <row r="843" ht="15" hidden="1" spans="1:25">
      <c r="A843" s="29">
        <f t="shared" si="122"/>
        <v>842</v>
      </c>
      <c r="B843" s="29" t="str">
        <f t="shared" si="117"/>
        <v>CS26-1-3-[4][4]-OFF0-BW1.05</v>
      </c>
      <c r="C843" s="29" t="str">
        <f>R843&amp;"_BW"&amp;TEXT(O843-N843,"000.00")&amp;"_U"&amp;VLOOKUP(R843&amp;"-"&amp;S843,通道清单!C:L,5,FALSE)&amp;LEFT("_____",5-LEN(VLOOKUP(R843&amp;"-"&amp;S843,通道清单!C:L,4,FALSE)))&amp;VLOOKUP(R843&amp;"-"&amp;S843,通道清单!C:L,4,FALSE)&amp;"_S"&amp;TEXT(N843,"00000.00")&amp;"_E"&amp;TEXT(O843,"00000.00")&amp;"_D"&amp;VLOOKUP(R843&amp;"-"&amp;T843,通道清单!C:L,5,FALSE)&amp;LEFT("_____",5-LEN(VLOOKUP(R843&amp;"-"&amp;T843,通道清单!C:L,4,FALSE)))&amp;VLOOKUP(R843&amp;"-"&amp;T843,通道清单!C:L,4,FALSE)&amp;"_S"&amp;TEXT(P843,"00000.00")&amp;"_E"&amp;TEXT(Q843,"00000.00")</f>
        <v>CS26_BW001.05_UL____K_S27100.00_E27101.05_DR____Y_S19260.00_E19261.05</v>
      </c>
      <c r="D843" s="29"/>
      <c r="E843" s="29"/>
      <c r="F843" s="29"/>
      <c r="G843" s="29" t="s">
        <v>9113</v>
      </c>
      <c r="H843" s="29">
        <f>VLOOKUP(G843,开关状态表!B:I,7,FALSE)</f>
        <v>1</v>
      </c>
      <c r="I843" s="29">
        <v>0</v>
      </c>
      <c r="J843" s="161">
        <v>1.05</v>
      </c>
      <c r="K843" s="29" t="s">
        <v>8732</v>
      </c>
      <c r="L843" s="29"/>
      <c r="M843" s="158" t="s">
        <v>8871</v>
      </c>
      <c r="N843" s="156">
        <f t="shared" si="118"/>
        <v>27100</v>
      </c>
      <c r="O843" s="156">
        <f t="shared" si="119"/>
        <v>27101.05</v>
      </c>
      <c r="P843" s="156">
        <f t="shared" si="120"/>
        <v>19260</v>
      </c>
      <c r="Q843" s="156">
        <f t="shared" si="121"/>
        <v>19261.05</v>
      </c>
      <c r="R843" s="29" t="str">
        <f>VLOOKUP(VLOOKUP(G843,开关状态表!B:H,2,FALSE),矩阵信息表!B:H,2,FALSE)</f>
        <v>CS26</v>
      </c>
      <c r="S843" s="29" t="str">
        <f>VLOOKUP(G843,开关状态表!B:H,5,FALSE)</f>
        <v>RK45L</v>
      </c>
      <c r="T843" s="29" t="str">
        <f>VLOOKUP(G843,开关状态表!B:H,6,FALSE)</f>
        <v>TY45R</v>
      </c>
      <c r="U843" s="29">
        <f>VLOOKUP(R843&amp;"-"&amp;S843,通道清单!C:L,8,FALSE)</f>
        <v>440</v>
      </c>
      <c r="V843" s="29">
        <f>VLOOKUP(R843&amp;"-"&amp;S843,通道清单!C:L,9,FALSE)</f>
        <v>27100</v>
      </c>
      <c r="W843" s="29">
        <f>VLOOKUP(R843&amp;"-"&amp;S843,通道清单!C:L,10,FALSE)</f>
        <v>27540</v>
      </c>
      <c r="X843" s="29">
        <f>VLOOKUP(R843&amp;"-"&amp;T843,通道清单!C:L,9,FALSE)</f>
        <v>19260</v>
      </c>
      <c r="Y843" s="29">
        <f>VLOOKUP(R843&amp;"-"&amp;T843,通道清单!C:L,10,FALSE)</f>
        <v>19700</v>
      </c>
    </row>
    <row r="844" ht="15" hidden="1" spans="1:25">
      <c r="A844" s="29">
        <f t="shared" si="122"/>
        <v>843</v>
      </c>
      <c r="B844" s="29" t="str">
        <f t="shared" si="117"/>
        <v>CS26-1-9-[1][1]-OFF250.3-BW110</v>
      </c>
      <c r="C844" s="29" t="str">
        <f>R844&amp;"_BW"&amp;TEXT(O844-N844,"000.00")&amp;"_U"&amp;VLOOKUP(R844&amp;"-"&amp;S844,通道清单!C:L,5,FALSE)&amp;LEFT("_____",5-LEN(VLOOKUP(R844&amp;"-"&amp;S844,通道清单!C:L,4,FALSE)))&amp;VLOOKUP(R844&amp;"-"&amp;S844,通道清单!C:L,4,FALSE)&amp;"_S"&amp;TEXT(N844,"00000.00")&amp;"_E"&amp;TEXT(O844,"00000.00")&amp;"_D"&amp;VLOOKUP(R844&amp;"-"&amp;T844,通道清单!C:L,5,FALSE)&amp;LEFT("_____",5-LEN(VLOOKUP(R844&amp;"-"&amp;T844,通道清单!C:L,4,FALSE)))&amp;VLOOKUP(R844&amp;"-"&amp;T844,通道清单!C:L,4,FALSE)&amp;"_S"&amp;TEXT(P844,"00000.00")&amp;"_E"&amp;TEXT(Q844,"00000.00")</f>
        <v>CS26_BW110.00_UL____L_S27850.30_E27960.30_DR____Y_S20010.30_E20120.30</v>
      </c>
      <c r="D844" s="29"/>
      <c r="E844" s="29"/>
      <c r="F844" s="29"/>
      <c r="G844" s="29" t="s">
        <v>9114</v>
      </c>
      <c r="H844" s="29">
        <f>VLOOKUP(G844,开关状态表!B:I,7,FALSE)</f>
        <v>1</v>
      </c>
      <c r="I844" s="29">
        <v>250.3</v>
      </c>
      <c r="J844" s="161">
        <v>110</v>
      </c>
      <c r="K844" s="29" t="s">
        <v>8732</v>
      </c>
      <c r="L844" s="29"/>
      <c r="M844" s="158" t="s">
        <v>8871</v>
      </c>
      <c r="N844" s="156">
        <f t="shared" si="118"/>
        <v>27850.3</v>
      </c>
      <c r="O844" s="156">
        <f t="shared" si="119"/>
        <v>27960.3</v>
      </c>
      <c r="P844" s="156">
        <f t="shared" si="120"/>
        <v>20010.3</v>
      </c>
      <c r="Q844" s="156">
        <f t="shared" si="121"/>
        <v>20120.3</v>
      </c>
      <c r="R844" s="29" t="str">
        <f>VLOOKUP(VLOOKUP(G844,开关状态表!B:H,2,FALSE),矩阵信息表!B:H,2,FALSE)</f>
        <v>CS26</v>
      </c>
      <c r="S844" s="29" t="str">
        <f>VLOOKUP(G844,开关状态表!B:H,5,FALSE)</f>
        <v>RL1L</v>
      </c>
      <c r="T844" s="29" t="str">
        <f>VLOOKUP(G844,开关状态表!B:H,6,FALSE)</f>
        <v>TY1R</v>
      </c>
      <c r="U844" s="29">
        <f>VLOOKUP(R844&amp;"-"&amp;S844,通道清单!C:L,8,FALSE)</f>
        <v>440</v>
      </c>
      <c r="V844" s="29">
        <f>VLOOKUP(R844&amp;"-"&amp;S844,通道清单!C:L,9,FALSE)</f>
        <v>27600</v>
      </c>
      <c r="W844" s="29">
        <f>VLOOKUP(R844&amp;"-"&amp;S844,通道清单!C:L,10,FALSE)</f>
        <v>28040</v>
      </c>
      <c r="X844" s="29">
        <f>VLOOKUP(R844&amp;"-"&amp;T844,通道清单!C:L,9,FALSE)</f>
        <v>19760</v>
      </c>
      <c r="Y844" s="29">
        <f>VLOOKUP(R844&amp;"-"&amp;T844,通道清单!C:L,10,FALSE)</f>
        <v>20200</v>
      </c>
    </row>
    <row r="845" ht="15" hidden="1" spans="1:25">
      <c r="A845" s="29">
        <f t="shared" si="122"/>
        <v>844</v>
      </c>
      <c r="B845" s="29" t="str">
        <f t="shared" si="117"/>
        <v>CS26-1-9-[1][1]-OFF438.95-BW1.05</v>
      </c>
      <c r="C845" s="29" t="str">
        <f>R845&amp;"_BW"&amp;TEXT(O845-N845,"000.00")&amp;"_U"&amp;VLOOKUP(R845&amp;"-"&amp;S845,通道清单!C:L,5,FALSE)&amp;LEFT("_____",5-LEN(VLOOKUP(R845&amp;"-"&amp;S845,通道清单!C:L,4,FALSE)))&amp;VLOOKUP(R845&amp;"-"&amp;S845,通道清单!C:L,4,FALSE)&amp;"_S"&amp;TEXT(N845,"00000.00")&amp;"_E"&amp;TEXT(O845,"00000.00")&amp;"_D"&amp;VLOOKUP(R845&amp;"-"&amp;T845,通道清单!C:L,5,FALSE)&amp;LEFT("_____",5-LEN(VLOOKUP(R845&amp;"-"&amp;T845,通道清单!C:L,4,FALSE)))&amp;VLOOKUP(R845&amp;"-"&amp;T845,通道清单!C:L,4,FALSE)&amp;"_S"&amp;TEXT(P845,"00000.00")&amp;"_E"&amp;TEXT(Q845,"00000.00")</f>
        <v>CS26_BW001.05_UL____L_S28038.95_E28040.00_DR____Y_S20198.95_E20200.00</v>
      </c>
      <c r="D845" s="29"/>
      <c r="E845" s="29"/>
      <c r="F845" s="29"/>
      <c r="G845" s="29" t="s">
        <v>9114</v>
      </c>
      <c r="H845" s="29">
        <f>VLOOKUP(G845,开关状态表!B:I,7,FALSE)</f>
        <v>1</v>
      </c>
      <c r="I845" s="29">
        <v>438.95</v>
      </c>
      <c r="J845" s="161">
        <v>1.05</v>
      </c>
      <c r="K845" s="29" t="s">
        <v>8732</v>
      </c>
      <c r="L845" s="29"/>
      <c r="M845" s="158" t="s">
        <v>8871</v>
      </c>
      <c r="N845" s="156">
        <f t="shared" si="118"/>
        <v>28038.95</v>
      </c>
      <c r="O845" s="156">
        <f t="shared" si="119"/>
        <v>28040</v>
      </c>
      <c r="P845" s="156">
        <f t="shared" si="120"/>
        <v>20198.95</v>
      </c>
      <c r="Q845" s="156">
        <f t="shared" si="121"/>
        <v>20200</v>
      </c>
      <c r="R845" s="29" t="str">
        <f>VLOOKUP(VLOOKUP(G845,开关状态表!B:H,2,FALSE),矩阵信息表!B:H,2,FALSE)</f>
        <v>CS26</v>
      </c>
      <c r="S845" s="29" t="str">
        <f>VLOOKUP(G845,开关状态表!B:H,5,FALSE)</f>
        <v>RL1L</v>
      </c>
      <c r="T845" s="29" t="str">
        <f>VLOOKUP(G845,开关状态表!B:H,6,FALSE)</f>
        <v>TY1R</v>
      </c>
      <c r="U845" s="29">
        <f>VLOOKUP(R845&amp;"-"&amp;S845,通道清单!C:L,8,FALSE)</f>
        <v>440</v>
      </c>
      <c r="V845" s="29">
        <f>VLOOKUP(R845&amp;"-"&amp;S845,通道清单!C:L,9,FALSE)</f>
        <v>27600</v>
      </c>
      <c r="W845" s="29">
        <f>VLOOKUP(R845&amp;"-"&amp;S845,通道清单!C:L,10,FALSE)</f>
        <v>28040</v>
      </c>
      <c r="X845" s="29">
        <f>VLOOKUP(R845&amp;"-"&amp;T845,通道清单!C:L,9,FALSE)</f>
        <v>19760</v>
      </c>
      <c r="Y845" s="29">
        <f>VLOOKUP(R845&amp;"-"&amp;T845,通道清单!C:L,10,FALSE)</f>
        <v>20200</v>
      </c>
    </row>
    <row r="846" ht="15" hidden="1" spans="1:25">
      <c r="A846" s="29">
        <f t="shared" si="122"/>
        <v>845</v>
      </c>
      <c r="B846" s="29" t="str">
        <f t="shared" si="117"/>
        <v>CS26-1-9-[1][1]-OFF360.3-BW70.4</v>
      </c>
      <c r="C846" s="29" t="str">
        <f>R846&amp;"_BW"&amp;TEXT(O846-N846,"000.00")&amp;"_U"&amp;VLOOKUP(R846&amp;"-"&amp;S846,通道清单!C:L,5,FALSE)&amp;LEFT("_____",5-LEN(VLOOKUP(R846&amp;"-"&amp;S846,通道清单!C:L,4,FALSE)))&amp;VLOOKUP(R846&amp;"-"&amp;S846,通道清单!C:L,4,FALSE)&amp;"_S"&amp;TEXT(N846,"00000.00")&amp;"_E"&amp;TEXT(O846,"00000.00")&amp;"_D"&amp;VLOOKUP(R846&amp;"-"&amp;T846,通道清单!C:L,5,FALSE)&amp;LEFT("_____",5-LEN(VLOOKUP(R846&amp;"-"&amp;T846,通道清单!C:L,4,FALSE)))&amp;VLOOKUP(R846&amp;"-"&amp;T846,通道清单!C:L,4,FALSE)&amp;"_S"&amp;TEXT(P846,"00000.00")&amp;"_E"&amp;TEXT(Q846,"00000.00")</f>
        <v>CS26_BW070.40_UL____L_S27960.30_E28030.70_DR____Y_S20120.30_E20190.70</v>
      </c>
      <c r="D846" s="29"/>
      <c r="E846" s="29"/>
      <c r="F846" s="29"/>
      <c r="G846" s="29" t="s">
        <v>9114</v>
      </c>
      <c r="H846" s="29">
        <f>VLOOKUP(G846,开关状态表!B:I,7,FALSE)</f>
        <v>1</v>
      </c>
      <c r="I846" s="29">
        <v>360.3</v>
      </c>
      <c r="J846" s="161">
        <v>70.4</v>
      </c>
      <c r="K846" s="29" t="s">
        <v>8732</v>
      </c>
      <c r="L846" s="29"/>
      <c r="M846" s="158" t="s">
        <v>8871</v>
      </c>
      <c r="N846" s="156">
        <f t="shared" si="118"/>
        <v>27960.3</v>
      </c>
      <c r="O846" s="156">
        <f t="shared" si="119"/>
        <v>28030.7</v>
      </c>
      <c r="P846" s="156">
        <f t="shared" si="120"/>
        <v>20120.3</v>
      </c>
      <c r="Q846" s="156">
        <f t="shared" si="121"/>
        <v>20190.7</v>
      </c>
      <c r="R846" s="29" t="str">
        <f>VLOOKUP(VLOOKUP(G846,开关状态表!B:H,2,FALSE),矩阵信息表!B:H,2,FALSE)</f>
        <v>CS26</v>
      </c>
      <c r="S846" s="29" t="str">
        <f>VLOOKUP(G846,开关状态表!B:H,5,FALSE)</f>
        <v>RL1L</v>
      </c>
      <c r="T846" s="29" t="str">
        <f>VLOOKUP(G846,开关状态表!B:H,6,FALSE)</f>
        <v>TY1R</v>
      </c>
      <c r="U846" s="29">
        <f>VLOOKUP(R846&amp;"-"&amp;S846,通道清单!C:L,8,FALSE)</f>
        <v>440</v>
      </c>
      <c r="V846" s="29">
        <f>VLOOKUP(R846&amp;"-"&amp;S846,通道清单!C:L,9,FALSE)</f>
        <v>27600</v>
      </c>
      <c r="W846" s="29">
        <f>VLOOKUP(R846&amp;"-"&amp;S846,通道清单!C:L,10,FALSE)</f>
        <v>28040</v>
      </c>
      <c r="X846" s="29">
        <f>VLOOKUP(R846&amp;"-"&amp;T846,通道清单!C:L,9,FALSE)</f>
        <v>19760</v>
      </c>
      <c r="Y846" s="29">
        <f>VLOOKUP(R846&amp;"-"&amp;T846,通道清单!C:L,10,FALSE)</f>
        <v>20200</v>
      </c>
    </row>
    <row r="847" ht="15" hidden="1" spans="1:25">
      <c r="A847" s="29">
        <f t="shared" si="122"/>
        <v>846</v>
      </c>
      <c r="B847" s="29" t="str">
        <f t="shared" si="117"/>
        <v>CS26-1-9-[1][1]-OFF0-BW52.8</v>
      </c>
      <c r="C847" s="29" t="str">
        <f>R847&amp;"_BW"&amp;TEXT(O847-N847,"000.00")&amp;"_U"&amp;VLOOKUP(R847&amp;"-"&amp;S847,通道清单!C:L,5,FALSE)&amp;LEFT("_____",5-LEN(VLOOKUP(R847&amp;"-"&amp;S847,通道清单!C:L,4,FALSE)))&amp;VLOOKUP(R847&amp;"-"&amp;S847,通道清单!C:L,4,FALSE)&amp;"_S"&amp;TEXT(N847,"00000.00")&amp;"_E"&amp;TEXT(O847,"00000.00")&amp;"_D"&amp;VLOOKUP(R847&amp;"-"&amp;T847,通道清单!C:L,5,FALSE)&amp;LEFT("_____",5-LEN(VLOOKUP(R847&amp;"-"&amp;T847,通道清单!C:L,4,FALSE)))&amp;VLOOKUP(R847&amp;"-"&amp;T847,通道清单!C:L,4,FALSE)&amp;"_S"&amp;TEXT(P847,"00000.00")&amp;"_E"&amp;TEXT(Q847,"00000.00")</f>
        <v>CS26_BW052.80_UL____L_S27600.00_E27652.80_DR____Y_S19760.00_E19812.80</v>
      </c>
      <c r="D847" s="29"/>
      <c r="E847" s="29"/>
      <c r="F847" s="29"/>
      <c r="G847" s="29" t="s">
        <v>9114</v>
      </c>
      <c r="H847" s="29">
        <f>VLOOKUP(G847,开关状态表!B:I,7,FALSE)</f>
        <v>1</v>
      </c>
      <c r="I847" s="29">
        <v>0</v>
      </c>
      <c r="J847" s="161">
        <v>52.8</v>
      </c>
      <c r="K847" s="29" t="s">
        <v>8732</v>
      </c>
      <c r="L847" s="29"/>
      <c r="M847" s="158" t="s">
        <v>9050</v>
      </c>
      <c r="N847" s="156">
        <f t="shared" si="118"/>
        <v>27600</v>
      </c>
      <c r="O847" s="156">
        <f t="shared" si="119"/>
        <v>27652.8</v>
      </c>
      <c r="P847" s="156">
        <f t="shared" si="120"/>
        <v>19760</v>
      </c>
      <c r="Q847" s="156">
        <f t="shared" si="121"/>
        <v>19812.8</v>
      </c>
      <c r="R847" s="29" t="str">
        <f>VLOOKUP(VLOOKUP(G847,开关状态表!B:H,2,FALSE),矩阵信息表!B:H,2,FALSE)</f>
        <v>CS26</v>
      </c>
      <c r="S847" s="29" t="str">
        <f>VLOOKUP(G847,开关状态表!B:H,5,FALSE)</f>
        <v>RL1L</v>
      </c>
      <c r="T847" s="29" t="str">
        <f>VLOOKUP(G847,开关状态表!B:H,6,FALSE)</f>
        <v>TY1R</v>
      </c>
      <c r="U847" s="29">
        <f>VLOOKUP(R847&amp;"-"&amp;S847,通道清单!C:L,8,FALSE)</f>
        <v>440</v>
      </c>
      <c r="V847" s="29">
        <f>VLOOKUP(R847&amp;"-"&amp;S847,通道清单!C:L,9,FALSE)</f>
        <v>27600</v>
      </c>
      <c r="W847" s="29">
        <f>VLOOKUP(R847&amp;"-"&amp;S847,通道清单!C:L,10,FALSE)</f>
        <v>28040</v>
      </c>
      <c r="X847" s="29">
        <f>VLOOKUP(R847&amp;"-"&amp;T847,通道清单!C:L,9,FALSE)</f>
        <v>19760</v>
      </c>
      <c r="Y847" s="29">
        <f>VLOOKUP(R847&amp;"-"&amp;T847,通道清单!C:L,10,FALSE)</f>
        <v>20200</v>
      </c>
    </row>
    <row r="848" ht="15" hidden="1" spans="1:25">
      <c r="A848" s="29">
        <f t="shared" si="122"/>
        <v>847</v>
      </c>
      <c r="B848" s="29" t="str">
        <f t="shared" si="117"/>
        <v>CS26-1-9-[2][2]-OFF438.95-BW1.05</v>
      </c>
      <c r="C848" s="29" t="str">
        <f>R848&amp;"_BW"&amp;TEXT(O848-N848,"000.00")&amp;"_U"&amp;VLOOKUP(R848&amp;"-"&amp;S848,通道清单!C:L,5,FALSE)&amp;LEFT("_____",5-LEN(VLOOKUP(R848&amp;"-"&amp;S848,通道清单!C:L,4,FALSE)))&amp;VLOOKUP(R848&amp;"-"&amp;S848,通道清单!C:L,4,FALSE)&amp;"_S"&amp;TEXT(N848,"00000.00")&amp;"_E"&amp;TEXT(O848,"00000.00")&amp;"_D"&amp;VLOOKUP(R848&amp;"-"&amp;T848,通道清单!C:L,5,FALSE)&amp;LEFT("_____",5-LEN(VLOOKUP(R848&amp;"-"&amp;T848,通道清单!C:L,4,FALSE)))&amp;VLOOKUP(R848&amp;"-"&amp;T848,通道清单!C:L,4,FALSE)&amp;"_S"&amp;TEXT(P848,"00000.00")&amp;"_E"&amp;TEXT(Q848,"00000.00")</f>
        <v>CS26_BW001.05_UL____L_S29108.95_E29110.00_DR____Y_S20198.95_E20200.00</v>
      </c>
      <c r="D848" s="29"/>
      <c r="E848" s="29"/>
      <c r="F848" s="29"/>
      <c r="G848" s="29" t="s">
        <v>9115</v>
      </c>
      <c r="H848" s="29">
        <f>VLOOKUP(G848,开关状态表!B:I,7,FALSE)</f>
        <v>1</v>
      </c>
      <c r="I848" s="29">
        <v>438.95</v>
      </c>
      <c r="J848" s="161">
        <v>1.05</v>
      </c>
      <c r="K848" s="29" t="s">
        <v>8732</v>
      </c>
      <c r="L848" s="29"/>
      <c r="M848" s="158" t="s">
        <v>8871</v>
      </c>
      <c r="N848" s="156">
        <f t="shared" si="118"/>
        <v>29108.95</v>
      </c>
      <c r="O848" s="156">
        <f t="shared" si="119"/>
        <v>29110</v>
      </c>
      <c r="P848" s="156">
        <f t="shared" si="120"/>
        <v>20198.95</v>
      </c>
      <c r="Q848" s="156">
        <f t="shared" si="121"/>
        <v>20200</v>
      </c>
      <c r="R848" s="29" t="str">
        <f>VLOOKUP(VLOOKUP(G848,开关状态表!B:H,2,FALSE),矩阵信息表!B:H,2,FALSE)</f>
        <v>CS26</v>
      </c>
      <c r="S848" s="29" t="str">
        <f>VLOOKUP(G848,开关状态表!B:H,5,FALSE)</f>
        <v>RL3L</v>
      </c>
      <c r="T848" s="29" t="str">
        <f>VLOOKUP(G848,开关状态表!B:H,6,FALSE)</f>
        <v>TY3R</v>
      </c>
      <c r="U848" s="29">
        <f>VLOOKUP(R848&amp;"-"&amp;S848,通道清单!C:L,8,FALSE)</f>
        <v>440</v>
      </c>
      <c r="V848" s="29">
        <f>VLOOKUP(R848&amp;"-"&amp;S848,通道清单!C:L,9,FALSE)</f>
        <v>28670</v>
      </c>
      <c r="W848" s="29">
        <f>VLOOKUP(R848&amp;"-"&amp;S848,通道清单!C:L,10,FALSE)</f>
        <v>29110</v>
      </c>
      <c r="X848" s="29">
        <f>VLOOKUP(R848&amp;"-"&amp;T848,通道清单!C:L,9,FALSE)</f>
        <v>19760</v>
      </c>
      <c r="Y848" s="29">
        <f>VLOOKUP(R848&amp;"-"&amp;T848,通道清单!C:L,10,FALSE)</f>
        <v>20200</v>
      </c>
    </row>
    <row r="849" ht="15" hidden="1" spans="1:25">
      <c r="A849" s="29">
        <f t="shared" si="122"/>
        <v>848</v>
      </c>
      <c r="B849" s="29" t="str">
        <f t="shared" si="117"/>
        <v>CS26-1-9-[2][2]-OFF250.3-BW110</v>
      </c>
      <c r="C849" s="29" t="str">
        <f>R849&amp;"_BW"&amp;TEXT(O849-N849,"000.00")&amp;"_U"&amp;VLOOKUP(R849&amp;"-"&amp;S849,通道清单!C:L,5,FALSE)&amp;LEFT("_____",5-LEN(VLOOKUP(R849&amp;"-"&amp;S849,通道清单!C:L,4,FALSE)))&amp;VLOOKUP(R849&amp;"-"&amp;S849,通道清单!C:L,4,FALSE)&amp;"_S"&amp;TEXT(N849,"00000.00")&amp;"_E"&amp;TEXT(O849,"00000.00")&amp;"_D"&amp;VLOOKUP(R849&amp;"-"&amp;T849,通道清单!C:L,5,FALSE)&amp;LEFT("_____",5-LEN(VLOOKUP(R849&amp;"-"&amp;T849,通道清单!C:L,4,FALSE)))&amp;VLOOKUP(R849&amp;"-"&amp;T849,通道清单!C:L,4,FALSE)&amp;"_S"&amp;TEXT(P849,"00000.00")&amp;"_E"&amp;TEXT(Q849,"00000.00")</f>
        <v>CS26_BW110.00_UL____L_S28920.30_E29030.30_DR____Y_S20010.30_E20120.30</v>
      </c>
      <c r="D849" s="29"/>
      <c r="E849" s="29"/>
      <c r="F849" s="29"/>
      <c r="G849" s="29" t="s">
        <v>9115</v>
      </c>
      <c r="H849" s="29">
        <f>VLOOKUP(G849,开关状态表!B:I,7,FALSE)</f>
        <v>1</v>
      </c>
      <c r="I849" s="29">
        <v>250.3</v>
      </c>
      <c r="J849" s="161">
        <v>110</v>
      </c>
      <c r="K849" s="29" t="s">
        <v>8732</v>
      </c>
      <c r="L849" s="29"/>
      <c r="M849" s="158" t="s">
        <v>8871</v>
      </c>
      <c r="N849" s="156">
        <f t="shared" si="118"/>
        <v>28920.3</v>
      </c>
      <c r="O849" s="156">
        <f t="shared" si="119"/>
        <v>29030.3</v>
      </c>
      <c r="P849" s="156">
        <f t="shared" si="120"/>
        <v>20010.3</v>
      </c>
      <c r="Q849" s="156">
        <f t="shared" si="121"/>
        <v>20120.3</v>
      </c>
      <c r="R849" s="29" t="str">
        <f>VLOOKUP(VLOOKUP(G849,开关状态表!B:H,2,FALSE),矩阵信息表!B:H,2,FALSE)</f>
        <v>CS26</v>
      </c>
      <c r="S849" s="29" t="str">
        <f>VLOOKUP(G849,开关状态表!B:H,5,FALSE)</f>
        <v>RL3L</v>
      </c>
      <c r="T849" s="29" t="str">
        <f>VLOOKUP(G849,开关状态表!B:H,6,FALSE)</f>
        <v>TY3R</v>
      </c>
      <c r="U849" s="29">
        <f>VLOOKUP(R849&amp;"-"&amp;S849,通道清单!C:L,8,FALSE)</f>
        <v>440</v>
      </c>
      <c r="V849" s="29">
        <f>VLOOKUP(R849&amp;"-"&amp;S849,通道清单!C:L,9,FALSE)</f>
        <v>28670</v>
      </c>
      <c r="W849" s="29">
        <f>VLOOKUP(R849&amp;"-"&amp;S849,通道清单!C:L,10,FALSE)</f>
        <v>29110</v>
      </c>
      <c r="X849" s="29">
        <f>VLOOKUP(R849&amp;"-"&amp;T849,通道清单!C:L,9,FALSE)</f>
        <v>19760</v>
      </c>
      <c r="Y849" s="29">
        <f>VLOOKUP(R849&amp;"-"&amp;T849,通道清单!C:L,10,FALSE)</f>
        <v>20200</v>
      </c>
    </row>
    <row r="850" ht="15" hidden="1" spans="1:25">
      <c r="A850" s="29">
        <f t="shared" si="122"/>
        <v>849</v>
      </c>
      <c r="B850" s="29" t="str">
        <f t="shared" si="117"/>
        <v>CS26-1-9-[2][2]-OFF360.3-BW70.4</v>
      </c>
      <c r="C850" s="29" t="str">
        <f>R850&amp;"_BW"&amp;TEXT(O850-N850,"000.00")&amp;"_U"&amp;VLOOKUP(R850&amp;"-"&amp;S850,通道清单!C:L,5,FALSE)&amp;LEFT("_____",5-LEN(VLOOKUP(R850&amp;"-"&amp;S850,通道清单!C:L,4,FALSE)))&amp;VLOOKUP(R850&amp;"-"&amp;S850,通道清单!C:L,4,FALSE)&amp;"_S"&amp;TEXT(N850,"00000.00")&amp;"_E"&amp;TEXT(O850,"00000.00")&amp;"_D"&amp;VLOOKUP(R850&amp;"-"&amp;T850,通道清单!C:L,5,FALSE)&amp;LEFT("_____",5-LEN(VLOOKUP(R850&amp;"-"&amp;T850,通道清单!C:L,4,FALSE)))&amp;VLOOKUP(R850&amp;"-"&amp;T850,通道清单!C:L,4,FALSE)&amp;"_S"&amp;TEXT(P850,"00000.00")&amp;"_E"&amp;TEXT(Q850,"00000.00")</f>
        <v>CS26_BW070.40_UL____L_S29030.30_E29100.70_DR____Y_S20120.30_E20190.70</v>
      </c>
      <c r="D850" s="29"/>
      <c r="E850" s="29"/>
      <c r="F850" s="29"/>
      <c r="G850" s="29" t="s">
        <v>9115</v>
      </c>
      <c r="H850" s="29">
        <f>VLOOKUP(G850,开关状态表!B:I,7,FALSE)</f>
        <v>1</v>
      </c>
      <c r="I850" s="29">
        <v>360.3</v>
      </c>
      <c r="J850" s="161">
        <v>70.4</v>
      </c>
      <c r="K850" s="29" t="s">
        <v>8732</v>
      </c>
      <c r="L850" s="29"/>
      <c r="M850" s="158" t="s">
        <v>8871</v>
      </c>
      <c r="N850" s="156">
        <f t="shared" si="118"/>
        <v>29030.3</v>
      </c>
      <c r="O850" s="156">
        <f t="shared" si="119"/>
        <v>29100.7</v>
      </c>
      <c r="P850" s="156">
        <f t="shared" si="120"/>
        <v>20120.3</v>
      </c>
      <c r="Q850" s="156">
        <f t="shared" si="121"/>
        <v>20190.7</v>
      </c>
      <c r="R850" s="29" t="str">
        <f>VLOOKUP(VLOOKUP(G850,开关状态表!B:H,2,FALSE),矩阵信息表!B:H,2,FALSE)</f>
        <v>CS26</v>
      </c>
      <c r="S850" s="29" t="str">
        <f>VLOOKUP(G850,开关状态表!B:H,5,FALSE)</f>
        <v>RL3L</v>
      </c>
      <c r="T850" s="29" t="str">
        <f>VLOOKUP(G850,开关状态表!B:H,6,FALSE)</f>
        <v>TY3R</v>
      </c>
      <c r="U850" s="29">
        <f>VLOOKUP(R850&amp;"-"&amp;S850,通道清单!C:L,8,FALSE)</f>
        <v>440</v>
      </c>
      <c r="V850" s="29">
        <f>VLOOKUP(R850&amp;"-"&amp;S850,通道清单!C:L,9,FALSE)</f>
        <v>28670</v>
      </c>
      <c r="W850" s="29">
        <f>VLOOKUP(R850&amp;"-"&amp;S850,通道清单!C:L,10,FALSE)</f>
        <v>29110</v>
      </c>
      <c r="X850" s="29">
        <f>VLOOKUP(R850&amp;"-"&amp;T850,通道清单!C:L,9,FALSE)</f>
        <v>19760</v>
      </c>
      <c r="Y850" s="29">
        <f>VLOOKUP(R850&amp;"-"&amp;T850,通道清单!C:L,10,FALSE)</f>
        <v>20200</v>
      </c>
    </row>
    <row r="851" ht="15" hidden="1" spans="1:25">
      <c r="A851" s="29">
        <f t="shared" si="122"/>
        <v>850</v>
      </c>
      <c r="B851" s="29" t="str">
        <f t="shared" si="117"/>
        <v>CS26-1-9-[2][2]-OFF0-BW52.8</v>
      </c>
      <c r="C851" s="29" t="str">
        <f>R851&amp;"_BW"&amp;TEXT(O851-N851,"000.00")&amp;"_U"&amp;VLOOKUP(R851&amp;"-"&amp;S851,通道清单!C:L,5,FALSE)&amp;LEFT("_____",5-LEN(VLOOKUP(R851&amp;"-"&amp;S851,通道清单!C:L,4,FALSE)))&amp;VLOOKUP(R851&amp;"-"&amp;S851,通道清单!C:L,4,FALSE)&amp;"_S"&amp;TEXT(N851,"00000.00")&amp;"_E"&amp;TEXT(O851,"00000.00")&amp;"_D"&amp;VLOOKUP(R851&amp;"-"&amp;T851,通道清单!C:L,5,FALSE)&amp;LEFT("_____",5-LEN(VLOOKUP(R851&amp;"-"&amp;T851,通道清单!C:L,4,FALSE)))&amp;VLOOKUP(R851&amp;"-"&amp;T851,通道清单!C:L,4,FALSE)&amp;"_S"&amp;TEXT(P851,"00000.00")&amp;"_E"&amp;TEXT(Q851,"00000.00")</f>
        <v>CS26_BW052.80_UL____L_S28670.00_E28722.80_DR____Y_S19760.00_E19812.80</v>
      </c>
      <c r="D851" s="29"/>
      <c r="E851" s="29"/>
      <c r="F851" s="29"/>
      <c r="G851" s="29" t="s">
        <v>9115</v>
      </c>
      <c r="H851" s="29">
        <f>VLOOKUP(G851,开关状态表!B:I,7,FALSE)</f>
        <v>1</v>
      </c>
      <c r="I851" s="29">
        <v>0</v>
      </c>
      <c r="J851" s="161">
        <v>52.8</v>
      </c>
      <c r="K851" s="29" t="s">
        <v>8732</v>
      </c>
      <c r="L851" s="29"/>
      <c r="M851" s="158" t="s">
        <v>9050</v>
      </c>
      <c r="N851" s="156">
        <f t="shared" si="118"/>
        <v>28670</v>
      </c>
      <c r="O851" s="156">
        <f t="shared" si="119"/>
        <v>28722.8</v>
      </c>
      <c r="P851" s="156">
        <f t="shared" si="120"/>
        <v>19760</v>
      </c>
      <c r="Q851" s="156">
        <f t="shared" si="121"/>
        <v>19812.8</v>
      </c>
      <c r="R851" s="29" t="str">
        <f>VLOOKUP(VLOOKUP(G851,开关状态表!B:H,2,FALSE),矩阵信息表!B:H,2,FALSE)</f>
        <v>CS26</v>
      </c>
      <c r="S851" s="29" t="str">
        <f>VLOOKUP(G851,开关状态表!B:H,5,FALSE)</f>
        <v>RL3L</v>
      </c>
      <c r="T851" s="29" t="str">
        <f>VLOOKUP(G851,开关状态表!B:H,6,FALSE)</f>
        <v>TY3R</v>
      </c>
      <c r="U851" s="29">
        <f>VLOOKUP(R851&amp;"-"&amp;S851,通道清单!C:L,8,FALSE)</f>
        <v>440</v>
      </c>
      <c r="V851" s="29">
        <f>VLOOKUP(R851&amp;"-"&amp;S851,通道清单!C:L,9,FALSE)</f>
        <v>28670</v>
      </c>
      <c r="W851" s="29">
        <f>VLOOKUP(R851&amp;"-"&amp;S851,通道清单!C:L,10,FALSE)</f>
        <v>29110</v>
      </c>
      <c r="X851" s="29">
        <f>VLOOKUP(R851&amp;"-"&amp;T851,通道清单!C:L,9,FALSE)</f>
        <v>19760</v>
      </c>
      <c r="Y851" s="29">
        <f>VLOOKUP(R851&amp;"-"&amp;T851,通道清单!C:L,10,FALSE)</f>
        <v>20200</v>
      </c>
    </row>
    <row r="852" ht="15" hidden="1" spans="1:25">
      <c r="A852" s="29">
        <f t="shared" si="122"/>
        <v>851</v>
      </c>
      <c r="B852" s="29" t="str">
        <f t="shared" si="117"/>
        <v>CS26-1-9-[3][3]-OFF0-BW1.05</v>
      </c>
      <c r="C852" s="29" t="str">
        <f>R852&amp;"_BW"&amp;TEXT(O852-N852,"000.00")&amp;"_U"&amp;VLOOKUP(R852&amp;"-"&amp;S852,通道清单!C:L,5,FALSE)&amp;LEFT("_____",5-LEN(VLOOKUP(R852&amp;"-"&amp;S852,通道清单!C:L,4,FALSE)))&amp;VLOOKUP(R852&amp;"-"&amp;S852,通道清单!C:L,4,FALSE)&amp;"_S"&amp;TEXT(N852,"00000.00")&amp;"_E"&amp;TEXT(O852,"00000.00")&amp;"_D"&amp;VLOOKUP(R852&amp;"-"&amp;T852,通道清单!C:L,5,FALSE)&amp;LEFT("_____",5-LEN(VLOOKUP(R852&amp;"-"&amp;T852,通道清单!C:L,4,FALSE)))&amp;VLOOKUP(R852&amp;"-"&amp;T852,通道清单!C:L,4,FALSE)&amp;"_S"&amp;TEXT(P852,"00000.00")&amp;"_E"&amp;TEXT(Q852,"00000.00")</f>
        <v>CS26_BW001.05_UL____L_S27100.00_E27101.05_DR____Y_S19260.00_E19261.05</v>
      </c>
      <c r="D852" s="29"/>
      <c r="E852" s="29"/>
      <c r="F852" s="29"/>
      <c r="G852" s="29" t="s">
        <v>9116</v>
      </c>
      <c r="H852" s="29">
        <f>VLOOKUP(G852,开关状态表!B:I,7,FALSE)</f>
        <v>1</v>
      </c>
      <c r="I852" s="29">
        <v>0</v>
      </c>
      <c r="J852" s="161">
        <v>1.05</v>
      </c>
      <c r="K852" s="29" t="s">
        <v>8732</v>
      </c>
      <c r="L852" s="29"/>
      <c r="M852" s="158" t="s">
        <v>8871</v>
      </c>
      <c r="N852" s="156">
        <f t="shared" si="118"/>
        <v>27100</v>
      </c>
      <c r="O852" s="156">
        <f t="shared" si="119"/>
        <v>27101.05</v>
      </c>
      <c r="P852" s="156">
        <f t="shared" si="120"/>
        <v>19260</v>
      </c>
      <c r="Q852" s="156">
        <f t="shared" si="121"/>
        <v>19261.05</v>
      </c>
      <c r="R852" s="29" t="str">
        <f>VLOOKUP(VLOOKUP(G852,开关状态表!B:H,2,FALSE),矩阵信息表!B:H,2,FALSE)</f>
        <v>CS26</v>
      </c>
      <c r="S852" s="29" t="str">
        <f>VLOOKUP(G852,开关状态表!B:H,5,FALSE)</f>
        <v>RL4L</v>
      </c>
      <c r="T852" s="29" t="str">
        <f>VLOOKUP(G852,开关状态表!B:H,6,FALSE)</f>
        <v>TY4R</v>
      </c>
      <c r="U852" s="29">
        <f>VLOOKUP(R852&amp;"-"&amp;S852,通道清单!C:L,8,FALSE)</f>
        <v>440</v>
      </c>
      <c r="V852" s="29">
        <f>VLOOKUP(R852&amp;"-"&amp;S852,通道清单!C:L,9,FALSE)</f>
        <v>27100</v>
      </c>
      <c r="W852" s="29">
        <f>VLOOKUP(R852&amp;"-"&amp;S852,通道清单!C:L,10,FALSE)</f>
        <v>27540</v>
      </c>
      <c r="X852" s="29">
        <f>VLOOKUP(R852&amp;"-"&amp;T852,通道清单!C:L,9,FALSE)</f>
        <v>19260</v>
      </c>
      <c r="Y852" s="29">
        <f>VLOOKUP(R852&amp;"-"&amp;T852,通道清单!C:L,10,FALSE)</f>
        <v>19700</v>
      </c>
    </row>
    <row r="853" ht="15" hidden="1" spans="1:25">
      <c r="A853" s="29">
        <f t="shared" si="122"/>
        <v>852</v>
      </c>
      <c r="B853" s="29" t="str">
        <f t="shared" si="117"/>
        <v>CS26-1-9-[3][3]-OFF79.7-BW110</v>
      </c>
      <c r="C853" s="29" t="str">
        <f>R853&amp;"_BW"&amp;TEXT(O853-N853,"000.00")&amp;"_U"&amp;VLOOKUP(R853&amp;"-"&amp;S853,通道清单!C:L,5,FALSE)&amp;LEFT("_____",5-LEN(VLOOKUP(R853&amp;"-"&amp;S853,通道清单!C:L,4,FALSE)))&amp;VLOOKUP(R853&amp;"-"&amp;S853,通道清单!C:L,4,FALSE)&amp;"_S"&amp;TEXT(N853,"00000.00")&amp;"_E"&amp;TEXT(O853,"00000.00")&amp;"_D"&amp;VLOOKUP(R853&amp;"-"&amp;T853,通道清单!C:L,5,FALSE)&amp;LEFT("_____",5-LEN(VLOOKUP(R853&amp;"-"&amp;T853,通道清单!C:L,4,FALSE)))&amp;VLOOKUP(R853&amp;"-"&amp;T853,通道清单!C:L,4,FALSE)&amp;"_S"&amp;TEXT(P853,"00000.00")&amp;"_E"&amp;TEXT(Q853,"00000.00")</f>
        <v>CS26_BW110.00_UL____L_S27179.70_E27289.70_DR____Y_S19339.70_E19449.70</v>
      </c>
      <c r="D853" s="29"/>
      <c r="E853" s="29"/>
      <c r="F853" s="29"/>
      <c r="G853" s="29" t="s">
        <v>9116</v>
      </c>
      <c r="H853" s="29">
        <f>VLOOKUP(G853,开关状态表!B:I,7,FALSE)</f>
        <v>1</v>
      </c>
      <c r="I853" s="29">
        <v>79.7</v>
      </c>
      <c r="J853" s="161">
        <v>110</v>
      </c>
      <c r="K853" s="29" t="s">
        <v>8732</v>
      </c>
      <c r="L853" s="29"/>
      <c r="M853" s="158" t="s">
        <v>8871</v>
      </c>
      <c r="N853" s="156">
        <f t="shared" si="118"/>
        <v>27179.7</v>
      </c>
      <c r="O853" s="156">
        <f t="shared" si="119"/>
        <v>27289.7</v>
      </c>
      <c r="P853" s="156">
        <f t="shared" si="120"/>
        <v>19339.7</v>
      </c>
      <c r="Q853" s="156">
        <f t="shared" si="121"/>
        <v>19449.7</v>
      </c>
      <c r="R853" s="29" t="str">
        <f>VLOOKUP(VLOOKUP(G853,开关状态表!B:H,2,FALSE),矩阵信息表!B:H,2,FALSE)</f>
        <v>CS26</v>
      </c>
      <c r="S853" s="29" t="str">
        <f>VLOOKUP(G853,开关状态表!B:H,5,FALSE)</f>
        <v>RL4L</v>
      </c>
      <c r="T853" s="29" t="str">
        <f>VLOOKUP(G853,开关状态表!B:H,6,FALSE)</f>
        <v>TY4R</v>
      </c>
      <c r="U853" s="29">
        <f>VLOOKUP(R853&amp;"-"&amp;S853,通道清单!C:L,8,FALSE)</f>
        <v>440</v>
      </c>
      <c r="V853" s="29">
        <f>VLOOKUP(R853&amp;"-"&amp;S853,通道清单!C:L,9,FALSE)</f>
        <v>27100</v>
      </c>
      <c r="W853" s="29">
        <f>VLOOKUP(R853&amp;"-"&amp;S853,通道清单!C:L,10,FALSE)</f>
        <v>27540</v>
      </c>
      <c r="X853" s="29">
        <f>VLOOKUP(R853&amp;"-"&amp;T853,通道清单!C:L,9,FALSE)</f>
        <v>19260</v>
      </c>
      <c r="Y853" s="29">
        <f>VLOOKUP(R853&amp;"-"&amp;T853,通道清单!C:L,10,FALSE)</f>
        <v>19700</v>
      </c>
    </row>
    <row r="854" ht="15" hidden="1" spans="1:25">
      <c r="A854" s="29">
        <f t="shared" si="122"/>
        <v>853</v>
      </c>
      <c r="B854" s="29" t="str">
        <f t="shared" si="117"/>
        <v>CS26-1-9-[3][3]-OFF9.3-BW70.4</v>
      </c>
      <c r="C854" s="29" t="str">
        <f>R854&amp;"_BW"&amp;TEXT(O854-N854,"000.00")&amp;"_U"&amp;VLOOKUP(R854&amp;"-"&amp;S854,通道清单!C:L,5,FALSE)&amp;LEFT("_____",5-LEN(VLOOKUP(R854&amp;"-"&amp;S854,通道清单!C:L,4,FALSE)))&amp;VLOOKUP(R854&amp;"-"&amp;S854,通道清单!C:L,4,FALSE)&amp;"_S"&amp;TEXT(N854,"00000.00")&amp;"_E"&amp;TEXT(O854,"00000.00")&amp;"_D"&amp;VLOOKUP(R854&amp;"-"&amp;T854,通道清单!C:L,5,FALSE)&amp;LEFT("_____",5-LEN(VLOOKUP(R854&amp;"-"&amp;T854,通道清单!C:L,4,FALSE)))&amp;VLOOKUP(R854&amp;"-"&amp;T854,通道清单!C:L,4,FALSE)&amp;"_S"&amp;TEXT(P854,"00000.00")&amp;"_E"&amp;TEXT(Q854,"00000.00")</f>
        <v>CS26_BW070.40_UL____L_S27109.30_E27179.70_DR____Y_S19269.30_E19339.70</v>
      </c>
      <c r="D854" s="29"/>
      <c r="E854" s="29"/>
      <c r="F854" s="29"/>
      <c r="G854" s="29" t="s">
        <v>9116</v>
      </c>
      <c r="H854" s="29">
        <f>VLOOKUP(G854,开关状态表!B:I,7,FALSE)</f>
        <v>1</v>
      </c>
      <c r="I854" s="29">
        <v>9.3</v>
      </c>
      <c r="J854" s="161">
        <v>70.4</v>
      </c>
      <c r="K854" s="29" t="s">
        <v>8732</v>
      </c>
      <c r="L854" s="29"/>
      <c r="M854" s="158" t="s">
        <v>8871</v>
      </c>
      <c r="N854" s="156">
        <f t="shared" si="118"/>
        <v>27109.3</v>
      </c>
      <c r="O854" s="156">
        <f t="shared" si="119"/>
        <v>27179.7</v>
      </c>
      <c r="P854" s="156">
        <f t="shared" si="120"/>
        <v>19269.3</v>
      </c>
      <c r="Q854" s="156">
        <f t="shared" si="121"/>
        <v>19339.7</v>
      </c>
      <c r="R854" s="29" t="str">
        <f>VLOOKUP(VLOOKUP(G854,开关状态表!B:H,2,FALSE),矩阵信息表!B:H,2,FALSE)</f>
        <v>CS26</v>
      </c>
      <c r="S854" s="29" t="str">
        <f>VLOOKUP(G854,开关状态表!B:H,5,FALSE)</f>
        <v>RL4L</v>
      </c>
      <c r="T854" s="29" t="str">
        <f>VLOOKUP(G854,开关状态表!B:H,6,FALSE)</f>
        <v>TY4R</v>
      </c>
      <c r="U854" s="29">
        <f>VLOOKUP(R854&amp;"-"&amp;S854,通道清单!C:L,8,FALSE)</f>
        <v>440</v>
      </c>
      <c r="V854" s="29">
        <f>VLOOKUP(R854&amp;"-"&amp;S854,通道清单!C:L,9,FALSE)</f>
        <v>27100</v>
      </c>
      <c r="W854" s="29">
        <f>VLOOKUP(R854&amp;"-"&amp;S854,通道清单!C:L,10,FALSE)</f>
        <v>27540</v>
      </c>
      <c r="X854" s="29">
        <f>VLOOKUP(R854&amp;"-"&amp;T854,通道清单!C:L,9,FALSE)</f>
        <v>19260</v>
      </c>
      <c r="Y854" s="29">
        <f>VLOOKUP(R854&amp;"-"&amp;T854,通道清单!C:L,10,FALSE)</f>
        <v>19700</v>
      </c>
    </row>
    <row r="855" ht="15" hidden="1" spans="1:25">
      <c r="A855" s="29">
        <f t="shared" si="122"/>
        <v>854</v>
      </c>
      <c r="B855" s="29" t="str">
        <f t="shared" si="117"/>
        <v>CS26-1-9-[3][3]-OFF387.2-BW52.8</v>
      </c>
      <c r="C855" s="29" t="str">
        <f>R855&amp;"_BW"&amp;TEXT(O855-N855,"000.00")&amp;"_U"&amp;VLOOKUP(R855&amp;"-"&amp;S855,通道清单!C:L,5,FALSE)&amp;LEFT("_____",5-LEN(VLOOKUP(R855&amp;"-"&amp;S855,通道清单!C:L,4,FALSE)))&amp;VLOOKUP(R855&amp;"-"&amp;S855,通道清单!C:L,4,FALSE)&amp;"_S"&amp;TEXT(N855,"00000.00")&amp;"_E"&amp;TEXT(O855,"00000.00")&amp;"_D"&amp;VLOOKUP(R855&amp;"-"&amp;T855,通道清单!C:L,5,FALSE)&amp;LEFT("_____",5-LEN(VLOOKUP(R855&amp;"-"&amp;T855,通道清单!C:L,4,FALSE)))&amp;VLOOKUP(R855&amp;"-"&amp;T855,通道清单!C:L,4,FALSE)&amp;"_S"&amp;TEXT(P855,"00000.00")&amp;"_E"&amp;TEXT(Q855,"00000.00")</f>
        <v>CS26_BW052.80_UL____L_S27487.20_E27540.00_DR____Y_S19647.20_E19700.00</v>
      </c>
      <c r="D855" s="29"/>
      <c r="E855" s="29"/>
      <c r="F855" s="29"/>
      <c r="G855" s="29" t="s">
        <v>9116</v>
      </c>
      <c r="H855" s="29">
        <f>VLOOKUP(G855,开关状态表!B:I,7,FALSE)</f>
        <v>1</v>
      </c>
      <c r="I855" s="29">
        <v>387.2</v>
      </c>
      <c r="J855" s="161">
        <v>52.8</v>
      </c>
      <c r="K855" s="29" t="s">
        <v>8732</v>
      </c>
      <c r="L855" s="29"/>
      <c r="M855" s="158" t="s">
        <v>9050</v>
      </c>
      <c r="N855" s="156">
        <f t="shared" si="118"/>
        <v>27487.2</v>
      </c>
      <c r="O855" s="156">
        <f t="shared" si="119"/>
        <v>27540</v>
      </c>
      <c r="P855" s="156">
        <f t="shared" si="120"/>
        <v>19647.2</v>
      </c>
      <c r="Q855" s="156">
        <f t="shared" si="121"/>
        <v>19700</v>
      </c>
      <c r="R855" s="29" t="str">
        <f>VLOOKUP(VLOOKUP(G855,开关状态表!B:H,2,FALSE),矩阵信息表!B:H,2,FALSE)</f>
        <v>CS26</v>
      </c>
      <c r="S855" s="29" t="str">
        <f>VLOOKUP(G855,开关状态表!B:H,5,FALSE)</f>
        <v>RL4L</v>
      </c>
      <c r="T855" s="29" t="str">
        <f>VLOOKUP(G855,开关状态表!B:H,6,FALSE)</f>
        <v>TY4R</v>
      </c>
      <c r="U855" s="29">
        <f>VLOOKUP(R855&amp;"-"&amp;S855,通道清单!C:L,8,FALSE)</f>
        <v>440</v>
      </c>
      <c r="V855" s="29">
        <f>VLOOKUP(R855&amp;"-"&amp;S855,通道清单!C:L,9,FALSE)</f>
        <v>27100</v>
      </c>
      <c r="W855" s="29">
        <f>VLOOKUP(R855&amp;"-"&amp;S855,通道清单!C:L,10,FALSE)</f>
        <v>27540</v>
      </c>
      <c r="X855" s="29">
        <f>VLOOKUP(R855&amp;"-"&amp;T855,通道清单!C:L,9,FALSE)</f>
        <v>19260</v>
      </c>
      <c r="Y855" s="29">
        <f>VLOOKUP(R855&amp;"-"&amp;T855,通道清单!C:L,10,FALSE)</f>
        <v>19700</v>
      </c>
    </row>
    <row r="856" ht="15" hidden="1" spans="1:25">
      <c r="A856" s="29">
        <f t="shared" si="122"/>
        <v>855</v>
      </c>
      <c r="B856" s="29" t="str">
        <f t="shared" si="117"/>
        <v>CS26-1-9-[4][4]-OFF0-BW1.05</v>
      </c>
      <c r="C856" s="29" t="str">
        <f>R856&amp;"_BW"&amp;TEXT(O856-N856,"000.00")&amp;"_U"&amp;VLOOKUP(R856&amp;"-"&amp;S856,通道清单!C:L,5,FALSE)&amp;LEFT("_____",5-LEN(VLOOKUP(R856&amp;"-"&amp;S856,通道清单!C:L,4,FALSE)))&amp;VLOOKUP(R856&amp;"-"&amp;S856,通道清单!C:L,4,FALSE)&amp;"_S"&amp;TEXT(N856,"00000.00")&amp;"_E"&amp;TEXT(O856,"00000.00")&amp;"_D"&amp;VLOOKUP(R856&amp;"-"&amp;T856,通道清单!C:L,5,FALSE)&amp;LEFT("_____",5-LEN(VLOOKUP(R856&amp;"-"&amp;T856,通道清单!C:L,4,FALSE)))&amp;VLOOKUP(R856&amp;"-"&amp;T856,通道清单!C:L,4,FALSE)&amp;"_S"&amp;TEXT(P856,"00000.00")&amp;"_E"&amp;TEXT(Q856,"00000.00")</f>
        <v>CS26_BW001.05_UL____L_S28170.00_E28171.05_DR____Y_S19260.00_E19261.05</v>
      </c>
      <c r="D856" s="29"/>
      <c r="E856" s="29"/>
      <c r="F856" s="29"/>
      <c r="G856" s="29" t="s">
        <v>9117</v>
      </c>
      <c r="H856" s="29">
        <f>VLOOKUP(G856,开关状态表!B:I,7,FALSE)</f>
        <v>1</v>
      </c>
      <c r="I856" s="29">
        <v>0</v>
      </c>
      <c r="J856" s="161">
        <v>1.05</v>
      </c>
      <c r="K856" s="29" t="s">
        <v>8732</v>
      </c>
      <c r="L856" s="29"/>
      <c r="M856" s="158" t="s">
        <v>8871</v>
      </c>
      <c r="N856" s="156">
        <f t="shared" si="118"/>
        <v>28170</v>
      </c>
      <c r="O856" s="156">
        <f t="shared" si="119"/>
        <v>28171.05</v>
      </c>
      <c r="P856" s="156">
        <f t="shared" si="120"/>
        <v>19260</v>
      </c>
      <c r="Q856" s="156">
        <f t="shared" si="121"/>
        <v>19261.05</v>
      </c>
      <c r="R856" s="29" t="str">
        <f>VLOOKUP(VLOOKUP(G856,开关状态表!B:H,2,FALSE),矩阵信息表!B:H,2,FALSE)</f>
        <v>CS26</v>
      </c>
      <c r="S856" s="29" t="str">
        <f>VLOOKUP(G856,开关状态表!B:H,5,FALSE)</f>
        <v>RL6L</v>
      </c>
      <c r="T856" s="29" t="str">
        <f>VLOOKUP(G856,开关状态表!B:H,6,FALSE)</f>
        <v>TY6R</v>
      </c>
      <c r="U856" s="29">
        <f>VLOOKUP(R856&amp;"-"&amp;S856,通道清单!C:L,8,FALSE)</f>
        <v>440</v>
      </c>
      <c r="V856" s="29">
        <f>VLOOKUP(R856&amp;"-"&amp;S856,通道清单!C:L,9,FALSE)</f>
        <v>28170</v>
      </c>
      <c r="W856" s="29">
        <f>VLOOKUP(R856&amp;"-"&amp;S856,通道清单!C:L,10,FALSE)</f>
        <v>28610</v>
      </c>
      <c r="X856" s="29">
        <f>VLOOKUP(R856&amp;"-"&amp;T856,通道清单!C:L,9,FALSE)</f>
        <v>19260</v>
      </c>
      <c r="Y856" s="29">
        <f>VLOOKUP(R856&amp;"-"&amp;T856,通道清单!C:L,10,FALSE)</f>
        <v>19700</v>
      </c>
    </row>
    <row r="857" ht="15" hidden="1" spans="1:25">
      <c r="A857" s="29">
        <f t="shared" si="122"/>
        <v>856</v>
      </c>
      <c r="B857" s="29" t="str">
        <f t="shared" si="117"/>
        <v>CS26-1-9-[4][4]-OFF79.7-BW110</v>
      </c>
      <c r="C857" s="29" t="str">
        <f>R857&amp;"_BW"&amp;TEXT(O857-N857,"000.00")&amp;"_U"&amp;VLOOKUP(R857&amp;"-"&amp;S857,通道清单!C:L,5,FALSE)&amp;LEFT("_____",5-LEN(VLOOKUP(R857&amp;"-"&amp;S857,通道清单!C:L,4,FALSE)))&amp;VLOOKUP(R857&amp;"-"&amp;S857,通道清单!C:L,4,FALSE)&amp;"_S"&amp;TEXT(N857,"00000.00")&amp;"_E"&amp;TEXT(O857,"00000.00")&amp;"_D"&amp;VLOOKUP(R857&amp;"-"&amp;T857,通道清单!C:L,5,FALSE)&amp;LEFT("_____",5-LEN(VLOOKUP(R857&amp;"-"&amp;T857,通道清单!C:L,4,FALSE)))&amp;VLOOKUP(R857&amp;"-"&amp;T857,通道清单!C:L,4,FALSE)&amp;"_S"&amp;TEXT(P857,"00000.00")&amp;"_E"&amp;TEXT(Q857,"00000.00")</f>
        <v>CS26_BW110.00_UL____L_S28249.70_E28359.70_DR____Y_S19339.70_E19449.70</v>
      </c>
      <c r="D857" s="29"/>
      <c r="E857" s="29"/>
      <c r="F857" s="29"/>
      <c r="G857" s="29" t="s">
        <v>9117</v>
      </c>
      <c r="H857" s="29">
        <f>VLOOKUP(G857,开关状态表!B:I,7,FALSE)</f>
        <v>1</v>
      </c>
      <c r="I857" s="29">
        <v>79.7</v>
      </c>
      <c r="J857" s="161">
        <v>110</v>
      </c>
      <c r="K857" s="29" t="s">
        <v>8732</v>
      </c>
      <c r="L857" s="29"/>
      <c r="M857" s="158" t="s">
        <v>8871</v>
      </c>
      <c r="N857" s="156">
        <f t="shared" si="118"/>
        <v>28249.7</v>
      </c>
      <c r="O857" s="156">
        <f t="shared" si="119"/>
        <v>28359.7</v>
      </c>
      <c r="P857" s="156">
        <f t="shared" si="120"/>
        <v>19339.7</v>
      </c>
      <c r="Q857" s="156">
        <f t="shared" si="121"/>
        <v>19449.7</v>
      </c>
      <c r="R857" s="29" t="str">
        <f>VLOOKUP(VLOOKUP(G857,开关状态表!B:H,2,FALSE),矩阵信息表!B:H,2,FALSE)</f>
        <v>CS26</v>
      </c>
      <c r="S857" s="29" t="str">
        <f>VLOOKUP(G857,开关状态表!B:H,5,FALSE)</f>
        <v>RL6L</v>
      </c>
      <c r="T857" s="29" t="str">
        <f>VLOOKUP(G857,开关状态表!B:H,6,FALSE)</f>
        <v>TY6R</v>
      </c>
      <c r="U857" s="29">
        <f>VLOOKUP(R857&amp;"-"&amp;S857,通道清单!C:L,8,FALSE)</f>
        <v>440</v>
      </c>
      <c r="V857" s="29">
        <f>VLOOKUP(R857&amp;"-"&amp;S857,通道清单!C:L,9,FALSE)</f>
        <v>28170</v>
      </c>
      <c r="W857" s="29">
        <f>VLOOKUP(R857&amp;"-"&amp;S857,通道清单!C:L,10,FALSE)</f>
        <v>28610</v>
      </c>
      <c r="X857" s="29">
        <f>VLOOKUP(R857&amp;"-"&amp;T857,通道清单!C:L,9,FALSE)</f>
        <v>19260</v>
      </c>
      <c r="Y857" s="29">
        <f>VLOOKUP(R857&amp;"-"&amp;T857,通道清单!C:L,10,FALSE)</f>
        <v>19700</v>
      </c>
    </row>
    <row r="858" ht="15" hidden="1" spans="1:25">
      <c r="A858" s="29">
        <f t="shared" si="122"/>
        <v>857</v>
      </c>
      <c r="B858" s="29" t="str">
        <f t="shared" si="117"/>
        <v>CS26-1-9-[4][4]-OFF9.3-BW70.4</v>
      </c>
      <c r="C858" s="29" t="str">
        <f>R858&amp;"_BW"&amp;TEXT(O858-N858,"000.00")&amp;"_U"&amp;VLOOKUP(R858&amp;"-"&amp;S858,通道清单!C:L,5,FALSE)&amp;LEFT("_____",5-LEN(VLOOKUP(R858&amp;"-"&amp;S858,通道清单!C:L,4,FALSE)))&amp;VLOOKUP(R858&amp;"-"&amp;S858,通道清单!C:L,4,FALSE)&amp;"_S"&amp;TEXT(N858,"00000.00")&amp;"_E"&amp;TEXT(O858,"00000.00")&amp;"_D"&amp;VLOOKUP(R858&amp;"-"&amp;T858,通道清单!C:L,5,FALSE)&amp;LEFT("_____",5-LEN(VLOOKUP(R858&amp;"-"&amp;T858,通道清单!C:L,4,FALSE)))&amp;VLOOKUP(R858&amp;"-"&amp;T858,通道清单!C:L,4,FALSE)&amp;"_S"&amp;TEXT(P858,"00000.00")&amp;"_E"&amp;TEXT(Q858,"00000.00")</f>
        <v>CS26_BW070.40_UL____L_S28179.30_E28249.70_DR____Y_S19269.30_E19339.70</v>
      </c>
      <c r="D858" s="29"/>
      <c r="E858" s="29"/>
      <c r="F858" s="29"/>
      <c r="G858" s="29" t="s">
        <v>9117</v>
      </c>
      <c r="H858" s="29">
        <f>VLOOKUP(G858,开关状态表!B:I,7,FALSE)</f>
        <v>1</v>
      </c>
      <c r="I858" s="29">
        <v>9.3</v>
      </c>
      <c r="J858" s="161">
        <v>70.4</v>
      </c>
      <c r="K858" s="29" t="s">
        <v>8732</v>
      </c>
      <c r="L858" s="29"/>
      <c r="M858" s="158" t="s">
        <v>8871</v>
      </c>
      <c r="N858" s="156">
        <f t="shared" si="118"/>
        <v>28179.3</v>
      </c>
      <c r="O858" s="156">
        <f t="shared" si="119"/>
        <v>28249.7</v>
      </c>
      <c r="P858" s="156">
        <f t="shared" si="120"/>
        <v>19269.3</v>
      </c>
      <c r="Q858" s="156">
        <f t="shared" si="121"/>
        <v>19339.7</v>
      </c>
      <c r="R858" s="29" t="str">
        <f>VLOOKUP(VLOOKUP(G858,开关状态表!B:H,2,FALSE),矩阵信息表!B:H,2,FALSE)</f>
        <v>CS26</v>
      </c>
      <c r="S858" s="29" t="str">
        <f>VLOOKUP(G858,开关状态表!B:H,5,FALSE)</f>
        <v>RL6L</v>
      </c>
      <c r="T858" s="29" t="str">
        <f>VLOOKUP(G858,开关状态表!B:H,6,FALSE)</f>
        <v>TY6R</v>
      </c>
      <c r="U858" s="29">
        <f>VLOOKUP(R858&amp;"-"&amp;S858,通道清单!C:L,8,FALSE)</f>
        <v>440</v>
      </c>
      <c r="V858" s="29">
        <f>VLOOKUP(R858&amp;"-"&amp;S858,通道清单!C:L,9,FALSE)</f>
        <v>28170</v>
      </c>
      <c r="W858" s="29">
        <f>VLOOKUP(R858&amp;"-"&amp;S858,通道清单!C:L,10,FALSE)</f>
        <v>28610</v>
      </c>
      <c r="X858" s="29">
        <f>VLOOKUP(R858&amp;"-"&amp;T858,通道清单!C:L,9,FALSE)</f>
        <v>19260</v>
      </c>
      <c r="Y858" s="29">
        <f>VLOOKUP(R858&amp;"-"&amp;T858,通道清单!C:L,10,FALSE)</f>
        <v>19700</v>
      </c>
    </row>
    <row r="859" ht="15" hidden="1" spans="1:25">
      <c r="A859" s="29">
        <f t="shared" si="122"/>
        <v>858</v>
      </c>
      <c r="B859" s="29" t="str">
        <f t="shared" si="117"/>
        <v>CS26-1-9-[4][4]-OFF387.2-BW52.8</v>
      </c>
      <c r="C859" s="29" t="str">
        <f>R859&amp;"_BW"&amp;TEXT(O859-N859,"000.00")&amp;"_U"&amp;VLOOKUP(R859&amp;"-"&amp;S859,通道清单!C:L,5,FALSE)&amp;LEFT("_____",5-LEN(VLOOKUP(R859&amp;"-"&amp;S859,通道清单!C:L,4,FALSE)))&amp;VLOOKUP(R859&amp;"-"&amp;S859,通道清单!C:L,4,FALSE)&amp;"_S"&amp;TEXT(N859,"00000.00")&amp;"_E"&amp;TEXT(O859,"00000.00")&amp;"_D"&amp;VLOOKUP(R859&amp;"-"&amp;T859,通道清单!C:L,5,FALSE)&amp;LEFT("_____",5-LEN(VLOOKUP(R859&amp;"-"&amp;T859,通道清单!C:L,4,FALSE)))&amp;VLOOKUP(R859&amp;"-"&amp;T859,通道清单!C:L,4,FALSE)&amp;"_S"&amp;TEXT(P859,"00000.00")&amp;"_E"&amp;TEXT(Q859,"00000.00")</f>
        <v>CS26_BW052.80_UL____L_S28557.20_E28610.00_DR____Y_S19647.20_E19700.00</v>
      </c>
      <c r="D859" s="29"/>
      <c r="E859" s="29"/>
      <c r="F859" s="29"/>
      <c r="G859" s="29" t="s">
        <v>9117</v>
      </c>
      <c r="H859" s="29">
        <f>VLOOKUP(G859,开关状态表!B:I,7,FALSE)</f>
        <v>1</v>
      </c>
      <c r="I859" s="29">
        <v>387.2</v>
      </c>
      <c r="J859" s="161">
        <v>52.8</v>
      </c>
      <c r="K859" s="29" t="s">
        <v>8732</v>
      </c>
      <c r="L859" s="29"/>
      <c r="M859" s="158" t="s">
        <v>9050</v>
      </c>
      <c r="N859" s="156">
        <f t="shared" si="118"/>
        <v>28557.2</v>
      </c>
      <c r="O859" s="156">
        <f t="shared" si="119"/>
        <v>28610</v>
      </c>
      <c r="P859" s="156">
        <f t="shared" si="120"/>
        <v>19647.2</v>
      </c>
      <c r="Q859" s="156">
        <f t="shared" si="121"/>
        <v>19700</v>
      </c>
      <c r="R859" s="29" t="str">
        <f>VLOOKUP(VLOOKUP(G859,开关状态表!B:H,2,FALSE),矩阵信息表!B:H,2,FALSE)</f>
        <v>CS26</v>
      </c>
      <c r="S859" s="29" t="str">
        <f>VLOOKUP(G859,开关状态表!B:H,5,FALSE)</f>
        <v>RL6L</v>
      </c>
      <c r="T859" s="29" t="str">
        <f>VLOOKUP(G859,开关状态表!B:H,6,FALSE)</f>
        <v>TY6R</v>
      </c>
      <c r="U859" s="29">
        <f>VLOOKUP(R859&amp;"-"&amp;S859,通道清单!C:L,8,FALSE)</f>
        <v>440</v>
      </c>
      <c r="V859" s="29">
        <f>VLOOKUP(R859&amp;"-"&amp;S859,通道清单!C:L,9,FALSE)</f>
        <v>28170</v>
      </c>
      <c r="W859" s="29">
        <f>VLOOKUP(R859&amp;"-"&amp;S859,通道清单!C:L,10,FALSE)</f>
        <v>28610</v>
      </c>
      <c r="X859" s="29">
        <f>VLOOKUP(R859&amp;"-"&amp;T859,通道清单!C:L,9,FALSE)</f>
        <v>19260</v>
      </c>
      <c r="Y859" s="29">
        <f>VLOOKUP(R859&amp;"-"&amp;T859,通道清单!C:L,10,FALSE)</f>
        <v>19700</v>
      </c>
    </row>
    <row r="860" ht="15" hidden="1" spans="1:25">
      <c r="A860" s="29">
        <f t="shared" si="122"/>
        <v>859</v>
      </c>
      <c r="B860" s="29" t="str">
        <f t="shared" si="117"/>
        <v>CS26-1-9-[5][5]-OFF0-BW1.05</v>
      </c>
      <c r="C860" s="29" t="str">
        <f>R860&amp;"_BW"&amp;TEXT(O860-N860,"000.00")&amp;"_U"&amp;VLOOKUP(R860&amp;"-"&amp;S860,通道清单!C:L,5,FALSE)&amp;LEFT("_____",5-LEN(VLOOKUP(R860&amp;"-"&amp;S860,通道清单!C:L,4,FALSE)))&amp;VLOOKUP(R860&amp;"-"&amp;S860,通道清单!C:L,4,FALSE)&amp;"_S"&amp;TEXT(N860,"00000.00")&amp;"_E"&amp;TEXT(O860,"00000.00")&amp;"_D"&amp;VLOOKUP(R860&amp;"-"&amp;T860,通道清单!C:L,5,FALSE)&amp;LEFT("_____",5-LEN(VLOOKUP(R860&amp;"-"&amp;T860,通道清单!C:L,4,FALSE)))&amp;VLOOKUP(R860&amp;"-"&amp;T860,通道清单!C:L,4,FALSE)&amp;"_S"&amp;TEXT(P860,"00000.00")&amp;"_E"&amp;TEXT(Q860,"00000.00")</f>
        <v>CS26_BW001.05_UR____L_S28170.00_E28171.05_DL____Y_S19260.00_E19261.05</v>
      </c>
      <c r="D860" s="29"/>
      <c r="E860" s="29"/>
      <c r="F860" s="29"/>
      <c r="G860" s="29" t="s">
        <v>9118</v>
      </c>
      <c r="H860" s="29">
        <f>VLOOKUP(G860,开关状态表!B:I,7,FALSE)</f>
        <v>1</v>
      </c>
      <c r="I860" s="29">
        <v>0</v>
      </c>
      <c r="J860" s="161">
        <v>1.05</v>
      </c>
      <c r="K860" s="29" t="s">
        <v>8732</v>
      </c>
      <c r="L860" s="29"/>
      <c r="M860" s="158" t="s">
        <v>8871</v>
      </c>
      <c r="N860" s="156">
        <f t="shared" si="118"/>
        <v>28170</v>
      </c>
      <c r="O860" s="156">
        <f t="shared" si="119"/>
        <v>28171.05</v>
      </c>
      <c r="P860" s="156">
        <f t="shared" si="120"/>
        <v>19260</v>
      </c>
      <c r="Q860" s="156">
        <f t="shared" si="121"/>
        <v>19261.05</v>
      </c>
      <c r="R860" s="29" t="str">
        <f>VLOOKUP(VLOOKUP(G860,开关状态表!B:H,2,FALSE),矩阵信息表!B:H,2,FALSE)</f>
        <v>CS26</v>
      </c>
      <c r="S860" s="29" t="str">
        <f>VLOOKUP(G860,开关状态表!B:H,5,FALSE)</f>
        <v>RL9R</v>
      </c>
      <c r="T860" s="29" t="str">
        <f>VLOOKUP(G860,开关状态表!B:H,6,FALSE)</f>
        <v>TY9L</v>
      </c>
      <c r="U860" s="29">
        <f>VLOOKUP(R860&amp;"-"&amp;S860,通道清单!C:L,8,FALSE)</f>
        <v>440</v>
      </c>
      <c r="V860" s="29">
        <f>VLOOKUP(R860&amp;"-"&amp;S860,通道清单!C:L,9,FALSE)</f>
        <v>28170</v>
      </c>
      <c r="W860" s="29">
        <f>VLOOKUP(R860&amp;"-"&amp;S860,通道清单!C:L,10,FALSE)</f>
        <v>28610</v>
      </c>
      <c r="X860" s="29">
        <f>VLOOKUP(R860&amp;"-"&amp;T860,通道清单!C:L,9,FALSE)</f>
        <v>19260</v>
      </c>
      <c r="Y860" s="29">
        <f>VLOOKUP(R860&amp;"-"&amp;T860,通道清单!C:L,10,FALSE)</f>
        <v>19700</v>
      </c>
    </row>
    <row r="861" ht="15" hidden="1" spans="1:25">
      <c r="A861" s="29">
        <f t="shared" si="122"/>
        <v>860</v>
      </c>
      <c r="B861" s="29" t="str">
        <f t="shared" si="117"/>
        <v>CS26-1-9-[5][5]-OFF79.7-BW110</v>
      </c>
      <c r="C861" s="29" t="str">
        <f>R861&amp;"_BW"&amp;TEXT(O861-N861,"000.00")&amp;"_U"&amp;VLOOKUP(R861&amp;"-"&amp;S861,通道清单!C:L,5,FALSE)&amp;LEFT("_____",5-LEN(VLOOKUP(R861&amp;"-"&amp;S861,通道清单!C:L,4,FALSE)))&amp;VLOOKUP(R861&amp;"-"&amp;S861,通道清单!C:L,4,FALSE)&amp;"_S"&amp;TEXT(N861,"00000.00")&amp;"_E"&amp;TEXT(O861,"00000.00")&amp;"_D"&amp;VLOOKUP(R861&amp;"-"&amp;T861,通道清单!C:L,5,FALSE)&amp;LEFT("_____",5-LEN(VLOOKUP(R861&amp;"-"&amp;T861,通道清单!C:L,4,FALSE)))&amp;VLOOKUP(R861&amp;"-"&amp;T861,通道清单!C:L,4,FALSE)&amp;"_S"&amp;TEXT(P861,"00000.00")&amp;"_E"&amp;TEXT(Q861,"00000.00")</f>
        <v>CS26_BW110.00_UR____L_S28249.70_E28359.70_DL____Y_S19339.70_E19449.70</v>
      </c>
      <c r="D861" s="29"/>
      <c r="E861" s="29"/>
      <c r="F861" s="29"/>
      <c r="G861" s="29" t="s">
        <v>9118</v>
      </c>
      <c r="H861" s="29">
        <f>VLOOKUP(G861,开关状态表!B:I,7,FALSE)</f>
        <v>1</v>
      </c>
      <c r="I861" s="29">
        <v>79.7</v>
      </c>
      <c r="J861" s="161">
        <v>110</v>
      </c>
      <c r="K861" s="29" t="s">
        <v>8732</v>
      </c>
      <c r="L861" s="29"/>
      <c r="M861" s="158" t="s">
        <v>8871</v>
      </c>
      <c r="N861" s="156">
        <f t="shared" si="118"/>
        <v>28249.7</v>
      </c>
      <c r="O861" s="156">
        <f t="shared" si="119"/>
        <v>28359.7</v>
      </c>
      <c r="P861" s="156">
        <f t="shared" si="120"/>
        <v>19339.7</v>
      </c>
      <c r="Q861" s="156">
        <f t="shared" si="121"/>
        <v>19449.7</v>
      </c>
      <c r="R861" s="29" t="str">
        <f>VLOOKUP(VLOOKUP(G861,开关状态表!B:H,2,FALSE),矩阵信息表!B:H,2,FALSE)</f>
        <v>CS26</v>
      </c>
      <c r="S861" s="29" t="str">
        <f>VLOOKUP(G861,开关状态表!B:H,5,FALSE)</f>
        <v>RL9R</v>
      </c>
      <c r="T861" s="29" t="str">
        <f>VLOOKUP(G861,开关状态表!B:H,6,FALSE)</f>
        <v>TY9L</v>
      </c>
      <c r="U861" s="29">
        <f>VLOOKUP(R861&amp;"-"&amp;S861,通道清单!C:L,8,FALSE)</f>
        <v>440</v>
      </c>
      <c r="V861" s="29">
        <f>VLOOKUP(R861&amp;"-"&amp;S861,通道清单!C:L,9,FALSE)</f>
        <v>28170</v>
      </c>
      <c r="W861" s="29">
        <f>VLOOKUP(R861&amp;"-"&amp;S861,通道清单!C:L,10,FALSE)</f>
        <v>28610</v>
      </c>
      <c r="X861" s="29">
        <f>VLOOKUP(R861&amp;"-"&amp;T861,通道清单!C:L,9,FALSE)</f>
        <v>19260</v>
      </c>
      <c r="Y861" s="29">
        <f>VLOOKUP(R861&amp;"-"&amp;T861,通道清单!C:L,10,FALSE)</f>
        <v>19700</v>
      </c>
    </row>
    <row r="862" ht="15" hidden="1" spans="1:25">
      <c r="A862" s="29">
        <f t="shared" si="122"/>
        <v>861</v>
      </c>
      <c r="B862" s="29" t="str">
        <f t="shared" si="117"/>
        <v>CS26-1-9-[5][5]-OFF357-BW16</v>
      </c>
      <c r="C862" s="29" t="str">
        <f>R862&amp;"_BW"&amp;TEXT(O862-N862,"000.00")&amp;"_U"&amp;VLOOKUP(R862&amp;"-"&amp;S862,通道清单!C:L,5,FALSE)&amp;LEFT("_____",5-LEN(VLOOKUP(R862&amp;"-"&amp;S862,通道清单!C:L,4,FALSE)))&amp;VLOOKUP(R862&amp;"-"&amp;S862,通道清单!C:L,4,FALSE)&amp;"_S"&amp;TEXT(N862,"00000.00")&amp;"_E"&amp;TEXT(O862,"00000.00")&amp;"_D"&amp;VLOOKUP(R862&amp;"-"&amp;T862,通道清单!C:L,5,FALSE)&amp;LEFT("_____",5-LEN(VLOOKUP(R862&amp;"-"&amp;T862,通道清单!C:L,4,FALSE)))&amp;VLOOKUP(R862&amp;"-"&amp;T862,通道清单!C:L,4,FALSE)&amp;"_S"&amp;TEXT(P862,"00000.00")&amp;"_E"&amp;TEXT(Q862,"00000.00")</f>
        <v>CS26_BW016.00_UR____L_S28527.00_E28543.00_DL____Y_S19617.00_E19633.00</v>
      </c>
      <c r="D862" s="29"/>
      <c r="E862" s="29"/>
      <c r="F862" s="29"/>
      <c r="G862" s="29" t="s">
        <v>9118</v>
      </c>
      <c r="H862" s="29">
        <f>VLOOKUP(G862,开关状态表!B:I,7,FALSE)</f>
        <v>1</v>
      </c>
      <c r="I862" s="29">
        <v>357</v>
      </c>
      <c r="J862" s="161">
        <v>16</v>
      </c>
      <c r="K862" s="29" t="s">
        <v>8732</v>
      </c>
      <c r="L862" s="29"/>
      <c r="M862" s="158" t="s">
        <v>8871</v>
      </c>
      <c r="N862" s="156">
        <f t="shared" si="118"/>
        <v>28527</v>
      </c>
      <c r="O862" s="156">
        <f t="shared" si="119"/>
        <v>28543</v>
      </c>
      <c r="P862" s="156">
        <f t="shared" si="120"/>
        <v>19617</v>
      </c>
      <c r="Q862" s="156">
        <f t="shared" si="121"/>
        <v>19633</v>
      </c>
      <c r="R862" s="29" t="str">
        <f>VLOOKUP(VLOOKUP(G862,开关状态表!B:H,2,FALSE),矩阵信息表!B:H,2,FALSE)</f>
        <v>CS26</v>
      </c>
      <c r="S862" s="29" t="str">
        <f>VLOOKUP(G862,开关状态表!B:H,5,FALSE)</f>
        <v>RL9R</v>
      </c>
      <c r="T862" s="29" t="str">
        <f>VLOOKUP(G862,开关状态表!B:H,6,FALSE)</f>
        <v>TY9L</v>
      </c>
      <c r="U862" s="29">
        <f>VLOOKUP(R862&amp;"-"&amp;S862,通道清单!C:L,8,FALSE)</f>
        <v>440</v>
      </c>
      <c r="V862" s="29">
        <f>VLOOKUP(R862&amp;"-"&amp;S862,通道清单!C:L,9,FALSE)</f>
        <v>28170</v>
      </c>
      <c r="W862" s="29">
        <f>VLOOKUP(R862&amp;"-"&amp;S862,通道清单!C:L,10,FALSE)</f>
        <v>28610</v>
      </c>
      <c r="X862" s="29">
        <f>VLOOKUP(R862&amp;"-"&amp;T862,通道清单!C:L,9,FALSE)</f>
        <v>19260</v>
      </c>
      <c r="Y862" s="29">
        <f>VLOOKUP(R862&amp;"-"&amp;T862,通道清单!C:L,10,FALSE)</f>
        <v>19700</v>
      </c>
    </row>
    <row r="863" ht="15" hidden="1" spans="1:25">
      <c r="A863" s="29">
        <f t="shared" si="122"/>
        <v>862</v>
      </c>
      <c r="B863" s="29" t="str">
        <f t="shared" si="117"/>
        <v>CS26-1-9-[5][5]-OFF9.3-BW70.4</v>
      </c>
      <c r="C863" s="29" t="str">
        <f>R863&amp;"_BW"&amp;TEXT(O863-N863,"000.00")&amp;"_U"&amp;VLOOKUP(R863&amp;"-"&amp;S863,通道清单!C:L,5,FALSE)&amp;LEFT("_____",5-LEN(VLOOKUP(R863&amp;"-"&amp;S863,通道清单!C:L,4,FALSE)))&amp;VLOOKUP(R863&amp;"-"&amp;S863,通道清单!C:L,4,FALSE)&amp;"_S"&amp;TEXT(N863,"00000.00")&amp;"_E"&amp;TEXT(O863,"00000.00")&amp;"_D"&amp;VLOOKUP(R863&amp;"-"&amp;T863,通道清单!C:L,5,FALSE)&amp;LEFT("_____",5-LEN(VLOOKUP(R863&amp;"-"&amp;T863,通道清单!C:L,4,FALSE)))&amp;VLOOKUP(R863&amp;"-"&amp;T863,通道清单!C:L,4,FALSE)&amp;"_S"&amp;TEXT(P863,"00000.00")&amp;"_E"&amp;TEXT(Q863,"00000.00")</f>
        <v>CS26_BW070.40_UR____L_S28179.30_E28249.70_DL____Y_S19269.30_E19339.70</v>
      </c>
      <c r="D863" s="29"/>
      <c r="E863" s="29"/>
      <c r="F863" s="29"/>
      <c r="G863" s="29" t="s">
        <v>9118</v>
      </c>
      <c r="H863" s="29">
        <f>VLOOKUP(G863,开关状态表!B:I,7,FALSE)</f>
        <v>1</v>
      </c>
      <c r="I863" s="29">
        <v>9.3</v>
      </c>
      <c r="J863" s="161">
        <v>70.4</v>
      </c>
      <c r="K863" s="29" t="s">
        <v>8732</v>
      </c>
      <c r="L863" s="29"/>
      <c r="M863" s="158" t="s">
        <v>8871</v>
      </c>
      <c r="N863" s="156">
        <f t="shared" si="118"/>
        <v>28179.3</v>
      </c>
      <c r="O863" s="156">
        <f t="shared" si="119"/>
        <v>28249.7</v>
      </c>
      <c r="P863" s="156">
        <f t="shared" si="120"/>
        <v>19269.3</v>
      </c>
      <c r="Q863" s="156">
        <f t="shared" si="121"/>
        <v>19339.7</v>
      </c>
      <c r="R863" s="29" t="str">
        <f>VLOOKUP(VLOOKUP(G863,开关状态表!B:H,2,FALSE),矩阵信息表!B:H,2,FALSE)</f>
        <v>CS26</v>
      </c>
      <c r="S863" s="29" t="str">
        <f>VLOOKUP(G863,开关状态表!B:H,5,FALSE)</f>
        <v>RL9R</v>
      </c>
      <c r="T863" s="29" t="str">
        <f>VLOOKUP(G863,开关状态表!B:H,6,FALSE)</f>
        <v>TY9L</v>
      </c>
      <c r="U863" s="29">
        <f>VLOOKUP(R863&amp;"-"&amp;S863,通道清单!C:L,8,FALSE)</f>
        <v>440</v>
      </c>
      <c r="V863" s="29">
        <f>VLOOKUP(R863&amp;"-"&amp;S863,通道清单!C:L,9,FALSE)</f>
        <v>28170</v>
      </c>
      <c r="W863" s="29">
        <f>VLOOKUP(R863&amp;"-"&amp;S863,通道清单!C:L,10,FALSE)</f>
        <v>28610</v>
      </c>
      <c r="X863" s="29">
        <f>VLOOKUP(R863&amp;"-"&amp;T863,通道清单!C:L,9,FALSE)</f>
        <v>19260</v>
      </c>
      <c r="Y863" s="29">
        <f>VLOOKUP(R863&amp;"-"&amp;T863,通道清单!C:L,10,FALSE)</f>
        <v>19700</v>
      </c>
    </row>
    <row r="864" ht="15" hidden="1" spans="1:25">
      <c r="A864" s="29">
        <f t="shared" si="122"/>
        <v>863</v>
      </c>
      <c r="B864" s="29" t="str">
        <f t="shared" si="117"/>
        <v>CS26-1-9-[5][5]-OFF387.2-BW52.8</v>
      </c>
      <c r="C864" s="29" t="str">
        <f>R864&amp;"_BW"&amp;TEXT(O864-N864,"000.00")&amp;"_U"&amp;VLOOKUP(R864&amp;"-"&amp;S864,通道清单!C:L,5,FALSE)&amp;LEFT("_____",5-LEN(VLOOKUP(R864&amp;"-"&amp;S864,通道清单!C:L,4,FALSE)))&amp;VLOOKUP(R864&amp;"-"&amp;S864,通道清单!C:L,4,FALSE)&amp;"_S"&amp;TEXT(N864,"00000.00")&amp;"_E"&amp;TEXT(O864,"00000.00")&amp;"_D"&amp;VLOOKUP(R864&amp;"-"&amp;T864,通道清单!C:L,5,FALSE)&amp;LEFT("_____",5-LEN(VLOOKUP(R864&amp;"-"&amp;T864,通道清单!C:L,4,FALSE)))&amp;VLOOKUP(R864&amp;"-"&amp;T864,通道清单!C:L,4,FALSE)&amp;"_S"&amp;TEXT(P864,"00000.00")&amp;"_E"&amp;TEXT(Q864,"00000.00")</f>
        <v>CS26_BW052.80_UR____L_S28557.20_E28610.00_DL____Y_S19647.20_E19700.00</v>
      </c>
      <c r="D864" s="29"/>
      <c r="E864" s="29"/>
      <c r="F864" s="29"/>
      <c r="G864" s="29" t="s">
        <v>9118</v>
      </c>
      <c r="H864" s="29">
        <f>VLOOKUP(G864,开关状态表!B:I,7,FALSE)</f>
        <v>1</v>
      </c>
      <c r="I864" s="29">
        <v>387.2</v>
      </c>
      <c r="J864" s="161">
        <v>52.8</v>
      </c>
      <c r="K864" s="29" t="s">
        <v>8732</v>
      </c>
      <c r="L864" s="29"/>
      <c r="M864" s="158" t="s">
        <v>9050</v>
      </c>
      <c r="N864" s="156">
        <f t="shared" si="118"/>
        <v>28557.2</v>
      </c>
      <c r="O864" s="156">
        <f t="shared" si="119"/>
        <v>28610</v>
      </c>
      <c r="P864" s="156">
        <f t="shared" si="120"/>
        <v>19647.2</v>
      </c>
      <c r="Q864" s="156">
        <f t="shared" si="121"/>
        <v>19700</v>
      </c>
      <c r="R864" s="29" t="str">
        <f>VLOOKUP(VLOOKUP(G864,开关状态表!B:H,2,FALSE),矩阵信息表!B:H,2,FALSE)</f>
        <v>CS26</v>
      </c>
      <c r="S864" s="29" t="str">
        <f>VLOOKUP(G864,开关状态表!B:H,5,FALSE)</f>
        <v>RL9R</v>
      </c>
      <c r="T864" s="29" t="str">
        <f>VLOOKUP(G864,开关状态表!B:H,6,FALSE)</f>
        <v>TY9L</v>
      </c>
      <c r="U864" s="29">
        <f>VLOOKUP(R864&amp;"-"&amp;S864,通道清单!C:L,8,FALSE)</f>
        <v>440</v>
      </c>
      <c r="V864" s="29">
        <f>VLOOKUP(R864&amp;"-"&amp;S864,通道清单!C:L,9,FALSE)</f>
        <v>28170</v>
      </c>
      <c r="W864" s="29">
        <f>VLOOKUP(R864&amp;"-"&amp;S864,通道清单!C:L,10,FALSE)</f>
        <v>28610</v>
      </c>
      <c r="X864" s="29">
        <f>VLOOKUP(R864&amp;"-"&amp;T864,通道清单!C:L,9,FALSE)</f>
        <v>19260</v>
      </c>
      <c r="Y864" s="29">
        <f>VLOOKUP(R864&amp;"-"&amp;T864,通道清单!C:L,10,FALSE)</f>
        <v>19700</v>
      </c>
    </row>
    <row r="865" ht="15" hidden="1" spans="1:25">
      <c r="A865" s="29">
        <f t="shared" si="122"/>
        <v>864</v>
      </c>
      <c r="B865" s="29" t="str">
        <f t="shared" si="117"/>
        <v>CS26-1-9-[6][6]-OFF438.95-BW1.05</v>
      </c>
      <c r="C865" s="29" t="str">
        <f>R865&amp;"_BW"&amp;TEXT(O865-N865,"000.00")&amp;"_U"&amp;VLOOKUP(R865&amp;"-"&amp;S865,通道清单!C:L,5,FALSE)&amp;LEFT("_____",5-LEN(VLOOKUP(R865&amp;"-"&amp;S865,通道清单!C:L,4,FALSE)))&amp;VLOOKUP(R865&amp;"-"&amp;S865,通道清单!C:L,4,FALSE)&amp;"_S"&amp;TEXT(N865,"00000.00")&amp;"_E"&amp;TEXT(O865,"00000.00")&amp;"_D"&amp;VLOOKUP(R865&amp;"-"&amp;T865,通道清单!C:L,5,FALSE)&amp;LEFT("_____",5-LEN(VLOOKUP(R865&amp;"-"&amp;T865,通道清单!C:L,4,FALSE)))&amp;VLOOKUP(R865&amp;"-"&amp;T865,通道清单!C:L,4,FALSE)&amp;"_S"&amp;TEXT(P865,"00000.00")&amp;"_E"&amp;TEXT(Q865,"00000.00")</f>
        <v>CS26_BW001.05_UR____L_S28038.95_E28040.00_DL____Y_S20198.95_E20200.00</v>
      </c>
      <c r="D865" s="29"/>
      <c r="E865" s="29"/>
      <c r="F865" s="29"/>
      <c r="G865" s="29" t="s">
        <v>9119</v>
      </c>
      <c r="H865" s="29">
        <f>VLOOKUP(G865,开关状态表!B:I,7,FALSE)</f>
        <v>1</v>
      </c>
      <c r="I865" s="29">
        <v>438.95</v>
      </c>
      <c r="J865" s="161">
        <v>1.05</v>
      </c>
      <c r="K865" s="29" t="s">
        <v>8732</v>
      </c>
      <c r="L865" s="29"/>
      <c r="M865" s="158" t="s">
        <v>8871</v>
      </c>
      <c r="N865" s="156">
        <f t="shared" si="118"/>
        <v>28038.95</v>
      </c>
      <c r="O865" s="156">
        <f t="shared" si="119"/>
        <v>28040</v>
      </c>
      <c r="P865" s="156">
        <f t="shared" si="120"/>
        <v>20198.95</v>
      </c>
      <c r="Q865" s="156">
        <f t="shared" si="121"/>
        <v>20200</v>
      </c>
      <c r="R865" s="29" t="str">
        <f>VLOOKUP(VLOOKUP(G865,开关状态表!B:H,2,FALSE),矩阵信息表!B:H,2,FALSE)</f>
        <v>CS26</v>
      </c>
      <c r="S865" s="29" t="str">
        <f>VLOOKUP(G865,开关状态表!B:H,5,FALSE)</f>
        <v>RL10R</v>
      </c>
      <c r="T865" s="29" t="str">
        <f>VLOOKUP(G865,开关状态表!B:H,6,FALSE)</f>
        <v>TY10L</v>
      </c>
      <c r="U865" s="29">
        <f>VLOOKUP(R865&amp;"-"&amp;S865,通道清单!C:L,8,FALSE)</f>
        <v>440</v>
      </c>
      <c r="V865" s="29">
        <f>VLOOKUP(R865&amp;"-"&amp;S865,通道清单!C:L,9,FALSE)</f>
        <v>27600</v>
      </c>
      <c r="W865" s="29">
        <f>VLOOKUP(R865&amp;"-"&amp;S865,通道清单!C:L,10,FALSE)</f>
        <v>28040</v>
      </c>
      <c r="X865" s="29">
        <f>VLOOKUP(R865&amp;"-"&amp;T865,通道清单!C:L,9,FALSE)</f>
        <v>19760</v>
      </c>
      <c r="Y865" s="29">
        <f>VLOOKUP(R865&amp;"-"&amp;T865,通道清单!C:L,10,FALSE)</f>
        <v>20200</v>
      </c>
    </row>
    <row r="866" ht="15" hidden="1" spans="1:25">
      <c r="A866" s="29">
        <f t="shared" si="122"/>
        <v>865</v>
      </c>
      <c r="B866" s="29" t="str">
        <f t="shared" si="117"/>
        <v>CS26-1-9-[6][6]-OFF250.3-BW110</v>
      </c>
      <c r="C866" s="29" t="str">
        <f>R866&amp;"_BW"&amp;TEXT(O866-N866,"000.00")&amp;"_U"&amp;VLOOKUP(R866&amp;"-"&amp;S866,通道清单!C:L,5,FALSE)&amp;LEFT("_____",5-LEN(VLOOKUP(R866&amp;"-"&amp;S866,通道清单!C:L,4,FALSE)))&amp;VLOOKUP(R866&amp;"-"&amp;S866,通道清单!C:L,4,FALSE)&amp;"_S"&amp;TEXT(N866,"00000.00")&amp;"_E"&amp;TEXT(O866,"00000.00")&amp;"_D"&amp;VLOOKUP(R866&amp;"-"&amp;T866,通道清单!C:L,5,FALSE)&amp;LEFT("_____",5-LEN(VLOOKUP(R866&amp;"-"&amp;T866,通道清单!C:L,4,FALSE)))&amp;VLOOKUP(R866&amp;"-"&amp;T866,通道清单!C:L,4,FALSE)&amp;"_S"&amp;TEXT(P866,"00000.00")&amp;"_E"&amp;TEXT(Q866,"00000.00")</f>
        <v>CS26_BW110.00_UR____L_S27850.30_E27960.30_DL____Y_S20010.30_E20120.30</v>
      </c>
      <c r="D866" s="29"/>
      <c r="E866" s="29"/>
      <c r="F866" s="29"/>
      <c r="G866" s="29" t="s">
        <v>9119</v>
      </c>
      <c r="H866" s="29">
        <f>VLOOKUP(G866,开关状态表!B:I,7,FALSE)</f>
        <v>1</v>
      </c>
      <c r="I866" s="29">
        <v>250.3</v>
      </c>
      <c r="J866" s="161">
        <v>110</v>
      </c>
      <c r="K866" s="29" t="s">
        <v>8732</v>
      </c>
      <c r="L866" s="29"/>
      <c r="M866" s="158" t="s">
        <v>8871</v>
      </c>
      <c r="N866" s="156">
        <f t="shared" si="118"/>
        <v>27850.3</v>
      </c>
      <c r="O866" s="156">
        <f t="shared" si="119"/>
        <v>27960.3</v>
      </c>
      <c r="P866" s="156">
        <f t="shared" si="120"/>
        <v>20010.3</v>
      </c>
      <c r="Q866" s="156">
        <f t="shared" si="121"/>
        <v>20120.3</v>
      </c>
      <c r="R866" s="29" t="str">
        <f>VLOOKUP(VLOOKUP(G866,开关状态表!B:H,2,FALSE),矩阵信息表!B:H,2,FALSE)</f>
        <v>CS26</v>
      </c>
      <c r="S866" s="29" t="str">
        <f>VLOOKUP(G866,开关状态表!B:H,5,FALSE)</f>
        <v>RL10R</v>
      </c>
      <c r="T866" s="29" t="str">
        <f>VLOOKUP(G866,开关状态表!B:H,6,FALSE)</f>
        <v>TY10L</v>
      </c>
      <c r="U866" s="29">
        <f>VLOOKUP(R866&amp;"-"&amp;S866,通道清单!C:L,8,FALSE)</f>
        <v>440</v>
      </c>
      <c r="V866" s="29">
        <f>VLOOKUP(R866&amp;"-"&amp;S866,通道清单!C:L,9,FALSE)</f>
        <v>27600</v>
      </c>
      <c r="W866" s="29">
        <f>VLOOKUP(R866&amp;"-"&amp;S866,通道清单!C:L,10,FALSE)</f>
        <v>28040</v>
      </c>
      <c r="X866" s="29">
        <f>VLOOKUP(R866&amp;"-"&amp;T866,通道清单!C:L,9,FALSE)</f>
        <v>19760</v>
      </c>
      <c r="Y866" s="29">
        <f>VLOOKUP(R866&amp;"-"&amp;T866,通道清单!C:L,10,FALSE)</f>
        <v>20200</v>
      </c>
    </row>
    <row r="867" ht="15" hidden="1" spans="1:25">
      <c r="A867" s="29">
        <f t="shared" si="122"/>
        <v>866</v>
      </c>
      <c r="B867" s="29" t="str">
        <f t="shared" si="117"/>
        <v>CS26-1-9-[6][6]-OFF360.3-BW70.4</v>
      </c>
      <c r="C867" s="29" t="str">
        <f>R867&amp;"_BW"&amp;TEXT(O867-N867,"000.00")&amp;"_U"&amp;VLOOKUP(R867&amp;"-"&amp;S867,通道清单!C:L,5,FALSE)&amp;LEFT("_____",5-LEN(VLOOKUP(R867&amp;"-"&amp;S867,通道清单!C:L,4,FALSE)))&amp;VLOOKUP(R867&amp;"-"&amp;S867,通道清单!C:L,4,FALSE)&amp;"_S"&amp;TEXT(N867,"00000.00")&amp;"_E"&amp;TEXT(O867,"00000.00")&amp;"_D"&amp;VLOOKUP(R867&amp;"-"&amp;T867,通道清单!C:L,5,FALSE)&amp;LEFT("_____",5-LEN(VLOOKUP(R867&amp;"-"&amp;T867,通道清单!C:L,4,FALSE)))&amp;VLOOKUP(R867&amp;"-"&amp;T867,通道清单!C:L,4,FALSE)&amp;"_S"&amp;TEXT(P867,"00000.00")&amp;"_E"&amp;TEXT(Q867,"00000.00")</f>
        <v>CS26_BW070.40_UR____L_S27960.30_E28030.70_DL____Y_S20120.30_E20190.70</v>
      </c>
      <c r="D867" s="29"/>
      <c r="E867" s="29"/>
      <c r="F867" s="29"/>
      <c r="G867" s="29" t="s">
        <v>9119</v>
      </c>
      <c r="H867" s="29">
        <f>VLOOKUP(G867,开关状态表!B:I,7,FALSE)</f>
        <v>1</v>
      </c>
      <c r="I867" s="29">
        <v>360.3</v>
      </c>
      <c r="J867" s="161">
        <v>70.4</v>
      </c>
      <c r="K867" s="29" t="s">
        <v>8732</v>
      </c>
      <c r="L867" s="29"/>
      <c r="M867" s="158" t="s">
        <v>8871</v>
      </c>
      <c r="N867" s="156">
        <f t="shared" si="118"/>
        <v>27960.3</v>
      </c>
      <c r="O867" s="156">
        <f t="shared" si="119"/>
        <v>28030.7</v>
      </c>
      <c r="P867" s="156">
        <f t="shared" si="120"/>
        <v>20120.3</v>
      </c>
      <c r="Q867" s="156">
        <f t="shared" si="121"/>
        <v>20190.7</v>
      </c>
      <c r="R867" s="29" t="str">
        <f>VLOOKUP(VLOOKUP(G867,开关状态表!B:H,2,FALSE),矩阵信息表!B:H,2,FALSE)</f>
        <v>CS26</v>
      </c>
      <c r="S867" s="29" t="str">
        <f>VLOOKUP(G867,开关状态表!B:H,5,FALSE)</f>
        <v>RL10R</v>
      </c>
      <c r="T867" s="29" t="str">
        <f>VLOOKUP(G867,开关状态表!B:H,6,FALSE)</f>
        <v>TY10L</v>
      </c>
      <c r="U867" s="29">
        <f>VLOOKUP(R867&amp;"-"&amp;S867,通道清单!C:L,8,FALSE)</f>
        <v>440</v>
      </c>
      <c r="V867" s="29">
        <f>VLOOKUP(R867&amp;"-"&amp;S867,通道清单!C:L,9,FALSE)</f>
        <v>27600</v>
      </c>
      <c r="W867" s="29">
        <f>VLOOKUP(R867&amp;"-"&amp;S867,通道清单!C:L,10,FALSE)</f>
        <v>28040</v>
      </c>
      <c r="X867" s="29">
        <f>VLOOKUP(R867&amp;"-"&amp;T867,通道清单!C:L,9,FALSE)</f>
        <v>19760</v>
      </c>
      <c r="Y867" s="29">
        <f>VLOOKUP(R867&amp;"-"&amp;T867,通道清单!C:L,10,FALSE)</f>
        <v>20200</v>
      </c>
    </row>
    <row r="868" ht="15" hidden="1" spans="1:25">
      <c r="A868" s="29">
        <f t="shared" si="122"/>
        <v>867</v>
      </c>
      <c r="B868" s="29" t="str">
        <f t="shared" si="117"/>
        <v>CS26-1-9-[6][6]-OFF0-BW52.8</v>
      </c>
      <c r="C868" s="29" t="str">
        <f>R868&amp;"_BW"&amp;TEXT(O868-N868,"000.00")&amp;"_U"&amp;VLOOKUP(R868&amp;"-"&amp;S868,通道清单!C:L,5,FALSE)&amp;LEFT("_____",5-LEN(VLOOKUP(R868&amp;"-"&amp;S868,通道清单!C:L,4,FALSE)))&amp;VLOOKUP(R868&amp;"-"&amp;S868,通道清单!C:L,4,FALSE)&amp;"_S"&amp;TEXT(N868,"00000.00")&amp;"_E"&amp;TEXT(O868,"00000.00")&amp;"_D"&amp;VLOOKUP(R868&amp;"-"&amp;T868,通道清单!C:L,5,FALSE)&amp;LEFT("_____",5-LEN(VLOOKUP(R868&amp;"-"&amp;T868,通道清单!C:L,4,FALSE)))&amp;VLOOKUP(R868&amp;"-"&amp;T868,通道清单!C:L,4,FALSE)&amp;"_S"&amp;TEXT(P868,"00000.00")&amp;"_E"&amp;TEXT(Q868,"00000.00")</f>
        <v>CS26_BW052.80_UR____L_S27600.00_E27652.80_DL____Y_S19760.00_E19812.80</v>
      </c>
      <c r="D868" s="29"/>
      <c r="E868" s="29"/>
      <c r="F868" s="29"/>
      <c r="G868" s="29" t="s">
        <v>9119</v>
      </c>
      <c r="H868" s="29">
        <f>VLOOKUP(G868,开关状态表!B:I,7,FALSE)</f>
        <v>1</v>
      </c>
      <c r="I868" s="29">
        <v>0</v>
      </c>
      <c r="J868" s="161">
        <v>52.8</v>
      </c>
      <c r="K868" s="29" t="s">
        <v>8732</v>
      </c>
      <c r="L868" s="29"/>
      <c r="M868" s="158" t="s">
        <v>9050</v>
      </c>
      <c r="N868" s="156">
        <f t="shared" si="118"/>
        <v>27600</v>
      </c>
      <c r="O868" s="156">
        <f t="shared" si="119"/>
        <v>27652.8</v>
      </c>
      <c r="P868" s="156">
        <f t="shared" si="120"/>
        <v>19760</v>
      </c>
      <c r="Q868" s="156">
        <f t="shared" si="121"/>
        <v>19812.8</v>
      </c>
      <c r="R868" s="29" t="str">
        <f>VLOOKUP(VLOOKUP(G868,开关状态表!B:H,2,FALSE),矩阵信息表!B:H,2,FALSE)</f>
        <v>CS26</v>
      </c>
      <c r="S868" s="29" t="str">
        <f>VLOOKUP(G868,开关状态表!B:H,5,FALSE)</f>
        <v>RL10R</v>
      </c>
      <c r="T868" s="29" t="str">
        <f>VLOOKUP(G868,开关状态表!B:H,6,FALSE)</f>
        <v>TY10L</v>
      </c>
      <c r="U868" s="29">
        <f>VLOOKUP(R868&amp;"-"&amp;S868,通道清单!C:L,8,FALSE)</f>
        <v>440</v>
      </c>
      <c r="V868" s="29">
        <f>VLOOKUP(R868&amp;"-"&amp;S868,通道清单!C:L,9,FALSE)</f>
        <v>27600</v>
      </c>
      <c r="W868" s="29">
        <f>VLOOKUP(R868&amp;"-"&amp;S868,通道清单!C:L,10,FALSE)</f>
        <v>28040</v>
      </c>
      <c r="X868" s="29">
        <f>VLOOKUP(R868&amp;"-"&amp;T868,通道清单!C:L,9,FALSE)</f>
        <v>19760</v>
      </c>
      <c r="Y868" s="29">
        <f>VLOOKUP(R868&amp;"-"&amp;T868,通道清单!C:L,10,FALSE)</f>
        <v>20200</v>
      </c>
    </row>
    <row r="869" ht="15" hidden="1" spans="1:25">
      <c r="A869" s="29">
        <f t="shared" si="122"/>
        <v>868</v>
      </c>
      <c r="B869" s="29" t="str">
        <f t="shared" si="117"/>
        <v>CS26-1-9-[7][7]-OFF438.95-BW1.05</v>
      </c>
      <c r="C869" s="29" t="str">
        <f>R869&amp;"_BW"&amp;TEXT(O869-N869,"000.00")&amp;"_U"&amp;VLOOKUP(R869&amp;"-"&amp;S869,通道清单!C:L,5,FALSE)&amp;LEFT("_____",5-LEN(VLOOKUP(R869&amp;"-"&amp;S869,通道清单!C:L,4,FALSE)))&amp;VLOOKUP(R869&amp;"-"&amp;S869,通道清单!C:L,4,FALSE)&amp;"_S"&amp;TEXT(N869,"00000.00")&amp;"_E"&amp;TEXT(O869,"00000.00")&amp;"_D"&amp;VLOOKUP(R869&amp;"-"&amp;T869,通道清单!C:L,5,FALSE)&amp;LEFT("_____",5-LEN(VLOOKUP(R869&amp;"-"&amp;T869,通道清单!C:L,4,FALSE)))&amp;VLOOKUP(R869&amp;"-"&amp;T869,通道清单!C:L,4,FALSE)&amp;"_S"&amp;TEXT(P869,"00000.00")&amp;"_E"&amp;TEXT(Q869,"00000.00")</f>
        <v>CS26_BW001.05_UR____L_S29108.95_E29110.00_DL____Y_S20198.95_E20200.00</v>
      </c>
      <c r="D869" s="29"/>
      <c r="E869" s="29"/>
      <c r="F869" s="29"/>
      <c r="G869" s="29" t="s">
        <v>9120</v>
      </c>
      <c r="H869" s="29">
        <f>VLOOKUP(G869,开关状态表!B:I,7,FALSE)</f>
        <v>1</v>
      </c>
      <c r="I869" s="29">
        <v>438.95</v>
      </c>
      <c r="J869" s="161">
        <v>1.05</v>
      </c>
      <c r="K869" s="29" t="s">
        <v>8732</v>
      </c>
      <c r="L869" s="29"/>
      <c r="M869" s="158" t="s">
        <v>8871</v>
      </c>
      <c r="N869" s="156">
        <f t="shared" si="118"/>
        <v>29108.95</v>
      </c>
      <c r="O869" s="156">
        <f t="shared" si="119"/>
        <v>29110</v>
      </c>
      <c r="P869" s="156">
        <f t="shared" si="120"/>
        <v>20198.95</v>
      </c>
      <c r="Q869" s="156">
        <f t="shared" si="121"/>
        <v>20200</v>
      </c>
      <c r="R869" s="29" t="str">
        <f>VLOOKUP(VLOOKUP(G869,开关状态表!B:H,2,FALSE),矩阵信息表!B:H,2,FALSE)</f>
        <v>CS26</v>
      </c>
      <c r="S869" s="29" t="str">
        <f>VLOOKUP(G869,开关状态表!B:H,5,FALSE)</f>
        <v>RL12R</v>
      </c>
      <c r="T869" s="29" t="str">
        <f>VLOOKUP(G869,开关状态表!B:H,6,FALSE)</f>
        <v>TY12L</v>
      </c>
      <c r="U869" s="29">
        <f>VLOOKUP(R869&amp;"-"&amp;S869,通道清单!C:L,8,FALSE)</f>
        <v>440</v>
      </c>
      <c r="V869" s="29">
        <f>VLOOKUP(R869&amp;"-"&amp;S869,通道清单!C:L,9,FALSE)</f>
        <v>28670</v>
      </c>
      <c r="W869" s="29">
        <f>VLOOKUP(R869&amp;"-"&amp;S869,通道清单!C:L,10,FALSE)</f>
        <v>29110</v>
      </c>
      <c r="X869" s="29">
        <f>VLOOKUP(R869&amp;"-"&amp;T869,通道清单!C:L,9,FALSE)</f>
        <v>19760</v>
      </c>
      <c r="Y869" s="29">
        <f>VLOOKUP(R869&amp;"-"&amp;T869,通道清单!C:L,10,FALSE)</f>
        <v>20200</v>
      </c>
    </row>
    <row r="870" ht="15" hidden="1" spans="1:25">
      <c r="A870" s="29">
        <f t="shared" si="122"/>
        <v>869</v>
      </c>
      <c r="B870" s="29" t="str">
        <f t="shared" si="117"/>
        <v>CS26-1-9-[7][7]-OFF250.3-BW110</v>
      </c>
      <c r="C870" s="29" t="str">
        <f>R870&amp;"_BW"&amp;TEXT(O870-N870,"000.00")&amp;"_U"&amp;VLOOKUP(R870&amp;"-"&amp;S870,通道清单!C:L,5,FALSE)&amp;LEFT("_____",5-LEN(VLOOKUP(R870&amp;"-"&amp;S870,通道清单!C:L,4,FALSE)))&amp;VLOOKUP(R870&amp;"-"&amp;S870,通道清单!C:L,4,FALSE)&amp;"_S"&amp;TEXT(N870,"00000.00")&amp;"_E"&amp;TEXT(O870,"00000.00")&amp;"_D"&amp;VLOOKUP(R870&amp;"-"&amp;T870,通道清单!C:L,5,FALSE)&amp;LEFT("_____",5-LEN(VLOOKUP(R870&amp;"-"&amp;T870,通道清单!C:L,4,FALSE)))&amp;VLOOKUP(R870&amp;"-"&amp;T870,通道清单!C:L,4,FALSE)&amp;"_S"&amp;TEXT(P870,"00000.00")&amp;"_E"&amp;TEXT(Q870,"00000.00")</f>
        <v>CS26_BW110.00_UR____L_S28920.30_E29030.30_DL____Y_S20010.30_E20120.30</v>
      </c>
      <c r="D870" s="29"/>
      <c r="E870" s="29"/>
      <c r="F870" s="29"/>
      <c r="G870" s="29" t="s">
        <v>9120</v>
      </c>
      <c r="H870" s="29">
        <f>VLOOKUP(G870,开关状态表!B:I,7,FALSE)</f>
        <v>1</v>
      </c>
      <c r="I870" s="29">
        <v>250.3</v>
      </c>
      <c r="J870" s="161">
        <v>110</v>
      </c>
      <c r="K870" s="29" t="s">
        <v>8732</v>
      </c>
      <c r="L870" s="29"/>
      <c r="M870" s="158" t="s">
        <v>8871</v>
      </c>
      <c r="N870" s="156">
        <f t="shared" si="118"/>
        <v>28920.3</v>
      </c>
      <c r="O870" s="156">
        <f t="shared" si="119"/>
        <v>29030.3</v>
      </c>
      <c r="P870" s="156">
        <f t="shared" si="120"/>
        <v>20010.3</v>
      </c>
      <c r="Q870" s="156">
        <f t="shared" si="121"/>
        <v>20120.3</v>
      </c>
      <c r="R870" s="29" t="str">
        <f>VLOOKUP(VLOOKUP(G870,开关状态表!B:H,2,FALSE),矩阵信息表!B:H,2,FALSE)</f>
        <v>CS26</v>
      </c>
      <c r="S870" s="29" t="str">
        <f>VLOOKUP(G870,开关状态表!B:H,5,FALSE)</f>
        <v>RL12R</v>
      </c>
      <c r="T870" s="29" t="str">
        <f>VLOOKUP(G870,开关状态表!B:H,6,FALSE)</f>
        <v>TY12L</v>
      </c>
      <c r="U870" s="29">
        <f>VLOOKUP(R870&amp;"-"&amp;S870,通道清单!C:L,8,FALSE)</f>
        <v>440</v>
      </c>
      <c r="V870" s="29">
        <f>VLOOKUP(R870&amp;"-"&amp;S870,通道清单!C:L,9,FALSE)</f>
        <v>28670</v>
      </c>
      <c r="W870" s="29">
        <f>VLOOKUP(R870&amp;"-"&amp;S870,通道清单!C:L,10,FALSE)</f>
        <v>29110</v>
      </c>
      <c r="X870" s="29">
        <f>VLOOKUP(R870&amp;"-"&amp;T870,通道清单!C:L,9,FALSE)</f>
        <v>19760</v>
      </c>
      <c r="Y870" s="29">
        <f>VLOOKUP(R870&amp;"-"&amp;T870,通道清单!C:L,10,FALSE)</f>
        <v>20200</v>
      </c>
    </row>
    <row r="871" ht="15" hidden="1" spans="1:25">
      <c r="A871" s="29">
        <f t="shared" si="122"/>
        <v>870</v>
      </c>
      <c r="B871" s="29" t="str">
        <f t="shared" si="117"/>
        <v>CS26-1-9-[7][7]-OFF360.3-BW70.4</v>
      </c>
      <c r="C871" s="29" t="str">
        <f>R871&amp;"_BW"&amp;TEXT(O871-N871,"000.00")&amp;"_U"&amp;VLOOKUP(R871&amp;"-"&amp;S871,通道清单!C:L,5,FALSE)&amp;LEFT("_____",5-LEN(VLOOKUP(R871&amp;"-"&amp;S871,通道清单!C:L,4,FALSE)))&amp;VLOOKUP(R871&amp;"-"&amp;S871,通道清单!C:L,4,FALSE)&amp;"_S"&amp;TEXT(N871,"00000.00")&amp;"_E"&amp;TEXT(O871,"00000.00")&amp;"_D"&amp;VLOOKUP(R871&amp;"-"&amp;T871,通道清单!C:L,5,FALSE)&amp;LEFT("_____",5-LEN(VLOOKUP(R871&amp;"-"&amp;T871,通道清单!C:L,4,FALSE)))&amp;VLOOKUP(R871&amp;"-"&amp;T871,通道清单!C:L,4,FALSE)&amp;"_S"&amp;TEXT(P871,"00000.00")&amp;"_E"&amp;TEXT(Q871,"00000.00")</f>
        <v>CS26_BW070.40_UR____L_S29030.30_E29100.70_DL____Y_S20120.30_E20190.70</v>
      </c>
      <c r="D871" s="29"/>
      <c r="E871" s="29"/>
      <c r="F871" s="29"/>
      <c r="G871" s="29" t="s">
        <v>9120</v>
      </c>
      <c r="H871" s="29">
        <f>VLOOKUP(G871,开关状态表!B:I,7,FALSE)</f>
        <v>1</v>
      </c>
      <c r="I871" s="29">
        <v>360.3</v>
      </c>
      <c r="J871" s="161">
        <v>70.4</v>
      </c>
      <c r="K871" s="29" t="s">
        <v>8732</v>
      </c>
      <c r="L871" s="29"/>
      <c r="M871" s="158" t="s">
        <v>8871</v>
      </c>
      <c r="N871" s="156">
        <f t="shared" si="118"/>
        <v>29030.3</v>
      </c>
      <c r="O871" s="156">
        <f t="shared" si="119"/>
        <v>29100.7</v>
      </c>
      <c r="P871" s="156">
        <f t="shared" si="120"/>
        <v>20120.3</v>
      </c>
      <c r="Q871" s="156">
        <f t="shared" si="121"/>
        <v>20190.7</v>
      </c>
      <c r="R871" s="29" t="str">
        <f>VLOOKUP(VLOOKUP(G871,开关状态表!B:H,2,FALSE),矩阵信息表!B:H,2,FALSE)</f>
        <v>CS26</v>
      </c>
      <c r="S871" s="29" t="str">
        <f>VLOOKUP(G871,开关状态表!B:H,5,FALSE)</f>
        <v>RL12R</v>
      </c>
      <c r="T871" s="29" t="str">
        <f>VLOOKUP(G871,开关状态表!B:H,6,FALSE)</f>
        <v>TY12L</v>
      </c>
      <c r="U871" s="29">
        <f>VLOOKUP(R871&amp;"-"&amp;S871,通道清单!C:L,8,FALSE)</f>
        <v>440</v>
      </c>
      <c r="V871" s="29">
        <f>VLOOKUP(R871&amp;"-"&amp;S871,通道清单!C:L,9,FALSE)</f>
        <v>28670</v>
      </c>
      <c r="W871" s="29">
        <f>VLOOKUP(R871&amp;"-"&amp;S871,通道清单!C:L,10,FALSE)</f>
        <v>29110</v>
      </c>
      <c r="X871" s="29">
        <f>VLOOKUP(R871&amp;"-"&amp;T871,通道清单!C:L,9,FALSE)</f>
        <v>19760</v>
      </c>
      <c r="Y871" s="29">
        <f>VLOOKUP(R871&amp;"-"&amp;T871,通道清单!C:L,10,FALSE)</f>
        <v>20200</v>
      </c>
    </row>
    <row r="872" ht="15" hidden="1" spans="1:25">
      <c r="A872" s="29">
        <f t="shared" si="122"/>
        <v>871</v>
      </c>
      <c r="B872" s="29" t="str">
        <f t="shared" si="117"/>
        <v>CS26-1-9-[7][7]-OFF0-BW52.8</v>
      </c>
      <c r="C872" s="29" t="str">
        <f>R872&amp;"_BW"&amp;TEXT(O872-N872,"000.00")&amp;"_U"&amp;VLOOKUP(R872&amp;"-"&amp;S872,通道清单!C:L,5,FALSE)&amp;LEFT("_____",5-LEN(VLOOKUP(R872&amp;"-"&amp;S872,通道清单!C:L,4,FALSE)))&amp;VLOOKUP(R872&amp;"-"&amp;S872,通道清单!C:L,4,FALSE)&amp;"_S"&amp;TEXT(N872,"00000.00")&amp;"_E"&amp;TEXT(O872,"00000.00")&amp;"_D"&amp;VLOOKUP(R872&amp;"-"&amp;T872,通道清单!C:L,5,FALSE)&amp;LEFT("_____",5-LEN(VLOOKUP(R872&amp;"-"&amp;T872,通道清单!C:L,4,FALSE)))&amp;VLOOKUP(R872&amp;"-"&amp;T872,通道清单!C:L,4,FALSE)&amp;"_S"&amp;TEXT(P872,"00000.00")&amp;"_E"&amp;TEXT(Q872,"00000.00")</f>
        <v>CS26_BW052.80_UR____L_S28670.00_E28722.80_DL____Y_S19760.00_E19812.80</v>
      </c>
      <c r="D872" s="29"/>
      <c r="E872" s="29"/>
      <c r="F872" s="29"/>
      <c r="G872" s="29" t="s">
        <v>9120</v>
      </c>
      <c r="H872" s="29">
        <f>VLOOKUP(G872,开关状态表!B:I,7,FALSE)</f>
        <v>1</v>
      </c>
      <c r="I872" s="29">
        <v>0</v>
      </c>
      <c r="J872" s="161">
        <v>52.8</v>
      </c>
      <c r="K872" s="29" t="s">
        <v>8732</v>
      </c>
      <c r="L872" s="29"/>
      <c r="M872" s="158" t="s">
        <v>9050</v>
      </c>
      <c r="N872" s="156">
        <f t="shared" si="118"/>
        <v>28670</v>
      </c>
      <c r="O872" s="156">
        <f t="shared" si="119"/>
        <v>28722.8</v>
      </c>
      <c r="P872" s="156">
        <f t="shared" si="120"/>
        <v>19760</v>
      </c>
      <c r="Q872" s="156">
        <f t="shared" si="121"/>
        <v>19812.8</v>
      </c>
      <c r="R872" s="29" t="str">
        <f>VLOOKUP(VLOOKUP(G872,开关状态表!B:H,2,FALSE),矩阵信息表!B:H,2,FALSE)</f>
        <v>CS26</v>
      </c>
      <c r="S872" s="29" t="str">
        <f>VLOOKUP(G872,开关状态表!B:H,5,FALSE)</f>
        <v>RL12R</v>
      </c>
      <c r="T872" s="29" t="str">
        <f>VLOOKUP(G872,开关状态表!B:H,6,FALSE)</f>
        <v>TY12L</v>
      </c>
      <c r="U872" s="29">
        <f>VLOOKUP(R872&amp;"-"&amp;S872,通道清单!C:L,8,FALSE)</f>
        <v>440</v>
      </c>
      <c r="V872" s="29">
        <f>VLOOKUP(R872&amp;"-"&amp;S872,通道清单!C:L,9,FALSE)</f>
        <v>28670</v>
      </c>
      <c r="W872" s="29">
        <f>VLOOKUP(R872&amp;"-"&amp;S872,通道清单!C:L,10,FALSE)</f>
        <v>29110</v>
      </c>
      <c r="X872" s="29">
        <f>VLOOKUP(R872&amp;"-"&amp;T872,通道清单!C:L,9,FALSE)</f>
        <v>19760</v>
      </c>
      <c r="Y872" s="29">
        <f>VLOOKUP(R872&amp;"-"&amp;T872,通道清单!C:L,10,FALSE)</f>
        <v>20200</v>
      </c>
    </row>
    <row r="873" ht="15" hidden="1" spans="1:25">
      <c r="A873" s="29">
        <f t="shared" si="122"/>
        <v>872</v>
      </c>
      <c r="B873" s="29" t="str">
        <f t="shared" si="117"/>
        <v>CS26-1-9-[8][8]-OFF0-BW1.05</v>
      </c>
      <c r="C873" s="29" t="str">
        <f>R873&amp;"_BW"&amp;TEXT(O873-N873,"000.00")&amp;"_U"&amp;VLOOKUP(R873&amp;"-"&amp;S873,通道清单!C:L,5,FALSE)&amp;LEFT("_____",5-LEN(VLOOKUP(R873&amp;"-"&amp;S873,通道清单!C:L,4,FALSE)))&amp;VLOOKUP(R873&amp;"-"&amp;S873,通道清单!C:L,4,FALSE)&amp;"_S"&amp;TEXT(N873,"00000.00")&amp;"_E"&amp;TEXT(O873,"00000.00")&amp;"_D"&amp;VLOOKUP(R873&amp;"-"&amp;T873,通道清单!C:L,5,FALSE)&amp;LEFT("_____",5-LEN(VLOOKUP(R873&amp;"-"&amp;T873,通道清单!C:L,4,FALSE)))&amp;VLOOKUP(R873&amp;"-"&amp;T873,通道清单!C:L,4,FALSE)&amp;"_S"&amp;TEXT(P873,"00000.00")&amp;"_E"&amp;TEXT(Q873,"00000.00")</f>
        <v>CS26_BW001.05_UR____L_S27100.00_E27101.05_DL____Y_S19260.00_E19261.05</v>
      </c>
      <c r="D873" s="29"/>
      <c r="E873" s="29"/>
      <c r="F873" s="29"/>
      <c r="G873" s="29" t="s">
        <v>9121</v>
      </c>
      <c r="H873" s="29">
        <f>VLOOKUP(G873,开关状态表!B:I,7,FALSE)</f>
        <v>1</v>
      </c>
      <c r="I873" s="29">
        <v>0</v>
      </c>
      <c r="J873" s="161">
        <v>1.05</v>
      </c>
      <c r="K873" s="29" t="s">
        <v>8732</v>
      </c>
      <c r="L873" s="29"/>
      <c r="M873" s="158" t="s">
        <v>8871</v>
      </c>
      <c r="N873" s="156">
        <f t="shared" si="118"/>
        <v>27100</v>
      </c>
      <c r="O873" s="156">
        <f t="shared" si="119"/>
        <v>27101.05</v>
      </c>
      <c r="P873" s="156">
        <f t="shared" si="120"/>
        <v>19260</v>
      </c>
      <c r="Q873" s="156">
        <f t="shared" si="121"/>
        <v>19261.05</v>
      </c>
      <c r="R873" s="29" t="str">
        <f>VLOOKUP(VLOOKUP(G873,开关状态表!B:H,2,FALSE),矩阵信息表!B:H,2,FALSE)</f>
        <v>CS26</v>
      </c>
      <c r="S873" s="29" t="str">
        <f>VLOOKUP(G873,开关状态表!B:H,5,FALSE)</f>
        <v>RL13R</v>
      </c>
      <c r="T873" s="29" t="str">
        <f>VLOOKUP(G873,开关状态表!B:H,6,FALSE)</f>
        <v>TY13L</v>
      </c>
      <c r="U873" s="29">
        <f>VLOOKUP(R873&amp;"-"&amp;S873,通道清单!C:L,8,FALSE)</f>
        <v>440</v>
      </c>
      <c r="V873" s="29">
        <f>VLOOKUP(R873&amp;"-"&amp;S873,通道清单!C:L,9,FALSE)</f>
        <v>27100</v>
      </c>
      <c r="W873" s="29">
        <f>VLOOKUP(R873&amp;"-"&amp;S873,通道清单!C:L,10,FALSE)</f>
        <v>27540</v>
      </c>
      <c r="X873" s="29">
        <f>VLOOKUP(R873&amp;"-"&amp;T873,通道清单!C:L,9,FALSE)</f>
        <v>19260</v>
      </c>
      <c r="Y873" s="29">
        <f>VLOOKUP(R873&amp;"-"&amp;T873,通道清单!C:L,10,FALSE)</f>
        <v>19700</v>
      </c>
    </row>
    <row r="874" ht="15" hidden="1" spans="1:25">
      <c r="A874" s="29">
        <f t="shared" si="122"/>
        <v>873</v>
      </c>
      <c r="B874" s="29" t="str">
        <f t="shared" si="117"/>
        <v>CS26-1-9-[8][8]-OFF79.7-BW110</v>
      </c>
      <c r="C874" s="29" t="str">
        <f>R874&amp;"_BW"&amp;TEXT(O874-N874,"000.00")&amp;"_U"&amp;VLOOKUP(R874&amp;"-"&amp;S874,通道清单!C:L,5,FALSE)&amp;LEFT("_____",5-LEN(VLOOKUP(R874&amp;"-"&amp;S874,通道清单!C:L,4,FALSE)))&amp;VLOOKUP(R874&amp;"-"&amp;S874,通道清单!C:L,4,FALSE)&amp;"_S"&amp;TEXT(N874,"00000.00")&amp;"_E"&amp;TEXT(O874,"00000.00")&amp;"_D"&amp;VLOOKUP(R874&amp;"-"&amp;T874,通道清单!C:L,5,FALSE)&amp;LEFT("_____",5-LEN(VLOOKUP(R874&amp;"-"&amp;T874,通道清单!C:L,4,FALSE)))&amp;VLOOKUP(R874&amp;"-"&amp;T874,通道清单!C:L,4,FALSE)&amp;"_S"&amp;TEXT(P874,"00000.00")&amp;"_E"&amp;TEXT(Q874,"00000.00")</f>
        <v>CS26_BW110.00_UR____L_S27179.70_E27289.70_DL____Y_S19339.70_E19449.70</v>
      </c>
      <c r="D874" s="29"/>
      <c r="E874" s="29"/>
      <c r="F874" s="29"/>
      <c r="G874" s="29" t="s">
        <v>9121</v>
      </c>
      <c r="H874" s="29">
        <f>VLOOKUP(G874,开关状态表!B:I,7,FALSE)</f>
        <v>1</v>
      </c>
      <c r="I874" s="29">
        <v>79.7</v>
      </c>
      <c r="J874" s="161">
        <v>110</v>
      </c>
      <c r="K874" s="29" t="s">
        <v>8732</v>
      </c>
      <c r="L874" s="29"/>
      <c r="M874" s="158" t="s">
        <v>8871</v>
      </c>
      <c r="N874" s="156">
        <f t="shared" si="118"/>
        <v>27179.7</v>
      </c>
      <c r="O874" s="156">
        <f t="shared" si="119"/>
        <v>27289.7</v>
      </c>
      <c r="P874" s="156">
        <f t="shared" si="120"/>
        <v>19339.7</v>
      </c>
      <c r="Q874" s="156">
        <f t="shared" si="121"/>
        <v>19449.7</v>
      </c>
      <c r="R874" s="29" t="str">
        <f>VLOOKUP(VLOOKUP(G874,开关状态表!B:H,2,FALSE),矩阵信息表!B:H,2,FALSE)</f>
        <v>CS26</v>
      </c>
      <c r="S874" s="29" t="str">
        <f>VLOOKUP(G874,开关状态表!B:H,5,FALSE)</f>
        <v>RL13R</v>
      </c>
      <c r="T874" s="29" t="str">
        <f>VLOOKUP(G874,开关状态表!B:H,6,FALSE)</f>
        <v>TY13L</v>
      </c>
      <c r="U874" s="29">
        <f>VLOOKUP(R874&amp;"-"&amp;S874,通道清单!C:L,8,FALSE)</f>
        <v>440</v>
      </c>
      <c r="V874" s="29">
        <f>VLOOKUP(R874&amp;"-"&amp;S874,通道清单!C:L,9,FALSE)</f>
        <v>27100</v>
      </c>
      <c r="W874" s="29">
        <f>VLOOKUP(R874&amp;"-"&amp;S874,通道清单!C:L,10,FALSE)</f>
        <v>27540</v>
      </c>
      <c r="X874" s="29">
        <f>VLOOKUP(R874&amp;"-"&amp;T874,通道清单!C:L,9,FALSE)</f>
        <v>19260</v>
      </c>
      <c r="Y874" s="29">
        <f>VLOOKUP(R874&amp;"-"&amp;T874,通道清单!C:L,10,FALSE)</f>
        <v>19700</v>
      </c>
    </row>
    <row r="875" ht="15" hidden="1" spans="1:25">
      <c r="A875" s="29">
        <f t="shared" si="122"/>
        <v>874</v>
      </c>
      <c r="B875" s="29" t="str">
        <f t="shared" si="117"/>
        <v>CS26-1-9-[8][8]-OFF9.3-BW70.4</v>
      </c>
      <c r="C875" s="29" t="str">
        <f>R875&amp;"_BW"&amp;TEXT(O875-N875,"000.00")&amp;"_U"&amp;VLOOKUP(R875&amp;"-"&amp;S875,通道清单!C:L,5,FALSE)&amp;LEFT("_____",5-LEN(VLOOKUP(R875&amp;"-"&amp;S875,通道清单!C:L,4,FALSE)))&amp;VLOOKUP(R875&amp;"-"&amp;S875,通道清单!C:L,4,FALSE)&amp;"_S"&amp;TEXT(N875,"00000.00")&amp;"_E"&amp;TEXT(O875,"00000.00")&amp;"_D"&amp;VLOOKUP(R875&amp;"-"&amp;T875,通道清单!C:L,5,FALSE)&amp;LEFT("_____",5-LEN(VLOOKUP(R875&amp;"-"&amp;T875,通道清单!C:L,4,FALSE)))&amp;VLOOKUP(R875&amp;"-"&amp;T875,通道清单!C:L,4,FALSE)&amp;"_S"&amp;TEXT(P875,"00000.00")&amp;"_E"&amp;TEXT(Q875,"00000.00")</f>
        <v>CS26_BW070.40_UR____L_S27109.30_E27179.70_DL____Y_S19269.30_E19339.70</v>
      </c>
      <c r="D875" s="29"/>
      <c r="E875" s="29"/>
      <c r="F875" s="29"/>
      <c r="G875" s="29" t="s">
        <v>9121</v>
      </c>
      <c r="H875" s="29">
        <f>VLOOKUP(G875,开关状态表!B:I,7,FALSE)</f>
        <v>1</v>
      </c>
      <c r="I875" s="29">
        <v>9.3</v>
      </c>
      <c r="J875" s="161">
        <v>70.4</v>
      </c>
      <c r="K875" s="29" t="s">
        <v>8732</v>
      </c>
      <c r="L875" s="29"/>
      <c r="M875" s="158" t="s">
        <v>8871</v>
      </c>
      <c r="N875" s="156">
        <f t="shared" si="118"/>
        <v>27109.3</v>
      </c>
      <c r="O875" s="156">
        <f t="shared" si="119"/>
        <v>27179.7</v>
      </c>
      <c r="P875" s="156">
        <f t="shared" si="120"/>
        <v>19269.3</v>
      </c>
      <c r="Q875" s="156">
        <f t="shared" si="121"/>
        <v>19339.7</v>
      </c>
      <c r="R875" s="29" t="str">
        <f>VLOOKUP(VLOOKUP(G875,开关状态表!B:H,2,FALSE),矩阵信息表!B:H,2,FALSE)</f>
        <v>CS26</v>
      </c>
      <c r="S875" s="29" t="str">
        <f>VLOOKUP(G875,开关状态表!B:H,5,FALSE)</f>
        <v>RL13R</v>
      </c>
      <c r="T875" s="29" t="str">
        <f>VLOOKUP(G875,开关状态表!B:H,6,FALSE)</f>
        <v>TY13L</v>
      </c>
      <c r="U875" s="29">
        <f>VLOOKUP(R875&amp;"-"&amp;S875,通道清单!C:L,8,FALSE)</f>
        <v>440</v>
      </c>
      <c r="V875" s="29">
        <f>VLOOKUP(R875&amp;"-"&amp;S875,通道清单!C:L,9,FALSE)</f>
        <v>27100</v>
      </c>
      <c r="W875" s="29">
        <f>VLOOKUP(R875&amp;"-"&amp;S875,通道清单!C:L,10,FALSE)</f>
        <v>27540</v>
      </c>
      <c r="X875" s="29">
        <f>VLOOKUP(R875&amp;"-"&amp;T875,通道清单!C:L,9,FALSE)</f>
        <v>19260</v>
      </c>
      <c r="Y875" s="29">
        <f>VLOOKUP(R875&amp;"-"&amp;T875,通道清单!C:L,10,FALSE)</f>
        <v>19700</v>
      </c>
    </row>
    <row r="876" ht="15" hidden="1" spans="1:25">
      <c r="A876" s="29">
        <f t="shared" si="122"/>
        <v>875</v>
      </c>
      <c r="B876" s="29" t="str">
        <f t="shared" si="117"/>
        <v>CS26-1-9-[8][8]-OFF387.2-BW52.8</v>
      </c>
      <c r="C876" s="29" t="str">
        <f>R876&amp;"_BW"&amp;TEXT(O876-N876,"000.00")&amp;"_U"&amp;VLOOKUP(R876&amp;"-"&amp;S876,通道清单!C:L,5,FALSE)&amp;LEFT("_____",5-LEN(VLOOKUP(R876&amp;"-"&amp;S876,通道清单!C:L,4,FALSE)))&amp;VLOOKUP(R876&amp;"-"&amp;S876,通道清单!C:L,4,FALSE)&amp;"_S"&amp;TEXT(N876,"00000.00")&amp;"_E"&amp;TEXT(O876,"00000.00")&amp;"_D"&amp;VLOOKUP(R876&amp;"-"&amp;T876,通道清单!C:L,5,FALSE)&amp;LEFT("_____",5-LEN(VLOOKUP(R876&amp;"-"&amp;T876,通道清单!C:L,4,FALSE)))&amp;VLOOKUP(R876&amp;"-"&amp;T876,通道清单!C:L,4,FALSE)&amp;"_S"&amp;TEXT(P876,"00000.00")&amp;"_E"&amp;TEXT(Q876,"00000.00")</f>
        <v>CS26_BW052.80_UR____L_S27487.20_E27540.00_DL____Y_S19647.20_E19700.00</v>
      </c>
      <c r="D876" s="29"/>
      <c r="E876" s="29"/>
      <c r="F876" s="29"/>
      <c r="G876" s="29" t="s">
        <v>9121</v>
      </c>
      <c r="H876" s="29">
        <f>VLOOKUP(G876,开关状态表!B:I,7,FALSE)</f>
        <v>1</v>
      </c>
      <c r="I876" s="29">
        <v>387.2</v>
      </c>
      <c r="J876" s="161">
        <v>52.8</v>
      </c>
      <c r="K876" s="29" t="s">
        <v>8732</v>
      </c>
      <c r="L876" s="29"/>
      <c r="M876" s="158" t="s">
        <v>9050</v>
      </c>
      <c r="N876" s="156">
        <f t="shared" si="118"/>
        <v>27487.2</v>
      </c>
      <c r="O876" s="156">
        <f t="shared" si="119"/>
        <v>27540</v>
      </c>
      <c r="P876" s="156">
        <f t="shared" si="120"/>
        <v>19647.2</v>
      </c>
      <c r="Q876" s="156">
        <f t="shared" si="121"/>
        <v>19700</v>
      </c>
      <c r="R876" s="29" t="str">
        <f>VLOOKUP(VLOOKUP(G876,开关状态表!B:H,2,FALSE),矩阵信息表!B:H,2,FALSE)</f>
        <v>CS26</v>
      </c>
      <c r="S876" s="29" t="str">
        <f>VLOOKUP(G876,开关状态表!B:H,5,FALSE)</f>
        <v>RL13R</v>
      </c>
      <c r="T876" s="29" t="str">
        <f>VLOOKUP(G876,开关状态表!B:H,6,FALSE)</f>
        <v>TY13L</v>
      </c>
      <c r="U876" s="29">
        <f>VLOOKUP(R876&amp;"-"&amp;S876,通道清单!C:L,8,FALSE)</f>
        <v>440</v>
      </c>
      <c r="V876" s="29">
        <f>VLOOKUP(R876&amp;"-"&amp;S876,通道清单!C:L,9,FALSE)</f>
        <v>27100</v>
      </c>
      <c r="W876" s="29">
        <f>VLOOKUP(R876&amp;"-"&amp;S876,通道清单!C:L,10,FALSE)</f>
        <v>27540</v>
      </c>
      <c r="X876" s="29">
        <f>VLOOKUP(R876&amp;"-"&amp;T876,通道清单!C:L,9,FALSE)</f>
        <v>19260</v>
      </c>
      <c r="Y876" s="29">
        <f>VLOOKUP(R876&amp;"-"&amp;T876,通道清单!C:L,10,FALSE)</f>
        <v>19700</v>
      </c>
    </row>
    <row r="877" ht="15" hidden="1" spans="1:25">
      <c r="A877" s="29">
        <f t="shared" si="122"/>
        <v>876</v>
      </c>
      <c r="B877" s="29" t="str">
        <f t="shared" si="117"/>
        <v>CS26-1-11-[1][1]-OFF0-BW1.05</v>
      </c>
      <c r="C877" s="29" t="str">
        <f>R877&amp;"_BW"&amp;TEXT(O877-N877,"000.00")&amp;"_U"&amp;VLOOKUP(R877&amp;"-"&amp;S877,通道清单!C:L,5,FALSE)&amp;LEFT("_____",5-LEN(VLOOKUP(R877&amp;"-"&amp;S877,通道清单!C:L,4,FALSE)))&amp;VLOOKUP(R877&amp;"-"&amp;S877,通道清单!C:L,4,FALSE)&amp;"_S"&amp;TEXT(N877,"00000.00")&amp;"_E"&amp;TEXT(O877,"00000.00")&amp;"_D"&amp;VLOOKUP(R877&amp;"-"&amp;T877,通道清单!C:L,5,FALSE)&amp;LEFT("_____",5-LEN(VLOOKUP(R877&amp;"-"&amp;T877,通道清单!C:L,4,FALSE)))&amp;VLOOKUP(R877&amp;"-"&amp;T877,通道清单!C:L,4,FALSE)&amp;"_S"&amp;TEXT(P877,"00000.00")&amp;"_E"&amp;TEXT(Q877,"00000.00")</f>
        <v>CS26_BW001.05_UL____C_S27100.00_E27101.05_DR____Y_S19260.00_E19261.05</v>
      </c>
      <c r="D877" s="29"/>
      <c r="E877" s="29"/>
      <c r="F877" s="29"/>
      <c r="G877" s="29" t="s">
        <v>9122</v>
      </c>
      <c r="H877" s="29">
        <f>VLOOKUP(G877,开关状态表!B:I,7,FALSE)</f>
        <v>1</v>
      </c>
      <c r="I877" s="29">
        <v>0</v>
      </c>
      <c r="J877" s="161">
        <v>1.05</v>
      </c>
      <c r="K877" s="29" t="s">
        <v>8732</v>
      </c>
      <c r="L877" s="29"/>
      <c r="M877" s="158" t="s">
        <v>8871</v>
      </c>
      <c r="N877" s="156">
        <f t="shared" si="118"/>
        <v>27100</v>
      </c>
      <c r="O877" s="156">
        <f t="shared" si="119"/>
        <v>27101.05</v>
      </c>
      <c r="P877" s="156">
        <f t="shared" si="120"/>
        <v>19260</v>
      </c>
      <c r="Q877" s="156">
        <f t="shared" si="121"/>
        <v>19261.05</v>
      </c>
      <c r="R877" s="29" t="str">
        <f>VLOOKUP(VLOOKUP(G877,开关状态表!B:H,2,FALSE),矩阵信息表!B:H,2,FALSE)</f>
        <v>CS26</v>
      </c>
      <c r="S877" s="29" t="str">
        <f>VLOOKUP(G877,开关状态表!B:H,5,FALSE)</f>
        <v>RC17L</v>
      </c>
      <c r="T877" s="29" t="str">
        <f>VLOOKUP(G877,开关状态表!B:H,6,FALSE)</f>
        <v>TY17R</v>
      </c>
      <c r="U877" s="29">
        <f>VLOOKUP(R877&amp;"-"&amp;S877,通道清单!C:L,8,FALSE)</f>
        <v>440</v>
      </c>
      <c r="V877" s="29">
        <f>VLOOKUP(R877&amp;"-"&amp;S877,通道清单!C:L,9,FALSE)</f>
        <v>27100</v>
      </c>
      <c r="W877" s="29">
        <f>VLOOKUP(R877&amp;"-"&amp;S877,通道清单!C:L,10,FALSE)</f>
        <v>27540</v>
      </c>
      <c r="X877" s="29">
        <f>VLOOKUP(R877&amp;"-"&amp;T877,通道清单!C:L,9,FALSE)</f>
        <v>19260</v>
      </c>
      <c r="Y877" s="29">
        <f>VLOOKUP(R877&amp;"-"&amp;T877,通道清单!C:L,10,FALSE)</f>
        <v>19700</v>
      </c>
    </row>
    <row r="878" ht="15" hidden="1" spans="1:25">
      <c r="A878" s="29">
        <f t="shared" si="122"/>
        <v>877</v>
      </c>
      <c r="B878" s="29" t="str">
        <f t="shared" si="117"/>
        <v>CS26-1-11-[1][1]-OFF9.3-BW70.4</v>
      </c>
      <c r="C878" s="29" t="str">
        <f>R878&amp;"_BW"&amp;TEXT(O878-N878,"000.00")&amp;"_U"&amp;VLOOKUP(R878&amp;"-"&amp;S878,通道清单!C:L,5,FALSE)&amp;LEFT("_____",5-LEN(VLOOKUP(R878&amp;"-"&amp;S878,通道清单!C:L,4,FALSE)))&amp;VLOOKUP(R878&amp;"-"&amp;S878,通道清单!C:L,4,FALSE)&amp;"_S"&amp;TEXT(N878,"00000.00")&amp;"_E"&amp;TEXT(O878,"00000.00")&amp;"_D"&amp;VLOOKUP(R878&amp;"-"&amp;T878,通道清单!C:L,5,FALSE)&amp;LEFT("_____",5-LEN(VLOOKUP(R878&amp;"-"&amp;T878,通道清单!C:L,4,FALSE)))&amp;VLOOKUP(R878&amp;"-"&amp;T878,通道清单!C:L,4,FALSE)&amp;"_S"&amp;TEXT(P878,"00000.00")&amp;"_E"&amp;TEXT(Q878,"00000.00")</f>
        <v>CS26_BW070.40_UL____C_S27109.30_E27179.70_DR____Y_S19269.30_E19339.70</v>
      </c>
      <c r="D878" s="29"/>
      <c r="E878" s="29"/>
      <c r="F878" s="29"/>
      <c r="G878" s="29" t="s">
        <v>9122</v>
      </c>
      <c r="H878" s="29">
        <f>VLOOKUP(G878,开关状态表!B:I,7,FALSE)</f>
        <v>1</v>
      </c>
      <c r="I878" s="29">
        <v>9.3</v>
      </c>
      <c r="J878" s="161">
        <v>70.4</v>
      </c>
      <c r="K878" s="29" t="s">
        <v>8732</v>
      </c>
      <c r="L878" s="29"/>
      <c r="M878" s="158" t="s">
        <v>8871</v>
      </c>
      <c r="N878" s="156">
        <f t="shared" si="118"/>
        <v>27109.3</v>
      </c>
      <c r="O878" s="156">
        <f t="shared" si="119"/>
        <v>27179.7</v>
      </c>
      <c r="P878" s="156">
        <f t="shared" si="120"/>
        <v>19269.3</v>
      </c>
      <c r="Q878" s="156">
        <f t="shared" si="121"/>
        <v>19339.7</v>
      </c>
      <c r="R878" s="29" t="str">
        <f>VLOOKUP(VLOOKUP(G878,开关状态表!B:H,2,FALSE),矩阵信息表!B:H,2,FALSE)</f>
        <v>CS26</v>
      </c>
      <c r="S878" s="29" t="str">
        <f>VLOOKUP(G878,开关状态表!B:H,5,FALSE)</f>
        <v>RC17L</v>
      </c>
      <c r="T878" s="29" t="str">
        <f>VLOOKUP(G878,开关状态表!B:H,6,FALSE)</f>
        <v>TY17R</v>
      </c>
      <c r="U878" s="29">
        <f>VLOOKUP(R878&amp;"-"&amp;S878,通道清单!C:L,8,FALSE)</f>
        <v>440</v>
      </c>
      <c r="V878" s="29">
        <f>VLOOKUP(R878&amp;"-"&amp;S878,通道清单!C:L,9,FALSE)</f>
        <v>27100</v>
      </c>
      <c r="W878" s="29">
        <f>VLOOKUP(R878&amp;"-"&amp;S878,通道清单!C:L,10,FALSE)</f>
        <v>27540</v>
      </c>
      <c r="X878" s="29">
        <f>VLOOKUP(R878&amp;"-"&amp;T878,通道清单!C:L,9,FALSE)</f>
        <v>19260</v>
      </c>
      <c r="Y878" s="29">
        <f>VLOOKUP(R878&amp;"-"&amp;T878,通道清单!C:L,10,FALSE)</f>
        <v>19700</v>
      </c>
    </row>
    <row r="879" ht="15" hidden="1" spans="1:25">
      <c r="A879" s="29">
        <f t="shared" si="122"/>
        <v>878</v>
      </c>
      <c r="B879" s="29" t="str">
        <f t="shared" si="117"/>
        <v>CS26-1-11-[1][1]-OFF79.7-BW110</v>
      </c>
      <c r="C879" s="29" t="str">
        <f>R879&amp;"_BW"&amp;TEXT(O879-N879,"000.00")&amp;"_U"&amp;VLOOKUP(R879&amp;"-"&amp;S879,通道清单!C:L,5,FALSE)&amp;LEFT("_____",5-LEN(VLOOKUP(R879&amp;"-"&amp;S879,通道清单!C:L,4,FALSE)))&amp;VLOOKUP(R879&amp;"-"&amp;S879,通道清单!C:L,4,FALSE)&amp;"_S"&amp;TEXT(N879,"00000.00")&amp;"_E"&amp;TEXT(O879,"00000.00")&amp;"_D"&amp;VLOOKUP(R879&amp;"-"&amp;T879,通道清单!C:L,5,FALSE)&amp;LEFT("_____",5-LEN(VLOOKUP(R879&amp;"-"&amp;T879,通道清单!C:L,4,FALSE)))&amp;VLOOKUP(R879&amp;"-"&amp;T879,通道清单!C:L,4,FALSE)&amp;"_S"&amp;TEXT(P879,"00000.00")&amp;"_E"&amp;TEXT(Q879,"00000.00")</f>
        <v>CS26_BW110.00_UL____C_S27179.70_E27289.70_DR____Y_S19339.70_E19449.70</v>
      </c>
      <c r="D879" s="29"/>
      <c r="E879" s="29"/>
      <c r="F879" s="29"/>
      <c r="G879" s="29" t="s">
        <v>9122</v>
      </c>
      <c r="H879" s="29">
        <f>VLOOKUP(G879,开关状态表!B:I,7,FALSE)</f>
        <v>1</v>
      </c>
      <c r="I879" s="29">
        <v>79.7</v>
      </c>
      <c r="J879" s="161">
        <v>110</v>
      </c>
      <c r="K879" s="29" t="s">
        <v>8732</v>
      </c>
      <c r="L879" s="29"/>
      <c r="M879" s="158" t="s">
        <v>8871</v>
      </c>
      <c r="N879" s="156">
        <f t="shared" si="118"/>
        <v>27179.7</v>
      </c>
      <c r="O879" s="156">
        <f t="shared" si="119"/>
        <v>27289.7</v>
      </c>
      <c r="P879" s="156">
        <f t="shared" si="120"/>
        <v>19339.7</v>
      </c>
      <c r="Q879" s="156">
        <f t="shared" si="121"/>
        <v>19449.7</v>
      </c>
      <c r="R879" s="29" t="str">
        <f>VLOOKUP(VLOOKUP(G879,开关状态表!B:H,2,FALSE),矩阵信息表!B:H,2,FALSE)</f>
        <v>CS26</v>
      </c>
      <c r="S879" s="29" t="str">
        <f>VLOOKUP(G879,开关状态表!B:H,5,FALSE)</f>
        <v>RC17L</v>
      </c>
      <c r="T879" s="29" t="str">
        <f>VLOOKUP(G879,开关状态表!B:H,6,FALSE)</f>
        <v>TY17R</v>
      </c>
      <c r="U879" s="29">
        <f>VLOOKUP(R879&amp;"-"&amp;S879,通道清单!C:L,8,FALSE)</f>
        <v>440</v>
      </c>
      <c r="V879" s="29">
        <f>VLOOKUP(R879&amp;"-"&amp;S879,通道清单!C:L,9,FALSE)</f>
        <v>27100</v>
      </c>
      <c r="W879" s="29">
        <f>VLOOKUP(R879&amp;"-"&amp;S879,通道清单!C:L,10,FALSE)</f>
        <v>27540</v>
      </c>
      <c r="X879" s="29">
        <f>VLOOKUP(R879&amp;"-"&amp;T879,通道清单!C:L,9,FALSE)</f>
        <v>19260</v>
      </c>
      <c r="Y879" s="29">
        <f>VLOOKUP(R879&amp;"-"&amp;T879,通道清单!C:L,10,FALSE)</f>
        <v>19700</v>
      </c>
    </row>
    <row r="880" ht="15" hidden="1" spans="1:25">
      <c r="A880" s="29">
        <f t="shared" si="122"/>
        <v>879</v>
      </c>
      <c r="B880" s="29" t="str">
        <f t="shared" si="117"/>
        <v>CS26-1-11-[1][1]-OFF189.7-BW16</v>
      </c>
      <c r="C880" s="29" t="str">
        <f>R880&amp;"_BW"&amp;TEXT(O880-N880,"000.00")&amp;"_U"&amp;VLOOKUP(R880&amp;"-"&amp;S880,通道清单!C:L,5,FALSE)&amp;LEFT("_____",5-LEN(VLOOKUP(R880&amp;"-"&amp;S880,通道清单!C:L,4,FALSE)))&amp;VLOOKUP(R880&amp;"-"&amp;S880,通道清单!C:L,4,FALSE)&amp;"_S"&amp;TEXT(N880,"00000.00")&amp;"_E"&amp;TEXT(O880,"00000.00")&amp;"_D"&amp;VLOOKUP(R880&amp;"-"&amp;T880,通道清单!C:L,5,FALSE)&amp;LEFT("_____",5-LEN(VLOOKUP(R880&amp;"-"&amp;T880,通道清单!C:L,4,FALSE)))&amp;VLOOKUP(R880&amp;"-"&amp;T880,通道清单!C:L,4,FALSE)&amp;"_S"&amp;TEXT(P880,"00000.00")&amp;"_E"&amp;TEXT(Q880,"00000.00")</f>
        <v>CS26_BW016.00_UL____C_S27289.70_E27305.70_DR____Y_S19449.70_E19465.70</v>
      </c>
      <c r="D880" s="29"/>
      <c r="E880" s="29"/>
      <c r="F880" s="29"/>
      <c r="G880" s="29" t="s">
        <v>9122</v>
      </c>
      <c r="H880" s="29">
        <f>VLOOKUP(G880,开关状态表!B:I,7,FALSE)</f>
        <v>1</v>
      </c>
      <c r="I880" s="29">
        <v>189.7</v>
      </c>
      <c r="J880" s="161">
        <v>16</v>
      </c>
      <c r="K880" s="29" t="s">
        <v>8732</v>
      </c>
      <c r="L880" s="29"/>
      <c r="M880" s="158" t="s">
        <v>8871</v>
      </c>
      <c r="N880" s="156">
        <f t="shared" si="118"/>
        <v>27289.7</v>
      </c>
      <c r="O880" s="156">
        <f t="shared" si="119"/>
        <v>27305.7</v>
      </c>
      <c r="P880" s="156">
        <f t="shared" si="120"/>
        <v>19449.7</v>
      </c>
      <c r="Q880" s="156">
        <f t="shared" si="121"/>
        <v>19465.7</v>
      </c>
      <c r="R880" s="29" t="str">
        <f>VLOOKUP(VLOOKUP(G880,开关状态表!B:H,2,FALSE),矩阵信息表!B:H,2,FALSE)</f>
        <v>CS26</v>
      </c>
      <c r="S880" s="29" t="str">
        <f>VLOOKUP(G880,开关状态表!B:H,5,FALSE)</f>
        <v>RC17L</v>
      </c>
      <c r="T880" s="29" t="str">
        <f>VLOOKUP(G880,开关状态表!B:H,6,FALSE)</f>
        <v>TY17R</v>
      </c>
      <c r="U880" s="29">
        <f>VLOOKUP(R880&amp;"-"&amp;S880,通道清单!C:L,8,FALSE)</f>
        <v>440</v>
      </c>
      <c r="V880" s="29">
        <f>VLOOKUP(R880&amp;"-"&amp;S880,通道清单!C:L,9,FALSE)</f>
        <v>27100</v>
      </c>
      <c r="W880" s="29">
        <f>VLOOKUP(R880&amp;"-"&amp;S880,通道清单!C:L,10,FALSE)</f>
        <v>27540</v>
      </c>
      <c r="X880" s="29">
        <f>VLOOKUP(R880&amp;"-"&amp;T880,通道清单!C:L,9,FALSE)</f>
        <v>19260</v>
      </c>
      <c r="Y880" s="29">
        <f>VLOOKUP(R880&amp;"-"&amp;T880,通道清单!C:L,10,FALSE)</f>
        <v>19700</v>
      </c>
    </row>
    <row r="881" ht="15" hidden="1" spans="1:25">
      <c r="A881" s="29">
        <f t="shared" si="122"/>
        <v>880</v>
      </c>
      <c r="B881" s="29" t="str">
        <f t="shared" si="117"/>
        <v>CS26-1-11-[1][1]-OFF387.2-BW52.8</v>
      </c>
      <c r="C881" s="29" t="str">
        <f>R881&amp;"_BW"&amp;TEXT(O881-N881,"000.00")&amp;"_U"&amp;VLOOKUP(R881&amp;"-"&amp;S881,通道清单!C:L,5,FALSE)&amp;LEFT("_____",5-LEN(VLOOKUP(R881&amp;"-"&amp;S881,通道清单!C:L,4,FALSE)))&amp;VLOOKUP(R881&amp;"-"&amp;S881,通道清单!C:L,4,FALSE)&amp;"_S"&amp;TEXT(N881,"00000.00")&amp;"_E"&amp;TEXT(O881,"00000.00")&amp;"_D"&amp;VLOOKUP(R881&amp;"-"&amp;T881,通道清单!C:L,5,FALSE)&amp;LEFT("_____",5-LEN(VLOOKUP(R881&amp;"-"&amp;T881,通道清单!C:L,4,FALSE)))&amp;VLOOKUP(R881&amp;"-"&amp;T881,通道清单!C:L,4,FALSE)&amp;"_S"&amp;TEXT(P881,"00000.00")&amp;"_E"&amp;TEXT(Q881,"00000.00")</f>
        <v>CS26_BW052.80_UL____C_S27487.20_E27540.00_DR____Y_S19647.20_E19700.00</v>
      </c>
      <c r="D881" s="29"/>
      <c r="E881" s="29"/>
      <c r="F881" s="29"/>
      <c r="G881" s="29" t="s">
        <v>9122</v>
      </c>
      <c r="H881" s="29">
        <f>VLOOKUP(G881,开关状态表!B:I,7,FALSE)</f>
        <v>1</v>
      </c>
      <c r="I881" s="29">
        <v>387.2</v>
      </c>
      <c r="J881" s="161">
        <v>52.8</v>
      </c>
      <c r="K881" s="29" t="s">
        <v>8732</v>
      </c>
      <c r="L881" s="29"/>
      <c r="M881" s="158" t="s">
        <v>9050</v>
      </c>
      <c r="N881" s="156">
        <f t="shared" si="118"/>
        <v>27487.2</v>
      </c>
      <c r="O881" s="156">
        <f t="shared" si="119"/>
        <v>27540</v>
      </c>
      <c r="P881" s="156">
        <f t="shared" si="120"/>
        <v>19647.2</v>
      </c>
      <c r="Q881" s="156">
        <f t="shared" si="121"/>
        <v>19700</v>
      </c>
      <c r="R881" s="29" t="str">
        <f>VLOOKUP(VLOOKUP(G881,开关状态表!B:H,2,FALSE),矩阵信息表!B:H,2,FALSE)</f>
        <v>CS26</v>
      </c>
      <c r="S881" s="29" t="str">
        <f>VLOOKUP(G881,开关状态表!B:H,5,FALSE)</f>
        <v>RC17L</v>
      </c>
      <c r="T881" s="29" t="str">
        <f>VLOOKUP(G881,开关状态表!B:H,6,FALSE)</f>
        <v>TY17R</v>
      </c>
      <c r="U881" s="29">
        <f>VLOOKUP(R881&amp;"-"&amp;S881,通道清单!C:L,8,FALSE)</f>
        <v>440</v>
      </c>
      <c r="V881" s="29">
        <f>VLOOKUP(R881&amp;"-"&amp;S881,通道清单!C:L,9,FALSE)</f>
        <v>27100</v>
      </c>
      <c r="W881" s="29">
        <f>VLOOKUP(R881&amp;"-"&amp;S881,通道清单!C:L,10,FALSE)</f>
        <v>27540</v>
      </c>
      <c r="X881" s="29">
        <f>VLOOKUP(R881&amp;"-"&amp;T881,通道清单!C:L,9,FALSE)</f>
        <v>19260</v>
      </c>
      <c r="Y881" s="29">
        <f>VLOOKUP(R881&amp;"-"&amp;T881,通道清单!C:L,10,FALSE)</f>
        <v>19700</v>
      </c>
    </row>
    <row r="882" ht="15" hidden="1" spans="1:25">
      <c r="A882" s="29">
        <f t="shared" si="122"/>
        <v>881</v>
      </c>
      <c r="B882" s="29" t="str">
        <f t="shared" si="117"/>
        <v>CS26-1-11-[2][2]-OFF0-BW1.05</v>
      </c>
      <c r="C882" s="29" t="str">
        <f>R882&amp;"_BW"&amp;TEXT(O882-N882,"000.00")&amp;"_U"&amp;VLOOKUP(R882&amp;"-"&amp;S882,通道清单!C:L,5,FALSE)&amp;LEFT("_____",5-LEN(VLOOKUP(R882&amp;"-"&amp;S882,通道清单!C:L,4,FALSE)))&amp;VLOOKUP(R882&amp;"-"&amp;S882,通道清单!C:L,4,FALSE)&amp;"_S"&amp;TEXT(N882,"00000.00")&amp;"_E"&amp;TEXT(O882,"00000.00")&amp;"_D"&amp;VLOOKUP(R882&amp;"-"&amp;T882,通道清单!C:L,5,FALSE)&amp;LEFT("_____",5-LEN(VLOOKUP(R882&amp;"-"&amp;T882,通道清单!C:L,4,FALSE)))&amp;VLOOKUP(R882&amp;"-"&amp;T882,通道清单!C:L,4,FALSE)&amp;"_S"&amp;TEXT(P882,"00000.00")&amp;"_E"&amp;TEXT(Q882,"00000.00")</f>
        <v>CS26_BW001.05_UL____C_S28170.00_E28171.05_DR____Y_S19260.00_E19261.05</v>
      </c>
      <c r="D882" s="29"/>
      <c r="E882" s="29"/>
      <c r="F882" s="29"/>
      <c r="G882" s="29" t="s">
        <v>9123</v>
      </c>
      <c r="H882" s="29">
        <f>VLOOKUP(G882,开关状态表!B:I,7,FALSE)</f>
        <v>1</v>
      </c>
      <c r="I882" s="29">
        <v>0</v>
      </c>
      <c r="J882" s="161">
        <v>1.05</v>
      </c>
      <c r="K882" s="29" t="s">
        <v>8732</v>
      </c>
      <c r="L882" s="29"/>
      <c r="M882" s="158" t="s">
        <v>8871</v>
      </c>
      <c r="N882" s="156">
        <f t="shared" si="118"/>
        <v>28170</v>
      </c>
      <c r="O882" s="156">
        <f t="shared" si="119"/>
        <v>28171.05</v>
      </c>
      <c r="P882" s="156">
        <f t="shared" si="120"/>
        <v>19260</v>
      </c>
      <c r="Q882" s="156">
        <f t="shared" si="121"/>
        <v>19261.05</v>
      </c>
      <c r="R882" s="29" t="str">
        <f>VLOOKUP(VLOOKUP(G882,开关状态表!B:H,2,FALSE),矩阵信息表!B:H,2,FALSE)</f>
        <v>CS26</v>
      </c>
      <c r="S882" s="29" t="str">
        <f>VLOOKUP(G882,开关状态表!B:H,5,FALSE)</f>
        <v>RC19L</v>
      </c>
      <c r="T882" s="29" t="str">
        <f>VLOOKUP(G882,开关状态表!B:H,6,FALSE)</f>
        <v>TY19R</v>
      </c>
      <c r="U882" s="29">
        <f>VLOOKUP(R882&amp;"-"&amp;S882,通道清单!C:L,8,FALSE)</f>
        <v>440</v>
      </c>
      <c r="V882" s="29">
        <f>VLOOKUP(R882&amp;"-"&amp;S882,通道清单!C:L,9,FALSE)</f>
        <v>28170</v>
      </c>
      <c r="W882" s="29">
        <f>VLOOKUP(R882&amp;"-"&amp;S882,通道清单!C:L,10,FALSE)</f>
        <v>28610</v>
      </c>
      <c r="X882" s="29">
        <f>VLOOKUP(R882&amp;"-"&amp;T882,通道清单!C:L,9,FALSE)</f>
        <v>19260</v>
      </c>
      <c r="Y882" s="29">
        <f>VLOOKUP(R882&amp;"-"&amp;T882,通道清单!C:L,10,FALSE)</f>
        <v>19700</v>
      </c>
    </row>
    <row r="883" ht="15" hidden="1" spans="1:25">
      <c r="A883" s="29">
        <f t="shared" si="122"/>
        <v>882</v>
      </c>
      <c r="B883" s="29" t="str">
        <f t="shared" si="117"/>
        <v>CS26-1-11-[2][2]-OFF9.3-BW70.4</v>
      </c>
      <c r="C883" s="29" t="str">
        <f>R883&amp;"_BW"&amp;TEXT(O883-N883,"000.00")&amp;"_U"&amp;VLOOKUP(R883&amp;"-"&amp;S883,通道清单!C:L,5,FALSE)&amp;LEFT("_____",5-LEN(VLOOKUP(R883&amp;"-"&amp;S883,通道清单!C:L,4,FALSE)))&amp;VLOOKUP(R883&amp;"-"&amp;S883,通道清单!C:L,4,FALSE)&amp;"_S"&amp;TEXT(N883,"00000.00")&amp;"_E"&amp;TEXT(O883,"00000.00")&amp;"_D"&amp;VLOOKUP(R883&amp;"-"&amp;T883,通道清单!C:L,5,FALSE)&amp;LEFT("_____",5-LEN(VLOOKUP(R883&amp;"-"&amp;T883,通道清单!C:L,4,FALSE)))&amp;VLOOKUP(R883&amp;"-"&amp;T883,通道清单!C:L,4,FALSE)&amp;"_S"&amp;TEXT(P883,"00000.00")&amp;"_E"&amp;TEXT(Q883,"00000.00")</f>
        <v>CS26_BW070.40_UL____C_S28179.30_E28249.70_DR____Y_S19269.30_E19339.70</v>
      </c>
      <c r="D883" s="29"/>
      <c r="E883" s="29"/>
      <c r="F883" s="29"/>
      <c r="G883" s="29" t="s">
        <v>9123</v>
      </c>
      <c r="H883" s="29">
        <f>VLOOKUP(G883,开关状态表!B:I,7,FALSE)</f>
        <v>1</v>
      </c>
      <c r="I883" s="29">
        <v>9.3</v>
      </c>
      <c r="J883" s="161">
        <v>70.4</v>
      </c>
      <c r="K883" s="29" t="s">
        <v>8732</v>
      </c>
      <c r="L883" s="29"/>
      <c r="M883" s="158" t="s">
        <v>8871</v>
      </c>
      <c r="N883" s="156">
        <f t="shared" si="118"/>
        <v>28179.3</v>
      </c>
      <c r="O883" s="156">
        <f t="shared" si="119"/>
        <v>28249.7</v>
      </c>
      <c r="P883" s="156">
        <f t="shared" si="120"/>
        <v>19269.3</v>
      </c>
      <c r="Q883" s="156">
        <f t="shared" si="121"/>
        <v>19339.7</v>
      </c>
      <c r="R883" s="29" t="str">
        <f>VLOOKUP(VLOOKUP(G883,开关状态表!B:H,2,FALSE),矩阵信息表!B:H,2,FALSE)</f>
        <v>CS26</v>
      </c>
      <c r="S883" s="29" t="str">
        <f>VLOOKUP(G883,开关状态表!B:H,5,FALSE)</f>
        <v>RC19L</v>
      </c>
      <c r="T883" s="29" t="str">
        <f>VLOOKUP(G883,开关状态表!B:H,6,FALSE)</f>
        <v>TY19R</v>
      </c>
      <c r="U883" s="29">
        <f>VLOOKUP(R883&amp;"-"&amp;S883,通道清单!C:L,8,FALSE)</f>
        <v>440</v>
      </c>
      <c r="V883" s="29">
        <f>VLOOKUP(R883&amp;"-"&amp;S883,通道清单!C:L,9,FALSE)</f>
        <v>28170</v>
      </c>
      <c r="W883" s="29">
        <f>VLOOKUP(R883&amp;"-"&amp;S883,通道清单!C:L,10,FALSE)</f>
        <v>28610</v>
      </c>
      <c r="X883" s="29">
        <f>VLOOKUP(R883&amp;"-"&amp;T883,通道清单!C:L,9,FALSE)</f>
        <v>19260</v>
      </c>
      <c r="Y883" s="29">
        <f>VLOOKUP(R883&amp;"-"&amp;T883,通道清单!C:L,10,FALSE)</f>
        <v>19700</v>
      </c>
    </row>
    <row r="884" ht="15" hidden="1" spans="1:25">
      <c r="A884" s="29">
        <f t="shared" si="122"/>
        <v>883</v>
      </c>
      <c r="B884" s="29" t="str">
        <f t="shared" ref="B884:B947" si="123">G884&amp;"-"&amp;"OFF"&amp;I884&amp;"-BW"&amp;J884</f>
        <v>CS26-1-11-[2][2]-OFF79.7-BW110</v>
      </c>
      <c r="C884" s="29" t="str">
        <f>R884&amp;"_BW"&amp;TEXT(O884-N884,"000.00")&amp;"_U"&amp;VLOOKUP(R884&amp;"-"&amp;S884,通道清单!C:L,5,FALSE)&amp;LEFT("_____",5-LEN(VLOOKUP(R884&amp;"-"&amp;S884,通道清单!C:L,4,FALSE)))&amp;VLOOKUP(R884&amp;"-"&amp;S884,通道清单!C:L,4,FALSE)&amp;"_S"&amp;TEXT(N884,"00000.00")&amp;"_E"&amp;TEXT(O884,"00000.00")&amp;"_D"&amp;VLOOKUP(R884&amp;"-"&amp;T884,通道清单!C:L,5,FALSE)&amp;LEFT("_____",5-LEN(VLOOKUP(R884&amp;"-"&amp;T884,通道清单!C:L,4,FALSE)))&amp;VLOOKUP(R884&amp;"-"&amp;T884,通道清单!C:L,4,FALSE)&amp;"_S"&amp;TEXT(P884,"00000.00")&amp;"_E"&amp;TEXT(Q884,"00000.00")</f>
        <v>CS26_BW110.00_UL____C_S28249.70_E28359.70_DR____Y_S19339.70_E19449.70</v>
      </c>
      <c r="D884" s="29"/>
      <c r="E884" s="29"/>
      <c r="F884" s="29"/>
      <c r="G884" s="29" t="s">
        <v>9123</v>
      </c>
      <c r="H884" s="29">
        <f>VLOOKUP(G884,开关状态表!B:I,7,FALSE)</f>
        <v>1</v>
      </c>
      <c r="I884" s="29">
        <v>79.7</v>
      </c>
      <c r="J884" s="161">
        <v>110</v>
      </c>
      <c r="K884" s="29" t="s">
        <v>8732</v>
      </c>
      <c r="L884" s="29"/>
      <c r="M884" s="158" t="s">
        <v>8871</v>
      </c>
      <c r="N884" s="156">
        <f t="shared" ref="N884:N947" si="124">V884+I884</f>
        <v>28249.7</v>
      </c>
      <c r="O884" s="156">
        <f t="shared" ref="O884:O947" si="125">N884+J884</f>
        <v>28359.7</v>
      </c>
      <c r="P884" s="156">
        <f t="shared" ref="P884:P947" si="126">X884+I884</f>
        <v>19339.7</v>
      </c>
      <c r="Q884" s="156">
        <f t="shared" ref="Q884:Q947" si="127">P884+J884</f>
        <v>19449.7</v>
      </c>
      <c r="R884" s="29" t="str">
        <f>VLOOKUP(VLOOKUP(G884,开关状态表!B:H,2,FALSE),矩阵信息表!B:H,2,FALSE)</f>
        <v>CS26</v>
      </c>
      <c r="S884" s="29" t="str">
        <f>VLOOKUP(G884,开关状态表!B:H,5,FALSE)</f>
        <v>RC19L</v>
      </c>
      <c r="T884" s="29" t="str">
        <f>VLOOKUP(G884,开关状态表!B:H,6,FALSE)</f>
        <v>TY19R</v>
      </c>
      <c r="U884" s="29">
        <f>VLOOKUP(R884&amp;"-"&amp;S884,通道清单!C:L,8,FALSE)</f>
        <v>440</v>
      </c>
      <c r="V884" s="29">
        <f>VLOOKUP(R884&amp;"-"&amp;S884,通道清单!C:L,9,FALSE)</f>
        <v>28170</v>
      </c>
      <c r="W884" s="29">
        <f>VLOOKUP(R884&amp;"-"&amp;S884,通道清单!C:L,10,FALSE)</f>
        <v>28610</v>
      </c>
      <c r="X884" s="29">
        <f>VLOOKUP(R884&amp;"-"&amp;T884,通道清单!C:L,9,FALSE)</f>
        <v>19260</v>
      </c>
      <c r="Y884" s="29">
        <f>VLOOKUP(R884&amp;"-"&amp;T884,通道清单!C:L,10,FALSE)</f>
        <v>19700</v>
      </c>
    </row>
    <row r="885" ht="15" hidden="1" spans="1:25">
      <c r="A885" s="29">
        <f t="shared" si="122"/>
        <v>884</v>
      </c>
      <c r="B885" s="29" t="str">
        <f t="shared" si="123"/>
        <v>CS26-1-11-[2][2]-OFF387.2-BW52.8</v>
      </c>
      <c r="C885" s="29" t="str">
        <f>R885&amp;"_BW"&amp;TEXT(O885-N885,"000.00")&amp;"_U"&amp;VLOOKUP(R885&amp;"-"&amp;S885,通道清单!C:L,5,FALSE)&amp;LEFT("_____",5-LEN(VLOOKUP(R885&amp;"-"&amp;S885,通道清单!C:L,4,FALSE)))&amp;VLOOKUP(R885&amp;"-"&amp;S885,通道清单!C:L,4,FALSE)&amp;"_S"&amp;TEXT(N885,"00000.00")&amp;"_E"&amp;TEXT(O885,"00000.00")&amp;"_D"&amp;VLOOKUP(R885&amp;"-"&amp;T885,通道清单!C:L,5,FALSE)&amp;LEFT("_____",5-LEN(VLOOKUP(R885&amp;"-"&amp;T885,通道清单!C:L,4,FALSE)))&amp;VLOOKUP(R885&amp;"-"&amp;T885,通道清单!C:L,4,FALSE)&amp;"_S"&amp;TEXT(P885,"00000.00")&amp;"_E"&amp;TEXT(Q885,"00000.00")</f>
        <v>CS26_BW052.80_UL____C_S28557.20_E28610.00_DR____Y_S19647.20_E19700.00</v>
      </c>
      <c r="D885" s="29"/>
      <c r="E885" s="29"/>
      <c r="F885" s="29"/>
      <c r="G885" s="29" t="s">
        <v>9123</v>
      </c>
      <c r="H885" s="29">
        <f>VLOOKUP(G885,开关状态表!B:I,7,FALSE)</f>
        <v>1</v>
      </c>
      <c r="I885" s="29">
        <v>387.2</v>
      </c>
      <c r="J885" s="161">
        <v>52.8</v>
      </c>
      <c r="K885" s="29" t="s">
        <v>8732</v>
      </c>
      <c r="L885" s="29"/>
      <c r="M885" s="158" t="s">
        <v>9050</v>
      </c>
      <c r="N885" s="156">
        <f t="shared" si="124"/>
        <v>28557.2</v>
      </c>
      <c r="O885" s="156">
        <f t="shared" si="125"/>
        <v>28610</v>
      </c>
      <c r="P885" s="156">
        <f t="shared" si="126"/>
        <v>19647.2</v>
      </c>
      <c r="Q885" s="156">
        <f t="shared" si="127"/>
        <v>19700</v>
      </c>
      <c r="R885" s="29" t="str">
        <f>VLOOKUP(VLOOKUP(G885,开关状态表!B:H,2,FALSE),矩阵信息表!B:H,2,FALSE)</f>
        <v>CS26</v>
      </c>
      <c r="S885" s="29" t="str">
        <f>VLOOKUP(G885,开关状态表!B:H,5,FALSE)</f>
        <v>RC19L</v>
      </c>
      <c r="T885" s="29" t="str">
        <f>VLOOKUP(G885,开关状态表!B:H,6,FALSE)</f>
        <v>TY19R</v>
      </c>
      <c r="U885" s="29">
        <f>VLOOKUP(R885&amp;"-"&amp;S885,通道清单!C:L,8,FALSE)</f>
        <v>440</v>
      </c>
      <c r="V885" s="29">
        <f>VLOOKUP(R885&amp;"-"&amp;S885,通道清单!C:L,9,FALSE)</f>
        <v>28170</v>
      </c>
      <c r="W885" s="29">
        <f>VLOOKUP(R885&amp;"-"&amp;S885,通道清单!C:L,10,FALSE)</f>
        <v>28610</v>
      </c>
      <c r="X885" s="29">
        <f>VLOOKUP(R885&amp;"-"&amp;T885,通道清单!C:L,9,FALSE)</f>
        <v>19260</v>
      </c>
      <c r="Y885" s="29">
        <f>VLOOKUP(R885&amp;"-"&amp;T885,通道清单!C:L,10,FALSE)</f>
        <v>19700</v>
      </c>
    </row>
    <row r="886" ht="15" hidden="1" spans="1:25">
      <c r="A886" s="29">
        <f t="shared" si="122"/>
        <v>885</v>
      </c>
      <c r="B886" s="29" t="str">
        <f t="shared" si="123"/>
        <v>CS26-1-11-[5][5]-OFF0-BW52.8</v>
      </c>
      <c r="C886" s="29" t="str">
        <f>R886&amp;"_BW"&amp;TEXT(O886-N886,"000.00")&amp;"_U"&amp;VLOOKUP(R886&amp;"-"&amp;S886,通道清单!C:L,5,FALSE)&amp;LEFT("_____",5-LEN(VLOOKUP(R886&amp;"-"&amp;S886,通道清单!C:L,4,FALSE)))&amp;VLOOKUP(R886&amp;"-"&amp;S886,通道清单!C:L,4,FALSE)&amp;"_S"&amp;TEXT(N886,"00000.00")&amp;"_E"&amp;TEXT(O886,"00000.00")&amp;"_D"&amp;VLOOKUP(R886&amp;"-"&amp;T886,通道清单!C:L,5,FALSE)&amp;LEFT("_____",5-LEN(VLOOKUP(R886&amp;"-"&amp;T886,通道清单!C:L,4,FALSE)))&amp;VLOOKUP(R886&amp;"-"&amp;T886,通道清单!C:L,4,FALSE)&amp;"_S"&amp;TEXT(P886,"00000.00")&amp;"_E"&amp;TEXT(Q886,"00000.00")</f>
        <v>CS26_BW052.80_UR____C_S28670.00_E28722.80_DL____Y_S19760.00_E19812.80</v>
      </c>
      <c r="D886" s="29"/>
      <c r="E886" s="29"/>
      <c r="F886" s="29"/>
      <c r="G886" s="29" t="s">
        <v>9124</v>
      </c>
      <c r="H886" s="29">
        <f>VLOOKUP(G886,开关状态表!B:I,7,FALSE)</f>
        <v>1</v>
      </c>
      <c r="I886" s="29">
        <v>0</v>
      </c>
      <c r="J886" s="161">
        <v>52.8</v>
      </c>
      <c r="K886" s="29" t="s">
        <v>8732</v>
      </c>
      <c r="L886" s="29"/>
      <c r="M886" s="158" t="s">
        <v>9050</v>
      </c>
      <c r="N886" s="156">
        <f t="shared" si="124"/>
        <v>28670</v>
      </c>
      <c r="O886" s="156">
        <f t="shared" si="125"/>
        <v>28722.8</v>
      </c>
      <c r="P886" s="156">
        <f t="shared" si="126"/>
        <v>19760</v>
      </c>
      <c r="Q886" s="156">
        <f t="shared" si="127"/>
        <v>19812.8</v>
      </c>
      <c r="R886" s="29" t="str">
        <f>VLOOKUP(VLOOKUP(G886,开关状态表!B:H,2,FALSE),矩阵信息表!B:H,2,FALSE)</f>
        <v>CS26</v>
      </c>
      <c r="S886" s="29" t="str">
        <f>VLOOKUP(G886,开关状态表!B:H,5,FALSE)</f>
        <v>RC25R</v>
      </c>
      <c r="T886" s="29" t="str">
        <f>VLOOKUP(G886,开关状态表!B:H,6,FALSE)</f>
        <v>TY25L</v>
      </c>
      <c r="U886" s="29">
        <f>VLOOKUP(R886&amp;"-"&amp;S886,通道清单!C:L,8,FALSE)</f>
        <v>440</v>
      </c>
      <c r="V886" s="29">
        <f>VLOOKUP(R886&amp;"-"&amp;S886,通道清单!C:L,9,FALSE)</f>
        <v>28670</v>
      </c>
      <c r="W886" s="29">
        <f>VLOOKUP(R886&amp;"-"&amp;S886,通道清单!C:L,10,FALSE)</f>
        <v>29110</v>
      </c>
      <c r="X886" s="29">
        <f>VLOOKUP(R886&amp;"-"&amp;T886,通道清单!C:L,9,FALSE)</f>
        <v>19760</v>
      </c>
      <c r="Y886" s="29">
        <f>VLOOKUP(R886&amp;"-"&amp;T886,通道清单!C:L,10,FALSE)</f>
        <v>20200</v>
      </c>
    </row>
    <row r="887" ht="15" hidden="1" spans="1:25">
      <c r="A887" s="29">
        <f t="shared" si="122"/>
        <v>886</v>
      </c>
      <c r="B887" s="29" t="str">
        <f t="shared" si="123"/>
        <v>CS26-1-11-[5][5]-OFF250.3-BW110</v>
      </c>
      <c r="C887" s="29" t="str">
        <f>R887&amp;"_BW"&amp;TEXT(O887-N887,"000.00")&amp;"_U"&amp;VLOOKUP(R887&amp;"-"&amp;S887,通道清单!C:L,5,FALSE)&amp;LEFT("_____",5-LEN(VLOOKUP(R887&amp;"-"&amp;S887,通道清单!C:L,4,FALSE)))&amp;VLOOKUP(R887&amp;"-"&amp;S887,通道清单!C:L,4,FALSE)&amp;"_S"&amp;TEXT(N887,"00000.00")&amp;"_E"&amp;TEXT(O887,"00000.00")&amp;"_D"&amp;VLOOKUP(R887&amp;"-"&amp;T887,通道清单!C:L,5,FALSE)&amp;LEFT("_____",5-LEN(VLOOKUP(R887&amp;"-"&amp;T887,通道清单!C:L,4,FALSE)))&amp;VLOOKUP(R887&amp;"-"&amp;T887,通道清单!C:L,4,FALSE)&amp;"_S"&amp;TEXT(P887,"00000.00")&amp;"_E"&amp;TEXT(Q887,"00000.00")</f>
        <v>CS26_BW110.00_UR____C_S28920.30_E29030.30_DL____Y_S20010.30_E20120.30</v>
      </c>
      <c r="D887" s="29"/>
      <c r="E887" s="29"/>
      <c r="F887" s="29"/>
      <c r="G887" s="29" t="s">
        <v>9124</v>
      </c>
      <c r="H887" s="29">
        <f>VLOOKUP(G887,开关状态表!B:I,7,FALSE)</f>
        <v>1</v>
      </c>
      <c r="I887" s="29">
        <v>250.3</v>
      </c>
      <c r="J887" s="161">
        <v>110</v>
      </c>
      <c r="K887" s="29" t="s">
        <v>8732</v>
      </c>
      <c r="L887" s="29"/>
      <c r="M887" s="158" t="s">
        <v>8871</v>
      </c>
      <c r="N887" s="156">
        <f t="shared" si="124"/>
        <v>28920.3</v>
      </c>
      <c r="O887" s="156">
        <f t="shared" si="125"/>
        <v>29030.3</v>
      </c>
      <c r="P887" s="156">
        <f t="shared" si="126"/>
        <v>20010.3</v>
      </c>
      <c r="Q887" s="156">
        <f t="shared" si="127"/>
        <v>20120.3</v>
      </c>
      <c r="R887" s="29" t="str">
        <f>VLOOKUP(VLOOKUP(G887,开关状态表!B:H,2,FALSE),矩阵信息表!B:H,2,FALSE)</f>
        <v>CS26</v>
      </c>
      <c r="S887" s="29" t="str">
        <f>VLOOKUP(G887,开关状态表!B:H,5,FALSE)</f>
        <v>RC25R</v>
      </c>
      <c r="T887" s="29" t="str">
        <f>VLOOKUP(G887,开关状态表!B:H,6,FALSE)</f>
        <v>TY25L</v>
      </c>
      <c r="U887" s="29">
        <f>VLOOKUP(R887&amp;"-"&amp;S887,通道清单!C:L,8,FALSE)</f>
        <v>440</v>
      </c>
      <c r="V887" s="29">
        <f>VLOOKUP(R887&amp;"-"&amp;S887,通道清单!C:L,9,FALSE)</f>
        <v>28670</v>
      </c>
      <c r="W887" s="29">
        <f>VLOOKUP(R887&amp;"-"&amp;S887,通道清单!C:L,10,FALSE)</f>
        <v>29110</v>
      </c>
      <c r="X887" s="29">
        <f>VLOOKUP(R887&amp;"-"&amp;T887,通道清单!C:L,9,FALSE)</f>
        <v>19760</v>
      </c>
      <c r="Y887" s="29">
        <f>VLOOKUP(R887&amp;"-"&amp;T887,通道清单!C:L,10,FALSE)</f>
        <v>20200</v>
      </c>
    </row>
    <row r="888" ht="15" hidden="1" spans="1:25">
      <c r="A888" s="29">
        <f t="shared" si="122"/>
        <v>887</v>
      </c>
      <c r="B888" s="29" t="str">
        <f t="shared" si="123"/>
        <v>CS26-1-11-[5][5]-OFF360.3-BW70.4</v>
      </c>
      <c r="C888" s="29" t="str">
        <f>R888&amp;"_BW"&amp;TEXT(O888-N888,"000.00")&amp;"_U"&amp;VLOOKUP(R888&amp;"-"&amp;S888,通道清单!C:L,5,FALSE)&amp;LEFT("_____",5-LEN(VLOOKUP(R888&amp;"-"&amp;S888,通道清单!C:L,4,FALSE)))&amp;VLOOKUP(R888&amp;"-"&amp;S888,通道清单!C:L,4,FALSE)&amp;"_S"&amp;TEXT(N888,"00000.00")&amp;"_E"&amp;TEXT(O888,"00000.00")&amp;"_D"&amp;VLOOKUP(R888&amp;"-"&amp;T888,通道清单!C:L,5,FALSE)&amp;LEFT("_____",5-LEN(VLOOKUP(R888&amp;"-"&amp;T888,通道清单!C:L,4,FALSE)))&amp;VLOOKUP(R888&amp;"-"&amp;T888,通道清单!C:L,4,FALSE)&amp;"_S"&amp;TEXT(P888,"00000.00")&amp;"_E"&amp;TEXT(Q888,"00000.00")</f>
        <v>CS26_BW070.40_UR____C_S29030.30_E29100.70_DL____Y_S20120.30_E20190.70</v>
      </c>
      <c r="D888" s="29"/>
      <c r="E888" s="29"/>
      <c r="F888" s="29"/>
      <c r="G888" s="29" t="s">
        <v>9124</v>
      </c>
      <c r="H888" s="29">
        <f>VLOOKUP(G888,开关状态表!B:I,7,FALSE)</f>
        <v>1</v>
      </c>
      <c r="I888" s="29">
        <v>360.3</v>
      </c>
      <c r="J888" s="161">
        <v>70.4</v>
      </c>
      <c r="K888" s="29" t="s">
        <v>8732</v>
      </c>
      <c r="L888" s="29"/>
      <c r="M888" s="158" t="s">
        <v>8871</v>
      </c>
      <c r="N888" s="156">
        <f t="shared" si="124"/>
        <v>29030.3</v>
      </c>
      <c r="O888" s="156">
        <f t="shared" si="125"/>
        <v>29100.7</v>
      </c>
      <c r="P888" s="156">
        <f t="shared" si="126"/>
        <v>20120.3</v>
      </c>
      <c r="Q888" s="156">
        <f t="shared" si="127"/>
        <v>20190.7</v>
      </c>
      <c r="R888" s="29" t="str">
        <f>VLOOKUP(VLOOKUP(G888,开关状态表!B:H,2,FALSE),矩阵信息表!B:H,2,FALSE)</f>
        <v>CS26</v>
      </c>
      <c r="S888" s="29" t="str">
        <f>VLOOKUP(G888,开关状态表!B:H,5,FALSE)</f>
        <v>RC25R</v>
      </c>
      <c r="T888" s="29" t="str">
        <f>VLOOKUP(G888,开关状态表!B:H,6,FALSE)</f>
        <v>TY25L</v>
      </c>
      <c r="U888" s="29">
        <f>VLOOKUP(R888&amp;"-"&amp;S888,通道清单!C:L,8,FALSE)</f>
        <v>440</v>
      </c>
      <c r="V888" s="29">
        <f>VLOOKUP(R888&amp;"-"&amp;S888,通道清单!C:L,9,FALSE)</f>
        <v>28670</v>
      </c>
      <c r="W888" s="29">
        <f>VLOOKUP(R888&amp;"-"&amp;S888,通道清单!C:L,10,FALSE)</f>
        <v>29110</v>
      </c>
      <c r="X888" s="29">
        <f>VLOOKUP(R888&amp;"-"&amp;T888,通道清单!C:L,9,FALSE)</f>
        <v>19760</v>
      </c>
      <c r="Y888" s="29">
        <f>VLOOKUP(R888&amp;"-"&amp;T888,通道清单!C:L,10,FALSE)</f>
        <v>20200</v>
      </c>
    </row>
    <row r="889" ht="15" hidden="1" spans="1:25">
      <c r="A889" s="29">
        <f t="shared" si="122"/>
        <v>888</v>
      </c>
      <c r="B889" s="29" t="str">
        <f t="shared" si="123"/>
        <v>CS26-1-11-[5][5]-OFF438.95-BW1.05</v>
      </c>
      <c r="C889" s="29" t="str">
        <f>R889&amp;"_BW"&amp;TEXT(O889-N889,"000.00")&amp;"_U"&amp;VLOOKUP(R889&amp;"-"&amp;S889,通道清单!C:L,5,FALSE)&amp;LEFT("_____",5-LEN(VLOOKUP(R889&amp;"-"&amp;S889,通道清单!C:L,4,FALSE)))&amp;VLOOKUP(R889&amp;"-"&amp;S889,通道清单!C:L,4,FALSE)&amp;"_S"&amp;TEXT(N889,"00000.00")&amp;"_E"&amp;TEXT(O889,"00000.00")&amp;"_D"&amp;VLOOKUP(R889&amp;"-"&amp;T889,通道清单!C:L,5,FALSE)&amp;LEFT("_____",5-LEN(VLOOKUP(R889&amp;"-"&amp;T889,通道清单!C:L,4,FALSE)))&amp;VLOOKUP(R889&amp;"-"&amp;T889,通道清单!C:L,4,FALSE)&amp;"_S"&amp;TEXT(P889,"00000.00")&amp;"_E"&amp;TEXT(Q889,"00000.00")</f>
        <v>CS26_BW001.05_UR____C_S29108.95_E29110.00_DL____Y_S20198.95_E20200.00</v>
      </c>
      <c r="D889" s="29"/>
      <c r="E889" s="29"/>
      <c r="F889" s="29"/>
      <c r="G889" s="29" t="s">
        <v>9124</v>
      </c>
      <c r="H889" s="29">
        <f>VLOOKUP(G889,开关状态表!B:I,7,FALSE)</f>
        <v>1</v>
      </c>
      <c r="I889" s="29">
        <v>438.95</v>
      </c>
      <c r="J889" s="161">
        <v>1.05</v>
      </c>
      <c r="K889" s="29" t="s">
        <v>8732</v>
      </c>
      <c r="L889" s="29"/>
      <c r="M889" s="158" t="s">
        <v>8871</v>
      </c>
      <c r="N889" s="156">
        <f t="shared" si="124"/>
        <v>29108.95</v>
      </c>
      <c r="O889" s="156">
        <f t="shared" si="125"/>
        <v>29110</v>
      </c>
      <c r="P889" s="156">
        <f t="shared" si="126"/>
        <v>20198.95</v>
      </c>
      <c r="Q889" s="156">
        <f t="shared" si="127"/>
        <v>20200</v>
      </c>
      <c r="R889" s="29" t="str">
        <f>VLOOKUP(VLOOKUP(G889,开关状态表!B:H,2,FALSE),矩阵信息表!B:H,2,FALSE)</f>
        <v>CS26</v>
      </c>
      <c r="S889" s="29" t="str">
        <f>VLOOKUP(G889,开关状态表!B:H,5,FALSE)</f>
        <v>RC25R</v>
      </c>
      <c r="T889" s="29" t="str">
        <f>VLOOKUP(G889,开关状态表!B:H,6,FALSE)</f>
        <v>TY25L</v>
      </c>
      <c r="U889" s="29">
        <f>VLOOKUP(R889&amp;"-"&amp;S889,通道清单!C:L,8,FALSE)</f>
        <v>440</v>
      </c>
      <c r="V889" s="29">
        <f>VLOOKUP(R889&amp;"-"&amp;S889,通道清单!C:L,9,FALSE)</f>
        <v>28670</v>
      </c>
      <c r="W889" s="29">
        <f>VLOOKUP(R889&amp;"-"&amp;S889,通道清单!C:L,10,FALSE)</f>
        <v>29110</v>
      </c>
      <c r="X889" s="29">
        <f>VLOOKUP(R889&amp;"-"&amp;T889,通道清单!C:L,9,FALSE)</f>
        <v>19760</v>
      </c>
      <c r="Y889" s="29">
        <f>VLOOKUP(R889&amp;"-"&amp;T889,通道清单!C:L,10,FALSE)</f>
        <v>20200</v>
      </c>
    </row>
    <row r="890" ht="15" hidden="1" spans="1:25">
      <c r="A890" s="29">
        <f t="shared" si="122"/>
        <v>889</v>
      </c>
      <c r="B890" s="29" t="str">
        <f t="shared" si="123"/>
        <v>CS26-1-11-[6][6]-OFF0-BW1.05</v>
      </c>
      <c r="C890" s="29" t="str">
        <f>R890&amp;"_BW"&amp;TEXT(O890-N890,"000.00")&amp;"_U"&amp;VLOOKUP(R890&amp;"-"&amp;S890,通道清单!C:L,5,FALSE)&amp;LEFT("_____",5-LEN(VLOOKUP(R890&amp;"-"&amp;S890,通道清单!C:L,4,FALSE)))&amp;VLOOKUP(R890&amp;"-"&amp;S890,通道清单!C:L,4,FALSE)&amp;"_S"&amp;TEXT(N890,"00000.00")&amp;"_E"&amp;TEXT(O890,"00000.00")&amp;"_D"&amp;VLOOKUP(R890&amp;"-"&amp;T890,通道清单!C:L,5,FALSE)&amp;LEFT("_____",5-LEN(VLOOKUP(R890&amp;"-"&amp;T890,通道清单!C:L,4,FALSE)))&amp;VLOOKUP(R890&amp;"-"&amp;T890,通道清单!C:L,4,FALSE)&amp;"_S"&amp;TEXT(P890,"00000.00")&amp;"_E"&amp;TEXT(Q890,"00000.00")</f>
        <v>CS26_BW001.05_UR____C_S27100.00_E27101.05_DL____Y_S19260.00_E19261.05</v>
      </c>
      <c r="D890" s="29"/>
      <c r="E890" s="29"/>
      <c r="F890" s="29"/>
      <c r="G890" s="29" t="s">
        <v>9125</v>
      </c>
      <c r="H890" s="29">
        <f>VLOOKUP(G890,开关状态表!B:I,7,FALSE)</f>
        <v>1</v>
      </c>
      <c r="I890" s="29">
        <v>0</v>
      </c>
      <c r="J890" s="161">
        <v>1.05</v>
      </c>
      <c r="K890" s="29" t="s">
        <v>8732</v>
      </c>
      <c r="L890" s="29"/>
      <c r="M890" s="158" t="s">
        <v>8871</v>
      </c>
      <c r="N890" s="156">
        <f t="shared" si="124"/>
        <v>27100</v>
      </c>
      <c r="O890" s="156">
        <f t="shared" si="125"/>
        <v>27101.05</v>
      </c>
      <c r="P890" s="156">
        <f t="shared" si="126"/>
        <v>19260</v>
      </c>
      <c r="Q890" s="156">
        <f t="shared" si="127"/>
        <v>19261.05</v>
      </c>
      <c r="R890" s="29" t="str">
        <f>VLOOKUP(VLOOKUP(G890,开关状态表!B:H,2,FALSE),矩阵信息表!B:H,2,FALSE)</f>
        <v>CS26</v>
      </c>
      <c r="S890" s="29" t="str">
        <f>VLOOKUP(G890,开关状态表!B:H,5,FALSE)</f>
        <v>RC26R</v>
      </c>
      <c r="T890" s="29" t="str">
        <f>VLOOKUP(G890,开关状态表!B:H,6,FALSE)</f>
        <v>TY26L</v>
      </c>
      <c r="U890" s="29">
        <f>VLOOKUP(R890&amp;"-"&amp;S890,通道清单!C:L,8,FALSE)</f>
        <v>440</v>
      </c>
      <c r="V890" s="29">
        <f>VLOOKUP(R890&amp;"-"&amp;S890,通道清单!C:L,9,FALSE)</f>
        <v>27100</v>
      </c>
      <c r="W890" s="29">
        <f>VLOOKUP(R890&amp;"-"&amp;S890,通道清单!C:L,10,FALSE)</f>
        <v>27540</v>
      </c>
      <c r="X890" s="29">
        <f>VLOOKUP(R890&amp;"-"&amp;T890,通道清单!C:L,9,FALSE)</f>
        <v>19260</v>
      </c>
      <c r="Y890" s="29">
        <f>VLOOKUP(R890&amp;"-"&amp;T890,通道清单!C:L,10,FALSE)</f>
        <v>19700</v>
      </c>
    </row>
    <row r="891" ht="15" hidden="1" spans="1:25">
      <c r="A891" s="29">
        <f t="shared" si="122"/>
        <v>890</v>
      </c>
      <c r="B891" s="29" t="str">
        <f t="shared" si="123"/>
        <v>CS26-1-11-[6][6]-OFF9.3-BW70.4</v>
      </c>
      <c r="C891" s="29" t="str">
        <f>R891&amp;"_BW"&amp;TEXT(O891-N891,"000.00")&amp;"_U"&amp;VLOOKUP(R891&amp;"-"&amp;S891,通道清单!C:L,5,FALSE)&amp;LEFT("_____",5-LEN(VLOOKUP(R891&amp;"-"&amp;S891,通道清单!C:L,4,FALSE)))&amp;VLOOKUP(R891&amp;"-"&amp;S891,通道清单!C:L,4,FALSE)&amp;"_S"&amp;TEXT(N891,"00000.00")&amp;"_E"&amp;TEXT(O891,"00000.00")&amp;"_D"&amp;VLOOKUP(R891&amp;"-"&amp;T891,通道清单!C:L,5,FALSE)&amp;LEFT("_____",5-LEN(VLOOKUP(R891&amp;"-"&amp;T891,通道清单!C:L,4,FALSE)))&amp;VLOOKUP(R891&amp;"-"&amp;T891,通道清单!C:L,4,FALSE)&amp;"_S"&amp;TEXT(P891,"00000.00")&amp;"_E"&amp;TEXT(Q891,"00000.00")</f>
        <v>CS26_BW070.40_UR____C_S27109.30_E27179.70_DL____Y_S19269.30_E19339.70</v>
      </c>
      <c r="D891" s="29"/>
      <c r="E891" s="29"/>
      <c r="F891" s="29"/>
      <c r="G891" s="29" t="s">
        <v>9125</v>
      </c>
      <c r="H891" s="29">
        <f>VLOOKUP(G891,开关状态表!B:I,7,FALSE)</f>
        <v>1</v>
      </c>
      <c r="I891" s="29">
        <v>9.3</v>
      </c>
      <c r="J891" s="161">
        <v>70.4</v>
      </c>
      <c r="K891" s="29" t="s">
        <v>8732</v>
      </c>
      <c r="L891" s="29"/>
      <c r="M891" s="158" t="s">
        <v>8871</v>
      </c>
      <c r="N891" s="156">
        <f t="shared" si="124"/>
        <v>27109.3</v>
      </c>
      <c r="O891" s="156">
        <f t="shared" si="125"/>
        <v>27179.7</v>
      </c>
      <c r="P891" s="156">
        <f t="shared" si="126"/>
        <v>19269.3</v>
      </c>
      <c r="Q891" s="156">
        <f t="shared" si="127"/>
        <v>19339.7</v>
      </c>
      <c r="R891" s="29" t="str">
        <f>VLOOKUP(VLOOKUP(G891,开关状态表!B:H,2,FALSE),矩阵信息表!B:H,2,FALSE)</f>
        <v>CS26</v>
      </c>
      <c r="S891" s="29" t="str">
        <f>VLOOKUP(G891,开关状态表!B:H,5,FALSE)</f>
        <v>RC26R</v>
      </c>
      <c r="T891" s="29" t="str">
        <f>VLOOKUP(G891,开关状态表!B:H,6,FALSE)</f>
        <v>TY26L</v>
      </c>
      <c r="U891" s="29">
        <f>VLOOKUP(R891&amp;"-"&amp;S891,通道清单!C:L,8,FALSE)</f>
        <v>440</v>
      </c>
      <c r="V891" s="29">
        <f>VLOOKUP(R891&amp;"-"&amp;S891,通道清单!C:L,9,FALSE)</f>
        <v>27100</v>
      </c>
      <c r="W891" s="29">
        <f>VLOOKUP(R891&amp;"-"&amp;S891,通道清单!C:L,10,FALSE)</f>
        <v>27540</v>
      </c>
      <c r="X891" s="29">
        <f>VLOOKUP(R891&amp;"-"&amp;T891,通道清单!C:L,9,FALSE)</f>
        <v>19260</v>
      </c>
      <c r="Y891" s="29">
        <f>VLOOKUP(R891&amp;"-"&amp;T891,通道清单!C:L,10,FALSE)</f>
        <v>19700</v>
      </c>
    </row>
    <row r="892" ht="15" hidden="1" spans="1:25">
      <c r="A892" s="29">
        <f t="shared" si="122"/>
        <v>891</v>
      </c>
      <c r="B892" s="29" t="str">
        <f t="shared" si="123"/>
        <v>CS26-1-11-[6][6]-OFF79.7-BW110</v>
      </c>
      <c r="C892" s="29" t="str">
        <f>R892&amp;"_BW"&amp;TEXT(O892-N892,"000.00")&amp;"_U"&amp;VLOOKUP(R892&amp;"-"&amp;S892,通道清单!C:L,5,FALSE)&amp;LEFT("_____",5-LEN(VLOOKUP(R892&amp;"-"&amp;S892,通道清单!C:L,4,FALSE)))&amp;VLOOKUP(R892&amp;"-"&amp;S892,通道清单!C:L,4,FALSE)&amp;"_S"&amp;TEXT(N892,"00000.00")&amp;"_E"&amp;TEXT(O892,"00000.00")&amp;"_D"&amp;VLOOKUP(R892&amp;"-"&amp;T892,通道清单!C:L,5,FALSE)&amp;LEFT("_____",5-LEN(VLOOKUP(R892&amp;"-"&amp;T892,通道清单!C:L,4,FALSE)))&amp;VLOOKUP(R892&amp;"-"&amp;T892,通道清单!C:L,4,FALSE)&amp;"_S"&amp;TEXT(P892,"00000.00")&amp;"_E"&amp;TEXT(Q892,"00000.00")</f>
        <v>CS26_BW110.00_UR____C_S27179.70_E27289.70_DL____Y_S19339.70_E19449.70</v>
      </c>
      <c r="D892" s="29"/>
      <c r="E892" s="29"/>
      <c r="F892" s="29"/>
      <c r="G892" s="29" t="s">
        <v>9125</v>
      </c>
      <c r="H892" s="29">
        <f>VLOOKUP(G892,开关状态表!B:I,7,FALSE)</f>
        <v>1</v>
      </c>
      <c r="I892" s="29">
        <v>79.7</v>
      </c>
      <c r="J892" s="161">
        <v>110</v>
      </c>
      <c r="K892" s="29" t="s">
        <v>8732</v>
      </c>
      <c r="L892" s="29"/>
      <c r="M892" s="158" t="s">
        <v>8871</v>
      </c>
      <c r="N892" s="156">
        <f t="shared" si="124"/>
        <v>27179.7</v>
      </c>
      <c r="O892" s="156">
        <f t="shared" si="125"/>
        <v>27289.7</v>
      </c>
      <c r="P892" s="156">
        <f t="shared" si="126"/>
        <v>19339.7</v>
      </c>
      <c r="Q892" s="156">
        <f t="shared" si="127"/>
        <v>19449.7</v>
      </c>
      <c r="R892" s="29" t="str">
        <f>VLOOKUP(VLOOKUP(G892,开关状态表!B:H,2,FALSE),矩阵信息表!B:H,2,FALSE)</f>
        <v>CS26</v>
      </c>
      <c r="S892" s="29" t="str">
        <f>VLOOKUP(G892,开关状态表!B:H,5,FALSE)</f>
        <v>RC26R</v>
      </c>
      <c r="T892" s="29" t="str">
        <f>VLOOKUP(G892,开关状态表!B:H,6,FALSE)</f>
        <v>TY26L</v>
      </c>
      <c r="U892" s="29">
        <f>VLOOKUP(R892&amp;"-"&amp;S892,通道清单!C:L,8,FALSE)</f>
        <v>440</v>
      </c>
      <c r="V892" s="29">
        <f>VLOOKUP(R892&amp;"-"&amp;S892,通道清单!C:L,9,FALSE)</f>
        <v>27100</v>
      </c>
      <c r="W892" s="29">
        <f>VLOOKUP(R892&amp;"-"&amp;S892,通道清单!C:L,10,FALSE)</f>
        <v>27540</v>
      </c>
      <c r="X892" s="29">
        <f>VLOOKUP(R892&amp;"-"&amp;T892,通道清单!C:L,9,FALSE)</f>
        <v>19260</v>
      </c>
      <c r="Y892" s="29">
        <f>VLOOKUP(R892&amp;"-"&amp;T892,通道清单!C:L,10,FALSE)</f>
        <v>19700</v>
      </c>
    </row>
    <row r="893" ht="15" hidden="1" spans="1:25">
      <c r="A893" s="29">
        <f t="shared" ref="A893:A956" si="128">ROW()-1</f>
        <v>892</v>
      </c>
      <c r="B893" s="29" t="str">
        <f t="shared" si="123"/>
        <v>CS26-1-11-[6][6]-OFF387.2-BW52.8</v>
      </c>
      <c r="C893" s="29" t="str">
        <f>R893&amp;"_BW"&amp;TEXT(O893-N893,"000.00")&amp;"_U"&amp;VLOOKUP(R893&amp;"-"&amp;S893,通道清单!C:L,5,FALSE)&amp;LEFT("_____",5-LEN(VLOOKUP(R893&amp;"-"&amp;S893,通道清单!C:L,4,FALSE)))&amp;VLOOKUP(R893&amp;"-"&amp;S893,通道清单!C:L,4,FALSE)&amp;"_S"&amp;TEXT(N893,"00000.00")&amp;"_E"&amp;TEXT(O893,"00000.00")&amp;"_D"&amp;VLOOKUP(R893&amp;"-"&amp;T893,通道清单!C:L,5,FALSE)&amp;LEFT("_____",5-LEN(VLOOKUP(R893&amp;"-"&amp;T893,通道清单!C:L,4,FALSE)))&amp;VLOOKUP(R893&amp;"-"&amp;T893,通道清单!C:L,4,FALSE)&amp;"_S"&amp;TEXT(P893,"00000.00")&amp;"_E"&amp;TEXT(Q893,"00000.00")</f>
        <v>CS26_BW052.80_UR____C_S27487.20_E27540.00_DL____Y_S19647.20_E19700.00</v>
      </c>
      <c r="D893" s="29"/>
      <c r="E893" s="29"/>
      <c r="F893" s="29"/>
      <c r="G893" s="29" t="s">
        <v>9125</v>
      </c>
      <c r="H893" s="29">
        <f>VLOOKUP(G893,开关状态表!B:I,7,FALSE)</f>
        <v>1</v>
      </c>
      <c r="I893" s="29">
        <v>387.2</v>
      </c>
      <c r="J893" s="161">
        <v>52.8</v>
      </c>
      <c r="K893" s="29" t="s">
        <v>8732</v>
      </c>
      <c r="L893" s="29"/>
      <c r="M893" s="158" t="s">
        <v>9050</v>
      </c>
      <c r="N893" s="156">
        <f t="shared" si="124"/>
        <v>27487.2</v>
      </c>
      <c r="O893" s="156">
        <f t="shared" si="125"/>
        <v>27540</v>
      </c>
      <c r="P893" s="156">
        <f t="shared" si="126"/>
        <v>19647.2</v>
      </c>
      <c r="Q893" s="156">
        <f t="shared" si="127"/>
        <v>19700</v>
      </c>
      <c r="R893" s="29" t="str">
        <f>VLOOKUP(VLOOKUP(G893,开关状态表!B:H,2,FALSE),矩阵信息表!B:H,2,FALSE)</f>
        <v>CS26</v>
      </c>
      <c r="S893" s="29" t="str">
        <f>VLOOKUP(G893,开关状态表!B:H,5,FALSE)</f>
        <v>RC26R</v>
      </c>
      <c r="T893" s="29" t="str">
        <f>VLOOKUP(G893,开关状态表!B:H,6,FALSE)</f>
        <v>TY26L</v>
      </c>
      <c r="U893" s="29">
        <f>VLOOKUP(R893&amp;"-"&amp;S893,通道清单!C:L,8,FALSE)</f>
        <v>440</v>
      </c>
      <c r="V893" s="29">
        <f>VLOOKUP(R893&amp;"-"&amp;S893,通道清单!C:L,9,FALSE)</f>
        <v>27100</v>
      </c>
      <c r="W893" s="29">
        <f>VLOOKUP(R893&amp;"-"&amp;S893,通道清单!C:L,10,FALSE)</f>
        <v>27540</v>
      </c>
      <c r="X893" s="29">
        <f>VLOOKUP(R893&amp;"-"&amp;T893,通道清单!C:L,9,FALSE)</f>
        <v>19260</v>
      </c>
      <c r="Y893" s="29">
        <f>VLOOKUP(R893&amp;"-"&amp;T893,通道清单!C:L,10,FALSE)</f>
        <v>19700</v>
      </c>
    </row>
    <row r="894" ht="15" hidden="1" spans="1:25">
      <c r="A894" s="29">
        <f t="shared" si="128"/>
        <v>893</v>
      </c>
      <c r="B894" s="29" t="str">
        <f t="shared" si="123"/>
        <v>CS26-1-11-[3][3]-OFF0-BW52.8</v>
      </c>
      <c r="C894" s="29" t="str">
        <f>R894&amp;"_BW"&amp;TEXT(O894-N894,"000.00")&amp;"_U"&amp;VLOOKUP(R894&amp;"-"&amp;S894,通道清单!C:L,5,FALSE)&amp;LEFT("_____",5-LEN(VLOOKUP(R894&amp;"-"&amp;S894,通道清单!C:L,4,FALSE)))&amp;VLOOKUP(R894&amp;"-"&amp;S894,通道清单!C:L,4,FALSE)&amp;"_S"&amp;TEXT(N894,"00000.00")&amp;"_E"&amp;TEXT(O894,"00000.00")&amp;"_D"&amp;VLOOKUP(R894&amp;"-"&amp;T894,通道清单!C:L,5,FALSE)&amp;LEFT("_____",5-LEN(VLOOKUP(R894&amp;"-"&amp;T894,通道清单!C:L,4,FALSE)))&amp;VLOOKUP(R894&amp;"-"&amp;T894,通道清单!C:L,4,FALSE)&amp;"_S"&amp;TEXT(P894,"00000.00")&amp;"_E"&amp;TEXT(Q894,"00000.00")</f>
        <v>CS26_BW052.80_UL____C_S27600.00_E27652.80_DR____Y_S19760.00_E19812.80</v>
      </c>
      <c r="D894" s="29"/>
      <c r="E894" s="29"/>
      <c r="F894" s="29"/>
      <c r="G894" s="29" t="s">
        <v>9126</v>
      </c>
      <c r="H894" s="29">
        <f>VLOOKUP(G894,开关状态表!B:I,7,FALSE)</f>
        <v>1</v>
      </c>
      <c r="I894" s="29">
        <v>0</v>
      </c>
      <c r="J894" s="161">
        <v>52.8</v>
      </c>
      <c r="K894" s="29" t="s">
        <v>8732</v>
      </c>
      <c r="L894" s="29"/>
      <c r="M894" s="158" t="s">
        <v>9050</v>
      </c>
      <c r="N894" s="156">
        <f t="shared" si="124"/>
        <v>27600</v>
      </c>
      <c r="O894" s="156">
        <f t="shared" si="125"/>
        <v>27652.8</v>
      </c>
      <c r="P894" s="156">
        <f t="shared" si="126"/>
        <v>19760</v>
      </c>
      <c r="Q894" s="156">
        <f t="shared" si="127"/>
        <v>19812.8</v>
      </c>
      <c r="R894" s="29" t="str">
        <f>VLOOKUP(VLOOKUP(G894,开关状态表!B:H,2,FALSE),矩阵信息表!B:H,2,FALSE)</f>
        <v>CS26</v>
      </c>
      <c r="S894" s="29" t="str">
        <f>VLOOKUP(G894,开关状态表!B:H,5,FALSE)</f>
        <v>RC32L</v>
      </c>
      <c r="T894" s="29" t="str">
        <f>VLOOKUP(G894,开关状态表!B:H,6,FALSE)</f>
        <v>TY32R</v>
      </c>
      <c r="U894" s="29">
        <f>VLOOKUP(R894&amp;"-"&amp;S894,通道清单!C:L,8,FALSE)</f>
        <v>440</v>
      </c>
      <c r="V894" s="29">
        <f>VLOOKUP(R894&amp;"-"&amp;S894,通道清单!C:L,9,FALSE)</f>
        <v>27600</v>
      </c>
      <c r="W894" s="29">
        <f>VLOOKUP(R894&amp;"-"&amp;S894,通道清单!C:L,10,FALSE)</f>
        <v>28040</v>
      </c>
      <c r="X894" s="29">
        <f>VLOOKUP(R894&amp;"-"&amp;T894,通道清单!C:L,9,FALSE)</f>
        <v>19760</v>
      </c>
      <c r="Y894" s="29">
        <f>VLOOKUP(R894&amp;"-"&amp;T894,通道清单!C:L,10,FALSE)</f>
        <v>20200</v>
      </c>
    </row>
    <row r="895" ht="15" hidden="1" spans="1:25">
      <c r="A895" s="29">
        <f t="shared" si="128"/>
        <v>894</v>
      </c>
      <c r="B895" s="29" t="str">
        <f t="shared" si="123"/>
        <v>CS26-1-11-[3][3]-OFF127-BW16</v>
      </c>
      <c r="C895" s="29" t="str">
        <f>R895&amp;"_BW"&amp;TEXT(O895-N895,"000.00")&amp;"_U"&amp;VLOOKUP(R895&amp;"-"&amp;S895,通道清单!C:L,5,FALSE)&amp;LEFT("_____",5-LEN(VLOOKUP(R895&amp;"-"&amp;S895,通道清单!C:L,4,FALSE)))&amp;VLOOKUP(R895&amp;"-"&amp;S895,通道清单!C:L,4,FALSE)&amp;"_S"&amp;TEXT(N895,"00000.00")&amp;"_E"&amp;TEXT(O895,"00000.00")&amp;"_D"&amp;VLOOKUP(R895&amp;"-"&amp;T895,通道清单!C:L,5,FALSE)&amp;LEFT("_____",5-LEN(VLOOKUP(R895&amp;"-"&amp;T895,通道清单!C:L,4,FALSE)))&amp;VLOOKUP(R895&amp;"-"&amp;T895,通道清单!C:L,4,FALSE)&amp;"_S"&amp;TEXT(P895,"00000.00")&amp;"_E"&amp;TEXT(Q895,"00000.00")</f>
        <v>CS26_BW016.00_UL____C_S27727.00_E27743.00_DR____Y_S19887.00_E19903.00</v>
      </c>
      <c r="D895" s="29"/>
      <c r="E895" s="29"/>
      <c r="F895" s="29"/>
      <c r="G895" s="29" t="s">
        <v>9126</v>
      </c>
      <c r="H895" s="29">
        <f>VLOOKUP(G895,开关状态表!B:I,7,FALSE)</f>
        <v>1</v>
      </c>
      <c r="I895" s="29">
        <v>127</v>
      </c>
      <c r="J895" s="161">
        <v>16</v>
      </c>
      <c r="K895" s="29" t="s">
        <v>8732</v>
      </c>
      <c r="L895" s="29"/>
      <c r="M895" s="158" t="s">
        <v>8871</v>
      </c>
      <c r="N895" s="156">
        <f t="shared" si="124"/>
        <v>27727</v>
      </c>
      <c r="O895" s="156">
        <f t="shared" si="125"/>
        <v>27743</v>
      </c>
      <c r="P895" s="156">
        <f t="shared" si="126"/>
        <v>19887</v>
      </c>
      <c r="Q895" s="156">
        <f t="shared" si="127"/>
        <v>19903</v>
      </c>
      <c r="R895" s="29" t="str">
        <f>VLOOKUP(VLOOKUP(G895,开关状态表!B:H,2,FALSE),矩阵信息表!B:H,2,FALSE)</f>
        <v>CS26</v>
      </c>
      <c r="S895" s="29" t="str">
        <f>VLOOKUP(G895,开关状态表!B:H,5,FALSE)</f>
        <v>RC32L</v>
      </c>
      <c r="T895" s="29" t="str">
        <f>VLOOKUP(G895,开关状态表!B:H,6,FALSE)</f>
        <v>TY32R</v>
      </c>
      <c r="U895" s="29">
        <f>VLOOKUP(R895&amp;"-"&amp;S895,通道清单!C:L,8,FALSE)</f>
        <v>440</v>
      </c>
      <c r="V895" s="29">
        <f>VLOOKUP(R895&amp;"-"&amp;S895,通道清单!C:L,9,FALSE)</f>
        <v>27600</v>
      </c>
      <c r="W895" s="29">
        <f>VLOOKUP(R895&amp;"-"&amp;S895,通道清单!C:L,10,FALSE)</f>
        <v>28040</v>
      </c>
      <c r="X895" s="29">
        <f>VLOOKUP(R895&amp;"-"&amp;T895,通道清单!C:L,9,FALSE)</f>
        <v>19760</v>
      </c>
      <c r="Y895" s="29">
        <f>VLOOKUP(R895&amp;"-"&amp;T895,通道清单!C:L,10,FALSE)</f>
        <v>20200</v>
      </c>
    </row>
    <row r="896" ht="15" hidden="1" spans="1:25">
      <c r="A896" s="29">
        <f t="shared" si="128"/>
        <v>895</v>
      </c>
      <c r="B896" s="29" t="str">
        <f t="shared" si="123"/>
        <v>CS26-1-11-[3][3]-OFF250.3-BW110</v>
      </c>
      <c r="C896" s="29" t="str">
        <f>R896&amp;"_BW"&amp;TEXT(O896-N896,"000.00")&amp;"_U"&amp;VLOOKUP(R896&amp;"-"&amp;S896,通道清单!C:L,5,FALSE)&amp;LEFT("_____",5-LEN(VLOOKUP(R896&amp;"-"&amp;S896,通道清单!C:L,4,FALSE)))&amp;VLOOKUP(R896&amp;"-"&amp;S896,通道清单!C:L,4,FALSE)&amp;"_S"&amp;TEXT(N896,"00000.00")&amp;"_E"&amp;TEXT(O896,"00000.00")&amp;"_D"&amp;VLOOKUP(R896&amp;"-"&amp;T896,通道清单!C:L,5,FALSE)&amp;LEFT("_____",5-LEN(VLOOKUP(R896&amp;"-"&amp;T896,通道清单!C:L,4,FALSE)))&amp;VLOOKUP(R896&amp;"-"&amp;T896,通道清单!C:L,4,FALSE)&amp;"_S"&amp;TEXT(P896,"00000.00")&amp;"_E"&amp;TEXT(Q896,"00000.00")</f>
        <v>CS26_BW110.00_UL____C_S27850.30_E27960.30_DR____Y_S20010.30_E20120.30</v>
      </c>
      <c r="D896" s="29"/>
      <c r="E896" s="29"/>
      <c r="F896" s="29"/>
      <c r="G896" s="29" t="s">
        <v>9126</v>
      </c>
      <c r="H896" s="29">
        <f>VLOOKUP(G896,开关状态表!B:I,7,FALSE)</f>
        <v>1</v>
      </c>
      <c r="I896" s="29">
        <v>250.3</v>
      </c>
      <c r="J896" s="161">
        <v>110</v>
      </c>
      <c r="K896" s="29" t="s">
        <v>8732</v>
      </c>
      <c r="L896" s="29"/>
      <c r="M896" s="158" t="s">
        <v>8871</v>
      </c>
      <c r="N896" s="156">
        <f t="shared" si="124"/>
        <v>27850.3</v>
      </c>
      <c r="O896" s="156">
        <f t="shared" si="125"/>
        <v>27960.3</v>
      </c>
      <c r="P896" s="156">
        <f t="shared" si="126"/>
        <v>20010.3</v>
      </c>
      <c r="Q896" s="156">
        <f t="shared" si="127"/>
        <v>20120.3</v>
      </c>
      <c r="R896" s="29" t="str">
        <f>VLOOKUP(VLOOKUP(G896,开关状态表!B:H,2,FALSE),矩阵信息表!B:H,2,FALSE)</f>
        <v>CS26</v>
      </c>
      <c r="S896" s="29" t="str">
        <f>VLOOKUP(G896,开关状态表!B:H,5,FALSE)</f>
        <v>RC32L</v>
      </c>
      <c r="T896" s="29" t="str">
        <f>VLOOKUP(G896,开关状态表!B:H,6,FALSE)</f>
        <v>TY32R</v>
      </c>
      <c r="U896" s="29">
        <f>VLOOKUP(R896&amp;"-"&amp;S896,通道清单!C:L,8,FALSE)</f>
        <v>440</v>
      </c>
      <c r="V896" s="29">
        <f>VLOOKUP(R896&amp;"-"&amp;S896,通道清单!C:L,9,FALSE)</f>
        <v>27600</v>
      </c>
      <c r="W896" s="29">
        <f>VLOOKUP(R896&amp;"-"&amp;S896,通道清单!C:L,10,FALSE)</f>
        <v>28040</v>
      </c>
      <c r="X896" s="29">
        <f>VLOOKUP(R896&amp;"-"&amp;T896,通道清单!C:L,9,FALSE)</f>
        <v>19760</v>
      </c>
      <c r="Y896" s="29">
        <f>VLOOKUP(R896&amp;"-"&amp;T896,通道清单!C:L,10,FALSE)</f>
        <v>20200</v>
      </c>
    </row>
    <row r="897" ht="15" hidden="1" spans="1:25">
      <c r="A897" s="29">
        <f t="shared" si="128"/>
        <v>896</v>
      </c>
      <c r="B897" s="29" t="str">
        <f t="shared" si="123"/>
        <v>CS26-1-11-[3][3]-OFF360.3-BW70.4</v>
      </c>
      <c r="C897" s="29" t="str">
        <f>R897&amp;"_BW"&amp;TEXT(O897-N897,"000.00")&amp;"_U"&amp;VLOOKUP(R897&amp;"-"&amp;S897,通道清单!C:L,5,FALSE)&amp;LEFT("_____",5-LEN(VLOOKUP(R897&amp;"-"&amp;S897,通道清单!C:L,4,FALSE)))&amp;VLOOKUP(R897&amp;"-"&amp;S897,通道清单!C:L,4,FALSE)&amp;"_S"&amp;TEXT(N897,"00000.00")&amp;"_E"&amp;TEXT(O897,"00000.00")&amp;"_D"&amp;VLOOKUP(R897&amp;"-"&amp;T897,通道清单!C:L,5,FALSE)&amp;LEFT("_____",5-LEN(VLOOKUP(R897&amp;"-"&amp;T897,通道清单!C:L,4,FALSE)))&amp;VLOOKUP(R897&amp;"-"&amp;T897,通道清单!C:L,4,FALSE)&amp;"_S"&amp;TEXT(P897,"00000.00")&amp;"_E"&amp;TEXT(Q897,"00000.00")</f>
        <v>CS26_BW070.40_UL____C_S27960.30_E28030.70_DR____Y_S20120.30_E20190.70</v>
      </c>
      <c r="D897" s="29"/>
      <c r="E897" s="29"/>
      <c r="F897" s="29"/>
      <c r="G897" s="29" t="s">
        <v>9126</v>
      </c>
      <c r="H897" s="29">
        <f>VLOOKUP(G897,开关状态表!B:I,7,FALSE)</f>
        <v>1</v>
      </c>
      <c r="I897" s="29">
        <v>360.3</v>
      </c>
      <c r="J897" s="161">
        <v>70.4</v>
      </c>
      <c r="K897" s="29" t="s">
        <v>8732</v>
      </c>
      <c r="L897" s="29"/>
      <c r="M897" s="158" t="s">
        <v>8871</v>
      </c>
      <c r="N897" s="156">
        <f t="shared" si="124"/>
        <v>27960.3</v>
      </c>
      <c r="O897" s="156">
        <f t="shared" si="125"/>
        <v>28030.7</v>
      </c>
      <c r="P897" s="156">
        <f t="shared" si="126"/>
        <v>20120.3</v>
      </c>
      <c r="Q897" s="156">
        <f t="shared" si="127"/>
        <v>20190.7</v>
      </c>
      <c r="R897" s="29" t="str">
        <f>VLOOKUP(VLOOKUP(G897,开关状态表!B:H,2,FALSE),矩阵信息表!B:H,2,FALSE)</f>
        <v>CS26</v>
      </c>
      <c r="S897" s="29" t="str">
        <f>VLOOKUP(G897,开关状态表!B:H,5,FALSE)</f>
        <v>RC32L</v>
      </c>
      <c r="T897" s="29" t="str">
        <f>VLOOKUP(G897,开关状态表!B:H,6,FALSE)</f>
        <v>TY32R</v>
      </c>
      <c r="U897" s="29">
        <f>VLOOKUP(R897&amp;"-"&amp;S897,通道清单!C:L,8,FALSE)</f>
        <v>440</v>
      </c>
      <c r="V897" s="29">
        <f>VLOOKUP(R897&amp;"-"&amp;S897,通道清单!C:L,9,FALSE)</f>
        <v>27600</v>
      </c>
      <c r="W897" s="29">
        <f>VLOOKUP(R897&amp;"-"&amp;S897,通道清单!C:L,10,FALSE)</f>
        <v>28040</v>
      </c>
      <c r="X897" s="29">
        <f>VLOOKUP(R897&amp;"-"&amp;T897,通道清单!C:L,9,FALSE)</f>
        <v>19760</v>
      </c>
      <c r="Y897" s="29">
        <f>VLOOKUP(R897&amp;"-"&amp;T897,通道清单!C:L,10,FALSE)</f>
        <v>20200</v>
      </c>
    </row>
    <row r="898" ht="15" hidden="1" spans="1:25">
      <c r="A898" s="29">
        <f t="shared" si="128"/>
        <v>897</v>
      </c>
      <c r="B898" s="29" t="str">
        <f t="shared" si="123"/>
        <v>CS26-1-11-[3][3]-OFF438.95-BW1.05</v>
      </c>
      <c r="C898" s="29" t="str">
        <f>R898&amp;"_BW"&amp;TEXT(O898-N898,"000.00")&amp;"_U"&amp;VLOOKUP(R898&amp;"-"&amp;S898,通道清单!C:L,5,FALSE)&amp;LEFT("_____",5-LEN(VLOOKUP(R898&amp;"-"&amp;S898,通道清单!C:L,4,FALSE)))&amp;VLOOKUP(R898&amp;"-"&amp;S898,通道清单!C:L,4,FALSE)&amp;"_S"&amp;TEXT(N898,"00000.00")&amp;"_E"&amp;TEXT(O898,"00000.00")&amp;"_D"&amp;VLOOKUP(R898&amp;"-"&amp;T898,通道清单!C:L,5,FALSE)&amp;LEFT("_____",5-LEN(VLOOKUP(R898&amp;"-"&amp;T898,通道清单!C:L,4,FALSE)))&amp;VLOOKUP(R898&amp;"-"&amp;T898,通道清单!C:L,4,FALSE)&amp;"_S"&amp;TEXT(P898,"00000.00")&amp;"_E"&amp;TEXT(Q898,"00000.00")</f>
        <v>CS26_BW001.05_UL____C_S28038.95_E28040.00_DR____Y_S20198.95_E20200.00</v>
      </c>
      <c r="D898" s="29"/>
      <c r="E898" s="29"/>
      <c r="F898" s="29"/>
      <c r="G898" s="29" t="s">
        <v>9126</v>
      </c>
      <c r="H898" s="29">
        <f>VLOOKUP(G898,开关状态表!B:I,7,FALSE)</f>
        <v>1</v>
      </c>
      <c r="I898" s="29">
        <v>438.95</v>
      </c>
      <c r="J898" s="161">
        <v>1.05</v>
      </c>
      <c r="K898" s="29" t="s">
        <v>8732</v>
      </c>
      <c r="L898" s="29"/>
      <c r="M898" s="158" t="s">
        <v>8871</v>
      </c>
      <c r="N898" s="156">
        <f t="shared" si="124"/>
        <v>28038.95</v>
      </c>
      <c r="O898" s="156">
        <f t="shared" si="125"/>
        <v>28040</v>
      </c>
      <c r="P898" s="156">
        <f t="shared" si="126"/>
        <v>20198.95</v>
      </c>
      <c r="Q898" s="156">
        <f t="shared" si="127"/>
        <v>20200</v>
      </c>
      <c r="R898" s="29" t="str">
        <f>VLOOKUP(VLOOKUP(G898,开关状态表!B:H,2,FALSE),矩阵信息表!B:H,2,FALSE)</f>
        <v>CS26</v>
      </c>
      <c r="S898" s="29" t="str">
        <f>VLOOKUP(G898,开关状态表!B:H,5,FALSE)</f>
        <v>RC32L</v>
      </c>
      <c r="T898" s="29" t="str">
        <f>VLOOKUP(G898,开关状态表!B:H,6,FALSE)</f>
        <v>TY32R</v>
      </c>
      <c r="U898" s="29">
        <f>VLOOKUP(R898&amp;"-"&amp;S898,通道清单!C:L,8,FALSE)</f>
        <v>440</v>
      </c>
      <c r="V898" s="29">
        <f>VLOOKUP(R898&amp;"-"&amp;S898,通道清单!C:L,9,FALSE)</f>
        <v>27600</v>
      </c>
      <c r="W898" s="29">
        <f>VLOOKUP(R898&amp;"-"&amp;S898,通道清单!C:L,10,FALSE)</f>
        <v>28040</v>
      </c>
      <c r="X898" s="29">
        <f>VLOOKUP(R898&amp;"-"&amp;T898,通道清单!C:L,9,FALSE)</f>
        <v>19760</v>
      </c>
      <c r="Y898" s="29">
        <f>VLOOKUP(R898&amp;"-"&amp;T898,通道清单!C:L,10,FALSE)</f>
        <v>20200</v>
      </c>
    </row>
    <row r="899" ht="15" hidden="1" spans="1:25">
      <c r="A899" s="29">
        <f t="shared" si="128"/>
        <v>898</v>
      </c>
      <c r="B899" s="29" t="str">
        <f t="shared" si="123"/>
        <v>CS26-1-11-[4][4]-OFF0-BW52.8</v>
      </c>
      <c r="C899" s="29" t="str">
        <f>R899&amp;"_BW"&amp;TEXT(O899-N899,"000.00")&amp;"_U"&amp;VLOOKUP(R899&amp;"-"&amp;S899,通道清单!C:L,5,FALSE)&amp;LEFT("_____",5-LEN(VLOOKUP(R899&amp;"-"&amp;S899,通道清单!C:L,4,FALSE)))&amp;VLOOKUP(R899&amp;"-"&amp;S899,通道清单!C:L,4,FALSE)&amp;"_S"&amp;TEXT(N899,"00000.00")&amp;"_E"&amp;TEXT(O899,"00000.00")&amp;"_D"&amp;VLOOKUP(R899&amp;"-"&amp;T899,通道清单!C:L,5,FALSE)&amp;LEFT("_____",5-LEN(VLOOKUP(R899&amp;"-"&amp;T899,通道清单!C:L,4,FALSE)))&amp;VLOOKUP(R899&amp;"-"&amp;T899,通道清单!C:L,4,FALSE)&amp;"_S"&amp;TEXT(P899,"00000.00")&amp;"_E"&amp;TEXT(Q899,"00000.00")</f>
        <v>CS26_BW052.80_UL____C_S28670.00_E28722.80_DR____Y_S19760.00_E19812.80</v>
      </c>
      <c r="D899" s="29"/>
      <c r="E899" s="29"/>
      <c r="F899" s="29"/>
      <c r="G899" s="29" t="s">
        <v>9127</v>
      </c>
      <c r="H899" s="29">
        <f>VLOOKUP(G899,开关状态表!B:I,7,FALSE)</f>
        <v>1</v>
      </c>
      <c r="I899" s="29">
        <v>0</v>
      </c>
      <c r="J899" s="161">
        <v>52.8</v>
      </c>
      <c r="K899" s="29" t="s">
        <v>8732</v>
      </c>
      <c r="L899" s="29"/>
      <c r="M899" s="158" t="s">
        <v>9050</v>
      </c>
      <c r="N899" s="156">
        <f t="shared" si="124"/>
        <v>28670</v>
      </c>
      <c r="O899" s="156">
        <f t="shared" si="125"/>
        <v>28722.8</v>
      </c>
      <c r="P899" s="156">
        <f t="shared" si="126"/>
        <v>19760</v>
      </c>
      <c r="Q899" s="156">
        <f t="shared" si="127"/>
        <v>19812.8</v>
      </c>
      <c r="R899" s="29" t="str">
        <f>VLOOKUP(VLOOKUP(G899,开关状态表!B:H,2,FALSE),矩阵信息表!B:H,2,FALSE)</f>
        <v>CS26</v>
      </c>
      <c r="S899" s="29" t="str">
        <f>VLOOKUP(G899,开关状态表!B:H,5,FALSE)</f>
        <v>RC34L</v>
      </c>
      <c r="T899" s="29" t="str">
        <f>VLOOKUP(G899,开关状态表!B:H,6,FALSE)</f>
        <v>TY34R</v>
      </c>
      <c r="U899" s="29">
        <f>VLOOKUP(R899&amp;"-"&amp;S899,通道清单!C:L,8,FALSE)</f>
        <v>440</v>
      </c>
      <c r="V899" s="29">
        <f>VLOOKUP(R899&amp;"-"&amp;S899,通道清单!C:L,9,FALSE)</f>
        <v>28670</v>
      </c>
      <c r="W899" s="29">
        <f>VLOOKUP(R899&amp;"-"&amp;S899,通道清单!C:L,10,FALSE)</f>
        <v>29110</v>
      </c>
      <c r="X899" s="29">
        <f>VLOOKUP(R899&amp;"-"&amp;T899,通道清单!C:L,9,FALSE)</f>
        <v>19760</v>
      </c>
      <c r="Y899" s="29">
        <f>VLOOKUP(R899&amp;"-"&amp;T899,通道清单!C:L,10,FALSE)</f>
        <v>20200</v>
      </c>
    </row>
    <row r="900" ht="15" hidden="1" spans="1:25">
      <c r="A900" s="29">
        <f t="shared" si="128"/>
        <v>899</v>
      </c>
      <c r="B900" s="29" t="str">
        <f t="shared" si="123"/>
        <v>CS26-1-11-[4][4]-OFF250.3-BW110</v>
      </c>
      <c r="C900" s="29" t="str">
        <f>R900&amp;"_BW"&amp;TEXT(O900-N900,"000.00")&amp;"_U"&amp;VLOOKUP(R900&amp;"-"&amp;S900,通道清单!C:L,5,FALSE)&amp;LEFT("_____",5-LEN(VLOOKUP(R900&amp;"-"&amp;S900,通道清单!C:L,4,FALSE)))&amp;VLOOKUP(R900&amp;"-"&amp;S900,通道清单!C:L,4,FALSE)&amp;"_S"&amp;TEXT(N900,"00000.00")&amp;"_E"&amp;TEXT(O900,"00000.00")&amp;"_D"&amp;VLOOKUP(R900&amp;"-"&amp;T900,通道清单!C:L,5,FALSE)&amp;LEFT("_____",5-LEN(VLOOKUP(R900&amp;"-"&amp;T900,通道清单!C:L,4,FALSE)))&amp;VLOOKUP(R900&amp;"-"&amp;T900,通道清单!C:L,4,FALSE)&amp;"_S"&amp;TEXT(P900,"00000.00")&amp;"_E"&amp;TEXT(Q900,"00000.00")</f>
        <v>CS26_BW110.00_UL____C_S28920.30_E29030.30_DR____Y_S20010.30_E20120.30</v>
      </c>
      <c r="D900" s="29"/>
      <c r="E900" s="29"/>
      <c r="F900" s="29"/>
      <c r="G900" s="29" t="s">
        <v>9127</v>
      </c>
      <c r="H900" s="29">
        <f>VLOOKUP(G900,开关状态表!B:I,7,FALSE)</f>
        <v>1</v>
      </c>
      <c r="I900" s="29">
        <v>250.3</v>
      </c>
      <c r="J900" s="161">
        <v>110</v>
      </c>
      <c r="K900" s="29" t="s">
        <v>8732</v>
      </c>
      <c r="L900" s="29"/>
      <c r="M900" s="158" t="s">
        <v>8871</v>
      </c>
      <c r="N900" s="156">
        <f t="shared" si="124"/>
        <v>28920.3</v>
      </c>
      <c r="O900" s="156">
        <f t="shared" si="125"/>
        <v>29030.3</v>
      </c>
      <c r="P900" s="156">
        <f t="shared" si="126"/>
        <v>20010.3</v>
      </c>
      <c r="Q900" s="156">
        <f t="shared" si="127"/>
        <v>20120.3</v>
      </c>
      <c r="R900" s="29" t="str">
        <f>VLOOKUP(VLOOKUP(G900,开关状态表!B:H,2,FALSE),矩阵信息表!B:H,2,FALSE)</f>
        <v>CS26</v>
      </c>
      <c r="S900" s="29" t="str">
        <f>VLOOKUP(G900,开关状态表!B:H,5,FALSE)</f>
        <v>RC34L</v>
      </c>
      <c r="T900" s="29" t="str">
        <f>VLOOKUP(G900,开关状态表!B:H,6,FALSE)</f>
        <v>TY34R</v>
      </c>
      <c r="U900" s="29">
        <f>VLOOKUP(R900&amp;"-"&amp;S900,通道清单!C:L,8,FALSE)</f>
        <v>440</v>
      </c>
      <c r="V900" s="29">
        <f>VLOOKUP(R900&amp;"-"&amp;S900,通道清单!C:L,9,FALSE)</f>
        <v>28670</v>
      </c>
      <c r="W900" s="29">
        <f>VLOOKUP(R900&amp;"-"&amp;S900,通道清单!C:L,10,FALSE)</f>
        <v>29110</v>
      </c>
      <c r="X900" s="29">
        <f>VLOOKUP(R900&amp;"-"&amp;T900,通道清单!C:L,9,FALSE)</f>
        <v>19760</v>
      </c>
      <c r="Y900" s="29">
        <f>VLOOKUP(R900&amp;"-"&amp;T900,通道清单!C:L,10,FALSE)</f>
        <v>20200</v>
      </c>
    </row>
    <row r="901" ht="15" hidden="1" spans="1:25">
      <c r="A901" s="29">
        <f t="shared" si="128"/>
        <v>900</v>
      </c>
      <c r="B901" s="29" t="str">
        <f t="shared" si="123"/>
        <v>CS26-1-11-[4][4]-OFF360.3-BW70.4</v>
      </c>
      <c r="C901" s="29" t="str">
        <f>R901&amp;"_BW"&amp;TEXT(O901-N901,"000.00")&amp;"_U"&amp;VLOOKUP(R901&amp;"-"&amp;S901,通道清单!C:L,5,FALSE)&amp;LEFT("_____",5-LEN(VLOOKUP(R901&amp;"-"&amp;S901,通道清单!C:L,4,FALSE)))&amp;VLOOKUP(R901&amp;"-"&amp;S901,通道清单!C:L,4,FALSE)&amp;"_S"&amp;TEXT(N901,"00000.00")&amp;"_E"&amp;TEXT(O901,"00000.00")&amp;"_D"&amp;VLOOKUP(R901&amp;"-"&amp;T901,通道清单!C:L,5,FALSE)&amp;LEFT("_____",5-LEN(VLOOKUP(R901&amp;"-"&amp;T901,通道清单!C:L,4,FALSE)))&amp;VLOOKUP(R901&amp;"-"&amp;T901,通道清单!C:L,4,FALSE)&amp;"_S"&amp;TEXT(P901,"00000.00")&amp;"_E"&amp;TEXT(Q901,"00000.00")</f>
        <v>CS26_BW070.40_UL____C_S29030.30_E29100.70_DR____Y_S20120.30_E20190.70</v>
      </c>
      <c r="D901" s="29"/>
      <c r="E901" s="29"/>
      <c r="F901" s="29"/>
      <c r="G901" s="29" t="s">
        <v>9127</v>
      </c>
      <c r="H901" s="29">
        <f>VLOOKUP(G901,开关状态表!B:I,7,FALSE)</f>
        <v>1</v>
      </c>
      <c r="I901" s="29">
        <v>360.3</v>
      </c>
      <c r="J901" s="161">
        <v>70.4</v>
      </c>
      <c r="K901" s="29" t="s">
        <v>8732</v>
      </c>
      <c r="L901" s="29"/>
      <c r="M901" s="158" t="s">
        <v>8871</v>
      </c>
      <c r="N901" s="156">
        <f t="shared" si="124"/>
        <v>29030.3</v>
      </c>
      <c r="O901" s="156">
        <f t="shared" si="125"/>
        <v>29100.7</v>
      </c>
      <c r="P901" s="156">
        <f t="shared" si="126"/>
        <v>20120.3</v>
      </c>
      <c r="Q901" s="156">
        <f t="shared" si="127"/>
        <v>20190.7</v>
      </c>
      <c r="R901" s="29" t="str">
        <f>VLOOKUP(VLOOKUP(G901,开关状态表!B:H,2,FALSE),矩阵信息表!B:H,2,FALSE)</f>
        <v>CS26</v>
      </c>
      <c r="S901" s="29" t="str">
        <f>VLOOKUP(G901,开关状态表!B:H,5,FALSE)</f>
        <v>RC34L</v>
      </c>
      <c r="T901" s="29" t="str">
        <f>VLOOKUP(G901,开关状态表!B:H,6,FALSE)</f>
        <v>TY34R</v>
      </c>
      <c r="U901" s="29">
        <f>VLOOKUP(R901&amp;"-"&amp;S901,通道清单!C:L,8,FALSE)</f>
        <v>440</v>
      </c>
      <c r="V901" s="29">
        <f>VLOOKUP(R901&amp;"-"&amp;S901,通道清单!C:L,9,FALSE)</f>
        <v>28670</v>
      </c>
      <c r="W901" s="29">
        <f>VLOOKUP(R901&amp;"-"&amp;S901,通道清单!C:L,10,FALSE)</f>
        <v>29110</v>
      </c>
      <c r="X901" s="29">
        <f>VLOOKUP(R901&amp;"-"&amp;T901,通道清单!C:L,9,FALSE)</f>
        <v>19760</v>
      </c>
      <c r="Y901" s="29">
        <f>VLOOKUP(R901&amp;"-"&amp;T901,通道清单!C:L,10,FALSE)</f>
        <v>20200</v>
      </c>
    </row>
    <row r="902" ht="15" hidden="1" spans="1:25">
      <c r="A902" s="29">
        <f t="shared" si="128"/>
        <v>901</v>
      </c>
      <c r="B902" s="29" t="str">
        <f t="shared" si="123"/>
        <v>CS26-1-11-[4][4]-OFF438.95-BW1.05</v>
      </c>
      <c r="C902" s="29" t="str">
        <f>R902&amp;"_BW"&amp;TEXT(O902-N902,"000.00")&amp;"_U"&amp;VLOOKUP(R902&amp;"-"&amp;S902,通道清单!C:L,5,FALSE)&amp;LEFT("_____",5-LEN(VLOOKUP(R902&amp;"-"&amp;S902,通道清单!C:L,4,FALSE)))&amp;VLOOKUP(R902&amp;"-"&amp;S902,通道清单!C:L,4,FALSE)&amp;"_S"&amp;TEXT(N902,"00000.00")&amp;"_E"&amp;TEXT(O902,"00000.00")&amp;"_D"&amp;VLOOKUP(R902&amp;"-"&amp;T902,通道清单!C:L,5,FALSE)&amp;LEFT("_____",5-LEN(VLOOKUP(R902&amp;"-"&amp;T902,通道清单!C:L,4,FALSE)))&amp;VLOOKUP(R902&amp;"-"&amp;T902,通道清单!C:L,4,FALSE)&amp;"_S"&amp;TEXT(P902,"00000.00")&amp;"_E"&amp;TEXT(Q902,"00000.00")</f>
        <v>CS26_BW001.05_UL____C_S29108.95_E29110.00_DR____Y_S20198.95_E20200.00</v>
      </c>
      <c r="D902" s="29"/>
      <c r="E902" s="29"/>
      <c r="F902" s="29"/>
      <c r="G902" s="29" t="s">
        <v>9127</v>
      </c>
      <c r="H902" s="29">
        <f>VLOOKUP(G902,开关状态表!B:I,7,FALSE)</f>
        <v>1</v>
      </c>
      <c r="I902" s="29">
        <v>438.95</v>
      </c>
      <c r="J902" s="161">
        <v>1.05</v>
      </c>
      <c r="K902" s="29" t="s">
        <v>8732</v>
      </c>
      <c r="L902" s="29"/>
      <c r="M902" s="158" t="s">
        <v>8871</v>
      </c>
      <c r="N902" s="156">
        <f t="shared" si="124"/>
        <v>29108.95</v>
      </c>
      <c r="O902" s="156">
        <f t="shared" si="125"/>
        <v>29110</v>
      </c>
      <c r="P902" s="156">
        <f t="shared" si="126"/>
        <v>20198.95</v>
      </c>
      <c r="Q902" s="156">
        <f t="shared" si="127"/>
        <v>20200</v>
      </c>
      <c r="R902" s="29" t="str">
        <f>VLOOKUP(VLOOKUP(G902,开关状态表!B:H,2,FALSE),矩阵信息表!B:H,2,FALSE)</f>
        <v>CS26</v>
      </c>
      <c r="S902" s="29" t="str">
        <f>VLOOKUP(G902,开关状态表!B:H,5,FALSE)</f>
        <v>RC34L</v>
      </c>
      <c r="T902" s="29" t="str">
        <f>VLOOKUP(G902,开关状态表!B:H,6,FALSE)</f>
        <v>TY34R</v>
      </c>
      <c r="U902" s="29">
        <f>VLOOKUP(R902&amp;"-"&amp;S902,通道清单!C:L,8,FALSE)</f>
        <v>440</v>
      </c>
      <c r="V902" s="29">
        <f>VLOOKUP(R902&amp;"-"&amp;S902,通道清单!C:L,9,FALSE)</f>
        <v>28670</v>
      </c>
      <c r="W902" s="29">
        <f>VLOOKUP(R902&amp;"-"&amp;S902,通道清单!C:L,10,FALSE)</f>
        <v>29110</v>
      </c>
      <c r="X902" s="29">
        <f>VLOOKUP(R902&amp;"-"&amp;T902,通道清单!C:L,9,FALSE)</f>
        <v>19760</v>
      </c>
      <c r="Y902" s="29">
        <f>VLOOKUP(R902&amp;"-"&amp;T902,通道清单!C:L,10,FALSE)</f>
        <v>20200</v>
      </c>
    </row>
    <row r="903" ht="15" hidden="1" spans="1:25">
      <c r="A903" s="29">
        <f t="shared" si="128"/>
        <v>902</v>
      </c>
      <c r="B903" s="29" t="str">
        <f t="shared" si="123"/>
        <v>CS26-1-11-[7][7]-OFF0-BW1.05</v>
      </c>
      <c r="C903" s="29" t="str">
        <f>R903&amp;"_BW"&amp;TEXT(O903-N903,"000.00")&amp;"_U"&amp;VLOOKUP(R903&amp;"-"&amp;S903,通道清单!C:L,5,FALSE)&amp;LEFT("_____",5-LEN(VLOOKUP(R903&amp;"-"&amp;S903,通道清单!C:L,4,FALSE)))&amp;VLOOKUP(R903&amp;"-"&amp;S903,通道清单!C:L,4,FALSE)&amp;"_S"&amp;TEXT(N903,"00000.00")&amp;"_E"&amp;TEXT(O903,"00000.00")&amp;"_D"&amp;VLOOKUP(R903&amp;"-"&amp;T903,通道清单!C:L,5,FALSE)&amp;LEFT("_____",5-LEN(VLOOKUP(R903&amp;"-"&amp;T903,通道清单!C:L,4,FALSE)))&amp;VLOOKUP(R903&amp;"-"&amp;T903,通道清单!C:L,4,FALSE)&amp;"_S"&amp;TEXT(P903,"00000.00")&amp;"_E"&amp;TEXT(Q903,"00000.00")</f>
        <v>CS26_BW001.05_UR____C_S28170.00_E28171.05_DL____Y_S19260.00_E19261.05</v>
      </c>
      <c r="D903" s="29"/>
      <c r="E903" s="29"/>
      <c r="F903" s="29"/>
      <c r="G903" s="29" t="s">
        <v>9128</v>
      </c>
      <c r="H903" s="29">
        <f>VLOOKUP(G903,开关状态表!B:I,7,FALSE)</f>
        <v>1</v>
      </c>
      <c r="I903" s="29">
        <v>0</v>
      </c>
      <c r="J903" s="161">
        <v>1.05</v>
      </c>
      <c r="K903" s="29" t="s">
        <v>8732</v>
      </c>
      <c r="L903" s="29"/>
      <c r="M903" s="158" t="s">
        <v>8871</v>
      </c>
      <c r="N903" s="156">
        <f t="shared" si="124"/>
        <v>28170</v>
      </c>
      <c r="O903" s="156">
        <f t="shared" si="125"/>
        <v>28171.05</v>
      </c>
      <c r="P903" s="156">
        <f t="shared" si="126"/>
        <v>19260</v>
      </c>
      <c r="Q903" s="156">
        <f t="shared" si="127"/>
        <v>19261.05</v>
      </c>
      <c r="R903" s="29" t="str">
        <f>VLOOKUP(VLOOKUP(G903,开关状态表!B:H,2,FALSE),矩阵信息表!B:H,2,FALSE)</f>
        <v>CS26</v>
      </c>
      <c r="S903" s="29" t="str">
        <f>VLOOKUP(G903,开关状态表!B:H,5,FALSE)</f>
        <v>RC40R</v>
      </c>
      <c r="T903" s="29" t="str">
        <f>VLOOKUP(G903,开关状态表!B:H,6,FALSE)</f>
        <v>TY40L</v>
      </c>
      <c r="U903" s="29">
        <f>VLOOKUP(R903&amp;"-"&amp;S903,通道清单!C:L,8,FALSE)</f>
        <v>440</v>
      </c>
      <c r="V903" s="29">
        <f>VLOOKUP(R903&amp;"-"&amp;S903,通道清单!C:L,9,FALSE)</f>
        <v>28170</v>
      </c>
      <c r="W903" s="29">
        <f>VLOOKUP(R903&amp;"-"&amp;S903,通道清单!C:L,10,FALSE)</f>
        <v>28610</v>
      </c>
      <c r="X903" s="29">
        <f>VLOOKUP(R903&amp;"-"&amp;T903,通道清单!C:L,9,FALSE)</f>
        <v>19260</v>
      </c>
      <c r="Y903" s="29">
        <f>VLOOKUP(R903&amp;"-"&amp;T903,通道清单!C:L,10,FALSE)</f>
        <v>19700</v>
      </c>
    </row>
    <row r="904" ht="15" hidden="1" spans="1:25">
      <c r="A904" s="29">
        <f t="shared" si="128"/>
        <v>903</v>
      </c>
      <c r="B904" s="29" t="str">
        <f t="shared" si="123"/>
        <v>CS26-1-11-[7][7]-OFF9.3-BW70.4</v>
      </c>
      <c r="C904" s="29" t="str">
        <f>R904&amp;"_BW"&amp;TEXT(O904-N904,"000.00")&amp;"_U"&amp;VLOOKUP(R904&amp;"-"&amp;S904,通道清单!C:L,5,FALSE)&amp;LEFT("_____",5-LEN(VLOOKUP(R904&amp;"-"&amp;S904,通道清单!C:L,4,FALSE)))&amp;VLOOKUP(R904&amp;"-"&amp;S904,通道清单!C:L,4,FALSE)&amp;"_S"&amp;TEXT(N904,"00000.00")&amp;"_E"&amp;TEXT(O904,"00000.00")&amp;"_D"&amp;VLOOKUP(R904&amp;"-"&amp;T904,通道清单!C:L,5,FALSE)&amp;LEFT("_____",5-LEN(VLOOKUP(R904&amp;"-"&amp;T904,通道清单!C:L,4,FALSE)))&amp;VLOOKUP(R904&amp;"-"&amp;T904,通道清单!C:L,4,FALSE)&amp;"_S"&amp;TEXT(P904,"00000.00")&amp;"_E"&amp;TEXT(Q904,"00000.00")</f>
        <v>CS26_BW070.40_UR____C_S28179.30_E28249.70_DL____Y_S19269.30_E19339.70</v>
      </c>
      <c r="D904" s="29"/>
      <c r="E904" s="29"/>
      <c r="F904" s="29"/>
      <c r="G904" s="29" t="s">
        <v>9128</v>
      </c>
      <c r="H904" s="29">
        <f>VLOOKUP(G904,开关状态表!B:I,7,FALSE)</f>
        <v>1</v>
      </c>
      <c r="I904" s="29">
        <v>9.3</v>
      </c>
      <c r="J904" s="161">
        <v>70.4</v>
      </c>
      <c r="K904" s="29" t="s">
        <v>8732</v>
      </c>
      <c r="L904" s="29"/>
      <c r="M904" s="158" t="s">
        <v>8871</v>
      </c>
      <c r="N904" s="156">
        <f t="shared" si="124"/>
        <v>28179.3</v>
      </c>
      <c r="O904" s="156">
        <f t="shared" si="125"/>
        <v>28249.7</v>
      </c>
      <c r="P904" s="156">
        <f t="shared" si="126"/>
        <v>19269.3</v>
      </c>
      <c r="Q904" s="156">
        <f t="shared" si="127"/>
        <v>19339.7</v>
      </c>
      <c r="R904" s="29" t="str">
        <f>VLOOKUP(VLOOKUP(G904,开关状态表!B:H,2,FALSE),矩阵信息表!B:H,2,FALSE)</f>
        <v>CS26</v>
      </c>
      <c r="S904" s="29" t="str">
        <f>VLOOKUP(G904,开关状态表!B:H,5,FALSE)</f>
        <v>RC40R</v>
      </c>
      <c r="T904" s="29" t="str">
        <f>VLOOKUP(G904,开关状态表!B:H,6,FALSE)</f>
        <v>TY40L</v>
      </c>
      <c r="U904" s="29">
        <f>VLOOKUP(R904&amp;"-"&amp;S904,通道清单!C:L,8,FALSE)</f>
        <v>440</v>
      </c>
      <c r="V904" s="29">
        <f>VLOOKUP(R904&amp;"-"&amp;S904,通道清单!C:L,9,FALSE)</f>
        <v>28170</v>
      </c>
      <c r="W904" s="29">
        <f>VLOOKUP(R904&amp;"-"&amp;S904,通道清单!C:L,10,FALSE)</f>
        <v>28610</v>
      </c>
      <c r="X904" s="29">
        <f>VLOOKUP(R904&amp;"-"&amp;T904,通道清单!C:L,9,FALSE)</f>
        <v>19260</v>
      </c>
      <c r="Y904" s="29">
        <f>VLOOKUP(R904&amp;"-"&amp;T904,通道清单!C:L,10,FALSE)</f>
        <v>19700</v>
      </c>
    </row>
    <row r="905" ht="15" hidden="1" spans="1:25">
      <c r="A905" s="29">
        <f t="shared" si="128"/>
        <v>904</v>
      </c>
      <c r="B905" s="29" t="str">
        <f t="shared" si="123"/>
        <v>CS26-1-11-[7][7]-OFF79.7-BW110</v>
      </c>
      <c r="C905" s="29" t="str">
        <f>R905&amp;"_BW"&amp;TEXT(O905-N905,"000.00")&amp;"_U"&amp;VLOOKUP(R905&amp;"-"&amp;S905,通道清单!C:L,5,FALSE)&amp;LEFT("_____",5-LEN(VLOOKUP(R905&amp;"-"&amp;S905,通道清单!C:L,4,FALSE)))&amp;VLOOKUP(R905&amp;"-"&amp;S905,通道清单!C:L,4,FALSE)&amp;"_S"&amp;TEXT(N905,"00000.00")&amp;"_E"&amp;TEXT(O905,"00000.00")&amp;"_D"&amp;VLOOKUP(R905&amp;"-"&amp;T905,通道清单!C:L,5,FALSE)&amp;LEFT("_____",5-LEN(VLOOKUP(R905&amp;"-"&amp;T905,通道清单!C:L,4,FALSE)))&amp;VLOOKUP(R905&amp;"-"&amp;T905,通道清单!C:L,4,FALSE)&amp;"_S"&amp;TEXT(P905,"00000.00")&amp;"_E"&amp;TEXT(Q905,"00000.00")</f>
        <v>CS26_BW110.00_UR____C_S28249.70_E28359.70_DL____Y_S19339.70_E19449.70</v>
      </c>
      <c r="D905" s="29"/>
      <c r="E905" s="29"/>
      <c r="F905" s="29"/>
      <c r="G905" s="29" t="s">
        <v>9128</v>
      </c>
      <c r="H905" s="29">
        <f>VLOOKUP(G905,开关状态表!B:I,7,FALSE)</f>
        <v>1</v>
      </c>
      <c r="I905" s="29">
        <v>79.7</v>
      </c>
      <c r="J905" s="161">
        <v>110</v>
      </c>
      <c r="K905" s="29" t="s">
        <v>8732</v>
      </c>
      <c r="L905" s="29"/>
      <c r="M905" s="158" t="s">
        <v>8871</v>
      </c>
      <c r="N905" s="156">
        <f t="shared" si="124"/>
        <v>28249.7</v>
      </c>
      <c r="O905" s="156">
        <f t="shared" si="125"/>
        <v>28359.7</v>
      </c>
      <c r="P905" s="156">
        <f t="shared" si="126"/>
        <v>19339.7</v>
      </c>
      <c r="Q905" s="156">
        <f t="shared" si="127"/>
        <v>19449.7</v>
      </c>
      <c r="R905" s="29" t="str">
        <f>VLOOKUP(VLOOKUP(G905,开关状态表!B:H,2,FALSE),矩阵信息表!B:H,2,FALSE)</f>
        <v>CS26</v>
      </c>
      <c r="S905" s="29" t="str">
        <f>VLOOKUP(G905,开关状态表!B:H,5,FALSE)</f>
        <v>RC40R</v>
      </c>
      <c r="T905" s="29" t="str">
        <f>VLOOKUP(G905,开关状态表!B:H,6,FALSE)</f>
        <v>TY40L</v>
      </c>
      <c r="U905" s="29">
        <f>VLOOKUP(R905&amp;"-"&amp;S905,通道清单!C:L,8,FALSE)</f>
        <v>440</v>
      </c>
      <c r="V905" s="29">
        <f>VLOOKUP(R905&amp;"-"&amp;S905,通道清单!C:L,9,FALSE)</f>
        <v>28170</v>
      </c>
      <c r="W905" s="29">
        <f>VLOOKUP(R905&amp;"-"&amp;S905,通道清单!C:L,10,FALSE)</f>
        <v>28610</v>
      </c>
      <c r="X905" s="29">
        <f>VLOOKUP(R905&amp;"-"&amp;T905,通道清单!C:L,9,FALSE)</f>
        <v>19260</v>
      </c>
      <c r="Y905" s="29">
        <f>VLOOKUP(R905&amp;"-"&amp;T905,通道清单!C:L,10,FALSE)</f>
        <v>19700</v>
      </c>
    </row>
    <row r="906" ht="15" hidden="1" spans="1:25">
      <c r="A906" s="29">
        <f t="shared" si="128"/>
        <v>905</v>
      </c>
      <c r="B906" s="29" t="str">
        <f t="shared" si="123"/>
        <v>CS26-1-11-[7][7]-OFF189.7-BW90.3</v>
      </c>
      <c r="C906" s="29" t="str">
        <f>R906&amp;"_BW"&amp;TEXT(O906-N906,"000.00")&amp;"_U"&amp;VLOOKUP(R906&amp;"-"&amp;S906,通道清单!C:L,5,FALSE)&amp;LEFT("_____",5-LEN(VLOOKUP(R906&amp;"-"&amp;S906,通道清单!C:L,4,FALSE)))&amp;VLOOKUP(R906&amp;"-"&amp;S906,通道清单!C:L,4,FALSE)&amp;"_S"&amp;TEXT(N906,"00000.00")&amp;"_E"&amp;TEXT(O906,"00000.00")&amp;"_D"&amp;VLOOKUP(R906&amp;"-"&amp;T906,通道清单!C:L,5,FALSE)&amp;LEFT("_____",5-LEN(VLOOKUP(R906&amp;"-"&amp;T906,通道清单!C:L,4,FALSE)))&amp;VLOOKUP(R906&amp;"-"&amp;T906,通道清单!C:L,4,FALSE)&amp;"_S"&amp;TEXT(P906,"00000.00")&amp;"_E"&amp;TEXT(Q906,"00000.00")</f>
        <v>CS26_BW090.30_UR____C_S28359.70_E28450.00_DL____Y_S19449.70_E19540.00</v>
      </c>
      <c r="D906" s="29"/>
      <c r="E906" s="29"/>
      <c r="F906" s="29"/>
      <c r="G906" s="29" t="s">
        <v>9128</v>
      </c>
      <c r="H906" s="29">
        <f>VLOOKUP(G906,开关状态表!B:I,7,FALSE)</f>
        <v>1</v>
      </c>
      <c r="I906" s="29">
        <v>189.7</v>
      </c>
      <c r="J906" s="161">
        <v>90.3</v>
      </c>
      <c r="K906" s="29" t="s">
        <v>8732</v>
      </c>
      <c r="L906" s="29"/>
      <c r="M906" s="158" t="s">
        <v>8871</v>
      </c>
      <c r="N906" s="156">
        <f t="shared" si="124"/>
        <v>28359.7</v>
      </c>
      <c r="O906" s="156">
        <f t="shared" si="125"/>
        <v>28450</v>
      </c>
      <c r="P906" s="156">
        <f t="shared" si="126"/>
        <v>19449.7</v>
      </c>
      <c r="Q906" s="156">
        <f t="shared" si="127"/>
        <v>19540</v>
      </c>
      <c r="R906" s="29" t="str">
        <f>VLOOKUP(VLOOKUP(G906,开关状态表!B:H,2,FALSE),矩阵信息表!B:H,2,FALSE)</f>
        <v>CS26</v>
      </c>
      <c r="S906" s="29" t="str">
        <f>VLOOKUP(G906,开关状态表!B:H,5,FALSE)</f>
        <v>RC40R</v>
      </c>
      <c r="T906" s="29" t="str">
        <f>VLOOKUP(G906,开关状态表!B:H,6,FALSE)</f>
        <v>TY40L</v>
      </c>
      <c r="U906" s="29">
        <f>VLOOKUP(R906&amp;"-"&amp;S906,通道清单!C:L,8,FALSE)</f>
        <v>440</v>
      </c>
      <c r="V906" s="29">
        <f>VLOOKUP(R906&amp;"-"&amp;S906,通道清单!C:L,9,FALSE)</f>
        <v>28170</v>
      </c>
      <c r="W906" s="29">
        <f>VLOOKUP(R906&amp;"-"&amp;S906,通道清单!C:L,10,FALSE)</f>
        <v>28610</v>
      </c>
      <c r="X906" s="29">
        <f>VLOOKUP(R906&amp;"-"&amp;T906,通道清单!C:L,9,FALSE)</f>
        <v>19260</v>
      </c>
      <c r="Y906" s="29">
        <f>VLOOKUP(R906&amp;"-"&amp;T906,通道清单!C:L,10,FALSE)</f>
        <v>19700</v>
      </c>
    </row>
    <row r="907" ht="15" hidden="1" spans="1:25">
      <c r="A907" s="29">
        <f t="shared" si="128"/>
        <v>906</v>
      </c>
      <c r="B907" s="29" t="str">
        <f t="shared" si="123"/>
        <v>CS26-1-11-[7][7]-OFF280-BW16</v>
      </c>
      <c r="C907" s="29" t="str">
        <f>R907&amp;"_BW"&amp;TEXT(O907-N907,"000.00")&amp;"_U"&amp;VLOOKUP(R907&amp;"-"&amp;S907,通道清单!C:L,5,FALSE)&amp;LEFT("_____",5-LEN(VLOOKUP(R907&amp;"-"&amp;S907,通道清单!C:L,4,FALSE)))&amp;VLOOKUP(R907&amp;"-"&amp;S907,通道清单!C:L,4,FALSE)&amp;"_S"&amp;TEXT(N907,"00000.00")&amp;"_E"&amp;TEXT(O907,"00000.00")&amp;"_D"&amp;VLOOKUP(R907&amp;"-"&amp;T907,通道清单!C:L,5,FALSE)&amp;LEFT("_____",5-LEN(VLOOKUP(R907&amp;"-"&amp;T907,通道清单!C:L,4,FALSE)))&amp;VLOOKUP(R907&amp;"-"&amp;T907,通道清单!C:L,4,FALSE)&amp;"_S"&amp;TEXT(P907,"00000.00")&amp;"_E"&amp;TEXT(Q907,"00000.00")</f>
        <v>CS26_BW016.00_UR____C_S28450.00_E28466.00_DL____Y_S19540.00_E19556.00</v>
      </c>
      <c r="D907" s="29"/>
      <c r="E907" s="29"/>
      <c r="F907" s="29"/>
      <c r="G907" s="29" t="s">
        <v>9128</v>
      </c>
      <c r="H907" s="29">
        <f>VLOOKUP(G907,开关状态表!B:I,7,FALSE)</f>
        <v>1</v>
      </c>
      <c r="I907" s="29">
        <v>280</v>
      </c>
      <c r="J907" s="161">
        <v>16</v>
      </c>
      <c r="K907" s="29" t="s">
        <v>8732</v>
      </c>
      <c r="L907" s="29"/>
      <c r="M907" s="158" t="s">
        <v>8871</v>
      </c>
      <c r="N907" s="156">
        <f t="shared" si="124"/>
        <v>28450</v>
      </c>
      <c r="O907" s="156">
        <f t="shared" si="125"/>
        <v>28466</v>
      </c>
      <c r="P907" s="156">
        <f t="shared" si="126"/>
        <v>19540</v>
      </c>
      <c r="Q907" s="156">
        <f t="shared" si="127"/>
        <v>19556</v>
      </c>
      <c r="R907" s="29" t="str">
        <f>VLOOKUP(VLOOKUP(G907,开关状态表!B:H,2,FALSE),矩阵信息表!B:H,2,FALSE)</f>
        <v>CS26</v>
      </c>
      <c r="S907" s="29" t="str">
        <f>VLOOKUP(G907,开关状态表!B:H,5,FALSE)</f>
        <v>RC40R</v>
      </c>
      <c r="T907" s="29" t="str">
        <f>VLOOKUP(G907,开关状态表!B:H,6,FALSE)</f>
        <v>TY40L</v>
      </c>
      <c r="U907" s="29">
        <f>VLOOKUP(R907&amp;"-"&amp;S907,通道清单!C:L,8,FALSE)</f>
        <v>440</v>
      </c>
      <c r="V907" s="29">
        <f>VLOOKUP(R907&amp;"-"&amp;S907,通道清单!C:L,9,FALSE)</f>
        <v>28170</v>
      </c>
      <c r="W907" s="29">
        <f>VLOOKUP(R907&amp;"-"&amp;S907,通道清单!C:L,10,FALSE)</f>
        <v>28610</v>
      </c>
      <c r="X907" s="29">
        <f>VLOOKUP(R907&amp;"-"&amp;T907,通道清单!C:L,9,FALSE)</f>
        <v>19260</v>
      </c>
      <c r="Y907" s="29">
        <f>VLOOKUP(R907&amp;"-"&amp;T907,通道清单!C:L,10,FALSE)</f>
        <v>19700</v>
      </c>
    </row>
    <row r="908" ht="15" hidden="1" spans="1:25">
      <c r="A908" s="29">
        <f t="shared" si="128"/>
        <v>907</v>
      </c>
      <c r="B908" s="29" t="str">
        <f t="shared" si="123"/>
        <v>CS26-1-11-[7][7]-OFF322.6-BW70.4</v>
      </c>
      <c r="C908" s="29" t="str">
        <f>R908&amp;"_BW"&amp;TEXT(O908-N908,"000.00")&amp;"_U"&amp;VLOOKUP(R908&amp;"-"&amp;S908,通道清单!C:L,5,FALSE)&amp;LEFT("_____",5-LEN(VLOOKUP(R908&amp;"-"&amp;S908,通道清单!C:L,4,FALSE)))&amp;VLOOKUP(R908&amp;"-"&amp;S908,通道清单!C:L,4,FALSE)&amp;"_S"&amp;TEXT(N908,"00000.00")&amp;"_E"&amp;TEXT(O908,"00000.00")&amp;"_D"&amp;VLOOKUP(R908&amp;"-"&amp;T908,通道清单!C:L,5,FALSE)&amp;LEFT("_____",5-LEN(VLOOKUP(R908&amp;"-"&amp;T908,通道清单!C:L,4,FALSE)))&amp;VLOOKUP(R908&amp;"-"&amp;T908,通道清单!C:L,4,FALSE)&amp;"_S"&amp;TEXT(P908,"00000.00")&amp;"_E"&amp;TEXT(Q908,"00000.00")</f>
        <v>CS26_BW070.40_UR____C_S28492.60_E28563.00_DL____Y_S19582.60_E19653.00</v>
      </c>
      <c r="D908" s="29"/>
      <c r="E908" s="29"/>
      <c r="F908" s="29"/>
      <c r="G908" s="29" t="s">
        <v>9128</v>
      </c>
      <c r="H908" s="29">
        <f>VLOOKUP(G908,开关状态表!B:I,7,FALSE)</f>
        <v>1</v>
      </c>
      <c r="I908" s="29">
        <v>322.6</v>
      </c>
      <c r="J908" s="161">
        <v>70.4</v>
      </c>
      <c r="K908" s="29" t="s">
        <v>8732</v>
      </c>
      <c r="L908" s="29"/>
      <c r="M908" s="158" t="s">
        <v>8871</v>
      </c>
      <c r="N908" s="156">
        <f t="shared" si="124"/>
        <v>28492.6</v>
      </c>
      <c r="O908" s="156">
        <f t="shared" si="125"/>
        <v>28563</v>
      </c>
      <c r="P908" s="156">
        <f t="shared" si="126"/>
        <v>19582.6</v>
      </c>
      <c r="Q908" s="156">
        <f t="shared" si="127"/>
        <v>19653</v>
      </c>
      <c r="R908" s="29" t="str">
        <f>VLOOKUP(VLOOKUP(G908,开关状态表!B:H,2,FALSE),矩阵信息表!B:H,2,FALSE)</f>
        <v>CS26</v>
      </c>
      <c r="S908" s="29" t="str">
        <f>VLOOKUP(G908,开关状态表!B:H,5,FALSE)</f>
        <v>RC40R</v>
      </c>
      <c r="T908" s="29" t="str">
        <f>VLOOKUP(G908,开关状态表!B:H,6,FALSE)</f>
        <v>TY40L</v>
      </c>
      <c r="U908" s="29">
        <f>VLOOKUP(R908&amp;"-"&amp;S908,通道清单!C:L,8,FALSE)</f>
        <v>440</v>
      </c>
      <c r="V908" s="29">
        <f>VLOOKUP(R908&amp;"-"&amp;S908,通道清单!C:L,9,FALSE)</f>
        <v>28170</v>
      </c>
      <c r="W908" s="29">
        <f>VLOOKUP(R908&amp;"-"&amp;S908,通道清单!C:L,10,FALSE)</f>
        <v>28610</v>
      </c>
      <c r="X908" s="29">
        <f>VLOOKUP(R908&amp;"-"&amp;T908,通道清单!C:L,9,FALSE)</f>
        <v>19260</v>
      </c>
      <c r="Y908" s="29">
        <f>VLOOKUP(R908&amp;"-"&amp;T908,通道清单!C:L,10,FALSE)</f>
        <v>19700</v>
      </c>
    </row>
    <row r="909" ht="15" hidden="1" spans="1:25">
      <c r="A909" s="29">
        <f t="shared" si="128"/>
        <v>908</v>
      </c>
      <c r="B909" s="29" t="str">
        <f t="shared" si="123"/>
        <v>CS26-1-11-[7][7]-OFF393-BW47</v>
      </c>
      <c r="C909" s="29" t="str">
        <f>R909&amp;"_BW"&amp;TEXT(O909-N909,"000.00")&amp;"_U"&amp;VLOOKUP(R909&amp;"-"&amp;S909,通道清单!C:L,5,FALSE)&amp;LEFT("_____",5-LEN(VLOOKUP(R909&amp;"-"&amp;S909,通道清单!C:L,4,FALSE)))&amp;VLOOKUP(R909&amp;"-"&amp;S909,通道清单!C:L,4,FALSE)&amp;"_S"&amp;TEXT(N909,"00000.00")&amp;"_E"&amp;TEXT(O909,"00000.00")&amp;"_D"&amp;VLOOKUP(R909&amp;"-"&amp;T909,通道清单!C:L,5,FALSE)&amp;LEFT("_____",5-LEN(VLOOKUP(R909&amp;"-"&amp;T909,通道清单!C:L,4,FALSE)))&amp;VLOOKUP(R909&amp;"-"&amp;T909,通道清单!C:L,4,FALSE)&amp;"_S"&amp;TEXT(P909,"00000.00")&amp;"_E"&amp;TEXT(Q909,"00000.00")</f>
        <v>CS26_BW047.00_UR____C_S28563.00_E28610.00_DL____Y_S19653.00_E19700.00</v>
      </c>
      <c r="D909" s="29"/>
      <c r="E909" s="29"/>
      <c r="F909" s="29"/>
      <c r="G909" s="29" t="s">
        <v>9128</v>
      </c>
      <c r="H909" s="29">
        <f>VLOOKUP(G909,开关状态表!B:I,7,FALSE)</f>
        <v>1</v>
      </c>
      <c r="I909" s="29">
        <v>393</v>
      </c>
      <c r="J909" s="161">
        <v>47</v>
      </c>
      <c r="K909" s="29" t="s">
        <v>8732</v>
      </c>
      <c r="L909" s="29"/>
      <c r="M909" s="158" t="s">
        <v>9050</v>
      </c>
      <c r="N909" s="156">
        <f t="shared" si="124"/>
        <v>28563</v>
      </c>
      <c r="O909" s="156">
        <f t="shared" si="125"/>
        <v>28610</v>
      </c>
      <c r="P909" s="156">
        <f t="shared" si="126"/>
        <v>19653</v>
      </c>
      <c r="Q909" s="156">
        <f t="shared" si="127"/>
        <v>19700</v>
      </c>
      <c r="R909" s="29" t="str">
        <f>VLOOKUP(VLOOKUP(G909,开关状态表!B:H,2,FALSE),矩阵信息表!B:H,2,FALSE)</f>
        <v>CS26</v>
      </c>
      <c r="S909" s="29" t="str">
        <f>VLOOKUP(G909,开关状态表!B:H,5,FALSE)</f>
        <v>RC40R</v>
      </c>
      <c r="T909" s="29" t="str">
        <f>VLOOKUP(G909,开关状态表!B:H,6,FALSE)</f>
        <v>TY40L</v>
      </c>
      <c r="U909" s="29">
        <f>VLOOKUP(R909&amp;"-"&amp;S909,通道清单!C:L,8,FALSE)</f>
        <v>440</v>
      </c>
      <c r="V909" s="29">
        <f>VLOOKUP(R909&amp;"-"&amp;S909,通道清单!C:L,9,FALSE)</f>
        <v>28170</v>
      </c>
      <c r="W909" s="29">
        <f>VLOOKUP(R909&amp;"-"&amp;S909,通道清单!C:L,10,FALSE)</f>
        <v>28610</v>
      </c>
      <c r="X909" s="29">
        <f>VLOOKUP(R909&amp;"-"&amp;T909,通道清单!C:L,9,FALSE)</f>
        <v>19260</v>
      </c>
      <c r="Y909" s="29">
        <f>VLOOKUP(R909&amp;"-"&amp;T909,通道清单!C:L,10,FALSE)</f>
        <v>19700</v>
      </c>
    </row>
    <row r="910" ht="15" hidden="1" spans="1:25">
      <c r="A910" s="29">
        <f t="shared" si="128"/>
        <v>909</v>
      </c>
      <c r="B910" s="29" t="str">
        <f t="shared" si="123"/>
        <v>CS26-1-11-[8][8]-OFF0-BW52.8</v>
      </c>
      <c r="C910" s="29" t="str">
        <f>R910&amp;"_BW"&amp;TEXT(O910-N910,"000.00")&amp;"_U"&amp;VLOOKUP(R910&amp;"-"&amp;S910,通道清单!C:L,5,FALSE)&amp;LEFT("_____",5-LEN(VLOOKUP(R910&amp;"-"&amp;S910,通道清单!C:L,4,FALSE)))&amp;VLOOKUP(R910&amp;"-"&amp;S910,通道清单!C:L,4,FALSE)&amp;"_S"&amp;TEXT(N910,"00000.00")&amp;"_E"&amp;TEXT(O910,"00000.00")&amp;"_D"&amp;VLOOKUP(R910&amp;"-"&amp;T910,通道清单!C:L,5,FALSE)&amp;LEFT("_____",5-LEN(VLOOKUP(R910&amp;"-"&amp;T910,通道清单!C:L,4,FALSE)))&amp;VLOOKUP(R910&amp;"-"&amp;T910,通道清单!C:L,4,FALSE)&amp;"_S"&amp;TEXT(P910,"00000.00")&amp;"_E"&amp;TEXT(Q910,"00000.00")</f>
        <v>CS26_BW052.80_UR____C_S27600.00_E27652.80_DL____Y_S19760.00_E19812.80</v>
      </c>
      <c r="D910" s="29"/>
      <c r="E910" s="29"/>
      <c r="F910" s="29"/>
      <c r="G910" s="29" t="s">
        <v>9129</v>
      </c>
      <c r="H910" s="29">
        <f>VLOOKUP(G910,开关状态表!B:I,7,FALSE)</f>
        <v>1</v>
      </c>
      <c r="I910" s="29">
        <v>0</v>
      </c>
      <c r="J910" s="161">
        <v>52.8</v>
      </c>
      <c r="K910" s="29" t="s">
        <v>8732</v>
      </c>
      <c r="L910" s="29"/>
      <c r="M910" s="158" t="s">
        <v>9050</v>
      </c>
      <c r="N910" s="156">
        <f t="shared" si="124"/>
        <v>27600</v>
      </c>
      <c r="O910" s="156">
        <f t="shared" si="125"/>
        <v>27652.8</v>
      </c>
      <c r="P910" s="156">
        <f t="shared" si="126"/>
        <v>19760</v>
      </c>
      <c r="Q910" s="156">
        <f t="shared" si="127"/>
        <v>19812.8</v>
      </c>
      <c r="R910" s="29" t="str">
        <f>VLOOKUP(VLOOKUP(G910,开关状态表!B:H,2,FALSE),矩阵信息表!B:H,2,FALSE)</f>
        <v>CS26</v>
      </c>
      <c r="S910" s="29" t="str">
        <f>VLOOKUP(G910,开关状态表!B:H,5,FALSE)</f>
        <v>RC41R</v>
      </c>
      <c r="T910" s="29" t="str">
        <f>VLOOKUP(G910,开关状态表!B:H,6,FALSE)</f>
        <v>TY41L</v>
      </c>
      <c r="U910" s="29">
        <f>VLOOKUP(R910&amp;"-"&amp;S910,通道清单!C:L,8,FALSE)</f>
        <v>440</v>
      </c>
      <c r="V910" s="29">
        <f>VLOOKUP(R910&amp;"-"&amp;S910,通道清单!C:L,9,FALSE)</f>
        <v>27600</v>
      </c>
      <c r="W910" s="29">
        <f>VLOOKUP(R910&amp;"-"&amp;S910,通道清单!C:L,10,FALSE)</f>
        <v>28040</v>
      </c>
      <c r="X910" s="29">
        <f>VLOOKUP(R910&amp;"-"&amp;T910,通道清单!C:L,9,FALSE)</f>
        <v>19760</v>
      </c>
      <c r="Y910" s="29">
        <f>VLOOKUP(R910&amp;"-"&amp;T910,通道清单!C:L,10,FALSE)</f>
        <v>20200</v>
      </c>
    </row>
    <row r="911" ht="15" hidden="1" spans="1:25">
      <c r="A911" s="29">
        <f t="shared" si="128"/>
        <v>910</v>
      </c>
      <c r="B911" s="29" t="str">
        <f t="shared" si="123"/>
        <v>CS26-1-11-[8][8]-OFF179.9-BW70.4</v>
      </c>
      <c r="C911" s="29" t="str">
        <f>R911&amp;"_BW"&amp;TEXT(O911-N911,"000.00")&amp;"_U"&amp;VLOOKUP(R911&amp;"-"&amp;S911,通道清单!C:L,5,FALSE)&amp;LEFT("_____",5-LEN(VLOOKUP(R911&amp;"-"&amp;S911,通道清单!C:L,4,FALSE)))&amp;VLOOKUP(R911&amp;"-"&amp;S911,通道清单!C:L,4,FALSE)&amp;"_S"&amp;TEXT(N911,"00000.00")&amp;"_E"&amp;TEXT(O911,"00000.00")&amp;"_D"&amp;VLOOKUP(R911&amp;"-"&amp;T911,通道清单!C:L,5,FALSE)&amp;LEFT("_____",5-LEN(VLOOKUP(R911&amp;"-"&amp;T911,通道清单!C:L,4,FALSE)))&amp;VLOOKUP(R911&amp;"-"&amp;T911,通道清单!C:L,4,FALSE)&amp;"_S"&amp;TEXT(P911,"00000.00")&amp;"_E"&amp;TEXT(Q911,"00000.00")</f>
        <v>CS26_BW070.40_UR____C_S27779.90_E27850.30_DL____Y_S19939.90_E20010.30</v>
      </c>
      <c r="D911" s="29"/>
      <c r="E911" s="29"/>
      <c r="F911" s="29"/>
      <c r="G911" s="29" t="s">
        <v>9129</v>
      </c>
      <c r="H911" s="29">
        <f>VLOOKUP(G911,开关状态表!B:I,7,FALSE)</f>
        <v>1</v>
      </c>
      <c r="I911" s="29">
        <v>179.9</v>
      </c>
      <c r="J911" s="161">
        <v>70.4</v>
      </c>
      <c r="K911" s="29" t="s">
        <v>8732</v>
      </c>
      <c r="L911" s="29"/>
      <c r="M911" s="158" t="s">
        <v>8871</v>
      </c>
      <c r="N911" s="156">
        <f t="shared" si="124"/>
        <v>27779.9</v>
      </c>
      <c r="O911" s="156">
        <f t="shared" si="125"/>
        <v>27850.3</v>
      </c>
      <c r="P911" s="156">
        <f t="shared" si="126"/>
        <v>19939.9</v>
      </c>
      <c r="Q911" s="156">
        <f t="shared" si="127"/>
        <v>20010.3</v>
      </c>
      <c r="R911" s="29" t="str">
        <f>VLOOKUP(VLOOKUP(G911,开关状态表!B:H,2,FALSE),矩阵信息表!B:H,2,FALSE)</f>
        <v>CS26</v>
      </c>
      <c r="S911" s="29" t="str">
        <f>VLOOKUP(G911,开关状态表!B:H,5,FALSE)</f>
        <v>RC41R</v>
      </c>
      <c r="T911" s="29" t="str">
        <f>VLOOKUP(G911,开关状态表!B:H,6,FALSE)</f>
        <v>TY41L</v>
      </c>
      <c r="U911" s="29">
        <f>VLOOKUP(R911&amp;"-"&amp;S911,通道清单!C:L,8,FALSE)</f>
        <v>440</v>
      </c>
      <c r="V911" s="29">
        <f>VLOOKUP(R911&amp;"-"&amp;S911,通道清单!C:L,9,FALSE)</f>
        <v>27600</v>
      </c>
      <c r="W911" s="29">
        <f>VLOOKUP(R911&amp;"-"&amp;S911,通道清单!C:L,10,FALSE)</f>
        <v>28040</v>
      </c>
      <c r="X911" s="29">
        <f>VLOOKUP(R911&amp;"-"&amp;T911,通道清单!C:L,9,FALSE)</f>
        <v>19760</v>
      </c>
      <c r="Y911" s="29">
        <f>VLOOKUP(R911&amp;"-"&amp;T911,通道清单!C:L,10,FALSE)</f>
        <v>20200</v>
      </c>
    </row>
    <row r="912" ht="15" hidden="1" spans="1:25">
      <c r="A912" s="29">
        <f t="shared" si="128"/>
        <v>911</v>
      </c>
      <c r="B912" s="29" t="str">
        <f t="shared" si="123"/>
        <v>CS26-1-11-[8][8]-OFF250.3-BW110</v>
      </c>
      <c r="C912" s="29" t="str">
        <f>R912&amp;"_BW"&amp;TEXT(O912-N912,"000.00")&amp;"_U"&amp;VLOOKUP(R912&amp;"-"&amp;S912,通道清单!C:L,5,FALSE)&amp;LEFT("_____",5-LEN(VLOOKUP(R912&amp;"-"&amp;S912,通道清单!C:L,4,FALSE)))&amp;VLOOKUP(R912&amp;"-"&amp;S912,通道清单!C:L,4,FALSE)&amp;"_S"&amp;TEXT(N912,"00000.00")&amp;"_E"&amp;TEXT(O912,"00000.00")&amp;"_D"&amp;VLOOKUP(R912&amp;"-"&amp;T912,通道清单!C:L,5,FALSE)&amp;LEFT("_____",5-LEN(VLOOKUP(R912&amp;"-"&amp;T912,通道清单!C:L,4,FALSE)))&amp;VLOOKUP(R912&amp;"-"&amp;T912,通道清单!C:L,4,FALSE)&amp;"_S"&amp;TEXT(P912,"00000.00")&amp;"_E"&amp;TEXT(Q912,"00000.00")</f>
        <v>CS26_BW110.00_UR____C_S27850.30_E27960.30_DL____Y_S20010.30_E20120.30</v>
      </c>
      <c r="D912" s="29"/>
      <c r="E912" s="29"/>
      <c r="F912" s="29"/>
      <c r="G912" s="29" t="s">
        <v>9129</v>
      </c>
      <c r="H912" s="29">
        <f>VLOOKUP(G912,开关状态表!B:I,7,FALSE)</f>
        <v>1</v>
      </c>
      <c r="I912" s="29">
        <v>250.3</v>
      </c>
      <c r="J912" s="161">
        <v>110</v>
      </c>
      <c r="K912" s="29" t="s">
        <v>8732</v>
      </c>
      <c r="L912" s="29"/>
      <c r="M912" s="158" t="s">
        <v>8871</v>
      </c>
      <c r="N912" s="156">
        <f t="shared" si="124"/>
        <v>27850.3</v>
      </c>
      <c r="O912" s="156">
        <f t="shared" si="125"/>
        <v>27960.3</v>
      </c>
      <c r="P912" s="156">
        <f t="shared" si="126"/>
        <v>20010.3</v>
      </c>
      <c r="Q912" s="156">
        <f t="shared" si="127"/>
        <v>20120.3</v>
      </c>
      <c r="R912" s="29" t="str">
        <f>VLOOKUP(VLOOKUP(G912,开关状态表!B:H,2,FALSE),矩阵信息表!B:H,2,FALSE)</f>
        <v>CS26</v>
      </c>
      <c r="S912" s="29" t="str">
        <f>VLOOKUP(G912,开关状态表!B:H,5,FALSE)</f>
        <v>RC41R</v>
      </c>
      <c r="T912" s="29" t="str">
        <f>VLOOKUP(G912,开关状态表!B:H,6,FALSE)</f>
        <v>TY41L</v>
      </c>
      <c r="U912" s="29">
        <f>VLOOKUP(R912&amp;"-"&amp;S912,通道清单!C:L,8,FALSE)</f>
        <v>440</v>
      </c>
      <c r="V912" s="29">
        <f>VLOOKUP(R912&amp;"-"&amp;S912,通道清单!C:L,9,FALSE)</f>
        <v>27600</v>
      </c>
      <c r="W912" s="29">
        <f>VLOOKUP(R912&amp;"-"&amp;S912,通道清单!C:L,10,FALSE)</f>
        <v>28040</v>
      </c>
      <c r="X912" s="29">
        <f>VLOOKUP(R912&amp;"-"&amp;T912,通道清单!C:L,9,FALSE)</f>
        <v>19760</v>
      </c>
      <c r="Y912" s="29">
        <f>VLOOKUP(R912&amp;"-"&amp;T912,通道清单!C:L,10,FALSE)</f>
        <v>20200</v>
      </c>
    </row>
    <row r="913" ht="15" hidden="1" spans="1:25">
      <c r="A913" s="29">
        <f t="shared" si="128"/>
        <v>912</v>
      </c>
      <c r="B913" s="29" t="str">
        <f t="shared" si="123"/>
        <v>CS26-1-11-[8][8]-OFF360.3-BW70.4</v>
      </c>
      <c r="C913" s="29" t="str">
        <f>R913&amp;"_BW"&amp;TEXT(O913-N913,"000.00")&amp;"_U"&amp;VLOOKUP(R913&amp;"-"&amp;S913,通道清单!C:L,5,FALSE)&amp;LEFT("_____",5-LEN(VLOOKUP(R913&amp;"-"&amp;S913,通道清单!C:L,4,FALSE)))&amp;VLOOKUP(R913&amp;"-"&amp;S913,通道清单!C:L,4,FALSE)&amp;"_S"&amp;TEXT(N913,"00000.00")&amp;"_E"&amp;TEXT(O913,"00000.00")&amp;"_D"&amp;VLOOKUP(R913&amp;"-"&amp;T913,通道清单!C:L,5,FALSE)&amp;LEFT("_____",5-LEN(VLOOKUP(R913&amp;"-"&amp;T913,通道清单!C:L,4,FALSE)))&amp;VLOOKUP(R913&amp;"-"&amp;T913,通道清单!C:L,4,FALSE)&amp;"_S"&amp;TEXT(P913,"00000.00")&amp;"_E"&amp;TEXT(Q913,"00000.00")</f>
        <v>CS26_BW070.40_UR____C_S27960.30_E28030.70_DL____Y_S20120.30_E20190.70</v>
      </c>
      <c r="D913" s="29"/>
      <c r="E913" s="29"/>
      <c r="F913" s="29"/>
      <c r="G913" s="29" t="s">
        <v>9129</v>
      </c>
      <c r="H913" s="29">
        <f>VLOOKUP(G913,开关状态表!B:I,7,FALSE)</f>
        <v>1</v>
      </c>
      <c r="I913" s="29">
        <v>360.3</v>
      </c>
      <c r="J913" s="161">
        <v>70.4</v>
      </c>
      <c r="K913" s="29" t="s">
        <v>8732</v>
      </c>
      <c r="L913" s="29"/>
      <c r="M913" s="158" t="s">
        <v>8871</v>
      </c>
      <c r="N913" s="156">
        <f t="shared" si="124"/>
        <v>27960.3</v>
      </c>
      <c r="O913" s="156">
        <f t="shared" si="125"/>
        <v>28030.7</v>
      </c>
      <c r="P913" s="156">
        <f t="shared" si="126"/>
        <v>20120.3</v>
      </c>
      <c r="Q913" s="156">
        <f t="shared" si="127"/>
        <v>20190.7</v>
      </c>
      <c r="R913" s="29" t="str">
        <f>VLOOKUP(VLOOKUP(G913,开关状态表!B:H,2,FALSE),矩阵信息表!B:H,2,FALSE)</f>
        <v>CS26</v>
      </c>
      <c r="S913" s="29" t="str">
        <f>VLOOKUP(G913,开关状态表!B:H,5,FALSE)</f>
        <v>RC41R</v>
      </c>
      <c r="T913" s="29" t="str">
        <f>VLOOKUP(G913,开关状态表!B:H,6,FALSE)</f>
        <v>TY41L</v>
      </c>
      <c r="U913" s="29">
        <f>VLOOKUP(R913&amp;"-"&amp;S913,通道清单!C:L,8,FALSE)</f>
        <v>440</v>
      </c>
      <c r="V913" s="29">
        <f>VLOOKUP(R913&amp;"-"&amp;S913,通道清单!C:L,9,FALSE)</f>
        <v>27600</v>
      </c>
      <c r="W913" s="29">
        <f>VLOOKUP(R913&amp;"-"&amp;S913,通道清单!C:L,10,FALSE)</f>
        <v>28040</v>
      </c>
      <c r="X913" s="29">
        <f>VLOOKUP(R913&amp;"-"&amp;T913,通道清单!C:L,9,FALSE)</f>
        <v>19760</v>
      </c>
      <c r="Y913" s="29">
        <f>VLOOKUP(R913&amp;"-"&amp;T913,通道清单!C:L,10,FALSE)</f>
        <v>20200</v>
      </c>
    </row>
    <row r="914" ht="15" hidden="1" spans="1:25">
      <c r="A914" s="29">
        <f t="shared" si="128"/>
        <v>913</v>
      </c>
      <c r="B914" s="29" t="str">
        <f t="shared" si="123"/>
        <v>CS26-1-11-[8][8]-OFF438.95-BW1.05</v>
      </c>
      <c r="C914" s="29" t="str">
        <f>R914&amp;"_BW"&amp;TEXT(O914-N914,"000.00")&amp;"_U"&amp;VLOOKUP(R914&amp;"-"&amp;S914,通道清单!C:L,5,FALSE)&amp;LEFT("_____",5-LEN(VLOOKUP(R914&amp;"-"&amp;S914,通道清单!C:L,4,FALSE)))&amp;VLOOKUP(R914&amp;"-"&amp;S914,通道清单!C:L,4,FALSE)&amp;"_S"&amp;TEXT(N914,"00000.00")&amp;"_E"&amp;TEXT(O914,"00000.00")&amp;"_D"&amp;VLOOKUP(R914&amp;"-"&amp;T914,通道清单!C:L,5,FALSE)&amp;LEFT("_____",5-LEN(VLOOKUP(R914&amp;"-"&amp;T914,通道清单!C:L,4,FALSE)))&amp;VLOOKUP(R914&amp;"-"&amp;T914,通道清单!C:L,4,FALSE)&amp;"_S"&amp;TEXT(P914,"00000.00")&amp;"_E"&amp;TEXT(Q914,"00000.00")</f>
        <v>CS26_BW001.05_UR____C_S28038.95_E28040.00_DL____Y_S20198.95_E20200.00</v>
      </c>
      <c r="D914" s="29"/>
      <c r="E914" s="29"/>
      <c r="F914" s="29"/>
      <c r="G914" s="29" t="s">
        <v>9129</v>
      </c>
      <c r="H914" s="29">
        <f>VLOOKUP(G914,开关状态表!B:I,7,FALSE)</f>
        <v>1</v>
      </c>
      <c r="I914" s="29">
        <v>438.95</v>
      </c>
      <c r="J914" s="161">
        <v>1.05</v>
      </c>
      <c r="K914" s="29" t="s">
        <v>8732</v>
      </c>
      <c r="L914" s="29"/>
      <c r="M914" s="158" t="s">
        <v>8871</v>
      </c>
      <c r="N914" s="156">
        <f t="shared" si="124"/>
        <v>28038.95</v>
      </c>
      <c r="O914" s="156">
        <f t="shared" si="125"/>
        <v>28040</v>
      </c>
      <c r="P914" s="156">
        <f t="shared" si="126"/>
        <v>20198.95</v>
      </c>
      <c r="Q914" s="156">
        <f t="shared" si="127"/>
        <v>20200</v>
      </c>
      <c r="R914" s="29" t="str">
        <f>VLOOKUP(VLOOKUP(G914,开关状态表!B:H,2,FALSE),矩阵信息表!B:H,2,FALSE)</f>
        <v>CS26</v>
      </c>
      <c r="S914" s="29" t="str">
        <f>VLOOKUP(G914,开关状态表!B:H,5,FALSE)</f>
        <v>RC41R</v>
      </c>
      <c r="T914" s="29" t="str">
        <f>VLOOKUP(G914,开关状态表!B:H,6,FALSE)</f>
        <v>TY41L</v>
      </c>
      <c r="U914" s="29">
        <f>VLOOKUP(R914&amp;"-"&amp;S914,通道清单!C:L,8,FALSE)</f>
        <v>440</v>
      </c>
      <c r="V914" s="29">
        <f>VLOOKUP(R914&amp;"-"&amp;S914,通道清单!C:L,9,FALSE)</f>
        <v>27600</v>
      </c>
      <c r="W914" s="29">
        <f>VLOOKUP(R914&amp;"-"&amp;S914,通道清单!C:L,10,FALSE)</f>
        <v>28040</v>
      </c>
      <c r="X914" s="29">
        <f>VLOOKUP(R914&amp;"-"&amp;T914,通道清单!C:L,9,FALSE)</f>
        <v>19760</v>
      </c>
      <c r="Y914" s="29">
        <f>VLOOKUP(R914&amp;"-"&amp;T914,通道清单!C:L,10,FALSE)</f>
        <v>20200</v>
      </c>
    </row>
    <row r="915" ht="15" hidden="1" spans="1:25">
      <c r="A915" s="29">
        <f t="shared" si="128"/>
        <v>914</v>
      </c>
      <c r="B915" s="29" t="str">
        <f t="shared" si="123"/>
        <v>CS26-1-1-[1][1]-OFF0-BW1.05</v>
      </c>
      <c r="C915" s="29" t="str">
        <f>R915&amp;"_BW"&amp;TEXT(O915-N915,"000.00")&amp;"_U"&amp;VLOOKUP(R915&amp;"-"&amp;S915,通道清单!C:L,5,FALSE)&amp;LEFT("_____",5-LEN(VLOOKUP(R915&amp;"-"&amp;S915,通道清单!C:L,4,FALSE)))&amp;VLOOKUP(R915&amp;"-"&amp;S915,通道清单!C:L,4,FALSE)&amp;"_S"&amp;TEXT(N915,"00000.00")&amp;"_E"&amp;TEXT(O915,"00000.00")&amp;"_D"&amp;VLOOKUP(R915&amp;"-"&amp;T915,通道清单!C:L,5,FALSE)&amp;LEFT("_____",5-LEN(VLOOKUP(R915&amp;"-"&amp;T915,通道清单!C:L,4,FALSE)))&amp;VLOOKUP(R915&amp;"-"&amp;T915,通道清单!C:L,4,FALSE)&amp;"_S"&amp;TEXT(P915,"00000.00")&amp;"_E"&amp;TEXT(Q915,"00000.00")</f>
        <v>CS26_BW001.05_UL____D_S27100.00_E27101.05_DR____Y_S19260.00_E19261.05</v>
      </c>
      <c r="D915" s="29"/>
      <c r="E915" s="29"/>
      <c r="F915" s="29"/>
      <c r="G915" s="29" t="s">
        <v>9130</v>
      </c>
      <c r="H915" s="29">
        <f>VLOOKUP(G915,开关状态表!B:I,7,FALSE)</f>
        <v>1</v>
      </c>
      <c r="I915" s="29">
        <v>0</v>
      </c>
      <c r="J915" s="161">
        <v>1.05</v>
      </c>
      <c r="K915" s="29" t="s">
        <v>8732</v>
      </c>
      <c r="L915" s="29"/>
      <c r="M915" s="158" t="s">
        <v>8871</v>
      </c>
      <c r="N915" s="156">
        <f t="shared" si="124"/>
        <v>27100</v>
      </c>
      <c r="O915" s="156">
        <f t="shared" si="125"/>
        <v>27101.05</v>
      </c>
      <c r="P915" s="156">
        <f t="shared" si="126"/>
        <v>19260</v>
      </c>
      <c r="Q915" s="156">
        <f t="shared" si="127"/>
        <v>19261.05</v>
      </c>
      <c r="R915" s="29" t="str">
        <f>VLOOKUP(VLOOKUP(G915,开关状态表!B:H,2,FALSE),矩阵信息表!B:H,2,FALSE)</f>
        <v>CS26</v>
      </c>
      <c r="S915" s="29" t="str">
        <f>VLOOKUP(G915,开关状态表!B:H,5,FALSE)</f>
        <v>RD2L</v>
      </c>
      <c r="T915" s="29" t="str">
        <f>VLOOKUP(G915,开关状态表!B:H,6,FALSE)</f>
        <v>TY2R</v>
      </c>
      <c r="U915" s="29">
        <f>VLOOKUP(R915&amp;"-"&amp;S915,通道清单!C:L,8,FALSE)</f>
        <v>440</v>
      </c>
      <c r="V915" s="29">
        <f>VLOOKUP(R915&amp;"-"&amp;S915,通道清单!C:L,9,FALSE)</f>
        <v>27100</v>
      </c>
      <c r="W915" s="29">
        <f>VLOOKUP(R915&amp;"-"&amp;S915,通道清单!C:L,10,FALSE)</f>
        <v>27540</v>
      </c>
      <c r="X915" s="29">
        <f>VLOOKUP(R915&amp;"-"&amp;T915,通道清单!C:L,9,FALSE)</f>
        <v>19260</v>
      </c>
      <c r="Y915" s="29">
        <f>VLOOKUP(R915&amp;"-"&amp;T915,通道清单!C:L,10,FALSE)</f>
        <v>19700</v>
      </c>
    </row>
    <row r="916" ht="15" hidden="1" spans="1:25">
      <c r="A916" s="29">
        <f t="shared" si="128"/>
        <v>915</v>
      </c>
      <c r="B916" s="29" t="str">
        <f t="shared" si="123"/>
        <v>CS26-1-1-[1][1]-OFF79.7-BW110</v>
      </c>
      <c r="C916" s="29" t="str">
        <f>R916&amp;"_BW"&amp;TEXT(O916-N916,"000.00")&amp;"_U"&amp;VLOOKUP(R916&amp;"-"&amp;S916,通道清单!C:L,5,FALSE)&amp;LEFT("_____",5-LEN(VLOOKUP(R916&amp;"-"&amp;S916,通道清单!C:L,4,FALSE)))&amp;VLOOKUP(R916&amp;"-"&amp;S916,通道清单!C:L,4,FALSE)&amp;"_S"&amp;TEXT(N916,"00000.00")&amp;"_E"&amp;TEXT(O916,"00000.00")&amp;"_D"&amp;VLOOKUP(R916&amp;"-"&amp;T916,通道清单!C:L,5,FALSE)&amp;LEFT("_____",5-LEN(VLOOKUP(R916&amp;"-"&amp;T916,通道清单!C:L,4,FALSE)))&amp;VLOOKUP(R916&amp;"-"&amp;T916,通道清单!C:L,4,FALSE)&amp;"_S"&amp;TEXT(P916,"00000.00")&amp;"_E"&amp;TEXT(Q916,"00000.00")</f>
        <v>CS26_BW110.00_UL____D_S27179.70_E27289.70_DR____Y_S19339.70_E19449.70</v>
      </c>
      <c r="D916" s="29"/>
      <c r="E916" s="29"/>
      <c r="F916" s="29"/>
      <c r="G916" s="29" t="s">
        <v>9130</v>
      </c>
      <c r="H916" s="29">
        <f>VLOOKUP(G916,开关状态表!B:I,7,FALSE)</f>
        <v>1</v>
      </c>
      <c r="I916" s="29">
        <v>79.7</v>
      </c>
      <c r="J916" s="161">
        <v>110</v>
      </c>
      <c r="K916" s="29" t="s">
        <v>8732</v>
      </c>
      <c r="L916" s="29"/>
      <c r="M916" s="158" t="s">
        <v>8871</v>
      </c>
      <c r="N916" s="156">
        <f t="shared" si="124"/>
        <v>27179.7</v>
      </c>
      <c r="O916" s="156">
        <f t="shared" si="125"/>
        <v>27289.7</v>
      </c>
      <c r="P916" s="156">
        <f t="shared" si="126"/>
        <v>19339.7</v>
      </c>
      <c r="Q916" s="156">
        <f t="shared" si="127"/>
        <v>19449.7</v>
      </c>
      <c r="R916" s="29" t="str">
        <f>VLOOKUP(VLOOKUP(G916,开关状态表!B:H,2,FALSE),矩阵信息表!B:H,2,FALSE)</f>
        <v>CS26</v>
      </c>
      <c r="S916" s="29" t="str">
        <f>VLOOKUP(G916,开关状态表!B:H,5,FALSE)</f>
        <v>RD2L</v>
      </c>
      <c r="T916" s="29" t="str">
        <f>VLOOKUP(G916,开关状态表!B:H,6,FALSE)</f>
        <v>TY2R</v>
      </c>
      <c r="U916" s="29">
        <f>VLOOKUP(R916&amp;"-"&amp;S916,通道清单!C:L,8,FALSE)</f>
        <v>440</v>
      </c>
      <c r="V916" s="29">
        <f>VLOOKUP(R916&amp;"-"&amp;S916,通道清单!C:L,9,FALSE)</f>
        <v>27100</v>
      </c>
      <c r="W916" s="29">
        <f>VLOOKUP(R916&amp;"-"&amp;S916,通道清单!C:L,10,FALSE)</f>
        <v>27540</v>
      </c>
      <c r="X916" s="29">
        <f>VLOOKUP(R916&amp;"-"&amp;T916,通道清单!C:L,9,FALSE)</f>
        <v>19260</v>
      </c>
      <c r="Y916" s="29">
        <f>VLOOKUP(R916&amp;"-"&amp;T916,通道清单!C:L,10,FALSE)</f>
        <v>19700</v>
      </c>
    </row>
    <row r="917" ht="15" hidden="1" spans="1:25">
      <c r="A917" s="29">
        <f t="shared" si="128"/>
        <v>916</v>
      </c>
      <c r="B917" s="29" t="str">
        <f t="shared" si="123"/>
        <v>CS26-1-1-[1][1]-OFF189.7-BW16</v>
      </c>
      <c r="C917" s="29" t="str">
        <f>R917&amp;"_BW"&amp;TEXT(O917-N917,"000.00")&amp;"_U"&amp;VLOOKUP(R917&amp;"-"&amp;S917,通道清单!C:L,5,FALSE)&amp;LEFT("_____",5-LEN(VLOOKUP(R917&amp;"-"&amp;S917,通道清单!C:L,4,FALSE)))&amp;VLOOKUP(R917&amp;"-"&amp;S917,通道清单!C:L,4,FALSE)&amp;"_S"&amp;TEXT(N917,"00000.00")&amp;"_E"&amp;TEXT(O917,"00000.00")&amp;"_D"&amp;VLOOKUP(R917&amp;"-"&amp;T917,通道清单!C:L,5,FALSE)&amp;LEFT("_____",5-LEN(VLOOKUP(R917&amp;"-"&amp;T917,通道清单!C:L,4,FALSE)))&amp;VLOOKUP(R917&amp;"-"&amp;T917,通道清单!C:L,4,FALSE)&amp;"_S"&amp;TEXT(P917,"00000.00")&amp;"_E"&amp;TEXT(Q917,"00000.00")</f>
        <v>CS26_BW016.00_UL____D_S27289.70_E27305.70_DR____Y_S19449.70_E19465.70</v>
      </c>
      <c r="D917" s="29"/>
      <c r="E917" s="29"/>
      <c r="F917" s="29"/>
      <c r="G917" s="29" t="s">
        <v>9130</v>
      </c>
      <c r="H917" s="29">
        <f>VLOOKUP(G917,开关状态表!B:I,7,FALSE)</f>
        <v>1</v>
      </c>
      <c r="I917" s="29">
        <v>189.7</v>
      </c>
      <c r="J917" s="161">
        <v>16</v>
      </c>
      <c r="K917" s="29" t="s">
        <v>8732</v>
      </c>
      <c r="L917" s="29"/>
      <c r="M917" s="158" t="s">
        <v>8871</v>
      </c>
      <c r="N917" s="156">
        <f t="shared" si="124"/>
        <v>27289.7</v>
      </c>
      <c r="O917" s="156">
        <f t="shared" si="125"/>
        <v>27305.7</v>
      </c>
      <c r="P917" s="156">
        <f t="shared" si="126"/>
        <v>19449.7</v>
      </c>
      <c r="Q917" s="156">
        <f t="shared" si="127"/>
        <v>19465.7</v>
      </c>
      <c r="R917" s="29" t="str">
        <f>VLOOKUP(VLOOKUP(G917,开关状态表!B:H,2,FALSE),矩阵信息表!B:H,2,FALSE)</f>
        <v>CS26</v>
      </c>
      <c r="S917" s="29" t="str">
        <f>VLOOKUP(G917,开关状态表!B:H,5,FALSE)</f>
        <v>RD2L</v>
      </c>
      <c r="T917" s="29" t="str">
        <f>VLOOKUP(G917,开关状态表!B:H,6,FALSE)</f>
        <v>TY2R</v>
      </c>
      <c r="U917" s="29">
        <f>VLOOKUP(R917&amp;"-"&amp;S917,通道清单!C:L,8,FALSE)</f>
        <v>440</v>
      </c>
      <c r="V917" s="29">
        <f>VLOOKUP(R917&amp;"-"&amp;S917,通道清单!C:L,9,FALSE)</f>
        <v>27100</v>
      </c>
      <c r="W917" s="29">
        <f>VLOOKUP(R917&amp;"-"&amp;S917,通道清单!C:L,10,FALSE)</f>
        <v>27540</v>
      </c>
      <c r="X917" s="29">
        <f>VLOOKUP(R917&amp;"-"&amp;T917,通道清单!C:L,9,FALSE)</f>
        <v>19260</v>
      </c>
      <c r="Y917" s="29">
        <f>VLOOKUP(R917&amp;"-"&amp;T917,通道清单!C:L,10,FALSE)</f>
        <v>19700</v>
      </c>
    </row>
    <row r="918" ht="15" hidden="1" spans="1:25">
      <c r="A918" s="29">
        <f t="shared" si="128"/>
        <v>917</v>
      </c>
      <c r="B918" s="29" t="str">
        <f t="shared" si="123"/>
        <v>CS26-1-1-[1][1]-OFF9.3-BW70.4</v>
      </c>
      <c r="C918" s="29" t="str">
        <f>R918&amp;"_BW"&amp;TEXT(O918-N918,"000.00")&amp;"_U"&amp;VLOOKUP(R918&amp;"-"&amp;S918,通道清单!C:L,5,FALSE)&amp;LEFT("_____",5-LEN(VLOOKUP(R918&amp;"-"&amp;S918,通道清单!C:L,4,FALSE)))&amp;VLOOKUP(R918&amp;"-"&amp;S918,通道清单!C:L,4,FALSE)&amp;"_S"&amp;TEXT(N918,"00000.00")&amp;"_E"&amp;TEXT(O918,"00000.00")&amp;"_D"&amp;VLOOKUP(R918&amp;"-"&amp;T918,通道清单!C:L,5,FALSE)&amp;LEFT("_____",5-LEN(VLOOKUP(R918&amp;"-"&amp;T918,通道清单!C:L,4,FALSE)))&amp;VLOOKUP(R918&amp;"-"&amp;T918,通道清单!C:L,4,FALSE)&amp;"_S"&amp;TEXT(P918,"00000.00")&amp;"_E"&amp;TEXT(Q918,"00000.00")</f>
        <v>CS26_BW070.40_UL____D_S27109.30_E27179.70_DR____Y_S19269.30_E19339.70</v>
      </c>
      <c r="D918" s="29"/>
      <c r="E918" s="29"/>
      <c r="F918" s="29"/>
      <c r="G918" s="29" t="s">
        <v>9130</v>
      </c>
      <c r="H918" s="29">
        <f>VLOOKUP(G918,开关状态表!B:I,7,FALSE)</f>
        <v>1</v>
      </c>
      <c r="I918" s="29">
        <v>9.3</v>
      </c>
      <c r="J918" s="161">
        <v>70.4</v>
      </c>
      <c r="K918" s="29" t="s">
        <v>8732</v>
      </c>
      <c r="L918" s="29"/>
      <c r="M918" s="158" t="s">
        <v>8871</v>
      </c>
      <c r="N918" s="156">
        <f t="shared" si="124"/>
        <v>27109.3</v>
      </c>
      <c r="O918" s="156">
        <f t="shared" si="125"/>
        <v>27179.7</v>
      </c>
      <c r="P918" s="156">
        <f t="shared" si="126"/>
        <v>19269.3</v>
      </c>
      <c r="Q918" s="156">
        <f t="shared" si="127"/>
        <v>19339.7</v>
      </c>
      <c r="R918" s="29" t="str">
        <f>VLOOKUP(VLOOKUP(G918,开关状态表!B:H,2,FALSE),矩阵信息表!B:H,2,FALSE)</f>
        <v>CS26</v>
      </c>
      <c r="S918" s="29" t="str">
        <f>VLOOKUP(G918,开关状态表!B:H,5,FALSE)</f>
        <v>RD2L</v>
      </c>
      <c r="T918" s="29" t="str">
        <f>VLOOKUP(G918,开关状态表!B:H,6,FALSE)</f>
        <v>TY2R</v>
      </c>
      <c r="U918" s="29">
        <f>VLOOKUP(R918&amp;"-"&amp;S918,通道清单!C:L,8,FALSE)</f>
        <v>440</v>
      </c>
      <c r="V918" s="29">
        <f>VLOOKUP(R918&amp;"-"&amp;S918,通道清单!C:L,9,FALSE)</f>
        <v>27100</v>
      </c>
      <c r="W918" s="29">
        <f>VLOOKUP(R918&amp;"-"&amp;S918,通道清单!C:L,10,FALSE)</f>
        <v>27540</v>
      </c>
      <c r="X918" s="29">
        <f>VLOOKUP(R918&amp;"-"&amp;T918,通道清单!C:L,9,FALSE)</f>
        <v>19260</v>
      </c>
      <c r="Y918" s="29">
        <f>VLOOKUP(R918&amp;"-"&amp;T918,通道清单!C:L,10,FALSE)</f>
        <v>19700</v>
      </c>
    </row>
    <row r="919" ht="15" hidden="1" spans="1:25">
      <c r="A919" s="29">
        <f t="shared" si="128"/>
        <v>918</v>
      </c>
      <c r="B919" s="29" t="str">
        <f t="shared" si="123"/>
        <v>CS26-1-1-[1][1]-OFF387.2-BW52.8</v>
      </c>
      <c r="C919" s="29" t="str">
        <f>R919&amp;"_BW"&amp;TEXT(O919-N919,"000.00")&amp;"_U"&amp;VLOOKUP(R919&amp;"-"&amp;S919,通道清单!C:L,5,FALSE)&amp;LEFT("_____",5-LEN(VLOOKUP(R919&amp;"-"&amp;S919,通道清单!C:L,4,FALSE)))&amp;VLOOKUP(R919&amp;"-"&amp;S919,通道清单!C:L,4,FALSE)&amp;"_S"&amp;TEXT(N919,"00000.00")&amp;"_E"&amp;TEXT(O919,"00000.00")&amp;"_D"&amp;VLOOKUP(R919&amp;"-"&amp;T919,通道清单!C:L,5,FALSE)&amp;LEFT("_____",5-LEN(VLOOKUP(R919&amp;"-"&amp;T919,通道清单!C:L,4,FALSE)))&amp;VLOOKUP(R919&amp;"-"&amp;T919,通道清单!C:L,4,FALSE)&amp;"_S"&amp;TEXT(P919,"00000.00")&amp;"_E"&amp;TEXT(Q919,"00000.00")</f>
        <v>CS26_BW052.80_UL____D_S27487.20_E27540.00_DR____Y_S19647.20_E19700.00</v>
      </c>
      <c r="D919" s="29"/>
      <c r="E919" s="29"/>
      <c r="F919" s="29"/>
      <c r="G919" s="29" t="s">
        <v>9130</v>
      </c>
      <c r="H919" s="29">
        <f>VLOOKUP(G919,开关状态表!B:I,7,FALSE)</f>
        <v>1</v>
      </c>
      <c r="I919" s="29">
        <v>387.2</v>
      </c>
      <c r="J919" s="161">
        <v>52.8</v>
      </c>
      <c r="K919" s="29" t="s">
        <v>8732</v>
      </c>
      <c r="L919" s="29"/>
      <c r="M919" s="158" t="s">
        <v>9050</v>
      </c>
      <c r="N919" s="156">
        <f t="shared" si="124"/>
        <v>27487.2</v>
      </c>
      <c r="O919" s="156">
        <f t="shared" si="125"/>
        <v>27540</v>
      </c>
      <c r="P919" s="156">
        <f t="shared" si="126"/>
        <v>19647.2</v>
      </c>
      <c r="Q919" s="156">
        <f t="shared" si="127"/>
        <v>19700</v>
      </c>
      <c r="R919" s="29" t="str">
        <f>VLOOKUP(VLOOKUP(G919,开关状态表!B:H,2,FALSE),矩阵信息表!B:H,2,FALSE)</f>
        <v>CS26</v>
      </c>
      <c r="S919" s="29" t="str">
        <f>VLOOKUP(G919,开关状态表!B:H,5,FALSE)</f>
        <v>RD2L</v>
      </c>
      <c r="T919" s="29" t="str">
        <f>VLOOKUP(G919,开关状态表!B:H,6,FALSE)</f>
        <v>TY2R</v>
      </c>
      <c r="U919" s="29">
        <f>VLOOKUP(R919&amp;"-"&amp;S919,通道清单!C:L,8,FALSE)</f>
        <v>440</v>
      </c>
      <c r="V919" s="29">
        <f>VLOOKUP(R919&amp;"-"&amp;S919,通道清单!C:L,9,FALSE)</f>
        <v>27100</v>
      </c>
      <c r="W919" s="29">
        <f>VLOOKUP(R919&amp;"-"&amp;S919,通道清单!C:L,10,FALSE)</f>
        <v>27540</v>
      </c>
      <c r="X919" s="29">
        <f>VLOOKUP(R919&amp;"-"&amp;T919,通道清单!C:L,9,FALSE)</f>
        <v>19260</v>
      </c>
      <c r="Y919" s="29">
        <f>VLOOKUP(R919&amp;"-"&amp;T919,通道清单!C:L,10,FALSE)</f>
        <v>19700</v>
      </c>
    </row>
    <row r="920" ht="15" hidden="1" spans="1:25">
      <c r="A920" s="29">
        <f t="shared" si="128"/>
        <v>919</v>
      </c>
      <c r="B920" s="29" t="str">
        <f t="shared" si="123"/>
        <v>CS26-1-1-[2][2]-OFF438.95-BW1.05</v>
      </c>
      <c r="C920" s="29" t="str">
        <f>R920&amp;"_BW"&amp;TEXT(O920-N920,"000.00")&amp;"_U"&amp;VLOOKUP(R920&amp;"-"&amp;S920,通道清单!C:L,5,FALSE)&amp;LEFT("_____",5-LEN(VLOOKUP(R920&amp;"-"&amp;S920,通道清单!C:L,4,FALSE)))&amp;VLOOKUP(R920&amp;"-"&amp;S920,通道清单!C:L,4,FALSE)&amp;"_S"&amp;TEXT(N920,"00000.00")&amp;"_E"&amp;TEXT(O920,"00000.00")&amp;"_D"&amp;VLOOKUP(R920&amp;"-"&amp;T920,通道清单!C:L,5,FALSE)&amp;LEFT("_____",5-LEN(VLOOKUP(R920&amp;"-"&amp;T920,通道清单!C:L,4,FALSE)))&amp;VLOOKUP(R920&amp;"-"&amp;T920,通道清单!C:L,4,FALSE)&amp;"_S"&amp;TEXT(P920,"00000.00")&amp;"_E"&amp;TEXT(Q920,"00000.00")</f>
        <v>CS26_BW001.05_UL____D_S28038.95_E28040.00_DR____Y_S20198.95_E20200.00</v>
      </c>
      <c r="D920" s="29"/>
      <c r="E920" s="29"/>
      <c r="F920" s="29"/>
      <c r="G920" s="29" t="s">
        <v>9131</v>
      </c>
      <c r="H920" s="29">
        <f>VLOOKUP(G920,开关状态表!B:I,7,FALSE)</f>
        <v>1</v>
      </c>
      <c r="I920" s="29">
        <v>438.95</v>
      </c>
      <c r="J920" s="161">
        <v>1.05</v>
      </c>
      <c r="K920" s="29" t="s">
        <v>8732</v>
      </c>
      <c r="L920" s="29"/>
      <c r="M920" s="158" t="s">
        <v>8871</v>
      </c>
      <c r="N920" s="156">
        <f t="shared" si="124"/>
        <v>28038.95</v>
      </c>
      <c r="O920" s="156">
        <f t="shared" si="125"/>
        <v>28040</v>
      </c>
      <c r="P920" s="156">
        <f t="shared" si="126"/>
        <v>20198.95</v>
      </c>
      <c r="Q920" s="156">
        <f t="shared" si="127"/>
        <v>20200</v>
      </c>
      <c r="R920" s="29" t="str">
        <f>VLOOKUP(VLOOKUP(G920,开关状态表!B:H,2,FALSE),矩阵信息表!B:H,2,FALSE)</f>
        <v>CS26</v>
      </c>
      <c r="S920" s="29" t="str">
        <f>VLOOKUP(G920,开关状态表!B:H,5,FALSE)</f>
        <v>RD5L</v>
      </c>
      <c r="T920" s="29" t="str">
        <f>VLOOKUP(G920,开关状态表!B:H,6,FALSE)</f>
        <v>TY5R</v>
      </c>
      <c r="U920" s="29">
        <f>VLOOKUP(R920&amp;"-"&amp;S920,通道清单!C:L,8,FALSE)</f>
        <v>440</v>
      </c>
      <c r="V920" s="29">
        <f>VLOOKUP(R920&amp;"-"&amp;S920,通道清单!C:L,9,FALSE)</f>
        <v>27600</v>
      </c>
      <c r="W920" s="29">
        <f>VLOOKUP(R920&amp;"-"&amp;S920,通道清单!C:L,10,FALSE)</f>
        <v>28040</v>
      </c>
      <c r="X920" s="29">
        <f>VLOOKUP(R920&amp;"-"&amp;T920,通道清单!C:L,9,FALSE)</f>
        <v>19760</v>
      </c>
      <c r="Y920" s="29">
        <f>VLOOKUP(R920&amp;"-"&amp;T920,通道清单!C:L,10,FALSE)</f>
        <v>20200</v>
      </c>
    </row>
    <row r="921" ht="15" hidden="1" spans="1:25">
      <c r="A921" s="29">
        <f t="shared" si="128"/>
        <v>920</v>
      </c>
      <c r="B921" s="29" t="str">
        <f t="shared" si="123"/>
        <v>CS26-1-1-[2][2]-OFF250.3-BW110</v>
      </c>
      <c r="C921" s="29" t="str">
        <f>R921&amp;"_BW"&amp;TEXT(O921-N921,"000.00")&amp;"_U"&amp;VLOOKUP(R921&amp;"-"&amp;S921,通道清单!C:L,5,FALSE)&amp;LEFT("_____",5-LEN(VLOOKUP(R921&amp;"-"&amp;S921,通道清单!C:L,4,FALSE)))&amp;VLOOKUP(R921&amp;"-"&amp;S921,通道清单!C:L,4,FALSE)&amp;"_S"&amp;TEXT(N921,"00000.00")&amp;"_E"&amp;TEXT(O921,"00000.00")&amp;"_D"&amp;VLOOKUP(R921&amp;"-"&amp;T921,通道清单!C:L,5,FALSE)&amp;LEFT("_____",5-LEN(VLOOKUP(R921&amp;"-"&amp;T921,通道清单!C:L,4,FALSE)))&amp;VLOOKUP(R921&amp;"-"&amp;T921,通道清单!C:L,4,FALSE)&amp;"_S"&amp;TEXT(P921,"00000.00")&amp;"_E"&amp;TEXT(Q921,"00000.00")</f>
        <v>CS26_BW110.00_UL____D_S27850.30_E27960.30_DR____Y_S20010.30_E20120.30</v>
      </c>
      <c r="D921" s="29"/>
      <c r="E921" s="29"/>
      <c r="F921" s="29"/>
      <c r="G921" s="29" t="s">
        <v>9131</v>
      </c>
      <c r="H921" s="29">
        <f>VLOOKUP(G921,开关状态表!B:I,7,FALSE)</f>
        <v>1</v>
      </c>
      <c r="I921" s="29">
        <v>250.3</v>
      </c>
      <c r="J921" s="161">
        <v>110</v>
      </c>
      <c r="K921" s="29" t="s">
        <v>8732</v>
      </c>
      <c r="L921" s="29"/>
      <c r="M921" s="158" t="s">
        <v>8871</v>
      </c>
      <c r="N921" s="156">
        <f t="shared" si="124"/>
        <v>27850.3</v>
      </c>
      <c r="O921" s="156">
        <f t="shared" si="125"/>
        <v>27960.3</v>
      </c>
      <c r="P921" s="156">
        <f t="shared" si="126"/>
        <v>20010.3</v>
      </c>
      <c r="Q921" s="156">
        <f t="shared" si="127"/>
        <v>20120.3</v>
      </c>
      <c r="R921" s="29" t="str">
        <f>VLOOKUP(VLOOKUP(G921,开关状态表!B:H,2,FALSE),矩阵信息表!B:H,2,FALSE)</f>
        <v>CS26</v>
      </c>
      <c r="S921" s="29" t="str">
        <f>VLOOKUP(G921,开关状态表!B:H,5,FALSE)</f>
        <v>RD5L</v>
      </c>
      <c r="T921" s="29" t="str">
        <f>VLOOKUP(G921,开关状态表!B:H,6,FALSE)</f>
        <v>TY5R</v>
      </c>
      <c r="U921" s="29">
        <f>VLOOKUP(R921&amp;"-"&amp;S921,通道清单!C:L,8,FALSE)</f>
        <v>440</v>
      </c>
      <c r="V921" s="29">
        <f>VLOOKUP(R921&amp;"-"&amp;S921,通道清单!C:L,9,FALSE)</f>
        <v>27600</v>
      </c>
      <c r="W921" s="29">
        <f>VLOOKUP(R921&amp;"-"&amp;S921,通道清单!C:L,10,FALSE)</f>
        <v>28040</v>
      </c>
      <c r="X921" s="29">
        <f>VLOOKUP(R921&amp;"-"&amp;T921,通道清单!C:L,9,FALSE)</f>
        <v>19760</v>
      </c>
      <c r="Y921" s="29">
        <f>VLOOKUP(R921&amp;"-"&amp;T921,通道清单!C:L,10,FALSE)</f>
        <v>20200</v>
      </c>
    </row>
    <row r="922" ht="15" hidden="1" spans="1:25">
      <c r="A922" s="29">
        <f t="shared" si="128"/>
        <v>921</v>
      </c>
      <c r="B922" s="29" t="str">
        <f t="shared" si="123"/>
        <v>CS26-1-1-[2][2]-OFF360.3-BW70.4</v>
      </c>
      <c r="C922" s="29" t="str">
        <f>R922&amp;"_BW"&amp;TEXT(O922-N922,"000.00")&amp;"_U"&amp;VLOOKUP(R922&amp;"-"&amp;S922,通道清单!C:L,5,FALSE)&amp;LEFT("_____",5-LEN(VLOOKUP(R922&amp;"-"&amp;S922,通道清单!C:L,4,FALSE)))&amp;VLOOKUP(R922&amp;"-"&amp;S922,通道清单!C:L,4,FALSE)&amp;"_S"&amp;TEXT(N922,"00000.00")&amp;"_E"&amp;TEXT(O922,"00000.00")&amp;"_D"&amp;VLOOKUP(R922&amp;"-"&amp;T922,通道清单!C:L,5,FALSE)&amp;LEFT("_____",5-LEN(VLOOKUP(R922&amp;"-"&amp;T922,通道清单!C:L,4,FALSE)))&amp;VLOOKUP(R922&amp;"-"&amp;T922,通道清单!C:L,4,FALSE)&amp;"_S"&amp;TEXT(P922,"00000.00")&amp;"_E"&amp;TEXT(Q922,"00000.00")</f>
        <v>CS26_BW070.40_UL____D_S27960.30_E28030.70_DR____Y_S20120.30_E20190.70</v>
      </c>
      <c r="D922" s="29"/>
      <c r="E922" s="29"/>
      <c r="F922" s="29"/>
      <c r="G922" s="29" t="s">
        <v>9131</v>
      </c>
      <c r="H922" s="29">
        <f>VLOOKUP(G922,开关状态表!B:I,7,FALSE)</f>
        <v>1</v>
      </c>
      <c r="I922" s="29">
        <v>360.3</v>
      </c>
      <c r="J922" s="161">
        <v>70.4</v>
      </c>
      <c r="K922" s="29" t="s">
        <v>8732</v>
      </c>
      <c r="L922" s="29"/>
      <c r="M922" s="158" t="s">
        <v>8871</v>
      </c>
      <c r="N922" s="156">
        <f t="shared" si="124"/>
        <v>27960.3</v>
      </c>
      <c r="O922" s="156">
        <f t="shared" si="125"/>
        <v>28030.7</v>
      </c>
      <c r="P922" s="156">
        <f t="shared" si="126"/>
        <v>20120.3</v>
      </c>
      <c r="Q922" s="156">
        <f t="shared" si="127"/>
        <v>20190.7</v>
      </c>
      <c r="R922" s="29" t="str">
        <f>VLOOKUP(VLOOKUP(G922,开关状态表!B:H,2,FALSE),矩阵信息表!B:H,2,FALSE)</f>
        <v>CS26</v>
      </c>
      <c r="S922" s="29" t="str">
        <f>VLOOKUP(G922,开关状态表!B:H,5,FALSE)</f>
        <v>RD5L</v>
      </c>
      <c r="T922" s="29" t="str">
        <f>VLOOKUP(G922,开关状态表!B:H,6,FALSE)</f>
        <v>TY5R</v>
      </c>
      <c r="U922" s="29">
        <f>VLOOKUP(R922&amp;"-"&amp;S922,通道清单!C:L,8,FALSE)</f>
        <v>440</v>
      </c>
      <c r="V922" s="29">
        <f>VLOOKUP(R922&amp;"-"&amp;S922,通道清单!C:L,9,FALSE)</f>
        <v>27600</v>
      </c>
      <c r="W922" s="29">
        <f>VLOOKUP(R922&amp;"-"&amp;S922,通道清单!C:L,10,FALSE)</f>
        <v>28040</v>
      </c>
      <c r="X922" s="29">
        <f>VLOOKUP(R922&amp;"-"&amp;T922,通道清单!C:L,9,FALSE)</f>
        <v>19760</v>
      </c>
      <c r="Y922" s="29">
        <f>VLOOKUP(R922&amp;"-"&amp;T922,通道清单!C:L,10,FALSE)</f>
        <v>20200</v>
      </c>
    </row>
    <row r="923" ht="15" hidden="1" spans="1:25">
      <c r="A923" s="29">
        <f t="shared" si="128"/>
        <v>922</v>
      </c>
      <c r="B923" s="29" t="str">
        <f t="shared" si="123"/>
        <v>CS26-1-1-[2][2]-OFF0-BW52.8</v>
      </c>
      <c r="C923" s="29" t="str">
        <f>R923&amp;"_BW"&amp;TEXT(O923-N923,"000.00")&amp;"_U"&amp;VLOOKUP(R923&amp;"-"&amp;S923,通道清单!C:L,5,FALSE)&amp;LEFT("_____",5-LEN(VLOOKUP(R923&amp;"-"&amp;S923,通道清单!C:L,4,FALSE)))&amp;VLOOKUP(R923&amp;"-"&amp;S923,通道清单!C:L,4,FALSE)&amp;"_S"&amp;TEXT(N923,"00000.00")&amp;"_E"&amp;TEXT(O923,"00000.00")&amp;"_D"&amp;VLOOKUP(R923&amp;"-"&amp;T923,通道清单!C:L,5,FALSE)&amp;LEFT("_____",5-LEN(VLOOKUP(R923&amp;"-"&amp;T923,通道清单!C:L,4,FALSE)))&amp;VLOOKUP(R923&amp;"-"&amp;T923,通道清单!C:L,4,FALSE)&amp;"_S"&amp;TEXT(P923,"00000.00")&amp;"_E"&amp;TEXT(Q923,"00000.00")</f>
        <v>CS26_BW052.80_UL____D_S27600.00_E27652.80_DR____Y_S19760.00_E19812.80</v>
      </c>
      <c r="D923" s="29"/>
      <c r="E923" s="29"/>
      <c r="F923" s="29"/>
      <c r="G923" s="29" t="s">
        <v>9131</v>
      </c>
      <c r="H923" s="29">
        <f>VLOOKUP(G923,开关状态表!B:I,7,FALSE)</f>
        <v>1</v>
      </c>
      <c r="I923" s="29">
        <v>0</v>
      </c>
      <c r="J923" s="161">
        <v>52.8</v>
      </c>
      <c r="K923" s="29" t="s">
        <v>8732</v>
      </c>
      <c r="L923" s="29"/>
      <c r="M923" s="158" t="s">
        <v>9050</v>
      </c>
      <c r="N923" s="156">
        <f t="shared" si="124"/>
        <v>27600</v>
      </c>
      <c r="O923" s="156">
        <f t="shared" si="125"/>
        <v>27652.8</v>
      </c>
      <c r="P923" s="156">
        <f t="shared" si="126"/>
        <v>19760</v>
      </c>
      <c r="Q923" s="156">
        <f t="shared" si="127"/>
        <v>19812.8</v>
      </c>
      <c r="R923" s="29" t="str">
        <f>VLOOKUP(VLOOKUP(G923,开关状态表!B:H,2,FALSE),矩阵信息表!B:H,2,FALSE)</f>
        <v>CS26</v>
      </c>
      <c r="S923" s="29" t="str">
        <f>VLOOKUP(G923,开关状态表!B:H,5,FALSE)</f>
        <v>RD5L</v>
      </c>
      <c r="T923" s="29" t="str">
        <f>VLOOKUP(G923,开关状态表!B:H,6,FALSE)</f>
        <v>TY5R</v>
      </c>
      <c r="U923" s="29">
        <f>VLOOKUP(R923&amp;"-"&amp;S923,通道清单!C:L,8,FALSE)</f>
        <v>440</v>
      </c>
      <c r="V923" s="29">
        <f>VLOOKUP(R923&amp;"-"&amp;S923,通道清单!C:L,9,FALSE)</f>
        <v>27600</v>
      </c>
      <c r="W923" s="29">
        <f>VLOOKUP(R923&amp;"-"&amp;S923,通道清单!C:L,10,FALSE)</f>
        <v>28040</v>
      </c>
      <c r="X923" s="29">
        <f>VLOOKUP(R923&amp;"-"&amp;T923,通道清单!C:L,9,FALSE)</f>
        <v>19760</v>
      </c>
      <c r="Y923" s="29">
        <f>VLOOKUP(R923&amp;"-"&amp;T923,通道清单!C:L,10,FALSE)</f>
        <v>20200</v>
      </c>
    </row>
    <row r="924" ht="15" hidden="1" spans="1:25">
      <c r="A924" s="29">
        <f t="shared" si="128"/>
        <v>923</v>
      </c>
      <c r="B924" s="29" t="str">
        <f t="shared" si="123"/>
        <v>CS26-1-1-[5][5]-OFF0-BW1.05</v>
      </c>
      <c r="C924" s="29" t="str">
        <f>R924&amp;"_BW"&amp;TEXT(O924-N924,"000.00")&amp;"_U"&amp;VLOOKUP(R924&amp;"-"&amp;S924,通道清单!C:L,5,FALSE)&amp;LEFT("_____",5-LEN(VLOOKUP(R924&amp;"-"&amp;S924,通道清单!C:L,4,FALSE)))&amp;VLOOKUP(R924&amp;"-"&amp;S924,通道清单!C:L,4,FALSE)&amp;"_S"&amp;TEXT(N924,"00000.00")&amp;"_E"&amp;TEXT(O924,"00000.00")&amp;"_D"&amp;VLOOKUP(R924&amp;"-"&amp;T924,通道清单!C:L,5,FALSE)&amp;LEFT("_____",5-LEN(VLOOKUP(R924&amp;"-"&amp;T924,通道清单!C:L,4,FALSE)))&amp;VLOOKUP(R924&amp;"-"&amp;T924,通道清单!C:L,4,FALSE)&amp;"_S"&amp;TEXT(P924,"00000.00")&amp;"_E"&amp;TEXT(Q924,"00000.00")</f>
        <v>CS26_BW001.05_UR____D_S27100.00_E27101.05_DL____Y_S19260.00_E19261.05</v>
      </c>
      <c r="D924" s="29"/>
      <c r="E924" s="29"/>
      <c r="F924" s="29"/>
      <c r="G924" s="29" t="s">
        <v>9132</v>
      </c>
      <c r="H924" s="29">
        <f>VLOOKUP(G924,开关状态表!B:I,7,FALSE)</f>
        <v>1</v>
      </c>
      <c r="I924" s="29">
        <v>0</v>
      </c>
      <c r="J924" s="161">
        <v>1.05</v>
      </c>
      <c r="K924" s="29" t="s">
        <v>8732</v>
      </c>
      <c r="L924" s="29"/>
      <c r="M924" s="158" t="s">
        <v>8871</v>
      </c>
      <c r="N924" s="156">
        <f t="shared" si="124"/>
        <v>27100</v>
      </c>
      <c r="O924" s="156">
        <f t="shared" si="125"/>
        <v>27101.05</v>
      </c>
      <c r="P924" s="156">
        <f t="shared" si="126"/>
        <v>19260</v>
      </c>
      <c r="Q924" s="156">
        <f t="shared" si="127"/>
        <v>19261.05</v>
      </c>
      <c r="R924" s="29" t="str">
        <f>VLOOKUP(VLOOKUP(G924,开关状态表!B:H,2,FALSE),矩阵信息表!B:H,2,FALSE)</f>
        <v>CS26</v>
      </c>
      <c r="S924" s="29" t="str">
        <f>VLOOKUP(G924,开关状态表!B:H,5,FALSE)</f>
        <v>RD11R</v>
      </c>
      <c r="T924" s="29" t="str">
        <f>VLOOKUP(G924,开关状态表!B:H,6,FALSE)</f>
        <v>TY11L</v>
      </c>
      <c r="U924" s="29">
        <f>VLOOKUP(R924&amp;"-"&amp;S924,通道清单!C:L,8,FALSE)</f>
        <v>440</v>
      </c>
      <c r="V924" s="29">
        <f>VLOOKUP(R924&amp;"-"&amp;S924,通道清单!C:L,9,FALSE)</f>
        <v>27100</v>
      </c>
      <c r="W924" s="29">
        <f>VLOOKUP(R924&amp;"-"&amp;S924,通道清单!C:L,10,FALSE)</f>
        <v>27540</v>
      </c>
      <c r="X924" s="29">
        <f>VLOOKUP(R924&amp;"-"&amp;T924,通道清单!C:L,9,FALSE)</f>
        <v>19260</v>
      </c>
      <c r="Y924" s="29">
        <f>VLOOKUP(R924&amp;"-"&amp;T924,通道清单!C:L,10,FALSE)</f>
        <v>19700</v>
      </c>
    </row>
    <row r="925" ht="15" hidden="1" spans="1:25">
      <c r="A925" s="29">
        <f t="shared" si="128"/>
        <v>924</v>
      </c>
      <c r="B925" s="29" t="str">
        <f t="shared" si="123"/>
        <v>CS26-1-1-[5][5]-OFF79.7-BW110</v>
      </c>
      <c r="C925" s="29" t="str">
        <f>R925&amp;"_BW"&amp;TEXT(O925-N925,"000.00")&amp;"_U"&amp;VLOOKUP(R925&amp;"-"&amp;S925,通道清单!C:L,5,FALSE)&amp;LEFT("_____",5-LEN(VLOOKUP(R925&amp;"-"&amp;S925,通道清单!C:L,4,FALSE)))&amp;VLOOKUP(R925&amp;"-"&amp;S925,通道清单!C:L,4,FALSE)&amp;"_S"&amp;TEXT(N925,"00000.00")&amp;"_E"&amp;TEXT(O925,"00000.00")&amp;"_D"&amp;VLOOKUP(R925&amp;"-"&amp;T925,通道清单!C:L,5,FALSE)&amp;LEFT("_____",5-LEN(VLOOKUP(R925&amp;"-"&amp;T925,通道清单!C:L,4,FALSE)))&amp;VLOOKUP(R925&amp;"-"&amp;T925,通道清单!C:L,4,FALSE)&amp;"_S"&amp;TEXT(P925,"00000.00")&amp;"_E"&amp;TEXT(Q925,"00000.00")</f>
        <v>CS26_BW110.00_UR____D_S27179.70_E27289.70_DL____Y_S19339.70_E19449.70</v>
      </c>
      <c r="D925" s="29"/>
      <c r="E925" s="29"/>
      <c r="F925" s="29"/>
      <c r="G925" s="29" t="s">
        <v>9132</v>
      </c>
      <c r="H925" s="29">
        <f>VLOOKUP(G925,开关状态表!B:I,7,FALSE)</f>
        <v>1</v>
      </c>
      <c r="I925" s="29">
        <v>79.7</v>
      </c>
      <c r="J925" s="161">
        <v>110</v>
      </c>
      <c r="K925" s="29" t="s">
        <v>8732</v>
      </c>
      <c r="L925" s="29"/>
      <c r="M925" s="158" t="s">
        <v>8871</v>
      </c>
      <c r="N925" s="156">
        <f t="shared" si="124"/>
        <v>27179.7</v>
      </c>
      <c r="O925" s="156">
        <f t="shared" si="125"/>
        <v>27289.7</v>
      </c>
      <c r="P925" s="156">
        <f t="shared" si="126"/>
        <v>19339.7</v>
      </c>
      <c r="Q925" s="156">
        <f t="shared" si="127"/>
        <v>19449.7</v>
      </c>
      <c r="R925" s="29" t="str">
        <f>VLOOKUP(VLOOKUP(G925,开关状态表!B:H,2,FALSE),矩阵信息表!B:H,2,FALSE)</f>
        <v>CS26</v>
      </c>
      <c r="S925" s="29" t="str">
        <f>VLOOKUP(G925,开关状态表!B:H,5,FALSE)</f>
        <v>RD11R</v>
      </c>
      <c r="T925" s="29" t="str">
        <f>VLOOKUP(G925,开关状态表!B:H,6,FALSE)</f>
        <v>TY11L</v>
      </c>
      <c r="U925" s="29">
        <f>VLOOKUP(R925&amp;"-"&amp;S925,通道清单!C:L,8,FALSE)</f>
        <v>440</v>
      </c>
      <c r="V925" s="29">
        <f>VLOOKUP(R925&amp;"-"&amp;S925,通道清单!C:L,9,FALSE)</f>
        <v>27100</v>
      </c>
      <c r="W925" s="29">
        <f>VLOOKUP(R925&amp;"-"&amp;S925,通道清单!C:L,10,FALSE)</f>
        <v>27540</v>
      </c>
      <c r="X925" s="29">
        <f>VLOOKUP(R925&amp;"-"&amp;T925,通道清单!C:L,9,FALSE)</f>
        <v>19260</v>
      </c>
      <c r="Y925" s="29">
        <f>VLOOKUP(R925&amp;"-"&amp;T925,通道清单!C:L,10,FALSE)</f>
        <v>19700</v>
      </c>
    </row>
    <row r="926" ht="15" hidden="1" spans="1:25">
      <c r="A926" s="29">
        <f t="shared" si="128"/>
        <v>925</v>
      </c>
      <c r="B926" s="29" t="str">
        <f t="shared" si="123"/>
        <v>CS26-1-1-[5][5]-OFF9.3-BW70.4</v>
      </c>
      <c r="C926" s="29" t="str">
        <f>R926&amp;"_BW"&amp;TEXT(O926-N926,"000.00")&amp;"_U"&amp;VLOOKUP(R926&amp;"-"&amp;S926,通道清单!C:L,5,FALSE)&amp;LEFT("_____",5-LEN(VLOOKUP(R926&amp;"-"&amp;S926,通道清单!C:L,4,FALSE)))&amp;VLOOKUP(R926&amp;"-"&amp;S926,通道清单!C:L,4,FALSE)&amp;"_S"&amp;TEXT(N926,"00000.00")&amp;"_E"&amp;TEXT(O926,"00000.00")&amp;"_D"&amp;VLOOKUP(R926&amp;"-"&amp;T926,通道清单!C:L,5,FALSE)&amp;LEFT("_____",5-LEN(VLOOKUP(R926&amp;"-"&amp;T926,通道清单!C:L,4,FALSE)))&amp;VLOOKUP(R926&amp;"-"&amp;T926,通道清单!C:L,4,FALSE)&amp;"_S"&amp;TEXT(P926,"00000.00")&amp;"_E"&amp;TEXT(Q926,"00000.00")</f>
        <v>CS26_BW070.40_UR____D_S27109.30_E27179.70_DL____Y_S19269.30_E19339.70</v>
      </c>
      <c r="D926" s="29"/>
      <c r="E926" s="29"/>
      <c r="F926" s="29"/>
      <c r="G926" s="29" t="s">
        <v>9132</v>
      </c>
      <c r="H926" s="29">
        <f>VLOOKUP(G926,开关状态表!B:I,7,FALSE)</f>
        <v>1</v>
      </c>
      <c r="I926" s="29">
        <v>9.3</v>
      </c>
      <c r="J926" s="161">
        <v>70.4</v>
      </c>
      <c r="K926" s="29" t="s">
        <v>8732</v>
      </c>
      <c r="L926" s="29"/>
      <c r="M926" s="158" t="s">
        <v>8871</v>
      </c>
      <c r="N926" s="156">
        <f t="shared" si="124"/>
        <v>27109.3</v>
      </c>
      <c r="O926" s="156">
        <f t="shared" si="125"/>
        <v>27179.7</v>
      </c>
      <c r="P926" s="156">
        <f t="shared" si="126"/>
        <v>19269.3</v>
      </c>
      <c r="Q926" s="156">
        <f t="shared" si="127"/>
        <v>19339.7</v>
      </c>
      <c r="R926" s="29" t="str">
        <f>VLOOKUP(VLOOKUP(G926,开关状态表!B:H,2,FALSE),矩阵信息表!B:H,2,FALSE)</f>
        <v>CS26</v>
      </c>
      <c r="S926" s="29" t="str">
        <f>VLOOKUP(G926,开关状态表!B:H,5,FALSE)</f>
        <v>RD11R</v>
      </c>
      <c r="T926" s="29" t="str">
        <f>VLOOKUP(G926,开关状态表!B:H,6,FALSE)</f>
        <v>TY11L</v>
      </c>
      <c r="U926" s="29">
        <f>VLOOKUP(R926&amp;"-"&amp;S926,通道清单!C:L,8,FALSE)</f>
        <v>440</v>
      </c>
      <c r="V926" s="29">
        <f>VLOOKUP(R926&amp;"-"&amp;S926,通道清单!C:L,9,FALSE)</f>
        <v>27100</v>
      </c>
      <c r="W926" s="29">
        <f>VLOOKUP(R926&amp;"-"&amp;S926,通道清单!C:L,10,FALSE)</f>
        <v>27540</v>
      </c>
      <c r="X926" s="29">
        <f>VLOOKUP(R926&amp;"-"&amp;T926,通道清单!C:L,9,FALSE)</f>
        <v>19260</v>
      </c>
      <c r="Y926" s="29">
        <f>VLOOKUP(R926&amp;"-"&amp;T926,通道清单!C:L,10,FALSE)</f>
        <v>19700</v>
      </c>
    </row>
    <row r="927" ht="15" hidden="1" spans="1:25">
      <c r="A927" s="29">
        <f t="shared" si="128"/>
        <v>926</v>
      </c>
      <c r="B927" s="29" t="str">
        <f t="shared" si="123"/>
        <v>CS26-1-1-[5][5]-OFF387.2-BW52.8</v>
      </c>
      <c r="C927" s="29" t="str">
        <f>R927&amp;"_BW"&amp;TEXT(O927-N927,"000.00")&amp;"_U"&amp;VLOOKUP(R927&amp;"-"&amp;S927,通道清单!C:L,5,FALSE)&amp;LEFT("_____",5-LEN(VLOOKUP(R927&amp;"-"&amp;S927,通道清单!C:L,4,FALSE)))&amp;VLOOKUP(R927&amp;"-"&amp;S927,通道清单!C:L,4,FALSE)&amp;"_S"&amp;TEXT(N927,"00000.00")&amp;"_E"&amp;TEXT(O927,"00000.00")&amp;"_D"&amp;VLOOKUP(R927&amp;"-"&amp;T927,通道清单!C:L,5,FALSE)&amp;LEFT("_____",5-LEN(VLOOKUP(R927&amp;"-"&amp;T927,通道清单!C:L,4,FALSE)))&amp;VLOOKUP(R927&amp;"-"&amp;T927,通道清单!C:L,4,FALSE)&amp;"_S"&amp;TEXT(P927,"00000.00")&amp;"_E"&amp;TEXT(Q927,"00000.00")</f>
        <v>CS26_BW052.80_UR____D_S27487.20_E27540.00_DL____Y_S19647.20_E19700.00</v>
      </c>
      <c r="D927" s="29"/>
      <c r="E927" s="29"/>
      <c r="F927" s="29"/>
      <c r="G927" s="29" t="s">
        <v>9132</v>
      </c>
      <c r="H927" s="29">
        <f>VLOOKUP(G927,开关状态表!B:I,7,FALSE)</f>
        <v>1</v>
      </c>
      <c r="I927" s="29">
        <v>387.2</v>
      </c>
      <c r="J927" s="161">
        <v>52.8</v>
      </c>
      <c r="K927" s="29" t="s">
        <v>8732</v>
      </c>
      <c r="L927" s="29"/>
      <c r="M927" s="158" t="s">
        <v>9050</v>
      </c>
      <c r="N927" s="156">
        <f t="shared" si="124"/>
        <v>27487.2</v>
      </c>
      <c r="O927" s="156">
        <f t="shared" si="125"/>
        <v>27540</v>
      </c>
      <c r="P927" s="156">
        <f t="shared" si="126"/>
        <v>19647.2</v>
      </c>
      <c r="Q927" s="156">
        <f t="shared" si="127"/>
        <v>19700</v>
      </c>
      <c r="R927" s="29" t="str">
        <f>VLOOKUP(VLOOKUP(G927,开关状态表!B:H,2,FALSE),矩阵信息表!B:H,2,FALSE)</f>
        <v>CS26</v>
      </c>
      <c r="S927" s="29" t="str">
        <f>VLOOKUP(G927,开关状态表!B:H,5,FALSE)</f>
        <v>RD11R</v>
      </c>
      <c r="T927" s="29" t="str">
        <f>VLOOKUP(G927,开关状态表!B:H,6,FALSE)</f>
        <v>TY11L</v>
      </c>
      <c r="U927" s="29">
        <f>VLOOKUP(R927&amp;"-"&amp;S927,通道清单!C:L,8,FALSE)</f>
        <v>440</v>
      </c>
      <c r="V927" s="29">
        <f>VLOOKUP(R927&amp;"-"&amp;S927,通道清单!C:L,9,FALSE)</f>
        <v>27100</v>
      </c>
      <c r="W927" s="29">
        <f>VLOOKUP(R927&amp;"-"&amp;S927,通道清单!C:L,10,FALSE)</f>
        <v>27540</v>
      </c>
      <c r="X927" s="29">
        <f>VLOOKUP(R927&amp;"-"&amp;T927,通道清单!C:L,9,FALSE)</f>
        <v>19260</v>
      </c>
      <c r="Y927" s="29">
        <f>VLOOKUP(R927&amp;"-"&amp;T927,通道清单!C:L,10,FALSE)</f>
        <v>19700</v>
      </c>
    </row>
    <row r="928" ht="15" hidden="1" spans="1:25">
      <c r="A928" s="29">
        <f t="shared" si="128"/>
        <v>927</v>
      </c>
      <c r="B928" s="29" t="str">
        <f t="shared" si="123"/>
        <v>CS26-1-1-[3][3]-OFF438.95-BW1.05</v>
      </c>
      <c r="C928" s="29" t="str">
        <f>R928&amp;"_BW"&amp;TEXT(O928-N928,"000.00")&amp;"_U"&amp;VLOOKUP(R928&amp;"-"&amp;S928,通道清单!C:L,5,FALSE)&amp;LEFT("_____",5-LEN(VLOOKUP(R928&amp;"-"&amp;S928,通道清单!C:L,4,FALSE)))&amp;VLOOKUP(R928&amp;"-"&amp;S928,通道清单!C:L,4,FALSE)&amp;"_S"&amp;TEXT(N928,"00000.00")&amp;"_E"&amp;TEXT(O928,"00000.00")&amp;"_D"&amp;VLOOKUP(R928&amp;"-"&amp;T928,通道清单!C:L,5,FALSE)&amp;LEFT("_____",5-LEN(VLOOKUP(R928&amp;"-"&amp;T928,通道清单!C:L,4,FALSE)))&amp;VLOOKUP(R928&amp;"-"&amp;T928,通道清单!C:L,4,FALSE)&amp;"_S"&amp;TEXT(P928,"00000.00")&amp;"_E"&amp;TEXT(Q928,"00000.00")</f>
        <v>CS26_BW001.05_UL____D_S29108.95_E29110.00_DR____Y_S20198.95_E20200.00</v>
      </c>
      <c r="D928" s="29"/>
      <c r="E928" s="29"/>
      <c r="F928" s="29"/>
      <c r="G928" s="29" t="s">
        <v>9133</v>
      </c>
      <c r="H928" s="29">
        <f>VLOOKUP(G928,开关状态表!B:I,7,FALSE)</f>
        <v>1</v>
      </c>
      <c r="I928" s="29">
        <v>438.95</v>
      </c>
      <c r="J928" s="161">
        <v>1.05</v>
      </c>
      <c r="K928" s="29" t="s">
        <v>8732</v>
      </c>
      <c r="L928" s="29"/>
      <c r="M928" s="158" t="s">
        <v>8871</v>
      </c>
      <c r="N928" s="156">
        <f t="shared" si="124"/>
        <v>29108.95</v>
      </c>
      <c r="O928" s="156">
        <f t="shared" si="125"/>
        <v>29110</v>
      </c>
      <c r="P928" s="156">
        <f t="shared" si="126"/>
        <v>20198.95</v>
      </c>
      <c r="Q928" s="156">
        <f t="shared" si="127"/>
        <v>20200</v>
      </c>
      <c r="R928" s="29" t="str">
        <f>VLOOKUP(VLOOKUP(G928,开关状态表!B:H,2,FALSE),矩阵信息表!B:H,2,FALSE)</f>
        <v>CS26</v>
      </c>
      <c r="S928" s="29" t="str">
        <f>VLOOKUP(G928,开关状态表!B:H,5,FALSE)</f>
        <v>RD18L</v>
      </c>
      <c r="T928" s="29" t="str">
        <f>VLOOKUP(G928,开关状态表!B:H,6,FALSE)</f>
        <v>TY18R</v>
      </c>
      <c r="U928" s="29">
        <f>VLOOKUP(R928&amp;"-"&amp;S928,通道清单!C:L,8,FALSE)</f>
        <v>440</v>
      </c>
      <c r="V928" s="29">
        <f>VLOOKUP(R928&amp;"-"&amp;S928,通道清单!C:L,9,FALSE)</f>
        <v>28670</v>
      </c>
      <c r="W928" s="29">
        <f>VLOOKUP(R928&amp;"-"&amp;S928,通道清单!C:L,10,FALSE)</f>
        <v>29110</v>
      </c>
      <c r="X928" s="29">
        <f>VLOOKUP(R928&amp;"-"&amp;T928,通道清单!C:L,9,FALSE)</f>
        <v>19760</v>
      </c>
      <c r="Y928" s="29">
        <f>VLOOKUP(R928&amp;"-"&amp;T928,通道清单!C:L,10,FALSE)</f>
        <v>20200</v>
      </c>
    </row>
    <row r="929" ht="15" hidden="1" spans="1:25">
      <c r="A929" s="29">
        <f t="shared" si="128"/>
        <v>928</v>
      </c>
      <c r="B929" s="29" t="str">
        <f t="shared" si="123"/>
        <v>CS26-1-1-[3][3]-OFF250.3-BW110</v>
      </c>
      <c r="C929" s="29" t="str">
        <f>R929&amp;"_BW"&amp;TEXT(O929-N929,"000.00")&amp;"_U"&amp;VLOOKUP(R929&amp;"-"&amp;S929,通道清单!C:L,5,FALSE)&amp;LEFT("_____",5-LEN(VLOOKUP(R929&amp;"-"&amp;S929,通道清单!C:L,4,FALSE)))&amp;VLOOKUP(R929&amp;"-"&amp;S929,通道清单!C:L,4,FALSE)&amp;"_S"&amp;TEXT(N929,"00000.00")&amp;"_E"&amp;TEXT(O929,"00000.00")&amp;"_D"&amp;VLOOKUP(R929&amp;"-"&amp;T929,通道清单!C:L,5,FALSE)&amp;LEFT("_____",5-LEN(VLOOKUP(R929&amp;"-"&amp;T929,通道清单!C:L,4,FALSE)))&amp;VLOOKUP(R929&amp;"-"&amp;T929,通道清单!C:L,4,FALSE)&amp;"_S"&amp;TEXT(P929,"00000.00")&amp;"_E"&amp;TEXT(Q929,"00000.00")</f>
        <v>CS26_BW110.00_UL____D_S28920.30_E29030.30_DR____Y_S20010.30_E20120.30</v>
      </c>
      <c r="D929" s="29"/>
      <c r="E929" s="29"/>
      <c r="F929" s="29"/>
      <c r="G929" s="29" t="s">
        <v>9133</v>
      </c>
      <c r="H929" s="29">
        <f>VLOOKUP(G929,开关状态表!B:I,7,FALSE)</f>
        <v>1</v>
      </c>
      <c r="I929" s="29">
        <v>250.3</v>
      </c>
      <c r="J929" s="161">
        <v>110</v>
      </c>
      <c r="K929" s="29" t="s">
        <v>8732</v>
      </c>
      <c r="L929" s="29"/>
      <c r="M929" s="158" t="s">
        <v>8871</v>
      </c>
      <c r="N929" s="156">
        <f t="shared" si="124"/>
        <v>28920.3</v>
      </c>
      <c r="O929" s="156">
        <f t="shared" si="125"/>
        <v>29030.3</v>
      </c>
      <c r="P929" s="156">
        <f t="shared" si="126"/>
        <v>20010.3</v>
      </c>
      <c r="Q929" s="156">
        <f t="shared" si="127"/>
        <v>20120.3</v>
      </c>
      <c r="R929" s="29" t="str">
        <f>VLOOKUP(VLOOKUP(G929,开关状态表!B:H,2,FALSE),矩阵信息表!B:H,2,FALSE)</f>
        <v>CS26</v>
      </c>
      <c r="S929" s="29" t="str">
        <f>VLOOKUP(G929,开关状态表!B:H,5,FALSE)</f>
        <v>RD18L</v>
      </c>
      <c r="T929" s="29" t="str">
        <f>VLOOKUP(G929,开关状态表!B:H,6,FALSE)</f>
        <v>TY18R</v>
      </c>
      <c r="U929" s="29">
        <f>VLOOKUP(R929&amp;"-"&amp;S929,通道清单!C:L,8,FALSE)</f>
        <v>440</v>
      </c>
      <c r="V929" s="29">
        <f>VLOOKUP(R929&amp;"-"&amp;S929,通道清单!C:L,9,FALSE)</f>
        <v>28670</v>
      </c>
      <c r="W929" s="29">
        <f>VLOOKUP(R929&amp;"-"&amp;S929,通道清单!C:L,10,FALSE)</f>
        <v>29110</v>
      </c>
      <c r="X929" s="29">
        <f>VLOOKUP(R929&amp;"-"&amp;T929,通道清单!C:L,9,FALSE)</f>
        <v>19760</v>
      </c>
      <c r="Y929" s="29">
        <f>VLOOKUP(R929&amp;"-"&amp;T929,通道清单!C:L,10,FALSE)</f>
        <v>20200</v>
      </c>
    </row>
    <row r="930" ht="15" hidden="1" spans="1:25">
      <c r="A930" s="29">
        <f t="shared" si="128"/>
        <v>929</v>
      </c>
      <c r="B930" s="29" t="str">
        <f t="shared" si="123"/>
        <v>CS26-1-1-[3][3]-OFF360.3-BW70.4</v>
      </c>
      <c r="C930" s="29" t="str">
        <f>R930&amp;"_BW"&amp;TEXT(O930-N930,"000.00")&amp;"_U"&amp;VLOOKUP(R930&amp;"-"&amp;S930,通道清单!C:L,5,FALSE)&amp;LEFT("_____",5-LEN(VLOOKUP(R930&amp;"-"&amp;S930,通道清单!C:L,4,FALSE)))&amp;VLOOKUP(R930&amp;"-"&amp;S930,通道清单!C:L,4,FALSE)&amp;"_S"&amp;TEXT(N930,"00000.00")&amp;"_E"&amp;TEXT(O930,"00000.00")&amp;"_D"&amp;VLOOKUP(R930&amp;"-"&amp;T930,通道清单!C:L,5,FALSE)&amp;LEFT("_____",5-LEN(VLOOKUP(R930&amp;"-"&amp;T930,通道清单!C:L,4,FALSE)))&amp;VLOOKUP(R930&amp;"-"&amp;T930,通道清单!C:L,4,FALSE)&amp;"_S"&amp;TEXT(P930,"00000.00")&amp;"_E"&amp;TEXT(Q930,"00000.00")</f>
        <v>CS26_BW070.40_UL____D_S29030.30_E29100.70_DR____Y_S20120.30_E20190.70</v>
      </c>
      <c r="D930" s="29"/>
      <c r="E930" s="29"/>
      <c r="F930" s="29"/>
      <c r="G930" s="29" t="s">
        <v>9133</v>
      </c>
      <c r="H930" s="29">
        <f>VLOOKUP(G930,开关状态表!B:I,7,FALSE)</f>
        <v>1</v>
      </c>
      <c r="I930" s="29">
        <v>360.3</v>
      </c>
      <c r="J930" s="161">
        <v>70.4</v>
      </c>
      <c r="K930" s="29" t="s">
        <v>8732</v>
      </c>
      <c r="L930" s="29"/>
      <c r="M930" s="158" t="s">
        <v>8871</v>
      </c>
      <c r="N930" s="156">
        <f t="shared" si="124"/>
        <v>29030.3</v>
      </c>
      <c r="O930" s="156">
        <f t="shared" si="125"/>
        <v>29100.7</v>
      </c>
      <c r="P930" s="156">
        <f t="shared" si="126"/>
        <v>20120.3</v>
      </c>
      <c r="Q930" s="156">
        <f t="shared" si="127"/>
        <v>20190.7</v>
      </c>
      <c r="R930" s="29" t="str">
        <f>VLOOKUP(VLOOKUP(G930,开关状态表!B:H,2,FALSE),矩阵信息表!B:H,2,FALSE)</f>
        <v>CS26</v>
      </c>
      <c r="S930" s="29" t="str">
        <f>VLOOKUP(G930,开关状态表!B:H,5,FALSE)</f>
        <v>RD18L</v>
      </c>
      <c r="T930" s="29" t="str">
        <f>VLOOKUP(G930,开关状态表!B:H,6,FALSE)</f>
        <v>TY18R</v>
      </c>
      <c r="U930" s="29">
        <f>VLOOKUP(R930&amp;"-"&amp;S930,通道清单!C:L,8,FALSE)</f>
        <v>440</v>
      </c>
      <c r="V930" s="29">
        <f>VLOOKUP(R930&amp;"-"&amp;S930,通道清单!C:L,9,FALSE)</f>
        <v>28670</v>
      </c>
      <c r="W930" s="29">
        <f>VLOOKUP(R930&amp;"-"&amp;S930,通道清单!C:L,10,FALSE)</f>
        <v>29110</v>
      </c>
      <c r="X930" s="29">
        <f>VLOOKUP(R930&amp;"-"&amp;T930,通道清单!C:L,9,FALSE)</f>
        <v>19760</v>
      </c>
      <c r="Y930" s="29">
        <f>VLOOKUP(R930&amp;"-"&amp;T930,通道清单!C:L,10,FALSE)</f>
        <v>20200</v>
      </c>
    </row>
    <row r="931" ht="15" hidden="1" spans="1:25">
      <c r="A931" s="29">
        <f t="shared" si="128"/>
        <v>930</v>
      </c>
      <c r="B931" s="29" t="str">
        <f t="shared" si="123"/>
        <v>CS26-1-1-[3][3]-OFF0-BW52.8</v>
      </c>
      <c r="C931" s="29" t="str">
        <f>R931&amp;"_BW"&amp;TEXT(O931-N931,"000.00")&amp;"_U"&amp;VLOOKUP(R931&amp;"-"&amp;S931,通道清单!C:L,5,FALSE)&amp;LEFT("_____",5-LEN(VLOOKUP(R931&amp;"-"&amp;S931,通道清单!C:L,4,FALSE)))&amp;VLOOKUP(R931&amp;"-"&amp;S931,通道清单!C:L,4,FALSE)&amp;"_S"&amp;TEXT(N931,"00000.00")&amp;"_E"&amp;TEXT(O931,"00000.00")&amp;"_D"&amp;VLOOKUP(R931&amp;"-"&amp;T931,通道清单!C:L,5,FALSE)&amp;LEFT("_____",5-LEN(VLOOKUP(R931&amp;"-"&amp;T931,通道清单!C:L,4,FALSE)))&amp;VLOOKUP(R931&amp;"-"&amp;T931,通道清单!C:L,4,FALSE)&amp;"_S"&amp;TEXT(P931,"00000.00")&amp;"_E"&amp;TEXT(Q931,"00000.00")</f>
        <v>CS26_BW052.80_UL____D_S28670.00_E28722.80_DR____Y_S19760.00_E19812.80</v>
      </c>
      <c r="D931" s="29"/>
      <c r="E931" s="29"/>
      <c r="F931" s="29"/>
      <c r="G931" s="29" t="s">
        <v>9133</v>
      </c>
      <c r="H931" s="29">
        <f>VLOOKUP(G931,开关状态表!B:I,7,FALSE)</f>
        <v>1</v>
      </c>
      <c r="I931" s="29">
        <v>0</v>
      </c>
      <c r="J931" s="161">
        <v>52.8</v>
      </c>
      <c r="K931" s="29" t="s">
        <v>8732</v>
      </c>
      <c r="L931" s="29"/>
      <c r="M931" s="158" t="s">
        <v>9050</v>
      </c>
      <c r="N931" s="156">
        <f t="shared" si="124"/>
        <v>28670</v>
      </c>
      <c r="O931" s="156">
        <f t="shared" si="125"/>
        <v>28722.8</v>
      </c>
      <c r="P931" s="156">
        <f t="shared" si="126"/>
        <v>19760</v>
      </c>
      <c r="Q931" s="156">
        <f t="shared" si="127"/>
        <v>19812.8</v>
      </c>
      <c r="R931" s="29" t="str">
        <f>VLOOKUP(VLOOKUP(G931,开关状态表!B:H,2,FALSE),矩阵信息表!B:H,2,FALSE)</f>
        <v>CS26</v>
      </c>
      <c r="S931" s="29" t="str">
        <f>VLOOKUP(G931,开关状态表!B:H,5,FALSE)</f>
        <v>RD18L</v>
      </c>
      <c r="T931" s="29" t="str">
        <f>VLOOKUP(G931,开关状态表!B:H,6,FALSE)</f>
        <v>TY18R</v>
      </c>
      <c r="U931" s="29">
        <f>VLOOKUP(R931&amp;"-"&amp;S931,通道清单!C:L,8,FALSE)</f>
        <v>440</v>
      </c>
      <c r="V931" s="29">
        <f>VLOOKUP(R931&amp;"-"&amp;S931,通道清单!C:L,9,FALSE)</f>
        <v>28670</v>
      </c>
      <c r="W931" s="29">
        <f>VLOOKUP(R931&amp;"-"&amp;S931,通道清单!C:L,10,FALSE)</f>
        <v>29110</v>
      </c>
      <c r="X931" s="29">
        <f>VLOOKUP(R931&amp;"-"&amp;T931,通道清单!C:L,9,FALSE)</f>
        <v>19760</v>
      </c>
      <c r="Y931" s="29">
        <f>VLOOKUP(R931&amp;"-"&amp;T931,通道清单!C:L,10,FALSE)</f>
        <v>20200</v>
      </c>
    </row>
    <row r="932" ht="15" hidden="1" spans="1:25">
      <c r="A932" s="29">
        <f t="shared" si="128"/>
        <v>931</v>
      </c>
      <c r="B932" s="29" t="str">
        <f t="shared" si="123"/>
        <v>CS26-1-1-[6][6]-OFF0-BW1.05</v>
      </c>
      <c r="C932" s="29" t="str">
        <f>R932&amp;"_BW"&amp;TEXT(O932-N932,"000.00")&amp;"_U"&amp;VLOOKUP(R932&amp;"-"&amp;S932,通道清单!C:L,5,FALSE)&amp;LEFT("_____",5-LEN(VLOOKUP(R932&amp;"-"&amp;S932,通道清单!C:L,4,FALSE)))&amp;VLOOKUP(R932&amp;"-"&amp;S932,通道清单!C:L,4,FALSE)&amp;"_S"&amp;TEXT(N932,"00000.00")&amp;"_E"&amp;TEXT(O932,"00000.00")&amp;"_D"&amp;VLOOKUP(R932&amp;"-"&amp;T932,通道清单!C:L,5,FALSE)&amp;LEFT("_____",5-LEN(VLOOKUP(R932&amp;"-"&amp;T932,通道清单!C:L,4,FALSE)))&amp;VLOOKUP(R932&amp;"-"&amp;T932,通道清单!C:L,4,FALSE)&amp;"_S"&amp;TEXT(P932,"00000.00")&amp;"_E"&amp;TEXT(Q932,"00000.00")</f>
        <v>CS26_BW001.05_UR____D_S28170.00_E28171.05_DL____Y_S19260.00_E19261.05</v>
      </c>
      <c r="D932" s="29"/>
      <c r="E932" s="29"/>
      <c r="F932" s="29"/>
      <c r="G932" s="29" t="s">
        <v>9134</v>
      </c>
      <c r="H932" s="29">
        <f>VLOOKUP(G932,开关状态表!B:I,7,FALSE)</f>
        <v>1</v>
      </c>
      <c r="I932" s="29">
        <v>0</v>
      </c>
      <c r="J932" s="161">
        <v>1.05</v>
      </c>
      <c r="K932" s="29" t="s">
        <v>8732</v>
      </c>
      <c r="L932" s="29"/>
      <c r="M932" s="158" t="s">
        <v>8871</v>
      </c>
      <c r="N932" s="156">
        <f t="shared" si="124"/>
        <v>28170</v>
      </c>
      <c r="O932" s="156">
        <f t="shared" si="125"/>
        <v>28171.05</v>
      </c>
      <c r="P932" s="156">
        <f t="shared" si="126"/>
        <v>19260</v>
      </c>
      <c r="Q932" s="156">
        <f t="shared" si="127"/>
        <v>19261.05</v>
      </c>
      <c r="R932" s="29" t="str">
        <f>VLOOKUP(VLOOKUP(G932,开关状态表!B:H,2,FALSE),矩阵信息表!B:H,2,FALSE)</f>
        <v>CS26</v>
      </c>
      <c r="S932" s="29" t="str">
        <f>VLOOKUP(G932,开关状态表!B:H,5,FALSE)</f>
        <v>RD24R</v>
      </c>
      <c r="T932" s="29" t="str">
        <f>VLOOKUP(G932,开关状态表!B:H,6,FALSE)</f>
        <v>TY24L</v>
      </c>
      <c r="U932" s="29">
        <f>VLOOKUP(R932&amp;"-"&amp;S932,通道清单!C:L,8,FALSE)</f>
        <v>440</v>
      </c>
      <c r="V932" s="29">
        <f>VLOOKUP(R932&amp;"-"&amp;S932,通道清单!C:L,9,FALSE)</f>
        <v>28170</v>
      </c>
      <c r="W932" s="29">
        <f>VLOOKUP(R932&amp;"-"&amp;S932,通道清单!C:L,10,FALSE)</f>
        <v>28610</v>
      </c>
      <c r="X932" s="29">
        <f>VLOOKUP(R932&amp;"-"&amp;T932,通道清单!C:L,9,FALSE)</f>
        <v>19260</v>
      </c>
      <c r="Y932" s="29">
        <f>VLOOKUP(R932&amp;"-"&amp;T932,通道清单!C:L,10,FALSE)</f>
        <v>19700</v>
      </c>
    </row>
    <row r="933" ht="15" hidden="1" spans="1:25">
      <c r="A933" s="29">
        <f t="shared" si="128"/>
        <v>932</v>
      </c>
      <c r="B933" s="29" t="str">
        <f t="shared" si="123"/>
        <v>CS26-1-1-[6][6]-OFF79.7-BW110</v>
      </c>
      <c r="C933" s="29" t="str">
        <f>R933&amp;"_BW"&amp;TEXT(O933-N933,"000.00")&amp;"_U"&amp;VLOOKUP(R933&amp;"-"&amp;S933,通道清单!C:L,5,FALSE)&amp;LEFT("_____",5-LEN(VLOOKUP(R933&amp;"-"&amp;S933,通道清单!C:L,4,FALSE)))&amp;VLOOKUP(R933&amp;"-"&amp;S933,通道清单!C:L,4,FALSE)&amp;"_S"&amp;TEXT(N933,"00000.00")&amp;"_E"&amp;TEXT(O933,"00000.00")&amp;"_D"&amp;VLOOKUP(R933&amp;"-"&amp;T933,通道清单!C:L,5,FALSE)&amp;LEFT("_____",5-LEN(VLOOKUP(R933&amp;"-"&amp;T933,通道清单!C:L,4,FALSE)))&amp;VLOOKUP(R933&amp;"-"&amp;T933,通道清单!C:L,4,FALSE)&amp;"_S"&amp;TEXT(P933,"00000.00")&amp;"_E"&amp;TEXT(Q933,"00000.00")</f>
        <v>CS26_BW110.00_UR____D_S28249.70_E28359.70_DL____Y_S19339.70_E19449.70</v>
      </c>
      <c r="D933" s="29"/>
      <c r="E933" s="29"/>
      <c r="F933" s="29"/>
      <c r="G933" s="29" t="s">
        <v>9134</v>
      </c>
      <c r="H933" s="29">
        <f>VLOOKUP(G933,开关状态表!B:I,7,FALSE)</f>
        <v>1</v>
      </c>
      <c r="I933" s="29">
        <v>79.7</v>
      </c>
      <c r="J933" s="161">
        <v>110</v>
      </c>
      <c r="K933" s="29" t="s">
        <v>8732</v>
      </c>
      <c r="L933" s="29"/>
      <c r="M933" s="158" t="s">
        <v>8871</v>
      </c>
      <c r="N933" s="156">
        <f t="shared" si="124"/>
        <v>28249.7</v>
      </c>
      <c r="O933" s="156">
        <f t="shared" si="125"/>
        <v>28359.7</v>
      </c>
      <c r="P933" s="156">
        <f t="shared" si="126"/>
        <v>19339.7</v>
      </c>
      <c r="Q933" s="156">
        <f t="shared" si="127"/>
        <v>19449.7</v>
      </c>
      <c r="R933" s="29" t="str">
        <f>VLOOKUP(VLOOKUP(G933,开关状态表!B:H,2,FALSE),矩阵信息表!B:H,2,FALSE)</f>
        <v>CS26</v>
      </c>
      <c r="S933" s="29" t="str">
        <f>VLOOKUP(G933,开关状态表!B:H,5,FALSE)</f>
        <v>RD24R</v>
      </c>
      <c r="T933" s="29" t="str">
        <f>VLOOKUP(G933,开关状态表!B:H,6,FALSE)</f>
        <v>TY24L</v>
      </c>
      <c r="U933" s="29">
        <f>VLOOKUP(R933&amp;"-"&amp;S933,通道清单!C:L,8,FALSE)</f>
        <v>440</v>
      </c>
      <c r="V933" s="29">
        <f>VLOOKUP(R933&amp;"-"&amp;S933,通道清单!C:L,9,FALSE)</f>
        <v>28170</v>
      </c>
      <c r="W933" s="29">
        <f>VLOOKUP(R933&amp;"-"&amp;S933,通道清单!C:L,10,FALSE)</f>
        <v>28610</v>
      </c>
      <c r="X933" s="29">
        <f>VLOOKUP(R933&amp;"-"&amp;T933,通道清单!C:L,9,FALSE)</f>
        <v>19260</v>
      </c>
      <c r="Y933" s="29">
        <f>VLOOKUP(R933&amp;"-"&amp;T933,通道清单!C:L,10,FALSE)</f>
        <v>19700</v>
      </c>
    </row>
    <row r="934" ht="15" hidden="1" spans="1:25">
      <c r="A934" s="29">
        <f t="shared" si="128"/>
        <v>933</v>
      </c>
      <c r="B934" s="29" t="str">
        <f t="shared" si="123"/>
        <v>CS26-1-1-[6][6]-OFF189.7-BW16</v>
      </c>
      <c r="C934" s="29" t="str">
        <f>R934&amp;"_BW"&amp;TEXT(O934-N934,"000.00")&amp;"_U"&amp;VLOOKUP(R934&amp;"-"&amp;S934,通道清单!C:L,5,FALSE)&amp;LEFT("_____",5-LEN(VLOOKUP(R934&amp;"-"&amp;S934,通道清单!C:L,4,FALSE)))&amp;VLOOKUP(R934&amp;"-"&amp;S934,通道清单!C:L,4,FALSE)&amp;"_S"&amp;TEXT(N934,"00000.00")&amp;"_E"&amp;TEXT(O934,"00000.00")&amp;"_D"&amp;VLOOKUP(R934&amp;"-"&amp;T934,通道清单!C:L,5,FALSE)&amp;LEFT("_____",5-LEN(VLOOKUP(R934&amp;"-"&amp;T934,通道清单!C:L,4,FALSE)))&amp;VLOOKUP(R934&amp;"-"&amp;T934,通道清单!C:L,4,FALSE)&amp;"_S"&amp;TEXT(P934,"00000.00")&amp;"_E"&amp;TEXT(Q934,"00000.00")</f>
        <v>CS26_BW016.00_UR____D_S28359.70_E28375.70_DL____Y_S19449.70_E19465.70</v>
      </c>
      <c r="D934" s="29"/>
      <c r="E934" s="29"/>
      <c r="F934" s="29"/>
      <c r="G934" s="29" t="s">
        <v>9134</v>
      </c>
      <c r="H934" s="29">
        <f>VLOOKUP(G934,开关状态表!B:I,7,FALSE)</f>
        <v>1</v>
      </c>
      <c r="I934" s="29">
        <v>189.7</v>
      </c>
      <c r="J934" s="161">
        <v>16</v>
      </c>
      <c r="K934" s="29" t="s">
        <v>8732</v>
      </c>
      <c r="L934" s="29"/>
      <c r="M934" s="158" t="s">
        <v>8871</v>
      </c>
      <c r="N934" s="156">
        <f t="shared" si="124"/>
        <v>28359.7</v>
      </c>
      <c r="O934" s="156">
        <f t="shared" si="125"/>
        <v>28375.7</v>
      </c>
      <c r="P934" s="156">
        <f t="shared" si="126"/>
        <v>19449.7</v>
      </c>
      <c r="Q934" s="156">
        <f t="shared" si="127"/>
        <v>19465.7</v>
      </c>
      <c r="R934" s="29" t="str">
        <f>VLOOKUP(VLOOKUP(G934,开关状态表!B:H,2,FALSE),矩阵信息表!B:H,2,FALSE)</f>
        <v>CS26</v>
      </c>
      <c r="S934" s="29" t="str">
        <f>VLOOKUP(G934,开关状态表!B:H,5,FALSE)</f>
        <v>RD24R</v>
      </c>
      <c r="T934" s="29" t="str">
        <f>VLOOKUP(G934,开关状态表!B:H,6,FALSE)</f>
        <v>TY24L</v>
      </c>
      <c r="U934" s="29">
        <f>VLOOKUP(R934&amp;"-"&amp;S934,通道清单!C:L,8,FALSE)</f>
        <v>440</v>
      </c>
      <c r="V934" s="29">
        <f>VLOOKUP(R934&amp;"-"&amp;S934,通道清单!C:L,9,FALSE)</f>
        <v>28170</v>
      </c>
      <c r="W934" s="29">
        <f>VLOOKUP(R934&amp;"-"&amp;S934,通道清单!C:L,10,FALSE)</f>
        <v>28610</v>
      </c>
      <c r="X934" s="29">
        <f>VLOOKUP(R934&amp;"-"&amp;T934,通道清单!C:L,9,FALSE)</f>
        <v>19260</v>
      </c>
      <c r="Y934" s="29">
        <f>VLOOKUP(R934&amp;"-"&amp;T934,通道清单!C:L,10,FALSE)</f>
        <v>19700</v>
      </c>
    </row>
    <row r="935" ht="15" hidden="1" spans="1:25">
      <c r="A935" s="29">
        <f t="shared" si="128"/>
        <v>934</v>
      </c>
      <c r="B935" s="29" t="str">
        <f t="shared" si="123"/>
        <v>CS26-1-1-[6][6]-OFF9.3-BW70.4</v>
      </c>
      <c r="C935" s="29" t="str">
        <f>R935&amp;"_BW"&amp;TEXT(O935-N935,"000.00")&amp;"_U"&amp;VLOOKUP(R935&amp;"-"&amp;S935,通道清单!C:L,5,FALSE)&amp;LEFT("_____",5-LEN(VLOOKUP(R935&amp;"-"&amp;S935,通道清单!C:L,4,FALSE)))&amp;VLOOKUP(R935&amp;"-"&amp;S935,通道清单!C:L,4,FALSE)&amp;"_S"&amp;TEXT(N935,"00000.00")&amp;"_E"&amp;TEXT(O935,"00000.00")&amp;"_D"&amp;VLOOKUP(R935&amp;"-"&amp;T935,通道清单!C:L,5,FALSE)&amp;LEFT("_____",5-LEN(VLOOKUP(R935&amp;"-"&amp;T935,通道清单!C:L,4,FALSE)))&amp;VLOOKUP(R935&amp;"-"&amp;T935,通道清单!C:L,4,FALSE)&amp;"_S"&amp;TEXT(P935,"00000.00")&amp;"_E"&amp;TEXT(Q935,"00000.00")</f>
        <v>CS26_BW070.40_UR____D_S28179.30_E28249.70_DL____Y_S19269.30_E19339.70</v>
      </c>
      <c r="D935" s="29"/>
      <c r="E935" s="29"/>
      <c r="F935" s="29"/>
      <c r="G935" s="29" t="s">
        <v>9134</v>
      </c>
      <c r="H935" s="29">
        <f>VLOOKUP(G935,开关状态表!B:I,7,FALSE)</f>
        <v>1</v>
      </c>
      <c r="I935" s="29">
        <v>9.3</v>
      </c>
      <c r="J935" s="161">
        <v>70.4</v>
      </c>
      <c r="K935" s="29" t="s">
        <v>8732</v>
      </c>
      <c r="L935" s="29"/>
      <c r="M935" s="158" t="s">
        <v>8871</v>
      </c>
      <c r="N935" s="156">
        <f t="shared" si="124"/>
        <v>28179.3</v>
      </c>
      <c r="O935" s="156">
        <f t="shared" si="125"/>
        <v>28249.7</v>
      </c>
      <c r="P935" s="156">
        <f t="shared" si="126"/>
        <v>19269.3</v>
      </c>
      <c r="Q935" s="156">
        <f t="shared" si="127"/>
        <v>19339.7</v>
      </c>
      <c r="R935" s="29" t="str">
        <f>VLOOKUP(VLOOKUP(G935,开关状态表!B:H,2,FALSE),矩阵信息表!B:H,2,FALSE)</f>
        <v>CS26</v>
      </c>
      <c r="S935" s="29" t="str">
        <f>VLOOKUP(G935,开关状态表!B:H,5,FALSE)</f>
        <v>RD24R</v>
      </c>
      <c r="T935" s="29" t="str">
        <f>VLOOKUP(G935,开关状态表!B:H,6,FALSE)</f>
        <v>TY24L</v>
      </c>
      <c r="U935" s="29">
        <f>VLOOKUP(R935&amp;"-"&amp;S935,通道清单!C:L,8,FALSE)</f>
        <v>440</v>
      </c>
      <c r="V935" s="29">
        <f>VLOOKUP(R935&amp;"-"&amp;S935,通道清单!C:L,9,FALSE)</f>
        <v>28170</v>
      </c>
      <c r="W935" s="29">
        <f>VLOOKUP(R935&amp;"-"&amp;S935,通道清单!C:L,10,FALSE)</f>
        <v>28610</v>
      </c>
      <c r="X935" s="29">
        <f>VLOOKUP(R935&amp;"-"&amp;T935,通道清单!C:L,9,FALSE)</f>
        <v>19260</v>
      </c>
      <c r="Y935" s="29">
        <f>VLOOKUP(R935&amp;"-"&amp;T935,通道清单!C:L,10,FALSE)</f>
        <v>19700</v>
      </c>
    </row>
    <row r="936" ht="15" hidden="1" spans="1:25">
      <c r="A936" s="29">
        <f t="shared" si="128"/>
        <v>935</v>
      </c>
      <c r="B936" s="29" t="str">
        <f t="shared" si="123"/>
        <v>CS26-1-1-[6][6]-OFF387.2-BW52.8</v>
      </c>
      <c r="C936" s="29" t="str">
        <f>R936&amp;"_BW"&amp;TEXT(O936-N936,"000.00")&amp;"_U"&amp;VLOOKUP(R936&amp;"-"&amp;S936,通道清单!C:L,5,FALSE)&amp;LEFT("_____",5-LEN(VLOOKUP(R936&amp;"-"&amp;S936,通道清单!C:L,4,FALSE)))&amp;VLOOKUP(R936&amp;"-"&amp;S936,通道清单!C:L,4,FALSE)&amp;"_S"&amp;TEXT(N936,"00000.00")&amp;"_E"&amp;TEXT(O936,"00000.00")&amp;"_D"&amp;VLOOKUP(R936&amp;"-"&amp;T936,通道清单!C:L,5,FALSE)&amp;LEFT("_____",5-LEN(VLOOKUP(R936&amp;"-"&amp;T936,通道清单!C:L,4,FALSE)))&amp;VLOOKUP(R936&amp;"-"&amp;T936,通道清单!C:L,4,FALSE)&amp;"_S"&amp;TEXT(P936,"00000.00")&amp;"_E"&amp;TEXT(Q936,"00000.00")</f>
        <v>CS26_BW052.80_UR____D_S28557.20_E28610.00_DL____Y_S19647.20_E19700.00</v>
      </c>
      <c r="D936" s="29"/>
      <c r="E936" s="29"/>
      <c r="F936" s="29"/>
      <c r="G936" s="29" t="s">
        <v>9134</v>
      </c>
      <c r="H936" s="29">
        <f>VLOOKUP(G936,开关状态表!B:I,7,FALSE)</f>
        <v>1</v>
      </c>
      <c r="I936" s="29">
        <v>387.2</v>
      </c>
      <c r="J936" s="161">
        <v>52.8</v>
      </c>
      <c r="K936" s="29" t="s">
        <v>8732</v>
      </c>
      <c r="L936" s="29"/>
      <c r="M936" s="158" t="s">
        <v>9050</v>
      </c>
      <c r="N936" s="156">
        <f t="shared" si="124"/>
        <v>28557.2</v>
      </c>
      <c r="O936" s="156">
        <f t="shared" si="125"/>
        <v>28610</v>
      </c>
      <c r="P936" s="156">
        <f t="shared" si="126"/>
        <v>19647.2</v>
      </c>
      <c r="Q936" s="156">
        <f t="shared" si="127"/>
        <v>19700</v>
      </c>
      <c r="R936" s="29" t="str">
        <f>VLOOKUP(VLOOKUP(G936,开关状态表!B:H,2,FALSE),矩阵信息表!B:H,2,FALSE)</f>
        <v>CS26</v>
      </c>
      <c r="S936" s="29" t="str">
        <f>VLOOKUP(G936,开关状态表!B:H,5,FALSE)</f>
        <v>RD24R</v>
      </c>
      <c r="T936" s="29" t="str">
        <f>VLOOKUP(G936,开关状态表!B:H,6,FALSE)</f>
        <v>TY24L</v>
      </c>
      <c r="U936" s="29">
        <f>VLOOKUP(R936&amp;"-"&amp;S936,通道清单!C:L,8,FALSE)</f>
        <v>440</v>
      </c>
      <c r="V936" s="29">
        <f>VLOOKUP(R936&amp;"-"&amp;S936,通道清单!C:L,9,FALSE)</f>
        <v>28170</v>
      </c>
      <c r="W936" s="29">
        <f>VLOOKUP(R936&amp;"-"&amp;S936,通道清单!C:L,10,FALSE)</f>
        <v>28610</v>
      </c>
      <c r="X936" s="29">
        <f>VLOOKUP(R936&amp;"-"&amp;T936,通道清单!C:L,9,FALSE)</f>
        <v>19260</v>
      </c>
      <c r="Y936" s="29">
        <f>VLOOKUP(R936&amp;"-"&amp;T936,通道清单!C:L,10,FALSE)</f>
        <v>19700</v>
      </c>
    </row>
    <row r="937" ht="15" hidden="1" spans="1:25">
      <c r="A937" s="29">
        <f t="shared" si="128"/>
        <v>936</v>
      </c>
      <c r="B937" s="29" t="str">
        <f t="shared" si="123"/>
        <v>CS26-1-1-[7][7]-OFF438.95-BW1.05</v>
      </c>
      <c r="C937" s="29" t="str">
        <f>R937&amp;"_BW"&amp;TEXT(O937-N937,"000.00")&amp;"_U"&amp;VLOOKUP(R937&amp;"-"&amp;S937,通道清单!C:L,5,FALSE)&amp;LEFT("_____",5-LEN(VLOOKUP(R937&amp;"-"&amp;S937,通道清单!C:L,4,FALSE)))&amp;VLOOKUP(R937&amp;"-"&amp;S937,通道清单!C:L,4,FALSE)&amp;"_S"&amp;TEXT(N937,"00000.00")&amp;"_E"&amp;TEXT(O937,"00000.00")&amp;"_D"&amp;VLOOKUP(R937&amp;"-"&amp;T937,通道清单!C:L,5,FALSE)&amp;LEFT("_____",5-LEN(VLOOKUP(R937&amp;"-"&amp;T937,通道清单!C:L,4,FALSE)))&amp;VLOOKUP(R937&amp;"-"&amp;T937,通道清单!C:L,4,FALSE)&amp;"_S"&amp;TEXT(P937,"00000.00")&amp;"_E"&amp;TEXT(Q937,"00000.00")</f>
        <v>CS26_BW001.05_UR____D_S28038.95_E28040.00_DL____Y_S20198.95_E20200.00</v>
      </c>
      <c r="D937" s="29"/>
      <c r="E937" s="29"/>
      <c r="F937" s="29"/>
      <c r="G937" s="29" t="s">
        <v>9135</v>
      </c>
      <c r="H937" s="29">
        <f>VLOOKUP(G937,开关状态表!B:I,7,FALSE)</f>
        <v>1</v>
      </c>
      <c r="I937" s="29">
        <v>438.95</v>
      </c>
      <c r="J937" s="161">
        <v>1.05</v>
      </c>
      <c r="K937" s="29" t="s">
        <v>8732</v>
      </c>
      <c r="L937" s="29"/>
      <c r="M937" s="158" t="s">
        <v>8871</v>
      </c>
      <c r="N937" s="156">
        <f t="shared" si="124"/>
        <v>28038.95</v>
      </c>
      <c r="O937" s="156">
        <f t="shared" si="125"/>
        <v>28040</v>
      </c>
      <c r="P937" s="156">
        <f t="shared" si="126"/>
        <v>20198.95</v>
      </c>
      <c r="Q937" s="156">
        <f t="shared" si="127"/>
        <v>20200</v>
      </c>
      <c r="R937" s="29" t="str">
        <f>VLOOKUP(VLOOKUP(G937,开关状态表!B:H,2,FALSE),矩阵信息表!B:H,2,FALSE)</f>
        <v>CS26</v>
      </c>
      <c r="S937" s="29" t="str">
        <f>VLOOKUP(G937,开关状态表!B:H,5,FALSE)</f>
        <v>RD27R</v>
      </c>
      <c r="T937" s="29" t="str">
        <f>VLOOKUP(G937,开关状态表!B:H,6,FALSE)</f>
        <v>TY27L</v>
      </c>
      <c r="U937" s="29">
        <f>VLOOKUP(R937&amp;"-"&amp;S937,通道清单!C:L,8,FALSE)</f>
        <v>440</v>
      </c>
      <c r="V937" s="29">
        <f>VLOOKUP(R937&amp;"-"&amp;S937,通道清单!C:L,9,FALSE)</f>
        <v>27600</v>
      </c>
      <c r="W937" s="29">
        <f>VLOOKUP(R937&amp;"-"&amp;S937,通道清单!C:L,10,FALSE)</f>
        <v>28040</v>
      </c>
      <c r="X937" s="29">
        <f>VLOOKUP(R937&amp;"-"&amp;T937,通道清单!C:L,9,FALSE)</f>
        <v>19760</v>
      </c>
      <c r="Y937" s="29">
        <f>VLOOKUP(R937&amp;"-"&amp;T937,通道清单!C:L,10,FALSE)</f>
        <v>20200</v>
      </c>
    </row>
    <row r="938" ht="15" hidden="1" spans="1:25">
      <c r="A938" s="29">
        <f t="shared" si="128"/>
        <v>937</v>
      </c>
      <c r="B938" s="29" t="str">
        <f t="shared" si="123"/>
        <v>CS26-1-1-[7][7]-OFF250.3-BW110</v>
      </c>
      <c r="C938" s="29" t="str">
        <f>R938&amp;"_BW"&amp;TEXT(O938-N938,"000.00")&amp;"_U"&amp;VLOOKUP(R938&amp;"-"&amp;S938,通道清单!C:L,5,FALSE)&amp;LEFT("_____",5-LEN(VLOOKUP(R938&amp;"-"&amp;S938,通道清单!C:L,4,FALSE)))&amp;VLOOKUP(R938&amp;"-"&amp;S938,通道清单!C:L,4,FALSE)&amp;"_S"&amp;TEXT(N938,"00000.00")&amp;"_E"&amp;TEXT(O938,"00000.00")&amp;"_D"&amp;VLOOKUP(R938&amp;"-"&amp;T938,通道清单!C:L,5,FALSE)&amp;LEFT("_____",5-LEN(VLOOKUP(R938&amp;"-"&amp;T938,通道清单!C:L,4,FALSE)))&amp;VLOOKUP(R938&amp;"-"&amp;T938,通道清单!C:L,4,FALSE)&amp;"_S"&amp;TEXT(P938,"00000.00")&amp;"_E"&amp;TEXT(Q938,"00000.00")</f>
        <v>CS26_BW110.00_UR____D_S27850.30_E27960.30_DL____Y_S20010.30_E20120.30</v>
      </c>
      <c r="D938" s="29"/>
      <c r="E938" s="29"/>
      <c r="F938" s="29"/>
      <c r="G938" s="29" t="s">
        <v>9135</v>
      </c>
      <c r="H938" s="29">
        <f>VLOOKUP(G938,开关状态表!B:I,7,FALSE)</f>
        <v>1</v>
      </c>
      <c r="I938" s="29">
        <v>250.3</v>
      </c>
      <c r="J938" s="161">
        <v>110</v>
      </c>
      <c r="K938" s="29" t="s">
        <v>8732</v>
      </c>
      <c r="L938" s="29"/>
      <c r="M938" s="158" t="s">
        <v>8871</v>
      </c>
      <c r="N938" s="156">
        <f t="shared" si="124"/>
        <v>27850.3</v>
      </c>
      <c r="O938" s="156">
        <f t="shared" si="125"/>
        <v>27960.3</v>
      </c>
      <c r="P938" s="156">
        <f t="shared" si="126"/>
        <v>20010.3</v>
      </c>
      <c r="Q938" s="156">
        <f t="shared" si="127"/>
        <v>20120.3</v>
      </c>
      <c r="R938" s="29" t="str">
        <f>VLOOKUP(VLOOKUP(G938,开关状态表!B:H,2,FALSE),矩阵信息表!B:H,2,FALSE)</f>
        <v>CS26</v>
      </c>
      <c r="S938" s="29" t="str">
        <f>VLOOKUP(G938,开关状态表!B:H,5,FALSE)</f>
        <v>RD27R</v>
      </c>
      <c r="T938" s="29" t="str">
        <f>VLOOKUP(G938,开关状态表!B:H,6,FALSE)</f>
        <v>TY27L</v>
      </c>
      <c r="U938" s="29">
        <f>VLOOKUP(R938&amp;"-"&amp;S938,通道清单!C:L,8,FALSE)</f>
        <v>440</v>
      </c>
      <c r="V938" s="29">
        <f>VLOOKUP(R938&amp;"-"&amp;S938,通道清单!C:L,9,FALSE)</f>
        <v>27600</v>
      </c>
      <c r="W938" s="29">
        <f>VLOOKUP(R938&amp;"-"&amp;S938,通道清单!C:L,10,FALSE)</f>
        <v>28040</v>
      </c>
      <c r="X938" s="29">
        <f>VLOOKUP(R938&amp;"-"&amp;T938,通道清单!C:L,9,FALSE)</f>
        <v>19760</v>
      </c>
      <c r="Y938" s="29">
        <f>VLOOKUP(R938&amp;"-"&amp;T938,通道清单!C:L,10,FALSE)</f>
        <v>20200</v>
      </c>
    </row>
    <row r="939" ht="15" hidden="1" spans="1:25">
      <c r="A939" s="29">
        <f t="shared" si="128"/>
        <v>938</v>
      </c>
      <c r="B939" s="29" t="str">
        <f t="shared" si="123"/>
        <v>CS26-1-1-[7][7]-OFF360.3-BW70.4</v>
      </c>
      <c r="C939" s="29" t="str">
        <f>R939&amp;"_BW"&amp;TEXT(O939-N939,"000.00")&amp;"_U"&amp;VLOOKUP(R939&amp;"-"&amp;S939,通道清单!C:L,5,FALSE)&amp;LEFT("_____",5-LEN(VLOOKUP(R939&amp;"-"&amp;S939,通道清单!C:L,4,FALSE)))&amp;VLOOKUP(R939&amp;"-"&amp;S939,通道清单!C:L,4,FALSE)&amp;"_S"&amp;TEXT(N939,"00000.00")&amp;"_E"&amp;TEXT(O939,"00000.00")&amp;"_D"&amp;VLOOKUP(R939&amp;"-"&amp;T939,通道清单!C:L,5,FALSE)&amp;LEFT("_____",5-LEN(VLOOKUP(R939&amp;"-"&amp;T939,通道清单!C:L,4,FALSE)))&amp;VLOOKUP(R939&amp;"-"&amp;T939,通道清单!C:L,4,FALSE)&amp;"_S"&amp;TEXT(P939,"00000.00")&amp;"_E"&amp;TEXT(Q939,"00000.00")</f>
        <v>CS26_BW070.40_UR____D_S27960.30_E28030.70_DL____Y_S20120.30_E20190.70</v>
      </c>
      <c r="D939" s="29"/>
      <c r="E939" s="29"/>
      <c r="F939" s="29"/>
      <c r="G939" s="29" t="s">
        <v>9135</v>
      </c>
      <c r="H939" s="29">
        <f>VLOOKUP(G939,开关状态表!B:I,7,FALSE)</f>
        <v>1</v>
      </c>
      <c r="I939" s="29">
        <v>360.3</v>
      </c>
      <c r="J939" s="161">
        <v>70.4</v>
      </c>
      <c r="K939" s="29" t="s">
        <v>8732</v>
      </c>
      <c r="L939" s="29"/>
      <c r="M939" s="158" t="s">
        <v>8871</v>
      </c>
      <c r="N939" s="156">
        <f t="shared" si="124"/>
        <v>27960.3</v>
      </c>
      <c r="O939" s="156">
        <f t="shared" si="125"/>
        <v>28030.7</v>
      </c>
      <c r="P939" s="156">
        <f t="shared" si="126"/>
        <v>20120.3</v>
      </c>
      <c r="Q939" s="156">
        <f t="shared" si="127"/>
        <v>20190.7</v>
      </c>
      <c r="R939" s="29" t="str">
        <f>VLOOKUP(VLOOKUP(G939,开关状态表!B:H,2,FALSE),矩阵信息表!B:H,2,FALSE)</f>
        <v>CS26</v>
      </c>
      <c r="S939" s="29" t="str">
        <f>VLOOKUP(G939,开关状态表!B:H,5,FALSE)</f>
        <v>RD27R</v>
      </c>
      <c r="T939" s="29" t="str">
        <f>VLOOKUP(G939,开关状态表!B:H,6,FALSE)</f>
        <v>TY27L</v>
      </c>
      <c r="U939" s="29">
        <f>VLOOKUP(R939&amp;"-"&amp;S939,通道清单!C:L,8,FALSE)</f>
        <v>440</v>
      </c>
      <c r="V939" s="29">
        <f>VLOOKUP(R939&amp;"-"&amp;S939,通道清单!C:L,9,FALSE)</f>
        <v>27600</v>
      </c>
      <c r="W939" s="29">
        <f>VLOOKUP(R939&amp;"-"&amp;S939,通道清单!C:L,10,FALSE)</f>
        <v>28040</v>
      </c>
      <c r="X939" s="29">
        <f>VLOOKUP(R939&amp;"-"&amp;T939,通道清单!C:L,9,FALSE)</f>
        <v>19760</v>
      </c>
      <c r="Y939" s="29">
        <f>VLOOKUP(R939&amp;"-"&amp;T939,通道清单!C:L,10,FALSE)</f>
        <v>20200</v>
      </c>
    </row>
    <row r="940" ht="15" hidden="1" spans="1:25">
      <c r="A940" s="29">
        <f t="shared" si="128"/>
        <v>939</v>
      </c>
      <c r="B940" s="29" t="str">
        <f t="shared" si="123"/>
        <v>CS26-1-1-[7][7]-OFF0-BW52.8</v>
      </c>
      <c r="C940" s="29" t="str">
        <f>R940&amp;"_BW"&amp;TEXT(O940-N940,"000.00")&amp;"_U"&amp;VLOOKUP(R940&amp;"-"&amp;S940,通道清单!C:L,5,FALSE)&amp;LEFT("_____",5-LEN(VLOOKUP(R940&amp;"-"&amp;S940,通道清单!C:L,4,FALSE)))&amp;VLOOKUP(R940&amp;"-"&amp;S940,通道清单!C:L,4,FALSE)&amp;"_S"&amp;TEXT(N940,"00000.00")&amp;"_E"&amp;TEXT(O940,"00000.00")&amp;"_D"&amp;VLOOKUP(R940&amp;"-"&amp;T940,通道清单!C:L,5,FALSE)&amp;LEFT("_____",5-LEN(VLOOKUP(R940&amp;"-"&amp;T940,通道清单!C:L,4,FALSE)))&amp;VLOOKUP(R940&amp;"-"&amp;T940,通道清单!C:L,4,FALSE)&amp;"_S"&amp;TEXT(P940,"00000.00")&amp;"_E"&amp;TEXT(Q940,"00000.00")</f>
        <v>CS26_BW052.80_UR____D_S27600.00_E27652.80_DL____Y_S19760.00_E19812.80</v>
      </c>
      <c r="D940" s="29"/>
      <c r="E940" s="29"/>
      <c r="F940" s="29"/>
      <c r="G940" s="29" t="s">
        <v>9135</v>
      </c>
      <c r="H940" s="29">
        <f>VLOOKUP(G940,开关状态表!B:I,7,FALSE)</f>
        <v>1</v>
      </c>
      <c r="I940" s="29">
        <v>0</v>
      </c>
      <c r="J940" s="161">
        <v>52.8</v>
      </c>
      <c r="K940" s="29" t="s">
        <v>8732</v>
      </c>
      <c r="L940" s="29"/>
      <c r="M940" s="158" t="s">
        <v>9050</v>
      </c>
      <c r="N940" s="156">
        <f t="shared" si="124"/>
        <v>27600</v>
      </c>
      <c r="O940" s="156">
        <f t="shared" si="125"/>
        <v>27652.8</v>
      </c>
      <c r="P940" s="156">
        <f t="shared" si="126"/>
        <v>19760</v>
      </c>
      <c r="Q940" s="156">
        <f t="shared" si="127"/>
        <v>19812.8</v>
      </c>
      <c r="R940" s="29" t="str">
        <f>VLOOKUP(VLOOKUP(G940,开关状态表!B:H,2,FALSE),矩阵信息表!B:H,2,FALSE)</f>
        <v>CS26</v>
      </c>
      <c r="S940" s="29" t="str">
        <f>VLOOKUP(G940,开关状态表!B:H,5,FALSE)</f>
        <v>RD27R</v>
      </c>
      <c r="T940" s="29" t="str">
        <f>VLOOKUP(G940,开关状态表!B:H,6,FALSE)</f>
        <v>TY27L</v>
      </c>
      <c r="U940" s="29">
        <f>VLOOKUP(R940&amp;"-"&amp;S940,通道清单!C:L,8,FALSE)</f>
        <v>440</v>
      </c>
      <c r="V940" s="29">
        <f>VLOOKUP(R940&amp;"-"&amp;S940,通道清单!C:L,9,FALSE)</f>
        <v>27600</v>
      </c>
      <c r="W940" s="29">
        <f>VLOOKUP(R940&amp;"-"&amp;S940,通道清单!C:L,10,FALSE)</f>
        <v>28040</v>
      </c>
      <c r="X940" s="29">
        <f>VLOOKUP(R940&amp;"-"&amp;T940,通道清单!C:L,9,FALSE)</f>
        <v>19760</v>
      </c>
      <c r="Y940" s="29">
        <f>VLOOKUP(R940&amp;"-"&amp;T940,通道清单!C:L,10,FALSE)</f>
        <v>20200</v>
      </c>
    </row>
    <row r="941" ht="15" hidden="1" spans="1:25">
      <c r="A941" s="29">
        <f t="shared" si="128"/>
        <v>940</v>
      </c>
      <c r="B941" s="29" t="str">
        <f t="shared" si="123"/>
        <v>CS26-1-1-[4][4]-OFF0-BW1.05</v>
      </c>
      <c r="C941" s="29" t="str">
        <f>R941&amp;"_BW"&amp;TEXT(O941-N941,"000.00")&amp;"_U"&amp;VLOOKUP(R941&amp;"-"&amp;S941,通道清单!C:L,5,FALSE)&amp;LEFT("_____",5-LEN(VLOOKUP(R941&amp;"-"&amp;S941,通道清单!C:L,4,FALSE)))&amp;VLOOKUP(R941&amp;"-"&amp;S941,通道清单!C:L,4,FALSE)&amp;"_S"&amp;TEXT(N941,"00000.00")&amp;"_E"&amp;TEXT(O941,"00000.00")&amp;"_D"&amp;VLOOKUP(R941&amp;"-"&amp;T941,通道清单!C:L,5,FALSE)&amp;LEFT("_____",5-LEN(VLOOKUP(R941&amp;"-"&amp;T941,通道清单!C:L,4,FALSE)))&amp;VLOOKUP(R941&amp;"-"&amp;T941,通道清单!C:L,4,FALSE)&amp;"_S"&amp;TEXT(P941,"00000.00")&amp;"_E"&amp;TEXT(Q941,"00000.00")</f>
        <v>CS26_BW001.05_UL____D_S28170.00_E28171.05_DR____Y_S19260.00_E19261.05</v>
      </c>
      <c r="D941" s="29"/>
      <c r="E941" s="29"/>
      <c r="F941" s="29"/>
      <c r="G941" s="29" t="s">
        <v>9136</v>
      </c>
      <c r="H941" s="29">
        <f>VLOOKUP(G941,开关状态表!B:I,7,FALSE)</f>
        <v>1</v>
      </c>
      <c r="I941" s="29">
        <v>0</v>
      </c>
      <c r="J941" s="161">
        <v>1.05</v>
      </c>
      <c r="K941" s="29" t="s">
        <v>8732</v>
      </c>
      <c r="L941" s="29"/>
      <c r="M941" s="158" t="s">
        <v>8871</v>
      </c>
      <c r="N941" s="156">
        <f t="shared" si="124"/>
        <v>28170</v>
      </c>
      <c r="O941" s="156">
        <f t="shared" si="125"/>
        <v>28171.05</v>
      </c>
      <c r="P941" s="156">
        <f t="shared" si="126"/>
        <v>19260</v>
      </c>
      <c r="Q941" s="156">
        <f t="shared" si="127"/>
        <v>19261.05</v>
      </c>
      <c r="R941" s="29" t="str">
        <f>VLOOKUP(VLOOKUP(G941,开关状态表!B:H,2,FALSE),矩阵信息表!B:H,2,FALSE)</f>
        <v>CS26</v>
      </c>
      <c r="S941" s="29" t="str">
        <f>VLOOKUP(G941,开关状态表!B:H,5,FALSE)</f>
        <v>RD33L</v>
      </c>
      <c r="T941" s="29" t="str">
        <f>VLOOKUP(G941,开关状态表!B:H,6,FALSE)</f>
        <v>TY33R</v>
      </c>
      <c r="U941" s="29">
        <f>VLOOKUP(R941&amp;"-"&amp;S941,通道清单!C:L,8,FALSE)</f>
        <v>440</v>
      </c>
      <c r="V941" s="29">
        <f>VLOOKUP(R941&amp;"-"&amp;S941,通道清单!C:L,9,FALSE)</f>
        <v>28170</v>
      </c>
      <c r="W941" s="29">
        <f>VLOOKUP(R941&amp;"-"&amp;S941,通道清单!C:L,10,FALSE)</f>
        <v>28610</v>
      </c>
      <c r="X941" s="29">
        <f>VLOOKUP(R941&amp;"-"&amp;T941,通道清单!C:L,9,FALSE)</f>
        <v>19260</v>
      </c>
      <c r="Y941" s="29">
        <f>VLOOKUP(R941&amp;"-"&amp;T941,通道清单!C:L,10,FALSE)</f>
        <v>19700</v>
      </c>
    </row>
    <row r="942" ht="15" hidden="1" spans="1:25">
      <c r="A942" s="29">
        <f t="shared" si="128"/>
        <v>941</v>
      </c>
      <c r="B942" s="29" t="str">
        <f t="shared" si="123"/>
        <v>CS26-1-1-[4][4]-OFF79.7-BW110</v>
      </c>
      <c r="C942" s="29" t="str">
        <f>R942&amp;"_BW"&amp;TEXT(O942-N942,"000.00")&amp;"_U"&amp;VLOOKUP(R942&amp;"-"&amp;S942,通道清单!C:L,5,FALSE)&amp;LEFT("_____",5-LEN(VLOOKUP(R942&amp;"-"&amp;S942,通道清单!C:L,4,FALSE)))&amp;VLOOKUP(R942&amp;"-"&amp;S942,通道清单!C:L,4,FALSE)&amp;"_S"&amp;TEXT(N942,"00000.00")&amp;"_E"&amp;TEXT(O942,"00000.00")&amp;"_D"&amp;VLOOKUP(R942&amp;"-"&amp;T942,通道清单!C:L,5,FALSE)&amp;LEFT("_____",5-LEN(VLOOKUP(R942&amp;"-"&amp;T942,通道清单!C:L,4,FALSE)))&amp;VLOOKUP(R942&amp;"-"&amp;T942,通道清单!C:L,4,FALSE)&amp;"_S"&amp;TEXT(P942,"00000.00")&amp;"_E"&amp;TEXT(Q942,"00000.00")</f>
        <v>CS26_BW110.00_UL____D_S28249.70_E28359.70_DR____Y_S19339.70_E19449.70</v>
      </c>
      <c r="D942" s="29"/>
      <c r="E942" s="29"/>
      <c r="F942" s="29"/>
      <c r="G942" s="29" t="s">
        <v>9136</v>
      </c>
      <c r="H942" s="29">
        <f>VLOOKUP(G942,开关状态表!B:I,7,FALSE)</f>
        <v>1</v>
      </c>
      <c r="I942" s="29">
        <v>79.7</v>
      </c>
      <c r="J942" s="161">
        <v>110</v>
      </c>
      <c r="K942" s="29" t="s">
        <v>8732</v>
      </c>
      <c r="L942" s="29"/>
      <c r="M942" s="158" t="s">
        <v>8871</v>
      </c>
      <c r="N942" s="156">
        <f t="shared" si="124"/>
        <v>28249.7</v>
      </c>
      <c r="O942" s="156">
        <f t="shared" si="125"/>
        <v>28359.7</v>
      </c>
      <c r="P942" s="156">
        <f t="shared" si="126"/>
        <v>19339.7</v>
      </c>
      <c r="Q942" s="156">
        <f t="shared" si="127"/>
        <v>19449.7</v>
      </c>
      <c r="R942" s="29" t="str">
        <f>VLOOKUP(VLOOKUP(G942,开关状态表!B:H,2,FALSE),矩阵信息表!B:H,2,FALSE)</f>
        <v>CS26</v>
      </c>
      <c r="S942" s="29" t="str">
        <f>VLOOKUP(G942,开关状态表!B:H,5,FALSE)</f>
        <v>RD33L</v>
      </c>
      <c r="T942" s="29" t="str">
        <f>VLOOKUP(G942,开关状态表!B:H,6,FALSE)</f>
        <v>TY33R</v>
      </c>
      <c r="U942" s="29">
        <f>VLOOKUP(R942&amp;"-"&amp;S942,通道清单!C:L,8,FALSE)</f>
        <v>440</v>
      </c>
      <c r="V942" s="29">
        <f>VLOOKUP(R942&amp;"-"&amp;S942,通道清单!C:L,9,FALSE)</f>
        <v>28170</v>
      </c>
      <c r="W942" s="29">
        <f>VLOOKUP(R942&amp;"-"&amp;S942,通道清单!C:L,10,FALSE)</f>
        <v>28610</v>
      </c>
      <c r="X942" s="29">
        <f>VLOOKUP(R942&amp;"-"&amp;T942,通道清单!C:L,9,FALSE)</f>
        <v>19260</v>
      </c>
      <c r="Y942" s="29">
        <f>VLOOKUP(R942&amp;"-"&amp;T942,通道清单!C:L,10,FALSE)</f>
        <v>19700</v>
      </c>
    </row>
    <row r="943" ht="15" hidden="1" spans="1:25">
      <c r="A943" s="29">
        <f t="shared" si="128"/>
        <v>942</v>
      </c>
      <c r="B943" s="29" t="str">
        <f t="shared" si="123"/>
        <v>CS26-1-1-[4][4]-OFF9.3-BW70.4</v>
      </c>
      <c r="C943" s="29" t="str">
        <f>R943&amp;"_BW"&amp;TEXT(O943-N943,"000.00")&amp;"_U"&amp;VLOOKUP(R943&amp;"-"&amp;S943,通道清单!C:L,5,FALSE)&amp;LEFT("_____",5-LEN(VLOOKUP(R943&amp;"-"&amp;S943,通道清单!C:L,4,FALSE)))&amp;VLOOKUP(R943&amp;"-"&amp;S943,通道清单!C:L,4,FALSE)&amp;"_S"&amp;TEXT(N943,"00000.00")&amp;"_E"&amp;TEXT(O943,"00000.00")&amp;"_D"&amp;VLOOKUP(R943&amp;"-"&amp;T943,通道清单!C:L,5,FALSE)&amp;LEFT("_____",5-LEN(VLOOKUP(R943&amp;"-"&amp;T943,通道清单!C:L,4,FALSE)))&amp;VLOOKUP(R943&amp;"-"&amp;T943,通道清单!C:L,4,FALSE)&amp;"_S"&amp;TEXT(P943,"00000.00")&amp;"_E"&amp;TEXT(Q943,"00000.00")</f>
        <v>CS26_BW070.40_UL____D_S28179.30_E28249.70_DR____Y_S19269.30_E19339.70</v>
      </c>
      <c r="D943" s="29"/>
      <c r="E943" s="29"/>
      <c r="F943" s="29"/>
      <c r="G943" s="29" t="s">
        <v>9136</v>
      </c>
      <c r="H943" s="29">
        <f>VLOOKUP(G943,开关状态表!B:I,7,FALSE)</f>
        <v>1</v>
      </c>
      <c r="I943" s="29">
        <v>9.3</v>
      </c>
      <c r="J943" s="161">
        <v>70.4</v>
      </c>
      <c r="K943" s="29" t="s">
        <v>8732</v>
      </c>
      <c r="L943" s="29"/>
      <c r="M943" s="158" t="s">
        <v>8871</v>
      </c>
      <c r="N943" s="156">
        <f t="shared" si="124"/>
        <v>28179.3</v>
      </c>
      <c r="O943" s="156">
        <f t="shared" si="125"/>
        <v>28249.7</v>
      </c>
      <c r="P943" s="156">
        <f t="shared" si="126"/>
        <v>19269.3</v>
      </c>
      <c r="Q943" s="156">
        <f t="shared" si="127"/>
        <v>19339.7</v>
      </c>
      <c r="R943" s="29" t="str">
        <f>VLOOKUP(VLOOKUP(G943,开关状态表!B:H,2,FALSE),矩阵信息表!B:H,2,FALSE)</f>
        <v>CS26</v>
      </c>
      <c r="S943" s="29" t="str">
        <f>VLOOKUP(G943,开关状态表!B:H,5,FALSE)</f>
        <v>RD33L</v>
      </c>
      <c r="T943" s="29" t="str">
        <f>VLOOKUP(G943,开关状态表!B:H,6,FALSE)</f>
        <v>TY33R</v>
      </c>
      <c r="U943" s="29">
        <f>VLOOKUP(R943&amp;"-"&amp;S943,通道清单!C:L,8,FALSE)</f>
        <v>440</v>
      </c>
      <c r="V943" s="29">
        <f>VLOOKUP(R943&amp;"-"&amp;S943,通道清单!C:L,9,FALSE)</f>
        <v>28170</v>
      </c>
      <c r="W943" s="29">
        <f>VLOOKUP(R943&amp;"-"&amp;S943,通道清单!C:L,10,FALSE)</f>
        <v>28610</v>
      </c>
      <c r="X943" s="29">
        <f>VLOOKUP(R943&amp;"-"&amp;T943,通道清单!C:L,9,FALSE)</f>
        <v>19260</v>
      </c>
      <c r="Y943" s="29">
        <f>VLOOKUP(R943&amp;"-"&amp;T943,通道清单!C:L,10,FALSE)</f>
        <v>19700</v>
      </c>
    </row>
    <row r="944" ht="15" hidden="1" spans="1:25">
      <c r="A944" s="29">
        <f t="shared" si="128"/>
        <v>943</v>
      </c>
      <c r="B944" s="29" t="str">
        <f t="shared" si="123"/>
        <v>CS26-1-1-[4][4]-OFF387.2-BW52.8</v>
      </c>
      <c r="C944" s="29" t="str">
        <f>R944&amp;"_BW"&amp;TEXT(O944-N944,"000.00")&amp;"_U"&amp;VLOOKUP(R944&amp;"-"&amp;S944,通道清单!C:L,5,FALSE)&amp;LEFT("_____",5-LEN(VLOOKUP(R944&amp;"-"&amp;S944,通道清单!C:L,4,FALSE)))&amp;VLOOKUP(R944&amp;"-"&amp;S944,通道清单!C:L,4,FALSE)&amp;"_S"&amp;TEXT(N944,"00000.00")&amp;"_E"&amp;TEXT(O944,"00000.00")&amp;"_D"&amp;VLOOKUP(R944&amp;"-"&amp;T944,通道清单!C:L,5,FALSE)&amp;LEFT("_____",5-LEN(VLOOKUP(R944&amp;"-"&amp;T944,通道清单!C:L,4,FALSE)))&amp;VLOOKUP(R944&amp;"-"&amp;T944,通道清单!C:L,4,FALSE)&amp;"_S"&amp;TEXT(P944,"00000.00")&amp;"_E"&amp;TEXT(Q944,"00000.00")</f>
        <v>CS26_BW052.80_UL____D_S28557.20_E28610.00_DR____Y_S19647.20_E19700.00</v>
      </c>
      <c r="D944" s="29"/>
      <c r="E944" s="29"/>
      <c r="F944" s="29"/>
      <c r="G944" s="29" t="s">
        <v>9136</v>
      </c>
      <c r="H944" s="29">
        <f>VLOOKUP(G944,开关状态表!B:I,7,FALSE)</f>
        <v>1</v>
      </c>
      <c r="I944" s="29">
        <v>387.2</v>
      </c>
      <c r="J944" s="161">
        <v>52.8</v>
      </c>
      <c r="K944" s="29" t="s">
        <v>8732</v>
      </c>
      <c r="L944" s="29"/>
      <c r="M944" s="158" t="s">
        <v>9050</v>
      </c>
      <c r="N944" s="156">
        <f t="shared" si="124"/>
        <v>28557.2</v>
      </c>
      <c r="O944" s="156">
        <f t="shared" si="125"/>
        <v>28610</v>
      </c>
      <c r="P944" s="156">
        <f t="shared" si="126"/>
        <v>19647.2</v>
      </c>
      <c r="Q944" s="156">
        <f t="shared" si="127"/>
        <v>19700</v>
      </c>
      <c r="R944" s="29" t="str">
        <f>VLOOKUP(VLOOKUP(G944,开关状态表!B:H,2,FALSE),矩阵信息表!B:H,2,FALSE)</f>
        <v>CS26</v>
      </c>
      <c r="S944" s="29" t="str">
        <f>VLOOKUP(G944,开关状态表!B:H,5,FALSE)</f>
        <v>RD33L</v>
      </c>
      <c r="T944" s="29" t="str">
        <f>VLOOKUP(G944,开关状态表!B:H,6,FALSE)</f>
        <v>TY33R</v>
      </c>
      <c r="U944" s="29">
        <f>VLOOKUP(R944&amp;"-"&amp;S944,通道清单!C:L,8,FALSE)</f>
        <v>440</v>
      </c>
      <c r="V944" s="29">
        <f>VLOOKUP(R944&amp;"-"&amp;S944,通道清单!C:L,9,FALSE)</f>
        <v>28170</v>
      </c>
      <c r="W944" s="29">
        <f>VLOOKUP(R944&amp;"-"&amp;S944,通道清单!C:L,10,FALSE)</f>
        <v>28610</v>
      </c>
      <c r="X944" s="29">
        <f>VLOOKUP(R944&amp;"-"&amp;T944,通道清单!C:L,9,FALSE)</f>
        <v>19260</v>
      </c>
      <c r="Y944" s="29">
        <f>VLOOKUP(R944&amp;"-"&amp;T944,通道清单!C:L,10,FALSE)</f>
        <v>19700</v>
      </c>
    </row>
    <row r="945" ht="15" hidden="1" spans="1:25">
      <c r="A945" s="29">
        <f t="shared" si="128"/>
        <v>944</v>
      </c>
      <c r="B945" s="29" t="str">
        <f t="shared" si="123"/>
        <v>CS26-1-1-[8][8]-OFF438.95-BW1.05</v>
      </c>
      <c r="C945" s="29" t="str">
        <f>R945&amp;"_BW"&amp;TEXT(O945-N945,"000.00")&amp;"_U"&amp;VLOOKUP(R945&amp;"-"&amp;S945,通道清单!C:L,5,FALSE)&amp;LEFT("_____",5-LEN(VLOOKUP(R945&amp;"-"&amp;S945,通道清单!C:L,4,FALSE)))&amp;VLOOKUP(R945&amp;"-"&amp;S945,通道清单!C:L,4,FALSE)&amp;"_S"&amp;TEXT(N945,"00000.00")&amp;"_E"&amp;TEXT(O945,"00000.00")&amp;"_D"&amp;VLOOKUP(R945&amp;"-"&amp;T945,通道清单!C:L,5,FALSE)&amp;LEFT("_____",5-LEN(VLOOKUP(R945&amp;"-"&amp;T945,通道清单!C:L,4,FALSE)))&amp;VLOOKUP(R945&amp;"-"&amp;T945,通道清单!C:L,4,FALSE)&amp;"_S"&amp;TEXT(P945,"00000.00")&amp;"_E"&amp;TEXT(Q945,"00000.00")</f>
        <v>CS26_BW001.05_UR____D_S29108.95_E29110.00_DL____Y_S20198.95_E20200.00</v>
      </c>
      <c r="D945" s="29"/>
      <c r="E945" s="29"/>
      <c r="F945" s="29"/>
      <c r="G945" s="29" t="s">
        <v>9137</v>
      </c>
      <c r="H945" s="29">
        <f>VLOOKUP(G945,开关状态表!B:I,7,FALSE)</f>
        <v>1</v>
      </c>
      <c r="I945" s="29">
        <v>438.95</v>
      </c>
      <c r="J945" s="161">
        <v>1.05</v>
      </c>
      <c r="K945" s="29" t="s">
        <v>8732</v>
      </c>
      <c r="L945" s="29"/>
      <c r="M945" s="158" t="s">
        <v>8871</v>
      </c>
      <c r="N945" s="156">
        <f t="shared" si="124"/>
        <v>29108.95</v>
      </c>
      <c r="O945" s="156">
        <f t="shared" si="125"/>
        <v>29110</v>
      </c>
      <c r="P945" s="156">
        <f t="shared" si="126"/>
        <v>20198.95</v>
      </c>
      <c r="Q945" s="156">
        <f t="shared" si="127"/>
        <v>20200</v>
      </c>
      <c r="R945" s="29" t="str">
        <f>VLOOKUP(VLOOKUP(G945,开关状态表!B:H,2,FALSE),矩阵信息表!B:H,2,FALSE)</f>
        <v>CS26</v>
      </c>
      <c r="S945" s="29" t="str">
        <f>VLOOKUP(G945,开关状态表!B:H,5,FALSE)</f>
        <v>RD39R</v>
      </c>
      <c r="T945" s="29" t="str">
        <f>VLOOKUP(G945,开关状态表!B:H,6,FALSE)</f>
        <v>TY39L</v>
      </c>
      <c r="U945" s="29">
        <f>VLOOKUP(R945&amp;"-"&amp;S945,通道清单!C:L,8,FALSE)</f>
        <v>440</v>
      </c>
      <c r="V945" s="29">
        <f>VLOOKUP(R945&amp;"-"&amp;S945,通道清单!C:L,9,FALSE)</f>
        <v>28670</v>
      </c>
      <c r="W945" s="29">
        <f>VLOOKUP(R945&amp;"-"&amp;S945,通道清单!C:L,10,FALSE)</f>
        <v>29110</v>
      </c>
      <c r="X945" s="29">
        <f>VLOOKUP(R945&amp;"-"&amp;T945,通道清单!C:L,9,FALSE)</f>
        <v>19760</v>
      </c>
      <c r="Y945" s="29">
        <f>VLOOKUP(R945&amp;"-"&amp;T945,通道清单!C:L,10,FALSE)</f>
        <v>20200</v>
      </c>
    </row>
    <row r="946" ht="15" hidden="1" spans="1:25">
      <c r="A946" s="29">
        <f t="shared" si="128"/>
        <v>945</v>
      </c>
      <c r="B946" s="29" t="str">
        <f t="shared" si="123"/>
        <v>CS26-1-1-[8][8]-OFF250.3-BW110</v>
      </c>
      <c r="C946" s="29" t="str">
        <f>R946&amp;"_BW"&amp;TEXT(O946-N946,"000.00")&amp;"_U"&amp;VLOOKUP(R946&amp;"-"&amp;S946,通道清单!C:L,5,FALSE)&amp;LEFT("_____",5-LEN(VLOOKUP(R946&amp;"-"&amp;S946,通道清单!C:L,4,FALSE)))&amp;VLOOKUP(R946&amp;"-"&amp;S946,通道清单!C:L,4,FALSE)&amp;"_S"&amp;TEXT(N946,"00000.00")&amp;"_E"&amp;TEXT(O946,"00000.00")&amp;"_D"&amp;VLOOKUP(R946&amp;"-"&amp;T946,通道清单!C:L,5,FALSE)&amp;LEFT("_____",5-LEN(VLOOKUP(R946&amp;"-"&amp;T946,通道清单!C:L,4,FALSE)))&amp;VLOOKUP(R946&amp;"-"&amp;T946,通道清单!C:L,4,FALSE)&amp;"_S"&amp;TEXT(P946,"00000.00")&amp;"_E"&amp;TEXT(Q946,"00000.00")</f>
        <v>CS26_BW110.00_UR____D_S28920.30_E29030.30_DL____Y_S20010.30_E20120.30</v>
      </c>
      <c r="D946" s="29"/>
      <c r="E946" s="29"/>
      <c r="F946" s="29"/>
      <c r="G946" s="29" t="s">
        <v>9137</v>
      </c>
      <c r="H946" s="29">
        <f>VLOOKUP(G946,开关状态表!B:I,7,FALSE)</f>
        <v>1</v>
      </c>
      <c r="I946" s="29">
        <v>250.3</v>
      </c>
      <c r="J946" s="161">
        <v>110</v>
      </c>
      <c r="K946" s="29" t="s">
        <v>8732</v>
      </c>
      <c r="L946" s="29"/>
      <c r="M946" s="158" t="s">
        <v>8871</v>
      </c>
      <c r="N946" s="156">
        <f t="shared" si="124"/>
        <v>28920.3</v>
      </c>
      <c r="O946" s="156">
        <f t="shared" si="125"/>
        <v>29030.3</v>
      </c>
      <c r="P946" s="156">
        <f t="shared" si="126"/>
        <v>20010.3</v>
      </c>
      <c r="Q946" s="156">
        <f t="shared" si="127"/>
        <v>20120.3</v>
      </c>
      <c r="R946" s="29" t="str">
        <f>VLOOKUP(VLOOKUP(G946,开关状态表!B:H,2,FALSE),矩阵信息表!B:H,2,FALSE)</f>
        <v>CS26</v>
      </c>
      <c r="S946" s="29" t="str">
        <f>VLOOKUP(G946,开关状态表!B:H,5,FALSE)</f>
        <v>RD39R</v>
      </c>
      <c r="T946" s="29" t="str">
        <f>VLOOKUP(G946,开关状态表!B:H,6,FALSE)</f>
        <v>TY39L</v>
      </c>
      <c r="U946" s="29">
        <f>VLOOKUP(R946&amp;"-"&amp;S946,通道清单!C:L,8,FALSE)</f>
        <v>440</v>
      </c>
      <c r="V946" s="29">
        <f>VLOOKUP(R946&amp;"-"&amp;S946,通道清单!C:L,9,FALSE)</f>
        <v>28670</v>
      </c>
      <c r="W946" s="29">
        <f>VLOOKUP(R946&amp;"-"&amp;S946,通道清单!C:L,10,FALSE)</f>
        <v>29110</v>
      </c>
      <c r="X946" s="29">
        <f>VLOOKUP(R946&amp;"-"&amp;T946,通道清单!C:L,9,FALSE)</f>
        <v>19760</v>
      </c>
      <c r="Y946" s="29">
        <f>VLOOKUP(R946&amp;"-"&amp;T946,通道清单!C:L,10,FALSE)</f>
        <v>20200</v>
      </c>
    </row>
    <row r="947" ht="15" hidden="1" spans="1:25">
      <c r="A947" s="29">
        <f t="shared" si="128"/>
        <v>946</v>
      </c>
      <c r="B947" s="29" t="str">
        <f t="shared" si="123"/>
        <v>CS26-1-1-[8][8]-OFF360.3-BW70.4</v>
      </c>
      <c r="C947" s="29" t="str">
        <f>R947&amp;"_BW"&amp;TEXT(O947-N947,"000.00")&amp;"_U"&amp;VLOOKUP(R947&amp;"-"&amp;S947,通道清单!C:L,5,FALSE)&amp;LEFT("_____",5-LEN(VLOOKUP(R947&amp;"-"&amp;S947,通道清单!C:L,4,FALSE)))&amp;VLOOKUP(R947&amp;"-"&amp;S947,通道清单!C:L,4,FALSE)&amp;"_S"&amp;TEXT(N947,"00000.00")&amp;"_E"&amp;TEXT(O947,"00000.00")&amp;"_D"&amp;VLOOKUP(R947&amp;"-"&amp;T947,通道清单!C:L,5,FALSE)&amp;LEFT("_____",5-LEN(VLOOKUP(R947&amp;"-"&amp;T947,通道清单!C:L,4,FALSE)))&amp;VLOOKUP(R947&amp;"-"&amp;T947,通道清单!C:L,4,FALSE)&amp;"_S"&amp;TEXT(P947,"00000.00")&amp;"_E"&amp;TEXT(Q947,"00000.00")</f>
        <v>CS26_BW070.40_UR____D_S29030.30_E29100.70_DL____Y_S20120.30_E20190.70</v>
      </c>
      <c r="D947" s="29"/>
      <c r="E947" s="29"/>
      <c r="F947" s="29"/>
      <c r="G947" s="29" t="s">
        <v>9137</v>
      </c>
      <c r="H947" s="29">
        <f>VLOOKUP(G947,开关状态表!B:I,7,FALSE)</f>
        <v>1</v>
      </c>
      <c r="I947" s="29">
        <v>360.3</v>
      </c>
      <c r="J947" s="161">
        <v>70.4</v>
      </c>
      <c r="K947" s="29" t="s">
        <v>8732</v>
      </c>
      <c r="L947" s="29"/>
      <c r="M947" s="158" t="s">
        <v>8871</v>
      </c>
      <c r="N947" s="156">
        <f t="shared" si="124"/>
        <v>29030.3</v>
      </c>
      <c r="O947" s="156">
        <f t="shared" si="125"/>
        <v>29100.7</v>
      </c>
      <c r="P947" s="156">
        <f t="shared" si="126"/>
        <v>20120.3</v>
      </c>
      <c r="Q947" s="156">
        <f t="shared" si="127"/>
        <v>20190.7</v>
      </c>
      <c r="R947" s="29" t="str">
        <f>VLOOKUP(VLOOKUP(G947,开关状态表!B:H,2,FALSE),矩阵信息表!B:H,2,FALSE)</f>
        <v>CS26</v>
      </c>
      <c r="S947" s="29" t="str">
        <f>VLOOKUP(G947,开关状态表!B:H,5,FALSE)</f>
        <v>RD39R</v>
      </c>
      <c r="T947" s="29" t="str">
        <f>VLOOKUP(G947,开关状态表!B:H,6,FALSE)</f>
        <v>TY39L</v>
      </c>
      <c r="U947" s="29">
        <f>VLOOKUP(R947&amp;"-"&amp;S947,通道清单!C:L,8,FALSE)</f>
        <v>440</v>
      </c>
      <c r="V947" s="29">
        <f>VLOOKUP(R947&amp;"-"&amp;S947,通道清单!C:L,9,FALSE)</f>
        <v>28670</v>
      </c>
      <c r="W947" s="29">
        <f>VLOOKUP(R947&amp;"-"&amp;S947,通道清单!C:L,10,FALSE)</f>
        <v>29110</v>
      </c>
      <c r="X947" s="29">
        <f>VLOOKUP(R947&amp;"-"&amp;T947,通道清单!C:L,9,FALSE)</f>
        <v>19760</v>
      </c>
      <c r="Y947" s="29">
        <f>VLOOKUP(R947&amp;"-"&amp;T947,通道清单!C:L,10,FALSE)</f>
        <v>20200</v>
      </c>
    </row>
    <row r="948" ht="15" hidden="1" spans="1:25">
      <c r="A948" s="29">
        <f t="shared" si="128"/>
        <v>947</v>
      </c>
      <c r="B948" s="29" t="str">
        <f t="shared" ref="B948:B1011" si="129">G948&amp;"-"&amp;"OFF"&amp;I948&amp;"-BW"&amp;J948</f>
        <v>CS26-1-1-[8][8]-OFF0-BW52.8</v>
      </c>
      <c r="C948" s="29" t="str">
        <f>R948&amp;"_BW"&amp;TEXT(O948-N948,"000.00")&amp;"_U"&amp;VLOOKUP(R948&amp;"-"&amp;S948,通道清单!C:L,5,FALSE)&amp;LEFT("_____",5-LEN(VLOOKUP(R948&amp;"-"&amp;S948,通道清单!C:L,4,FALSE)))&amp;VLOOKUP(R948&amp;"-"&amp;S948,通道清单!C:L,4,FALSE)&amp;"_S"&amp;TEXT(N948,"00000.00")&amp;"_E"&amp;TEXT(O948,"00000.00")&amp;"_D"&amp;VLOOKUP(R948&amp;"-"&amp;T948,通道清单!C:L,5,FALSE)&amp;LEFT("_____",5-LEN(VLOOKUP(R948&amp;"-"&amp;T948,通道清单!C:L,4,FALSE)))&amp;VLOOKUP(R948&amp;"-"&amp;T948,通道清单!C:L,4,FALSE)&amp;"_S"&amp;TEXT(P948,"00000.00")&amp;"_E"&amp;TEXT(Q948,"00000.00")</f>
        <v>CS26_BW052.80_UR____D_S28670.00_E28722.80_DL____Y_S19760.00_E19812.80</v>
      </c>
      <c r="D948" s="29"/>
      <c r="E948" s="29"/>
      <c r="F948" s="29"/>
      <c r="G948" s="29" t="s">
        <v>9137</v>
      </c>
      <c r="H948" s="29">
        <f>VLOOKUP(G948,开关状态表!B:I,7,FALSE)</f>
        <v>1</v>
      </c>
      <c r="I948" s="29">
        <v>0</v>
      </c>
      <c r="J948" s="161">
        <v>52.8</v>
      </c>
      <c r="K948" s="29" t="s">
        <v>8732</v>
      </c>
      <c r="L948" s="29"/>
      <c r="M948" s="158" t="s">
        <v>9050</v>
      </c>
      <c r="N948" s="156">
        <f t="shared" ref="N948:N1011" si="130">V948+I948</f>
        <v>28670</v>
      </c>
      <c r="O948" s="156">
        <f t="shared" ref="O948:O1011" si="131">N948+J948</f>
        <v>28722.8</v>
      </c>
      <c r="P948" s="156">
        <f t="shared" ref="P948:P1011" si="132">X948+I948</f>
        <v>19760</v>
      </c>
      <c r="Q948" s="156">
        <f t="shared" ref="Q948:Q1011" si="133">P948+J948</f>
        <v>19812.8</v>
      </c>
      <c r="R948" s="29" t="str">
        <f>VLOOKUP(VLOOKUP(G948,开关状态表!B:H,2,FALSE),矩阵信息表!B:H,2,FALSE)</f>
        <v>CS26</v>
      </c>
      <c r="S948" s="29" t="str">
        <f>VLOOKUP(G948,开关状态表!B:H,5,FALSE)</f>
        <v>RD39R</v>
      </c>
      <c r="T948" s="29" t="str">
        <f>VLOOKUP(G948,开关状态表!B:H,6,FALSE)</f>
        <v>TY39L</v>
      </c>
      <c r="U948" s="29">
        <f>VLOOKUP(R948&amp;"-"&amp;S948,通道清单!C:L,8,FALSE)</f>
        <v>440</v>
      </c>
      <c r="V948" s="29">
        <f>VLOOKUP(R948&amp;"-"&amp;S948,通道清单!C:L,9,FALSE)</f>
        <v>28670</v>
      </c>
      <c r="W948" s="29">
        <f>VLOOKUP(R948&amp;"-"&amp;S948,通道清单!C:L,10,FALSE)</f>
        <v>29110</v>
      </c>
      <c r="X948" s="29">
        <f>VLOOKUP(R948&amp;"-"&amp;T948,通道清单!C:L,9,FALSE)</f>
        <v>19760</v>
      </c>
      <c r="Y948" s="29">
        <f>VLOOKUP(R948&amp;"-"&amp;T948,通道清单!C:L,10,FALSE)</f>
        <v>20200</v>
      </c>
    </row>
    <row r="949" ht="15" hidden="1" spans="1:25">
      <c r="A949" s="29">
        <f t="shared" si="128"/>
        <v>948</v>
      </c>
      <c r="B949" s="29" t="str">
        <f t="shared" si="129"/>
        <v>CS26-1-7-[1][1]-OFF0-BW47</v>
      </c>
      <c r="C949" s="29" t="str">
        <f>R949&amp;"_BW"&amp;TEXT(O949-N949,"000.00")&amp;"_U"&amp;VLOOKUP(R949&amp;"-"&amp;S949,通道清单!C:L,5,FALSE)&amp;LEFT("_____",5-LEN(VLOOKUP(R949&amp;"-"&amp;S949,通道清单!C:L,4,FALSE)))&amp;VLOOKUP(R949&amp;"-"&amp;S949,通道清单!C:L,4,FALSE)&amp;"_S"&amp;TEXT(N949,"00000.00")&amp;"_E"&amp;TEXT(O949,"00000.00")&amp;"_D"&amp;VLOOKUP(R949&amp;"-"&amp;T949,通道清单!C:L,5,FALSE)&amp;LEFT("_____",5-LEN(VLOOKUP(R949&amp;"-"&amp;T949,通道清单!C:L,4,FALSE)))&amp;VLOOKUP(R949&amp;"-"&amp;T949,通道清单!C:L,4,FALSE)&amp;"_S"&amp;TEXT(P949,"00000.00")&amp;"_E"&amp;TEXT(Q949,"00000.00")</f>
        <v>CS26_BW047.00_UL____W_S27833.00_E27880.00_DR____Y_S19993.00_E20040.00</v>
      </c>
      <c r="D949" s="29"/>
      <c r="E949" s="29"/>
      <c r="F949" s="29"/>
      <c r="G949" s="29" t="s">
        <v>9138</v>
      </c>
      <c r="H949" s="29">
        <f>VLOOKUP(G949,开关状态表!B:I,7,FALSE)</f>
        <v>1</v>
      </c>
      <c r="I949" s="29">
        <v>0</v>
      </c>
      <c r="J949" s="161">
        <v>47</v>
      </c>
      <c r="K949" s="29" t="s">
        <v>8732</v>
      </c>
      <c r="L949" s="29"/>
      <c r="M949" s="158" t="s">
        <v>9050</v>
      </c>
      <c r="N949" s="156">
        <f t="shared" si="130"/>
        <v>27833</v>
      </c>
      <c r="O949" s="156">
        <f t="shared" si="131"/>
        <v>27880</v>
      </c>
      <c r="P949" s="156">
        <f t="shared" si="132"/>
        <v>19993</v>
      </c>
      <c r="Q949" s="156">
        <f t="shared" si="133"/>
        <v>20040</v>
      </c>
      <c r="R949" s="29" t="str">
        <f>VLOOKUP(VLOOKUP(G949,开关状态表!B:H,2,FALSE),矩阵信息表!B:H,2,FALSE)</f>
        <v>CS26</v>
      </c>
      <c r="S949" s="29" t="str">
        <f>VLOOKUP(G949,开关状态表!B:H,5,FALSE)</f>
        <v>RW7L</v>
      </c>
      <c r="T949" s="29" t="str">
        <f>VLOOKUP(G949,开关状态表!B:H,6,FALSE)</f>
        <v>TY7R</v>
      </c>
      <c r="U949" s="29">
        <f>VLOOKUP(R949&amp;"-"&amp;S949,通道清单!C:L,8,FALSE)</f>
        <v>207</v>
      </c>
      <c r="V949" s="29">
        <f>VLOOKUP(R949&amp;"-"&amp;S949,通道清单!C:L,9,FALSE)</f>
        <v>27833</v>
      </c>
      <c r="W949" s="29">
        <f>VLOOKUP(R949&amp;"-"&amp;S949,通道清单!C:L,10,FALSE)</f>
        <v>28040</v>
      </c>
      <c r="X949" s="29">
        <f>VLOOKUP(R949&amp;"-"&amp;T949,通道清单!C:L,9,FALSE)</f>
        <v>19993</v>
      </c>
      <c r="Y949" s="29">
        <f>VLOOKUP(R949&amp;"-"&amp;T949,通道清单!C:L,10,FALSE)</f>
        <v>20200</v>
      </c>
    </row>
    <row r="950" ht="15" hidden="1" spans="1:25">
      <c r="A950" s="29">
        <f t="shared" si="128"/>
        <v>949</v>
      </c>
      <c r="B950" s="29" t="str">
        <f t="shared" si="129"/>
        <v>CS26-1-7-[1][1]-OFF101-BW60</v>
      </c>
      <c r="C950" s="29" t="str">
        <f>R950&amp;"_BW"&amp;TEXT(O950-N950,"000.00")&amp;"_U"&amp;VLOOKUP(R950&amp;"-"&amp;S950,通道清单!C:L,5,FALSE)&amp;LEFT("_____",5-LEN(VLOOKUP(R950&amp;"-"&amp;S950,通道清单!C:L,4,FALSE)))&amp;VLOOKUP(R950&amp;"-"&amp;S950,通道清单!C:L,4,FALSE)&amp;"_S"&amp;TEXT(N950,"00000.00")&amp;"_E"&amp;TEXT(O950,"00000.00")&amp;"_D"&amp;VLOOKUP(R950&amp;"-"&amp;T950,通道清单!C:L,5,FALSE)&amp;LEFT("_____",5-LEN(VLOOKUP(R950&amp;"-"&amp;T950,通道清单!C:L,4,FALSE)))&amp;VLOOKUP(R950&amp;"-"&amp;T950,通道清单!C:L,4,FALSE)&amp;"_S"&amp;TEXT(P950,"00000.00")&amp;"_E"&amp;TEXT(Q950,"00000.00")</f>
        <v>CS26_BW060.00_UL____W_S27934.00_E27994.00_DR____Y_S20094.00_E20154.00</v>
      </c>
      <c r="D950" s="29"/>
      <c r="E950" s="29"/>
      <c r="F950" s="29"/>
      <c r="G950" s="29" t="s">
        <v>9138</v>
      </c>
      <c r="H950" s="29">
        <f>VLOOKUP(G950,开关状态表!B:I,7,FALSE)</f>
        <v>1</v>
      </c>
      <c r="I950" s="29">
        <v>101</v>
      </c>
      <c r="J950" s="161">
        <v>60</v>
      </c>
      <c r="K950" s="29" t="s">
        <v>8732</v>
      </c>
      <c r="L950" s="29"/>
      <c r="M950" s="158" t="s">
        <v>8871</v>
      </c>
      <c r="N950" s="156">
        <f t="shared" si="130"/>
        <v>27934</v>
      </c>
      <c r="O950" s="156">
        <f t="shared" si="131"/>
        <v>27994</v>
      </c>
      <c r="P950" s="156">
        <f t="shared" si="132"/>
        <v>20094</v>
      </c>
      <c r="Q950" s="156">
        <f t="shared" si="133"/>
        <v>20154</v>
      </c>
      <c r="R950" s="29" t="str">
        <f>VLOOKUP(VLOOKUP(G950,开关状态表!B:H,2,FALSE),矩阵信息表!B:H,2,FALSE)</f>
        <v>CS26</v>
      </c>
      <c r="S950" s="29" t="str">
        <f>VLOOKUP(G950,开关状态表!B:H,5,FALSE)</f>
        <v>RW7L</v>
      </c>
      <c r="T950" s="29" t="str">
        <f>VLOOKUP(G950,开关状态表!B:H,6,FALSE)</f>
        <v>TY7R</v>
      </c>
      <c r="U950" s="29">
        <f>VLOOKUP(R950&amp;"-"&amp;S950,通道清单!C:L,8,FALSE)</f>
        <v>207</v>
      </c>
      <c r="V950" s="29">
        <f>VLOOKUP(R950&amp;"-"&amp;S950,通道清单!C:L,9,FALSE)</f>
        <v>27833</v>
      </c>
      <c r="W950" s="29">
        <f>VLOOKUP(R950&amp;"-"&amp;S950,通道清单!C:L,10,FALSE)</f>
        <v>28040</v>
      </c>
      <c r="X950" s="29">
        <f>VLOOKUP(R950&amp;"-"&amp;T950,通道清单!C:L,9,FALSE)</f>
        <v>19993</v>
      </c>
      <c r="Y950" s="29">
        <f>VLOOKUP(R950&amp;"-"&amp;T950,通道清单!C:L,10,FALSE)</f>
        <v>20200</v>
      </c>
    </row>
    <row r="951" ht="15" hidden="1" spans="1:25">
      <c r="A951" s="29">
        <f t="shared" si="128"/>
        <v>950</v>
      </c>
      <c r="B951" s="29" t="str">
        <f t="shared" si="129"/>
        <v>CS26-1-7-[1][1]-OFF161-BW40</v>
      </c>
      <c r="C951" s="29" t="str">
        <f>R951&amp;"_BW"&amp;TEXT(O951-N951,"000.00")&amp;"_U"&amp;VLOOKUP(R951&amp;"-"&amp;S951,通道清单!C:L,5,FALSE)&amp;LEFT("_____",5-LEN(VLOOKUP(R951&amp;"-"&amp;S951,通道清单!C:L,4,FALSE)))&amp;VLOOKUP(R951&amp;"-"&amp;S951,通道清单!C:L,4,FALSE)&amp;"_S"&amp;TEXT(N951,"00000.00")&amp;"_E"&amp;TEXT(O951,"00000.00")&amp;"_D"&amp;VLOOKUP(R951&amp;"-"&amp;T951,通道清单!C:L,5,FALSE)&amp;LEFT("_____",5-LEN(VLOOKUP(R951&amp;"-"&amp;T951,通道清单!C:L,4,FALSE)))&amp;VLOOKUP(R951&amp;"-"&amp;T951,通道清单!C:L,4,FALSE)&amp;"_S"&amp;TEXT(P951,"00000.00")&amp;"_E"&amp;TEXT(Q951,"00000.00")</f>
        <v>CS26_BW040.00_UL____W_S27994.00_E28034.00_DR____Y_S20154.00_E20194.00</v>
      </c>
      <c r="D951" s="29"/>
      <c r="E951" s="29"/>
      <c r="F951" s="29"/>
      <c r="G951" s="29" t="s">
        <v>9138</v>
      </c>
      <c r="H951" s="29">
        <f>VLOOKUP(G951,开关状态表!B:I,7,FALSE)</f>
        <v>1</v>
      </c>
      <c r="I951" s="29">
        <v>161</v>
      </c>
      <c r="J951" s="161">
        <v>40</v>
      </c>
      <c r="K951" s="29" t="s">
        <v>8732</v>
      </c>
      <c r="L951" s="29"/>
      <c r="M951" s="158" t="s">
        <v>8871</v>
      </c>
      <c r="N951" s="156">
        <f t="shared" si="130"/>
        <v>27994</v>
      </c>
      <c r="O951" s="156">
        <f t="shared" si="131"/>
        <v>28034</v>
      </c>
      <c r="P951" s="156">
        <f t="shared" si="132"/>
        <v>20154</v>
      </c>
      <c r="Q951" s="156">
        <f t="shared" si="133"/>
        <v>20194</v>
      </c>
      <c r="R951" s="29" t="str">
        <f>VLOOKUP(VLOOKUP(G951,开关状态表!B:H,2,FALSE),矩阵信息表!B:H,2,FALSE)</f>
        <v>CS26</v>
      </c>
      <c r="S951" s="29" t="str">
        <f>VLOOKUP(G951,开关状态表!B:H,5,FALSE)</f>
        <v>RW7L</v>
      </c>
      <c r="T951" s="29" t="str">
        <f>VLOOKUP(G951,开关状态表!B:H,6,FALSE)</f>
        <v>TY7R</v>
      </c>
      <c r="U951" s="29">
        <f>VLOOKUP(R951&amp;"-"&amp;S951,通道清单!C:L,8,FALSE)</f>
        <v>207</v>
      </c>
      <c r="V951" s="29">
        <f>VLOOKUP(R951&amp;"-"&amp;S951,通道清单!C:L,9,FALSE)</f>
        <v>27833</v>
      </c>
      <c r="W951" s="29">
        <f>VLOOKUP(R951&amp;"-"&amp;S951,通道清单!C:L,10,FALSE)</f>
        <v>28040</v>
      </c>
      <c r="X951" s="29">
        <f>VLOOKUP(R951&amp;"-"&amp;T951,通道清单!C:L,9,FALSE)</f>
        <v>19993</v>
      </c>
      <c r="Y951" s="29">
        <f>VLOOKUP(R951&amp;"-"&amp;T951,通道清单!C:L,10,FALSE)</f>
        <v>20200</v>
      </c>
    </row>
    <row r="952" ht="15" hidden="1" spans="1:25">
      <c r="A952" s="29">
        <f t="shared" si="128"/>
        <v>951</v>
      </c>
      <c r="B952" s="29" t="str">
        <f t="shared" si="129"/>
        <v>CS26-1-7-[1][1]-OFF205.95-BW1.05</v>
      </c>
      <c r="C952" s="29" t="str">
        <f>R952&amp;"_BW"&amp;TEXT(O952-N952,"000.00")&amp;"_U"&amp;VLOOKUP(R952&amp;"-"&amp;S952,通道清单!C:L,5,FALSE)&amp;LEFT("_____",5-LEN(VLOOKUP(R952&amp;"-"&amp;S952,通道清单!C:L,4,FALSE)))&amp;VLOOKUP(R952&amp;"-"&amp;S952,通道清单!C:L,4,FALSE)&amp;"_S"&amp;TEXT(N952,"00000.00")&amp;"_E"&amp;TEXT(O952,"00000.00")&amp;"_D"&amp;VLOOKUP(R952&amp;"-"&amp;T952,通道清单!C:L,5,FALSE)&amp;LEFT("_____",5-LEN(VLOOKUP(R952&amp;"-"&amp;T952,通道清单!C:L,4,FALSE)))&amp;VLOOKUP(R952&amp;"-"&amp;T952,通道清单!C:L,4,FALSE)&amp;"_S"&amp;TEXT(P952,"00000.00")&amp;"_E"&amp;TEXT(Q952,"00000.00")</f>
        <v>CS26_BW001.05_UL____W_S28038.95_E28040.00_DR____Y_S20198.95_E20200.00</v>
      </c>
      <c r="D952" s="29"/>
      <c r="E952" s="29"/>
      <c r="F952" s="29"/>
      <c r="G952" s="29" t="s">
        <v>9138</v>
      </c>
      <c r="H952" s="29">
        <f>VLOOKUP(G952,开关状态表!B:I,7,FALSE)</f>
        <v>1</v>
      </c>
      <c r="I952" s="29">
        <v>205.95</v>
      </c>
      <c r="J952" s="161">
        <v>1.05</v>
      </c>
      <c r="K952" s="29" t="s">
        <v>8732</v>
      </c>
      <c r="L952" s="29"/>
      <c r="M952" s="158" t="s">
        <v>8871</v>
      </c>
      <c r="N952" s="156">
        <f t="shared" si="130"/>
        <v>28038.95</v>
      </c>
      <c r="O952" s="156">
        <f t="shared" si="131"/>
        <v>28040</v>
      </c>
      <c r="P952" s="156">
        <f t="shared" si="132"/>
        <v>20198.95</v>
      </c>
      <c r="Q952" s="156">
        <f t="shared" si="133"/>
        <v>20200</v>
      </c>
      <c r="R952" s="29" t="str">
        <f>VLOOKUP(VLOOKUP(G952,开关状态表!B:H,2,FALSE),矩阵信息表!B:H,2,FALSE)</f>
        <v>CS26</v>
      </c>
      <c r="S952" s="29" t="str">
        <f>VLOOKUP(G952,开关状态表!B:H,5,FALSE)</f>
        <v>RW7L</v>
      </c>
      <c r="T952" s="29" t="str">
        <f>VLOOKUP(G952,开关状态表!B:H,6,FALSE)</f>
        <v>TY7R</v>
      </c>
      <c r="U952" s="29">
        <f>VLOOKUP(R952&amp;"-"&amp;S952,通道清单!C:L,8,FALSE)</f>
        <v>207</v>
      </c>
      <c r="V952" s="29">
        <f>VLOOKUP(R952&amp;"-"&amp;S952,通道清单!C:L,9,FALSE)</f>
        <v>27833</v>
      </c>
      <c r="W952" s="29">
        <f>VLOOKUP(R952&amp;"-"&amp;S952,通道清单!C:L,10,FALSE)</f>
        <v>28040</v>
      </c>
      <c r="X952" s="29">
        <f>VLOOKUP(R952&amp;"-"&amp;T952,通道清单!C:L,9,FALSE)</f>
        <v>19993</v>
      </c>
      <c r="Y952" s="29">
        <f>VLOOKUP(R952&amp;"-"&amp;T952,通道清单!C:L,10,FALSE)</f>
        <v>20200</v>
      </c>
    </row>
    <row r="953" ht="15" hidden="1" spans="1:25">
      <c r="A953" s="29">
        <f t="shared" si="128"/>
        <v>952</v>
      </c>
      <c r="B953" s="29" t="str">
        <f t="shared" si="129"/>
        <v>CS26-1-7-[8][8]-OFF0-BW47</v>
      </c>
      <c r="C953" s="29" t="str">
        <f>R953&amp;"_BW"&amp;TEXT(O953-N953,"000.00")&amp;"_U"&amp;VLOOKUP(R953&amp;"-"&amp;S953,通道清单!C:L,5,FALSE)&amp;LEFT("_____",5-LEN(VLOOKUP(R953&amp;"-"&amp;S953,通道清单!C:L,4,FALSE)))&amp;VLOOKUP(R953&amp;"-"&amp;S953,通道清单!C:L,4,FALSE)&amp;"_S"&amp;TEXT(N953,"00000.00")&amp;"_E"&amp;TEXT(O953,"00000.00")&amp;"_D"&amp;VLOOKUP(R953&amp;"-"&amp;T953,通道清单!C:L,5,FALSE)&amp;LEFT("_____",5-LEN(VLOOKUP(R953&amp;"-"&amp;T953,通道清单!C:L,4,FALSE)))&amp;VLOOKUP(R953&amp;"-"&amp;T953,通道清单!C:L,4,FALSE)&amp;"_S"&amp;TEXT(P953,"00000.00")&amp;"_E"&amp;TEXT(Q953,"00000.00")</f>
        <v>CS26_BW047.00_UR____W_S27833.00_E27880.00_DL____Y_S19993.00_E20040.00</v>
      </c>
      <c r="D953" s="29"/>
      <c r="E953" s="29"/>
      <c r="F953" s="29"/>
      <c r="G953" s="29" t="s">
        <v>9139</v>
      </c>
      <c r="H953" s="29">
        <f>VLOOKUP(G953,开关状态表!B:I,7,FALSE)</f>
        <v>1</v>
      </c>
      <c r="I953" s="29">
        <v>0</v>
      </c>
      <c r="J953" s="161">
        <v>47</v>
      </c>
      <c r="K953" s="29" t="s">
        <v>8732</v>
      </c>
      <c r="L953" s="29"/>
      <c r="M953" s="158" t="s">
        <v>9050</v>
      </c>
      <c r="N953" s="156">
        <f t="shared" si="130"/>
        <v>27833</v>
      </c>
      <c r="O953" s="156">
        <f t="shared" si="131"/>
        <v>27880</v>
      </c>
      <c r="P953" s="156">
        <f t="shared" si="132"/>
        <v>19993</v>
      </c>
      <c r="Q953" s="156">
        <f t="shared" si="133"/>
        <v>20040</v>
      </c>
      <c r="R953" s="29" t="str">
        <f>VLOOKUP(VLOOKUP(G953,开关状态表!B:H,2,FALSE),矩阵信息表!B:H,2,FALSE)</f>
        <v>CS26</v>
      </c>
      <c r="S953" s="29" t="str">
        <f>VLOOKUP(G953,开关状态表!B:H,5,FALSE)</f>
        <v>RW14R</v>
      </c>
      <c r="T953" s="29" t="str">
        <f>VLOOKUP(G953,开关状态表!B:H,6,FALSE)</f>
        <v>TY14L</v>
      </c>
      <c r="U953" s="29">
        <f>VLOOKUP(R953&amp;"-"&amp;S953,通道清单!C:L,8,FALSE)</f>
        <v>207</v>
      </c>
      <c r="V953" s="29">
        <f>VLOOKUP(R953&amp;"-"&amp;S953,通道清单!C:L,9,FALSE)</f>
        <v>27833</v>
      </c>
      <c r="W953" s="29">
        <f>VLOOKUP(R953&amp;"-"&amp;S953,通道清单!C:L,10,FALSE)</f>
        <v>28040</v>
      </c>
      <c r="X953" s="29">
        <f>VLOOKUP(R953&amp;"-"&amp;T953,通道清单!C:L,9,FALSE)</f>
        <v>19993</v>
      </c>
      <c r="Y953" s="29">
        <f>VLOOKUP(R953&amp;"-"&amp;T953,通道清单!C:L,10,FALSE)</f>
        <v>20200</v>
      </c>
    </row>
    <row r="954" ht="15" hidden="1" spans="1:25">
      <c r="A954" s="29">
        <f t="shared" si="128"/>
        <v>953</v>
      </c>
      <c r="B954" s="29" t="str">
        <f t="shared" si="129"/>
        <v>CS26-1-7-[8][8]-OFF101-BW60</v>
      </c>
      <c r="C954" s="29" t="str">
        <f>R954&amp;"_BW"&amp;TEXT(O954-N954,"000.00")&amp;"_U"&amp;VLOOKUP(R954&amp;"-"&amp;S954,通道清单!C:L,5,FALSE)&amp;LEFT("_____",5-LEN(VLOOKUP(R954&amp;"-"&amp;S954,通道清单!C:L,4,FALSE)))&amp;VLOOKUP(R954&amp;"-"&amp;S954,通道清单!C:L,4,FALSE)&amp;"_S"&amp;TEXT(N954,"00000.00")&amp;"_E"&amp;TEXT(O954,"00000.00")&amp;"_D"&amp;VLOOKUP(R954&amp;"-"&amp;T954,通道清单!C:L,5,FALSE)&amp;LEFT("_____",5-LEN(VLOOKUP(R954&amp;"-"&amp;T954,通道清单!C:L,4,FALSE)))&amp;VLOOKUP(R954&amp;"-"&amp;T954,通道清单!C:L,4,FALSE)&amp;"_S"&amp;TEXT(P954,"00000.00")&amp;"_E"&amp;TEXT(Q954,"00000.00")</f>
        <v>CS26_BW060.00_UR____W_S27934.00_E27994.00_DL____Y_S20094.00_E20154.00</v>
      </c>
      <c r="D954" s="29"/>
      <c r="E954" s="29"/>
      <c r="F954" s="29"/>
      <c r="G954" s="29" t="s">
        <v>9139</v>
      </c>
      <c r="H954" s="29">
        <f>VLOOKUP(G954,开关状态表!B:I,7,FALSE)</f>
        <v>1</v>
      </c>
      <c r="I954" s="29">
        <v>101</v>
      </c>
      <c r="J954" s="161">
        <v>60</v>
      </c>
      <c r="K954" s="29" t="s">
        <v>8732</v>
      </c>
      <c r="L954" s="29"/>
      <c r="M954" s="158" t="s">
        <v>8871</v>
      </c>
      <c r="N954" s="156">
        <f t="shared" si="130"/>
        <v>27934</v>
      </c>
      <c r="O954" s="156">
        <f t="shared" si="131"/>
        <v>27994</v>
      </c>
      <c r="P954" s="156">
        <f t="shared" si="132"/>
        <v>20094</v>
      </c>
      <c r="Q954" s="156">
        <f t="shared" si="133"/>
        <v>20154</v>
      </c>
      <c r="R954" s="29" t="str">
        <f>VLOOKUP(VLOOKUP(G954,开关状态表!B:H,2,FALSE),矩阵信息表!B:H,2,FALSE)</f>
        <v>CS26</v>
      </c>
      <c r="S954" s="29" t="str">
        <f>VLOOKUP(G954,开关状态表!B:H,5,FALSE)</f>
        <v>RW14R</v>
      </c>
      <c r="T954" s="29" t="str">
        <f>VLOOKUP(G954,开关状态表!B:H,6,FALSE)</f>
        <v>TY14L</v>
      </c>
      <c r="U954" s="29">
        <f>VLOOKUP(R954&amp;"-"&amp;S954,通道清单!C:L,8,FALSE)</f>
        <v>207</v>
      </c>
      <c r="V954" s="29">
        <f>VLOOKUP(R954&amp;"-"&amp;S954,通道清单!C:L,9,FALSE)</f>
        <v>27833</v>
      </c>
      <c r="W954" s="29">
        <f>VLOOKUP(R954&amp;"-"&amp;S954,通道清单!C:L,10,FALSE)</f>
        <v>28040</v>
      </c>
      <c r="X954" s="29">
        <f>VLOOKUP(R954&amp;"-"&amp;T954,通道清单!C:L,9,FALSE)</f>
        <v>19993</v>
      </c>
      <c r="Y954" s="29">
        <f>VLOOKUP(R954&amp;"-"&amp;T954,通道清单!C:L,10,FALSE)</f>
        <v>20200</v>
      </c>
    </row>
    <row r="955" ht="15" hidden="1" spans="1:25">
      <c r="A955" s="29">
        <f t="shared" si="128"/>
        <v>954</v>
      </c>
      <c r="B955" s="29" t="str">
        <f t="shared" si="129"/>
        <v>CS26-1-7-[8][8]-OFF161-BW40</v>
      </c>
      <c r="C955" s="29" t="str">
        <f>R955&amp;"_BW"&amp;TEXT(O955-N955,"000.00")&amp;"_U"&amp;VLOOKUP(R955&amp;"-"&amp;S955,通道清单!C:L,5,FALSE)&amp;LEFT("_____",5-LEN(VLOOKUP(R955&amp;"-"&amp;S955,通道清单!C:L,4,FALSE)))&amp;VLOOKUP(R955&amp;"-"&amp;S955,通道清单!C:L,4,FALSE)&amp;"_S"&amp;TEXT(N955,"00000.00")&amp;"_E"&amp;TEXT(O955,"00000.00")&amp;"_D"&amp;VLOOKUP(R955&amp;"-"&amp;T955,通道清单!C:L,5,FALSE)&amp;LEFT("_____",5-LEN(VLOOKUP(R955&amp;"-"&amp;T955,通道清单!C:L,4,FALSE)))&amp;VLOOKUP(R955&amp;"-"&amp;T955,通道清单!C:L,4,FALSE)&amp;"_S"&amp;TEXT(P955,"00000.00")&amp;"_E"&amp;TEXT(Q955,"00000.00")</f>
        <v>CS26_BW040.00_UR____W_S27994.00_E28034.00_DL____Y_S20154.00_E20194.00</v>
      </c>
      <c r="D955" s="29"/>
      <c r="E955" s="29"/>
      <c r="F955" s="29"/>
      <c r="G955" s="29" t="s">
        <v>9139</v>
      </c>
      <c r="H955" s="29">
        <f>VLOOKUP(G955,开关状态表!B:I,7,FALSE)</f>
        <v>1</v>
      </c>
      <c r="I955" s="29">
        <v>161</v>
      </c>
      <c r="J955" s="161">
        <v>40</v>
      </c>
      <c r="K955" s="29" t="s">
        <v>8732</v>
      </c>
      <c r="L955" s="29"/>
      <c r="M955" s="158" t="s">
        <v>8871</v>
      </c>
      <c r="N955" s="156">
        <f t="shared" si="130"/>
        <v>27994</v>
      </c>
      <c r="O955" s="156">
        <f t="shared" si="131"/>
        <v>28034</v>
      </c>
      <c r="P955" s="156">
        <f t="shared" si="132"/>
        <v>20154</v>
      </c>
      <c r="Q955" s="156">
        <f t="shared" si="133"/>
        <v>20194</v>
      </c>
      <c r="R955" s="29" t="str">
        <f>VLOOKUP(VLOOKUP(G955,开关状态表!B:H,2,FALSE),矩阵信息表!B:H,2,FALSE)</f>
        <v>CS26</v>
      </c>
      <c r="S955" s="29" t="str">
        <f>VLOOKUP(G955,开关状态表!B:H,5,FALSE)</f>
        <v>RW14R</v>
      </c>
      <c r="T955" s="29" t="str">
        <f>VLOOKUP(G955,开关状态表!B:H,6,FALSE)</f>
        <v>TY14L</v>
      </c>
      <c r="U955" s="29">
        <f>VLOOKUP(R955&amp;"-"&amp;S955,通道清单!C:L,8,FALSE)</f>
        <v>207</v>
      </c>
      <c r="V955" s="29">
        <f>VLOOKUP(R955&amp;"-"&amp;S955,通道清单!C:L,9,FALSE)</f>
        <v>27833</v>
      </c>
      <c r="W955" s="29">
        <f>VLOOKUP(R955&amp;"-"&amp;S955,通道清单!C:L,10,FALSE)</f>
        <v>28040</v>
      </c>
      <c r="X955" s="29">
        <f>VLOOKUP(R955&amp;"-"&amp;T955,通道清单!C:L,9,FALSE)</f>
        <v>19993</v>
      </c>
      <c r="Y955" s="29">
        <f>VLOOKUP(R955&amp;"-"&amp;T955,通道清单!C:L,10,FALSE)</f>
        <v>20200</v>
      </c>
    </row>
    <row r="956" ht="15" hidden="1" spans="1:25">
      <c r="A956" s="29">
        <f t="shared" si="128"/>
        <v>955</v>
      </c>
      <c r="B956" s="29" t="str">
        <f t="shared" si="129"/>
        <v>CS26-1-7-[8][8]-OFF205.95-BW1.05</v>
      </c>
      <c r="C956" s="29" t="str">
        <f>R956&amp;"_BW"&amp;TEXT(O956-N956,"000.00")&amp;"_U"&amp;VLOOKUP(R956&amp;"-"&amp;S956,通道清单!C:L,5,FALSE)&amp;LEFT("_____",5-LEN(VLOOKUP(R956&amp;"-"&amp;S956,通道清单!C:L,4,FALSE)))&amp;VLOOKUP(R956&amp;"-"&amp;S956,通道清单!C:L,4,FALSE)&amp;"_S"&amp;TEXT(N956,"00000.00")&amp;"_E"&amp;TEXT(O956,"00000.00")&amp;"_D"&amp;VLOOKUP(R956&amp;"-"&amp;T956,通道清单!C:L,5,FALSE)&amp;LEFT("_____",5-LEN(VLOOKUP(R956&amp;"-"&amp;T956,通道清单!C:L,4,FALSE)))&amp;VLOOKUP(R956&amp;"-"&amp;T956,通道清单!C:L,4,FALSE)&amp;"_S"&amp;TEXT(P956,"00000.00")&amp;"_E"&amp;TEXT(Q956,"00000.00")</f>
        <v>CS26_BW001.05_UR____W_S28038.95_E28040.00_DL____Y_S20198.95_E20200.00</v>
      </c>
      <c r="D956" s="29"/>
      <c r="E956" s="29"/>
      <c r="F956" s="29"/>
      <c r="G956" s="29" t="s">
        <v>9139</v>
      </c>
      <c r="H956" s="29">
        <f>VLOOKUP(G956,开关状态表!B:I,7,FALSE)</f>
        <v>1</v>
      </c>
      <c r="I956" s="29">
        <v>205.95</v>
      </c>
      <c r="J956" s="161">
        <v>1.05</v>
      </c>
      <c r="K956" s="29" t="s">
        <v>8732</v>
      </c>
      <c r="L956" s="29"/>
      <c r="M956" s="158" t="s">
        <v>8871</v>
      </c>
      <c r="N956" s="156">
        <f t="shared" si="130"/>
        <v>28038.95</v>
      </c>
      <c r="O956" s="156">
        <f t="shared" si="131"/>
        <v>28040</v>
      </c>
      <c r="P956" s="156">
        <f t="shared" si="132"/>
        <v>20198.95</v>
      </c>
      <c r="Q956" s="156">
        <f t="shared" si="133"/>
        <v>20200</v>
      </c>
      <c r="R956" s="29" t="str">
        <f>VLOOKUP(VLOOKUP(G956,开关状态表!B:H,2,FALSE),矩阵信息表!B:H,2,FALSE)</f>
        <v>CS26</v>
      </c>
      <c r="S956" s="29" t="str">
        <f>VLOOKUP(G956,开关状态表!B:H,5,FALSE)</f>
        <v>RW14R</v>
      </c>
      <c r="T956" s="29" t="str">
        <f>VLOOKUP(G956,开关状态表!B:H,6,FALSE)</f>
        <v>TY14L</v>
      </c>
      <c r="U956" s="29">
        <f>VLOOKUP(R956&amp;"-"&amp;S956,通道清单!C:L,8,FALSE)</f>
        <v>207</v>
      </c>
      <c r="V956" s="29">
        <f>VLOOKUP(R956&amp;"-"&amp;S956,通道清单!C:L,9,FALSE)</f>
        <v>27833</v>
      </c>
      <c r="W956" s="29">
        <f>VLOOKUP(R956&amp;"-"&amp;S956,通道清单!C:L,10,FALSE)</f>
        <v>28040</v>
      </c>
      <c r="X956" s="29">
        <f>VLOOKUP(R956&amp;"-"&amp;T956,通道清单!C:L,9,FALSE)</f>
        <v>19993</v>
      </c>
      <c r="Y956" s="29">
        <f>VLOOKUP(R956&amp;"-"&amp;T956,通道清单!C:L,10,FALSE)</f>
        <v>20200</v>
      </c>
    </row>
    <row r="957" ht="15" hidden="1" spans="1:25">
      <c r="A957" s="29">
        <f t="shared" ref="A957:A1020" si="134">ROW()-1</f>
        <v>956</v>
      </c>
      <c r="B957" s="29" t="str">
        <f t="shared" si="129"/>
        <v>CS26-1-7-[2][2]-OFF160-BW47</v>
      </c>
      <c r="C957" s="29" t="str">
        <f>R957&amp;"_BW"&amp;TEXT(O957-N957,"000.00")&amp;"_U"&amp;VLOOKUP(R957&amp;"-"&amp;S957,通道清单!C:L,5,FALSE)&amp;LEFT("_____",5-LEN(VLOOKUP(R957&amp;"-"&amp;S957,通道清单!C:L,4,FALSE)))&amp;VLOOKUP(R957&amp;"-"&amp;S957,通道清单!C:L,4,FALSE)&amp;"_S"&amp;TEXT(N957,"00000.00")&amp;"_E"&amp;TEXT(O957,"00000.00")&amp;"_D"&amp;VLOOKUP(R957&amp;"-"&amp;T957,通道清单!C:L,5,FALSE)&amp;LEFT("_____",5-LEN(VLOOKUP(R957&amp;"-"&amp;T957,通道清单!C:L,4,FALSE)))&amp;VLOOKUP(R957&amp;"-"&amp;T957,通道清单!C:L,4,FALSE)&amp;"_S"&amp;TEXT(P957,"00000.00")&amp;"_E"&amp;TEXT(Q957,"00000.00")</f>
        <v>CS26_BW047.00_UL____W_S28330.00_E28377.00_DR____Y_S19420.00_E19467.00</v>
      </c>
      <c r="D957" s="29"/>
      <c r="E957" s="29"/>
      <c r="F957" s="29"/>
      <c r="G957" s="29" t="s">
        <v>9140</v>
      </c>
      <c r="H957" s="29">
        <f>VLOOKUP(G957,开关状态表!B:I,7,FALSE)</f>
        <v>1</v>
      </c>
      <c r="I957" s="29">
        <v>160</v>
      </c>
      <c r="J957" s="161">
        <v>47</v>
      </c>
      <c r="K957" s="29" t="s">
        <v>8732</v>
      </c>
      <c r="L957" s="29"/>
      <c r="M957" s="158" t="s">
        <v>9050</v>
      </c>
      <c r="N957" s="156">
        <f t="shared" si="130"/>
        <v>28330</v>
      </c>
      <c r="O957" s="156">
        <f t="shared" si="131"/>
        <v>28377</v>
      </c>
      <c r="P957" s="156">
        <f t="shared" si="132"/>
        <v>19420</v>
      </c>
      <c r="Q957" s="156">
        <f t="shared" si="133"/>
        <v>19467</v>
      </c>
      <c r="R957" s="29" t="str">
        <f>VLOOKUP(VLOOKUP(G957,开关状态表!B:H,2,FALSE),矩阵信息表!B:H,2,FALSE)</f>
        <v>CS26</v>
      </c>
      <c r="S957" s="29" t="str">
        <f>VLOOKUP(G957,开关状态表!B:H,5,FALSE)</f>
        <v>RW21L</v>
      </c>
      <c r="T957" s="29" t="str">
        <f>VLOOKUP(G957,开关状态表!B:H,6,FALSE)</f>
        <v>TY21R</v>
      </c>
      <c r="U957" s="29">
        <f>VLOOKUP(R957&amp;"-"&amp;S957,通道清单!C:L,8,FALSE)</f>
        <v>207</v>
      </c>
      <c r="V957" s="29">
        <f>VLOOKUP(R957&amp;"-"&amp;S957,通道清单!C:L,9,FALSE)</f>
        <v>28170</v>
      </c>
      <c r="W957" s="29">
        <f>VLOOKUP(R957&amp;"-"&amp;S957,通道清单!C:L,10,FALSE)</f>
        <v>28377</v>
      </c>
      <c r="X957" s="29">
        <f>VLOOKUP(R957&amp;"-"&amp;T957,通道清单!C:L,9,FALSE)</f>
        <v>19260</v>
      </c>
      <c r="Y957" s="29">
        <f>VLOOKUP(R957&amp;"-"&amp;T957,通道清单!C:L,10,FALSE)</f>
        <v>19467</v>
      </c>
    </row>
    <row r="958" ht="15" hidden="1" spans="1:25">
      <c r="A958" s="29">
        <f t="shared" si="134"/>
        <v>957</v>
      </c>
      <c r="B958" s="29" t="str">
        <f t="shared" si="129"/>
        <v>CS26-1-7-[2][2]-OFF46-BW60</v>
      </c>
      <c r="C958" s="29" t="str">
        <f>R958&amp;"_BW"&amp;TEXT(O958-N958,"000.00")&amp;"_U"&amp;VLOOKUP(R958&amp;"-"&amp;S958,通道清单!C:L,5,FALSE)&amp;LEFT("_____",5-LEN(VLOOKUP(R958&amp;"-"&amp;S958,通道清单!C:L,4,FALSE)))&amp;VLOOKUP(R958&amp;"-"&amp;S958,通道清单!C:L,4,FALSE)&amp;"_S"&amp;TEXT(N958,"00000.00")&amp;"_E"&amp;TEXT(O958,"00000.00")&amp;"_D"&amp;VLOOKUP(R958&amp;"-"&amp;T958,通道清单!C:L,5,FALSE)&amp;LEFT("_____",5-LEN(VLOOKUP(R958&amp;"-"&amp;T958,通道清单!C:L,4,FALSE)))&amp;VLOOKUP(R958&amp;"-"&amp;T958,通道清单!C:L,4,FALSE)&amp;"_S"&amp;TEXT(P958,"00000.00")&amp;"_E"&amp;TEXT(Q958,"00000.00")</f>
        <v>CS26_BW060.00_UL____W_S28216.00_E28276.00_DR____Y_S19306.00_E19366.00</v>
      </c>
      <c r="D958" s="29"/>
      <c r="E958" s="29"/>
      <c r="F958" s="29"/>
      <c r="G958" s="29" t="s">
        <v>9140</v>
      </c>
      <c r="H958" s="29">
        <f>VLOOKUP(G958,开关状态表!B:I,7,FALSE)</f>
        <v>1</v>
      </c>
      <c r="I958" s="29">
        <v>46</v>
      </c>
      <c r="J958" s="161">
        <v>60</v>
      </c>
      <c r="K958" s="29" t="s">
        <v>8732</v>
      </c>
      <c r="L958" s="29"/>
      <c r="M958" s="158" t="s">
        <v>8871</v>
      </c>
      <c r="N958" s="156">
        <f t="shared" si="130"/>
        <v>28216</v>
      </c>
      <c r="O958" s="156">
        <f t="shared" si="131"/>
        <v>28276</v>
      </c>
      <c r="P958" s="156">
        <f t="shared" si="132"/>
        <v>19306</v>
      </c>
      <c r="Q958" s="156">
        <f t="shared" si="133"/>
        <v>19366</v>
      </c>
      <c r="R958" s="29" t="str">
        <f>VLOOKUP(VLOOKUP(G958,开关状态表!B:H,2,FALSE),矩阵信息表!B:H,2,FALSE)</f>
        <v>CS26</v>
      </c>
      <c r="S958" s="29" t="str">
        <f>VLOOKUP(G958,开关状态表!B:H,5,FALSE)</f>
        <v>RW21L</v>
      </c>
      <c r="T958" s="29" t="str">
        <f>VLOOKUP(G958,开关状态表!B:H,6,FALSE)</f>
        <v>TY21R</v>
      </c>
      <c r="U958" s="29">
        <f>VLOOKUP(R958&amp;"-"&amp;S958,通道清单!C:L,8,FALSE)</f>
        <v>207</v>
      </c>
      <c r="V958" s="29">
        <f>VLOOKUP(R958&amp;"-"&amp;S958,通道清单!C:L,9,FALSE)</f>
        <v>28170</v>
      </c>
      <c r="W958" s="29">
        <f>VLOOKUP(R958&amp;"-"&amp;S958,通道清单!C:L,10,FALSE)</f>
        <v>28377</v>
      </c>
      <c r="X958" s="29">
        <f>VLOOKUP(R958&amp;"-"&amp;T958,通道清单!C:L,9,FALSE)</f>
        <v>19260</v>
      </c>
      <c r="Y958" s="29">
        <f>VLOOKUP(R958&amp;"-"&amp;T958,通道清单!C:L,10,FALSE)</f>
        <v>19467</v>
      </c>
    </row>
    <row r="959" ht="15" hidden="1" spans="1:25">
      <c r="A959" s="29">
        <f t="shared" si="134"/>
        <v>958</v>
      </c>
      <c r="B959" s="29" t="str">
        <f t="shared" si="129"/>
        <v>CS26-1-7-[2][2]-OFF6-BW40</v>
      </c>
      <c r="C959" s="29" t="str">
        <f>R959&amp;"_BW"&amp;TEXT(O959-N959,"000.00")&amp;"_U"&amp;VLOOKUP(R959&amp;"-"&amp;S959,通道清单!C:L,5,FALSE)&amp;LEFT("_____",5-LEN(VLOOKUP(R959&amp;"-"&amp;S959,通道清单!C:L,4,FALSE)))&amp;VLOOKUP(R959&amp;"-"&amp;S959,通道清单!C:L,4,FALSE)&amp;"_S"&amp;TEXT(N959,"00000.00")&amp;"_E"&amp;TEXT(O959,"00000.00")&amp;"_D"&amp;VLOOKUP(R959&amp;"-"&amp;T959,通道清单!C:L,5,FALSE)&amp;LEFT("_____",5-LEN(VLOOKUP(R959&amp;"-"&amp;T959,通道清单!C:L,4,FALSE)))&amp;VLOOKUP(R959&amp;"-"&amp;T959,通道清单!C:L,4,FALSE)&amp;"_S"&amp;TEXT(P959,"00000.00")&amp;"_E"&amp;TEXT(Q959,"00000.00")</f>
        <v>CS26_BW040.00_UL____W_S28176.00_E28216.00_DR____Y_S19266.00_E19306.00</v>
      </c>
      <c r="D959" s="29"/>
      <c r="E959" s="29"/>
      <c r="F959" s="29"/>
      <c r="G959" s="29" t="s">
        <v>9140</v>
      </c>
      <c r="H959" s="29">
        <f>VLOOKUP(G959,开关状态表!B:I,7,FALSE)</f>
        <v>1</v>
      </c>
      <c r="I959" s="29">
        <v>6</v>
      </c>
      <c r="J959" s="161">
        <v>40</v>
      </c>
      <c r="K959" s="29" t="s">
        <v>8732</v>
      </c>
      <c r="L959" s="29"/>
      <c r="M959" s="158" t="s">
        <v>8871</v>
      </c>
      <c r="N959" s="156">
        <f t="shared" si="130"/>
        <v>28176</v>
      </c>
      <c r="O959" s="156">
        <f t="shared" si="131"/>
        <v>28216</v>
      </c>
      <c r="P959" s="156">
        <f t="shared" si="132"/>
        <v>19266</v>
      </c>
      <c r="Q959" s="156">
        <f t="shared" si="133"/>
        <v>19306</v>
      </c>
      <c r="R959" s="29" t="str">
        <f>VLOOKUP(VLOOKUP(G959,开关状态表!B:H,2,FALSE),矩阵信息表!B:H,2,FALSE)</f>
        <v>CS26</v>
      </c>
      <c r="S959" s="29" t="str">
        <f>VLOOKUP(G959,开关状态表!B:H,5,FALSE)</f>
        <v>RW21L</v>
      </c>
      <c r="T959" s="29" t="str">
        <f>VLOOKUP(G959,开关状态表!B:H,6,FALSE)</f>
        <v>TY21R</v>
      </c>
      <c r="U959" s="29">
        <f>VLOOKUP(R959&amp;"-"&amp;S959,通道清单!C:L,8,FALSE)</f>
        <v>207</v>
      </c>
      <c r="V959" s="29">
        <f>VLOOKUP(R959&amp;"-"&amp;S959,通道清单!C:L,9,FALSE)</f>
        <v>28170</v>
      </c>
      <c r="W959" s="29">
        <f>VLOOKUP(R959&amp;"-"&amp;S959,通道清单!C:L,10,FALSE)</f>
        <v>28377</v>
      </c>
      <c r="X959" s="29">
        <f>VLOOKUP(R959&amp;"-"&amp;T959,通道清单!C:L,9,FALSE)</f>
        <v>19260</v>
      </c>
      <c r="Y959" s="29">
        <f>VLOOKUP(R959&amp;"-"&amp;T959,通道清单!C:L,10,FALSE)</f>
        <v>19467</v>
      </c>
    </row>
    <row r="960" ht="15" hidden="1" spans="1:25">
      <c r="A960" s="29">
        <f t="shared" si="134"/>
        <v>959</v>
      </c>
      <c r="B960" s="29" t="str">
        <f t="shared" si="129"/>
        <v>CS26-1-7-[2][2]-OFF0-BW1.05</v>
      </c>
      <c r="C960" s="29" t="str">
        <f>R960&amp;"_BW"&amp;TEXT(O960-N960,"000.00")&amp;"_U"&amp;VLOOKUP(R960&amp;"-"&amp;S960,通道清单!C:L,5,FALSE)&amp;LEFT("_____",5-LEN(VLOOKUP(R960&amp;"-"&amp;S960,通道清单!C:L,4,FALSE)))&amp;VLOOKUP(R960&amp;"-"&amp;S960,通道清单!C:L,4,FALSE)&amp;"_S"&amp;TEXT(N960,"00000.00")&amp;"_E"&amp;TEXT(O960,"00000.00")&amp;"_D"&amp;VLOOKUP(R960&amp;"-"&amp;T960,通道清单!C:L,5,FALSE)&amp;LEFT("_____",5-LEN(VLOOKUP(R960&amp;"-"&amp;T960,通道清单!C:L,4,FALSE)))&amp;VLOOKUP(R960&amp;"-"&amp;T960,通道清单!C:L,4,FALSE)&amp;"_S"&amp;TEXT(P960,"00000.00")&amp;"_E"&amp;TEXT(Q960,"00000.00")</f>
        <v>CS26_BW001.05_UL____W_S28170.00_E28171.05_DR____Y_S19260.00_E19261.05</v>
      </c>
      <c r="D960" s="29"/>
      <c r="E960" s="29"/>
      <c r="F960" s="29"/>
      <c r="G960" s="29" t="s">
        <v>9140</v>
      </c>
      <c r="H960" s="29">
        <f>VLOOKUP(G960,开关状态表!B:I,7,FALSE)</f>
        <v>1</v>
      </c>
      <c r="I960" s="29">
        <v>0</v>
      </c>
      <c r="J960" s="161">
        <v>1.05</v>
      </c>
      <c r="K960" s="29" t="s">
        <v>8732</v>
      </c>
      <c r="L960" s="29"/>
      <c r="M960" s="158" t="s">
        <v>8871</v>
      </c>
      <c r="N960" s="156">
        <f t="shared" si="130"/>
        <v>28170</v>
      </c>
      <c r="O960" s="156">
        <f t="shared" si="131"/>
        <v>28171.05</v>
      </c>
      <c r="P960" s="156">
        <f t="shared" si="132"/>
        <v>19260</v>
      </c>
      <c r="Q960" s="156">
        <f t="shared" si="133"/>
        <v>19261.05</v>
      </c>
      <c r="R960" s="29" t="str">
        <f>VLOOKUP(VLOOKUP(G960,开关状态表!B:H,2,FALSE),矩阵信息表!B:H,2,FALSE)</f>
        <v>CS26</v>
      </c>
      <c r="S960" s="29" t="str">
        <f>VLOOKUP(G960,开关状态表!B:H,5,FALSE)</f>
        <v>RW21L</v>
      </c>
      <c r="T960" s="29" t="str">
        <f>VLOOKUP(G960,开关状态表!B:H,6,FALSE)</f>
        <v>TY21R</v>
      </c>
      <c r="U960" s="29">
        <f>VLOOKUP(R960&amp;"-"&amp;S960,通道清单!C:L,8,FALSE)</f>
        <v>207</v>
      </c>
      <c r="V960" s="29">
        <f>VLOOKUP(R960&amp;"-"&amp;S960,通道清单!C:L,9,FALSE)</f>
        <v>28170</v>
      </c>
      <c r="W960" s="29">
        <f>VLOOKUP(R960&amp;"-"&amp;S960,通道清单!C:L,10,FALSE)</f>
        <v>28377</v>
      </c>
      <c r="X960" s="29">
        <f>VLOOKUP(R960&amp;"-"&amp;T960,通道清单!C:L,9,FALSE)</f>
        <v>19260</v>
      </c>
      <c r="Y960" s="29">
        <f>VLOOKUP(R960&amp;"-"&amp;T960,通道清单!C:L,10,FALSE)</f>
        <v>19467</v>
      </c>
    </row>
    <row r="961" ht="15" hidden="1" spans="1:25">
      <c r="A961" s="29">
        <f t="shared" si="134"/>
        <v>960</v>
      </c>
      <c r="B961" s="29" t="str">
        <f t="shared" si="129"/>
        <v>CS26-1-7-[3][3]-OFF0-BW36.6</v>
      </c>
      <c r="C961" s="29" t="str">
        <f>R961&amp;"_BW"&amp;TEXT(O961-N961,"000.00")&amp;"_U"&amp;VLOOKUP(R961&amp;"-"&amp;S961,通道清单!C:L,5,FALSE)&amp;LEFT("_____",5-LEN(VLOOKUP(R961&amp;"-"&amp;S961,通道清单!C:L,4,FALSE)))&amp;VLOOKUP(R961&amp;"-"&amp;S961,通道清单!C:L,4,FALSE)&amp;"_S"&amp;TEXT(N961,"00000.00")&amp;"_E"&amp;TEXT(O961,"00000.00")&amp;"_D"&amp;VLOOKUP(R961&amp;"-"&amp;T961,通道清单!C:L,5,FALSE)&amp;LEFT("_____",5-LEN(VLOOKUP(R961&amp;"-"&amp;T961,通道清单!C:L,4,FALSE)))&amp;VLOOKUP(R961&amp;"-"&amp;T961,通道清单!C:L,4,FALSE)&amp;"_S"&amp;TEXT(P961,"00000.00")&amp;"_E"&amp;TEXT(Q961,"00000.00")</f>
        <v>CS26_BW036.60_UL____W_S27600.00_E27636.60_DR____Y_S19760.00_E19796.60</v>
      </c>
      <c r="D961" s="29"/>
      <c r="E961" s="29"/>
      <c r="F961" s="29"/>
      <c r="G961" s="29" t="s">
        <v>9141</v>
      </c>
      <c r="H961" s="29">
        <f>VLOOKUP(G961,开关状态表!B:I,7,FALSE)</f>
        <v>1</v>
      </c>
      <c r="I961" s="29">
        <v>0</v>
      </c>
      <c r="J961" s="161">
        <v>36.6</v>
      </c>
      <c r="K961" s="29" t="s">
        <v>8732</v>
      </c>
      <c r="L961" s="29"/>
      <c r="M961" s="158" t="s">
        <v>9050</v>
      </c>
      <c r="N961" s="156">
        <f t="shared" si="130"/>
        <v>27600</v>
      </c>
      <c r="O961" s="156">
        <f t="shared" si="131"/>
        <v>27636.6</v>
      </c>
      <c r="P961" s="156">
        <f t="shared" si="132"/>
        <v>19760</v>
      </c>
      <c r="Q961" s="156">
        <f t="shared" si="133"/>
        <v>19796.6</v>
      </c>
      <c r="R961" s="29" t="str">
        <f>VLOOKUP(VLOOKUP(G961,开关状态表!B:H,2,FALSE),矩阵信息表!B:H,2,FALSE)</f>
        <v>CS26</v>
      </c>
      <c r="S961" s="29" t="str">
        <f>VLOOKUP(G961,开关状态表!B:H,5,FALSE)</f>
        <v>RW23L</v>
      </c>
      <c r="T961" s="29" t="str">
        <f>VLOOKUP(G961,开关状态表!B:H,6,FALSE)</f>
        <v>TY23R</v>
      </c>
      <c r="U961" s="29">
        <f>VLOOKUP(R961&amp;"-"&amp;S961,通道清单!C:L,8,FALSE)</f>
        <v>207</v>
      </c>
      <c r="V961" s="29">
        <f>VLOOKUP(R961&amp;"-"&amp;S961,通道清单!C:L,9,FALSE)</f>
        <v>27600</v>
      </c>
      <c r="W961" s="29">
        <f>VLOOKUP(R961&amp;"-"&amp;S961,通道清单!C:L,10,FALSE)</f>
        <v>27807</v>
      </c>
      <c r="X961" s="29">
        <f>VLOOKUP(R961&amp;"-"&amp;T961,通道清单!C:L,9,FALSE)</f>
        <v>19760</v>
      </c>
      <c r="Y961" s="29">
        <f>VLOOKUP(R961&amp;"-"&amp;T961,通道清单!C:L,10,FALSE)</f>
        <v>19967</v>
      </c>
    </row>
    <row r="962" ht="15" hidden="1" spans="1:25">
      <c r="A962" s="29">
        <f t="shared" si="134"/>
        <v>961</v>
      </c>
      <c r="B962" s="29" t="str">
        <f t="shared" si="129"/>
        <v>CS26-1-7-[3][3]-OFF70.6-BW60</v>
      </c>
      <c r="C962" s="29" t="str">
        <f>R962&amp;"_BW"&amp;TEXT(O962-N962,"000.00")&amp;"_U"&amp;VLOOKUP(R962&amp;"-"&amp;S962,通道清单!C:L,5,FALSE)&amp;LEFT("_____",5-LEN(VLOOKUP(R962&amp;"-"&amp;S962,通道清单!C:L,4,FALSE)))&amp;VLOOKUP(R962&amp;"-"&amp;S962,通道清单!C:L,4,FALSE)&amp;"_S"&amp;TEXT(N962,"00000.00")&amp;"_E"&amp;TEXT(O962,"00000.00")&amp;"_D"&amp;VLOOKUP(R962&amp;"-"&amp;T962,通道清单!C:L,5,FALSE)&amp;LEFT("_____",5-LEN(VLOOKUP(R962&amp;"-"&amp;T962,通道清单!C:L,4,FALSE)))&amp;VLOOKUP(R962&amp;"-"&amp;T962,通道清单!C:L,4,FALSE)&amp;"_S"&amp;TEXT(P962,"00000.00")&amp;"_E"&amp;TEXT(Q962,"00000.00")</f>
        <v>CS26_BW060.00_UL____W_S27670.60_E27730.60_DR____Y_S19830.60_E19890.60</v>
      </c>
      <c r="D962" s="29"/>
      <c r="E962" s="29"/>
      <c r="F962" s="29"/>
      <c r="G962" s="29" t="s">
        <v>9141</v>
      </c>
      <c r="H962" s="29">
        <f>VLOOKUP(G962,开关状态表!B:I,7,FALSE)</f>
        <v>1</v>
      </c>
      <c r="I962" s="29">
        <v>70.6</v>
      </c>
      <c r="J962" s="161">
        <v>60</v>
      </c>
      <c r="K962" s="29" t="s">
        <v>8732</v>
      </c>
      <c r="L962" s="29"/>
      <c r="M962" s="158" t="s">
        <v>8871</v>
      </c>
      <c r="N962" s="156">
        <f t="shared" si="130"/>
        <v>27670.6</v>
      </c>
      <c r="O962" s="156">
        <f t="shared" si="131"/>
        <v>27730.6</v>
      </c>
      <c r="P962" s="156">
        <f t="shared" si="132"/>
        <v>19830.6</v>
      </c>
      <c r="Q962" s="156">
        <f t="shared" si="133"/>
        <v>19890.6</v>
      </c>
      <c r="R962" s="29" t="str">
        <f>VLOOKUP(VLOOKUP(G962,开关状态表!B:H,2,FALSE),矩阵信息表!B:H,2,FALSE)</f>
        <v>CS26</v>
      </c>
      <c r="S962" s="29" t="str">
        <f>VLOOKUP(G962,开关状态表!B:H,5,FALSE)</f>
        <v>RW23L</v>
      </c>
      <c r="T962" s="29" t="str">
        <f>VLOOKUP(G962,开关状态表!B:H,6,FALSE)</f>
        <v>TY23R</v>
      </c>
      <c r="U962" s="29">
        <f>VLOOKUP(R962&amp;"-"&amp;S962,通道清单!C:L,8,FALSE)</f>
        <v>207</v>
      </c>
      <c r="V962" s="29">
        <f>VLOOKUP(R962&amp;"-"&amp;S962,通道清单!C:L,9,FALSE)</f>
        <v>27600</v>
      </c>
      <c r="W962" s="29">
        <f>VLOOKUP(R962&amp;"-"&amp;S962,通道清单!C:L,10,FALSE)</f>
        <v>27807</v>
      </c>
      <c r="X962" s="29">
        <f>VLOOKUP(R962&amp;"-"&amp;T962,通道清单!C:L,9,FALSE)</f>
        <v>19760</v>
      </c>
      <c r="Y962" s="29">
        <f>VLOOKUP(R962&amp;"-"&amp;T962,通道清单!C:L,10,FALSE)</f>
        <v>19967</v>
      </c>
    </row>
    <row r="963" ht="15" hidden="1" spans="1:25">
      <c r="A963" s="29">
        <f t="shared" si="134"/>
        <v>962</v>
      </c>
      <c r="B963" s="29" t="str">
        <f t="shared" si="129"/>
        <v>CS26-1-7-[3][3]-OFF130.6-BW70.4</v>
      </c>
      <c r="C963" s="29" t="str">
        <f>R963&amp;"_BW"&amp;TEXT(O963-N963,"000.00")&amp;"_U"&amp;VLOOKUP(R963&amp;"-"&amp;S963,通道清单!C:L,5,FALSE)&amp;LEFT("_____",5-LEN(VLOOKUP(R963&amp;"-"&amp;S963,通道清单!C:L,4,FALSE)))&amp;VLOOKUP(R963&amp;"-"&amp;S963,通道清单!C:L,4,FALSE)&amp;"_S"&amp;TEXT(N963,"00000.00")&amp;"_E"&amp;TEXT(O963,"00000.00")&amp;"_D"&amp;VLOOKUP(R963&amp;"-"&amp;T963,通道清单!C:L,5,FALSE)&amp;LEFT("_____",5-LEN(VLOOKUP(R963&amp;"-"&amp;T963,通道清单!C:L,4,FALSE)))&amp;VLOOKUP(R963&amp;"-"&amp;T963,通道清单!C:L,4,FALSE)&amp;"_S"&amp;TEXT(P963,"00000.00")&amp;"_E"&amp;TEXT(Q963,"00000.00")</f>
        <v>CS26_BW070.40_UL____W_S27730.60_E27801.00_DR____Y_S19890.60_E19961.00</v>
      </c>
      <c r="D963" s="29"/>
      <c r="E963" s="29"/>
      <c r="F963" s="29"/>
      <c r="G963" s="29" t="s">
        <v>9141</v>
      </c>
      <c r="H963" s="29">
        <f>VLOOKUP(G963,开关状态表!B:I,7,FALSE)</f>
        <v>1</v>
      </c>
      <c r="I963" s="29">
        <v>130.6</v>
      </c>
      <c r="J963" s="161">
        <v>70.4</v>
      </c>
      <c r="K963" s="29" t="s">
        <v>8732</v>
      </c>
      <c r="L963" s="29"/>
      <c r="M963" s="158" t="s">
        <v>8871</v>
      </c>
      <c r="N963" s="156">
        <f t="shared" si="130"/>
        <v>27730.6</v>
      </c>
      <c r="O963" s="156">
        <f t="shared" si="131"/>
        <v>27801</v>
      </c>
      <c r="P963" s="156">
        <f t="shared" si="132"/>
        <v>19890.6</v>
      </c>
      <c r="Q963" s="156">
        <f t="shared" si="133"/>
        <v>19961</v>
      </c>
      <c r="R963" s="29" t="str">
        <f>VLOOKUP(VLOOKUP(G963,开关状态表!B:H,2,FALSE),矩阵信息表!B:H,2,FALSE)</f>
        <v>CS26</v>
      </c>
      <c r="S963" s="29" t="str">
        <f>VLOOKUP(G963,开关状态表!B:H,5,FALSE)</f>
        <v>RW23L</v>
      </c>
      <c r="T963" s="29" t="str">
        <f>VLOOKUP(G963,开关状态表!B:H,6,FALSE)</f>
        <v>TY23R</v>
      </c>
      <c r="U963" s="29">
        <f>VLOOKUP(R963&amp;"-"&amp;S963,通道清单!C:L,8,FALSE)</f>
        <v>207</v>
      </c>
      <c r="V963" s="29">
        <f>VLOOKUP(R963&amp;"-"&amp;S963,通道清单!C:L,9,FALSE)</f>
        <v>27600</v>
      </c>
      <c r="W963" s="29">
        <f>VLOOKUP(R963&amp;"-"&amp;S963,通道清单!C:L,10,FALSE)</f>
        <v>27807</v>
      </c>
      <c r="X963" s="29">
        <f>VLOOKUP(R963&amp;"-"&amp;T963,通道清单!C:L,9,FALSE)</f>
        <v>19760</v>
      </c>
      <c r="Y963" s="29">
        <f>VLOOKUP(R963&amp;"-"&amp;T963,通道清单!C:L,10,FALSE)</f>
        <v>19967</v>
      </c>
    </row>
    <row r="964" ht="15" hidden="1" spans="1:25">
      <c r="A964" s="29">
        <f t="shared" si="134"/>
        <v>963</v>
      </c>
      <c r="B964" s="29" t="str">
        <f t="shared" si="129"/>
        <v>CS26-1-7-[3][3]-OFF205.95-BW1.05</v>
      </c>
      <c r="C964" s="29" t="str">
        <f>R964&amp;"_BW"&amp;TEXT(O964-N964,"000.00")&amp;"_U"&amp;VLOOKUP(R964&amp;"-"&amp;S964,通道清单!C:L,5,FALSE)&amp;LEFT("_____",5-LEN(VLOOKUP(R964&amp;"-"&amp;S964,通道清单!C:L,4,FALSE)))&amp;VLOOKUP(R964&amp;"-"&amp;S964,通道清单!C:L,4,FALSE)&amp;"_S"&amp;TEXT(N964,"00000.00")&amp;"_E"&amp;TEXT(O964,"00000.00")&amp;"_D"&amp;VLOOKUP(R964&amp;"-"&amp;T964,通道清单!C:L,5,FALSE)&amp;LEFT("_____",5-LEN(VLOOKUP(R964&amp;"-"&amp;T964,通道清单!C:L,4,FALSE)))&amp;VLOOKUP(R964&amp;"-"&amp;T964,通道清单!C:L,4,FALSE)&amp;"_S"&amp;TEXT(P964,"00000.00")&amp;"_E"&amp;TEXT(Q964,"00000.00")</f>
        <v>CS26_BW001.05_UL____W_S27805.95_E27807.00_DR____Y_S19965.95_E19967.00</v>
      </c>
      <c r="D964" s="29"/>
      <c r="E964" s="29"/>
      <c r="F964" s="29"/>
      <c r="G964" s="29" t="s">
        <v>9141</v>
      </c>
      <c r="H964" s="29">
        <f>VLOOKUP(G964,开关状态表!B:I,7,FALSE)</f>
        <v>1</v>
      </c>
      <c r="I964" s="29">
        <v>205.95</v>
      </c>
      <c r="J964" s="161">
        <v>1.05</v>
      </c>
      <c r="K964" s="29" t="s">
        <v>8732</v>
      </c>
      <c r="L964" s="29"/>
      <c r="M964" s="158" t="s">
        <v>8871</v>
      </c>
      <c r="N964" s="156">
        <f t="shared" si="130"/>
        <v>27805.95</v>
      </c>
      <c r="O964" s="156">
        <f t="shared" si="131"/>
        <v>27807</v>
      </c>
      <c r="P964" s="156">
        <f t="shared" si="132"/>
        <v>19965.95</v>
      </c>
      <c r="Q964" s="156">
        <f t="shared" si="133"/>
        <v>19967</v>
      </c>
      <c r="R964" s="29" t="str">
        <f>VLOOKUP(VLOOKUP(G964,开关状态表!B:H,2,FALSE),矩阵信息表!B:H,2,FALSE)</f>
        <v>CS26</v>
      </c>
      <c r="S964" s="29" t="str">
        <f>VLOOKUP(G964,开关状态表!B:H,5,FALSE)</f>
        <v>RW23L</v>
      </c>
      <c r="T964" s="29" t="str">
        <f>VLOOKUP(G964,开关状态表!B:H,6,FALSE)</f>
        <v>TY23R</v>
      </c>
      <c r="U964" s="29">
        <f>VLOOKUP(R964&amp;"-"&amp;S964,通道清单!C:L,8,FALSE)</f>
        <v>207</v>
      </c>
      <c r="V964" s="29">
        <f>VLOOKUP(R964&amp;"-"&amp;S964,通道清单!C:L,9,FALSE)</f>
        <v>27600</v>
      </c>
      <c r="W964" s="29">
        <f>VLOOKUP(R964&amp;"-"&amp;S964,通道清单!C:L,10,FALSE)</f>
        <v>27807</v>
      </c>
      <c r="X964" s="29">
        <f>VLOOKUP(R964&amp;"-"&amp;T964,通道清单!C:L,9,FALSE)</f>
        <v>19760</v>
      </c>
      <c r="Y964" s="29">
        <f>VLOOKUP(R964&amp;"-"&amp;T964,通道清单!C:L,10,FALSE)</f>
        <v>19967</v>
      </c>
    </row>
    <row r="965" ht="15" hidden="1" spans="1:25">
      <c r="A965" s="29">
        <f t="shared" si="134"/>
        <v>964</v>
      </c>
      <c r="B965" s="29" t="str">
        <f t="shared" si="129"/>
        <v>CS26-1-7-[9][9]-OFF170.4-BW36.6</v>
      </c>
      <c r="C965" s="29" t="str">
        <f>R965&amp;"_BW"&amp;TEXT(O965-N965,"000.00")&amp;"_U"&amp;VLOOKUP(R965&amp;"-"&amp;S965,通道清单!C:L,5,FALSE)&amp;LEFT("_____",5-LEN(VLOOKUP(R965&amp;"-"&amp;S965,通道清单!C:L,4,FALSE)))&amp;VLOOKUP(R965&amp;"-"&amp;S965,通道清单!C:L,4,FALSE)&amp;"_S"&amp;TEXT(N965,"00000.00")&amp;"_E"&amp;TEXT(O965,"00000.00")&amp;"_D"&amp;VLOOKUP(R965&amp;"-"&amp;T965,通道清单!C:L,5,FALSE)&amp;LEFT("_____",5-LEN(VLOOKUP(R965&amp;"-"&amp;T965,通道清单!C:L,4,FALSE)))&amp;VLOOKUP(R965&amp;"-"&amp;T965,通道清单!C:L,4,FALSE)&amp;"_S"&amp;TEXT(P965,"00000.00")&amp;"_E"&amp;TEXT(Q965,"00000.00")</f>
        <v>CS26_BW036.60_UR____W_S28340.40_E28377.00_DL____Y_S19430.40_E19467.00</v>
      </c>
      <c r="D965" s="29"/>
      <c r="E965" s="29"/>
      <c r="F965" s="29"/>
      <c r="G965" s="29" t="s">
        <v>9142</v>
      </c>
      <c r="H965" s="29">
        <f>VLOOKUP(G965,开关状态表!B:I,7,FALSE)</f>
        <v>1</v>
      </c>
      <c r="I965" s="29">
        <v>170.4</v>
      </c>
      <c r="J965" s="161">
        <v>36.6</v>
      </c>
      <c r="K965" s="29" t="s">
        <v>8732</v>
      </c>
      <c r="L965" s="29"/>
      <c r="M965" s="158" t="s">
        <v>9050</v>
      </c>
      <c r="N965" s="156">
        <f t="shared" si="130"/>
        <v>28340.4</v>
      </c>
      <c r="O965" s="156">
        <f t="shared" si="131"/>
        <v>28377</v>
      </c>
      <c r="P965" s="156">
        <f t="shared" si="132"/>
        <v>19430.4</v>
      </c>
      <c r="Q965" s="156">
        <f t="shared" si="133"/>
        <v>19467</v>
      </c>
      <c r="R965" s="29" t="str">
        <f>VLOOKUP(VLOOKUP(G965,开关状态表!B:H,2,FALSE),矩阵信息表!B:H,2,FALSE)</f>
        <v>CS26</v>
      </c>
      <c r="S965" s="29" t="str">
        <f>VLOOKUP(G965,开关状态表!B:H,5,FALSE)</f>
        <v>RW28R</v>
      </c>
      <c r="T965" s="29" t="str">
        <f>VLOOKUP(G965,开关状态表!B:H,6,FALSE)</f>
        <v>TY28L</v>
      </c>
      <c r="U965" s="29">
        <f>VLOOKUP(R965&amp;"-"&amp;S965,通道清单!C:L,8,FALSE)</f>
        <v>207</v>
      </c>
      <c r="V965" s="29">
        <f>VLOOKUP(R965&amp;"-"&amp;S965,通道清单!C:L,9,FALSE)</f>
        <v>28170</v>
      </c>
      <c r="W965" s="29">
        <f>VLOOKUP(R965&amp;"-"&amp;S965,通道清单!C:L,10,FALSE)</f>
        <v>28377</v>
      </c>
      <c r="X965" s="29">
        <f>VLOOKUP(R965&amp;"-"&amp;T965,通道清单!C:L,9,FALSE)</f>
        <v>19260</v>
      </c>
      <c r="Y965" s="29">
        <f>VLOOKUP(R965&amp;"-"&amp;T965,通道清单!C:L,10,FALSE)</f>
        <v>19467</v>
      </c>
    </row>
    <row r="966" ht="15" hidden="1" spans="1:25">
      <c r="A966" s="29">
        <f t="shared" si="134"/>
        <v>965</v>
      </c>
      <c r="B966" s="29" t="str">
        <f t="shared" si="129"/>
        <v>CS26-1-7-[9][9]-OFF76.4-BW60</v>
      </c>
      <c r="C966" s="29" t="str">
        <f>R966&amp;"_BW"&amp;TEXT(O966-N966,"000.00")&amp;"_U"&amp;VLOOKUP(R966&amp;"-"&amp;S966,通道清单!C:L,5,FALSE)&amp;LEFT("_____",5-LEN(VLOOKUP(R966&amp;"-"&amp;S966,通道清单!C:L,4,FALSE)))&amp;VLOOKUP(R966&amp;"-"&amp;S966,通道清单!C:L,4,FALSE)&amp;"_S"&amp;TEXT(N966,"00000.00")&amp;"_E"&amp;TEXT(O966,"00000.00")&amp;"_D"&amp;VLOOKUP(R966&amp;"-"&amp;T966,通道清单!C:L,5,FALSE)&amp;LEFT("_____",5-LEN(VLOOKUP(R966&amp;"-"&amp;T966,通道清单!C:L,4,FALSE)))&amp;VLOOKUP(R966&amp;"-"&amp;T966,通道清单!C:L,4,FALSE)&amp;"_S"&amp;TEXT(P966,"00000.00")&amp;"_E"&amp;TEXT(Q966,"00000.00")</f>
        <v>CS26_BW060.00_UR____W_S28246.40_E28306.40_DL____Y_S19336.40_E19396.40</v>
      </c>
      <c r="D966" s="29"/>
      <c r="E966" s="29"/>
      <c r="F966" s="29"/>
      <c r="G966" s="29" t="s">
        <v>9142</v>
      </c>
      <c r="H966" s="29">
        <f>VLOOKUP(G966,开关状态表!B:I,7,FALSE)</f>
        <v>1</v>
      </c>
      <c r="I966" s="29">
        <v>76.4</v>
      </c>
      <c r="J966" s="161">
        <v>60</v>
      </c>
      <c r="K966" s="29" t="s">
        <v>8732</v>
      </c>
      <c r="L966" s="29"/>
      <c r="M966" s="158" t="s">
        <v>8871</v>
      </c>
      <c r="N966" s="156">
        <f t="shared" si="130"/>
        <v>28246.4</v>
      </c>
      <c r="O966" s="156">
        <f t="shared" si="131"/>
        <v>28306.4</v>
      </c>
      <c r="P966" s="156">
        <f t="shared" si="132"/>
        <v>19336.4</v>
      </c>
      <c r="Q966" s="156">
        <f t="shared" si="133"/>
        <v>19396.4</v>
      </c>
      <c r="R966" s="29" t="str">
        <f>VLOOKUP(VLOOKUP(G966,开关状态表!B:H,2,FALSE),矩阵信息表!B:H,2,FALSE)</f>
        <v>CS26</v>
      </c>
      <c r="S966" s="29" t="str">
        <f>VLOOKUP(G966,开关状态表!B:H,5,FALSE)</f>
        <v>RW28R</v>
      </c>
      <c r="T966" s="29" t="str">
        <f>VLOOKUP(G966,开关状态表!B:H,6,FALSE)</f>
        <v>TY28L</v>
      </c>
      <c r="U966" s="29">
        <f>VLOOKUP(R966&amp;"-"&amp;S966,通道清单!C:L,8,FALSE)</f>
        <v>207</v>
      </c>
      <c r="V966" s="29">
        <f>VLOOKUP(R966&amp;"-"&amp;S966,通道清单!C:L,9,FALSE)</f>
        <v>28170</v>
      </c>
      <c r="W966" s="29">
        <f>VLOOKUP(R966&amp;"-"&amp;S966,通道清单!C:L,10,FALSE)</f>
        <v>28377</v>
      </c>
      <c r="X966" s="29">
        <f>VLOOKUP(R966&amp;"-"&amp;T966,通道清单!C:L,9,FALSE)</f>
        <v>19260</v>
      </c>
      <c r="Y966" s="29">
        <f>VLOOKUP(R966&amp;"-"&amp;T966,通道清单!C:L,10,FALSE)</f>
        <v>19467</v>
      </c>
    </row>
    <row r="967" ht="15" hidden="1" spans="1:25">
      <c r="A967" s="29">
        <f t="shared" si="134"/>
        <v>966</v>
      </c>
      <c r="B967" s="29" t="str">
        <f t="shared" si="129"/>
        <v>CS26-1-7-[9][9]-OFF6-BW70.4</v>
      </c>
      <c r="C967" s="29" t="str">
        <f>R967&amp;"_BW"&amp;TEXT(O967-N967,"000.00")&amp;"_U"&amp;VLOOKUP(R967&amp;"-"&amp;S967,通道清单!C:L,5,FALSE)&amp;LEFT("_____",5-LEN(VLOOKUP(R967&amp;"-"&amp;S967,通道清单!C:L,4,FALSE)))&amp;VLOOKUP(R967&amp;"-"&amp;S967,通道清单!C:L,4,FALSE)&amp;"_S"&amp;TEXT(N967,"00000.00")&amp;"_E"&amp;TEXT(O967,"00000.00")&amp;"_D"&amp;VLOOKUP(R967&amp;"-"&amp;T967,通道清单!C:L,5,FALSE)&amp;LEFT("_____",5-LEN(VLOOKUP(R967&amp;"-"&amp;T967,通道清单!C:L,4,FALSE)))&amp;VLOOKUP(R967&amp;"-"&amp;T967,通道清单!C:L,4,FALSE)&amp;"_S"&amp;TEXT(P967,"00000.00")&amp;"_E"&amp;TEXT(Q967,"00000.00")</f>
        <v>CS26_BW070.40_UR____W_S28176.00_E28246.40_DL____Y_S19266.00_E19336.40</v>
      </c>
      <c r="D967" s="29"/>
      <c r="E967" s="29"/>
      <c r="F967" s="29"/>
      <c r="G967" s="29" t="s">
        <v>9142</v>
      </c>
      <c r="H967" s="29">
        <f>VLOOKUP(G967,开关状态表!B:I,7,FALSE)</f>
        <v>1</v>
      </c>
      <c r="I967" s="29">
        <v>6</v>
      </c>
      <c r="J967" s="161">
        <v>70.4</v>
      </c>
      <c r="K967" s="29" t="s">
        <v>8732</v>
      </c>
      <c r="L967" s="29"/>
      <c r="M967" s="158" t="s">
        <v>8871</v>
      </c>
      <c r="N967" s="156">
        <f t="shared" si="130"/>
        <v>28176</v>
      </c>
      <c r="O967" s="156">
        <f t="shared" si="131"/>
        <v>28246.4</v>
      </c>
      <c r="P967" s="156">
        <f t="shared" si="132"/>
        <v>19266</v>
      </c>
      <c r="Q967" s="156">
        <f t="shared" si="133"/>
        <v>19336.4</v>
      </c>
      <c r="R967" s="29" t="str">
        <f>VLOOKUP(VLOOKUP(G967,开关状态表!B:H,2,FALSE),矩阵信息表!B:H,2,FALSE)</f>
        <v>CS26</v>
      </c>
      <c r="S967" s="29" t="str">
        <f>VLOOKUP(G967,开关状态表!B:H,5,FALSE)</f>
        <v>RW28R</v>
      </c>
      <c r="T967" s="29" t="str">
        <f>VLOOKUP(G967,开关状态表!B:H,6,FALSE)</f>
        <v>TY28L</v>
      </c>
      <c r="U967" s="29">
        <f>VLOOKUP(R967&amp;"-"&amp;S967,通道清单!C:L,8,FALSE)</f>
        <v>207</v>
      </c>
      <c r="V967" s="29">
        <f>VLOOKUP(R967&amp;"-"&amp;S967,通道清单!C:L,9,FALSE)</f>
        <v>28170</v>
      </c>
      <c r="W967" s="29">
        <f>VLOOKUP(R967&amp;"-"&amp;S967,通道清单!C:L,10,FALSE)</f>
        <v>28377</v>
      </c>
      <c r="X967" s="29">
        <f>VLOOKUP(R967&amp;"-"&amp;T967,通道清单!C:L,9,FALSE)</f>
        <v>19260</v>
      </c>
      <c r="Y967" s="29">
        <f>VLOOKUP(R967&amp;"-"&amp;T967,通道清单!C:L,10,FALSE)</f>
        <v>19467</v>
      </c>
    </row>
    <row r="968" ht="15" hidden="1" spans="1:25">
      <c r="A968" s="29">
        <f t="shared" si="134"/>
        <v>967</v>
      </c>
      <c r="B968" s="29" t="str">
        <f t="shared" si="129"/>
        <v>CS26-1-7-[9][9]-OFF0-BW1.05</v>
      </c>
      <c r="C968" s="29" t="str">
        <f>R968&amp;"_BW"&amp;TEXT(O968-N968,"000.00")&amp;"_U"&amp;VLOOKUP(R968&amp;"-"&amp;S968,通道清单!C:L,5,FALSE)&amp;LEFT("_____",5-LEN(VLOOKUP(R968&amp;"-"&amp;S968,通道清单!C:L,4,FALSE)))&amp;VLOOKUP(R968&amp;"-"&amp;S968,通道清单!C:L,4,FALSE)&amp;"_S"&amp;TEXT(N968,"00000.00")&amp;"_E"&amp;TEXT(O968,"00000.00")&amp;"_D"&amp;VLOOKUP(R968&amp;"-"&amp;T968,通道清单!C:L,5,FALSE)&amp;LEFT("_____",5-LEN(VLOOKUP(R968&amp;"-"&amp;T968,通道清单!C:L,4,FALSE)))&amp;VLOOKUP(R968&amp;"-"&amp;T968,通道清单!C:L,4,FALSE)&amp;"_S"&amp;TEXT(P968,"00000.00")&amp;"_E"&amp;TEXT(Q968,"00000.00")</f>
        <v>CS26_BW001.05_UR____W_S28170.00_E28171.05_DL____Y_S19260.00_E19261.05</v>
      </c>
      <c r="D968" s="29"/>
      <c r="E968" s="29"/>
      <c r="F968" s="29"/>
      <c r="G968" s="29" t="s">
        <v>9142</v>
      </c>
      <c r="H968" s="29">
        <f>VLOOKUP(G968,开关状态表!B:I,7,FALSE)</f>
        <v>1</v>
      </c>
      <c r="I968" s="29">
        <v>0</v>
      </c>
      <c r="J968" s="161">
        <v>1.05</v>
      </c>
      <c r="K968" s="29" t="s">
        <v>8732</v>
      </c>
      <c r="L968" s="29"/>
      <c r="M968" s="158" t="s">
        <v>8871</v>
      </c>
      <c r="N968" s="156">
        <f t="shared" si="130"/>
        <v>28170</v>
      </c>
      <c r="O968" s="156">
        <f t="shared" si="131"/>
        <v>28171.05</v>
      </c>
      <c r="P968" s="156">
        <f t="shared" si="132"/>
        <v>19260</v>
      </c>
      <c r="Q968" s="156">
        <f t="shared" si="133"/>
        <v>19261.05</v>
      </c>
      <c r="R968" s="29" t="str">
        <f>VLOOKUP(VLOOKUP(G968,开关状态表!B:H,2,FALSE),矩阵信息表!B:H,2,FALSE)</f>
        <v>CS26</v>
      </c>
      <c r="S968" s="29" t="str">
        <f>VLOOKUP(G968,开关状态表!B:H,5,FALSE)</f>
        <v>RW28R</v>
      </c>
      <c r="T968" s="29" t="str">
        <f>VLOOKUP(G968,开关状态表!B:H,6,FALSE)</f>
        <v>TY28L</v>
      </c>
      <c r="U968" s="29">
        <f>VLOOKUP(R968&amp;"-"&amp;S968,通道清单!C:L,8,FALSE)</f>
        <v>207</v>
      </c>
      <c r="V968" s="29">
        <f>VLOOKUP(R968&amp;"-"&amp;S968,通道清单!C:L,9,FALSE)</f>
        <v>28170</v>
      </c>
      <c r="W968" s="29">
        <f>VLOOKUP(R968&amp;"-"&amp;S968,通道清单!C:L,10,FALSE)</f>
        <v>28377</v>
      </c>
      <c r="X968" s="29">
        <f>VLOOKUP(R968&amp;"-"&amp;T968,通道清单!C:L,9,FALSE)</f>
        <v>19260</v>
      </c>
      <c r="Y968" s="29">
        <f>VLOOKUP(R968&amp;"-"&amp;T968,通道清单!C:L,10,FALSE)</f>
        <v>19467</v>
      </c>
    </row>
    <row r="969" ht="15" hidden="1" spans="1:25">
      <c r="A969" s="29">
        <f t="shared" si="134"/>
        <v>968</v>
      </c>
      <c r="B969" s="29" t="str">
        <f t="shared" si="129"/>
        <v>CS26-1-7-[10][10]-OFF387.2-BW52.8</v>
      </c>
      <c r="C969" s="29" t="str">
        <f>R969&amp;"_BW"&amp;TEXT(O969-N969,"000.00")&amp;"_U"&amp;VLOOKUP(R969&amp;"-"&amp;S969,通道清单!C:L,5,FALSE)&amp;LEFT("_____",5-LEN(VLOOKUP(R969&amp;"-"&amp;S969,通道清单!C:L,4,FALSE)))&amp;VLOOKUP(R969&amp;"-"&amp;S969,通道清单!C:L,4,FALSE)&amp;"_S"&amp;TEXT(N969,"00000.00")&amp;"_E"&amp;TEXT(O969,"00000.00")&amp;"_D"&amp;VLOOKUP(R969&amp;"-"&amp;T969,通道清单!C:L,5,FALSE)&amp;LEFT("_____",5-LEN(VLOOKUP(R969&amp;"-"&amp;T969,通道清单!C:L,4,FALSE)))&amp;VLOOKUP(R969&amp;"-"&amp;T969,通道清单!C:L,4,FALSE)&amp;"_S"&amp;TEXT(P969,"00000.00")&amp;"_E"&amp;TEXT(Q969,"00000.00")</f>
        <v>CS26_BW052.80_UR____W_S27487.20_E27540.00_DL____Y_S19647.20_E19700.00</v>
      </c>
      <c r="D969" s="29"/>
      <c r="E969" s="29"/>
      <c r="F969" s="29"/>
      <c r="G969" s="29" t="s">
        <v>9143</v>
      </c>
      <c r="H969" s="29">
        <f>VLOOKUP(G969,开关状态表!B:I,7,FALSE)</f>
        <v>1</v>
      </c>
      <c r="I969" s="29">
        <v>387.2</v>
      </c>
      <c r="J969" s="161">
        <v>52.8</v>
      </c>
      <c r="K969" s="29" t="s">
        <v>8732</v>
      </c>
      <c r="L969" s="29"/>
      <c r="M969" s="158" t="s">
        <v>9050</v>
      </c>
      <c r="N969" s="156">
        <f t="shared" si="130"/>
        <v>27487.2</v>
      </c>
      <c r="O969" s="156">
        <f t="shared" si="131"/>
        <v>27540</v>
      </c>
      <c r="P969" s="156">
        <f t="shared" si="132"/>
        <v>19647.2</v>
      </c>
      <c r="Q969" s="156">
        <f t="shared" si="133"/>
        <v>19700</v>
      </c>
      <c r="R969" s="29" t="str">
        <f>VLOOKUP(VLOOKUP(G969,开关状态表!B:H,2,FALSE),矩阵信息表!B:H,2,FALSE)</f>
        <v>CS26</v>
      </c>
      <c r="S969" s="29" t="str">
        <f>VLOOKUP(G969,开关状态表!B:H,5,FALSE)</f>
        <v>RW30R</v>
      </c>
      <c r="T969" s="29" t="str">
        <f>VLOOKUP(G969,开关状态表!B:H,6,FALSE)</f>
        <v>TY30L</v>
      </c>
      <c r="U969" s="29">
        <f>VLOOKUP(R969&amp;"-"&amp;S969,通道清单!C:L,8,FALSE)</f>
        <v>440</v>
      </c>
      <c r="V969" s="29">
        <f>VLOOKUP(R969&amp;"-"&amp;S969,通道清单!C:L,9,FALSE)</f>
        <v>27100</v>
      </c>
      <c r="W969" s="29">
        <f>VLOOKUP(R969&amp;"-"&amp;S969,通道清单!C:L,10,FALSE)</f>
        <v>27540</v>
      </c>
      <c r="X969" s="29">
        <f>VLOOKUP(R969&amp;"-"&amp;T969,通道清单!C:L,9,FALSE)</f>
        <v>19260</v>
      </c>
      <c r="Y969" s="29">
        <f>VLOOKUP(R969&amp;"-"&amp;T969,通道清单!C:L,10,FALSE)</f>
        <v>19700</v>
      </c>
    </row>
    <row r="970" ht="15" hidden="1" spans="1:25">
      <c r="A970" s="29">
        <f t="shared" si="134"/>
        <v>969</v>
      </c>
      <c r="B970" s="29" t="str">
        <f t="shared" si="129"/>
        <v>CS26-1-7-[10][10]-OFF79.7-BW110</v>
      </c>
      <c r="C970" s="29" t="str">
        <f>R970&amp;"_BW"&amp;TEXT(O970-N970,"000.00")&amp;"_U"&amp;VLOOKUP(R970&amp;"-"&amp;S970,通道清单!C:L,5,FALSE)&amp;LEFT("_____",5-LEN(VLOOKUP(R970&amp;"-"&amp;S970,通道清单!C:L,4,FALSE)))&amp;VLOOKUP(R970&amp;"-"&amp;S970,通道清单!C:L,4,FALSE)&amp;"_S"&amp;TEXT(N970,"00000.00")&amp;"_E"&amp;TEXT(O970,"00000.00")&amp;"_D"&amp;VLOOKUP(R970&amp;"-"&amp;T970,通道清单!C:L,5,FALSE)&amp;LEFT("_____",5-LEN(VLOOKUP(R970&amp;"-"&amp;T970,通道清单!C:L,4,FALSE)))&amp;VLOOKUP(R970&amp;"-"&amp;T970,通道清单!C:L,4,FALSE)&amp;"_S"&amp;TEXT(P970,"00000.00")&amp;"_E"&amp;TEXT(Q970,"00000.00")</f>
        <v>CS26_BW110.00_UR____W_S27179.70_E27289.70_DL____Y_S19339.70_E19449.70</v>
      </c>
      <c r="D970" s="29"/>
      <c r="E970" s="29"/>
      <c r="F970" s="29"/>
      <c r="G970" s="29" t="s">
        <v>9143</v>
      </c>
      <c r="H970" s="29">
        <f>VLOOKUP(G970,开关状态表!B:I,7,FALSE)</f>
        <v>1</v>
      </c>
      <c r="I970" s="29">
        <v>79.7</v>
      </c>
      <c r="J970" s="161">
        <v>110</v>
      </c>
      <c r="K970" s="29" t="s">
        <v>8732</v>
      </c>
      <c r="L970" s="29"/>
      <c r="M970" s="158" t="s">
        <v>8871</v>
      </c>
      <c r="N970" s="156">
        <f t="shared" si="130"/>
        <v>27179.7</v>
      </c>
      <c r="O970" s="156">
        <f t="shared" si="131"/>
        <v>27289.7</v>
      </c>
      <c r="P970" s="156">
        <f t="shared" si="132"/>
        <v>19339.7</v>
      </c>
      <c r="Q970" s="156">
        <f t="shared" si="133"/>
        <v>19449.7</v>
      </c>
      <c r="R970" s="29" t="str">
        <f>VLOOKUP(VLOOKUP(G970,开关状态表!B:H,2,FALSE),矩阵信息表!B:H,2,FALSE)</f>
        <v>CS26</v>
      </c>
      <c r="S970" s="29" t="str">
        <f>VLOOKUP(G970,开关状态表!B:H,5,FALSE)</f>
        <v>RW30R</v>
      </c>
      <c r="T970" s="29" t="str">
        <f>VLOOKUP(G970,开关状态表!B:H,6,FALSE)</f>
        <v>TY30L</v>
      </c>
      <c r="U970" s="29">
        <f>VLOOKUP(R970&amp;"-"&amp;S970,通道清单!C:L,8,FALSE)</f>
        <v>440</v>
      </c>
      <c r="V970" s="29">
        <f>VLOOKUP(R970&amp;"-"&amp;S970,通道清单!C:L,9,FALSE)</f>
        <v>27100</v>
      </c>
      <c r="W970" s="29">
        <f>VLOOKUP(R970&amp;"-"&amp;S970,通道清单!C:L,10,FALSE)</f>
        <v>27540</v>
      </c>
      <c r="X970" s="29">
        <f>VLOOKUP(R970&amp;"-"&amp;T970,通道清单!C:L,9,FALSE)</f>
        <v>19260</v>
      </c>
      <c r="Y970" s="29">
        <f>VLOOKUP(R970&amp;"-"&amp;T970,通道清单!C:L,10,FALSE)</f>
        <v>19700</v>
      </c>
    </row>
    <row r="971" ht="15" hidden="1" spans="1:25">
      <c r="A971" s="29">
        <f t="shared" si="134"/>
        <v>970</v>
      </c>
      <c r="B971" s="29" t="str">
        <f t="shared" si="129"/>
        <v>CS26-1-7-[10][10]-OFF9.3-BW70.4</v>
      </c>
      <c r="C971" s="29" t="str">
        <f>R971&amp;"_BW"&amp;TEXT(O971-N971,"000.00")&amp;"_U"&amp;VLOOKUP(R971&amp;"-"&amp;S971,通道清单!C:L,5,FALSE)&amp;LEFT("_____",5-LEN(VLOOKUP(R971&amp;"-"&amp;S971,通道清单!C:L,4,FALSE)))&amp;VLOOKUP(R971&amp;"-"&amp;S971,通道清单!C:L,4,FALSE)&amp;"_S"&amp;TEXT(N971,"00000.00")&amp;"_E"&amp;TEXT(O971,"00000.00")&amp;"_D"&amp;VLOOKUP(R971&amp;"-"&amp;T971,通道清单!C:L,5,FALSE)&amp;LEFT("_____",5-LEN(VLOOKUP(R971&amp;"-"&amp;T971,通道清单!C:L,4,FALSE)))&amp;VLOOKUP(R971&amp;"-"&amp;T971,通道清单!C:L,4,FALSE)&amp;"_S"&amp;TEXT(P971,"00000.00")&amp;"_E"&amp;TEXT(Q971,"00000.00")</f>
        <v>CS26_BW070.40_UR____W_S27109.30_E27179.70_DL____Y_S19269.30_E19339.70</v>
      </c>
      <c r="D971" s="29"/>
      <c r="E971" s="29"/>
      <c r="F971" s="29"/>
      <c r="G971" s="29" t="s">
        <v>9143</v>
      </c>
      <c r="H971" s="29">
        <f>VLOOKUP(G971,开关状态表!B:I,7,FALSE)</f>
        <v>1</v>
      </c>
      <c r="I971" s="29">
        <v>9.3</v>
      </c>
      <c r="J971" s="161">
        <v>70.4</v>
      </c>
      <c r="K971" s="29" t="s">
        <v>8732</v>
      </c>
      <c r="L971" s="29"/>
      <c r="M971" s="158" t="s">
        <v>8871</v>
      </c>
      <c r="N971" s="156">
        <f t="shared" si="130"/>
        <v>27109.3</v>
      </c>
      <c r="O971" s="156">
        <f t="shared" si="131"/>
        <v>27179.7</v>
      </c>
      <c r="P971" s="156">
        <f t="shared" si="132"/>
        <v>19269.3</v>
      </c>
      <c r="Q971" s="156">
        <f t="shared" si="133"/>
        <v>19339.7</v>
      </c>
      <c r="R971" s="29" t="str">
        <f>VLOOKUP(VLOOKUP(G971,开关状态表!B:H,2,FALSE),矩阵信息表!B:H,2,FALSE)</f>
        <v>CS26</v>
      </c>
      <c r="S971" s="29" t="str">
        <f>VLOOKUP(G971,开关状态表!B:H,5,FALSE)</f>
        <v>RW30R</v>
      </c>
      <c r="T971" s="29" t="str">
        <f>VLOOKUP(G971,开关状态表!B:H,6,FALSE)</f>
        <v>TY30L</v>
      </c>
      <c r="U971" s="29">
        <f>VLOOKUP(R971&amp;"-"&amp;S971,通道清单!C:L,8,FALSE)</f>
        <v>440</v>
      </c>
      <c r="V971" s="29">
        <f>VLOOKUP(R971&amp;"-"&amp;S971,通道清单!C:L,9,FALSE)</f>
        <v>27100</v>
      </c>
      <c r="W971" s="29">
        <f>VLOOKUP(R971&amp;"-"&amp;S971,通道清单!C:L,10,FALSE)</f>
        <v>27540</v>
      </c>
      <c r="X971" s="29">
        <f>VLOOKUP(R971&amp;"-"&amp;T971,通道清单!C:L,9,FALSE)</f>
        <v>19260</v>
      </c>
      <c r="Y971" s="29">
        <f>VLOOKUP(R971&amp;"-"&amp;T971,通道清单!C:L,10,FALSE)</f>
        <v>19700</v>
      </c>
    </row>
    <row r="972" ht="15" hidden="1" spans="1:25">
      <c r="A972" s="29">
        <f t="shared" si="134"/>
        <v>971</v>
      </c>
      <c r="B972" s="29" t="str">
        <f t="shared" si="129"/>
        <v>CS26-1-7-[10][10]-OFF0-BW1.05</v>
      </c>
      <c r="C972" s="29" t="str">
        <f>R972&amp;"_BW"&amp;TEXT(O972-N972,"000.00")&amp;"_U"&amp;VLOOKUP(R972&amp;"-"&amp;S972,通道清单!C:L,5,FALSE)&amp;LEFT("_____",5-LEN(VLOOKUP(R972&amp;"-"&amp;S972,通道清单!C:L,4,FALSE)))&amp;VLOOKUP(R972&amp;"-"&amp;S972,通道清单!C:L,4,FALSE)&amp;"_S"&amp;TEXT(N972,"00000.00")&amp;"_E"&amp;TEXT(O972,"00000.00")&amp;"_D"&amp;VLOOKUP(R972&amp;"-"&amp;T972,通道清单!C:L,5,FALSE)&amp;LEFT("_____",5-LEN(VLOOKUP(R972&amp;"-"&amp;T972,通道清单!C:L,4,FALSE)))&amp;VLOOKUP(R972&amp;"-"&amp;T972,通道清单!C:L,4,FALSE)&amp;"_S"&amp;TEXT(P972,"00000.00")&amp;"_E"&amp;TEXT(Q972,"00000.00")</f>
        <v>CS26_BW001.05_UR____W_S27100.00_E27101.05_DL____Y_S19260.00_E19261.05</v>
      </c>
      <c r="D972" s="29"/>
      <c r="E972" s="29"/>
      <c r="F972" s="29"/>
      <c r="G972" s="29" t="s">
        <v>9143</v>
      </c>
      <c r="H972" s="29">
        <f>VLOOKUP(G972,开关状态表!B:I,7,FALSE)</f>
        <v>1</v>
      </c>
      <c r="I972" s="29">
        <v>0</v>
      </c>
      <c r="J972" s="161">
        <v>1.05</v>
      </c>
      <c r="K972" s="29" t="s">
        <v>8732</v>
      </c>
      <c r="L972" s="29"/>
      <c r="M972" s="158" t="s">
        <v>8871</v>
      </c>
      <c r="N972" s="156">
        <f t="shared" si="130"/>
        <v>27100</v>
      </c>
      <c r="O972" s="156">
        <f t="shared" si="131"/>
        <v>27101.05</v>
      </c>
      <c r="P972" s="156">
        <f t="shared" si="132"/>
        <v>19260</v>
      </c>
      <c r="Q972" s="156">
        <f t="shared" si="133"/>
        <v>19261.05</v>
      </c>
      <c r="R972" s="29" t="str">
        <f>VLOOKUP(VLOOKUP(G972,开关状态表!B:H,2,FALSE),矩阵信息表!B:H,2,FALSE)</f>
        <v>CS26</v>
      </c>
      <c r="S972" s="29" t="str">
        <f>VLOOKUP(G972,开关状态表!B:H,5,FALSE)</f>
        <v>RW30R</v>
      </c>
      <c r="T972" s="29" t="str">
        <f>VLOOKUP(G972,开关状态表!B:H,6,FALSE)</f>
        <v>TY30L</v>
      </c>
      <c r="U972" s="29">
        <f>VLOOKUP(R972&amp;"-"&amp;S972,通道清单!C:L,8,FALSE)</f>
        <v>440</v>
      </c>
      <c r="V972" s="29">
        <f>VLOOKUP(R972&amp;"-"&amp;S972,通道清单!C:L,9,FALSE)</f>
        <v>27100</v>
      </c>
      <c r="W972" s="29">
        <f>VLOOKUP(R972&amp;"-"&amp;S972,通道清单!C:L,10,FALSE)</f>
        <v>27540</v>
      </c>
      <c r="X972" s="29">
        <f>VLOOKUP(R972&amp;"-"&amp;T972,通道清单!C:L,9,FALSE)</f>
        <v>19260</v>
      </c>
      <c r="Y972" s="29">
        <f>VLOOKUP(R972&amp;"-"&amp;T972,通道清单!C:L,10,FALSE)</f>
        <v>19700</v>
      </c>
    </row>
    <row r="973" ht="15" hidden="1" spans="1:25">
      <c r="A973" s="29">
        <f t="shared" si="134"/>
        <v>972</v>
      </c>
      <c r="B973" s="29" t="str">
        <f t="shared" si="129"/>
        <v>CS26-1-7-[4][4]-OFF387.2-BW52.8</v>
      </c>
      <c r="C973" s="29" t="str">
        <f>R973&amp;"_BW"&amp;TEXT(O973-N973,"000.00")&amp;"_U"&amp;VLOOKUP(R973&amp;"-"&amp;S973,通道清单!C:L,5,FALSE)&amp;LEFT("_____",5-LEN(VLOOKUP(R973&amp;"-"&amp;S973,通道清单!C:L,4,FALSE)))&amp;VLOOKUP(R973&amp;"-"&amp;S973,通道清单!C:L,4,FALSE)&amp;"_S"&amp;TEXT(N973,"00000.00")&amp;"_E"&amp;TEXT(O973,"00000.00")&amp;"_D"&amp;VLOOKUP(R973&amp;"-"&amp;T973,通道清单!C:L,5,FALSE)&amp;LEFT("_____",5-LEN(VLOOKUP(R973&amp;"-"&amp;T973,通道清单!C:L,4,FALSE)))&amp;VLOOKUP(R973&amp;"-"&amp;T973,通道清单!C:L,4,FALSE)&amp;"_S"&amp;TEXT(P973,"00000.00")&amp;"_E"&amp;TEXT(Q973,"00000.00")</f>
        <v>CS26_BW052.80_UL____W_S27487.20_E27540.00_DR____Y_S19647.20_E19700.00</v>
      </c>
      <c r="D973" s="29"/>
      <c r="E973" s="29"/>
      <c r="F973" s="29"/>
      <c r="G973" s="29" t="s">
        <v>9144</v>
      </c>
      <c r="H973" s="29">
        <f>VLOOKUP(G973,开关状态表!B:I,7,FALSE)</f>
        <v>1</v>
      </c>
      <c r="I973" s="29">
        <v>387.2</v>
      </c>
      <c r="J973" s="161">
        <v>52.8</v>
      </c>
      <c r="K973" s="29" t="s">
        <v>8732</v>
      </c>
      <c r="L973" s="29"/>
      <c r="M973" s="158" t="s">
        <v>9050</v>
      </c>
      <c r="N973" s="156">
        <f t="shared" si="130"/>
        <v>27487.2</v>
      </c>
      <c r="O973" s="156">
        <f t="shared" si="131"/>
        <v>27540</v>
      </c>
      <c r="P973" s="156">
        <f t="shared" si="132"/>
        <v>19647.2</v>
      </c>
      <c r="Q973" s="156">
        <f t="shared" si="133"/>
        <v>19700</v>
      </c>
      <c r="R973" s="29" t="str">
        <f>VLOOKUP(VLOOKUP(G973,开关状态表!B:H,2,FALSE),矩阵信息表!B:H,2,FALSE)</f>
        <v>CS26</v>
      </c>
      <c r="S973" s="29" t="str">
        <f>VLOOKUP(G973,开关状态表!B:H,5,FALSE)</f>
        <v>RW31L</v>
      </c>
      <c r="T973" s="29" t="str">
        <f>VLOOKUP(G973,开关状态表!B:H,6,FALSE)</f>
        <v>TY31R</v>
      </c>
      <c r="U973" s="29">
        <f>VLOOKUP(R973&amp;"-"&amp;S973,通道清单!C:L,8,FALSE)</f>
        <v>440</v>
      </c>
      <c r="V973" s="29">
        <f>VLOOKUP(R973&amp;"-"&amp;S973,通道清单!C:L,9,FALSE)</f>
        <v>27100</v>
      </c>
      <c r="W973" s="29">
        <f>VLOOKUP(R973&amp;"-"&amp;S973,通道清单!C:L,10,FALSE)</f>
        <v>27540</v>
      </c>
      <c r="X973" s="29">
        <f>VLOOKUP(R973&amp;"-"&amp;T973,通道清单!C:L,9,FALSE)</f>
        <v>19260</v>
      </c>
      <c r="Y973" s="29">
        <f>VLOOKUP(R973&amp;"-"&amp;T973,通道清单!C:L,10,FALSE)</f>
        <v>19700</v>
      </c>
    </row>
    <row r="974" ht="15" hidden="1" spans="1:25">
      <c r="A974" s="29">
        <f t="shared" si="134"/>
        <v>973</v>
      </c>
      <c r="B974" s="29" t="str">
        <f t="shared" si="129"/>
        <v>CS26-1-7-[4][4]-OFF79.7-BW110</v>
      </c>
      <c r="C974" s="29" t="str">
        <f>R974&amp;"_BW"&amp;TEXT(O974-N974,"000.00")&amp;"_U"&amp;VLOOKUP(R974&amp;"-"&amp;S974,通道清单!C:L,5,FALSE)&amp;LEFT("_____",5-LEN(VLOOKUP(R974&amp;"-"&amp;S974,通道清单!C:L,4,FALSE)))&amp;VLOOKUP(R974&amp;"-"&amp;S974,通道清单!C:L,4,FALSE)&amp;"_S"&amp;TEXT(N974,"00000.00")&amp;"_E"&amp;TEXT(O974,"00000.00")&amp;"_D"&amp;VLOOKUP(R974&amp;"-"&amp;T974,通道清单!C:L,5,FALSE)&amp;LEFT("_____",5-LEN(VLOOKUP(R974&amp;"-"&amp;T974,通道清单!C:L,4,FALSE)))&amp;VLOOKUP(R974&amp;"-"&amp;T974,通道清单!C:L,4,FALSE)&amp;"_S"&amp;TEXT(P974,"00000.00")&amp;"_E"&amp;TEXT(Q974,"00000.00")</f>
        <v>CS26_BW110.00_UL____W_S27179.70_E27289.70_DR____Y_S19339.70_E19449.70</v>
      </c>
      <c r="D974" s="29"/>
      <c r="E974" s="29"/>
      <c r="F974" s="29"/>
      <c r="G974" s="29" t="s">
        <v>9144</v>
      </c>
      <c r="H974" s="29">
        <f>VLOOKUP(G974,开关状态表!B:I,7,FALSE)</f>
        <v>1</v>
      </c>
      <c r="I974" s="29">
        <v>79.7</v>
      </c>
      <c r="J974" s="161">
        <v>110</v>
      </c>
      <c r="K974" s="29" t="s">
        <v>8732</v>
      </c>
      <c r="L974" s="29"/>
      <c r="M974" s="158" t="s">
        <v>8871</v>
      </c>
      <c r="N974" s="156">
        <f t="shared" si="130"/>
        <v>27179.7</v>
      </c>
      <c r="O974" s="156">
        <f t="shared" si="131"/>
        <v>27289.7</v>
      </c>
      <c r="P974" s="156">
        <f t="shared" si="132"/>
        <v>19339.7</v>
      </c>
      <c r="Q974" s="156">
        <f t="shared" si="133"/>
        <v>19449.7</v>
      </c>
      <c r="R974" s="29" t="str">
        <f>VLOOKUP(VLOOKUP(G974,开关状态表!B:H,2,FALSE),矩阵信息表!B:H,2,FALSE)</f>
        <v>CS26</v>
      </c>
      <c r="S974" s="29" t="str">
        <f>VLOOKUP(G974,开关状态表!B:H,5,FALSE)</f>
        <v>RW31L</v>
      </c>
      <c r="T974" s="29" t="str">
        <f>VLOOKUP(G974,开关状态表!B:H,6,FALSE)</f>
        <v>TY31R</v>
      </c>
      <c r="U974" s="29">
        <f>VLOOKUP(R974&amp;"-"&amp;S974,通道清单!C:L,8,FALSE)</f>
        <v>440</v>
      </c>
      <c r="V974" s="29">
        <f>VLOOKUP(R974&amp;"-"&amp;S974,通道清单!C:L,9,FALSE)</f>
        <v>27100</v>
      </c>
      <c r="W974" s="29">
        <f>VLOOKUP(R974&amp;"-"&amp;S974,通道清单!C:L,10,FALSE)</f>
        <v>27540</v>
      </c>
      <c r="X974" s="29">
        <f>VLOOKUP(R974&amp;"-"&amp;T974,通道清单!C:L,9,FALSE)</f>
        <v>19260</v>
      </c>
      <c r="Y974" s="29">
        <f>VLOOKUP(R974&amp;"-"&amp;T974,通道清单!C:L,10,FALSE)</f>
        <v>19700</v>
      </c>
    </row>
    <row r="975" ht="15" hidden="1" spans="1:25">
      <c r="A975" s="29">
        <f t="shared" si="134"/>
        <v>974</v>
      </c>
      <c r="B975" s="29" t="str">
        <f t="shared" si="129"/>
        <v>CS26-1-7-[4][4]-OFF189.7-BW67.2</v>
      </c>
      <c r="C975" s="29" t="str">
        <f>R975&amp;"_BW"&amp;TEXT(O975-N975,"000.00")&amp;"_U"&amp;VLOOKUP(R975&amp;"-"&amp;S975,通道清单!C:L,5,FALSE)&amp;LEFT("_____",5-LEN(VLOOKUP(R975&amp;"-"&amp;S975,通道清单!C:L,4,FALSE)))&amp;VLOOKUP(R975&amp;"-"&amp;S975,通道清单!C:L,4,FALSE)&amp;"_S"&amp;TEXT(N975,"00000.00")&amp;"_E"&amp;TEXT(O975,"00000.00")&amp;"_D"&amp;VLOOKUP(R975&amp;"-"&amp;T975,通道清单!C:L,5,FALSE)&amp;LEFT("_____",5-LEN(VLOOKUP(R975&amp;"-"&amp;T975,通道清单!C:L,4,FALSE)))&amp;VLOOKUP(R975&amp;"-"&amp;T975,通道清单!C:L,4,FALSE)&amp;"_S"&amp;TEXT(P975,"00000.00")&amp;"_E"&amp;TEXT(Q975,"00000.00")</f>
        <v>CS26_BW067.20_UL____W_S27289.70_E27356.90_DR____Y_S19449.70_E19516.90</v>
      </c>
      <c r="D975" s="29"/>
      <c r="E975" s="29"/>
      <c r="F975" s="29"/>
      <c r="G975" s="29" t="s">
        <v>9144</v>
      </c>
      <c r="H975" s="29">
        <f>VLOOKUP(G975,开关状态表!B:I,7,FALSE)</f>
        <v>1</v>
      </c>
      <c r="I975" s="29">
        <v>189.7</v>
      </c>
      <c r="J975" s="161">
        <v>67.2</v>
      </c>
      <c r="K975" s="29" t="s">
        <v>8732</v>
      </c>
      <c r="L975" s="29"/>
      <c r="M975" s="158" t="s">
        <v>8871</v>
      </c>
      <c r="N975" s="156">
        <f t="shared" si="130"/>
        <v>27289.7</v>
      </c>
      <c r="O975" s="156">
        <f t="shared" si="131"/>
        <v>27356.9</v>
      </c>
      <c r="P975" s="156">
        <f t="shared" si="132"/>
        <v>19449.7</v>
      </c>
      <c r="Q975" s="156">
        <f t="shared" si="133"/>
        <v>19516.9</v>
      </c>
      <c r="R975" s="29" t="str">
        <f>VLOOKUP(VLOOKUP(G975,开关状态表!B:H,2,FALSE),矩阵信息表!B:H,2,FALSE)</f>
        <v>CS26</v>
      </c>
      <c r="S975" s="29" t="str">
        <f>VLOOKUP(G975,开关状态表!B:H,5,FALSE)</f>
        <v>RW31L</v>
      </c>
      <c r="T975" s="29" t="str">
        <f>VLOOKUP(G975,开关状态表!B:H,6,FALSE)</f>
        <v>TY31R</v>
      </c>
      <c r="U975" s="29">
        <f>VLOOKUP(R975&amp;"-"&amp;S975,通道清单!C:L,8,FALSE)</f>
        <v>440</v>
      </c>
      <c r="V975" s="29">
        <f>VLOOKUP(R975&amp;"-"&amp;S975,通道清单!C:L,9,FALSE)</f>
        <v>27100</v>
      </c>
      <c r="W975" s="29">
        <f>VLOOKUP(R975&amp;"-"&amp;S975,通道清单!C:L,10,FALSE)</f>
        <v>27540</v>
      </c>
      <c r="X975" s="29">
        <f>VLOOKUP(R975&amp;"-"&amp;T975,通道清单!C:L,9,FALSE)</f>
        <v>19260</v>
      </c>
      <c r="Y975" s="29">
        <f>VLOOKUP(R975&amp;"-"&amp;T975,通道清单!C:L,10,FALSE)</f>
        <v>19700</v>
      </c>
    </row>
    <row r="976" ht="15" hidden="1" spans="1:25">
      <c r="A976" s="29">
        <f t="shared" si="134"/>
        <v>975</v>
      </c>
      <c r="B976" s="29" t="str">
        <f t="shared" si="129"/>
        <v>CS26-1-7-[4][4]-OFF256.9-BW70.4</v>
      </c>
      <c r="C976" s="29" t="str">
        <f>R976&amp;"_BW"&amp;TEXT(O976-N976,"000.00")&amp;"_U"&amp;VLOOKUP(R976&amp;"-"&amp;S976,通道清单!C:L,5,FALSE)&amp;LEFT("_____",5-LEN(VLOOKUP(R976&amp;"-"&amp;S976,通道清单!C:L,4,FALSE)))&amp;VLOOKUP(R976&amp;"-"&amp;S976,通道清单!C:L,4,FALSE)&amp;"_S"&amp;TEXT(N976,"00000.00")&amp;"_E"&amp;TEXT(O976,"00000.00")&amp;"_D"&amp;VLOOKUP(R976&amp;"-"&amp;T976,通道清单!C:L,5,FALSE)&amp;LEFT("_____",5-LEN(VLOOKUP(R976&amp;"-"&amp;T976,通道清单!C:L,4,FALSE)))&amp;VLOOKUP(R976&amp;"-"&amp;T976,通道清单!C:L,4,FALSE)&amp;"_S"&amp;TEXT(P976,"00000.00")&amp;"_E"&amp;TEXT(Q976,"00000.00")</f>
        <v>CS26_BW070.40_UL____W_S27356.90_E27427.30_DR____Y_S19516.90_E19587.30</v>
      </c>
      <c r="D976" s="29"/>
      <c r="E976" s="29"/>
      <c r="F976" s="29"/>
      <c r="G976" s="29" t="s">
        <v>9144</v>
      </c>
      <c r="H976" s="29">
        <f>VLOOKUP(G976,开关状态表!B:I,7,FALSE)</f>
        <v>1</v>
      </c>
      <c r="I976" s="29">
        <v>256.9</v>
      </c>
      <c r="J976" s="161">
        <v>70.4</v>
      </c>
      <c r="K976" s="29" t="s">
        <v>8732</v>
      </c>
      <c r="L976" s="29"/>
      <c r="M976" s="158" t="s">
        <v>8871</v>
      </c>
      <c r="N976" s="156">
        <f t="shared" si="130"/>
        <v>27356.9</v>
      </c>
      <c r="O976" s="156">
        <f t="shared" si="131"/>
        <v>27427.3</v>
      </c>
      <c r="P976" s="156">
        <f t="shared" si="132"/>
        <v>19516.9</v>
      </c>
      <c r="Q976" s="156">
        <f t="shared" si="133"/>
        <v>19587.3</v>
      </c>
      <c r="R976" s="29" t="str">
        <f>VLOOKUP(VLOOKUP(G976,开关状态表!B:H,2,FALSE),矩阵信息表!B:H,2,FALSE)</f>
        <v>CS26</v>
      </c>
      <c r="S976" s="29" t="str">
        <f>VLOOKUP(G976,开关状态表!B:H,5,FALSE)</f>
        <v>RW31L</v>
      </c>
      <c r="T976" s="29" t="str">
        <f>VLOOKUP(G976,开关状态表!B:H,6,FALSE)</f>
        <v>TY31R</v>
      </c>
      <c r="U976" s="29">
        <f>VLOOKUP(R976&amp;"-"&amp;S976,通道清单!C:L,8,FALSE)</f>
        <v>440</v>
      </c>
      <c r="V976" s="29">
        <f>VLOOKUP(R976&amp;"-"&amp;S976,通道清单!C:L,9,FALSE)</f>
        <v>27100</v>
      </c>
      <c r="W976" s="29">
        <f>VLOOKUP(R976&amp;"-"&amp;S976,通道清单!C:L,10,FALSE)</f>
        <v>27540</v>
      </c>
      <c r="X976" s="29">
        <f>VLOOKUP(R976&amp;"-"&amp;T976,通道清单!C:L,9,FALSE)</f>
        <v>19260</v>
      </c>
      <c r="Y976" s="29">
        <f>VLOOKUP(R976&amp;"-"&amp;T976,通道清单!C:L,10,FALSE)</f>
        <v>19700</v>
      </c>
    </row>
    <row r="977" ht="15" hidden="1" spans="1:25">
      <c r="A977" s="29">
        <f t="shared" si="134"/>
        <v>976</v>
      </c>
      <c r="B977" s="29" t="str">
        <f t="shared" si="129"/>
        <v>CS26-1-7-[4][4]-OFF0-BW1.05</v>
      </c>
      <c r="C977" s="29" t="str">
        <f>R977&amp;"_BW"&amp;TEXT(O977-N977,"000.00")&amp;"_U"&amp;VLOOKUP(R977&amp;"-"&amp;S977,通道清单!C:L,5,FALSE)&amp;LEFT("_____",5-LEN(VLOOKUP(R977&amp;"-"&amp;S977,通道清单!C:L,4,FALSE)))&amp;VLOOKUP(R977&amp;"-"&amp;S977,通道清单!C:L,4,FALSE)&amp;"_S"&amp;TEXT(N977,"00000.00")&amp;"_E"&amp;TEXT(O977,"00000.00")&amp;"_D"&amp;VLOOKUP(R977&amp;"-"&amp;T977,通道清单!C:L,5,FALSE)&amp;LEFT("_____",5-LEN(VLOOKUP(R977&amp;"-"&amp;T977,通道清单!C:L,4,FALSE)))&amp;VLOOKUP(R977&amp;"-"&amp;T977,通道清单!C:L,4,FALSE)&amp;"_S"&amp;TEXT(P977,"00000.00")&amp;"_E"&amp;TEXT(Q977,"00000.00")</f>
        <v>CS26_BW001.05_UL____W_S27100.00_E27101.05_DR____Y_S19260.00_E19261.05</v>
      </c>
      <c r="D977" s="29"/>
      <c r="E977" s="29"/>
      <c r="F977" s="29"/>
      <c r="G977" s="29" t="s">
        <v>9144</v>
      </c>
      <c r="H977" s="29">
        <f>VLOOKUP(G977,开关状态表!B:I,7,FALSE)</f>
        <v>1</v>
      </c>
      <c r="I977" s="29">
        <v>0</v>
      </c>
      <c r="J977" s="161">
        <v>1.05</v>
      </c>
      <c r="K977" s="29" t="s">
        <v>8732</v>
      </c>
      <c r="L977" s="29"/>
      <c r="M977" s="158" t="s">
        <v>8871</v>
      </c>
      <c r="N977" s="156">
        <f t="shared" si="130"/>
        <v>27100</v>
      </c>
      <c r="O977" s="156">
        <f t="shared" si="131"/>
        <v>27101.05</v>
      </c>
      <c r="P977" s="156">
        <f t="shared" si="132"/>
        <v>19260</v>
      </c>
      <c r="Q977" s="156">
        <f t="shared" si="133"/>
        <v>19261.05</v>
      </c>
      <c r="R977" s="29" t="str">
        <f>VLOOKUP(VLOOKUP(G977,开关状态表!B:H,2,FALSE),矩阵信息表!B:H,2,FALSE)</f>
        <v>CS26</v>
      </c>
      <c r="S977" s="29" t="str">
        <f>VLOOKUP(G977,开关状态表!B:H,5,FALSE)</f>
        <v>RW31L</v>
      </c>
      <c r="T977" s="29" t="str">
        <f>VLOOKUP(G977,开关状态表!B:H,6,FALSE)</f>
        <v>TY31R</v>
      </c>
      <c r="U977" s="29">
        <f>VLOOKUP(R977&amp;"-"&amp;S977,通道清单!C:L,8,FALSE)</f>
        <v>440</v>
      </c>
      <c r="V977" s="29">
        <f>VLOOKUP(R977&amp;"-"&amp;S977,通道清单!C:L,9,FALSE)</f>
        <v>27100</v>
      </c>
      <c r="W977" s="29">
        <f>VLOOKUP(R977&amp;"-"&amp;S977,通道清单!C:L,10,FALSE)</f>
        <v>27540</v>
      </c>
      <c r="X977" s="29">
        <f>VLOOKUP(R977&amp;"-"&amp;T977,通道清单!C:L,9,FALSE)</f>
        <v>19260</v>
      </c>
      <c r="Y977" s="29">
        <f>VLOOKUP(R977&amp;"-"&amp;T977,通道清单!C:L,10,FALSE)</f>
        <v>19700</v>
      </c>
    </row>
    <row r="978" ht="15" hidden="1" spans="1:25">
      <c r="A978" s="29">
        <f t="shared" si="134"/>
        <v>977</v>
      </c>
      <c r="B978" s="29" t="str">
        <f t="shared" si="129"/>
        <v>CS26-1-7-[11][11]-OFF0-BW52.8</v>
      </c>
      <c r="C978" s="29" t="str">
        <f>R978&amp;"_BW"&amp;TEXT(O978-N978,"000.00")&amp;"_U"&amp;VLOOKUP(R978&amp;"-"&amp;S978,通道清单!C:L,5,FALSE)&amp;LEFT("_____",5-LEN(VLOOKUP(R978&amp;"-"&amp;S978,通道清单!C:L,4,FALSE)))&amp;VLOOKUP(R978&amp;"-"&amp;S978,通道清单!C:L,4,FALSE)&amp;"_S"&amp;TEXT(N978,"00000.00")&amp;"_E"&amp;TEXT(O978,"00000.00")&amp;"_D"&amp;VLOOKUP(R978&amp;"-"&amp;T978,通道清单!C:L,5,FALSE)&amp;LEFT("_____",5-LEN(VLOOKUP(R978&amp;"-"&amp;T978,通道清单!C:L,4,FALSE)))&amp;VLOOKUP(R978&amp;"-"&amp;T978,通道清单!C:L,4,FALSE)&amp;"_S"&amp;TEXT(P978,"00000.00")&amp;"_E"&amp;TEXT(Q978,"00000.00")</f>
        <v>CS26_BW052.80_UR____W_S28903.00_E28955.80_DR____Y_S19993.00_E20045.80</v>
      </c>
      <c r="D978" s="29"/>
      <c r="E978" s="29"/>
      <c r="F978" s="29"/>
      <c r="G978" s="29" t="s">
        <v>9145</v>
      </c>
      <c r="H978" s="29">
        <f>VLOOKUP(G978,开关状态表!B:I,7,FALSE)</f>
        <v>1</v>
      </c>
      <c r="I978" s="29">
        <v>0</v>
      </c>
      <c r="J978" s="161">
        <v>52.8</v>
      </c>
      <c r="K978" s="29" t="s">
        <v>8732</v>
      </c>
      <c r="L978" s="29"/>
      <c r="M978" s="158" t="s">
        <v>9050</v>
      </c>
      <c r="N978" s="156">
        <f t="shared" si="130"/>
        <v>28903</v>
      </c>
      <c r="O978" s="156">
        <f t="shared" si="131"/>
        <v>28955.8</v>
      </c>
      <c r="P978" s="156">
        <f t="shared" si="132"/>
        <v>19993</v>
      </c>
      <c r="Q978" s="156">
        <f t="shared" si="133"/>
        <v>20045.8</v>
      </c>
      <c r="R978" s="29" t="str">
        <f>VLOOKUP(VLOOKUP(G978,开关状态表!B:H,2,FALSE),矩阵信息表!B:H,2,FALSE)</f>
        <v>CS26</v>
      </c>
      <c r="S978" s="29" t="str">
        <f>VLOOKUP(G978,开关状态表!B:H,5,FALSE)</f>
        <v>RW44R</v>
      </c>
      <c r="T978" s="29" t="str">
        <f>VLOOKUP(G978,开关状态表!B:H,6,FALSE)</f>
        <v>TY44R</v>
      </c>
      <c r="U978" s="29">
        <f>VLOOKUP(R978&amp;"-"&amp;S978,通道清单!C:L,8,FALSE)</f>
        <v>207</v>
      </c>
      <c r="V978" s="29">
        <f>VLOOKUP(R978&amp;"-"&amp;S978,通道清单!C:L,9,FALSE)</f>
        <v>28903</v>
      </c>
      <c r="W978" s="29">
        <f>VLOOKUP(R978&amp;"-"&amp;S978,通道清单!C:L,10,FALSE)</f>
        <v>29110</v>
      </c>
      <c r="X978" s="29">
        <f>VLOOKUP(R978&amp;"-"&amp;T978,通道清单!C:L,9,FALSE)</f>
        <v>19993</v>
      </c>
      <c r="Y978" s="29">
        <f>VLOOKUP(R978&amp;"-"&amp;T978,通道清单!C:L,10,FALSE)</f>
        <v>20200</v>
      </c>
    </row>
    <row r="979" ht="15" hidden="1" spans="1:25">
      <c r="A979" s="29">
        <f t="shared" si="134"/>
        <v>978</v>
      </c>
      <c r="B979" s="29" t="str">
        <f t="shared" si="129"/>
        <v>CS26-1-7-[11][11]-OFF106-BW55</v>
      </c>
      <c r="C979" s="29" t="str">
        <f>R979&amp;"_BW"&amp;TEXT(O979-N979,"000.00")&amp;"_U"&amp;VLOOKUP(R979&amp;"-"&amp;S979,通道清单!C:L,5,FALSE)&amp;LEFT("_____",5-LEN(VLOOKUP(R979&amp;"-"&amp;S979,通道清单!C:L,4,FALSE)))&amp;VLOOKUP(R979&amp;"-"&amp;S979,通道清单!C:L,4,FALSE)&amp;"_S"&amp;TEXT(N979,"00000.00")&amp;"_E"&amp;TEXT(O979,"00000.00")&amp;"_D"&amp;VLOOKUP(R979&amp;"-"&amp;T979,通道清单!C:L,5,FALSE)&amp;LEFT("_____",5-LEN(VLOOKUP(R979&amp;"-"&amp;T979,通道清单!C:L,4,FALSE)))&amp;VLOOKUP(R979&amp;"-"&amp;T979,通道清单!C:L,4,FALSE)&amp;"_S"&amp;TEXT(P979,"00000.00")&amp;"_E"&amp;TEXT(Q979,"00000.00")</f>
        <v>CS26_BW055.00_UR____W_S29009.00_E29064.00_DR____Y_S20099.00_E20154.00</v>
      </c>
      <c r="D979" s="29"/>
      <c r="E979" s="29"/>
      <c r="F979" s="29"/>
      <c r="G979" s="29" t="s">
        <v>9145</v>
      </c>
      <c r="H979" s="29">
        <f>VLOOKUP(G979,开关状态表!B:I,7,FALSE)</f>
        <v>1</v>
      </c>
      <c r="I979" s="29">
        <v>106</v>
      </c>
      <c r="J979" s="161">
        <v>55</v>
      </c>
      <c r="K979" s="29" t="s">
        <v>8732</v>
      </c>
      <c r="L979" s="29"/>
      <c r="M979" s="158" t="s">
        <v>8871</v>
      </c>
      <c r="N979" s="156">
        <f t="shared" si="130"/>
        <v>29009</v>
      </c>
      <c r="O979" s="156">
        <f t="shared" si="131"/>
        <v>29064</v>
      </c>
      <c r="P979" s="156">
        <f t="shared" si="132"/>
        <v>20099</v>
      </c>
      <c r="Q979" s="156">
        <f t="shared" si="133"/>
        <v>20154</v>
      </c>
      <c r="R979" s="29" t="str">
        <f>VLOOKUP(VLOOKUP(G979,开关状态表!B:H,2,FALSE),矩阵信息表!B:H,2,FALSE)</f>
        <v>CS26</v>
      </c>
      <c r="S979" s="29" t="str">
        <f>VLOOKUP(G979,开关状态表!B:H,5,FALSE)</f>
        <v>RW44R</v>
      </c>
      <c r="T979" s="29" t="str">
        <f>VLOOKUP(G979,开关状态表!B:H,6,FALSE)</f>
        <v>TY44R</v>
      </c>
      <c r="U979" s="29">
        <f>VLOOKUP(R979&amp;"-"&amp;S979,通道清单!C:L,8,FALSE)</f>
        <v>207</v>
      </c>
      <c r="V979" s="29">
        <f>VLOOKUP(R979&amp;"-"&amp;S979,通道清单!C:L,9,FALSE)</f>
        <v>28903</v>
      </c>
      <c r="W979" s="29">
        <f>VLOOKUP(R979&amp;"-"&amp;S979,通道清单!C:L,10,FALSE)</f>
        <v>29110</v>
      </c>
      <c r="X979" s="29">
        <f>VLOOKUP(R979&amp;"-"&amp;T979,通道清单!C:L,9,FALSE)</f>
        <v>19993</v>
      </c>
      <c r="Y979" s="29">
        <f>VLOOKUP(R979&amp;"-"&amp;T979,通道清单!C:L,10,FALSE)</f>
        <v>20200</v>
      </c>
    </row>
    <row r="980" ht="15" hidden="1" spans="1:25">
      <c r="A980" s="29">
        <f t="shared" si="134"/>
        <v>979</v>
      </c>
      <c r="B980" s="29" t="str">
        <f t="shared" si="129"/>
        <v>CS26-1-7-[11][11]-OFF161-BW40</v>
      </c>
      <c r="C980" s="29" t="str">
        <f>R980&amp;"_BW"&amp;TEXT(O980-N980,"000.00")&amp;"_U"&amp;VLOOKUP(R980&amp;"-"&amp;S980,通道清单!C:L,5,FALSE)&amp;LEFT("_____",5-LEN(VLOOKUP(R980&amp;"-"&amp;S980,通道清单!C:L,4,FALSE)))&amp;VLOOKUP(R980&amp;"-"&amp;S980,通道清单!C:L,4,FALSE)&amp;"_S"&amp;TEXT(N980,"00000.00")&amp;"_E"&amp;TEXT(O980,"00000.00")&amp;"_D"&amp;VLOOKUP(R980&amp;"-"&amp;T980,通道清单!C:L,5,FALSE)&amp;LEFT("_____",5-LEN(VLOOKUP(R980&amp;"-"&amp;T980,通道清单!C:L,4,FALSE)))&amp;VLOOKUP(R980&amp;"-"&amp;T980,通道清单!C:L,4,FALSE)&amp;"_S"&amp;TEXT(P980,"00000.00")&amp;"_E"&amp;TEXT(Q980,"00000.00")</f>
        <v>CS26_BW040.00_UR____W_S29064.00_E29104.00_DR____Y_S20154.00_E20194.00</v>
      </c>
      <c r="D980" s="29"/>
      <c r="E980" s="29"/>
      <c r="F980" s="29"/>
      <c r="G980" s="29" t="s">
        <v>9145</v>
      </c>
      <c r="H980" s="29">
        <f>VLOOKUP(G980,开关状态表!B:I,7,FALSE)</f>
        <v>1</v>
      </c>
      <c r="I980" s="29">
        <v>161</v>
      </c>
      <c r="J980" s="161">
        <v>40</v>
      </c>
      <c r="K980" s="29" t="s">
        <v>8732</v>
      </c>
      <c r="L980" s="29"/>
      <c r="M980" s="158" t="s">
        <v>8871</v>
      </c>
      <c r="N980" s="156">
        <f t="shared" si="130"/>
        <v>29064</v>
      </c>
      <c r="O980" s="156">
        <f t="shared" si="131"/>
        <v>29104</v>
      </c>
      <c r="P980" s="156">
        <f t="shared" si="132"/>
        <v>20154</v>
      </c>
      <c r="Q980" s="156">
        <f t="shared" si="133"/>
        <v>20194</v>
      </c>
      <c r="R980" s="29" t="str">
        <f>VLOOKUP(VLOOKUP(G980,开关状态表!B:H,2,FALSE),矩阵信息表!B:H,2,FALSE)</f>
        <v>CS26</v>
      </c>
      <c r="S980" s="29" t="str">
        <f>VLOOKUP(G980,开关状态表!B:H,5,FALSE)</f>
        <v>RW44R</v>
      </c>
      <c r="T980" s="29" t="str">
        <f>VLOOKUP(G980,开关状态表!B:H,6,FALSE)</f>
        <v>TY44R</v>
      </c>
      <c r="U980" s="29">
        <f>VLOOKUP(R980&amp;"-"&amp;S980,通道清单!C:L,8,FALSE)</f>
        <v>207</v>
      </c>
      <c r="V980" s="29">
        <f>VLOOKUP(R980&amp;"-"&amp;S980,通道清单!C:L,9,FALSE)</f>
        <v>28903</v>
      </c>
      <c r="W980" s="29">
        <f>VLOOKUP(R980&amp;"-"&amp;S980,通道清单!C:L,10,FALSE)</f>
        <v>29110</v>
      </c>
      <c r="X980" s="29">
        <f>VLOOKUP(R980&amp;"-"&amp;T980,通道清单!C:L,9,FALSE)</f>
        <v>19993</v>
      </c>
      <c r="Y980" s="29">
        <f>VLOOKUP(R980&amp;"-"&amp;T980,通道清单!C:L,10,FALSE)</f>
        <v>20200</v>
      </c>
    </row>
    <row r="981" ht="15" hidden="1" spans="1:25">
      <c r="A981" s="29">
        <f t="shared" si="134"/>
        <v>980</v>
      </c>
      <c r="B981" s="29" t="str">
        <f t="shared" si="129"/>
        <v>CS26-1-7-[11][11]-OFF205.95-BW1.05</v>
      </c>
      <c r="C981" s="29" t="str">
        <f>R981&amp;"_BW"&amp;TEXT(O981-N981,"000.00")&amp;"_U"&amp;VLOOKUP(R981&amp;"-"&amp;S981,通道清单!C:L,5,FALSE)&amp;LEFT("_____",5-LEN(VLOOKUP(R981&amp;"-"&amp;S981,通道清单!C:L,4,FALSE)))&amp;VLOOKUP(R981&amp;"-"&amp;S981,通道清单!C:L,4,FALSE)&amp;"_S"&amp;TEXT(N981,"00000.00")&amp;"_E"&amp;TEXT(O981,"00000.00")&amp;"_D"&amp;VLOOKUP(R981&amp;"-"&amp;T981,通道清单!C:L,5,FALSE)&amp;LEFT("_____",5-LEN(VLOOKUP(R981&amp;"-"&amp;T981,通道清单!C:L,4,FALSE)))&amp;VLOOKUP(R981&amp;"-"&amp;T981,通道清单!C:L,4,FALSE)&amp;"_S"&amp;TEXT(P981,"00000.00")&amp;"_E"&amp;TEXT(Q981,"00000.00")</f>
        <v>CS26_BW001.05_UR____W_S29108.95_E29110.00_DR____Y_S20198.95_E20200.00</v>
      </c>
      <c r="D981" s="29"/>
      <c r="E981" s="29"/>
      <c r="F981" s="29"/>
      <c r="G981" s="29" t="s">
        <v>9145</v>
      </c>
      <c r="H981" s="29">
        <f>VLOOKUP(G981,开关状态表!B:I,7,FALSE)</f>
        <v>1</v>
      </c>
      <c r="I981" s="29">
        <v>205.95</v>
      </c>
      <c r="J981" s="161">
        <v>1.05</v>
      </c>
      <c r="K981" s="29" t="s">
        <v>8732</v>
      </c>
      <c r="L981" s="29"/>
      <c r="M981" s="158" t="s">
        <v>8871</v>
      </c>
      <c r="N981" s="156">
        <f t="shared" si="130"/>
        <v>29108.95</v>
      </c>
      <c r="O981" s="156">
        <f t="shared" si="131"/>
        <v>29110</v>
      </c>
      <c r="P981" s="156">
        <f t="shared" si="132"/>
        <v>20198.95</v>
      </c>
      <c r="Q981" s="156">
        <f t="shared" si="133"/>
        <v>20200</v>
      </c>
      <c r="R981" s="29" t="str">
        <f>VLOOKUP(VLOOKUP(G981,开关状态表!B:H,2,FALSE),矩阵信息表!B:H,2,FALSE)</f>
        <v>CS26</v>
      </c>
      <c r="S981" s="29" t="str">
        <f>VLOOKUP(G981,开关状态表!B:H,5,FALSE)</f>
        <v>RW44R</v>
      </c>
      <c r="T981" s="29" t="str">
        <f>VLOOKUP(G981,开关状态表!B:H,6,FALSE)</f>
        <v>TY44R</v>
      </c>
      <c r="U981" s="29">
        <f>VLOOKUP(R981&amp;"-"&amp;S981,通道清单!C:L,8,FALSE)</f>
        <v>207</v>
      </c>
      <c r="V981" s="29">
        <f>VLOOKUP(R981&amp;"-"&amp;S981,通道清单!C:L,9,FALSE)</f>
        <v>28903</v>
      </c>
      <c r="W981" s="29">
        <f>VLOOKUP(R981&amp;"-"&amp;S981,通道清单!C:L,10,FALSE)</f>
        <v>29110</v>
      </c>
      <c r="X981" s="29">
        <f>VLOOKUP(R981&amp;"-"&amp;T981,通道清单!C:L,9,FALSE)</f>
        <v>19993</v>
      </c>
      <c r="Y981" s="29">
        <f>VLOOKUP(R981&amp;"-"&amp;T981,通道清单!C:L,10,FALSE)</f>
        <v>20200</v>
      </c>
    </row>
    <row r="982" ht="15" hidden="1" spans="1:25">
      <c r="A982" s="29">
        <f t="shared" si="134"/>
        <v>981</v>
      </c>
      <c r="B982" s="29" t="str">
        <f t="shared" si="129"/>
        <v>CS26-1-7-[5][5]-OFF0-BW47</v>
      </c>
      <c r="C982" s="29" t="str">
        <f>R982&amp;"_BW"&amp;TEXT(O982-N982,"000.00")&amp;"_U"&amp;VLOOKUP(R982&amp;"-"&amp;S982,通道清单!C:L,5,FALSE)&amp;LEFT("_____",5-LEN(VLOOKUP(R982&amp;"-"&amp;S982,通道清单!C:L,4,FALSE)))&amp;VLOOKUP(R982&amp;"-"&amp;S982,通道清单!C:L,4,FALSE)&amp;"_S"&amp;TEXT(N982,"00000.00")&amp;"_E"&amp;TEXT(O982,"00000.00")&amp;"_D"&amp;VLOOKUP(R982&amp;"-"&amp;T982,通道清单!C:L,5,FALSE)&amp;LEFT("_____",5-LEN(VLOOKUP(R982&amp;"-"&amp;T982,通道清单!C:L,4,FALSE)))&amp;VLOOKUP(R982&amp;"-"&amp;T982,通道清单!C:L,4,FALSE)&amp;"_S"&amp;TEXT(P982,"00000.00")&amp;"_E"&amp;TEXT(Q982,"00000.00")</f>
        <v>CS26_BW047.00_UL____W_S28670.00_E28717.00_DR____Y_S19760.00_E19807.00</v>
      </c>
      <c r="D982" s="29"/>
      <c r="E982" s="29"/>
      <c r="F982" s="29"/>
      <c r="G982" s="29" t="s">
        <v>9146</v>
      </c>
      <c r="H982" s="29">
        <f>VLOOKUP(G982,开关状态表!B:I,7,FALSE)</f>
        <v>1</v>
      </c>
      <c r="I982" s="29">
        <v>0</v>
      </c>
      <c r="J982" s="161">
        <v>47</v>
      </c>
      <c r="K982" s="29" t="s">
        <v>8732</v>
      </c>
      <c r="L982" s="29"/>
      <c r="M982" s="158" t="s">
        <v>9050</v>
      </c>
      <c r="N982" s="156">
        <f t="shared" si="130"/>
        <v>28670</v>
      </c>
      <c r="O982" s="156">
        <f t="shared" si="131"/>
        <v>28717</v>
      </c>
      <c r="P982" s="156">
        <f t="shared" si="132"/>
        <v>19760</v>
      </c>
      <c r="Q982" s="156">
        <f t="shared" si="133"/>
        <v>19807</v>
      </c>
      <c r="R982" s="29" t="str">
        <f>VLOOKUP(VLOOKUP(G982,开关状态表!B:H,2,FALSE),矩阵信息表!B:H,2,FALSE)</f>
        <v>CS26</v>
      </c>
      <c r="S982" s="29" t="str">
        <f>VLOOKUP(G982,开关状态表!B:H,5,FALSE)</f>
        <v>RW46L</v>
      </c>
      <c r="T982" s="29" t="str">
        <f>VLOOKUP(G982,开关状态表!B:H,6,FALSE)</f>
        <v>TY46R</v>
      </c>
      <c r="U982" s="29">
        <f>VLOOKUP(R982&amp;"-"&amp;S982,通道清单!C:L,8,FALSE)</f>
        <v>207</v>
      </c>
      <c r="V982" s="29">
        <f>VLOOKUP(R982&amp;"-"&amp;S982,通道清单!C:L,9,FALSE)</f>
        <v>28670</v>
      </c>
      <c r="W982" s="29">
        <f>VLOOKUP(R982&amp;"-"&amp;S982,通道清单!C:L,10,FALSE)</f>
        <v>28877</v>
      </c>
      <c r="X982" s="29">
        <f>VLOOKUP(R982&amp;"-"&amp;T982,通道清单!C:L,9,FALSE)</f>
        <v>19760</v>
      </c>
      <c r="Y982" s="29">
        <f>VLOOKUP(R982&amp;"-"&amp;T982,通道清单!C:L,10,FALSE)</f>
        <v>19967</v>
      </c>
    </row>
    <row r="983" ht="15" hidden="1" spans="1:25">
      <c r="A983" s="29">
        <f t="shared" si="134"/>
        <v>982</v>
      </c>
      <c r="B983" s="29" t="str">
        <f t="shared" si="129"/>
        <v>CS26-1-7-[5][5]-OFF101-BW60</v>
      </c>
      <c r="C983" s="29" t="str">
        <f>R983&amp;"_BW"&amp;TEXT(O983-N983,"000.00")&amp;"_U"&amp;VLOOKUP(R983&amp;"-"&amp;S983,通道清单!C:L,5,FALSE)&amp;LEFT("_____",5-LEN(VLOOKUP(R983&amp;"-"&amp;S983,通道清单!C:L,4,FALSE)))&amp;VLOOKUP(R983&amp;"-"&amp;S983,通道清单!C:L,4,FALSE)&amp;"_S"&amp;TEXT(N983,"00000.00")&amp;"_E"&amp;TEXT(O983,"00000.00")&amp;"_D"&amp;VLOOKUP(R983&amp;"-"&amp;T983,通道清单!C:L,5,FALSE)&amp;LEFT("_____",5-LEN(VLOOKUP(R983&amp;"-"&amp;T983,通道清单!C:L,4,FALSE)))&amp;VLOOKUP(R983&amp;"-"&amp;T983,通道清单!C:L,4,FALSE)&amp;"_S"&amp;TEXT(P983,"00000.00")&amp;"_E"&amp;TEXT(Q983,"00000.00")</f>
        <v>CS26_BW060.00_UL____W_S28771.00_E28831.00_DR____Y_S19861.00_E19921.00</v>
      </c>
      <c r="D983" s="29"/>
      <c r="E983" s="29"/>
      <c r="F983" s="29"/>
      <c r="G983" s="29" t="s">
        <v>9146</v>
      </c>
      <c r="H983" s="29">
        <f>VLOOKUP(G983,开关状态表!B:I,7,FALSE)</f>
        <v>1</v>
      </c>
      <c r="I983" s="29">
        <v>101</v>
      </c>
      <c r="J983" s="161">
        <v>60</v>
      </c>
      <c r="K983" s="29" t="s">
        <v>8732</v>
      </c>
      <c r="L983" s="29"/>
      <c r="M983" s="158" t="s">
        <v>8871</v>
      </c>
      <c r="N983" s="156">
        <f t="shared" si="130"/>
        <v>28771</v>
      </c>
      <c r="O983" s="156">
        <f t="shared" si="131"/>
        <v>28831</v>
      </c>
      <c r="P983" s="156">
        <f t="shared" si="132"/>
        <v>19861</v>
      </c>
      <c r="Q983" s="156">
        <f t="shared" si="133"/>
        <v>19921</v>
      </c>
      <c r="R983" s="29" t="str">
        <f>VLOOKUP(VLOOKUP(G983,开关状态表!B:H,2,FALSE),矩阵信息表!B:H,2,FALSE)</f>
        <v>CS26</v>
      </c>
      <c r="S983" s="29" t="str">
        <f>VLOOKUP(G983,开关状态表!B:H,5,FALSE)</f>
        <v>RW46L</v>
      </c>
      <c r="T983" s="29" t="str">
        <f>VLOOKUP(G983,开关状态表!B:H,6,FALSE)</f>
        <v>TY46R</v>
      </c>
      <c r="U983" s="29">
        <f>VLOOKUP(R983&amp;"-"&amp;S983,通道清单!C:L,8,FALSE)</f>
        <v>207</v>
      </c>
      <c r="V983" s="29">
        <f>VLOOKUP(R983&amp;"-"&amp;S983,通道清单!C:L,9,FALSE)</f>
        <v>28670</v>
      </c>
      <c r="W983" s="29">
        <f>VLOOKUP(R983&amp;"-"&amp;S983,通道清单!C:L,10,FALSE)</f>
        <v>28877</v>
      </c>
      <c r="X983" s="29">
        <f>VLOOKUP(R983&amp;"-"&amp;T983,通道清单!C:L,9,FALSE)</f>
        <v>19760</v>
      </c>
      <c r="Y983" s="29">
        <f>VLOOKUP(R983&amp;"-"&amp;T983,通道清单!C:L,10,FALSE)</f>
        <v>19967</v>
      </c>
    </row>
    <row r="984" ht="15" hidden="1" spans="1:25">
      <c r="A984" s="29">
        <f t="shared" si="134"/>
        <v>983</v>
      </c>
      <c r="B984" s="29" t="str">
        <f t="shared" si="129"/>
        <v>CS26-1-7-[5][5]-OFF161-BW40</v>
      </c>
      <c r="C984" s="29" t="str">
        <f>R984&amp;"_BW"&amp;TEXT(O984-N984,"000.00")&amp;"_U"&amp;VLOOKUP(R984&amp;"-"&amp;S984,通道清单!C:L,5,FALSE)&amp;LEFT("_____",5-LEN(VLOOKUP(R984&amp;"-"&amp;S984,通道清单!C:L,4,FALSE)))&amp;VLOOKUP(R984&amp;"-"&amp;S984,通道清单!C:L,4,FALSE)&amp;"_S"&amp;TEXT(N984,"00000.00")&amp;"_E"&amp;TEXT(O984,"00000.00")&amp;"_D"&amp;VLOOKUP(R984&amp;"-"&amp;T984,通道清单!C:L,5,FALSE)&amp;LEFT("_____",5-LEN(VLOOKUP(R984&amp;"-"&amp;T984,通道清单!C:L,4,FALSE)))&amp;VLOOKUP(R984&amp;"-"&amp;T984,通道清单!C:L,4,FALSE)&amp;"_S"&amp;TEXT(P984,"00000.00")&amp;"_E"&amp;TEXT(Q984,"00000.00")</f>
        <v>CS26_BW040.00_UL____W_S28831.00_E28871.00_DR____Y_S19921.00_E19961.00</v>
      </c>
      <c r="D984" s="29"/>
      <c r="E984" s="29"/>
      <c r="F984" s="29"/>
      <c r="G984" s="29" t="s">
        <v>9146</v>
      </c>
      <c r="H984" s="29">
        <f>VLOOKUP(G984,开关状态表!B:I,7,FALSE)</f>
        <v>1</v>
      </c>
      <c r="I984" s="29">
        <v>161</v>
      </c>
      <c r="J984" s="161">
        <v>40</v>
      </c>
      <c r="K984" s="29" t="s">
        <v>8732</v>
      </c>
      <c r="L984" s="29"/>
      <c r="M984" s="158" t="s">
        <v>8871</v>
      </c>
      <c r="N984" s="156">
        <f t="shared" si="130"/>
        <v>28831</v>
      </c>
      <c r="O984" s="156">
        <f t="shared" si="131"/>
        <v>28871</v>
      </c>
      <c r="P984" s="156">
        <f t="shared" si="132"/>
        <v>19921</v>
      </c>
      <c r="Q984" s="156">
        <f t="shared" si="133"/>
        <v>19961</v>
      </c>
      <c r="R984" s="29" t="str">
        <f>VLOOKUP(VLOOKUP(G984,开关状态表!B:H,2,FALSE),矩阵信息表!B:H,2,FALSE)</f>
        <v>CS26</v>
      </c>
      <c r="S984" s="29" t="str">
        <f>VLOOKUP(G984,开关状态表!B:H,5,FALSE)</f>
        <v>RW46L</v>
      </c>
      <c r="T984" s="29" t="str">
        <f>VLOOKUP(G984,开关状态表!B:H,6,FALSE)</f>
        <v>TY46R</v>
      </c>
      <c r="U984" s="29">
        <f>VLOOKUP(R984&amp;"-"&amp;S984,通道清单!C:L,8,FALSE)</f>
        <v>207</v>
      </c>
      <c r="V984" s="29">
        <f>VLOOKUP(R984&amp;"-"&amp;S984,通道清单!C:L,9,FALSE)</f>
        <v>28670</v>
      </c>
      <c r="W984" s="29">
        <f>VLOOKUP(R984&amp;"-"&amp;S984,通道清单!C:L,10,FALSE)</f>
        <v>28877</v>
      </c>
      <c r="X984" s="29">
        <f>VLOOKUP(R984&amp;"-"&amp;T984,通道清单!C:L,9,FALSE)</f>
        <v>19760</v>
      </c>
      <c r="Y984" s="29">
        <f>VLOOKUP(R984&amp;"-"&amp;T984,通道清单!C:L,10,FALSE)</f>
        <v>19967</v>
      </c>
    </row>
    <row r="985" ht="15" hidden="1" spans="1:25">
      <c r="A985" s="29">
        <f t="shared" si="134"/>
        <v>984</v>
      </c>
      <c r="B985" s="29" t="str">
        <f t="shared" si="129"/>
        <v>CS26-1-7-[5][5]-OFF205.95-BW1.05</v>
      </c>
      <c r="C985" s="29" t="str">
        <f>R985&amp;"_BW"&amp;TEXT(O985-N985,"000.00")&amp;"_U"&amp;VLOOKUP(R985&amp;"-"&amp;S985,通道清单!C:L,5,FALSE)&amp;LEFT("_____",5-LEN(VLOOKUP(R985&amp;"-"&amp;S985,通道清单!C:L,4,FALSE)))&amp;VLOOKUP(R985&amp;"-"&amp;S985,通道清单!C:L,4,FALSE)&amp;"_S"&amp;TEXT(N985,"00000.00")&amp;"_E"&amp;TEXT(O985,"00000.00")&amp;"_D"&amp;VLOOKUP(R985&amp;"-"&amp;T985,通道清单!C:L,5,FALSE)&amp;LEFT("_____",5-LEN(VLOOKUP(R985&amp;"-"&amp;T985,通道清单!C:L,4,FALSE)))&amp;VLOOKUP(R985&amp;"-"&amp;T985,通道清单!C:L,4,FALSE)&amp;"_S"&amp;TEXT(P985,"00000.00")&amp;"_E"&amp;TEXT(Q985,"00000.00")</f>
        <v>CS26_BW001.05_UL____W_S28875.95_E28877.00_DR____Y_S19965.95_E19967.00</v>
      </c>
      <c r="D985" s="29"/>
      <c r="E985" s="29"/>
      <c r="F985" s="29"/>
      <c r="G985" s="29" t="s">
        <v>9146</v>
      </c>
      <c r="H985" s="29">
        <f>VLOOKUP(G985,开关状态表!B:I,7,FALSE)</f>
        <v>1</v>
      </c>
      <c r="I985" s="29">
        <v>205.95</v>
      </c>
      <c r="J985" s="161">
        <v>1.05</v>
      </c>
      <c r="K985" s="29" t="s">
        <v>8732</v>
      </c>
      <c r="L985" s="29"/>
      <c r="M985" s="158" t="s">
        <v>8871</v>
      </c>
      <c r="N985" s="156">
        <f t="shared" si="130"/>
        <v>28875.95</v>
      </c>
      <c r="O985" s="156">
        <f t="shared" si="131"/>
        <v>28877</v>
      </c>
      <c r="P985" s="156">
        <f t="shared" si="132"/>
        <v>19965.95</v>
      </c>
      <c r="Q985" s="156">
        <f t="shared" si="133"/>
        <v>19967</v>
      </c>
      <c r="R985" s="29" t="str">
        <f>VLOOKUP(VLOOKUP(G985,开关状态表!B:H,2,FALSE),矩阵信息表!B:H,2,FALSE)</f>
        <v>CS26</v>
      </c>
      <c r="S985" s="29" t="str">
        <f>VLOOKUP(G985,开关状态表!B:H,5,FALSE)</f>
        <v>RW46L</v>
      </c>
      <c r="T985" s="29" t="str">
        <f>VLOOKUP(G985,开关状态表!B:H,6,FALSE)</f>
        <v>TY46R</v>
      </c>
      <c r="U985" s="29">
        <f>VLOOKUP(R985&amp;"-"&amp;S985,通道清单!C:L,8,FALSE)</f>
        <v>207</v>
      </c>
      <c r="V985" s="29">
        <f>VLOOKUP(R985&amp;"-"&amp;S985,通道清单!C:L,9,FALSE)</f>
        <v>28670</v>
      </c>
      <c r="W985" s="29">
        <f>VLOOKUP(R985&amp;"-"&amp;S985,通道清单!C:L,10,FALSE)</f>
        <v>28877</v>
      </c>
      <c r="X985" s="29">
        <f>VLOOKUP(R985&amp;"-"&amp;T985,通道清单!C:L,9,FALSE)</f>
        <v>19760</v>
      </c>
      <c r="Y985" s="29">
        <f>VLOOKUP(R985&amp;"-"&amp;T985,通道清单!C:L,10,FALSE)</f>
        <v>19967</v>
      </c>
    </row>
    <row r="986" ht="15" hidden="1" spans="1:25">
      <c r="A986" s="29">
        <f t="shared" si="134"/>
        <v>985</v>
      </c>
      <c r="B986" s="29" t="str">
        <f t="shared" si="129"/>
        <v>CS26-1-7-[12][12]-OFF154.2-BW52.8</v>
      </c>
      <c r="C986" s="29" t="str">
        <f>R986&amp;"_BW"&amp;TEXT(O986-N986,"000.00")&amp;"_U"&amp;VLOOKUP(R986&amp;"-"&amp;S986,通道清单!C:L,5,FALSE)&amp;LEFT("_____",5-LEN(VLOOKUP(R986&amp;"-"&amp;S986,通道清单!C:L,4,FALSE)))&amp;VLOOKUP(R986&amp;"-"&amp;S986,通道清单!C:L,4,FALSE)&amp;"_S"&amp;TEXT(N986,"00000.00")&amp;"_E"&amp;TEXT(O986,"00000.00")&amp;"_D"&amp;VLOOKUP(R986&amp;"-"&amp;T986,通道清单!C:L,5,FALSE)&amp;LEFT("_____",5-LEN(VLOOKUP(R986&amp;"-"&amp;T986,通道清单!C:L,4,FALSE)))&amp;VLOOKUP(R986&amp;"-"&amp;T986,通道清单!C:L,4,FALSE)&amp;"_S"&amp;TEXT(P986,"00000.00")&amp;"_E"&amp;TEXT(Q986,"00000.00")</f>
        <v>CS26_BW052.80_UR____W_S28557.20_E28610.00_DL____Y_S19647.20_E19700.00</v>
      </c>
      <c r="D986" s="29"/>
      <c r="E986" s="29"/>
      <c r="F986" s="29"/>
      <c r="G986" s="29" t="s">
        <v>9147</v>
      </c>
      <c r="H986" s="29">
        <f>VLOOKUP(G986,开关状态表!B:I,7,FALSE)</f>
        <v>1</v>
      </c>
      <c r="I986" s="29">
        <v>154.2</v>
      </c>
      <c r="J986" s="161">
        <v>52.8</v>
      </c>
      <c r="K986" s="29" t="s">
        <v>8732</v>
      </c>
      <c r="L986" s="29"/>
      <c r="M986" s="158" t="s">
        <v>9050</v>
      </c>
      <c r="N986" s="156">
        <f t="shared" si="130"/>
        <v>28557.2</v>
      </c>
      <c r="O986" s="156">
        <f t="shared" si="131"/>
        <v>28610</v>
      </c>
      <c r="P986" s="156">
        <f t="shared" si="132"/>
        <v>19647.2</v>
      </c>
      <c r="Q986" s="156">
        <f t="shared" si="133"/>
        <v>19700</v>
      </c>
      <c r="R986" s="29" t="str">
        <f>VLOOKUP(VLOOKUP(G986,开关状态表!B:H,2,FALSE),矩阵信息表!B:H,2,FALSE)</f>
        <v>CS26</v>
      </c>
      <c r="S986" s="29" t="str">
        <f>VLOOKUP(G986,开关状态表!B:H,5,FALSE)</f>
        <v>RW48R</v>
      </c>
      <c r="T986" s="29" t="str">
        <f>VLOOKUP(G986,开关状态表!B:H,6,FALSE)</f>
        <v>TY48L</v>
      </c>
      <c r="U986" s="29">
        <f>VLOOKUP(R986&amp;"-"&amp;S986,通道清单!C:L,8,FALSE)</f>
        <v>207</v>
      </c>
      <c r="V986" s="29">
        <f>VLOOKUP(R986&amp;"-"&amp;S986,通道清单!C:L,9,FALSE)</f>
        <v>28403</v>
      </c>
      <c r="W986" s="29">
        <f>VLOOKUP(R986&amp;"-"&amp;S986,通道清单!C:L,10,FALSE)</f>
        <v>28610</v>
      </c>
      <c r="X986" s="29">
        <f>VLOOKUP(R986&amp;"-"&amp;T986,通道清单!C:L,9,FALSE)</f>
        <v>19493</v>
      </c>
      <c r="Y986" s="29">
        <f>VLOOKUP(R986&amp;"-"&amp;T986,通道清单!C:L,10,FALSE)</f>
        <v>19700</v>
      </c>
    </row>
    <row r="987" ht="15" hidden="1" spans="1:25">
      <c r="A987" s="29">
        <f t="shared" si="134"/>
        <v>986</v>
      </c>
      <c r="B987" s="29" t="str">
        <f t="shared" si="129"/>
        <v>CS26-1-7-[12][12]-OFF46-BW55</v>
      </c>
      <c r="C987" s="29" t="str">
        <f>R987&amp;"_BW"&amp;TEXT(O987-N987,"000.00")&amp;"_U"&amp;VLOOKUP(R987&amp;"-"&amp;S987,通道清单!C:L,5,FALSE)&amp;LEFT("_____",5-LEN(VLOOKUP(R987&amp;"-"&amp;S987,通道清单!C:L,4,FALSE)))&amp;VLOOKUP(R987&amp;"-"&amp;S987,通道清单!C:L,4,FALSE)&amp;"_S"&amp;TEXT(N987,"00000.00")&amp;"_E"&amp;TEXT(O987,"00000.00")&amp;"_D"&amp;VLOOKUP(R987&amp;"-"&amp;T987,通道清单!C:L,5,FALSE)&amp;LEFT("_____",5-LEN(VLOOKUP(R987&amp;"-"&amp;T987,通道清单!C:L,4,FALSE)))&amp;VLOOKUP(R987&amp;"-"&amp;T987,通道清单!C:L,4,FALSE)&amp;"_S"&amp;TEXT(P987,"00000.00")&amp;"_E"&amp;TEXT(Q987,"00000.00")</f>
        <v>CS26_BW055.00_UR____W_S28449.00_E28504.00_DL____Y_S19539.00_E19594.00</v>
      </c>
      <c r="D987" s="29"/>
      <c r="E987" s="29"/>
      <c r="F987" s="29"/>
      <c r="G987" s="29" t="s">
        <v>9147</v>
      </c>
      <c r="H987" s="29">
        <f>VLOOKUP(G987,开关状态表!B:I,7,FALSE)</f>
        <v>1</v>
      </c>
      <c r="I987" s="29">
        <v>46</v>
      </c>
      <c r="J987" s="161">
        <v>55</v>
      </c>
      <c r="K987" s="29" t="s">
        <v>8732</v>
      </c>
      <c r="L987" s="29"/>
      <c r="M987" s="158" t="s">
        <v>8871</v>
      </c>
      <c r="N987" s="156">
        <f t="shared" si="130"/>
        <v>28449</v>
      </c>
      <c r="O987" s="156">
        <f t="shared" si="131"/>
        <v>28504</v>
      </c>
      <c r="P987" s="156">
        <f t="shared" si="132"/>
        <v>19539</v>
      </c>
      <c r="Q987" s="156">
        <f t="shared" si="133"/>
        <v>19594</v>
      </c>
      <c r="R987" s="29" t="str">
        <f>VLOOKUP(VLOOKUP(G987,开关状态表!B:H,2,FALSE),矩阵信息表!B:H,2,FALSE)</f>
        <v>CS26</v>
      </c>
      <c r="S987" s="29" t="str">
        <f>VLOOKUP(G987,开关状态表!B:H,5,FALSE)</f>
        <v>RW48R</v>
      </c>
      <c r="T987" s="29" t="str">
        <f>VLOOKUP(G987,开关状态表!B:H,6,FALSE)</f>
        <v>TY48L</v>
      </c>
      <c r="U987" s="29">
        <f>VLOOKUP(R987&amp;"-"&amp;S987,通道清单!C:L,8,FALSE)</f>
        <v>207</v>
      </c>
      <c r="V987" s="29">
        <f>VLOOKUP(R987&amp;"-"&amp;S987,通道清单!C:L,9,FALSE)</f>
        <v>28403</v>
      </c>
      <c r="W987" s="29">
        <f>VLOOKUP(R987&amp;"-"&amp;S987,通道清单!C:L,10,FALSE)</f>
        <v>28610</v>
      </c>
      <c r="X987" s="29">
        <f>VLOOKUP(R987&amp;"-"&amp;T987,通道清单!C:L,9,FALSE)</f>
        <v>19493</v>
      </c>
      <c r="Y987" s="29">
        <f>VLOOKUP(R987&amp;"-"&amp;T987,通道清单!C:L,10,FALSE)</f>
        <v>19700</v>
      </c>
    </row>
    <row r="988" ht="15" hidden="1" spans="1:25">
      <c r="A988" s="29">
        <f t="shared" si="134"/>
        <v>987</v>
      </c>
      <c r="B988" s="29" t="str">
        <f t="shared" si="129"/>
        <v>CS26-1-7-[12][12]-OFF6-BW40</v>
      </c>
      <c r="C988" s="29" t="str">
        <f>R988&amp;"_BW"&amp;TEXT(O988-N988,"000.00")&amp;"_U"&amp;VLOOKUP(R988&amp;"-"&amp;S988,通道清单!C:L,5,FALSE)&amp;LEFT("_____",5-LEN(VLOOKUP(R988&amp;"-"&amp;S988,通道清单!C:L,4,FALSE)))&amp;VLOOKUP(R988&amp;"-"&amp;S988,通道清单!C:L,4,FALSE)&amp;"_S"&amp;TEXT(N988,"00000.00")&amp;"_E"&amp;TEXT(O988,"00000.00")&amp;"_D"&amp;VLOOKUP(R988&amp;"-"&amp;T988,通道清单!C:L,5,FALSE)&amp;LEFT("_____",5-LEN(VLOOKUP(R988&amp;"-"&amp;T988,通道清单!C:L,4,FALSE)))&amp;VLOOKUP(R988&amp;"-"&amp;T988,通道清单!C:L,4,FALSE)&amp;"_S"&amp;TEXT(P988,"00000.00")&amp;"_E"&amp;TEXT(Q988,"00000.00")</f>
        <v>CS26_BW040.00_UR____W_S28409.00_E28449.00_DL____Y_S19499.00_E19539.00</v>
      </c>
      <c r="D988" s="29"/>
      <c r="E988" s="29"/>
      <c r="F988" s="29"/>
      <c r="G988" s="29" t="s">
        <v>9147</v>
      </c>
      <c r="H988" s="29">
        <f>VLOOKUP(G988,开关状态表!B:I,7,FALSE)</f>
        <v>1</v>
      </c>
      <c r="I988" s="29">
        <v>6</v>
      </c>
      <c r="J988" s="161">
        <v>40</v>
      </c>
      <c r="K988" s="29" t="s">
        <v>8732</v>
      </c>
      <c r="L988" s="29"/>
      <c r="M988" s="158" t="s">
        <v>8871</v>
      </c>
      <c r="N988" s="156">
        <f t="shared" si="130"/>
        <v>28409</v>
      </c>
      <c r="O988" s="156">
        <f t="shared" si="131"/>
        <v>28449</v>
      </c>
      <c r="P988" s="156">
        <f t="shared" si="132"/>
        <v>19499</v>
      </c>
      <c r="Q988" s="156">
        <f t="shared" si="133"/>
        <v>19539</v>
      </c>
      <c r="R988" s="29" t="str">
        <f>VLOOKUP(VLOOKUP(G988,开关状态表!B:H,2,FALSE),矩阵信息表!B:H,2,FALSE)</f>
        <v>CS26</v>
      </c>
      <c r="S988" s="29" t="str">
        <f>VLOOKUP(G988,开关状态表!B:H,5,FALSE)</f>
        <v>RW48R</v>
      </c>
      <c r="T988" s="29" t="str">
        <f>VLOOKUP(G988,开关状态表!B:H,6,FALSE)</f>
        <v>TY48L</v>
      </c>
      <c r="U988" s="29">
        <f>VLOOKUP(R988&amp;"-"&amp;S988,通道清单!C:L,8,FALSE)</f>
        <v>207</v>
      </c>
      <c r="V988" s="29">
        <f>VLOOKUP(R988&amp;"-"&amp;S988,通道清单!C:L,9,FALSE)</f>
        <v>28403</v>
      </c>
      <c r="W988" s="29">
        <f>VLOOKUP(R988&amp;"-"&amp;S988,通道清单!C:L,10,FALSE)</f>
        <v>28610</v>
      </c>
      <c r="X988" s="29">
        <f>VLOOKUP(R988&amp;"-"&amp;T988,通道清单!C:L,9,FALSE)</f>
        <v>19493</v>
      </c>
      <c r="Y988" s="29">
        <f>VLOOKUP(R988&amp;"-"&amp;T988,通道清单!C:L,10,FALSE)</f>
        <v>19700</v>
      </c>
    </row>
    <row r="989" ht="15" hidden="1" spans="1:25">
      <c r="A989" s="29">
        <f t="shared" si="134"/>
        <v>988</v>
      </c>
      <c r="B989" s="29" t="str">
        <f t="shared" si="129"/>
        <v>CS26-1-7-[12][12]-OFF0-BW1.05</v>
      </c>
      <c r="C989" s="29" t="str">
        <f>R989&amp;"_BW"&amp;TEXT(O989-N989,"000.00")&amp;"_U"&amp;VLOOKUP(R989&amp;"-"&amp;S989,通道清单!C:L,5,FALSE)&amp;LEFT("_____",5-LEN(VLOOKUP(R989&amp;"-"&amp;S989,通道清单!C:L,4,FALSE)))&amp;VLOOKUP(R989&amp;"-"&amp;S989,通道清单!C:L,4,FALSE)&amp;"_S"&amp;TEXT(N989,"00000.00")&amp;"_E"&amp;TEXT(O989,"00000.00")&amp;"_D"&amp;VLOOKUP(R989&amp;"-"&amp;T989,通道清单!C:L,5,FALSE)&amp;LEFT("_____",5-LEN(VLOOKUP(R989&amp;"-"&amp;T989,通道清单!C:L,4,FALSE)))&amp;VLOOKUP(R989&amp;"-"&amp;T989,通道清单!C:L,4,FALSE)&amp;"_S"&amp;TEXT(P989,"00000.00")&amp;"_E"&amp;TEXT(Q989,"00000.00")</f>
        <v>CS26_BW001.05_UR____W_S28403.00_E28404.05_DL____Y_S19493.00_E19494.05</v>
      </c>
      <c r="D989" s="29"/>
      <c r="E989" s="29"/>
      <c r="F989" s="29"/>
      <c r="G989" s="29" t="s">
        <v>9147</v>
      </c>
      <c r="H989" s="29">
        <f>VLOOKUP(G989,开关状态表!B:I,7,FALSE)</f>
        <v>1</v>
      </c>
      <c r="I989" s="29">
        <v>0</v>
      </c>
      <c r="J989" s="161">
        <v>1.05</v>
      </c>
      <c r="K989" s="29" t="s">
        <v>8732</v>
      </c>
      <c r="L989" s="29"/>
      <c r="M989" s="158" t="s">
        <v>8871</v>
      </c>
      <c r="N989" s="156">
        <f t="shared" si="130"/>
        <v>28403</v>
      </c>
      <c r="O989" s="156">
        <f t="shared" si="131"/>
        <v>28404.05</v>
      </c>
      <c r="P989" s="156">
        <f t="shared" si="132"/>
        <v>19493</v>
      </c>
      <c r="Q989" s="156">
        <f t="shared" si="133"/>
        <v>19494.05</v>
      </c>
      <c r="R989" s="29" t="str">
        <f>VLOOKUP(VLOOKUP(G989,开关状态表!B:H,2,FALSE),矩阵信息表!B:H,2,FALSE)</f>
        <v>CS26</v>
      </c>
      <c r="S989" s="29" t="str">
        <f>VLOOKUP(G989,开关状态表!B:H,5,FALSE)</f>
        <v>RW48R</v>
      </c>
      <c r="T989" s="29" t="str">
        <f>VLOOKUP(G989,开关状态表!B:H,6,FALSE)</f>
        <v>TY48L</v>
      </c>
      <c r="U989" s="29">
        <f>VLOOKUP(R989&amp;"-"&amp;S989,通道清单!C:L,8,FALSE)</f>
        <v>207</v>
      </c>
      <c r="V989" s="29">
        <f>VLOOKUP(R989&amp;"-"&amp;S989,通道清单!C:L,9,FALSE)</f>
        <v>28403</v>
      </c>
      <c r="W989" s="29">
        <f>VLOOKUP(R989&amp;"-"&amp;S989,通道清单!C:L,10,FALSE)</f>
        <v>28610</v>
      </c>
      <c r="X989" s="29">
        <f>VLOOKUP(R989&amp;"-"&amp;T989,通道清单!C:L,9,FALSE)</f>
        <v>19493</v>
      </c>
      <c r="Y989" s="29">
        <f>VLOOKUP(R989&amp;"-"&amp;T989,通道清单!C:L,10,FALSE)</f>
        <v>19700</v>
      </c>
    </row>
    <row r="990" ht="15" hidden="1" spans="1:25">
      <c r="A990" s="29">
        <f t="shared" si="134"/>
        <v>989</v>
      </c>
      <c r="B990" s="29" t="str">
        <f t="shared" si="129"/>
        <v>CS26-1-7-[6][6]-OFF160-BW47</v>
      </c>
      <c r="C990" s="29" t="str">
        <f>R990&amp;"_BW"&amp;TEXT(O990-N990,"000.00")&amp;"_U"&amp;VLOOKUP(R990&amp;"-"&amp;S990,通道清单!C:L,5,FALSE)&amp;LEFT("_____",5-LEN(VLOOKUP(R990&amp;"-"&amp;S990,通道清单!C:L,4,FALSE)))&amp;VLOOKUP(R990&amp;"-"&amp;S990,通道清单!C:L,4,FALSE)&amp;"_S"&amp;TEXT(N990,"00000.00")&amp;"_E"&amp;TEXT(O990,"00000.00")&amp;"_D"&amp;VLOOKUP(R990&amp;"-"&amp;T990,通道清单!C:L,5,FALSE)&amp;LEFT("_____",5-LEN(VLOOKUP(R990&amp;"-"&amp;T990,通道清单!C:L,4,FALSE)))&amp;VLOOKUP(R990&amp;"-"&amp;T990,通道清单!C:L,4,FALSE)&amp;"_S"&amp;TEXT(P990,"00000.00")&amp;"_E"&amp;TEXT(Q990,"00000.00")</f>
        <v>CS26_BW047.00_UL____W_S28563.00_E28610.00_DL____Y_S19653.00_E19700.00</v>
      </c>
      <c r="D990" s="29"/>
      <c r="E990" s="29"/>
      <c r="F990" s="29"/>
      <c r="G990" s="29" t="s">
        <v>9148</v>
      </c>
      <c r="H990" s="29">
        <f>VLOOKUP(G990,开关状态表!B:I,7,FALSE)</f>
        <v>1</v>
      </c>
      <c r="I990" s="29">
        <v>160</v>
      </c>
      <c r="J990" s="161">
        <v>47</v>
      </c>
      <c r="K990" s="29" t="s">
        <v>8732</v>
      </c>
      <c r="L990" s="29"/>
      <c r="M990" s="158" t="s">
        <v>9050</v>
      </c>
      <c r="N990" s="156">
        <f t="shared" si="130"/>
        <v>28563</v>
      </c>
      <c r="O990" s="156">
        <f t="shared" si="131"/>
        <v>28610</v>
      </c>
      <c r="P990" s="156">
        <f t="shared" si="132"/>
        <v>19653</v>
      </c>
      <c r="Q990" s="156">
        <f t="shared" si="133"/>
        <v>19700</v>
      </c>
      <c r="R990" s="29" t="str">
        <f>VLOOKUP(VLOOKUP(G990,开关状态表!B:H,2,FALSE),矩阵信息表!B:H,2,FALSE)</f>
        <v>CS26</v>
      </c>
      <c r="S990" s="29" t="str">
        <f>VLOOKUP(G990,开关状态表!B:H,5,FALSE)</f>
        <v>RW50L</v>
      </c>
      <c r="T990" s="29" t="str">
        <f>VLOOKUP(G990,开关状态表!B:H,6,FALSE)</f>
        <v>TY50L</v>
      </c>
      <c r="U990" s="29">
        <f>VLOOKUP(R990&amp;"-"&amp;S990,通道清单!C:L,8,FALSE)</f>
        <v>207</v>
      </c>
      <c r="V990" s="29">
        <f>VLOOKUP(R990&amp;"-"&amp;S990,通道清单!C:L,9,FALSE)</f>
        <v>28403</v>
      </c>
      <c r="W990" s="29">
        <f>VLOOKUP(R990&amp;"-"&amp;S990,通道清单!C:L,10,FALSE)</f>
        <v>28610</v>
      </c>
      <c r="X990" s="29">
        <f>VLOOKUP(R990&amp;"-"&amp;T990,通道清单!C:L,9,FALSE)</f>
        <v>19493</v>
      </c>
      <c r="Y990" s="29">
        <f>VLOOKUP(R990&amp;"-"&amp;T990,通道清单!C:L,10,FALSE)</f>
        <v>19700</v>
      </c>
    </row>
    <row r="991" ht="15" hidden="1" spans="1:25">
      <c r="A991" s="29">
        <f t="shared" si="134"/>
        <v>990</v>
      </c>
      <c r="B991" s="29" t="str">
        <f t="shared" si="129"/>
        <v>CS26-1-7-[6][6]-OFF46-BW60</v>
      </c>
      <c r="C991" s="29" t="str">
        <f>R991&amp;"_BW"&amp;TEXT(O991-N991,"000.00")&amp;"_U"&amp;VLOOKUP(R991&amp;"-"&amp;S991,通道清单!C:L,5,FALSE)&amp;LEFT("_____",5-LEN(VLOOKUP(R991&amp;"-"&amp;S991,通道清单!C:L,4,FALSE)))&amp;VLOOKUP(R991&amp;"-"&amp;S991,通道清单!C:L,4,FALSE)&amp;"_S"&amp;TEXT(N991,"00000.00")&amp;"_E"&amp;TEXT(O991,"00000.00")&amp;"_D"&amp;VLOOKUP(R991&amp;"-"&amp;T991,通道清单!C:L,5,FALSE)&amp;LEFT("_____",5-LEN(VLOOKUP(R991&amp;"-"&amp;T991,通道清单!C:L,4,FALSE)))&amp;VLOOKUP(R991&amp;"-"&amp;T991,通道清单!C:L,4,FALSE)&amp;"_S"&amp;TEXT(P991,"00000.00")&amp;"_E"&amp;TEXT(Q991,"00000.00")</f>
        <v>CS26_BW060.00_UL____W_S28449.00_E28509.00_DL____Y_S19539.00_E19599.00</v>
      </c>
      <c r="D991" s="29"/>
      <c r="E991" s="29"/>
      <c r="F991" s="29"/>
      <c r="G991" s="29" t="s">
        <v>9148</v>
      </c>
      <c r="H991" s="29">
        <f>VLOOKUP(G991,开关状态表!B:I,7,FALSE)</f>
        <v>1</v>
      </c>
      <c r="I991" s="29">
        <v>46</v>
      </c>
      <c r="J991" s="161">
        <v>60</v>
      </c>
      <c r="K991" s="29" t="s">
        <v>8732</v>
      </c>
      <c r="L991" s="29"/>
      <c r="M991" s="158" t="s">
        <v>8871</v>
      </c>
      <c r="N991" s="156">
        <f t="shared" si="130"/>
        <v>28449</v>
      </c>
      <c r="O991" s="156">
        <f t="shared" si="131"/>
        <v>28509</v>
      </c>
      <c r="P991" s="156">
        <f t="shared" si="132"/>
        <v>19539</v>
      </c>
      <c r="Q991" s="156">
        <f t="shared" si="133"/>
        <v>19599</v>
      </c>
      <c r="R991" s="29" t="str">
        <f>VLOOKUP(VLOOKUP(G991,开关状态表!B:H,2,FALSE),矩阵信息表!B:H,2,FALSE)</f>
        <v>CS26</v>
      </c>
      <c r="S991" s="29" t="str">
        <f>VLOOKUP(G991,开关状态表!B:H,5,FALSE)</f>
        <v>RW50L</v>
      </c>
      <c r="T991" s="29" t="str">
        <f>VLOOKUP(G991,开关状态表!B:H,6,FALSE)</f>
        <v>TY50L</v>
      </c>
      <c r="U991" s="29">
        <f>VLOOKUP(R991&amp;"-"&amp;S991,通道清单!C:L,8,FALSE)</f>
        <v>207</v>
      </c>
      <c r="V991" s="29">
        <f>VLOOKUP(R991&amp;"-"&amp;S991,通道清单!C:L,9,FALSE)</f>
        <v>28403</v>
      </c>
      <c r="W991" s="29">
        <f>VLOOKUP(R991&amp;"-"&amp;S991,通道清单!C:L,10,FALSE)</f>
        <v>28610</v>
      </c>
      <c r="X991" s="29">
        <f>VLOOKUP(R991&amp;"-"&amp;T991,通道清单!C:L,9,FALSE)</f>
        <v>19493</v>
      </c>
      <c r="Y991" s="29">
        <f>VLOOKUP(R991&amp;"-"&amp;T991,通道清单!C:L,10,FALSE)</f>
        <v>19700</v>
      </c>
    </row>
    <row r="992" ht="15" hidden="1" spans="1:25">
      <c r="A992" s="29">
        <f t="shared" si="134"/>
        <v>991</v>
      </c>
      <c r="B992" s="29" t="str">
        <f t="shared" si="129"/>
        <v>CS26-1-7-[6][6]-OFF6-BW40</v>
      </c>
      <c r="C992" s="29" t="str">
        <f>R992&amp;"_BW"&amp;TEXT(O992-N992,"000.00")&amp;"_U"&amp;VLOOKUP(R992&amp;"-"&amp;S992,通道清单!C:L,5,FALSE)&amp;LEFT("_____",5-LEN(VLOOKUP(R992&amp;"-"&amp;S992,通道清单!C:L,4,FALSE)))&amp;VLOOKUP(R992&amp;"-"&amp;S992,通道清单!C:L,4,FALSE)&amp;"_S"&amp;TEXT(N992,"00000.00")&amp;"_E"&amp;TEXT(O992,"00000.00")&amp;"_D"&amp;VLOOKUP(R992&amp;"-"&amp;T992,通道清单!C:L,5,FALSE)&amp;LEFT("_____",5-LEN(VLOOKUP(R992&amp;"-"&amp;T992,通道清单!C:L,4,FALSE)))&amp;VLOOKUP(R992&amp;"-"&amp;T992,通道清单!C:L,4,FALSE)&amp;"_S"&amp;TEXT(P992,"00000.00")&amp;"_E"&amp;TEXT(Q992,"00000.00")</f>
        <v>CS26_BW040.00_UL____W_S28409.00_E28449.00_DL____Y_S19499.00_E19539.00</v>
      </c>
      <c r="D992" s="29"/>
      <c r="E992" s="29"/>
      <c r="F992" s="29"/>
      <c r="G992" s="29" t="s">
        <v>9148</v>
      </c>
      <c r="H992" s="29">
        <f>VLOOKUP(G992,开关状态表!B:I,7,FALSE)</f>
        <v>1</v>
      </c>
      <c r="I992" s="29">
        <v>6</v>
      </c>
      <c r="J992" s="161">
        <v>40</v>
      </c>
      <c r="K992" s="29" t="s">
        <v>8732</v>
      </c>
      <c r="L992" s="29"/>
      <c r="M992" s="158" t="s">
        <v>8871</v>
      </c>
      <c r="N992" s="156">
        <f t="shared" si="130"/>
        <v>28409</v>
      </c>
      <c r="O992" s="156">
        <f t="shared" si="131"/>
        <v>28449</v>
      </c>
      <c r="P992" s="156">
        <f t="shared" si="132"/>
        <v>19499</v>
      </c>
      <c r="Q992" s="156">
        <f t="shared" si="133"/>
        <v>19539</v>
      </c>
      <c r="R992" s="29" t="str">
        <f>VLOOKUP(VLOOKUP(G992,开关状态表!B:H,2,FALSE),矩阵信息表!B:H,2,FALSE)</f>
        <v>CS26</v>
      </c>
      <c r="S992" s="29" t="str">
        <f>VLOOKUP(G992,开关状态表!B:H,5,FALSE)</f>
        <v>RW50L</v>
      </c>
      <c r="T992" s="29" t="str">
        <f>VLOOKUP(G992,开关状态表!B:H,6,FALSE)</f>
        <v>TY50L</v>
      </c>
      <c r="U992" s="29">
        <f>VLOOKUP(R992&amp;"-"&amp;S992,通道清单!C:L,8,FALSE)</f>
        <v>207</v>
      </c>
      <c r="V992" s="29">
        <f>VLOOKUP(R992&amp;"-"&amp;S992,通道清单!C:L,9,FALSE)</f>
        <v>28403</v>
      </c>
      <c r="W992" s="29">
        <f>VLOOKUP(R992&amp;"-"&amp;S992,通道清单!C:L,10,FALSE)</f>
        <v>28610</v>
      </c>
      <c r="X992" s="29">
        <f>VLOOKUP(R992&amp;"-"&amp;T992,通道清单!C:L,9,FALSE)</f>
        <v>19493</v>
      </c>
      <c r="Y992" s="29">
        <f>VLOOKUP(R992&amp;"-"&amp;T992,通道清单!C:L,10,FALSE)</f>
        <v>19700</v>
      </c>
    </row>
    <row r="993" ht="15" hidden="1" spans="1:25">
      <c r="A993" s="29">
        <f t="shared" si="134"/>
        <v>992</v>
      </c>
      <c r="B993" s="29" t="str">
        <f t="shared" si="129"/>
        <v>CS26-1-7-[6][6]-OFF0-BW1.05</v>
      </c>
      <c r="C993" s="29" t="str">
        <f>R993&amp;"_BW"&amp;TEXT(O993-N993,"000.00")&amp;"_U"&amp;VLOOKUP(R993&amp;"-"&amp;S993,通道清单!C:L,5,FALSE)&amp;LEFT("_____",5-LEN(VLOOKUP(R993&amp;"-"&amp;S993,通道清单!C:L,4,FALSE)))&amp;VLOOKUP(R993&amp;"-"&amp;S993,通道清单!C:L,4,FALSE)&amp;"_S"&amp;TEXT(N993,"00000.00")&amp;"_E"&amp;TEXT(O993,"00000.00")&amp;"_D"&amp;VLOOKUP(R993&amp;"-"&amp;T993,通道清单!C:L,5,FALSE)&amp;LEFT("_____",5-LEN(VLOOKUP(R993&amp;"-"&amp;T993,通道清单!C:L,4,FALSE)))&amp;VLOOKUP(R993&amp;"-"&amp;T993,通道清单!C:L,4,FALSE)&amp;"_S"&amp;TEXT(P993,"00000.00")&amp;"_E"&amp;TEXT(Q993,"00000.00")</f>
        <v>CS26_BW001.05_UL____W_S28403.00_E28404.05_DL____Y_S19493.00_E19494.05</v>
      </c>
      <c r="D993" s="29"/>
      <c r="E993" s="29"/>
      <c r="F993" s="29"/>
      <c r="G993" s="29" t="s">
        <v>9148</v>
      </c>
      <c r="H993" s="29">
        <f>VLOOKUP(G993,开关状态表!B:I,7,FALSE)</f>
        <v>1</v>
      </c>
      <c r="I993" s="29">
        <v>0</v>
      </c>
      <c r="J993" s="161">
        <v>1.05</v>
      </c>
      <c r="K993" s="29" t="s">
        <v>8732</v>
      </c>
      <c r="L993" s="29"/>
      <c r="M993" s="158" t="s">
        <v>8871</v>
      </c>
      <c r="N993" s="156">
        <f t="shared" si="130"/>
        <v>28403</v>
      </c>
      <c r="O993" s="156">
        <f t="shared" si="131"/>
        <v>28404.05</v>
      </c>
      <c r="P993" s="156">
        <f t="shared" si="132"/>
        <v>19493</v>
      </c>
      <c r="Q993" s="156">
        <f t="shared" si="133"/>
        <v>19494.05</v>
      </c>
      <c r="R993" s="29" t="str">
        <f>VLOOKUP(VLOOKUP(G993,开关状态表!B:H,2,FALSE),矩阵信息表!B:H,2,FALSE)</f>
        <v>CS26</v>
      </c>
      <c r="S993" s="29" t="str">
        <f>VLOOKUP(G993,开关状态表!B:H,5,FALSE)</f>
        <v>RW50L</v>
      </c>
      <c r="T993" s="29" t="str">
        <f>VLOOKUP(G993,开关状态表!B:H,6,FALSE)</f>
        <v>TY50L</v>
      </c>
      <c r="U993" s="29">
        <f>VLOOKUP(R993&amp;"-"&amp;S993,通道清单!C:L,8,FALSE)</f>
        <v>207</v>
      </c>
      <c r="V993" s="29">
        <f>VLOOKUP(R993&amp;"-"&amp;S993,通道清单!C:L,9,FALSE)</f>
        <v>28403</v>
      </c>
      <c r="W993" s="29">
        <f>VLOOKUP(R993&amp;"-"&amp;S993,通道清单!C:L,10,FALSE)</f>
        <v>28610</v>
      </c>
      <c r="X993" s="29">
        <f>VLOOKUP(R993&amp;"-"&amp;T993,通道清单!C:L,9,FALSE)</f>
        <v>19493</v>
      </c>
      <c r="Y993" s="29">
        <f>VLOOKUP(R993&amp;"-"&amp;T993,通道清单!C:L,10,FALSE)</f>
        <v>19700</v>
      </c>
    </row>
    <row r="994" ht="15" hidden="1" spans="1:25">
      <c r="A994" s="29">
        <f t="shared" si="134"/>
        <v>993</v>
      </c>
      <c r="B994" s="29" t="str">
        <f t="shared" si="129"/>
        <v>CS26-1-7-[7][7]-OFF0-BW52.8</v>
      </c>
      <c r="C994" s="29" t="str">
        <f>R994&amp;"_BW"&amp;TEXT(O994-N994,"000.00")&amp;"_U"&amp;VLOOKUP(R994&amp;"-"&amp;S994,通道清单!C:L,5,FALSE)&amp;LEFT("_____",5-LEN(VLOOKUP(R994&amp;"-"&amp;S994,通道清单!C:L,4,FALSE)))&amp;VLOOKUP(R994&amp;"-"&amp;S994,通道清单!C:L,4,FALSE)&amp;"_S"&amp;TEXT(N994,"00000.00")&amp;"_E"&amp;TEXT(O994,"00000.00")&amp;"_D"&amp;VLOOKUP(R994&amp;"-"&amp;T994,通道清单!C:L,5,FALSE)&amp;LEFT("_____",5-LEN(VLOOKUP(R994&amp;"-"&amp;T994,通道清单!C:L,4,FALSE)))&amp;VLOOKUP(R994&amp;"-"&amp;T994,通道清单!C:L,4,FALSE)&amp;"_S"&amp;TEXT(P994,"00000.00")&amp;"_E"&amp;TEXT(Q994,"00000.00")</f>
        <v>CS26_BW052.80_UL____W_S28903.00_E28955.80_DR____Y_S19993.00_E20045.80</v>
      </c>
      <c r="D994" s="29"/>
      <c r="E994" s="29"/>
      <c r="F994" s="29"/>
      <c r="G994" s="29" t="s">
        <v>9149</v>
      </c>
      <c r="H994" s="29">
        <f>VLOOKUP(G994,开关状态表!B:I,7,FALSE)</f>
        <v>1</v>
      </c>
      <c r="I994" s="29">
        <v>0</v>
      </c>
      <c r="J994" s="161">
        <v>52.8</v>
      </c>
      <c r="K994" s="29" t="s">
        <v>8732</v>
      </c>
      <c r="L994" s="29"/>
      <c r="M994" s="158" t="s">
        <v>9050</v>
      </c>
      <c r="N994" s="156">
        <f t="shared" si="130"/>
        <v>28903</v>
      </c>
      <c r="O994" s="156">
        <f t="shared" si="131"/>
        <v>28955.8</v>
      </c>
      <c r="P994" s="156">
        <f t="shared" si="132"/>
        <v>19993</v>
      </c>
      <c r="Q994" s="156">
        <f t="shared" si="133"/>
        <v>20045.8</v>
      </c>
      <c r="R994" s="29" t="str">
        <f>VLOOKUP(VLOOKUP(G994,开关状态表!B:H,2,FALSE),矩阵信息表!B:H,2,FALSE)</f>
        <v>CS26</v>
      </c>
      <c r="S994" s="29" t="str">
        <f>VLOOKUP(G994,开关状态表!B:H,5,FALSE)</f>
        <v>RW53L</v>
      </c>
      <c r="T994" s="29" t="str">
        <f>VLOOKUP(G994,开关状态表!B:H,6,FALSE)</f>
        <v>TY53R</v>
      </c>
      <c r="U994" s="29">
        <f>VLOOKUP(R994&amp;"-"&amp;S994,通道清单!C:L,8,FALSE)</f>
        <v>207</v>
      </c>
      <c r="V994" s="29">
        <f>VLOOKUP(R994&amp;"-"&amp;S994,通道清单!C:L,9,FALSE)</f>
        <v>28903</v>
      </c>
      <c r="W994" s="29">
        <f>VLOOKUP(R994&amp;"-"&amp;S994,通道清单!C:L,10,FALSE)</f>
        <v>29110</v>
      </c>
      <c r="X994" s="29">
        <f>VLOOKUP(R994&amp;"-"&amp;T994,通道清单!C:L,9,FALSE)</f>
        <v>19993</v>
      </c>
      <c r="Y994" s="29">
        <f>VLOOKUP(R994&amp;"-"&amp;T994,通道清单!C:L,10,FALSE)</f>
        <v>20200</v>
      </c>
    </row>
    <row r="995" ht="15" hidden="1" spans="1:25">
      <c r="A995" s="29">
        <f t="shared" si="134"/>
        <v>994</v>
      </c>
      <c r="B995" s="29" t="str">
        <f t="shared" si="129"/>
        <v>CS26-1-7-[7][7]-OFF106-BW55</v>
      </c>
      <c r="C995" s="29" t="str">
        <f>R995&amp;"_BW"&amp;TEXT(O995-N995,"000.00")&amp;"_U"&amp;VLOOKUP(R995&amp;"-"&amp;S995,通道清单!C:L,5,FALSE)&amp;LEFT("_____",5-LEN(VLOOKUP(R995&amp;"-"&amp;S995,通道清单!C:L,4,FALSE)))&amp;VLOOKUP(R995&amp;"-"&amp;S995,通道清单!C:L,4,FALSE)&amp;"_S"&amp;TEXT(N995,"00000.00")&amp;"_E"&amp;TEXT(O995,"00000.00")&amp;"_D"&amp;VLOOKUP(R995&amp;"-"&amp;T995,通道清单!C:L,5,FALSE)&amp;LEFT("_____",5-LEN(VLOOKUP(R995&amp;"-"&amp;T995,通道清单!C:L,4,FALSE)))&amp;VLOOKUP(R995&amp;"-"&amp;T995,通道清单!C:L,4,FALSE)&amp;"_S"&amp;TEXT(P995,"00000.00")&amp;"_E"&amp;TEXT(Q995,"00000.00")</f>
        <v>CS26_BW055.00_UL____W_S29009.00_E29064.00_DR____Y_S20099.00_E20154.00</v>
      </c>
      <c r="D995" s="29"/>
      <c r="E995" s="29"/>
      <c r="F995" s="29"/>
      <c r="G995" s="29" t="s">
        <v>9149</v>
      </c>
      <c r="H995" s="29">
        <f>VLOOKUP(G995,开关状态表!B:I,7,FALSE)</f>
        <v>1</v>
      </c>
      <c r="I995" s="29">
        <v>106</v>
      </c>
      <c r="J995" s="161">
        <v>55</v>
      </c>
      <c r="K995" s="29" t="s">
        <v>8732</v>
      </c>
      <c r="L995" s="29"/>
      <c r="M995" s="158" t="s">
        <v>8871</v>
      </c>
      <c r="N995" s="156">
        <f t="shared" si="130"/>
        <v>29009</v>
      </c>
      <c r="O995" s="156">
        <f t="shared" si="131"/>
        <v>29064</v>
      </c>
      <c r="P995" s="156">
        <f t="shared" si="132"/>
        <v>20099</v>
      </c>
      <c r="Q995" s="156">
        <f t="shared" si="133"/>
        <v>20154</v>
      </c>
      <c r="R995" s="29" t="str">
        <f>VLOOKUP(VLOOKUP(G995,开关状态表!B:H,2,FALSE),矩阵信息表!B:H,2,FALSE)</f>
        <v>CS26</v>
      </c>
      <c r="S995" s="29" t="str">
        <f>VLOOKUP(G995,开关状态表!B:H,5,FALSE)</f>
        <v>RW53L</v>
      </c>
      <c r="T995" s="29" t="str">
        <f>VLOOKUP(G995,开关状态表!B:H,6,FALSE)</f>
        <v>TY53R</v>
      </c>
      <c r="U995" s="29">
        <f>VLOOKUP(R995&amp;"-"&amp;S995,通道清单!C:L,8,FALSE)</f>
        <v>207</v>
      </c>
      <c r="V995" s="29">
        <f>VLOOKUP(R995&amp;"-"&amp;S995,通道清单!C:L,9,FALSE)</f>
        <v>28903</v>
      </c>
      <c r="W995" s="29">
        <f>VLOOKUP(R995&amp;"-"&amp;S995,通道清单!C:L,10,FALSE)</f>
        <v>29110</v>
      </c>
      <c r="X995" s="29">
        <f>VLOOKUP(R995&amp;"-"&amp;T995,通道清单!C:L,9,FALSE)</f>
        <v>19993</v>
      </c>
      <c r="Y995" s="29">
        <f>VLOOKUP(R995&amp;"-"&amp;T995,通道清单!C:L,10,FALSE)</f>
        <v>20200</v>
      </c>
    </row>
    <row r="996" ht="15" hidden="1" spans="1:25">
      <c r="A996" s="29">
        <f t="shared" si="134"/>
        <v>995</v>
      </c>
      <c r="B996" s="29" t="str">
        <f t="shared" si="129"/>
        <v>CS26-1-7-[7][7]-OFF161-BW40</v>
      </c>
      <c r="C996" s="29" t="str">
        <f>R996&amp;"_BW"&amp;TEXT(O996-N996,"000.00")&amp;"_U"&amp;VLOOKUP(R996&amp;"-"&amp;S996,通道清单!C:L,5,FALSE)&amp;LEFT("_____",5-LEN(VLOOKUP(R996&amp;"-"&amp;S996,通道清单!C:L,4,FALSE)))&amp;VLOOKUP(R996&amp;"-"&amp;S996,通道清单!C:L,4,FALSE)&amp;"_S"&amp;TEXT(N996,"00000.00")&amp;"_E"&amp;TEXT(O996,"00000.00")&amp;"_D"&amp;VLOOKUP(R996&amp;"-"&amp;T996,通道清单!C:L,5,FALSE)&amp;LEFT("_____",5-LEN(VLOOKUP(R996&amp;"-"&amp;T996,通道清单!C:L,4,FALSE)))&amp;VLOOKUP(R996&amp;"-"&amp;T996,通道清单!C:L,4,FALSE)&amp;"_S"&amp;TEXT(P996,"00000.00")&amp;"_E"&amp;TEXT(Q996,"00000.00")</f>
        <v>CS26_BW040.00_UL____W_S29064.00_E29104.00_DR____Y_S20154.00_E20194.00</v>
      </c>
      <c r="D996" s="29"/>
      <c r="E996" s="29"/>
      <c r="F996" s="29"/>
      <c r="G996" s="29" t="s">
        <v>9149</v>
      </c>
      <c r="H996" s="29">
        <f>VLOOKUP(G996,开关状态表!B:I,7,FALSE)</f>
        <v>1</v>
      </c>
      <c r="I996" s="29">
        <v>161</v>
      </c>
      <c r="J996" s="161">
        <v>40</v>
      </c>
      <c r="K996" s="29" t="s">
        <v>8732</v>
      </c>
      <c r="L996" s="29"/>
      <c r="M996" s="158" t="s">
        <v>8871</v>
      </c>
      <c r="N996" s="156">
        <f t="shared" si="130"/>
        <v>29064</v>
      </c>
      <c r="O996" s="156">
        <f t="shared" si="131"/>
        <v>29104</v>
      </c>
      <c r="P996" s="156">
        <f t="shared" si="132"/>
        <v>20154</v>
      </c>
      <c r="Q996" s="156">
        <f t="shared" si="133"/>
        <v>20194</v>
      </c>
      <c r="R996" s="29" t="str">
        <f>VLOOKUP(VLOOKUP(G996,开关状态表!B:H,2,FALSE),矩阵信息表!B:H,2,FALSE)</f>
        <v>CS26</v>
      </c>
      <c r="S996" s="29" t="str">
        <f>VLOOKUP(G996,开关状态表!B:H,5,FALSE)</f>
        <v>RW53L</v>
      </c>
      <c r="T996" s="29" t="str">
        <f>VLOOKUP(G996,开关状态表!B:H,6,FALSE)</f>
        <v>TY53R</v>
      </c>
      <c r="U996" s="29">
        <f>VLOOKUP(R996&amp;"-"&amp;S996,通道清单!C:L,8,FALSE)</f>
        <v>207</v>
      </c>
      <c r="V996" s="29">
        <f>VLOOKUP(R996&amp;"-"&amp;S996,通道清单!C:L,9,FALSE)</f>
        <v>28903</v>
      </c>
      <c r="W996" s="29">
        <f>VLOOKUP(R996&amp;"-"&amp;S996,通道清单!C:L,10,FALSE)</f>
        <v>29110</v>
      </c>
      <c r="X996" s="29">
        <f>VLOOKUP(R996&amp;"-"&amp;T996,通道清单!C:L,9,FALSE)</f>
        <v>19993</v>
      </c>
      <c r="Y996" s="29">
        <f>VLOOKUP(R996&amp;"-"&amp;T996,通道清单!C:L,10,FALSE)</f>
        <v>20200</v>
      </c>
    </row>
    <row r="997" ht="15" hidden="1" spans="1:25">
      <c r="A997" s="29">
        <f t="shared" si="134"/>
        <v>996</v>
      </c>
      <c r="B997" s="29" t="str">
        <f t="shared" si="129"/>
        <v>CS26-1-7-[7][7]-OFF205.95-BW1.05</v>
      </c>
      <c r="C997" s="29" t="str">
        <f>R997&amp;"_BW"&amp;TEXT(O997-N997,"000.00")&amp;"_U"&amp;VLOOKUP(R997&amp;"-"&amp;S997,通道清单!C:L,5,FALSE)&amp;LEFT("_____",5-LEN(VLOOKUP(R997&amp;"-"&amp;S997,通道清单!C:L,4,FALSE)))&amp;VLOOKUP(R997&amp;"-"&amp;S997,通道清单!C:L,4,FALSE)&amp;"_S"&amp;TEXT(N997,"00000.00")&amp;"_E"&amp;TEXT(O997,"00000.00")&amp;"_D"&amp;VLOOKUP(R997&amp;"-"&amp;T997,通道清单!C:L,5,FALSE)&amp;LEFT("_____",5-LEN(VLOOKUP(R997&amp;"-"&amp;T997,通道清单!C:L,4,FALSE)))&amp;VLOOKUP(R997&amp;"-"&amp;T997,通道清单!C:L,4,FALSE)&amp;"_S"&amp;TEXT(P997,"00000.00")&amp;"_E"&amp;TEXT(Q997,"00000.00")</f>
        <v>CS26_BW001.05_UL____W_S29108.95_E29110.00_DR____Y_S20198.95_E20200.00</v>
      </c>
      <c r="D997" s="29"/>
      <c r="E997" s="29"/>
      <c r="F997" s="29"/>
      <c r="G997" s="29" t="s">
        <v>9149</v>
      </c>
      <c r="H997" s="29">
        <f>VLOOKUP(G997,开关状态表!B:I,7,FALSE)</f>
        <v>1</v>
      </c>
      <c r="I997" s="29">
        <v>205.95</v>
      </c>
      <c r="J997" s="161">
        <v>1.05</v>
      </c>
      <c r="K997" s="29" t="s">
        <v>8732</v>
      </c>
      <c r="L997" s="29"/>
      <c r="M997" s="158" t="s">
        <v>8871</v>
      </c>
      <c r="N997" s="156">
        <f t="shared" si="130"/>
        <v>29108.95</v>
      </c>
      <c r="O997" s="156">
        <f t="shared" si="131"/>
        <v>29110</v>
      </c>
      <c r="P997" s="156">
        <f t="shared" si="132"/>
        <v>20198.95</v>
      </c>
      <c r="Q997" s="156">
        <f t="shared" si="133"/>
        <v>20200</v>
      </c>
      <c r="R997" s="29" t="str">
        <f>VLOOKUP(VLOOKUP(G997,开关状态表!B:H,2,FALSE),矩阵信息表!B:H,2,FALSE)</f>
        <v>CS26</v>
      </c>
      <c r="S997" s="29" t="str">
        <f>VLOOKUP(G997,开关状态表!B:H,5,FALSE)</f>
        <v>RW53L</v>
      </c>
      <c r="T997" s="29" t="str">
        <f>VLOOKUP(G997,开关状态表!B:H,6,FALSE)</f>
        <v>TY53R</v>
      </c>
      <c r="U997" s="29">
        <f>VLOOKUP(R997&amp;"-"&amp;S997,通道清单!C:L,8,FALSE)</f>
        <v>207</v>
      </c>
      <c r="V997" s="29">
        <f>VLOOKUP(R997&amp;"-"&amp;S997,通道清单!C:L,9,FALSE)</f>
        <v>28903</v>
      </c>
      <c r="W997" s="29">
        <f>VLOOKUP(R997&amp;"-"&amp;S997,通道清单!C:L,10,FALSE)</f>
        <v>29110</v>
      </c>
      <c r="X997" s="29">
        <f>VLOOKUP(R997&amp;"-"&amp;T997,通道清单!C:L,9,FALSE)</f>
        <v>19993</v>
      </c>
      <c r="Y997" s="29">
        <f>VLOOKUP(R997&amp;"-"&amp;T997,通道清单!C:L,10,FALSE)</f>
        <v>20200</v>
      </c>
    </row>
    <row r="998" ht="15" hidden="1" spans="1:25">
      <c r="A998" s="29">
        <f t="shared" si="134"/>
        <v>997</v>
      </c>
      <c r="B998" s="29" t="str">
        <f t="shared" si="129"/>
        <v>CS26-1-7-[13][13]-OFF0-BW52.8</v>
      </c>
      <c r="C998" s="29" t="str">
        <f>R998&amp;"_BW"&amp;TEXT(O998-N998,"000.00")&amp;"_U"&amp;VLOOKUP(R998&amp;"-"&amp;S998,通道清单!C:L,5,FALSE)&amp;LEFT("_____",5-LEN(VLOOKUP(R998&amp;"-"&amp;S998,通道清单!C:L,4,FALSE)))&amp;VLOOKUP(R998&amp;"-"&amp;S998,通道清单!C:L,4,FALSE)&amp;"_S"&amp;TEXT(N998,"00000.00")&amp;"_E"&amp;TEXT(O998,"00000.00")&amp;"_D"&amp;VLOOKUP(R998&amp;"-"&amp;T998,通道清单!C:L,5,FALSE)&amp;LEFT("_____",5-LEN(VLOOKUP(R998&amp;"-"&amp;T998,通道清单!C:L,4,FALSE)))&amp;VLOOKUP(R998&amp;"-"&amp;T998,通道清单!C:L,4,FALSE)&amp;"_S"&amp;TEXT(P998,"00000.00")&amp;"_E"&amp;TEXT(Q998,"00000.00")</f>
        <v>CS26_BW052.80_UR____W_S28670.00_E28722.80_DL____Y_S19760.00_E19812.80</v>
      </c>
      <c r="D998" s="29"/>
      <c r="E998" s="29"/>
      <c r="F998" s="29"/>
      <c r="G998" s="29" t="s">
        <v>9150</v>
      </c>
      <c r="H998" s="29">
        <f>VLOOKUP(G998,开关状态表!B:I,7,FALSE)</f>
        <v>1</v>
      </c>
      <c r="I998" s="29">
        <v>0</v>
      </c>
      <c r="J998" s="161">
        <v>52.8</v>
      </c>
      <c r="K998" s="29" t="s">
        <v>8732</v>
      </c>
      <c r="L998" s="29"/>
      <c r="M998" s="158" t="s">
        <v>9050</v>
      </c>
      <c r="N998" s="156">
        <f t="shared" si="130"/>
        <v>28670</v>
      </c>
      <c r="O998" s="156">
        <f t="shared" si="131"/>
        <v>28722.8</v>
      </c>
      <c r="P998" s="156">
        <f t="shared" si="132"/>
        <v>19760</v>
      </c>
      <c r="Q998" s="156">
        <f t="shared" si="133"/>
        <v>19812.8</v>
      </c>
      <c r="R998" s="29" t="str">
        <f>VLOOKUP(VLOOKUP(G998,开关状态表!B:H,2,FALSE),矩阵信息表!B:H,2,FALSE)</f>
        <v>CS26</v>
      </c>
      <c r="S998" s="29" t="str">
        <f>VLOOKUP(G998,开关状态表!B:H,5,FALSE)</f>
        <v>RW56R</v>
      </c>
      <c r="T998" s="29" t="str">
        <f>VLOOKUP(G998,开关状态表!B:H,6,FALSE)</f>
        <v>TY56L</v>
      </c>
      <c r="U998" s="29">
        <f>VLOOKUP(R998&amp;"-"&amp;S998,通道清单!C:L,8,FALSE)</f>
        <v>207</v>
      </c>
      <c r="V998" s="29">
        <f>VLOOKUP(R998&amp;"-"&amp;S998,通道清单!C:L,9,FALSE)</f>
        <v>28670</v>
      </c>
      <c r="W998" s="29">
        <f>VLOOKUP(R998&amp;"-"&amp;S998,通道清单!C:L,10,FALSE)</f>
        <v>28877</v>
      </c>
      <c r="X998" s="29">
        <f>VLOOKUP(R998&amp;"-"&amp;T998,通道清单!C:L,9,FALSE)</f>
        <v>19760</v>
      </c>
      <c r="Y998" s="29">
        <f>VLOOKUP(R998&amp;"-"&amp;T998,通道清单!C:L,10,FALSE)</f>
        <v>19967</v>
      </c>
    </row>
    <row r="999" ht="15" hidden="1" spans="1:25">
      <c r="A999" s="29">
        <f t="shared" si="134"/>
        <v>998</v>
      </c>
      <c r="B999" s="29" t="str">
        <f t="shared" si="129"/>
        <v>CS26-1-7-[13][13]-OFF146-BW55</v>
      </c>
      <c r="C999" s="29" t="str">
        <f>R999&amp;"_BW"&amp;TEXT(O999-N999,"000.00")&amp;"_U"&amp;VLOOKUP(R999&amp;"-"&amp;S999,通道清单!C:L,5,FALSE)&amp;LEFT("_____",5-LEN(VLOOKUP(R999&amp;"-"&amp;S999,通道清单!C:L,4,FALSE)))&amp;VLOOKUP(R999&amp;"-"&amp;S999,通道清单!C:L,4,FALSE)&amp;"_S"&amp;TEXT(N999,"00000.00")&amp;"_E"&amp;TEXT(O999,"00000.00")&amp;"_D"&amp;VLOOKUP(R999&amp;"-"&amp;T999,通道清单!C:L,5,FALSE)&amp;LEFT("_____",5-LEN(VLOOKUP(R999&amp;"-"&amp;T999,通道清单!C:L,4,FALSE)))&amp;VLOOKUP(R999&amp;"-"&amp;T999,通道清单!C:L,4,FALSE)&amp;"_S"&amp;TEXT(P999,"00000.00")&amp;"_E"&amp;TEXT(Q999,"00000.00")</f>
        <v>CS26_BW055.00_UR____W_S28816.00_E28871.00_DL____Y_S19906.00_E19961.00</v>
      </c>
      <c r="D999" s="29"/>
      <c r="E999" s="29"/>
      <c r="F999" s="29"/>
      <c r="G999" s="29" t="s">
        <v>9150</v>
      </c>
      <c r="H999" s="29">
        <f>VLOOKUP(G999,开关状态表!B:I,7,FALSE)</f>
        <v>1</v>
      </c>
      <c r="I999" s="29">
        <v>146</v>
      </c>
      <c r="J999" s="161">
        <v>55</v>
      </c>
      <c r="K999" s="29" t="s">
        <v>8732</v>
      </c>
      <c r="L999" s="29"/>
      <c r="M999" s="158" t="s">
        <v>8871</v>
      </c>
      <c r="N999" s="156">
        <f t="shared" si="130"/>
        <v>28816</v>
      </c>
      <c r="O999" s="156">
        <f t="shared" si="131"/>
        <v>28871</v>
      </c>
      <c r="P999" s="156">
        <f t="shared" si="132"/>
        <v>19906</v>
      </c>
      <c r="Q999" s="156">
        <f t="shared" si="133"/>
        <v>19961</v>
      </c>
      <c r="R999" s="29" t="str">
        <f>VLOOKUP(VLOOKUP(G999,开关状态表!B:H,2,FALSE),矩阵信息表!B:H,2,FALSE)</f>
        <v>CS26</v>
      </c>
      <c r="S999" s="29" t="str">
        <f>VLOOKUP(G999,开关状态表!B:H,5,FALSE)</f>
        <v>RW56R</v>
      </c>
      <c r="T999" s="29" t="str">
        <f>VLOOKUP(G999,开关状态表!B:H,6,FALSE)</f>
        <v>TY56L</v>
      </c>
      <c r="U999" s="29">
        <f>VLOOKUP(R999&amp;"-"&amp;S999,通道清单!C:L,8,FALSE)</f>
        <v>207</v>
      </c>
      <c r="V999" s="29">
        <f>VLOOKUP(R999&amp;"-"&amp;S999,通道清单!C:L,9,FALSE)</f>
        <v>28670</v>
      </c>
      <c r="W999" s="29">
        <f>VLOOKUP(R999&amp;"-"&amp;S999,通道清单!C:L,10,FALSE)</f>
        <v>28877</v>
      </c>
      <c r="X999" s="29">
        <f>VLOOKUP(R999&amp;"-"&amp;T999,通道清单!C:L,9,FALSE)</f>
        <v>19760</v>
      </c>
      <c r="Y999" s="29">
        <f>VLOOKUP(R999&amp;"-"&amp;T999,通道清单!C:L,10,FALSE)</f>
        <v>19967</v>
      </c>
    </row>
    <row r="1000" ht="15" hidden="1" spans="1:25">
      <c r="A1000" s="29">
        <f t="shared" si="134"/>
        <v>999</v>
      </c>
      <c r="B1000" s="29" t="str">
        <f t="shared" si="129"/>
        <v>CS26-1-7-[13][13]-OFF201-BW0</v>
      </c>
      <c r="C1000" s="29" t="str">
        <f>R1000&amp;"_BW"&amp;TEXT(O1000-N1000,"000.00")&amp;"_U"&amp;VLOOKUP(R1000&amp;"-"&amp;S1000,通道清单!C:L,5,FALSE)&amp;LEFT("_____",5-LEN(VLOOKUP(R1000&amp;"-"&amp;S1000,通道清单!C:L,4,FALSE)))&amp;VLOOKUP(R1000&amp;"-"&amp;S1000,通道清单!C:L,4,FALSE)&amp;"_S"&amp;TEXT(N1000,"00000.00")&amp;"_E"&amp;TEXT(O1000,"00000.00")&amp;"_D"&amp;VLOOKUP(R1000&amp;"-"&amp;T1000,通道清单!C:L,5,FALSE)&amp;LEFT("_____",5-LEN(VLOOKUP(R1000&amp;"-"&amp;T1000,通道清单!C:L,4,FALSE)))&amp;VLOOKUP(R1000&amp;"-"&amp;T1000,通道清单!C:L,4,FALSE)&amp;"_S"&amp;TEXT(P1000,"00000.00")&amp;"_E"&amp;TEXT(Q1000,"00000.00")</f>
        <v>CS26_BW000.00_UR____W_S28871.00_E28871.00_DL____Y_S19961.00_E19961.00</v>
      </c>
      <c r="D1000" s="29"/>
      <c r="E1000" s="29"/>
      <c r="F1000" s="29"/>
      <c r="G1000" s="29" t="s">
        <v>9150</v>
      </c>
      <c r="H1000" s="29">
        <f>VLOOKUP(G1000,开关状态表!B:I,7,FALSE)</f>
        <v>1</v>
      </c>
      <c r="I1000" s="29">
        <v>201</v>
      </c>
      <c r="J1000" s="161">
        <v>0</v>
      </c>
      <c r="K1000" s="29" t="s">
        <v>8732</v>
      </c>
      <c r="L1000" s="29"/>
      <c r="M1000" s="158" t="s">
        <v>8871</v>
      </c>
      <c r="N1000" s="156">
        <f t="shared" si="130"/>
        <v>28871</v>
      </c>
      <c r="O1000" s="156">
        <f t="shared" si="131"/>
        <v>28871</v>
      </c>
      <c r="P1000" s="156">
        <f t="shared" si="132"/>
        <v>19961</v>
      </c>
      <c r="Q1000" s="156">
        <f t="shared" si="133"/>
        <v>19961</v>
      </c>
      <c r="R1000" s="29" t="str">
        <f>VLOOKUP(VLOOKUP(G1000,开关状态表!B:H,2,FALSE),矩阵信息表!B:H,2,FALSE)</f>
        <v>CS26</v>
      </c>
      <c r="S1000" s="29" t="str">
        <f>VLOOKUP(G1000,开关状态表!B:H,5,FALSE)</f>
        <v>RW56R</v>
      </c>
      <c r="T1000" s="29" t="str">
        <f>VLOOKUP(G1000,开关状态表!B:H,6,FALSE)</f>
        <v>TY56L</v>
      </c>
      <c r="U1000" s="29">
        <f>VLOOKUP(R1000&amp;"-"&amp;S1000,通道清单!C:L,8,FALSE)</f>
        <v>207</v>
      </c>
      <c r="V1000" s="29">
        <f>VLOOKUP(R1000&amp;"-"&amp;S1000,通道清单!C:L,9,FALSE)</f>
        <v>28670</v>
      </c>
      <c r="W1000" s="29">
        <f>VLOOKUP(R1000&amp;"-"&amp;S1000,通道清单!C:L,10,FALSE)</f>
        <v>28877</v>
      </c>
      <c r="X1000" s="29">
        <f>VLOOKUP(R1000&amp;"-"&amp;T1000,通道清单!C:L,9,FALSE)</f>
        <v>19760</v>
      </c>
      <c r="Y1000" s="29">
        <f>VLOOKUP(R1000&amp;"-"&amp;T1000,通道清单!C:L,10,FALSE)</f>
        <v>19967</v>
      </c>
    </row>
    <row r="1001" ht="15" hidden="1" spans="1:25">
      <c r="A1001" s="29">
        <f t="shared" si="134"/>
        <v>1000</v>
      </c>
      <c r="B1001" s="29" t="str">
        <f t="shared" si="129"/>
        <v>CS26-1-7-[13][13]-OFF205.95-BW1.05</v>
      </c>
      <c r="C1001" s="29" t="str">
        <f>R1001&amp;"_BW"&amp;TEXT(O1001-N1001,"000.00")&amp;"_U"&amp;VLOOKUP(R1001&amp;"-"&amp;S1001,通道清单!C:L,5,FALSE)&amp;LEFT("_____",5-LEN(VLOOKUP(R1001&amp;"-"&amp;S1001,通道清单!C:L,4,FALSE)))&amp;VLOOKUP(R1001&amp;"-"&amp;S1001,通道清单!C:L,4,FALSE)&amp;"_S"&amp;TEXT(N1001,"00000.00")&amp;"_E"&amp;TEXT(O1001,"00000.00")&amp;"_D"&amp;VLOOKUP(R1001&amp;"-"&amp;T1001,通道清单!C:L,5,FALSE)&amp;LEFT("_____",5-LEN(VLOOKUP(R1001&amp;"-"&amp;T1001,通道清单!C:L,4,FALSE)))&amp;VLOOKUP(R1001&amp;"-"&amp;T1001,通道清单!C:L,4,FALSE)&amp;"_S"&amp;TEXT(P1001,"00000.00")&amp;"_E"&amp;TEXT(Q1001,"00000.00")</f>
        <v>CS26_BW001.05_UR____W_S28875.95_E28877.00_DL____Y_S19965.95_E19967.00</v>
      </c>
      <c r="D1001" s="29"/>
      <c r="E1001" s="29"/>
      <c r="F1001" s="29"/>
      <c r="G1001" s="29" t="s">
        <v>9150</v>
      </c>
      <c r="H1001" s="29">
        <f>VLOOKUP(G1001,开关状态表!B:I,7,FALSE)</f>
        <v>1</v>
      </c>
      <c r="I1001" s="29">
        <v>205.95</v>
      </c>
      <c r="J1001" s="161">
        <v>1.05</v>
      </c>
      <c r="K1001" s="29" t="s">
        <v>8732</v>
      </c>
      <c r="L1001" s="29"/>
      <c r="M1001" s="158" t="s">
        <v>8871</v>
      </c>
      <c r="N1001" s="156">
        <f t="shared" si="130"/>
        <v>28875.95</v>
      </c>
      <c r="O1001" s="156">
        <f t="shared" si="131"/>
        <v>28877</v>
      </c>
      <c r="P1001" s="156">
        <f t="shared" si="132"/>
        <v>19965.95</v>
      </c>
      <c r="Q1001" s="156">
        <f t="shared" si="133"/>
        <v>19967</v>
      </c>
      <c r="R1001" s="29" t="str">
        <f>VLOOKUP(VLOOKUP(G1001,开关状态表!B:H,2,FALSE),矩阵信息表!B:H,2,FALSE)</f>
        <v>CS26</v>
      </c>
      <c r="S1001" s="29" t="str">
        <f>VLOOKUP(G1001,开关状态表!B:H,5,FALSE)</f>
        <v>RW56R</v>
      </c>
      <c r="T1001" s="29" t="str">
        <f>VLOOKUP(G1001,开关状态表!B:H,6,FALSE)</f>
        <v>TY56L</v>
      </c>
      <c r="U1001" s="29">
        <f>VLOOKUP(R1001&amp;"-"&amp;S1001,通道清单!C:L,8,FALSE)</f>
        <v>207</v>
      </c>
      <c r="V1001" s="29">
        <f>VLOOKUP(R1001&amp;"-"&amp;S1001,通道清单!C:L,9,FALSE)</f>
        <v>28670</v>
      </c>
      <c r="W1001" s="29">
        <f>VLOOKUP(R1001&amp;"-"&amp;S1001,通道清单!C:L,10,FALSE)</f>
        <v>28877</v>
      </c>
      <c r="X1001" s="29">
        <f>VLOOKUP(R1001&amp;"-"&amp;T1001,通道清单!C:L,9,FALSE)</f>
        <v>19760</v>
      </c>
      <c r="Y1001" s="29">
        <f>VLOOKUP(R1001&amp;"-"&amp;T1001,通道清单!C:L,10,FALSE)</f>
        <v>19967</v>
      </c>
    </row>
    <row r="1002" ht="15" hidden="1" spans="1:25">
      <c r="A1002" s="29">
        <f t="shared" si="134"/>
        <v>1001</v>
      </c>
      <c r="B1002" s="29" t="str">
        <f t="shared" si="129"/>
        <v>CS26-1-7-[14][14]-OFF0-BW52.8</v>
      </c>
      <c r="C1002" s="29" t="str">
        <f>R1002&amp;"_BW"&amp;TEXT(O1002-N1002,"000.00")&amp;"_U"&amp;VLOOKUP(R1002&amp;"-"&amp;S1002,通道清单!C:L,5,FALSE)&amp;LEFT("_____",5-LEN(VLOOKUP(R1002&amp;"-"&amp;S1002,通道清单!C:L,4,FALSE)))&amp;VLOOKUP(R1002&amp;"-"&amp;S1002,通道清单!C:L,4,FALSE)&amp;"_S"&amp;TEXT(N1002,"00000.00")&amp;"_E"&amp;TEXT(O1002,"00000.00")&amp;"_D"&amp;VLOOKUP(R1002&amp;"-"&amp;T1002,通道清单!C:L,5,FALSE)&amp;LEFT("_____",5-LEN(VLOOKUP(R1002&amp;"-"&amp;T1002,通道清单!C:L,4,FALSE)))&amp;VLOOKUP(R1002&amp;"-"&amp;T1002,通道清单!C:L,4,FALSE)&amp;"_S"&amp;TEXT(P1002,"00000.00")&amp;"_E"&amp;TEXT(Q1002,"00000.00")</f>
        <v>CS26_BW052.80_UR____W_S27600.00_E27652.80_DR____Y_S19760.00_E19812.80</v>
      </c>
      <c r="D1002" s="29"/>
      <c r="E1002" s="29"/>
      <c r="F1002" s="29"/>
      <c r="G1002" s="29" t="s">
        <v>9151</v>
      </c>
      <c r="H1002" s="29">
        <f>VLOOKUP(G1002,开关状态表!B:I,7,FALSE)</f>
        <v>1</v>
      </c>
      <c r="I1002" s="29">
        <v>0</v>
      </c>
      <c r="J1002" s="161">
        <v>52.8</v>
      </c>
      <c r="K1002" s="29" t="s">
        <v>8732</v>
      </c>
      <c r="L1002" s="29"/>
      <c r="M1002" s="158" t="s">
        <v>9050</v>
      </c>
      <c r="N1002" s="156">
        <f t="shared" si="130"/>
        <v>27600</v>
      </c>
      <c r="O1002" s="156">
        <f t="shared" si="131"/>
        <v>27652.8</v>
      </c>
      <c r="P1002" s="156">
        <f t="shared" si="132"/>
        <v>19760</v>
      </c>
      <c r="Q1002" s="156">
        <f t="shared" si="133"/>
        <v>19812.8</v>
      </c>
      <c r="R1002" s="29" t="str">
        <f>VLOOKUP(VLOOKUP(G1002,开关状态表!B:H,2,FALSE),矩阵信息表!B:H,2,FALSE)</f>
        <v>CS26</v>
      </c>
      <c r="S1002" s="29" t="str">
        <f>VLOOKUP(G1002,开关状态表!B:H,5,FALSE)</f>
        <v>RW61R</v>
      </c>
      <c r="T1002" s="29" t="str">
        <f>VLOOKUP(G1002,开关状态表!B:H,6,FALSE)</f>
        <v>TY61R</v>
      </c>
      <c r="U1002" s="29">
        <f>VLOOKUP(R1002&amp;"-"&amp;S1002,通道清单!C:L,8,FALSE)</f>
        <v>207</v>
      </c>
      <c r="V1002" s="29">
        <f>VLOOKUP(R1002&amp;"-"&amp;S1002,通道清单!C:L,9,FALSE)</f>
        <v>27600</v>
      </c>
      <c r="W1002" s="29">
        <f>VLOOKUP(R1002&amp;"-"&amp;S1002,通道清单!C:L,10,FALSE)</f>
        <v>27807</v>
      </c>
      <c r="X1002" s="29">
        <f>VLOOKUP(R1002&amp;"-"&amp;T1002,通道清单!C:L,9,FALSE)</f>
        <v>19760</v>
      </c>
      <c r="Y1002" s="29">
        <f>VLOOKUP(R1002&amp;"-"&amp;T1002,通道清单!C:L,10,FALSE)</f>
        <v>19967</v>
      </c>
    </row>
    <row r="1003" ht="15" hidden="1" spans="1:25">
      <c r="A1003" s="29">
        <f t="shared" si="134"/>
        <v>1002</v>
      </c>
      <c r="B1003" s="29" t="str">
        <f t="shared" si="129"/>
        <v>CS26-1-7-[14][14]-OFF111-BW50</v>
      </c>
      <c r="C1003" s="29" t="str">
        <f>R1003&amp;"_BW"&amp;TEXT(O1003-N1003,"000.00")&amp;"_U"&amp;VLOOKUP(R1003&amp;"-"&amp;S1003,通道清单!C:L,5,FALSE)&amp;LEFT("_____",5-LEN(VLOOKUP(R1003&amp;"-"&amp;S1003,通道清单!C:L,4,FALSE)))&amp;VLOOKUP(R1003&amp;"-"&amp;S1003,通道清单!C:L,4,FALSE)&amp;"_S"&amp;TEXT(N1003,"00000.00")&amp;"_E"&amp;TEXT(O1003,"00000.00")&amp;"_D"&amp;VLOOKUP(R1003&amp;"-"&amp;T1003,通道清单!C:L,5,FALSE)&amp;LEFT("_____",5-LEN(VLOOKUP(R1003&amp;"-"&amp;T1003,通道清单!C:L,4,FALSE)))&amp;VLOOKUP(R1003&amp;"-"&amp;T1003,通道清单!C:L,4,FALSE)&amp;"_S"&amp;TEXT(P1003,"00000.00")&amp;"_E"&amp;TEXT(Q1003,"00000.00")</f>
        <v>CS26_BW050.00_UR____W_S27711.00_E27761.00_DR____Y_S19871.00_E19921.00</v>
      </c>
      <c r="D1003" s="29"/>
      <c r="E1003" s="29"/>
      <c r="F1003" s="29"/>
      <c r="G1003" s="29" t="s">
        <v>9151</v>
      </c>
      <c r="H1003" s="29">
        <f>VLOOKUP(G1003,开关状态表!B:I,7,FALSE)</f>
        <v>1</v>
      </c>
      <c r="I1003" s="29">
        <v>111</v>
      </c>
      <c r="J1003" s="161">
        <v>50</v>
      </c>
      <c r="K1003" s="29" t="s">
        <v>8732</v>
      </c>
      <c r="L1003" s="29"/>
      <c r="M1003" s="158" t="s">
        <v>8871</v>
      </c>
      <c r="N1003" s="156">
        <f t="shared" si="130"/>
        <v>27711</v>
      </c>
      <c r="O1003" s="156">
        <f t="shared" si="131"/>
        <v>27761</v>
      </c>
      <c r="P1003" s="156">
        <f t="shared" si="132"/>
        <v>19871</v>
      </c>
      <c r="Q1003" s="156">
        <f t="shared" si="133"/>
        <v>19921</v>
      </c>
      <c r="R1003" s="29" t="str">
        <f>VLOOKUP(VLOOKUP(G1003,开关状态表!B:H,2,FALSE),矩阵信息表!B:H,2,FALSE)</f>
        <v>CS26</v>
      </c>
      <c r="S1003" s="29" t="str">
        <f>VLOOKUP(G1003,开关状态表!B:H,5,FALSE)</f>
        <v>RW61R</v>
      </c>
      <c r="T1003" s="29" t="str">
        <f>VLOOKUP(G1003,开关状态表!B:H,6,FALSE)</f>
        <v>TY61R</v>
      </c>
      <c r="U1003" s="29">
        <f>VLOOKUP(R1003&amp;"-"&amp;S1003,通道清单!C:L,8,FALSE)</f>
        <v>207</v>
      </c>
      <c r="V1003" s="29">
        <f>VLOOKUP(R1003&amp;"-"&amp;S1003,通道清单!C:L,9,FALSE)</f>
        <v>27600</v>
      </c>
      <c r="W1003" s="29">
        <f>VLOOKUP(R1003&amp;"-"&amp;S1003,通道清单!C:L,10,FALSE)</f>
        <v>27807</v>
      </c>
      <c r="X1003" s="29">
        <f>VLOOKUP(R1003&amp;"-"&amp;T1003,通道清单!C:L,9,FALSE)</f>
        <v>19760</v>
      </c>
      <c r="Y1003" s="29">
        <f>VLOOKUP(R1003&amp;"-"&amp;T1003,通道清单!C:L,10,FALSE)</f>
        <v>19967</v>
      </c>
    </row>
    <row r="1004" ht="15" hidden="1" spans="1:25">
      <c r="A1004" s="29">
        <f t="shared" si="134"/>
        <v>1003</v>
      </c>
      <c r="B1004" s="29" t="str">
        <f t="shared" si="129"/>
        <v>CS26-1-7-[14][14]-OFF161-BW40</v>
      </c>
      <c r="C1004" s="29" t="str">
        <f>R1004&amp;"_BW"&amp;TEXT(O1004-N1004,"000.00")&amp;"_U"&amp;VLOOKUP(R1004&amp;"-"&amp;S1004,通道清单!C:L,5,FALSE)&amp;LEFT("_____",5-LEN(VLOOKUP(R1004&amp;"-"&amp;S1004,通道清单!C:L,4,FALSE)))&amp;VLOOKUP(R1004&amp;"-"&amp;S1004,通道清单!C:L,4,FALSE)&amp;"_S"&amp;TEXT(N1004,"00000.00")&amp;"_E"&amp;TEXT(O1004,"00000.00")&amp;"_D"&amp;VLOOKUP(R1004&amp;"-"&amp;T1004,通道清单!C:L,5,FALSE)&amp;LEFT("_____",5-LEN(VLOOKUP(R1004&amp;"-"&amp;T1004,通道清单!C:L,4,FALSE)))&amp;VLOOKUP(R1004&amp;"-"&amp;T1004,通道清单!C:L,4,FALSE)&amp;"_S"&amp;TEXT(P1004,"00000.00")&amp;"_E"&amp;TEXT(Q1004,"00000.00")</f>
        <v>CS26_BW040.00_UR____W_S27761.00_E27801.00_DR____Y_S19921.00_E19961.00</v>
      </c>
      <c r="D1004" s="29"/>
      <c r="E1004" s="29"/>
      <c r="F1004" s="29"/>
      <c r="G1004" s="29" t="s">
        <v>9151</v>
      </c>
      <c r="H1004" s="29">
        <f>VLOOKUP(G1004,开关状态表!B:I,7,FALSE)</f>
        <v>1</v>
      </c>
      <c r="I1004" s="29">
        <v>161</v>
      </c>
      <c r="J1004" s="161">
        <v>40</v>
      </c>
      <c r="K1004" s="29" t="s">
        <v>8732</v>
      </c>
      <c r="L1004" s="29"/>
      <c r="M1004" s="158" t="s">
        <v>8871</v>
      </c>
      <c r="N1004" s="156">
        <f t="shared" si="130"/>
        <v>27761</v>
      </c>
      <c r="O1004" s="156">
        <f t="shared" si="131"/>
        <v>27801</v>
      </c>
      <c r="P1004" s="156">
        <f t="shared" si="132"/>
        <v>19921</v>
      </c>
      <c r="Q1004" s="156">
        <f t="shared" si="133"/>
        <v>19961</v>
      </c>
      <c r="R1004" s="29" t="str">
        <f>VLOOKUP(VLOOKUP(G1004,开关状态表!B:H,2,FALSE),矩阵信息表!B:H,2,FALSE)</f>
        <v>CS26</v>
      </c>
      <c r="S1004" s="29" t="str">
        <f>VLOOKUP(G1004,开关状态表!B:H,5,FALSE)</f>
        <v>RW61R</v>
      </c>
      <c r="T1004" s="29" t="str">
        <f>VLOOKUP(G1004,开关状态表!B:H,6,FALSE)</f>
        <v>TY61R</v>
      </c>
      <c r="U1004" s="29">
        <f>VLOOKUP(R1004&amp;"-"&amp;S1004,通道清单!C:L,8,FALSE)</f>
        <v>207</v>
      </c>
      <c r="V1004" s="29">
        <f>VLOOKUP(R1004&amp;"-"&amp;S1004,通道清单!C:L,9,FALSE)</f>
        <v>27600</v>
      </c>
      <c r="W1004" s="29">
        <f>VLOOKUP(R1004&amp;"-"&amp;S1004,通道清单!C:L,10,FALSE)</f>
        <v>27807</v>
      </c>
      <c r="X1004" s="29">
        <f>VLOOKUP(R1004&amp;"-"&amp;T1004,通道清单!C:L,9,FALSE)</f>
        <v>19760</v>
      </c>
      <c r="Y1004" s="29">
        <f>VLOOKUP(R1004&amp;"-"&amp;T1004,通道清单!C:L,10,FALSE)</f>
        <v>19967</v>
      </c>
    </row>
    <row r="1005" ht="15" hidden="1" spans="1:25">
      <c r="A1005" s="29">
        <f t="shared" si="134"/>
        <v>1004</v>
      </c>
      <c r="B1005" s="29" t="str">
        <f t="shared" si="129"/>
        <v>CS26-1-7-[14][14]-OFF205.95-BW1.05</v>
      </c>
      <c r="C1005" s="29" t="str">
        <f>R1005&amp;"_BW"&amp;TEXT(O1005-N1005,"000.00")&amp;"_U"&amp;VLOOKUP(R1005&amp;"-"&amp;S1005,通道清单!C:L,5,FALSE)&amp;LEFT("_____",5-LEN(VLOOKUP(R1005&amp;"-"&amp;S1005,通道清单!C:L,4,FALSE)))&amp;VLOOKUP(R1005&amp;"-"&amp;S1005,通道清单!C:L,4,FALSE)&amp;"_S"&amp;TEXT(N1005,"00000.00")&amp;"_E"&amp;TEXT(O1005,"00000.00")&amp;"_D"&amp;VLOOKUP(R1005&amp;"-"&amp;T1005,通道清单!C:L,5,FALSE)&amp;LEFT("_____",5-LEN(VLOOKUP(R1005&amp;"-"&amp;T1005,通道清单!C:L,4,FALSE)))&amp;VLOOKUP(R1005&amp;"-"&amp;T1005,通道清单!C:L,4,FALSE)&amp;"_S"&amp;TEXT(P1005,"00000.00")&amp;"_E"&amp;TEXT(Q1005,"00000.00")</f>
        <v>CS26_BW001.05_UR____W_S27805.95_E27807.00_DR____Y_S19965.95_E19967.00</v>
      </c>
      <c r="D1005" s="29"/>
      <c r="E1005" s="29"/>
      <c r="F1005" s="29"/>
      <c r="G1005" s="29" t="s">
        <v>9151</v>
      </c>
      <c r="H1005" s="29">
        <f>VLOOKUP(G1005,开关状态表!B:I,7,FALSE)</f>
        <v>1</v>
      </c>
      <c r="I1005" s="29">
        <v>205.95</v>
      </c>
      <c r="J1005" s="161">
        <v>1.05</v>
      </c>
      <c r="K1005" s="29" t="s">
        <v>8732</v>
      </c>
      <c r="L1005" s="29"/>
      <c r="M1005" s="158" t="s">
        <v>8871</v>
      </c>
      <c r="N1005" s="156">
        <f t="shared" si="130"/>
        <v>27805.95</v>
      </c>
      <c r="O1005" s="156">
        <f t="shared" si="131"/>
        <v>27807</v>
      </c>
      <c r="P1005" s="156">
        <f t="shared" si="132"/>
        <v>19965.95</v>
      </c>
      <c r="Q1005" s="156">
        <f t="shared" si="133"/>
        <v>19967</v>
      </c>
      <c r="R1005" s="29" t="str">
        <f>VLOOKUP(VLOOKUP(G1005,开关状态表!B:H,2,FALSE),矩阵信息表!B:H,2,FALSE)</f>
        <v>CS26</v>
      </c>
      <c r="S1005" s="29" t="str">
        <f>VLOOKUP(G1005,开关状态表!B:H,5,FALSE)</f>
        <v>RW61R</v>
      </c>
      <c r="T1005" s="29" t="str">
        <f>VLOOKUP(G1005,开关状态表!B:H,6,FALSE)</f>
        <v>TY61R</v>
      </c>
      <c r="U1005" s="29">
        <f>VLOOKUP(R1005&amp;"-"&amp;S1005,通道清单!C:L,8,FALSE)</f>
        <v>207</v>
      </c>
      <c r="V1005" s="29">
        <f>VLOOKUP(R1005&amp;"-"&amp;S1005,通道清单!C:L,9,FALSE)</f>
        <v>27600</v>
      </c>
      <c r="W1005" s="29">
        <f>VLOOKUP(R1005&amp;"-"&amp;S1005,通道清单!C:L,10,FALSE)</f>
        <v>27807</v>
      </c>
      <c r="X1005" s="29">
        <f>VLOOKUP(R1005&amp;"-"&amp;T1005,通道清单!C:L,9,FALSE)</f>
        <v>19760</v>
      </c>
      <c r="Y1005" s="29">
        <f>VLOOKUP(R1005&amp;"-"&amp;T1005,通道清单!C:L,10,FALSE)</f>
        <v>19967</v>
      </c>
    </row>
    <row r="1006" ht="15" hidden="1" spans="1:25">
      <c r="A1006" s="29">
        <f t="shared" si="134"/>
        <v>1005</v>
      </c>
      <c r="B1006" s="29" t="str">
        <f t="shared" si="129"/>
        <v>CS26-1-17-[17][17]-OFF0-BW30</v>
      </c>
      <c r="C1006" s="29" t="str">
        <f>R1006&amp;"_BW"&amp;TEXT(O1006-N1006,"000.00")&amp;"_U"&amp;VLOOKUP(R1006&amp;"-"&amp;S1006,通道清单!C:L,5,FALSE)&amp;LEFT("_____",5-LEN(VLOOKUP(R1006&amp;"-"&amp;S1006,通道清单!C:L,4,FALSE)))&amp;VLOOKUP(R1006&amp;"-"&amp;S1006,通道清单!C:L,4,FALSE)&amp;"_S"&amp;TEXT(N1006,"00000.00")&amp;"_E"&amp;TEXT(O1006,"00000.00")&amp;"_D"&amp;VLOOKUP(R1006&amp;"-"&amp;T1006,通道清单!C:L,5,FALSE)&amp;LEFT("_____",5-LEN(VLOOKUP(R1006&amp;"-"&amp;T1006,通道清单!C:L,4,FALSE)))&amp;VLOOKUP(R1006&amp;"-"&amp;T1006,通道清单!C:L,4,FALSE)&amp;"_S"&amp;TEXT(P1006,"00000.00")&amp;"_E"&amp;TEXT(Q1006,"00000.00")</f>
        <v>CS26_BW030.00_UR____X_S27796.00_E27826.00_DL____Y_S19956.00_E19986.00</v>
      </c>
      <c r="D1006" s="29"/>
      <c r="E1006" s="29"/>
      <c r="F1006" s="29"/>
      <c r="G1006" s="29" t="s">
        <v>9152</v>
      </c>
      <c r="H1006" s="29">
        <f>VLOOKUP(G1006,开关状态表!B:I,7,FALSE)</f>
        <v>1</v>
      </c>
      <c r="I1006" s="29">
        <v>0</v>
      </c>
      <c r="J1006" s="161">
        <v>30</v>
      </c>
      <c r="K1006" s="29" t="s">
        <v>8732</v>
      </c>
      <c r="L1006" s="29"/>
      <c r="M1006" s="158" t="s">
        <v>8871</v>
      </c>
      <c r="N1006" s="156">
        <f t="shared" si="130"/>
        <v>27796</v>
      </c>
      <c r="O1006" s="156">
        <f t="shared" si="131"/>
        <v>27826</v>
      </c>
      <c r="P1006" s="156">
        <f t="shared" si="132"/>
        <v>19956</v>
      </c>
      <c r="Q1006" s="156">
        <f t="shared" si="133"/>
        <v>19986</v>
      </c>
      <c r="R1006" s="29" t="str">
        <f>VLOOKUP(VLOOKUP(G1006,开关状态表!B:H,2,FALSE),矩阵信息表!B:H,2,FALSE)</f>
        <v>CS26</v>
      </c>
      <c r="S1006" s="29" t="str">
        <f>VLOOKUP(G1006,开关状态表!B:H,5,FALSE)</f>
        <v>RX63R</v>
      </c>
      <c r="T1006" s="29" t="str">
        <f>VLOOKUP(G1006,开关状态表!B:H,6,FALSE)</f>
        <v>TY63L</v>
      </c>
      <c r="U1006" s="29">
        <f>VLOOKUP(R1006&amp;"-"&amp;S1006,通道清单!C:L,8,FALSE)</f>
        <v>96</v>
      </c>
      <c r="V1006" s="29">
        <f>VLOOKUP(R1006&amp;"-"&amp;S1006,通道清单!C:L,9,FALSE)</f>
        <v>27796</v>
      </c>
      <c r="W1006" s="29">
        <f>VLOOKUP(R1006&amp;"-"&amp;S1006,通道清单!C:L,10,FALSE)</f>
        <v>27892</v>
      </c>
      <c r="X1006" s="29">
        <f>VLOOKUP(R1006&amp;"-"&amp;T1006,通道清单!C:L,9,FALSE)</f>
        <v>19956</v>
      </c>
      <c r="Y1006" s="29">
        <f>VLOOKUP(R1006&amp;"-"&amp;T1006,通道清单!C:L,10,FALSE)</f>
        <v>20052</v>
      </c>
    </row>
    <row r="1007" ht="15" hidden="1" spans="1:25">
      <c r="A1007" s="29">
        <f t="shared" si="134"/>
        <v>1006</v>
      </c>
      <c r="B1007" s="29" t="str">
        <f t="shared" si="129"/>
        <v>CS26-1-17-[17][17]-OFF30-BW30</v>
      </c>
      <c r="C1007" s="29" t="str">
        <f>R1007&amp;"_BW"&amp;TEXT(O1007-N1007,"000.00")&amp;"_U"&amp;VLOOKUP(R1007&amp;"-"&amp;S1007,通道清单!C:L,5,FALSE)&amp;LEFT("_____",5-LEN(VLOOKUP(R1007&amp;"-"&amp;S1007,通道清单!C:L,4,FALSE)))&amp;VLOOKUP(R1007&amp;"-"&amp;S1007,通道清单!C:L,4,FALSE)&amp;"_S"&amp;TEXT(N1007,"00000.00")&amp;"_E"&amp;TEXT(O1007,"00000.00")&amp;"_D"&amp;VLOOKUP(R1007&amp;"-"&amp;T1007,通道清单!C:L,5,FALSE)&amp;LEFT("_____",5-LEN(VLOOKUP(R1007&amp;"-"&amp;T1007,通道清单!C:L,4,FALSE)))&amp;VLOOKUP(R1007&amp;"-"&amp;T1007,通道清单!C:L,4,FALSE)&amp;"_S"&amp;TEXT(P1007,"00000.00")&amp;"_E"&amp;TEXT(Q1007,"00000.00")</f>
        <v>CS26_BW030.00_UR____X_S27826.00_E27856.00_DL____Y_S19986.00_E20016.00</v>
      </c>
      <c r="D1007" s="29"/>
      <c r="E1007" s="29"/>
      <c r="F1007" s="29"/>
      <c r="G1007" s="29" t="s">
        <v>9152</v>
      </c>
      <c r="H1007" s="29">
        <f>VLOOKUP(G1007,开关状态表!B:I,7,FALSE)</f>
        <v>1</v>
      </c>
      <c r="I1007" s="29">
        <v>30</v>
      </c>
      <c r="J1007" s="161">
        <v>30</v>
      </c>
      <c r="K1007" s="29" t="s">
        <v>8732</v>
      </c>
      <c r="L1007" s="29"/>
      <c r="M1007" s="158" t="s">
        <v>8871</v>
      </c>
      <c r="N1007" s="156">
        <f t="shared" si="130"/>
        <v>27826</v>
      </c>
      <c r="O1007" s="156">
        <f t="shared" si="131"/>
        <v>27856</v>
      </c>
      <c r="P1007" s="156">
        <f t="shared" si="132"/>
        <v>19986</v>
      </c>
      <c r="Q1007" s="156">
        <f t="shared" si="133"/>
        <v>20016</v>
      </c>
      <c r="R1007" s="29" t="str">
        <f>VLOOKUP(VLOOKUP(G1007,开关状态表!B:H,2,FALSE),矩阵信息表!B:H,2,FALSE)</f>
        <v>CS26</v>
      </c>
      <c r="S1007" s="29" t="str">
        <f>VLOOKUP(G1007,开关状态表!B:H,5,FALSE)</f>
        <v>RX63R</v>
      </c>
      <c r="T1007" s="29" t="str">
        <f>VLOOKUP(G1007,开关状态表!B:H,6,FALSE)</f>
        <v>TY63L</v>
      </c>
      <c r="U1007" s="29">
        <f>VLOOKUP(R1007&amp;"-"&amp;S1007,通道清单!C:L,8,FALSE)</f>
        <v>96</v>
      </c>
      <c r="V1007" s="29">
        <f>VLOOKUP(R1007&amp;"-"&amp;S1007,通道清单!C:L,9,FALSE)</f>
        <v>27796</v>
      </c>
      <c r="W1007" s="29">
        <f>VLOOKUP(R1007&amp;"-"&amp;S1007,通道清单!C:L,10,FALSE)</f>
        <v>27892</v>
      </c>
      <c r="X1007" s="29">
        <f>VLOOKUP(R1007&amp;"-"&amp;T1007,通道清单!C:L,9,FALSE)</f>
        <v>19956</v>
      </c>
      <c r="Y1007" s="29">
        <f>VLOOKUP(R1007&amp;"-"&amp;T1007,通道清单!C:L,10,FALSE)</f>
        <v>20052</v>
      </c>
    </row>
    <row r="1008" ht="15" hidden="1" spans="1:25">
      <c r="A1008" s="29">
        <f t="shared" si="134"/>
        <v>1007</v>
      </c>
      <c r="B1008" s="29" t="str">
        <f t="shared" si="129"/>
        <v>CS26-1-17-[17][17]-OFF60-BW36</v>
      </c>
      <c r="C1008" s="29" t="str">
        <f>R1008&amp;"_BW"&amp;TEXT(O1008-N1008,"000.00")&amp;"_U"&amp;VLOOKUP(R1008&amp;"-"&amp;S1008,通道清单!C:L,5,FALSE)&amp;LEFT("_____",5-LEN(VLOOKUP(R1008&amp;"-"&amp;S1008,通道清单!C:L,4,FALSE)))&amp;VLOOKUP(R1008&amp;"-"&amp;S1008,通道清单!C:L,4,FALSE)&amp;"_S"&amp;TEXT(N1008,"00000.00")&amp;"_E"&amp;TEXT(O1008,"00000.00")&amp;"_D"&amp;VLOOKUP(R1008&amp;"-"&amp;T1008,通道清单!C:L,5,FALSE)&amp;LEFT("_____",5-LEN(VLOOKUP(R1008&amp;"-"&amp;T1008,通道清单!C:L,4,FALSE)))&amp;VLOOKUP(R1008&amp;"-"&amp;T1008,通道清单!C:L,4,FALSE)&amp;"_S"&amp;TEXT(P1008,"00000.00")&amp;"_E"&amp;TEXT(Q1008,"00000.00")</f>
        <v>CS26_BW036.00_UR____X_S27856.00_E27892.00_DL____Y_S20016.00_E20052.00</v>
      </c>
      <c r="D1008" s="29"/>
      <c r="E1008" s="29"/>
      <c r="F1008" s="29"/>
      <c r="G1008" s="29" t="s">
        <v>9152</v>
      </c>
      <c r="H1008" s="29">
        <f>VLOOKUP(G1008,开关状态表!B:I,7,FALSE)</f>
        <v>1</v>
      </c>
      <c r="I1008" s="29">
        <v>60</v>
      </c>
      <c r="J1008" s="161">
        <v>36</v>
      </c>
      <c r="K1008" s="29" t="s">
        <v>8732</v>
      </c>
      <c r="L1008" s="29"/>
      <c r="M1008" s="158" t="s">
        <v>9050</v>
      </c>
      <c r="N1008" s="156">
        <f t="shared" si="130"/>
        <v>27856</v>
      </c>
      <c r="O1008" s="156">
        <f t="shared" si="131"/>
        <v>27892</v>
      </c>
      <c r="P1008" s="156">
        <f t="shared" si="132"/>
        <v>20016</v>
      </c>
      <c r="Q1008" s="156">
        <f t="shared" si="133"/>
        <v>20052</v>
      </c>
      <c r="R1008" s="29" t="str">
        <f>VLOOKUP(VLOOKUP(G1008,开关状态表!B:H,2,FALSE),矩阵信息表!B:H,2,FALSE)</f>
        <v>CS26</v>
      </c>
      <c r="S1008" s="29" t="str">
        <f>VLOOKUP(G1008,开关状态表!B:H,5,FALSE)</f>
        <v>RX63R</v>
      </c>
      <c r="T1008" s="29" t="str">
        <f>VLOOKUP(G1008,开关状态表!B:H,6,FALSE)</f>
        <v>TY63L</v>
      </c>
      <c r="U1008" s="29">
        <f>VLOOKUP(R1008&amp;"-"&amp;S1008,通道清单!C:L,8,FALSE)</f>
        <v>96</v>
      </c>
      <c r="V1008" s="29">
        <f>VLOOKUP(R1008&amp;"-"&amp;S1008,通道清单!C:L,9,FALSE)</f>
        <v>27796</v>
      </c>
      <c r="W1008" s="29">
        <f>VLOOKUP(R1008&amp;"-"&amp;S1008,通道清单!C:L,10,FALSE)</f>
        <v>27892</v>
      </c>
      <c r="X1008" s="29">
        <f>VLOOKUP(R1008&amp;"-"&amp;T1008,通道清单!C:L,9,FALSE)</f>
        <v>19956</v>
      </c>
      <c r="Y1008" s="29">
        <f>VLOOKUP(R1008&amp;"-"&amp;T1008,通道清单!C:L,10,FALSE)</f>
        <v>20052</v>
      </c>
    </row>
    <row r="1009" ht="15" hidden="1" spans="1:25">
      <c r="A1009" s="29">
        <f t="shared" si="134"/>
        <v>1008</v>
      </c>
      <c r="B1009" s="29" t="str">
        <f t="shared" si="129"/>
        <v>CS26-1-17-[18][18]-OFF0-BW48</v>
      </c>
      <c r="C1009" s="29" t="str">
        <f>R1009&amp;"_BW"&amp;TEXT(O1009-N1009,"000.00")&amp;"_U"&amp;VLOOKUP(R1009&amp;"-"&amp;S1009,通道清单!C:L,5,FALSE)&amp;LEFT("_____",5-LEN(VLOOKUP(R1009&amp;"-"&amp;S1009,通道清单!C:L,4,FALSE)))&amp;VLOOKUP(R1009&amp;"-"&amp;S1009,通道清单!C:L,4,FALSE)&amp;"_S"&amp;TEXT(N1009,"00000.00")&amp;"_E"&amp;TEXT(O1009,"00000.00")&amp;"_D"&amp;VLOOKUP(R1009&amp;"-"&amp;T1009,通道清单!C:L,5,FALSE)&amp;LEFT("_____",5-LEN(VLOOKUP(R1009&amp;"-"&amp;T1009,通道清单!C:L,4,FALSE)))&amp;VLOOKUP(R1009&amp;"-"&amp;T1009,通道清单!C:L,4,FALSE)&amp;"_S"&amp;TEXT(P1009,"00000.00")&amp;"_E"&amp;TEXT(Q1009,"00000.00")</f>
        <v>CS26_BW048.00_UR____X_S28796.00_E28844.00_DL____Y_S19846.00_E19894.00</v>
      </c>
      <c r="D1009" s="29"/>
      <c r="E1009" s="29"/>
      <c r="F1009" s="29"/>
      <c r="G1009" s="29" t="s">
        <v>9153</v>
      </c>
      <c r="H1009" s="29">
        <f>VLOOKUP(G1009,开关状态表!B:I,7,FALSE)</f>
        <v>1</v>
      </c>
      <c r="I1009" s="29">
        <v>0</v>
      </c>
      <c r="J1009" s="161">
        <v>48</v>
      </c>
      <c r="K1009" s="29" t="s">
        <v>8732</v>
      </c>
      <c r="L1009" s="29"/>
      <c r="M1009" s="158" t="s">
        <v>8871</v>
      </c>
      <c r="N1009" s="156">
        <f t="shared" si="130"/>
        <v>28796</v>
      </c>
      <c r="O1009" s="156">
        <f t="shared" si="131"/>
        <v>28844</v>
      </c>
      <c r="P1009" s="156">
        <f t="shared" si="132"/>
        <v>19846</v>
      </c>
      <c r="Q1009" s="156">
        <f t="shared" si="133"/>
        <v>19894</v>
      </c>
      <c r="R1009" s="29" t="str">
        <f>VLOOKUP(VLOOKUP(G1009,开关状态表!B:H,2,FALSE),矩阵信息表!B:H,2,FALSE)</f>
        <v>CS26</v>
      </c>
      <c r="S1009" s="29" t="str">
        <f>VLOOKUP(G1009,开关状态表!B:H,5,FALSE)</f>
        <v>RX64R</v>
      </c>
      <c r="T1009" s="29" t="str">
        <f>VLOOKUP(G1009,开关状态表!B:H,6,FALSE)</f>
        <v>TY64L</v>
      </c>
      <c r="U1009" s="29">
        <f>VLOOKUP(R1009&amp;"-"&amp;S1009,通道清单!C:L,8,FALSE)</f>
        <v>96</v>
      </c>
      <c r="V1009" s="29">
        <f>VLOOKUP(R1009&amp;"-"&amp;S1009,通道清单!C:L,9,FALSE)</f>
        <v>28796</v>
      </c>
      <c r="W1009" s="29">
        <f>VLOOKUP(R1009&amp;"-"&amp;S1009,通道清单!C:L,10,FALSE)</f>
        <v>28892</v>
      </c>
      <c r="X1009" s="29">
        <f>VLOOKUP(R1009&amp;"-"&amp;T1009,通道清单!C:L,9,FALSE)</f>
        <v>19846</v>
      </c>
      <c r="Y1009" s="29">
        <f>VLOOKUP(R1009&amp;"-"&amp;T1009,通道清单!C:L,10,FALSE)</f>
        <v>19942</v>
      </c>
    </row>
    <row r="1010" ht="15" hidden="1" spans="1:25">
      <c r="A1010" s="29">
        <f t="shared" si="134"/>
        <v>1009</v>
      </c>
      <c r="B1010" s="29" t="str">
        <f t="shared" si="129"/>
        <v>CS26-1-17-[18][18]-OFF48-BW32</v>
      </c>
      <c r="C1010" s="29" t="str">
        <f>R1010&amp;"_BW"&amp;TEXT(O1010-N1010,"000.00")&amp;"_U"&amp;VLOOKUP(R1010&amp;"-"&amp;S1010,通道清单!C:L,5,FALSE)&amp;LEFT("_____",5-LEN(VLOOKUP(R1010&amp;"-"&amp;S1010,通道清单!C:L,4,FALSE)))&amp;VLOOKUP(R1010&amp;"-"&amp;S1010,通道清单!C:L,4,FALSE)&amp;"_S"&amp;TEXT(N1010,"00000.00")&amp;"_E"&amp;TEXT(O1010,"00000.00")&amp;"_D"&amp;VLOOKUP(R1010&amp;"-"&amp;T1010,通道清单!C:L,5,FALSE)&amp;LEFT("_____",5-LEN(VLOOKUP(R1010&amp;"-"&amp;T1010,通道清单!C:L,4,FALSE)))&amp;VLOOKUP(R1010&amp;"-"&amp;T1010,通道清单!C:L,4,FALSE)&amp;"_S"&amp;TEXT(P1010,"00000.00")&amp;"_E"&amp;TEXT(Q1010,"00000.00")</f>
        <v>CS26_BW032.00_UR____X_S28844.00_E28876.00_DL____Y_S19894.00_E19926.00</v>
      </c>
      <c r="D1010" s="29"/>
      <c r="E1010" s="29"/>
      <c r="F1010" s="29"/>
      <c r="G1010" s="29" t="s">
        <v>9153</v>
      </c>
      <c r="H1010" s="29">
        <f>VLOOKUP(G1010,开关状态表!B:I,7,FALSE)</f>
        <v>1</v>
      </c>
      <c r="I1010" s="29">
        <v>48</v>
      </c>
      <c r="J1010" s="161">
        <v>32</v>
      </c>
      <c r="K1010" s="29" t="s">
        <v>8732</v>
      </c>
      <c r="L1010" s="29"/>
      <c r="M1010" s="158" t="s">
        <v>8871</v>
      </c>
      <c r="N1010" s="156">
        <f t="shared" si="130"/>
        <v>28844</v>
      </c>
      <c r="O1010" s="156">
        <f t="shared" si="131"/>
        <v>28876</v>
      </c>
      <c r="P1010" s="156">
        <f t="shared" si="132"/>
        <v>19894</v>
      </c>
      <c r="Q1010" s="156">
        <f t="shared" si="133"/>
        <v>19926</v>
      </c>
      <c r="R1010" s="29" t="str">
        <f>VLOOKUP(VLOOKUP(G1010,开关状态表!B:H,2,FALSE),矩阵信息表!B:H,2,FALSE)</f>
        <v>CS26</v>
      </c>
      <c r="S1010" s="29" t="str">
        <f>VLOOKUP(G1010,开关状态表!B:H,5,FALSE)</f>
        <v>RX64R</v>
      </c>
      <c r="T1010" s="29" t="str">
        <f>VLOOKUP(G1010,开关状态表!B:H,6,FALSE)</f>
        <v>TY64L</v>
      </c>
      <c r="U1010" s="29">
        <f>VLOOKUP(R1010&amp;"-"&amp;S1010,通道清单!C:L,8,FALSE)</f>
        <v>96</v>
      </c>
      <c r="V1010" s="29">
        <f>VLOOKUP(R1010&amp;"-"&amp;S1010,通道清单!C:L,9,FALSE)</f>
        <v>28796</v>
      </c>
      <c r="W1010" s="29">
        <f>VLOOKUP(R1010&amp;"-"&amp;S1010,通道清单!C:L,10,FALSE)</f>
        <v>28892</v>
      </c>
      <c r="X1010" s="29">
        <f>VLOOKUP(R1010&amp;"-"&amp;T1010,通道清单!C:L,9,FALSE)</f>
        <v>19846</v>
      </c>
      <c r="Y1010" s="29">
        <f>VLOOKUP(R1010&amp;"-"&amp;T1010,通道清单!C:L,10,FALSE)</f>
        <v>19942</v>
      </c>
    </row>
    <row r="1011" ht="15" hidden="1" spans="1:25">
      <c r="A1011" s="29">
        <f t="shared" si="134"/>
        <v>1010</v>
      </c>
      <c r="B1011" s="29" t="str">
        <f t="shared" si="129"/>
        <v>CS26-1-17-[18][18]-OFF80-BW16</v>
      </c>
      <c r="C1011" s="29" t="str">
        <f>R1011&amp;"_BW"&amp;TEXT(O1011-N1011,"000.00")&amp;"_U"&amp;VLOOKUP(R1011&amp;"-"&amp;S1011,通道清单!C:L,5,FALSE)&amp;LEFT("_____",5-LEN(VLOOKUP(R1011&amp;"-"&amp;S1011,通道清单!C:L,4,FALSE)))&amp;VLOOKUP(R1011&amp;"-"&amp;S1011,通道清单!C:L,4,FALSE)&amp;"_S"&amp;TEXT(N1011,"00000.00")&amp;"_E"&amp;TEXT(O1011,"00000.00")&amp;"_D"&amp;VLOOKUP(R1011&amp;"-"&amp;T1011,通道清单!C:L,5,FALSE)&amp;LEFT("_____",5-LEN(VLOOKUP(R1011&amp;"-"&amp;T1011,通道清单!C:L,4,FALSE)))&amp;VLOOKUP(R1011&amp;"-"&amp;T1011,通道清单!C:L,4,FALSE)&amp;"_S"&amp;TEXT(P1011,"00000.00")&amp;"_E"&amp;TEXT(Q1011,"00000.00")</f>
        <v>CS26_BW016.00_UR____X_S28876.00_E28892.00_DL____Y_S19926.00_E19942.00</v>
      </c>
      <c r="D1011" s="29"/>
      <c r="E1011" s="29"/>
      <c r="F1011" s="29"/>
      <c r="G1011" s="29" t="s">
        <v>9153</v>
      </c>
      <c r="H1011" s="29">
        <f>VLOOKUP(G1011,开关状态表!B:I,7,FALSE)</f>
        <v>1</v>
      </c>
      <c r="I1011" s="29">
        <v>80</v>
      </c>
      <c r="J1011" s="161">
        <v>16</v>
      </c>
      <c r="K1011" s="29" t="s">
        <v>8732</v>
      </c>
      <c r="L1011" s="29"/>
      <c r="M1011" s="158" t="s">
        <v>9050</v>
      </c>
      <c r="N1011" s="156">
        <f t="shared" si="130"/>
        <v>28876</v>
      </c>
      <c r="O1011" s="156">
        <f t="shared" si="131"/>
        <v>28892</v>
      </c>
      <c r="P1011" s="156">
        <f t="shared" si="132"/>
        <v>19926</v>
      </c>
      <c r="Q1011" s="156">
        <f t="shared" si="133"/>
        <v>19942</v>
      </c>
      <c r="R1011" s="29" t="str">
        <f>VLOOKUP(VLOOKUP(G1011,开关状态表!B:H,2,FALSE),矩阵信息表!B:H,2,FALSE)</f>
        <v>CS26</v>
      </c>
      <c r="S1011" s="29" t="str">
        <f>VLOOKUP(G1011,开关状态表!B:H,5,FALSE)</f>
        <v>RX64R</v>
      </c>
      <c r="T1011" s="29" t="str">
        <f>VLOOKUP(G1011,开关状态表!B:H,6,FALSE)</f>
        <v>TY64L</v>
      </c>
      <c r="U1011" s="29">
        <f>VLOOKUP(R1011&amp;"-"&amp;S1011,通道清单!C:L,8,FALSE)</f>
        <v>96</v>
      </c>
      <c r="V1011" s="29">
        <f>VLOOKUP(R1011&amp;"-"&amp;S1011,通道清单!C:L,9,FALSE)</f>
        <v>28796</v>
      </c>
      <c r="W1011" s="29">
        <f>VLOOKUP(R1011&amp;"-"&amp;S1011,通道清单!C:L,10,FALSE)</f>
        <v>28892</v>
      </c>
      <c r="X1011" s="29">
        <f>VLOOKUP(R1011&amp;"-"&amp;T1011,通道清单!C:L,9,FALSE)</f>
        <v>19846</v>
      </c>
      <c r="Y1011" s="29">
        <f>VLOOKUP(R1011&amp;"-"&amp;T1011,通道清单!C:L,10,FALSE)</f>
        <v>19942</v>
      </c>
    </row>
    <row r="1012" ht="15" hidden="1" spans="1:25">
      <c r="A1012" s="29">
        <f t="shared" si="134"/>
        <v>1011</v>
      </c>
      <c r="B1012" s="29" t="str">
        <f t="shared" ref="B1012:B1075" si="135">G1012&amp;"-"&amp;"OFF"&amp;I1012&amp;"-BW"&amp;J1012</f>
        <v>CS26-1-17-[1][1]-OFF0-BW48</v>
      </c>
      <c r="C1012" s="29" t="str">
        <f>R1012&amp;"_BW"&amp;TEXT(O1012-N1012,"000.00")&amp;"_U"&amp;VLOOKUP(R1012&amp;"-"&amp;S1012,通道清单!C:L,5,FALSE)&amp;LEFT("_____",5-LEN(VLOOKUP(R1012&amp;"-"&amp;S1012,通道清单!C:L,4,FALSE)))&amp;VLOOKUP(R1012&amp;"-"&amp;S1012,通道清单!C:L,4,FALSE)&amp;"_S"&amp;TEXT(N1012,"00000.00")&amp;"_E"&amp;TEXT(O1012,"00000.00")&amp;"_D"&amp;VLOOKUP(R1012&amp;"-"&amp;T1012,通道清单!C:L,5,FALSE)&amp;LEFT("_____",5-LEN(VLOOKUP(R1012&amp;"-"&amp;T1012,通道清单!C:L,4,FALSE)))&amp;VLOOKUP(R1012&amp;"-"&amp;T1012,通道清单!C:L,4,FALSE)&amp;"_S"&amp;TEXT(P1012,"00000.00")&amp;"_E"&amp;TEXT(Q1012,"00000.00")</f>
        <v>CS26_BW048.00_UL____X_S27288.00_E27336.00_DR____Y_S19448.00_E19496.00</v>
      </c>
      <c r="D1012" s="29"/>
      <c r="E1012" s="29"/>
      <c r="F1012" s="29"/>
      <c r="G1012" s="29" t="s">
        <v>9154</v>
      </c>
      <c r="H1012" s="29">
        <f>VLOOKUP(G1012,开关状态表!B:I,7,FALSE)</f>
        <v>1</v>
      </c>
      <c r="I1012" s="29">
        <v>0</v>
      </c>
      <c r="J1012" s="161">
        <v>48</v>
      </c>
      <c r="K1012" s="29" t="s">
        <v>8732</v>
      </c>
      <c r="L1012" s="29"/>
      <c r="M1012" s="158" t="s">
        <v>8871</v>
      </c>
      <c r="N1012" s="156">
        <f t="shared" ref="N1012:N1075" si="136">V1012+I1012</f>
        <v>27288</v>
      </c>
      <c r="O1012" s="156">
        <f t="shared" ref="O1012:O1075" si="137">N1012+J1012</f>
        <v>27336</v>
      </c>
      <c r="P1012" s="156">
        <f t="shared" ref="P1012:P1075" si="138">X1012+I1012</f>
        <v>19448</v>
      </c>
      <c r="Q1012" s="156">
        <f t="shared" ref="Q1012:Q1075" si="139">P1012+J1012</f>
        <v>19496</v>
      </c>
      <c r="R1012" s="29" t="str">
        <f>VLOOKUP(VLOOKUP(G1012,开关状态表!B:H,2,FALSE),矩阵信息表!B:H,2,FALSE)</f>
        <v>CS26</v>
      </c>
      <c r="S1012" s="29" t="str">
        <f>VLOOKUP(G1012,开关状态表!B:H,5,FALSE)</f>
        <v>RX65L</v>
      </c>
      <c r="T1012" s="29" t="str">
        <f>VLOOKUP(G1012,开关状态表!B:H,6,FALSE)</f>
        <v>TY65R</v>
      </c>
      <c r="U1012" s="29">
        <f>VLOOKUP(R1012&amp;"-"&amp;S1012,通道清单!C:L,8,FALSE)</f>
        <v>132</v>
      </c>
      <c r="V1012" s="29">
        <f>VLOOKUP(R1012&amp;"-"&amp;S1012,通道清单!C:L,9,FALSE)</f>
        <v>27288</v>
      </c>
      <c r="W1012" s="29">
        <f>VLOOKUP(R1012&amp;"-"&amp;S1012,通道清单!C:L,10,FALSE)</f>
        <v>27420</v>
      </c>
      <c r="X1012" s="29">
        <f>VLOOKUP(R1012&amp;"-"&amp;T1012,通道清单!C:L,9,FALSE)</f>
        <v>19448</v>
      </c>
      <c r="Y1012" s="29">
        <f>VLOOKUP(R1012&amp;"-"&amp;T1012,通道清单!C:L,10,FALSE)</f>
        <v>19580</v>
      </c>
    </row>
    <row r="1013" ht="15" hidden="1" spans="1:25">
      <c r="A1013" s="29">
        <f t="shared" si="134"/>
        <v>1012</v>
      </c>
      <c r="B1013" s="29" t="str">
        <f t="shared" si="135"/>
        <v>CS26-1-17-[1][1]-OFF56-BW40</v>
      </c>
      <c r="C1013" s="29" t="str">
        <f>R1013&amp;"_BW"&amp;TEXT(O1013-N1013,"000.00")&amp;"_U"&amp;VLOOKUP(R1013&amp;"-"&amp;S1013,通道清单!C:L,5,FALSE)&amp;LEFT("_____",5-LEN(VLOOKUP(R1013&amp;"-"&amp;S1013,通道清单!C:L,4,FALSE)))&amp;VLOOKUP(R1013&amp;"-"&amp;S1013,通道清单!C:L,4,FALSE)&amp;"_S"&amp;TEXT(N1013,"00000.00")&amp;"_E"&amp;TEXT(O1013,"00000.00")&amp;"_D"&amp;VLOOKUP(R1013&amp;"-"&amp;T1013,通道清单!C:L,5,FALSE)&amp;LEFT("_____",5-LEN(VLOOKUP(R1013&amp;"-"&amp;T1013,通道清单!C:L,4,FALSE)))&amp;VLOOKUP(R1013&amp;"-"&amp;T1013,通道清单!C:L,4,FALSE)&amp;"_S"&amp;TEXT(P1013,"00000.00")&amp;"_E"&amp;TEXT(Q1013,"00000.00")</f>
        <v>CS26_BW040.00_UL____X_S27344.00_E27384.00_DR____Y_S19504.00_E19544.00</v>
      </c>
      <c r="D1013" s="29"/>
      <c r="E1013" s="29"/>
      <c r="F1013" s="29"/>
      <c r="G1013" s="29" t="s">
        <v>9154</v>
      </c>
      <c r="H1013" s="29">
        <f>VLOOKUP(G1013,开关状态表!B:I,7,FALSE)</f>
        <v>1</v>
      </c>
      <c r="I1013" s="29">
        <v>56</v>
      </c>
      <c r="J1013" s="161">
        <v>40</v>
      </c>
      <c r="K1013" s="29" t="s">
        <v>8732</v>
      </c>
      <c r="L1013" s="29"/>
      <c r="M1013" s="158" t="s">
        <v>8871</v>
      </c>
      <c r="N1013" s="156">
        <f t="shared" si="136"/>
        <v>27344</v>
      </c>
      <c r="O1013" s="156">
        <f t="shared" si="137"/>
        <v>27384</v>
      </c>
      <c r="P1013" s="156">
        <f t="shared" si="138"/>
        <v>19504</v>
      </c>
      <c r="Q1013" s="156">
        <f t="shared" si="139"/>
        <v>19544</v>
      </c>
      <c r="R1013" s="29" t="str">
        <f>VLOOKUP(VLOOKUP(G1013,开关状态表!B:H,2,FALSE),矩阵信息表!B:H,2,FALSE)</f>
        <v>CS26</v>
      </c>
      <c r="S1013" s="29" t="str">
        <f>VLOOKUP(G1013,开关状态表!B:H,5,FALSE)</f>
        <v>RX65L</v>
      </c>
      <c r="T1013" s="29" t="str">
        <f>VLOOKUP(G1013,开关状态表!B:H,6,FALSE)</f>
        <v>TY65R</v>
      </c>
      <c r="U1013" s="29">
        <f>VLOOKUP(R1013&amp;"-"&amp;S1013,通道清单!C:L,8,FALSE)</f>
        <v>132</v>
      </c>
      <c r="V1013" s="29">
        <f>VLOOKUP(R1013&amp;"-"&amp;S1013,通道清单!C:L,9,FALSE)</f>
        <v>27288</v>
      </c>
      <c r="W1013" s="29">
        <f>VLOOKUP(R1013&amp;"-"&amp;S1013,通道清单!C:L,10,FALSE)</f>
        <v>27420</v>
      </c>
      <c r="X1013" s="29">
        <f>VLOOKUP(R1013&amp;"-"&amp;T1013,通道清单!C:L,9,FALSE)</f>
        <v>19448</v>
      </c>
      <c r="Y1013" s="29">
        <f>VLOOKUP(R1013&amp;"-"&amp;T1013,通道清单!C:L,10,FALSE)</f>
        <v>19580</v>
      </c>
    </row>
    <row r="1014" ht="15" hidden="1" spans="1:25">
      <c r="A1014" s="29">
        <f t="shared" si="134"/>
        <v>1013</v>
      </c>
      <c r="B1014" s="29" t="str">
        <f t="shared" si="135"/>
        <v>CS26-1-17-[1][1]-OFF96-BW36</v>
      </c>
      <c r="C1014" s="29" t="str">
        <f>R1014&amp;"_BW"&amp;TEXT(O1014-N1014,"000.00")&amp;"_U"&amp;VLOOKUP(R1014&amp;"-"&amp;S1014,通道清单!C:L,5,FALSE)&amp;LEFT("_____",5-LEN(VLOOKUP(R1014&amp;"-"&amp;S1014,通道清单!C:L,4,FALSE)))&amp;VLOOKUP(R1014&amp;"-"&amp;S1014,通道清单!C:L,4,FALSE)&amp;"_S"&amp;TEXT(N1014,"00000.00")&amp;"_E"&amp;TEXT(O1014,"00000.00")&amp;"_D"&amp;VLOOKUP(R1014&amp;"-"&amp;T1014,通道清单!C:L,5,FALSE)&amp;LEFT("_____",5-LEN(VLOOKUP(R1014&amp;"-"&amp;T1014,通道清单!C:L,4,FALSE)))&amp;VLOOKUP(R1014&amp;"-"&amp;T1014,通道清单!C:L,4,FALSE)&amp;"_S"&amp;TEXT(P1014,"00000.00")&amp;"_E"&amp;TEXT(Q1014,"00000.00")</f>
        <v>CS26_BW036.00_UL____X_S27384.00_E27420.00_DR____Y_S19544.00_E19580.00</v>
      </c>
      <c r="D1014" s="29"/>
      <c r="E1014" s="29"/>
      <c r="F1014" s="29"/>
      <c r="G1014" s="29" t="s">
        <v>9154</v>
      </c>
      <c r="H1014" s="29">
        <f>VLOOKUP(G1014,开关状态表!B:I,7,FALSE)</f>
        <v>1</v>
      </c>
      <c r="I1014" s="29">
        <v>96</v>
      </c>
      <c r="J1014" s="161">
        <v>36</v>
      </c>
      <c r="K1014" s="29" t="s">
        <v>8732</v>
      </c>
      <c r="L1014" s="29"/>
      <c r="M1014" s="158" t="s">
        <v>9050</v>
      </c>
      <c r="N1014" s="156">
        <f t="shared" si="136"/>
        <v>27384</v>
      </c>
      <c r="O1014" s="156">
        <f t="shared" si="137"/>
        <v>27420</v>
      </c>
      <c r="P1014" s="156">
        <f t="shared" si="138"/>
        <v>19544</v>
      </c>
      <c r="Q1014" s="156">
        <f t="shared" si="139"/>
        <v>19580</v>
      </c>
      <c r="R1014" s="29" t="str">
        <f>VLOOKUP(VLOOKUP(G1014,开关状态表!B:H,2,FALSE),矩阵信息表!B:H,2,FALSE)</f>
        <v>CS26</v>
      </c>
      <c r="S1014" s="29" t="str">
        <f>VLOOKUP(G1014,开关状态表!B:H,5,FALSE)</f>
        <v>RX65L</v>
      </c>
      <c r="T1014" s="29" t="str">
        <f>VLOOKUP(G1014,开关状态表!B:H,6,FALSE)</f>
        <v>TY65R</v>
      </c>
      <c r="U1014" s="29">
        <f>VLOOKUP(R1014&amp;"-"&amp;S1014,通道清单!C:L,8,FALSE)</f>
        <v>132</v>
      </c>
      <c r="V1014" s="29">
        <f>VLOOKUP(R1014&amp;"-"&amp;S1014,通道清单!C:L,9,FALSE)</f>
        <v>27288</v>
      </c>
      <c r="W1014" s="29">
        <f>VLOOKUP(R1014&amp;"-"&amp;S1014,通道清单!C:L,10,FALSE)</f>
        <v>27420</v>
      </c>
      <c r="X1014" s="29">
        <f>VLOOKUP(R1014&amp;"-"&amp;T1014,通道清单!C:L,9,FALSE)</f>
        <v>19448</v>
      </c>
      <c r="Y1014" s="29">
        <f>VLOOKUP(R1014&amp;"-"&amp;T1014,通道清单!C:L,10,FALSE)</f>
        <v>19580</v>
      </c>
    </row>
    <row r="1015" ht="15" hidden="1" spans="1:25">
      <c r="A1015" s="29">
        <f t="shared" si="134"/>
        <v>1014</v>
      </c>
      <c r="B1015" s="29" t="str">
        <f t="shared" si="135"/>
        <v>CS26-1-17-[19][19]-OFF0-BW30</v>
      </c>
      <c r="C1015" s="29" t="str">
        <f>R1015&amp;"_BW"&amp;TEXT(O1015-N1015,"000.00")&amp;"_U"&amp;VLOOKUP(R1015&amp;"-"&amp;S1015,通道清单!C:L,5,FALSE)&amp;LEFT("_____",5-LEN(VLOOKUP(R1015&amp;"-"&amp;S1015,通道清单!C:L,4,FALSE)))&amp;VLOOKUP(R1015&amp;"-"&amp;S1015,通道清单!C:L,4,FALSE)&amp;"_S"&amp;TEXT(N1015,"00000.00")&amp;"_E"&amp;TEXT(O1015,"00000.00")&amp;"_D"&amp;VLOOKUP(R1015&amp;"-"&amp;T1015,通道清单!C:L,5,FALSE)&amp;LEFT("_____",5-LEN(VLOOKUP(R1015&amp;"-"&amp;T1015,通道清单!C:L,4,FALSE)))&amp;VLOOKUP(R1015&amp;"-"&amp;T1015,通道清单!C:L,4,FALSE)&amp;"_S"&amp;TEXT(P1015,"00000.00")&amp;"_E"&amp;TEXT(Q1015,"00000.00")</f>
        <v>CS26_BW030.00_UR____X_S29016.00_E29046.00_DL____Y_S20066.00_E20096.00</v>
      </c>
      <c r="D1015" s="29"/>
      <c r="E1015" s="29"/>
      <c r="F1015" s="29"/>
      <c r="G1015" s="29" t="s">
        <v>9155</v>
      </c>
      <c r="H1015" s="29">
        <f>VLOOKUP(G1015,开关状态表!B:I,7,FALSE)</f>
        <v>1</v>
      </c>
      <c r="I1015" s="29">
        <v>0</v>
      </c>
      <c r="J1015" s="161">
        <v>30</v>
      </c>
      <c r="K1015" s="29" t="s">
        <v>8732</v>
      </c>
      <c r="L1015" s="29"/>
      <c r="M1015" s="158" t="s">
        <v>8871</v>
      </c>
      <c r="N1015" s="156">
        <f t="shared" si="136"/>
        <v>29016</v>
      </c>
      <c r="O1015" s="156">
        <f t="shared" si="137"/>
        <v>29046</v>
      </c>
      <c r="P1015" s="156">
        <f t="shared" si="138"/>
        <v>20066</v>
      </c>
      <c r="Q1015" s="156">
        <f t="shared" si="139"/>
        <v>20096</v>
      </c>
      <c r="R1015" s="29" t="str">
        <f>VLOOKUP(VLOOKUP(G1015,开关状态表!B:H,2,FALSE),矩阵信息表!B:H,2,FALSE)</f>
        <v>CS26</v>
      </c>
      <c r="S1015" s="29" t="str">
        <f>VLOOKUP(G1015,开关状态表!B:H,5,FALSE)</f>
        <v>RX66R</v>
      </c>
      <c r="T1015" s="29" t="str">
        <f>VLOOKUP(G1015,开关状态表!B:H,6,FALSE)</f>
        <v>TY66L</v>
      </c>
      <c r="U1015" s="29">
        <f>VLOOKUP(R1015&amp;"-"&amp;S1015,通道清单!C:L,8,FALSE)</f>
        <v>96</v>
      </c>
      <c r="V1015" s="29">
        <f>VLOOKUP(R1015&amp;"-"&amp;S1015,通道清单!C:L,9,FALSE)</f>
        <v>29016</v>
      </c>
      <c r="W1015" s="29">
        <f>VLOOKUP(R1015&amp;"-"&amp;S1015,通道清单!C:L,10,FALSE)</f>
        <v>29112</v>
      </c>
      <c r="X1015" s="29">
        <f>VLOOKUP(R1015&amp;"-"&amp;T1015,通道清单!C:L,9,FALSE)</f>
        <v>20066</v>
      </c>
      <c r="Y1015" s="29">
        <f>VLOOKUP(R1015&amp;"-"&amp;T1015,通道清单!C:L,10,FALSE)</f>
        <v>20162</v>
      </c>
    </row>
    <row r="1016" ht="15" hidden="1" spans="1:25">
      <c r="A1016" s="29">
        <f t="shared" si="134"/>
        <v>1015</v>
      </c>
      <c r="B1016" s="29" t="str">
        <f t="shared" si="135"/>
        <v>CS26-1-17-[19][19]-OFF30-BW30</v>
      </c>
      <c r="C1016" s="29" t="str">
        <f>R1016&amp;"_BW"&amp;TEXT(O1016-N1016,"000.00")&amp;"_U"&amp;VLOOKUP(R1016&amp;"-"&amp;S1016,通道清单!C:L,5,FALSE)&amp;LEFT("_____",5-LEN(VLOOKUP(R1016&amp;"-"&amp;S1016,通道清单!C:L,4,FALSE)))&amp;VLOOKUP(R1016&amp;"-"&amp;S1016,通道清单!C:L,4,FALSE)&amp;"_S"&amp;TEXT(N1016,"00000.00")&amp;"_E"&amp;TEXT(O1016,"00000.00")&amp;"_D"&amp;VLOOKUP(R1016&amp;"-"&amp;T1016,通道清单!C:L,5,FALSE)&amp;LEFT("_____",5-LEN(VLOOKUP(R1016&amp;"-"&amp;T1016,通道清单!C:L,4,FALSE)))&amp;VLOOKUP(R1016&amp;"-"&amp;T1016,通道清单!C:L,4,FALSE)&amp;"_S"&amp;TEXT(P1016,"00000.00")&amp;"_E"&amp;TEXT(Q1016,"00000.00")</f>
        <v>CS26_BW030.00_UR____X_S29046.00_E29076.00_DL____Y_S20096.00_E20126.00</v>
      </c>
      <c r="D1016" s="29"/>
      <c r="E1016" s="29"/>
      <c r="F1016" s="29"/>
      <c r="G1016" s="29" t="s">
        <v>9155</v>
      </c>
      <c r="H1016" s="29">
        <f>VLOOKUP(G1016,开关状态表!B:I,7,FALSE)</f>
        <v>1</v>
      </c>
      <c r="I1016" s="29">
        <v>30</v>
      </c>
      <c r="J1016" s="161">
        <v>30</v>
      </c>
      <c r="K1016" s="29" t="s">
        <v>8732</v>
      </c>
      <c r="L1016" s="29"/>
      <c r="M1016" s="158" t="s">
        <v>8871</v>
      </c>
      <c r="N1016" s="156">
        <f t="shared" si="136"/>
        <v>29046</v>
      </c>
      <c r="O1016" s="156">
        <f t="shared" si="137"/>
        <v>29076</v>
      </c>
      <c r="P1016" s="156">
        <f t="shared" si="138"/>
        <v>20096</v>
      </c>
      <c r="Q1016" s="156">
        <f t="shared" si="139"/>
        <v>20126</v>
      </c>
      <c r="R1016" s="29" t="str">
        <f>VLOOKUP(VLOOKUP(G1016,开关状态表!B:H,2,FALSE),矩阵信息表!B:H,2,FALSE)</f>
        <v>CS26</v>
      </c>
      <c r="S1016" s="29" t="str">
        <f>VLOOKUP(G1016,开关状态表!B:H,5,FALSE)</f>
        <v>RX66R</v>
      </c>
      <c r="T1016" s="29" t="str">
        <f>VLOOKUP(G1016,开关状态表!B:H,6,FALSE)</f>
        <v>TY66L</v>
      </c>
      <c r="U1016" s="29">
        <f>VLOOKUP(R1016&amp;"-"&amp;S1016,通道清单!C:L,8,FALSE)</f>
        <v>96</v>
      </c>
      <c r="V1016" s="29">
        <f>VLOOKUP(R1016&amp;"-"&amp;S1016,通道清单!C:L,9,FALSE)</f>
        <v>29016</v>
      </c>
      <c r="W1016" s="29">
        <f>VLOOKUP(R1016&amp;"-"&amp;S1016,通道清单!C:L,10,FALSE)</f>
        <v>29112</v>
      </c>
      <c r="X1016" s="29">
        <f>VLOOKUP(R1016&amp;"-"&amp;T1016,通道清单!C:L,9,FALSE)</f>
        <v>20066</v>
      </c>
      <c r="Y1016" s="29">
        <f>VLOOKUP(R1016&amp;"-"&amp;T1016,通道清单!C:L,10,FALSE)</f>
        <v>20162</v>
      </c>
    </row>
    <row r="1017" ht="15" hidden="1" spans="1:25">
      <c r="A1017" s="29">
        <f t="shared" si="134"/>
        <v>1016</v>
      </c>
      <c r="B1017" s="29" t="str">
        <f t="shared" si="135"/>
        <v>CS26-1-17-[19][19]-OFF60-BW36</v>
      </c>
      <c r="C1017" s="29" t="str">
        <f>R1017&amp;"_BW"&amp;TEXT(O1017-N1017,"000.00")&amp;"_U"&amp;VLOOKUP(R1017&amp;"-"&amp;S1017,通道清单!C:L,5,FALSE)&amp;LEFT("_____",5-LEN(VLOOKUP(R1017&amp;"-"&amp;S1017,通道清单!C:L,4,FALSE)))&amp;VLOOKUP(R1017&amp;"-"&amp;S1017,通道清单!C:L,4,FALSE)&amp;"_S"&amp;TEXT(N1017,"00000.00")&amp;"_E"&amp;TEXT(O1017,"00000.00")&amp;"_D"&amp;VLOOKUP(R1017&amp;"-"&amp;T1017,通道清单!C:L,5,FALSE)&amp;LEFT("_____",5-LEN(VLOOKUP(R1017&amp;"-"&amp;T1017,通道清单!C:L,4,FALSE)))&amp;VLOOKUP(R1017&amp;"-"&amp;T1017,通道清单!C:L,4,FALSE)&amp;"_S"&amp;TEXT(P1017,"00000.00")&amp;"_E"&amp;TEXT(Q1017,"00000.00")</f>
        <v>CS26_BW036.00_UR____X_S29076.00_E29112.00_DL____Y_S20126.00_E20162.00</v>
      </c>
      <c r="D1017" s="29"/>
      <c r="E1017" s="29"/>
      <c r="F1017" s="29"/>
      <c r="G1017" s="29" t="s">
        <v>9155</v>
      </c>
      <c r="H1017" s="29">
        <f>VLOOKUP(G1017,开关状态表!B:I,7,FALSE)</f>
        <v>1</v>
      </c>
      <c r="I1017" s="29">
        <v>60</v>
      </c>
      <c r="J1017" s="161">
        <v>36</v>
      </c>
      <c r="K1017" s="29" t="s">
        <v>8732</v>
      </c>
      <c r="L1017" s="29"/>
      <c r="M1017" s="158" t="s">
        <v>9050</v>
      </c>
      <c r="N1017" s="156">
        <f t="shared" si="136"/>
        <v>29076</v>
      </c>
      <c r="O1017" s="156">
        <f t="shared" si="137"/>
        <v>29112</v>
      </c>
      <c r="P1017" s="156">
        <f t="shared" si="138"/>
        <v>20126</v>
      </c>
      <c r="Q1017" s="156">
        <f t="shared" si="139"/>
        <v>20162</v>
      </c>
      <c r="R1017" s="29" t="str">
        <f>VLOOKUP(VLOOKUP(G1017,开关状态表!B:H,2,FALSE),矩阵信息表!B:H,2,FALSE)</f>
        <v>CS26</v>
      </c>
      <c r="S1017" s="29" t="str">
        <f>VLOOKUP(G1017,开关状态表!B:H,5,FALSE)</f>
        <v>RX66R</v>
      </c>
      <c r="T1017" s="29" t="str">
        <f>VLOOKUP(G1017,开关状态表!B:H,6,FALSE)</f>
        <v>TY66L</v>
      </c>
      <c r="U1017" s="29">
        <f>VLOOKUP(R1017&amp;"-"&amp;S1017,通道清单!C:L,8,FALSE)</f>
        <v>96</v>
      </c>
      <c r="V1017" s="29">
        <f>VLOOKUP(R1017&amp;"-"&amp;S1017,通道清单!C:L,9,FALSE)</f>
        <v>29016</v>
      </c>
      <c r="W1017" s="29">
        <f>VLOOKUP(R1017&amp;"-"&amp;S1017,通道清单!C:L,10,FALSE)</f>
        <v>29112</v>
      </c>
      <c r="X1017" s="29">
        <f>VLOOKUP(R1017&amp;"-"&amp;T1017,通道清单!C:L,9,FALSE)</f>
        <v>20066</v>
      </c>
      <c r="Y1017" s="29">
        <f>VLOOKUP(R1017&amp;"-"&amp;T1017,通道清单!C:L,10,FALSE)</f>
        <v>20162</v>
      </c>
    </row>
    <row r="1018" ht="15" hidden="1" spans="1:25">
      <c r="A1018" s="29">
        <f t="shared" si="134"/>
        <v>1017</v>
      </c>
      <c r="B1018" s="29" t="str">
        <f t="shared" si="135"/>
        <v>CS26-1-17-[2][2]-OFF0-BW40</v>
      </c>
      <c r="C1018" s="29" t="str">
        <f>R1018&amp;"_BW"&amp;TEXT(O1018-N1018,"000.00")&amp;"_U"&amp;VLOOKUP(R1018&amp;"-"&amp;S1018,通道清单!C:L,5,FALSE)&amp;LEFT("_____",5-LEN(VLOOKUP(R1018&amp;"-"&amp;S1018,通道清单!C:L,4,FALSE)))&amp;VLOOKUP(R1018&amp;"-"&amp;S1018,通道清单!C:L,4,FALSE)&amp;"_S"&amp;TEXT(N1018,"00000.00")&amp;"_E"&amp;TEXT(O1018,"00000.00")&amp;"_D"&amp;VLOOKUP(R1018&amp;"-"&amp;T1018,通道清单!C:L,5,FALSE)&amp;LEFT("_____",5-LEN(VLOOKUP(R1018&amp;"-"&amp;T1018,通道清单!C:L,4,FALSE)))&amp;VLOOKUP(R1018&amp;"-"&amp;T1018,通道清单!C:L,4,FALSE)&amp;"_S"&amp;TEXT(P1018,"00000.00")&amp;"_E"&amp;TEXT(Q1018,"00000.00")</f>
        <v>CS26_BW040.00_UL____X_S27796.00_E27836.00_DR____Y_S19956.00_E19996.00</v>
      </c>
      <c r="D1018" s="29"/>
      <c r="E1018" s="29"/>
      <c r="F1018" s="29"/>
      <c r="G1018" s="29" t="s">
        <v>9156</v>
      </c>
      <c r="H1018" s="29">
        <f>VLOOKUP(G1018,开关状态表!B:I,7,FALSE)</f>
        <v>1</v>
      </c>
      <c r="I1018" s="29">
        <v>0</v>
      </c>
      <c r="J1018" s="161">
        <v>40</v>
      </c>
      <c r="K1018" s="29" t="s">
        <v>8732</v>
      </c>
      <c r="L1018" s="29"/>
      <c r="M1018" s="158" t="s">
        <v>8871</v>
      </c>
      <c r="N1018" s="156">
        <f t="shared" si="136"/>
        <v>27796</v>
      </c>
      <c r="O1018" s="156">
        <f t="shared" si="137"/>
        <v>27836</v>
      </c>
      <c r="P1018" s="156">
        <f t="shared" si="138"/>
        <v>19956</v>
      </c>
      <c r="Q1018" s="156">
        <f t="shared" si="139"/>
        <v>19996</v>
      </c>
      <c r="R1018" s="29" t="str">
        <f>VLOOKUP(VLOOKUP(G1018,开关状态表!B:H,2,FALSE),矩阵信息表!B:H,2,FALSE)</f>
        <v>CS26</v>
      </c>
      <c r="S1018" s="29" t="str">
        <f>VLOOKUP(G1018,开关状态表!B:H,5,FALSE)</f>
        <v>RX67L</v>
      </c>
      <c r="T1018" s="29" t="str">
        <f>VLOOKUP(G1018,开关状态表!B:H,6,FALSE)</f>
        <v>TY67R</v>
      </c>
      <c r="U1018" s="29">
        <f>VLOOKUP(R1018&amp;"-"&amp;S1018,通道清单!C:L,8,FALSE)</f>
        <v>96</v>
      </c>
      <c r="V1018" s="29">
        <f>VLOOKUP(R1018&amp;"-"&amp;S1018,通道清单!C:L,9,FALSE)</f>
        <v>27796</v>
      </c>
      <c r="W1018" s="29">
        <f>VLOOKUP(R1018&amp;"-"&amp;S1018,通道清单!C:L,10,FALSE)</f>
        <v>27892</v>
      </c>
      <c r="X1018" s="29">
        <f>VLOOKUP(R1018&amp;"-"&amp;T1018,通道清单!C:L,9,FALSE)</f>
        <v>19956</v>
      </c>
      <c r="Y1018" s="29">
        <f>VLOOKUP(R1018&amp;"-"&amp;T1018,通道清单!C:L,10,FALSE)</f>
        <v>20052</v>
      </c>
    </row>
    <row r="1019" ht="15" hidden="1" spans="1:25">
      <c r="A1019" s="29">
        <f t="shared" si="134"/>
        <v>1018</v>
      </c>
      <c r="B1019" s="29" t="str">
        <f t="shared" si="135"/>
        <v>CS26-1-17-[2][2]-OFF40-BW40</v>
      </c>
      <c r="C1019" s="29" t="str">
        <f>R1019&amp;"_BW"&amp;TEXT(O1019-N1019,"000.00")&amp;"_U"&amp;VLOOKUP(R1019&amp;"-"&amp;S1019,通道清单!C:L,5,FALSE)&amp;LEFT("_____",5-LEN(VLOOKUP(R1019&amp;"-"&amp;S1019,通道清单!C:L,4,FALSE)))&amp;VLOOKUP(R1019&amp;"-"&amp;S1019,通道清单!C:L,4,FALSE)&amp;"_S"&amp;TEXT(N1019,"00000.00")&amp;"_E"&amp;TEXT(O1019,"00000.00")&amp;"_D"&amp;VLOOKUP(R1019&amp;"-"&amp;T1019,通道清单!C:L,5,FALSE)&amp;LEFT("_____",5-LEN(VLOOKUP(R1019&amp;"-"&amp;T1019,通道清单!C:L,4,FALSE)))&amp;VLOOKUP(R1019&amp;"-"&amp;T1019,通道清单!C:L,4,FALSE)&amp;"_S"&amp;TEXT(P1019,"00000.00")&amp;"_E"&amp;TEXT(Q1019,"00000.00")</f>
        <v>CS26_BW040.00_UL____X_S27836.00_E27876.00_DR____Y_S19996.00_E20036.00</v>
      </c>
      <c r="D1019" s="29"/>
      <c r="E1019" s="29"/>
      <c r="F1019" s="29"/>
      <c r="G1019" s="29" t="s">
        <v>9156</v>
      </c>
      <c r="H1019" s="29">
        <f>VLOOKUP(G1019,开关状态表!B:I,7,FALSE)</f>
        <v>1</v>
      </c>
      <c r="I1019" s="29">
        <v>40</v>
      </c>
      <c r="J1019" s="161">
        <v>40</v>
      </c>
      <c r="K1019" s="29" t="s">
        <v>8732</v>
      </c>
      <c r="L1019" s="29"/>
      <c r="M1019" s="158" t="s">
        <v>8871</v>
      </c>
      <c r="N1019" s="156">
        <f t="shared" si="136"/>
        <v>27836</v>
      </c>
      <c r="O1019" s="156">
        <f t="shared" si="137"/>
        <v>27876</v>
      </c>
      <c r="P1019" s="156">
        <f t="shared" si="138"/>
        <v>19996</v>
      </c>
      <c r="Q1019" s="156">
        <f t="shared" si="139"/>
        <v>20036</v>
      </c>
      <c r="R1019" s="29" t="str">
        <f>VLOOKUP(VLOOKUP(G1019,开关状态表!B:H,2,FALSE),矩阵信息表!B:H,2,FALSE)</f>
        <v>CS26</v>
      </c>
      <c r="S1019" s="29" t="str">
        <f>VLOOKUP(G1019,开关状态表!B:H,5,FALSE)</f>
        <v>RX67L</v>
      </c>
      <c r="T1019" s="29" t="str">
        <f>VLOOKUP(G1019,开关状态表!B:H,6,FALSE)</f>
        <v>TY67R</v>
      </c>
      <c r="U1019" s="29">
        <f>VLOOKUP(R1019&amp;"-"&amp;S1019,通道清单!C:L,8,FALSE)</f>
        <v>96</v>
      </c>
      <c r="V1019" s="29">
        <f>VLOOKUP(R1019&amp;"-"&amp;S1019,通道清单!C:L,9,FALSE)</f>
        <v>27796</v>
      </c>
      <c r="W1019" s="29">
        <f>VLOOKUP(R1019&amp;"-"&amp;S1019,通道清单!C:L,10,FALSE)</f>
        <v>27892</v>
      </c>
      <c r="X1019" s="29">
        <f>VLOOKUP(R1019&amp;"-"&amp;T1019,通道清单!C:L,9,FALSE)</f>
        <v>19956</v>
      </c>
      <c r="Y1019" s="29">
        <f>VLOOKUP(R1019&amp;"-"&amp;T1019,通道清单!C:L,10,FALSE)</f>
        <v>20052</v>
      </c>
    </row>
    <row r="1020" ht="15" hidden="1" spans="1:25">
      <c r="A1020" s="29">
        <f t="shared" si="134"/>
        <v>1019</v>
      </c>
      <c r="B1020" s="29" t="str">
        <f t="shared" si="135"/>
        <v>CS26-1-17-[2][2]-OFF80-BW16</v>
      </c>
      <c r="C1020" s="29" t="str">
        <f>R1020&amp;"_BW"&amp;TEXT(O1020-N1020,"000.00")&amp;"_U"&amp;VLOOKUP(R1020&amp;"-"&amp;S1020,通道清单!C:L,5,FALSE)&amp;LEFT("_____",5-LEN(VLOOKUP(R1020&amp;"-"&amp;S1020,通道清单!C:L,4,FALSE)))&amp;VLOOKUP(R1020&amp;"-"&amp;S1020,通道清单!C:L,4,FALSE)&amp;"_S"&amp;TEXT(N1020,"00000.00")&amp;"_E"&amp;TEXT(O1020,"00000.00")&amp;"_D"&amp;VLOOKUP(R1020&amp;"-"&amp;T1020,通道清单!C:L,5,FALSE)&amp;LEFT("_____",5-LEN(VLOOKUP(R1020&amp;"-"&amp;T1020,通道清单!C:L,4,FALSE)))&amp;VLOOKUP(R1020&amp;"-"&amp;T1020,通道清单!C:L,4,FALSE)&amp;"_S"&amp;TEXT(P1020,"00000.00")&amp;"_E"&amp;TEXT(Q1020,"00000.00")</f>
        <v>CS26_BW016.00_UL____X_S27876.00_E27892.00_DR____Y_S20036.00_E20052.00</v>
      </c>
      <c r="D1020" s="29"/>
      <c r="E1020" s="29"/>
      <c r="F1020" s="29"/>
      <c r="G1020" s="29" t="s">
        <v>9156</v>
      </c>
      <c r="H1020" s="29">
        <f>VLOOKUP(G1020,开关状态表!B:I,7,FALSE)</f>
        <v>1</v>
      </c>
      <c r="I1020" s="29">
        <v>80</v>
      </c>
      <c r="J1020" s="161">
        <v>16</v>
      </c>
      <c r="K1020" s="29" t="s">
        <v>8732</v>
      </c>
      <c r="L1020" s="29"/>
      <c r="M1020" s="158" t="s">
        <v>9050</v>
      </c>
      <c r="N1020" s="156">
        <f t="shared" si="136"/>
        <v>27876</v>
      </c>
      <c r="O1020" s="156">
        <f t="shared" si="137"/>
        <v>27892</v>
      </c>
      <c r="P1020" s="156">
        <f t="shared" si="138"/>
        <v>20036</v>
      </c>
      <c r="Q1020" s="156">
        <f t="shared" si="139"/>
        <v>20052</v>
      </c>
      <c r="R1020" s="29" t="str">
        <f>VLOOKUP(VLOOKUP(G1020,开关状态表!B:H,2,FALSE),矩阵信息表!B:H,2,FALSE)</f>
        <v>CS26</v>
      </c>
      <c r="S1020" s="29" t="str">
        <f>VLOOKUP(G1020,开关状态表!B:H,5,FALSE)</f>
        <v>RX67L</v>
      </c>
      <c r="T1020" s="29" t="str">
        <f>VLOOKUP(G1020,开关状态表!B:H,6,FALSE)</f>
        <v>TY67R</v>
      </c>
      <c r="U1020" s="29">
        <f>VLOOKUP(R1020&amp;"-"&amp;S1020,通道清单!C:L,8,FALSE)</f>
        <v>96</v>
      </c>
      <c r="V1020" s="29">
        <f>VLOOKUP(R1020&amp;"-"&amp;S1020,通道清单!C:L,9,FALSE)</f>
        <v>27796</v>
      </c>
      <c r="W1020" s="29">
        <f>VLOOKUP(R1020&amp;"-"&amp;S1020,通道清单!C:L,10,FALSE)</f>
        <v>27892</v>
      </c>
      <c r="X1020" s="29">
        <f>VLOOKUP(R1020&amp;"-"&amp;T1020,通道清单!C:L,9,FALSE)</f>
        <v>19956</v>
      </c>
      <c r="Y1020" s="29">
        <f>VLOOKUP(R1020&amp;"-"&amp;T1020,通道清单!C:L,10,FALSE)</f>
        <v>20052</v>
      </c>
    </row>
    <row r="1021" ht="15" hidden="1" spans="1:25">
      <c r="A1021" s="29">
        <f t="shared" ref="A1021:A1084" si="140">ROW()-1</f>
        <v>1020</v>
      </c>
      <c r="B1021" s="29" t="str">
        <f t="shared" si="135"/>
        <v>CS26-1-17-[3][3]-OFF0-BW20</v>
      </c>
      <c r="C1021" s="29" t="str">
        <f>R1021&amp;"_BW"&amp;TEXT(O1021-N1021,"000.00")&amp;"_U"&amp;VLOOKUP(R1021&amp;"-"&amp;S1021,通道清单!C:L,5,FALSE)&amp;LEFT("_____",5-LEN(VLOOKUP(R1021&amp;"-"&amp;S1021,通道清单!C:L,4,FALSE)))&amp;VLOOKUP(R1021&amp;"-"&amp;S1021,通道清单!C:L,4,FALSE)&amp;"_S"&amp;TEXT(N1021,"00000.00")&amp;"_E"&amp;TEXT(O1021,"00000.00")&amp;"_D"&amp;VLOOKUP(R1021&amp;"-"&amp;T1021,通道清单!C:L,5,FALSE)&amp;LEFT("_____",5-LEN(VLOOKUP(R1021&amp;"-"&amp;T1021,通道清单!C:L,4,FALSE)))&amp;VLOOKUP(R1021&amp;"-"&amp;T1021,通道清单!C:L,4,FALSE)&amp;"_S"&amp;TEXT(P1021,"00000.00")&amp;"_E"&amp;TEXT(Q1021,"00000.00")</f>
        <v>CS26_BW020.00_UL____X_S28550.00_E28570.00_DR____Y_S19600.00_E19620.00</v>
      </c>
      <c r="D1021" s="29"/>
      <c r="E1021" s="29"/>
      <c r="F1021" s="29"/>
      <c r="G1021" s="29" t="s">
        <v>9157</v>
      </c>
      <c r="H1021" s="29">
        <f>VLOOKUP(G1021,开关状态表!B:I,7,FALSE)</f>
        <v>1</v>
      </c>
      <c r="I1021" s="29">
        <v>0</v>
      </c>
      <c r="J1021" s="161">
        <v>20</v>
      </c>
      <c r="K1021" s="29" t="s">
        <v>8732</v>
      </c>
      <c r="L1021" s="29"/>
      <c r="M1021" s="158" t="s">
        <v>8871</v>
      </c>
      <c r="N1021" s="156">
        <f t="shared" si="136"/>
        <v>28550</v>
      </c>
      <c r="O1021" s="156">
        <f t="shared" si="137"/>
        <v>28570</v>
      </c>
      <c r="P1021" s="156">
        <f t="shared" si="138"/>
        <v>19600</v>
      </c>
      <c r="Q1021" s="156">
        <f t="shared" si="139"/>
        <v>19620</v>
      </c>
      <c r="R1021" s="29" t="str">
        <f>VLOOKUP(VLOOKUP(G1021,开关状态表!B:H,2,FALSE),矩阵信息表!B:H,2,FALSE)</f>
        <v>CS26</v>
      </c>
      <c r="S1021" s="29" t="str">
        <f>VLOOKUP(G1021,开关状态表!B:H,5,FALSE)</f>
        <v>RX68L</v>
      </c>
      <c r="T1021" s="29" t="str">
        <f>VLOOKUP(G1021,开关状态表!B:H,6,FALSE)</f>
        <v>TY68R</v>
      </c>
      <c r="U1021" s="29">
        <f>VLOOKUP(R1021&amp;"-"&amp;S1021,通道清单!C:L,8,FALSE)</f>
        <v>96</v>
      </c>
      <c r="V1021" s="29">
        <f>VLOOKUP(R1021&amp;"-"&amp;S1021,通道清单!C:L,9,FALSE)</f>
        <v>28550</v>
      </c>
      <c r="W1021" s="29">
        <f>VLOOKUP(R1021&amp;"-"&amp;S1021,通道清单!C:L,10,FALSE)</f>
        <v>28646</v>
      </c>
      <c r="X1021" s="29">
        <f>VLOOKUP(R1021&amp;"-"&amp;T1021,通道清单!C:L,9,FALSE)</f>
        <v>19600</v>
      </c>
      <c r="Y1021" s="29">
        <f>VLOOKUP(R1021&amp;"-"&amp;T1021,通道清单!C:L,10,FALSE)</f>
        <v>19696</v>
      </c>
    </row>
    <row r="1022" ht="15" hidden="1" spans="1:25">
      <c r="A1022" s="29">
        <f t="shared" si="140"/>
        <v>1021</v>
      </c>
      <c r="B1022" s="29" t="str">
        <f t="shared" si="135"/>
        <v>CS26-1-17-[3][3]-OFF20-BW40</v>
      </c>
      <c r="C1022" s="29" t="str">
        <f>R1022&amp;"_BW"&amp;TEXT(O1022-N1022,"000.00")&amp;"_U"&amp;VLOOKUP(R1022&amp;"-"&amp;S1022,通道清单!C:L,5,FALSE)&amp;LEFT("_____",5-LEN(VLOOKUP(R1022&amp;"-"&amp;S1022,通道清单!C:L,4,FALSE)))&amp;VLOOKUP(R1022&amp;"-"&amp;S1022,通道清单!C:L,4,FALSE)&amp;"_S"&amp;TEXT(N1022,"00000.00")&amp;"_E"&amp;TEXT(O1022,"00000.00")&amp;"_D"&amp;VLOOKUP(R1022&amp;"-"&amp;T1022,通道清单!C:L,5,FALSE)&amp;LEFT("_____",5-LEN(VLOOKUP(R1022&amp;"-"&amp;T1022,通道清单!C:L,4,FALSE)))&amp;VLOOKUP(R1022&amp;"-"&amp;T1022,通道清单!C:L,4,FALSE)&amp;"_S"&amp;TEXT(P1022,"00000.00")&amp;"_E"&amp;TEXT(Q1022,"00000.00")</f>
        <v>CS26_BW040.00_UL____X_S28570.00_E28610.00_DR____Y_S19620.00_E19660.00</v>
      </c>
      <c r="D1022" s="29"/>
      <c r="E1022" s="29"/>
      <c r="F1022" s="29"/>
      <c r="G1022" s="29" t="s">
        <v>9157</v>
      </c>
      <c r="H1022" s="29">
        <f>VLOOKUP(G1022,开关状态表!B:I,7,FALSE)</f>
        <v>1</v>
      </c>
      <c r="I1022" s="29">
        <v>20</v>
      </c>
      <c r="J1022" s="161">
        <v>40</v>
      </c>
      <c r="K1022" s="29" t="s">
        <v>8732</v>
      </c>
      <c r="L1022" s="29"/>
      <c r="M1022" s="158" t="s">
        <v>8871</v>
      </c>
      <c r="N1022" s="156">
        <f t="shared" si="136"/>
        <v>28570</v>
      </c>
      <c r="O1022" s="156">
        <f t="shared" si="137"/>
        <v>28610</v>
      </c>
      <c r="P1022" s="156">
        <f t="shared" si="138"/>
        <v>19620</v>
      </c>
      <c r="Q1022" s="156">
        <f t="shared" si="139"/>
        <v>19660</v>
      </c>
      <c r="R1022" s="29" t="str">
        <f>VLOOKUP(VLOOKUP(G1022,开关状态表!B:H,2,FALSE),矩阵信息表!B:H,2,FALSE)</f>
        <v>CS26</v>
      </c>
      <c r="S1022" s="29" t="str">
        <f>VLOOKUP(G1022,开关状态表!B:H,5,FALSE)</f>
        <v>RX68L</v>
      </c>
      <c r="T1022" s="29" t="str">
        <f>VLOOKUP(G1022,开关状态表!B:H,6,FALSE)</f>
        <v>TY68R</v>
      </c>
      <c r="U1022" s="29">
        <f>VLOOKUP(R1022&amp;"-"&amp;S1022,通道清单!C:L,8,FALSE)</f>
        <v>96</v>
      </c>
      <c r="V1022" s="29">
        <f>VLOOKUP(R1022&amp;"-"&amp;S1022,通道清单!C:L,9,FALSE)</f>
        <v>28550</v>
      </c>
      <c r="W1022" s="29">
        <f>VLOOKUP(R1022&amp;"-"&amp;S1022,通道清单!C:L,10,FALSE)</f>
        <v>28646</v>
      </c>
      <c r="X1022" s="29">
        <f>VLOOKUP(R1022&amp;"-"&amp;T1022,通道清单!C:L,9,FALSE)</f>
        <v>19600</v>
      </c>
      <c r="Y1022" s="29">
        <f>VLOOKUP(R1022&amp;"-"&amp;T1022,通道清单!C:L,10,FALSE)</f>
        <v>19696</v>
      </c>
    </row>
    <row r="1023" ht="15" hidden="1" spans="1:25">
      <c r="A1023" s="29">
        <f t="shared" si="140"/>
        <v>1022</v>
      </c>
      <c r="B1023" s="29" t="str">
        <f t="shared" si="135"/>
        <v>CS26-1-17-[3][3]-OFF60-BW36</v>
      </c>
      <c r="C1023" s="29" t="str">
        <f>R1023&amp;"_BW"&amp;TEXT(O1023-N1023,"000.00")&amp;"_U"&amp;VLOOKUP(R1023&amp;"-"&amp;S1023,通道清单!C:L,5,FALSE)&amp;LEFT("_____",5-LEN(VLOOKUP(R1023&amp;"-"&amp;S1023,通道清单!C:L,4,FALSE)))&amp;VLOOKUP(R1023&amp;"-"&amp;S1023,通道清单!C:L,4,FALSE)&amp;"_S"&amp;TEXT(N1023,"00000.00")&amp;"_E"&amp;TEXT(O1023,"00000.00")&amp;"_D"&amp;VLOOKUP(R1023&amp;"-"&amp;T1023,通道清单!C:L,5,FALSE)&amp;LEFT("_____",5-LEN(VLOOKUP(R1023&amp;"-"&amp;T1023,通道清单!C:L,4,FALSE)))&amp;VLOOKUP(R1023&amp;"-"&amp;T1023,通道清单!C:L,4,FALSE)&amp;"_S"&amp;TEXT(P1023,"00000.00")&amp;"_E"&amp;TEXT(Q1023,"00000.00")</f>
        <v>CS26_BW036.00_UL____X_S28610.00_E28646.00_DR____Y_S19660.00_E19696.00</v>
      </c>
      <c r="D1023" s="29"/>
      <c r="E1023" s="29"/>
      <c r="F1023" s="29"/>
      <c r="G1023" s="29" t="s">
        <v>9157</v>
      </c>
      <c r="H1023" s="29">
        <f>VLOOKUP(G1023,开关状态表!B:I,7,FALSE)</f>
        <v>1</v>
      </c>
      <c r="I1023" s="29">
        <v>60</v>
      </c>
      <c r="J1023" s="161">
        <v>36</v>
      </c>
      <c r="K1023" s="29" t="s">
        <v>8732</v>
      </c>
      <c r="L1023" s="29"/>
      <c r="M1023" s="158" t="s">
        <v>9050</v>
      </c>
      <c r="N1023" s="156">
        <f t="shared" si="136"/>
        <v>28610</v>
      </c>
      <c r="O1023" s="156">
        <f t="shared" si="137"/>
        <v>28646</v>
      </c>
      <c r="P1023" s="156">
        <f t="shared" si="138"/>
        <v>19660</v>
      </c>
      <c r="Q1023" s="156">
        <f t="shared" si="139"/>
        <v>19696</v>
      </c>
      <c r="R1023" s="29" t="str">
        <f>VLOOKUP(VLOOKUP(G1023,开关状态表!B:H,2,FALSE),矩阵信息表!B:H,2,FALSE)</f>
        <v>CS26</v>
      </c>
      <c r="S1023" s="29" t="str">
        <f>VLOOKUP(G1023,开关状态表!B:H,5,FALSE)</f>
        <v>RX68L</v>
      </c>
      <c r="T1023" s="29" t="str">
        <f>VLOOKUP(G1023,开关状态表!B:H,6,FALSE)</f>
        <v>TY68R</v>
      </c>
      <c r="U1023" s="29">
        <f>VLOOKUP(R1023&amp;"-"&amp;S1023,通道清单!C:L,8,FALSE)</f>
        <v>96</v>
      </c>
      <c r="V1023" s="29">
        <f>VLOOKUP(R1023&amp;"-"&amp;S1023,通道清单!C:L,9,FALSE)</f>
        <v>28550</v>
      </c>
      <c r="W1023" s="29">
        <f>VLOOKUP(R1023&amp;"-"&amp;S1023,通道清单!C:L,10,FALSE)</f>
        <v>28646</v>
      </c>
      <c r="X1023" s="29">
        <f>VLOOKUP(R1023&amp;"-"&amp;T1023,通道清单!C:L,9,FALSE)</f>
        <v>19600</v>
      </c>
      <c r="Y1023" s="29">
        <f>VLOOKUP(R1023&amp;"-"&amp;T1023,通道清单!C:L,10,FALSE)</f>
        <v>19696</v>
      </c>
    </row>
    <row r="1024" ht="15" hidden="1" spans="1:25">
      <c r="A1024" s="29">
        <f t="shared" si="140"/>
        <v>1023</v>
      </c>
      <c r="B1024" s="29" t="str">
        <f t="shared" si="135"/>
        <v>CS26-1-17-[4][4]-OFF0-BW30</v>
      </c>
      <c r="C1024" s="29" t="str">
        <f>R1024&amp;"_BW"&amp;TEXT(O1024-N1024,"000.00")&amp;"_U"&amp;VLOOKUP(R1024&amp;"-"&amp;S1024,通道清单!C:L,5,FALSE)&amp;LEFT("_____",5-LEN(VLOOKUP(R1024&amp;"-"&amp;S1024,通道清单!C:L,4,FALSE)))&amp;VLOOKUP(R1024&amp;"-"&amp;S1024,通道清单!C:L,4,FALSE)&amp;"_S"&amp;TEXT(N1024,"00000.00")&amp;"_E"&amp;TEXT(O1024,"00000.00")&amp;"_D"&amp;VLOOKUP(R1024&amp;"-"&amp;T1024,通道清单!C:L,5,FALSE)&amp;LEFT("_____",5-LEN(VLOOKUP(R1024&amp;"-"&amp;T1024,通道清单!C:L,4,FALSE)))&amp;VLOOKUP(R1024&amp;"-"&amp;T1024,通道清单!C:L,4,FALSE)&amp;"_S"&amp;TEXT(P1024,"00000.00")&amp;"_E"&amp;TEXT(Q1024,"00000.00")</f>
        <v>CS26_BW030.00_UL____X_S27906.00_E27936.00_DR____Y_S20066.00_E20096.00</v>
      </c>
      <c r="D1024" s="29"/>
      <c r="E1024" s="29"/>
      <c r="F1024" s="29"/>
      <c r="G1024" s="29" t="s">
        <v>9158</v>
      </c>
      <c r="H1024" s="29">
        <f>VLOOKUP(G1024,开关状态表!B:I,7,FALSE)</f>
        <v>1</v>
      </c>
      <c r="I1024" s="29">
        <v>0</v>
      </c>
      <c r="J1024" s="161">
        <v>30</v>
      </c>
      <c r="K1024" s="29" t="s">
        <v>8732</v>
      </c>
      <c r="L1024" s="29"/>
      <c r="M1024" s="158" t="s">
        <v>8871</v>
      </c>
      <c r="N1024" s="156">
        <f t="shared" si="136"/>
        <v>27906</v>
      </c>
      <c r="O1024" s="156">
        <f t="shared" si="137"/>
        <v>27936</v>
      </c>
      <c r="P1024" s="156">
        <f t="shared" si="138"/>
        <v>20066</v>
      </c>
      <c r="Q1024" s="156">
        <f t="shared" si="139"/>
        <v>20096</v>
      </c>
      <c r="R1024" s="29" t="str">
        <f>VLOOKUP(VLOOKUP(G1024,开关状态表!B:H,2,FALSE),矩阵信息表!B:H,2,FALSE)</f>
        <v>CS26</v>
      </c>
      <c r="S1024" s="29" t="str">
        <f>VLOOKUP(G1024,开关状态表!B:H,5,FALSE)</f>
        <v>RX69L</v>
      </c>
      <c r="T1024" s="29" t="str">
        <f>VLOOKUP(G1024,开关状态表!B:H,6,FALSE)</f>
        <v>TY69R</v>
      </c>
      <c r="U1024" s="29">
        <f>VLOOKUP(R1024&amp;"-"&amp;S1024,通道清单!C:L,8,FALSE)</f>
        <v>96</v>
      </c>
      <c r="V1024" s="29">
        <f>VLOOKUP(R1024&amp;"-"&amp;S1024,通道清单!C:L,9,FALSE)</f>
        <v>27906</v>
      </c>
      <c r="W1024" s="29">
        <f>VLOOKUP(R1024&amp;"-"&amp;S1024,通道清单!C:L,10,FALSE)</f>
        <v>28002</v>
      </c>
      <c r="X1024" s="29">
        <f>VLOOKUP(R1024&amp;"-"&amp;T1024,通道清单!C:L,9,FALSE)</f>
        <v>20066</v>
      </c>
      <c r="Y1024" s="29">
        <f>VLOOKUP(R1024&amp;"-"&amp;T1024,通道清单!C:L,10,FALSE)</f>
        <v>20162</v>
      </c>
    </row>
    <row r="1025" ht="15" hidden="1" spans="1:25">
      <c r="A1025" s="29">
        <f t="shared" si="140"/>
        <v>1024</v>
      </c>
      <c r="B1025" s="29" t="str">
        <f t="shared" si="135"/>
        <v>CS26-1-17-[4][4]-OFF30-BW30</v>
      </c>
      <c r="C1025" s="29" t="str">
        <f>R1025&amp;"_BW"&amp;TEXT(O1025-N1025,"000.00")&amp;"_U"&amp;VLOOKUP(R1025&amp;"-"&amp;S1025,通道清单!C:L,5,FALSE)&amp;LEFT("_____",5-LEN(VLOOKUP(R1025&amp;"-"&amp;S1025,通道清单!C:L,4,FALSE)))&amp;VLOOKUP(R1025&amp;"-"&amp;S1025,通道清单!C:L,4,FALSE)&amp;"_S"&amp;TEXT(N1025,"00000.00")&amp;"_E"&amp;TEXT(O1025,"00000.00")&amp;"_D"&amp;VLOOKUP(R1025&amp;"-"&amp;T1025,通道清单!C:L,5,FALSE)&amp;LEFT("_____",5-LEN(VLOOKUP(R1025&amp;"-"&amp;T1025,通道清单!C:L,4,FALSE)))&amp;VLOOKUP(R1025&amp;"-"&amp;T1025,通道清单!C:L,4,FALSE)&amp;"_S"&amp;TEXT(P1025,"00000.00")&amp;"_E"&amp;TEXT(Q1025,"00000.00")</f>
        <v>CS26_BW030.00_UL____X_S27936.00_E27966.00_DR____Y_S20096.00_E20126.00</v>
      </c>
      <c r="D1025" s="29"/>
      <c r="E1025" s="29"/>
      <c r="F1025" s="29"/>
      <c r="G1025" s="29" t="s">
        <v>9158</v>
      </c>
      <c r="H1025" s="29">
        <f>VLOOKUP(G1025,开关状态表!B:I,7,FALSE)</f>
        <v>1</v>
      </c>
      <c r="I1025" s="29">
        <v>30</v>
      </c>
      <c r="J1025" s="161">
        <v>30</v>
      </c>
      <c r="K1025" s="29" t="s">
        <v>8732</v>
      </c>
      <c r="L1025" s="29"/>
      <c r="M1025" s="158" t="s">
        <v>8871</v>
      </c>
      <c r="N1025" s="156">
        <f t="shared" si="136"/>
        <v>27936</v>
      </c>
      <c r="O1025" s="156">
        <f t="shared" si="137"/>
        <v>27966</v>
      </c>
      <c r="P1025" s="156">
        <f t="shared" si="138"/>
        <v>20096</v>
      </c>
      <c r="Q1025" s="156">
        <f t="shared" si="139"/>
        <v>20126</v>
      </c>
      <c r="R1025" s="29" t="str">
        <f>VLOOKUP(VLOOKUP(G1025,开关状态表!B:H,2,FALSE),矩阵信息表!B:H,2,FALSE)</f>
        <v>CS26</v>
      </c>
      <c r="S1025" s="29" t="str">
        <f>VLOOKUP(G1025,开关状态表!B:H,5,FALSE)</f>
        <v>RX69L</v>
      </c>
      <c r="T1025" s="29" t="str">
        <f>VLOOKUP(G1025,开关状态表!B:H,6,FALSE)</f>
        <v>TY69R</v>
      </c>
      <c r="U1025" s="29">
        <f>VLOOKUP(R1025&amp;"-"&amp;S1025,通道清单!C:L,8,FALSE)</f>
        <v>96</v>
      </c>
      <c r="V1025" s="29">
        <f>VLOOKUP(R1025&amp;"-"&amp;S1025,通道清单!C:L,9,FALSE)</f>
        <v>27906</v>
      </c>
      <c r="W1025" s="29">
        <f>VLOOKUP(R1025&amp;"-"&amp;S1025,通道清单!C:L,10,FALSE)</f>
        <v>28002</v>
      </c>
      <c r="X1025" s="29">
        <f>VLOOKUP(R1025&amp;"-"&amp;T1025,通道清单!C:L,9,FALSE)</f>
        <v>20066</v>
      </c>
      <c r="Y1025" s="29">
        <f>VLOOKUP(R1025&amp;"-"&amp;T1025,通道清单!C:L,10,FALSE)</f>
        <v>20162</v>
      </c>
    </row>
    <row r="1026" ht="15" hidden="1" spans="1:25">
      <c r="A1026" s="29">
        <f t="shared" si="140"/>
        <v>1025</v>
      </c>
      <c r="B1026" s="29" t="str">
        <f t="shared" si="135"/>
        <v>CS26-1-17-[4][4]-OFF60-BW36</v>
      </c>
      <c r="C1026" s="29" t="str">
        <f>R1026&amp;"_BW"&amp;TEXT(O1026-N1026,"000.00")&amp;"_U"&amp;VLOOKUP(R1026&amp;"-"&amp;S1026,通道清单!C:L,5,FALSE)&amp;LEFT("_____",5-LEN(VLOOKUP(R1026&amp;"-"&amp;S1026,通道清单!C:L,4,FALSE)))&amp;VLOOKUP(R1026&amp;"-"&amp;S1026,通道清单!C:L,4,FALSE)&amp;"_S"&amp;TEXT(N1026,"00000.00")&amp;"_E"&amp;TEXT(O1026,"00000.00")&amp;"_D"&amp;VLOOKUP(R1026&amp;"-"&amp;T1026,通道清单!C:L,5,FALSE)&amp;LEFT("_____",5-LEN(VLOOKUP(R1026&amp;"-"&amp;T1026,通道清单!C:L,4,FALSE)))&amp;VLOOKUP(R1026&amp;"-"&amp;T1026,通道清单!C:L,4,FALSE)&amp;"_S"&amp;TEXT(P1026,"00000.00")&amp;"_E"&amp;TEXT(Q1026,"00000.00")</f>
        <v>CS26_BW036.00_UL____X_S27966.00_E28002.00_DR____Y_S20126.00_E20162.00</v>
      </c>
      <c r="D1026" s="29"/>
      <c r="E1026" s="29"/>
      <c r="F1026" s="29"/>
      <c r="G1026" s="29" t="s">
        <v>9158</v>
      </c>
      <c r="H1026" s="29">
        <f>VLOOKUP(G1026,开关状态表!B:I,7,FALSE)</f>
        <v>1</v>
      </c>
      <c r="I1026" s="29">
        <v>60</v>
      </c>
      <c r="J1026" s="161">
        <v>36</v>
      </c>
      <c r="K1026" s="29" t="s">
        <v>8732</v>
      </c>
      <c r="L1026" s="29"/>
      <c r="M1026" s="158" t="s">
        <v>9050</v>
      </c>
      <c r="N1026" s="156">
        <f t="shared" si="136"/>
        <v>27966</v>
      </c>
      <c r="O1026" s="156">
        <f t="shared" si="137"/>
        <v>28002</v>
      </c>
      <c r="P1026" s="156">
        <f t="shared" si="138"/>
        <v>20126</v>
      </c>
      <c r="Q1026" s="156">
        <f t="shared" si="139"/>
        <v>20162</v>
      </c>
      <c r="R1026" s="29" t="str">
        <f>VLOOKUP(VLOOKUP(G1026,开关状态表!B:H,2,FALSE),矩阵信息表!B:H,2,FALSE)</f>
        <v>CS26</v>
      </c>
      <c r="S1026" s="29" t="str">
        <f>VLOOKUP(G1026,开关状态表!B:H,5,FALSE)</f>
        <v>RX69L</v>
      </c>
      <c r="T1026" s="29" t="str">
        <f>VLOOKUP(G1026,开关状态表!B:H,6,FALSE)</f>
        <v>TY69R</v>
      </c>
      <c r="U1026" s="29">
        <f>VLOOKUP(R1026&amp;"-"&amp;S1026,通道清单!C:L,8,FALSE)</f>
        <v>96</v>
      </c>
      <c r="V1026" s="29">
        <f>VLOOKUP(R1026&amp;"-"&amp;S1026,通道清单!C:L,9,FALSE)</f>
        <v>27906</v>
      </c>
      <c r="W1026" s="29">
        <f>VLOOKUP(R1026&amp;"-"&amp;S1026,通道清单!C:L,10,FALSE)</f>
        <v>28002</v>
      </c>
      <c r="X1026" s="29">
        <f>VLOOKUP(R1026&amp;"-"&amp;T1026,通道清单!C:L,9,FALSE)</f>
        <v>20066</v>
      </c>
      <c r="Y1026" s="29">
        <f>VLOOKUP(R1026&amp;"-"&amp;T1026,通道清单!C:L,10,FALSE)</f>
        <v>20162</v>
      </c>
    </row>
    <row r="1027" ht="15" hidden="1" spans="1:25">
      <c r="A1027" s="29">
        <f t="shared" si="140"/>
        <v>1026</v>
      </c>
      <c r="B1027" s="29" t="str">
        <f t="shared" si="135"/>
        <v>CS26-1-17-[5][5]-OFF0-BW20</v>
      </c>
      <c r="C1027" s="29" t="str">
        <f>R1027&amp;"_BW"&amp;TEXT(O1027-N1027,"000.00")&amp;"_U"&amp;VLOOKUP(R1027&amp;"-"&amp;S1027,通道清单!C:L,5,FALSE)&amp;LEFT("_____",5-LEN(VLOOKUP(R1027&amp;"-"&amp;S1027,通道清单!C:L,4,FALSE)))&amp;VLOOKUP(R1027&amp;"-"&amp;S1027,通道清单!C:L,4,FALSE)&amp;"_S"&amp;TEXT(N1027,"00000.00")&amp;"_E"&amp;TEXT(O1027,"00000.00")&amp;"_D"&amp;VLOOKUP(R1027&amp;"-"&amp;T1027,通道清单!C:L,5,FALSE)&amp;LEFT("_____",5-LEN(VLOOKUP(R1027&amp;"-"&amp;T1027,通道清单!C:L,4,FALSE)))&amp;VLOOKUP(R1027&amp;"-"&amp;T1027,通道清单!C:L,4,FALSE)&amp;"_S"&amp;TEXT(P1027,"00000.00")&amp;"_E"&amp;TEXT(Q1027,"00000.00")</f>
        <v>CS26_BW020.00_UL____X_S29016.00_E29036.00_DR____Y_S20066.00_E20086.00</v>
      </c>
      <c r="D1027" s="29"/>
      <c r="E1027" s="29"/>
      <c r="F1027" s="29"/>
      <c r="G1027" s="29" t="s">
        <v>9159</v>
      </c>
      <c r="H1027" s="29">
        <f>VLOOKUP(G1027,开关状态表!B:I,7,FALSE)</f>
        <v>1</v>
      </c>
      <c r="I1027" s="29">
        <v>0</v>
      </c>
      <c r="J1027" s="161">
        <v>20</v>
      </c>
      <c r="K1027" s="29" t="s">
        <v>8732</v>
      </c>
      <c r="L1027" s="29"/>
      <c r="M1027" s="158" t="s">
        <v>8871</v>
      </c>
      <c r="N1027" s="156">
        <f t="shared" si="136"/>
        <v>29016</v>
      </c>
      <c r="O1027" s="156">
        <f t="shared" si="137"/>
        <v>29036</v>
      </c>
      <c r="P1027" s="156">
        <f t="shared" si="138"/>
        <v>20066</v>
      </c>
      <c r="Q1027" s="156">
        <f t="shared" si="139"/>
        <v>20086</v>
      </c>
      <c r="R1027" s="29" t="str">
        <f>VLOOKUP(VLOOKUP(G1027,开关状态表!B:H,2,FALSE),矩阵信息表!B:H,2,FALSE)</f>
        <v>CS26</v>
      </c>
      <c r="S1027" s="29" t="str">
        <f>VLOOKUP(G1027,开关状态表!B:H,5,FALSE)</f>
        <v>RX70L</v>
      </c>
      <c r="T1027" s="29" t="str">
        <f>VLOOKUP(G1027,开关状态表!B:H,6,FALSE)</f>
        <v>TY70R</v>
      </c>
      <c r="U1027" s="29">
        <f>VLOOKUP(R1027&amp;"-"&amp;S1027,通道清单!C:L,8,FALSE)</f>
        <v>96</v>
      </c>
      <c r="V1027" s="29">
        <f>VLOOKUP(R1027&amp;"-"&amp;S1027,通道清单!C:L,9,FALSE)</f>
        <v>29016</v>
      </c>
      <c r="W1027" s="29">
        <f>VLOOKUP(R1027&amp;"-"&amp;S1027,通道清单!C:L,10,FALSE)</f>
        <v>29112</v>
      </c>
      <c r="X1027" s="29">
        <f>VLOOKUP(R1027&amp;"-"&amp;T1027,通道清单!C:L,9,FALSE)</f>
        <v>20066</v>
      </c>
      <c r="Y1027" s="29">
        <f>VLOOKUP(R1027&amp;"-"&amp;T1027,通道清单!C:L,10,FALSE)</f>
        <v>20162</v>
      </c>
    </row>
    <row r="1028" ht="15" hidden="1" spans="1:25">
      <c r="A1028" s="29">
        <f t="shared" si="140"/>
        <v>1027</v>
      </c>
      <c r="B1028" s="29" t="str">
        <f t="shared" si="135"/>
        <v>CS26-1-17-[5][5]-OFF20-BW40</v>
      </c>
      <c r="C1028" s="29" t="str">
        <f>R1028&amp;"_BW"&amp;TEXT(O1028-N1028,"000.00")&amp;"_U"&amp;VLOOKUP(R1028&amp;"-"&amp;S1028,通道清单!C:L,5,FALSE)&amp;LEFT("_____",5-LEN(VLOOKUP(R1028&amp;"-"&amp;S1028,通道清单!C:L,4,FALSE)))&amp;VLOOKUP(R1028&amp;"-"&amp;S1028,通道清单!C:L,4,FALSE)&amp;"_S"&amp;TEXT(N1028,"00000.00")&amp;"_E"&amp;TEXT(O1028,"00000.00")&amp;"_D"&amp;VLOOKUP(R1028&amp;"-"&amp;T1028,通道清单!C:L,5,FALSE)&amp;LEFT("_____",5-LEN(VLOOKUP(R1028&amp;"-"&amp;T1028,通道清单!C:L,4,FALSE)))&amp;VLOOKUP(R1028&amp;"-"&amp;T1028,通道清单!C:L,4,FALSE)&amp;"_S"&amp;TEXT(P1028,"00000.00")&amp;"_E"&amp;TEXT(Q1028,"00000.00")</f>
        <v>CS26_BW040.00_UL____X_S29036.00_E29076.00_DR____Y_S20086.00_E20126.00</v>
      </c>
      <c r="D1028" s="29"/>
      <c r="E1028" s="29"/>
      <c r="F1028" s="29"/>
      <c r="G1028" s="29" t="s">
        <v>9159</v>
      </c>
      <c r="H1028" s="29">
        <f>VLOOKUP(G1028,开关状态表!B:I,7,FALSE)</f>
        <v>1</v>
      </c>
      <c r="I1028" s="29">
        <v>20</v>
      </c>
      <c r="J1028" s="161">
        <v>40</v>
      </c>
      <c r="K1028" s="29" t="s">
        <v>8732</v>
      </c>
      <c r="L1028" s="29"/>
      <c r="M1028" s="158" t="s">
        <v>8871</v>
      </c>
      <c r="N1028" s="156">
        <f t="shared" si="136"/>
        <v>29036</v>
      </c>
      <c r="O1028" s="156">
        <f t="shared" si="137"/>
        <v>29076</v>
      </c>
      <c r="P1028" s="156">
        <f t="shared" si="138"/>
        <v>20086</v>
      </c>
      <c r="Q1028" s="156">
        <f t="shared" si="139"/>
        <v>20126</v>
      </c>
      <c r="R1028" s="29" t="str">
        <f>VLOOKUP(VLOOKUP(G1028,开关状态表!B:H,2,FALSE),矩阵信息表!B:H,2,FALSE)</f>
        <v>CS26</v>
      </c>
      <c r="S1028" s="29" t="str">
        <f>VLOOKUP(G1028,开关状态表!B:H,5,FALSE)</f>
        <v>RX70L</v>
      </c>
      <c r="T1028" s="29" t="str">
        <f>VLOOKUP(G1028,开关状态表!B:H,6,FALSE)</f>
        <v>TY70R</v>
      </c>
      <c r="U1028" s="29">
        <f>VLOOKUP(R1028&amp;"-"&amp;S1028,通道清单!C:L,8,FALSE)</f>
        <v>96</v>
      </c>
      <c r="V1028" s="29">
        <f>VLOOKUP(R1028&amp;"-"&amp;S1028,通道清单!C:L,9,FALSE)</f>
        <v>29016</v>
      </c>
      <c r="W1028" s="29">
        <f>VLOOKUP(R1028&amp;"-"&amp;S1028,通道清单!C:L,10,FALSE)</f>
        <v>29112</v>
      </c>
      <c r="X1028" s="29">
        <f>VLOOKUP(R1028&amp;"-"&amp;T1028,通道清单!C:L,9,FALSE)</f>
        <v>20066</v>
      </c>
      <c r="Y1028" s="29">
        <f>VLOOKUP(R1028&amp;"-"&amp;T1028,通道清单!C:L,10,FALSE)</f>
        <v>20162</v>
      </c>
    </row>
    <row r="1029" ht="15" hidden="1" spans="1:25">
      <c r="A1029" s="29">
        <f t="shared" si="140"/>
        <v>1028</v>
      </c>
      <c r="B1029" s="29" t="str">
        <f t="shared" si="135"/>
        <v>CS26-1-17-[5][5]-OFF60-BW36</v>
      </c>
      <c r="C1029" s="29" t="str">
        <f>R1029&amp;"_BW"&amp;TEXT(O1029-N1029,"000.00")&amp;"_U"&amp;VLOOKUP(R1029&amp;"-"&amp;S1029,通道清单!C:L,5,FALSE)&amp;LEFT("_____",5-LEN(VLOOKUP(R1029&amp;"-"&amp;S1029,通道清单!C:L,4,FALSE)))&amp;VLOOKUP(R1029&amp;"-"&amp;S1029,通道清单!C:L,4,FALSE)&amp;"_S"&amp;TEXT(N1029,"00000.00")&amp;"_E"&amp;TEXT(O1029,"00000.00")&amp;"_D"&amp;VLOOKUP(R1029&amp;"-"&amp;T1029,通道清单!C:L,5,FALSE)&amp;LEFT("_____",5-LEN(VLOOKUP(R1029&amp;"-"&amp;T1029,通道清单!C:L,4,FALSE)))&amp;VLOOKUP(R1029&amp;"-"&amp;T1029,通道清单!C:L,4,FALSE)&amp;"_S"&amp;TEXT(P1029,"00000.00")&amp;"_E"&amp;TEXT(Q1029,"00000.00")</f>
        <v>CS26_BW036.00_UL____X_S29076.00_E29112.00_DR____Y_S20126.00_E20162.00</v>
      </c>
      <c r="D1029" s="29"/>
      <c r="E1029" s="29"/>
      <c r="F1029" s="29"/>
      <c r="G1029" s="29" t="s">
        <v>9159</v>
      </c>
      <c r="H1029" s="29">
        <f>VLOOKUP(G1029,开关状态表!B:I,7,FALSE)</f>
        <v>1</v>
      </c>
      <c r="I1029" s="29">
        <v>60</v>
      </c>
      <c r="J1029" s="161">
        <v>36</v>
      </c>
      <c r="K1029" s="29" t="s">
        <v>8732</v>
      </c>
      <c r="L1029" s="29"/>
      <c r="M1029" s="158" t="s">
        <v>9050</v>
      </c>
      <c r="N1029" s="156">
        <f t="shared" si="136"/>
        <v>29076</v>
      </c>
      <c r="O1029" s="156">
        <f t="shared" si="137"/>
        <v>29112</v>
      </c>
      <c r="P1029" s="156">
        <f t="shared" si="138"/>
        <v>20126</v>
      </c>
      <c r="Q1029" s="156">
        <f t="shared" si="139"/>
        <v>20162</v>
      </c>
      <c r="R1029" s="29" t="str">
        <f>VLOOKUP(VLOOKUP(G1029,开关状态表!B:H,2,FALSE),矩阵信息表!B:H,2,FALSE)</f>
        <v>CS26</v>
      </c>
      <c r="S1029" s="29" t="str">
        <f>VLOOKUP(G1029,开关状态表!B:H,5,FALSE)</f>
        <v>RX70L</v>
      </c>
      <c r="T1029" s="29" t="str">
        <f>VLOOKUP(G1029,开关状态表!B:H,6,FALSE)</f>
        <v>TY70R</v>
      </c>
      <c r="U1029" s="29">
        <f>VLOOKUP(R1029&amp;"-"&amp;S1029,通道清单!C:L,8,FALSE)</f>
        <v>96</v>
      </c>
      <c r="V1029" s="29">
        <f>VLOOKUP(R1029&amp;"-"&amp;S1029,通道清单!C:L,9,FALSE)</f>
        <v>29016</v>
      </c>
      <c r="W1029" s="29">
        <f>VLOOKUP(R1029&amp;"-"&amp;S1029,通道清单!C:L,10,FALSE)</f>
        <v>29112</v>
      </c>
      <c r="X1029" s="29">
        <f>VLOOKUP(R1029&amp;"-"&amp;T1029,通道清单!C:L,9,FALSE)</f>
        <v>20066</v>
      </c>
      <c r="Y1029" s="29">
        <f>VLOOKUP(R1029&amp;"-"&amp;T1029,通道清单!C:L,10,FALSE)</f>
        <v>20162</v>
      </c>
    </row>
    <row r="1030" ht="15" hidden="1" spans="1:25">
      <c r="A1030" s="29">
        <f t="shared" si="140"/>
        <v>1029</v>
      </c>
      <c r="B1030" s="29" t="str">
        <f t="shared" si="135"/>
        <v>CS26-1-17-[20][20]-OFF0-BW28</v>
      </c>
      <c r="C1030" s="29" t="str">
        <f>R1030&amp;"_BW"&amp;TEXT(O1030-N1030,"000.00")&amp;"_U"&amp;VLOOKUP(R1030&amp;"-"&amp;S1030,通道清单!C:L,5,FALSE)&amp;LEFT("_____",5-LEN(VLOOKUP(R1030&amp;"-"&amp;S1030,通道清单!C:L,4,FALSE)))&amp;VLOOKUP(R1030&amp;"-"&amp;S1030,通道清单!C:L,4,FALSE)&amp;"_S"&amp;TEXT(N1030,"00000.00")&amp;"_E"&amp;TEXT(O1030,"00000.00")&amp;"_D"&amp;VLOOKUP(R1030&amp;"-"&amp;T1030,通道清单!C:L,5,FALSE)&amp;LEFT("_____",5-LEN(VLOOKUP(R1030&amp;"-"&amp;T1030,通道清单!C:L,4,FALSE)))&amp;VLOOKUP(R1030&amp;"-"&amp;T1030,通道清单!C:L,4,FALSE)&amp;"_S"&amp;TEXT(P1030,"00000.00")&amp;"_E"&amp;TEXT(Q1030,"00000.00")</f>
        <v>CS26_BW028.00_UR____X_S28398.00_E28426.00_DL____Y_S19448.00_E19476.00</v>
      </c>
      <c r="D1030" s="29"/>
      <c r="E1030" s="29"/>
      <c r="F1030" s="29"/>
      <c r="G1030" s="29" t="s">
        <v>9160</v>
      </c>
      <c r="H1030" s="29">
        <f>VLOOKUP(G1030,开关状态表!B:I,7,FALSE)</f>
        <v>1</v>
      </c>
      <c r="I1030" s="29">
        <v>0</v>
      </c>
      <c r="J1030" s="161">
        <v>28</v>
      </c>
      <c r="K1030" s="29" t="s">
        <v>8732</v>
      </c>
      <c r="L1030" s="29"/>
      <c r="M1030" s="158" t="s">
        <v>8871</v>
      </c>
      <c r="N1030" s="156">
        <f t="shared" si="136"/>
        <v>28398</v>
      </c>
      <c r="O1030" s="156">
        <f t="shared" si="137"/>
        <v>28426</v>
      </c>
      <c r="P1030" s="156">
        <f t="shared" si="138"/>
        <v>19448</v>
      </c>
      <c r="Q1030" s="156">
        <f t="shared" si="139"/>
        <v>19476</v>
      </c>
      <c r="R1030" s="29" t="str">
        <f>VLOOKUP(VLOOKUP(G1030,开关状态表!B:H,2,FALSE),矩阵信息表!B:H,2,FALSE)</f>
        <v>CS26</v>
      </c>
      <c r="S1030" s="29" t="str">
        <f>VLOOKUP(G1030,开关状态表!B:H,5,FALSE)</f>
        <v>RX71R</v>
      </c>
      <c r="T1030" s="29" t="str">
        <f>VLOOKUP(G1030,开关状态表!B:H,6,FALSE)</f>
        <v>TY71L</v>
      </c>
      <c r="U1030" s="29">
        <f>VLOOKUP(R1030&amp;"-"&amp;S1030,通道清单!C:L,8,FALSE)</f>
        <v>132</v>
      </c>
      <c r="V1030" s="29">
        <f>VLOOKUP(R1030&amp;"-"&amp;S1030,通道清单!C:L,9,FALSE)</f>
        <v>28398</v>
      </c>
      <c r="W1030" s="29">
        <f>VLOOKUP(R1030&amp;"-"&amp;S1030,通道清单!C:L,10,FALSE)</f>
        <v>28530</v>
      </c>
      <c r="X1030" s="29">
        <f>VLOOKUP(R1030&amp;"-"&amp;T1030,通道清单!C:L,9,FALSE)</f>
        <v>19448</v>
      </c>
      <c r="Y1030" s="29">
        <f>VLOOKUP(R1030&amp;"-"&amp;T1030,通道清单!C:L,10,FALSE)</f>
        <v>19580</v>
      </c>
    </row>
    <row r="1031" ht="15" hidden="1" spans="1:25">
      <c r="A1031" s="29">
        <f t="shared" si="140"/>
        <v>1030</v>
      </c>
      <c r="B1031" s="29" t="str">
        <f t="shared" si="135"/>
        <v>CS26-1-17-[20][20]-OFF56-BW40</v>
      </c>
      <c r="C1031" s="29" t="str">
        <f>R1031&amp;"_BW"&amp;TEXT(O1031-N1031,"000.00")&amp;"_U"&amp;VLOOKUP(R1031&amp;"-"&amp;S1031,通道清单!C:L,5,FALSE)&amp;LEFT("_____",5-LEN(VLOOKUP(R1031&amp;"-"&amp;S1031,通道清单!C:L,4,FALSE)))&amp;VLOOKUP(R1031&amp;"-"&amp;S1031,通道清单!C:L,4,FALSE)&amp;"_S"&amp;TEXT(N1031,"00000.00")&amp;"_E"&amp;TEXT(O1031,"00000.00")&amp;"_D"&amp;VLOOKUP(R1031&amp;"-"&amp;T1031,通道清单!C:L,5,FALSE)&amp;LEFT("_____",5-LEN(VLOOKUP(R1031&amp;"-"&amp;T1031,通道清单!C:L,4,FALSE)))&amp;VLOOKUP(R1031&amp;"-"&amp;T1031,通道清单!C:L,4,FALSE)&amp;"_S"&amp;TEXT(P1031,"00000.00")&amp;"_E"&amp;TEXT(Q1031,"00000.00")</f>
        <v>CS26_BW040.00_UR____X_S28454.00_E28494.00_DL____Y_S19504.00_E19544.00</v>
      </c>
      <c r="D1031" s="29"/>
      <c r="E1031" s="29"/>
      <c r="F1031" s="29"/>
      <c r="G1031" s="29" t="s">
        <v>9160</v>
      </c>
      <c r="H1031" s="29">
        <f>VLOOKUP(G1031,开关状态表!B:I,7,FALSE)</f>
        <v>1</v>
      </c>
      <c r="I1031" s="29">
        <v>56</v>
      </c>
      <c r="J1031" s="161">
        <v>40</v>
      </c>
      <c r="K1031" s="29" t="s">
        <v>8732</v>
      </c>
      <c r="L1031" s="29"/>
      <c r="M1031" s="158" t="s">
        <v>8871</v>
      </c>
      <c r="N1031" s="156">
        <f t="shared" si="136"/>
        <v>28454</v>
      </c>
      <c r="O1031" s="156">
        <f t="shared" si="137"/>
        <v>28494</v>
      </c>
      <c r="P1031" s="156">
        <f t="shared" si="138"/>
        <v>19504</v>
      </c>
      <c r="Q1031" s="156">
        <f t="shared" si="139"/>
        <v>19544</v>
      </c>
      <c r="R1031" s="29" t="str">
        <f>VLOOKUP(VLOOKUP(G1031,开关状态表!B:H,2,FALSE),矩阵信息表!B:H,2,FALSE)</f>
        <v>CS26</v>
      </c>
      <c r="S1031" s="29" t="str">
        <f>VLOOKUP(G1031,开关状态表!B:H,5,FALSE)</f>
        <v>RX71R</v>
      </c>
      <c r="T1031" s="29" t="str">
        <f>VLOOKUP(G1031,开关状态表!B:H,6,FALSE)</f>
        <v>TY71L</v>
      </c>
      <c r="U1031" s="29">
        <f>VLOOKUP(R1031&amp;"-"&amp;S1031,通道清单!C:L,8,FALSE)</f>
        <v>132</v>
      </c>
      <c r="V1031" s="29">
        <f>VLOOKUP(R1031&amp;"-"&amp;S1031,通道清单!C:L,9,FALSE)</f>
        <v>28398</v>
      </c>
      <c r="W1031" s="29">
        <f>VLOOKUP(R1031&amp;"-"&amp;S1031,通道清单!C:L,10,FALSE)</f>
        <v>28530</v>
      </c>
      <c r="X1031" s="29">
        <f>VLOOKUP(R1031&amp;"-"&amp;T1031,通道清单!C:L,9,FALSE)</f>
        <v>19448</v>
      </c>
      <c r="Y1031" s="29">
        <f>VLOOKUP(R1031&amp;"-"&amp;T1031,通道清单!C:L,10,FALSE)</f>
        <v>19580</v>
      </c>
    </row>
    <row r="1032" ht="15" hidden="1" spans="1:25">
      <c r="A1032" s="29">
        <f t="shared" si="140"/>
        <v>1031</v>
      </c>
      <c r="B1032" s="29" t="str">
        <f t="shared" si="135"/>
        <v>CS26-1-17-[20][20]-OFF96-BW36</v>
      </c>
      <c r="C1032" s="29" t="str">
        <f>R1032&amp;"_BW"&amp;TEXT(O1032-N1032,"000.00")&amp;"_U"&amp;VLOOKUP(R1032&amp;"-"&amp;S1032,通道清单!C:L,5,FALSE)&amp;LEFT("_____",5-LEN(VLOOKUP(R1032&amp;"-"&amp;S1032,通道清单!C:L,4,FALSE)))&amp;VLOOKUP(R1032&amp;"-"&amp;S1032,通道清单!C:L,4,FALSE)&amp;"_S"&amp;TEXT(N1032,"00000.00")&amp;"_E"&amp;TEXT(O1032,"00000.00")&amp;"_D"&amp;VLOOKUP(R1032&amp;"-"&amp;T1032,通道清单!C:L,5,FALSE)&amp;LEFT("_____",5-LEN(VLOOKUP(R1032&amp;"-"&amp;T1032,通道清单!C:L,4,FALSE)))&amp;VLOOKUP(R1032&amp;"-"&amp;T1032,通道清单!C:L,4,FALSE)&amp;"_S"&amp;TEXT(P1032,"00000.00")&amp;"_E"&amp;TEXT(Q1032,"00000.00")</f>
        <v>CS26_BW036.00_UR____X_S28494.00_E28530.00_DL____Y_S19544.00_E19580.00</v>
      </c>
      <c r="D1032" s="29"/>
      <c r="E1032" s="29"/>
      <c r="F1032" s="29"/>
      <c r="G1032" s="29" t="s">
        <v>9160</v>
      </c>
      <c r="H1032" s="29">
        <f>VLOOKUP(G1032,开关状态表!B:I,7,FALSE)</f>
        <v>1</v>
      </c>
      <c r="I1032" s="29">
        <v>96</v>
      </c>
      <c r="J1032" s="161">
        <v>36</v>
      </c>
      <c r="K1032" s="29" t="s">
        <v>8732</v>
      </c>
      <c r="L1032" s="29"/>
      <c r="M1032" s="158" t="s">
        <v>9050</v>
      </c>
      <c r="N1032" s="156">
        <f t="shared" si="136"/>
        <v>28494</v>
      </c>
      <c r="O1032" s="156">
        <f t="shared" si="137"/>
        <v>28530</v>
      </c>
      <c r="P1032" s="156">
        <f t="shared" si="138"/>
        <v>19544</v>
      </c>
      <c r="Q1032" s="156">
        <f t="shared" si="139"/>
        <v>19580</v>
      </c>
      <c r="R1032" s="29" t="str">
        <f>VLOOKUP(VLOOKUP(G1032,开关状态表!B:H,2,FALSE),矩阵信息表!B:H,2,FALSE)</f>
        <v>CS26</v>
      </c>
      <c r="S1032" s="29" t="str">
        <f>VLOOKUP(G1032,开关状态表!B:H,5,FALSE)</f>
        <v>RX71R</v>
      </c>
      <c r="T1032" s="29" t="str">
        <f>VLOOKUP(G1032,开关状态表!B:H,6,FALSE)</f>
        <v>TY71L</v>
      </c>
      <c r="U1032" s="29">
        <f>VLOOKUP(R1032&amp;"-"&amp;S1032,通道清单!C:L,8,FALSE)</f>
        <v>132</v>
      </c>
      <c r="V1032" s="29">
        <f>VLOOKUP(R1032&amp;"-"&amp;S1032,通道清单!C:L,9,FALSE)</f>
        <v>28398</v>
      </c>
      <c r="W1032" s="29">
        <f>VLOOKUP(R1032&amp;"-"&amp;S1032,通道清单!C:L,10,FALSE)</f>
        <v>28530</v>
      </c>
      <c r="X1032" s="29">
        <f>VLOOKUP(R1032&amp;"-"&amp;T1032,通道清单!C:L,9,FALSE)</f>
        <v>19448</v>
      </c>
      <c r="Y1032" s="29">
        <f>VLOOKUP(R1032&amp;"-"&amp;T1032,通道清单!C:L,10,FALSE)</f>
        <v>19580</v>
      </c>
    </row>
    <row r="1033" ht="15" hidden="1" spans="1:25">
      <c r="A1033" s="29">
        <f t="shared" si="140"/>
        <v>1032</v>
      </c>
      <c r="B1033" s="29" t="str">
        <f t="shared" si="135"/>
        <v>CS26-1-17-[6][6]-OFF0-BW20</v>
      </c>
      <c r="C1033" s="29" t="str">
        <f>R1033&amp;"_BW"&amp;TEXT(O1033-N1033,"000.00")&amp;"_U"&amp;VLOOKUP(R1033&amp;"-"&amp;S1033,通道清单!C:L,5,FALSE)&amp;LEFT("_____",5-LEN(VLOOKUP(R1033&amp;"-"&amp;S1033,通道清单!C:L,4,FALSE)))&amp;VLOOKUP(R1033&amp;"-"&amp;S1033,通道清单!C:L,4,FALSE)&amp;"_S"&amp;TEXT(N1033,"00000.00")&amp;"_E"&amp;TEXT(O1033,"00000.00")&amp;"_D"&amp;VLOOKUP(R1033&amp;"-"&amp;T1033,通道清单!C:L,5,FALSE)&amp;LEFT("_____",5-LEN(VLOOKUP(R1033&amp;"-"&amp;T1033,通道清单!C:L,4,FALSE)))&amp;VLOOKUP(R1033&amp;"-"&amp;T1033,通道清单!C:L,4,FALSE)&amp;"_S"&amp;TEXT(P1033,"00000.00")&amp;"_E"&amp;TEXT(Q1033,"00000.00")</f>
        <v>CS26_BW020.00_UL____X_S27686.00_E27706.00_DR____Y_S19846.00_E19866.00</v>
      </c>
      <c r="D1033" s="29"/>
      <c r="E1033" s="29"/>
      <c r="F1033" s="29"/>
      <c r="G1033" s="29" t="s">
        <v>9161</v>
      </c>
      <c r="H1033" s="29">
        <f>VLOOKUP(G1033,开关状态表!B:I,7,FALSE)</f>
        <v>1</v>
      </c>
      <c r="I1033" s="29">
        <v>0</v>
      </c>
      <c r="J1033" s="161">
        <v>20</v>
      </c>
      <c r="K1033" s="29" t="s">
        <v>8732</v>
      </c>
      <c r="L1033" s="29"/>
      <c r="M1033" s="158" t="s">
        <v>8871</v>
      </c>
      <c r="N1033" s="156">
        <f t="shared" si="136"/>
        <v>27686</v>
      </c>
      <c r="O1033" s="156">
        <f t="shared" si="137"/>
        <v>27706</v>
      </c>
      <c r="P1033" s="156">
        <f t="shared" si="138"/>
        <v>19846</v>
      </c>
      <c r="Q1033" s="156">
        <f t="shared" si="139"/>
        <v>19866</v>
      </c>
      <c r="R1033" s="29" t="str">
        <f>VLOOKUP(VLOOKUP(G1033,开关状态表!B:H,2,FALSE),矩阵信息表!B:H,2,FALSE)</f>
        <v>CS26</v>
      </c>
      <c r="S1033" s="29" t="str">
        <f>VLOOKUP(G1033,开关状态表!B:H,5,FALSE)</f>
        <v>RX72L</v>
      </c>
      <c r="T1033" s="29" t="str">
        <f>VLOOKUP(G1033,开关状态表!B:H,6,FALSE)</f>
        <v>TY72R</v>
      </c>
      <c r="U1033" s="29">
        <f>VLOOKUP(R1033&amp;"-"&amp;S1033,通道清单!C:L,8,FALSE)</f>
        <v>96</v>
      </c>
      <c r="V1033" s="29">
        <f>VLOOKUP(R1033&amp;"-"&amp;S1033,通道清单!C:L,9,FALSE)</f>
        <v>27686</v>
      </c>
      <c r="W1033" s="29">
        <f>VLOOKUP(R1033&amp;"-"&amp;S1033,通道清单!C:L,10,FALSE)</f>
        <v>27782</v>
      </c>
      <c r="X1033" s="29">
        <f>VLOOKUP(R1033&amp;"-"&amp;T1033,通道清单!C:L,9,FALSE)</f>
        <v>19846</v>
      </c>
      <c r="Y1033" s="29">
        <f>VLOOKUP(R1033&amp;"-"&amp;T1033,通道清单!C:L,10,FALSE)</f>
        <v>19942</v>
      </c>
    </row>
    <row r="1034" ht="15" hidden="1" spans="1:25">
      <c r="A1034" s="29">
        <f t="shared" si="140"/>
        <v>1033</v>
      </c>
      <c r="B1034" s="29" t="str">
        <f t="shared" si="135"/>
        <v>CS26-1-17-[6][6]-OFF20-BW40</v>
      </c>
      <c r="C1034" s="29" t="str">
        <f>R1034&amp;"_BW"&amp;TEXT(O1034-N1034,"000.00")&amp;"_U"&amp;VLOOKUP(R1034&amp;"-"&amp;S1034,通道清单!C:L,5,FALSE)&amp;LEFT("_____",5-LEN(VLOOKUP(R1034&amp;"-"&amp;S1034,通道清单!C:L,4,FALSE)))&amp;VLOOKUP(R1034&amp;"-"&amp;S1034,通道清单!C:L,4,FALSE)&amp;"_S"&amp;TEXT(N1034,"00000.00")&amp;"_E"&amp;TEXT(O1034,"00000.00")&amp;"_D"&amp;VLOOKUP(R1034&amp;"-"&amp;T1034,通道清单!C:L,5,FALSE)&amp;LEFT("_____",5-LEN(VLOOKUP(R1034&amp;"-"&amp;T1034,通道清单!C:L,4,FALSE)))&amp;VLOOKUP(R1034&amp;"-"&amp;T1034,通道清单!C:L,4,FALSE)&amp;"_S"&amp;TEXT(P1034,"00000.00")&amp;"_E"&amp;TEXT(Q1034,"00000.00")</f>
        <v>CS26_BW040.00_UL____X_S27706.00_E27746.00_DR____Y_S19866.00_E19906.00</v>
      </c>
      <c r="D1034" s="29"/>
      <c r="E1034" s="29"/>
      <c r="F1034" s="29"/>
      <c r="G1034" s="29" t="s">
        <v>9161</v>
      </c>
      <c r="H1034" s="29">
        <f>VLOOKUP(G1034,开关状态表!B:I,7,FALSE)</f>
        <v>1</v>
      </c>
      <c r="I1034" s="29">
        <v>20</v>
      </c>
      <c r="J1034" s="161">
        <v>40</v>
      </c>
      <c r="K1034" s="29" t="s">
        <v>8732</v>
      </c>
      <c r="L1034" s="29"/>
      <c r="M1034" s="158" t="s">
        <v>8871</v>
      </c>
      <c r="N1034" s="156">
        <f t="shared" si="136"/>
        <v>27706</v>
      </c>
      <c r="O1034" s="156">
        <f t="shared" si="137"/>
        <v>27746</v>
      </c>
      <c r="P1034" s="156">
        <f t="shared" si="138"/>
        <v>19866</v>
      </c>
      <c r="Q1034" s="156">
        <f t="shared" si="139"/>
        <v>19906</v>
      </c>
      <c r="R1034" s="29" t="str">
        <f>VLOOKUP(VLOOKUP(G1034,开关状态表!B:H,2,FALSE),矩阵信息表!B:H,2,FALSE)</f>
        <v>CS26</v>
      </c>
      <c r="S1034" s="29" t="str">
        <f>VLOOKUP(G1034,开关状态表!B:H,5,FALSE)</f>
        <v>RX72L</v>
      </c>
      <c r="T1034" s="29" t="str">
        <f>VLOOKUP(G1034,开关状态表!B:H,6,FALSE)</f>
        <v>TY72R</v>
      </c>
      <c r="U1034" s="29">
        <f>VLOOKUP(R1034&amp;"-"&amp;S1034,通道清单!C:L,8,FALSE)</f>
        <v>96</v>
      </c>
      <c r="V1034" s="29">
        <f>VLOOKUP(R1034&amp;"-"&amp;S1034,通道清单!C:L,9,FALSE)</f>
        <v>27686</v>
      </c>
      <c r="W1034" s="29">
        <f>VLOOKUP(R1034&amp;"-"&amp;S1034,通道清单!C:L,10,FALSE)</f>
        <v>27782</v>
      </c>
      <c r="X1034" s="29">
        <f>VLOOKUP(R1034&amp;"-"&amp;T1034,通道清单!C:L,9,FALSE)</f>
        <v>19846</v>
      </c>
      <c r="Y1034" s="29">
        <f>VLOOKUP(R1034&amp;"-"&amp;T1034,通道清单!C:L,10,FALSE)</f>
        <v>19942</v>
      </c>
    </row>
    <row r="1035" ht="15" hidden="1" spans="1:25">
      <c r="A1035" s="29">
        <f t="shared" si="140"/>
        <v>1034</v>
      </c>
      <c r="B1035" s="29" t="str">
        <f t="shared" si="135"/>
        <v>CS26-1-17-[6][6]-OFF60-BW36</v>
      </c>
      <c r="C1035" s="29" t="str">
        <f>R1035&amp;"_BW"&amp;TEXT(O1035-N1035,"000.00")&amp;"_U"&amp;VLOOKUP(R1035&amp;"-"&amp;S1035,通道清单!C:L,5,FALSE)&amp;LEFT("_____",5-LEN(VLOOKUP(R1035&amp;"-"&amp;S1035,通道清单!C:L,4,FALSE)))&amp;VLOOKUP(R1035&amp;"-"&amp;S1035,通道清单!C:L,4,FALSE)&amp;"_S"&amp;TEXT(N1035,"00000.00")&amp;"_E"&amp;TEXT(O1035,"00000.00")&amp;"_D"&amp;VLOOKUP(R1035&amp;"-"&amp;T1035,通道清单!C:L,5,FALSE)&amp;LEFT("_____",5-LEN(VLOOKUP(R1035&amp;"-"&amp;T1035,通道清单!C:L,4,FALSE)))&amp;VLOOKUP(R1035&amp;"-"&amp;T1035,通道清单!C:L,4,FALSE)&amp;"_S"&amp;TEXT(P1035,"00000.00")&amp;"_E"&amp;TEXT(Q1035,"00000.00")</f>
        <v>CS26_BW036.00_UL____X_S27746.00_E27782.00_DR____Y_S19906.00_E19942.00</v>
      </c>
      <c r="D1035" s="29"/>
      <c r="E1035" s="29"/>
      <c r="F1035" s="29"/>
      <c r="G1035" s="29" t="s">
        <v>9161</v>
      </c>
      <c r="H1035" s="29">
        <f>VLOOKUP(G1035,开关状态表!B:I,7,FALSE)</f>
        <v>1</v>
      </c>
      <c r="I1035" s="29">
        <v>60</v>
      </c>
      <c r="J1035" s="161">
        <v>36</v>
      </c>
      <c r="K1035" s="29" t="s">
        <v>8732</v>
      </c>
      <c r="L1035" s="29"/>
      <c r="M1035" s="158" t="s">
        <v>9050</v>
      </c>
      <c r="N1035" s="156">
        <f t="shared" si="136"/>
        <v>27746</v>
      </c>
      <c r="O1035" s="156">
        <f t="shared" si="137"/>
        <v>27782</v>
      </c>
      <c r="P1035" s="156">
        <f t="shared" si="138"/>
        <v>19906</v>
      </c>
      <c r="Q1035" s="156">
        <f t="shared" si="139"/>
        <v>19942</v>
      </c>
      <c r="R1035" s="29" t="str">
        <f>VLOOKUP(VLOOKUP(G1035,开关状态表!B:H,2,FALSE),矩阵信息表!B:H,2,FALSE)</f>
        <v>CS26</v>
      </c>
      <c r="S1035" s="29" t="str">
        <f>VLOOKUP(G1035,开关状态表!B:H,5,FALSE)</f>
        <v>RX72L</v>
      </c>
      <c r="T1035" s="29" t="str">
        <f>VLOOKUP(G1035,开关状态表!B:H,6,FALSE)</f>
        <v>TY72R</v>
      </c>
      <c r="U1035" s="29">
        <f>VLOOKUP(R1035&amp;"-"&amp;S1035,通道清单!C:L,8,FALSE)</f>
        <v>96</v>
      </c>
      <c r="V1035" s="29">
        <f>VLOOKUP(R1035&amp;"-"&amp;S1035,通道清单!C:L,9,FALSE)</f>
        <v>27686</v>
      </c>
      <c r="W1035" s="29">
        <f>VLOOKUP(R1035&amp;"-"&amp;S1035,通道清单!C:L,10,FALSE)</f>
        <v>27782</v>
      </c>
      <c r="X1035" s="29">
        <f>VLOOKUP(R1035&amp;"-"&amp;T1035,通道清单!C:L,9,FALSE)</f>
        <v>19846</v>
      </c>
      <c r="Y1035" s="29">
        <f>VLOOKUP(R1035&amp;"-"&amp;T1035,通道清单!C:L,10,FALSE)</f>
        <v>19942</v>
      </c>
    </row>
    <row r="1036" ht="15" hidden="1" spans="1:25">
      <c r="A1036" s="29">
        <f t="shared" si="140"/>
        <v>1035</v>
      </c>
      <c r="B1036" s="29" t="str">
        <f t="shared" si="135"/>
        <v>CS26-1-17-[7][7]-OFF0-BW28</v>
      </c>
      <c r="C1036" s="29" t="str">
        <f>R1036&amp;"_BW"&amp;TEXT(O1036-N1036,"000.00")&amp;"_U"&amp;VLOOKUP(R1036&amp;"-"&amp;S1036,通道清单!C:L,5,FALSE)&amp;LEFT("_____",5-LEN(VLOOKUP(R1036&amp;"-"&amp;S1036,通道清单!C:L,4,FALSE)))&amp;VLOOKUP(R1036&amp;"-"&amp;S1036,通道清单!C:L,4,FALSE)&amp;"_S"&amp;TEXT(N1036,"00000.00")&amp;"_E"&amp;TEXT(O1036,"00000.00")&amp;"_D"&amp;VLOOKUP(R1036&amp;"-"&amp;T1036,通道清单!C:L,5,FALSE)&amp;LEFT("_____",5-LEN(VLOOKUP(R1036&amp;"-"&amp;T1036,通道清单!C:L,4,FALSE)))&amp;VLOOKUP(R1036&amp;"-"&amp;T1036,通道清单!C:L,4,FALSE)&amp;"_S"&amp;TEXT(P1036,"00000.00")&amp;"_E"&amp;TEXT(Q1036,"00000.00")</f>
        <v>CS26_BW028.00_UL____X_S28226.00_E28254.00_DR____Y_S19276.00_E19304.00</v>
      </c>
      <c r="D1036" s="29"/>
      <c r="E1036" s="29"/>
      <c r="F1036" s="29"/>
      <c r="G1036" s="29" t="s">
        <v>9162</v>
      </c>
      <c r="H1036" s="29">
        <f>VLOOKUP(G1036,开关状态表!B:I,7,FALSE)</f>
        <v>1</v>
      </c>
      <c r="I1036" s="29">
        <v>0</v>
      </c>
      <c r="J1036" s="161">
        <v>28</v>
      </c>
      <c r="K1036" s="29" t="s">
        <v>8732</v>
      </c>
      <c r="L1036" s="29"/>
      <c r="M1036" s="158" t="s">
        <v>8871</v>
      </c>
      <c r="N1036" s="156">
        <f t="shared" si="136"/>
        <v>28226</v>
      </c>
      <c r="O1036" s="156">
        <f t="shared" si="137"/>
        <v>28254</v>
      </c>
      <c r="P1036" s="156">
        <f t="shared" si="138"/>
        <v>19276</v>
      </c>
      <c r="Q1036" s="156">
        <f t="shared" si="139"/>
        <v>19304</v>
      </c>
      <c r="R1036" s="29" t="str">
        <f>VLOOKUP(VLOOKUP(G1036,开关状态表!B:H,2,FALSE),矩阵信息表!B:H,2,FALSE)</f>
        <v>CS26</v>
      </c>
      <c r="S1036" s="29" t="str">
        <f>VLOOKUP(G1036,开关状态表!B:H,5,FALSE)</f>
        <v>RX73L</v>
      </c>
      <c r="T1036" s="29" t="str">
        <f>VLOOKUP(G1036,开关状态表!B:H,6,FALSE)</f>
        <v>TY73R</v>
      </c>
      <c r="U1036" s="29">
        <f>VLOOKUP(R1036&amp;"-"&amp;S1036,通道清单!C:L,8,FALSE)</f>
        <v>132</v>
      </c>
      <c r="V1036" s="29">
        <f>VLOOKUP(R1036&amp;"-"&amp;S1036,通道清单!C:L,9,FALSE)</f>
        <v>28226</v>
      </c>
      <c r="W1036" s="29">
        <f>VLOOKUP(R1036&amp;"-"&amp;S1036,通道清单!C:L,10,FALSE)</f>
        <v>28358</v>
      </c>
      <c r="X1036" s="29">
        <f>VLOOKUP(R1036&amp;"-"&amp;T1036,通道清单!C:L,9,FALSE)</f>
        <v>19276</v>
      </c>
      <c r="Y1036" s="29">
        <f>VLOOKUP(R1036&amp;"-"&amp;T1036,通道清单!C:L,10,FALSE)</f>
        <v>19408</v>
      </c>
    </row>
    <row r="1037" ht="15" hidden="1" spans="1:25">
      <c r="A1037" s="29">
        <f t="shared" si="140"/>
        <v>1036</v>
      </c>
      <c r="B1037" s="29" t="str">
        <f t="shared" si="135"/>
        <v>CS26-1-17-[7][7]-OFF56-BW40</v>
      </c>
      <c r="C1037" s="29" t="str">
        <f>R1037&amp;"_BW"&amp;TEXT(O1037-N1037,"000.00")&amp;"_U"&amp;VLOOKUP(R1037&amp;"-"&amp;S1037,通道清单!C:L,5,FALSE)&amp;LEFT("_____",5-LEN(VLOOKUP(R1037&amp;"-"&amp;S1037,通道清单!C:L,4,FALSE)))&amp;VLOOKUP(R1037&amp;"-"&amp;S1037,通道清单!C:L,4,FALSE)&amp;"_S"&amp;TEXT(N1037,"00000.00")&amp;"_E"&amp;TEXT(O1037,"00000.00")&amp;"_D"&amp;VLOOKUP(R1037&amp;"-"&amp;T1037,通道清单!C:L,5,FALSE)&amp;LEFT("_____",5-LEN(VLOOKUP(R1037&amp;"-"&amp;T1037,通道清单!C:L,4,FALSE)))&amp;VLOOKUP(R1037&amp;"-"&amp;T1037,通道清单!C:L,4,FALSE)&amp;"_S"&amp;TEXT(P1037,"00000.00")&amp;"_E"&amp;TEXT(Q1037,"00000.00")</f>
        <v>CS26_BW040.00_UL____X_S28282.00_E28322.00_DR____Y_S19332.00_E19372.00</v>
      </c>
      <c r="D1037" s="29"/>
      <c r="E1037" s="29"/>
      <c r="F1037" s="29"/>
      <c r="G1037" s="29" t="s">
        <v>9162</v>
      </c>
      <c r="H1037" s="29">
        <f>VLOOKUP(G1037,开关状态表!B:I,7,FALSE)</f>
        <v>1</v>
      </c>
      <c r="I1037" s="29">
        <v>56</v>
      </c>
      <c r="J1037" s="161">
        <v>40</v>
      </c>
      <c r="K1037" s="29" t="s">
        <v>8732</v>
      </c>
      <c r="L1037" s="29"/>
      <c r="M1037" s="158" t="s">
        <v>8871</v>
      </c>
      <c r="N1037" s="156">
        <f t="shared" si="136"/>
        <v>28282</v>
      </c>
      <c r="O1037" s="156">
        <f t="shared" si="137"/>
        <v>28322</v>
      </c>
      <c r="P1037" s="156">
        <f t="shared" si="138"/>
        <v>19332</v>
      </c>
      <c r="Q1037" s="156">
        <f t="shared" si="139"/>
        <v>19372</v>
      </c>
      <c r="R1037" s="29" t="str">
        <f>VLOOKUP(VLOOKUP(G1037,开关状态表!B:H,2,FALSE),矩阵信息表!B:H,2,FALSE)</f>
        <v>CS26</v>
      </c>
      <c r="S1037" s="29" t="str">
        <f>VLOOKUP(G1037,开关状态表!B:H,5,FALSE)</f>
        <v>RX73L</v>
      </c>
      <c r="T1037" s="29" t="str">
        <f>VLOOKUP(G1037,开关状态表!B:H,6,FALSE)</f>
        <v>TY73R</v>
      </c>
      <c r="U1037" s="29">
        <f>VLOOKUP(R1037&amp;"-"&amp;S1037,通道清单!C:L,8,FALSE)</f>
        <v>132</v>
      </c>
      <c r="V1037" s="29">
        <f>VLOOKUP(R1037&amp;"-"&amp;S1037,通道清单!C:L,9,FALSE)</f>
        <v>28226</v>
      </c>
      <c r="W1037" s="29">
        <f>VLOOKUP(R1037&amp;"-"&amp;S1037,通道清单!C:L,10,FALSE)</f>
        <v>28358</v>
      </c>
      <c r="X1037" s="29">
        <f>VLOOKUP(R1037&amp;"-"&amp;T1037,通道清单!C:L,9,FALSE)</f>
        <v>19276</v>
      </c>
      <c r="Y1037" s="29">
        <f>VLOOKUP(R1037&amp;"-"&amp;T1037,通道清单!C:L,10,FALSE)</f>
        <v>19408</v>
      </c>
    </row>
    <row r="1038" ht="15" hidden="1" spans="1:25">
      <c r="A1038" s="29">
        <f t="shared" si="140"/>
        <v>1037</v>
      </c>
      <c r="B1038" s="29" t="str">
        <f t="shared" si="135"/>
        <v>CS26-1-17-[7][7]-OFF96-BW36</v>
      </c>
      <c r="C1038" s="29" t="str">
        <f>R1038&amp;"_BW"&amp;TEXT(O1038-N1038,"000.00")&amp;"_U"&amp;VLOOKUP(R1038&amp;"-"&amp;S1038,通道清单!C:L,5,FALSE)&amp;LEFT("_____",5-LEN(VLOOKUP(R1038&amp;"-"&amp;S1038,通道清单!C:L,4,FALSE)))&amp;VLOOKUP(R1038&amp;"-"&amp;S1038,通道清单!C:L,4,FALSE)&amp;"_S"&amp;TEXT(N1038,"00000.00")&amp;"_E"&amp;TEXT(O1038,"00000.00")&amp;"_D"&amp;VLOOKUP(R1038&amp;"-"&amp;T1038,通道清单!C:L,5,FALSE)&amp;LEFT("_____",5-LEN(VLOOKUP(R1038&amp;"-"&amp;T1038,通道清单!C:L,4,FALSE)))&amp;VLOOKUP(R1038&amp;"-"&amp;T1038,通道清单!C:L,4,FALSE)&amp;"_S"&amp;TEXT(P1038,"00000.00")&amp;"_E"&amp;TEXT(Q1038,"00000.00")</f>
        <v>CS26_BW036.00_UL____X_S28322.00_E28358.00_DR____Y_S19372.00_E19408.00</v>
      </c>
      <c r="D1038" s="29"/>
      <c r="E1038" s="29"/>
      <c r="F1038" s="29"/>
      <c r="G1038" s="29" t="s">
        <v>9162</v>
      </c>
      <c r="H1038" s="29">
        <f>VLOOKUP(G1038,开关状态表!B:I,7,FALSE)</f>
        <v>1</v>
      </c>
      <c r="I1038" s="29">
        <v>96</v>
      </c>
      <c r="J1038" s="161">
        <v>36</v>
      </c>
      <c r="K1038" s="29" t="s">
        <v>8732</v>
      </c>
      <c r="L1038" s="29"/>
      <c r="M1038" s="158" t="s">
        <v>9050</v>
      </c>
      <c r="N1038" s="156">
        <f t="shared" si="136"/>
        <v>28322</v>
      </c>
      <c r="O1038" s="156">
        <f t="shared" si="137"/>
        <v>28358</v>
      </c>
      <c r="P1038" s="156">
        <f t="shared" si="138"/>
        <v>19372</v>
      </c>
      <c r="Q1038" s="156">
        <f t="shared" si="139"/>
        <v>19408</v>
      </c>
      <c r="R1038" s="29" t="str">
        <f>VLOOKUP(VLOOKUP(G1038,开关状态表!B:H,2,FALSE),矩阵信息表!B:H,2,FALSE)</f>
        <v>CS26</v>
      </c>
      <c r="S1038" s="29" t="str">
        <f>VLOOKUP(G1038,开关状态表!B:H,5,FALSE)</f>
        <v>RX73L</v>
      </c>
      <c r="T1038" s="29" t="str">
        <f>VLOOKUP(G1038,开关状态表!B:H,6,FALSE)</f>
        <v>TY73R</v>
      </c>
      <c r="U1038" s="29">
        <f>VLOOKUP(R1038&amp;"-"&amp;S1038,通道清单!C:L,8,FALSE)</f>
        <v>132</v>
      </c>
      <c r="V1038" s="29">
        <f>VLOOKUP(R1038&amp;"-"&amp;S1038,通道清单!C:L,9,FALSE)</f>
        <v>28226</v>
      </c>
      <c r="W1038" s="29">
        <f>VLOOKUP(R1038&amp;"-"&amp;S1038,通道清单!C:L,10,FALSE)</f>
        <v>28358</v>
      </c>
      <c r="X1038" s="29">
        <f>VLOOKUP(R1038&amp;"-"&amp;T1038,通道清单!C:L,9,FALSE)</f>
        <v>19276</v>
      </c>
      <c r="Y1038" s="29">
        <f>VLOOKUP(R1038&amp;"-"&amp;T1038,通道清单!C:L,10,FALSE)</f>
        <v>19408</v>
      </c>
    </row>
    <row r="1039" ht="15" hidden="1" spans="1:25">
      <c r="A1039" s="29">
        <f t="shared" si="140"/>
        <v>1038</v>
      </c>
      <c r="B1039" s="29" t="str">
        <f t="shared" si="135"/>
        <v>CS26-1-17-[8][8]-OFF0-BW20</v>
      </c>
      <c r="C1039" s="29" t="str">
        <f>R1039&amp;"_BW"&amp;TEXT(O1039-N1039,"000.00")&amp;"_U"&amp;VLOOKUP(R1039&amp;"-"&amp;S1039,通道清单!C:L,5,FALSE)&amp;LEFT("_____",5-LEN(VLOOKUP(R1039&amp;"-"&amp;S1039,通道清单!C:L,4,FALSE)))&amp;VLOOKUP(R1039&amp;"-"&amp;S1039,通道清单!C:L,4,FALSE)&amp;"_S"&amp;TEXT(N1039,"00000.00")&amp;"_E"&amp;TEXT(O1039,"00000.00")&amp;"_D"&amp;VLOOKUP(R1039&amp;"-"&amp;T1039,通道清单!C:L,5,FALSE)&amp;LEFT("_____",5-LEN(VLOOKUP(R1039&amp;"-"&amp;T1039,通道清单!C:L,4,FALSE)))&amp;VLOOKUP(R1039&amp;"-"&amp;T1039,通道清单!C:L,4,FALSE)&amp;"_S"&amp;TEXT(P1039,"00000.00")&amp;"_E"&amp;TEXT(Q1039,"00000.00")</f>
        <v>CS26_BW020.00_UL____X_S27440.00_E27460.00_DR____Y_S19600.00_E19620.00</v>
      </c>
      <c r="D1039" s="29"/>
      <c r="E1039" s="29"/>
      <c r="F1039" s="29"/>
      <c r="G1039" s="29" t="s">
        <v>9163</v>
      </c>
      <c r="H1039" s="29">
        <f>VLOOKUP(G1039,开关状态表!B:I,7,FALSE)</f>
        <v>1</v>
      </c>
      <c r="I1039" s="29">
        <v>0</v>
      </c>
      <c r="J1039" s="161">
        <v>20</v>
      </c>
      <c r="K1039" s="29" t="s">
        <v>8732</v>
      </c>
      <c r="L1039" s="29"/>
      <c r="M1039" s="158" t="s">
        <v>8871</v>
      </c>
      <c r="N1039" s="156">
        <f t="shared" si="136"/>
        <v>27440</v>
      </c>
      <c r="O1039" s="156">
        <f t="shared" si="137"/>
        <v>27460</v>
      </c>
      <c r="P1039" s="156">
        <f t="shared" si="138"/>
        <v>19600</v>
      </c>
      <c r="Q1039" s="156">
        <f t="shared" si="139"/>
        <v>19620</v>
      </c>
      <c r="R1039" s="29" t="str">
        <f>VLOOKUP(VLOOKUP(G1039,开关状态表!B:H,2,FALSE),矩阵信息表!B:H,2,FALSE)</f>
        <v>CS26</v>
      </c>
      <c r="S1039" s="29" t="str">
        <f>VLOOKUP(G1039,开关状态表!B:H,5,FALSE)</f>
        <v>RX74L</v>
      </c>
      <c r="T1039" s="29" t="str">
        <f>VLOOKUP(G1039,开关状态表!B:H,6,FALSE)</f>
        <v>TY74R</v>
      </c>
      <c r="U1039" s="29">
        <f>VLOOKUP(R1039&amp;"-"&amp;S1039,通道清单!C:L,8,FALSE)</f>
        <v>96</v>
      </c>
      <c r="V1039" s="29">
        <f>VLOOKUP(R1039&amp;"-"&amp;S1039,通道清单!C:L,9,FALSE)</f>
        <v>27440</v>
      </c>
      <c r="W1039" s="29">
        <f>VLOOKUP(R1039&amp;"-"&amp;S1039,通道清单!C:L,10,FALSE)</f>
        <v>27536</v>
      </c>
      <c r="X1039" s="29">
        <f>VLOOKUP(R1039&amp;"-"&amp;T1039,通道清单!C:L,9,FALSE)</f>
        <v>19600</v>
      </c>
      <c r="Y1039" s="29">
        <f>VLOOKUP(R1039&amp;"-"&amp;T1039,通道清单!C:L,10,FALSE)</f>
        <v>19696</v>
      </c>
    </row>
    <row r="1040" ht="15" hidden="1" spans="1:25">
      <c r="A1040" s="29">
        <f t="shared" si="140"/>
        <v>1039</v>
      </c>
      <c r="B1040" s="29" t="str">
        <f t="shared" si="135"/>
        <v>CS26-1-17-[8][8]-OFF20-BW40</v>
      </c>
      <c r="C1040" s="29" t="str">
        <f>R1040&amp;"_BW"&amp;TEXT(O1040-N1040,"000.00")&amp;"_U"&amp;VLOOKUP(R1040&amp;"-"&amp;S1040,通道清单!C:L,5,FALSE)&amp;LEFT("_____",5-LEN(VLOOKUP(R1040&amp;"-"&amp;S1040,通道清单!C:L,4,FALSE)))&amp;VLOOKUP(R1040&amp;"-"&amp;S1040,通道清单!C:L,4,FALSE)&amp;"_S"&amp;TEXT(N1040,"00000.00")&amp;"_E"&amp;TEXT(O1040,"00000.00")&amp;"_D"&amp;VLOOKUP(R1040&amp;"-"&amp;T1040,通道清单!C:L,5,FALSE)&amp;LEFT("_____",5-LEN(VLOOKUP(R1040&amp;"-"&amp;T1040,通道清单!C:L,4,FALSE)))&amp;VLOOKUP(R1040&amp;"-"&amp;T1040,通道清单!C:L,4,FALSE)&amp;"_S"&amp;TEXT(P1040,"00000.00")&amp;"_E"&amp;TEXT(Q1040,"00000.00")</f>
        <v>CS26_BW040.00_UL____X_S27460.00_E27500.00_DR____Y_S19620.00_E19660.00</v>
      </c>
      <c r="D1040" s="29"/>
      <c r="E1040" s="29"/>
      <c r="F1040" s="29"/>
      <c r="G1040" s="29" t="s">
        <v>9163</v>
      </c>
      <c r="H1040" s="29">
        <f>VLOOKUP(G1040,开关状态表!B:I,7,FALSE)</f>
        <v>1</v>
      </c>
      <c r="I1040" s="29">
        <v>20</v>
      </c>
      <c r="J1040" s="161">
        <v>40</v>
      </c>
      <c r="K1040" s="29" t="s">
        <v>8732</v>
      </c>
      <c r="L1040" s="29"/>
      <c r="M1040" s="158" t="s">
        <v>8871</v>
      </c>
      <c r="N1040" s="156">
        <f t="shared" si="136"/>
        <v>27460</v>
      </c>
      <c r="O1040" s="156">
        <f t="shared" si="137"/>
        <v>27500</v>
      </c>
      <c r="P1040" s="156">
        <f t="shared" si="138"/>
        <v>19620</v>
      </c>
      <c r="Q1040" s="156">
        <f t="shared" si="139"/>
        <v>19660</v>
      </c>
      <c r="R1040" s="29" t="str">
        <f>VLOOKUP(VLOOKUP(G1040,开关状态表!B:H,2,FALSE),矩阵信息表!B:H,2,FALSE)</f>
        <v>CS26</v>
      </c>
      <c r="S1040" s="29" t="str">
        <f>VLOOKUP(G1040,开关状态表!B:H,5,FALSE)</f>
        <v>RX74L</v>
      </c>
      <c r="T1040" s="29" t="str">
        <f>VLOOKUP(G1040,开关状态表!B:H,6,FALSE)</f>
        <v>TY74R</v>
      </c>
      <c r="U1040" s="29">
        <f>VLOOKUP(R1040&amp;"-"&amp;S1040,通道清单!C:L,8,FALSE)</f>
        <v>96</v>
      </c>
      <c r="V1040" s="29">
        <f>VLOOKUP(R1040&amp;"-"&amp;S1040,通道清单!C:L,9,FALSE)</f>
        <v>27440</v>
      </c>
      <c r="W1040" s="29">
        <f>VLOOKUP(R1040&amp;"-"&amp;S1040,通道清单!C:L,10,FALSE)</f>
        <v>27536</v>
      </c>
      <c r="X1040" s="29">
        <f>VLOOKUP(R1040&amp;"-"&amp;T1040,通道清单!C:L,9,FALSE)</f>
        <v>19600</v>
      </c>
      <c r="Y1040" s="29">
        <f>VLOOKUP(R1040&amp;"-"&amp;T1040,通道清单!C:L,10,FALSE)</f>
        <v>19696</v>
      </c>
    </row>
    <row r="1041" ht="15" hidden="1" spans="1:25">
      <c r="A1041" s="29">
        <f t="shared" si="140"/>
        <v>1040</v>
      </c>
      <c r="B1041" s="29" t="str">
        <f t="shared" si="135"/>
        <v>CS26-1-17-[8][8]-OFF60-BW36</v>
      </c>
      <c r="C1041" s="29" t="str">
        <f>R1041&amp;"_BW"&amp;TEXT(O1041-N1041,"000.00")&amp;"_U"&amp;VLOOKUP(R1041&amp;"-"&amp;S1041,通道清单!C:L,5,FALSE)&amp;LEFT("_____",5-LEN(VLOOKUP(R1041&amp;"-"&amp;S1041,通道清单!C:L,4,FALSE)))&amp;VLOOKUP(R1041&amp;"-"&amp;S1041,通道清单!C:L,4,FALSE)&amp;"_S"&amp;TEXT(N1041,"00000.00")&amp;"_E"&amp;TEXT(O1041,"00000.00")&amp;"_D"&amp;VLOOKUP(R1041&amp;"-"&amp;T1041,通道清单!C:L,5,FALSE)&amp;LEFT("_____",5-LEN(VLOOKUP(R1041&amp;"-"&amp;T1041,通道清单!C:L,4,FALSE)))&amp;VLOOKUP(R1041&amp;"-"&amp;T1041,通道清单!C:L,4,FALSE)&amp;"_S"&amp;TEXT(P1041,"00000.00")&amp;"_E"&amp;TEXT(Q1041,"00000.00")</f>
        <v>CS26_BW036.00_UL____X_S27500.00_E27536.00_DR____Y_S19660.00_E19696.00</v>
      </c>
      <c r="D1041" s="29"/>
      <c r="E1041" s="29"/>
      <c r="F1041" s="29"/>
      <c r="G1041" s="29" t="s">
        <v>9163</v>
      </c>
      <c r="H1041" s="29">
        <f>VLOOKUP(G1041,开关状态表!B:I,7,FALSE)</f>
        <v>1</v>
      </c>
      <c r="I1041" s="29">
        <v>60</v>
      </c>
      <c r="J1041" s="161">
        <v>36</v>
      </c>
      <c r="K1041" s="29" t="s">
        <v>8732</v>
      </c>
      <c r="L1041" s="29"/>
      <c r="M1041" s="158" t="s">
        <v>9050</v>
      </c>
      <c r="N1041" s="156">
        <f t="shared" si="136"/>
        <v>27500</v>
      </c>
      <c r="O1041" s="156">
        <f t="shared" si="137"/>
        <v>27536</v>
      </c>
      <c r="P1041" s="156">
        <f t="shared" si="138"/>
        <v>19660</v>
      </c>
      <c r="Q1041" s="156">
        <f t="shared" si="139"/>
        <v>19696</v>
      </c>
      <c r="R1041" s="29" t="str">
        <f>VLOOKUP(VLOOKUP(G1041,开关状态表!B:H,2,FALSE),矩阵信息表!B:H,2,FALSE)</f>
        <v>CS26</v>
      </c>
      <c r="S1041" s="29" t="str">
        <f>VLOOKUP(G1041,开关状态表!B:H,5,FALSE)</f>
        <v>RX74L</v>
      </c>
      <c r="T1041" s="29" t="str">
        <f>VLOOKUP(G1041,开关状态表!B:H,6,FALSE)</f>
        <v>TY74R</v>
      </c>
      <c r="U1041" s="29">
        <f>VLOOKUP(R1041&amp;"-"&amp;S1041,通道清单!C:L,8,FALSE)</f>
        <v>96</v>
      </c>
      <c r="V1041" s="29">
        <f>VLOOKUP(R1041&amp;"-"&amp;S1041,通道清单!C:L,9,FALSE)</f>
        <v>27440</v>
      </c>
      <c r="W1041" s="29">
        <f>VLOOKUP(R1041&amp;"-"&amp;S1041,通道清单!C:L,10,FALSE)</f>
        <v>27536</v>
      </c>
      <c r="X1041" s="29">
        <f>VLOOKUP(R1041&amp;"-"&amp;T1041,通道清单!C:L,9,FALSE)</f>
        <v>19600</v>
      </c>
      <c r="Y1041" s="29">
        <f>VLOOKUP(R1041&amp;"-"&amp;T1041,通道清单!C:L,10,FALSE)</f>
        <v>19696</v>
      </c>
    </row>
    <row r="1042" ht="15" hidden="1" spans="1:25">
      <c r="A1042" s="29">
        <f t="shared" si="140"/>
        <v>1041</v>
      </c>
      <c r="B1042" s="29" t="str">
        <f t="shared" si="135"/>
        <v>CS26-1-17-[21][21]-OFF0-BW29.5</v>
      </c>
      <c r="C1042" s="29" t="str">
        <f>R1042&amp;"_BW"&amp;TEXT(O1042-N1042,"000.00")&amp;"_U"&amp;VLOOKUP(R1042&amp;"-"&amp;S1042,通道清单!C:L,5,FALSE)&amp;LEFT("_____",5-LEN(VLOOKUP(R1042&amp;"-"&amp;S1042,通道清单!C:L,4,FALSE)))&amp;VLOOKUP(R1042&amp;"-"&amp;S1042,通道清单!C:L,4,FALSE)&amp;"_S"&amp;TEXT(N1042,"00000.00")&amp;"_E"&amp;TEXT(O1042,"00000.00")&amp;"_D"&amp;VLOOKUP(R1042&amp;"-"&amp;T1042,通道清单!C:L,5,FALSE)&amp;LEFT("_____",5-LEN(VLOOKUP(R1042&amp;"-"&amp;T1042,通道清单!C:L,4,FALSE)))&amp;VLOOKUP(R1042&amp;"-"&amp;T1042,通道清单!C:L,4,FALSE)&amp;"_S"&amp;TEXT(P1042,"00000.00")&amp;"_E"&amp;TEXT(Q1042,"00000.00")</f>
        <v>CS26_BW029.50_UR____X_S27550.00_E27579.50_DL____Y_S19710.00_E19739.50</v>
      </c>
      <c r="D1042" s="29"/>
      <c r="E1042" s="29"/>
      <c r="F1042" s="29"/>
      <c r="G1042" s="29" t="s">
        <v>9164</v>
      </c>
      <c r="H1042" s="29">
        <f>VLOOKUP(G1042,开关状态表!B:I,7,FALSE)</f>
        <v>1</v>
      </c>
      <c r="I1042" s="29">
        <v>0</v>
      </c>
      <c r="J1042" s="161">
        <v>29.5</v>
      </c>
      <c r="K1042" s="29" t="s">
        <v>8732</v>
      </c>
      <c r="L1042" s="29"/>
      <c r="M1042" s="158" t="s">
        <v>8871</v>
      </c>
      <c r="N1042" s="156">
        <f t="shared" si="136"/>
        <v>27550</v>
      </c>
      <c r="O1042" s="156">
        <f t="shared" si="137"/>
        <v>27579.5</v>
      </c>
      <c r="P1042" s="156">
        <f t="shared" si="138"/>
        <v>19710</v>
      </c>
      <c r="Q1042" s="156">
        <f t="shared" si="139"/>
        <v>19739.5</v>
      </c>
      <c r="R1042" s="29" t="str">
        <f>VLOOKUP(VLOOKUP(G1042,开关状态表!B:H,2,FALSE),矩阵信息表!B:H,2,FALSE)</f>
        <v>CS26</v>
      </c>
      <c r="S1042" s="29" t="str">
        <f>VLOOKUP(G1042,开关状态表!B:H,5,FALSE)</f>
        <v>RX75R</v>
      </c>
      <c r="T1042" s="29" t="str">
        <f>VLOOKUP(G1042,开关状态表!B:H,6,FALSE)</f>
        <v>TY75L</v>
      </c>
      <c r="U1042" s="29">
        <f>VLOOKUP(R1042&amp;"-"&amp;S1042,通道清单!C:L,8,FALSE)</f>
        <v>96</v>
      </c>
      <c r="V1042" s="29">
        <f>VLOOKUP(R1042&amp;"-"&amp;S1042,通道清单!C:L,9,FALSE)</f>
        <v>27550</v>
      </c>
      <c r="W1042" s="29">
        <f>VLOOKUP(R1042&amp;"-"&amp;S1042,通道清单!C:L,10,FALSE)</f>
        <v>27646</v>
      </c>
      <c r="X1042" s="29">
        <f>VLOOKUP(R1042&amp;"-"&amp;T1042,通道清单!C:L,9,FALSE)</f>
        <v>19710</v>
      </c>
      <c r="Y1042" s="29">
        <f>VLOOKUP(R1042&amp;"-"&amp;T1042,通道清单!C:L,10,FALSE)</f>
        <v>19806</v>
      </c>
    </row>
    <row r="1043" ht="15" hidden="1" spans="1:25">
      <c r="A1043" s="29">
        <f t="shared" si="140"/>
        <v>1042</v>
      </c>
      <c r="B1043" s="29" t="str">
        <f t="shared" si="135"/>
        <v>CS26-1-17-[21][21]-OFF29.5-BW40</v>
      </c>
      <c r="C1043" s="29" t="str">
        <f>R1043&amp;"_BW"&amp;TEXT(O1043-N1043,"000.00")&amp;"_U"&amp;VLOOKUP(R1043&amp;"-"&amp;S1043,通道清单!C:L,5,FALSE)&amp;LEFT("_____",5-LEN(VLOOKUP(R1043&amp;"-"&amp;S1043,通道清单!C:L,4,FALSE)))&amp;VLOOKUP(R1043&amp;"-"&amp;S1043,通道清单!C:L,4,FALSE)&amp;"_S"&amp;TEXT(N1043,"00000.00")&amp;"_E"&amp;TEXT(O1043,"00000.00")&amp;"_D"&amp;VLOOKUP(R1043&amp;"-"&amp;T1043,通道清单!C:L,5,FALSE)&amp;LEFT("_____",5-LEN(VLOOKUP(R1043&amp;"-"&amp;T1043,通道清单!C:L,4,FALSE)))&amp;VLOOKUP(R1043&amp;"-"&amp;T1043,通道清单!C:L,4,FALSE)&amp;"_S"&amp;TEXT(P1043,"00000.00")&amp;"_E"&amp;TEXT(Q1043,"00000.00")</f>
        <v>CS26_BW040.00_UR____X_S27579.50_E27619.50_DL____Y_S19739.50_E19779.50</v>
      </c>
      <c r="D1043" s="29"/>
      <c r="E1043" s="29"/>
      <c r="F1043" s="29"/>
      <c r="G1043" s="29" t="s">
        <v>9164</v>
      </c>
      <c r="H1043" s="29">
        <f>VLOOKUP(G1043,开关状态表!B:I,7,FALSE)</f>
        <v>1</v>
      </c>
      <c r="I1043" s="29">
        <v>29.5</v>
      </c>
      <c r="J1043" s="161">
        <v>40</v>
      </c>
      <c r="K1043" s="29" t="s">
        <v>8732</v>
      </c>
      <c r="L1043" s="29"/>
      <c r="M1043" s="158" t="s">
        <v>8871</v>
      </c>
      <c r="N1043" s="156">
        <f t="shared" si="136"/>
        <v>27579.5</v>
      </c>
      <c r="O1043" s="156">
        <f t="shared" si="137"/>
        <v>27619.5</v>
      </c>
      <c r="P1043" s="156">
        <f t="shared" si="138"/>
        <v>19739.5</v>
      </c>
      <c r="Q1043" s="156">
        <f t="shared" si="139"/>
        <v>19779.5</v>
      </c>
      <c r="R1043" s="29" t="str">
        <f>VLOOKUP(VLOOKUP(G1043,开关状态表!B:H,2,FALSE),矩阵信息表!B:H,2,FALSE)</f>
        <v>CS26</v>
      </c>
      <c r="S1043" s="29" t="str">
        <f>VLOOKUP(G1043,开关状态表!B:H,5,FALSE)</f>
        <v>RX75R</v>
      </c>
      <c r="T1043" s="29" t="str">
        <f>VLOOKUP(G1043,开关状态表!B:H,6,FALSE)</f>
        <v>TY75L</v>
      </c>
      <c r="U1043" s="29">
        <f>VLOOKUP(R1043&amp;"-"&amp;S1043,通道清单!C:L,8,FALSE)</f>
        <v>96</v>
      </c>
      <c r="V1043" s="29">
        <f>VLOOKUP(R1043&amp;"-"&amp;S1043,通道清单!C:L,9,FALSE)</f>
        <v>27550</v>
      </c>
      <c r="W1043" s="29">
        <f>VLOOKUP(R1043&amp;"-"&amp;S1043,通道清单!C:L,10,FALSE)</f>
        <v>27646</v>
      </c>
      <c r="X1043" s="29">
        <f>VLOOKUP(R1043&amp;"-"&amp;T1043,通道清单!C:L,9,FALSE)</f>
        <v>19710</v>
      </c>
      <c r="Y1043" s="29">
        <f>VLOOKUP(R1043&amp;"-"&amp;T1043,通道清单!C:L,10,FALSE)</f>
        <v>19806</v>
      </c>
    </row>
    <row r="1044" ht="15" hidden="1" spans="1:25">
      <c r="A1044" s="29">
        <f t="shared" si="140"/>
        <v>1043</v>
      </c>
      <c r="B1044" s="29" t="str">
        <f t="shared" si="135"/>
        <v>CS26-1-17-[21][21]-OFF69.5-BW26.5</v>
      </c>
      <c r="C1044" s="29" t="str">
        <f>R1044&amp;"_BW"&amp;TEXT(O1044-N1044,"000.00")&amp;"_U"&amp;VLOOKUP(R1044&amp;"-"&amp;S1044,通道清单!C:L,5,FALSE)&amp;LEFT("_____",5-LEN(VLOOKUP(R1044&amp;"-"&amp;S1044,通道清单!C:L,4,FALSE)))&amp;VLOOKUP(R1044&amp;"-"&amp;S1044,通道清单!C:L,4,FALSE)&amp;"_S"&amp;TEXT(N1044,"00000.00")&amp;"_E"&amp;TEXT(O1044,"00000.00")&amp;"_D"&amp;VLOOKUP(R1044&amp;"-"&amp;T1044,通道清单!C:L,5,FALSE)&amp;LEFT("_____",5-LEN(VLOOKUP(R1044&amp;"-"&amp;T1044,通道清单!C:L,4,FALSE)))&amp;VLOOKUP(R1044&amp;"-"&amp;T1044,通道清单!C:L,4,FALSE)&amp;"_S"&amp;TEXT(P1044,"00000.00")&amp;"_E"&amp;TEXT(Q1044,"00000.00")</f>
        <v>CS26_BW026.50_UR____X_S27619.50_E27646.00_DL____Y_S19779.50_E19806.00</v>
      </c>
      <c r="D1044" s="29"/>
      <c r="E1044" s="29"/>
      <c r="F1044" s="29"/>
      <c r="G1044" s="29" t="s">
        <v>9164</v>
      </c>
      <c r="H1044" s="29">
        <f>VLOOKUP(G1044,开关状态表!B:I,7,FALSE)</f>
        <v>1</v>
      </c>
      <c r="I1044" s="29">
        <v>69.5</v>
      </c>
      <c r="J1044" s="161">
        <v>26.5</v>
      </c>
      <c r="K1044" s="29" t="s">
        <v>8732</v>
      </c>
      <c r="L1044" s="29"/>
      <c r="M1044" s="158" t="s">
        <v>9050</v>
      </c>
      <c r="N1044" s="156">
        <f t="shared" si="136"/>
        <v>27619.5</v>
      </c>
      <c r="O1044" s="156">
        <f t="shared" si="137"/>
        <v>27646</v>
      </c>
      <c r="P1044" s="156">
        <f t="shared" si="138"/>
        <v>19779.5</v>
      </c>
      <c r="Q1044" s="156">
        <f t="shared" si="139"/>
        <v>19806</v>
      </c>
      <c r="R1044" s="29" t="str">
        <f>VLOOKUP(VLOOKUP(G1044,开关状态表!B:H,2,FALSE),矩阵信息表!B:H,2,FALSE)</f>
        <v>CS26</v>
      </c>
      <c r="S1044" s="29" t="str">
        <f>VLOOKUP(G1044,开关状态表!B:H,5,FALSE)</f>
        <v>RX75R</v>
      </c>
      <c r="T1044" s="29" t="str">
        <f>VLOOKUP(G1044,开关状态表!B:H,6,FALSE)</f>
        <v>TY75L</v>
      </c>
      <c r="U1044" s="29">
        <f>VLOOKUP(R1044&amp;"-"&amp;S1044,通道清单!C:L,8,FALSE)</f>
        <v>96</v>
      </c>
      <c r="V1044" s="29">
        <f>VLOOKUP(R1044&amp;"-"&amp;S1044,通道清单!C:L,9,FALSE)</f>
        <v>27550</v>
      </c>
      <c r="W1044" s="29">
        <f>VLOOKUP(R1044&amp;"-"&amp;S1044,通道清单!C:L,10,FALSE)</f>
        <v>27646</v>
      </c>
      <c r="X1044" s="29">
        <f>VLOOKUP(R1044&amp;"-"&amp;T1044,通道清单!C:L,9,FALSE)</f>
        <v>19710</v>
      </c>
      <c r="Y1044" s="29">
        <f>VLOOKUP(R1044&amp;"-"&amp;T1044,通道清单!C:L,10,FALSE)</f>
        <v>19806</v>
      </c>
    </row>
    <row r="1045" ht="15" hidden="1" spans="1:25">
      <c r="A1045" s="29">
        <f t="shared" si="140"/>
        <v>1044</v>
      </c>
      <c r="B1045" s="29" t="str">
        <f t="shared" si="135"/>
        <v>CS26-1-17-[22][22]-OFF0-BW20</v>
      </c>
      <c r="C1045" s="29" t="str">
        <f>R1045&amp;"_BW"&amp;TEXT(O1045-N1045,"000.00")&amp;"_U"&amp;VLOOKUP(R1045&amp;"-"&amp;S1045,通道清单!C:L,5,FALSE)&amp;LEFT("_____",5-LEN(VLOOKUP(R1045&amp;"-"&amp;S1045,通道清单!C:L,4,FALSE)))&amp;VLOOKUP(R1045&amp;"-"&amp;S1045,通道清单!C:L,4,FALSE)&amp;"_S"&amp;TEXT(N1045,"00000.00")&amp;"_E"&amp;TEXT(O1045,"00000.00")&amp;"_D"&amp;VLOOKUP(R1045&amp;"-"&amp;T1045,通道清单!C:L,5,FALSE)&amp;LEFT("_____",5-LEN(VLOOKUP(R1045&amp;"-"&amp;T1045,通道清单!C:L,4,FALSE)))&amp;VLOOKUP(R1045&amp;"-"&amp;T1045,通道清单!C:L,4,FALSE)&amp;"_S"&amp;TEXT(P1045,"00000.00")&amp;"_E"&amp;TEXT(Q1045,"00000.00")</f>
        <v>CS26_BW020.00_UR____X_S28550.00_E28570.00_DL____Y_S19600.00_E19620.00</v>
      </c>
      <c r="D1045" s="29"/>
      <c r="E1045" s="29"/>
      <c r="F1045" s="29"/>
      <c r="G1045" s="29" t="s">
        <v>9165</v>
      </c>
      <c r="H1045" s="29">
        <f>VLOOKUP(G1045,开关状态表!B:I,7,FALSE)</f>
        <v>1</v>
      </c>
      <c r="I1045" s="29">
        <v>0</v>
      </c>
      <c r="J1045" s="161">
        <v>20</v>
      </c>
      <c r="K1045" s="29" t="s">
        <v>8732</v>
      </c>
      <c r="L1045" s="29"/>
      <c r="M1045" s="158" t="s">
        <v>8871</v>
      </c>
      <c r="N1045" s="156">
        <f t="shared" si="136"/>
        <v>28550</v>
      </c>
      <c r="O1045" s="156">
        <f t="shared" si="137"/>
        <v>28570</v>
      </c>
      <c r="P1045" s="156">
        <f t="shared" si="138"/>
        <v>19600</v>
      </c>
      <c r="Q1045" s="156">
        <f t="shared" si="139"/>
        <v>19620</v>
      </c>
      <c r="R1045" s="29" t="str">
        <f>VLOOKUP(VLOOKUP(G1045,开关状态表!B:H,2,FALSE),矩阵信息表!B:H,2,FALSE)</f>
        <v>CS26</v>
      </c>
      <c r="S1045" s="29" t="str">
        <f>VLOOKUP(G1045,开关状态表!B:H,5,FALSE)</f>
        <v>RX76R</v>
      </c>
      <c r="T1045" s="29" t="str">
        <f>VLOOKUP(G1045,开关状态表!B:H,6,FALSE)</f>
        <v>TY76L</v>
      </c>
      <c r="U1045" s="29">
        <f>VLOOKUP(R1045&amp;"-"&amp;S1045,通道清单!C:L,8,FALSE)</f>
        <v>96</v>
      </c>
      <c r="V1045" s="29">
        <f>VLOOKUP(R1045&amp;"-"&amp;S1045,通道清单!C:L,9,FALSE)</f>
        <v>28550</v>
      </c>
      <c r="W1045" s="29">
        <f>VLOOKUP(R1045&amp;"-"&amp;S1045,通道清单!C:L,10,FALSE)</f>
        <v>28646</v>
      </c>
      <c r="X1045" s="29">
        <f>VLOOKUP(R1045&amp;"-"&amp;T1045,通道清单!C:L,9,FALSE)</f>
        <v>19600</v>
      </c>
      <c r="Y1045" s="29">
        <f>VLOOKUP(R1045&amp;"-"&amp;T1045,通道清单!C:L,10,FALSE)</f>
        <v>19696</v>
      </c>
    </row>
    <row r="1046" ht="15" hidden="1" spans="1:25">
      <c r="A1046" s="29">
        <f t="shared" si="140"/>
        <v>1045</v>
      </c>
      <c r="B1046" s="29" t="str">
        <f t="shared" si="135"/>
        <v>CS26-1-17-[22][22]-OFF20-BW40</v>
      </c>
      <c r="C1046" s="29" t="str">
        <f>R1046&amp;"_BW"&amp;TEXT(O1046-N1046,"000.00")&amp;"_U"&amp;VLOOKUP(R1046&amp;"-"&amp;S1046,通道清单!C:L,5,FALSE)&amp;LEFT("_____",5-LEN(VLOOKUP(R1046&amp;"-"&amp;S1046,通道清单!C:L,4,FALSE)))&amp;VLOOKUP(R1046&amp;"-"&amp;S1046,通道清单!C:L,4,FALSE)&amp;"_S"&amp;TEXT(N1046,"00000.00")&amp;"_E"&amp;TEXT(O1046,"00000.00")&amp;"_D"&amp;VLOOKUP(R1046&amp;"-"&amp;T1046,通道清单!C:L,5,FALSE)&amp;LEFT("_____",5-LEN(VLOOKUP(R1046&amp;"-"&amp;T1046,通道清单!C:L,4,FALSE)))&amp;VLOOKUP(R1046&amp;"-"&amp;T1046,通道清单!C:L,4,FALSE)&amp;"_S"&amp;TEXT(P1046,"00000.00")&amp;"_E"&amp;TEXT(Q1046,"00000.00")</f>
        <v>CS26_BW040.00_UR____X_S28570.00_E28610.00_DL____Y_S19620.00_E19660.00</v>
      </c>
      <c r="D1046" s="29"/>
      <c r="E1046" s="29"/>
      <c r="F1046" s="29"/>
      <c r="G1046" s="29" t="s">
        <v>9165</v>
      </c>
      <c r="H1046" s="29">
        <f>VLOOKUP(G1046,开关状态表!B:I,7,FALSE)</f>
        <v>1</v>
      </c>
      <c r="I1046" s="29">
        <v>20</v>
      </c>
      <c r="J1046" s="161">
        <v>40</v>
      </c>
      <c r="K1046" s="29" t="s">
        <v>8732</v>
      </c>
      <c r="L1046" s="29"/>
      <c r="M1046" s="158" t="s">
        <v>8871</v>
      </c>
      <c r="N1046" s="156">
        <f t="shared" si="136"/>
        <v>28570</v>
      </c>
      <c r="O1046" s="156">
        <f t="shared" si="137"/>
        <v>28610</v>
      </c>
      <c r="P1046" s="156">
        <f t="shared" si="138"/>
        <v>19620</v>
      </c>
      <c r="Q1046" s="156">
        <f t="shared" si="139"/>
        <v>19660</v>
      </c>
      <c r="R1046" s="29" t="str">
        <f>VLOOKUP(VLOOKUP(G1046,开关状态表!B:H,2,FALSE),矩阵信息表!B:H,2,FALSE)</f>
        <v>CS26</v>
      </c>
      <c r="S1046" s="29" t="str">
        <f>VLOOKUP(G1046,开关状态表!B:H,5,FALSE)</f>
        <v>RX76R</v>
      </c>
      <c r="T1046" s="29" t="str">
        <f>VLOOKUP(G1046,开关状态表!B:H,6,FALSE)</f>
        <v>TY76L</v>
      </c>
      <c r="U1046" s="29">
        <f>VLOOKUP(R1046&amp;"-"&amp;S1046,通道清单!C:L,8,FALSE)</f>
        <v>96</v>
      </c>
      <c r="V1046" s="29">
        <f>VLOOKUP(R1046&amp;"-"&amp;S1046,通道清单!C:L,9,FALSE)</f>
        <v>28550</v>
      </c>
      <c r="W1046" s="29">
        <f>VLOOKUP(R1046&amp;"-"&amp;S1046,通道清单!C:L,10,FALSE)</f>
        <v>28646</v>
      </c>
      <c r="X1046" s="29">
        <f>VLOOKUP(R1046&amp;"-"&amp;T1046,通道清单!C:L,9,FALSE)</f>
        <v>19600</v>
      </c>
      <c r="Y1046" s="29">
        <f>VLOOKUP(R1046&amp;"-"&amp;T1046,通道清单!C:L,10,FALSE)</f>
        <v>19696</v>
      </c>
    </row>
    <row r="1047" ht="15" hidden="1" spans="1:25">
      <c r="A1047" s="29">
        <f t="shared" si="140"/>
        <v>1046</v>
      </c>
      <c r="B1047" s="29" t="str">
        <f t="shared" si="135"/>
        <v>CS26-1-17-[22][22]-OFF60-BW36</v>
      </c>
      <c r="C1047" s="29" t="str">
        <f>R1047&amp;"_BW"&amp;TEXT(O1047-N1047,"000.00")&amp;"_U"&amp;VLOOKUP(R1047&amp;"-"&amp;S1047,通道清单!C:L,5,FALSE)&amp;LEFT("_____",5-LEN(VLOOKUP(R1047&amp;"-"&amp;S1047,通道清单!C:L,4,FALSE)))&amp;VLOOKUP(R1047&amp;"-"&amp;S1047,通道清单!C:L,4,FALSE)&amp;"_S"&amp;TEXT(N1047,"00000.00")&amp;"_E"&amp;TEXT(O1047,"00000.00")&amp;"_D"&amp;VLOOKUP(R1047&amp;"-"&amp;T1047,通道清单!C:L,5,FALSE)&amp;LEFT("_____",5-LEN(VLOOKUP(R1047&amp;"-"&amp;T1047,通道清单!C:L,4,FALSE)))&amp;VLOOKUP(R1047&amp;"-"&amp;T1047,通道清单!C:L,4,FALSE)&amp;"_S"&amp;TEXT(P1047,"00000.00")&amp;"_E"&amp;TEXT(Q1047,"00000.00")</f>
        <v>CS26_BW036.00_UR____X_S28610.00_E28646.00_DL____Y_S19660.00_E19696.00</v>
      </c>
      <c r="D1047" s="29"/>
      <c r="E1047" s="29"/>
      <c r="F1047" s="29"/>
      <c r="G1047" s="29" t="s">
        <v>9165</v>
      </c>
      <c r="H1047" s="29">
        <f>VLOOKUP(G1047,开关状态表!B:I,7,FALSE)</f>
        <v>1</v>
      </c>
      <c r="I1047" s="29">
        <v>60</v>
      </c>
      <c r="J1047" s="161">
        <v>36</v>
      </c>
      <c r="K1047" s="29" t="s">
        <v>8732</v>
      </c>
      <c r="L1047" s="29"/>
      <c r="M1047" s="158" t="s">
        <v>9050</v>
      </c>
      <c r="N1047" s="156">
        <f t="shared" si="136"/>
        <v>28610</v>
      </c>
      <c r="O1047" s="156">
        <f t="shared" si="137"/>
        <v>28646</v>
      </c>
      <c r="P1047" s="156">
        <f t="shared" si="138"/>
        <v>19660</v>
      </c>
      <c r="Q1047" s="156">
        <f t="shared" si="139"/>
        <v>19696</v>
      </c>
      <c r="R1047" s="29" t="str">
        <f>VLOOKUP(VLOOKUP(G1047,开关状态表!B:H,2,FALSE),矩阵信息表!B:H,2,FALSE)</f>
        <v>CS26</v>
      </c>
      <c r="S1047" s="29" t="str">
        <f>VLOOKUP(G1047,开关状态表!B:H,5,FALSE)</f>
        <v>RX76R</v>
      </c>
      <c r="T1047" s="29" t="str">
        <f>VLOOKUP(G1047,开关状态表!B:H,6,FALSE)</f>
        <v>TY76L</v>
      </c>
      <c r="U1047" s="29">
        <f>VLOOKUP(R1047&amp;"-"&amp;S1047,通道清单!C:L,8,FALSE)</f>
        <v>96</v>
      </c>
      <c r="V1047" s="29">
        <f>VLOOKUP(R1047&amp;"-"&amp;S1047,通道清单!C:L,9,FALSE)</f>
        <v>28550</v>
      </c>
      <c r="W1047" s="29">
        <f>VLOOKUP(R1047&amp;"-"&amp;S1047,通道清单!C:L,10,FALSE)</f>
        <v>28646</v>
      </c>
      <c r="X1047" s="29">
        <f>VLOOKUP(R1047&amp;"-"&amp;T1047,通道清单!C:L,9,FALSE)</f>
        <v>19600</v>
      </c>
      <c r="Y1047" s="29">
        <f>VLOOKUP(R1047&amp;"-"&amp;T1047,通道清单!C:L,10,FALSE)</f>
        <v>19696</v>
      </c>
    </row>
    <row r="1048" ht="15" hidden="1" spans="1:25">
      <c r="A1048" s="29">
        <f t="shared" si="140"/>
        <v>1047</v>
      </c>
      <c r="B1048" s="29" t="str">
        <f t="shared" si="135"/>
        <v>CS26-1-17-[23][23]-OFF0-BW48</v>
      </c>
      <c r="C1048" s="29" t="str">
        <f>R1048&amp;"_BW"&amp;TEXT(O1048-N1048,"000.00")&amp;"_U"&amp;VLOOKUP(R1048&amp;"-"&amp;S1048,通道清单!C:L,5,FALSE)&amp;LEFT("_____",5-LEN(VLOOKUP(R1048&amp;"-"&amp;S1048,通道清单!C:L,4,FALSE)))&amp;VLOOKUP(R1048&amp;"-"&amp;S1048,通道清单!C:L,4,FALSE)&amp;"_S"&amp;TEXT(N1048,"00000.00")&amp;"_E"&amp;TEXT(O1048,"00000.00")&amp;"_D"&amp;VLOOKUP(R1048&amp;"-"&amp;T1048,通道清单!C:L,5,FALSE)&amp;LEFT("_____",5-LEN(VLOOKUP(R1048&amp;"-"&amp;T1048,通道清单!C:L,4,FALSE)))&amp;VLOOKUP(R1048&amp;"-"&amp;T1048,通道清单!C:L,4,FALSE)&amp;"_S"&amp;TEXT(P1048,"00000.00")&amp;"_E"&amp;TEXT(Q1048,"00000.00")</f>
        <v>CS26_BW048.00_UR____X_S27288.00_E27336.00_DL____Y_S19448.00_E19496.00</v>
      </c>
      <c r="D1048" s="29"/>
      <c r="E1048" s="29"/>
      <c r="F1048" s="29"/>
      <c r="G1048" s="29" t="s">
        <v>9166</v>
      </c>
      <c r="H1048" s="29">
        <f>VLOOKUP(G1048,开关状态表!B:I,7,FALSE)</f>
        <v>1</v>
      </c>
      <c r="I1048" s="29">
        <v>0</v>
      </c>
      <c r="J1048" s="161">
        <v>48</v>
      </c>
      <c r="K1048" s="29" t="s">
        <v>8732</v>
      </c>
      <c r="L1048" s="29"/>
      <c r="M1048" s="158" t="s">
        <v>8871</v>
      </c>
      <c r="N1048" s="156">
        <f t="shared" si="136"/>
        <v>27288</v>
      </c>
      <c r="O1048" s="156">
        <f t="shared" si="137"/>
        <v>27336</v>
      </c>
      <c r="P1048" s="156">
        <f t="shared" si="138"/>
        <v>19448</v>
      </c>
      <c r="Q1048" s="156">
        <f t="shared" si="139"/>
        <v>19496</v>
      </c>
      <c r="R1048" s="29" t="str">
        <f>VLOOKUP(VLOOKUP(G1048,开关状态表!B:H,2,FALSE),矩阵信息表!B:H,2,FALSE)</f>
        <v>CS26</v>
      </c>
      <c r="S1048" s="29" t="str">
        <f>VLOOKUP(G1048,开关状态表!B:H,5,FALSE)</f>
        <v>RX77R</v>
      </c>
      <c r="T1048" s="29" t="str">
        <f>VLOOKUP(G1048,开关状态表!B:H,6,FALSE)</f>
        <v>TY77L</v>
      </c>
      <c r="U1048" s="29">
        <f>VLOOKUP(R1048&amp;"-"&amp;S1048,通道清单!C:L,8,FALSE)</f>
        <v>132</v>
      </c>
      <c r="V1048" s="29">
        <f>VLOOKUP(R1048&amp;"-"&amp;S1048,通道清单!C:L,9,FALSE)</f>
        <v>27288</v>
      </c>
      <c r="W1048" s="29">
        <f>VLOOKUP(R1048&amp;"-"&amp;S1048,通道清单!C:L,10,FALSE)</f>
        <v>27420</v>
      </c>
      <c r="X1048" s="29">
        <f>VLOOKUP(R1048&amp;"-"&amp;T1048,通道清单!C:L,9,FALSE)</f>
        <v>19448</v>
      </c>
      <c r="Y1048" s="29">
        <f>VLOOKUP(R1048&amp;"-"&amp;T1048,通道清单!C:L,10,FALSE)</f>
        <v>19580</v>
      </c>
    </row>
    <row r="1049" ht="15" hidden="1" spans="1:25">
      <c r="A1049" s="29">
        <f t="shared" si="140"/>
        <v>1048</v>
      </c>
      <c r="B1049" s="29" t="str">
        <f t="shared" si="135"/>
        <v>CS26-1-17-[23][23]-OFF56-BW40</v>
      </c>
      <c r="C1049" s="29" t="str">
        <f>R1049&amp;"_BW"&amp;TEXT(O1049-N1049,"000.00")&amp;"_U"&amp;VLOOKUP(R1049&amp;"-"&amp;S1049,通道清单!C:L,5,FALSE)&amp;LEFT("_____",5-LEN(VLOOKUP(R1049&amp;"-"&amp;S1049,通道清单!C:L,4,FALSE)))&amp;VLOOKUP(R1049&amp;"-"&amp;S1049,通道清单!C:L,4,FALSE)&amp;"_S"&amp;TEXT(N1049,"00000.00")&amp;"_E"&amp;TEXT(O1049,"00000.00")&amp;"_D"&amp;VLOOKUP(R1049&amp;"-"&amp;T1049,通道清单!C:L,5,FALSE)&amp;LEFT("_____",5-LEN(VLOOKUP(R1049&amp;"-"&amp;T1049,通道清单!C:L,4,FALSE)))&amp;VLOOKUP(R1049&amp;"-"&amp;T1049,通道清单!C:L,4,FALSE)&amp;"_S"&amp;TEXT(P1049,"00000.00")&amp;"_E"&amp;TEXT(Q1049,"00000.00")</f>
        <v>CS26_BW040.00_UR____X_S27344.00_E27384.00_DL____Y_S19504.00_E19544.00</v>
      </c>
      <c r="D1049" s="29"/>
      <c r="E1049" s="29"/>
      <c r="F1049" s="29"/>
      <c r="G1049" s="29" t="s">
        <v>9166</v>
      </c>
      <c r="H1049" s="29">
        <f>VLOOKUP(G1049,开关状态表!B:I,7,FALSE)</f>
        <v>1</v>
      </c>
      <c r="I1049" s="29">
        <v>56</v>
      </c>
      <c r="J1049" s="161">
        <v>40</v>
      </c>
      <c r="K1049" s="29" t="s">
        <v>8732</v>
      </c>
      <c r="L1049" s="29"/>
      <c r="M1049" s="158" t="s">
        <v>8871</v>
      </c>
      <c r="N1049" s="156">
        <f t="shared" si="136"/>
        <v>27344</v>
      </c>
      <c r="O1049" s="156">
        <f t="shared" si="137"/>
        <v>27384</v>
      </c>
      <c r="P1049" s="156">
        <f t="shared" si="138"/>
        <v>19504</v>
      </c>
      <c r="Q1049" s="156">
        <f t="shared" si="139"/>
        <v>19544</v>
      </c>
      <c r="R1049" s="29" t="str">
        <f>VLOOKUP(VLOOKUP(G1049,开关状态表!B:H,2,FALSE),矩阵信息表!B:H,2,FALSE)</f>
        <v>CS26</v>
      </c>
      <c r="S1049" s="29" t="str">
        <f>VLOOKUP(G1049,开关状态表!B:H,5,FALSE)</f>
        <v>RX77R</v>
      </c>
      <c r="T1049" s="29" t="str">
        <f>VLOOKUP(G1049,开关状态表!B:H,6,FALSE)</f>
        <v>TY77L</v>
      </c>
      <c r="U1049" s="29">
        <f>VLOOKUP(R1049&amp;"-"&amp;S1049,通道清单!C:L,8,FALSE)</f>
        <v>132</v>
      </c>
      <c r="V1049" s="29">
        <f>VLOOKUP(R1049&amp;"-"&amp;S1049,通道清单!C:L,9,FALSE)</f>
        <v>27288</v>
      </c>
      <c r="W1049" s="29">
        <f>VLOOKUP(R1049&amp;"-"&amp;S1049,通道清单!C:L,10,FALSE)</f>
        <v>27420</v>
      </c>
      <c r="X1049" s="29">
        <f>VLOOKUP(R1049&amp;"-"&amp;T1049,通道清单!C:L,9,FALSE)</f>
        <v>19448</v>
      </c>
      <c r="Y1049" s="29">
        <f>VLOOKUP(R1049&amp;"-"&amp;T1049,通道清单!C:L,10,FALSE)</f>
        <v>19580</v>
      </c>
    </row>
    <row r="1050" ht="15" hidden="1" spans="1:25">
      <c r="A1050" s="29">
        <f t="shared" si="140"/>
        <v>1049</v>
      </c>
      <c r="B1050" s="29" t="str">
        <f t="shared" si="135"/>
        <v>CS26-1-17-[23][23]-OFF96-BW36</v>
      </c>
      <c r="C1050" s="29" t="str">
        <f>R1050&amp;"_BW"&amp;TEXT(O1050-N1050,"000.00")&amp;"_U"&amp;VLOOKUP(R1050&amp;"-"&amp;S1050,通道清单!C:L,5,FALSE)&amp;LEFT("_____",5-LEN(VLOOKUP(R1050&amp;"-"&amp;S1050,通道清单!C:L,4,FALSE)))&amp;VLOOKUP(R1050&amp;"-"&amp;S1050,通道清单!C:L,4,FALSE)&amp;"_S"&amp;TEXT(N1050,"00000.00")&amp;"_E"&amp;TEXT(O1050,"00000.00")&amp;"_D"&amp;VLOOKUP(R1050&amp;"-"&amp;T1050,通道清单!C:L,5,FALSE)&amp;LEFT("_____",5-LEN(VLOOKUP(R1050&amp;"-"&amp;T1050,通道清单!C:L,4,FALSE)))&amp;VLOOKUP(R1050&amp;"-"&amp;T1050,通道清单!C:L,4,FALSE)&amp;"_S"&amp;TEXT(P1050,"00000.00")&amp;"_E"&amp;TEXT(Q1050,"00000.00")</f>
        <v>CS26_BW036.00_UR____X_S27384.00_E27420.00_DL____Y_S19544.00_E19580.00</v>
      </c>
      <c r="D1050" s="29"/>
      <c r="E1050" s="29"/>
      <c r="F1050" s="29"/>
      <c r="G1050" s="29" t="s">
        <v>9166</v>
      </c>
      <c r="H1050" s="29">
        <f>VLOOKUP(G1050,开关状态表!B:I,7,FALSE)</f>
        <v>1</v>
      </c>
      <c r="I1050" s="29">
        <v>96</v>
      </c>
      <c r="J1050" s="161">
        <v>36</v>
      </c>
      <c r="K1050" s="29" t="s">
        <v>8732</v>
      </c>
      <c r="L1050" s="29"/>
      <c r="M1050" s="158" t="s">
        <v>9050</v>
      </c>
      <c r="N1050" s="156">
        <f t="shared" si="136"/>
        <v>27384</v>
      </c>
      <c r="O1050" s="156">
        <f t="shared" si="137"/>
        <v>27420</v>
      </c>
      <c r="P1050" s="156">
        <f t="shared" si="138"/>
        <v>19544</v>
      </c>
      <c r="Q1050" s="156">
        <f t="shared" si="139"/>
        <v>19580</v>
      </c>
      <c r="R1050" s="29" t="str">
        <f>VLOOKUP(VLOOKUP(G1050,开关状态表!B:H,2,FALSE),矩阵信息表!B:H,2,FALSE)</f>
        <v>CS26</v>
      </c>
      <c r="S1050" s="29" t="str">
        <f>VLOOKUP(G1050,开关状态表!B:H,5,FALSE)</f>
        <v>RX77R</v>
      </c>
      <c r="T1050" s="29" t="str">
        <f>VLOOKUP(G1050,开关状态表!B:H,6,FALSE)</f>
        <v>TY77L</v>
      </c>
      <c r="U1050" s="29">
        <f>VLOOKUP(R1050&amp;"-"&amp;S1050,通道清单!C:L,8,FALSE)</f>
        <v>132</v>
      </c>
      <c r="V1050" s="29">
        <f>VLOOKUP(R1050&amp;"-"&amp;S1050,通道清单!C:L,9,FALSE)</f>
        <v>27288</v>
      </c>
      <c r="W1050" s="29">
        <f>VLOOKUP(R1050&amp;"-"&amp;S1050,通道清单!C:L,10,FALSE)</f>
        <v>27420</v>
      </c>
      <c r="X1050" s="29">
        <f>VLOOKUP(R1050&amp;"-"&amp;T1050,通道清单!C:L,9,FALSE)</f>
        <v>19448</v>
      </c>
      <c r="Y1050" s="29">
        <f>VLOOKUP(R1050&amp;"-"&amp;T1050,通道清单!C:L,10,FALSE)</f>
        <v>19580</v>
      </c>
    </row>
    <row r="1051" ht="15" hidden="1" spans="1:25">
      <c r="A1051" s="29">
        <f t="shared" si="140"/>
        <v>1050</v>
      </c>
      <c r="B1051" s="29" t="str">
        <f t="shared" si="135"/>
        <v>CS26-1-17-[24][24]-OFF0-BW48</v>
      </c>
      <c r="C1051" s="29" t="str">
        <f>R1051&amp;"_BW"&amp;TEXT(O1051-N1051,"000.00")&amp;"_U"&amp;VLOOKUP(R1051&amp;"-"&amp;S1051,通道清单!C:L,5,FALSE)&amp;LEFT("_____",5-LEN(VLOOKUP(R1051&amp;"-"&amp;S1051,通道清单!C:L,4,FALSE)))&amp;VLOOKUP(R1051&amp;"-"&amp;S1051,通道清单!C:L,4,FALSE)&amp;"_S"&amp;TEXT(N1051,"00000.00")&amp;"_E"&amp;TEXT(O1051,"00000.00")&amp;"_D"&amp;VLOOKUP(R1051&amp;"-"&amp;T1051,通道清单!C:L,5,FALSE)&amp;LEFT("_____",5-LEN(VLOOKUP(R1051&amp;"-"&amp;T1051,通道清单!C:L,4,FALSE)))&amp;VLOOKUP(R1051&amp;"-"&amp;T1051,通道清单!C:L,4,FALSE)&amp;"_S"&amp;TEXT(P1051,"00000.00")&amp;"_E"&amp;TEXT(Q1051,"00000.00")</f>
        <v>CS26_BW048.00_UR____X_S27116.00_E27164.00_DL____Y_S19276.00_E19324.00</v>
      </c>
      <c r="D1051" s="29"/>
      <c r="E1051" s="29"/>
      <c r="F1051" s="29"/>
      <c r="G1051" s="29" t="s">
        <v>9167</v>
      </c>
      <c r="H1051" s="29">
        <f>VLOOKUP(G1051,开关状态表!B:I,7,FALSE)</f>
        <v>1</v>
      </c>
      <c r="I1051" s="29">
        <v>0</v>
      </c>
      <c r="J1051" s="161">
        <v>48</v>
      </c>
      <c r="K1051" s="29" t="s">
        <v>8732</v>
      </c>
      <c r="L1051" s="29"/>
      <c r="M1051" s="158" t="s">
        <v>8871</v>
      </c>
      <c r="N1051" s="156">
        <f t="shared" si="136"/>
        <v>27116</v>
      </c>
      <c r="O1051" s="156">
        <f t="shared" si="137"/>
        <v>27164</v>
      </c>
      <c r="P1051" s="156">
        <f t="shared" si="138"/>
        <v>19276</v>
      </c>
      <c r="Q1051" s="156">
        <f t="shared" si="139"/>
        <v>19324</v>
      </c>
      <c r="R1051" s="29" t="str">
        <f>VLOOKUP(VLOOKUP(G1051,开关状态表!B:H,2,FALSE),矩阵信息表!B:H,2,FALSE)</f>
        <v>CS26</v>
      </c>
      <c r="S1051" s="29" t="str">
        <f>VLOOKUP(G1051,开关状态表!B:H,5,FALSE)</f>
        <v>RX78R</v>
      </c>
      <c r="T1051" s="29" t="str">
        <f>VLOOKUP(G1051,开关状态表!B:H,6,FALSE)</f>
        <v>TY78L</v>
      </c>
      <c r="U1051" s="29">
        <f>VLOOKUP(R1051&amp;"-"&amp;S1051,通道清单!C:L,8,FALSE)</f>
        <v>132</v>
      </c>
      <c r="V1051" s="29">
        <f>VLOOKUP(R1051&amp;"-"&amp;S1051,通道清单!C:L,9,FALSE)</f>
        <v>27116</v>
      </c>
      <c r="W1051" s="29">
        <f>VLOOKUP(R1051&amp;"-"&amp;S1051,通道清单!C:L,10,FALSE)</f>
        <v>27248</v>
      </c>
      <c r="X1051" s="29">
        <f>VLOOKUP(R1051&amp;"-"&amp;T1051,通道清单!C:L,9,FALSE)</f>
        <v>19276</v>
      </c>
      <c r="Y1051" s="29">
        <f>VLOOKUP(R1051&amp;"-"&amp;T1051,通道清单!C:L,10,FALSE)</f>
        <v>19408</v>
      </c>
    </row>
    <row r="1052" ht="15" hidden="1" spans="1:25">
      <c r="A1052" s="29">
        <f t="shared" si="140"/>
        <v>1051</v>
      </c>
      <c r="B1052" s="29" t="str">
        <f t="shared" si="135"/>
        <v>CS26-1-17-[24][24]-OFF56-BW40</v>
      </c>
      <c r="C1052" s="29" t="str">
        <f>R1052&amp;"_BW"&amp;TEXT(O1052-N1052,"000.00")&amp;"_U"&amp;VLOOKUP(R1052&amp;"-"&amp;S1052,通道清单!C:L,5,FALSE)&amp;LEFT("_____",5-LEN(VLOOKUP(R1052&amp;"-"&amp;S1052,通道清单!C:L,4,FALSE)))&amp;VLOOKUP(R1052&amp;"-"&amp;S1052,通道清单!C:L,4,FALSE)&amp;"_S"&amp;TEXT(N1052,"00000.00")&amp;"_E"&amp;TEXT(O1052,"00000.00")&amp;"_D"&amp;VLOOKUP(R1052&amp;"-"&amp;T1052,通道清单!C:L,5,FALSE)&amp;LEFT("_____",5-LEN(VLOOKUP(R1052&amp;"-"&amp;T1052,通道清单!C:L,4,FALSE)))&amp;VLOOKUP(R1052&amp;"-"&amp;T1052,通道清单!C:L,4,FALSE)&amp;"_S"&amp;TEXT(P1052,"00000.00")&amp;"_E"&amp;TEXT(Q1052,"00000.00")</f>
        <v>CS26_BW040.00_UR____X_S27172.00_E27212.00_DL____Y_S19332.00_E19372.00</v>
      </c>
      <c r="D1052" s="29"/>
      <c r="E1052" s="29"/>
      <c r="F1052" s="29"/>
      <c r="G1052" s="29" t="s">
        <v>9167</v>
      </c>
      <c r="H1052" s="29">
        <f>VLOOKUP(G1052,开关状态表!B:I,7,FALSE)</f>
        <v>1</v>
      </c>
      <c r="I1052" s="29">
        <v>56</v>
      </c>
      <c r="J1052" s="161">
        <v>40</v>
      </c>
      <c r="K1052" s="29" t="s">
        <v>8732</v>
      </c>
      <c r="L1052" s="29"/>
      <c r="M1052" s="158" t="s">
        <v>8871</v>
      </c>
      <c r="N1052" s="156">
        <f t="shared" si="136"/>
        <v>27172</v>
      </c>
      <c r="O1052" s="156">
        <f t="shared" si="137"/>
        <v>27212</v>
      </c>
      <c r="P1052" s="156">
        <f t="shared" si="138"/>
        <v>19332</v>
      </c>
      <c r="Q1052" s="156">
        <f t="shared" si="139"/>
        <v>19372</v>
      </c>
      <c r="R1052" s="29" t="str">
        <f>VLOOKUP(VLOOKUP(G1052,开关状态表!B:H,2,FALSE),矩阵信息表!B:H,2,FALSE)</f>
        <v>CS26</v>
      </c>
      <c r="S1052" s="29" t="str">
        <f>VLOOKUP(G1052,开关状态表!B:H,5,FALSE)</f>
        <v>RX78R</v>
      </c>
      <c r="T1052" s="29" t="str">
        <f>VLOOKUP(G1052,开关状态表!B:H,6,FALSE)</f>
        <v>TY78L</v>
      </c>
      <c r="U1052" s="29">
        <f>VLOOKUP(R1052&amp;"-"&amp;S1052,通道清单!C:L,8,FALSE)</f>
        <v>132</v>
      </c>
      <c r="V1052" s="29">
        <f>VLOOKUP(R1052&amp;"-"&amp;S1052,通道清单!C:L,9,FALSE)</f>
        <v>27116</v>
      </c>
      <c r="W1052" s="29">
        <f>VLOOKUP(R1052&amp;"-"&amp;S1052,通道清单!C:L,10,FALSE)</f>
        <v>27248</v>
      </c>
      <c r="X1052" s="29">
        <f>VLOOKUP(R1052&amp;"-"&amp;T1052,通道清单!C:L,9,FALSE)</f>
        <v>19276</v>
      </c>
      <c r="Y1052" s="29">
        <f>VLOOKUP(R1052&amp;"-"&amp;T1052,通道清单!C:L,10,FALSE)</f>
        <v>19408</v>
      </c>
    </row>
    <row r="1053" ht="15" hidden="1" spans="1:25">
      <c r="A1053" s="29">
        <f t="shared" si="140"/>
        <v>1052</v>
      </c>
      <c r="B1053" s="29" t="str">
        <f t="shared" si="135"/>
        <v>CS26-1-17-[24][24]-OFF96-BW36</v>
      </c>
      <c r="C1053" s="29" t="str">
        <f>R1053&amp;"_BW"&amp;TEXT(O1053-N1053,"000.00")&amp;"_U"&amp;VLOOKUP(R1053&amp;"-"&amp;S1053,通道清单!C:L,5,FALSE)&amp;LEFT("_____",5-LEN(VLOOKUP(R1053&amp;"-"&amp;S1053,通道清单!C:L,4,FALSE)))&amp;VLOOKUP(R1053&amp;"-"&amp;S1053,通道清单!C:L,4,FALSE)&amp;"_S"&amp;TEXT(N1053,"00000.00")&amp;"_E"&amp;TEXT(O1053,"00000.00")&amp;"_D"&amp;VLOOKUP(R1053&amp;"-"&amp;T1053,通道清单!C:L,5,FALSE)&amp;LEFT("_____",5-LEN(VLOOKUP(R1053&amp;"-"&amp;T1053,通道清单!C:L,4,FALSE)))&amp;VLOOKUP(R1053&amp;"-"&amp;T1053,通道清单!C:L,4,FALSE)&amp;"_S"&amp;TEXT(P1053,"00000.00")&amp;"_E"&amp;TEXT(Q1053,"00000.00")</f>
        <v>CS26_BW036.00_UR____X_S27212.00_E27248.00_DL____Y_S19372.00_E19408.00</v>
      </c>
      <c r="D1053" s="29"/>
      <c r="E1053" s="29"/>
      <c r="F1053" s="29"/>
      <c r="G1053" s="29" t="s">
        <v>9167</v>
      </c>
      <c r="H1053" s="29">
        <f>VLOOKUP(G1053,开关状态表!B:I,7,FALSE)</f>
        <v>1</v>
      </c>
      <c r="I1053" s="29">
        <v>96</v>
      </c>
      <c r="J1053" s="161">
        <v>36</v>
      </c>
      <c r="K1053" s="29" t="s">
        <v>8732</v>
      </c>
      <c r="L1053" s="29"/>
      <c r="M1053" s="158" t="s">
        <v>9050</v>
      </c>
      <c r="N1053" s="156">
        <f t="shared" si="136"/>
        <v>27212</v>
      </c>
      <c r="O1053" s="156">
        <f t="shared" si="137"/>
        <v>27248</v>
      </c>
      <c r="P1053" s="156">
        <f t="shared" si="138"/>
        <v>19372</v>
      </c>
      <c r="Q1053" s="156">
        <f t="shared" si="139"/>
        <v>19408</v>
      </c>
      <c r="R1053" s="29" t="str">
        <f>VLOOKUP(VLOOKUP(G1053,开关状态表!B:H,2,FALSE),矩阵信息表!B:H,2,FALSE)</f>
        <v>CS26</v>
      </c>
      <c r="S1053" s="29" t="str">
        <f>VLOOKUP(G1053,开关状态表!B:H,5,FALSE)</f>
        <v>RX78R</v>
      </c>
      <c r="T1053" s="29" t="str">
        <f>VLOOKUP(G1053,开关状态表!B:H,6,FALSE)</f>
        <v>TY78L</v>
      </c>
      <c r="U1053" s="29">
        <f>VLOOKUP(R1053&amp;"-"&amp;S1053,通道清单!C:L,8,FALSE)</f>
        <v>132</v>
      </c>
      <c r="V1053" s="29">
        <f>VLOOKUP(R1053&amp;"-"&amp;S1053,通道清单!C:L,9,FALSE)</f>
        <v>27116</v>
      </c>
      <c r="W1053" s="29">
        <f>VLOOKUP(R1053&amp;"-"&amp;S1053,通道清单!C:L,10,FALSE)</f>
        <v>27248</v>
      </c>
      <c r="X1053" s="29">
        <f>VLOOKUP(R1053&amp;"-"&amp;T1053,通道清单!C:L,9,FALSE)</f>
        <v>19276</v>
      </c>
      <c r="Y1053" s="29">
        <f>VLOOKUP(R1053&amp;"-"&amp;T1053,通道清单!C:L,10,FALSE)</f>
        <v>19408</v>
      </c>
    </row>
    <row r="1054" ht="15" hidden="1" spans="1:25">
      <c r="A1054" s="29">
        <f t="shared" si="140"/>
        <v>1053</v>
      </c>
      <c r="B1054" s="29" t="str">
        <f t="shared" si="135"/>
        <v>CS26-1-17-[9][9]-OFF0-BW20</v>
      </c>
      <c r="C1054" s="29" t="str">
        <f>R1054&amp;"_BW"&amp;TEXT(O1054-N1054,"000.00")&amp;"_U"&amp;VLOOKUP(R1054&amp;"-"&amp;S1054,通道清单!C:L,5,FALSE)&amp;LEFT("_____",5-LEN(VLOOKUP(R1054&amp;"-"&amp;S1054,通道清单!C:L,4,FALSE)))&amp;VLOOKUP(R1054&amp;"-"&amp;S1054,通道清单!C:L,4,FALSE)&amp;"_S"&amp;TEXT(N1054,"00000.00")&amp;"_E"&amp;TEXT(O1054,"00000.00")&amp;"_D"&amp;VLOOKUP(R1054&amp;"-"&amp;T1054,通道清单!C:L,5,FALSE)&amp;LEFT("_____",5-LEN(VLOOKUP(R1054&amp;"-"&amp;T1054,通道清单!C:L,4,FALSE)))&amp;VLOOKUP(R1054&amp;"-"&amp;T1054,通道清单!C:L,4,FALSE)&amp;"_S"&amp;TEXT(P1054,"00000.00")&amp;"_E"&amp;TEXT(Q1054,"00000.00")</f>
        <v>CS26_BW020.00_UL____X_S28906.00_E28926.00_DR____Y_S19956.00_E19976.00</v>
      </c>
      <c r="D1054" s="29"/>
      <c r="E1054" s="29"/>
      <c r="F1054" s="29"/>
      <c r="G1054" s="29" t="s">
        <v>9168</v>
      </c>
      <c r="H1054" s="29">
        <f>VLOOKUP(G1054,开关状态表!B:I,7,FALSE)</f>
        <v>1</v>
      </c>
      <c r="I1054" s="29">
        <v>0</v>
      </c>
      <c r="J1054" s="161">
        <v>20</v>
      </c>
      <c r="K1054" s="29" t="s">
        <v>8732</v>
      </c>
      <c r="L1054" s="29"/>
      <c r="M1054" s="158" t="s">
        <v>8871</v>
      </c>
      <c r="N1054" s="156">
        <f t="shared" si="136"/>
        <v>28906</v>
      </c>
      <c r="O1054" s="156">
        <f t="shared" si="137"/>
        <v>28926</v>
      </c>
      <c r="P1054" s="156">
        <f t="shared" si="138"/>
        <v>19956</v>
      </c>
      <c r="Q1054" s="156">
        <f t="shared" si="139"/>
        <v>19976</v>
      </c>
      <c r="R1054" s="29" t="str">
        <f>VLOOKUP(VLOOKUP(G1054,开关状态表!B:H,2,FALSE),矩阵信息表!B:H,2,FALSE)</f>
        <v>CS26</v>
      </c>
      <c r="S1054" s="29" t="str">
        <f>VLOOKUP(G1054,开关状态表!B:H,5,FALSE)</f>
        <v>RX79L</v>
      </c>
      <c r="T1054" s="29" t="str">
        <f>VLOOKUP(G1054,开关状态表!B:H,6,FALSE)</f>
        <v>TY79R</v>
      </c>
      <c r="U1054" s="29">
        <f>VLOOKUP(R1054&amp;"-"&amp;S1054,通道清单!C:L,8,FALSE)</f>
        <v>96</v>
      </c>
      <c r="V1054" s="29">
        <f>VLOOKUP(R1054&amp;"-"&amp;S1054,通道清单!C:L,9,FALSE)</f>
        <v>28906</v>
      </c>
      <c r="W1054" s="29">
        <f>VLOOKUP(R1054&amp;"-"&amp;S1054,通道清单!C:L,10,FALSE)</f>
        <v>29002</v>
      </c>
      <c r="X1054" s="29">
        <f>VLOOKUP(R1054&amp;"-"&amp;T1054,通道清单!C:L,9,FALSE)</f>
        <v>19956</v>
      </c>
      <c r="Y1054" s="29">
        <f>VLOOKUP(R1054&amp;"-"&amp;T1054,通道清单!C:L,10,FALSE)</f>
        <v>20052</v>
      </c>
    </row>
    <row r="1055" ht="15" hidden="1" spans="1:25">
      <c r="A1055" s="29">
        <f t="shared" si="140"/>
        <v>1054</v>
      </c>
      <c r="B1055" s="29" t="str">
        <f t="shared" si="135"/>
        <v>CS26-1-17-[9][9]-OFF20-BW40</v>
      </c>
      <c r="C1055" s="29" t="str">
        <f>R1055&amp;"_BW"&amp;TEXT(O1055-N1055,"000.00")&amp;"_U"&amp;VLOOKUP(R1055&amp;"-"&amp;S1055,通道清单!C:L,5,FALSE)&amp;LEFT("_____",5-LEN(VLOOKUP(R1055&amp;"-"&amp;S1055,通道清单!C:L,4,FALSE)))&amp;VLOOKUP(R1055&amp;"-"&amp;S1055,通道清单!C:L,4,FALSE)&amp;"_S"&amp;TEXT(N1055,"00000.00")&amp;"_E"&amp;TEXT(O1055,"00000.00")&amp;"_D"&amp;VLOOKUP(R1055&amp;"-"&amp;T1055,通道清单!C:L,5,FALSE)&amp;LEFT("_____",5-LEN(VLOOKUP(R1055&amp;"-"&amp;T1055,通道清单!C:L,4,FALSE)))&amp;VLOOKUP(R1055&amp;"-"&amp;T1055,通道清单!C:L,4,FALSE)&amp;"_S"&amp;TEXT(P1055,"00000.00")&amp;"_E"&amp;TEXT(Q1055,"00000.00")</f>
        <v>CS26_BW040.00_UL____X_S28926.00_E28966.00_DR____Y_S19976.00_E20016.00</v>
      </c>
      <c r="D1055" s="29"/>
      <c r="E1055" s="29"/>
      <c r="F1055" s="29"/>
      <c r="G1055" s="29" t="s">
        <v>9168</v>
      </c>
      <c r="H1055" s="29">
        <f>VLOOKUP(G1055,开关状态表!B:I,7,FALSE)</f>
        <v>1</v>
      </c>
      <c r="I1055" s="29">
        <v>20</v>
      </c>
      <c r="J1055" s="161">
        <v>40</v>
      </c>
      <c r="K1055" s="29" t="s">
        <v>8732</v>
      </c>
      <c r="L1055" s="29"/>
      <c r="M1055" s="158" t="s">
        <v>8871</v>
      </c>
      <c r="N1055" s="156">
        <f t="shared" si="136"/>
        <v>28926</v>
      </c>
      <c r="O1055" s="156">
        <f t="shared" si="137"/>
        <v>28966</v>
      </c>
      <c r="P1055" s="156">
        <f t="shared" si="138"/>
        <v>19976</v>
      </c>
      <c r="Q1055" s="156">
        <f t="shared" si="139"/>
        <v>20016</v>
      </c>
      <c r="R1055" s="29" t="str">
        <f>VLOOKUP(VLOOKUP(G1055,开关状态表!B:H,2,FALSE),矩阵信息表!B:H,2,FALSE)</f>
        <v>CS26</v>
      </c>
      <c r="S1055" s="29" t="str">
        <f>VLOOKUP(G1055,开关状态表!B:H,5,FALSE)</f>
        <v>RX79L</v>
      </c>
      <c r="T1055" s="29" t="str">
        <f>VLOOKUP(G1055,开关状态表!B:H,6,FALSE)</f>
        <v>TY79R</v>
      </c>
      <c r="U1055" s="29">
        <f>VLOOKUP(R1055&amp;"-"&amp;S1055,通道清单!C:L,8,FALSE)</f>
        <v>96</v>
      </c>
      <c r="V1055" s="29">
        <f>VLOOKUP(R1055&amp;"-"&amp;S1055,通道清单!C:L,9,FALSE)</f>
        <v>28906</v>
      </c>
      <c r="W1055" s="29">
        <f>VLOOKUP(R1055&amp;"-"&amp;S1055,通道清单!C:L,10,FALSE)</f>
        <v>29002</v>
      </c>
      <c r="X1055" s="29">
        <f>VLOOKUP(R1055&amp;"-"&amp;T1055,通道清单!C:L,9,FALSE)</f>
        <v>19956</v>
      </c>
      <c r="Y1055" s="29">
        <f>VLOOKUP(R1055&amp;"-"&amp;T1055,通道清单!C:L,10,FALSE)</f>
        <v>20052</v>
      </c>
    </row>
    <row r="1056" ht="15" hidden="1" spans="1:25">
      <c r="A1056" s="29">
        <f t="shared" si="140"/>
        <v>1055</v>
      </c>
      <c r="B1056" s="29" t="str">
        <f t="shared" si="135"/>
        <v>CS26-1-17-[9][9]-OFF60-BW36</v>
      </c>
      <c r="C1056" s="29" t="str">
        <f>R1056&amp;"_BW"&amp;TEXT(O1056-N1056,"000.00")&amp;"_U"&amp;VLOOKUP(R1056&amp;"-"&amp;S1056,通道清单!C:L,5,FALSE)&amp;LEFT("_____",5-LEN(VLOOKUP(R1056&amp;"-"&amp;S1056,通道清单!C:L,4,FALSE)))&amp;VLOOKUP(R1056&amp;"-"&amp;S1056,通道清单!C:L,4,FALSE)&amp;"_S"&amp;TEXT(N1056,"00000.00")&amp;"_E"&amp;TEXT(O1056,"00000.00")&amp;"_D"&amp;VLOOKUP(R1056&amp;"-"&amp;T1056,通道清单!C:L,5,FALSE)&amp;LEFT("_____",5-LEN(VLOOKUP(R1056&amp;"-"&amp;T1056,通道清单!C:L,4,FALSE)))&amp;VLOOKUP(R1056&amp;"-"&amp;T1056,通道清单!C:L,4,FALSE)&amp;"_S"&amp;TEXT(P1056,"00000.00")&amp;"_E"&amp;TEXT(Q1056,"00000.00")</f>
        <v>CS26_BW036.00_UL____X_S28966.00_E29002.00_DR____Y_S20016.00_E20052.00</v>
      </c>
      <c r="D1056" s="29"/>
      <c r="E1056" s="29"/>
      <c r="F1056" s="29"/>
      <c r="G1056" s="29" t="s">
        <v>9168</v>
      </c>
      <c r="H1056" s="29">
        <f>VLOOKUP(G1056,开关状态表!B:I,7,FALSE)</f>
        <v>1</v>
      </c>
      <c r="I1056" s="29">
        <v>60</v>
      </c>
      <c r="J1056" s="161">
        <v>36</v>
      </c>
      <c r="K1056" s="29" t="s">
        <v>8732</v>
      </c>
      <c r="L1056" s="29"/>
      <c r="M1056" s="158" t="s">
        <v>9050</v>
      </c>
      <c r="N1056" s="156">
        <f t="shared" si="136"/>
        <v>28966</v>
      </c>
      <c r="O1056" s="156">
        <f t="shared" si="137"/>
        <v>29002</v>
      </c>
      <c r="P1056" s="156">
        <f t="shared" si="138"/>
        <v>20016</v>
      </c>
      <c r="Q1056" s="156">
        <f t="shared" si="139"/>
        <v>20052</v>
      </c>
      <c r="R1056" s="29" t="str">
        <f>VLOOKUP(VLOOKUP(G1056,开关状态表!B:H,2,FALSE),矩阵信息表!B:H,2,FALSE)</f>
        <v>CS26</v>
      </c>
      <c r="S1056" s="29" t="str">
        <f>VLOOKUP(G1056,开关状态表!B:H,5,FALSE)</f>
        <v>RX79L</v>
      </c>
      <c r="T1056" s="29" t="str">
        <f>VLOOKUP(G1056,开关状态表!B:H,6,FALSE)</f>
        <v>TY79R</v>
      </c>
      <c r="U1056" s="29">
        <f>VLOOKUP(R1056&amp;"-"&amp;S1056,通道清单!C:L,8,FALSE)</f>
        <v>96</v>
      </c>
      <c r="V1056" s="29">
        <f>VLOOKUP(R1056&amp;"-"&amp;S1056,通道清单!C:L,9,FALSE)</f>
        <v>28906</v>
      </c>
      <c r="W1056" s="29">
        <f>VLOOKUP(R1056&amp;"-"&amp;S1056,通道清单!C:L,10,FALSE)</f>
        <v>29002</v>
      </c>
      <c r="X1056" s="29">
        <f>VLOOKUP(R1056&amp;"-"&amp;T1056,通道清单!C:L,9,FALSE)</f>
        <v>19956</v>
      </c>
      <c r="Y1056" s="29">
        <f>VLOOKUP(R1056&amp;"-"&amp;T1056,通道清单!C:L,10,FALSE)</f>
        <v>20052</v>
      </c>
    </row>
    <row r="1057" ht="15" hidden="1" spans="1:25">
      <c r="A1057" s="29">
        <f t="shared" si="140"/>
        <v>1056</v>
      </c>
      <c r="B1057" s="29" t="str">
        <f t="shared" si="135"/>
        <v>CS26-1-17-[25][25]-OFF0-BW20</v>
      </c>
      <c r="C1057" s="29" t="str">
        <f>R1057&amp;"_BW"&amp;TEXT(O1057-N1057,"000.00")&amp;"_U"&amp;VLOOKUP(R1057&amp;"-"&amp;S1057,通道清单!C:L,5,FALSE)&amp;LEFT("_____",5-LEN(VLOOKUP(R1057&amp;"-"&amp;S1057,通道清单!C:L,4,FALSE)))&amp;VLOOKUP(R1057&amp;"-"&amp;S1057,通道清单!C:L,4,FALSE)&amp;"_S"&amp;TEXT(N1057,"00000.00")&amp;"_E"&amp;TEXT(O1057,"00000.00")&amp;"_D"&amp;VLOOKUP(R1057&amp;"-"&amp;T1057,通道清单!C:L,5,FALSE)&amp;LEFT("_____",5-LEN(VLOOKUP(R1057&amp;"-"&amp;T1057,通道清单!C:L,4,FALSE)))&amp;VLOOKUP(R1057&amp;"-"&amp;T1057,通道清单!C:L,4,FALSE)&amp;"_S"&amp;TEXT(P1057,"00000.00")&amp;"_E"&amp;TEXT(Q1057,"00000.00")</f>
        <v>CS26_BW020.00_UR____X_S27686.00_E27706.00_DL____Y_S19846.00_E19866.00</v>
      </c>
      <c r="D1057" s="29"/>
      <c r="E1057" s="29"/>
      <c r="F1057" s="29"/>
      <c r="G1057" s="29" t="s">
        <v>9169</v>
      </c>
      <c r="H1057" s="29">
        <f>VLOOKUP(G1057,开关状态表!B:I,7,FALSE)</f>
        <v>1</v>
      </c>
      <c r="I1057" s="29">
        <v>0</v>
      </c>
      <c r="J1057" s="161">
        <v>20</v>
      </c>
      <c r="K1057" s="29" t="s">
        <v>8732</v>
      </c>
      <c r="L1057" s="29"/>
      <c r="M1057" s="158" t="s">
        <v>8871</v>
      </c>
      <c r="N1057" s="156">
        <f t="shared" si="136"/>
        <v>27686</v>
      </c>
      <c r="O1057" s="156">
        <f t="shared" si="137"/>
        <v>27706</v>
      </c>
      <c r="P1057" s="156">
        <f t="shared" si="138"/>
        <v>19846</v>
      </c>
      <c r="Q1057" s="156">
        <f t="shared" si="139"/>
        <v>19866</v>
      </c>
      <c r="R1057" s="29" t="str">
        <f>VLOOKUP(VLOOKUP(G1057,开关状态表!B:H,2,FALSE),矩阵信息表!B:H,2,FALSE)</f>
        <v>CS26</v>
      </c>
      <c r="S1057" s="29" t="str">
        <f>VLOOKUP(G1057,开关状态表!B:H,5,FALSE)</f>
        <v>RX80R</v>
      </c>
      <c r="T1057" s="29" t="str">
        <f>VLOOKUP(G1057,开关状态表!B:H,6,FALSE)</f>
        <v>TY80L</v>
      </c>
      <c r="U1057" s="29">
        <f>VLOOKUP(R1057&amp;"-"&amp;S1057,通道清单!C:L,8,FALSE)</f>
        <v>96</v>
      </c>
      <c r="V1057" s="29">
        <f>VLOOKUP(R1057&amp;"-"&amp;S1057,通道清单!C:L,9,FALSE)</f>
        <v>27686</v>
      </c>
      <c r="W1057" s="29">
        <f>VLOOKUP(R1057&amp;"-"&amp;S1057,通道清单!C:L,10,FALSE)</f>
        <v>27782</v>
      </c>
      <c r="X1057" s="29">
        <f>VLOOKUP(R1057&amp;"-"&amp;T1057,通道清单!C:L,9,FALSE)</f>
        <v>19846</v>
      </c>
      <c r="Y1057" s="29">
        <f>VLOOKUP(R1057&amp;"-"&amp;T1057,通道清单!C:L,10,FALSE)</f>
        <v>19942</v>
      </c>
    </row>
    <row r="1058" ht="15" hidden="1" spans="1:25">
      <c r="A1058" s="29">
        <f t="shared" si="140"/>
        <v>1057</v>
      </c>
      <c r="B1058" s="29" t="str">
        <f t="shared" si="135"/>
        <v>CS26-1-17-[25][25]-OFF20-BW40</v>
      </c>
      <c r="C1058" s="29" t="str">
        <f>R1058&amp;"_BW"&amp;TEXT(O1058-N1058,"000.00")&amp;"_U"&amp;VLOOKUP(R1058&amp;"-"&amp;S1058,通道清单!C:L,5,FALSE)&amp;LEFT("_____",5-LEN(VLOOKUP(R1058&amp;"-"&amp;S1058,通道清单!C:L,4,FALSE)))&amp;VLOOKUP(R1058&amp;"-"&amp;S1058,通道清单!C:L,4,FALSE)&amp;"_S"&amp;TEXT(N1058,"00000.00")&amp;"_E"&amp;TEXT(O1058,"00000.00")&amp;"_D"&amp;VLOOKUP(R1058&amp;"-"&amp;T1058,通道清单!C:L,5,FALSE)&amp;LEFT("_____",5-LEN(VLOOKUP(R1058&amp;"-"&amp;T1058,通道清单!C:L,4,FALSE)))&amp;VLOOKUP(R1058&amp;"-"&amp;T1058,通道清单!C:L,4,FALSE)&amp;"_S"&amp;TEXT(P1058,"00000.00")&amp;"_E"&amp;TEXT(Q1058,"00000.00")</f>
        <v>CS26_BW040.00_UR____X_S27706.00_E27746.00_DL____Y_S19866.00_E19906.00</v>
      </c>
      <c r="D1058" s="29"/>
      <c r="E1058" s="29"/>
      <c r="F1058" s="29"/>
      <c r="G1058" s="29" t="s">
        <v>9169</v>
      </c>
      <c r="H1058" s="29">
        <f>VLOOKUP(G1058,开关状态表!B:I,7,FALSE)</f>
        <v>1</v>
      </c>
      <c r="I1058" s="29">
        <v>20</v>
      </c>
      <c r="J1058" s="161">
        <v>40</v>
      </c>
      <c r="K1058" s="29" t="s">
        <v>8732</v>
      </c>
      <c r="L1058" s="29"/>
      <c r="M1058" s="158" t="s">
        <v>8871</v>
      </c>
      <c r="N1058" s="156">
        <f t="shared" si="136"/>
        <v>27706</v>
      </c>
      <c r="O1058" s="156">
        <f t="shared" si="137"/>
        <v>27746</v>
      </c>
      <c r="P1058" s="156">
        <f t="shared" si="138"/>
        <v>19866</v>
      </c>
      <c r="Q1058" s="156">
        <f t="shared" si="139"/>
        <v>19906</v>
      </c>
      <c r="R1058" s="29" t="str">
        <f>VLOOKUP(VLOOKUP(G1058,开关状态表!B:H,2,FALSE),矩阵信息表!B:H,2,FALSE)</f>
        <v>CS26</v>
      </c>
      <c r="S1058" s="29" t="str">
        <f>VLOOKUP(G1058,开关状态表!B:H,5,FALSE)</f>
        <v>RX80R</v>
      </c>
      <c r="T1058" s="29" t="str">
        <f>VLOOKUP(G1058,开关状态表!B:H,6,FALSE)</f>
        <v>TY80L</v>
      </c>
      <c r="U1058" s="29">
        <f>VLOOKUP(R1058&amp;"-"&amp;S1058,通道清单!C:L,8,FALSE)</f>
        <v>96</v>
      </c>
      <c r="V1058" s="29">
        <f>VLOOKUP(R1058&amp;"-"&amp;S1058,通道清单!C:L,9,FALSE)</f>
        <v>27686</v>
      </c>
      <c r="W1058" s="29">
        <f>VLOOKUP(R1058&amp;"-"&amp;S1058,通道清单!C:L,10,FALSE)</f>
        <v>27782</v>
      </c>
      <c r="X1058" s="29">
        <f>VLOOKUP(R1058&amp;"-"&amp;T1058,通道清单!C:L,9,FALSE)</f>
        <v>19846</v>
      </c>
      <c r="Y1058" s="29">
        <f>VLOOKUP(R1058&amp;"-"&amp;T1058,通道清单!C:L,10,FALSE)</f>
        <v>19942</v>
      </c>
    </row>
    <row r="1059" ht="15" hidden="1" spans="1:25">
      <c r="A1059" s="29">
        <f t="shared" si="140"/>
        <v>1058</v>
      </c>
      <c r="B1059" s="29" t="str">
        <f t="shared" si="135"/>
        <v>CS26-1-17-[25][25]-OFF60-BW36</v>
      </c>
      <c r="C1059" s="29" t="str">
        <f>R1059&amp;"_BW"&amp;TEXT(O1059-N1059,"000.00")&amp;"_U"&amp;VLOOKUP(R1059&amp;"-"&amp;S1059,通道清单!C:L,5,FALSE)&amp;LEFT("_____",5-LEN(VLOOKUP(R1059&amp;"-"&amp;S1059,通道清单!C:L,4,FALSE)))&amp;VLOOKUP(R1059&amp;"-"&amp;S1059,通道清单!C:L,4,FALSE)&amp;"_S"&amp;TEXT(N1059,"00000.00")&amp;"_E"&amp;TEXT(O1059,"00000.00")&amp;"_D"&amp;VLOOKUP(R1059&amp;"-"&amp;T1059,通道清单!C:L,5,FALSE)&amp;LEFT("_____",5-LEN(VLOOKUP(R1059&amp;"-"&amp;T1059,通道清单!C:L,4,FALSE)))&amp;VLOOKUP(R1059&amp;"-"&amp;T1059,通道清单!C:L,4,FALSE)&amp;"_S"&amp;TEXT(P1059,"00000.00")&amp;"_E"&amp;TEXT(Q1059,"00000.00")</f>
        <v>CS26_BW036.00_UR____X_S27746.00_E27782.00_DL____Y_S19906.00_E19942.00</v>
      </c>
      <c r="D1059" s="29"/>
      <c r="E1059" s="29"/>
      <c r="F1059" s="29"/>
      <c r="G1059" s="29" t="s">
        <v>9169</v>
      </c>
      <c r="H1059" s="29">
        <f>VLOOKUP(G1059,开关状态表!B:I,7,FALSE)</f>
        <v>1</v>
      </c>
      <c r="I1059" s="29">
        <v>60</v>
      </c>
      <c r="J1059" s="161">
        <v>36</v>
      </c>
      <c r="K1059" s="29" t="s">
        <v>8732</v>
      </c>
      <c r="L1059" s="29"/>
      <c r="M1059" s="158" t="s">
        <v>9050</v>
      </c>
      <c r="N1059" s="156">
        <f t="shared" si="136"/>
        <v>27746</v>
      </c>
      <c r="O1059" s="156">
        <f t="shared" si="137"/>
        <v>27782</v>
      </c>
      <c r="P1059" s="156">
        <f t="shared" si="138"/>
        <v>19906</v>
      </c>
      <c r="Q1059" s="156">
        <f t="shared" si="139"/>
        <v>19942</v>
      </c>
      <c r="R1059" s="29" t="str">
        <f>VLOOKUP(VLOOKUP(G1059,开关状态表!B:H,2,FALSE),矩阵信息表!B:H,2,FALSE)</f>
        <v>CS26</v>
      </c>
      <c r="S1059" s="29" t="str">
        <f>VLOOKUP(G1059,开关状态表!B:H,5,FALSE)</f>
        <v>RX80R</v>
      </c>
      <c r="T1059" s="29" t="str">
        <f>VLOOKUP(G1059,开关状态表!B:H,6,FALSE)</f>
        <v>TY80L</v>
      </c>
      <c r="U1059" s="29">
        <f>VLOOKUP(R1059&amp;"-"&amp;S1059,通道清单!C:L,8,FALSE)</f>
        <v>96</v>
      </c>
      <c r="V1059" s="29">
        <f>VLOOKUP(R1059&amp;"-"&amp;S1059,通道清单!C:L,9,FALSE)</f>
        <v>27686</v>
      </c>
      <c r="W1059" s="29">
        <f>VLOOKUP(R1059&amp;"-"&amp;S1059,通道清单!C:L,10,FALSE)</f>
        <v>27782</v>
      </c>
      <c r="X1059" s="29">
        <f>VLOOKUP(R1059&amp;"-"&amp;T1059,通道清单!C:L,9,FALSE)</f>
        <v>19846</v>
      </c>
      <c r="Y1059" s="29">
        <f>VLOOKUP(R1059&amp;"-"&amp;T1059,通道清单!C:L,10,FALSE)</f>
        <v>19942</v>
      </c>
    </row>
    <row r="1060" ht="15" hidden="1" spans="1:25">
      <c r="A1060" s="29">
        <f t="shared" si="140"/>
        <v>1059</v>
      </c>
      <c r="B1060" s="29" t="str">
        <f t="shared" si="135"/>
        <v>CS26-1-17-[26][26]-OFF0-BW20</v>
      </c>
      <c r="C1060" s="29" t="str">
        <f>R1060&amp;"_BW"&amp;TEXT(O1060-N1060,"000.00")&amp;"_U"&amp;VLOOKUP(R1060&amp;"-"&amp;S1060,通道清单!C:L,5,FALSE)&amp;LEFT("_____",5-LEN(VLOOKUP(R1060&amp;"-"&amp;S1060,通道清单!C:L,4,FALSE)))&amp;VLOOKUP(R1060&amp;"-"&amp;S1060,通道清单!C:L,4,FALSE)&amp;"_S"&amp;TEXT(N1060,"00000.00")&amp;"_E"&amp;TEXT(O1060,"00000.00")&amp;"_D"&amp;VLOOKUP(R1060&amp;"-"&amp;T1060,通道清单!C:L,5,FALSE)&amp;LEFT("_____",5-LEN(VLOOKUP(R1060&amp;"-"&amp;T1060,通道清单!C:L,4,FALSE)))&amp;VLOOKUP(R1060&amp;"-"&amp;T1060,通道清单!C:L,4,FALSE)&amp;"_S"&amp;TEXT(P1060,"00000.00")&amp;"_E"&amp;TEXT(Q1060,"00000.00")</f>
        <v>CS26_BW020.00_UR____X_S28906.00_E28926.00_DL____Y_S19956.00_E19976.00</v>
      </c>
      <c r="D1060" s="29"/>
      <c r="E1060" s="29"/>
      <c r="F1060" s="29"/>
      <c r="G1060" s="29" t="s">
        <v>9170</v>
      </c>
      <c r="H1060" s="29">
        <f>VLOOKUP(G1060,开关状态表!B:I,7,FALSE)</f>
        <v>1</v>
      </c>
      <c r="I1060" s="29">
        <v>0</v>
      </c>
      <c r="J1060" s="161">
        <v>20</v>
      </c>
      <c r="K1060" s="29" t="s">
        <v>8732</v>
      </c>
      <c r="L1060" s="29"/>
      <c r="M1060" s="158" t="s">
        <v>8871</v>
      </c>
      <c r="N1060" s="156">
        <f t="shared" si="136"/>
        <v>28906</v>
      </c>
      <c r="O1060" s="156">
        <f t="shared" si="137"/>
        <v>28926</v>
      </c>
      <c r="P1060" s="156">
        <f t="shared" si="138"/>
        <v>19956</v>
      </c>
      <c r="Q1060" s="156">
        <f t="shared" si="139"/>
        <v>19976</v>
      </c>
      <c r="R1060" s="29" t="str">
        <f>VLOOKUP(VLOOKUP(G1060,开关状态表!B:H,2,FALSE),矩阵信息表!B:H,2,FALSE)</f>
        <v>CS26</v>
      </c>
      <c r="S1060" s="29" t="str">
        <f>VLOOKUP(G1060,开关状态表!B:H,5,FALSE)</f>
        <v>RX81R</v>
      </c>
      <c r="T1060" s="29" t="str">
        <f>VLOOKUP(G1060,开关状态表!B:H,6,FALSE)</f>
        <v>TY81L</v>
      </c>
      <c r="U1060" s="29">
        <f>VLOOKUP(R1060&amp;"-"&amp;S1060,通道清单!C:L,8,FALSE)</f>
        <v>96</v>
      </c>
      <c r="V1060" s="29">
        <f>VLOOKUP(R1060&amp;"-"&amp;S1060,通道清单!C:L,9,FALSE)</f>
        <v>28906</v>
      </c>
      <c r="W1060" s="29">
        <f>VLOOKUP(R1060&amp;"-"&amp;S1060,通道清单!C:L,10,FALSE)</f>
        <v>29002</v>
      </c>
      <c r="X1060" s="29">
        <f>VLOOKUP(R1060&amp;"-"&amp;T1060,通道清单!C:L,9,FALSE)</f>
        <v>19956</v>
      </c>
      <c r="Y1060" s="29">
        <f>VLOOKUP(R1060&amp;"-"&amp;T1060,通道清单!C:L,10,FALSE)</f>
        <v>20052</v>
      </c>
    </row>
    <row r="1061" ht="15" hidden="1" spans="1:25">
      <c r="A1061" s="29">
        <f t="shared" si="140"/>
        <v>1060</v>
      </c>
      <c r="B1061" s="29" t="str">
        <f t="shared" si="135"/>
        <v>CS26-1-17-[26][26]-OFF20-BW40</v>
      </c>
      <c r="C1061" s="29" t="str">
        <f>R1061&amp;"_BW"&amp;TEXT(O1061-N1061,"000.00")&amp;"_U"&amp;VLOOKUP(R1061&amp;"-"&amp;S1061,通道清单!C:L,5,FALSE)&amp;LEFT("_____",5-LEN(VLOOKUP(R1061&amp;"-"&amp;S1061,通道清单!C:L,4,FALSE)))&amp;VLOOKUP(R1061&amp;"-"&amp;S1061,通道清单!C:L,4,FALSE)&amp;"_S"&amp;TEXT(N1061,"00000.00")&amp;"_E"&amp;TEXT(O1061,"00000.00")&amp;"_D"&amp;VLOOKUP(R1061&amp;"-"&amp;T1061,通道清单!C:L,5,FALSE)&amp;LEFT("_____",5-LEN(VLOOKUP(R1061&amp;"-"&amp;T1061,通道清单!C:L,4,FALSE)))&amp;VLOOKUP(R1061&amp;"-"&amp;T1061,通道清单!C:L,4,FALSE)&amp;"_S"&amp;TEXT(P1061,"00000.00")&amp;"_E"&amp;TEXT(Q1061,"00000.00")</f>
        <v>CS26_BW040.00_UR____X_S28926.00_E28966.00_DL____Y_S19976.00_E20016.00</v>
      </c>
      <c r="D1061" s="29"/>
      <c r="E1061" s="29"/>
      <c r="F1061" s="29"/>
      <c r="G1061" s="29" t="s">
        <v>9170</v>
      </c>
      <c r="H1061" s="29">
        <f>VLOOKUP(G1061,开关状态表!B:I,7,FALSE)</f>
        <v>1</v>
      </c>
      <c r="I1061" s="29">
        <v>20</v>
      </c>
      <c r="J1061" s="161">
        <v>40</v>
      </c>
      <c r="K1061" s="29" t="s">
        <v>8732</v>
      </c>
      <c r="L1061" s="29"/>
      <c r="M1061" s="158" t="s">
        <v>8871</v>
      </c>
      <c r="N1061" s="156">
        <f t="shared" si="136"/>
        <v>28926</v>
      </c>
      <c r="O1061" s="156">
        <f t="shared" si="137"/>
        <v>28966</v>
      </c>
      <c r="P1061" s="156">
        <f t="shared" si="138"/>
        <v>19976</v>
      </c>
      <c r="Q1061" s="156">
        <f t="shared" si="139"/>
        <v>20016</v>
      </c>
      <c r="R1061" s="29" t="str">
        <f>VLOOKUP(VLOOKUP(G1061,开关状态表!B:H,2,FALSE),矩阵信息表!B:H,2,FALSE)</f>
        <v>CS26</v>
      </c>
      <c r="S1061" s="29" t="str">
        <f>VLOOKUP(G1061,开关状态表!B:H,5,FALSE)</f>
        <v>RX81R</v>
      </c>
      <c r="T1061" s="29" t="str">
        <f>VLOOKUP(G1061,开关状态表!B:H,6,FALSE)</f>
        <v>TY81L</v>
      </c>
      <c r="U1061" s="29">
        <f>VLOOKUP(R1061&amp;"-"&amp;S1061,通道清单!C:L,8,FALSE)</f>
        <v>96</v>
      </c>
      <c r="V1061" s="29">
        <f>VLOOKUP(R1061&amp;"-"&amp;S1061,通道清单!C:L,9,FALSE)</f>
        <v>28906</v>
      </c>
      <c r="W1061" s="29">
        <f>VLOOKUP(R1061&amp;"-"&amp;S1061,通道清单!C:L,10,FALSE)</f>
        <v>29002</v>
      </c>
      <c r="X1061" s="29">
        <f>VLOOKUP(R1061&amp;"-"&amp;T1061,通道清单!C:L,9,FALSE)</f>
        <v>19956</v>
      </c>
      <c r="Y1061" s="29">
        <f>VLOOKUP(R1061&amp;"-"&amp;T1061,通道清单!C:L,10,FALSE)</f>
        <v>20052</v>
      </c>
    </row>
    <row r="1062" ht="15" hidden="1" spans="1:25">
      <c r="A1062" s="29">
        <f t="shared" si="140"/>
        <v>1061</v>
      </c>
      <c r="B1062" s="29" t="str">
        <f t="shared" si="135"/>
        <v>CS26-1-17-[26][26]-OFF60-BW36</v>
      </c>
      <c r="C1062" s="29" t="str">
        <f>R1062&amp;"_BW"&amp;TEXT(O1062-N1062,"000.00")&amp;"_U"&amp;VLOOKUP(R1062&amp;"-"&amp;S1062,通道清单!C:L,5,FALSE)&amp;LEFT("_____",5-LEN(VLOOKUP(R1062&amp;"-"&amp;S1062,通道清单!C:L,4,FALSE)))&amp;VLOOKUP(R1062&amp;"-"&amp;S1062,通道清单!C:L,4,FALSE)&amp;"_S"&amp;TEXT(N1062,"00000.00")&amp;"_E"&amp;TEXT(O1062,"00000.00")&amp;"_D"&amp;VLOOKUP(R1062&amp;"-"&amp;T1062,通道清单!C:L,5,FALSE)&amp;LEFT("_____",5-LEN(VLOOKUP(R1062&amp;"-"&amp;T1062,通道清单!C:L,4,FALSE)))&amp;VLOOKUP(R1062&amp;"-"&amp;T1062,通道清单!C:L,4,FALSE)&amp;"_S"&amp;TEXT(P1062,"00000.00")&amp;"_E"&amp;TEXT(Q1062,"00000.00")</f>
        <v>CS26_BW036.00_UR____X_S28966.00_E29002.00_DL____Y_S20016.00_E20052.00</v>
      </c>
      <c r="D1062" s="29"/>
      <c r="E1062" s="29"/>
      <c r="F1062" s="29"/>
      <c r="G1062" s="29" t="s">
        <v>9170</v>
      </c>
      <c r="H1062" s="29">
        <f>VLOOKUP(G1062,开关状态表!B:I,7,FALSE)</f>
        <v>1</v>
      </c>
      <c r="I1062" s="29">
        <v>60</v>
      </c>
      <c r="J1062" s="161">
        <v>36</v>
      </c>
      <c r="K1062" s="29" t="s">
        <v>8732</v>
      </c>
      <c r="L1062" s="29"/>
      <c r="M1062" s="158" t="s">
        <v>9050</v>
      </c>
      <c r="N1062" s="156">
        <f t="shared" si="136"/>
        <v>28966</v>
      </c>
      <c r="O1062" s="156">
        <f t="shared" si="137"/>
        <v>29002</v>
      </c>
      <c r="P1062" s="156">
        <f t="shared" si="138"/>
        <v>20016</v>
      </c>
      <c r="Q1062" s="156">
        <f t="shared" si="139"/>
        <v>20052</v>
      </c>
      <c r="R1062" s="29" t="str">
        <f>VLOOKUP(VLOOKUP(G1062,开关状态表!B:H,2,FALSE),矩阵信息表!B:H,2,FALSE)</f>
        <v>CS26</v>
      </c>
      <c r="S1062" s="29" t="str">
        <f>VLOOKUP(G1062,开关状态表!B:H,5,FALSE)</f>
        <v>RX81R</v>
      </c>
      <c r="T1062" s="29" t="str">
        <f>VLOOKUP(G1062,开关状态表!B:H,6,FALSE)</f>
        <v>TY81L</v>
      </c>
      <c r="U1062" s="29">
        <f>VLOOKUP(R1062&amp;"-"&amp;S1062,通道清单!C:L,8,FALSE)</f>
        <v>96</v>
      </c>
      <c r="V1062" s="29">
        <f>VLOOKUP(R1062&amp;"-"&amp;S1062,通道清单!C:L,9,FALSE)</f>
        <v>28906</v>
      </c>
      <c r="W1062" s="29">
        <f>VLOOKUP(R1062&amp;"-"&amp;S1062,通道清单!C:L,10,FALSE)</f>
        <v>29002</v>
      </c>
      <c r="X1062" s="29">
        <f>VLOOKUP(R1062&amp;"-"&amp;T1062,通道清单!C:L,9,FALSE)</f>
        <v>19956</v>
      </c>
      <c r="Y1062" s="29">
        <f>VLOOKUP(R1062&amp;"-"&amp;T1062,通道清单!C:L,10,FALSE)</f>
        <v>20052</v>
      </c>
    </row>
    <row r="1063" ht="15" hidden="1" spans="1:25">
      <c r="A1063" s="29">
        <f t="shared" si="140"/>
        <v>1062</v>
      </c>
      <c r="B1063" s="29" t="str">
        <f t="shared" si="135"/>
        <v>CS26-1-17-[27][27]-OFF0-BW30</v>
      </c>
      <c r="C1063" s="29" t="str">
        <f>R1063&amp;"_BW"&amp;TEXT(O1063-N1063,"000.00")&amp;"_U"&amp;VLOOKUP(R1063&amp;"-"&amp;S1063,通道清单!C:L,5,FALSE)&amp;LEFT("_____",5-LEN(VLOOKUP(R1063&amp;"-"&amp;S1063,通道清单!C:L,4,FALSE)))&amp;VLOOKUP(R1063&amp;"-"&amp;S1063,通道清单!C:L,4,FALSE)&amp;"_S"&amp;TEXT(N1063,"00000.00")&amp;"_E"&amp;TEXT(O1063,"00000.00")&amp;"_D"&amp;VLOOKUP(R1063&amp;"-"&amp;T1063,通道清单!C:L,5,FALSE)&amp;LEFT("_____",5-LEN(VLOOKUP(R1063&amp;"-"&amp;T1063,通道清单!C:L,4,FALSE)))&amp;VLOOKUP(R1063&amp;"-"&amp;T1063,通道清单!C:L,4,FALSE)&amp;"_S"&amp;TEXT(P1063,"00000.00")&amp;"_E"&amp;TEXT(Q1063,"00000.00")</f>
        <v>CS26_BW030.00_UR____X_S28226.00_E28256.00_DL____Y_S19276.00_E19306.00</v>
      </c>
      <c r="D1063" s="29"/>
      <c r="E1063" s="29"/>
      <c r="F1063" s="29"/>
      <c r="G1063" s="29" t="s">
        <v>9171</v>
      </c>
      <c r="H1063" s="29">
        <f>VLOOKUP(G1063,开关状态表!B:I,7,FALSE)</f>
        <v>1</v>
      </c>
      <c r="I1063" s="29">
        <v>0</v>
      </c>
      <c r="J1063" s="161">
        <v>30</v>
      </c>
      <c r="K1063" s="29" t="s">
        <v>8732</v>
      </c>
      <c r="L1063" s="29"/>
      <c r="M1063" s="158" t="s">
        <v>8871</v>
      </c>
      <c r="N1063" s="156">
        <f t="shared" si="136"/>
        <v>28226</v>
      </c>
      <c r="O1063" s="156">
        <f t="shared" si="137"/>
        <v>28256</v>
      </c>
      <c r="P1063" s="156">
        <f t="shared" si="138"/>
        <v>19276</v>
      </c>
      <c r="Q1063" s="156">
        <f t="shared" si="139"/>
        <v>19306</v>
      </c>
      <c r="R1063" s="29" t="str">
        <f>VLOOKUP(VLOOKUP(G1063,开关状态表!B:H,2,FALSE),矩阵信息表!B:H,2,FALSE)</f>
        <v>CS26</v>
      </c>
      <c r="S1063" s="29" t="str">
        <f>VLOOKUP(G1063,开关状态表!B:H,5,FALSE)</f>
        <v>RX82R</v>
      </c>
      <c r="T1063" s="29" t="str">
        <f>VLOOKUP(G1063,开关状态表!B:H,6,FALSE)</f>
        <v>TY82L</v>
      </c>
      <c r="U1063" s="29">
        <f>VLOOKUP(R1063&amp;"-"&amp;S1063,通道清单!C:L,8,FALSE)</f>
        <v>132</v>
      </c>
      <c r="V1063" s="29">
        <f>VLOOKUP(R1063&amp;"-"&amp;S1063,通道清单!C:L,9,FALSE)</f>
        <v>28226</v>
      </c>
      <c r="W1063" s="29">
        <f>VLOOKUP(R1063&amp;"-"&amp;S1063,通道清单!C:L,10,FALSE)</f>
        <v>28358</v>
      </c>
      <c r="X1063" s="29">
        <f>VLOOKUP(R1063&amp;"-"&amp;T1063,通道清单!C:L,9,FALSE)</f>
        <v>19276</v>
      </c>
      <c r="Y1063" s="29">
        <f>VLOOKUP(R1063&amp;"-"&amp;T1063,通道清单!C:L,10,FALSE)</f>
        <v>19408</v>
      </c>
    </row>
    <row r="1064" ht="15" hidden="1" spans="1:25">
      <c r="A1064" s="29">
        <f t="shared" si="140"/>
        <v>1063</v>
      </c>
      <c r="B1064" s="29" t="str">
        <f t="shared" si="135"/>
        <v>CS26-1-17-[27][27]-OFF39.2-BW40</v>
      </c>
      <c r="C1064" s="29" t="str">
        <f>R1064&amp;"_BW"&amp;TEXT(O1064-N1064,"000.00")&amp;"_U"&amp;VLOOKUP(R1064&amp;"-"&amp;S1064,通道清单!C:L,5,FALSE)&amp;LEFT("_____",5-LEN(VLOOKUP(R1064&amp;"-"&amp;S1064,通道清单!C:L,4,FALSE)))&amp;VLOOKUP(R1064&amp;"-"&amp;S1064,通道清单!C:L,4,FALSE)&amp;"_S"&amp;TEXT(N1064,"00000.00")&amp;"_E"&amp;TEXT(O1064,"00000.00")&amp;"_D"&amp;VLOOKUP(R1064&amp;"-"&amp;T1064,通道清单!C:L,5,FALSE)&amp;LEFT("_____",5-LEN(VLOOKUP(R1064&amp;"-"&amp;T1064,通道清单!C:L,4,FALSE)))&amp;VLOOKUP(R1064&amp;"-"&amp;T1064,通道清单!C:L,4,FALSE)&amp;"_S"&amp;TEXT(P1064,"00000.00")&amp;"_E"&amp;TEXT(Q1064,"00000.00")</f>
        <v>CS26_BW040.00_UR____X_S28265.20_E28305.20_DL____Y_S19315.20_E19355.20</v>
      </c>
      <c r="D1064" s="29"/>
      <c r="E1064" s="29"/>
      <c r="F1064" s="29"/>
      <c r="G1064" s="29" t="s">
        <v>9171</v>
      </c>
      <c r="H1064" s="29">
        <f>VLOOKUP(G1064,开关状态表!B:I,7,FALSE)</f>
        <v>1</v>
      </c>
      <c r="I1064" s="29">
        <v>39.2</v>
      </c>
      <c r="J1064" s="161">
        <v>40</v>
      </c>
      <c r="K1064" s="29" t="s">
        <v>8732</v>
      </c>
      <c r="L1064" s="29"/>
      <c r="M1064" s="158" t="s">
        <v>8871</v>
      </c>
      <c r="N1064" s="156">
        <f t="shared" si="136"/>
        <v>28265.2</v>
      </c>
      <c r="O1064" s="156">
        <f t="shared" si="137"/>
        <v>28305.2</v>
      </c>
      <c r="P1064" s="156">
        <f t="shared" si="138"/>
        <v>19315.2</v>
      </c>
      <c r="Q1064" s="156">
        <f t="shared" si="139"/>
        <v>19355.2</v>
      </c>
      <c r="R1064" s="29" t="str">
        <f>VLOOKUP(VLOOKUP(G1064,开关状态表!B:H,2,FALSE),矩阵信息表!B:H,2,FALSE)</f>
        <v>CS26</v>
      </c>
      <c r="S1064" s="29" t="str">
        <f>VLOOKUP(G1064,开关状态表!B:H,5,FALSE)</f>
        <v>RX82R</v>
      </c>
      <c r="T1064" s="29" t="str">
        <f>VLOOKUP(G1064,开关状态表!B:H,6,FALSE)</f>
        <v>TY82L</v>
      </c>
      <c r="U1064" s="29">
        <f>VLOOKUP(R1064&amp;"-"&amp;S1064,通道清单!C:L,8,FALSE)</f>
        <v>132</v>
      </c>
      <c r="V1064" s="29">
        <f>VLOOKUP(R1064&amp;"-"&amp;S1064,通道清单!C:L,9,FALSE)</f>
        <v>28226</v>
      </c>
      <c r="W1064" s="29">
        <f>VLOOKUP(R1064&amp;"-"&amp;S1064,通道清单!C:L,10,FALSE)</f>
        <v>28358</v>
      </c>
      <c r="X1064" s="29">
        <f>VLOOKUP(R1064&amp;"-"&amp;T1064,通道清单!C:L,9,FALSE)</f>
        <v>19276</v>
      </c>
      <c r="Y1064" s="29">
        <f>VLOOKUP(R1064&amp;"-"&amp;T1064,通道清单!C:L,10,FALSE)</f>
        <v>19408</v>
      </c>
    </row>
    <row r="1065" ht="15" hidden="1" spans="1:25">
      <c r="A1065" s="29">
        <f t="shared" si="140"/>
        <v>1064</v>
      </c>
      <c r="B1065" s="29" t="str">
        <f t="shared" si="135"/>
        <v>CS26-1-17-[27][27]-OFF79.2-BW52.8</v>
      </c>
      <c r="C1065" s="29" t="str">
        <f>R1065&amp;"_BW"&amp;TEXT(O1065-N1065,"000.00")&amp;"_U"&amp;VLOOKUP(R1065&amp;"-"&amp;S1065,通道清单!C:L,5,FALSE)&amp;LEFT("_____",5-LEN(VLOOKUP(R1065&amp;"-"&amp;S1065,通道清单!C:L,4,FALSE)))&amp;VLOOKUP(R1065&amp;"-"&amp;S1065,通道清单!C:L,4,FALSE)&amp;"_S"&amp;TEXT(N1065,"00000.00")&amp;"_E"&amp;TEXT(O1065,"00000.00")&amp;"_D"&amp;VLOOKUP(R1065&amp;"-"&amp;T1065,通道清单!C:L,5,FALSE)&amp;LEFT("_____",5-LEN(VLOOKUP(R1065&amp;"-"&amp;T1065,通道清单!C:L,4,FALSE)))&amp;VLOOKUP(R1065&amp;"-"&amp;T1065,通道清单!C:L,4,FALSE)&amp;"_S"&amp;TEXT(P1065,"00000.00")&amp;"_E"&amp;TEXT(Q1065,"00000.00")</f>
        <v>CS26_BW052.80_UR____X_S28305.20_E28358.00_DL____Y_S19355.20_E19408.00</v>
      </c>
      <c r="D1065" s="29"/>
      <c r="E1065" s="29"/>
      <c r="F1065" s="29"/>
      <c r="G1065" s="29" t="s">
        <v>9171</v>
      </c>
      <c r="H1065" s="29">
        <f>VLOOKUP(G1065,开关状态表!B:I,7,FALSE)</f>
        <v>1</v>
      </c>
      <c r="I1065" s="29">
        <v>79.2</v>
      </c>
      <c r="J1065" s="161">
        <v>52.8</v>
      </c>
      <c r="K1065" s="29" t="s">
        <v>8732</v>
      </c>
      <c r="L1065" s="29"/>
      <c r="M1065" s="158" t="s">
        <v>9050</v>
      </c>
      <c r="N1065" s="156">
        <f t="shared" si="136"/>
        <v>28305.2</v>
      </c>
      <c r="O1065" s="156">
        <f t="shared" si="137"/>
        <v>28358</v>
      </c>
      <c r="P1065" s="156">
        <f t="shared" si="138"/>
        <v>19355.2</v>
      </c>
      <c r="Q1065" s="156">
        <f t="shared" si="139"/>
        <v>19408</v>
      </c>
      <c r="R1065" s="29" t="str">
        <f>VLOOKUP(VLOOKUP(G1065,开关状态表!B:H,2,FALSE),矩阵信息表!B:H,2,FALSE)</f>
        <v>CS26</v>
      </c>
      <c r="S1065" s="29" t="str">
        <f>VLOOKUP(G1065,开关状态表!B:H,5,FALSE)</f>
        <v>RX82R</v>
      </c>
      <c r="T1065" s="29" t="str">
        <f>VLOOKUP(G1065,开关状态表!B:H,6,FALSE)</f>
        <v>TY82L</v>
      </c>
      <c r="U1065" s="29">
        <f>VLOOKUP(R1065&amp;"-"&amp;S1065,通道清单!C:L,8,FALSE)</f>
        <v>132</v>
      </c>
      <c r="V1065" s="29">
        <f>VLOOKUP(R1065&amp;"-"&amp;S1065,通道清单!C:L,9,FALSE)</f>
        <v>28226</v>
      </c>
      <c r="W1065" s="29">
        <f>VLOOKUP(R1065&amp;"-"&amp;S1065,通道清单!C:L,10,FALSE)</f>
        <v>28358</v>
      </c>
      <c r="X1065" s="29">
        <f>VLOOKUP(R1065&amp;"-"&amp;T1065,通道清单!C:L,9,FALSE)</f>
        <v>19276</v>
      </c>
      <c r="Y1065" s="29">
        <f>VLOOKUP(R1065&amp;"-"&amp;T1065,通道清单!C:L,10,FALSE)</f>
        <v>19408</v>
      </c>
    </row>
    <row r="1066" ht="15" hidden="1" spans="1:25">
      <c r="A1066" s="29">
        <f t="shared" si="140"/>
        <v>1065</v>
      </c>
      <c r="B1066" s="29" t="str">
        <f t="shared" si="135"/>
        <v>CS26-1-17-[28][28]-OFF0-BW29.5</v>
      </c>
      <c r="C1066" s="29" t="str">
        <f>R1066&amp;"_BW"&amp;TEXT(O1066-N1066,"000.00")&amp;"_U"&amp;VLOOKUP(R1066&amp;"-"&amp;S1066,通道清单!C:L,5,FALSE)&amp;LEFT("_____",5-LEN(VLOOKUP(R1066&amp;"-"&amp;S1066,通道清单!C:L,4,FALSE)))&amp;VLOOKUP(R1066&amp;"-"&amp;S1066,通道清单!C:L,4,FALSE)&amp;"_S"&amp;TEXT(N1066,"00000.00")&amp;"_E"&amp;TEXT(O1066,"00000.00")&amp;"_D"&amp;VLOOKUP(R1066&amp;"-"&amp;T1066,通道清单!C:L,5,FALSE)&amp;LEFT("_____",5-LEN(VLOOKUP(R1066&amp;"-"&amp;T1066,通道清单!C:L,4,FALSE)))&amp;VLOOKUP(R1066&amp;"-"&amp;T1066,通道清单!C:L,4,FALSE)&amp;"_S"&amp;TEXT(P1066,"00000.00")&amp;"_E"&amp;TEXT(Q1066,"00000.00")</f>
        <v>CS26_BW029.50_UR____X_S27906.00_E27935.50_DL____Y_S20066.00_E20095.50</v>
      </c>
      <c r="D1066" s="29"/>
      <c r="E1066" s="29"/>
      <c r="F1066" s="29"/>
      <c r="G1066" s="29" t="s">
        <v>9172</v>
      </c>
      <c r="H1066" s="29">
        <f>VLOOKUP(G1066,开关状态表!B:I,7,FALSE)</f>
        <v>1</v>
      </c>
      <c r="I1066" s="29">
        <v>0</v>
      </c>
      <c r="J1066" s="161">
        <v>29.5</v>
      </c>
      <c r="K1066" s="29" t="s">
        <v>8732</v>
      </c>
      <c r="L1066" s="29"/>
      <c r="M1066" s="158" t="s">
        <v>8871</v>
      </c>
      <c r="N1066" s="156">
        <f t="shared" si="136"/>
        <v>27906</v>
      </c>
      <c r="O1066" s="156">
        <f t="shared" si="137"/>
        <v>27935.5</v>
      </c>
      <c r="P1066" s="156">
        <f t="shared" si="138"/>
        <v>20066</v>
      </c>
      <c r="Q1066" s="156">
        <f t="shared" si="139"/>
        <v>20095.5</v>
      </c>
      <c r="R1066" s="29" t="str">
        <f>VLOOKUP(VLOOKUP(G1066,开关状态表!B:H,2,FALSE),矩阵信息表!B:H,2,FALSE)</f>
        <v>CS26</v>
      </c>
      <c r="S1066" s="29" t="str">
        <f>VLOOKUP(G1066,开关状态表!B:H,5,FALSE)</f>
        <v>RX83R</v>
      </c>
      <c r="T1066" s="29" t="str">
        <f>VLOOKUP(G1066,开关状态表!B:H,6,FALSE)</f>
        <v>TY83L</v>
      </c>
      <c r="U1066" s="29">
        <f>VLOOKUP(R1066&amp;"-"&amp;S1066,通道清单!C:L,8,FALSE)</f>
        <v>96</v>
      </c>
      <c r="V1066" s="29">
        <f>VLOOKUP(R1066&amp;"-"&amp;S1066,通道清单!C:L,9,FALSE)</f>
        <v>27906</v>
      </c>
      <c r="W1066" s="29">
        <f>VLOOKUP(R1066&amp;"-"&amp;S1066,通道清单!C:L,10,FALSE)</f>
        <v>28002</v>
      </c>
      <c r="X1066" s="29">
        <f>VLOOKUP(R1066&amp;"-"&amp;T1066,通道清单!C:L,9,FALSE)</f>
        <v>20066</v>
      </c>
      <c r="Y1066" s="29">
        <f>VLOOKUP(R1066&amp;"-"&amp;T1066,通道清单!C:L,10,FALSE)</f>
        <v>20162</v>
      </c>
    </row>
    <row r="1067" ht="15" hidden="1" spans="1:25">
      <c r="A1067" s="29">
        <f t="shared" si="140"/>
        <v>1066</v>
      </c>
      <c r="B1067" s="29" t="str">
        <f t="shared" si="135"/>
        <v>CS26-1-17-[28][28]-OFF29.5-BW36</v>
      </c>
      <c r="C1067" s="29" t="str">
        <f>R1067&amp;"_BW"&amp;TEXT(O1067-N1067,"000.00")&amp;"_U"&amp;VLOOKUP(R1067&amp;"-"&amp;S1067,通道清单!C:L,5,FALSE)&amp;LEFT("_____",5-LEN(VLOOKUP(R1067&amp;"-"&amp;S1067,通道清单!C:L,4,FALSE)))&amp;VLOOKUP(R1067&amp;"-"&amp;S1067,通道清单!C:L,4,FALSE)&amp;"_S"&amp;TEXT(N1067,"00000.00")&amp;"_E"&amp;TEXT(O1067,"00000.00")&amp;"_D"&amp;VLOOKUP(R1067&amp;"-"&amp;T1067,通道清单!C:L,5,FALSE)&amp;LEFT("_____",5-LEN(VLOOKUP(R1067&amp;"-"&amp;T1067,通道清单!C:L,4,FALSE)))&amp;VLOOKUP(R1067&amp;"-"&amp;T1067,通道清单!C:L,4,FALSE)&amp;"_S"&amp;TEXT(P1067,"00000.00")&amp;"_E"&amp;TEXT(Q1067,"00000.00")</f>
        <v>CS26_BW036.00_UR____X_S27935.50_E27971.50_DL____Y_S20095.50_E20131.50</v>
      </c>
      <c r="D1067" s="29"/>
      <c r="E1067" s="29"/>
      <c r="F1067" s="29"/>
      <c r="G1067" s="29" t="s">
        <v>9172</v>
      </c>
      <c r="H1067" s="29">
        <f>VLOOKUP(G1067,开关状态表!B:I,7,FALSE)</f>
        <v>1</v>
      </c>
      <c r="I1067" s="29">
        <v>29.5</v>
      </c>
      <c r="J1067" s="161">
        <v>36</v>
      </c>
      <c r="K1067" s="29" t="s">
        <v>8732</v>
      </c>
      <c r="L1067" s="29"/>
      <c r="M1067" s="158" t="s">
        <v>8871</v>
      </c>
      <c r="N1067" s="156">
        <f t="shared" si="136"/>
        <v>27935.5</v>
      </c>
      <c r="O1067" s="156">
        <f t="shared" si="137"/>
        <v>27971.5</v>
      </c>
      <c r="P1067" s="156">
        <f t="shared" si="138"/>
        <v>20095.5</v>
      </c>
      <c r="Q1067" s="156">
        <f t="shared" si="139"/>
        <v>20131.5</v>
      </c>
      <c r="R1067" s="29" t="str">
        <f>VLOOKUP(VLOOKUP(G1067,开关状态表!B:H,2,FALSE),矩阵信息表!B:H,2,FALSE)</f>
        <v>CS26</v>
      </c>
      <c r="S1067" s="29" t="str">
        <f>VLOOKUP(G1067,开关状态表!B:H,5,FALSE)</f>
        <v>RX83R</v>
      </c>
      <c r="T1067" s="29" t="str">
        <f>VLOOKUP(G1067,开关状态表!B:H,6,FALSE)</f>
        <v>TY83L</v>
      </c>
      <c r="U1067" s="29">
        <f>VLOOKUP(R1067&amp;"-"&amp;S1067,通道清单!C:L,8,FALSE)</f>
        <v>96</v>
      </c>
      <c r="V1067" s="29">
        <f>VLOOKUP(R1067&amp;"-"&amp;S1067,通道清单!C:L,9,FALSE)</f>
        <v>27906</v>
      </c>
      <c r="W1067" s="29">
        <f>VLOOKUP(R1067&amp;"-"&amp;S1067,通道清单!C:L,10,FALSE)</f>
        <v>28002</v>
      </c>
      <c r="X1067" s="29">
        <f>VLOOKUP(R1067&amp;"-"&amp;T1067,通道清单!C:L,9,FALSE)</f>
        <v>20066</v>
      </c>
      <c r="Y1067" s="29">
        <f>VLOOKUP(R1067&amp;"-"&amp;T1067,通道清单!C:L,10,FALSE)</f>
        <v>20162</v>
      </c>
    </row>
    <row r="1068" ht="15" hidden="1" spans="1:25">
      <c r="A1068" s="29">
        <f t="shared" si="140"/>
        <v>1067</v>
      </c>
      <c r="B1068" s="29" t="str">
        <f t="shared" si="135"/>
        <v>CS26-1-17-[28][28]-OFF65.5-BW30.5</v>
      </c>
      <c r="C1068" s="29" t="str">
        <f>R1068&amp;"_BW"&amp;TEXT(O1068-N1068,"000.00")&amp;"_U"&amp;VLOOKUP(R1068&amp;"-"&amp;S1068,通道清单!C:L,5,FALSE)&amp;LEFT("_____",5-LEN(VLOOKUP(R1068&amp;"-"&amp;S1068,通道清单!C:L,4,FALSE)))&amp;VLOOKUP(R1068&amp;"-"&amp;S1068,通道清单!C:L,4,FALSE)&amp;"_S"&amp;TEXT(N1068,"00000.00")&amp;"_E"&amp;TEXT(O1068,"00000.00")&amp;"_D"&amp;VLOOKUP(R1068&amp;"-"&amp;T1068,通道清单!C:L,5,FALSE)&amp;LEFT("_____",5-LEN(VLOOKUP(R1068&amp;"-"&amp;T1068,通道清单!C:L,4,FALSE)))&amp;VLOOKUP(R1068&amp;"-"&amp;T1068,通道清单!C:L,4,FALSE)&amp;"_S"&amp;TEXT(P1068,"00000.00")&amp;"_E"&amp;TEXT(Q1068,"00000.00")</f>
        <v>CS26_BW030.50_UR____X_S27971.50_E28002.00_DL____Y_S20131.50_E20162.00</v>
      </c>
      <c r="D1068" s="29"/>
      <c r="E1068" s="29"/>
      <c r="F1068" s="29"/>
      <c r="G1068" s="29" t="s">
        <v>9172</v>
      </c>
      <c r="H1068" s="29">
        <f>VLOOKUP(G1068,开关状态表!B:I,7,FALSE)</f>
        <v>1</v>
      </c>
      <c r="I1068" s="29">
        <v>65.5</v>
      </c>
      <c r="J1068" s="161">
        <v>30.5</v>
      </c>
      <c r="K1068" s="29" t="s">
        <v>8732</v>
      </c>
      <c r="L1068" s="29"/>
      <c r="M1068" s="158" t="s">
        <v>9050</v>
      </c>
      <c r="N1068" s="156">
        <f t="shared" si="136"/>
        <v>27971.5</v>
      </c>
      <c r="O1068" s="156">
        <f t="shared" si="137"/>
        <v>28002</v>
      </c>
      <c r="P1068" s="156">
        <f t="shared" si="138"/>
        <v>20131.5</v>
      </c>
      <c r="Q1068" s="156">
        <f t="shared" si="139"/>
        <v>20162</v>
      </c>
      <c r="R1068" s="29" t="str">
        <f>VLOOKUP(VLOOKUP(G1068,开关状态表!B:H,2,FALSE),矩阵信息表!B:H,2,FALSE)</f>
        <v>CS26</v>
      </c>
      <c r="S1068" s="29" t="str">
        <f>VLOOKUP(G1068,开关状态表!B:H,5,FALSE)</f>
        <v>RX83R</v>
      </c>
      <c r="T1068" s="29" t="str">
        <f>VLOOKUP(G1068,开关状态表!B:H,6,FALSE)</f>
        <v>TY83L</v>
      </c>
      <c r="U1068" s="29">
        <f>VLOOKUP(R1068&amp;"-"&amp;S1068,通道清单!C:L,8,FALSE)</f>
        <v>96</v>
      </c>
      <c r="V1068" s="29">
        <f>VLOOKUP(R1068&amp;"-"&amp;S1068,通道清单!C:L,9,FALSE)</f>
        <v>27906</v>
      </c>
      <c r="W1068" s="29">
        <f>VLOOKUP(R1068&amp;"-"&amp;S1068,通道清单!C:L,10,FALSE)</f>
        <v>28002</v>
      </c>
      <c r="X1068" s="29">
        <f>VLOOKUP(R1068&amp;"-"&amp;T1068,通道清单!C:L,9,FALSE)</f>
        <v>20066</v>
      </c>
      <c r="Y1068" s="29">
        <f>VLOOKUP(R1068&amp;"-"&amp;T1068,通道清单!C:L,10,FALSE)</f>
        <v>20162</v>
      </c>
    </row>
    <row r="1069" ht="15" hidden="1" spans="1:25">
      <c r="A1069" s="29">
        <f t="shared" si="140"/>
        <v>1068</v>
      </c>
      <c r="B1069" s="29" t="str">
        <f t="shared" si="135"/>
        <v>CS26-1-17-[10][10]-OFF0-BW20</v>
      </c>
      <c r="C1069" s="29" t="str">
        <f>R1069&amp;"_BW"&amp;TEXT(O1069-N1069,"000.00")&amp;"_U"&amp;VLOOKUP(R1069&amp;"-"&amp;S1069,通道清单!C:L,5,FALSE)&amp;LEFT("_____",5-LEN(VLOOKUP(R1069&amp;"-"&amp;S1069,通道清单!C:L,4,FALSE)))&amp;VLOOKUP(R1069&amp;"-"&amp;S1069,通道清单!C:L,4,FALSE)&amp;"_S"&amp;TEXT(N1069,"00000.00")&amp;"_E"&amp;TEXT(O1069,"00000.00")&amp;"_D"&amp;VLOOKUP(R1069&amp;"-"&amp;T1069,通道清单!C:L,5,FALSE)&amp;LEFT("_____",5-LEN(VLOOKUP(R1069&amp;"-"&amp;T1069,通道清单!C:L,4,FALSE)))&amp;VLOOKUP(R1069&amp;"-"&amp;T1069,通道清单!C:L,4,FALSE)&amp;"_S"&amp;TEXT(P1069,"00000.00")&amp;"_E"&amp;TEXT(Q1069,"00000.00")</f>
        <v>CS26_BW020.00_UL____X_S28796.00_E28816.00_DR____Y_S19846.00_E19866.00</v>
      </c>
      <c r="D1069" s="29"/>
      <c r="E1069" s="29"/>
      <c r="F1069" s="29"/>
      <c r="G1069" s="29" t="s">
        <v>9173</v>
      </c>
      <c r="H1069" s="29">
        <f>VLOOKUP(G1069,开关状态表!B:I,7,FALSE)</f>
        <v>1</v>
      </c>
      <c r="I1069" s="29">
        <v>0</v>
      </c>
      <c r="J1069" s="161">
        <v>20</v>
      </c>
      <c r="K1069" s="29" t="s">
        <v>8732</v>
      </c>
      <c r="L1069" s="29"/>
      <c r="M1069" s="158" t="s">
        <v>8871</v>
      </c>
      <c r="N1069" s="156">
        <f t="shared" si="136"/>
        <v>28796</v>
      </c>
      <c r="O1069" s="156">
        <f t="shared" si="137"/>
        <v>28816</v>
      </c>
      <c r="P1069" s="156">
        <f t="shared" si="138"/>
        <v>19846</v>
      </c>
      <c r="Q1069" s="156">
        <f t="shared" si="139"/>
        <v>19866</v>
      </c>
      <c r="R1069" s="29" t="str">
        <f>VLOOKUP(VLOOKUP(G1069,开关状态表!B:H,2,FALSE),矩阵信息表!B:H,2,FALSE)</f>
        <v>CS26</v>
      </c>
      <c r="S1069" s="29" t="str">
        <f>VLOOKUP(G1069,开关状态表!B:H,5,FALSE)</f>
        <v>RX84L</v>
      </c>
      <c r="T1069" s="29" t="str">
        <f>VLOOKUP(G1069,开关状态表!B:H,6,FALSE)</f>
        <v>TY84R</v>
      </c>
      <c r="U1069" s="29">
        <f>VLOOKUP(R1069&amp;"-"&amp;S1069,通道清单!C:L,8,FALSE)</f>
        <v>96</v>
      </c>
      <c r="V1069" s="29">
        <f>VLOOKUP(R1069&amp;"-"&amp;S1069,通道清单!C:L,9,FALSE)</f>
        <v>28796</v>
      </c>
      <c r="W1069" s="29">
        <f>VLOOKUP(R1069&amp;"-"&amp;S1069,通道清单!C:L,10,FALSE)</f>
        <v>28892</v>
      </c>
      <c r="X1069" s="29">
        <f>VLOOKUP(R1069&amp;"-"&amp;T1069,通道清单!C:L,9,FALSE)</f>
        <v>19846</v>
      </c>
      <c r="Y1069" s="29">
        <f>VLOOKUP(R1069&amp;"-"&amp;T1069,通道清单!C:L,10,FALSE)</f>
        <v>19942</v>
      </c>
    </row>
    <row r="1070" ht="15" hidden="1" spans="1:25">
      <c r="A1070" s="29">
        <f t="shared" si="140"/>
        <v>1069</v>
      </c>
      <c r="B1070" s="29" t="str">
        <f t="shared" si="135"/>
        <v>CS26-1-17-[10][10]-OFF20-BW40</v>
      </c>
      <c r="C1070" s="29" t="str">
        <f>R1070&amp;"_BW"&amp;TEXT(O1070-N1070,"000.00")&amp;"_U"&amp;VLOOKUP(R1070&amp;"-"&amp;S1070,通道清单!C:L,5,FALSE)&amp;LEFT("_____",5-LEN(VLOOKUP(R1070&amp;"-"&amp;S1070,通道清单!C:L,4,FALSE)))&amp;VLOOKUP(R1070&amp;"-"&amp;S1070,通道清单!C:L,4,FALSE)&amp;"_S"&amp;TEXT(N1070,"00000.00")&amp;"_E"&amp;TEXT(O1070,"00000.00")&amp;"_D"&amp;VLOOKUP(R1070&amp;"-"&amp;T1070,通道清单!C:L,5,FALSE)&amp;LEFT("_____",5-LEN(VLOOKUP(R1070&amp;"-"&amp;T1070,通道清单!C:L,4,FALSE)))&amp;VLOOKUP(R1070&amp;"-"&amp;T1070,通道清单!C:L,4,FALSE)&amp;"_S"&amp;TEXT(P1070,"00000.00")&amp;"_E"&amp;TEXT(Q1070,"00000.00")</f>
        <v>CS26_BW040.00_UL____X_S28816.00_E28856.00_DR____Y_S19866.00_E19906.00</v>
      </c>
      <c r="D1070" s="29"/>
      <c r="E1070" s="29"/>
      <c r="F1070" s="29"/>
      <c r="G1070" s="29" t="s">
        <v>9173</v>
      </c>
      <c r="H1070" s="29">
        <f>VLOOKUP(G1070,开关状态表!B:I,7,FALSE)</f>
        <v>1</v>
      </c>
      <c r="I1070" s="29">
        <v>20</v>
      </c>
      <c r="J1070" s="161">
        <v>40</v>
      </c>
      <c r="K1070" s="29" t="s">
        <v>8732</v>
      </c>
      <c r="L1070" s="29"/>
      <c r="M1070" s="158" t="s">
        <v>8871</v>
      </c>
      <c r="N1070" s="156">
        <f t="shared" si="136"/>
        <v>28816</v>
      </c>
      <c r="O1070" s="156">
        <f t="shared" si="137"/>
        <v>28856</v>
      </c>
      <c r="P1070" s="156">
        <f t="shared" si="138"/>
        <v>19866</v>
      </c>
      <c r="Q1070" s="156">
        <f t="shared" si="139"/>
        <v>19906</v>
      </c>
      <c r="R1070" s="29" t="str">
        <f>VLOOKUP(VLOOKUP(G1070,开关状态表!B:H,2,FALSE),矩阵信息表!B:H,2,FALSE)</f>
        <v>CS26</v>
      </c>
      <c r="S1070" s="29" t="str">
        <f>VLOOKUP(G1070,开关状态表!B:H,5,FALSE)</f>
        <v>RX84L</v>
      </c>
      <c r="T1070" s="29" t="str">
        <f>VLOOKUP(G1070,开关状态表!B:H,6,FALSE)</f>
        <v>TY84R</v>
      </c>
      <c r="U1070" s="29">
        <f>VLOOKUP(R1070&amp;"-"&amp;S1070,通道清单!C:L,8,FALSE)</f>
        <v>96</v>
      </c>
      <c r="V1070" s="29">
        <f>VLOOKUP(R1070&amp;"-"&amp;S1070,通道清单!C:L,9,FALSE)</f>
        <v>28796</v>
      </c>
      <c r="W1070" s="29">
        <f>VLOOKUP(R1070&amp;"-"&amp;S1070,通道清单!C:L,10,FALSE)</f>
        <v>28892</v>
      </c>
      <c r="X1070" s="29">
        <f>VLOOKUP(R1070&amp;"-"&amp;T1070,通道清单!C:L,9,FALSE)</f>
        <v>19846</v>
      </c>
      <c r="Y1070" s="29">
        <f>VLOOKUP(R1070&amp;"-"&amp;T1070,通道清单!C:L,10,FALSE)</f>
        <v>19942</v>
      </c>
    </row>
    <row r="1071" ht="15" hidden="1" spans="1:25">
      <c r="A1071" s="29">
        <f t="shared" si="140"/>
        <v>1070</v>
      </c>
      <c r="B1071" s="29" t="str">
        <f t="shared" si="135"/>
        <v>CS26-1-17-[10][10]-OFF60-BW36</v>
      </c>
      <c r="C1071" s="29" t="str">
        <f>R1071&amp;"_BW"&amp;TEXT(O1071-N1071,"000.00")&amp;"_U"&amp;VLOOKUP(R1071&amp;"-"&amp;S1071,通道清单!C:L,5,FALSE)&amp;LEFT("_____",5-LEN(VLOOKUP(R1071&amp;"-"&amp;S1071,通道清单!C:L,4,FALSE)))&amp;VLOOKUP(R1071&amp;"-"&amp;S1071,通道清单!C:L,4,FALSE)&amp;"_S"&amp;TEXT(N1071,"00000.00")&amp;"_E"&amp;TEXT(O1071,"00000.00")&amp;"_D"&amp;VLOOKUP(R1071&amp;"-"&amp;T1071,通道清单!C:L,5,FALSE)&amp;LEFT("_____",5-LEN(VLOOKUP(R1071&amp;"-"&amp;T1071,通道清单!C:L,4,FALSE)))&amp;VLOOKUP(R1071&amp;"-"&amp;T1071,通道清单!C:L,4,FALSE)&amp;"_S"&amp;TEXT(P1071,"00000.00")&amp;"_E"&amp;TEXT(Q1071,"00000.00")</f>
        <v>CS26_BW036.00_UL____X_S28856.00_E28892.00_DR____Y_S19906.00_E19942.00</v>
      </c>
      <c r="D1071" s="29"/>
      <c r="E1071" s="29"/>
      <c r="F1071" s="29"/>
      <c r="G1071" s="29" t="s">
        <v>9173</v>
      </c>
      <c r="H1071" s="29">
        <f>VLOOKUP(G1071,开关状态表!B:I,7,FALSE)</f>
        <v>1</v>
      </c>
      <c r="I1071" s="29">
        <v>60</v>
      </c>
      <c r="J1071" s="161">
        <v>36</v>
      </c>
      <c r="K1071" s="29" t="s">
        <v>8732</v>
      </c>
      <c r="L1071" s="29"/>
      <c r="M1071" s="158" t="s">
        <v>9050</v>
      </c>
      <c r="N1071" s="156">
        <f t="shared" si="136"/>
        <v>28856</v>
      </c>
      <c r="O1071" s="156">
        <f t="shared" si="137"/>
        <v>28892</v>
      </c>
      <c r="P1071" s="156">
        <f t="shared" si="138"/>
        <v>19906</v>
      </c>
      <c r="Q1071" s="156">
        <f t="shared" si="139"/>
        <v>19942</v>
      </c>
      <c r="R1071" s="29" t="str">
        <f>VLOOKUP(VLOOKUP(G1071,开关状态表!B:H,2,FALSE),矩阵信息表!B:H,2,FALSE)</f>
        <v>CS26</v>
      </c>
      <c r="S1071" s="29" t="str">
        <f>VLOOKUP(G1071,开关状态表!B:H,5,FALSE)</f>
        <v>RX84L</v>
      </c>
      <c r="T1071" s="29" t="str">
        <f>VLOOKUP(G1071,开关状态表!B:H,6,FALSE)</f>
        <v>TY84R</v>
      </c>
      <c r="U1071" s="29">
        <f>VLOOKUP(R1071&amp;"-"&amp;S1071,通道清单!C:L,8,FALSE)</f>
        <v>96</v>
      </c>
      <c r="V1071" s="29">
        <f>VLOOKUP(R1071&amp;"-"&amp;S1071,通道清单!C:L,9,FALSE)</f>
        <v>28796</v>
      </c>
      <c r="W1071" s="29">
        <f>VLOOKUP(R1071&amp;"-"&amp;S1071,通道清单!C:L,10,FALSE)</f>
        <v>28892</v>
      </c>
      <c r="X1071" s="29">
        <f>VLOOKUP(R1071&amp;"-"&amp;T1071,通道清单!C:L,9,FALSE)</f>
        <v>19846</v>
      </c>
      <c r="Y1071" s="29">
        <f>VLOOKUP(R1071&amp;"-"&amp;T1071,通道清单!C:L,10,FALSE)</f>
        <v>19942</v>
      </c>
    </row>
    <row r="1072" ht="15" hidden="1" spans="1:25">
      <c r="A1072" s="29">
        <f t="shared" si="140"/>
        <v>1071</v>
      </c>
      <c r="B1072" s="29" t="str">
        <f t="shared" si="135"/>
        <v>CS26-1-17-[11][11]-OFF0-BW20</v>
      </c>
      <c r="C1072" s="29" t="str">
        <f>R1072&amp;"_BW"&amp;TEXT(O1072-N1072,"000.00")&amp;"_U"&amp;VLOOKUP(R1072&amp;"-"&amp;S1072,通道清单!C:L,5,FALSE)&amp;LEFT("_____",5-LEN(VLOOKUP(R1072&amp;"-"&amp;S1072,通道清单!C:L,4,FALSE)))&amp;VLOOKUP(R1072&amp;"-"&amp;S1072,通道清单!C:L,4,FALSE)&amp;"_S"&amp;TEXT(N1072,"00000.00")&amp;"_E"&amp;TEXT(O1072,"00000.00")&amp;"_D"&amp;VLOOKUP(R1072&amp;"-"&amp;T1072,通道清单!C:L,5,FALSE)&amp;LEFT("_____",5-LEN(VLOOKUP(R1072&amp;"-"&amp;T1072,通道清单!C:L,4,FALSE)))&amp;VLOOKUP(R1072&amp;"-"&amp;T1072,通道清单!C:L,4,FALSE)&amp;"_S"&amp;TEXT(P1072,"00000.00")&amp;"_E"&amp;TEXT(Q1072,"00000.00")</f>
        <v>CS26_BW020.00_UL____X_S27550.00_E27570.00_DR____Y_S19710.00_E19730.00</v>
      </c>
      <c r="D1072" s="29"/>
      <c r="E1072" s="29"/>
      <c r="F1072" s="29"/>
      <c r="G1072" s="29" t="s">
        <v>9174</v>
      </c>
      <c r="H1072" s="29">
        <f>VLOOKUP(G1072,开关状态表!B:I,7,FALSE)</f>
        <v>1</v>
      </c>
      <c r="I1072" s="29">
        <v>0</v>
      </c>
      <c r="J1072" s="161">
        <v>20</v>
      </c>
      <c r="K1072" s="29" t="s">
        <v>8732</v>
      </c>
      <c r="L1072" s="29"/>
      <c r="M1072" s="158" t="s">
        <v>8871</v>
      </c>
      <c r="N1072" s="156">
        <f t="shared" si="136"/>
        <v>27550</v>
      </c>
      <c r="O1072" s="156">
        <f t="shared" si="137"/>
        <v>27570</v>
      </c>
      <c r="P1072" s="156">
        <f t="shared" si="138"/>
        <v>19710</v>
      </c>
      <c r="Q1072" s="156">
        <f t="shared" si="139"/>
        <v>19730</v>
      </c>
      <c r="R1072" s="29" t="str">
        <f>VLOOKUP(VLOOKUP(G1072,开关状态表!B:H,2,FALSE),矩阵信息表!B:H,2,FALSE)</f>
        <v>CS26</v>
      </c>
      <c r="S1072" s="29" t="str">
        <f>VLOOKUP(G1072,开关状态表!B:H,5,FALSE)</f>
        <v>RX85L</v>
      </c>
      <c r="T1072" s="29" t="str">
        <f>VLOOKUP(G1072,开关状态表!B:H,6,FALSE)</f>
        <v>TY85R</v>
      </c>
      <c r="U1072" s="29">
        <f>VLOOKUP(R1072&amp;"-"&amp;S1072,通道清单!C:L,8,FALSE)</f>
        <v>96</v>
      </c>
      <c r="V1072" s="29">
        <f>VLOOKUP(R1072&amp;"-"&amp;S1072,通道清单!C:L,9,FALSE)</f>
        <v>27550</v>
      </c>
      <c r="W1072" s="29">
        <f>VLOOKUP(R1072&amp;"-"&amp;S1072,通道清单!C:L,10,FALSE)</f>
        <v>27646</v>
      </c>
      <c r="X1072" s="29">
        <f>VLOOKUP(R1072&amp;"-"&amp;T1072,通道清单!C:L,9,FALSE)</f>
        <v>19710</v>
      </c>
      <c r="Y1072" s="29">
        <f>VLOOKUP(R1072&amp;"-"&amp;T1072,通道清单!C:L,10,FALSE)</f>
        <v>19806</v>
      </c>
    </row>
    <row r="1073" ht="15" hidden="1" spans="1:25">
      <c r="A1073" s="29">
        <f t="shared" si="140"/>
        <v>1072</v>
      </c>
      <c r="B1073" s="29" t="str">
        <f t="shared" si="135"/>
        <v>CS26-1-17-[11][11]-OFF20-BW40</v>
      </c>
      <c r="C1073" s="29" t="str">
        <f>R1073&amp;"_BW"&amp;TEXT(O1073-N1073,"000.00")&amp;"_U"&amp;VLOOKUP(R1073&amp;"-"&amp;S1073,通道清单!C:L,5,FALSE)&amp;LEFT("_____",5-LEN(VLOOKUP(R1073&amp;"-"&amp;S1073,通道清单!C:L,4,FALSE)))&amp;VLOOKUP(R1073&amp;"-"&amp;S1073,通道清单!C:L,4,FALSE)&amp;"_S"&amp;TEXT(N1073,"00000.00")&amp;"_E"&amp;TEXT(O1073,"00000.00")&amp;"_D"&amp;VLOOKUP(R1073&amp;"-"&amp;T1073,通道清单!C:L,5,FALSE)&amp;LEFT("_____",5-LEN(VLOOKUP(R1073&amp;"-"&amp;T1073,通道清单!C:L,4,FALSE)))&amp;VLOOKUP(R1073&amp;"-"&amp;T1073,通道清单!C:L,4,FALSE)&amp;"_S"&amp;TEXT(P1073,"00000.00")&amp;"_E"&amp;TEXT(Q1073,"00000.00")</f>
        <v>CS26_BW040.00_UL____X_S27570.00_E27610.00_DR____Y_S19730.00_E19770.00</v>
      </c>
      <c r="D1073" s="29"/>
      <c r="E1073" s="29"/>
      <c r="F1073" s="29"/>
      <c r="G1073" s="29" t="s">
        <v>9174</v>
      </c>
      <c r="H1073" s="29">
        <f>VLOOKUP(G1073,开关状态表!B:I,7,FALSE)</f>
        <v>1</v>
      </c>
      <c r="I1073" s="29">
        <v>20</v>
      </c>
      <c r="J1073" s="161">
        <v>40</v>
      </c>
      <c r="K1073" s="29" t="s">
        <v>8732</v>
      </c>
      <c r="L1073" s="29"/>
      <c r="M1073" s="158" t="s">
        <v>8871</v>
      </c>
      <c r="N1073" s="156">
        <f t="shared" si="136"/>
        <v>27570</v>
      </c>
      <c r="O1073" s="156">
        <f t="shared" si="137"/>
        <v>27610</v>
      </c>
      <c r="P1073" s="156">
        <f t="shared" si="138"/>
        <v>19730</v>
      </c>
      <c r="Q1073" s="156">
        <f t="shared" si="139"/>
        <v>19770</v>
      </c>
      <c r="R1073" s="29" t="str">
        <f>VLOOKUP(VLOOKUP(G1073,开关状态表!B:H,2,FALSE),矩阵信息表!B:H,2,FALSE)</f>
        <v>CS26</v>
      </c>
      <c r="S1073" s="29" t="str">
        <f>VLOOKUP(G1073,开关状态表!B:H,5,FALSE)</f>
        <v>RX85L</v>
      </c>
      <c r="T1073" s="29" t="str">
        <f>VLOOKUP(G1073,开关状态表!B:H,6,FALSE)</f>
        <v>TY85R</v>
      </c>
      <c r="U1073" s="29">
        <f>VLOOKUP(R1073&amp;"-"&amp;S1073,通道清单!C:L,8,FALSE)</f>
        <v>96</v>
      </c>
      <c r="V1073" s="29">
        <f>VLOOKUP(R1073&amp;"-"&amp;S1073,通道清单!C:L,9,FALSE)</f>
        <v>27550</v>
      </c>
      <c r="W1073" s="29">
        <f>VLOOKUP(R1073&amp;"-"&amp;S1073,通道清单!C:L,10,FALSE)</f>
        <v>27646</v>
      </c>
      <c r="X1073" s="29">
        <f>VLOOKUP(R1073&amp;"-"&amp;T1073,通道清单!C:L,9,FALSE)</f>
        <v>19710</v>
      </c>
      <c r="Y1073" s="29">
        <f>VLOOKUP(R1073&amp;"-"&amp;T1073,通道清单!C:L,10,FALSE)</f>
        <v>19806</v>
      </c>
    </row>
    <row r="1074" ht="15" hidden="1" spans="1:25">
      <c r="A1074" s="29">
        <f t="shared" si="140"/>
        <v>1073</v>
      </c>
      <c r="B1074" s="29" t="str">
        <f t="shared" si="135"/>
        <v>CS26-1-17-[11][11]-OFF60-BW36</v>
      </c>
      <c r="C1074" s="29" t="str">
        <f>R1074&amp;"_BW"&amp;TEXT(O1074-N1074,"000.00")&amp;"_U"&amp;VLOOKUP(R1074&amp;"-"&amp;S1074,通道清单!C:L,5,FALSE)&amp;LEFT("_____",5-LEN(VLOOKUP(R1074&amp;"-"&amp;S1074,通道清单!C:L,4,FALSE)))&amp;VLOOKUP(R1074&amp;"-"&amp;S1074,通道清单!C:L,4,FALSE)&amp;"_S"&amp;TEXT(N1074,"00000.00")&amp;"_E"&amp;TEXT(O1074,"00000.00")&amp;"_D"&amp;VLOOKUP(R1074&amp;"-"&amp;T1074,通道清单!C:L,5,FALSE)&amp;LEFT("_____",5-LEN(VLOOKUP(R1074&amp;"-"&amp;T1074,通道清单!C:L,4,FALSE)))&amp;VLOOKUP(R1074&amp;"-"&amp;T1074,通道清单!C:L,4,FALSE)&amp;"_S"&amp;TEXT(P1074,"00000.00")&amp;"_E"&amp;TEXT(Q1074,"00000.00")</f>
        <v>CS26_BW036.00_UL____X_S27610.00_E27646.00_DR____Y_S19770.00_E19806.00</v>
      </c>
      <c r="D1074" s="29"/>
      <c r="E1074" s="29"/>
      <c r="F1074" s="29"/>
      <c r="G1074" s="29" t="s">
        <v>9174</v>
      </c>
      <c r="H1074" s="29">
        <f>VLOOKUP(G1074,开关状态表!B:I,7,FALSE)</f>
        <v>1</v>
      </c>
      <c r="I1074" s="29">
        <v>60</v>
      </c>
      <c r="J1074" s="161">
        <v>36</v>
      </c>
      <c r="K1074" s="29" t="s">
        <v>8732</v>
      </c>
      <c r="L1074" s="29"/>
      <c r="M1074" s="158" t="s">
        <v>9050</v>
      </c>
      <c r="N1074" s="156">
        <f t="shared" si="136"/>
        <v>27610</v>
      </c>
      <c r="O1074" s="156">
        <f t="shared" si="137"/>
        <v>27646</v>
      </c>
      <c r="P1074" s="156">
        <f t="shared" si="138"/>
        <v>19770</v>
      </c>
      <c r="Q1074" s="156">
        <f t="shared" si="139"/>
        <v>19806</v>
      </c>
      <c r="R1074" s="29" t="str">
        <f>VLOOKUP(VLOOKUP(G1074,开关状态表!B:H,2,FALSE),矩阵信息表!B:H,2,FALSE)</f>
        <v>CS26</v>
      </c>
      <c r="S1074" s="29" t="str">
        <f>VLOOKUP(G1074,开关状态表!B:H,5,FALSE)</f>
        <v>RX85L</v>
      </c>
      <c r="T1074" s="29" t="str">
        <f>VLOOKUP(G1074,开关状态表!B:H,6,FALSE)</f>
        <v>TY85R</v>
      </c>
      <c r="U1074" s="29">
        <f>VLOOKUP(R1074&amp;"-"&amp;S1074,通道清单!C:L,8,FALSE)</f>
        <v>96</v>
      </c>
      <c r="V1074" s="29">
        <f>VLOOKUP(R1074&amp;"-"&amp;S1074,通道清单!C:L,9,FALSE)</f>
        <v>27550</v>
      </c>
      <c r="W1074" s="29">
        <f>VLOOKUP(R1074&amp;"-"&amp;S1074,通道清单!C:L,10,FALSE)</f>
        <v>27646</v>
      </c>
      <c r="X1074" s="29">
        <f>VLOOKUP(R1074&amp;"-"&amp;T1074,通道清单!C:L,9,FALSE)</f>
        <v>19710</v>
      </c>
      <c r="Y1074" s="29">
        <f>VLOOKUP(R1074&amp;"-"&amp;T1074,通道清单!C:L,10,FALSE)</f>
        <v>19806</v>
      </c>
    </row>
    <row r="1075" ht="15" hidden="1" spans="1:25">
      <c r="A1075" s="29">
        <f t="shared" si="140"/>
        <v>1074</v>
      </c>
      <c r="B1075" s="29" t="str">
        <f t="shared" si="135"/>
        <v>CS26-1-17-[12][12]-OFF0-BW48</v>
      </c>
      <c r="C1075" s="29" t="str">
        <f>R1075&amp;"_BW"&amp;TEXT(O1075-N1075,"000.00")&amp;"_U"&amp;VLOOKUP(R1075&amp;"-"&amp;S1075,通道清单!C:L,5,FALSE)&amp;LEFT("_____",5-LEN(VLOOKUP(R1075&amp;"-"&amp;S1075,通道清单!C:L,4,FALSE)))&amp;VLOOKUP(R1075&amp;"-"&amp;S1075,通道清单!C:L,4,FALSE)&amp;"_S"&amp;TEXT(N1075,"00000.00")&amp;"_E"&amp;TEXT(O1075,"00000.00")&amp;"_D"&amp;VLOOKUP(R1075&amp;"-"&amp;T1075,通道清单!C:L,5,FALSE)&amp;LEFT("_____",5-LEN(VLOOKUP(R1075&amp;"-"&amp;T1075,通道清单!C:L,4,FALSE)))&amp;VLOOKUP(R1075&amp;"-"&amp;T1075,通道清单!C:L,4,FALSE)&amp;"_S"&amp;TEXT(P1075,"00000.00")&amp;"_E"&amp;TEXT(Q1075,"00000.00")</f>
        <v>CS26_BW048.00_UL____X_S28398.00_E28446.00_DR____Y_S19448.00_E19496.00</v>
      </c>
      <c r="D1075" s="29"/>
      <c r="E1075" s="29"/>
      <c r="F1075" s="29"/>
      <c r="G1075" s="29" t="s">
        <v>9175</v>
      </c>
      <c r="H1075" s="29">
        <f>VLOOKUP(G1075,开关状态表!B:I,7,FALSE)</f>
        <v>1</v>
      </c>
      <c r="I1075" s="29">
        <v>0</v>
      </c>
      <c r="J1075" s="161">
        <v>48</v>
      </c>
      <c r="K1075" s="29" t="s">
        <v>8732</v>
      </c>
      <c r="L1075" s="29"/>
      <c r="M1075" s="158" t="s">
        <v>8871</v>
      </c>
      <c r="N1075" s="156">
        <f t="shared" si="136"/>
        <v>28398</v>
      </c>
      <c r="O1075" s="156">
        <f t="shared" si="137"/>
        <v>28446</v>
      </c>
      <c r="P1075" s="156">
        <f t="shared" si="138"/>
        <v>19448</v>
      </c>
      <c r="Q1075" s="156">
        <f t="shared" si="139"/>
        <v>19496</v>
      </c>
      <c r="R1075" s="29" t="str">
        <f>VLOOKUP(VLOOKUP(G1075,开关状态表!B:H,2,FALSE),矩阵信息表!B:H,2,FALSE)</f>
        <v>CS26</v>
      </c>
      <c r="S1075" s="29" t="str">
        <f>VLOOKUP(G1075,开关状态表!B:H,5,FALSE)</f>
        <v>RX86L</v>
      </c>
      <c r="T1075" s="29" t="str">
        <f>VLOOKUP(G1075,开关状态表!B:H,6,FALSE)</f>
        <v>TY86R</v>
      </c>
      <c r="U1075" s="29">
        <f>VLOOKUP(R1075&amp;"-"&amp;S1075,通道清单!C:L,8,FALSE)</f>
        <v>132</v>
      </c>
      <c r="V1075" s="29">
        <f>VLOOKUP(R1075&amp;"-"&amp;S1075,通道清单!C:L,9,FALSE)</f>
        <v>28398</v>
      </c>
      <c r="W1075" s="29">
        <f>VLOOKUP(R1075&amp;"-"&amp;S1075,通道清单!C:L,10,FALSE)</f>
        <v>28530</v>
      </c>
      <c r="X1075" s="29">
        <f>VLOOKUP(R1075&amp;"-"&amp;T1075,通道清单!C:L,9,FALSE)</f>
        <v>19448</v>
      </c>
      <c r="Y1075" s="29">
        <f>VLOOKUP(R1075&amp;"-"&amp;T1075,通道清单!C:L,10,FALSE)</f>
        <v>19580</v>
      </c>
    </row>
    <row r="1076" ht="15" hidden="1" spans="1:25">
      <c r="A1076" s="29">
        <f t="shared" si="140"/>
        <v>1075</v>
      </c>
      <c r="B1076" s="29" t="str">
        <f t="shared" ref="B1076:B1139" si="141">G1076&amp;"-"&amp;"OFF"&amp;I1076&amp;"-BW"&amp;J1076</f>
        <v>CS26-1-17-[12][12]-OFF56-BW40</v>
      </c>
      <c r="C1076" s="29" t="str">
        <f>R1076&amp;"_BW"&amp;TEXT(O1076-N1076,"000.00")&amp;"_U"&amp;VLOOKUP(R1076&amp;"-"&amp;S1076,通道清单!C:L,5,FALSE)&amp;LEFT("_____",5-LEN(VLOOKUP(R1076&amp;"-"&amp;S1076,通道清单!C:L,4,FALSE)))&amp;VLOOKUP(R1076&amp;"-"&amp;S1076,通道清单!C:L,4,FALSE)&amp;"_S"&amp;TEXT(N1076,"00000.00")&amp;"_E"&amp;TEXT(O1076,"00000.00")&amp;"_D"&amp;VLOOKUP(R1076&amp;"-"&amp;T1076,通道清单!C:L,5,FALSE)&amp;LEFT("_____",5-LEN(VLOOKUP(R1076&amp;"-"&amp;T1076,通道清单!C:L,4,FALSE)))&amp;VLOOKUP(R1076&amp;"-"&amp;T1076,通道清单!C:L,4,FALSE)&amp;"_S"&amp;TEXT(P1076,"00000.00")&amp;"_E"&amp;TEXT(Q1076,"00000.00")</f>
        <v>CS26_BW040.00_UL____X_S28454.00_E28494.00_DR____Y_S19504.00_E19544.00</v>
      </c>
      <c r="D1076" s="29"/>
      <c r="E1076" s="29"/>
      <c r="F1076" s="29"/>
      <c r="G1076" s="29" t="s">
        <v>9175</v>
      </c>
      <c r="H1076" s="29">
        <f>VLOOKUP(G1076,开关状态表!B:I,7,FALSE)</f>
        <v>1</v>
      </c>
      <c r="I1076" s="29">
        <v>56</v>
      </c>
      <c r="J1076" s="161">
        <v>40</v>
      </c>
      <c r="K1076" s="29" t="s">
        <v>8732</v>
      </c>
      <c r="L1076" s="29"/>
      <c r="M1076" s="158" t="s">
        <v>8871</v>
      </c>
      <c r="N1076" s="156">
        <f t="shared" ref="N1076:N1139" si="142">V1076+I1076</f>
        <v>28454</v>
      </c>
      <c r="O1076" s="156">
        <f t="shared" ref="O1076:O1139" si="143">N1076+J1076</f>
        <v>28494</v>
      </c>
      <c r="P1076" s="156">
        <f t="shared" ref="P1076:P1139" si="144">X1076+I1076</f>
        <v>19504</v>
      </c>
      <c r="Q1076" s="156">
        <f t="shared" ref="Q1076:Q1139" si="145">P1076+J1076</f>
        <v>19544</v>
      </c>
      <c r="R1076" s="29" t="str">
        <f>VLOOKUP(VLOOKUP(G1076,开关状态表!B:H,2,FALSE),矩阵信息表!B:H,2,FALSE)</f>
        <v>CS26</v>
      </c>
      <c r="S1076" s="29" t="str">
        <f>VLOOKUP(G1076,开关状态表!B:H,5,FALSE)</f>
        <v>RX86L</v>
      </c>
      <c r="T1076" s="29" t="str">
        <f>VLOOKUP(G1076,开关状态表!B:H,6,FALSE)</f>
        <v>TY86R</v>
      </c>
      <c r="U1076" s="29">
        <f>VLOOKUP(R1076&amp;"-"&amp;S1076,通道清单!C:L,8,FALSE)</f>
        <v>132</v>
      </c>
      <c r="V1076" s="29">
        <f>VLOOKUP(R1076&amp;"-"&amp;S1076,通道清单!C:L,9,FALSE)</f>
        <v>28398</v>
      </c>
      <c r="W1076" s="29">
        <f>VLOOKUP(R1076&amp;"-"&amp;S1076,通道清单!C:L,10,FALSE)</f>
        <v>28530</v>
      </c>
      <c r="X1076" s="29">
        <f>VLOOKUP(R1076&amp;"-"&amp;T1076,通道清单!C:L,9,FALSE)</f>
        <v>19448</v>
      </c>
      <c r="Y1076" s="29">
        <f>VLOOKUP(R1076&amp;"-"&amp;T1076,通道清单!C:L,10,FALSE)</f>
        <v>19580</v>
      </c>
    </row>
    <row r="1077" ht="15" hidden="1" spans="1:25">
      <c r="A1077" s="29">
        <f t="shared" si="140"/>
        <v>1076</v>
      </c>
      <c r="B1077" s="29" t="str">
        <f t="shared" si="141"/>
        <v>CS26-1-17-[12][12]-OFF96-BW36</v>
      </c>
      <c r="C1077" s="29" t="str">
        <f>R1077&amp;"_BW"&amp;TEXT(O1077-N1077,"000.00")&amp;"_U"&amp;VLOOKUP(R1077&amp;"-"&amp;S1077,通道清单!C:L,5,FALSE)&amp;LEFT("_____",5-LEN(VLOOKUP(R1077&amp;"-"&amp;S1077,通道清单!C:L,4,FALSE)))&amp;VLOOKUP(R1077&amp;"-"&amp;S1077,通道清单!C:L,4,FALSE)&amp;"_S"&amp;TEXT(N1077,"00000.00")&amp;"_E"&amp;TEXT(O1077,"00000.00")&amp;"_D"&amp;VLOOKUP(R1077&amp;"-"&amp;T1077,通道清单!C:L,5,FALSE)&amp;LEFT("_____",5-LEN(VLOOKUP(R1077&amp;"-"&amp;T1077,通道清单!C:L,4,FALSE)))&amp;VLOOKUP(R1077&amp;"-"&amp;T1077,通道清单!C:L,4,FALSE)&amp;"_S"&amp;TEXT(P1077,"00000.00")&amp;"_E"&amp;TEXT(Q1077,"00000.00")</f>
        <v>CS26_BW036.00_UL____X_S28494.00_E28530.00_DR____Y_S19544.00_E19580.00</v>
      </c>
      <c r="D1077" s="29"/>
      <c r="E1077" s="29"/>
      <c r="F1077" s="29"/>
      <c r="G1077" s="29" t="s">
        <v>9175</v>
      </c>
      <c r="H1077" s="29">
        <f>VLOOKUP(G1077,开关状态表!B:I,7,FALSE)</f>
        <v>1</v>
      </c>
      <c r="I1077" s="29">
        <v>96</v>
      </c>
      <c r="J1077" s="161">
        <v>36</v>
      </c>
      <c r="K1077" s="29" t="s">
        <v>8732</v>
      </c>
      <c r="L1077" s="29"/>
      <c r="M1077" s="158" t="s">
        <v>9050</v>
      </c>
      <c r="N1077" s="156">
        <f t="shared" si="142"/>
        <v>28494</v>
      </c>
      <c r="O1077" s="156">
        <f t="shared" si="143"/>
        <v>28530</v>
      </c>
      <c r="P1077" s="156">
        <f t="shared" si="144"/>
        <v>19544</v>
      </c>
      <c r="Q1077" s="156">
        <f t="shared" si="145"/>
        <v>19580</v>
      </c>
      <c r="R1077" s="29" t="str">
        <f>VLOOKUP(VLOOKUP(G1077,开关状态表!B:H,2,FALSE),矩阵信息表!B:H,2,FALSE)</f>
        <v>CS26</v>
      </c>
      <c r="S1077" s="29" t="str">
        <f>VLOOKUP(G1077,开关状态表!B:H,5,FALSE)</f>
        <v>RX86L</v>
      </c>
      <c r="T1077" s="29" t="str">
        <f>VLOOKUP(G1077,开关状态表!B:H,6,FALSE)</f>
        <v>TY86R</v>
      </c>
      <c r="U1077" s="29">
        <f>VLOOKUP(R1077&amp;"-"&amp;S1077,通道清单!C:L,8,FALSE)</f>
        <v>132</v>
      </c>
      <c r="V1077" s="29">
        <f>VLOOKUP(R1077&amp;"-"&amp;S1077,通道清单!C:L,9,FALSE)</f>
        <v>28398</v>
      </c>
      <c r="W1077" s="29">
        <f>VLOOKUP(R1077&amp;"-"&amp;S1077,通道清单!C:L,10,FALSE)</f>
        <v>28530</v>
      </c>
      <c r="X1077" s="29">
        <f>VLOOKUP(R1077&amp;"-"&amp;T1077,通道清单!C:L,9,FALSE)</f>
        <v>19448</v>
      </c>
      <c r="Y1077" s="29">
        <f>VLOOKUP(R1077&amp;"-"&amp;T1077,通道清单!C:L,10,FALSE)</f>
        <v>19580</v>
      </c>
    </row>
    <row r="1078" ht="15" hidden="1" spans="1:25">
      <c r="A1078" s="29">
        <f t="shared" si="140"/>
        <v>1077</v>
      </c>
      <c r="B1078" s="29" t="str">
        <f t="shared" si="141"/>
        <v>CS26-1-17-[29][29]-OFF0-BW20</v>
      </c>
      <c r="C1078" s="29" t="str">
        <f>R1078&amp;"_BW"&amp;TEXT(O1078-N1078,"000.00")&amp;"_U"&amp;VLOOKUP(R1078&amp;"-"&amp;S1078,通道清单!C:L,5,FALSE)&amp;LEFT("_____",5-LEN(VLOOKUP(R1078&amp;"-"&amp;S1078,通道清单!C:L,4,FALSE)))&amp;VLOOKUP(R1078&amp;"-"&amp;S1078,通道清单!C:L,4,FALSE)&amp;"_S"&amp;TEXT(N1078,"00000.00")&amp;"_E"&amp;TEXT(O1078,"00000.00")&amp;"_D"&amp;VLOOKUP(R1078&amp;"-"&amp;T1078,通道清单!C:L,5,FALSE)&amp;LEFT("_____",5-LEN(VLOOKUP(R1078&amp;"-"&amp;T1078,通道清单!C:L,4,FALSE)))&amp;VLOOKUP(R1078&amp;"-"&amp;T1078,通道清单!C:L,4,FALSE)&amp;"_S"&amp;TEXT(P1078,"00000.00")&amp;"_E"&amp;TEXT(Q1078,"00000.00")</f>
        <v>CS26_BW020.00_UR____X_S27440.00_E27460.00_DL____Y_S19600.00_E19620.00</v>
      </c>
      <c r="D1078" s="29"/>
      <c r="E1078" s="29"/>
      <c r="F1078" s="29"/>
      <c r="G1078" s="29" t="s">
        <v>9176</v>
      </c>
      <c r="H1078" s="29">
        <f>VLOOKUP(G1078,开关状态表!B:I,7,FALSE)</f>
        <v>1</v>
      </c>
      <c r="I1078" s="29">
        <v>0</v>
      </c>
      <c r="J1078" s="161">
        <v>20</v>
      </c>
      <c r="K1078" s="29" t="s">
        <v>8732</v>
      </c>
      <c r="L1078" s="29"/>
      <c r="M1078" s="158" t="s">
        <v>8871</v>
      </c>
      <c r="N1078" s="156">
        <f t="shared" si="142"/>
        <v>27440</v>
      </c>
      <c r="O1078" s="156">
        <f t="shared" si="143"/>
        <v>27460</v>
      </c>
      <c r="P1078" s="156">
        <f t="shared" si="144"/>
        <v>19600</v>
      </c>
      <c r="Q1078" s="156">
        <f t="shared" si="145"/>
        <v>19620</v>
      </c>
      <c r="R1078" s="29" t="str">
        <f>VLOOKUP(VLOOKUP(G1078,开关状态表!B:H,2,FALSE),矩阵信息表!B:H,2,FALSE)</f>
        <v>CS26</v>
      </c>
      <c r="S1078" s="29" t="str">
        <f>VLOOKUP(G1078,开关状态表!B:H,5,FALSE)</f>
        <v>RX87R</v>
      </c>
      <c r="T1078" s="29" t="str">
        <f>VLOOKUP(G1078,开关状态表!B:H,6,FALSE)</f>
        <v>TY87L</v>
      </c>
      <c r="U1078" s="29">
        <f>VLOOKUP(R1078&amp;"-"&amp;S1078,通道清单!C:L,8,FALSE)</f>
        <v>96</v>
      </c>
      <c r="V1078" s="29">
        <f>VLOOKUP(R1078&amp;"-"&amp;S1078,通道清单!C:L,9,FALSE)</f>
        <v>27440</v>
      </c>
      <c r="W1078" s="29">
        <f>VLOOKUP(R1078&amp;"-"&amp;S1078,通道清单!C:L,10,FALSE)</f>
        <v>27536</v>
      </c>
      <c r="X1078" s="29">
        <f>VLOOKUP(R1078&amp;"-"&amp;T1078,通道清单!C:L,9,FALSE)</f>
        <v>19600</v>
      </c>
      <c r="Y1078" s="29">
        <f>VLOOKUP(R1078&amp;"-"&amp;T1078,通道清单!C:L,10,FALSE)</f>
        <v>19696</v>
      </c>
    </row>
    <row r="1079" ht="15" hidden="1" spans="1:25">
      <c r="A1079" s="29">
        <f t="shared" si="140"/>
        <v>1078</v>
      </c>
      <c r="B1079" s="29" t="str">
        <f t="shared" si="141"/>
        <v>CS26-1-17-[29][29]-OFF20-BW40</v>
      </c>
      <c r="C1079" s="29" t="str">
        <f>R1079&amp;"_BW"&amp;TEXT(O1079-N1079,"000.00")&amp;"_U"&amp;VLOOKUP(R1079&amp;"-"&amp;S1079,通道清单!C:L,5,FALSE)&amp;LEFT("_____",5-LEN(VLOOKUP(R1079&amp;"-"&amp;S1079,通道清单!C:L,4,FALSE)))&amp;VLOOKUP(R1079&amp;"-"&amp;S1079,通道清单!C:L,4,FALSE)&amp;"_S"&amp;TEXT(N1079,"00000.00")&amp;"_E"&amp;TEXT(O1079,"00000.00")&amp;"_D"&amp;VLOOKUP(R1079&amp;"-"&amp;T1079,通道清单!C:L,5,FALSE)&amp;LEFT("_____",5-LEN(VLOOKUP(R1079&amp;"-"&amp;T1079,通道清单!C:L,4,FALSE)))&amp;VLOOKUP(R1079&amp;"-"&amp;T1079,通道清单!C:L,4,FALSE)&amp;"_S"&amp;TEXT(P1079,"00000.00")&amp;"_E"&amp;TEXT(Q1079,"00000.00")</f>
        <v>CS26_BW040.00_UR____X_S27460.00_E27500.00_DL____Y_S19620.00_E19660.00</v>
      </c>
      <c r="D1079" s="29"/>
      <c r="E1079" s="29"/>
      <c r="F1079" s="29"/>
      <c r="G1079" s="29" t="s">
        <v>9176</v>
      </c>
      <c r="H1079" s="29">
        <f>VLOOKUP(G1079,开关状态表!B:I,7,FALSE)</f>
        <v>1</v>
      </c>
      <c r="I1079" s="29">
        <v>20</v>
      </c>
      <c r="J1079" s="161">
        <v>40</v>
      </c>
      <c r="K1079" s="29" t="s">
        <v>8732</v>
      </c>
      <c r="L1079" s="29"/>
      <c r="M1079" s="158" t="s">
        <v>8871</v>
      </c>
      <c r="N1079" s="156">
        <f t="shared" si="142"/>
        <v>27460</v>
      </c>
      <c r="O1079" s="156">
        <f t="shared" si="143"/>
        <v>27500</v>
      </c>
      <c r="P1079" s="156">
        <f t="shared" si="144"/>
        <v>19620</v>
      </c>
      <c r="Q1079" s="156">
        <f t="shared" si="145"/>
        <v>19660</v>
      </c>
      <c r="R1079" s="29" t="str">
        <f>VLOOKUP(VLOOKUP(G1079,开关状态表!B:H,2,FALSE),矩阵信息表!B:H,2,FALSE)</f>
        <v>CS26</v>
      </c>
      <c r="S1079" s="29" t="str">
        <f>VLOOKUP(G1079,开关状态表!B:H,5,FALSE)</f>
        <v>RX87R</v>
      </c>
      <c r="T1079" s="29" t="str">
        <f>VLOOKUP(G1079,开关状态表!B:H,6,FALSE)</f>
        <v>TY87L</v>
      </c>
      <c r="U1079" s="29">
        <f>VLOOKUP(R1079&amp;"-"&amp;S1079,通道清单!C:L,8,FALSE)</f>
        <v>96</v>
      </c>
      <c r="V1079" s="29">
        <f>VLOOKUP(R1079&amp;"-"&amp;S1079,通道清单!C:L,9,FALSE)</f>
        <v>27440</v>
      </c>
      <c r="W1079" s="29">
        <f>VLOOKUP(R1079&amp;"-"&amp;S1079,通道清单!C:L,10,FALSE)</f>
        <v>27536</v>
      </c>
      <c r="X1079" s="29">
        <f>VLOOKUP(R1079&amp;"-"&amp;T1079,通道清单!C:L,9,FALSE)</f>
        <v>19600</v>
      </c>
      <c r="Y1079" s="29">
        <f>VLOOKUP(R1079&amp;"-"&amp;T1079,通道清单!C:L,10,FALSE)</f>
        <v>19696</v>
      </c>
    </row>
    <row r="1080" ht="15" hidden="1" spans="1:25">
      <c r="A1080" s="29">
        <f t="shared" si="140"/>
        <v>1079</v>
      </c>
      <c r="B1080" s="29" t="str">
        <f t="shared" si="141"/>
        <v>CS26-1-17-[29][29]-OFF60-BW36</v>
      </c>
      <c r="C1080" s="29" t="str">
        <f>R1080&amp;"_BW"&amp;TEXT(O1080-N1080,"000.00")&amp;"_U"&amp;VLOOKUP(R1080&amp;"-"&amp;S1080,通道清单!C:L,5,FALSE)&amp;LEFT("_____",5-LEN(VLOOKUP(R1080&amp;"-"&amp;S1080,通道清单!C:L,4,FALSE)))&amp;VLOOKUP(R1080&amp;"-"&amp;S1080,通道清单!C:L,4,FALSE)&amp;"_S"&amp;TEXT(N1080,"00000.00")&amp;"_E"&amp;TEXT(O1080,"00000.00")&amp;"_D"&amp;VLOOKUP(R1080&amp;"-"&amp;T1080,通道清单!C:L,5,FALSE)&amp;LEFT("_____",5-LEN(VLOOKUP(R1080&amp;"-"&amp;T1080,通道清单!C:L,4,FALSE)))&amp;VLOOKUP(R1080&amp;"-"&amp;T1080,通道清单!C:L,4,FALSE)&amp;"_S"&amp;TEXT(P1080,"00000.00")&amp;"_E"&amp;TEXT(Q1080,"00000.00")</f>
        <v>CS26_BW036.00_UR____X_S27500.00_E27536.00_DL____Y_S19660.00_E19696.00</v>
      </c>
      <c r="D1080" s="29"/>
      <c r="E1080" s="29"/>
      <c r="F1080" s="29"/>
      <c r="G1080" s="29" t="s">
        <v>9176</v>
      </c>
      <c r="H1080" s="29">
        <f>VLOOKUP(G1080,开关状态表!B:I,7,FALSE)</f>
        <v>1</v>
      </c>
      <c r="I1080" s="29">
        <v>60</v>
      </c>
      <c r="J1080" s="161">
        <v>36</v>
      </c>
      <c r="K1080" s="29" t="s">
        <v>8732</v>
      </c>
      <c r="L1080" s="29"/>
      <c r="M1080" s="158" t="s">
        <v>9050</v>
      </c>
      <c r="N1080" s="156">
        <f t="shared" si="142"/>
        <v>27500</v>
      </c>
      <c r="O1080" s="156">
        <f t="shared" si="143"/>
        <v>27536</v>
      </c>
      <c r="P1080" s="156">
        <f t="shared" si="144"/>
        <v>19660</v>
      </c>
      <c r="Q1080" s="156">
        <f t="shared" si="145"/>
        <v>19696</v>
      </c>
      <c r="R1080" s="29" t="str">
        <f>VLOOKUP(VLOOKUP(G1080,开关状态表!B:H,2,FALSE),矩阵信息表!B:H,2,FALSE)</f>
        <v>CS26</v>
      </c>
      <c r="S1080" s="29" t="str">
        <f>VLOOKUP(G1080,开关状态表!B:H,5,FALSE)</f>
        <v>RX87R</v>
      </c>
      <c r="T1080" s="29" t="str">
        <f>VLOOKUP(G1080,开关状态表!B:H,6,FALSE)</f>
        <v>TY87L</v>
      </c>
      <c r="U1080" s="29">
        <f>VLOOKUP(R1080&amp;"-"&amp;S1080,通道清单!C:L,8,FALSE)</f>
        <v>96</v>
      </c>
      <c r="V1080" s="29">
        <f>VLOOKUP(R1080&amp;"-"&amp;S1080,通道清单!C:L,9,FALSE)</f>
        <v>27440</v>
      </c>
      <c r="W1080" s="29">
        <f>VLOOKUP(R1080&amp;"-"&amp;S1080,通道清单!C:L,10,FALSE)</f>
        <v>27536</v>
      </c>
      <c r="X1080" s="29">
        <f>VLOOKUP(R1080&amp;"-"&amp;T1080,通道清单!C:L,9,FALSE)</f>
        <v>19600</v>
      </c>
      <c r="Y1080" s="29">
        <f>VLOOKUP(R1080&amp;"-"&amp;T1080,通道清单!C:L,10,FALSE)</f>
        <v>19696</v>
      </c>
    </row>
    <row r="1081" ht="15" hidden="1" spans="1:25">
      <c r="A1081" s="29">
        <f t="shared" si="140"/>
        <v>1080</v>
      </c>
      <c r="B1081" s="29" t="str">
        <f t="shared" si="141"/>
        <v>CS26-1-17-[13][13]-OFF0-BW17.5</v>
      </c>
      <c r="C1081" s="29" t="str">
        <f>R1081&amp;"_BW"&amp;TEXT(O1081-N1081,"000.00")&amp;"_U"&amp;VLOOKUP(R1081&amp;"-"&amp;S1081,通道清单!C:L,5,FALSE)&amp;LEFT("_____",5-LEN(VLOOKUP(R1081&amp;"-"&amp;S1081,通道清单!C:L,4,FALSE)))&amp;VLOOKUP(R1081&amp;"-"&amp;S1081,通道清单!C:L,4,FALSE)&amp;"_S"&amp;TEXT(N1081,"00000.00")&amp;"_E"&amp;TEXT(O1081,"00000.00")&amp;"_D"&amp;VLOOKUP(R1081&amp;"-"&amp;T1081,通道清单!C:L,5,FALSE)&amp;LEFT("_____",5-LEN(VLOOKUP(R1081&amp;"-"&amp;T1081,通道清单!C:L,4,FALSE)))&amp;VLOOKUP(R1081&amp;"-"&amp;T1081,通道清单!C:L,4,FALSE)&amp;"_S"&amp;TEXT(P1081,"00000.00")&amp;"_E"&amp;TEXT(Q1081,"00000.00")</f>
        <v>CS26_BW017.50_UL____X_S28660.00_E28677.50_DR____Y_S19710.00_E19727.50</v>
      </c>
      <c r="D1081" s="29"/>
      <c r="E1081" s="29"/>
      <c r="F1081" s="29"/>
      <c r="G1081" s="29" t="s">
        <v>9177</v>
      </c>
      <c r="H1081" s="29">
        <f>VLOOKUP(G1081,开关状态表!B:I,7,FALSE)</f>
        <v>1</v>
      </c>
      <c r="I1081" s="29">
        <v>0</v>
      </c>
      <c r="J1081" s="161">
        <v>17.5</v>
      </c>
      <c r="K1081" s="29" t="s">
        <v>8732</v>
      </c>
      <c r="L1081" s="29"/>
      <c r="M1081" s="158" t="s">
        <v>8871</v>
      </c>
      <c r="N1081" s="156">
        <f t="shared" si="142"/>
        <v>28660</v>
      </c>
      <c r="O1081" s="156">
        <f t="shared" si="143"/>
        <v>28677.5</v>
      </c>
      <c r="P1081" s="156">
        <f t="shared" si="144"/>
        <v>19710</v>
      </c>
      <c r="Q1081" s="156">
        <f t="shared" si="145"/>
        <v>19727.5</v>
      </c>
      <c r="R1081" s="29" t="str">
        <f>VLOOKUP(VLOOKUP(G1081,开关状态表!B:H,2,FALSE),矩阵信息表!B:H,2,FALSE)</f>
        <v>CS26</v>
      </c>
      <c r="S1081" s="29" t="str">
        <f>VLOOKUP(G1081,开关状态表!B:H,5,FALSE)</f>
        <v>RX88L</v>
      </c>
      <c r="T1081" s="29" t="str">
        <f>VLOOKUP(G1081,开关状态表!B:H,6,FALSE)</f>
        <v>TY88R</v>
      </c>
      <c r="U1081" s="29">
        <f>VLOOKUP(R1081&amp;"-"&amp;S1081,通道清单!C:L,8,FALSE)</f>
        <v>96</v>
      </c>
      <c r="V1081" s="29">
        <f>VLOOKUP(R1081&amp;"-"&amp;S1081,通道清单!C:L,9,FALSE)</f>
        <v>28660</v>
      </c>
      <c r="W1081" s="29">
        <f>VLOOKUP(R1081&amp;"-"&amp;S1081,通道清单!C:L,10,FALSE)</f>
        <v>28756</v>
      </c>
      <c r="X1081" s="29">
        <f>VLOOKUP(R1081&amp;"-"&amp;T1081,通道清单!C:L,9,FALSE)</f>
        <v>19710</v>
      </c>
      <c r="Y1081" s="29">
        <f>VLOOKUP(R1081&amp;"-"&amp;T1081,通道清单!C:L,10,FALSE)</f>
        <v>19806</v>
      </c>
    </row>
    <row r="1082" ht="15" hidden="1" spans="1:25">
      <c r="A1082" s="29">
        <f t="shared" si="140"/>
        <v>1081</v>
      </c>
      <c r="B1082" s="29" t="str">
        <f t="shared" si="141"/>
        <v>CS26-1-17-[13][13]-OFF37.5-BW32.5</v>
      </c>
      <c r="C1082" s="29" t="str">
        <f>R1082&amp;"_BW"&amp;TEXT(O1082-N1082,"000.00")&amp;"_U"&amp;VLOOKUP(R1082&amp;"-"&amp;S1082,通道清单!C:L,5,FALSE)&amp;LEFT("_____",5-LEN(VLOOKUP(R1082&amp;"-"&amp;S1082,通道清单!C:L,4,FALSE)))&amp;VLOOKUP(R1082&amp;"-"&amp;S1082,通道清单!C:L,4,FALSE)&amp;"_S"&amp;TEXT(N1082,"00000.00")&amp;"_E"&amp;TEXT(O1082,"00000.00")&amp;"_D"&amp;VLOOKUP(R1082&amp;"-"&amp;T1082,通道清单!C:L,5,FALSE)&amp;LEFT("_____",5-LEN(VLOOKUP(R1082&amp;"-"&amp;T1082,通道清单!C:L,4,FALSE)))&amp;VLOOKUP(R1082&amp;"-"&amp;T1082,通道清单!C:L,4,FALSE)&amp;"_S"&amp;TEXT(P1082,"00000.00")&amp;"_E"&amp;TEXT(Q1082,"00000.00")</f>
        <v>CS26_BW032.50_UL____X_S28697.50_E28730.00_DR____Y_S19747.50_E19780.00</v>
      </c>
      <c r="D1082" s="29"/>
      <c r="E1082" s="29"/>
      <c r="F1082" s="29"/>
      <c r="G1082" s="29" t="s">
        <v>9177</v>
      </c>
      <c r="H1082" s="29">
        <f>VLOOKUP(G1082,开关状态表!B:I,7,FALSE)</f>
        <v>1</v>
      </c>
      <c r="I1082" s="29">
        <v>37.5</v>
      </c>
      <c r="J1082" s="161">
        <v>32.5</v>
      </c>
      <c r="K1082" s="29" t="s">
        <v>8732</v>
      </c>
      <c r="L1082" s="29"/>
      <c r="M1082" s="158" t="s">
        <v>8871</v>
      </c>
      <c r="N1082" s="156">
        <f t="shared" si="142"/>
        <v>28697.5</v>
      </c>
      <c r="O1082" s="156">
        <f t="shared" si="143"/>
        <v>28730</v>
      </c>
      <c r="P1082" s="156">
        <f t="shared" si="144"/>
        <v>19747.5</v>
      </c>
      <c r="Q1082" s="156">
        <f t="shared" si="145"/>
        <v>19780</v>
      </c>
      <c r="R1082" s="29" t="str">
        <f>VLOOKUP(VLOOKUP(G1082,开关状态表!B:H,2,FALSE),矩阵信息表!B:H,2,FALSE)</f>
        <v>CS26</v>
      </c>
      <c r="S1082" s="29" t="str">
        <f>VLOOKUP(G1082,开关状态表!B:H,5,FALSE)</f>
        <v>RX88L</v>
      </c>
      <c r="T1082" s="29" t="str">
        <f>VLOOKUP(G1082,开关状态表!B:H,6,FALSE)</f>
        <v>TY88R</v>
      </c>
      <c r="U1082" s="29">
        <f>VLOOKUP(R1082&amp;"-"&amp;S1082,通道清单!C:L,8,FALSE)</f>
        <v>96</v>
      </c>
      <c r="V1082" s="29">
        <f>VLOOKUP(R1082&amp;"-"&amp;S1082,通道清单!C:L,9,FALSE)</f>
        <v>28660</v>
      </c>
      <c r="W1082" s="29">
        <f>VLOOKUP(R1082&amp;"-"&amp;S1082,通道清单!C:L,10,FALSE)</f>
        <v>28756</v>
      </c>
      <c r="X1082" s="29">
        <f>VLOOKUP(R1082&amp;"-"&amp;T1082,通道清单!C:L,9,FALSE)</f>
        <v>19710</v>
      </c>
      <c r="Y1082" s="29">
        <f>VLOOKUP(R1082&amp;"-"&amp;T1082,通道清单!C:L,10,FALSE)</f>
        <v>19806</v>
      </c>
    </row>
    <row r="1083" ht="15" hidden="1" spans="1:25">
      <c r="A1083" s="29">
        <f t="shared" si="140"/>
        <v>1082</v>
      </c>
      <c r="B1083" s="29" t="str">
        <f t="shared" si="141"/>
        <v>CS26-1-17-[13][13]-OFF70-BW26</v>
      </c>
      <c r="C1083" s="29" t="str">
        <f>R1083&amp;"_BW"&amp;TEXT(O1083-N1083,"000.00")&amp;"_U"&amp;VLOOKUP(R1083&amp;"-"&amp;S1083,通道清单!C:L,5,FALSE)&amp;LEFT("_____",5-LEN(VLOOKUP(R1083&amp;"-"&amp;S1083,通道清单!C:L,4,FALSE)))&amp;VLOOKUP(R1083&amp;"-"&amp;S1083,通道清单!C:L,4,FALSE)&amp;"_S"&amp;TEXT(N1083,"00000.00")&amp;"_E"&amp;TEXT(O1083,"00000.00")&amp;"_D"&amp;VLOOKUP(R1083&amp;"-"&amp;T1083,通道清单!C:L,5,FALSE)&amp;LEFT("_____",5-LEN(VLOOKUP(R1083&amp;"-"&amp;T1083,通道清单!C:L,4,FALSE)))&amp;VLOOKUP(R1083&amp;"-"&amp;T1083,通道清单!C:L,4,FALSE)&amp;"_S"&amp;TEXT(P1083,"00000.00")&amp;"_E"&amp;TEXT(Q1083,"00000.00")</f>
        <v>CS26_BW026.00_UL____X_S28730.00_E28756.00_DR____Y_S19780.00_E19806.00</v>
      </c>
      <c r="D1083" s="29"/>
      <c r="E1083" s="29"/>
      <c r="F1083" s="29"/>
      <c r="G1083" s="29" t="s">
        <v>9177</v>
      </c>
      <c r="H1083" s="29">
        <f>VLOOKUP(G1083,开关状态表!B:I,7,FALSE)</f>
        <v>1</v>
      </c>
      <c r="I1083" s="29">
        <v>70</v>
      </c>
      <c r="J1083" s="161">
        <v>26</v>
      </c>
      <c r="K1083" s="29" t="s">
        <v>8732</v>
      </c>
      <c r="L1083" s="29"/>
      <c r="M1083" s="158" t="s">
        <v>9050</v>
      </c>
      <c r="N1083" s="156">
        <f t="shared" si="142"/>
        <v>28730</v>
      </c>
      <c r="O1083" s="156">
        <f t="shared" si="143"/>
        <v>28756</v>
      </c>
      <c r="P1083" s="156">
        <f t="shared" si="144"/>
        <v>19780</v>
      </c>
      <c r="Q1083" s="156">
        <f t="shared" si="145"/>
        <v>19806</v>
      </c>
      <c r="R1083" s="29" t="str">
        <f>VLOOKUP(VLOOKUP(G1083,开关状态表!B:H,2,FALSE),矩阵信息表!B:H,2,FALSE)</f>
        <v>CS26</v>
      </c>
      <c r="S1083" s="29" t="str">
        <f>VLOOKUP(G1083,开关状态表!B:H,5,FALSE)</f>
        <v>RX88L</v>
      </c>
      <c r="T1083" s="29" t="str">
        <f>VLOOKUP(G1083,开关状态表!B:H,6,FALSE)</f>
        <v>TY88R</v>
      </c>
      <c r="U1083" s="29">
        <f>VLOOKUP(R1083&amp;"-"&amp;S1083,通道清单!C:L,8,FALSE)</f>
        <v>96</v>
      </c>
      <c r="V1083" s="29">
        <f>VLOOKUP(R1083&amp;"-"&amp;S1083,通道清单!C:L,9,FALSE)</f>
        <v>28660</v>
      </c>
      <c r="W1083" s="29">
        <f>VLOOKUP(R1083&amp;"-"&amp;S1083,通道清单!C:L,10,FALSE)</f>
        <v>28756</v>
      </c>
      <c r="X1083" s="29">
        <f>VLOOKUP(R1083&amp;"-"&amp;T1083,通道清单!C:L,9,FALSE)</f>
        <v>19710</v>
      </c>
      <c r="Y1083" s="29">
        <f>VLOOKUP(R1083&amp;"-"&amp;T1083,通道清单!C:L,10,FALSE)</f>
        <v>19806</v>
      </c>
    </row>
    <row r="1084" ht="15" hidden="1" spans="1:25">
      <c r="A1084" s="29">
        <f t="shared" si="140"/>
        <v>1083</v>
      </c>
      <c r="B1084" s="29" t="str">
        <f t="shared" si="141"/>
        <v>CS26-1-17-[30][30]-OFF0-BW29.5</v>
      </c>
      <c r="C1084" s="29" t="str">
        <f>R1084&amp;"_BW"&amp;TEXT(O1084-N1084,"000.00")&amp;"_U"&amp;VLOOKUP(R1084&amp;"-"&amp;S1084,通道清单!C:L,5,FALSE)&amp;LEFT("_____",5-LEN(VLOOKUP(R1084&amp;"-"&amp;S1084,通道清单!C:L,4,FALSE)))&amp;VLOOKUP(R1084&amp;"-"&amp;S1084,通道清单!C:L,4,FALSE)&amp;"_S"&amp;TEXT(N1084,"00000.00")&amp;"_E"&amp;TEXT(O1084,"00000.00")&amp;"_D"&amp;VLOOKUP(R1084&amp;"-"&amp;T1084,通道清单!C:L,5,FALSE)&amp;LEFT("_____",5-LEN(VLOOKUP(R1084&amp;"-"&amp;T1084,通道清单!C:L,4,FALSE)))&amp;VLOOKUP(R1084&amp;"-"&amp;T1084,通道清单!C:L,4,FALSE)&amp;"_S"&amp;TEXT(P1084,"00000.00")&amp;"_E"&amp;TEXT(Q1084,"00000.00")</f>
        <v>CS26_BW029.50_UR____X_S27000.00_E27029.50_DL____Y_S19160.00_E19189.50</v>
      </c>
      <c r="D1084" s="29"/>
      <c r="E1084" s="29"/>
      <c r="F1084" s="29"/>
      <c r="G1084" s="29" t="s">
        <v>9178</v>
      </c>
      <c r="H1084" s="29">
        <f>VLOOKUP(G1084,开关状态表!B:I,7,FALSE)</f>
        <v>1</v>
      </c>
      <c r="I1084" s="29">
        <v>0</v>
      </c>
      <c r="J1084" s="161">
        <v>29.5</v>
      </c>
      <c r="K1084" s="29" t="s">
        <v>8732</v>
      </c>
      <c r="L1084" s="29"/>
      <c r="M1084" s="158" t="s">
        <v>8871</v>
      </c>
      <c r="N1084" s="156">
        <f t="shared" si="142"/>
        <v>27000</v>
      </c>
      <c r="O1084" s="156">
        <f t="shared" si="143"/>
        <v>27029.5</v>
      </c>
      <c r="P1084" s="156">
        <f t="shared" si="144"/>
        <v>19160</v>
      </c>
      <c r="Q1084" s="156">
        <f t="shared" si="145"/>
        <v>19189.5</v>
      </c>
      <c r="R1084" s="29" t="str">
        <f>VLOOKUP(VLOOKUP(G1084,开关状态表!B:H,2,FALSE),矩阵信息表!B:H,2,FALSE)</f>
        <v>CS26</v>
      </c>
      <c r="S1084" s="29" t="str">
        <f>VLOOKUP(G1084,开关状态表!B:H,5,FALSE)</f>
        <v>RX89R</v>
      </c>
      <c r="T1084" s="29" t="str">
        <f>VLOOKUP(G1084,开关状态表!B:H,6,FALSE)</f>
        <v>TY89L</v>
      </c>
      <c r="U1084" s="29">
        <f>VLOOKUP(R1084&amp;"-"&amp;S1084,通道清单!C:L,8,FALSE)</f>
        <v>96</v>
      </c>
      <c r="V1084" s="29">
        <f>VLOOKUP(R1084&amp;"-"&amp;S1084,通道清单!C:L,9,FALSE)</f>
        <v>27000</v>
      </c>
      <c r="W1084" s="29">
        <f>VLOOKUP(R1084&amp;"-"&amp;S1084,通道清单!C:L,10,FALSE)</f>
        <v>27096</v>
      </c>
      <c r="X1084" s="29">
        <f>VLOOKUP(R1084&amp;"-"&amp;T1084,通道清单!C:L,9,FALSE)</f>
        <v>19160</v>
      </c>
      <c r="Y1084" s="29">
        <f>VLOOKUP(R1084&amp;"-"&amp;T1084,通道清单!C:L,10,FALSE)</f>
        <v>19256</v>
      </c>
    </row>
    <row r="1085" ht="15" hidden="1" spans="1:25">
      <c r="A1085" s="29">
        <f t="shared" ref="A1085:A1148" si="146">ROW()-1</f>
        <v>1084</v>
      </c>
      <c r="B1085" s="29" t="str">
        <f t="shared" si="141"/>
        <v>CS26-1-17-[30][30]-OFF29.5-BW40</v>
      </c>
      <c r="C1085" s="29" t="str">
        <f>R1085&amp;"_BW"&amp;TEXT(O1085-N1085,"000.00")&amp;"_U"&amp;VLOOKUP(R1085&amp;"-"&amp;S1085,通道清单!C:L,5,FALSE)&amp;LEFT("_____",5-LEN(VLOOKUP(R1085&amp;"-"&amp;S1085,通道清单!C:L,4,FALSE)))&amp;VLOOKUP(R1085&amp;"-"&amp;S1085,通道清单!C:L,4,FALSE)&amp;"_S"&amp;TEXT(N1085,"00000.00")&amp;"_E"&amp;TEXT(O1085,"00000.00")&amp;"_D"&amp;VLOOKUP(R1085&amp;"-"&amp;T1085,通道清单!C:L,5,FALSE)&amp;LEFT("_____",5-LEN(VLOOKUP(R1085&amp;"-"&amp;T1085,通道清单!C:L,4,FALSE)))&amp;VLOOKUP(R1085&amp;"-"&amp;T1085,通道清单!C:L,4,FALSE)&amp;"_S"&amp;TEXT(P1085,"00000.00")&amp;"_E"&amp;TEXT(Q1085,"00000.00")</f>
        <v>CS26_BW040.00_UR____X_S27029.50_E27069.50_DL____Y_S19189.50_E19229.50</v>
      </c>
      <c r="D1085" s="29"/>
      <c r="E1085" s="29"/>
      <c r="F1085" s="29"/>
      <c r="G1085" s="29" t="s">
        <v>9178</v>
      </c>
      <c r="H1085" s="29">
        <f>VLOOKUP(G1085,开关状态表!B:I,7,FALSE)</f>
        <v>1</v>
      </c>
      <c r="I1085" s="29">
        <v>29.5</v>
      </c>
      <c r="J1085" s="161">
        <v>40</v>
      </c>
      <c r="K1085" s="29" t="s">
        <v>8732</v>
      </c>
      <c r="L1085" s="29"/>
      <c r="M1085" s="158" t="s">
        <v>8871</v>
      </c>
      <c r="N1085" s="156">
        <f t="shared" si="142"/>
        <v>27029.5</v>
      </c>
      <c r="O1085" s="156">
        <f t="shared" si="143"/>
        <v>27069.5</v>
      </c>
      <c r="P1085" s="156">
        <f t="shared" si="144"/>
        <v>19189.5</v>
      </c>
      <c r="Q1085" s="156">
        <f t="shared" si="145"/>
        <v>19229.5</v>
      </c>
      <c r="R1085" s="29" t="str">
        <f>VLOOKUP(VLOOKUP(G1085,开关状态表!B:H,2,FALSE),矩阵信息表!B:H,2,FALSE)</f>
        <v>CS26</v>
      </c>
      <c r="S1085" s="29" t="str">
        <f>VLOOKUP(G1085,开关状态表!B:H,5,FALSE)</f>
        <v>RX89R</v>
      </c>
      <c r="T1085" s="29" t="str">
        <f>VLOOKUP(G1085,开关状态表!B:H,6,FALSE)</f>
        <v>TY89L</v>
      </c>
      <c r="U1085" s="29">
        <f>VLOOKUP(R1085&amp;"-"&amp;S1085,通道清单!C:L,8,FALSE)</f>
        <v>96</v>
      </c>
      <c r="V1085" s="29">
        <f>VLOOKUP(R1085&amp;"-"&amp;S1085,通道清单!C:L,9,FALSE)</f>
        <v>27000</v>
      </c>
      <c r="W1085" s="29">
        <f>VLOOKUP(R1085&amp;"-"&amp;S1085,通道清单!C:L,10,FALSE)</f>
        <v>27096</v>
      </c>
      <c r="X1085" s="29">
        <f>VLOOKUP(R1085&amp;"-"&amp;T1085,通道清单!C:L,9,FALSE)</f>
        <v>19160</v>
      </c>
      <c r="Y1085" s="29">
        <f>VLOOKUP(R1085&amp;"-"&amp;T1085,通道清单!C:L,10,FALSE)</f>
        <v>19256</v>
      </c>
    </row>
    <row r="1086" ht="15" hidden="1" spans="1:25">
      <c r="A1086" s="29">
        <f t="shared" si="146"/>
        <v>1085</v>
      </c>
      <c r="B1086" s="29" t="str">
        <f t="shared" si="141"/>
        <v>CS26-1-17-[30][30]-OFF69.5-BW26.5</v>
      </c>
      <c r="C1086" s="29" t="str">
        <f>R1086&amp;"_BW"&amp;TEXT(O1086-N1086,"000.00")&amp;"_U"&amp;VLOOKUP(R1086&amp;"-"&amp;S1086,通道清单!C:L,5,FALSE)&amp;LEFT("_____",5-LEN(VLOOKUP(R1086&amp;"-"&amp;S1086,通道清单!C:L,4,FALSE)))&amp;VLOOKUP(R1086&amp;"-"&amp;S1086,通道清单!C:L,4,FALSE)&amp;"_S"&amp;TEXT(N1086,"00000.00")&amp;"_E"&amp;TEXT(O1086,"00000.00")&amp;"_D"&amp;VLOOKUP(R1086&amp;"-"&amp;T1086,通道清单!C:L,5,FALSE)&amp;LEFT("_____",5-LEN(VLOOKUP(R1086&amp;"-"&amp;T1086,通道清单!C:L,4,FALSE)))&amp;VLOOKUP(R1086&amp;"-"&amp;T1086,通道清单!C:L,4,FALSE)&amp;"_S"&amp;TEXT(P1086,"00000.00")&amp;"_E"&amp;TEXT(Q1086,"00000.00")</f>
        <v>CS26_BW026.50_UR____X_S27069.50_E27096.00_DL____Y_S19229.50_E19256.00</v>
      </c>
      <c r="D1086" s="29"/>
      <c r="E1086" s="29"/>
      <c r="F1086" s="29"/>
      <c r="G1086" s="29" t="s">
        <v>9178</v>
      </c>
      <c r="H1086" s="29">
        <f>VLOOKUP(G1086,开关状态表!B:I,7,FALSE)</f>
        <v>1</v>
      </c>
      <c r="I1086" s="29">
        <v>69.5</v>
      </c>
      <c r="J1086" s="161">
        <v>26.5</v>
      </c>
      <c r="K1086" s="29" t="s">
        <v>8732</v>
      </c>
      <c r="L1086" s="29"/>
      <c r="M1086" s="158" t="s">
        <v>9050</v>
      </c>
      <c r="N1086" s="156">
        <f t="shared" si="142"/>
        <v>27069.5</v>
      </c>
      <c r="O1086" s="156">
        <f t="shared" si="143"/>
        <v>27096</v>
      </c>
      <c r="P1086" s="156">
        <f t="shared" si="144"/>
        <v>19229.5</v>
      </c>
      <c r="Q1086" s="156">
        <f t="shared" si="145"/>
        <v>19256</v>
      </c>
      <c r="R1086" s="29" t="str">
        <f>VLOOKUP(VLOOKUP(G1086,开关状态表!B:H,2,FALSE),矩阵信息表!B:H,2,FALSE)</f>
        <v>CS26</v>
      </c>
      <c r="S1086" s="29" t="str">
        <f>VLOOKUP(G1086,开关状态表!B:H,5,FALSE)</f>
        <v>RX89R</v>
      </c>
      <c r="T1086" s="29" t="str">
        <f>VLOOKUP(G1086,开关状态表!B:H,6,FALSE)</f>
        <v>TY89L</v>
      </c>
      <c r="U1086" s="29">
        <f>VLOOKUP(R1086&amp;"-"&amp;S1086,通道清单!C:L,8,FALSE)</f>
        <v>96</v>
      </c>
      <c r="V1086" s="29">
        <f>VLOOKUP(R1086&amp;"-"&amp;S1086,通道清单!C:L,9,FALSE)</f>
        <v>27000</v>
      </c>
      <c r="W1086" s="29">
        <f>VLOOKUP(R1086&amp;"-"&amp;S1086,通道清单!C:L,10,FALSE)</f>
        <v>27096</v>
      </c>
      <c r="X1086" s="29">
        <f>VLOOKUP(R1086&amp;"-"&amp;T1086,通道清单!C:L,9,FALSE)</f>
        <v>19160</v>
      </c>
      <c r="Y1086" s="29">
        <f>VLOOKUP(R1086&amp;"-"&amp;T1086,通道清单!C:L,10,FALSE)</f>
        <v>19256</v>
      </c>
    </row>
    <row r="1087" ht="15" hidden="1" spans="1:25">
      <c r="A1087" s="29">
        <f t="shared" si="146"/>
        <v>1086</v>
      </c>
      <c r="B1087" s="29" t="str">
        <f t="shared" si="141"/>
        <v>CS26-1-17-[14][14]-OFF0-BW30</v>
      </c>
      <c r="C1087" s="29" t="str">
        <f>R1087&amp;"_BW"&amp;TEXT(O1087-N1087,"000.00")&amp;"_U"&amp;VLOOKUP(R1087&amp;"-"&amp;S1087,通道清单!C:L,5,FALSE)&amp;LEFT("_____",5-LEN(VLOOKUP(R1087&amp;"-"&amp;S1087,通道清单!C:L,4,FALSE)))&amp;VLOOKUP(R1087&amp;"-"&amp;S1087,通道清单!C:L,4,FALSE)&amp;"_S"&amp;TEXT(N1087,"00000.00")&amp;"_E"&amp;TEXT(O1087,"00000.00")&amp;"_D"&amp;VLOOKUP(R1087&amp;"-"&amp;T1087,通道清单!C:L,5,FALSE)&amp;LEFT("_____",5-LEN(VLOOKUP(R1087&amp;"-"&amp;T1087,通道清单!C:L,4,FALSE)))&amp;VLOOKUP(R1087&amp;"-"&amp;T1087,通道清单!C:L,4,FALSE)&amp;"_S"&amp;TEXT(P1087,"00000.00")&amp;"_E"&amp;TEXT(Q1087,"00000.00")</f>
        <v>CS26_BW030.00_UL____X_S27000.00_E27030.00_DR____Y_S19160.00_E19190.00</v>
      </c>
      <c r="D1087" s="29"/>
      <c r="E1087" s="29"/>
      <c r="F1087" s="29"/>
      <c r="G1087" s="29" t="s">
        <v>9179</v>
      </c>
      <c r="H1087" s="29">
        <f>VLOOKUP(G1087,开关状态表!B:I,7,FALSE)</f>
        <v>1</v>
      </c>
      <c r="I1087" s="29">
        <v>0</v>
      </c>
      <c r="J1087" s="161">
        <v>30</v>
      </c>
      <c r="K1087" s="29" t="s">
        <v>8732</v>
      </c>
      <c r="L1087" s="29"/>
      <c r="M1087" s="158" t="s">
        <v>8871</v>
      </c>
      <c r="N1087" s="156">
        <f t="shared" si="142"/>
        <v>27000</v>
      </c>
      <c r="O1087" s="156">
        <f t="shared" si="143"/>
        <v>27030</v>
      </c>
      <c r="P1087" s="156">
        <f t="shared" si="144"/>
        <v>19160</v>
      </c>
      <c r="Q1087" s="156">
        <f t="shared" si="145"/>
        <v>19190</v>
      </c>
      <c r="R1087" s="29" t="str">
        <f>VLOOKUP(VLOOKUP(G1087,开关状态表!B:H,2,FALSE),矩阵信息表!B:H,2,FALSE)</f>
        <v>CS26</v>
      </c>
      <c r="S1087" s="29" t="str">
        <f>VLOOKUP(G1087,开关状态表!B:H,5,FALSE)</f>
        <v>RX90L</v>
      </c>
      <c r="T1087" s="29" t="str">
        <f>VLOOKUP(G1087,开关状态表!B:H,6,FALSE)</f>
        <v>TY90R</v>
      </c>
      <c r="U1087" s="29">
        <f>VLOOKUP(R1087&amp;"-"&amp;S1087,通道清单!C:L,8,FALSE)</f>
        <v>96</v>
      </c>
      <c r="V1087" s="29">
        <f>VLOOKUP(R1087&amp;"-"&amp;S1087,通道清单!C:L,9,FALSE)</f>
        <v>27000</v>
      </c>
      <c r="W1087" s="29">
        <f>VLOOKUP(R1087&amp;"-"&amp;S1087,通道清单!C:L,10,FALSE)</f>
        <v>27096</v>
      </c>
      <c r="X1087" s="29">
        <f>VLOOKUP(R1087&amp;"-"&amp;T1087,通道清单!C:L,9,FALSE)</f>
        <v>19160</v>
      </c>
      <c r="Y1087" s="29">
        <f>VLOOKUP(R1087&amp;"-"&amp;T1087,通道清单!C:L,10,FALSE)</f>
        <v>19256</v>
      </c>
    </row>
    <row r="1088" ht="15" hidden="1" spans="1:25">
      <c r="A1088" s="29">
        <f t="shared" si="146"/>
        <v>1087</v>
      </c>
      <c r="B1088" s="29" t="str">
        <f t="shared" si="141"/>
        <v>CS26-1-17-[14][14]-OFF30-BW36</v>
      </c>
      <c r="C1088" s="29" t="str">
        <f>R1088&amp;"_BW"&amp;TEXT(O1088-N1088,"000.00")&amp;"_U"&amp;VLOOKUP(R1088&amp;"-"&amp;S1088,通道清单!C:L,5,FALSE)&amp;LEFT("_____",5-LEN(VLOOKUP(R1088&amp;"-"&amp;S1088,通道清单!C:L,4,FALSE)))&amp;VLOOKUP(R1088&amp;"-"&amp;S1088,通道清单!C:L,4,FALSE)&amp;"_S"&amp;TEXT(N1088,"00000.00")&amp;"_E"&amp;TEXT(O1088,"00000.00")&amp;"_D"&amp;VLOOKUP(R1088&amp;"-"&amp;T1088,通道清单!C:L,5,FALSE)&amp;LEFT("_____",5-LEN(VLOOKUP(R1088&amp;"-"&amp;T1088,通道清单!C:L,4,FALSE)))&amp;VLOOKUP(R1088&amp;"-"&amp;T1088,通道清单!C:L,4,FALSE)&amp;"_S"&amp;TEXT(P1088,"00000.00")&amp;"_E"&amp;TEXT(Q1088,"00000.00")</f>
        <v>CS26_BW036.00_UL____X_S27030.00_E27066.00_DR____Y_S19190.00_E19226.00</v>
      </c>
      <c r="D1088" s="29"/>
      <c r="E1088" s="29"/>
      <c r="F1088" s="29"/>
      <c r="G1088" s="29" t="s">
        <v>9179</v>
      </c>
      <c r="H1088" s="29">
        <f>VLOOKUP(G1088,开关状态表!B:I,7,FALSE)</f>
        <v>1</v>
      </c>
      <c r="I1088" s="29">
        <v>30</v>
      </c>
      <c r="J1088" s="161">
        <v>36</v>
      </c>
      <c r="K1088" s="29" t="s">
        <v>8732</v>
      </c>
      <c r="L1088" s="29"/>
      <c r="M1088" s="158" t="s">
        <v>8871</v>
      </c>
      <c r="N1088" s="156">
        <f t="shared" si="142"/>
        <v>27030</v>
      </c>
      <c r="O1088" s="156">
        <f t="shared" si="143"/>
        <v>27066</v>
      </c>
      <c r="P1088" s="156">
        <f t="shared" si="144"/>
        <v>19190</v>
      </c>
      <c r="Q1088" s="156">
        <f t="shared" si="145"/>
        <v>19226</v>
      </c>
      <c r="R1088" s="29" t="str">
        <f>VLOOKUP(VLOOKUP(G1088,开关状态表!B:H,2,FALSE),矩阵信息表!B:H,2,FALSE)</f>
        <v>CS26</v>
      </c>
      <c r="S1088" s="29" t="str">
        <f>VLOOKUP(G1088,开关状态表!B:H,5,FALSE)</f>
        <v>RX90L</v>
      </c>
      <c r="T1088" s="29" t="str">
        <f>VLOOKUP(G1088,开关状态表!B:H,6,FALSE)</f>
        <v>TY90R</v>
      </c>
      <c r="U1088" s="29">
        <f>VLOOKUP(R1088&amp;"-"&amp;S1088,通道清单!C:L,8,FALSE)</f>
        <v>96</v>
      </c>
      <c r="V1088" s="29">
        <f>VLOOKUP(R1088&amp;"-"&amp;S1088,通道清单!C:L,9,FALSE)</f>
        <v>27000</v>
      </c>
      <c r="W1088" s="29">
        <f>VLOOKUP(R1088&amp;"-"&amp;S1088,通道清单!C:L,10,FALSE)</f>
        <v>27096</v>
      </c>
      <c r="X1088" s="29">
        <f>VLOOKUP(R1088&amp;"-"&amp;T1088,通道清单!C:L,9,FALSE)</f>
        <v>19160</v>
      </c>
      <c r="Y1088" s="29">
        <f>VLOOKUP(R1088&amp;"-"&amp;T1088,通道清单!C:L,10,FALSE)</f>
        <v>19256</v>
      </c>
    </row>
    <row r="1089" ht="15" hidden="1" spans="1:25">
      <c r="A1089" s="29">
        <f t="shared" si="146"/>
        <v>1088</v>
      </c>
      <c r="B1089" s="29" t="str">
        <f t="shared" si="141"/>
        <v>CS26-1-17-[14][14]-OFF66-BW30</v>
      </c>
      <c r="C1089" s="29" t="str">
        <f>R1089&amp;"_BW"&amp;TEXT(O1089-N1089,"000.00")&amp;"_U"&amp;VLOOKUP(R1089&amp;"-"&amp;S1089,通道清单!C:L,5,FALSE)&amp;LEFT("_____",5-LEN(VLOOKUP(R1089&amp;"-"&amp;S1089,通道清单!C:L,4,FALSE)))&amp;VLOOKUP(R1089&amp;"-"&amp;S1089,通道清单!C:L,4,FALSE)&amp;"_S"&amp;TEXT(N1089,"00000.00")&amp;"_E"&amp;TEXT(O1089,"00000.00")&amp;"_D"&amp;VLOOKUP(R1089&amp;"-"&amp;T1089,通道清单!C:L,5,FALSE)&amp;LEFT("_____",5-LEN(VLOOKUP(R1089&amp;"-"&amp;T1089,通道清单!C:L,4,FALSE)))&amp;VLOOKUP(R1089&amp;"-"&amp;T1089,通道清单!C:L,4,FALSE)&amp;"_S"&amp;TEXT(P1089,"00000.00")&amp;"_E"&amp;TEXT(Q1089,"00000.00")</f>
        <v>CS26_BW030.00_UL____X_S27066.00_E27096.00_DR____Y_S19226.00_E19256.00</v>
      </c>
      <c r="D1089" s="29"/>
      <c r="E1089" s="29"/>
      <c r="F1089" s="29"/>
      <c r="G1089" s="29" t="s">
        <v>9179</v>
      </c>
      <c r="H1089" s="29">
        <f>VLOOKUP(G1089,开关状态表!B:I,7,FALSE)</f>
        <v>1</v>
      </c>
      <c r="I1089" s="29">
        <v>66</v>
      </c>
      <c r="J1089" s="161">
        <v>30</v>
      </c>
      <c r="K1089" s="29" t="s">
        <v>8732</v>
      </c>
      <c r="L1089" s="29"/>
      <c r="M1089" s="158" t="s">
        <v>9050</v>
      </c>
      <c r="N1089" s="156">
        <f t="shared" si="142"/>
        <v>27066</v>
      </c>
      <c r="O1089" s="156">
        <f t="shared" si="143"/>
        <v>27096</v>
      </c>
      <c r="P1089" s="156">
        <f t="shared" si="144"/>
        <v>19226</v>
      </c>
      <c r="Q1089" s="156">
        <f t="shared" si="145"/>
        <v>19256</v>
      </c>
      <c r="R1089" s="29" t="str">
        <f>VLOOKUP(VLOOKUP(G1089,开关状态表!B:H,2,FALSE),矩阵信息表!B:H,2,FALSE)</f>
        <v>CS26</v>
      </c>
      <c r="S1089" s="29" t="str">
        <f>VLOOKUP(G1089,开关状态表!B:H,5,FALSE)</f>
        <v>RX90L</v>
      </c>
      <c r="T1089" s="29" t="str">
        <f>VLOOKUP(G1089,开关状态表!B:H,6,FALSE)</f>
        <v>TY90R</v>
      </c>
      <c r="U1089" s="29">
        <f>VLOOKUP(R1089&amp;"-"&amp;S1089,通道清单!C:L,8,FALSE)</f>
        <v>96</v>
      </c>
      <c r="V1089" s="29">
        <f>VLOOKUP(R1089&amp;"-"&amp;S1089,通道清单!C:L,9,FALSE)</f>
        <v>27000</v>
      </c>
      <c r="W1089" s="29">
        <f>VLOOKUP(R1089&amp;"-"&amp;S1089,通道清单!C:L,10,FALSE)</f>
        <v>27096</v>
      </c>
      <c r="X1089" s="29">
        <f>VLOOKUP(R1089&amp;"-"&amp;T1089,通道清单!C:L,9,FALSE)</f>
        <v>19160</v>
      </c>
      <c r="Y1089" s="29">
        <f>VLOOKUP(R1089&amp;"-"&amp;T1089,通道清单!C:L,10,FALSE)</f>
        <v>19256</v>
      </c>
    </row>
    <row r="1090" ht="15" hidden="1" spans="1:25">
      <c r="A1090" s="29">
        <f t="shared" si="146"/>
        <v>1089</v>
      </c>
      <c r="B1090" s="29" t="str">
        <f t="shared" si="141"/>
        <v>CS26-1-17-[31][31]-OFF0-BW20</v>
      </c>
      <c r="C1090" s="29" t="str">
        <f>R1090&amp;"_BW"&amp;TEXT(O1090-N1090,"000.00")&amp;"_U"&amp;VLOOKUP(R1090&amp;"-"&amp;S1090,通道清单!C:L,5,FALSE)&amp;LEFT("_____",5-LEN(VLOOKUP(R1090&amp;"-"&amp;S1090,通道清单!C:L,4,FALSE)))&amp;VLOOKUP(R1090&amp;"-"&amp;S1090,通道清单!C:L,4,FALSE)&amp;"_S"&amp;TEXT(N1090,"00000.00")&amp;"_E"&amp;TEXT(O1090,"00000.00")&amp;"_D"&amp;VLOOKUP(R1090&amp;"-"&amp;T1090,通道清单!C:L,5,FALSE)&amp;LEFT("_____",5-LEN(VLOOKUP(R1090&amp;"-"&amp;T1090,通道清单!C:L,4,FALSE)))&amp;VLOOKUP(R1090&amp;"-"&amp;T1090,通道清单!C:L,4,FALSE)&amp;"_S"&amp;TEXT(P1090,"00000.00")&amp;"_E"&amp;TEXT(Q1090,"00000.00")</f>
        <v>CS26_BW020.00_UR____X_S28660.00_E28680.00_DL____Y_S19710.00_E19730.00</v>
      </c>
      <c r="D1090" s="29"/>
      <c r="E1090" s="29"/>
      <c r="F1090" s="29"/>
      <c r="G1090" s="29" t="s">
        <v>9180</v>
      </c>
      <c r="H1090" s="29">
        <f>VLOOKUP(G1090,开关状态表!B:I,7,FALSE)</f>
        <v>1</v>
      </c>
      <c r="I1090" s="29">
        <v>0</v>
      </c>
      <c r="J1090" s="161">
        <v>20</v>
      </c>
      <c r="K1090" s="29" t="s">
        <v>8732</v>
      </c>
      <c r="L1090" s="29"/>
      <c r="M1090" s="158" t="s">
        <v>8871</v>
      </c>
      <c r="N1090" s="156">
        <f t="shared" si="142"/>
        <v>28660</v>
      </c>
      <c r="O1090" s="156">
        <f t="shared" si="143"/>
        <v>28680</v>
      </c>
      <c r="P1090" s="156">
        <f t="shared" si="144"/>
        <v>19710</v>
      </c>
      <c r="Q1090" s="156">
        <f t="shared" si="145"/>
        <v>19730</v>
      </c>
      <c r="R1090" s="29" t="str">
        <f>VLOOKUP(VLOOKUP(G1090,开关状态表!B:H,2,FALSE),矩阵信息表!B:H,2,FALSE)</f>
        <v>CS26</v>
      </c>
      <c r="S1090" s="29" t="str">
        <f>VLOOKUP(G1090,开关状态表!B:H,5,FALSE)</f>
        <v>RX91R</v>
      </c>
      <c r="T1090" s="29" t="str">
        <f>VLOOKUP(G1090,开关状态表!B:H,6,FALSE)</f>
        <v>TY91L</v>
      </c>
      <c r="U1090" s="29">
        <f>VLOOKUP(R1090&amp;"-"&amp;S1090,通道清单!C:L,8,FALSE)</f>
        <v>96</v>
      </c>
      <c r="V1090" s="29">
        <f>VLOOKUP(R1090&amp;"-"&amp;S1090,通道清单!C:L,9,FALSE)</f>
        <v>28660</v>
      </c>
      <c r="W1090" s="29">
        <f>VLOOKUP(R1090&amp;"-"&amp;S1090,通道清单!C:L,10,FALSE)</f>
        <v>28756</v>
      </c>
      <c r="X1090" s="29">
        <f>VLOOKUP(R1090&amp;"-"&amp;T1090,通道清单!C:L,9,FALSE)</f>
        <v>19710</v>
      </c>
      <c r="Y1090" s="29">
        <f>VLOOKUP(R1090&amp;"-"&amp;T1090,通道清单!C:L,10,FALSE)</f>
        <v>19806</v>
      </c>
    </row>
    <row r="1091" ht="15" hidden="1" spans="1:25">
      <c r="A1091" s="29">
        <f t="shared" si="146"/>
        <v>1090</v>
      </c>
      <c r="B1091" s="29" t="str">
        <f t="shared" si="141"/>
        <v>CS26-1-17-[31][31]-OFF20-BW40</v>
      </c>
      <c r="C1091" s="29" t="str">
        <f>R1091&amp;"_BW"&amp;TEXT(O1091-N1091,"000.00")&amp;"_U"&amp;VLOOKUP(R1091&amp;"-"&amp;S1091,通道清单!C:L,5,FALSE)&amp;LEFT("_____",5-LEN(VLOOKUP(R1091&amp;"-"&amp;S1091,通道清单!C:L,4,FALSE)))&amp;VLOOKUP(R1091&amp;"-"&amp;S1091,通道清单!C:L,4,FALSE)&amp;"_S"&amp;TEXT(N1091,"00000.00")&amp;"_E"&amp;TEXT(O1091,"00000.00")&amp;"_D"&amp;VLOOKUP(R1091&amp;"-"&amp;T1091,通道清单!C:L,5,FALSE)&amp;LEFT("_____",5-LEN(VLOOKUP(R1091&amp;"-"&amp;T1091,通道清单!C:L,4,FALSE)))&amp;VLOOKUP(R1091&amp;"-"&amp;T1091,通道清单!C:L,4,FALSE)&amp;"_S"&amp;TEXT(P1091,"00000.00")&amp;"_E"&amp;TEXT(Q1091,"00000.00")</f>
        <v>CS26_BW040.00_UR____X_S28680.00_E28720.00_DL____Y_S19730.00_E19770.00</v>
      </c>
      <c r="D1091" s="29"/>
      <c r="E1091" s="29"/>
      <c r="F1091" s="29"/>
      <c r="G1091" s="29" t="s">
        <v>9180</v>
      </c>
      <c r="H1091" s="29">
        <f>VLOOKUP(G1091,开关状态表!B:I,7,FALSE)</f>
        <v>1</v>
      </c>
      <c r="I1091" s="29">
        <v>20</v>
      </c>
      <c r="J1091" s="161">
        <v>40</v>
      </c>
      <c r="K1091" s="29" t="s">
        <v>8732</v>
      </c>
      <c r="L1091" s="29"/>
      <c r="M1091" s="158" t="s">
        <v>8871</v>
      </c>
      <c r="N1091" s="156">
        <f t="shared" si="142"/>
        <v>28680</v>
      </c>
      <c r="O1091" s="156">
        <f t="shared" si="143"/>
        <v>28720</v>
      </c>
      <c r="P1091" s="156">
        <f t="shared" si="144"/>
        <v>19730</v>
      </c>
      <c r="Q1091" s="156">
        <f t="shared" si="145"/>
        <v>19770</v>
      </c>
      <c r="R1091" s="29" t="str">
        <f>VLOOKUP(VLOOKUP(G1091,开关状态表!B:H,2,FALSE),矩阵信息表!B:H,2,FALSE)</f>
        <v>CS26</v>
      </c>
      <c r="S1091" s="29" t="str">
        <f>VLOOKUP(G1091,开关状态表!B:H,5,FALSE)</f>
        <v>RX91R</v>
      </c>
      <c r="T1091" s="29" t="str">
        <f>VLOOKUP(G1091,开关状态表!B:H,6,FALSE)</f>
        <v>TY91L</v>
      </c>
      <c r="U1091" s="29">
        <f>VLOOKUP(R1091&amp;"-"&amp;S1091,通道清单!C:L,8,FALSE)</f>
        <v>96</v>
      </c>
      <c r="V1091" s="29">
        <f>VLOOKUP(R1091&amp;"-"&amp;S1091,通道清单!C:L,9,FALSE)</f>
        <v>28660</v>
      </c>
      <c r="W1091" s="29">
        <f>VLOOKUP(R1091&amp;"-"&amp;S1091,通道清单!C:L,10,FALSE)</f>
        <v>28756</v>
      </c>
      <c r="X1091" s="29">
        <f>VLOOKUP(R1091&amp;"-"&amp;T1091,通道清单!C:L,9,FALSE)</f>
        <v>19710</v>
      </c>
      <c r="Y1091" s="29">
        <f>VLOOKUP(R1091&amp;"-"&amp;T1091,通道清单!C:L,10,FALSE)</f>
        <v>19806</v>
      </c>
    </row>
    <row r="1092" ht="15" hidden="1" spans="1:25">
      <c r="A1092" s="29">
        <f t="shared" si="146"/>
        <v>1091</v>
      </c>
      <c r="B1092" s="29" t="str">
        <f t="shared" si="141"/>
        <v>CS26-1-17-[31][31]-OFF60-BW36</v>
      </c>
      <c r="C1092" s="29" t="str">
        <f>R1092&amp;"_BW"&amp;TEXT(O1092-N1092,"000.00")&amp;"_U"&amp;VLOOKUP(R1092&amp;"-"&amp;S1092,通道清单!C:L,5,FALSE)&amp;LEFT("_____",5-LEN(VLOOKUP(R1092&amp;"-"&amp;S1092,通道清单!C:L,4,FALSE)))&amp;VLOOKUP(R1092&amp;"-"&amp;S1092,通道清单!C:L,4,FALSE)&amp;"_S"&amp;TEXT(N1092,"00000.00")&amp;"_E"&amp;TEXT(O1092,"00000.00")&amp;"_D"&amp;VLOOKUP(R1092&amp;"-"&amp;T1092,通道清单!C:L,5,FALSE)&amp;LEFT("_____",5-LEN(VLOOKUP(R1092&amp;"-"&amp;T1092,通道清单!C:L,4,FALSE)))&amp;VLOOKUP(R1092&amp;"-"&amp;T1092,通道清单!C:L,4,FALSE)&amp;"_S"&amp;TEXT(P1092,"00000.00")&amp;"_E"&amp;TEXT(Q1092,"00000.00")</f>
        <v>CS26_BW036.00_UR____X_S28720.00_E28756.00_DL____Y_S19770.00_E19806.00</v>
      </c>
      <c r="D1092" s="29"/>
      <c r="E1092" s="29"/>
      <c r="F1092" s="29"/>
      <c r="G1092" s="29" t="s">
        <v>9180</v>
      </c>
      <c r="H1092" s="29">
        <f>VLOOKUP(G1092,开关状态表!B:I,7,FALSE)</f>
        <v>1</v>
      </c>
      <c r="I1092" s="29">
        <v>60</v>
      </c>
      <c r="J1092" s="161">
        <v>36</v>
      </c>
      <c r="K1092" s="29" t="s">
        <v>8732</v>
      </c>
      <c r="L1092" s="29"/>
      <c r="M1092" s="158" t="s">
        <v>9050</v>
      </c>
      <c r="N1092" s="156">
        <f t="shared" si="142"/>
        <v>28720</v>
      </c>
      <c r="O1092" s="156">
        <f t="shared" si="143"/>
        <v>28756</v>
      </c>
      <c r="P1092" s="156">
        <f t="shared" si="144"/>
        <v>19770</v>
      </c>
      <c r="Q1092" s="156">
        <f t="shared" si="145"/>
        <v>19806</v>
      </c>
      <c r="R1092" s="29" t="str">
        <f>VLOOKUP(VLOOKUP(G1092,开关状态表!B:H,2,FALSE),矩阵信息表!B:H,2,FALSE)</f>
        <v>CS26</v>
      </c>
      <c r="S1092" s="29" t="str">
        <f>VLOOKUP(G1092,开关状态表!B:H,5,FALSE)</f>
        <v>RX91R</v>
      </c>
      <c r="T1092" s="29" t="str">
        <f>VLOOKUP(G1092,开关状态表!B:H,6,FALSE)</f>
        <v>TY91L</v>
      </c>
      <c r="U1092" s="29">
        <f>VLOOKUP(R1092&amp;"-"&amp;S1092,通道清单!C:L,8,FALSE)</f>
        <v>96</v>
      </c>
      <c r="V1092" s="29">
        <f>VLOOKUP(R1092&amp;"-"&amp;S1092,通道清单!C:L,9,FALSE)</f>
        <v>28660</v>
      </c>
      <c r="W1092" s="29">
        <f>VLOOKUP(R1092&amp;"-"&amp;S1092,通道清单!C:L,10,FALSE)</f>
        <v>28756</v>
      </c>
      <c r="X1092" s="29">
        <f>VLOOKUP(R1092&amp;"-"&amp;T1092,通道清单!C:L,9,FALSE)</f>
        <v>19710</v>
      </c>
      <c r="Y1092" s="29">
        <f>VLOOKUP(R1092&amp;"-"&amp;T1092,通道清单!C:L,10,FALSE)</f>
        <v>19806</v>
      </c>
    </row>
    <row r="1093" ht="15" hidden="1" spans="1:25">
      <c r="A1093" s="29">
        <f t="shared" si="146"/>
        <v>1092</v>
      </c>
      <c r="B1093" s="29" t="str">
        <f t="shared" si="141"/>
        <v>CS26-1-17-[15][15]-OFF0-BW48</v>
      </c>
      <c r="C1093" s="29" t="str">
        <f>R1093&amp;"_BW"&amp;TEXT(O1093-N1093,"000.00")&amp;"_U"&amp;VLOOKUP(R1093&amp;"-"&amp;S1093,通道清单!C:L,5,FALSE)&amp;LEFT("_____",5-LEN(VLOOKUP(R1093&amp;"-"&amp;S1093,通道清单!C:L,4,FALSE)))&amp;VLOOKUP(R1093&amp;"-"&amp;S1093,通道清单!C:L,4,FALSE)&amp;"_S"&amp;TEXT(N1093,"00000.00")&amp;"_E"&amp;TEXT(O1093,"00000.00")&amp;"_D"&amp;VLOOKUP(R1093&amp;"-"&amp;T1093,通道清单!C:L,5,FALSE)&amp;LEFT("_____",5-LEN(VLOOKUP(R1093&amp;"-"&amp;T1093,通道清单!C:L,4,FALSE)))&amp;VLOOKUP(R1093&amp;"-"&amp;T1093,通道清单!C:L,4,FALSE)&amp;"_S"&amp;TEXT(P1093,"00000.00")&amp;"_E"&amp;TEXT(Q1093,"00000.00")</f>
        <v>CS26_BW048.00_UL____X_S27116.00_E27164.00_DR____Y_S19276.00_E19324.00</v>
      </c>
      <c r="D1093" s="29"/>
      <c r="E1093" s="29"/>
      <c r="F1093" s="29"/>
      <c r="G1093" s="29" t="s">
        <v>9181</v>
      </c>
      <c r="H1093" s="29">
        <f>VLOOKUP(G1093,开关状态表!B:I,7,FALSE)</f>
        <v>1</v>
      </c>
      <c r="I1093" s="29">
        <v>0</v>
      </c>
      <c r="J1093" s="161">
        <v>48</v>
      </c>
      <c r="K1093" s="29" t="s">
        <v>8732</v>
      </c>
      <c r="L1093" s="29"/>
      <c r="M1093" s="158" t="s">
        <v>8871</v>
      </c>
      <c r="N1093" s="156">
        <f t="shared" si="142"/>
        <v>27116</v>
      </c>
      <c r="O1093" s="156">
        <f t="shared" si="143"/>
        <v>27164</v>
      </c>
      <c r="P1093" s="156">
        <f t="shared" si="144"/>
        <v>19276</v>
      </c>
      <c r="Q1093" s="156">
        <f t="shared" si="145"/>
        <v>19324</v>
      </c>
      <c r="R1093" s="29" t="str">
        <f>VLOOKUP(VLOOKUP(G1093,开关状态表!B:H,2,FALSE),矩阵信息表!B:H,2,FALSE)</f>
        <v>CS26</v>
      </c>
      <c r="S1093" s="29" t="str">
        <f>VLOOKUP(G1093,开关状态表!B:H,5,FALSE)</f>
        <v>RX92L</v>
      </c>
      <c r="T1093" s="29" t="str">
        <f>VLOOKUP(G1093,开关状态表!B:H,6,FALSE)</f>
        <v>TY92R</v>
      </c>
      <c r="U1093" s="29">
        <f>VLOOKUP(R1093&amp;"-"&amp;S1093,通道清单!C:L,8,FALSE)</f>
        <v>132</v>
      </c>
      <c r="V1093" s="29">
        <f>VLOOKUP(R1093&amp;"-"&amp;S1093,通道清单!C:L,9,FALSE)</f>
        <v>27116</v>
      </c>
      <c r="W1093" s="29">
        <f>VLOOKUP(R1093&amp;"-"&amp;S1093,通道清单!C:L,10,FALSE)</f>
        <v>27248</v>
      </c>
      <c r="X1093" s="29">
        <f>VLOOKUP(R1093&amp;"-"&amp;T1093,通道清单!C:L,9,FALSE)</f>
        <v>19276</v>
      </c>
      <c r="Y1093" s="29">
        <f>VLOOKUP(R1093&amp;"-"&amp;T1093,通道清单!C:L,10,FALSE)</f>
        <v>19408</v>
      </c>
    </row>
    <row r="1094" ht="15" hidden="1" spans="1:25">
      <c r="A1094" s="29">
        <f t="shared" si="146"/>
        <v>1093</v>
      </c>
      <c r="B1094" s="29" t="str">
        <f t="shared" si="141"/>
        <v>CS26-1-17-[15][15]-OFF56-BW40</v>
      </c>
      <c r="C1094" s="29" t="str">
        <f>R1094&amp;"_BW"&amp;TEXT(O1094-N1094,"000.00")&amp;"_U"&amp;VLOOKUP(R1094&amp;"-"&amp;S1094,通道清单!C:L,5,FALSE)&amp;LEFT("_____",5-LEN(VLOOKUP(R1094&amp;"-"&amp;S1094,通道清单!C:L,4,FALSE)))&amp;VLOOKUP(R1094&amp;"-"&amp;S1094,通道清单!C:L,4,FALSE)&amp;"_S"&amp;TEXT(N1094,"00000.00")&amp;"_E"&amp;TEXT(O1094,"00000.00")&amp;"_D"&amp;VLOOKUP(R1094&amp;"-"&amp;T1094,通道清单!C:L,5,FALSE)&amp;LEFT("_____",5-LEN(VLOOKUP(R1094&amp;"-"&amp;T1094,通道清单!C:L,4,FALSE)))&amp;VLOOKUP(R1094&amp;"-"&amp;T1094,通道清单!C:L,4,FALSE)&amp;"_S"&amp;TEXT(P1094,"00000.00")&amp;"_E"&amp;TEXT(Q1094,"00000.00")</f>
        <v>CS26_BW040.00_UL____X_S27172.00_E27212.00_DR____Y_S19332.00_E19372.00</v>
      </c>
      <c r="D1094" s="29"/>
      <c r="E1094" s="29"/>
      <c r="F1094" s="29"/>
      <c r="G1094" s="29" t="s">
        <v>9181</v>
      </c>
      <c r="H1094" s="29">
        <f>VLOOKUP(G1094,开关状态表!B:I,7,FALSE)</f>
        <v>1</v>
      </c>
      <c r="I1094" s="29">
        <v>56</v>
      </c>
      <c r="J1094" s="161">
        <v>40</v>
      </c>
      <c r="K1094" s="29" t="s">
        <v>8732</v>
      </c>
      <c r="L1094" s="29"/>
      <c r="M1094" s="158" t="s">
        <v>8871</v>
      </c>
      <c r="N1094" s="156">
        <f t="shared" si="142"/>
        <v>27172</v>
      </c>
      <c r="O1094" s="156">
        <f t="shared" si="143"/>
        <v>27212</v>
      </c>
      <c r="P1094" s="156">
        <f t="shared" si="144"/>
        <v>19332</v>
      </c>
      <c r="Q1094" s="156">
        <f t="shared" si="145"/>
        <v>19372</v>
      </c>
      <c r="R1094" s="29" t="str">
        <f>VLOOKUP(VLOOKUP(G1094,开关状态表!B:H,2,FALSE),矩阵信息表!B:H,2,FALSE)</f>
        <v>CS26</v>
      </c>
      <c r="S1094" s="29" t="str">
        <f>VLOOKUP(G1094,开关状态表!B:H,5,FALSE)</f>
        <v>RX92L</v>
      </c>
      <c r="T1094" s="29" t="str">
        <f>VLOOKUP(G1094,开关状态表!B:H,6,FALSE)</f>
        <v>TY92R</v>
      </c>
      <c r="U1094" s="29">
        <f>VLOOKUP(R1094&amp;"-"&amp;S1094,通道清单!C:L,8,FALSE)</f>
        <v>132</v>
      </c>
      <c r="V1094" s="29">
        <f>VLOOKUP(R1094&amp;"-"&amp;S1094,通道清单!C:L,9,FALSE)</f>
        <v>27116</v>
      </c>
      <c r="W1094" s="29">
        <f>VLOOKUP(R1094&amp;"-"&amp;S1094,通道清单!C:L,10,FALSE)</f>
        <v>27248</v>
      </c>
      <c r="X1094" s="29">
        <f>VLOOKUP(R1094&amp;"-"&amp;T1094,通道清单!C:L,9,FALSE)</f>
        <v>19276</v>
      </c>
      <c r="Y1094" s="29">
        <f>VLOOKUP(R1094&amp;"-"&amp;T1094,通道清单!C:L,10,FALSE)</f>
        <v>19408</v>
      </c>
    </row>
    <row r="1095" ht="15" hidden="1" spans="1:25">
      <c r="A1095" s="29">
        <f t="shared" si="146"/>
        <v>1094</v>
      </c>
      <c r="B1095" s="29" t="str">
        <f t="shared" si="141"/>
        <v>CS26-1-17-[15][15]-OFF96-BW36</v>
      </c>
      <c r="C1095" s="29" t="str">
        <f>R1095&amp;"_BW"&amp;TEXT(O1095-N1095,"000.00")&amp;"_U"&amp;VLOOKUP(R1095&amp;"-"&amp;S1095,通道清单!C:L,5,FALSE)&amp;LEFT("_____",5-LEN(VLOOKUP(R1095&amp;"-"&amp;S1095,通道清单!C:L,4,FALSE)))&amp;VLOOKUP(R1095&amp;"-"&amp;S1095,通道清单!C:L,4,FALSE)&amp;"_S"&amp;TEXT(N1095,"00000.00")&amp;"_E"&amp;TEXT(O1095,"00000.00")&amp;"_D"&amp;VLOOKUP(R1095&amp;"-"&amp;T1095,通道清单!C:L,5,FALSE)&amp;LEFT("_____",5-LEN(VLOOKUP(R1095&amp;"-"&amp;T1095,通道清单!C:L,4,FALSE)))&amp;VLOOKUP(R1095&amp;"-"&amp;T1095,通道清单!C:L,4,FALSE)&amp;"_S"&amp;TEXT(P1095,"00000.00")&amp;"_E"&amp;TEXT(Q1095,"00000.00")</f>
        <v>CS26_BW036.00_UL____X_S27212.00_E27248.00_DR____Y_S19372.00_E19408.00</v>
      </c>
      <c r="D1095" s="29"/>
      <c r="E1095" s="29"/>
      <c r="F1095" s="29"/>
      <c r="G1095" s="29" t="s">
        <v>9181</v>
      </c>
      <c r="H1095" s="29">
        <f>VLOOKUP(G1095,开关状态表!B:I,7,FALSE)</f>
        <v>1</v>
      </c>
      <c r="I1095" s="29">
        <v>96</v>
      </c>
      <c r="J1095" s="161">
        <v>36</v>
      </c>
      <c r="K1095" s="29" t="s">
        <v>8732</v>
      </c>
      <c r="L1095" s="29"/>
      <c r="M1095" s="158" t="s">
        <v>9050</v>
      </c>
      <c r="N1095" s="156">
        <f t="shared" si="142"/>
        <v>27212</v>
      </c>
      <c r="O1095" s="156">
        <f t="shared" si="143"/>
        <v>27248</v>
      </c>
      <c r="P1095" s="156">
        <f t="shared" si="144"/>
        <v>19372</v>
      </c>
      <c r="Q1095" s="156">
        <f t="shared" si="145"/>
        <v>19408</v>
      </c>
      <c r="R1095" s="29" t="str">
        <f>VLOOKUP(VLOOKUP(G1095,开关状态表!B:H,2,FALSE),矩阵信息表!B:H,2,FALSE)</f>
        <v>CS26</v>
      </c>
      <c r="S1095" s="29" t="str">
        <f>VLOOKUP(G1095,开关状态表!B:H,5,FALSE)</f>
        <v>RX92L</v>
      </c>
      <c r="T1095" s="29" t="str">
        <f>VLOOKUP(G1095,开关状态表!B:H,6,FALSE)</f>
        <v>TY92R</v>
      </c>
      <c r="U1095" s="29">
        <f>VLOOKUP(R1095&amp;"-"&amp;S1095,通道清单!C:L,8,FALSE)</f>
        <v>132</v>
      </c>
      <c r="V1095" s="29">
        <f>VLOOKUP(R1095&amp;"-"&amp;S1095,通道清单!C:L,9,FALSE)</f>
        <v>27116</v>
      </c>
      <c r="W1095" s="29">
        <f>VLOOKUP(R1095&amp;"-"&amp;S1095,通道清单!C:L,10,FALSE)</f>
        <v>27248</v>
      </c>
      <c r="X1095" s="29">
        <f>VLOOKUP(R1095&amp;"-"&amp;T1095,通道清单!C:L,9,FALSE)</f>
        <v>19276</v>
      </c>
      <c r="Y1095" s="29">
        <f>VLOOKUP(R1095&amp;"-"&amp;T1095,通道清单!C:L,10,FALSE)</f>
        <v>19408</v>
      </c>
    </row>
    <row r="1096" ht="15" hidden="1" spans="1:25">
      <c r="A1096" s="29">
        <f t="shared" si="146"/>
        <v>1095</v>
      </c>
      <c r="B1096" s="29" t="str">
        <f t="shared" si="141"/>
        <v>CS26-1-17-[16][16]-OFF0-BW30</v>
      </c>
      <c r="C1096" s="29" t="str">
        <f>R1096&amp;"_BW"&amp;TEXT(O1096-N1096,"000.00")&amp;"_U"&amp;VLOOKUP(R1096&amp;"-"&amp;S1096,通道清单!C:L,5,FALSE)&amp;LEFT("_____",5-LEN(VLOOKUP(R1096&amp;"-"&amp;S1096,通道清单!C:L,4,FALSE)))&amp;VLOOKUP(R1096&amp;"-"&amp;S1096,通道清单!C:L,4,FALSE)&amp;"_S"&amp;TEXT(N1096,"00000.00")&amp;"_E"&amp;TEXT(O1096,"00000.00")&amp;"_D"&amp;VLOOKUP(R1096&amp;"-"&amp;T1096,通道清单!C:L,5,FALSE)&amp;LEFT("_____",5-LEN(VLOOKUP(R1096&amp;"-"&amp;T1096,通道清单!C:L,4,FALSE)))&amp;VLOOKUP(R1096&amp;"-"&amp;T1096,通道清单!C:L,4,FALSE)&amp;"_S"&amp;TEXT(P1096,"00000.00")&amp;"_E"&amp;TEXT(Q1096,"00000.00")</f>
        <v>CS26_BW030.00_UL____X_S28110.00_E28140.00_DR____Y_S19160.00_E19190.00</v>
      </c>
      <c r="D1096" s="29"/>
      <c r="E1096" s="29"/>
      <c r="F1096" s="29"/>
      <c r="G1096" s="29" t="s">
        <v>9182</v>
      </c>
      <c r="H1096" s="29">
        <f>VLOOKUP(G1096,开关状态表!B:I,7,FALSE)</f>
        <v>1</v>
      </c>
      <c r="I1096" s="29">
        <v>0</v>
      </c>
      <c r="J1096" s="161">
        <v>30</v>
      </c>
      <c r="K1096" s="29" t="s">
        <v>8732</v>
      </c>
      <c r="L1096" s="29"/>
      <c r="M1096" s="158" t="s">
        <v>8871</v>
      </c>
      <c r="N1096" s="156">
        <f t="shared" si="142"/>
        <v>28110</v>
      </c>
      <c r="O1096" s="156">
        <f t="shared" si="143"/>
        <v>28140</v>
      </c>
      <c r="P1096" s="156">
        <f t="shared" si="144"/>
        <v>19160</v>
      </c>
      <c r="Q1096" s="156">
        <f t="shared" si="145"/>
        <v>19190</v>
      </c>
      <c r="R1096" s="29" t="str">
        <f>VLOOKUP(VLOOKUP(G1096,开关状态表!B:H,2,FALSE),矩阵信息表!B:H,2,FALSE)</f>
        <v>CS26</v>
      </c>
      <c r="S1096" s="29" t="str">
        <f>VLOOKUP(G1096,开关状态表!B:H,5,FALSE)</f>
        <v>RX93L</v>
      </c>
      <c r="T1096" s="29" t="str">
        <f>VLOOKUP(G1096,开关状态表!B:H,6,FALSE)</f>
        <v>TY93R</v>
      </c>
      <c r="U1096" s="29">
        <f>VLOOKUP(R1096&amp;"-"&amp;S1096,通道清单!C:L,8,FALSE)</f>
        <v>96</v>
      </c>
      <c r="V1096" s="29">
        <f>VLOOKUP(R1096&amp;"-"&amp;S1096,通道清单!C:L,9,FALSE)</f>
        <v>28110</v>
      </c>
      <c r="W1096" s="29">
        <f>VLOOKUP(R1096&amp;"-"&amp;S1096,通道清单!C:L,10,FALSE)</f>
        <v>28206</v>
      </c>
      <c r="X1096" s="29">
        <f>VLOOKUP(R1096&amp;"-"&amp;T1096,通道清单!C:L,9,FALSE)</f>
        <v>19160</v>
      </c>
      <c r="Y1096" s="29">
        <f>VLOOKUP(R1096&amp;"-"&amp;T1096,通道清单!C:L,10,FALSE)</f>
        <v>19256</v>
      </c>
    </row>
    <row r="1097" ht="15" hidden="1" spans="1:25">
      <c r="A1097" s="29">
        <f t="shared" si="146"/>
        <v>1096</v>
      </c>
      <c r="B1097" s="29" t="str">
        <f t="shared" si="141"/>
        <v>CS26-1-17-[16][16]-OFF40-BW25</v>
      </c>
      <c r="C1097" s="29" t="str">
        <f>R1097&amp;"_BW"&amp;TEXT(O1097-N1097,"000.00")&amp;"_U"&amp;VLOOKUP(R1097&amp;"-"&amp;S1097,通道清单!C:L,5,FALSE)&amp;LEFT("_____",5-LEN(VLOOKUP(R1097&amp;"-"&amp;S1097,通道清单!C:L,4,FALSE)))&amp;VLOOKUP(R1097&amp;"-"&amp;S1097,通道清单!C:L,4,FALSE)&amp;"_S"&amp;TEXT(N1097,"00000.00")&amp;"_E"&amp;TEXT(O1097,"00000.00")&amp;"_D"&amp;VLOOKUP(R1097&amp;"-"&amp;T1097,通道清单!C:L,5,FALSE)&amp;LEFT("_____",5-LEN(VLOOKUP(R1097&amp;"-"&amp;T1097,通道清单!C:L,4,FALSE)))&amp;VLOOKUP(R1097&amp;"-"&amp;T1097,通道清单!C:L,4,FALSE)&amp;"_S"&amp;TEXT(P1097,"00000.00")&amp;"_E"&amp;TEXT(Q1097,"00000.00")</f>
        <v>CS26_BW025.00_UL____X_S28150.00_E28175.00_DR____Y_S19200.00_E19225.00</v>
      </c>
      <c r="D1097" s="29"/>
      <c r="E1097" s="29"/>
      <c r="F1097" s="29"/>
      <c r="G1097" s="29" t="s">
        <v>9182</v>
      </c>
      <c r="H1097" s="29">
        <f>VLOOKUP(G1097,开关状态表!B:I,7,FALSE)</f>
        <v>1</v>
      </c>
      <c r="I1097" s="29">
        <v>40</v>
      </c>
      <c r="J1097" s="161">
        <v>25</v>
      </c>
      <c r="K1097" s="29" t="s">
        <v>8732</v>
      </c>
      <c r="L1097" s="29"/>
      <c r="M1097" s="158" t="s">
        <v>8871</v>
      </c>
      <c r="N1097" s="156">
        <f t="shared" si="142"/>
        <v>28150</v>
      </c>
      <c r="O1097" s="156">
        <f t="shared" si="143"/>
        <v>28175</v>
      </c>
      <c r="P1097" s="156">
        <f t="shared" si="144"/>
        <v>19200</v>
      </c>
      <c r="Q1097" s="156">
        <f t="shared" si="145"/>
        <v>19225</v>
      </c>
      <c r="R1097" s="29" t="str">
        <f>VLOOKUP(VLOOKUP(G1097,开关状态表!B:H,2,FALSE),矩阵信息表!B:H,2,FALSE)</f>
        <v>CS26</v>
      </c>
      <c r="S1097" s="29" t="str">
        <f>VLOOKUP(G1097,开关状态表!B:H,5,FALSE)</f>
        <v>RX93L</v>
      </c>
      <c r="T1097" s="29" t="str">
        <f>VLOOKUP(G1097,开关状态表!B:H,6,FALSE)</f>
        <v>TY93R</v>
      </c>
      <c r="U1097" s="29">
        <f>VLOOKUP(R1097&amp;"-"&amp;S1097,通道清单!C:L,8,FALSE)</f>
        <v>96</v>
      </c>
      <c r="V1097" s="29">
        <f>VLOOKUP(R1097&amp;"-"&amp;S1097,通道清单!C:L,9,FALSE)</f>
        <v>28110</v>
      </c>
      <c r="W1097" s="29">
        <f>VLOOKUP(R1097&amp;"-"&amp;S1097,通道清单!C:L,10,FALSE)</f>
        <v>28206</v>
      </c>
      <c r="X1097" s="29">
        <f>VLOOKUP(R1097&amp;"-"&amp;T1097,通道清单!C:L,9,FALSE)</f>
        <v>19160</v>
      </c>
      <c r="Y1097" s="29">
        <f>VLOOKUP(R1097&amp;"-"&amp;T1097,通道清单!C:L,10,FALSE)</f>
        <v>19256</v>
      </c>
    </row>
    <row r="1098" ht="15" hidden="1" spans="1:25">
      <c r="A1098" s="29">
        <f t="shared" si="146"/>
        <v>1097</v>
      </c>
      <c r="B1098" s="29" t="str">
        <f t="shared" si="141"/>
        <v>CS26-1-17-[16][16]-OFF65-BW31</v>
      </c>
      <c r="C1098" s="29" t="str">
        <f>R1098&amp;"_BW"&amp;TEXT(O1098-N1098,"000.00")&amp;"_U"&amp;VLOOKUP(R1098&amp;"-"&amp;S1098,通道清单!C:L,5,FALSE)&amp;LEFT("_____",5-LEN(VLOOKUP(R1098&amp;"-"&amp;S1098,通道清单!C:L,4,FALSE)))&amp;VLOOKUP(R1098&amp;"-"&amp;S1098,通道清单!C:L,4,FALSE)&amp;"_S"&amp;TEXT(N1098,"00000.00")&amp;"_E"&amp;TEXT(O1098,"00000.00")&amp;"_D"&amp;VLOOKUP(R1098&amp;"-"&amp;T1098,通道清单!C:L,5,FALSE)&amp;LEFT("_____",5-LEN(VLOOKUP(R1098&amp;"-"&amp;T1098,通道清单!C:L,4,FALSE)))&amp;VLOOKUP(R1098&amp;"-"&amp;T1098,通道清单!C:L,4,FALSE)&amp;"_S"&amp;TEXT(P1098,"00000.00")&amp;"_E"&amp;TEXT(Q1098,"00000.00")</f>
        <v>CS26_BW031.00_UL____X_S28175.00_E28206.00_DR____Y_S19225.00_E19256.00</v>
      </c>
      <c r="D1098" s="29"/>
      <c r="E1098" s="29"/>
      <c r="F1098" s="29"/>
      <c r="G1098" s="29" t="s">
        <v>9182</v>
      </c>
      <c r="H1098" s="29">
        <f>VLOOKUP(G1098,开关状态表!B:I,7,FALSE)</f>
        <v>1</v>
      </c>
      <c r="I1098" s="29">
        <v>65</v>
      </c>
      <c r="J1098" s="161">
        <v>31</v>
      </c>
      <c r="K1098" s="29" t="s">
        <v>8732</v>
      </c>
      <c r="L1098" s="29"/>
      <c r="M1098" s="158" t="s">
        <v>9050</v>
      </c>
      <c r="N1098" s="156">
        <f t="shared" si="142"/>
        <v>28175</v>
      </c>
      <c r="O1098" s="156">
        <f t="shared" si="143"/>
        <v>28206</v>
      </c>
      <c r="P1098" s="156">
        <f t="shared" si="144"/>
        <v>19225</v>
      </c>
      <c r="Q1098" s="156">
        <f t="shared" si="145"/>
        <v>19256</v>
      </c>
      <c r="R1098" s="29" t="str">
        <f>VLOOKUP(VLOOKUP(G1098,开关状态表!B:H,2,FALSE),矩阵信息表!B:H,2,FALSE)</f>
        <v>CS26</v>
      </c>
      <c r="S1098" s="29" t="str">
        <f>VLOOKUP(G1098,开关状态表!B:H,5,FALSE)</f>
        <v>RX93L</v>
      </c>
      <c r="T1098" s="29" t="str">
        <f>VLOOKUP(G1098,开关状态表!B:H,6,FALSE)</f>
        <v>TY93R</v>
      </c>
      <c r="U1098" s="29">
        <f>VLOOKUP(R1098&amp;"-"&amp;S1098,通道清单!C:L,8,FALSE)</f>
        <v>96</v>
      </c>
      <c r="V1098" s="29">
        <f>VLOOKUP(R1098&amp;"-"&amp;S1098,通道清单!C:L,9,FALSE)</f>
        <v>28110</v>
      </c>
      <c r="W1098" s="29">
        <f>VLOOKUP(R1098&amp;"-"&amp;S1098,通道清单!C:L,10,FALSE)</f>
        <v>28206</v>
      </c>
      <c r="X1098" s="29">
        <f>VLOOKUP(R1098&amp;"-"&amp;T1098,通道清单!C:L,9,FALSE)</f>
        <v>19160</v>
      </c>
      <c r="Y1098" s="29">
        <f>VLOOKUP(R1098&amp;"-"&amp;T1098,通道清单!C:L,10,FALSE)</f>
        <v>19256</v>
      </c>
    </row>
    <row r="1099" ht="15" hidden="1" spans="1:25">
      <c r="A1099" s="29">
        <f t="shared" si="146"/>
        <v>1098</v>
      </c>
      <c r="B1099" s="29" t="str">
        <f t="shared" si="141"/>
        <v>CS26-1-17-[32][32]-OFF0-BW30</v>
      </c>
      <c r="C1099" s="29" t="str">
        <f>R1099&amp;"_BW"&amp;TEXT(O1099-N1099,"000.00")&amp;"_U"&amp;VLOOKUP(R1099&amp;"-"&amp;S1099,通道清单!C:L,5,FALSE)&amp;LEFT("_____",5-LEN(VLOOKUP(R1099&amp;"-"&amp;S1099,通道清单!C:L,4,FALSE)))&amp;VLOOKUP(R1099&amp;"-"&amp;S1099,通道清单!C:L,4,FALSE)&amp;"_S"&amp;TEXT(N1099,"00000.00")&amp;"_E"&amp;TEXT(O1099,"00000.00")&amp;"_D"&amp;VLOOKUP(R1099&amp;"-"&amp;T1099,通道清单!C:L,5,FALSE)&amp;LEFT("_____",5-LEN(VLOOKUP(R1099&amp;"-"&amp;T1099,通道清单!C:L,4,FALSE)))&amp;VLOOKUP(R1099&amp;"-"&amp;T1099,通道清单!C:L,4,FALSE)&amp;"_S"&amp;TEXT(P1099,"00000.00")&amp;"_E"&amp;TEXT(Q1099,"00000.00")</f>
        <v>CS26_BW030.00_UR____X_S28110.00_E28140.00_DL____Y_S19160.00_E19190.00</v>
      </c>
      <c r="D1099" s="29"/>
      <c r="E1099" s="29"/>
      <c r="F1099" s="29"/>
      <c r="G1099" s="29" t="s">
        <v>9183</v>
      </c>
      <c r="H1099" s="29">
        <f>VLOOKUP(G1099,开关状态表!B:I,7,FALSE)</f>
        <v>1</v>
      </c>
      <c r="I1099" s="29">
        <v>0</v>
      </c>
      <c r="J1099" s="161">
        <v>30</v>
      </c>
      <c r="K1099" s="29" t="s">
        <v>8732</v>
      </c>
      <c r="L1099" s="29"/>
      <c r="M1099" s="158" t="s">
        <v>8871</v>
      </c>
      <c r="N1099" s="156">
        <f t="shared" si="142"/>
        <v>28110</v>
      </c>
      <c r="O1099" s="156">
        <f t="shared" si="143"/>
        <v>28140</v>
      </c>
      <c r="P1099" s="156">
        <f t="shared" si="144"/>
        <v>19160</v>
      </c>
      <c r="Q1099" s="156">
        <f t="shared" si="145"/>
        <v>19190</v>
      </c>
      <c r="R1099" s="29" t="str">
        <f>VLOOKUP(VLOOKUP(G1099,开关状态表!B:H,2,FALSE),矩阵信息表!B:H,2,FALSE)</f>
        <v>CS26</v>
      </c>
      <c r="S1099" s="29" t="str">
        <f>VLOOKUP(G1099,开关状态表!B:H,5,FALSE)</f>
        <v>RX94R</v>
      </c>
      <c r="T1099" s="29" t="str">
        <f>VLOOKUP(G1099,开关状态表!B:H,6,FALSE)</f>
        <v>TY94L</v>
      </c>
      <c r="U1099" s="29">
        <f>VLOOKUP(R1099&amp;"-"&amp;S1099,通道清单!C:L,8,FALSE)</f>
        <v>96</v>
      </c>
      <c r="V1099" s="29">
        <f>VLOOKUP(R1099&amp;"-"&amp;S1099,通道清单!C:L,9,FALSE)</f>
        <v>28110</v>
      </c>
      <c r="W1099" s="29">
        <f>VLOOKUP(R1099&amp;"-"&amp;S1099,通道清单!C:L,10,FALSE)</f>
        <v>28206</v>
      </c>
      <c r="X1099" s="29">
        <f>VLOOKUP(R1099&amp;"-"&amp;T1099,通道清单!C:L,9,FALSE)</f>
        <v>19160</v>
      </c>
      <c r="Y1099" s="29">
        <f>VLOOKUP(R1099&amp;"-"&amp;T1099,通道清单!C:L,10,FALSE)</f>
        <v>19256</v>
      </c>
    </row>
    <row r="1100" ht="15" hidden="1" spans="1:25">
      <c r="A1100" s="29">
        <f t="shared" si="146"/>
        <v>1099</v>
      </c>
      <c r="B1100" s="29" t="str">
        <f t="shared" si="141"/>
        <v>CS26-1-17-[32][32]-OFF30-BW30</v>
      </c>
      <c r="C1100" s="29" t="str">
        <f>R1100&amp;"_BW"&amp;TEXT(O1100-N1100,"000.00")&amp;"_U"&amp;VLOOKUP(R1100&amp;"-"&amp;S1100,通道清单!C:L,5,FALSE)&amp;LEFT("_____",5-LEN(VLOOKUP(R1100&amp;"-"&amp;S1100,通道清单!C:L,4,FALSE)))&amp;VLOOKUP(R1100&amp;"-"&amp;S1100,通道清单!C:L,4,FALSE)&amp;"_S"&amp;TEXT(N1100,"00000.00")&amp;"_E"&amp;TEXT(O1100,"00000.00")&amp;"_D"&amp;VLOOKUP(R1100&amp;"-"&amp;T1100,通道清单!C:L,5,FALSE)&amp;LEFT("_____",5-LEN(VLOOKUP(R1100&amp;"-"&amp;T1100,通道清单!C:L,4,FALSE)))&amp;VLOOKUP(R1100&amp;"-"&amp;T1100,通道清单!C:L,4,FALSE)&amp;"_S"&amp;TEXT(P1100,"00000.00")&amp;"_E"&amp;TEXT(Q1100,"00000.00")</f>
        <v>CS26_BW030.00_UR____X_S28140.00_E28170.00_DL____Y_S19190.00_E19220.00</v>
      </c>
      <c r="D1100" s="29"/>
      <c r="E1100" s="29"/>
      <c r="F1100" s="29"/>
      <c r="G1100" s="29" t="s">
        <v>9183</v>
      </c>
      <c r="H1100" s="29">
        <f>VLOOKUP(G1100,开关状态表!B:I,7,FALSE)</f>
        <v>1</v>
      </c>
      <c r="I1100" s="29">
        <v>30</v>
      </c>
      <c r="J1100" s="161">
        <v>30</v>
      </c>
      <c r="K1100" s="29" t="s">
        <v>8732</v>
      </c>
      <c r="L1100" s="29"/>
      <c r="M1100" s="158" t="s">
        <v>8871</v>
      </c>
      <c r="N1100" s="156">
        <f t="shared" si="142"/>
        <v>28140</v>
      </c>
      <c r="O1100" s="156">
        <f t="shared" si="143"/>
        <v>28170</v>
      </c>
      <c r="P1100" s="156">
        <f t="shared" si="144"/>
        <v>19190</v>
      </c>
      <c r="Q1100" s="156">
        <f t="shared" si="145"/>
        <v>19220</v>
      </c>
      <c r="R1100" s="29" t="str">
        <f>VLOOKUP(VLOOKUP(G1100,开关状态表!B:H,2,FALSE),矩阵信息表!B:H,2,FALSE)</f>
        <v>CS26</v>
      </c>
      <c r="S1100" s="29" t="str">
        <f>VLOOKUP(G1100,开关状态表!B:H,5,FALSE)</f>
        <v>RX94R</v>
      </c>
      <c r="T1100" s="29" t="str">
        <f>VLOOKUP(G1100,开关状态表!B:H,6,FALSE)</f>
        <v>TY94L</v>
      </c>
      <c r="U1100" s="29">
        <f>VLOOKUP(R1100&amp;"-"&amp;S1100,通道清单!C:L,8,FALSE)</f>
        <v>96</v>
      </c>
      <c r="V1100" s="29">
        <f>VLOOKUP(R1100&amp;"-"&amp;S1100,通道清单!C:L,9,FALSE)</f>
        <v>28110</v>
      </c>
      <c r="W1100" s="29">
        <f>VLOOKUP(R1100&amp;"-"&amp;S1100,通道清单!C:L,10,FALSE)</f>
        <v>28206</v>
      </c>
      <c r="X1100" s="29">
        <f>VLOOKUP(R1100&amp;"-"&amp;T1100,通道清单!C:L,9,FALSE)</f>
        <v>19160</v>
      </c>
      <c r="Y1100" s="29">
        <f>VLOOKUP(R1100&amp;"-"&amp;T1100,通道清单!C:L,10,FALSE)</f>
        <v>19256</v>
      </c>
    </row>
    <row r="1101" ht="15" hidden="1" spans="1:25">
      <c r="A1101" s="29">
        <f t="shared" si="146"/>
        <v>1100</v>
      </c>
      <c r="B1101" s="29" t="str">
        <f t="shared" si="141"/>
        <v>CS26-1-17-[32][32]-OFF60-BW36</v>
      </c>
      <c r="C1101" s="29" t="str">
        <f>R1101&amp;"_BW"&amp;TEXT(O1101-N1101,"000.00")&amp;"_U"&amp;VLOOKUP(R1101&amp;"-"&amp;S1101,通道清单!C:L,5,FALSE)&amp;LEFT("_____",5-LEN(VLOOKUP(R1101&amp;"-"&amp;S1101,通道清单!C:L,4,FALSE)))&amp;VLOOKUP(R1101&amp;"-"&amp;S1101,通道清单!C:L,4,FALSE)&amp;"_S"&amp;TEXT(N1101,"00000.00")&amp;"_E"&amp;TEXT(O1101,"00000.00")&amp;"_D"&amp;VLOOKUP(R1101&amp;"-"&amp;T1101,通道清单!C:L,5,FALSE)&amp;LEFT("_____",5-LEN(VLOOKUP(R1101&amp;"-"&amp;T1101,通道清单!C:L,4,FALSE)))&amp;VLOOKUP(R1101&amp;"-"&amp;T1101,通道清单!C:L,4,FALSE)&amp;"_S"&amp;TEXT(P1101,"00000.00")&amp;"_E"&amp;TEXT(Q1101,"00000.00")</f>
        <v>CS26_BW036.00_UR____X_S28170.00_E28206.00_DL____Y_S19220.00_E19256.00</v>
      </c>
      <c r="D1101" s="29"/>
      <c r="E1101" s="29"/>
      <c r="F1101" s="29"/>
      <c r="G1101" s="29" t="s">
        <v>9183</v>
      </c>
      <c r="H1101" s="29">
        <f>VLOOKUP(G1101,开关状态表!B:I,7,FALSE)</f>
        <v>1</v>
      </c>
      <c r="I1101" s="29">
        <v>60</v>
      </c>
      <c r="J1101" s="161">
        <v>36</v>
      </c>
      <c r="K1101" s="29" t="s">
        <v>8732</v>
      </c>
      <c r="L1101" s="29"/>
      <c r="M1101" s="158" t="s">
        <v>9050</v>
      </c>
      <c r="N1101" s="156">
        <f t="shared" si="142"/>
        <v>28170</v>
      </c>
      <c r="O1101" s="156">
        <f t="shared" si="143"/>
        <v>28206</v>
      </c>
      <c r="P1101" s="156">
        <f t="shared" si="144"/>
        <v>19220</v>
      </c>
      <c r="Q1101" s="156">
        <f t="shared" si="145"/>
        <v>19256</v>
      </c>
      <c r="R1101" s="29" t="str">
        <f>VLOOKUP(VLOOKUP(G1101,开关状态表!B:H,2,FALSE),矩阵信息表!B:H,2,FALSE)</f>
        <v>CS26</v>
      </c>
      <c r="S1101" s="29" t="str">
        <f>VLOOKUP(G1101,开关状态表!B:H,5,FALSE)</f>
        <v>RX94R</v>
      </c>
      <c r="T1101" s="29" t="str">
        <f>VLOOKUP(G1101,开关状态表!B:H,6,FALSE)</f>
        <v>TY94L</v>
      </c>
      <c r="U1101" s="29">
        <f>VLOOKUP(R1101&amp;"-"&amp;S1101,通道清单!C:L,8,FALSE)</f>
        <v>96</v>
      </c>
      <c r="V1101" s="29">
        <f>VLOOKUP(R1101&amp;"-"&amp;S1101,通道清单!C:L,9,FALSE)</f>
        <v>28110</v>
      </c>
      <c r="W1101" s="29">
        <f>VLOOKUP(R1101&amp;"-"&amp;S1101,通道清单!C:L,10,FALSE)</f>
        <v>28206</v>
      </c>
      <c r="X1101" s="29">
        <f>VLOOKUP(R1101&amp;"-"&amp;T1101,通道清单!C:L,9,FALSE)</f>
        <v>19160</v>
      </c>
      <c r="Y1101" s="29">
        <f>VLOOKUP(R1101&amp;"-"&amp;T1101,通道清单!C:L,10,FALSE)</f>
        <v>19256</v>
      </c>
    </row>
    <row r="1102" ht="15" hidden="1" spans="1:25">
      <c r="A1102" s="29">
        <f t="shared" si="146"/>
        <v>1101</v>
      </c>
      <c r="B1102" s="29" t="str">
        <f t="shared" si="141"/>
        <v>CS26-1-5-[1][1]-OFF0-BW36.6</v>
      </c>
      <c r="C1102" s="29" t="str">
        <f>R1102&amp;"_BW"&amp;TEXT(O1102-N1102,"000.00")&amp;"_U"&amp;VLOOKUP(R1102&amp;"-"&amp;S1102,通道清单!C:L,5,FALSE)&amp;LEFT("_____",5-LEN(VLOOKUP(R1102&amp;"-"&amp;S1102,通道清单!C:L,4,FALSE)))&amp;VLOOKUP(R1102&amp;"-"&amp;S1102,通道清单!C:L,4,FALSE)&amp;"_S"&amp;TEXT(N1102,"00000.00")&amp;"_E"&amp;TEXT(O1102,"00000.00")&amp;"_D"&amp;VLOOKUP(R1102&amp;"-"&amp;T1102,通道清单!C:L,5,FALSE)&amp;LEFT("_____",5-LEN(VLOOKUP(R1102&amp;"-"&amp;T1102,通道清单!C:L,4,FALSE)))&amp;VLOOKUP(R1102&amp;"-"&amp;T1102,通道清单!C:L,4,FALSE)&amp;"_S"&amp;TEXT(P1102,"00000.00")&amp;"_E"&amp;TEXT(Q1102,"00000.00")</f>
        <v>CS26_BW036.60_UL____H_S28903.00_E28939.60_DR____Y_S19993.00_E20029.60</v>
      </c>
      <c r="D1102" s="29"/>
      <c r="E1102" s="29"/>
      <c r="F1102" s="29"/>
      <c r="G1102" s="29" t="s">
        <v>9184</v>
      </c>
      <c r="H1102" s="29">
        <f>VLOOKUP(G1102,开关状态表!B:I,7,FALSE)</f>
        <v>1</v>
      </c>
      <c r="I1102" s="29">
        <v>0</v>
      </c>
      <c r="J1102" s="161">
        <v>36.6</v>
      </c>
      <c r="K1102" s="29" t="s">
        <v>8732</v>
      </c>
      <c r="L1102" s="29"/>
      <c r="M1102" s="158" t="s">
        <v>9050</v>
      </c>
      <c r="N1102" s="156">
        <f t="shared" si="142"/>
        <v>28903</v>
      </c>
      <c r="O1102" s="156">
        <f t="shared" si="143"/>
        <v>28939.6</v>
      </c>
      <c r="P1102" s="156">
        <f t="shared" si="144"/>
        <v>19993</v>
      </c>
      <c r="Q1102" s="156">
        <f t="shared" si="145"/>
        <v>20029.6</v>
      </c>
      <c r="R1102" s="29" t="str">
        <f>VLOOKUP(VLOOKUP(G1102,开关状态表!B:H,2,FALSE),矩阵信息表!B:H,2,FALSE)</f>
        <v>CS26</v>
      </c>
      <c r="S1102" s="29" t="str">
        <f>VLOOKUP(G1102,开关状态表!B:H,5,FALSE)</f>
        <v>RH22L</v>
      </c>
      <c r="T1102" s="29" t="str">
        <f>VLOOKUP(G1102,开关状态表!B:H,6,FALSE)</f>
        <v>TY22R</v>
      </c>
      <c r="U1102" s="29">
        <f>VLOOKUP(R1102&amp;"-"&amp;S1102,通道清单!C:L,8,FALSE)</f>
        <v>207</v>
      </c>
      <c r="V1102" s="29">
        <f>VLOOKUP(R1102&amp;"-"&amp;S1102,通道清单!C:L,9,FALSE)</f>
        <v>28903</v>
      </c>
      <c r="W1102" s="29">
        <f>VLOOKUP(R1102&amp;"-"&amp;S1102,通道清单!C:L,10,FALSE)</f>
        <v>29110</v>
      </c>
      <c r="X1102" s="29">
        <f>VLOOKUP(R1102&amp;"-"&amp;T1102,通道清单!C:L,9,FALSE)</f>
        <v>19993</v>
      </c>
      <c r="Y1102" s="29">
        <f>VLOOKUP(R1102&amp;"-"&amp;T1102,通道清单!C:L,10,FALSE)</f>
        <v>20200</v>
      </c>
    </row>
    <row r="1103" ht="15" hidden="1" spans="1:25">
      <c r="A1103" s="29">
        <f t="shared" si="146"/>
        <v>1102</v>
      </c>
      <c r="B1103" s="29" t="str">
        <f t="shared" si="141"/>
        <v>CS26-1-5-[1][1]-OFF70.6-BW60</v>
      </c>
      <c r="C1103" s="29" t="str">
        <f>R1103&amp;"_BW"&amp;TEXT(O1103-N1103,"000.00")&amp;"_U"&amp;VLOOKUP(R1103&amp;"-"&amp;S1103,通道清单!C:L,5,FALSE)&amp;LEFT("_____",5-LEN(VLOOKUP(R1103&amp;"-"&amp;S1103,通道清单!C:L,4,FALSE)))&amp;VLOOKUP(R1103&amp;"-"&amp;S1103,通道清单!C:L,4,FALSE)&amp;"_S"&amp;TEXT(N1103,"00000.00")&amp;"_E"&amp;TEXT(O1103,"00000.00")&amp;"_D"&amp;VLOOKUP(R1103&amp;"-"&amp;T1103,通道清单!C:L,5,FALSE)&amp;LEFT("_____",5-LEN(VLOOKUP(R1103&amp;"-"&amp;T1103,通道清单!C:L,4,FALSE)))&amp;VLOOKUP(R1103&amp;"-"&amp;T1103,通道清单!C:L,4,FALSE)&amp;"_S"&amp;TEXT(P1103,"00000.00")&amp;"_E"&amp;TEXT(Q1103,"00000.00")</f>
        <v>CS26_BW060.00_UL____H_S28973.60_E29033.60_DR____Y_S20063.60_E20123.60</v>
      </c>
      <c r="D1103" s="29"/>
      <c r="E1103" s="29"/>
      <c r="F1103" s="29"/>
      <c r="G1103" s="29" t="s">
        <v>9184</v>
      </c>
      <c r="H1103" s="29">
        <f>VLOOKUP(G1103,开关状态表!B:I,7,FALSE)</f>
        <v>1</v>
      </c>
      <c r="I1103" s="29">
        <v>70.6</v>
      </c>
      <c r="J1103" s="161">
        <v>60</v>
      </c>
      <c r="K1103" s="29" t="s">
        <v>8732</v>
      </c>
      <c r="L1103" s="29"/>
      <c r="M1103" s="158" t="s">
        <v>8871</v>
      </c>
      <c r="N1103" s="156">
        <f t="shared" si="142"/>
        <v>28973.6</v>
      </c>
      <c r="O1103" s="156">
        <f t="shared" si="143"/>
        <v>29033.6</v>
      </c>
      <c r="P1103" s="156">
        <f t="shared" si="144"/>
        <v>20063.6</v>
      </c>
      <c r="Q1103" s="156">
        <f t="shared" si="145"/>
        <v>20123.6</v>
      </c>
      <c r="R1103" s="29" t="str">
        <f>VLOOKUP(VLOOKUP(G1103,开关状态表!B:H,2,FALSE),矩阵信息表!B:H,2,FALSE)</f>
        <v>CS26</v>
      </c>
      <c r="S1103" s="29" t="str">
        <f>VLOOKUP(G1103,开关状态表!B:H,5,FALSE)</f>
        <v>RH22L</v>
      </c>
      <c r="T1103" s="29" t="str">
        <f>VLOOKUP(G1103,开关状态表!B:H,6,FALSE)</f>
        <v>TY22R</v>
      </c>
      <c r="U1103" s="29">
        <f>VLOOKUP(R1103&amp;"-"&amp;S1103,通道清单!C:L,8,FALSE)</f>
        <v>207</v>
      </c>
      <c r="V1103" s="29">
        <f>VLOOKUP(R1103&amp;"-"&amp;S1103,通道清单!C:L,9,FALSE)</f>
        <v>28903</v>
      </c>
      <c r="W1103" s="29">
        <f>VLOOKUP(R1103&amp;"-"&amp;S1103,通道清单!C:L,10,FALSE)</f>
        <v>29110</v>
      </c>
      <c r="X1103" s="29">
        <f>VLOOKUP(R1103&amp;"-"&amp;T1103,通道清单!C:L,9,FALSE)</f>
        <v>19993</v>
      </c>
      <c r="Y1103" s="29">
        <f>VLOOKUP(R1103&amp;"-"&amp;T1103,通道清单!C:L,10,FALSE)</f>
        <v>20200</v>
      </c>
    </row>
    <row r="1104" ht="15" hidden="1" spans="1:25">
      <c r="A1104" s="29">
        <f t="shared" si="146"/>
        <v>1103</v>
      </c>
      <c r="B1104" s="29" t="str">
        <f t="shared" si="141"/>
        <v>CS26-1-5-[1][1]-OFF130.6-BW70.4</v>
      </c>
      <c r="C1104" s="29" t="str">
        <f>R1104&amp;"_BW"&amp;TEXT(O1104-N1104,"000.00")&amp;"_U"&amp;VLOOKUP(R1104&amp;"-"&amp;S1104,通道清单!C:L,5,FALSE)&amp;LEFT("_____",5-LEN(VLOOKUP(R1104&amp;"-"&amp;S1104,通道清单!C:L,4,FALSE)))&amp;VLOOKUP(R1104&amp;"-"&amp;S1104,通道清单!C:L,4,FALSE)&amp;"_S"&amp;TEXT(N1104,"00000.00")&amp;"_E"&amp;TEXT(O1104,"00000.00")&amp;"_D"&amp;VLOOKUP(R1104&amp;"-"&amp;T1104,通道清单!C:L,5,FALSE)&amp;LEFT("_____",5-LEN(VLOOKUP(R1104&amp;"-"&amp;T1104,通道清单!C:L,4,FALSE)))&amp;VLOOKUP(R1104&amp;"-"&amp;T1104,通道清单!C:L,4,FALSE)&amp;"_S"&amp;TEXT(P1104,"00000.00")&amp;"_E"&amp;TEXT(Q1104,"00000.00")</f>
        <v>CS26_BW070.40_UL____H_S29033.60_E29104.00_DR____Y_S20123.60_E20194.00</v>
      </c>
      <c r="D1104" s="29"/>
      <c r="E1104" s="29"/>
      <c r="F1104" s="29"/>
      <c r="G1104" s="29" t="s">
        <v>9184</v>
      </c>
      <c r="H1104" s="29">
        <f>VLOOKUP(G1104,开关状态表!B:I,7,FALSE)</f>
        <v>1</v>
      </c>
      <c r="I1104" s="29">
        <v>130.6</v>
      </c>
      <c r="J1104" s="161">
        <v>70.4</v>
      </c>
      <c r="K1104" s="29" t="s">
        <v>8732</v>
      </c>
      <c r="L1104" s="29"/>
      <c r="M1104" s="158" t="s">
        <v>8871</v>
      </c>
      <c r="N1104" s="156">
        <f t="shared" si="142"/>
        <v>29033.6</v>
      </c>
      <c r="O1104" s="156">
        <f t="shared" si="143"/>
        <v>29104</v>
      </c>
      <c r="P1104" s="156">
        <f t="shared" si="144"/>
        <v>20123.6</v>
      </c>
      <c r="Q1104" s="156">
        <f t="shared" si="145"/>
        <v>20194</v>
      </c>
      <c r="R1104" s="29" t="str">
        <f>VLOOKUP(VLOOKUP(G1104,开关状态表!B:H,2,FALSE),矩阵信息表!B:H,2,FALSE)</f>
        <v>CS26</v>
      </c>
      <c r="S1104" s="29" t="str">
        <f>VLOOKUP(G1104,开关状态表!B:H,5,FALSE)</f>
        <v>RH22L</v>
      </c>
      <c r="T1104" s="29" t="str">
        <f>VLOOKUP(G1104,开关状态表!B:H,6,FALSE)</f>
        <v>TY22R</v>
      </c>
      <c r="U1104" s="29">
        <f>VLOOKUP(R1104&amp;"-"&amp;S1104,通道清单!C:L,8,FALSE)</f>
        <v>207</v>
      </c>
      <c r="V1104" s="29">
        <f>VLOOKUP(R1104&amp;"-"&amp;S1104,通道清单!C:L,9,FALSE)</f>
        <v>28903</v>
      </c>
      <c r="W1104" s="29">
        <f>VLOOKUP(R1104&amp;"-"&amp;S1104,通道清单!C:L,10,FALSE)</f>
        <v>29110</v>
      </c>
      <c r="X1104" s="29">
        <f>VLOOKUP(R1104&amp;"-"&amp;T1104,通道清单!C:L,9,FALSE)</f>
        <v>19993</v>
      </c>
      <c r="Y1104" s="29">
        <f>VLOOKUP(R1104&amp;"-"&amp;T1104,通道清单!C:L,10,FALSE)</f>
        <v>20200</v>
      </c>
    </row>
    <row r="1105" ht="15" hidden="1" spans="1:25">
      <c r="A1105" s="29">
        <f t="shared" si="146"/>
        <v>1104</v>
      </c>
      <c r="B1105" s="29" t="str">
        <f t="shared" si="141"/>
        <v>CS26-1-5-[1][1]-OFF205.95-BW1.05</v>
      </c>
      <c r="C1105" s="29" t="str">
        <f>R1105&amp;"_BW"&amp;TEXT(O1105-N1105,"000.00")&amp;"_U"&amp;VLOOKUP(R1105&amp;"-"&amp;S1105,通道清单!C:L,5,FALSE)&amp;LEFT("_____",5-LEN(VLOOKUP(R1105&amp;"-"&amp;S1105,通道清单!C:L,4,FALSE)))&amp;VLOOKUP(R1105&amp;"-"&amp;S1105,通道清单!C:L,4,FALSE)&amp;"_S"&amp;TEXT(N1105,"00000.00")&amp;"_E"&amp;TEXT(O1105,"00000.00")&amp;"_D"&amp;VLOOKUP(R1105&amp;"-"&amp;T1105,通道清单!C:L,5,FALSE)&amp;LEFT("_____",5-LEN(VLOOKUP(R1105&amp;"-"&amp;T1105,通道清单!C:L,4,FALSE)))&amp;VLOOKUP(R1105&amp;"-"&amp;T1105,通道清单!C:L,4,FALSE)&amp;"_S"&amp;TEXT(P1105,"00000.00")&amp;"_E"&amp;TEXT(Q1105,"00000.00")</f>
        <v>CS26_BW001.05_UL____H_S29108.95_E29110.00_DR____Y_S20198.95_E20200.00</v>
      </c>
      <c r="D1105" s="29"/>
      <c r="E1105" s="29"/>
      <c r="F1105" s="29"/>
      <c r="G1105" s="29" t="s">
        <v>9184</v>
      </c>
      <c r="H1105" s="29">
        <f>VLOOKUP(G1105,开关状态表!B:I,7,FALSE)</f>
        <v>1</v>
      </c>
      <c r="I1105" s="29">
        <v>205.95</v>
      </c>
      <c r="J1105" s="161">
        <v>1.05</v>
      </c>
      <c r="K1105" s="29" t="s">
        <v>8732</v>
      </c>
      <c r="L1105" s="29"/>
      <c r="M1105" s="158" t="s">
        <v>8871</v>
      </c>
      <c r="N1105" s="156">
        <f t="shared" si="142"/>
        <v>29108.95</v>
      </c>
      <c r="O1105" s="156">
        <f t="shared" si="143"/>
        <v>29110</v>
      </c>
      <c r="P1105" s="156">
        <f t="shared" si="144"/>
        <v>20198.95</v>
      </c>
      <c r="Q1105" s="156">
        <f t="shared" si="145"/>
        <v>20200</v>
      </c>
      <c r="R1105" s="29" t="str">
        <f>VLOOKUP(VLOOKUP(G1105,开关状态表!B:H,2,FALSE),矩阵信息表!B:H,2,FALSE)</f>
        <v>CS26</v>
      </c>
      <c r="S1105" s="29" t="str">
        <f>VLOOKUP(G1105,开关状态表!B:H,5,FALSE)</f>
        <v>RH22L</v>
      </c>
      <c r="T1105" s="29" t="str">
        <f>VLOOKUP(G1105,开关状态表!B:H,6,FALSE)</f>
        <v>TY22R</v>
      </c>
      <c r="U1105" s="29">
        <f>VLOOKUP(R1105&amp;"-"&amp;S1105,通道清单!C:L,8,FALSE)</f>
        <v>207</v>
      </c>
      <c r="V1105" s="29">
        <f>VLOOKUP(R1105&amp;"-"&amp;S1105,通道清单!C:L,9,FALSE)</f>
        <v>28903</v>
      </c>
      <c r="W1105" s="29">
        <f>VLOOKUP(R1105&amp;"-"&amp;S1105,通道清单!C:L,10,FALSE)</f>
        <v>29110</v>
      </c>
      <c r="X1105" s="29">
        <f>VLOOKUP(R1105&amp;"-"&amp;T1105,通道清单!C:L,9,FALSE)</f>
        <v>19993</v>
      </c>
      <c r="Y1105" s="29">
        <f>VLOOKUP(R1105&amp;"-"&amp;T1105,通道清单!C:L,10,FALSE)</f>
        <v>20200</v>
      </c>
    </row>
    <row r="1106" ht="15" hidden="1" spans="1:25">
      <c r="A1106" s="29">
        <f t="shared" si="146"/>
        <v>1105</v>
      </c>
      <c r="B1106" s="29" t="str">
        <f t="shared" si="141"/>
        <v>CS26-1-5-[2][2]-OFF0-BW1.05</v>
      </c>
      <c r="C1106" s="29" t="str">
        <f>R1106&amp;"_BW"&amp;TEXT(O1106-N1106,"000.00")&amp;"_U"&amp;VLOOKUP(R1106&amp;"-"&amp;S1106,通道清单!C:L,5,FALSE)&amp;LEFT("_____",5-LEN(VLOOKUP(R1106&amp;"-"&amp;S1106,通道清单!C:L,4,FALSE)))&amp;VLOOKUP(R1106&amp;"-"&amp;S1106,通道清单!C:L,4,FALSE)&amp;"_S"&amp;TEXT(N1106,"00000.00")&amp;"_E"&amp;TEXT(O1106,"00000.00")&amp;"_D"&amp;VLOOKUP(R1106&amp;"-"&amp;T1106,通道清单!C:L,5,FALSE)&amp;LEFT("_____",5-LEN(VLOOKUP(R1106&amp;"-"&amp;T1106,通道清单!C:L,4,FALSE)))&amp;VLOOKUP(R1106&amp;"-"&amp;T1106,通道清单!C:L,4,FALSE)&amp;"_S"&amp;TEXT(P1106,"00000.00")&amp;"_E"&amp;TEXT(Q1106,"00000.00")</f>
        <v>CS26_BW001.05_UL____H_S27333.00_E27334.05_DR____Y_S19493.00_E19494.05</v>
      </c>
      <c r="D1106" s="29"/>
      <c r="E1106" s="29"/>
      <c r="F1106" s="29"/>
      <c r="G1106" s="29" t="s">
        <v>9185</v>
      </c>
      <c r="H1106" s="29">
        <f>VLOOKUP(G1106,开关状态表!B:I,7,FALSE)</f>
        <v>1</v>
      </c>
      <c r="I1106" s="29">
        <v>0</v>
      </c>
      <c r="J1106" s="161">
        <v>1.05</v>
      </c>
      <c r="K1106" s="29" t="s">
        <v>8732</v>
      </c>
      <c r="L1106" s="29"/>
      <c r="M1106" s="158" t="s">
        <v>8871</v>
      </c>
      <c r="N1106" s="156">
        <f t="shared" si="142"/>
        <v>27333</v>
      </c>
      <c r="O1106" s="156">
        <f t="shared" si="143"/>
        <v>27334.05</v>
      </c>
      <c r="P1106" s="156">
        <f t="shared" si="144"/>
        <v>19493</v>
      </c>
      <c r="Q1106" s="156">
        <f t="shared" si="145"/>
        <v>19494.05</v>
      </c>
      <c r="R1106" s="29" t="str">
        <f>VLOOKUP(VLOOKUP(G1106,开关状态表!B:H,2,FALSE),矩阵信息表!B:H,2,FALSE)</f>
        <v>CS26</v>
      </c>
      <c r="S1106" s="29" t="str">
        <f>VLOOKUP(G1106,开关状态表!B:H,5,FALSE)</f>
        <v>RH35L</v>
      </c>
      <c r="T1106" s="29" t="str">
        <f>VLOOKUP(G1106,开关状态表!B:H,6,FALSE)</f>
        <v>TY35R</v>
      </c>
      <c r="U1106" s="29">
        <f>VLOOKUP(R1106&amp;"-"&amp;S1106,通道清单!C:L,8,FALSE)</f>
        <v>207</v>
      </c>
      <c r="V1106" s="29">
        <f>VLOOKUP(R1106&amp;"-"&amp;S1106,通道清单!C:L,9,FALSE)</f>
        <v>27333</v>
      </c>
      <c r="W1106" s="29">
        <f>VLOOKUP(R1106&amp;"-"&amp;S1106,通道清单!C:L,10,FALSE)</f>
        <v>27540</v>
      </c>
      <c r="X1106" s="29">
        <f>VLOOKUP(R1106&amp;"-"&amp;T1106,通道清单!C:L,9,FALSE)</f>
        <v>19493</v>
      </c>
      <c r="Y1106" s="29">
        <f>VLOOKUP(R1106&amp;"-"&amp;T1106,通道清单!C:L,10,FALSE)</f>
        <v>19700</v>
      </c>
    </row>
    <row r="1107" ht="15" hidden="1" spans="1:25">
      <c r="A1107" s="29">
        <f t="shared" si="146"/>
        <v>1106</v>
      </c>
      <c r="B1107" s="29" t="str">
        <f t="shared" si="141"/>
        <v>CS26-1-5-[2][2]-OFF6-BW60</v>
      </c>
      <c r="C1107" s="29" t="str">
        <f>R1107&amp;"_BW"&amp;TEXT(O1107-N1107,"000.00")&amp;"_U"&amp;VLOOKUP(R1107&amp;"-"&amp;S1107,通道清单!C:L,5,FALSE)&amp;LEFT("_____",5-LEN(VLOOKUP(R1107&amp;"-"&amp;S1107,通道清单!C:L,4,FALSE)))&amp;VLOOKUP(R1107&amp;"-"&amp;S1107,通道清单!C:L,4,FALSE)&amp;"_S"&amp;TEXT(N1107,"00000.00")&amp;"_E"&amp;TEXT(O1107,"00000.00")&amp;"_D"&amp;VLOOKUP(R1107&amp;"-"&amp;T1107,通道清单!C:L,5,FALSE)&amp;LEFT("_____",5-LEN(VLOOKUP(R1107&amp;"-"&amp;T1107,通道清单!C:L,4,FALSE)))&amp;VLOOKUP(R1107&amp;"-"&amp;T1107,通道清单!C:L,4,FALSE)&amp;"_S"&amp;TEXT(P1107,"00000.00")&amp;"_E"&amp;TEXT(Q1107,"00000.00")</f>
        <v>CS26_BW060.00_UL____H_S27339.00_E27399.00_DR____Y_S19499.00_E19559.00</v>
      </c>
      <c r="D1107" s="29"/>
      <c r="E1107" s="29"/>
      <c r="F1107" s="29"/>
      <c r="G1107" s="29" t="s">
        <v>9185</v>
      </c>
      <c r="H1107" s="29">
        <f>VLOOKUP(G1107,开关状态表!B:I,7,FALSE)</f>
        <v>1</v>
      </c>
      <c r="I1107" s="29">
        <v>6</v>
      </c>
      <c r="J1107" s="161">
        <v>60</v>
      </c>
      <c r="K1107" s="29" t="s">
        <v>8732</v>
      </c>
      <c r="L1107" s="29"/>
      <c r="M1107" s="158" t="s">
        <v>8871</v>
      </c>
      <c r="N1107" s="156">
        <f t="shared" si="142"/>
        <v>27339</v>
      </c>
      <c r="O1107" s="156">
        <f t="shared" si="143"/>
        <v>27399</v>
      </c>
      <c r="P1107" s="156">
        <f t="shared" si="144"/>
        <v>19499</v>
      </c>
      <c r="Q1107" s="156">
        <f t="shared" si="145"/>
        <v>19559</v>
      </c>
      <c r="R1107" s="29" t="str">
        <f>VLOOKUP(VLOOKUP(G1107,开关状态表!B:H,2,FALSE),矩阵信息表!B:H,2,FALSE)</f>
        <v>CS26</v>
      </c>
      <c r="S1107" s="29" t="str">
        <f>VLOOKUP(G1107,开关状态表!B:H,5,FALSE)</f>
        <v>RH35L</v>
      </c>
      <c r="T1107" s="29" t="str">
        <f>VLOOKUP(G1107,开关状态表!B:H,6,FALSE)</f>
        <v>TY35R</v>
      </c>
      <c r="U1107" s="29">
        <f>VLOOKUP(R1107&amp;"-"&amp;S1107,通道清单!C:L,8,FALSE)</f>
        <v>207</v>
      </c>
      <c r="V1107" s="29">
        <f>VLOOKUP(R1107&amp;"-"&amp;S1107,通道清单!C:L,9,FALSE)</f>
        <v>27333</v>
      </c>
      <c r="W1107" s="29">
        <f>VLOOKUP(R1107&amp;"-"&amp;S1107,通道清单!C:L,10,FALSE)</f>
        <v>27540</v>
      </c>
      <c r="X1107" s="29">
        <f>VLOOKUP(R1107&amp;"-"&amp;T1107,通道清单!C:L,9,FALSE)</f>
        <v>19493</v>
      </c>
      <c r="Y1107" s="29">
        <f>VLOOKUP(R1107&amp;"-"&amp;T1107,通道清单!C:L,10,FALSE)</f>
        <v>19700</v>
      </c>
    </row>
    <row r="1108" ht="15" hidden="1" spans="1:25">
      <c r="A1108" s="29">
        <f t="shared" si="146"/>
        <v>1107</v>
      </c>
      <c r="B1108" s="29" t="str">
        <f t="shared" si="141"/>
        <v>CS26-1-5-[2][2]-OFF66-BW60</v>
      </c>
      <c r="C1108" s="29" t="str">
        <f>R1108&amp;"_BW"&amp;TEXT(O1108-N1108,"000.00")&amp;"_U"&amp;VLOOKUP(R1108&amp;"-"&amp;S1108,通道清单!C:L,5,FALSE)&amp;LEFT("_____",5-LEN(VLOOKUP(R1108&amp;"-"&amp;S1108,通道清单!C:L,4,FALSE)))&amp;VLOOKUP(R1108&amp;"-"&amp;S1108,通道清单!C:L,4,FALSE)&amp;"_S"&amp;TEXT(N1108,"00000.00")&amp;"_E"&amp;TEXT(O1108,"00000.00")&amp;"_D"&amp;VLOOKUP(R1108&amp;"-"&amp;T1108,通道清单!C:L,5,FALSE)&amp;LEFT("_____",5-LEN(VLOOKUP(R1108&amp;"-"&amp;T1108,通道清单!C:L,4,FALSE)))&amp;VLOOKUP(R1108&amp;"-"&amp;T1108,通道清单!C:L,4,FALSE)&amp;"_S"&amp;TEXT(P1108,"00000.00")&amp;"_E"&amp;TEXT(Q1108,"00000.00")</f>
        <v>CS26_BW060.00_UL____H_S27399.00_E27459.00_DR____Y_S19559.00_E19619.00</v>
      </c>
      <c r="D1108" s="29"/>
      <c r="E1108" s="29"/>
      <c r="F1108" s="29"/>
      <c r="G1108" s="29" t="s">
        <v>9185</v>
      </c>
      <c r="H1108" s="29">
        <f>VLOOKUP(G1108,开关状态表!B:I,7,FALSE)</f>
        <v>1</v>
      </c>
      <c r="I1108" s="29">
        <v>66</v>
      </c>
      <c r="J1108" s="161">
        <v>60</v>
      </c>
      <c r="K1108" s="29" t="s">
        <v>8732</v>
      </c>
      <c r="L1108" s="29"/>
      <c r="M1108" s="158" t="s">
        <v>8871</v>
      </c>
      <c r="N1108" s="156">
        <f t="shared" si="142"/>
        <v>27399</v>
      </c>
      <c r="O1108" s="156">
        <f t="shared" si="143"/>
        <v>27459</v>
      </c>
      <c r="P1108" s="156">
        <f t="shared" si="144"/>
        <v>19559</v>
      </c>
      <c r="Q1108" s="156">
        <f t="shared" si="145"/>
        <v>19619</v>
      </c>
      <c r="R1108" s="29" t="str">
        <f>VLOOKUP(VLOOKUP(G1108,开关状态表!B:H,2,FALSE),矩阵信息表!B:H,2,FALSE)</f>
        <v>CS26</v>
      </c>
      <c r="S1108" s="29" t="str">
        <f>VLOOKUP(G1108,开关状态表!B:H,5,FALSE)</f>
        <v>RH35L</v>
      </c>
      <c r="T1108" s="29" t="str">
        <f>VLOOKUP(G1108,开关状态表!B:H,6,FALSE)</f>
        <v>TY35R</v>
      </c>
      <c r="U1108" s="29">
        <f>VLOOKUP(R1108&amp;"-"&amp;S1108,通道清单!C:L,8,FALSE)</f>
        <v>207</v>
      </c>
      <c r="V1108" s="29">
        <f>VLOOKUP(R1108&amp;"-"&amp;S1108,通道清单!C:L,9,FALSE)</f>
        <v>27333</v>
      </c>
      <c r="W1108" s="29">
        <f>VLOOKUP(R1108&amp;"-"&amp;S1108,通道清单!C:L,10,FALSE)</f>
        <v>27540</v>
      </c>
      <c r="X1108" s="29">
        <f>VLOOKUP(R1108&amp;"-"&amp;T1108,通道清单!C:L,9,FALSE)</f>
        <v>19493</v>
      </c>
      <c r="Y1108" s="29">
        <f>VLOOKUP(R1108&amp;"-"&amp;T1108,通道清单!C:L,10,FALSE)</f>
        <v>19700</v>
      </c>
    </row>
    <row r="1109" ht="15" hidden="1" spans="1:25">
      <c r="A1109" s="29">
        <f t="shared" si="146"/>
        <v>1108</v>
      </c>
      <c r="B1109" s="29" t="str">
        <f t="shared" si="141"/>
        <v>CS26-1-5-[2][2]-OFF160-BW47</v>
      </c>
      <c r="C1109" s="29" t="str">
        <f>R1109&amp;"_BW"&amp;TEXT(O1109-N1109,"000.00")&amp;"_U"&amp;VLOOKUP(R1109&amp;"-"&amp;S1109,通道清单!C:L,5,FALSE)&amp;LEFT("_____",5-LEN(VLOOKUP(R1109&amp;"-"&amp;S1109,通道清单!C:L,4,FALSE)))&amp;VLOOKUP(R1109&amp;"-"&amp;S1109,通道清单!C:L,4,FALSE)&amp;"_S"&amp;TEXT(N1109,"00000.00")&amp;"_E"&amp;TEXT(O1109,"00000.00")&amp;"_D"&amp;VLOOKUP(R1109&amp;"-"&amp;T1109,通道清单!C:L,5,FALSE)&amp;LEFT("_____",5-LEN(VLOOKUP(R1109&amp;"-"&amp;T1109,通道清单!C:L,4,FALSE)))&amp;VLOOKUP(R1109&amp;"-"&amp;T1109,通道清单!C:L,4,FALSE)&amp;"_S"&amp;TEXT(P1109,"00000.00")&amp;"_E"&amp;TEXT(Q1109,"00000.00")</f>
        <v>CS26_BW047.00_UL____H_S27493.00_E27540.00_DR____Y_S19653.00_E19700.00</v>
      </c>
      <c r="D1109" s="29"/>
      <c r="E1109" s="29"/>
      <c r="F1109" s="29"/>
      <c r="G1109" s="29" t="s">
        <v>9185</v>
      </c>
      <c r="H1109" s="29">
        <f>VLOOKUP(G1109,开关状态表!B:I,7,FALSE)</f>
        <v>1</v>
      </c>
      <c r="I1109" s="29">
        <v>160</v>
      </c>
      <c r="J1109" s="161">
        <v>47</v>
      </c>
      <c r="K1109" s="29" t="s">
        <v>8732</v>
      </c>
      <c r="L1109" s="29"/>
      <c r="M1109" s="158" t="s">
        <v>9050</v>
      </c>
      <c r="N1109" s="156">
        <f t="shared" si="142"/>
        <v>27493</v>
      </c>
      <c r="O1109" s="156">
        <f t="shared" si="143"/>
        <v>27540</v>
      </c>
      <c r="P1109" s="156">
        <f t="shared" si="144"/>
        <v>19653</v>
      </c>
      <c r="Q1109" s="156">
        <f t="shared" si="145"/>
        <v>19700</v>
      </c>
      <c r="R1109" s="29" t="str">
        <f>VLOOKUP(VLOOKUP(G1109,开关状态表!B:H,2,FALSE),矩阵信息表!B:H,2,FALSE)</f>
        <v>CS26</v>
      </c>
      <c r="S1109" s="29" t="str">
        <f>VLOOKUP(G1109,开关状态表!B:H,5,FALSE)</f>
        <v>RH35L</v>
      </c>
      <c r="T1109" s="29" t="str">
        <f>VLOOKUP(G1109,开关状态表!B:H,6,FALSE)</f>
        <v>TY35R</v>
      </c>
      <c r="U1109" s="29">
        <f>VLOOKUP(R1109&amp;"-"&amp;S1109,通道清单!C:L,8,FALSE)</f>
        <v>207</v>
      </c>
      <c r="V1109" s="29">
        <f>VLOOKUP(R1109&amp;"-"&amp;S1109,通道清单!C:L,9,FALSE)</f>
        <v>27333</v>
      </c>
      <c r="W1109" s="29">
        <f>VLOOKUP(R1109&amp;"-"&amp;S1109,通道清单!C:L,10,FALSE)</f>
        <v>27540</v>
      </c>
      <c r="X1109" s="29">
        <f>VLOOKUP(R1109&amp;"-"&amp;T1109,通道清单!C:L,9,FALSE)</f>
        <v>19493</v>
      </c>
      <c r="Y1109" s="29">
        <f>VLOOKUP(R1109&amp;"-"&amp;T1109,通道清单!C:L,10,FALSE)</f>
        <v>19700</v>
      </c>
    </row>
    <row r="1110" ht="15" hidden="1" spans="1:25">
      <c r="A1110" s="29">
        <f t="shared" si="146"/>
        <v>1109</v>
      </c>
      <c r="B1110" s="29" t="str">
        <f t="shared" si="141"/>
        <v>CS26-1-5-[3][3]-OFF0-BW47</v>
      </c>
      <c r="C1110" s="29" t="str">
        <f>R1110&amp;"_BW"&amp;TEXT(O1110-N1110,"000.00")&amp;"_U"&amp;VLOOKUP(R1110&amp;"-"&amp;S1110,通道清单!C:L,5,FALSE)&amp;LEFT("_____",5-LEN(VLOOKUP(R1110&amp;"-"&amp;S1110,通道清单!C:L,4,FALSE)))&amp;VLOOKUP(R1110&amp;"-"&amp;S1110,通道清单!C:L,4,FALSE)&amp;"_S"&amp;TEXT(N1110,"00000.00")&amp;"_E"&amp;TEXT(O1110,"00000.00")&amp;"_D"&amp;VLOOKUP(R1110&amp;"-"&amp;T1110,通道清单!C:L,5,FALSE)&amp;LEFT("_____",5-LEN(VLOOKUP(R1110&amp;"-"&amp;T1110,通道清单!C:L,4,FALSE)))&amp;VLOOKUP(R1110&amp;"-"&amp;T1110,通道清单!C:L,4,FALSE)&amp;"_S"&amp;TEXT(P1110,"00000.00")&amp;"_E"&amp;TEXT(Q1110,"00000.00")</f>
        <v>CS26_BW047.00_UL____H_S27833.00_E27880.00_DR____Y_S19993.00_E20040.00</v>
      </c>
      <c r="D1110" s="29"/>
      <c r="E1110" s="29"/>
      <c r="F1110" s="29"/>
      <c r="G1110" s="29" t="s">
        <v>9186</v>
      </c>
      <c r="H1110" s="29">
        <f>VLOOKUP(G1110,开关状态表!B:I,7,FALSE)</f>
        <v>1</v>
      </c>
      <c r="I1110" s="29">
        <v>0</v>
      </c>
      <c r="J1110" s="161">
        <v>47</v>
      </c>
      <c r="K1110" s="29" t="s">
        <v>8732</v>
      </c>
      <c r="L1110" s="29"/>
      <c r="M1110" s="158" t="s">
        <v>9050</v>
      </c>
      <c r="N1110" s="156">
        <f t="shared" si="142"/>
        <v>27833</v>
      </c>
      <c r="O1110" s="156">
        <f t="shared" si="143"/>
        <v>27880</v>
      </c>
      <c r="P1110" s="156">
        <f t="shared" si="144"/>
        <v>19993</v>
      </c>
      <c r="Q1110" s="156">
        <f t="shared" si="145"/>
        <v>20040</v>
      </c>
      <c r="R1110" s="29" t="str">
        <f>VLOOKUP(VLOOKUP(G1110,开关状态表!B:H,2,FALSE),矩阵信息表!B:H,2,FALSE)</f>
        <v>CS26</v>
      </c>
      <c r="S1110" s="29" t="str">
        <f>VLOOKUP(G1110,开关状态表!B:H,5,FALSE)</f>
        <v>RH36L</v>
      </c>
      <c r="T1110" s="29" t="str">
        <f>VLOOKUP(G1110,开关状态表!B:H,6,FALSE)</f>
        <v>TY36R</v>
      </c>
      <c r="U1110" s="29">
        <f>VLOOKUP(R1110&amp;"-"&amp;S1110,通道清单!C:L,8,FALSE)</f>
        <v>207</v>
      </c>
      <c r="V1110" s="29">
        <f>VLOOKUP(R1110&amp;"-"&amp;S1110,通道清单!C:L,9,FALSE)</f>
        <v>27833</v>
      </c>
      <c r="W1110" s="29">
        <f>VLOOKUP(R1110&amp;"-"&amp;S1110,通道清单!C:L,10,FALSE)</f>
        <v>28040</v>
      </c>
      <c r="X1110" s="29">
        <f>VLOOKUP(R1110&amp;"-"&amp;T1110,通道清单!C:L,9,FALSE)</f>
        <v>19993</v>
      </c>
      <c r="Y1110" s="29">
        <f>VLOOKUP(R1110&amp;"-"&amp;T1110,通道清单!C:L,10,FALSE)</f>
        <v>20200</v>
      </c>
    </row>
    <row r="1111" ht="15" hidden="1" spans="1:25">
      <c r="A1111" s="29">
        <f t="shared" si="146"/>
        <v>1110</v>
      </c>
      <c r="B1111" s="29" t="str">
        <f t="shared" si="141"/>
        <v>CS26-1-5-[3][3]-OFF101-BW60</v>
      </c>
      <c r="C1111" s="29" t="str">
        <f>R1111&amp;"_BW"&amp;TEXT(O1111-N1111,"000.00")&amp;"_U"&amp;VLOOKUP(R1111&amp;"-"&amp;S1111,通道清单!C:L,5,FALSE)&amp;LEFT("_____",5-LEN(VLOOKUP(R1111&amp;"-"&amp;S1111,通道清单!C:L,4,FALSE)))&amp;VLOOKUP(R1111&amp;"-"&amp;S1111,通道清单!C:L,4,FALSE)&amp;"_S"&amp;TEXT(N1111,"00000.00")&amp;"_E"&amp;TEXT(O1111,"00000.00")&amp;"_D"&amp;VLOOKUP(R1111&amp;"-"&amp;T1111,通道清单!C:L,5,FALSE)&amp;LEFT("_____",5-LEN(VLOOKUP(R1111&amp;"-"&amp;T1111,通道清单!C:L,4,FALSE)))&amp;VLOOKUP(R1111&amp;"-"&amp;T1111,通道清单!C:L,4,FALSE)&amp;"_S"&amp;TEXT(P1111,"00000.00")&amp;"_E"&amp;TEXT(Q1111,"00000.00")</f>
        <v>CS26_BW060.00_UL____H_S27934.00_E27994.00_DR____Y_S20094.00_E20154.00</v>
      </c>
      <c r="D1111" s="29"/>
      <c r="E1111" s="29"/>
      <c r="F1111" s="29"/>
      <c r="G1111" s="29" t="s">
        <v>9186</v>
      </c>
      <c r="H1111" s="29">
        <f>VLOOKUP(G1111,开关状态表!B:I,7,FALSE)</f>
        <v>1</v>
      </c>
      <c r="I1111" s="29">
        <v>101</v>
      </c>
      <c r="J1111" s="161">
        <v>60</v>
      </c>
      <c r="K1111" s="29" t="s">
        <v>8732</v>
      </c>
      <c r="L1111" s="29"/>
      <c r="M1111" s="158" t="s">
        <v>8871</v>
      </c>
      <c r="N1111" s="156">
        <f t="shared" si="142"/>
        <v>27934</v>
      </c>
      <c r="O1111" s="156">
        <f t="shared" si="143"/>
        <v>27994</v>
      </c>
      <c r="P1111" s="156">
        <f t="shared" si="144"/>
        <v>20094</v>
      </c>
      <c r="Q1111" s="156">
        <f t="shared" si="145"/>
        <v>20154</v>
      </c>
      <c r="R1111" s="29" t="str">
        <f>VLOOKUP(VLOOKUP(G1111,开关状态表!B:H,2,FALSE),矩阵信息表!B:H,2,FALSE)</f>
        <v>CS26</v>
      </c>
      <c r="S1111" s="29" t="str">
        <f>VLOOKUP(G1111,开关状态表!B:H,5,FALSE)</f>
        <v>RH36L</v>
      </c>
      <c r="T1111" s="29" t="str">
        <f>VLOOKUP(G1111,开关状态表!B:H,6,FALSE)</f>
        <v>TY36R</v>
      </c>
      <c r="U1111" s="29">
        <f>VLOOKUP(R1111&amp;"-"&amp;S1111,通道清单!C:L,8,FALSE)</f>
        <v>207</v>
      </c>
      <c r="V1111" s="29">
        <f>VLOOKUP(R1111&amp;"-"&amp;S1111,通道清单!C:L,9,FALSE)</f>
        <v>27833</v>
      </c>
      <c r="W1111" s="29">
        <f>VLOOKUP(R1111&amp;"-"&amp;S1111,通道清单!C:L,10,FALSE)</f>
        <v>28040</v>
      </c>
      <c r="X1111" s="29">
        <f>VLOOKUP(R1111&amp;"-"&amp;T1111,通道清单!C:L,9,FALSE)</f>
        <v>19993</v>
      </c>
      <c r="Y1111" s="29">
        <f>VLOOKUP(R1111&amp;"-"&amp;T1111,通道清单!C:L,10,FALSE)</f>
        <v>20200</v>
      </c>
    </row>
    <row r="1112" ht="15" hidden="1" spans="1:25">
      <c r="A1112" s="29">
        <f t="shared" si="146"/>
        <v>1111</v>
      </c>
      <c r="B1112" s="29" t="str">
        <f t="shared" si="141"/>
        <v>CS26-1-5-[3][3]-OFF161-BW40</v>
      </c>
      <c r="C1112" s="29" t="str">
        <f>R1112&amp;"_BW"&amp;TEXT(O1112-N1112,"000.00")&amp;"_U"&amp;VLOOKUP(R1112&amp;"-"&amp;S1112,通道清单!C:L,5,FALSE)&amp;LEFT("_____",5-LEN(VLOOKUP(R1112&amp;"-"&amp;S1112,通道清单!C:L,4,FALSE)))&amp;VLOOKUP(R1112&amp;"-"&amp;S1112,通道清单!C:L,4,FALSE)&amp;"_S"&amp;TEXT(N1112,"00000.00")&amp;"_E"&amp;TEXT(O1112,"00000.00")&amp;"_D"&amp;VLOOKUP(R1112&amp;"-"&amp;T1112,通道清单!C:L,5,FALSE)&amp;LEFT("_____",5-LEN(VLOOKUP(R1112&amp;"-"&amp;T1112,通道清单!C:L,4,FALSE)))&amp;VLOOKUP(R1112&amp;"-"&amp;T1112,通道清单!C:L,4,FALSE)&amp;"_S"&amp;TEXT(P1112,"00000.00")&amp;"_E"&amp;TEXT(Q1112,"00000.00")</f>
        <v>CS26_BW040.00_UL____H_S27994.00_E28034.00_DR____Y_S20154.00_E20194.00</v>
      </c>
      <c r="D1112" s="29"/>
      <c r="E1112" s="29"/>
      <c r="F1112" s="29"/>
      <c r="G1112" s="29" t="s">
        <v>9186</v>
      </c>
      <c r="H1112" s="29">
        <f>VLOOKUP(G1112,开关状态表!B:I,7,FALSE)</f>
        <v>1</v>
      </c>
      <c r="I1112" s="29">
        <v>161</v>
      </c>
      <c r="J1112" s="161">
        <v>40</v>
      </c>
      <c r="K1112" s="29" t="s">
        <v>8732</v>
      </c>
      <c r="L1112" s="29"/>
      <c r="M1112" s="158" t="s">
        <v>8871</v>
      </c>
      <c r="N1112" s="156">
        <f t="shared" si="142"/>
        <v>27994</v>
      </c>
      <c r="O1112" s="156">
        <f t="shared" si="143"/>
        <v>28034</v>
      </c>
      <c r="P1112" s="156">
        <f t="shared" si="144"/>
        <v>20154</v>
      </c>
      <c r="Q1112" s="156">
        <f t="shared" si="145"/>
        <v>20194</v>
      </c>
      <c r="R1112" s="29" t="str">
        <f>VLOOKUP(VLOOKUP(G1112,开关状态表!B:H,2,FALSE),矩阵信息表!B:H,2,FALSE)</f>
        <v>CS26</v>
      </c>
      <c r="S1112" s="29" t="str">
        <f>VLOOKUP(G1112,开关状态表!B:H,5,FALSE)</f>
        <v>RH36L</v>
      </c>
      <c r="T1112" s="29" t="str">
        <f>VLOOKUP(G1112,开关状态表!B:H,6,FALSE)</f>
        <v>TY36R</v>
      </c>
      <c r="U1112" s="29">
        <f>VLOOKUP(R1112&amp;"-"&amp;S1112,通道清单!C:L,8,FALSE)</f>
        <v>207</v>
      </c>
      <c r="V1112" s="29">
        <f>VLOOKUP(R1112&amp;"-"&amp;S1112,通道清单!C:L,9,FALSE)</f>
        <v>27833</v>
      </c>
      <c r="W1112" s="29">
        <f>VLOOKUP(R1112&amp;"-"&amp;S1112,通道清单!C:L,10,FALSE)</f>
        <v>28040</v>
      </c>
      <c r="X1112" s="29">
        <f>VLOOKUP(R1112&amp;"-"&amp;T1112,通道清单!C:L,9,FALSE)</f>
        <v>19993</v>
      </c>
      <c r="Y1112" s="29">
        <f>VLOOKUP(R1112&amp;"-"&amp;T1112,通道清单!C:L,10,FALSE)</f>
        <v>20200</v>
      </c>
    </row>
    <row r="1113" ht="15" hidden="1" spans="1:25">
      <c r="A1113" s="29">
        <f t="shared" si="146"/>
        <v>1112</v>
      </c>
      <c r="B1113" s="29" t="str">
        <f t="shared" si="141"/>
        <v>CS26-1-5-[3][3]-OFF205.95-BW1.05</v>
      </c>
      <c r="C1113" s="29" t="str">
        <f>R1113&amp;"_BW"&amp;TEXT(O1113-N1113,"000.00")&amp;"_U"&amp;VLOOKUP(R1113&amp;"-"&amp;S1113,通道清单!C:L,5,FALSE)&amp;LEFT("_____",5-LEN(VLOOKUP(R1113&amp;"-"&amp;S1113,通道清单!C:L,4,FALSE)))&amp;VLOOKUP(R1113&amp;"-"&amp;S1113,通道清单!C:L,4,FALSE)&amp;"_S"&amp;TEXT(N1113,"00000.00")&amp;"_E"&amp;TEXT(O1113,"00000.00")&amp;"_D"&amp;VLOOKUP(R1113&amp;"-"&amp;T1113,通道清单!C:L,5,FALSE)&amp;LEFT("_____",5-LEN(VLOOKUP(R1113&amp;"-"&amp;T1113,通道清单!C:L,4,FALSE)))&amp;VLOOKUP(R1113&amp;"-"&amp;T1113,通道清单!C:L,4,FALSE)&amp;"_S"&amp;TEXT(P1113,"00000.00")&amp;"_E"&amp;TEXT(Q1113,"00000.00")</f>
        <v>CS26_BW001.05_UL____H_S28038.95_E28040.00_DR____Y_S20198.95_E20200.00</v>
      </c>
      <c r="D1113" s="29"/>
      <c r="E1113" s="29"/>
      <c r="F1113" s="29"/>
      <c r="G1113" s="29" t="s">
        <v>9186</v>
      </c>
      <c r="H1113" s="29">
        <f>VLOOKUP(G1113,开关状态表!B:I,7,FALSE)</f>
        <v>1</v>
      </c>
      <c r="I1113" s="29">
        <v>205.95</v>
      </c>
      <c r="J1113" s="161">
        <v>1.05</v>
      </c>
      <c r="K1113" s="29" t="s">
        <v>8732</v>
      </c>
      <c r="L1113" s="29"/>
      <c r="M1113" s="158" t="s">
        <v>8871</v>
      </c>
      <c r="N1113" s="156">
        <f t="shared" si="142"/>
        <v>28038.95</v>
      </c>
      <c r="O1113" s="156">
        <f t="shared" si="143"/>
        <v>28040</v>
      </c>
      <c r="P1113" s="156">
        <f t="shared" si="144"/>
        <v>20198.95</v>
      </c>
      <c r="Q1113" s="156">
        <f t="shared" si="145"/>
        <v>20200</v>
      </c>
      <c r="R1113" s="29" t="str">
        <f>VLOOKUP(VLOOKUP(G1113,开关状态表!B:H,2,FALSE),矩阵信息表!B:H,2,FALSE)</f>
        <v>CS26</v>
      </c>
      <c r="S1113" s="29" t="str">
        <f>VLOOKUP(G1113,开关状态表!B:H,5,FALSE)</f>
        <v>RH36L</v>
      </c>
      <c r="T1113" s="29" t="str">
        <f>VLOOKUP(G1113,开关状态表!B:H,6,FALSE)</f>
        <v>TY36R</v>
      </c>
      <c r="U1113" s="29">
        <f>VLOOKUP(R1113&amp;"-"&amp;S1113,通道清单!C:L,8,FALSE)</f>
        <v>207</v>
      </c>
      <c r="V1113" s="29">
        <f>VLOOKUP(R1113&amp;"-"&amp;S1113,通道清单!C:L,9,FALSE)</f>
        <v>27833</v>
      </c>
      <c r="W1113" s="29">
        <f>VLOOKUP(R1113&amp;"-"&amp;S1113,通道清单!C:L,10,FALSE)</f>
        <v>28040</v>
      </c>
      <c r="X1113" s="29">
        <f>VLOOKUP(R1113&amp;"-"&amp;T1113,通道清单!C:L,9,FALSE)</f>
        <v>19993</v>
      </c>
      <c r="Y1113" s="29">
        <f>VLOOKUP(R1113&amp;"-"&amp;T1113,通道清单!C:L,10,FALSE)</f>
        <v>20200</v>
      </c>
    </row>
    <row r="1114" ht="15" hidden="1" spans="1:25">
      <c r="A1114" s="29">
        <f t="shared" si="146"/>
        <v>1113</v>
      </c>
      <c r="B1114" s="29" t="str">
        <f t="shared" si="141"/>
        <v>CS26-1-5-[4][4]-OFF0-BW1.05</v>
      </c>
      <c r="C1114" s="29" t="str">
        <f>R1114&amp;"_BW"&amp;TEXT(O1114-N1114,"000.00")&amp;"_U"&amp;VLOOKUP(R1114&amp;"-"&amp;S1114,通道清单!C:L,5,FALSE)&amp;LEFT("_____",5-LEN(VLOOKUP(R1114&amp;"-"&amp;S1114,通道清单!C:L,4,FALSE)))&amp;VLOOKUP(R1114&amp;"-"&amp;S1114,通道清单!C:L,4,FALSE)&amp;"_S"&amp;TEXT(N1114,"00000.00")&amp;"_E"&amp;TEXT(O1114,"00000.00")&amp;"_D"&amp;VLOOKUP(R1114&amp;"-"&amp;T1114,通道清单!C:L,5,FALSE)&amp;LEFT("_____",5-LEN(VLOOKUP(R1114&amp;"-"&amp;T1114,通道清单!C:L,4,FALSE)))&amp;VLOOKUP(R1114&amp;"-"&amp;T1114,通道清单!C:L,4,FALSE)&amp;"_S"&amp;TEXT(P1114,"00000.00")&amp;"_E"&amp;TEXT(Q1114,"00000.00")</f>
        <v>CS26_BW001.05_UL____H_S27100.00_E27101.05_DR____Y_S19260.00_E19261.05</v>
      </c>
      <c r="D1114" s="29"/>
      <c r="E1114" s="29"/>
      <c r="F1114" s="29"/>
      <c r="G1114" s="29" t="s">
        <v>9187</v>
      </c>
      <c r="H1114" s="29">
        <f>VLOOKUP(G1114,开关状态表!B:I,7,FALSE)</f>
        <v>1</v>
      </c>
      <c r="I1114" s="29">
        <v>0</v>
      </c>
      <c r="J1114" s="161">
        <v>1.05</v>
      </c>
      <c r="K1114" s="29" t="s">
        <v>8732</v>
      </c>
      <c r="L1114" s="29"/>
      <c r="M1114" s="158" t="s">
        <v>8871</v>
      </c>
      <c r="N1114" s="156">
        <f t="shared" si="142"/>
        <v>27100</v>
      </c>
      <c r="O1114" s="156">
        <f t="shared" si="143"/>
        <v>27101.05</v>
      </c>
      <c r="P1114" s="156">
        <f t="shared" si="144"/>
        <v>19260</v>
      </c>
      <c r="Q1114" s="156">
        <f t="shared" si="145"/>
        <v>19261.05</v>
      </c>
      <c r="R1114" s="29" t="str">
        <f>VLOOKUP(VLOOKUP(G1114,开关状态表!B:H,2,FALSE),矩阵信息表!B:H,2,FALSE)</f>
        <v>CS26</v>
      </c>
      <c r="S1114" s="29" t="str">
        <f>VLOOKUP(G1114,开关状态表!B:H,5,FALSE)</f>
        <v>RH37L</v>
      </c>
      <c r="T1114" s="29" t="str">
        <f>VLOOKUP(G1114,开关状态表!B:H,6,FALSE)</f>
        <v>TY37R</v>
      </c>
      <c r="U1114" s="29">
        <f>VLOOKUP(R1114&amp;"-"&amp;S1114,通道清单!C:L,8,FALSE)</f>
        <v>207</v>
      </c>
      <c r="V1114" s="29">
        <f>VLOOKUP(R1114&amp;"-"&amp;S1114,通道清单!C:L,9,FALSE)</f>
        <v>27100</v>
      </c>
      <c r="W1114" s="29">
        <f>VLOOKUP(R1114&amp;"-"&amp;S1114,通道清单!C:L,10,FALSE)</f>
        <v>27307</v>
      </c>
      <c r="X1114" s="29">
        <f>VLOOKUP(R1114&amp;"-"&amp;T1114,通道清单!C:L,9,FALSE)</f>
        <v>19260</v>
      </c>
      <c r="Y1114" s="29">
        <f>VLOOKUP(R1114&amp;"-"&amp;T1114,通道清单!C:L,10,FALSE)</f>
        <v>19467</v>
      </c>
    </row>
    <row r="1115" ht="15" hidden="1" spans="1:25">
      <c r="A1115" s="29">
        <f t="shared" si="146"/>
        <v>1114</v>
      </c>
      <c r="B1115" s="29" t="str">
        <f t="shared" si="141"/>
        <v>CS26-1-5-[4][4]-OFF6-BW40</v>
      </c>
      <c r="C1115" s="29" t="str">
        <f>R1115&amp;"_BW"&amp;TEXT(O1115-N1115,"000.00")&amp;"_U"&amp;VLOOKUP(R1115&amp;"-"&amp;S1115,通道清单!C:L,5,FALSE)&amp;LEFT("_____",5-LEN(VLOOKUP(R1115&amp;"-"&amp;S1115,通道清单!C:L,4,FALSE)))&amp;VLOOKUP(R1115&amp;"-"&amp;S1115,通道清单!C:L,4,FALSE)&amp;"_S"&amp;TEXT(N1115,"00000.00")&amp;"_E"&amp;TEXT(O1115,"00000.00")&amp;"_D"&amp;VLOOKUP(R1115&amp;"-"&amp;T1115,通道清单!C:L,5,FALSE)&amp;LEFT("_____",5-LEN(VLOOKUP(R1115&amp;"-"&amp;T1115,通道清单!C:L,4,FALSE)))&amp;VLOOKUP(R1115&amp;"-"&amp;T1115,通道清单!C:L,4,FALSE)&amp;"_S"&amp;TEXT(P1115,"00000.00")&amp;"_E"&amp;TEXT(Q1115,"00000.00")</f>
        <v>CS26_BW040.00_UL____H_S27106.00_E27146.00_DR____Y_S19266.00_E19306.00</v>
      </c>
      <c r="D1115" s="29"/>
      <c r="E1115" s="29"/>
      <c r="F1115" s="29"/>
      <c r="G1115" s="29" t="s">
        <v>9187</v>
      </c>
      <c r="H1115" s="29">
        <f>VLOOKUP(G1115,开关状态表!B:I,7,FALSE)</f>
        <v>1</v>
      </c>
      <c r="I1115" s="29">
        <v>6</v>
      </c>
      <c r="J1115" s="161">
        <v>40</v>
      </c>
      <c r="K1115" s="29" t="s">
        <v>8732</v>
      </c>
      <c r="L1115" s="29"/>
      <c r="M1115" s="158" t="s">
        <v>8871</v>
      </c>
      <c r="N1115" s="156">
        <f t="shared" si="142"/>
        <v>27106</v>
      </c>
      <c r="O1115" s="156">
        <f t="shared" si="143"/>
        <v>27146</v>
      </c>
      <c r="P1115" s="156">
        <f t="shared" si="144"/>
        <v>19266</v>
      </c>
      <c r="Q1115" s="156">
        <f t="shared" si="145"/>
        <v>19306</v>
      </c>
      <c r="R1115" s="29" t="str">
        <f>VLOOKUP(VLOOKUP(G1115,开关状态表!B:H,2,FALSE),矩阵信息表!B:H,2,FALSE)</f>
        <v>CS26</v>
      </c>
      <c r="S1115" s="29" t="str">
        <f>VLOOKUP(G1115,开关状态表!B:H,5,FALSE)</f>
        <v>RH37L</v>
      </c>
      <c r="T1115" s="29" t="str">
        <f>VLOOKUP(G1115,开关状态表!B:H,6,FALSE)</f>
        <v>TY37R</v>
      </c>
      <c r="U1115" s="29">
        <f>VLOOKUP(R1115&amp;"-"&amp;S1115,通道清单!C:L,8,FALSE)</f>
        <v>207</v>
      </c>
      <c r="V1115" s="29">
        <f>VLOOKUP(R1115&amp;"-"&amp;S1115,通道清单!C:L,9,FALSE)</f>
        <v>27100</v>
      </c>
      <c r="W1115" s="29">
        <f>VLOOKUP(R1115&amp;"-"&amp;S1115,通道清单!C:L,10,FALSE)</f>
        <v>27307</v>
      </c>
      <c r="X1115" s="29">
        <f>VLOOKUP(R1115&amp;"-"&amp;T1115,通道清单!C:L,9,FALSE)</f>
        <v>19260</v>
      </c>
      <c r="Y1115" s="29">
        <f>VLOOKUP(R1115&amp;"-"&amp;T1115,通道清单!C:L,10,FALSE)</f>
        <v>19467</v>
      </c>
    </row>
    <row r="1116" ht="15" hidden="1" spans="1:25">
      <c r="A1116" s="29">
        <f t="shared" si="146"/>
        <v>1115</v>
      </c>
      <c r="B1116" s="29" t="str">
        <f t="shared" si="141"/>
        <v>CS26-1-5-[4][4]-OFF46-BW60</v>
      </c>
      <c r="C1116" s="29" t="str">
        <f>R1116&amp;"_BW"&amp;TEXT(O1116-N1116,"000.00")&amp;"_U"&amp;VLOOKUP(R1116&amp;"-"&amp;S1116,通道清单!C:L,5,FALSE)&amp;LEFT("_____",5-LEN(VLOOKUP(R1116&amp;"-"&amp;S1116,通道清单!C:L,4,FALSE)))&amp;VLOOKUP(R1116&amp;"-"&amp;S1116,通道清单!C:L,4,FALSE)&amp;"_S"&amp;TEXT(N1116,"00000.00")&amp;"_E"&amp;TEXT(O1116,"00000.00")&amp;"_D"&amp;VLOOKUP(R1116&amp;"-"&amp;T1116,通道清单!C:L,5,FALSE)&amp;LEFT("_____",5-LEN(VLOOKUP(R1116&amp;"-"&amp;T1116,通道清单!C:L,4,FALSE)))&amp;VLOOKUP(R1116&amp;"-"&amp;T1116,通道清单!C:L,4,FALSE)&amp;"_S"&amp;TEXT(P1116,"00000.00")&amp;"_E"&amp;TEXT(Q1116,"00000.00")</f>
        <v>CS26_BW060.00_UL____H_S27146.00_E27206.00_DR____Y_S19306.00_E19366.00</v>
      </c>
      <c r="D1116" s="29"/>
      <c r="E1116" s="29"/>
      <c r="F1116" s="29"/>
      <c r="G1116" s="29" t="s">
        <v>9187</v>
      </c>
      <c r="H1116" s="29">
        <f>VLOOKUP(G1116,开关状态表!B:I,7,FALSE)</f>
        <v>1</v>
      </c>
      <c r="I1116" s="29">
        <v>46</v>
      </c>
      <c r="J1116" s="161">
        <v>60</v>
      </c>
      <c r="K1116" s="29" t="s">
        <v>8732</v>
      </c>
      <c r="L1116" s="29"/>
      <c r="M1116" s="158" t="s">
        <v>8871</v>
      </c>
      <c r="N1116" s="156">
        <f t="shared" si="142"/>
        <v>27146</v>
      </c>
      <c r="O1116" s="156">
        <f t="shared" si="143"/>
        <v>27206</v>
      </c>
      <c r="P1116" s="156">
        <f t="shared" si="144"/>
        <v>19306</v>
      </c>
      <c r="Q1116" s="156">
        <f t="shared" si="145"/>
        <v>19366</v>
      </c>
      <c r="R1116" s="29" t="str">
        <f>VLOOKUP(VLOOKUP(G1116,开关状态表!B:H,2,FALSE),矩阵信息表!B:H,2,FALSE)</f>
        <v>CS26</v>
      </c>
      <c r="S1116" s="29" t="str">
        <f>VLOOKUP(G1116,开关状态表!B:H,5,FALSE)</f>
        <v>RH37L</v>
      </c>
      <c r="T1116" s="29" t="str">
        <f>VLOOKUP(G1116,开关状态表!B:H,6,FALSE)</f>
        <v>TY37R</v>
      </c>
      <c r="U1116" s="29">
        <f>VLOOKUP(R1116&amp;"-"&amp;S1116,通道清单!C:L,8,FALSE)</f>
        <v>207</v>
      </c>
      <c r="V1116" s="29">
        <f>VLOOKUP(R1116&amp;"-"&amp;S1116,通道清单!C:L,9,FALSE)</f>
        <v>27100</v>
      </c>
      <c r="W1116" s="29">
        <f>VLOOKUP(R1116&amp;"-"&amp;S1116,通道清单!C:L,10,FALSE)</f>
        <v>27307</v>
      </c>
      <c r="X1116" s="29">
        <f>VLOOKUP(R1116&amp;"-"&amp;T1116,通道清单!C:L,9,FALSE)</f>
        <v>19260</v>
      </c>
      <c r="Y1116" s="29">
        <f>VLOOKUP(R1116&amp;"-"&amp;T1116,通道清单!C:L,10,FALSE)</f>
        <v>19467</v>
      </c>
    </row>
    <row r="1117" ht="15" hidden="1" spans="1:25">
      <c r="A1117" s="29">
        <f t="shared" si="146"/>
        <v>1116</v>
      </c>
      <c r="B1117" s="29" t="str">
        <f t="shared" si="141"/>
        <v>CS26-1-5-[4][4]-OFF160-BW47</v>
      </c>
      <c r="C1117" s="29" t="str">
        <f>R1117&amp;"_BW"&amp;TEXT(O1117-N1117,"000.00")&amp;"_U"&amp;VLOOKUP(R1117&amp;"-"&amp;S1117,通道清单!C:L,5,FALSE)&amp;LEFT("_____",5-LEN(VLOOKUP(R1117&amp;"-"&amp;S1117,通道清单!C:L,4,FALSE)))&amp;VLOOKUP(R1117&amp;"-"&amp;S1117,通道清单!C:L,4,FALSE)&amp;"_S"&amp;TEXT(N1117,"00000.00")&amp;"_E"&amp;TEXT(O1117,"00000.00")&amp;"_D"&amp;VLOOKUP(R1117&amp;"-"&amp;T1117,通道清单!C:L,5,FALSE)&amp;LEFT("_____",5-LEN(VLOOKUP(R1117&amp;"-"&amp;T1117,通道清单!C:L,4,FALSE)))&amp;VLOOKUP(R1117&amp;"-"&amp;T1117,通道清单!C:L,4,FALSE)&amp;"_S"&amp;TEXT(P1117,"00000.00")&amp;"_E"&amp;TEXT(Q1117,"00000.00")</f>
        <v>CS26_BW047.00_UL____H_S27260.00_E27307.00_DR____Y_S19420.00_E19467.00</v>
      </c>
      <c r="D1117" s="29"/>
      <c r="E1117" s="29"/>
      <c r="F1117" s="29"/>
      <c r="G1117" s="29" t="s">
        <v>9187</v>
      </c>
      <c r="H1117" s="29">
        <f>VLOOKUP(G1117,开关状态表!B:I,7,FALSE)</f>
        <v>1</v>
      </c>
      <c r="I1117" s="29">
        <v>160</v>
      </c>
      <c r="J1117" s="161">
        <v>47</v>
      </c>
      <c r="K1117" s="29" t="s">
        <v>8732</v>
      </c>
      <c r="L1117" s="29"/>
      <c r="M1117" s="158" t="s">
        <v>9050</v>
      </c>
      <c r="N1117" s="156">
        <f t="shared" si="142"/>
        <v>27260</v>
      </c>
      <c r="O1117" s="156">
        <f t="shared" si="143"/>
        <v>27307</v>
      </c>
      <c r="P1117" s="156">
        <f t="shared" si="144"/>
        <v>19420</v>
      </c>
      <c r="Q1117" s="156">
        <f t="shared" si="145"/>
        <v>19467</v>
      </c>
      <c r="R1117" s="29" t="str">
        <f>VLOOKUP(VLOOKUP(G1117,开关状态表!B:H,2,FALSE),矩阵信息表!B:H,2,FALSE)</f>
        <v>CS26</v>
      </c>
      <c r="S1117" s="29" t="str">
        <f>VLOOKUP(G1117,开关状态表!B:H,5,FALSE)</f>
        <v>RH37L</v>
      </c>
      <c r="T1117" s="29" t="str">
        <f>VLOOKUP(G1117,开关状态表!B:H,6,FALSE)</f>
        <v>TY37R</v>
      </c>
      <c r="U1117" s="29">
        <f>VLOOKUP(R1117&amp;"-"&amp;S1117,通道清单!C:L,8,FALSE)</f>
        <v>207</v>
      </c>
      <c r="V1117" s="29">
        <f>VLOOKUP(R1117&amp;"-"&amp;S1117,通道清单!C:L,9,FALSE)</f>
        <v>27100</v>
      </c>
      <c r="W1117" s="29">
        <f>VLOOKUP(R1117&amp;"-"&amp;S1117,通道清单!C:L,10,FALSE)</f>
        <v>27307</v>
      </c>
      <c r="X1117" s="29">
        <f>VLOOKUP(R1117&amp;"-"&amp;T1117,通道清单!C:L,9,FALSE)</f>
        <v>19260</v>
      </c>
      <c r="Y1117" s="29">
        <f>VLOOKUP(R1117&amp;"-"&amp;T1117,通道清单!C:L,10,FALSE)</f>
        <v>19467</v>
      </c>
    </row>
    <row r="1118" ht="15" hidden="1" spans="1:25">
      <c r="A1118" s="29">
        <f t="shared" si="146"/>
        <v>1117</v>
      </c>
      <c r="B1118" s="29" t="str">
        <f t="shared" si="141"/>
        <v>CS26-1-5-[9][9]-OFF0-BW1.05</v>
      </c>
      <c r="C1118" s="29" t="str">
        <f>R1118&amp;"_BW"&amp;TEXT(O1118-N1118,"000.00")&amp;"_U"&amp;VLOOKUP(R1118&amp;"-"&amp;S1118,通道清单!C:L,5,FALSE)&amp;LEFT("_____",5-LEN(VLOOKUP(R1118&amp;"-"&amp;S1118,通道清单!C:L,4,FALSE)))&amp;VLOOKUP(R1118&amp;"-"&amp;S1118,通道清单!C:L,4,FALSE)&amp;"_S"&amp;TEXT(N1118,"00000.00")&amp;"_E"&amp;TEXT(O1118,"00000.00")&amp;"_D"&amp;VLOOKUP(R1118&amp;"-"&amp;T1118,通道清单!C:L,5,FALSE)&amp;LEFT("_____",5-LEN(VLOOKUP(R1118&amp;"-"&amp;T1118,通道清单!C:L,4,FALSE)))&amp;VLOOKUP(R1118&amp;"-"&amp;T1118,通道清单!C:L,4,FALSE)&amp;"_S"&amp;TEXT(P1118,"00000.00")&amp;"_E"&amp;TEXT(Q1118,"00000.00")</f>
        <v>CS26_BW001.05_UR____H_S27100.00_E27101.05_DL____Y_S19260.00_E19261.05</v>
      </c>
      <c r="D1118" s="29"/>
      <c r="E1118" s="29"/>
      <c r="F1118" s="29"/>
      <c r="G1118" s="29" t="s">
        <v>9188</v>
      </c>
      <c r="H1118" s="29">
        <f>VLOOKUP(G1118,开关状态表!B:I,7,FALSE)</f>
        <v>1</v>
      </c>
      <c r="I1118" s="29">
        <v>0</v>
      </c>
      <c r="J1118" s="161">
        <v>1.05</v>
      </c>
      <c r="K1118" s="29" t="s">
        <v>8732</v>
      </c>
      <c r="L1118" s="29"/>
      <c r="M1118" s="158" t="s">
        <v>8871</v>
      </c>
      <c r="N1118" s="156">
        <f t="shared" si="142"/>
        <v>27100</v>
      </c>
      <c r="O1118" s="156">
        <f t="shared" si="143"/>
        <v>27101.05</v>
      </c>
      <c r="P1118" s="156">
        <f t="shared" si="144"/>
        <v>19260</v>
      </c>
      <c r="Q1118" s="156">
        <f t="shared" si="145"/>
        <v>19261.05</v>
      </c>
      <c r="R1118" s="29" t="str">
        <f>VLOOKUP(VLOOKUP(G1118,开关状态表!B:H,2,FALSE),矩阵信息表!B:H,2,FALSE)</f>
        <v>CS26</v>
      </c>
      <c r="S1118" s="29" t="str">
        <f>VLOOKUP(G1118,开关状态表!B:H,5,FALSE)</f>
        <v>RH42R</v>
      </c>
      <c r="T1118" s="29" t="str">
        <f>VLOOKUP(G1118,开关状态表!B:H,6,FALSE)</f>
        <v>TY42L</v>
      </c>
      <c r="U1118" s="29">
        <f>VLOOKUP(R1118&amp;"-"&amp;S1118,通道清单!C:L,8,FALSE)</f>
        <v>207</v>
      </c>
      <c r="V1118" s="29">
        <f>VLOOKUP(R1118&amp;"-"&amp;S1118,通道清单!C:L,9,FALSE)</f>
        <v>27100</v>
      </c>
      <c r="W1118" s="29">
        <f>VLOOKUP(R1118&amp;"-"&amp;S1118,通道清单!C:L,10,FALSE)</f>
        <v>27307</v>
      </c>
      <c r="X1118" s="29">
        <f>VLOOKUP(R1118&amp;"-"&amp;T1118,通道清单!C:L,9,FALSE)</f>
        <v>19260</v>
      </c>
      <c r="Y1118" s="29">
        <f>VLOOKUP(R1118&amp;"-"&amp;T1118,通道清单!C:L,10,FALSE)</f>
        <v>19467</v>
      </c>
    </row>
    <row r="1119" ht="15" hidden="1" spans="1:25">
      <c r="A1119" s="29">
        <f t="shared" si="146"/>
        <v>1118</v>
      </c>
      <c r="B1119" s="29" t="str">
        <f t="shared" si="141"/>
        <v>CS26-1-5-[9][9]-OFF6-BW40</v>
      </c>
      <c r="C1119" s="29" t="str">
        <f>R1119&amp;"_BW"&amp;TEXT(O1119-N1119,"000.00")&amp;"_U"&amp;VLOOKUP(R1119&amp;"-"&amp;S1119,通道清单!C:L,5,FALSE)&amp;LEFT("_____",5-LEN(VLOOKUP(R1119&amp;"-"&amp;S1119,通道清单!C:L,4,FALSE)))&amp;VLOOKUP(R1119&amp;"-"&amp;S1119,通道清单!C:L,4,FALSE)&amp;"_S"&amp;TEXT(N1119,"00000.00")&amp;"_E"&amp;TEXT(O1119,"00000.00")&amp;"_D"&amp;VLOOKUP(R1119&amp;"-"&amp;T1119,通道清单!C:L,5,FALSE)&amp;LEFT("_____",5-LEN(VLOOKUP(R1119&amp;"-"&amp;T1119,通道清单!C:L,4,FALSE)))&amp;VLOOKUP(R1119&amp;"-"&amp;T1119,通道清单!C:L,4,FALSE)&amp;"_S"&amp;TEXT(P1119,"00000.00")&amp;"_E"&amp;TEXT(Q1119,"00000.00")</f>
        <v>CS26_BW040.00_UR____H_S27106.00_E27146.00_DL____Y_S19266.00_E19306.00</v>
      </c>
      <c r="D1119" s="29"/>
      <c r="E1119" s="29"/>
      <c r="F1119" s="29"/>
      <c r="G1119" s="29" t="s">
        <v>9188</v>
      </c>
      <c r="H1119" s="29">
        <f>VLOOKUP(G1119,开关状态表!B:I,7,FALSE)</f>
        <v>1</v>
      </c>
      <c r="I1119" s="29">
        <v>6</v>
      </c>
      <c r="J1119" s="161">
        <v>40</v>
      </c>
      <c r="K1119" s="29" t="s">
        <v>8732</v>
      </c>
      <c r="L1119" s="29"/>
      <c r="M1119" s="158" t="s">
        <v>8871</v>
      </c>
      <c r="N1119" s="156">
        <f t="shared" si="142"/>
        <v>27106</v>
      </c>
      <c r="O1119" s="156">
        <f t="shared" si="143"/>
        <v>27146</v>
      </c>
      <c r="P1119" s="156">
        <f t="shared" si="144"/>
        <v>19266</v>
      </c>
      <c r="Q1119" s="156">
        <f t="shared" si="145"/>
        <v>19306</v>
      </c>
      <c r="R1119" s="29" t="str">
        <f>VLOOKUP(VLOOKUP(G1119,开关状态表!B:H,2,FALSE),矩阵信息表!B:H,2,FALSE)</f>
        <v>CS26</v>
      </c>
      <c r="S1119" s="29" t="str">
        <f>VLOOKUP(G1119,开关状态表!B:H,5,FALSE)</f>
        <v>RH42R</v>
      </c>
      <c r="T1119" s="29" t="str">
        <f>VLOOKUP(G1119,开关状态表!B:H,6,FALSE)</f>
        <v>TY42L</v>
      </c>
      <c r="U1119" s="29">
        <f>VLOOKUP(R1119&amp;"-"&amp;S1119,通道清单!C:L,8,FALSE)</f>
        <v>207</v>
      </c>
      <c r="V1119" s="29">
        <f>VLOOKUP(R1119&amp;"-"&amp;S1119,通道清单!C:L,9,FALSE)</f>
        <v>27100</v>
      </c>
      <c r="W1119" s="29">
        <f>VLOOKUP(R1119&amp;"-"&amp;S1119,通道清单!C:L,10,FALSE)</f>
        <v>27307</v>
      </c>
      <c r="X1119" s="29">
        <f>VLOOKUP(R1119&amp;"-"&amp;T1119,通道清单!C:L,9,FALSE)</f>
        <v>19260</v>
      </c>
      <c r="Y1119" s="29">
        <f>VLOOKUP(R1119&amp;"-"&amp;T1119,通道清单!C:L,10,FALSE)</f>
        <v>19467</v>
      </c>
    </row>
    <row r="1120" ht="15" hidden="1" spans="1:25">
      <c r="A1120" s="29">
        <f t="shared" si="146"/>
        <v>1119</v>
      </c>
      <c r="B1120" s="29" t="str">
        <f t="shared" si="141"/>
        <v>CS26-1-5-[9][9]-OFF46-BW60</v>
      </c>
      <c r="C1120" s="29" t="str">
        <f>R1120&amp;"_BW"&amp;TEXT(O1120-N1120,"000.00")&amp;"_U"&amp;VLOOKUP(R1120&amp;"-"&amp;S1120,通道清单!C:L,5,FALSE)&amp;LEFT("_____",5-LEN(VLOOKUP(R1120&amp;"-"&amp;S1120,通道清单!C:L,4,FALSE)))&amp;VLOOKUP(R1120&amp;"-"&amp;S1120,通道清单!C:L,4,FALSE)&amp;"_S"&amp;TEXT(N1120,"00000.00")&amp;"_E"&amp;TEXT(O1120,"00000.00")&amp;"_D"&amp;VLOOKUP(R1120&amp;"-"&amp;T1120,通道清单!C:L,5,FALSE)&amp;LEFT("_____",5-LEN(VLOOKUP(R1120&amp;"-"&amp;T1120,通道清单!C:L,4,FALSE)))&amp;VLOOKUP(R1120&amp;"-"&amp;T1120,通道清单!C:L,4,FALSE)&amp;"_S"&amp;TEXT(P1120,"00000.00")&amp;"_E"&amp;TEXT(Q1120,"00000.00")</f>
        <v>CS26_BW060.00_UR____H_S27146.00_E27206.00_DL____Y_S19306.00_E19366.00</v>
      </c>
      <c r="D1120" s="29"/>
      <c r="E1120" s="29"/>
      <c r="F1120" s="29"/>
      <c r="G1120" s="29" t="s">
        <v>9188</v>
      </c>
      <c r="H1120" s="29">
        <f>VLOOKUP(G1120,开关状态表!B:I,7,FALSE)</f>
        <v>1</v>
      </c>
      <c r="I1120" s="29">
        <v>46</v>
      </c>
      <c r="J1120" s="161">
        <v>60</v>
      </c>
      <c r="K1120" s="29" t="s">
        <v>8732</v>
      </c>
      <c r="L1120" s="29"/>
      <c r="M1120" s="158" t="s">
        <v>8871</v>
      </c>
      <c r="N1120" s="156">
        <f t="shared" si="142"/>
        <v>27146</v>
      </c>
      <c r="O1120" s="156">
        <f t="shared" si="143"/>
        <v>27206</v>
      </c>
      <c r="P1120" s="156">
        <f t="shared" si="144"/>
        <v>19306</v>
      </c>
      <c r="Q1120" s="156">
        <f t="shared" si="145"/>
        <v>19366</v>
      </c>
      <c r="R1120" s="29" t="str">
        <f>VLOOKUP(VLOOKUP(G1120,开关状态表!B:H,2,FALSE),矩阵信息表!B:H,2,FALSE)</f>
        <v>CS26</v>
      </c>
      <c r="S1120" s="29" t="str">
        <f>VLOOKUP(G1120,开关状态表!B:H,5,FALSE)</f>
        <v>RH42R</v>
      </c>
      <c r="T1120" s="29" t="str">
        <f>VLOOKUP(G1120,开关状态表!B:H,6,FALSE)</f>
        <v>TY42L</v>
      </c>
      <c r="U1120" s="29">
        <f>VLOOKUP(R1120&amp;"-"&amp;S1120,通道清单!C:L,8,FALSE)</f>
        <v>207</v>
      </c>
      <c r="V1120" s="29">
        <f>VLOOKUP(R1120&amp;"-"&amp;S1120,通道清单!C:L,9,FALSE)</f>
        <v>27100</v>
      </c>
      <c r="W1120" s="29">
        <f>VLOOKUP(R1120&amp;"-"&amp;S1120,通道清单!C:L,10,FALSE)</f>
        <v>27307</v>
      </c>
      <c r="X1120" s="29">
        <f>VLOOKUP(R1120&amp;"-"&amp;T1120,通道清单!C:L,9,FALSE)</f>
        <v>19260</v>
      </c>
      <c r="Y1120" s="29">
        <f>VLOOKUP(R1120&amp;"-"&amp;T1120,通道清单!C:L,10,FALSE)</f>
        <v>19467</v>
      </c>
    </row>
    <row r="1121" ht="15" hidden="1" spans="1:25">
      <c r="A1121" s="29">
        <f t="shared" si="146"/>
        <v>1120</v>
      </c>
      <c r="B1121" s="29" t="str">
        <f t="shared" si="141"/>
        <v>CS26-1-5-[9][9]-OFF160-BW47</v>
      </c>
      <c r="C1121" s="29" t="str">
        <f>R1121&amp;"_BW"&amp;TEXT(O1121-N1121,"000.00")&amp;"_U"&amp;VLOOKUP(R1121&amp;"-"&amp;S1121,通道清单!C:L,5,FALSE)&amp;LEFT("_____",5-LEN(VLOOKUP(R1121&amp;"-"&amp;S1121,通道清单!C:L,4,FALSE)))&amp;VLOOKUP(R1121&amp;"-"&amp;S1121,通道清单!C:L,4,FALSE)&amp;"_S"&amp;TEXT(N1121,"00000.00")&amp;"_E"&amp;TEXT(O1121,"00000.00")&amp;"_D"&amp;VLOOKUP(R1121&amp;"-"&amp;T1121,通道清单!C:L,5,FALSE)&amp;LEFT("_____",5-LEN(VLOOKUP(R1121&amp;"-"&amp;T1121,通道清单!C:L,4,FALSE)))&amp;VLOOKUP(R1121&amp;"-"&amp;T1121,通道清单!C:L,4,FALSE)&amp;"_S"&amp;TEXT(P1121,"00000.00")&amp;"_E"&amp;TEXT(Q1121,"00000.00")</f>
        <v>CS26_BW047.00_UR____H_S27260.00_E27307.00_DL____Y_S19420.00_E19467.00</v>
      </c>
      <c r="D1121" s="29"/>
      <c r="E1121" s="29"/>
      <c r="F1121" s="29"/>
      <c r="G1121" s="29" t="s">
        <v>9188</v>
      </c>
      <c r="H1121" s="29">
        <f>VLOOKUP(G1121,开关状态表!B:I,7,FALSE)</f>
        <v>1</v>
      </c>
      <c r="I1121" s="29">
        <v>160</v>
      </c>
      <c r="J1121" s="161">
        <v>47</v>
      </c>
      <c r="K1121" s="29" t="s">
        <v>8732</v>
      </c>
      <c r="L1121" s="29"/>
      <c r="M1121" s="158" t="s">
        <v>9050</v>
      </c>
      <c r="N1121" s="156">
        <f t="shared" si="142"/>
        <v>27260</v>
      </c>
      <c r="O1121" s="156">
        <f t="shared" si="143"/>
        <v>27307</v>
      </c>
      <c r="P1121" s="156">
        <f t="shared" si="144"/>
        <v>19420</v>
      </c>
      <c r="Q1121" s="156">
        <f t="shared" si="145"/>
        <v>19467</v>
      </c>
      <c r="R1121" s="29" t="str">
        <f>VLOOKUP(VLOOKUP(G1121,开关状态表!B:H,2,FALSE),矩阵信息表!B:H,2,FALSE)</f>
        <v>CS26</v>
      </c>
      <c r="S1121" s="29" t="str">
        <f>VLOOKUP(G1121,开关状态表!B:H,5,FALSE)</f>
        <v>RH42R</v>
      </c>
      <c r="T1121" s="29" t="str">
        <f>VLOOKUP(G1121,开关状态表!B:H,6,FALSE)</f>
        <v>TY42L</v>
      </c>
      <c r="U1121" s="29">
        <f>VLOOKUP(R1121&amp;"-"&amp;S1121,通道清单!C:L,8,FALSE)</f>
        <v>207</v>
      </c>
      <c r="V1121" s="29">
        <f>VLOOKUP(R1121&amp;"-"&amp;S1121,通道清单!C:L,9,FALSE)</f>
        <v>27100</v>
      </c>
      <c r="W1121" s="29">
        <f>VLOOKUP(R1121&amp;"-"&amp;S1121,通道清单!C:L,10,FALSE)</f>
        <v>27307</v>
      </c>
      <c r="X1121" s="29">
        <f>VLOOKUP(R1121&amp;"-"&amp;T1121,通道清单!C:L,9,FALSE)</f>
        <v>19260</v>
      </c>
      <c r="Y1121" s="29">
        <f>VLOOKUP(R1121&amp;"-"&amp;T1121,通道清单!C:L,10,FALSE)</f>
        <v>19467</v>
      </c>
    </row>
    <row r="1122" ht="15" hidden="1" spans="1:25">
      <c r="A1122" s="29">
        <f t="shared" si="146"/>
        <v>1121</v>
      </c>
      <c r="B1122" s="29" t="str">
        <f t="shared" si="141"/>
        <v>CS26-1-5-[5][5]-OFF0-BW1.05</v>
      </c>
      <c r="C1122" s="29" t="str">
        <f>R1122&amp;"_BW"&amp;TEXT(O1122-N1122,"000.00")&amp;"_U"&amp;VLOOKUP(R1122&amp;"-"&amp;S1122,通道清单!C:L,5,FALSE)&amp;LEFT("_____",5-LEN(VLOOKUP(R1122&amp;"-"&amp;S1122,通道清单!C:L,4,FALSE)))&amp;VLOOKUP(R1122&amp;"-"&amp;S1122,通道清单!C:L,4,FALSE)&amp;"_S"&amp;TEXT(N1122,"00000.00")&amp;"_E"&amp;TEXT(O1122,"00000.00")&amp;"_D"&amp;VLOOKUP(R1122&amp;"-"&amp;T1122,通道清单!C:L,5,FALSE)&amp;LEFT("_____",5-LEN(VLOOKUP(R1122&amp;"-"&amp;T1122,通道清单!C:L,4,FALSE)))&amp;VLOOKUP(R1122&amp;"-"&amp;T1122,通道清单!C:L,4,FALSE)&amp;"_S"&amp;TEXT(P1122,"00000.00")&amp;"_E"&amp;TEXT(Q1122,"00000.00")</f>
        <v>CS26_BW001.05_UL____H_S28170.00_E28171.05_DR____Y_S19260.00_E19261.05</v>
      </c>
      <c r="D1122" s="29"/>
      <c r="E1122" s="29"/>
      <c r="F1122" s="29"/>
      <c r="G1122" s="29" t="s">
        <v>9189</v>
      </c>
      <c r="H1122" s="29">
        <f>VLOOKUP(G1122,开关状态表!B:I,7,FALSE)</f>
        <v>1</v>
      </c>
      <c r="I1122" s="29">
        <v>0</v>
      </c>
      <c r="J1122" s="161">
        <v>1.05</v>
      </c>
      <c r="K1122" s="29" t="s">
        <v>8732</v>
      </c>
      <c r="L1122" s="29"/>
      <c r="M1122" s="158" t="s">
        <v>8871</v>
      </c>
      <c r="N1122" s="156">
        <f t="shared" si="142"/>
        <v>28170</v>
      </c>
      <c r="O1122" s="156">
        <f t="shared" si="143"/>
        <v>28171.05</v>
      </c>
      <c r="P1122" s="156">
        <f t="shared" si="144"/>
        <v>19260</v>
      </c>
      <c r="Q1122" s="156">
        <f t="shared" si="145"/>
        <v>19261.05</v>
      </c>
      <c r="R1122" s="29" t="str">
        <f>VLOOKUP(VLOOKUP(G1122,开关状态表!B:H,2,FALSE),矩阵信息表!B:H,2,FALSE)</f>
        <v>CS26</v>
      </c>
      <c r="S1122" s="29" t="str">
        <f>VLOOKUP(G1122,开关状态表!B:H,5,FALSE)</f>
        <v>RH47L</v>
      </c>
      <c r="T1122" s="29" t="str">
        <f>VLOOKUP(G1122,开关状态表!B:H,6,FALSE)</f>
        <v>TY47R</v>
      </c>
      <c r="U1122" s="29">
        <f>VLOOKUP(R1122&amp;"-"&amp;S1122,通道清单!C:L,8,FALSE)</f>
        <v>207</v>
      </c>
      <c r="V1122" s="29">
        <f>VLOOKUP(R1122&amp;"-"&amp;S1122,通道清单!C:L,9,FALSE)</f>
        <v>28170</v>
      </c>
      <c r="W1122" s="29">
        <f>VLOOKUP(R1122&amp;"-"&amp;S1122,通道清单!C:L,10,FALSE)</f>
        <v>28377</v>
      </c>
      <c r="X1122" s="29">
        <f>VLOOKUP(R1122&amp;"-"&amp;T1122,通道清单!C:L,9,FALSE)</f>
        <v>19260</v>
      </c>
      <c r="Y1122" s="29">
        <f>VLOOKUP(R1122&amp;"-"&amp;T1122,通道清单!C:L,10,FALSE)</f>
        <v>19467</v>
      </c>
    </row>
    <row r="1123" ht="15" hidden="1" spans="1:25">
      <c r="A1123" s="29">
        <f t="shared" si="146"/>
        <v>1122</v>
      </c>
      <c r="B1123" s="29" t="str">
        <f t="shared" si="141"/>
        <v>CS26-1-5-[5][5]-OFF6-BW40</v>
      </c>
      <c r="C1123" s="29" t="str">
        <f>R1123&amp;"_BW"&amp;TEXT(O1123-N1123,"000.00")&amp;"_U"&amp;VLOOKUP(R1123&amp;"-"&amp;S1123,通道清单!C:L,5,FALSE)&amp;LEFT("_____",5-LEN(VLOOKUP(R1123&amp;"-"&amp;S1123,通道清单!C:L,4,FALSE)))&amp;VLOOKUP(R1123&amp;"-"&amp;S1123,通道清单!C:L,4,FALSE)&amp;"_S"&amp;TEXT(N1123,"00000.00")&amp;"_E"&amp;TEXT(O1123,"00000.00")&amp;"_D"&amp;VLOOKUP(R1123&amp;"-"&amp;T1123,通道清单!C:L,5,FALSE)&amp;LEFT("_____",5-LEN(VLOOKUP(R1123&amp;"-"&amp;T1123,通道清单!C:L,4,FALSE)))&amp;VLOOKUP(R1123&amp;"-"&amp;T1123,通道清单!C:L,4,FALSE)&amp;"_S"&amp;TEXT(P1123,"00000.00")&amp;"_E"&amp;TEXT(Q1123,"00000.00")</f>
        <v>CS26_BW040.00_UL____H_S28176.00_E28216.00_DR____Y_S19266.00_E19306.00</v>
      </c>
      <c r="D1123" s="29"/>
      <c r="E1123" s="29"/>
      <c r="F1123" s="29"/>
      <c r="G1123" s="29" t="s">
        <v>9189</v>
      </c>
      <c r="H1123" s="29">
        <f>VLOOKUP(G1123,开关状态表!B:I,7,FALSE)</f>
        <v>1</v>
      </c>
      <c r="I1123" s="29">
        <v>6</v>
      </c>
      <c r="J1123" s="161">
        <v>40</v>
      </c>
      <c r="K1123" s="29" t="s">
        <v>8732</v>
      </c>
      <c r="L1123" s="29"/>
      <c r="M1123" s="158" t="s">
        <v>8871</v>
      </c>
      <c r="N1123" s="156">
        <f t="shared" si="142"/>
        <v>28176</v>
      </c>
      <c r="O1123" s="156">
        <f t="shared" si="143"/>
        <v>28216</v>
      </c>
      <c r="P1123" s="156">
        <f t="shared" si="144"/>
        <v>19266</v>
      </c>
      <c r="Q1123" s="156">
        <f t="shared" si="145"/>
        <v>19306</v>
      </c>
      <c r="R1123" s="29" t="str">
        <f>VLOOKUP(VLOOKUP(G1123,开关状态表!B:H,2,FALSE),矩阵信息表!B:H,2,FALSE)</f>
        <v>CS26</v>
      </c>
      <c r="S1123" s="29" t="str">
        <f>VLOOKUP(G1123,开关状态表!B:H,5,FALSE)</f>
        <v>RH47L</v>
      </c>
      <c r="T1123" s="29" t="str">
        <f>VLOOKUP(G1123,开关状态表!B:H,6,FALSE)</f>
        <v>TY47R</v>
      </c>
      <c r="U1123" s="29">
        <f>VLOOKUP(R1123&amp;"-"&amp;S1123,通道清单!C:L,8,FALSE)</f>
        <v>207</v>
      </c>
      <c r="V1123" s="29">
        <f>VLOOKUP(R1123&amp;"-"&amp;S1123,通道清单!C:L,9,FALSE)</f>
        <v>28170</v>
      </c>
      <c r="W1123" s="29">
        <f>VLOOKUP(R1123&amp;"-"&amp;S1123,通道清单!C:L,10,FALSE)</f>
        <v>28377</v>
      </c>
      <c r="X1123" s="29">
        <f>VLOOKUP(R1123&amp;"-"&amp;T1123,通道清单!C:L,9,FALSE)</f>
        <v>19260</v>
      </c>
      <c r="Y1123" s="29">
        <f>VLOOKUP(R1123&amp;"-"&amp;T1123,通道清单!C:L,10,FALSE)</f>
        <v>19467</v>
      </c>
    </row>
    <row r="1124" ht="15" hidden="1" spans="1:25">
      <c r="A1124" s="29">
        <f t="shared" si="146"/>
        <v>1123</v>
      </c>
      <c r="B1124" s="29" t="str">
        <f t="shared" si="141"/>
        <v>CS26-1-5-[5][5]-OFF46-BW6</v>
      </c>
      <c r="C1124" s="29" t="str">
        <f>R1124&amp;"_BW"&amp;TEXT(O1124-N1124,"000.00")&amp;"_U"&amp;VLOOKUP(R1124&amp;"-"&amp;S1124,通道清单!C:L,5,FALSE)&amp;LEFT("_____",5-LEN(VLOOKUP(R1124&amp;"-"&amp;S1124,通道清单!C:L,4,FALSE)))&amp;VLOOKUP(R1124&amp;"-"&amp;S1124,通道清单!C:L,4,FALSE)&amp;"_S"&amp;TEXT(N1124,"00000.00")&amp;"_E"&amp;TEXT(O1124,"00000.00")&amp;"_D"&amp;VLOOKUP(R1124&amp;"-"&amp;T1124,通道清单!C:L,5,FALSE)&amp;LEFT("_____",5-LEN(VLOOKUP(R1124&amp;"-"&amp;T1124,通道清单!C:L,4,FALSE)))&amp;VLOOKUP(R1124&amp;"-"&amp;T1124,通道清单!C:L,4,FALSE)&amp;"_S"&amp;TEXT(P1124,"00000.00")&amp;"_E"&amp;TEXT(Q1124,"00000.00")</f>
        <v>CS26_BW006.00_UL____H_S28216.00_E28222.00_DR____Y_S19306.00_E19312.00</v>
      </c>
      <c r="D1124" s="29"/>
      <c r="E1124" s="29"/>
      <c r="F1124" s="29"/>
      <c r="G1124" s="29" t="s">
        <v>9189</v>
      </c>
      <c r="H1124" s="29">
        <f>VLOOKUP(G1124,开关状态表!B:I,7,FALSE)</f>
        <v>1</v>
      </c>
      <c r="I1124" s="29">
        <v>46</v>
      </c>
      <c r="J1124" s="161">
        <v>6</v>
      </c>
      <c r="K1124" s="29" t="s">
        <v>8732</v>
      </c>
      <c r="L1124" s="29"/>
      <c r="M1124" s="158" t="s">
        <v>8871</v>
      </c>
      <c r="N1124" s="156">
        <f t="shared" si="142"/>
        <v>28216</v>
      </c>
      <c r="O1124" s="156">
        <f t="shared" si="143"/>
        <v>28222</v>
      </c>
      <c r="P1124" s="156">
        <f t="shared" si="144"/>
        <v>19306</v>
      </c>
      <c r="Q1124" s="156">
        <f t="shared" si="145"/>
        <v>19312</v>
      </c>
      <c r="R1124" s="29" t="str">
        <f>VLOOKUP(VLOOKUP(G1124,开关状态表!B:H,2,FALSE),矩阵信息表!B:H,2,FALSE)</f>
        <v>CS26</v>
      </c>
      <c r="S1124" s="29" t="str">
        <f>VLOOKUP(G1124,开关状态表!B:H,5,FALSE)</f>
        <v>RH47L</v>
      </c>
      <c r="T1124" s="29" t="str">
        <f>VLOOKUP(G1124,开关状态表!B:H,6,FALSE)</f>
        <v>TY47R</v>
      </c>
      <c r="U1124" s="29">
        <f>VLOOKUP(R1124&amp;"-"&amp;S1124,通道清单!C:L,8,FALSE)</f>
        <v>207</v>
      </c>
      <c r="V1124" s="29">
        <f>VLOOKUP(R1124&amp;"-"&amp;S1124,通道清单!C:L,9,FALSE)</f>
        <v>28170</v>
      </c>
      <c r="W1124" s="29">
        <f>VLOOKUP(R1124&amp;"-"&amp;S1124,通道清单!C:L,10,FALSE)</f>
        <v>28377</v>
      </c>
      <c r="X1124" s="29">
        <f>VLOOKUP(R1124&amp;"-"&amp;T1124,通道清单!C:L,9,FALSE)</f>
        <v>19260</v>
      </c>
      <c r="Y1124" s="29">
        <f>VLOOKUP(R1124&amp;"-"&amp;T1124,通道清单!C:L,10,FALSE)</f>
        <v>19467</v>
      </c>
    </row>
    <row r="1125" ht="15" hidden="1" spans="1:25">
      <c r="A1125" s="29">
        <f t="shared" si="146"/>
        <v>1124</v>
      </c>
      <c r="B1125" s="29" t="str">
        <f t="shared" si="141"/>
        <v>CS26-1-5-[5][5]-OFF154.2-BW52.8</v>
      </c>
      <c r="C1125" s="29" t="str">
        <f>R1125&amp;"_BW"&amp;TEXT(O1125-N1125,"000.00")&amp;"_U"&amp;VLOOKUP(R1125&amp;"-"&amp;S1125,通道清单!C:L,5,FALSE)&amp;LEFT("_____",5-LEN(VLOOKUP(R1125&amp;"-"&amp;S1125,通道清单!C:L,4,FALSE)))&amp;VLOOKUP(R1125&amp;"-"&amp;S1125,通道清单!C:L,4,FALSE)&amp;"_S"&amp;TEXT(N1125,"00000.00")&amp;"_E"&amp;TEXT(O1125,"00000.00")&amp;"_D"&amp;VLOOKUP(R1125&amp;"-"&amp;T1125,通道清单!C:L,5,FALSE)&amp;LEFT("_____",5-LEN(VLOOKUP(R1125&amp;"-"&amp;T1125,通道清单!C:L,4,FALSE)))&amp;VLOOKUP(R1125&amp;"-"&amp;T1125,通道清单!C:L,4,FALSE)&amp;"_S"&amp;TEXT(P1125,"00000.00")&amp;"_E"&amp;TEXT(Q1125,"00000.00")</f>
        <v>CS26_BW052.80_UL____H_S28324.20_E28377.00_DR____Y_S19414.20_E19467.00</v>
      </c>
      <c r="D1125" s="29"/>
      <c r="E1125" s="29"/>
      <c r="F1125" s="29"/>
      <c r="G1125" s="29" t="s">
        <v>9189</v>
      </c>
      <c r="H1125" s="29">
        <f>VLOOKUP(G1125,开关状态表!B:I,7,FALSE)</f>
        <v>1</v>
      </c>
      <c r="I1125" s="29">
        <v>154.2</v>
      </c>
      <c r="J1125" s="161">
        <v>52.8</v>
      </c>
      <c r="K1125" s="29" t="s">
        <v>8732</v>
      </c>
      <c r="L1125" s="29"/>
      <c r="M1125" s="158" t="s">
        <v>9050</v>
      </c>
      <c r="N1125" s="156">
        <f t="shared" si="142"/>
        <v>28324.2</v>
      </c>
      <c r="O1125" s="156">
        <f t="shared" si="143"/>
        <v>28377</v>
      </c>
      <c r="P1125" s="156">
        <f t="shared" si="144"/>
        <v>19414.2</v>
      </c>
      <c r="Q1125" s="156">
        <f t="shared" si="145"/>
        <v>19467</v>
      </c>
      <c r="R1125" s="29" t="str">
        <f>VLOOKUP(VLOOKUP(G1125,开关状态表!B:H,2,FALSE),矩阵信息表!B:H,2,FALSE)</f>
        <v>CS26</v>
      </c>
      <c r="S1125" s="29" t="str">
        <f>VLOOKUP(G1125,开关状态表!B:H,5,FALSE)</f>
        <v>RH47L</v>
      </c>
      <c r="T1125" s="29" t="str">
        <f>VLOOKUP(G1125,开关状态表!B:H,6,FALSE)</f>
        <v>TY47R</v>
      </c>
      <c r="U1125" s="29">
        <f>VLOOKUP(R1125&amp;"-"&amp;S1125,通道清单!C:L,8,FALSE)</f>
        <v>207</v>
      </c>
      <c r="V1125" s="29">
        <f>VLOOKUP(R1125&amp;"-"&amp;S1125,通道清单!C:L,9,FALSE)</f>
        <v>28170</v>
      </c>
      <c r="W1125" s="29">
        <f>VLOOKUP(R1125&amp;"-"&amp;S1125,通道清单!C:L,10,FALSE)</f>
        <v>28377</v>
      </c>
      <c r="X1125" s="29">
        <f>VLOOKUP(R1125&amp;"-"&amp;T1125,通道清单!C:L,9,FALSE)</f>
        <v>19260</v>
      </c>
      <c r="Y1125" s="29">
        <f>VLOOKUP(R1125&amp;"-"&amp;T1125,通道清单!C:L,10,FALSE)</f>
        <v>19467</v>
      </c>
    </row>
    <row r="1126" ht="15" hidden="1" spans="1:25">
      <c r="A1126" s="29">
        <f t="shared" si="146"/>
        <v>1125</v>
      </c>
      <c r="B1126" s="29" t="str">
        <f t="shared" si="141"/>
        <v>CS26-1-5-[10][10]-OFF0-BW52.8</v>
      </c>
      <c r="C1126" s="29" t="str">
        <f>R1126&amp;"_BW"&amp;TEXT(O1126-N1126,"000.00")&amp;"_U"&amp;VLOOKUP(R1126&amp;"-"&amp;S1126,通道清单!C:L,5,FALSE)&amp;LEFT("_____",5-LEN(VLOOKUP(R1126&amp;"-"&amp;S1126,通道清单!C:L,4,FALSE)))&amp;VLOOKUP(R1126&amp;"-"&amp;S1126,通道清单!C:L,4,FALSE)&amp;"_S"&amp;TEXT(N1126,"00000.00")&amp;"_E"&amp;TEXT(O1126,"00000.00")&amp;"_D"&amp;VLOOKUP(R1126&amp;"-"&amp;T1126,通道清单!C:L,5,FALSE)&amp;LEFT("_____",5-LEN(VLOOKUP(R1126&amp;"-"&amp;T1126,通道清单!C:L,4,FALSE)))&amp;VLOOKUP(R1126&amp;"-"&amp;T1126,通道清单!C:L,4,FALSE)&amp;"_S"&amp;TEXT(P1126,"00000.00")&amp;"_E"&amp;TEXT(Q1126,"00000.00")</f>
        <v>CS26_BW052.80_UR____H_S28670.00_E28722.80_DL____Y_S19760.00_E19812.80</v>
      </c>
      <c r="D1126" s="29"/>
      <c r="E1126" s="29"/>
      <c r="F1126" s="29"/>
      <c r="G1126" s="29" t="s">
        <v>9190</v>
      </c>
      <c r="H1126" s="29">
        <f>VLOOKUP(G1126,开关状态表!B:I,7,FALSE)</f>
        <v>1</v>
      </c>
      <c r="I1126" s="29">
        <v>0</v>
      </c>
      <c r="J1126" s="161">
        <v>52.8</v>
      </c>
      <c r="K1126" s="29" t="s">
        <v>8732</v>
      </c>
      <c r="L1126" s="29"/>
      <c r="M1126" s="158" t="s">
        <v>9050</v>
      </c>
      <c r="N1126" s="156">
        <f t="shared" si="142"/>
        <v>28670</v>
      </c>
      <c r="O1126" s="156">
        <f t="shared" si="143"/>
        <v>28722.8</v>
      </c>
      <c r="P1126" s="156">
        <f t="shared" si="144"/>
        <v>19760</v>
      </c>
      <c r="Q1126" s="156">
        <f t="shared" si="145"/>
        <v>19812.8</v>
      </c>
      <c r="R1126" s="29" t="str">
        <f>VLOOKUP(VLOOKUP(G1126,开关状态表!B:H,2,FALSE),矩阵信息表!B:H,2,FALSE)</f>
        <v>CS26</v>
      </c>
      <c r="S1126" s="29" t="str">
        <f>VLOOKUP(G1126,开关状态表!B:H,5,FALSE)</f>
        <v>RH49R</v>
      </c>
      <c r="T1126" s="29" t="str">
        <f>VLOOKUP(G1126,开关状态表!B:H,6,FALSE)</f>
        <v>TY49L</v>
      </c>
      <c r="U1126" s="29">
        <f>VLOOKUP(R1126&amp;"-"&amp;S1126,通道清单!C:L,8,FALSE)</f>
        <v>207</v>
      </c>
      <c r="V1126" s="29">
        <f>VLOOKUP(R1126&amp;"-"&amp;S1126,通道清单!C:L,9,FALSE)</f>
        <v>28670</v>
      </c>
      <c r="W1126" s="29">
        <f>VLOOKUP(R1126&amp;"-"&amp;S1126,通道清单!C:L,10,FALSE)</f>
        <v>28877</v>
      </c>
      <c r="X1126" s="29">
        <f>VLOOKUP(R1126&amp;"-"&amp;T1126,通道清单!C:L,9,FALSE)</f>
        <v>19760</v>
      </c>
      <c r="Y1126" s="29">
        <f>VLOOKUP(R1126&amp;"-"&amp;T1126,通道清单!C:L,10,FALSE)</f>
        <v>19967</v>
      </c>
    </row>
    <row r="1127" ht="15" hidden="1" spans="1:25">
      <c r="A1127" s="29">
        <f t="shared" si="146"/>
        <v>1126</v>
      </c>
      <c r="B1127" s="29" t="str">
        <f t="shared" si="141"/>
        <v>CS26-1-5-[10][10]-OFF106-BW55</v>
      </c>
      <c r="C1127" s="29" t="str">
        <f>R1127&amp;"_BW"&amp;TEXT(O1127-N1127,"000.00")&amp;"_U"&amp;VLOOKUP(R1127&amp;"-"&amp;S1127,通道清单!C:L,5,FALSE)&amp;LEFT("_____",5-LEN(VLOOKUP(R1127&amp;"-"&amp;S1127,通道清单!C:L,4,FALSE)))&amp;VLOOKUP(R1127&amp;"-"&amp;S1127,通道清单!C:L,4,FALSE)&amp;"_S"&amp;TEXT(N1127,"00000.00")&amp;"_E"&amp;TEXT(O1127,"00000.00")&amp;"_D"&amp;VLOOKUP(R1127&amp;"-"&amp;T1127,通道清单!C:L,5,FALSE)&amp;LEFT("_____",5-LEN(VLOOKUP(R1127&amp;"-"&amp;T1127,通道清单!C:L,4,FALSE)))&amp;VLOOKUP(R1127&amp;"-"&amp;T1127,通道清单!C:L,4,FALSE)&amp;"_S"&amp;TEXT(P1127,"00000.00")&amp;"_E"&amp;TEXT(Q1127,"00000.00")</f>
        <v>CS26_BW055.00_UR____H_S28776.00_E28831.00_DL____Y_S19866.00_E19921.00</v>
      </c>
      <c r="D1127" s="29"/>
      <c r="E1127" s="29"/>
      <c r="F1127" s="29"/>
      <c r="G1127" s="29" t="s">
        <v>9190</v>
      </c>
      <c r="H1127" s="29">
        <f>VLOOKUP(G1127,开关状态表!B:I,7,FALSE)</f>
        <v>1</v>
      </c>
      <c r="I1127" s="29">
        <v>106</v>
      </c>
      <c r="J1127" s="161">
        <v>55</v>
      </c>
      <c r="K1127" s="29" t="s">
        <v>8732</v>
      </c>
      <c r="L1127" s="29"/>
      <c r="M1127" s="158" t="s">
        <v>8871</v>
      </c>
      <c r="N1127" s="156">
        <f t="shared" si="142"/>
        <v>28776</v>
      </c>
      <c r="O1127" s="156">
        <f t="shared" si="143"/>
        <v>28831</v>
      </c>
      <c r="P1127" s="156">
        <f t="shared" si="144"/>
        <v>19866</v>
      </c>
      <c r="Q1127" s="156">
        <f t="shared" si="145"/>
        <v>19921</v>
      </c>
      <c r="R1127" s="29" t="str">
        <f>VLOOKUP(VLOOKUP(G1127,开关状态表!B:H,2,FALSE),矩阵信息表!B:H,2,FALSE)</f>
        <v>CS26</v>
      </c>
      <c r="S1127" s="29" t="str">
        <f>VLOOKUP(G1127,开关状态表!B:H,5,FALSE)</f>
        <v>RH49R</v>
      </c>
      <c r="T1127" s="29" t="str">
        <f>VLOOKUP(G1127,开关状态表!B:H,6,FALSE)</f>
        <v>TY49L</v>
      </c>
      <c r="U1127" s="29">
        <f>VLOOKUP(R1127&amp;"-"&amp;S1127,通道清单!C:L,8,FALSE)</f>
        <v>207</v>
      </c>
      <c r="V1127" s="29">
        <f>VLOOKUP(R1127&amp;"-"&amp;S1127,通道清单!C:L,9,FALSE)</f>
        <v>28670</v>
      </c>
      <c r="W1127" s="29">
        <f>VLOOKUP(R1127&amp;"-"&amp;S1127,通道清单!C:L,10,FALSE)</f>
        <v>28877</v>
      </c>
      <c r="X1127" s="29">
        <f>VLOOKUP(R1127&amp;"-"&amp;T1127,通道清单!C:L,9,FALSE)</f>
        <v>19760</v>
      </c>
      <c r="Y1127" s="29">
        <f>VLOOKUP(R1127&amp;"-"&amp;T1127,通道清单!C:L,10,FALSE)</f>
        <v>19967</v>
      </c>
    </row>
    <row r="1128" ht="15" hidden="1" spans="1:25">
      <c r="A1128" s="29">
        <f t="shared" si="146"/>
        <v>1127</v>
      </c>
      <c r="B1128" s="29" t="str">
        <f t="shared" si="141"/>
        <v>CS26-1-5-[10][10]-OFF161-BW40</v>
      </c>
      <c r="C1128" s="29" t="str">
        <f>R1128&amp;"_BW"&amp;TEXT(O1128-N1128,"000.00")&amp;"_U"&amp;VLOOKUP(R1128&amp;"-"&amp;S1128,通道清单!C:L,5,FALSE)&amp;LEFT("_____",5-LEN(VLOOKUP(R1128&amp;"-"&amp;S1128,通道清单!C:L,4,FALSE)))&amp;VLOOKUP(R1128&amp;"-"&amp;S1128,通道清单!C:L,4,FALSE)&amp;"_S"&amp;TEXT(N1128,"00000.00")&amp;"_E"&amp;TEXT(O1128,"00000.00")&amp;"_D"&amp;VLOOKUP(R1128&amp;"-"&amp;T1128,通道清单!C:L,5,FALSE)&amp;LEFT("_____",5-LEN(VLOOKUP(R1128&amp;"-"&amp;T1128,通道清单!C:L,4,FALSE)))&amp;VLOOKUP(R1128&amp;"-"&amp;T1128,通道清单!C:L,4,FALSE)&amp;"_S"&amp;TEXT(P1128,"00000.00")&amp;"_E"&amp;TEXT(Q1128,"00000.00")</f>
        <v>CS26_BW040.00_UR____H_S28831.00_E28871.00_DL____Y_S19921.00_E19961.00</v>
      </c>
      <c r="D1128" s="29"/>
      <c r="E1128" s="29"/>
      <c r="F1128" s="29"/>
      <c r="G1128" s="29" t="s">
        <v>9190</v>
      </c>
      <c r="H1128" s="29">
        <f>VLOOKUP(G1128,开关状态表!B:I,7,FALSE)</f>
        <v>1</v>
      </c>
      <c r="I1128" s="29">
        <v>161</v>
      </c>
      <c r="J1128" s="161">
        <v>40</v>
      </c>
      <c r="K1128" s="29" t="s">
        <v>8732</v>
      </c>
      <c r="L1128" s="29"/>
      <c r="M1128" s="158" t="s">
        <v>8871</v>
      </c>
      <c r="N1128" s="156">
        <f t="shared" si="142"/>
        <v>28831</v>
      </c>
      <c r="O1128" s="156">
        <f t="shared" si="143"/>
        <v>28871</v>
      </c>
      <c r="P1128" s="156">
        <f t="shared" si="144"/>
        <v>19921</v>
      </c>
      <c r="Q1128" s="156">
        <f t="shared" si="145"/>
        <v>19961</v>
      </c>
      <c r="R1128" s="29" t="str">
        <f>VLOOKUP(VLOOKUP(G1128,开关状态表!B:H,2,FALSE),矩阵信息表!B:H,2,FALSE)</f>
        <v>CS26</v>
      </c>
      <c r="S1128" s="29" t="str">
        <f>VLOOKUP(G1128,开关状态表!B:H,5,FALSE)</f>
        <v>RH49R</v>
      </c>
      <c r="T1128" s="29" t="str">
        <f>VLOOKUP(G1128,开关状态表!B:H,6,FALSE)</f>
        <v>TY49L</v>
      </c>
      <c r="U1128" s="29">
        <f>VLOOKUP(R1128&amp;"-"&amp;S1128,通道清单!C:L,8,FALSE)</f>
        <v>207</v>
      </c>
      <c r="V1128" s="29">
        <f>VLOOKUP(R1128&amp;"-"&amp;S1128,通道清单!C:L,9,FALSE)</f>
        <v>28670</v>
      </c>
      <c r="W1128" s="29">
        <f>VLOOKUP(R1128&amp;"-"&amp;S1128,通道清单!C:L,10,FALSE)</f>
        <v>28877</v>
      </c>
      <c r="X1128" s="29">
        <f>VLOOKUP(R1128&amp;"-"&amp;T1128,通道清单!C:L,9,FALSE)</f>
        <v>19760</v>
      </c>
      <c r="Y1128" s="29">
        <f>VLOOKUP(R1128&amp;"-"&amp;T1128,通道清单!C:L,10,FALSE)</f>
        <v>19967</v>
      </c>
    </row>
    <row r="1129" ht="15" hidden="1" spans="1:25">
      <c r="A1129" s="29">
        <f t="shared" si="146"/>
        <v>1128</v>
      </c>
      <c r="B1129" s="29" t="str">
        <f t="shared" si="141"/>
        <v>CS26-1-5-[10][10]-OFF205.95-BW1.05</v>
      </c>
      <c r="C1129" s="29" t="str">
        <f>R1129&amp;"_BW"&amp;TEXT(O1129-N1129,"000.00")&amp;"_U"&amp;VLOOKUP(R1129&amp;"-"&amp;S1129,通道清单!C:L,5,FALSE)&amp;LEFT("_____",5-LEN(VLOOKUP(R1129&amp;"-"&amp;S1129,通道清单!C:L,4,FALSE)))&amp;VLOOKUP(R1129&amp;"-"&amp;S1129,通道清单!C:L,4,FALSE)&amp;"_S"&amp;TEXT(N1129,"00000.00")&amp;"_E"&amp;TEXT(O1129,"00000.00")&amp;"_D"&amp;VLOOKUP(R1129&amp;"-"&amp;T1129,通道清单!C:L,5,FALSE)&amp;LEFT("_____",5-LEN(VLOOKUP(R1129&amp;"-"&amp;T1129,通道清单!C:L,4,FALSE)))&amp;VLOOKUP(R1129&amp;"-"&amp;T1129,通道清单!C:L,4,FALSE)&amp;"_S"&amp;TEXT(P1129,"00000.00")&amp;"_E"&amp;TEXT(Q1129,"00000.00")</f>
        <v>CS26_BW001.05_UR____H_S28875.95_E28877.00_DL____Y_S19965.95_E19967.00</v>
      </c>
      <c r="D1129" s="29"/>
      <c r="E1129" s="29"/>
      <c r="F1129" s="29"/>
      <c r="G1129" s="29" t="s">
        <v>9190</v>
      </c>
      <c r="H1129" s="29">
        <f>VLOOKUP(G1129,开关状态表!B:I,7,FALSE)</f>
        <v>1</v>
      </c>
      <c r="I1129" s="29">
        <v>205.95</v>
      </c>
      <c r="J1129" s="161">
        <v>1.05</v>
      </c>
      <c r="K1129" s="29" t="s">
        <v>8732</v>
      </c>
      <c r="L1129" s="29"/>
      <c r="M1129" s="158" t="s">
        <v>8871</v>
      </c>
      <c r="N1129" s="156">
        <f t="shared" si="142"/>
        <v>28875.95</v>
      </c>
      <c r="O1129" s="156">
        <f t="shared" si="143"/>
        <v>28877</v>
      </c>
      <c r="P1129" s="156">
        <f t="shared" si="144"/>
        <v>19965.95</v>
      </c>
      <c r="Q1129" s="156">
        <f t="shared" si="145"/>
        <v>19967</v>
      </c>
      <c r="R1129" s="29" t="str">
        <f>VLOOKUP(VLOOKUP(G1129,开关状态表!B:H,2,FALSE),矩阵信息表!B:H,2,FALSE)</f>
        <v>CS26</v>
      </c>
      <c r="S1129" s="29" t="str">
        <f>VLOOKUP(G1129,开关状态表!B:H,5,FALSE)</f>
        <v>RH49R</v>
      </c>
      <c r="T1129" s="29" t="str">
        <f>VLOOKUP(G1129,开关状态表!B:H,6,FALSE)</f>
        <v>TY49L</v>
      </c>
      <c r="U1129" s="29">
        <f>VLOOKUP(R1129&amp;"-"&amp;S1129,通道清单!C:L,8,FALSE)</f>
        <v>207</v>
      </c>
      <c r="V1129" s="29">
        <f>VLOOKUP(R1129&amp;"-"&amp;S1129,通道清单!C:L,9,FALSE)</f>
        <v>28670</v>
      </c>
      <c r="W1129" s="29">
        <f>VLOOKUP(R1129&amp;"-"&amp;S1129,通道清单!C:L,10,FALSE)</f>
        <v>28877</v>
      </c>
      <c r="X1129" s="29">
        <f>VLOOKUP(R1129&amp;"-"&amp;T1129,通道清单!C:L,9,FALSE)</f>
        <v>19760</v>
      </c>
      <c r="Y1129" s="29">
        <f>VLOOKUP(R1129&amp;"-"&amp;T1129,通道清单!C:L,10,FALSE)</f>
        <v>19967</v>
      </c>
    </row>
    <row r="1130" ht="15" hidden="1" spans="1:25">
      <c r="A1130" s="29">
        <f t="shared" si="146"/>
        <v>1129</v>
      </c>
      <c r="B1130" s="29" t="str">
        <f t="shared" si="141"/>
        <v>CS26-1-5-[11][11]-OFF0-BW47</v>
      </c>
      <c r="C1130" s="29" t="str">
        <f>R1130&amp;"_BW"&amp;TEXT(O1130-N1130,"000.00")&amp;"_U"&amp;VLOOKUP(R1130&amp;"-"&amp;S1130,通道清单!C:L,5,FALSE)&amp;LEFT("_____",5-LEN(VLOOKUP(R1130&amp;"-"&amp;S1130,通道清单!C:L,4,FALSE)))&amp;VLOOKUP(R1130&amp;"-"&amp;S1130,通道清单!C:L,4,FALSE)&amp;"_S"&amp;TEXT(N1130,"00000.00")&amp;"_E"&amp;TEXT(O1130,"00000.00")&amp;"_D"&amp;VLOOKUP(R1130&amp;"-"&amp;T1130,通道清单!C:L,5,FALSE)&amp;LEFT("_____",5-LEN(VLOOKUP(R1130&amp;"-"&amp;T1130,通道清单!C:L,4,FALSE)))&amp;VLOOKUP(R1130&amp;"-"&amp;T1130,通道清单!C:L,4,FALSE)&amp;"_S"&amp;TEXT(P1130,"00000.00")&amp;"_E"&amp;TEXT(Q1130,"00000.00")</f>
        <v>CS26_BW047.00_UR____H_S28903.00_E28950.00_DL____Y_S19993.00_E20040.00</v>
      </c>
      <c r="D1130" s="29"/>
      <c r="E1130" s="29"/>
      <c r="F1130" s="29"/>
      <c r="G1130" s="29" t="s">
        <v>9191</v>
      </c>
      <c r="H1130" s="29">
        <f>VLOOKUP(G1130,开关状态表!B:I,7,FALSE)</f>
        <v>1</v>
      </c>
      <c r="I1130" s="29">
        <v>0</v>
      </c>
      <c r="J1130" s="161">
        <v>47</v>
      </c>
      <c r="K1130" s="29" t="s">
        <v>8732</v>
      </c>
      <c r="L1130" s="29"/>
      <c r="M1130" s="158" t="s">
        <v>9050</v>
      </c>
      <c r="N1130" s="156">
        <f t="shared" si="142"/>
        <v>28903</v>
      </c>
      <c r="O1130" s="156">
        <f t="shared" si="143"/>
        <v>28950</v>
      </c>
      <c r="P1130" s="156">
        <f t="shared" si="144"/>
        <v>19993</v>
      </c>
      <c r="Q1130" s="156">
        <f t="shared" si="145"/>
        <v>20040</v>
      </c>
      <c r="R1130" s="29" t="str">
        <f>VLOOKUP(VLOOKUP(G1130,开关状态表!B:H,2,FALSE),矩阵信息表!B:H,2,FALSE)</f>
        <v>CS26</v>
      </c>
      <c r="S1130" s="29" t="str">
        <f>VLOOKUP(G1130,开关状态表!B:H,5,FALSE)</f>
        <v>RH51R</v>
      </c>
      <c r="T1130" s="29" t="str">
        <f>VLOOKUP(G1130,开关状态表!B:H,6,FALSE)</f>
        <v>TY51L</v>
      </c>
      <c r="U1130" s="29">
        <f>VLOOKUP(R1130&amp;"-"&amp;S1130,通道清单!C:L,8,FALSE)</f>
        <v>207</v>
      </c>
      <c r="V1130" s="29">
        <f>VLOOKUP(R1130&amp;"-"&amp;S1130,通道清单!C:L,9,FALSE)</f>
        <v>28903</v>
      </c>
      <c r="W1130" s="29">
        <f>VLOOKUP(R1130&amp;"-"&amp;S1130,通道清单!C:L,10,FALSE)</f>
        <v>29110</v>
      </c>
      <c r="X1130" s="29">
        <f>VLOOKUP(R1130&amp;"-"&amp;T1130,通道清单!C:L,9,FALSE)</f>
        <v>19993</v>
      </c>
      <c r="Y1130" s="29">
        <f>VLOOKUP(R1130&amp;"-"&amp;T1130,通道清单!C:L,10,FALSE)</f>
        <v>20200</v>
      </c>
    </row>
    <row r="1131" ht="15" hidden="1" spans="1:25">
      <c r="A1131" s="29">
        <f t="shared" si="146"/>
        <v>1130</v>
      </c>
      <c r="B1131" s="29" t="str">
        <f t="shared" si="141"/>
        <v>CS26-1-5-[11][11]-OFF101-BW60</v>
      </c>
      <c r="C1131" s="29" t="str">
        <f>R1131&amp;"_BW"&amp;TEXT(O1131-N1131,"000.00")&amp;"_U"&amp;VLOOKUP(R1131&amp;"-"&amp;S1131,通道清单!C:L,5,FALSE)&amp;LEFT("_____",5-LEN(VLOOKUP(R1131&amp;"-"&amp;S1131,通道清单!C:L,4,FALSE)))&amp;VLOOKUP(R1131&amp;"-"&amp;S1131,通道清单!C:L,4,FALSE)&amp;"_S"&amp;TEXT(N1131,"00000.00")&amp;"_E"&amp;TEXT(O1131,"00000.00")&amp;"_D"&amp;VLOOKUP(R1131&amp;"-"&amp;T1131,通道清单!C:L,5,FALSE)&amp;LEFT("_____",5-LEN(VLOOKUP(R1131&amp;"-"&amp;T1131,通道清单!C:L,4,FALSE)))&amp;VLOOKUP(R1131&amp;"-"&amp;T1131,通道清单!C:L,4,FALSE)&amp;"_S"&amp;TEXT(P1131,"00000.00")&amp;"_E"&amp;TEXT(Q1131,"00000.00")</f>
        <v>CS26_BW060.00_UR____H_S29004.00_E29064.00_DL____Y_S20094.00_E20154.00</v>
      </c>
      <c r="D1131" s="29"/>
      <c r="E1131" s="29"/>
      <c r="F1131" s="29"/>
      <c r="G1131" s="29" t="s">
        <v>9191</v>
      </c>
      <c r="H1131" s="29">
        <f>VLOOKUP(G1131,开关状态表!B:I,7,FALSE)</f>
        <v>1</v>
      </c>
      <c r="I1131" s="29">
        <v>101</v>
      </c>
      <c r="J1131" s="161">
        <v>60</v>
      </c>
      <c r="K1131" s="29" t="s">
        <v>8732</v>
      </c>
      <c r="L1131" s="29"/>
      <c r="M1131" s="158" t="s">
        <v>8871</v>
      </c>
      <c r="N1131" s="156">
        <f t="shared" si="142"/>
        <v>29004</v>
      </c>
      <c r="O1131" s="156">
        <f t="shared" si="143"/>
        <v>29064</v>
      </c>
      <c r="P1131" s="156">
        <f t="shared" si="144"/>
        <v>20094</v>
      </c>
      <c r="Q1131" s="156">
        <f t="shared" si="145"/>
        <v>20154</v>
      </c>
      <c r="R1131" s="29" t="str">
        <f>VLOOKUP(VLOOKUP(G1131,开关状态表!B:H,2,FALSE),矩阵信息表!B:H,2,FALSE)</f>
        <v>CS26</v>
      </c>
      <c r="S1131" s="29" t="str">
        <f>VLOOKUP(G1131,开关状态表!B:H,5,FALSE)</f>
        <v>RH51R</v>
      </c>
      <c r="T1131" s="29" t="str">
        <f>VLOOKUP(G1131,开关状态表!B:H,6,FALSE)</f>
        <v>TY51L</v>
      </c>
      <c r="U1131" s="29">
        <f>VLOOKUP(R1131&amp;"-"&amp;S1131,通道清单!C:L,8,FALSE)</f>
        <v>207</v>
      </c>
      <c r="V1131" s="29">
        <f>VLOOKUP(R1131&amp;"-"&amp;S1131,通道清单!C:L,9,FALSE)</f>
        <v>28903</v>
      </c>
      <c r="W1131" s="29">
        <f>VLOOKUP(R1131&amp;"-"&amp;S1131,通道清单!C:L,10,FALSE)</f>
        <v>29110</v>
      </c>
      <c r="X1131" s="29">
        <f>VLOOKUP(R1131&amp;"-"&amp;T1131,通道清单!C:L,9,FALSE)</f>
        <v>19993</v>
      </c>
      <c r="Y1131" s="29">
        <f>VLOOKUP(R1131&amp;"-"&amp;T1131,通道清单!C:L,10,FALSE)</f>
        <v>20200</v>
      </c>
    </row>
    <row r="1132" ht="15" hidden="1" spans="1:25">
      <c r="A1132" s="29">
        <f t="shared" si="146"/>
        <v>1131</v>
      </c>
      <c r="B1132" s="29" t="str">
        <f t="shared" si="141"/>
        <v>CS26-1-5-[11][11]-OFF161-BW40</v>
      </c>
      <c r="C1132" s="29" t="str">
        <f>R1132&amp;"_BW"&amp;TEXT(O1132-N1132,"000.00")&amp;"_U"&amp;VLOOKUP(R1132&amp;"-"&amp;S1132,通道清单!C:L,5,FALSE)&amp;LEFT("_____",5-LEN(VLOOKUP(R1132&amp;"-"&amp;S1132,通道清单!C:L,4,FALSE)))&amp;VLOOKUP(R1132&amp;"-"&amp;S1132,通道清单!C:L,4,FALSE)&amp;"_S"&amp;TEXT(N1132,"00000.00")&amp;"_E"&amp;TEXT(O1132,"00000.00")&amp;"_D"&amp;VLOOKUP(R1132&amp;"-"&amp;T1132,通道清单!C:L,5,FALSE)&amp;LEFT("_____",5-LEN(VLOOKUP(R1132&amp;"-"&amp;T1132,通道清单!C:L,4,FALSE)))&amp;VLOOKUP(R1132&amp;"-"&amp;T1132,通道清单!C:L,4,FALSE)&amp;"_S"&amp;TEXT(P1132,"00000.00")&amp;"_E"&amp;TEXT(Q1132,"00000.00")</f>
        <v>CS26_BW040.00_UR____H_S29064.00_E29104.00_DL____Y_S20154.00_E20194.00</v>
      </c>
      <c r="D1132" s="29"/>
      <c r="E1132" s="29"/>
      <c r="F1132" s="29"/>
      <c r="G1132" s="29" t="s">
        <v>9191</v>
      </c>
      <c r="H1132" s="29">
        <f>VLOOKUP(G1132,开关状态表!B:I,7,FALSE)</f>
        <v>1</v>
      </c>
      <c r="I1132" s="29">
        <v>161</v>
      </c>
      <c r="J1132" s="161">
        <v>40</v>
      </c>
      <c r="K1132" s="29" t="s">
        <v>8732</v>
      </c>
      <c r="L1132" s="29"/>
      <c r="M1132" s="158" t="s">
        <v>8871</v>
      </c>
      <c r="N1132" s="156">
        <f t="shared" si="142"/>
        <v>29064</v>
      </c>
      <c r="O1132" s="156">
        <f t="shared" si="143"/>
        <v>29104</v>
      </c>
      <c r="P1132" s="156">
        <f t="shared" si="144"/>
        <v>20154</v>
      </c>
      <c r="Q1132" s="156">
        <f t="shared" si="145"/>
        <v>20194</v>
      </c>
      <c r="R1132" s="29" t="str">
        <f>VLOOKUP(VLOOKUP(G1132,开关状态表!B:H,2,FALSE),矩阵信息表!B:H,2,FALSE)</f>
        <v>CS26</v>
      </c>
      <c r="S1132" s="29" t="str">
        <f>VLOOKUP(G1132,开关状态表!B:H,5,FALSE)</f>
        <v>RH51R</v>
      </c>
      <c r="T1132" s="29" t="str">
        <f>VLOOKUP(G1132,开关状态表!B:H,6,FALSE)</f>
        <v>TY51L</v>
      </c>
      <c r="U1132" s="29">
        <f>VLOOKUP(R1132&amp;"-"&amp;S1132,通道清单!C:L,8,FALSE)</f>
        <v>207</v>
      </c>
      <c r="V1132" s="29">
        <f>VLOOKUP(R1132&amp;"-"&amp;S1132,通道清单!C:L,9,FALSE)</f>
        <v>28903</v>
      </c>
      <c r="W1132" s="29">
        <f>VLOOKUP(R1132&amp;"-"&amp;S1132,通道清单!C:L,10,FALSE)</f>
        <v>29110</v>
      </c>
      <c r="X1132" s="29">
        <f>VLOOKUP(R1132&amp;"-"&amp;T1132,通道清单!C:L,9,FALSE)</f>
        <v>19993</v>
      </c>
      <c r="Y1132" s="29">
        <f>VLOOKUP(R1132&amp;"-"&amp;T1132,通道清单!C:L,10,FALSE)</f>
        <v>20200</v>
      </c>
    </row>
    <row r="1133" ht="15" hidden="1" spans="1:25">
      <c r="A1133" s="29">
        <f t="shared" si="146"/>
        <v>1132</v>
      </c>
      <c r="B1133" s="29" t="str">
        <f t="shared" si="141"/>
        <v>CS26-1-5-[11][11]-OFF205.95-BW1.05</v>
      </c>
      <c r="C1133" s="29" t="str">
        <f>R1133&amp;"_BW"&amp;TEXT(O1133-N1133,"000.00")&amp;"_U"&amp;VLOOKUP(R1133&amp;"-"&amp;S1133,通道清单!C:L,5,FALSE)&amp;LEFT("_____",5-LEN(VLOOKUP(R1133&amp;"-"&amp;S1133,通道清单!C:L,4,FALSE)))&amp;VLOOKUP(R1133&amp;"-"&amp;S1133,通道清单!C:L,4,FALSE)&amp;"_S"&amp;TEXT(N1133,"00000.00")&amp;"_E"&amp;TEXT(O1133,"00000.00")&amp;"_D"&amp;VLOOKUP(R1133&amp;"-"&amp;T1133,通道清单!C:L,5,FALSE)&amp;LEFT("_____",5-LEN(VLOOKUP(R1133&amp;"-"&amp;T1133,通道清单!C:L,4,FALSE)))&amp;VLOOKUP(R1133&amp;"-"&amp;T1133,通道清单!C:L,4,FALSE)&amp;"_S"&amp;TEXT(P1133,"00000.00")&amp;"_E"&amp;TEXT(Q1133,"00000.00")</f>
        <v>CS26_BW001.05_UR____H_S29108.95_E29110.00_DL____Y_S20198.95_E20200.00</v>
      </c>
      <c r="D1133" s="29"/>
      <c r="E1133" s="29"/>
      <c r="F1133" s="29"/>
      <c r="G1133" s="29" t="s">
        <v>9191</v>
      </c>
      <c r="H1133" s="29">
        <f>VLOOKUP(G1133,开关状态表!B:I,7,FALSE)</f>
        <v>1</v>
      </c>
      <c r="I1133" s="29">
        <v>205.95</v>
      </c>
      <c r="J1133" s="161">
        <v>1.05</v>
      </c>
      <c r="K1133" s="29" t="s">
        <v>8732</v>
      </c>
      <c r="L1133" s="29"/>
      <c r="M1133" s="158" t="s">
        <v>8871</v>
      </c>
      <c r="N1133" s="156">
        <f t="shared" si="142"/>
        <v>29108.95</v>
      </c>
      <c r="O1133" s="156">
        <f t="shared" si="143"/>
        <v>29110</v>
      </c>
      <c r="P1133" s="156">
        <f t="shared" si="144"/>
        <v>20198.95</v>
      </c>
      <c r="Q1133" s="156">
        <f t="shared" si="145"/>
        <v>20200</v>
      </c>
      <c r="R1133" s="29" t="str">
        <f>VLOOKUP(VLOOKUP(G1133,开关状态表!B:H,2,FALSE),矩阵信息表!B:H,2,FALSE)</f>
        <v>CS26</v>
      </c>
      <c r="S1133" s="29" t="str">
        <f>VLOOKUP(G1133,开关状态表!B:H,5,FALSE)</f>
        <v>RH51R</v>
      </c>
      <c r="T1133" s="29" t="str">
        <f>VLOOKUP(G1133,开关状态表!B:H,6,FALSE)</f>
        <v>TY51L</v>
      </c>
      <c r="U1133" s="29">
        <f>VLOOKUP(R1133&amp;"-"&amp;S1133,通道清单!C:L,8,FALSE)</f>
        <v>207</v>
      </c>
      <c r="V1133" s="29">
        <f>VLOOKUP(R1133&amp;"-"&amp;S1133,通道清单!C:L,9,FALSE)</f>
        <v>28903</v>
      </c>
      <c r="W1133" s="29">
        <f>VLOOKUP(R1133&amp;"-"&amp;S1133,通道清单!C:L,10,FALSE)</f>
        <v>29110</v>
      </c>
      <c r="X1133" s="29">
        <f>VLOOKUP(R1133&amp;"-"&amp;T1133,通道清单!C:L,9,FALSE)</f>
        <v>19993</v>
      </c>
      <c r="Y1133" s="29">
        <f>VLOOKUP(R1133&amp;"-"&amp;T1133,通道清单!C:L,10,FALSE)</f>
        <v>20200</v>
      </c>
    </row>
    <row r="1134" ht="15" hidden="1" spans="1:25">
      <c r="A1134" s="29">
        <f t="shared" si="146"/>
        <v>1133</v>
      </c>
      <c r="B1134" s="29" t="str">
        <f t="shared" si="141"/>
        <v>CS26-1-5-[12][12]-OFF0-BW1.05</v>
      </c>
      <c r="C1134" s="29" t="str">
        <f>R1134&amp;"_BW"&amp;TEXT(O1134-N1134,"000.00")&amp;"_U"&amp;VLOOKUP(R1134&amp;"-"&amp;S1134,通道清单!C:L,5,FALSE)&amp;LEFT("_____",5-LEN(VLOOKUP(R1134&amp;"-"&amp;S1134,通道清单!C:L,4,FALSE)))&amp;VLOOKUP(R1134&amp;"-"&amp;S1134,通道清单!C:L,4,FALSE)&amp;"_S"&amp;TEXT(N1134,"00000.00")&amp;"_E"&amp;TEXT(O1134,"00000.00")&amp;"_D"&amp;VLOOKUP(R1134&amp;"-"&amp;T1134,通道清单!C:L,5,FALSE)&amp;LEFT("_____",5-LEN(VLOOKUP(R1134&amp;"-"&amp;T1134,通道清单!C:L,4,FALSE)))&amp;VLOOKUP(R1134&amp;"-"&amp;T1134,通道清单!C:L,4,FALSE)&amp;"_S"&amp;TEXT(P1134,"00000.00")&amp;"_E"&amp;TEXT(Q1134,"00000.00")</f>
        <v>CS26_BW001.05_UR____H_S28170.00_E28171.05_DL____Y_S19260.00_E19261.05</v>
      </c>
      <c r="D1134" s="29"/>
      <c r="E1134" s="29"/>
      <c r="F1134" s="29"/>
      <c r="G1134" s="29" t="s">
        <v>9192</v>
      </c>
      <c r="H1134" s="29">
        <f>VLOOKUP(G1134,开关状态表!B:I,7,FALSE)</f>
        <v>1</v>
      </c>
      <c r="I1134" s="29">
        <v>0</v>
      </c>
      <c r="J1134" s="161">
        <v>1.05</v>
      </c>
      <c r="K1134" s="29" t="s">
        <v>8732</v>
      </c>
      <c r="L1134" s="29"/>
      <c r="M1134" s="158" t="s">
        <v>8871</v>
      </c>
      <c r="N1134" s="156">
        <f t="shared" si="142"/>
        <v>28170</v>
      </c>
      <c r="O1134" s="156">
        <f t="shared" si="143"/>
        <v>28171.05</v>
      </c>
      <c r="P1134" s="156">
        <f t="shared" si="144"/>
        <v>19260</v>
      </c>
      <c r="Q1134" s="156">
        <f t="shared" si="145"/>
        <v>19261.05</v>
      </c>
      <c r="R1134" s="29" t="str">
        <f>VLOOKUP(VLOOKUP(G1134,开关状态表!B:H,2,FALSE),矩阵信息表!B:H,2,FALSE)</f>
        <v>CS26</v>
      </c>
      <c r="S1134" s="29" t="str">
        <f>VLOOKUP(G1134,开关状态表!B:H,5,FALSE)</f>
        <v>RH52R</v>
      </c>
      <c r="T1134" s="29" t="str">
        <f>VLOOKUP(G1134,开关状态表!B:H,6,FALSE)</f>
        <v>TY52L</v>
      </c>
      <c r="U1134" s="29">
        <f>VLOOKUP(R1134&amp;"-"&amp;S1134,通道清单!C:L,8,FALSE)</f>
        <v>207</v>
      </c>
      <c r="V1134" s="29">
        <f>VLOOKUP(R1134&amp;"-"&amp;S1134,通道清单!C:L,9,FALSE)</f>
        <v>28170</v>
      </c>
      <c r="W1134" s="29">
        <f>VLOOKUP(R1134&amp;"-"&amp;S1134,通道清单!C:L,10,FALSE)</f>
        <v>28377</v>
      </c>
      <c r="X1134" s="29">
        <f>VLOOKUP(R1134&amp;"-"&amp;T1134,通道清单!C:L,9,FALSE)</f>
        <v>19260</v>
      </c>
      <c r="Y1134" s="29">
        <f>VLOOKUP(R1134&amp;"-"&amp;T1134,通道清单!C:L,10,FALSE)</f>
        <v>19467</v>
      </c>
    </row>
    <row r="1135" ht="15" hidden="1" spans="1:25">
      <c r="A1135" s="29">
        <f t="shared" si="146"/>
        <v>1134</v>
      </c>
      <c r="B1135" s="29" t="str">
        <f t="shared" si="141"/>
        <v>CS26-1-5-[12][12]-OFF6-BW40</v>
      </c>
      <c r="C1135" s="29" t="str">
        <f>R1135&amp;"_BW"&amp;TEXT(O1135-N1135,"000.00")&amp;"_U"&amp;VLOOKUP(R1135&amp;"-"&amp;S1135,通道清单!C:L,5,FALSE)&amp;LEFT("_____",5-LEN(VLOOKUP(R1135&amp;"-"&amp;S1135,通道清单!C:L,4,FALSE)))&amp;VLOOKUP(R1135&amp;"-"&amp;S1135,通道清单!C:L,4,FALSE)&amp;"_S"&amp;TEXT(N1135,"00000.00")&amp;"_E"&amp;TEXT(O1135,"00000.00")&amp;"_D"&amp;VLOOKUP(R1135&amp;"-"&amp;T1135,通道清单!C:L,5,FALSE)&amp;LEFT("_____",5-LEN(VLOOKUP(R1135&amp;"-"&amp;T1135,通道清单!C:L,4,FALSE)))&amp;VLOOKUP(R1135&amp;"-"&amp;T1135,通道清单!C:L,4,FALSE)&amp;"_S"&amp;TEXT(P1135,"00000.00")&amp;"_E"&amp;TEXT(Q1135,"00000.00")</f>
        <v>CS26_BW040.00_UR____H_S28176.00_E28216.00_DL____Y_S19266.00_E19306.00</v>
      </c>
      <c r="D1135" s="29"/>
      <c r="E1135" s="29"/>
      <c r="F1135" s="29"/>
      <c r="G1135" s="29" t="s">
        <v>9192</v>
      </c>
      <c r="H1135" s="29">
        <f>VLOOKUP(G1135,开关状态表!B:I,7,FALSE)</f>
        <v>1</v>
      </c>
      <c r="I1135" s="29">
        <v>6</v>
      </c>
      <c r="J1135" s="161">
        <v>40</v>
      </c>
      <c r="K1135" s="29" t="s">
        <v>8732</v>
      </c>
      <c r="L1135" s="29"/>
      <c r="M1135" s="158" t="s">
        <v>8871</v>
      </c>
      <c r="N1135" s="156">
        <f t="shared" si="142"/>
        <v>28176</v>
      </c>
      <c r="O1135" s="156">
        <f t="shared" si="143"/>
        <v>28216</v>
      </c>
      <c r="P1135" s="156">
        <f t="shared" si="144"/>
        <v>19266</v>
      </c>
      <c r="Q1135" s="156">
        <f t="shared" si="145"/>
        <v>19306</v>
      </c>
      <c r="R1135" s="29" t="str">
        <f>VLOOKUP(VLOOKUP(G1135,开关状态表!B:H,2,FALSE),矩阵信息表!B:H,2,FALSE)</f>
        <v>CS26</v>
      </c>
      <c r="S1135" s="29" t="str">
        <f>VLOOKUP(G1135,开关状态表!B:H,5,FALSE)</f>
        <v>RH52R</v>
      </c>
      <c r="T1135" s="29" t="str">
        <f>VLOOKUP(G1135,开关状态表!B:H,6,FALSE)</f>
        <v>TY52L</v>
      </c>
      <c r="U1135" s="29">
        <f>VLOOKUP(R1135&amp;"-"&amp;S1135,通道清单!C:L,8,FALSE)</f>
        <v>207</v>
      </c>
      <c r="V1135" s="29">
        <f>VLOOKUP(R1135&amp;"-"&amp;S1135,通道清单!C:L,9,FALSE)</f>
        <v>28170</v>
      </c>
      <c r="W1135" s="29">
        <f>VLOOKUP(R1135&amp;"-"&amp;S1135,通道清单!C:L,10,FALSE)</f>
        <v>28377</v>
      </c>
      <c r="X1135" s="29">
        <f>VLOOKUP(R1135&amp;"-"&amp;T1135,通道清单!C:L,9,FALSE)</f>
        <v>19260</v>
      </c>
      <c r="Y1135" s="29">
        <f>VLOOKUP(R1135&amp;"-"&amp;T1135,通道清单!C:L,10,FALSE)</f>
        <v>19467</v>
      </c>
    </row>
    <row r="1136" ht="15" hidden="1" spans="1:25">
      <c r="A1136" s="29">
        <f t="shared" si="146"/>
        <v>1135</v>
      </c>
      <c r="B1136" s="29" t="str">
        <f t="shared" si="141"/>
        <v>CS26-1-5-[12][12]-OFF46-BW60</v>
      </c>
      <c r="C1136" s="29" t="str">
        <f>R1136&amp;"_BW"&amp;TEXT(O1136-N1136,"000.00")&amp;"_U"&amp;VLOOKUP(R1136&amp;"-"&amp;S1136,通道清单!C:L,5,FALSE)&amp;LEFT("_____",5-LEN(VLOOKUP(R1136&amp;"-"&amp;S1136,通道清单!C:L,4,FALSE)))&amp;VLOOKUP(R1136&amp;"-"&amp;S1136,通道清单!C:L,4,FALSE)&amp;"_S"&amp;TEXT(N1136,"00000.00")&amp;"_E"&amp;TEXT(O1136,"00000.00")&amp;"_D"&amp;VLOOKUP(R1136&amp;"-"&amp;T1136,通道清单!C:L,5,FALSE)&amp;LEFT("_____",5-LEN(VLOOKUP(R1136&amp;"-"&amp;T1136,通道清单!C:L,4,FALSE)))&amp;VLOOKUP(R1136&amp;"-"&amp;T1136,通道清单!C:L,4,FALSE)&amp;"_S"&amp;TEXT(P1136,"00000.00")&amp;"_E"&amp;TEXT(Q1136,"00000.00")</f>
        <v>CS26_BW060.00_UR____H_S28216.00_E28276.00_DL____Y_S19306.00_E19366.00</v>
      </c>
      <c r="D1136" s="29"/>
      <c r="E1136" s="29"/>
      <c r="F1136" s="29"/>
      <c r="G1136" s="29" t="s">
        <v>9192</v>
      </c>
      <c r="H1136" s="29">
        <f>VLOOKUP(G1136,开关状态表!B:I,7,FALSE)</f>
        <v>1</v>
      </c>
      <c r="I1136" s="29">
        <v>46</v>
      </c>
      <c r="J1136" s="161">
        <v>60</v>
      </c>
      <c r="K1136" s="29" t="s">
        <v>8732</v>
      </c>
      <c r="L1136" s="29"/>
      <c r="M1136" s="158" t="s">
        <v>8871</v>
      </c>
      <c r="N1136" s="156">
        <f t="shared" si="142"/>
        <v>28216</v>
      </c>
      <c r="O1136" s="156">
        <f t="shared" si="143"/>
        <v>28276</v>
      </c>
      <c r="P1136" s="156">
        <f t="shared" si="144"/>
        <v>19306</v>
      </c>
      <c r="Q1136" s="156">
        <f t="shared" si="145"/>
        <v>19366</v>
      </c>
      <c r="R1136" s="29" t="str">
        <f>VLOOKUP(VLOOKUP(G1136,开关状态表!B:H,2,FALSE),矩阵信息表!B:H,2,FALSE)</f>
        <v>CS26</v>
      </c>
      <c r="S1136" s="29" t="str">
        <f>VLOOKUP(G1136,开关状态表!B:H,5,FALSE)</f>
        <v>RH52R</v>
      </c>
      <c r="T1136" s="29" t="str">
        <f>VLOOKUP(G1136,开关状态表!B:H,6,FALSE)</f>
        <v>TY52L</v>
      </c>
      <c r="U1136" s="29">
        <f>VLOOKUP(R1136&amp;"-"&amp;S1136,通道清单!C:L,8,FALSE)</f>
        <v>207</v>
      </c>
      <c r="V1136" s="29">
        <f>VLOOKUP(R1136&amp;"-"&amp;S1136,通道清单!C:L,9,FALSE)</f>
        <v>28170</v>
      </c>
      <c r="W1136" s="29">
        <f>VLOOKUP(R1136&amp;"-"&amp;S1136,通道清单!C:L,10,FALSE)</f>
        <v>28377</v>
      </c>
      <c r="X1136" s="29">
        <f>VLOOKUP(R1136&amp;"-"&amp;T1136,通道清单!C:L,9,FALSE)</f>
        <v>19260</v>
      </c>
      <c r="Y1136" s="29">
        <f>VLOOKUP(R1136&amp;"-"&amp;T1136,通道清单!C:L,10,FALSE)</f>
        <v>19467</v>
      </c>
    </row>
    <row r="1137" ht="15" hidden="1" spans="1:25">
      <c r="A1137" s="29">
        <f t="shared" si="146"/>
        <v>1136</v>
      </c>
      <c r="B1137" s="29" t="str">
        <f t="shared" si="141"/>
        <v>CS26-1-5-[12][12]-OFF160-BW47</v>
      </c>
      <c r="C1137" s="29" t="str">
        <f>R1137&amp;"_BW"&amp;TEXT(O1137-N1137,"000.00")&amp;"_U"&amp;VLOOKUP(R1137&amp;"-"&amp;S1137,通道清单!C:L,5,FALSE)&amp;LEFT("_____",5-LEN(VLOOKUP(R1137&amp;"-"&amp;S1137,通道清单!C:L,4,FALSE)))&amp;VLOOKUP(R1137&amp;"-"&amp;S1137,通道清单!C:L,4,FALSE)&amp;"_S"&amp;TEXT(N1137,"00000.00")&amp;"_E"&amp;TEXT(O1137,"00000.00")&amp;"_D"&amp;VLOOKUP(R1137&amp;"-"&amp;T1137,通道清单!C:L,5,FALSE)&amp;LEFT("_____",5-LEN(VLOOKUP(R1137&amp;"-"&amp;T1137,通道清单!C:L,4,FALSE)))&amp;VLOOKUP(R1137&amp;"-"&amp;T1137,通道清单!C:L,4,FALSE)&amp;"_S"&amp;TEXT(P1137,"00000.00")&amp;"_E"&amp;TEXT(Q1137,"00000.00")</f>
        <v>CS26_BW047.00_UR____H_S28330.00_E28377.00_DL____Y_S19420.00_E19467.00</v>
      </c>
      <c r="D1137" s="29"/>
      <c r="E1137" s="29"/>
      <c r="F1137" s="29"/>
      <c r="G1137" s="29" t="s">
        <v>9192</v>
      </c>
      <c r="H1137" s="29">
        <f>VLOOKUP(G1137,开关状态表!B:I,7,FALSE)</f>
        <v>1</v>
      </c>
      <c r="I1137" s="29">
        <v>160</v>
      </c>
      <c r="J1137" s="161">
        <v>47</v>
      </c>
      <c r="K1137" s="29" t="s">
        <v>8732</v>
      </c>
      <c r="L1137" s="29"/>
      <c r="M1137" s="158" t="s">
        <v>9050</v>
      </c>
      <c r="N1137" s="156">
        <f t="shared" si="142"/>
        <v>28330</v>
      </c>
      <c r="O1137" s="156">
        <f t="shared" si="143"/>
        <v>28377</v>
      </c>
      <c r="P1137" s="156">
        <f t="shared" si="144"/>
        <v>19420</v>
      </c>
      <c r="Q1137" s="156">
        <f t="shared" si="145"/>
        <v>19467</v>
      </c>
      <c r="R1137" s="29" t="str">
        <f>VLOOKUP(VLOOKUP(G1137,开关状态表!B:H,2,FALSE),矩阵信息表!B:H,2,FALSE)</f>
        <v>CS26</v>
      </c>
      <c r="S1137" s="29" t="str">
        <f>VLOOKUP(G1137,开关状态表!B:H,5,FALSE)</f>
        <v>RH52R</v>
      </c>
      <c r="T1137" s="29" t="str">
        <f>VLOOKUP(G1137,开关状态表!B:H,6,FALSE)</f>
        <v>TY52L</v>
      </c>
      <c r="U1137" s="29">
        <f>VLOOKUP(R1137&amp;"-"&amp;S1137,通道清单!C:L,8,FALSE)</f>
        <v>207</v>
      </c>
      <c r="V1137" s="29">
        <f>VLOOKUP(R1137&amp;"-"&amp;S1137,通道清单!C:L,9,FALSE)</f>
        <v>28170</v>
      </c>
      <c r="W1137" s="29">
        <f>VLOOKUP(R1137&amp;"-"&amp;S1137,通道清单!C:L,10,FALSE)</f>
        <v>28377</v>
      </c>
      <c r="X1137" s="29">
        <f>VLOOKUP(R1137&amp;"-"&amp;T1137,通道清单!C:L,9,FALSE)</f>
        <v>19260</v>
      </c>
      <c r="Y1137" s="29">
        <f>VLOOKUP(R1137&amp;"-"&amp;T1137,通道清单!C:L,10,FALSE)</f>
        <v>19467</v>
      </c>
    </row>
    <row r="1138" ht="15" hidden="1" spans="1:25">
      <c r="A1138" s="29">
        <f t="shared" si="146"/>
        <v>1137</v>
      </c>
      <c r="B1138" s="29" t="str">
        <f t="shared" si="141"/>
        <v>CS26-1-5-[6][6]-OFF0-BW1.05</v>
      </c>
      <c r="C1138" s="29" t="str">
        <f>R1138&amp;"_BW"&amp;TEXT(O1138-N1138,"000.00")&amp;"_U"&amp;VLOOKUP(R1138&amp;"-"&amp;S1138,通道清单!C:L,5,FALSE)&amp;LEFT("_____",5-LEN(VLOOKUP(R1138&amp;"-"&amp;S1138,通道清单!C:L,4,FALSE)))&amp;VLOOKUP(R1138&amp;"-"&amp;S1138,通道清单!C:L,4,FALSE)&amp;"_S"&amp;TEXT(N1138,"00000.00")&amp;"_E"&amp;TEXT(O1138,"00000.00")&amp;"_D"&amp;VLOOKUP(R1138&amp;"-"&amp;T1138,通道清单!C:L,5,FALSE)&amp;LEFT("_____",5-LEN(VLOOKUP(R1138&amp;"-"&amp;T1138,通道清单!C:L,4,FALSE)))&amp;VLOOKUP(R1138&amp;"-"&amp;T1138,通道清单!C:L,4,FALSE)&amp;"_S"&amp;TEXT(P1138,"00000.00")&amp;"_E"&amp;TEXT(Q1138,"00000.00")</f>
        <v>CS26_BW001.05_UL____H_S28403.00_E28404.05_DR____Y_S19493.00_E19494.05</v>
      </c>
      <c r="D1138" s="29"/>
      <c r="E1138" s="29"/>
      <c r="F1138" s="29"/>
      <c r="G1138" s="29" t="s">
        <v>9193</v>
      </c>
      <c r="H1138" s="29">
        <f>VLOOKUP(G1138,开关状态表!B:I,7,FALSE)</f>
        <v>1</v>
      </c>
      <c r="I1138" s="29">
        <v>0</v>
      </c>
      <c r="J1138" s="161">
        <v>1.05</v>
      </c>
      <c r="K1138" s="29" t="s">
        <v>8732</v>
      </c>
      <c r="L1138" s="29"/>
      <c r="M1138" s="158" t="s">
        <v>8871</v>
      </c>
      <c r="N1138" s="156">
        <f t="shared" si="142"/>
        <v>28403</v>
      </c>
      <c r="O1138" s="156">
        <f t="shared" si="143"/>
        <v>28404.05</v>
      </c>
      <c r="P1138" s="156">
        <f t="shared" si="144"/>
        <v>19493</v>
      </c>
      <c r="Q1138" s="156">
        <f t="shared" si="145"/>
        <v>19494.05</v>
      </c>
      <c r="R1138" s="29" t="str">
        <f>VLOOKUP(VLOOKUP(G1138,开关状态表!B:H,2,FALSE),矩阵信息表!B:H,2,FALSE)</f>
        <v>CS26</v>
      </c>
      <c r="S1138" s="29" t="str">
        <f>VLOOKUP(G1138,开关状态表!B:H,5,FALSE)</f>
        <v>RH54L</v>
      </c>
      <c r="T1138" s="29" t="str">
        <f>VLOOKUP(G1138,开关状态表!B:H,6,FALSE)</f>
        <v>TY54R</v>
      </c>
      <c r="U1138" s="29">
        <f>VLOOKUP(R1138&amp;"-"&amp;S1138,通道清单!C:L,8,FALSE)</f>
        <v>207</v>
      </c>
      <c r="V1138" s="29">
        <f>VLOOKUP(R1138&amp;"-"&amp;S1138,通道清单!C:L,9,FALSE)</f>
        <v>28403</v>
      </c>
      <c r="W1138" s="29">
        <f>VLOOKUP(R1138&amp;"-"&amp;S1138,通道清单!C:L,10,FALSE)</f>
        <v>28610</v>
      </c>
      <c r="X1138" s="29">
        <f>VLOOKUP(R1138&amp;"-"&amp;T1138,通道清单!C:L,9,FALSE)</f>
        <v>19493</v>
      </c>
      <c r="Y1138" s="29">
        <f>VLOOKUP(R1138&amp;"-"&amp;T1138,通道清单!C:L,10,FALSE)</f>
        <v>19700</v>
      </c>
    </row>
    <row r="1139" ht="15" hidden="1" spans="1:25">
      <c r="A1139" s="29">
        <f t="shared" si="146"/>
        <v>1138</v>
      </c>
      <c r="B1139" s="29" t="str">
        <f t="shared" si="141"/>
        <v>CS26-1-5-[6][6]-OFF6-BW40</v>
      </c>
      <c r="C1139" s="29" t="str">
        <f>R1139&amp;"_BW"&amp;TEXT(O1139-N1139,"000.00")&amp;"_U"&amp;VLOOKUP(R1139&amp;"-"&amp;S1139,通道清单!C:L,5,FALSE)&amp;LEFT("_____",5-LEN(VLOOKUP(R1139&amp;"-"&amp;S1139,通道清单!C:L,4,FALSE)))&amp;VLOOKUP(R1139&amp;"-"&amp;S1139,通道清单!C:L,4,FALSE)&amp;"_S"&amp;TEXT(N1139,"00000.00")&amp;"_E"&amp;TEXT(O1139,"00000.00")&amp;"_D"&amp;VLOOKUP(R1139&amp;"-"&amp;T1139,通道清单!C:L,5,FALSE)&amp;LEFT("_____",5-LEN(VLOOKUP(R1139&amp;"-"&amp;T1139,通道清单!C:L,4,FALSE)))&amp;VLOOKUP(R1139&amp;"-"&amp;T1139,通道清单!C:L,4,FALSE)&amp;"_S"&amp;TEXT(P1139,"00000.00")&amp;"_E"&amp;TEXT(Q1139,"00000.00")</f>
        <v>CS26_BW040.00_UL____H_S28409.00_E28449.00_DR____Y_S19499.00_E19539.00</v>
      </c>
      <c r="D1139" s="29"/>
      <c r="E1139" s="29"/>
      <c r="F1139" s="29"/>
      <c r="G1139" s="29" t="s">
        <v>9193</v>
      </c>
      <c r="H1139" s="29">
        <f>VLOOKUP(G1139,开关状态表!B:I,7,FALSE)</f>
        <v>1</v>
      </c>
      <c r="I1139" s="29">
        <v>6</v>
      </c>
      <c r="J1139" s="161">
        <v>40</v>
      </c>
      <c r="K1139" s="29" t="s">
        <v>8732</v>
      </c>
      <c r="L1139" s="29"/>
      <c r="M1139" s="158" t="s">
        <v>8871</v>
      </c>
      <c r="N1139" s="156">
        <f t="shared" si="142"/>
        <v>28409</v>
      </c>
      <c r="O1139" s="156">
        <f t="shared" si="143"/>
        <v>28449</v>
      </c>
      <c r="P1139" s="156">
        <f t="shared" si="144"/>
        <v>19499</v>
      </c>
      <c r="Q1139" s="156">
        <f t="shared" si="145"/>
        <v>19539</v>
      </c>
      <c r="R1139" s="29" t="str">
        <f>VLOOKUP(VLOOKUP(G1139,开关状态表!B:H,2,FALSE),矩阵信息表!B:H,2,FALSE)</f>
        <v>CS26</v>
      </c>
      <c r="S1139" s="29" t="str">
        <f>VLOOKUP(G1139,开关状态表!B:H,5,FALSE)</f>
        <v>RH54L</v>
      </c>
      <c r="T1139" s="29" t="str">
        <f>VLOOKUP(G1139,开关状态表!B:H,6,FALSE)</f>
        <v>TY54R</v>
      </c>
      <c r="U1139" s="29">
        <f>VLOOKUP(R1139&amp;"-"&amp;S1139,通道清单!C:L,8,FALSE)</f>
        <v>207</v>
      </c>
      <c r="V1139" s="29">
        <f>VLOOKUP(R1139&amp;"-"&amp;S1139,通道清单!C:L,9,FALSE)</f>
        <v>28403</v>
      </c>
      <c r="W1139" s="29">
        <f>VLOOKUP(R1139&amp;"-"&amp;S1139,通道清单!C:L,10,FALSE)</f>
        <v>28610</v>
      </c>
      <c r="X1139" s="29">
        <f>VLOOKUP(R1139&amp;"-"&amp;T1139,通道清单!C:L,9,FALSE)</f>
        <v>19493</v>
      </c>
      <c r="Y1139" s="29">
        <f>VLOOKUP(R1139&amp;"-"&amp;T1139,通道清单!C:L,10,FALSE)</f>
        <v>19700</v>
      </c>
    </row>
    <row r="1140" ht="15" hidden="1" spans="1:25">
      <c r="A1140" s="29">
        <f t="shared" si="146"/>
        <v>1139</v>
      </c>
      <c r="B1140" s="29" t="str">
        <f t="shared" ref="B1140:B1203" si="147">G1140&amp;"-"&amp;"OFF"&amp;I1140&amp;"-BW"&amp;J1140</f>
        <v>CS26-1-5-[6][6]-OFF46-BW55</v>
      </c>
      <c r="C1140" s="29" t="str">
        <f>R1140&amp;"_BW"&amp;TEXT(O1140-N1140,"000.00")&amp;"_U"&amp;VLOOKUP(R1140&amp;"-"&amp;S1140,通道清单!C:L,5,FALSE)&amp;LEFT("_____",5-LEN(VLOOKUP(R1140&amp;"-"&amp;S1140,通道清单!C:L,4,FALSE)))&amp;VLOOKUP(R1140&amp;"-"&amp;S1140,通道清单!C:L,4,FALSE)&amp;"_S"&amp;TEXT(N1140,"00000.00")&amp;"_E"&amp;TEXT(O1140,"00000.00")&amp;"_D"&amp;VLOOKUP(R1140&amp;"-"&amp;T1140,通道清单!C:L,5,FALSE)&amp;LEFT("_____",5-LEN(VLOOKUP(R1140&amp;"-"&amp;T1140,通道清单!C:L,4,FALSE)))&amp;VLOOKUP(R1140&amp;"-"&amp;T1140,通道清单!C:L,4,FALSE)&amp;"_S"&amp;TEXT(P1140,"00000.00")&amp;"_E"&amp;TEXT(Q1140,"00000.00")</f>
        <v>CS26_BW055.00_UL____H_S28449.00_E28504.00_DR____Y_S19539.00_E19594.00</v>
      </c>
      <c r="D1140" s="29"/>
      <c r="E1140" s="29"/>
      <c r="F1140" s="29"/>
      <c r="G1140" s="29" t="s">
        <v>9193</v>
      </c>
      <c r="H1140" s="29">
        <f>VLOOKUP(G1140,开关状态表!B:I,7,FALSE)</f>
        <v>1</v>
      </c>
      <c r="I1140" s="29">
        <v>46</v>
      </c>
      <c r="J1140" s="161">
        <v>55</v>
      </c>
      <c r="K1140" s="29" t="s">
        <v>8732</v>
      </c>
      <c r="L1140" s="29"/>
      <c r="M1140" s="158" t="s">
        <v>8871</v>
      </c>
      <c r="N1140" s="156">
        <f t="shared" ref="N1140:N1203" si="148">V1140+I1140</f>
        <v>28449</v>
      </c>
      <c r="O1140" s="156">
        <f t="shared" ref="O1140:O1203" si="149">N1140+J1140</f>
        <v>28504</v>
      </c>
      <c r="P1140" s="156">
        <f t="shared" ref="P1140:P1203" si="150">X1140+I1140</f>
        <v>19539</v>
      </c>
      <c r="Q1140" s="156">
        <f t="shared" ref="Q1140:Q1203" si="151">P1140+J1140</f>
        <v>19594</v>
      </c>
      <c r="R1140" s="29" t="str">
        <f>VLOOKUP(VLOOKUP(G1140,开关状态表!B:H,2,FALSE),矩阵信息表!B:H,2,FALSE)</f>
        <v>CS26</v>
      </c>
      <c r="S1140" s="29" t="str">
        <f>VLOOKUP(G1140,开关状态表!B:H,5,FALSE)</f>
        <v>RH54L</v>
      </c>
      <c r="T1140" s="29" t="str">
        <f>VLOOKUP(G1140,开关状态表!B:H,6,FALSE)</f>
        <v>TY54R</v>
      </c>
      <c r="U1140" s="29">
        <f>VLOOKUP(R1140&amp;"-"&amp;S1140,通道清单!C:L,8,FALSE)</f>
        <v>207</v>
      </c>
      <c r="V1140" s="29">
        <f>VLOOKUP(R1140&amp;"-"&amp;S1140,通道清单!C:L,9,FALSE)</f>
        <v>28403</v>
      </c>
      <c r="W1140" s="29">
        <f>VLOOKUP(R1140&amp;"-"&amp;S1140,通道清单!C:L,10,FALSE)</f>
        <v>28610</v>
      </c>
      <c r="X1140" s="29">
        <f>VLOOKUP(R1140&amp;"-"&amp;T1140,通道清单!C:L,9,FALSE)</f>
        <v>19493</v>
      </c>
      <c r="Y1140" s="29">
        <f>VLOOKUP(R1140&amp;"-"&amp;T1140,通道清单!C:L,10,FALSE)</f>
        <v>19700</v>
      </c>
    </row>
    <row r="1141" ht="15" hidden="1" spans="1:25">
      <c r="A1141" s="29">
        <f t="shared" si="146"/>
        <v>1140</v>
      </c>
      <c r="B1141" s="29" t="str">
        <f t="shared" si="147"/>
        <v>CS26-1-5-[6][6]-OFF154.2-BW52.8</v>
      </c>
      <c r="C1141" s="29" t="str">
        <f>R1141&amp;"_BW"&amp;TEXT(O1141-N1141,"000.00")&amp;"_U"&amp;VLOOKUP(R1141&amp;"-"&amp;S1141,通道清单!C:L,5,FALSE)&amp;LEFT("_____",5-LEN(VLOOKUP(R1141&amp;"-"&amp;S1141,通道清单!C:L,4,FALSE)))&amp;VLOOKUP(R1141&amp;"-"&amp;S1141,通道清单!C:L,4,FALSE)&amp;"_S"&amp;TEXT(N1141,"00000.00")&amp;"_E"&amp;TEXT(O1141,"00000.00")&amp;"_D"&amp;VLOOKUP(R1141&amp;"-"&amp;T1141,通道清单!C:L,5,FALSE)&amp;LEFT("_____",5-LEN(VLOOKUP(R1141&amp;"-"&amp;T1141,通道清单!C:L,4,FALSE)))&amp;VLOOKUP(R1141&amp;"-"&amp;T1141,通道清单!C:L,4,FALSE)&amp;"_S"&amp;TEXT(P1141,"00000.00")&amp;"_E"&amp;TEXT(Q1141,"00000.00")</f>
        <v>CS26_BW052.80_UL____H_S28557.20_E28610.00_DR____Y_S19647.20_E19700.00</v>
      </c>
      <c r="D1141" s="29"/>
      <c r="E1141" s="29"/>
      <c r="F1141" s="29"/>
      <c r="G1141" s="29" t="s">
        <v>9193</v>
      </c>
      <c r="H1141" s="29">
        <f>VLOOKUP(G1141,开关状态表!B:I,7,FALSE)</f>
        <v>1</v>
      </c>
      <c r="I1141" s="29">
        <v>154.2</v>
      </c>
      <c r="J1141" s="161">
        <v>52.8</v>
      </c>
      <c r="K1141" s="29" t="s">
        <v>8732</v>
      </c>
      <c r="L1141" s="29"/>
      <c r="M1141" s="158" t="s">
        <v>9050</v>
      </c>
      <c r="N1141" s="156">
        <f t="shared" si="148"/>
        <v>28557.2</v>
      </c>
      <c r="O1141" s="156">
        <f t="shared" si="149"/>
        <v>28610</v>
      </c>
      <c r="P1141" s="156">
        <f t="shared" si="150"/>
        <v>19647.2</v>
      </c>
      <c r="Q1141" s="156">
        <f t="shared" si="151"/>
        <v>19700</v>
      </c>
      <c r="R1141" s="29" t="str">
        <f>VLOOKUP(VLOOKUP(G1141,开关状态表!B:H,2,FALSE),矩阵信息表!B:H,2,FALSE)</f>
        <v>CS26</v>
      </c>
      <c r="S1141" s="29" t="str">
        <f>VLOOKUP(G1141,开关状态表!B:H,5,FALSE)</f>
        <v>RH54L</v>
      </c>
      <c r="T1141" s="29" t="str">
        <f>VLOOKUP(G1141,开关状态表!B:H,6,FALSE)</f>
        <v>TY54R</v>
      </c>
      <c r="U1141" s="29">
        <f>VLOOKUP(R1141&amp;"-"&amp;S1141,通道清单!C:L,8,FALSE)</f>
        <v>207</v>
      </c>
      <c r="V1141" s="29">
        <f>VLOOKUP(R1141&amp;"-"&amp;S1141,通道清单!C:L,9,FALSE)</f>
        <v>28403</v>
      </c>
      <c r="W1141" s="29">
        <f>VLOOKUP(R1141&amp;"-"&amp;S1141,通道清单!C:L,10,FALSE)</f>
        <v>28610</v>
      </c>
      <c r="X1141" s="29">
        <f>VLOOKUP(R1141&amp;"-"&amp;T1141,通道清单!C:L,9,FALSE)</f>
        <v>19493</v>
      </c>
      <c r="Y1141" s="29">
        <f>VLOOKUP(R1141&amp;"-"&amp;T1141,通道清单!C:L,10,FALSE)</f>
        <v>19700</v>
      </c>
    </row>
    <row r="1142" ht="15" hidden="1" spans="1:25">
      <c r="A1142" s="29">
        <f t="shared" si="146"/>
        <v>1141</v>
      </c>
      <c r="B1142" s="29" t="str">
        <f t="shared" si="147"/>
        <v>CS26-1-5-[7][7]-OFF0-BW52.8</v>
      </c>
      <c r="C1142" s="29" t="str">
        <f>R1142&amp;"_BW"&amp;TEXT(O1142-N1142,"000.00")&amp;"_U"&amp;VLOOKUP(R1142&amp;"-"&amp;S1142,通道清单!C:L,5,FALSE)&amp;LEFT("_____",5-LEN(VLOOKUP(R1142&amp;"-"&amp;S1142,通道清单!C:L,4,FALSE)))&amp;VLOOKUP(R1142&amp;"-"&amp;S1142,通道清单!C:L,4,FALSE)&amp;"_S"&amp;TEXT(N1142,"00000.00")&amp;"_E"&amp;TEXT(O1142,"00000.00")&amp;"_D"&amp;VLOOKUP(R1142&amp;"-"&amp;T1142,通道清单!C:L,5,FALSE)&amp;LEFT("_____",5-LEN(VLOOKUP(R1142&amp;"-"&amp;T1142,通道清单!C:L,4,FALSE)))&amp;VLOOKUP(R1142&amp;"-"&amp;T1142,通道清单!C:L,4,FALSE)&amp;"_S"&amp;TEXT(P1142,"00000.00")&amp;"_E"&amp;TEXT(Q1142,"00000.00")</f>
        <v>CS26_BW052.80_UL____H_S27600.00_E27652.80_DR____Y_S19760.00_E19812.80</v>
      </c>
      <c r="D1142" s="29"/>
      <c r="E1142" s="29"/>
      <c r="F1142" s="29"/>
      <c r="G1142" s="29" t="s">
        <v>9194</v>
      </c>
      <c r="H1142" s="29">
        <f>VLOOKUP(G1142,开关状态表!B:I,7,FALSE)</f>
        <v>1</v>
      </c>
      <c r="I1142" s="29">
        <v>0</v>
      </c>
      <c r="J1142" s="161">
        <v>52.8</v>
      </c>
      <c r="K1142" s="29" t="s">
        <v>8732</v>
      </c>
      <c r="L1142" s="29"/>
      <c r="M1142" s="158" t="s">
        <v>9050</v>
      </c>
      <c r="N1142" s="156">
        <f t="shared" si="148"/>
        <v>27600</v>
      </c>
      <c r="O1142" s="156">
        <f t="shared" si="149"/>
        <v>27652.8</v>
      </c>
      <c r="P1142" s="156">
        <f t="shared" si="150"/>
        <v>19760</v>
      </c>
      <c r="Q1142" s="156">
        <f t="shared" si="151"/>
        <v>19812.8</v>
      </c>
      <c r="R1142" s="29" t="str">
        <f>VLOOKUP(VLOOKUP(G1142,开关状态表!B:H,2,FALSE),矩阵信息表!B:H,2,FALSE)</f>
        <v>CS26</v>
      </c>
      <c r="S1142" s="29" t="str">
        <f>VLOOKUP(G1142,开关状态表!B:H,5,FALSE)</f>
        <v>RH55L</v>
      </c>
      <c r="T1142" s="29" t="str">
        <f>VLOOKUP(G1142,开关状态表!B:H,6,FALSE)</f>
        <v>TY55R</v>
      </c>
      <c r="U1142" s="29">
        <f>VLOOKUP(R1142&amp;"-"&amp;S1142,通道清单!C:L,8,FALSE)</f>
        <v>207</v>
      </c>
      <c r="V1142" s="29">
        <f>VLOOKUP(R1142&amp;"-"&amp;S1142,通道清单!C:L,9,FALSE)</f>
        <v>27600</v>
      </c>
      <c r="W1142" s="29">
        <f>VLOOKUP(R1142&amp;"-"&amp;S1142,通道清单!C:L,10,FALSE)</f>
        <v>27807</v>
      </c>
      <c r="X1142" s="29">
        <f>VLOOKUP(R1142&amp;"-"&amp;T1142,通道清单!C:L,9,FALSE)</f>
        <v>19760</v>
      </c>
      <c r="Y1142" s="29">
        <f>VLOOKUP(R1142&amp;"-"&amp;T1142,通道清单!C:L,10,FALSE)</f>
        <v>19967</v>
      </c>
    </row>
    <row r="1143" ht="15" hidden="1" spans="1:25">
      <c r="A1143" s="29">
        <f t="shared" si="146"/>
        <v>1142</v>
      </c>
      <c r="B1143" s="29" t="str">
        <f t="shared" si="147"/>
        <v>CS26-1-5-[7][7]-OFF155-BW40</v>
      </c>
      <c r="C1143" s="29" t="str">
        <f>R1143&amp;"_BW"&amp;TEXT(O1143-N1143,"000.00")&amp;"_U"&amp;VLOOKUP(R1143&amp;"-"&amp;S1143,通道清单!C:L,5,FALSE)&amp;LEFT("_____",5-LEN(VLOOKUP(R1143&amp;"-"&amp;S1143,通道清单!C:L,4,FALSE)))&amp;VLOOKUP(R1143&amp;"-"&amp;S1143,通道清单!C:L,4,FALSE)&amp;"_S"&amp;TEXT(N1143,"00000.00")&amp;"_E"&amp;TEXT(O1143,"00000.00")&amp;"_D"&amp;VLOOKUP(R1143&amp;"-"&amp;T1143,通道清单!C:L,5,FALSE)&amp;LEFT("_____",5-LEN(VLOOKUP(R1143&amp;"-"&amp;T1143,通道清单!C:L,4,FALSE)))&amp;VLOOKUP(R1143&amp;"-"&amp;T1143,通道清单!C:L,4,FALSE)&amp;"_S"&amp;TEXT(P1143,"00000.00")&amp;"_E"&amp;TEXT(Q1143,"00000.00")</f>
        <v>CS26_BW040.00_UL____H_S27755.00_E27795.00_DR____Y_S19915.00_E19955.00</v>
      </c>
      <c r="D1143" s="29"/>
      <c r="E1143" s="29"/>
      <c r="F1143" s="29"/>
      <c r="G1143" s="29" t="s">
        <v>9194</v>
      </c>
      <c r="H1143" s="29">
        <f>VLOOKUP(G1143,开关状态表!B:I,7,FALSE)</f>
        <v>1</v>
      </c>
      <c r="I1143" s="29">
        <v>155</v>
      </c>
      <c r="J1143" s="161">
        <v>40</v>
      </c>
      <c r="K1143" s="29" t="s">
        <v>8732</v>
      </c>
      <c r="L1143" s="29"/>
      <c r="M1143" s="158" t="s">
        <v>8871</v>
      </c>
      <c r="N1143" s="156">
        <f t="shared" si="148"/>
        <v>27755</v>
      </c>
      <c r="O1143" s="156">
        <f t="shared" si="149"/>
        <v>27795</v>
      </c>
      <c r="P1143" s="156">
        <f t="shared" si="150"/>
        <v>19915</v>
      </c>
      <c r="Q1143" s="156">
        <f t="shared" si="151"/>
        <v>19955</v>
      </c>
      <c r="R1143" s="29" t="str">
        <f>VLOOKUP(VLOOKUP(G1143,开关状态表!B:H,2,FALSE),矩阵信息表!B:H,2,FALSE)</f>
        <v>CS26</v>
      </c>
      <c r="S1143" s="29" t="str">
        <f>VLOOKUP(G1143,开关状态表!B:H,5,FALSE)</f>
        <v>RH55L</v>
      </c>
      <c r="T1143" s="29" t="str">
        <f>VLOOKUP(G1143,开关状态表!B:H,6,FALSE)</f>
        <v>TY55R</v>
      </c>
      <c r="U1143" s="29">
        <f>VLOOKUP(R1143&amp;"-"&amp;S1143,通道清单!C:L,8,FALSE)</f>
        <v>207</v>
      </c>
      <c r="V1143" s="29">
        <f>VLOOKUP(R1143&amp;"-"&amp;S1143,通道清单!C:L,9,FALSE)</f>
        <v>27600</v>
      </c>
      <c r="W1143" s="29">
        <f>VLOOKUP(R1143&amp;"-"&amp;S1143,通道清单!C:L,10,FALSE)</f>
        <v>27807</v>
      </c>
      <c r="X1143" s="29">
        <f>VLOOKUP(R1143&amp;"-"&amp;T1143,通道清单!C:L,9,FALSE)</f>
        <v>19760</v>
      </c>
      <c r="Y1143" s="29">
        <f>VLOOKUP(R1143&amp;"-"&amp;T1143,通道清单!C:L,10,FALSE)</f>
        <v>19967</v>
      </c>
    </row>
    <row r="1144" ht="15" hidden="1" spans="1:25">
      <c r="A1144" s="29">
        <f t="shared" si="146"/>
        <v>1143</v>
      </c>
      <c r="B1144" s="29" t="str">
        <f t="shared" si="147"/>
        <v>CS26-1-5-[7][7]-OFF195-BW6</v>
      </c>
      <c r="C1144" s="29" t="str">
        <f>R1144&amp;"_BW"&amp;TEXT(O1144-N1144,"000.00")&amp;"_U"&amp;VLOOKUP(R1144&amp;"-"&amp;S1144,通道清单!C:L,5,FALSE)&amp;LEFT("_____",5-LEN(VLOOKUP(R1144&amp;"-"&amp;S1144,通道清单!C:L,4,FALSE)))&amp;VLOOKUP(R1144&amp;"-"&amp;S1144,通道清单!C:L,4,FALSE)&amp;"_S"&amp;TEXT(N1144,"00000.00")&amp;"_E"&amp;TEXT(O1144,"00000.00")&amp;"_D"&amp;VLOOKUP(R1144&amp;"-"&amp;T1144,通道清单!C:L,5,FALSE)&amp;LEFT("_____",5-LEN(VLOOKUP(R1144&amp;"-"&amp;T1144,通道清单!C:L,4,FALSE)))&amp;VLOOKUP(R1144&amp;"-"&amp;T1144,通道清单!C:L,4,FALSE)&amp;"_S"&amp;TEXT(P1144,"00000.00")&amp;"_E"&amp;TEXT(Q1144,"00000.00")</f>
        <v>CS26_BW006.00_UL____H_S27795.00_E27801.00_DR____Y_S19955.00_E19961.00</v>
      </c>
      <c r="D1144" s="29"/>
      <c r="E1144" s="29"/>
      <c r="F1144" s="29"/>
      <c r="G1144" s="29" t="s">
        <v>9194</v>
      </c>
      <c r="H1144" s="29">
        <f>VLOOKUP(G1144,开关状态表!B:I,7,FALSE)</f>
        <v>1</v>
      </c>
      <c r="I1144" s="29">
        <v>195</v>
      </c>
      <c r="J1144" s="161">
        <v>6</v>
      </c>
      <c r="K1144" s="29" t="s">
        <v>8732</v>
      </c>
      <c r="L1144" s="29"/>
      <c r="M1144" s="158" t="s">
        <v>8871</v>
      </c>
      <c r="N1144" s="156">
        <f t="shared" si="148"/>
        <v>27795</v>
      </c>
      <c r="O1144" s="156">
        <f t="shared" si="149"/>
        <v>27801</v>
      </c>
      <c r="P1144" s="156">
        <f t="shared" si="150"/>
        <v>19955</v>
      </c>
      <c r="Q1144" s="156">
        <f t="shared" si="151"/>
        <v>19961</v>
      </c>
      <c r="R1144" s="29" t="str">
        <f>VLOOKUP(VLOOKUP(G1144,开关状态表!B:H,2,FALSE),矩阵信息表!B:H,2,FALSE)</f>
        <v>CS26</v>
      </c>
      <c r="S1144" s="29" t="str">
        <f>VLOOKUP(G1144,开关状态表!B:H,5,FALSE)</f>
        <v>RH55L</v>
      </c>
      <c r="T1144" s="29" t="str">
        <f>VLOOKUP(G1144,开关状态表!B:H,6,FALSE)</f>
        <v>TY55R</v>
      </c>
      <c r="U1144" s="29">
        <f>VLOOKUP(R1144&amp;"-"&amp;S1144,通道清单!C:L,8,FALSE)</f>
        <v>207</v>
      </c>
      <c r="V1144" s="29">
        <f>VLOOKUP(R1144&amp;"-"&amp;S1144,通道清单!C:L,9,FALSE)</f>
        <v>27600</v>
      </c>
      <c r="W1144" s="29">
        <f>VLOOKUP(R1144&amp;"-"&amp;S1144,通道清单!C:L,10,FALSE)</f>
        <v>27807</v>
      </c>
      <c r="X1144" s="29">
        <f>VLOOKUP(R1144&amp;"-"&amp;T1144,通道清单!C:L,9,FALSE)</f>
        <v>19760</v>
      </c>
      <c r="Y1144" s="29">
        <f>VLOOKUP(R1144&amp;"-"&amp;T1144,通道清单!C:L,10,FALSE)</f>
        <v>19967</v>
      </c>
    </row>
    <row r="1145" ht="15" hidden="1" spans="1:25">
      <c r="A1145" s="29">
        <f t="shared" si="146"/>
        <v>1144</v>
      </c>
      <c r="B1145" s="29" t="str">
        <f t="shared" si="147"/>
        <v>CS26-1-5-[7][7]-OFF205.95-BW1.05</v>
      </c>
      <c r="C1145" s="29" t="str">
        <f>R1145&amp;"_BW"&amp;TEXT(O1145-N1145,"000.00")&amp;"_U"&amp;VLOOKUP(R1145&amp;"-"&amp;S1145,通道清单!C:L,5,FALSE)&amp;LEFT("_____",5-LEN(VLOOKUP(R1145&amp;"-"&amp;S1145,通道清单!C:L,4,FALSE)))&amp;VLOOKUP(R1145&amp;"-"&amp;S1145,通道清单!C:L,4,FALSE)&amp;"_S"&amp;TEXT(N1145,"00000.00")&amp;"_E"&amp;TEXT(O1145,"00000.00")&amp;"_D"&amp;VLOOKUP(R1145&amp;"-"&amp;T1145,通道清单!C:L,5,FALSE)&amp;LEFT("_____",5-LEN(VLOOKUP(R1145&amp;"-"&amp;T1145,通道清单!C:L,4,FALSE)))&amp;VLOOKUP(R1145&amp;"-"&amp;T1145,通道清单!C:L,4,FALSE)&amp;"_S"&amp;TEXT(P1145,"00000.00")&amp;"_E"&amp;TEXT(Q1145,"00000.00")</f>
        <v>CS26_BW001.05_UL____H_S27805.95_E27807.00_DR____Y_S19965.95_E19967.00</v>
      </c>
      <c r="D1145" s="29"/>
      <c r="E1145" s="29"/>
      <c r="F1145" s="29"/>
      <c r="G1145" s="29" t="s">
        <v>9194</v>
      </c>
      <c r="H1145" s="29">
        <f>VLOOKUP(G1145,开关状态表!B:I,7,FALSE)</f>
        <v>1</v>
      </c>
      <c r="I1145" s="29">
        <v>205.95</v>
      </c>
      <c r="J1145" s="161">
        <v>1.05</v>
      </c>
      <c r="K1145" s="29" t="s">
        <v>8732</v>
      </c>
      <c r="L1145" s="29"/>
      <c r="M1145" s="158" t="s">
        <v>8871</v>
      </c>
      <c r="N1145" s="156">
        <f t="shared" si="148"/>
        <v>27805.95</v>
      </c>
      <c r="O1145" s="156">
        <f t="shared" si="149"/>
        <v>27807</v>
      </c>
      <c r="P1145" s="156">
        <f t="shared" si="150"/>
        <v>19965.95</v>
      </c>
      <c r="Q1145" s="156">
        <f t="shared" si="151"/>
        <v>19967</v>
      </c>
      <c r="R1145" s="29" t="str">
        <f>VLOOKUP(VLOOKUP(G1145,开关状态表!B:H,2,FALSE),矩阵信息表!B:H,2,FALSE)</f>
        <v>CS26</v>
      </c>
      <c r="S1145" s="29" t="str">
        <f>VLOOKUP(G1145,开关状态表!B:H,5,FALSE)</f>
        <v>RH55L</v>
      </c>
      <c r="T1145" s="29" t="str">
        <f>VLOOKUP(G1145,开关状态表!B:H,6,FALSE)</f>
        <v>TY55R</v>
      </c>
      <c r="U1145" s="29">
        <f>VLOOKUP(R1145&amp;"-"&amp;S1145,通道清单!C:L,8,FALSE)</f>
        <v>207</v>
      </c>
      <c r="V1145" s="29">
        <f>VLOOKUP(R1145&amp;"-"&amp;S1145,通道清单!C:L,9,FALSE)</f>
        <v>27600</v>
      </c>
      <c r="W1145" s="29">
        <f>VLOOKUP(R1145&amp;"-"&amp;S1145,通道清单!C:L,10,FALSE)</f>
        <v>27807</v>
      </c>
      <c r="X1145" s="29">
        <f>VLOOKUP(R1145&amp;"-"&amp;T1145,通道清单!C:L,9,FALSE)</f>
        <v>19760</v>
      </c>
      <c r="Y1145" s="29">
        <f>VLOOKUP(R1145&amp;"-"&amp;T1145,通道清单!C:L,10,FALSE)</f>
        <v>19967</v>
      </c>
    </row>
    <row r="1146" ht="15" hidden="1" spans="1:25">
      <c r="A1146" s="29">
        <f t="shared" si="146"/>
        <v>1145</v>
      </c>
      <c r="B1146" s="29" t="str">
        <f t="shared" si="147"/>
        <v>CS26-1-5-[13][13]-OFF0-BW1.05</v>
      </c>
      <c r="C1146" s="29" t="str">
        <f>R1146&amp;"_BW"&amp;TEXT(O1146-N1146,"000.00")&amp;"_U"&amp;VLOOKUP(R1146&amp;"-"&amp;S1146,通道清单!C:L,5,FALSE)&amp;LEFT("_____",5-LEN(VLOOKUP(R1146&amp;"-"&amp;S1146,通道清单!C:L,4,FALSE)))&amp;VLOOKUP(R1146&amp;"-"&amp;S1146,通道清单!C:L,4,FALSE)&amp;"_S"&amp;TEXT(N1146,"00000.00")&amp;"_E"&amp;TEXT(O1146,"00000.00")&amp;"_D"&amp;VLOOKUP(R1146&amp;"-"&amp;T1146,通道清单!C:L,5,FALSE)&amp;LEFT("_____",5-LEN(VLOOKUP(R1146&amp;"-"&amp;T1146,通道清单!C:L,4,FALSE)))&amp;VLOOKUP(R1146&amp;"-"&amp;T1146,通道清单!C:L,4,FALSE)&amp;"_S"&amp;TEXT(P1146,"00000.00")&amp;"_E"&amp;TEXT(Q1146,"00000.00")</f>
        <v>CS26_BW001.05_UR____H_S27333.00_E27334.05_DL____Y_S19493.00_E19494.05</v>
      </c>
      <c r="D1146" s="29"/>
      <c r="E1146" s="29"/>
      <c r="F1146" s="29"/>
      <c r="G1146" s="29" t="s">
        <v>9195</v>
      </c>
      <c r="H1146" s="29">
        <f>VLOOKUP(G1146,开关状态表!B:I,7,FALSE)</f>
        <v>1</v>
      </c>
      <c r="I1146" s="29">
        <v>0</v>
      </c>
      <c r="J1146" s="161">
        <v>1.05</v>
      </c>
      <c r="K1146" s="29" t="s">
        <v>8732</v>
      </c>
      <c r="L1146" s="29"/>
      <c r="M1146" s="158" t="s">
        <v>8871</v>
      </c>
      <c r="N1146" s="156">
        <f t="shared" si="148"/>
        <v>27333</v>
      </c>
      <c r="O1146" s="156">
        <f t="shared" si="149"/>
        <v>27334.05</v>
      </c>
      <c r="P1146" s="156">
        <f t="shared" si="150"/>
        <v>19493</v>
      </c>
      <c r="Q1146" s="156">
        <f t="shared" si="151"/>
        <v>19494.05</v>
      </c>
      <c r="R1146" s="29" t="str">
        <f>VLOOKUP(VLOOKUP(G1146,开关状态表!B:H,2,FALSE),矩阵信息表!B:H,2,FALSE)</f>
        <v>CS26</v>
      </c>
      <c r="S1146" s="29" t="str">
        <f>VLOOKUP(G1146,开关状态表!B:H,5,FALSE)</f>
        <v>RH57R</v>
      </c>
      <c r="T1146" s="29" t="str">
        <f>VLOOKUP(G1146,开关状态表!B:H,6,FALSE)</f>
        <v>TY57L</v>
      </c>
      <c r="U1146" s="29">
        <f>VLOOKUP(R1146&amp;"-"&amp;S1146,通道清单!C:L,8,FALSE)</f>
        <v>207</v>
      </c>
      <c r="V1146" s="29">
        <f>VLOOKUP(R1146&amp;"-"&amp;S1146,通道清单!C:L,9,FALSE)</f>
        <v>27333</v>
      </c>
      <c r="W1146" s="29">
        <f>VLOOKUP(R1146&amp;"-"&amp;S1146,通道清单!C:L,10,FALSE)</f>
        <v>27540</v>
      </c>
      <c r="X1146" s="29">
        <f>VLOOKUP(R1146&amp;"-"&amp;T1146,通道清单!C:L,9,FALSE)</f>
        <v>19493</v>
      </c>
      <c r="Y1146" s="29">
        <f>VLOOKUP(R1146&amp;"-"&amp;T1146,通道清单!C:L,10,FALSE)</f>
        <v>19700</v>
      </c>
    </row>
    <row r="1147" ht="15" hidden="1" spans="1:25">
      <c r="A1147" s="29">
        <f t="shared" si="146"/>
        <v>1146</v>
      </c>
      <c r="B1147" s="29" t="str">
        <f t="shared" si="147"/>
        <v>CS26-1-5-[13][13]-OFF6-BW0</v>
      </c>
      <c r="C1147" s="29" t="str">
        <f>R1147&amp;"_BW"&amp;TEXT(O1147-N1147,"000.00")&amp;"_U"&amp;VLOOKUP(R1147&amp;"-"&amp;S1147,通道清单!C:L,5,FALSE)&amp;LEFT("_____",5-LEN(VLOOKUP(R1147&amp;"-"&amp;S1147,通道清单!C:L,4,FALSE)))&amp;VLOOKUP(R1147&amp;"-"&amp;S1147,通道清单!C:L,4,FALSE)&amp;"_S"&amp;TEXT(N1147,"00000.00")&amp;"_E"&amp;TEXT(O1147,"00000.00")&amp;"_D"&amp;VLOOKUP(R1147&amp;"-"&amp;T1147,通道清单!C:L,5,FALSE)&amp;LEFT("_____",5-LEN(VLOOKUP(R1147&amp;"-"&amp;T1147,通道清单!C:L,4,FALSE)))&amp;VLOOKUP(R1147&amp;"-"&amp;T1147,通道清单!C:L,4,FALSE)&amp;"_S"&amp;TEXT(P1147,"00000.00")&amp;"_E"&amp;TEXT(Q1147,"00000.00")</f>
        <v>CS26_BW000.00_UR____H_S27339.00_E27339.00_DL____Y_S19499.00_E19499.00</v>
      </c>
      <c r="D1147" s="29"/>
      <c r="E1147" s="29"/>
      <c r="F1147" s="29"/>
      <c r="G1147" s="29" t="s">
        <v>9195</v>
      </c>
      <c r="H1147" s="29">
        <f>VLOOKUP(G1147,开关状态表!B:I,7,FALSE)</f>
        <v>1</v>
      </c>
      <c r="I1147" s="29">
        <v>6</v>
      </c>
      <c r="J1147" s="161">
        <v>0</v>
      </c>
      <c r="K1147" s="29" t="s">
        <v>8732</v>
      </c>
      <c r="L1147" s="29"/>
      <c r="M1147" s="158" t="s">
        <v>8871</v>
      </c>
      <c r="N1147" s="156">
        <f t="shared" si="148"/>
        <v>27339</v>
      </c>
      <c r="O1147" s="156">
        <f t="shared" si="149"/>
        <v>27339</v>
      </c>
      <c r="P1147" s="156">
        <f t="shared" si="150"/>
        <v>19499</v>
      </c>
      <c r="Q1147" s="156">
        <f t="shared" si="151"/>
        <v>19499</v>
      </c>
      <c r="R1147" s="29" t="str">
        <f>VLOOKUP(VLOOKUP(G1147,开关状态表!B:H,2,FALSE),矩阵信息表!B:H,2,FALSE)</f>
        <v>CS26</v>
      </c>
      <c r="S1147" s="29" t="str">
        <f>VLOOKUP(G1147,开关状态表!B:H,5,FALSE)</f>
        <v>RH57R</v>
      </c>
      <c r="T1147" s="29" t="str">
        <f>VLOOKUP(G1147,开关状态表!B:H,6,FALSE)</f>
        <v>TY57L</v>
      </c>
      <c r="U1147" s="29">
        <f>VLOOKUP(R1147&amp;"-"&amp;S1147,通道清单!C:L,8,FALSE)</f>
        <v>207</v>
      </c>
      <c r="V1147" s="29">
        <f>VLOOKUP(R1147&amp;"-"&amp;S1147,通道清单!C:L,9,FALSE)</f>
        <v>27333</v>
      </c>
      <c r="W1147" s="29">
        <f>VLOOKUP(R1147&amp;"-"&amp;S1147,通道清单!C:L,10,FALSE)</f>
        <v>27540</v>
      </c>
      <c r="X1147" s="29">
        <f>VLOOKUP(R1147&amp;"-"&amp;T1147,通道清单!C:L,9,FALSE)</f>
        <v>19493</v>
      </c>
      <c r="Y1147" s="29">
        <f>VLOOKUP(R1147&amp;"-"&amp;T1147,通道清单!C:L,10,FALSE)</f>
        <v>19700</v>
      </c>
    </row>
    <row r="1148" ht="15" hidden="1" spans="1:25">
      <c r="A1148" s="29">
        <f t="shared" si="146"/>
        <v>1147</v>
      </c>
      <c r="B1148" s="29" t="str">
        <f t="shared" si="147"/>
        <v>CS26-1-5-[13][13]-OFF6-BW55</v>
      </c>
      <c r="C1148" s="29" t="str">
        <f>R1148&amp;"_BW"&amp;TEXT(O1148-N1148,"000.00")&amp;"_U"&amp;VLOOKUP(R1148&amp;"-"&amp;S1148,通道清单!C:L,5,FALSE)&amp;LEFT("_____",5-LEN(VLOOKUP(R1148&amp;"-"&amp;S1148,通道清单!C:L,4,FALSE)))&amp;VLOOKUP(R1148&amp;"-"&amp;S1148,通道清单!C:L,4,FALSE)&amp;"_S"&amp;TEXT(N1148,"00000.00")&amp;"_E"&amp;TEXT(O1148,"00000.00")&amp;"_D"&amp;VLOOKUP(R1148&amp;"-"&amp;T1148,通道清单!C:L,5,FALSE)&amp;LEFT("_____",5-LEN(VLOOKUP(R1148&amp;"-"&amp;T1148,通道清单!C:L,4,FALSE)))&amp;VLOOKUP(R1148&amp;"-"&amp;T1148,通道清单!C:L,4,FALSE)&amp;"_S"&amp;TEXT(P1148,"00000.00")&amp;"_E"&amp;TEXT(Q1148,"00000.00")</f>
        <v>CS26_BW055.00_UR____H_S27339.00_E27394.00_DL____Y_S19499.00_E19554.00</v>
      </c>
      <c r="D1148" s="29"/>
      <c r="E1148" s="29"/>
      <c r="F1148" s="29"/>
      <c r="G1148" s="29" t="s">
        <v>9195</v>
      </c>
      <c r="H1148" s="29">
        <f>VLOOKUP(G1148,开关状态表!B:I,7,FALSE)</f>
        <v>1</v>
      </c>
      <c r="I1148" s="29">
        <v>6</v>
      </c>
      <c r="J1148" s="161">
        <v>55</v>
      </c>
      <c r="K1148" s="29" t="s">
        <v>8732</v>
      </c>
      <c r="L1148" s="29"/>
      <c r="M1148" s="158" t="s">
        <v>8871</v>
      </c>
      <c r="N1148" s="156">
        <f t="shared" si="148"/>
        <v>27339</v>
      </c>
      <c r="O1148" s="156">
        <f t="shared" si="149"/>
        <v>27394</v>
      </c>
      <c r="P1148" s="156">
        <f t="shared" si="150"/>
        <v>19499</v>
      </c>
      <c r="Q1148" s="156">
        <f t="shared" si="151"/>
        <v>19554</v>
      </c>
      <c r="R1148" s="29" t="str">
        <f>VLOOKUP(VLOOKUP(G1148,开关状态表!B:H,2,FALSE),矩阵信息表!B:H,2,FALSE)</f>
        <v>CS26</v>
      </c>
      <c r="S1148" s="29" t="str">
        <f>VLOOKUP(G1148,开关状态表!B:H,5,FALSE)</f>
        <v>RH57R</v>
      </c>
      <c r="T1148" s="29" t="str">
        <f>VLOOKUP(G1148,开关状态表!B:H,6,FALSE)</f>
        <v>TY57L</v>
      </c>
      <c r="U1148" s="29">
        <f>VLOOKUP(R1148&amp;"-"&amp;S1148,通道清单!C:L,8,FALSE)</f>
        <v>207</v>
      </c>
      <c r="V1148" s="29">
        <f>VLOOKUP(R1148&amp;"-"&amp;S1148,通道清单!C:L,9,FALSE)</f>
        <v>27333</v>
      </c>
      <c r="W1148" s="29">
        <f>VLOOKUP(R1148&amp;"-"&amp;S1148,通道清单!C:L,10,FALSE)</f>
        <v>27540</v>
      </c>
      <c r="X1148" s="29">
        <f>VLOOKUP(R1148&amp;"-"&amp;T1148,通道清单!C:L,9,FALSE)</f>
        <v>19493</v>
      </c>
      <c r="Y1148" s="29">
        <f>VLOOKUP(R1148&amp;"-"&amp;T1148,通道清单!C:L,10,FALSE)</f>
        <v>19700</v>
      </c>
    </row>
    <row r="1149" ht="15" hidden="1" spans="1:25">
      <c r="A1149" s="29">
        <f t="shared" ref="A1149:A1212" si="152">ROW()-1</f>
        <v>1148</v>
      </c>
      <c r="B1149" s="29" t="str">
        <f t="shared" si="147"/>
        <v>CS26-1-5-[13][13]-OFF154.2-BW52.8</v>
      </c>
      <c r="C1149" s="29" t="str">
        <f>R1149&amp;"_BW"&amp;TEXT(O1149-N1149,"000.00")&amp;"_U"&amp;VLOOKUP(R1149&amp;"-"&amp;S1149,通道清单!C:L,5,FALSE)&amp;LEFT("_____",5-LEN(VLOOKUP(R1149&amp;"-"&amp;S1149,通道清单!C:L,4,FALSE)))&amp;VLOOKUP(R1149&amp;"-"&amp;S1149,通道清单!C:L,4,FALSE)&amp;"_S"&amp;TEXT(N1149,"00000.00")&amp;"_E"&amp;TEXT(O1149,"00000.00")&amp;"_D"&amp;VLOOKUP(R1149&amp;"-"&amp;T1149,通道清单!C:L,5,FALSE)&amp;LEFT("_____",5-LEN(VLOOKUP(R1149&amp;"-"&amp;T1149,通道清单!C:L,4,FALSE)))&amp;VLOOKUP(R1149&amp;"-"&amp;T1149,通道清单!C:L,4,FALSE)&amp;"_S"&amp;TEXT(P1149,"00000.00")&amp;"_E"&amp;TEXT(Q1149,"00000.00")</f>
        <v>CS26_BW052.80_UR____H_S27487.20_E27540.00_DL____Y_S19647.20_E19700.00</v>
      </c>
      <c r="D1149" s="29"/>
      <c r="E1149" s="29"/>
      <c r="F1149" s="29"/>
      <c r="G1149" s="29" t="s">
        <v>9195</v>
      </c>
      <c r="H1149" s="29">
        <f>VLOOKUP(G1149,开关状态表!B:I,7,FALSE)</f>
        <v>1</v>
      </c>
      <c r="I1149" s="29">
        <v>154.2</v>
      </c>
      <c r="J1149" s="161">
        <v>52.8</v>
      </c>
      <c r="K1149" s="29" t="s">
        <v>8732</v>
      </c>
      <c r="L1149" s="29"/>
      <c r="M1149" s="158" t="s">
        <v>9050</v>
      </c>
      <c r="N1149" s="156">
        <f t="shared" si="148"/>
        <v>27487.2</v>
      </c>
      <c r="O1149" s="156">
        <f t="shared" si="149"/>
        <v>27540</v>
      </c>
      <c r="P1149" s="156">
        <f t="shared" si="150"/>
        <v>19647.2</v>
      </c>
      <c r="Q1149" s="156">
        <f t="shared" si="151"/>
        <v>19700</v>
      </c>
      <c r="R1149" s="29" t="str">
        <f>VLOOKUP(VLOOKUP(G1149,开关状态表!B:H,2,FALSE),矩阵信息表!B:H,2,FALSE)</f>
        <v>CS26</v>
      </c>
      <c r="S1149" s="29" t="str">
        <f>VLOOKUP(G1149,开关状态表!B:H,5,FALSE)</f>
        <v>RH57R</v>
      </c>
      <c r="T1149" s="29" t="str">
        <f>VLOOKUP(G1149,开关状态表!B:H,6,FALSE)</f>
        <v>TY57L</v>
      </c>
      <c r="U1149" s="29">
        <f>VLOOKUP(R1149&amp;"-"&amp;S1149,通道清单!C:L,8,FALSE)</f>
        <v>207</v>
      </c>
      <c r="V1149" s="29">
        <f>VLOOKUP(R1149&amp;"-"&amp;S1149,通道清单!C:L,9,FALSE)</f>
        <v>27333</v>
      </c>
      <c r="W1149" s="29">
        <f>VLOOKUP(R1149&amp;"-"&amp;S1149,通道清单!C:L,10,FALSE)</f>
        <v>27540</v>
      </c>
      <c r="X1149" s="29">
        <f>VLOOKUP(R1149&amp;"-"&amp;T1149,通道清单!C:L,9,FALSE)</f>
        <v>19493</v>
      </c>
      <c r="Y1149" s="29">
        <f>VLOOKUP(R1149&amp;"-"&amp;T1149,通道清单!C:L,10,FALSE)</f>
        <v>19700</v>
      </c>
    </row>
    <row r="1150" ht="15" hidden="1" spans="1:25">
      <c r="A1150" s="29">
        <f t="shared" si="152"/>
        <v>1149</v>
      </c>
      <c r="B1150" s="29" t="str">
        <f t="shared" si="147"/>
        <v>CS26-1-5-[14][14]-OFF0-BW52.8</v>
      </c>
      <c r="C1150" s="29" t="str">
        <f>R1150&amp;"_BW"&amp;TEXT(O1150-N1150,"000.00")&amp;"_U"&amp;VLOOKUP(R1150&amp;"-"&amp;S1150,通道清单!C:L,5,FALSE)&amp;LEFT("_____",5-LEN(VLOOKUP(R1150&amp;"-"&amp;S1150,通道清单!C:L,4,FALSE)))&amp;VLOOKUP(R1150&amp;"-"&amp;S1150,通道清单!C:L,4,FALSE)&amp;"_S"&amp;TEXT(N1150,"00000.00")&amp;"_E"&amp;TEXT(O1150,"00000.00")&amp;"_D"&amp;VLOOKUP(R1150&amp;"-"&amp;T1150,通道清单!C:L,5,FALSE)&amp;LEFT("_____",5-LEN(VLOOKUP(R1150&amp;"-"&amp;T1150,通道清单!C:L,4,FALSE)))&amp;VLOOKUP(R1150&amp;"-"&amp;T1150,通道清单!C:L,4,FALSE)&amp;"_S"&amp;TEXT(P1150,"00000.00")&amp;"_E"&amp;TEXT(Q1150,"00000.00")</f>
        <v>CS26_BW052.80_UR____H_S27833.00_E27885.80_DL____Y_S19993.00_E20045.80</v>
      </c>
      <c r="D1150" s="29"/>
      <c r="E1150" s="29"/>
      <c r="F1150" s="29"/>
      <c r="G1150" s="29" t="s">
        <v>9196</v>
      </c>
      <c r="H1150" s="29">
        <f>VLOOKUP(G1150,开关状态表!B:I,7,FALSE)</f>
        <v>1</v>
      </c>
      <c r="I1150" s="29">
        <v>0</v>
      </c>
      <c r="J1150" s="161">
        <v>52.8</v>
      </c>
      <c r="K1150" s="29" t="s">
        <v>8732</v>
      </c>
      <c r="L1150" s="29"/>
      <c r="M1150" s="158" t="s">
        <v>9050</v>
      </c>
      <c r="N1150" s="156">
        <f t="shared" si="148"/>
        <v>27833</v>
      </c>
      <c r="O1150" s="156">
        <f t="shared" si="149"/>
        <v>27885.8</v>
      </c>
      <c r="P1150" s="156">
        <f t="shared" si="150"/>
        <v>19993</v>
      </c>
      <c r="Q1150" s="156">
        <f t="shared" si="151"/>
        <v>20045.8</v>
      </c>
      <c r="R1150" s="29" t="str">
        <f>VLOOKUP(VLOOKUP(G1150,开关状态表!B:H,2,FALSE),矩阵信息表!B:H,2,FALSE)</f>
        <v>CS26</v>
      </c>
      <c r="S1150" s="29" t="str">
        <f>VLOOKUP(G1150,开关状态表!B:H,5,FALSE)</f>
        <v>RH58R</v>
      </c>
      <c r="T1150" s="29" t="str">
        <f>VLOOKUP(G1150,开关状态表!B:H,6,FALSE)</f>
        <v>TY58L</v>
      </c>
      <c r="U1150" s="29">
        <f>VLOOKUP(R1150&amp;"-"&amp;S1150,通道清单!C:L,8,FALSE)</f>
        <v>207</v>
      </c>
      <c r="V1150" s="29">
        <f>VLOOKUP(R1150&amp;"-"&amp;S1150,通道清单!C:L,9,FALSE)</f>
        <v>27833</v>
      </c>
      <c r="W1150" s="29">
        <f>VLOOKUP(R1150&amp;"-"&amp;S1150,通道清单!C:L,10,FALSE)</f>
        <v>28040</v>
      </c>
      <c r="X1150" s="29">
        <f>VLOOKUP(R1150&amp;"-"&amp;T1150,通道清单!C:L,9,FALSE)</f>
        <v>19993</v>
      </c>
      <c r="Y1150" s="29">
        <f>VLOOKUP(R1150&amp;"-"&amp;T1150,通道清单!C:L,10,FALSE)</f>
        <v>20200</v>
      </c>
    </row>
    <row r="1151" ht="15" hidden="1" spans="1:25">
      <c r="A1151" s="29">
        <f t="shared" si="152"/>
        <v>1150</v>
      </c>
      <c r="B1151" s="29" t="str">
        <f t="shared" si="147"/>
        <v>CS26-1-5-[14][14]-OFF106-BW40</v>
      </c>
      <c r="C1151" s="29" t="str">
        <f>R1151&amp;"_BW"&amp;TEXT(O1151-N1151,"000.00")&amp;"_U"&amp;VLOOKUP(R1151&amp;"-"&amp;S1151,通道清单!C:L,5,FALSE)&amp;LEFT("_____",5-LEN(VLOOKUP(R1151&amp;"-"&amp;S1151,通道清单!C:L,4,FALSE)))&amp;VLOOKUP(R1151&amp;"-"&amp;S1151,通道清单!C:L,4,FALSE)&amp;"_S"&amp;TEXT(N1151,"00000.00")&amp;"_E"&amp;TEXT(O1151,"00000.00")&amp;"_D"&amp;VLOOKUP(R1151&amp;"-"&amp;T1151,通道清单!C:L,5,FALSE)&amp;LEFT("_____",5-LEN(VLOOKUP(R1151&amp;"-"&amp;T1151,通道清单!C:L,4,FALSE)))&amp;VLOOKUP(R1151&amp;"-"&amp;T1151,通道清单!C:L,4,FALSE)&amp;"_S"&amp;TEXT(P1151,"00000.00")&amp;"_E"&amp;TEXT(Q1151,"00000.00")</f>
        <v>CS26_BW040.00_UR____H_S27939.00_E27979.00_DL____Y_S20099.00_E20139.00</v>
      </c>
      <c r="D1151" s="29"/>
      <c r="E1151" s="29"/>
      <c r="F1151" s="29"/>
      <c r="G1151" s="29" t="s">
        <v>9196</v>
      </c>
      <c r="H1151" s="29">
        <f>VLOOKUP(G1151,开关状态表!B:I,7,FALSE)</f>
        <v>1</v>
      </c>
      <c r="I1151" s="29">
        <v>106</v>
      </c>
      <c r="J1151" s="161">
        <v>40</v>
      </c>
      <c r="K1151" s="29" t="s">
        <v>8732</v>
      </c>
      <c r="L1151" s="29"/>
      <c r="M1151" s="158" t="s">
        <v>8871</v>
      </c>
      <c r="N1151" s="156">
        <f t="shared" si="148"/>
        <v>27939</v>
      </c>
      <c r="O1151" s="156">
        <f t="shared" si="149"/>
        <v>27979</v>
      </c>
      <c r="P1151" s="156">
        <f t="shared" si="150"/>
        <v>20099</v>
      </c>
      <c r="Q1151" s="156">
        <f t="shared" si="151"/>
        <v>20139</v>
      </c>
      <c r="R1151" s="29" t="str">
        <f>VLOOKUP(VLOOKUP(G1151,开关状态表!B:H,2,FALSE),矩阵信息表!B:H,2,FALSE)</f>
        <v>CS26</v>
      </c>
      <c r="S1151" s="29" t="str">
        <f>VLOOKUP(G1151,开关状态表!B:H,5,FALSE)</f>
        <v>RH58R</v>
      </c>
      <c r="T1151" s="29" t="str">
        <f>VLOOKUP(G1151,开关状态表!B:H,6,FALSE)</f>
        <v>TY58L</v>
      </c>
      <c r="U1151" s="29">
        <f>VLOOKUP(R1151&amp;"-"&amp;S1151,通道清单!C:L,8,FALSE)</f>
        <v>207</v>
      </c>
      <c r="V1151" s="29">
        <f>VLOOKUP(R1151&amp;"-"&amp;S1151,通道清单!C:L,9,FALSE)</f>
        <v>27833</v>
      </c>
      <c r="W1151" s="29">
        <f>VLOOKUP(R1151&amp;"-"&amp;S1151,通道清单!C:L,10,FALSE)</f>
        <v>28040</v>
      </c>
      <c r="X1151" s="29">
        <f>VLOOKUP(R1151&amp;"-"&amp;T1151,通道清单!C:L,9,FALSE)</f>
        <v>19993</v>
      </c>
      <c r="Y1151" s="29">
        <f>VLOOKUP(R1151&amp;"-"&amp;T1151,通道清单!C:L,10,FALSE)</f>
        <v>20200</v>
      </c>
    </row>
    <row r="1152" ht="15" hidden="1" spans="1:25">
      <c r="A1152" s="29">
        <f t="shared" si="152"/>
        <v>1151</v>
      </c>
      <c r="B1152" s="29" t="str">
        <f t="shared" si="147"/>
        <v>CS26-1-5-[14][14]-OFF146-BW55</v>
      </c>
      <c r="C1152" s="29" t="str">
        <f>R1152&amp;"_BW"&amp;TEXT(O1152-N1152,"000.00")&amp;"_U"&amp;VLOOKUP(R1152&amp;"-"&amp;S1152,通道清单!C:L,5,FALSE)&amp;LEFT("_____",5-LEN(VLOOKUP(R1152&amp;"-"&amp;S1152,通道清单!C:L,4,FALSE)))&amp;VLOOKUP(R1152&amp;"-"&amp;S1152,通道清单!C:L,4,FALSE)&amp;"_S"&amp;TEXT(N1152,"00000.00")&amp;"_E"&amp;TEXT(O1152,"00000.00")&amp;"_D"&amp;VLOOKUP(R1152&amp;"-"&amp;T1152,通道清单!C:L,5,FALSE)&amp;LEFT("_____",5-LEN(VLOOKUP(R1152&amp;"-"&amp;T1152,通道清单!C:L,4,FALSE)))&amp;VLOOKUP(R1152&amp;"-"&amp;T1152,通道清单!C:L,4,FALSE)&amp;"_S"&amp;TEXT(P1152,"00000.00")&amp;"_E"&amp;TEXT(Q1152,"00000.00")</f>
        <v>CS26_BW055.00_UR____H_S27979.00_E28034.00_DL____Y_S20139.00_E20194.00</v>
      </c>
      <c r="D1152" s="29"/>
      <c r="E1152" s="29"/>
      <c r="F1152" s="29"/>
      <c r="G1152" s="29" t="s">
        <v>9196</v>
      </c>
      <c r="H1152" s="29">
        <f>VLOOKUP(G1152,开关状态表!B:I,7,FALSE)</f>
        <v>1</v>
      </c>
      <c r="I1152" s="29">
        <v>146</v>
      </c>
      <c r="J1152" s="161">
        <v>55</v>
      </c>
      <c r="K1152" s="29" t="s">
        <v>8732</v>
      </c>
      <c r="L1152" s="29"/>
      <c r="M1152" s="158" t="s">
        <v>8871</v>
      </c>
      <c r="N1152" s="156">
        <f t="shared" si="148"/>
        <v>27979</v>
      </c>
      <c r="O1152" s="156">
        <f t="shared" si="149"/>
        <v>28034</v>
      </c>
      <c r="P1152" s="156">
        <f t="shared" si="150"/>
        <v>20139</v>
      </c>
      <c r="Q1152" s="156">
        <f t="shared" si="151"/>
        <v>20194</v>
      </c>
      <c r="R1152" s="29" t="str">
        <f>VLOOKUP(VLOOKUP(G1152,开关状态表!B:H,2,FALSE),矩阵信息表!B:H,2,FALSE)</f>
        <v>CS26</v>
      </c>
      <c r="S1152" s="29" t="str">
        <f>VLOOKUP(G1152,开关状态表!B:H,5,FALSE)</f>
        <v>RH58R</v>
      </c>
      <c r="T1152" s="29" t="str">
        <f>VLOOKUP(G1152,开关状态表!B:H,6,FALSE)</f>
        <v>TY58L</v>
      </c>
      <c r="U1152" s="29">
        <f>VLOOKUP(R1152&amp;"-"&amp;S1152,通道清单!C:L,8,FALSE)</f>
        <v>207</v>
      </c>
      <c r="V1152" s="29">
        <f>VLOOKUP(R1152&amp;"-"&amp;S1152,通道清单!C:L,9,FALSE)</f>
        <v>27833</v>
      </c>
      <c r="W1152" s="29">
        <f>VLOOKUP(R1152&amp;"-"&amp;S1152,通道清单!C:L,10,FALSE)</f>
        <v>28040</v>
      </c>
      <c r="X1152" s="29">
        <f>VLOOKUP(R1152&amp;"-"&amp;T1152,通道清单!C:L,9,FALSE)</f>
        <v>19993</v>
      </c>
      <c r="Y1152" s="29">
        <f>VLOOKUP(R1152&amp;"-"&amp;T1152,通道清单!C:L,10,FALSE)</f>
        <v>20200</v>
      </c>
    </row>
    <row r="1153" ht="15" hidden="1" spans="1:25">
      <c r="A1153" s="29">
        <f t="shared" si="152"/>
        <v>1152</v>
      </c>
      <c r="B1153" s="29" t="str">
        <f t="shared" si="147"/>
        <v>CS26-1-5-[14][14]-OFF205.95-BW1.05</v>
      </c>
      <c r="C1153" s="29" t="str">
        <f>R1153&amp;"_BW"&amp;TEXT(O1153-N1153,"000.00")&amp;"_U"&amp;VLOOKUP(R1153&amp;"-"&amp;S1153,通道清单!C:L,5,FALSE)&amp;LEFT("_____",5-LEN(VLOOKUP(R1153&amp;"-"&amp;S1153,通道清单!C:L,4,FALSE)))&amp;VLOOKUP(R1153&amp;"-"&amp;S1153,通道清单!C:L,4,FALSE)&amp;"_S"&amp;TEXT(N1153,"00000.00")&amp;"_E"&amp;TEXT(O1153,"00000.00")&amp;"_D"&amp;VLOOKUP(R1153&amp;"-"&amp;T1153,通道清单!C:L,5,FALSE)&amp;LEFT("_____",5-LEN(VLOOKUP(R1153&amp;"-"&amp;T1153,通道清单!C:L,4,FALSE)))&amp;VLOOKUP(R1153&amp;"-"&amp;T1153,通道清单!C:L,4,FALSE)&amp;"_S"&amp;TEXT(P1153,"00000.00")&amp;"_E"&amp;TEXT(Q1153,"00000.00")</f>
        <v>CS26_BW001.05_UR____H_S28038.95_E28040.00_DL____Y_S20198.95_E20200.00</v>
      </c>
      <c r="D1153" s="29"/>
      <c r="E1153" s="29"/>
      <c r="F1153" s="29"/>
      <c r="G1153" s="29" t="s">
        <v>9196</v>
      </c>
      <c r="H1153" s="29">
        <f>VLOOKUP(G1153,开关状态表!B:I,7,FALSE)</f>
        <v>1</v>
      </c>
      <c r="I1153" s="29">
        <v>205.95</v>
      </c>
      <c r="J1153" s="161">
        <v>1.05</v>
      </c>
      <c r="K1153" s="29" t="s">
        <v>8732</v>
      </c>
      <c r="L1153" s="29"/>
      <c r="M1153" s="158" t="s">
        <v>8871</v>
      </c>
      <c r="N1153" s="156">
        <f t="shared" si="148"/>
        <v>28038.95</v>
      </c>
      <c r="O1153" s="156">
        <f t="shared" si="149"/>
        <v>28040</v>
      </c>
      <c r="P1153" s="156">
        <f t="shared" si="150"/>
        <v>20198.95</v>
      </c>
      <c r="Q1153" s="156">
        <f t="shared" si="151"/>
        <v>20200</v>
      </c>
      <c r="R1153" s="29" t="str">
        <f>VLOOKUP(VLOOKUP(G1153,开关状态表!B:H,2,FALSE),矩阵信息表!B:H,2,FALSE)</f>
        <v>CS26</v>
      </c>
      <c r="S1153" s="29" t="str">
        <f>VLOOKUP(G1153,开关状态表!B:H,5,FALSE)</f>
        <v>RH58R</v>
      </c>
      <c r="T1153" s="29" t="str">
        <f>VLOOKUP(G1153,开关状态表!B:H,6,FALSE)</f>
        <v>TY58L</v>
      </c>
      <c r="U1153" s="29">
        <f>VLOOKUP(R1153&amp;"-"&amp;S1153,通道清单!C:L,8,FALSE)</f>
        <v>207</v>
      </c>
      <c r="V1153" s="29">
        <f>VLOOKUP(R1153&amp;"-"&amp;S1153,通道清单!C:L,9,FALSE)</f>
        <v>27833</v>
      </c>
      <c r="W1153" s="29">
        <f>VLOOKUP(R1153&amp;"-"&amp;S1153,通道清单!C:L,10,FALSE)</f>
        <v>28040</v>
      </c>
      <c r="X1153" s="29">
        <f>VLOOKUP(R1153&amp;"-"&amp;T1153,通道清单!C:L,9,FALSE)</f>
        <v>19993</v>
      </c>
      <c r="Y1153" s="29">
        <f>VLOOKUP(R1153&amp;"-"&amp;T1153,通道清单!C:L,10,FALSE)</f>
        <v>20200</v>
      </c>
    </row>
    <row r="1154" ht="15" hidden="1" spans="1:25">
      <c r="A1154" s="29">
        <f t="shared" si="152"/>
        <v>1153</v>
      </c>
      <c r="B1154" s="29" t="str">
        <f t="shared" si="147"/>
        <v>CS26-1-5-[8][8]-OFF0-BW52.8</v>
      </c>
      <c r="C1154" s="29" t="str">
        <f>R1154&amp;"_BW"&amp;TEXT(O1154-N1154,"000.00")&amp;"_U"&amp;VLOOKUP(R1154&amp;"-"&amp;S1154,通道清单!C:L,5,FALSE)&amp;LEFT("_____",5-LEN(VLOOKUP(R1154&amp;"-"&amp;S1154,通道清单!C:L,4,FALSE)))&amp;VLOOKUP(R1154&amp;"-"&amp;S1154,通道清单!C:L,4,FALSE)&amp;"_S"&amp;TEXT(N1154,"00000.00")&amp;"_E"&amp;TEXT(O1154,"00000.00")&amp;"_D"&amp;VLOOKUP(R1154&amp;"-"&amp;T1154,通道清单!C:L,5,FALSE)&amp;LEFT("_____",5-LEN(VLOOKUP(R1154&amp;"-"&amp;T1154,通道清单!C:L,4,FALSE)))&amp;VLOOKUP(R1154&amp;"-"&amp;T1154,通道清单!C:L,4,FALSE)&amp;"_S"&amp;TEXT(P1154,"00000.00")&amp;"_E"&amp;TEXT(Q1154,"00000.00")</f>
        <v>CS26_BW052.80_UL____H_S28670.00_E28722.80_DR____Y_S19760.00_E19812.80</v>
      </c>
      <c r="D1154" s="29"/>
      <c r="E1154" s="29"/>
      <c r="F1154" s="29"/>
      <c r="G1154" s="29" t="s">
        <v>9197</v>
      </c>
      <c r="H1154" s="29">
        <f>VLOOKUP(G1154,开关状态表!B:I,7,FALSE)</f>
        <v>1</v>
      </c>
      <c r="I1154" s="29">
        <v>0</v>
      </c>
      <c r="J1154" s="161">
        <v>52.8</v>
      </c>
      <c r="K1154" s="29" t="s">
        <v>8732</v>
      </c>
      <c r="L1154" s="29"/>
      <c r="M1154" s="158" t="s">
        <v>9050</v>
      </c>
      <c r="N1154" s="156">
        <f t="shared" si="148"/>
        <v>28670</v>
      </c>
      <c r="O1154" s="156">
        <f t="shared" si="149"/>
        <v>28722.8</v>
      </c>
      <c r="P1154" s="156">
        <f t="shared" si="150"/>
        <v>19760</v>
      </c>
      <c r="Q1154" s="156">
        <f t="shared" si="151"/>
        <v>19812.8</v>
      </c>
      <c r="R1154" s="29" t="str">
        <f>VLOOKUP(VLOOKUP(G1154,开关状态表!B:H,2,FALSE),矩阵信息表!B:H,2,FALSE)</f>
        <v>CS26</v>
      </c>
      <c r="S1154" s="29" t="str">
        <f>VLOOKUP(G1154,开关状态表!B:H,5,FALSE)</f>
        <v>RH59L</v>
      </c>
      <c r="T1154" s="29" t="str">
        <f>VLOOKUP(G1154,开关状态表!B:H,6,FALSE)</f>
        <v>TY59R</v>
      </c>
      <c r="U1154" s="29">
        <f>VLOOKUP(R1154&amp;"-"&amp;S1154,通道清单!C:L,8,FALSE)</f>
        <v>207</v>
      </c>
      <c r="V1154" s="29">
        <f>VLOOKUP(R1154&amp;"-"&amp;S1154,通道清单!C:L,9,FALSE)</f>
        <v>28670</v>
      </c>
      <c r="W1154" s="29">
        <f>VLOOKUP(R1154&amp;"-"&amp;S1154,通道清单!C:L,10,FALSE)</f>
        <v>28877</v>
      </c>
      <c r="X1154" s="29">
        <f>VLOOKUP(R1154&amp;"-"&amp;T1154,通道清单!C:L,9,FALSE)</f>
        <v>19760</v>
      </c>
      <c r="Y1154" s="29">
        <f>VLOOKUP(R1154&amp;"-"&amp;T1154,通道清单!C:L,10,FALSE)</f>
        <v>19967</v>
      </c>
    </row>
    <row r="1155" ht="15" hidden="1" spans="1:25">
      <c r="A1155" s="29">
        <f t="shared" si="152"/>
        <v>1154</v>
      </c>
      <c r="B1155" s="29" t="str">
        <f t="shared" si="147"/>
        <v>CS26-1-5-[8][8]-OFF146-BW55</v>
      </c>
      <c r="C1155" s="29" t="str">
        <f>R1155&amp;"_BW"&amp;TEXT(O1155-N1155,"000.00")&amp;"_U"&amp;VLOOKUP(R1155&amp;"-"&amp;S1155,通道清单!C:L,5,FALSE)&amp;LEFT("_____",5-LEN(VLOOKUP(R1155&amp;"-"&amp;S1155,通道清单!C:L,4,FALSE)))&amp;VLOOKUP(R1155&amp;"-"&amp;S1155,通道清单!C:L,4,FALSE)&amp;"_S"&amp;TEXT(N1155,"00000.00")&amp;"_E"&amp;TEXT(O1155,"00000.00")&amp;"_D"&amp;VLOOKUP(R1155&amp;"-"&amp;T1155,通道清单!C:L,5,FALSE)&amp;LEFT("_____",5-LEN(VLOOKUP(R1155&amp;"-"&amp;T1155,通道清单!C:L,4,FALSE)))&amp;VLOOKUP(R1155&amp;"-"&amp;T1155,通道清单!C:L,4,FALSE)&amp;"_S"&amp;TEXT(P1155,"00000.00")&amp;"_E"&amp;TEXT(Q1155,"00000.00")</f>
        <v>CS26_BW055.00_UL____H_S28816.00_E28871.00_DR____Y_S19906.00_E19961.00</v>
      </c>
      <c r="D1155" s="29"/>
      <c r="E1155" s="29"/>
      <c r="F1155" s="29"/>
      <c r="G1155" s="29" t="s">
        <v>9197</v>
      </c>
      <c r="H1155" s="29">
        <f>VLOOKUP(G1155,开关状态表!B:I,7,FALSE)</f>
        <v>1</v>
      </c>
      <c r="I1155" s="29">
        <v>146</v>
      </c>
      <c r="J1155" s="161">
        <v>55</v>
      </c>
      <c r="K1155" s="29" t="s">
        <v>8732</v>
      </c>
      <c r="L1155" s="29"/>
      <c r="M1155" s="158" t="s">
        <v>8871</v>
      </c>
      <c r="N1155" s="156">
        <f t="shared" si="148"/>
        <v>28816</v>
      </c>
      <c r="O1155" s="156">
        <f t="shared" si="149"/>
        <v>28871</v>
      </c>
      <c r="P1155" s="156">
        <f t="shared" si="150"/>
        <v>19906</v>
      </c>
      <c r="Q1155" s="156">
        <f t="shared" si="151"/>
        <v>19961</v>
      </c>
      <c r="R1155" s="29" t="str">
        <f>VLOOKUP(VLOOKUP(G1155,开关状态表!B:H,2,FALSE),矩阵信息表!B:H,2,FALSE)</f>
        <v>CS26</v>
      </c>
      <c r="S1155" s="29" t="str">
        <f>VLOOKUP(G1155,开关状态表!B:H,5,FALSE)</f>
        <v>RH59L</v>
      </c>
      <c r="T1155" s="29" t="str">
        <f>VLOOKUP(G1155,开关状态表!B:H,6,FALSE)</f>
        <v>TY59R</v>
      </c>
      <c r="U1155" s="29">
        <f>VLOOKUP(R1155&amp;"-"&amp;S1155,通道清单!C:L,8,FALSE)</f>
        <v>207</v>
      </c>
      <c r="V1155" s="29">
        <f>VLOOKUP(R1155&amp;"-"&amp;S1155,通道清单!C:L,9,FALSE)</f>
        <v>28670</v>
      </c>
      <c r="W1155" s="29">
        <f>VLOOKUP(R1155&amp;"-"&amp;S1155,通道清单!C:L,10,FALSE)</f>
        <v>28877</v>
      </c>
      <c r="X1155" s="29">
        <f>VLOOKUP(R1155&amp;"-"&amp;T1155,通道清单!C:L,9,FALSE)</f>
        <v>19760</v>
      </c>
      <c r="Y1155" s="29">
        <f>VLOOKUP(R1155&amp;"-"&amp;T1155,通道清单!C:L,10,FALSE)</f>
        <v>19967</v>
      </c>
    </row>
    <row r="1156" ht="15" hidden="1" spans="1:25">
      <c r="A1156" s="29">
        <f t="shared" si="152"/>
        <v>1155</v>
      </c>
      <c r="B1156" s="29" t="str">
        <f t="shared" si="147"/>
        <v>CS26-1-5-[8][8]-OFF201-BW0</v>
      </c>
      <c r="C1156" s="29" t="str">
        <f>R1156&amp;"_BW"&amp;TEXT(O1156-N1156,"000.00")&amp;"_U"&amp;VLOOKUP(R1156&amp;"-"&amp;S1156,通道清单!C:L,5,FALSE)&amp;LEFT("_____",5-LEN(VLOOKUP(R1156&amp;"-"&amp;S1156,通道清单!C:L,4,FALSE)))&amp;VLOOKUP(R1156&amp;"-"&amp;S1156,通道清单!C:L,4,FALSE)&amp;"_S"&amp;TEXT(N1156,"00000.00")&amp;"_E"&amp;TEXT(O1156,"00000.00")&amp;"_D"&amp;VLOOKUP(R1156&amp;"-"&amp;T1156,通道清单!C:L,5,FALSE)&amp;LEFT("_____",5-LEN(VLOOKUP(R1156&amp;"-"&amp;T1156,通道清单!C:L,4,FALSE)))&amp;VLOOKUP(R1156&amp;"-"&amp;T1156,通道清单!C:L,4,FALSE)&amp;"_S"&amp;TEXT(P1156,"00000.00")&amp;"_E"&amp;TEXT(Q1156,"00000.00")</f>
        <v>CS26_BW000.00_UL____H_S28871.00_E28871.00_DR____Y_S19961.00_E19961.00</v>
      </c>
      <c r="D1156" s="29"/>
      <c r="E1156" s="29"/>
      <c r="F1156" s="29"/>
      <c r="G1156" s="29" t="s">
        <v>9197</v>
      </c>
      <c r="H1156" s="29">
        <f>VLOOKUP(G1156,开关状态表!B:I,7,FALSE)</f>
        <v>1</v>
      </c>
      <c r="I1156" s="29">
        <v>201</v>
      </c>
      <c r="J1156" s="161">
        <v>0</v>
      </c>
      <c r="K1156" s="29" t="s">
        <v>8732</v>
      </c>
      <c r="L1156" s="29"/>
      <c r="M1156" s="158" t="s">
        <v>8871</v>
      </c>
      <c r="N1156" s="156">
        <f t="shared" si="148"/>
        <v>28871</v>
      </c>
      <c r="O1156" s="156">
        <f t="shared" si="149"/>
        <v>28871</v>
      </c>
      <c r="P1156" s="156">
        <f t="shared" si="150"/>
        <v>19961</v>
      </c>
      <c r="Q1156" s="156">
        <f t="shared" si="151"/>
        <v>19961</v>
      </c>
      <c r="R1156" s="29" t="str">
        <f>VLOOKUP(VLOOKUP(G1156,开关状态表!B:H,2,FALSE),矩阵信息表!B:H,2,FALSE)</f>
        <v>CS26</v>
      </c>
      <c r="S1156" s="29" t="str">
        <f>VLOOKUP(G1156,开关状态表!B:H,5,FALSE)</f>
        <v>RH59L</v>
      </c>
      <c r="T1156" s="29" t="str">
        <f>VLOOKUP(G1156,开关状态表!B:H,6,FALSE)</f>
        <v>TY59R</v>
      </c>
      <c r="U1156" s="29">
        <f>VLOOKUP(R1156&amp;"-"&amp;S1156,通道清单!C:L,8,FALSE)</f>
        <v>207</v>
      </c>
      <c r="V1156" s="29">
        <f>VLOOKUP(R1156&amp;"-"&amp;S1156,通道清单!C:L,9,FALSE)</f>
        <v>28670</v>
      </c>
      <c r="W1156" s="29">
        <f>VLOOKUP(R1156&amp;"-"&amp;S1156,通道清单!C:L,10,FALSE)</f>
        <v>28877</v>
      </c>
      <c r="X1156" s="29">
        <f>VLOOKUP(R1156&amp;"-"&amp;T1156,通道清单!C:L,9,FALSE)</f>
        <v>19760</v>
      </c>
      <c r="Y1156" s="29">
        <f>VLOOKUP(R1156&amp;"-"&amp;T1156,通道清单!C:L,10,FALSE)</f>
        <v>19967</v>
      </c>
    </row>
    <row r="1157" ht="15" hidden="1" spans="1:25">
      <c r="A1157" s="29">
        <f t="shared" si="152"/>
        <v>1156</v>
      </c>
      <c r="B1157" s="29" t="str">
        <f t="shared" si="147"/>
        <v>CS26-1-5-[8][8]-OFF205.95-BW1.05</v>
      </c>
      <c r="C1157" s="29" t="str">
        <f>R1157&amp;"_BW"&amp;TEXT(O1157-N1157,"000.00")&amp;"_U"&amp;VLOOKUP(R1157&amp;"-"&amp;S1157,通道清单!C:L,5,FALSE)&amp;LEFT("_____",5-LEN(VLOOKUP(R1157&amp;"-"&amp;S1157,通道清单!C:L,4,FALSE)))&amp;VLOOKUP(R1157&amp;"-"&amp;S1157,通道清单!C:L,4,FALSE)&amp;"_S"&amp;TEXT(N1157,"00000.00")&amp;"_E"&amp;TEXT(O1157,"00000.00")&amp;"_D"&amp;VLOOKUP(R1157&amp;"-"&amp;T1157,通道清单!C:L,5,FALSE)&amp;LEFT("_____",5-LEN(VLOOKUP(R1157&amp;"-"&amp;T1157,通道清单!C:L,4,FALSE)))&amp;VLOOKUP(R1157&amp;"-"&amp;T1157,通道清单!C:L,4,FALSE)&amp;"_S"&amp;TEXT(P1157,"00000.00")&amp;"_E"&amp;TEXT(Q1157,"00000.00")</f>
        <v>CS26_BW001.05_UL____H_S28875.95_E28877.00_DR____Y_S19965.95_E19967.00</v>
      </c>
      <c r="D1157" s="29"/>
      <c r="E1157" s="29"/>
      <c r="F1157" s="29"/>
      <c r="G1157" s="29" t="s">
        <v>9197</v>
      </c>
      <c r="H1157" s="29">
        <f>VLOOKUP(G1157,开关状态表!B:I,7,FALSE)</f>
        <v>1</v>
      </c>
      <c r="I1157" s="29">
        <v>205.95</v>
      </c>
      <c r="J1157" s="161">
        <v>1.05</v>
      </c>
      <c r="K1157" s="29" t="s">
        <v>8732</v>
      </c>
      <c r="L1157" s="29"/>
      <c r="M1157" s="158" t="s">
        <v>8871</v>
      </c>
      <c r="N1157" s="156">
        <f t="shared" si="148"/>
        <v>28875.95</v>
      </c>
      <c r="O1157" s="156">
        <f t="shared" si="149"/>
        <v>28877</v>
      </c>
      <c r="P1157" s="156">
        <f t="shared" si="150"/>
        <v>19965.95</v>
      </c>
      <c r="Q1157" s="156">
        <f t="shared" si="151"/>
        <v>19967</v>
      </c>
      <c r="R1157" s="29" t="str">
        <f>VLOOKUP(VLOOKUP(G1157,开关状态表!B:H,2,FALSE),矩阵信息表!B:H,2,FALSE)</f>
        <v>CS26</v>
      </c>
      <c r="S1157" s="29" t="str">
        <f>VLOOKUP(G1157,开关状态表!B:H,5,FALSE)</f>
        <v>RH59L</v>
      </c>
      <c r="T1157" s="29" t="str">
        <f>VLOOKUP(G1157,开关状态表!B:H,6,FALSE)</f>
        <v>TY59R</v>
      </c>
      <c r="U1157" s="29">
        <f>VLOOKUP(R1157&amp;"-"&amp;S1157,通道清单!C:L,8,FALSE)</f>
        <v>207</v>
      </c>
      <c r="V1157" s="29">
        <f>VLOOKUP(R1157&amp;"-"&amp;S1157,通道清单!C:L,9,FALSE)</f>
        <v>28670</v>
      </c>
      <c r="W1157" s="29">
        <f>VLOOKUP(R1157&amp;"-"&amp;S1157,通道清单!C:L,10,FALSE)</f>
        <v>28877</v>
      </c>
      <c r="X1157" s="29">
        <f>VLOOKUP(R1157&amp;"-"&amp;T1157,通道清单!C:L,9,FALSE)</f>
        <v>19760</v>
      </c>
      <c r="Y1157" s="29">
        <f>VLOOKUP(R1157&amp;"-"&amp;T1157,通道清单!C:L,10,FALSE)</f>
        <v>19967</v>
      </c>
    </row>
    <row r="1158" ht="15" hidden="1" spans="1:25">
      <c r="A1158" s="29">
        <f t="shared" si="152"/>
        <v>1157</v>
      </c>
      <c r="B1158" s="29" t="str">
        <f t="shared" si="147"/>
        <v>CS26-1-5-[15][15]-OFF0-BW52.8</v>
      </c>
      <c r="C1158" s="29" t="str">
        <f>R1158&amp;"_BW"&amp;TEXT(O1158-N1158,"000.00")&amp;"_U"&amp;VLOOKUP(R1158&amp;"-"&amp;S1158,通道清单!C:L,5,FALSE)&amp;LEFT("_____",5-LEN(VLOOKUP(R1158&amp;"-"&amp;S1158,通道清单!C:L,4,FALSE)))&amp;VLOOKUP(R1158&amp;"-"&amp;S1158,通道清单!C:L,4,FALSE)&amp;"_S"&amp;TEXT(N1158,"00000.00")&amp;"_E"&amp;TEXT(O1158,"00000.00")&amp;"_D"&amp;VLOOKUP(R1158&amp;"-"&amp;T1158,通道清单!C:L,5,FALSE)&amp;LEFT("_____",5-LEN(VLOOKUP(R1158&amp;"-"&amp;T1158,通道清单!C:L,4,FALSE)))&amp;VLOOKUP(R1158&amp;"-"&amp;T1158,通道清单!C:L,4,FALSE)&amp;"_S"&amp;TEXT(P1158,"00000.00")&amp;"_E"&amp;TEXT(Q1158,"00000.00")</f>
        <v>CS26_BW052.80_UR____H_S27600.00_E27652.80_DL____Y_S19760.00_E19812.80</v>
      </c>
      <c r="D1158" s="29"/>
      <c r="E1158" s="29"/>
      <c r="F1158" s="29"/>
      <c r="G1158" s="29" t="s">
        <v>9198</v>
      </c>
      <c r="H1158" s="29">
        <f>VLOOKUP(G1158,开关状态表!B:I,7,FALSE)</f>
        <v>1</v>
      </c>
      <c r="I1158" s="29">
        <v>0</v>
      </c>
      <c r="J1158" s="161">
        <v>52.8</v>
      </c>
      <c r="K1158" s="29" t="s">
        <v>8732</v>
      </c>
      <c r="L1158" s="29"/>
      <c r="M1158" s="158" t="s">
        <v>9050</v>
      </c>
      <c r="N1158" s="156">
        <f t="shared" si="148"/>
        <v>27600</v>
      </c>
      <c r="O1158" s="156">
        <f t="shared" si="149"/>
        <v>27652.8</v>
      </c>
      <c r="P1158" s="156">
        <f t="shared" si="150"/>
        <v>19760</v>
      </c>
      <c r="Q1158" s="156">
        <f t="shared" si="151"/>
        <v>19812.8</v>
      </c>
      <c r="R1158" s="29" t="str">
        <f>VLOOKUP(VLOOKUP(G1158,开关状态表!B:H,2,FALSE),矩阵信息表!B:H,2,FALSE)</f>
        <v>CS26</v>
      </c>
      <c r="S1158" s="29" t="str">
        <f>VLOOKUP(G1158,开关状态表!B:H,5,FALSE)</f>
        <v>RH60R</v>
      </c>
      <c r="T1158" s="29" t="str">
        <f>VLOOKUP(G1158,开关状态表!B:H,6,FALSE)</f>
        <v>TY60L</v>
      </c>
      <c r="U1158" s="29">
        <f>VLOOKUP(R1158&amp;"-"&amp;S1158,通道清单!C:L,8,FALSE)</f>
        <v>207</v>
      </c>
      <c r="V1158" s="29">
        <f>VLOOKUP(R1158&amp;"-"&amp;S1158,通道清单!C:L,9,FALSE)</f>
        <v>27600</v>
      </c>
      <c r="W1158" s="29">
        <f>VLOOKUP(R1158&amp;"-"&amp;S1158,通道清单!C:L,10,FALSE)</f>
        <v>27807</v>
      </c>
      <c r="X1158" s="29">
        <f>VLOOKUP(R1158&amp;"-"&amp;T1158,通道清单!C:L,9,FALSE)</f>
        <v>19760</v>
      </c>
      <c r="Y1158" s="29">
        <f>VLOOKUP(R1158&amp;"-"&amp;T1158,通道清单!C:L,10,FALSE)</f>
        <v>19967</v>
      </c>
    </row>
    <row r="1159" ht="15" hidden="1" spans="1:25">
      <c r="A1159" s="29">
        <f t="shared" si="152"/>
        <v>1158</v>
      </c>
      <c r="B1159" s="29" t="str">
        <f t="shared" si="147"/>
        <v>CS26-1-5-[15][15]-OFF106-BW40</v>
      </c>
      <c r="C1159" s="29" t="str">
        <f>R1159&amp;"_BW"&amp;TEXT(O1159-N1159,"000.00")&amp;"_U"&amp;VLOOKUP(R1159&amp;"-"&amp;S1159,通道清单!C:L,5,FALSE)&amp;LEFT("_____",5-LEN(VLOOKUP(R1159&amp;"-"&amp;S1159,通道清单!C:L,4,FALSE)))&amp;VLOOKUP(R1159&amp;"-"&amp;S1159,通道清单!C:L,4,FALSE)&amp;"_S"&amp;TEXT(N1159,"00000.00")&amp;"_E"&amp;TEXT(O1159,"00000.00")&amp;"_D"&amp;VLOOKUP(R1159&amp;"-"&amp;T1159,通道清单!C:L,5,FALSE)&amp;LEFT("_____",5-LEN(VLOOKUP(R1159&amp;"-"&amp;T1159,通道清单!C:L,4,FALSE)))&amp;VLOOKUP(R1159&amp;"-"&amp;T1159,通道清单!C:L,4,FALSE)&amp;"_S"&amp;TEXT(P1159,"00000.00")&amp;"_E"&amp;TEXT(Q1159,"00000.00")</f>
        <v>CS26_BW040.00_UR____H_S27706.00_E27746.00_DL____Y_S19866.00_E19906.00</v>
      </c>
      <c r="D1159" s="29"/>
      <c r="E1159" s="29"/>
      <c r="F1159" s="29"/>
      <c r="G1159" s="29" t="s">
        <v>9198</v>
      </c>
      <c r="H1159" s="29">
        <f>VLOOKUP(G1159,开关状态表!B:I,7,FALSE)</f>
        <v>1</v>
      </c>
      <c r="I1159" s="29">
        <v>106</v>
      </c>
      <c r="J1159" s="161">
        <v>40</v>
      </c>
      <c r="K1159" s="29" t="s">
        <v>8732</v>
      </c>
      <c r="L1159" s="29"/>
      <c r="M1159" s="158" t="s">
        <v>8871</v>
      </c>
      <c r="N1159" s="156">
        <f t="shared" si="148"/>
        <v>27706</v>
      </c>
      <c r="O1159" s="156">
        <f t="shared" si="149"/>
        <v>27746</v>
      </c>
      <c r="P1159" s="156">
        <f t="shared" si="150"/>
        <v>19866</v>
      </c>
      <c r="Q1159" s="156">
        <f t="shared" si="151"/>
        <v>19906</v>
      </c>
      <c r="R1159" s="29" t="str">
        <f>VLOOKUP(VLOOKUP(G1159,开关状态表!B:H,2,FALSE),矩阵信息表!B:H,2,FALSE)</f>
        <v>CS26</v>
      </c>
      <c r="S1159" s="29" t="str">
        <f>VLOOKUP(G1159,开关状态表!B:H,5,FALSE)</f>
        <v>RH60R</v>
      </c>
      <c r="T1159" s="29" t="str">
        <f>VLOOKUP(G1159,开关状态表!B:H,6,FALSE)</f>
        <v>TY60L</v>
      </c>
      <c r="U1159" s="29">
        <f>VLOOKUP(R1159&amp;"-"&amp;S1159,通道清单!C:L,8,FALSE)</f>
        <v>207</v>
      </c>
      <c r="V1159" s="29">
        <f>VLOOKUP(R1159&amp;"-"&amp;S1159,通道清单!C:L,9,FALSE)</f>
        <v>27600</v>
      </c>
      <c r="W1159" s="29">
        <f>VLOOKUP(R1159&amp;"-"&amp;S1159,通道清单!C:L,10,FALSE)</f>
        <v>27807</v>
      </c>
      <c r="X1159" s="29">
        <f>VLOOKUP(R1159&amp;"-"&amp;T1159,通道清单!C:L,9,FALSE)</f>
        <v>19760</v>
      </c>
      <c r="Y1159" s="29">
        <f>VLOOKUP(R1159&amp;"-"&amp;T1159,通道清单!C:L,10,FALSE)</f>
        <v>19967</v>
      </c>
    </row>
    <row r="1160" ht="15" hidden="1" spans="1:25">
      <c r="A1160" s="29">
        <f t="shared" si="152"/>
        <v>1159</v>
      </c>
      <c r="B1160" s="29" t="str">
        <f t="shared" si="147"/>
        <v>CS26-1-5-[15][15]-OFF146-BW55</v>
      </c>
      <c r="C1160" s="29" t="str">
        <f>R1160&amp;"_BW"&amp;TEXT(O1160-N1160,"000.00")&amp;"_U"&amp;VLOOKUP(R1160&amp;"-"&amp;S1160,通道清单!C:L,5,FALSE)&amp;LEFT("_____",5-LEN(VLOOKUP(R1160&amp;"-"&amp;S1160,通道清单!C:L,4,FALSE)))&amp;VLOOKUP(R1160&amp;"-"&amp;S1160,通道清单!C:L,4,FALSE)&amp;"_S"&amp;TEXT(N1160,"00000.00")&amp;"_E"&amp;TEXT(O1160,"00000.00")&amp;"_D"&amp;VLOOKUP(R1160&amp;"-"&amp;T1160,通道清单!C:L,5,FALSE)&amp;LEFT("_____",5-LEN(VLOOKUP(R1160&amp;"-"&amp;T1160,通道清单!C:L,4,FALSE)))&amp;VLOOKUP(R1160&amp;"-"&amp;T1160,通道清单!C:L,4,FALSE)&amp;"_S"&amp;TEXT(P1160,"00000.00")&amp;"_E"&amp;TEXT(Q1160,"00000.00")</f>
        <v>CS26_BW055.00_UR____H_S27746.00_E27801.00_DL____Y_S19906.00_E19961.00</v>
      </c>
      <c r="D1160" s="29"/>
      <c r="E1160" s="29"/>
      <c r="F1160" s="29"/>
      <c r="G1160" s="29" t="s">
        <v>9198</v>
      </c>
      <c r="H1160" s="29">
        <f>VLOOKUP(G1160,开关状态表!B:I,7,FALSE)</f>
        <v>1</v>
      </c>
      <c r="I1160" s="29">
        <v>146</v>
      </c>
      <c r="J1160" s="161">
        <v>55</v>
      </c>
      <c r="K1160" s="29" t="s">
        <v>8732</v>
      </c>
      <c r="L1160" s="29"/>
      <c r="M1160" s="158" t="s">
        <v>8871</v>
      </c>
      <c r="N1160" s="156">
        <f t="shared" si="148"/>
        <v>27746</v>
      </c>
      <c r="O1160" s="156">
        <f t="shared" si="149"/>
        <v>27801</v>
      </c>
      <c r="P1160" s="156">
        <f t="shared" si="150"/>
        <v>19906</v>
      </c>
      <c r="Q1160" s="156">
        <f t="shared" si="151"/>
        <v>19961</v>
      </c>
      <c r="R1160" s="29" t="str">
        <f>VLOOKUP(VLOOKUP(G1160,开关状态表!B:H,2,FALSE),矩阵信息表!B:H,2,FALSE)</f>
        <v>CS26</v>
      </c>
      <c r="S1160" s="29" t="str">
        <f>VLOOKUP(G1160,开关状态表!B:H,5,FALSE)</f>
        <v>RH60R</v>
      </c>
      <c r="T1160" s="29" t="str">
        <f>VLOOKUP(G1160,开关状态表!B:H,6,FALSE)</f>
        <v>TY60L</v>
      </c>
      <c r="U1160" s="29">
        <f>VLOOKUP(R1160&amp;"-"&amp;S1160,通道清单!C:L,8,FALSE)</f>
        <v>207</v>
      </c>
      <c r="V1160" s="29">
        <f>VLOOKUP(R1160&amp;"-"&amp;S1160,通道清单!C:L,9,FALSE)</f>
        <v>27600</v>
      </c>
      <c r="W1160" s="29">
        <f>VLOOKUP(R1160&amp;"-"&amp;S1160,通道清单!C:L,10,FALSE)</f>
        <v>27807</v>
      </c>
      <c r="X1160" s="29">
        <f>VLOOKUP(R1160&amp;"-"&amp;T1160,通道清单!C:L,9,FALSE)</f>
        <v>19760</v>
      </c>
      <c r="Y1160" s="29">
        <f>VLOOKUP(R1160&amp;"-"&amp;T1160,通道清单!C:L,10,FALSE)</f>
        <v>19967</v>
      </c>
    </row>
    <row r="1161" ht="15" hidden="1" spans="1:25">
      <c r="A1161" s="29">
        <f t="shared" si="152"/>
        <v>1160</v>
      </c>
      <c r="B1161" s="29" t="str">
        <f t="shared" si="147"/>
        <v>CS26-1-5-[15][15]-OFF205.95-BW1.05</v>
      </c>
      <c r="C1161" s="29" t="str">
        <f>R1161&amp;"_BW"&amp;TEXT(O1161-N1161,"000.00")&amp;"_U"&amp;VLOOKUP(R1161&amp;"-"&amp;S1161,通道清单!C:L,5,FALSE)&amp;LEFT("_____",5-LEN(VLOOKUP(R1161&amp;"-"&amp;S1161,通道清单!C:L,4,FALSE)))&amp;VLOOKUP(R1161&amp;"-"&amp;S1161,通道清单!C:L,4,FALSE)&amp;"_S"&amp;TEXT(N1161,"00000.00")&amp;"_E"&amp;TEXT(O1161,"00000.00")&amp;"_D"&amp;VLOOKUP(R1161&amp;"-"&amp;T1161,通道清单!C:L,5,FALSE)&amp;LEFT("_____",5-LEN(VLOOKUP(R1161&amp;"-"&amp;T1161,通道清单!C:L,4,FALSE)))&amp;VLOOKUP(R1161&amp;"-"&amp;T1161,通道清单!C:L,4,FALSE)&amp;"_S"&amp;TEXT(P1161,"00000.00")&amp;"_E"&amp;TEXT(Q1161,"00000.00")</f>
        <v>CS26_BW001.05_UR____H_S27805.95_E27807.00_DL____Y_S19965.95_E19967.00</v>
      </c>
      <c r="D1161" s="29"/>
      <c r="E1161" s="29"/>
      <c r="F1161" s="29"/>
      <c r="G1161" s="29" t="s">
        <v>9198</v>
      </c>
      <c r="H1161" s="29">
        <f>VLOOKUP(G1161,开关状态表!B:I,7,FALSE)</f>
        <v>1</v>
      </c>
      <c r="I1161" s="29">
        <v>205.95</v>
      </c>
      <c r="J1161" s="161">
        <v>1.05</v>
      </c>
      <c r="K1161" s="29" t="s">
        <v>8732</v>
      </c>
      <c r="L1161" s="29"/>
      <c r="M1161" s="158" t="s">
        <v>8871</v>
      </c>
      <c r="N1161" s="156">
        <f t="shared" si="148"/>
        <v>27805.95</v>
      </c>
      <c r="O1161" s="156">
        <f t="shared" si="149"/>
        <v>27807</v>
      </c>
      <c r="P1161" s="156">
        <f t="shared" si="150"/>
        <v>19965.95</v>
      </c>
      <c r="Q1161" s="156">
        <f t="shared" si="151"/>
        <v>19967</v>
      </c>
      <c r="R1161" s="29" t="str">
        <f>VLOOKUP(VLOOKUP(G1161,开关状态表!B:H,2,FALSE),矩阵信息表!B:H,2,FALSE)</f>
        <v>CS26</v>
      </c>
      <c r="S1161" s="29" t="str">
        <f>VLOOKUP(G1161,开关状态表!B:H,5,FALSE)</f>
        <v>RH60R</v>
      </c>
      <c r="T1161" s="29" t="str">
        <f>VLOOKUP(G1161,开关状态表!B:H,6,FALSE)</f>
        <v>TY60L</v>
      </c>
      <c r="U1161" s="29">
        <f>VLOOKUP(R1161&amp;"-"&amp;S1161,通道清单!C:L,8,FALSE)</f>
        <v>207</v>
      </c>
      <c r="V1161" s="29">
        <f>VLOOKUP(R1161&amp;"-"&amp;S1161,通道清单!C:L,9,FALSE)</f>
        <v>27600</v>
      </c>
      <c r="W1161" s="29">
        <f>VLOOKUP(R1161&amp;"-"&amp;S1161,通道清单!C:L,10,FALSE)</f>
        <v>27807</v>
      </c>
      <c r="X1161" s="29">
        <f>VLOOKUP(R1161&amp;"-"&amp;T1161,通道清单!C:L,9,FALSE)</f>
        <v>19760</v>
      </c>
      <c r="Y1161" s="29">
        <f>VLOOKUP(R1161&amp;"-"&amp;T1161,通道清单!C:L,10,FALSE)</f>
        <v>19967</v>
      </c>
    </row>
    <row r="1162" ht="15" hidden="1" spans="1:25">
      <c r="A1162" s="29">
        <f t="shared" si="152"/>
        <v>1161</v>
      </c>
      <c r="B1162" s="29" t="str">
        <f t="shared" si="147"/>
        <v>CS26-1-5-[16][16]-OFF0-BW1.05</v>
      </c>
      <c r="C1162" s="29" t="str">
        <f>R1162&amp;"_BW"&amp;TEXT(O1162-N1162,"000.00")&amp;"_U"&amp;VLOOKUP(R1162&amp;"-"&amp;S1162,通道清单!C:L,5,FALSE)&amp;LEFT("_____",5-LEN(VLOOKUP(R1162&amp;"-"&amp;S1162,通道清单!C:L,4,FALSE)))&amp;VLOOKUP(R1162&amp;"-"&amp;S1162,通道清单!C:L,4,FALSE)&amp;"_S"&amp;TEXT(N1162,"00000.00")&amp;"_E"&amp;TEXT(O1162,"00000.00")&amp;"_D"&amp;VLOOKUP(R1162&amp;"-"&amp;T1162,通道清单!C:L,5,FALSE)&amp;LEFT("_____",5-LEN(VLOOKUP(R1162&amp;"-"&amp;T1162,通道清单!C:L,4,FALSE)))&amp;VLOOKUP(R1162&amp;"-"&amp;T1162,通道清单!C:L,4,FALSE)&amp;"_S"&amp;TEXT(P1162,"00000.00")&amp;"_E"&amp;TEXT(Q1162,"00000.00")</f>
        <v>CS26_BW001.05_UR____H_S28403.00_E28404.05_DL____Y_S19493.00_E19494.05</v>
      </c>
      <c r="D1162" s="29"/>
      <c r="E1162" s="29"/>
      <c r="F1162" s="29"/>
      <c r="G1162" s="29" t="s">
        <v>9199</v>
      </c>
      <c r="H1162" s="29">
        <f>VLOOKUP(G1162,开关状态表!B:I,7,FALSE)</f>
        <v>1</v>
      </c>
      <c r="I1162" s="29">
        <v>0</v>
      </c>
      <c r="J1162" s="161">
        <v>1.05</v>
      </c>
      <c r="K1162" s="29" t="s">
        <v>8732</v>
      </c>
      <c r="L1162" s="29"/>
      <c r="M1162" s="158" t="s">
        <v>8871</v>
      </c>
      <c r="N1162" s="156">
        <f t="shared" si="148"/>
        <v>28403</v>
      </c>
      <c r="O1162" s="156">
        <f t="shared" si="149"/>
        <v>28404.05</v>
      </c>
      <c r="P1162" s="156">
        <f t="shared" si="150"/>
        <v>19493</v>
      </c>
      <c r="Q1162" s="156">
        <f t="shared" si="151"/>
        <v>19494.05</v>
      </c>
      <c r="R1162" s="29" t="str">
        <f>VLOOKUP(VLOOKUP(G1162,开关状态表!B:H,2,FALSE),矩阵信息表!B:H,2,FALSE)</f>
        <v>CS26</v>
      </c>
      <c r="S1162" s="29" t="str">
        <f>VLOOKUP(G1162,开关状态表!B:H,5,FALSE)</f>
        <v>RH62R</v>
      </c>
      <c r="T1162" s="29" t="str">
        <f>VLOOKUP(G1162,开关状态表!B:H,6,FALSE)</f>
        <v>TY62L</v>
      </c>
      <c r="U1162" s="29">
        <f>VLOOKUP(R1162&amp;"-"&amp;S1162,通道清单!C:L,8,FALSE)</f>
        <v>207</v>
      </c>
      <c r="V1162" s="29">
        <f>VLOOKUP(R1162&amp;"-"&amp;S1162,通道清单!C:L,9,FALSE)</f>
        <v>28403</v>
      </c>
      <c r="W1162" s="29">
        <f>VLOOKUP(R1162&amp;"-"&amp;S1162,通道清单!C:L,10,FALSE)</f>
        <v>28610</v>
      </c>
      <c r="X1162" s="29">
        <f>VLOOKUP(R1162&amp;"-"&amp;T1162,通道清单!C:L,9,FALSE)</f>
        <v>19493</v>
      </c>
      <c r="Y1162" s="29">
        <f>VLOOKUP(R1162&amp;"-"&amp;T1162,通道清单!C:L,10,FALSE)</f>
        <v>19700</v>
      </c>
    </row>
    <row r="1163" ht="15" hidden="1" spans="1:25">
      <c r="A1163" s="29">
        <f t="shared" si="152"/>
        <v>1162</v>
      </c>
      <c r="B1163" s="29" t="str">
        <f t="shared" si="147"/>
        <v>CS26-1-5-[16][16]-OFF6-BW40</v>
      </c>
      <c r="C1163" s="29" t="str">
        <f>R1163&amp;"_BW"&amp;TEXT(O1163-N1163,"000.00")&amp;"_U"&amp;VLOOKUP(R1163&amp;"-"&amp;S1163,通道清单!C:L,5,FALSE)&amp;LEFT("_____",5-LEN(VLOOKUP(R1163&amp;"-"&amp;S1163,通道清单!C:L,4,FALSE)))&amp;VLOOKUP(R1163&amp;"-"&amp;S1163,通道清单!C:L,4,FALSE)&amp;"_S"&amp;TEXT(N1163,"00000.00")&amp;"_E"&amp;TEXT(O1163,"00000.00")&amp;"_D"&amp;VLOOKUP(R1163&amp;"-"&amp;T1163,通道清单!C:L,5,FALSE)&amp;LEFT("_____",5-LEN(VLOOKUP(R1163&amp;"-"&amp;T1163,通道清单!C:L,4,FALSE)))&amp;VLOOKUP(R1163&amp;"-"&amp;T1163,通道清单!C:L,4,FALSE)&amp;"_S"&amp;TEXT(P1163,"00000.00")&amp;"_E"&amp;TEXT(Q1163,"00000.00")</f>
        <v>CS26_BW040.00_UR____H_S28409.00_E28449.00_DL____Y_S19499.00_E19539.00</v>
      </c>
      <c r="D1163" s="29"/>
      <c r="E1163" s="29"/>
      <c r="F1163" s="29"/>
      <c r="G1163" s="29" t="s">
        <v>9199</v>
      </c>
      <c r="H1163" s="29">
        <f>VLOOKUP(G1163,开关状态表!B:I,7,FALSE)</f>
        <v>1</v>
      </c>
      <c r="I1163" s="29">
        <v>6</v>
      </c>
      <c r="J1163" s="161">
        <v>40</v>
      </c>
      <c r="K1163" s="29" t="s">
        <v>8732</v>
      </c>
      <c r="L1163" s="29"/>
      <c r="M1163" s="158" t="s">
        <v>8871</v>
      </c>
      <c r="N1163" s="156">
        <f t="shared" si="148"/>
        <v>28409</v>
      </c>
      <c r="O1163" s="156">
        <f t="shared" si="149"/>
        <v>28449</v>
      </c>
      <c r="P1163" s="156">
        <f t="shared" si="150"/>
        <v>19499</v>
      </c>
      <c r="Q1163" s="156">
        <f t="shared" si="151"/>
        <v>19539</v>
      </c>
      <c r="R1163" s="29" t="str">
        <f>VLOOKUP(VLOOKUP(G1163,开关状态表!B:H,2,FALSE),矩阵信息表!B:H,2,FALSE)</f>
        <v>CS26</v>
      </c>
      <c r="S1163" s="29" t="str">
        <f>VLOOKUP(G1163,开关状态表!B:H,5,FALSE)</f>
        <v>RH62R</v>
      </c>
      <c r="T1163" s="29" t="str">
        <f>VLOOKUP(G1163,开关状态表!B:H,6,FALSE)</f>
        <v>TY62L</v>
      </c>
      <c r="U1163" s="29">
        <f>VLOOKUP(R1163&amp;"-"&amp;S1163,通道清单!C:L,8,FALSE)</f>
        <v>207</v>
      </c>
      <c r="V1163" s="29">
        <f>VLOOKUP(R1163&amp;"-"&amp;S1163,通道清单!C:L,9,FALSE)</f>
        <v>28403</v>
      </c>
      <c r="W1163" s="29">
        <f>VLOOKUP(R1163&amp;"-"&amp;S1163,通道清单!C:L,10,FALSE)</f>
        <v>28610</v>
      </c>
      <c r="X1163" s="29">
        <f>VLOOKUP(R1163&amp;"-"&amp;T1163,通道清单!C:L,9,FALSE)</f>
        <v>19493</v>
      </c>
      <c r="Y1163" s="29">
        <f>VLOOKUP(R1163&amp;"-"&amp;T1163,通道清单!C:L,10,FALSE)</f>
        <v>19700</v>
      </c>
    </row>
    <row r="1164" ht="15" hidden="1" spans="1:25">
      <c r="A1164" s="29">
        <f t="shared" si="152"/>
        <v>1163</v>
      </c>
      <c r="B1164" s="29" t="str">
        <f t="shared" si="147"/>
        <v>CS26-1-5-[16][16]-OFF46-BW6</v>
      </c>
      <c r="C1164" s="29" t="str">
        <f>R1164&amp;"_BW"&amp;TEXT(O1164-N1164,"000.00")&amp;"_U"&amp;VLOOKUP(R1164&amp;"-"&amp;S1164,通道清单!C:L,5,FALSE)&amp;LEFT("_____",5-LEN(VLOOKUP(R1164&amp;"-"&amp;S1164,通道清单!C:L,4,FALSE)))&amp;VLOOKUP(R1164&amp;"-"&amp;S1164,通道清单!C:L,4,FALSE)&amp;"_S"&amp;TEXT(N1164,"00000.00")&amp;"_E"&amp;TEXT(O1164,"00000.00")&amp;"_D"&amp;VLOOKUP(R1164&amp;"-"&amp;T1164,通道清单!C:L,5,FALSE)&amp;LEFT("_____",5-LEN(VLOOKUP(R1164&amp;"-"&amp;T1164,通道清单!C:L,4,FALSE)))&amp;VLOOKUP(R1164&amp;"-"&amp;T1164,通道清单!C:L,4,FALSE)&amp;"_S"&amp;TEXT(P1164,"00000.00")&amp;"_E"&amp;TEXT(Q1164,"00000.00")</f>
        <v>CS26_BW006.00_UR____H_S28449.00_E28455.00_DL____Y_S19539.00_E19545.00</v>
      </c>
      <c r="D1164" s="29"/>
      <c r="E1164" s="29"/>
      <c r="F1164" s="29"/>
      <c r="G1164" s="29" t="s">
        <v>9199</v>
      </c>
      <c r="H1164" s="29">
        <f>VLOOKUP(G1164,开关状态表!B:I,7,FALSE)</f>
        <v>1</v>
      </c>
      <c r="I1164" s="29">
        <v>46</v>
      </c>
      <c r="J1164" s="161">
        <v>6</v>
      </c>
      <c r="K1164" s="29" t="s">
        <v>8732</v>
      </c>
      <c r="L1164" s="29"/>
      <c r="M1164" s="158" t="s">
        <v>8871</v>
      </c>
      <c r="N1164" s="156">
        <f t="shared" si="148"/>
        <v>28449</v>
      </c>
      <c r="O1164" s="156">
        <f t="shared" si="149"/>
        <v>28455</v>
      </c>
      <c r="P1164" s="156">
        <f t="shared" si="150"/>
        <v>19539</v>
      </c>
      <c r="Q1164" s="156">
        <f t="shared" si="151"/>
        <v>19545</v>
      </c>
      <c r="R1164" s="29" t="str">
        <f>VLOOKUP(VLOOKUP(G1164,开关状态表!B:H,2,FALSE),矩阵信息表!B:H,2,FALSE)</f>
        <v>CS26</v>
      </c>
      <c r="S1164" s="29" t="str">
        <f>VLOOKUP(G1164,开关状态表!B:H,5,FALSE)</f>
        <v>RH62R</v>
      </c>
      <c r="T1164" s="29" t="str">
        <f>VLOOKUP(G1164,开关状态表!B:H,6,FALSE)</f>
        <v>TY62L</v>
      </c>
      <c r="U1164" s="29">
        <f>VLOOKUP(R1164&amp;"-"&amp;S1164,通道清单!C:L,8,FALSE)</f>
        <v>207</v>
      </c>
      <c r="V1164" s="29">
        <f>VLOOKUP(R1164&amp;"-"&amp;S1164,通道清单!C:L,9,FALSE)</f>
        <v>28403</v>
      </c>
      <c r="W1164" s="29">
        <f>VLOOKUP(R1164&amp;"-"&amp;S1164,通道清单!C:L,10,FALSE)</f>
        <v>28610</v>
      </c>
      <c r="X1164" s="29">
        <f>VLOOKUP(R1164&amp;"-"&amp;T1164,通道清单!C:L,9,FALSE)</f>
        <v>19493</v>
      </c>
      <c r="Y1164" s="29">
        <f>VLOOKUP(R1164&amp;"-"&amp;T1164,通道清单!C:L,10,FALSE)</f>
        <v>19700</v>
      </c>
    </row>
    <row r="1165" ht="15" hidden="1" spans="1:25">
      <c r="A1165" s="29">
        <f t="shared" si="152"/>
        <v>1164</v>
      </c>
      <c r="B1165" s="29" t="str">
        <f t="shared" si="147"/>
        <v>CS26-1-5-[16][16]-OFF154.2-BW52.8</v>
      </c>
      <c r="C1165" s="29" t="str">
        <f>R1165&amp;"_BW"&amp;TEXT(O1165-N1165,"000.00")&amp;"_U"&amp;VLOOKUP(R1165&amp;"-"&amp;S1165,通道清单!C:L,5,FALSE)&amp;LEFT("_____",5-LEN(VLOOKUP(R1165&amp;"-"&amp;S1165,通道清单!C:L,4,FALSE)))&amp;VLOOKUP(R1165&amp;"-"&amp;S1165,通道清单!C:L,4,FALSE)&amp;"_S"&amp;TEXT(N1165,"00000.00")&amp;"_E"&amp;TEXT(O1165,"00000.00")&amp;"_D"&amp;VLOOKUP(R1165&amp;"-"&amp;T1165,通道清单!C:L,5,FALSE)&amp;LEFT("_____",5-LEN(VLOOKUP(R1165&amp;"-"&amp;T1165,通道清单!C:L,4,FALSE)))&amp;VLOOKUP(R1165&amp;"-"&amp;T1165,通道清单!C:L,4,FALSE)&amp;"_S"&amp;TEXT(P1165,"00000.00")&amp;"_E"&amp;TEXT(Q1165,"00000.00")</f>
        <v>CS26_BW052.80_UR____H_S28557.20_E28610.00_DL____Y_S19647.20_E19700.00</v>
      </c>
      <c r="D1165" s="29"/>
      <c r="E1165" s="29"/>
      <c r="F1165" s="29"/>
      <c r="G1165" s="29" t="s">
        <v>9199</v>
      </c>
      <c r="H1165" s="29">
        <f>VLOOKUP(G1165,开关状态表!B:I,7,FALSE)</f>
        <v>1</v>
      </c>
      <c r="I1165" s="29">
        <v>154.2</v>
      </c>
      <c r="J1165" s="161">
        <v>52.8</v>
      </c>
      <c r="K1165" s="29" t="s">
        <v>8732</v>
      </c>
      <c r="L1165" s="29"/>
      <c r="M1165" s="158" t="s">
        <v>9050</v>
      </c>
      <c r="N1165" s="156">
        <f t="shared" si="148"/>
        <v>28557.2</v>
      </c>
      <c r="O1165" s="156">
        <f t="shared" si="149"/>
        <v>28610</v>
      </c>
      <c r="P1165" s="156">
        <f t="shared" si="150"/>
        <v>19647.2</v>
      </c>
      <c r="Q1165" s="156">
        <f t="shared" si="151"/>
        <v>19700</v>
      </c>
      <c r="R1165" s="29" t="str">
        <f>VLOOKUP(VLOOKUP(G1165,开关状态表!B:H,2,FALSE),矩阵信息表!B:H,2,FALSE)</f>
        <v>CS26</v>
      </c>
      <c r="S1165" s="29" t="str">
        <f>VLOOKUP(G1165,开关状态表!B:H,5,FALSE)</f>
        <v>RH62R</v>
      </c>
      <c r="T1165" s="29" t="str">
        <f>VLOOKUP(G1165,开关状态表!B:H,6,FALSE)</f>
        <v>TY62L</v>
      </c>
      <c r="U1165" s="29">
        <f>VLOOKUP(R1165&amp;"-"&amp;S1165,通道清单!C:L,8,FALSE)</f>
        <v>207</v>
      </c>
      <c r="V1165" s="29">
        <f>VLOOKUP(R1165&amp;"-"&amp;S1165,通道清单!C:L,9,FALSE)</f>
        <v>28403</v>
      </c>
      <c r="W1165" s="29">
        <f>VLOOKUP(R1165&amp;"-"&amp;S1165,通道清单!C:L,10,FALSE)</f>
        <v>28610</v>
      </c>
      <c r="X1165" s="29">
        <f>VLOOKUP(R1165&amp;"-"&amp;T1165,通道清单!C:L,9,FALSE)</f>
        <v>19493</v>
      </c>
      <c r="Y1165" s="29">
        <f>VLOOKUP(R1165&amp;"-"&amp;T1165,通道清单!C:L,10,FALSE)</f>
        <v>19700</v>
      </c>
    </row>
    <row r="1166" ht="15" hidden="1" spans="1:25">
      <c r="A1166" s="29">
        <f t="shared" si="152"/>
        <v>1165</v>
      </c>
      <c r="B1166" s="29" t="str">
        <f t="shared" si="147"/>
        <v>CS26-1-4-[1][1]-OFF0-BW22</v>
      </c>
      <c r="C1166" s="29" t="str">
        <f>R1166&amp;"_BW"&amp;TEXT(O1166-N1166,"000.00")&amp;"_U"&amp;VLOOKUP(R1166&amp;"-"&amp;S1166,通道清单!C:L,5,FALSE)&amp;LEFT("_____",5-LEN(VLOOKUP(R1166&amp;"-"&amp;S1166,通道清单!C:L,4,FALSE)))&amp;VLOOKUP(R1166&amp;"-"&amp;S1166,通道清单!C:L,4,FALSE)&amp;"_S"&amp;TEXT(N1166,"00000.00")&amp;"_E"&amp;TEXT(O1166,"00000.00")&amp;"_D"&amp;VLOOKUP(R1166&amp;"-"&amp;T1166,通道清单!C:L,5,FALSE)&amp;LEFT("_____",5-LEN(VLOOKUP(R1166&amp;"-"&amp;T1166,通道清单!C:L,4,FALSE)))&amp;VLOOKUP(R1166&amp;"-"&amp;T1166,通道清单!C:L,4,FALSE)&amp;"_S"&amp;TEXT(P1166,"00000.00")&amp;"_E"&amp;TEXT(Q1166,"00000.00")</f>
        <v>CS26_BW022.00_UR____Y_S29780.00_E29802.00_DL____K_S18120.00_E18142.00</v>
      </c>
      <c r="D1166" s="29"/>
      <c r="E1166" s="29"/>
      <c r="F1166" s="29"/>
      <c r="G1166" s="29" t="s">
        <v>9200</v>
      </c>
      <c r="H1166" s="29">
        <f>VLOOKUP(G1166,开关状态表!B:I,7,FALSE)</f>
        <v>1</v>
      </c>
      <c r="I1166" s="29">
        <v>0</v>
      </c>
      <c r="J1166" s="161">
        <v>22</v>
      </c>
      <c r="K1166" s="29" t="s">
        <v>8732</v>
      </c>
      <c r="L1166" s="29"/>
      <c r="M1166" s="158" t="s">
        <v>9050</v>
      </c>
      <c r="N1166" s="156">
        <f t="shared" si="148"/>
        <v>29780</v>
      </c>
      <c r="O1166" s="156">
        <f t="shared" si="149"/>
        <v>29802</v>
      </c>
      <c r="P1166" s="156">
        <f t="shared" si="150"/>
        <v>18120</v>
      </c>
      <c r="Q1166" s="156">
        <f t="shared" si="151"/>
        <v>18142</v>
      </c>
      <c r="R1166" s="29" t="str">
        <f>VLOOKUP(VLOOKUP(G1166,开关状态表!B:H,2,FALSE),矩阵信息表!B:H,2,FALSE)</f>
        <v>CS26</v>
      </c>
      <c r="S1166" s="29" t="str">
        <f>VLOOKUP(G1166,开关状态表!B:H,5,FALSE)</f>
        <v>RY8R</v>
      </c>
      <c r="T1166" s="29" t="str">
        <f>VLOOKUP(G1166,开关状态表!B:H,6,FALSE)</f>
        <v>TK8L</v>
      </c>
      <c r="U1166" s="29">
        <f>VLOOKUP(R1166&amp;"-"&amp;S1166,通道清单!C:L,8,FALSE)</f>
        <v>220</v>
      </c>
      <c r="V1166" s="29">
        <f>VLOOKUP(R1166&amp;"-"&amp;S1166,通道清单!C:L,9,FALSE)</f>
        <v>29780</v>
      </c>
      <c r="W1166" s="29">
        <f>VLOOKUP(R1166&amp;"-"&amp;S1166,通道清单!C:L,10,FALSE)</f>
        <v>30000</v>
      </c>
      <c r="X1166" s="29">
        <f>VLOOKUP(R1166&amp;"-"&amp;T1166,通道清单!C:L,9,FALSE)</f>
        <v>18120</v>
      </c>
      <c r="Y1166" s="29">
        <f>VLOOKUP(R1166&amp;"-"&amp;T1166,通道清单!C:L,10,FALSE)</f>
        <v>18340</v>
      </c>
    </row>
    <row r="1167" ht="15" hidden="1" spans="1:25">
      <c r="A1167" s="29">
        <f t="shared" si="152"/>
        <v>1166</v>
      </c>
      <c r="B1167" s="29" t="str">
        <f t="shared" si="147"/>
        <v>CS26-1-4-[1][1]-OFF188-BW32</v>
      </c>
      <c r="C1167" s="29" t="str">
        <f>R1167&amp;"_BW"&amp;TEXT(O1167-N1167,"000.00")&amp;"_U"&amp;VLOOKUP(R1167&amp;"-"&amp;S1167,通道清单!C:L,5,FALSE)&amp;LEFT("_____",5-LEN(VLOOKUP(R1167&amp;"-"&amp;S1167,通道清单!C:L,4,FALSE)))&amp;VLOOKUP(R1167&amp;"-"&amp;S1167,通道清单!C:L,4,FALSE)&amp;"_S"&amp;TEXT(N1167,"00000.00")&amp;"_E"&amp;TEXT(O1167,"00000.00")&amp;"_D"&amp;VLOOKUP(R1167&amp;"-"&amp;T1167,通道清单!C:L,5,FALSE)&amp;LEFT("_____",5-LEN(VLOOKUP(R1167&amp;"-"&amp;T1167,通道清单!C:L,4,FALSE)))&amp;VLOOKUP(R1167&amp;"-"&amp;T1167,通道清单!C:L,4,FALSE)&amp;"_S"&amp;TEXT(P1167,"00000.00")&amp;"_E"&amp;TEXT(Q1167,"00000.00")</f>
        <v>CS26_BW032.00_UR____Y_S29968.00_E30000.00_DL____K_S18308.00_E18340.00</v>
      </c>
      <c r="D1167" s="29"/>
      <c r="E1167" s="29"/>
      <c r="F1167" s="29"/>
      <c r="G1167" s="29" t="s">
        <v>9200</v>
      </c>
      <c r="H1167" s="29">
        <f>VLOOKUP(G1167,开关状态表!B:I,7,FALSE)</f>
        <v>1</v>
      </c>
      <c r="I1167" s="29">
        <v>188</v>
      </c>
      <c r="J1167" s="161">
        <v>32</v>
      </c>
      <c r="K1167" s="29" t="s">
        <v>8732</v>
      </c>
      <c r="L1167" s="29"/>
      <c r="M1167" s="158" t="s">
        <v>8871</v>
      </c>
      <c r="N1167" s="156">
        <f t="shared" si="148"/>
        <v>29968</v>
      </c>
      <c r="O1167" s="156">
        <f t="shared" si="149"/>
        <v>30000</v>
      </c>
      <c r="P1167" s="156">
        <f t="shared" si="150"/>
        <v>18308</v>
      </c>
      <c r="Q1167" s="156">
        <f t="shared" si="151"/>
        <v>18340</v>
      </c>
      <c r="R1167" s="29" t="str">
        <f>VLOOKUP(VLOOKUP(G1167,开关状态表!B:H,2,FALSE),矩阵信息表!B:H,2,FALSE)</f>
        <v>CS26</v>
      </c>
      <c r="S1167" s="29" t="str">
        <f>VLOOKUP(G1167,开关状态表!B:H,5,FALSE)</f>
        <v>RY8R</v>
      </c>
      <c r="T1167" s="29" t="str">
        <f>VLOOKUP(G1167,开关状态表!B:H,6,FALSE)</f>
        <v>TK8L</v>
      </c>
      <c r="U1167" s="29">
        <f>VLOOKUP(R1167&amp;"-"&amp;S1167,通道清单!C:L,8,FALSE)</f>
        <v>220</v>
      </c>
      <c r="V1167" s="29">
        <f>VLOOKUP(R1167&amp;"-"&amp;S1167,通道清单!C:L,9,FALSE)</f>
        <v>29780</v>
      </c>
      <c r="W1167" s="29">
        <f>VLOOKUP(R1167&amp;"-"&amp;S1167,通道清单!C:L,10,FALSE)</f>
        <v>30000</v>
      </c>
      <c r="X1167" s="29">
        <f>VLOOKUP(R1167&amp;"-"&amp;T1167,通道清单!C:L,9,FALSE)</f>
        <v>18120</v>
      </c>
      <c r="Y1167" s="29">
        <f>VLOOKUP(R1167&amp;"-"&amp;T1167,通道清单!C:L,10,FALSE)</f>
        <v>18340</v>
      </c>
    </row>
    <row r="1168" ht="15" hidden="1" spans="1:25">
      <c r="A1168" s="29">
        <f t="shared" si="152"/>
        <v>1167</v>
      </c>
      <c r="B1168" s="29" t="str">
        <f t="shared" si="147"/>
        <v>CS26-1-4-[1][1]-OFF161.6-BW26.4</v>
      </c>
      <c r="C1168" s="29" t="str">
        <f>R1168&amp;"_BW"&amp;TEXT(O1168-N1168,"000.00")&amp;"_U"&amp;VLOOKUP(R1168&amp;"-"&amp;S1168,通道清单!C:L,5,FALSE)&amp;LEFT("_____",5-LEN(VLOOKUP(R1168&amp;"-"&amp;S1168,通道清单!C:L,4,FALSE)))&amp;VLOOKUP(R1168&amp;"-"&amp;S1168,通道清单!C:L,4,FALSE)&amp;"_S"&amp;TEXT(N1168,"00000.00")&amp;"_E"&amp;TEXT(O1168,"00000.00")&amp;"_D"&amp;VLOOKUP(R1168&amp;"-"&amp;T1168,通道清单!C:L,5,FALSE)&amp;LEFT("_____",5-LEN(VLOOKUP(R1168&amp;"-"&amp;T1168,通道清单!C:L,4,FALSE)))&amp;VLOOKUP(R1168&amp;"-"&amp;T1168,通道清单!C:L,4,FALSE)&amp;"_S"&amp;TEXT(P1168,"00000.00")&amp;"_E"&amp;TEXT(Q1168,"00000.00")</f>
        <v>CS26_BW026.40_UR____Y_S29941.60_E29968.00_DL____K_S18281.60_E18308.00</v>
      </c>
      <c r="D1168" s="29"/>
      <c r="E1168" s="29"/>
      <c r="F1168" s="29"/>
      <c r="G1168" s="29" t="s">
        <v>9200</v>
      </c>
      <c r="H1168" s="29">
        <f>VLOOKUP(G1168,开关状态表!B:I,7,FALSE)</f>
        <v>1</v>
      </c>
      <c r="I1168" s="29">
        <v>161.6</v>
      </c>
      <c r="J1168" s="161">
        <v>26.4</v>
      </c>
      <c r="K1168" s="29" t="s">
        <v>8732</v>
      </c>
      <c r="L1168" s="29"/>
      <c r="M1168" s="158" t="s">
        <v>8871</v>
      </c>
      <c r="N1168" s="156">
        <f t="shared" si="148"/>
        <v>29941.6</v>
      </c>
      <c r="O1168" s="156">
        <f t="shared" si="149"/>
        <v>29968</v>
      </c>
      <c r="P1168" s="156">
        <f t="shared" si="150"/>
        <v>18281.6</v>
      </c>
      <c r="Q1168" s="156">
        <f t="shared" si="151"/>
        <v>18308</v>
      </c>
      <c r="R1168" s="29" t="str">
        <f>VLOOKUP(VLOOKUP(G1168,开关状态表!B:H,2,FALSE),矩阵信息表!B:H,2,FALSE)</f>
        <v>CS26</v>
      </c>
      <c r="S1168" s="29" t="str">
        <f>VLOOKUP(G1168,开关状态表!B:H,5,FALSE)</f>
        <v>RY8R</v>
      </c>
      <c r="T1168" s="29" t="str">
        <f>VLOOKUP(G1168,开关状态表!B:H,6,FALSE)</f>
        <v>TK8L</v>
      </c>
      <c r="U1168" s="29">
        <f>VLOOKUP(R1168&amp;"-"&amp;S1168,通道清单!C:L,8,FALSE)</f>
        <v>220</v>
      </c>
      <c r="V1168" s="29">
        <f>VLOOKUP(R1168&amp;"-"&amp;S1168,通道清单!C:L,9,FALSE)</f>
        <v>29780</v>
      </c>
      <c r="W1168" s="29">
        <f>VLOOKUP(R1168&amp;"-"&amp;S1168,通道清单!C:L,10,FALSE)</f>
        <v>30000</v>
      </c>
      <c r="X1168" s="29">
        <f>VLOOKUP(R1168&amp;"-"&amp;T1168,通道清单!C:L,9,FALSE)</f>
        <v>18120</v>
      </c>
      <c r="Y1168" s="29">
        <f>VLOOKUP(R1168&amp;"-"&amp;T1168,通道清单!C:L,10,FALSE)</f>
        <v>18340</v>
      </c>
    </row>
    <row r="1169" ht="15" hidden="1" spans="1:25">
      <c r="A1169" s="29">
        <f t="shared" si="152"/>
        <v>1168</v>
      </c>
      <c r="B1169" s="29" t="str">
        <f t="shared" si="147"/>
        <v>CS26-1-4-[2][2]-OFF161.6-BW26.4</v>
      </c>
      <c r="C1169" s="29" t="str">
        <f>R1169&amp;"_BW"&amp;TEXT(O1169-N1169,"000.00")&amp;"_U"&amp;VLOOKUP(R1169&amp;"-"&amp;S1169,通道清单!C:L,5,FALSE)&amp;LEFT("_____",5-LEN(VLOOKUP(R1169&amp;"-"&amp;S1169,通道清单!C:L,4,FALSE)))&amp;VLOOKUP(R1169&amp;"-"&amp;S1169,通道清单!C:L,4,FALSE)&amp;"_S"&amp;TEXT(N1169,"00000.00")&amp;"_E"&amp;TEXT(O1169,"00000.00")&amp;"_D"&amp;VLOOKUP(R1169&amp;"-"&amp;T1169,通道清单!C:L,5,FALSE)&amp;LEFT("_____",5-LEN(VLOOKUP(R1169&amp;"-"&amp;T1169,通道清单!C:L,4,FALSE)))&amp;VLOOKUP(R1169&amp;"-"&amp;T1169,通道清单!C:L,4,FALSE)&amp;"_S"&amp;TEXT(P1169,"00000.00")&amp;"_E"&amp;TEXT(Q1169,"00000.00")</f>
        <v>CS26_BW026.40_UR____Y_S29691.60_E29718.00_DL____K_S18701.60_E18728.00</v>
      </c>
      <c r="D1169" s="29"/>
      <c r="E1169" s="29"/>
      <c r="F1169" s="29"/>
      <c r="G1169" s="29" t="s">
        <v>9201</v>
      </c>
      <c r="H1169" s="29">
        <f>VLOOKUP(G1169,开关状态表!B:I,7,FALSE)</f>
        <v>1</v>
      </c>
      <c r="I1169" s="29">
        <v>161.6</v>
      </c>
      <c r="J1169" s="161">
        <v>26.4</v>
      </c>
      <c r="K1169" s="29" t="s">
        <v>8732</v>
      </c>
      <c r="L1169" s="29"/>
      <c r="M1169" s="158" t="s">
        <v>8871</v>
      </c>
      <c r="N1169" s="156">
        <f t="shared" si="148"/>
        <v>29691.6</v>
      </c>
      <c r="O1169" s="156">
        <f t="shared" si="149"/>
        <v>29718</v>
      </c>
      <c r="P1169" s="156">
        <f t="shared" si="150"/>
        <v>18701.6</v>
      </c>
      <c r="Q1169" s="156">
        <f t="shared" si="151"/>
        <v>18728</v>
      </c>
      <c r="R1169" s="29" t="str">
        <f>VLOOKUP(VLOOKUP(G1169,开关状态表!B:H,2,FALSE),矩阵信息表!B:H,2,FALSE)</f>
        <v>CS26</v>
      </c>
      <c r="S1169" s="29" t="str">
        <f>VLOOKUP(G1169,开关状态表!B:H,5,FALSE)</f>
        <v>RY15R</v>
      </c>
      <c r="T1169" s="29" t="str">
        <f>VLOOKUP(G1169,开关状态表!B:H,6,FALSE)</f>
        <v>TK15L</v>
      </c>
      <c r="U1169" s="29">
        <f>VLOOKUP(R1169&amp;"-"&amp;S1169,通道清单!C:L,8,FALSE)</f>
        <v>220</v>
      </c>
      <c r="V1169" s="29">
        <f>VLOOKUP(R1169&amp;"-"&amp;S1169,通道清单!C:L,9,FALSE)</f>
        <v>29530</v>
      </c>
      <c r="W1169" s="29">
        <f>VLOOKUP(R1169&amp;"-"&amp;S1169,通道清单!C:L,10,FALSE)</f>
        <v>29750</v>
      </c>
      <c r="X1169" s="29">
        <f>VLOOKUP(R1169&amp;"-"&amp;T1169,通道清单!C:L,9,FALSE)</f>
        <v>18540</v>
      </c>
      <c r="Y1169" s="29">
        <f>VLOOKUP(R1169&amp;"-"&amp;T1169,通道清单!C:L,10,FALSE)</f>
        <v>18760</v>
      </c>
    </row>
    <row r="1170" ht="15" hidden="1" spans="1:25">
      <c r="A1170" s="29">
        <f t="shared" si="152"/>
        <v>1169</v>
      </c>
      <c r="B1170" s="29" t="str">
        <f t="shared" si="147"/>
        <v>CS26-1-4-[2][2]-OFF188-BW32</v>
      </c>
      <c r="C1170" s="29" t="str">
        <f>R1170&amp;"_BW"&amp;TEXT(O1170-N1170,"000.00")&amp;"_U"&amp;VLOOKUP(R1170&amp;"-"&amp;S1170,通道清单!C:L,5,FALSE)&amp;LEFT("_____",5-LEN(VLOOKUP(R1170&amp;"-"&amp;S1170,通道清单!C:L,4,FALSE)))&amp;VLOOKUP(R1170&amp;"-"&amp;S1170,通道清单!C:L,4,FALSE)&amp;"_S"&amp;TEXT(N1170,"00000.00")&amp;"_E"&amp;TEXT(O1170,"00000.00")&amp;"_D"&amp;VLOOKUP(R1170&amp;"-"&amp;T1170,通道清单!C:L,5,FALSE)&amp;LEFT("_____",5-LEN(VLOOKUP(R1170&amp;"-"&amp;T1170,通道清单!C:L,4,FALSE)))&amp;VLOOKUP(R1170&amp;"-"&amp;T1170,通道清单!C:L,4,FALSE)&amp;"_S"&amp;TEXT(P1170,"00000.00")&amp;"_E"&amp;TEXT(Q1170,"00000.00")</f>
        <v>CS26_BW032.00_UR____Y_S29718.00_E29750.00_DL____K_S18728.00_E18760.00</v>
      </c>
      <c r="D1170" s="29"/>
      <c r="E1170" s="29"/>
      <c r="F1170" s="29"/>
      <c r="G1170" s="29" t="s">
        <v>9201</v>
      </c>
      <c r="H1170" s="29">
        <f>VLOOKUP(G1170,开关状态表!B:I,7,FALSE)</f>
        <v>1</v>
      </c>
      <c r="I1170" s="29">
        <v>188</v>
      </c>
      <c r="J1170" s="161">
        <v>32</v>
      </c>
      <c r="K1170" s="29" t="s">
        <v>8732</v>
      </c>
      <c r="L1170" s="29"/>
      <c r="M1170" s="158" t="s">
        <v>8871</v>
      </c>
      <c r="N1170" s="156">
        <f t="shared" si="148"/>
        <v>29718</v>
      </c>
      <c r="O1170" s="156">
        <f t="shared" si="149"/>
        <v>29750</v>
      </c>
      <c r="P1170" s="156">
        <f t="shared" si="150"/>
        <v>18728</v>
      </c>
      <c r="Q1170" s="156">
        <f t="shared" si="151"/>
        <v>18760</v>
      </c>
      <c r="R1170" s="29" t="str">
        <f>VLOOKUP(VLOOKUP(G1170,开关状态表!B:H,2,FALSE),矩阵信息表!B:H,2,FALSE)</f>
        <v>CS26</v>
      </c>
      <c r="S1170" s="29" t="str">
        <f>VLOOKUP(G1170,开关状态表!B:H,5,FALSE)</f>
        <v>RY15R</v>
      </c>
      <c r="T1170" s="29" t="str">
        <f>VLOOKUP(G1170,开关状态表!B:H,6,FALSE)</f>
        <v>TK15L</v>
      </c>
      <c r="U1170" s="29">
        <f>VLOOKUP(R1170&amp;"-"&amp;S1170,通道清单!C:L,8,FALSE)</f>
        <v>220</v>
      </c>
      <c r="V1170" s="29">
        <f>VLOOKUP(R1170&amp;"-"&amp;S1170,通道清单!C:L,9,FALSE)</f>
        <v>29530</v>
      </c>
      <c r="W1170" s="29">
        <f>VLOOKUP(R1170&amp;"-"&amp;S1170,通道清单!C:L,10,FALSE)</f>
        <v>29750</v>
      </c>
      <c r="X1170" s="29">
        <f>VLOOKUP(R1170&amp;"-"&amp;T1170,通道清单!C:L,9,FALSE)</f>
        <v>18540</v>
      </c>
      <c r="Y1170" s="29">
        <f>VLOOKUP(R1170&amp;"-"&amp;T1170,通道清单!C:L,10,FALSE)</f>
        <v>18760</v>
      </c>
    </row>
    <row r="1171" ht="15" hidden="1" spans="1:25">
      <c r="A1171" s="29">
        <f t="shared" si="152"/>
        <v>1170</v>
      </c>
      <c r="B1171" s="29" t="str">
        <f t="shared" si="147"/>
        <v>CS26-1-4-[2][2]-OFF0-BW22</v>
      </c>
      <c r="C1171" s="29" t="str">
        <f>R1171&amp;"_BW"&amp;TEXT(O1171-N1171,"000.00")&amp;"_U"&amp;VLOOKUP(R1171&amp;"-"&amp;S1171,通道清单!C:L,5,FALSE)&amp;LEFT("_____",5-LEN(VLOOKUP(R1171&amp;"-"&amp;S1171,通道清单!C:L,4,FALSE)))&amp;VLOOKUP(R1171&amp;"-"&amp;S1171,通道清单!C:L,4,FALSE)&amp;"_S"&amp;TEXT(N1171,"00000.00")&amp;"_E"&amp;TEXT(O1171,"00000.00")&amp;"_D"&amp;VLOOKUP(R1171&amp;"-"&amp;T1171,通道清单!C:L,5,FALSE)&amp;LEFT("_____",5-LEN(VLOOKUP(R1171&amp;"-"&amp;T1171,通道清单!C:L,4,FALSE)))&amp;VLOOKUP(R1171&amp;"-"&amp;T1171,通道清单!C:L,4,FALSE)&amp;"_S"&amp;TEXT(P1171,"00000.00")&amp;"_E"&amp;TEXT(Q1171,"00000.00")</f>
        <v>CS26_BW022.00_UR____Y_S29530.00_E29552.00_DL____K_S18540.00_E18562.00</v>
      </c>
      <c r="D1171" s="29"/>
      <c r="E1171" s="29"/>
      <c r="F1171" s="29"/>
      <c r="G1171" s="29" t="s">
        <v>9201</v>
      </c>
      <c r="H1171" s="29">
        <f>VLOOKUP(G1171,开关状态表!B:I,7,FALSE)</f>
        <v>1</v>
      </c>
      <c r="I1171" s="29">
        <v>0</v>
      </c>
      <c r="J1171" s="161">
        <v>22</v>
      </c>
      <c r="K1171" s="29" t="s">
        <v>8732</v>
      </c>
      <c r="L1171" s="29"/>
      <c r="M1171" s="158" t="s">
        <v>9050</v>
      </c>
      <c r="N1171" s="156">
        <f t="shared" si="148"/>
        <v>29530</v>
      </c>
      <c r="O1171" s="156">
        <f t="shared" si="149"/>
        <v>29552</v>
      </c>
      <c r="P1171" s="156">
        <f t="shared" si="150"/>
        <v>18540</v>
      </c>
      <c r="Q1171" s="156">
        <f t="shared" si="151"/>
        <v>18562</v>
      </c>
      <c r="R1171" s="29" t="str">
        <f>VLOOKUP(VLOOKUP(G1171,开关状态表!B:H,2,FALSE),矩阵信息表!B:H,2,FALSE)</f>
        <v>CS26</v>
      </c>
      <c r="S1171" s="29" t="str">
        <f>VLOOKUP(G1171,开关状态表!B:H,5,FALSE)</f>
        <v>RY15R</v>
      </c>
      <c r="T1171" s="29" t="str">
        <f>VLOOKUP(G1171,开关状态表!B:H,6,FALSE)</f>
        <v>TK15L</v>
      </c>
      <c r="U1171" s="29">
        <f>VLOOKUP(R1171&amp;"-"&amp;S1171,通道清单!C:L,8,FALSE)</f>
        <v>220</v>
      </c>
      <c r="V1171" s="29">
        <f>VLOOKUP(R1171&amp;"-"&amp;S1171,通道清单!C:L,9,FALSE)</f>
        <v>29530</v>
      </c>
      <c r="W1171" s="29">
        <f>VLOOKUP(R1171&amp;"-"&amp;S1171,通道清单!C:L,10,FALSE)</f>
        <v>29750</v>
      </c>
      <c r="X1171" s="29">
        <f>VLOOKUP(R1171&amp;"-"&amp;T1171,通道清单!C:L,9,FALSE)</f>
        <v>18540</v>
      </c>
      <c r="Y1171" s="29">
        <f>VLOOKUP(R1171&amp;"-"&amp;T1171,通道清单!C:L,10,FALSE)</f>
        <v>18760</v>
      </c>
    </row>
    <row r="1172" ht="15" hidden="1" spans="1:25">
      <c r="A1172" s="29">
        <f t="shared" si="152"/>
        <v>1171</v>
      </c>
      <c r="B1172" s="29" t="str">
        <f t="shared" si="147"/>
        <v>CS26-1-4-[5][5]-OFF0-BW22</v>
      </c>
      <c r="C1172" s="29" t="str">
        <f>R1172&amp;"_BW"&amp;TEXT(O1172-N1172,"000.00")&amp;"_U"&amp;VLOOKUP(R1172&amp;"-"&amp;S1172,通道清单!C:L,5,FALSE)&amp;LEFT("_____",5-LEN(VLOOKUP(R1172&amp;"-"&amp;S1172,通道清单!C:L,4,FALSE)))&amp;VLOOKUP(R1172&amp;"-"&amp;S1172,通道清单!C:L,4,FALSE)&amp;"_S"&amp;TEXT(N1172,"00000.00")&amp;"_E"&amp;TEXT(O1172,"00000.00")&amp;"_D"&amp;VLOOKUP(R1172&amp;"-"&amp;T1172,通道清单!C:L,5,FALSE)&amp;LEFT("_____",5-LEN(VLOOKUP(R1172&amp;"-"&amp;T1172,通道清单!C:L,4,FALSE)))&amp;VLOOKUP(R1172&amp;"-"&amp;T1172,通道清单!C:L,4,FALSE)&amp;"_S"&amp;TEXT(P1172,"00000.00")&amp;"_E"&amp;TEXT(Q1172,"00000.00")</f>
        <v>CS26_BW022.00_UL____Y_S29780.00_E29802.00_DR____K_S18120.00_E18142.00</v>
      </c>
      <c r="D1172" s="29"/>
      <c r="E1172" s="29"/>
      <c r="F1172" s="29"/>
      <c r="G1172" s="29" t="s">
        <v>9202</v>
      </c>
      <c r="H1172" s="29">
        <f>VLOOKUP(G1172,开关状态表!B:I,7,FALSE)</f>
        <v>1</v>
      </c>
      <c r="I1172" s="29">
        <v>0</v>
      </c>
      <c r="J1172" s="161">
        <v>22</v>
      </c>
      <c r="K1172" s="29" t="s">
        <v>8732</v>
      </c>
      <c r="L1172" s="29"/>
      <c r="M1172" s="158" t="s">
        <v>9050</v>
      </c>
      <c r="N1172" s="156">
        <f t="shared" si="148"/>
        <v>29780</v>
      </c>
      <c r="O1172" s="156">
        <f t="shared" si="149"/>
        <v>29802</v>
      </c>
      <c r="P1172" s="156">
        <f t="shared" si="150"/>
        <v>18120</v>
      </c>
      <c r="Q1172" s="156">
        <f t="shared" si="151"/>
        <v>18142</v>
      </c>
      <c r="R1172" s="29" t="str">
        <f>VLOOKUP(VLOOKUP(G1172,开关状态表!B:H,2,FALSE),矩阵信息表!B:H,2,FALSE)</f>
        <v>CS26</v>
      </c>
      <c r="S1172" s="29" t="str">
        <f>VLOOKUP(G1172,开关状态表!B:H,5,FALSE)</f>
        <v>RY16L</v>
      </c>
      <c r="T1172" s="29" t="str">
        <f>VLOOKUP(G1172,开关状态表!B:H,6,FALSE)</f>
        <v>TK16R</v>
      </c>
      <c r="U1172" s="29">
        <f>VLOOKUP(R1172&amp;"-"&amp;S1172,通道清单!C:L,8,FALSE)</f>
        <v>220</v>
      </c>
      <c r="V1172" s="29">
        <f>VLOOKUP(R1172&amp;"-"&amp;S1172,通道清单!C:L,9,FALSE)</f>
        <v>29780</v>
      </c>
      <c r="W1172" s="29">
        <f>VLOOKUP(R1172&amp;"-"&amp;S1172,通道清单!C:L,10,FALSE)</f>
        <v>30000</v>
      </c>
      <c r="X1172" s="29">
        <f>VLOOKUP(R1172&amp;"-"&amp;T1172,通道清单!C:L,9,FALSE)</f>
        <v>18120</v>
      </c>
      <c r="Y1172" s="29">
        <f>VLOOKUP(R1172&amp;"-"&amp;T1172,通道清单!C:L,10,FALSE)</f>
        <v>18340</v>
      </c>
    </row>
    <row r="1173" ht="15" hidden="1" spans="1:25">
      <c r="A1173" s="29">
        <f t="shared" si="152"/>
        <v>1172</v>
      </c>
      <c r="B1173" s="29" t="str">
        <f t="shared" si="147"/>
        <v>CS26-1-4-[5][5]-OFF161.6-BW26.4</v>
      </c>
      <c r="C1173" s="29" t="str">
        <f>R1173&amp;"_BW"&amp;TEXT(O1173-N1173,"000.00")&amp;"_U"&amp;VLOOKUP(R1173&amp;"-"&amp;S1173,通道清单!C:L,5,FALSE)&amp;LEFT("_____",5-LEN(VLOOKUP(R1173&amp;"-"&amp;S1173,通道清单!C:L,4,FALSE)))&amp;VLOOKUP(R1173&amp;"-"&amp;S1173,通道清单!C:L,4,FALSE)&amp;"_S"&amp;TEXT(N1173,"00000.00")&amp;"_E"&amp;TEXT(O1173,"00000.00")&amp;"_D"&amp;VLOOKUP(R1173&amp;"-"&amp;T1173,通道清单!C:L,5,FALSE)&amp;LEFT("_____",5-LEN(VLOOKUP(R1173&amp;"-"&amp;T1173,通道清单!C:L,4,FALSE)))&amp;VLOOKUP(R1173&amp;"-"&amp;T1173,通道清单!C:L,4,FALSE)&amp;"_S"&amp;TEXT(P1173,"00000.00")&amp;"_E"&amp;TEXT(Q1173,"00000.00")</f>
        <v>CS26_BW026.40_UL____Y_S29941.60_E29968.00_DR____K_S18281.60_E18308.00</v>
      </c>
      <c r="D1173" s="29"/>
      <c r="E1173" s="29"/>
      <c r="F1173" s="29"/>
      <c r="G1173" s="29" t="s">
        <v>9202</v>
      </c>
      <c r="H1173" s="29">
        <f>VLOOKUP(G1173,开关状态表!B:I,7,FALSE)</f>
        <v>1</v>
      </c>
      <c r="I1173" s="29">
        <v>161.6</v>
      </c>
      <c r="J1173" s="161">
        <v>26.4</v>
      </c>
      <c r="K1173" s="29" t="s">
        <v>8732</v>
      </c>
      <c r="L1173" s="29"/>
      <c r="M1173" s="158" t="s">
        <v>8871</v>
      </c>
      <c r="N1173" s="156">
        <f t="shared" si="148"/>
        <v>29941.6</v>
      </c>
      <c r="O1173" s="156">
        <f t="shared" si="149"/>
        <v>29968</v>
      </c>
      <c r="P1173" s="156">
        <f t="shared" si="150"/>
        <v>18281.6</v>
      </c>
      <c r="Q1173" s="156">
        <f t="shared" si="151"/>
        <v>18308</v>
      </c>
      <c r="R1173" s="29" t="str">
        <f>VLOOKUP(VLOOKUP(G1173,开关状态表!B:H,2,FALSE),矩阵信息表!B:H,2,FALSE)</f>
        <v>CS26</v>
      </c>
      <c r="S1173" s="29" t="str">
        <f>VLOOKUP(G1173,开关状态表!B:H,5,FALSE)</f>
        <v>RY16L</v>
      </c>
      <c r="T1173" s="29" t="str">
        <f>VLOOKUP(G1173,开关状态表!B:H,6,FALSE)</f>
        <v>TK16R</v>
      </c>
      <c r="U1173" s="29">
        <f>VLOOKUP(R1173&amp;"-"&amp;S1173,通道清单!C:L,8,FALSE)</f>
        <v>220</v>
      </c>
      <c r="V1173" s="29">
        <f>VLOOKUP(R1173&amp;"-"&amp;S1173,通道清单!C:L,9,FALSE)</f>
        <v>29780</v>
      </c>
      <c r="W1173" s="29">
        <f>VLOOKUP(R1173&amp;"-"&amp;S1173,通道清单!C:L,10,FALSE)</f>
        <v>30000</v>
      </c>
      <c r="X1173" s="29">
        <f>VLOOKUP(R1173&amp;"-"&amp;T1173,通道清单!C:L,9,FALSE)</f>
        <v>18120</v>
      </c>
      <c r="Y1173" s="29">
        <f>VLOOKUP(R1173&amp;"-"&amp;T1173,通道清单!C:L,10,FALSE)</f>
        <v>18340</v>
      </c>
    </row>
    <row r="1174" ht="15" hidden="1" spans="1:25">
      <c r="A1174" s="29">
        <f t="shared" si="152"/>
        <v>1173</v>
      </c>
      <c r="B1174" s="29" t="str">
        <f t="shared" si="147"/>
        <v>CS26-1-4-[5][5]-OFF188-BW32</v>
      </c>
      <c r="C1174" s="29" t="str">
        <f>R1174&amp;"_BW"&amp;TEXT(O1174-N1174,"000.00")&amp;"_U"&amp;VLOOKUP(R1174&amp;"-"&amp;S1174,通道清单!C:L,5,FALSE)&amp;LEFT("_____",5-LEN(VLOOKUP(R1174&amp;"-"&amp;S1174,通道清单!C:L,4,FALSE)))&amp;VLOOKUP(R1174&amp;"-"&amp;S1174,通道清单!C:L,4,FALSE)&amp;"_S"&amp;TEXT(N1174,"00000.00")&amp;"_E"&amp;TEXT(O1174,"00000.00")&amp;"_D"&amp;VLOOKUP(R1174&amp;"-"&amp;T1174,通道清单!C:L,5,FALSE)&amp;LEFT("_____",5-LEN(VLOOKUP(R1174&amp;"-"&amp;T1174,通道清单!C:L,4,FALSE)))&amp;VLOOKUP(R1174&amp;"-"&amp;T1174,通道清单!C:L,4,FALSE)&amp;"_S"&amp;TEXT(P1174,"00000.00")&amp;"_E"&amp;TEXT(Q1174,"00000.00")</f>
        <v>CS26_BW032.00_UL____Y_S29968.00_E30000.00_DR____K_S18308.00_E18340.00</v>
      </c>
      <c r="D1174" s="29"/>
      <c r="E1174" s="29"/>
      <c r="F1174" s="29"/>
      <c r="G1174" s="29" t="s">
        <v>9202</v>
      </c>
      <c r="H1174" s="29">
        <f>VLOOKUP(G1174,开关状态表!B:I,7,FALSE)</f>
        <v>1</v>
      </c>
      <c r="I1174" s="29">
        <v>188</v>
      </c>
      <c r="J1174" s="161">
        <v>32</v>
      </c>
      <c r="K1174" s="29" t="s">
        <v>8732</v>
      </c>
      <c r="L1174" s="29"/>
      <c r="M1174" s="158" t="s">
        <v>8871</v>
      </c>
      <c r="N1174" s="156">
        <f t="shared" si="148"/>
        <v>29968</v>
      </c>
      <c r="O1174" s="156">
        <f t="shared" si="149"/>
        <v>30000</v>
      </c>
      <c r="P1174" s="156">
        <f t="shared" si="150"/>
        <v>18308</v>
      </c>
      <c r="Q1174" s="156">
        <f t="shared" si="151"/>
        <v>18340</v>
      </c>
      <c r="R1174" s="29" t="str">
        <f>VLOOKUP(VLOOKUP(G1174,开关状态表!B:H,2,FALSE),矩阵信息表!B:H,2,FALSE)</f>
        <v>CS26</v>
      </c>
      <c r="S1174" s="29" t="str">
        <f>VLOOKUP(G1174,开关状态表!B:H,5,FALSE)</f>
        <v>RY16L</v>
      </c>
      <c r="T1174" s="29" t="str">
        <f>VLOOKUP(G1174,开关状态表!B:H,6,FALSE)</f>
        <v>TK16R</v>
      </c>
      <c r="U1174" s="29">
        <f>VLOOKUP(R1174&amp;"-"&amp;S1174,通道清单!C:L,8,FALSE)</f>
        <v>220</v>
      </c>
      <c r="V1174" s="29">
        <f>VLOOKUP(R1174&amp;"-"&amp;S1174,通道清单!C:L,9,FALSE)</f>
        <v>29780</v>
      </c>
      <c r="W1174" s="29">
        <f>VLOOKUP(R1174&amp;"-"&amp;S1174,通道清单!C:L,10,FALSE)</f>
        <v>30000</v>
      </c>
      <c r="X1174" s="29">
        <f>VLOOKUP(R1174&amp;"-"&amp;T1174,通道清单!C:L,9,FALSE)</f>
        <v>18120</v>
      </c>
      <c r="Y1174" s="29">
        <f>VLOOKUP(R1174&amp;"-"&amp;T1174,通道清单!C:L,10,FALSE)</f>
        <v>18340</v>
      </c>
    </row>
    <row r="1175" ht="15" hidden="1" spans="1:25">
      <c r="A1175" s="29">
        <f t="shared" si="152"/>
        <v>1174</v>
      </c>
      <c r="B1175" s="29" t="str">
        <f t="shared" si="147"/>
        <v>CS26-1-4-[6][6]-OFF26.4-BW22</v>
      </c>
      <c r="C1175" s="29" t="str">
        <f>R1175&amp;"_BW"&amp;TEXT(O1175-N1175,"000.00")&amp;"_U"&amp;VLOOKUP(R1175&amp;"-"&amp;S1175,通道清单!C:L,5,FALSE)&amp;LEFT("_____",5-LEN(VLOOKUP(R1175&amp;"-"&amp;S1175,通道清单!C:L,4,FALSE)))&amp;VLOOKUP(R1175&amp;"-"&amp;S1175,通道清单!C:L,4,FALSE)&amp;"_S"&amp;TEXT(N1175,"00000.00")&amp;"_E"&amp;TEXT(O1175,"00000.00")&amp;"_D"&amp;VLOOKUP(R1175&amp;"-"&amp;T1175,通道清单!C:L,5,FALSE)&amp;LEFT("_____",5-LEN(VLOOKUP(R1175&amp;"-"&amp;T1175,通道清单!C:L,4,FALSE)))&amp;VLOOKUP(R1175&amp;"-"&amp;T1175,通道清单!C:L,4,FALSE)&amp;"_S"&amp;TEXT(P1175,"00000.00")&amp;"_E"&amp;TEXT(Q1175,"00000.00")</f>
        <v>CS26_BW022.00_UL____Y_S29806.40_E29828.40_DR____K_S18816.40_E18838.40</v>
      </c>
      <c r="D1175" s="29"/>
      <c r="E1175" s="29"/>
      <c r="F1175" s="29"/>
      <c r="G1175" s="29" t="s">
        <v>9203</v>
      </c>
      <c r="H1175" s="29">
        <f>VLOOKUP(G1175,开关状态表!B:I,7,FALSE)</f>
        <v>1</v>
      </c>
      <c r="I1175" s="29">
        <v>26.4</v>
      </c>
      <c r="J1175" s="161">
        <v>22</v>
      </c>
      <c r="K1175" s="29" t="s">
        <v>8732</v>
      </c>
      <c r="L1175" s="29"/>
      <c r="M1175" s="158" t="s">
        <v>9050</v>
      </c>
      <c r="N1175" s="156">
        <f t="shared" si="148"/>
        <v>29806.4</v>
      </c>
      <c r="O1175" s="156">
        <f t="shared" si="149"/>
        <v>29828.4</v>
      </c>
      <c r="P1175" s="156">
        <f t="shared" si="150"/>
        <v>18816.4</v>
      </c>
      <c r="Q1175" s="156">
        <f t="shared" si="151"/>
        <v>18838.4</v>
      </c>
      <c r="R1175" s="29" t="str">
        <f>VLOOKUP(VLOOKUP(G1175,开关状态表!B:H,2,FALSE),矩阵信息表!B:H,2,FALSE)</f>
        <v>CS26</v>
      </c>
      <c r="S1175" s="29" t="str">
        <f>VLOOKUP(G1175,开关状态表!B:H,5,FALSE)</f>
        <v>RY20L</v>
      </c>
      <c r="T1175" s="29" t="str">
        <f>VLOOKUP(G1175,开关状态表!B:H,6,FALSE)</f>
        <v>TK20R</v>
      </c>
      <c r="U1175" s="29">
        <f>VLOOKUP(R1175&amp;"-"&amp;S1175,通道清单!C:L,8,FALSE)</f>
        <v>220</v>
      </c>
      <c r="V1175" s="29">
        <f>VLOOKUP(R1175&amp;"-"&amp;S1175,通道清单!C:L,9,FALSE)</f>
        <v>29780</v>
      </c>
      <c r="W1175" s="29">
        <f>VLOOKUP(R1175&amp;"-"&amp;S1175,通道清单!C:L,10,FALSE)</f>
        <v>30000</v>
      </c>
      <c r="X1175" s="29">
        <f>VLOOKUP(R1175&amp;"-"&amp;T1175,通道清单!C:L,9,FALSE)</f>
        <v>18790</v>
      </c>
      <c r="Y1175" s="29">
        <f>VLOOKUP(R1175&amp;"-"&amp;T1175,通道清单!C:L,10,FALSE)</f>
        <v>19010</v>
      </c>
    </row>
    <row r="1176" ht="15" hidden="1" spans="1:25">
      <c r="A1176" s="29">
        <f t="shared" si="152"/>
        <v>1175</v>
      </c>
      <c r="B1176" s="29" t="str">
        <f t="shared" si="147"/>
        <v>CS26-1-4-[6][6]-OFF188-BW32</v>
      </c>
      <c r="C1176" s="29" t="str">
        <f>R1176&amp;"_BW"&amp;TEXT(O1176-N1176,"000.00")&amp;"_U"&amp;VLOOKUP(R1176&amp;"-"&amp;S1176,通道清单!C:L,5,FALSE)&amp;LEFT("_____",5-LEN(VLOOKUP(R1176&amp;"-"&amp;S1176,通道清单!C:L,4,FALSE)))&amp;VLOOKUP(R1176&amp;"-"&amp;S1176,通道清单!C:L,4,FALSE)&amp;"_S"&amp;TEXT(N1176,"00000.00")&amp;"_E"&amp;TEXT(O1176,"00000.00")&amp;"_D"&amp;VLOOKUP(R1176&amp;"-"&amp;T1176,通道清单!C:L,5,FALSE)&amp;LEFT("_____",5-LEN(VLOOKUP(R1176&amp;"-"&amp;T1176,通道清单!C:L,4,FALSE)))&amp;VLOOKUP(R1176&amp;"-"&amp;T1176,通道清单!C:L,4,FALSE)&amp;"_S"&amp;TEXT(P1176,"00000.00")&amp;"_E"&amp;TEXT(Q1176,"00000.00")</f>
        <v>CS26_BW032.00_UL____Y_S29968.00_E30000.00_DR____K_S18978.00_E19010.00</v>
      </c>
      <c r="D1176" s="29"/>
      <c r="E1176" s="29"/>
      <c r="F1176" s="29"/>
      <c r="G1176" s="29" t="s">
        <v>9203</v>
      </c>
      <c r="H1176" s="29">
        <f>VLOOKUP(G1176,开关状态表!B:I,7,FALSE)</f>
        <v>1</v>
      </c>
      <c r="I1176" s="29">
        <v>188</v>
      </c>
      <c r="J1176" s="161">
        <v>32</v>
      </c>
      <c r="K1176" s="29" t="s">
        <v>8732</v>
      </c>
      <c r="L1176" s="29"/>
      <c r="M1176" s="158" t="s">
        <v>8871</v>
      </c>
      <c r="N1176" s="156">
        <f t="shared" si="148"/>
        <v>29968</v>
      </c>
      <c r="O1176" s="156">
        <f t="shared" si="149"/>
        <v>30000</v>
      </c>
      <c r="P1176" s="156">
        <f t="shared" si="150"/>
        <v>18978</v>
      </c>
      <c r="Q1176" s="156">
        <f t="shared" si="151"/>
        <v>19010</v>
      </c>
      <c r="R1176" s="29" t="str">
        <f>VLOOKUP(VLOOKUP(G1176,开关状态表!B:H,2,FALSE),矩阵信息表!B:H,2,FALSE)</f>
        <v>CS26</v>
      </c>
      <c r="S1176" s="29" t="str">
        <f>VLOOKUP(G1176,开关状态表!B:H,5,FALSE)</f>
        <v>RY20L</v>
      </c>
      <c r="T1176" s="29" t="str">
        <f>VLOOKUP(G1176,开关状态表!B:H,6,FALSE)</f>
        <v>TK20R</v>
      </c>
      <c r="U1176" s="29">
        <f>VLOOKUP(R1176&amp;"-"&amp;S1176,通道清单!C:L,8,FALSE)</f>
        <v>220</v>
      </c>
      <c r="V1176" s="29">
        <f>VLOOKUP(R1176&amp;"-"&amp;S1176,通道清单!C:L,9,FALSE)</f>
        <v>29780</v>
      </c>
      <c r="W1176" s="29">
        <f>VLOOKUP(R1176&amp;"-"&amp;S1176,通道清单!C:L,10,FALSE)</f>
        <v>30000</v>
      </c>
      <c r="X1176" s="29">
        <f>VLOOKUP(R1176&amp;"-"&amp;T1176,通道清单!C:L,9,FALSE)</f>
        <v>18790</v>
      </c>
      <c r="Y1176" s="29">
        <f>VLOOKUP(R1176&amp;"-"&amp;T1176,通道清单!C:L,10,FALSE)</f>
        <v>19010</v>
      </c>
    </row>
    <row r="1177" ht="15" hidden="1" spans="1:25">
      <c r="A1177" s="29">
        <f t="shared" si="152"/>
        <v>1176</v>
      </c>
      <c r="B1177" s="29" t="str">
        <f t="shared" si="147"/>
        <v>CS26-1-4-[6][6]-OFF0-BW26.4</v>
      </c>
      <c r="C1177" s="29" t="str">
        <f>R1177&amp;"_BW"&amp;TEXT(O1177-N1177,"000.00")&amp;"_U"&amp;VLOOKUP(R1177&amp;"-"&amp;S1177,通道清单!C:L,5,FALSE)&amp;LEFT("_____",5-LEN(VLOOKUP(R1177&amp;"-"&amp;S1177,通道清单!C:L,4,FALSE)))&amp;VLOOKUP(R1177&amp;"-"&amp;S1177,通道清单!C:L,4,FALSE)&amp;"_S"&amp;TEXT(N1177,"00000.00")&amp;"_E"&amp;TEXT(O1177,"00000.00")&amp;"_D"&amp;VLOOKUP(R1177&amp;"-"&amp;T1177,通道清单!C:L,5,FALSE)&amp;LEFT("_____",5-LEN(VLOOKUP(R1177&amp;"-"&amp;T1177,通道清单!C:L,4,FALSE)))&amp;VLOOKUP(R1177&amp;"-"&amp;T1177,通道清单!C:L,4,FALSE)&amp;"_S"&amp;TEXT(P1177,"00000.00")&amp;"_E"&amp;TEXT(Q1177,"00000.00")</f>
        <v>CS26_BW026.40_UL____Y_S29780.00_E29806.40_DR____K_S18790.00_E18816.40</v>
      </c>
      <c r="D1177" s="29"/>
      <c r="E1177" s="29"/>
      <c r="F1177" s="29"/>
      <c r="G1177" s="29" t="s">
        <v>9203</v>
      </c>
      <c r="H1177" s="29">
        <f>VLOOKUP(G1177,开关状态表!B:I,7,FALSE)</f>
        <v>1</v>
      </c>
      <c r="I1177" s="29">
        <v>0</v>
      </c>
      <c r="J1177" s="161">
        <v>26.4</v>
      </c>
      <c r="K1177" s="29" t="s">
        <v>8732</v>
      </c>
      <c r="L1177" s="29"/>
      <c r="M1177" s="158" t="s">
        <v>8871</v>
      </c>
      <c r="N1177" s="156">
        <f t="shared" si="148"/>
        <v>29780</v>
      </c>
      <c r="O1177" s="156">
        <f t="shared" si="149"/>
        <v>29806.4</v>
      </c>
      <c r="P1177" s="156">
        <f t="shared" si="150"/>
        <v>18790</v>
      </c>
      <c r="Q1177" s="156">
        <f t="shared" si="151"/>
        <v>18816.4</v>
      </c>
      <c r="R1177" s="29" t="str">
        <f>VLOOKUP(VLOOKUP(G1177,开关状态表!B:H,2,FALSE),矩阵信息表!B:H,2,FALSE)</f>
        <v>CS26</v>
      </c>
      <c r="S1177" s="29" t="str">
        <f>VLOOKUP(G1177,开关状态表!B:H,5,FALSE)</f>
        <v>RY20L</v>
      </c>
      <c r="T1177" s="29" t="str">
        <f>VLOOKUP(G1177,开关状态表!B:H,6,FALSE)</f>
        <v>TK20R</v>
      </c>
      <c r="U1177" s="29">
        <f>VLOOKUP(R1177&amp;"-"&amp;S1177,通道清单!C:L,8,FALSE)</f>
        <v>220</v>
      </c>
      <c r="V1177" s="29">
        <f>VLOOKUP(R1177&amp;"-"&amp;S1177,通道清单!C:L,9,FALSE)</f>
        <v>29780</v>
      </c>
      <c r="W1177" s="29">
        <f>VLOOKUP(R1177&amp;"-"&amp;S1177,通道清单!C:L,10,FALSE)</f>
        <v>30000</v>
      </c>
      <c r="X1177" s="29">
        <f>VLOOKUP(R1177&amp;"-"&amp;T1177,通道清单!C:L,9,FALSE)</f>
        <v>18790</v>
      </c>
      <c r="Y1177" s="29">
        <f>VLOOKUP(R1177&amp;"-"&amp;T1177,通道清单!C:L,10,FALSE)</f>
        <v>19010</v>
      </c>
    </row>
    <row r="1178" ht="15" hidden="1" spans="1:25">
      <c r="A1178" s="29">
        <f t="shared" si="152"/>
        <v>1177</v>
      </c>
      <c r="B1178" s="29" t="str">
        <f t="shared" si="147"/>
        <v>CS26-1-4-[3][3]-OFF26.4-BW22</v>
      </c>
      <c r="C1178" s="29" t="str">
        <f>R1178&amp;"_BW"&amp;TEXT(O1178-N1178,"000.00")&amp;"_U"&amp;VLOOKUP(R1178&amp;"-"&amp;S1178,通道清单!C:L,5,FALSE)&amp;LEFT("_____",5-LEN(VLOOKUP(R1178&amp;"-"&amp;S1178,通道清单!C:L,4,FALSE)))&amp;VLOOKUP(R1178&amp;"-"&amp;S1178,通道清单!C:L,4,FALSE)&amp;"_S"&amp;TEXT(N1178,"00000.00")&amp;"_E"&amp;TEXT(O1178,"00000.00")&amp;"_D"&amp;VLOOKUP(R1178&amp;"-"&amp;T1178,通道清单!C:L,5,FALSE)&amp;LEFT("_____",5-LEN(VLOOKUP(R1178&amp;"-"&amp;T1178,通道清单!C:L,4,FALSE)))&amp;VLOOKUP(R1178&amp;"-"&amp;T1178,通道清单!C:L,4,FALSE)&amp;"_S"&amp;TEXT(P1178,"00000.00")&amp;"_E"&amp;TEXT(Q1178,"00000.00")</f>
        <v>CS26_BW022.00_UR____Y_S29806.40_E29828.40_DL____K_S18816.40_E18838.40</v>
      </c>
      <c r="D1178" s="29"/>
      <c r="E1178" s="29"/>
      <c r="F1178" s="29"/>
      <c r="G1178" s="29" t="s">
        <v>9204</v>
      </c>
      <c r="H1178" s="29">
        <f>VLOOKUP(G1178,开关状态表!B:I,7,FALSE)</f>
        <v>1</v>
      </c>
      <c r="I1178" s="29">
        <v>26.4</v>
      </c>
      <c r="J1178" s="161">
        <v>22</v>
      </c>
      <c r="K1178" s="29" t="s">
        <v>8732</v>
      </c>
      <c r="L1178" s="29"/>
      <c r="M1178" s="158" t="s">
        <v>9050</v>
      </c>
      <c r="N1178" s="156">
        <f t="shared" si="148"/>
        <v>29806.4</v>
      </c>
      <c r="O1178" s="156">
        <f t="shared" si="149"/>
        <v>29828.4</v>
      </c>
      <c r="P1178" s="156">
        <f t="shared" si="150"/>
        <v>18816.4</v>
      </c>
      <c r="Q1178" s="156">
        <f t="shared" si="151"/>
        <v>18838.4</v>
      </c>
      <c r="R1178" s="29" t="str">
        <f>VLOOKUP(VLOOKUP(G1178,开关状态表!B:H,2,FALSE),矩阵信息表!B:H,2,FALSE)</f>
        <v>CS26</v>
      </c>
      <c r="S1178" s="29" t="str">
        <f>VLOOKUP(G1178,开关状态表!B:H,5,FALSE)</f>
        <v>RY29R</v>
      </c>
      <c r="T1178" s="29" t="str">
        <f>VLOOKUP(G1178,开关状态表!B:H,6,FALSE)</f>
        <v>TK29L</v>
      </c>
      <c r="U1178" s="29">
        <f>VLOOKUP(R1178&amp;"-"&amp;S1178,通道清单!C:L,8,FALSE)</f>
        <v>220</v>
      </c>
      <c r="V1178" s="29">
        <f>VLOOKUP(R1178&amp;"-"&amp;S1178,通道清单!C:L,9,FALSE)</f>
        <v>29780</v>
      </c>
      <c r="W1178" s="29">
        <f>VLOOKUP(R1178&amp;"-"&amp;S1178,通道清单!C:L,10,FALSE)</f>
        <v>30000</v>
      </c>
      <c r="X1178" s="29">
        <f>VLOOKUP(R1178&amp;"-"&amp;T1178,通道清单!C:L,9,FALSE)</f>
        <v>18790</v>
      </c>
      <c r="Y1178" s="29">
        <f>VLOOKUP(R1178&amp;"-"&amp;T1178,通道清单!C:L,10,FALSE)</f>
        <v>19010</v>
      </c>
    </row>
    <row r="1179" ht="15" hidden="1" spans="1:25">
      <c r="A1179" s="29">
        <f t="shared" si="152"/>
        <v>1178</v>
      </c>
      <c r="B1179" s="29" t="str">
        <f t="shared" si="147"/>
        <v>CS26-1-4-[3][3]-OFF48.4-BW32</v>
      </c>
      <c r="C1179" s="29" t="str">
        <f>R1179&amp;"_BW"&amp;TEXT(O1179-N1179,"000.00")&amp;"_U"&amp;VLOOKUP(R1179&amp;"-"&amp;S1179,通道清单!C:L,5,FALSE)&amp;LEFT("_____",5-LEN(VLOOKUP(R1179&amp;"-"&amp;S1179,通道清单!C:L,4,FALSE)))&amp;VLOOKUP(R1179&amp;"-"&amp;S1179,通道清单!C:L,4,FALSE)&amp;"_S"&amp;TEXT(N1179,"00000.00")&amp;"_E"&amp;TEXT(O1179,"00000.00")&amp;"_D"&amp;VLOOKUP(R1179&amp;"-"&amp;T1179,通道清单!C:L,5,FALSE)&amp;LEFT("_____",5-LEN(VLOOKUP(R1179&amp;"-"&amp;T1179,通道清单!C:L,4,FALSE)))&amp;VLOOKUP(R1179&amp;"-"&amp;T1179,通道清单!C:L,4,FALSE)&amp;"_S"&amp;TEXT(P1179,"00000.00")&amp;"_E"&amp;TEXT(Q1179,"00000.00")</f>
        <v>CS26_BW032.00_UR____Y_S29828.40_E29860.40_DL____K_S18838.40_E18870.40</v>
      </c>
      <c r="D1179" s="29"/>
      <c r="E1179" s="29"/>
      <c r="F1179" s="29"/>
      <c r="G1179" s="29" t="s">
        <v>9204</v>
      </c>
      <c r="H1179" s="29">
        <f>VLOOKUP(G1179,开关状态表!B:I,7,FALSE)</f>
        <v>1</v>
      </c>
      <c r="I1179" s="29">
        <v>48.4</v>
      </c>
      <c r="J1179" s="161">
        <v>32</v>
      </c>
      <c r="K1179" s="29" t="s">
        <v>8732</v>
      </c>
      <c r="L1179" s="29"/>
      <c r="M1179" s="158" t="s">
        <v>8871</v>
      </c>
      <c r="N1179" s="156">
        <f t="shared" si="148"/>
        <v>29828.4</v>
      </c>
      <c r="O1179" s="156">
        <f t="shared" si="149"/>
        <v>29860.4</v>
      </c>
      <c r="P1179" s="156">
        <f t="shared" si="150"/>
        <v>18838.4</v>
      </c>
      <c r="Q1179" s="156">
        <f t="shared" si="151"/>
        <v>18870.4</v>
      </c>
      <c r="R1179" s="29" t="str">
        <f>VLOOKUP(VLOOKUP(G1179,开关状态表!B:H,2,FALSE),矩阵信息表!B:H,2,FALSE)</f>
        <v>CS26</v>
      </c>
      <c r="S1179" s="29" t="str">
        <f>VLOOKUP(G1179,开关状态表!B:H,5,FALSE)</f>
        <v>RY29R</v>
      </c>
      <c r="T1179" s="29" t="str">
        <f>VLOOKUP(G1179,开关状态表!B:H,6,FALSE)</f>
        <v>TK29L</v>
      </c>
      <c r="U1179" s="29">
        <f>VLOOKUP(R1179&amp;"-"&amp;S1179,通道清单!C:L,8,FALSE)</f>
        <v>220</v>
      </c>
      <c r="V1179" s="29">
        <f>VLOOKUP(R1179&amp;"-"&amp;S1179,通道清单!C:L,9,FALSE)</f>
        <v>29780</v>
      </c>
      <c r="W1179" s="29">
        <f>VLOOKUP(R1179&amp;"-"&amp;S1179,通道清单!C:L,10,FALSE)</f>
        <v>30000</v>
      </c>
      <c r="X1179" s="29">
        <f>VLOOKUP(R1179&amp;"-"&amp;T1179,通道清单!C:L,9,FALSE)</f>
        <v>18790</v>
      </c>
      <c r="Y1179" s="29">
        <f>VLOOKUP(R1179&amp;"-"&amp;T1179,通道清单!C:L,10,FALSE)</f>
        <v>19010</v>
      </c>
    </row>
    <row r="1180" ht="15" hidden="1" spans="1:25">
      <c r="A1180" s="29">
        <f t="shared" si="152"/>
        <v>1179</v>
      </c>
      <c r="B1180" s="29" t="str">
        <f t="shared" si="147"/>
        <v>CS26-1-4-[3][3]-OFF0-BW26.4</v>
      </c>
      <c r="C1180" s="29" t="str">
        <f>R1180&amp;"_BW"&amp;TEXT(O1180-N1180,"000.00")&amp;"_U"&amp;VLOOKUP(R1180&amp;"-"&amp;S1180,通道清单!C:L,5,FALSE)&amp;LEFT("_____",5-LEN(VLOOKUP(R1180&amp;"-"&amp;S1180,通道清单!C:L,4,FALSE)))&amp;VLOOKUP(R1180&amp;"-"&amp;S1180,通道清单!C:L,4,FALSE)&amp;"_S"&amp;TEXT(N1180,"00000.00")&amp;"_E"&amp;TEXT(O1180,"00000.00")&amp;"_D"&amp;VLOOKUP(R1180&amp;"-"&amp;T1180,通道清单!C:L,5,FALSE)&amp;LEFT("_____",5-LEN(VLOOKUP(R1180&amp;"-"&amp;T1180,通道清单!C:L,4,FALSE)))&amp;VLOOKUP(R1180&amp;"-"&amp;T1180,通道清单!C:L,4,FALSE)&amp;"_S"&amp;TEXT(P1180,"00000.00")&amp;"_E"&amp;TEXT(Q1180,"00000.00")</f>
        <v>CS26_BW026.40_UR____Y_S29780.00_E29806.40_DL____K_S18790.00_E18816.40</v>
      </c>
      <c r="D1180" s="29"/>
      <c r="E1180" s="29"/>
      <c r="F1180" s="29"/>
      <c r="G1180" s="29" t="s">
        <v>9204</v>
      </c>
      <c r="H1180" s="29">
        <f>VLOOKUP(G1180,开关状态表!B:I,7,FALSE)</f>
        <v>1</v>
      </c>
      <c r="I1180" s="29">
        <v>0</v>
      </c>
      <c r="J1180" s="161">
        <v>26.4</v>
      </c>
      <c r="K1180" s="29" t="s">
        <v>8732</v>
      </c>
      <c r="L1180" s="29"/>
      <c r="M1180" s="158" t="s">
        <v>8871</v>
      </c>
      <c r="N1180" s="156">
        <f t="shared" si="148"/>
        <v>29780</v>
      </c>
      <c r="O1180" s="156">
        <f t="shared" si="149"/>
        <v>29806.4</v>
      </c>
      <c r="P1180" s="156">
        <f t="shared" si="150"/>
        <v>18790</v>
      </c>
      <c r="Q1180" s="156">
        <f t="shared" si="151"/>
        <v>18816.4</v>
      </c>
      <c r="R1180" s="29" t="str">
        <f>VLOOKUP(VLOOKUP(G1180,开关状态表!B:H,2,FALSE),矩阵信息表!B:H,2,FALSE)</f>
        <v>CS26</v>
      </c>
      <c r="S1180" s="29" t="str">
        <f>VLOOKUP(G1180,开关状态表!B:H,5,FALSE)</f>
        <v>RY29R</v>
      </c>
      <c r="T1180" s="29" t="str">
        <f>VLOOKUP(G1180,开关状态表!B:H,6,FALSE)</f>
        <v>TK29L</v>
      </c>
      <c r="U1180" s="29">
        <f>VLOOKUP(R1180&amp;"-"&amp;S1180,通道清单!C:L,8,FALSE)</f>
        <v>220</v>
      </c>
      <c r="V1180" s="29">
        <f>VLOOKUP(R1180&amp;"-"&amp;S1180,通道清单!C:L,9,FALSE)</f>
        <v>29780</v>
      </c>
      <c r="W1180" s="29">
        <f>VLOOKUP(R1180&amp;"-"&amp;S1180,通道清单!C:L,10,FALSE)</f>
        <v>30000</v>
      </c>
      <c r="X1180" s="29">
        <f>VLOOKUP(R1180&amp;"-"&amp;T1180,通道清单!C:L,9,FALSE)</f>
        <v>18790</v>
      </c>
      <c r="Y1180" s="29">
        <f>VLOOKUP(R1180&amp;"-"&amp;T1180,通道清单!C:L,10,FALSE)</f>
        <v>19010</v>
      </c>
    </row>
    <row r="1181" ht="15" hidden="1" spans="1:25">
      <c r="A1181" s="29">
        <f t="shared" si="152"/>
        <v>1180</v>
      </c>
      <c r="B1181" s="29" t="str">
        <f t="shared" si="147"/>
        <v>CS26-1-4-[4][4]-OFF0-BW22</v>
      </c>
      <c r="C1181" s="29" t="str">
        <f>R1181&amp;"_BW"&amp;TEXT(O1181-N1181,"000.00")&amp;"_U"&amp;VLOOKUP(R1181&amp;"-"&amp;S1181,通道清单!C:L,5,FALSE)&amp;LEFT("_____",5-LEN(VLOOKUP(R1181&amp;"-"&amp;S1181,通道清单!C:L,4,FALSE)))&amp;VLOOKUP(R1181&amp;"-"&amp;S1181,通道清单!C:L,4,FALSE)&amp;"_S"&amp;TEXT(N1181,"00000.00")&amp;"_E"&amp;TEXT(O1181,"00000.00")&amp;"_D"&amp;VLOOKUP(R1181&amp;"-"&amp;T1181,通道清单!C:L,5,FALSE)&amp;LEFT("_____",5-LEN(VLOOKUP(R1181&amp;"-"&amp;T1181,通道清单!C:L,4,FALSE)))&amp;VLOOKUP(R1181&amp;"-"&amp;T1181,通道清单!C:L,4,FALSE)&amp;"_S"&amp;TEXT(P1181,"00000.00")&amp;"_E"&amp;TEXT(Q1181,"00000.00")</f>
        <v>CS26_BW022.00_UR____Y_S29530.00_E29552.00_DL____K_S17870.00_E17892.00</v>
      </c>
      <c r="D1181" s="29"/>
      <c r="E1181" s="29"/>
      <c r="F1181" s="29"/>
      <c r="G1181" s="29" t="s">
        <v>9205</v>
      </c>
      <c r="H1181" s="29">
        <f>VLOOKUP(G1181,开关状态表!B:I,7,FALSE)</f>
        <v>1</v>
      </c>
      <c r="I1181" s="29">
        <v>0</v>
      </c>
      <c r="J1181" s="161">
        <v>22</v>
      </c>
      <c r="K1181" s="29" t="s">
        <v>8732</v>
      </c>
      <c r="L1181" s="29"/>
      <c r="M1181" s="158" t="s">
        <v>9050</v>
      </c>
      <c r="N1181" s="156">
        <f t="shared" si="148"/>
        <v>29530</v>
      </c>
      <c r="O1181" s="156">
        <f t="shared" si="149"/>
        <v>29552</v>
      </c>
      <c r="P1181" s="156">
        <f t="shared" si="150"/>
        <v>17870</v>
      </c>
      <c r="Q1181" s="156">
        <f t="shared" si="151"/>
        <v>17892</v>
      </c>
      <c r="R1181" s="29" t="str">
        <f>VLOOKUP(VLOOKUP(G1181,开关状态表!B:H,2,FALSE),矩阵信息表!B:H,2,FALSE)</f>
        <v>CS26</v>
      </c>
      <c r="S1181" s="29" t="str">
        <f>VLOOKUP(G1181,开关状态表!B:H,5,FALSE)</f>
        <v>RY38R</v>
      </c>
      <c r="T1181" s="29" t="str">
        <f>VLOOKUP(G1181,开关状态表!B:H,6,FALSE)</f>
        <v>TK38L</v>
      </c>
      <c r="U1181" s="29">
        <f>VLOOKUP(R1181&amp;"-"&amp;S1181,通道清单!C:L,8,FALSE)</f>
        <v>220</v>
      </c>
      <c r="V1181" s="29">
        <f>VLOOKUP(R1181&amp;"-"&amp;S1181,通道清单!C:L,9,FALSE)</f>
        <v>29530</v>
      </c>
      <c r="W1181" s="29">
        <f>VLOOKUP(R1181&amp;"-"&amp;S1181,通道清单!C:L,10,FALSE)</f>
        <v>29750</v>
      </c>
      <c r="X1181" s="29">
        <f>VLOOKUP(R1181&amp;"-"&amp;T1181,通道清单!C:L,9,FALSE)</f>
        <v>17870</v>
      </c>
      <c r="Y1181" s="29">
        <f>VLOOKUP(R1181&amp;"-"&amp;T1181,通道清单!C:L,10,FALSE)</f>
        <v>18090</v>
      </c>
    </row>
    <row r="1182" ht="15" hidden="1" spans="1:25">
      <c r="A1182" s="29">
        <f t="shared" si="152"/>
        <v>1181</v>
      </c>
      <c r="B1182" s="29" t="str">
        <f t="shared" si="147"/>
        <v>CS26-1-4-[4][4]-OFF188-BW32</v>
      </c>
      <c r="C1182" s="29" t="str">
        <f>R1182&amp;"_BW"&amp;TEXT(O1182-N1182,"000.00")&amp;"_U"&amp;VLOOKUP(R1182&amp;"-"&amp;S1182,通道清单!C:L,5,FALSE)&amp;LEFT("_____",5-LEN(VLOOKUP(R1182&amp;"-"&amp;S1182,通道清单!C:L,4,FALSE)))&amp;VLOOKUP(R1182&amp;"-"&amp;S1182,通道清单!C:L,4,FALSE)&amp;"_S"&amp;TEXT(N1182,"00000.00")&amp;"_E"&amp;TEXT(O1182,"00000.00")&amp;"_D"&amp;VLOOKUP(R1182&amp;"-"&amp;T1182,通道清单!C:L,5,FALSE)&amp;LEFT("_____",5-LEN(VLOOKUP(R1182&amp;"-"&amp;T1182,通道清单!C:L,4,FALSE)))&amp;VLOOKUP(R1182&amp;"-"&amp;T1182,通道清单!C:L,4,FALSE)&amp;"_S"&amp;TEXT(P1182,"00000.00")&amp;"_E"&amp;TEXT(Q1182,"00000.00")</f>
        <v>CS26_BW032.00_UR____Y_S29718.00_E29750.00_DL____K_S18058.00_E18090.00</v>
      </c>
      <c r="D1182" s="29"/>
      <c r="E1182" s="29"/>
      <c r="F1182" s="29"/>
      <c r="G1182" s="29" t="s">
        <v>9205</v>
      </c>
      <c r="H1182" s="29">
        <f>VLOOKUP(G1182,开关状态表!B:I,7,FALSE)</f>
        <v>1</v>
      </c>
      <c r="I1182" s="29">
        <v>188</v>
      </c>
      <c r="J1182" s="161">
        <v>32</v>
      </c>
      <c r="K1182" s="29" t="s">
        <v>8732</v>
      </c>
      <c r="L1182" s="29"/>
      <c r="M1182" s="158" t="s">
        <v>8871</v>
      </c>
      <c r="N1182" s="156">
        <f t="shared" si="148"/>
        <v>29718</v>
      </c>
      <c r="O1182" s="156">
        <f t="shared" si="149"/>
        <v>29750</v>
      </c>
      <c r="P1182" s="156">
        <f t="shared" si="150"/>
        <v>18058</v>
      </c>
      <c r="Q1182" s="156">
        <f t="shared" si="151"/>
        <v>18090</v>
      </c>
      <c r="R1182" s="29" t="str">
        <f>VLOOKUP(VLOOKUP(G1182,开关状态表!B:H,2,FALSE),矩阵信息表!B:H,2,FALSE)</f>
        <v>CS26</v>
      </c>
      <c r="S1182" s="29" t="str">
        <f>VLOOKUP(G1182,开关状态表!B:H,5,FALSE)</f>
        <v>RY38R</v>
      </c>
      <c r="T1182" s="29" t="str">
        <f>VLOOKUP(G1182,开关状态表!B:H,6,FALSE)</f>
        <v>TK38L</v>
      </c>
      <c r="U1182" s="29">
        <f>VLOOKUP(R1182&amp;"-"&amp;S1182,通道清单!C:L,8,FALSE)</f>
        <v>220</v>
      </c>
      <c r="V1182" s="29">
        <f>VLOOKUP(R1182&amp;"-"&amp;S1182,通道清单!C:L,9,FALSE)</f>
        <v>29530</v>
      </c>
      <c r="W1182" s="29">
        <f>VLOOKUP(R1182&amp;"-"&amp;S1182,通道清单!C:L,10,FALSE)</f>
        <v>29750</v>
      </c>
      <c r="X1182" s="29">
        <f>VLOOKUP(R1182&amp;"-"&amp;T1182,通道清单!C:L,9,FALSE)</f>
        <v>17870</v>
      </c>
      <c r="Y1182" s="29">
        <f>VLOOKUP(R1182&amp;"-"&amp;T1182,通道清单!C:L,10,FALSE)</f>
        <v>18090</v>
      </c>
    </row>
    <row r="1183" ht="15" hidden="1" spans="1:25">
      <c r="A1183" s="29">
        <f t="shared" si="152"/>
        <v>1182</v>
      </c>
      <c r="B1183" s="29" t="str">
        <f t="shared" si="147"/>
        <v>CS26-1-4-[4][4]-OFF161.6-BW26.4</v>
      </c>
      <c r="C1183" s="29" t="str">
        <f>R1183&amp;"_BW"&amp;TEXT(O1183-N1183,"000.00")&amp;"_U"&amp;VLOOKUP(R1183&amp;"-"&amp;S1183,通道清单!C:L,5,FALSE)&amp;LEFT("_____",5-LEN(VLOOKUP(R1183&amp;"-"&amp;S1183,通道清单!C:L,4,FALSE)))&amp;VLOOKUP(R1183&amp;"-"&amp;S1183,通道清单!C:L,4,FALSE)&amp;"_S"&amp;TEXT(N1183,"00000.00")&amp;"_E"&amp;TEXT(O1183,"00000.00")&amp;"_D"&amp;VLOOKUP(R1183&amp;"-"&amp;T1183,通道清单!C:L,5,FALSE)&amp;LEFT("_____",5-LEN(VLOOKUP(R1183&amp;"-"&amp;T1183,通道清单!C:L,4,FALSE)))&amp;VLOOKUP(R1183&amp;"-"&amp;T1183,通道清单!C:L,4,FALSE)&amp;"_S"&amp;TEXT(P1183,"00000.00")&amp;"_E"&amp;TEXT(Q1183,"00000.00")</f>
        <v>CS26_BW026.40_UR____Y_S29691.60_E29718.00_DL____K_S18031.60_E18058.00</v>
      </c>
      <c r="D1183" s="29"/>
      <c r="E1183" s="29"/>
      <c r="F1183" s="29"/>
      <c r="G1183" s="29" t="s">
        <v>9205</v>
      </c>
      <c r="H1183" s="29">
        <f>VLOOKUP(G1183,开关状态表!B:I,7,FALSE)</f>
        <v>1</v>
      </c>
      <c r="I1183" s="29">
        <v>161.6</v>
      </c>
      <c r="J1183" s="161">
        <v>26.4</v>
      </c>
      <c r="K1183" s="29" t="s">
        <v>8732</v>
      </c>
      <c r="L1183" s="29"/>
      <c r="M1183" s="158" t="s">
        <v>8871</v>
      </c>
      <c r="N1183" s="156">
        <f t="shared" si="148"/>
        <v>29691.6</v>
      </c>
      <c r="O1183" s="156">
        <f t="shared" si="149"/>
        <v>29718</v>
      </c>
      <c r="P1183" s="156">
        <f t="shared" si="150"/>
        <v>18031.6</v>
      </c>
      <c r="Q1183" s="156">
        <f t="shared" si="151"/>
        <v>18058</v>
      </c>
      <c r="R1183" s="29" t="str">
        <f>VLOOKUP(VLOOKUP(G1183,开关状态表!B:H,2,FALSE),矩阵信息表!B:H,2,FALSE)</f>
        <v>CS26</v>
      </c>
      <c r="S1183" s="29" t="str">
        <f>VLOOKUP(G1183,开关状态表!B:H,5,FALSE)</f>
        <v>RY38R</v>
      </c>
      <c r="T1183" s="29" t="str">
        <f>VLOOKUP(G1183,开关状态表!B:H,6,FALSE)</f>
        <v>TK38L</v>
      </c>
      <c r="U1183" s="29">
        <f>VLOOKUP(R1183&amp;"-"&amp;S1183,通道清单!C:L,8,FALSE)</f>
        <v>220</v>
      </c>
      <c r="V1183" s="29">
        <f>VLOOKUP(R1183&amp;"-"&amp;S1183,通道清单!C:L,9,FALSE)</f>
        <v>29530</v>
      </c>
      <c r="W1183" s="29">
        <f>VLOOKUP(R1183&amp;"-"&amp;S1183,通道清单!C:L,10,FALSE)</f>
        <v>29750</v>
      </c>
      <c r="X1183" s="29">
        <f>VLOOKUP(R1183&amp;"-"&amp;T1183,通道清单!C:L,9,FALSE)</f>
        <v>17870</v>
      </c>
      <c r="Y1183" s="29">
        <f>VLOOKUP(R1183&amp;"-"&amp;T1183,通道清单!C:L,10,FALSE)</f>
        <v>18090</v>
      </c>
    </row>
    <row r="1184" ht="15" hidden="1" spans="1:25">
      <c r="A1184" s="29">
        <f t="shared" si="152"/>
        <v>1183</v>
      </c>
      <c r="B1184" s="29" t="str">
        <f t="shared" si="147"/>
        <v>CS26-1-4-[7][7]-OFF0-BW22</v>
      </c>
      <c r="C1184" s="29" t="str">
        <f>R1184&amp;"_BW"&amp;TEXT(O1184-N1184,"000.00")&amp;"_U"&amp;VLOOKUP(R1184&amp;"-"&amp;S1184,通道清单!C:L,5,FALSE)&amp;LEFT("_____",5-LEN(VLOOKUP(R1184&amp;"-"&amp;S1184,通道清单!C:L,4,FALSE)))&amp;VLOOKUP(R1184&amp;"-"&amp;S1184,通道清单!C:L,4,FALSE)&amp;"_S"&amp;TEXT(N1184,"00000.00")&amp;"_E"&amp;TEXT(O1184,"00000.00")&amp;"_D"&amp;VLOOKUP(R1184&amp;"-"&amp;T1184,通道清单!C:L,5,FALSE)&amp;LEFT("_____",5-LEN(VLOOKUP(R1184&amp;"-"&amp;T1184,通道清单!C:L,4,FALSE)))&amp;VLOOKUP(R1184&amp;"-"&amp;T1184,通道清单!C:L,4,FALSE)&amp;"_S"&amp;TEXT(P1184,"00000.00")&amp;"_E"&amp;TEXT(Q1184,"00000.00")</f>
        <v>CS26_BW022.00_UL____Y_S29530.00_E29552.00_DR____K_S18540.00_E18562.00</v>
      </c>
      <c r="D1184" s="29"/>
      <c r="E1184" s="29"/>
      <c r="F1184" s="29"/>
      <c r="G1184" s="29" t="s">
        <v>9206</v>
      </c>
      <c r="H1184" s="29">
        <f>VLOOKUP(G1184,开关状态表!B:I,7,FALSE)</f>
        <v>1</v>
      </c>
      <c r="I1184" s="29">
        <v>0</v>
      </c>
      <c r="J1184" s="161">
        <v>22</v>
      </c>
      <c r="K1184" s="29" t="s">
        <v>8732</v>
      </c>
      <c r="L1184" s="29"/>
      <c r="M1184" s="158" t="s">
        <v>9050</v>
      </c>
      <c r="N1184" s="156">
        <f t="shared" si="148"/>
        <v>29530</v>
      </c>
      <c r="O1184" s="156">
        <f t="shared" si="149"/>
        <v>29552</v>
      </c>
      <c r="P1184" s="156">
        <f t="shared" si="150"/>
        <v>18540</v>
      </c>
      <c r="Q1184" s="156">
        <f t="shared" si="151"/>
        <v>18562</v>
      </c>
      <c r="R1184" s="29" t="str">
        <f>VLOOKUP(VLOOKUP(G1184,开关状态表!B:H,2,FALSE),矩阵信息表!B:H,2,FALSE)</f>
        <v>CS26</v>
      </c>
      <c r="S1184" s="29" t="str">
        <f>VLOOKUP(G1184,开关状态表!B:H,5,FALSE)</f>
        <v>RY43L</v>
      </c>
      <c r="T1184" s="29" t="str">
        <f>VLOOKUP(G1184,开关状态表!B:H,6,FALSE)</f>
        <v>TK43R</v>
      </c>
      <c r="U1184" s="29">
        <f>VLOOKUP(R1184&amp;"-"&amp;S1184,通道清单!C:L,8,FALSE)</f>
        <v>220</v>
      </c>
      <c r="V1184" s="29">
        <f>VLOOKUP(R1184&amp;"-"&amp;S1184,通道清单!C:L,9,FALSE)</f>
        <v>29530</v>
      </c>
      <c r="W1184" s="29">
        <f>VLOOKUP(R1184&amp;"-"&amp;S1184,通道清单!C:L,10,FALSE)</f>
        <v>29750</v>
      </c>
      <c r="X1184" s="29">
        <f>VLOOKUP(R1184&amp;"-"&amp;T1184,通道清单!C:L,9,FALSE)</f>
        <v>18540</v>
      </c>
      <c r="Y1184" s="29">
        <f>VLOOKUP(R1184&amp;"-"&amp;T1184,通道清单!C:L,10,FALSE)</f>
        <v>18760</v>
      </c>
    </row>
    <row r="1185" ht="15" hidden="1" spans="1:25">
      <c r="A1185" s="29">
        <f t="shared" si="152"/>
        <v>1184</v>
      </c>
      <c r="B1185" s="29" t="str">
        <f t="shared" si="147"/>
        <v>CS26-1-4-[7][7]-OFF188-BW32</v>
      </c>
      <c r="C1185" s="29" t="str">
        <f>R1185&amp;"_BW"&amp;TEXT(O1185-N1185,"000.00")&amp;"_U"&amp;VLOOKUP(R1185&amp;"-"&amp;S1185,通道清单!C:L,5,FALSE)&amp;LEFT("_____",5-LEN(VLOOKUP(R1185&amp;"-"&amp;S1185,通道清单!C:L,4,FALSE)))&amp;VLOOKUP(R1185&amp;"-"&amp;S1185,通道清单!C:L,4,FALSE)&amp;"_S"&amp;TEXT(N1185,"00000.00")&amp;"_E"&amp;TEXT(O1185,"00000.00")&amp;"_D"&amp;VLOOKUP(R1185&amp;"-"&amp;T1185,通道清单!C:L,5,FALSE)&amp;LEFT("_____",5-LEN(VLOOKUP(R1185&amp;"-"&amp;T1185,通道清单!C:L,4,FALSE)))&amp;VLOOKUP(R1185&amp;"-"&amp;T1185,通道清单!C:L,4,FALSE)&amp;"_S"&amp;TEXT(P1185,"00000.00")&amp;"_E"&amp;TEXT(Q1185,"00000.00")</f>
        <v>CS26_BW032.00_UL____Y_S29718.00_E29750.00_DR____K_S18728.00_E18760.00</v>
      </c>
      <c r="D1185" s="29"/>
      <c r="E1185" s="29"/>
      <c r="F1185" s="29"/>
      <c r="G1185" s="29" t="s">
        <v>9206</v>
      </c>
      <c r="H1185" s="29">
        <f>VLOOKUP(G1185,开关状态表!B:I,7,FALSE)</f>
        <v>1</v>
      </c>
      <c r="I1185" s="29">
        <v>188</v>
      </c>
      <c r="J1185" s="161">
        <v>32</v>
      </c>
      <c r="K1185" s="29" t="s">
        <v>8732</v>
      </c>
      <c r="L1185" s="29"/>
      <c r="M1185" s="158" t="s">
        <v>8871</v>
      </c>
      <c r="N1185" s="156">
        <f t="shared" si="148"/>
        <v>29718</v>
      </c>
      <c r="O1185" s="156">
        <f t="shared" si="149"/>
        <v>29750</v>
      </c>
      <c r="P1185" s="156">
        <f t="shared" si="150"/>
        <v>18728</v>
      </c>
      <c r="Q1185" s="156">
        <f t="shared" si="151"/>
        <v>18760</v>
      </c>
      <c r="R1185" s="29" t="str">
        <f>VLOOKUP(VLOOKUP(G1185,开关状态表!B:H,2,FALSE),矩阵信息表!B:H,2,FALSE)</f>
        <v>CS26</v>
      </c>
      <c r="S1185" s="29" t="str">
        <f>VLOOKUP(G1185,开关状态表!B:H,5,FALSE)</f>
        <v>RY43L</v>
      </c>
      <c r="T1185" s="29" t="str">
        <f>VLOOKUP(G1185,开关状态表!B:H,6,FALSE)</f>
        <v>TK43R</v>
      </c>
      <c r="U1185" s="29">
        <f>VLOOKUP(R1185&amp;"-"&amp;S1185,通道清单!C:L,8,FALSE)</f>
        <v>220</v>
      </c>
      <c r="V1185" s="29">
        <f>VLOOKUP(R1185&amp;"-"&amp;S1185,通道清单!C:L,9,FALSE)</f>
        <v>29530</v>
      </c>
      <c r="W1185" s="29">
        <f>VLOOKUP(R1185&amp;"-"&amp;S1185,通道清单!C:L,10,FALSE)</f>
        <v>29750</v>
      </c>
      <c r="X1185" s="29">
        <f>VLOOKUP(R1185&amp;"-"&amp;T1185,通道清单!C:L,9,FALSE)</f>
        <v>18540</v>
      </c>
      <c r="Y1185" s="29">
        <f>VLOOKUP(R1185&amp;"-"&amp;T1185,通道清单!C:L,10,FALSE)</f>
        <v>18760</v>
      </c>
    </row>
    <row r="1186" ht="15" hidden="1" spans="1:25">
      <c r="A1186" s="29">
        <f t="shared" si="152"/>
        <v>1185</v>
      </c>
      <c r="B1186" s="29" t="str">
        <f t="shared" si="147"/>
        <v>CS26-1-4-[7][7]-OFF161.6-BW26.4</v>
      </c>
      <c r="C1186" s="29" t="str">
        <f>R1186&amp;"_BW"&amp;TEXT(O1186-N1186,"000.00")&amp;"_U"&amp;VLOOKUP(R1186&amp;"-"&amp;S1186,通道清单!C:L,5,FALSE)&amp;LEFT("_____",5-LEN(VLOOKUP(R1186&amp;"-"&amp;S1186,通道清单!C:L,4,FALSE)))&amp;VLOOKUP(R1186&amp;"-"&amp;S1186,通道清单!C:L,4,FALSE)&amp;"_S"&amp;TEXT(N1186,"00000.00")&amp;"_E"&amp;TEXT(O1186,"00000.00")&amp;"_D"&amp;VLOOKUP(R1186&amp;"-"&amp;T1186,通道清单!C:L,5,FALSE)&amp;LEFT("_____",5-LEN(VLOOKUP(R1186&amp;"-"&amp;T1186,通道清单!C:L,4,FALSE)))&amp;VLOOKUP(R1186&amp;"-"&amp;T1186,通道清单!C:L,4,FALSE)&amp;"_S"&amp;TEXT(P1186,"00000.00")&amp;"_E"&amp;TEXT(Q1186,"00000.00")</f>
        <v>CS26_BW026.40_UL____Y_S29691.60_E29718.00_DR____K_S18701.60_E18728.00</v>
      </c>
      <c r="D1186" s="29"/>
      <c r="E1186" s="29"/>
      <c r="F1186" s="29"/>
      <c r="G1186" s="29" t="s">
        <v>9206</v>
      </c>
      <c r="H1186" s="29">
        <f>VLOOKUP(G1186,开关状态表!B:I,7,FALSE)</f>
        <v>1</v>
      </c>
      <c r="I1186" s="29">
        <v>161.6</v>
      </c>
      <c r="J1186" s="161">
        <v>26.4</v>
      </c>
      <c r="K1186" s="29" t="s">
        <v>8732</v>
      </c>
      <c r="L1186" s="29"/>
      <c r="M1186" s="158" t="s">
        <v>8871</v>
      </c>
      <c r="N1186" s="156">
        <f t="shared" si="148"/>
        <v>29691.6</v>
      </c>
      <c r="O1186" s="156">
        <f t="shared" si="149"/>
        <v>29718</v>
      </c>
      <c r="P1186" s="156">
        <f t="shared" si="150"/>
        <v>18701.6</v>
      </c>
      <c r="Q1186" s="156">
        <f t="shared" si="151"/>
        <v>18728</v>
      </c>
      <c r="R1186" s="29" t="str">
        <f>VLOOKUP(VLOOKUP(G1186,开关状态表!B:H,2,FALSE),矩阵信息表!B:H,2,FALSE)</f>
        <v>CS26</v>
      </c>
      <c r="S1186" s="29" t="str">
        <f>VLOOKUP(G1186,开关状态表!B:H,5,FALSE)</f>
        <v>RY43L</v>
      </c>
      <c r="T1186" s="29" t="str">
        <f>VLOOKUP(G1186,开关状态表!B:H,6,FALSE)</f>
        <v>TK43R</v>
      </c>
      <c r="U1186" s="29">
        <f>VLOOKUP(R1186&amp;"-"&amp;S1186,通道清单!C:L,8,FALSE)</f>
        <v>220</v>
      </c>
      <c r="V1186" s="29">
        <f>VLOOKUP(R1186&amp;"-"&amp;S1186,通道清单!C:L,9,FALSE)</f>
        <v>29530</v>
      </c>
      <c r="W1186" s="29">
        <f>VLOOKUP(R1186&amp;"-"&amp;S1186,通道清单!C:L,10,FALSE)</f>
        <v>29750</v>
      </c>
      <c r="X1186" s="29">
        <f>VLOOKUP(R1186&amp;"-"&amp;T1186,通道清单!C:L,9,FALSE)</f>
        <v>18540</v>
      </c>
      <c r="Y1186" s="29">
        <f>VLOOKUP(R1186&amp;"-"&amp;T1186,通道清单!C:L,10,FALSE)</f>
        <v>18760</v>
      </c>
    </row>
    <row r="1187" ht="15" hidden="1" spans="1:25">
      <c r="A1187" s="29">
        <f t="shared" si="152"/>
        <v>1186</v>
      </c>
      <c r="B1187" s="29" t="str">
        <f t="shared" si="147"/>
        <v>CS26-1-4-[8][8]-OFF0-BW22</v>
      </c>
      <c r="C1187" s="29" t="str">
        <f>R1187&amp;"_BW"&amp;TEXT(O1187-N1187,"000.00")&amp;"_U"&amp;VLOOKUP(R1187&amp;"-"&amp;S1187,通道清单!C:L,5,FALSE)&amp;LEFT("_____",5-LEN(VLOOKUP(R1187&amp;"-"&amp;S1187,通道清单!C:L,4,FALSE)))&amp;VLOOKUP(R1187&amp;"-"&amp;S1187,通道清单!C:L,4,FALSE)&amp;"_S"&amp;TEXT(N1187,"00000.00")&amp;"_E"&amp;TEXT(O1187,"00000.00")&amp;"_D"&amp;VLOOKUP(R1187&amp;"-"&amp;T1187,通道清单!C:L,5,FALSE)&amp;LEFT("_____",5-LEN(VLOOKUP(R1187&amp;"-"&amp;T1187,通道清单!C:L,4,FALSE)))&amp;VLOOKUP(R1187&amp;"-"&amp;T1187,通道清单!C:L,4,FALSE)&amp;"_S"&amp;TEXT(P1187,"00000.00")&amp;"_E"&amp;TEXT(Q1187,"00000.00")</f>
        <v>CS26_BW022.00_UL____Y_S29530.00_E29552.00_DR____K_S17870.00_E17892.00</v>
      </c>
      <c r="D1187" s="29"/>
      <c r="E1187" s="29"/>
      <c r="F1187" s="29"/>
      <c r="G1187" s="29" t="s">
        <v>9207</v>
      </c>
      <c r="H1187" s="29">
        <f>VLOOKUP(G1187,开关状态表!B:I,7,FALSE)</f>
        <v>1</v>
      </c>
      <c r="I1187" s="29">
        <v>0</v>
      </c>
      <c r="J1187" s="161">
        <v>22</v>
      </c>
      <c r="K1187" s="29" t="s">
        <v>8732</v>
      </c>
      <c r="L1187" s="29"/>
      <c r="M1187" s="158" t="s">
        <v>9050</v>
      </c>
      <c r="N1187" s="156">
        <f t="shared" si="148"/>
        <v>29530</v>
      </c>
      <c r="O1187" s="156">
        <f t="shared" si="149"/>
        <v>29552</v>
      </c>
      <c r="P1187" s="156">
        <f t="shared" si="150"/>
        <v>17870</v>
      </c>
      <c r="Q1187" s="156">
        <f t="shared" si="151"/>
        <v>17892</v>
      </c>
      <c r="R1187" s="29" t="str">
        <f>VLOOKUP(VLOOKUP(G1187,开关状态表!B:H,2,FALSE),矩阵信息表!B:H,2,FALSE)</f>
        <v>CS26</v>
      </c>
      <c r="S1187" s="29" t="str">
        <f>VLOOKUP(G1187,开关状态表!B:H,5,FALSE)</f>
        <v>RY45L</v>
      </c>
      <c r="T1187" s="29" t="str">
        <f>VLOOKUP(G1187,开关状态表!B:H,6,FALSE)</f>
        <v>TK45R</v>
      </c>
      <c r="U1187" s="29">
        <f>VLOOKUP(R1187&amp;"-"&amp;S1187,通道清单!C:L,8,FALSE)</f>
        <v>220</v>
      </c>
      <c r="V1187" s="29">
        <f>VLOOKUP(R1187&amp;"-"&amp;S1187,通道清单!C:L,9,FALSE)</f>
        <v>29530</v>
      </c>
      <c r="W1187" s="29">
        <f>VLOOKUP(R1187&amp;"-"&amp;S1187,通道清单!C:L,10,FALSE)</f>
        <v>29750</v>
      </c>
      <c r="X1187" s="29">
        <f>VLOOKUP(R1187&amp;"-"&amp;T1187,通道清单!C:L,9,FALSE)</f>
        <v>17870</v>
      </c>
      <c r="Y1187" s="29">
        <f>VLOOKUP(R1187&amp;"-"&amp;T1187,通道清单!C:L,10,FALSE)</f>
        <v>18090</v>
      </c>
    </row>
    <row r="1188" ht="15" hidden="1" spans="1:25">
      <c r="A1188" s="29">
        <f t="shared" si="152"/>
        <v>1187</v>
      </c>
      <c r="B1188" s="29" t="str">
        <f t="shared" si="147"/>
        <v>CS26-1-4-[8][8]-OFF188-BW32</v>
      </c>
      <c r="C1188" s="29" t="str">
        <f>R1188&amp;"_BW"&amp;TEXT(O1188-N1188,"000.00")&amp;"_U"&amp;VLOOKUP(R1188&amp;"-"&amp;S1188,通道清单!C:L,5,FALSE)&amp;LEFT("_____",5-LEN(VLOOKUP(R1188&amp;"-"&amp;S1188,通道清单!C:L,4,FALSE)))&amp;VLOOKUP(R1188&amp;"-"&amp;S1188,通道清单!C:L,4,FALSE)&amp;"_S"&amp;TEXT(N1188,"00000.00")&amp;"_E"&amp;TEXT(O1188,"00000.00")&amp;"_D"&amp;VLOOKUP(R1188&amp;"-"&amp;T1188,通道清单!C:L,5,FALSE)&amp;LEFT("_____",5-LEN(VLOOKUP(R1188&amp;"-"&amp;T1188,通道清单!C:L,4,FALSE)))&amp;VLOOKUP(R1188&amp;"-"&amp;T1188,通道清单!C:L,4,FALSE)&amp;"_S"&amp;TEXT(P1188,"00000.00")&amp;"_E"&amp;TEXT(Q1188,"00000.00")</f>
        <v>CS26_BW032.00_UL____Y_S29718.00_E29750.00_DR____K_S18058.00_E18090.00</v>
      </c>
      <c r="D1188" s="29"/>
      <c r="E1188" s="29"/>
      <c r="F1188" s="29"/>
      <c r="G1188" s="29" t="s">
        <v>9207</v>
      </c>
      <c r="H1188" s="29">
        <f>VLOOKUP(G1188,开关状态表!B:I,7,FALSE)</f>
        <v>1</v>
      </c>
      <c r="I1188" s="29">
        <v>188</v>
      </c>
      <c r="J1188" s="161">
        <v>32</v>
      </c>
      <c r="K1188" s="29" t="s">
        <v>8732</v>
      </c>
      <c r="L1188" s="29"/>
      <c r="M1188" s="158" t="s">
        <v>8871</v>
      </c>
      <c r="N1188" s="156">
        <f t="shared" si="148"/>
        <v>29718</v>
      </c>
      <c r="O1188" s="156">
        <f t="shared" si="149"/>
        <v>29750</v>
      </c>
      <c r="P1188" s="156">
        <f t="shared" si="150"/>
        <v>18058</v>
      </c>
      <c r="Q1188" s="156">
        <f t="shared" si="151"/>
        <v>18090</v>
      </c>
      <c r="R1188" s="29" t="str">
        <f>VLOOKUP(VLOOKUP(G1188,开关状态表!B:H,2,FALSE),矩阵信息表!B:H,2,FALSE)</f>
        <v>CS26</v>
      </c>
      <c r="S1188" s="29" t="str">
        <f>VLOOKUP(G1188,开关状态表!B:H,5,FALSE)</f>
        <v>RY45L</v>
      </c>
      <c r="T1188" s="29" t="str">
        <f>VLOOKUP(G1188,开关状态表!B:H,6,FALSE)</f>
        <v>TK45R</v>
      </c>
      <c r="U1188" s="29">
        <f>VLOOKUP(R1188&amp;"-"&amp;S1188,通道清单!C:L,8,FALSE)</f>
        <v>220</v>
      </c>
      <c r="V1188" s="29">
        <f>VLOOKUP(R1188&amp;"-"&amp;S1188,通道清单!C:L,9,FALSE)</f>
        <v>29530</v>
      </c>
      <c r="W1188" s="29">
        <f>VLOOKUP(R1188&amp;"-"&amp;S1188,通道清单!C:L,10,FALSE)</f>
        <v>29750</v>
      </c>
      <c r="X1188" s="29">
        <f>VLOOKUP(R1188&amp;"-"&amp;T1188,通道清单!C:L,9,FALSE)</f>
        <v>17870</v>
      </c>
      <c r="Y1188" s="29">
        <f>VLOOKUP(R1188&amp;"-"&amp;T1188,通道清单!C:L,10,FALSE)</f>
        <v>18090</v>
      </c>
    </row>
    <row r="1189" ht="15" hidden="1" spans="1:25">
      <c r="A1189" s="29">
        <f t="shared" si="152"/>
        <v>1188</v>
      </c>
      <c r="B1189" s="29" t="str">
        <f t="shared" si="147"/>
        <v>CS26-1-4-[8][8]-OFF151.4-BW10.2</v>
      </c>
      <c r="C1189" s="29" t="str">
        <f>R1189&amp;"_BW"&amp;TEXT(O1189-N1189,"000.00")&amp;"_U"&amp;VLOOKUP(R1189&amp;"-"&amp;S1189,通道清单!C:L,5,FALSE)&amp;LEFT("_____",5-LEN(VLOOKUP(R1189&amp;"-"&amp;S1189,通道清单!C:L,4,FALSE)))&amp;VLOOKUP(R1189&amp;"-"&amp;S1189,通道清单!C:L,4,FALSE)&amp;"_S"&amp;TEXT(N1189,"00000.00")&amp;"_E"&amp;TEXT(O1189,"00000.00")&amp;"_D"&amp;VLOOKUP(R1189&amp;"-"&amp;T1189,通道清单!C:L,5,FALSE)&amp;LEFT("_____",5-LEN(VLOOKUP(R1189&amp;"-"&amp;T1189,通道清单!C:L,4,FALSE)))&amp;VLOOKUP(R1189&amp;"-"&amp;T1189,通道清单!C:L,4,FALSE)&amp;"_S"&amp;TEXT(P1189,"00000.00")&amp;"_E"&amp;TEXT(Q1189,"00000.00")</f>
        <v>CS26_BW010.20_UL____Y_S29681.40_E29691.60_DR____K_S18021.40_E18031.60</v>
      </c>
      <c r="D1189" s="29"/>
      <c r="E1189" s="29"/>
      <c r="F1189" s="29"/>
      <c r="G1189" s="29" t="s">
        <v>9207</v>
      </c>
      <c r="H1189" s="29">
        <f>VLOOKUP(G1189,开关状态表!B:I,7,FALSE)</f>
        <v>1</v>
      </c>
      <c r="I1189" s="29">
        <v>151.4</v>
      </c>
      <c r="J1189" s="161">
        <v>10.2</v>
      </c>
      <c r="K1189" s="29" t="s">
        <v>8732</v>
      </c>
      <c r="L1189" s="29"/>
      <c r="M1189" s="158" t="s">
        <v>8871</v>
      </c>
      <c r="N1189" s="156">
        <f t="shared" si="148"/>
        <v>29681.4</v>
      </c>
      <c r="O1189" s="156">
        <f t="shared" si="149"/>
        <v>29691.6</v>
      </c>
      <c r="P1189" s="156">
        <f t="shared" si="150"/>
        <v>18021.4</v>
      </c>
      <c r="Q1189" s="156">
        <f t="shared" si="151"/>
        <v>18031.6</v>
      </c>
      <c r="R1189" s="29" t="str">
        <f>VLOOKUP(VLOOKUP(G1189,开关状态表!B:H,2,FALSE),矩阵信息表!B:H,2,FALSE)</f>
        <v>CS26</v>
      </c>
      <c r="S1189" s="29" t="str">
        <f>VLOOKUP(G1189,开关状态表!B:H,5,FALSE)</f>
        <v>RY45L</v>
      </c>
      <c r="T1189" s="29" t="str">
        <f>VLOOKUP(G1189,开关状态表!B:H,6,FALSE)</f>
        <v>TK45R</v>
      </c>
      <c r="U1189" s="29">
        <f>VLOOKUP(R1189&amp;"-"&amp;S1189,通道清单!C:L,8,FALSE)</f>
        <v>220</v>
      </c>
      <c r="V1189" s="29">
        <f>VLOOKUP(R1189&amp;"-"&amp;S1189,通道清单!C:L,9,FALSE)</f>
        <v>29530</v>
      </c>
      <c r="W1189" s="29">
        <f>VLOOKUP(R1189&amp;"-"&amp;S1189,通道清单!C:L,10,FALSE)</f>
        <v>29750</v>
      </c>
      <c r="X1189" s="29">
        <f>VLOOKUP(R1189&amp;"-"&amp;T1189,通道清单!C:L,9,FALSE)</f>
        <v>17870</v>
      </c>
      <c r="Y1189" s="29">
        <f>VLOOKUP(R1189&amp;"-"&amp;T1189,通道清单!C:L,10,FALSE)</f>
        <v>18090</v>
      </c>
    </row>
    <row r="1190" ht="15" hidden="1" spans="1:25">
      <c r="A1190" s="29">
        <f t="shared" si="152"/>
        <v>1189</v>
      </c>
      <c r="B1190" s="29" t="str">
        <f t="shared" si="147"/>
        <v>CS26-1-4-[8][8]-OFF161.6-BW26.4</v>
      </c>
      <c r="C1190" s="29" t="str">
        <f>R1190&amp;"_BW"&amp;TEXT(O1190-N1190,"000.00")&amp;"_U"&amp;VLOOKUP(R1190&amp;"-"&amp;S1190,通道清单!C:L,5,FALSE)&amp;LEFT("_____",5-LEN(VLOOKUP(R1190&amp;"-"&amp;S1190,通道清单!C:L,4,FALSE)))&amp;VLOOKUP(R1190&amp;"-"&amp;S1190,通道清单!C:L,4,FALSE)&amp;"_S"&amp;TEXT(N1190,"00000.00")&amp;"_E"&amp;TEXT(O1190,"00000.00")&amp;"_D"&amp;VLOOKUP(R1190&amp;"-"&amp;T1190,通道清单!C:L,5,FALSE)&amp;LEFT("_____",5-LEN(VLOOKUP(R1190&amp;"-"&amp;T1190,通道清单!C:L,4,FALSE)))&amp;VLOOKUP(R1190&amp;"-"&amp;T1190,通道清单!C:L,4,FALSE)&amp;"_S"&amp;TEXT(P1190,"00000.00")&amp;"_E"&amp;TEXT(Q1190,"00000.00")</f>
        <v>CS26_BW026.40_UL____Y_S29691.60_E29718.00_DR____K_S18031.60_E18058.00</v>
      </c>
      <c r="D1190" s="29"/>
      <c r="E1190" s="29"/>
      <c r="F1190" s="29"/>
      <c r="G1190" s="29" t="s">
        <v>9207</v>
      </c>
      <c r="H1190" s="29">
        <f>VLOOKUP(G1190,开关状态表!B:I,7,FALSE)</f>
        <v>1</v>
      </c>
      <c r="I1190" s="29">
        <v>161.6</v>
      </c>
      <c r="J1190" s="161">
        <v>26.4</v>
      </c>
      <c r="K1190" s="29" t="s">
        <v>8732</v>
      </c>
      <c r="L1190" s="29"/>
      <c r="M1190" s="158" t="s">
        <v>8871</v>
      </c>
      <c r="N1190" s="156">
        <f t="shared" si="148"/>
        <v>29691.6</v>
      </c>
      <c r="O1190" s="156">
        <f t="shared" si="149"/>
        <v>29718</v>
      </c>
      <c r="P1190" s="156">
        <f t="shared" si="150"/>
        <v>18031.6</v>
      </c>
      <c r="Q1190" s="156">
        <f t="shared" si="151"/>
        <v>18058</v>
      </c>
      <c r="R1190" s="29" t="str">
        <f>VLOOKUP(VLOOKUP(G1190,开关状态表!B:H,2,FALSE),矩阵信息表!B:H,2,FALSE)</f>
        <v>CS26</v>
      </c>
      <c r="S1190" s="29" t="str">
        <f>VLOOKUP(G1190,开关状态表!B:H,5,FALSE)</f>
        <v>RY45L</v>
      </c>
      <c r="T1190" s="29" t="str">
        <f>VLOOKUP(G1190,开关状态表!B:H,6,FALSE)</f>
        <v>TK45R</v>
      </c>
      <c r="U1190" s="29">
        <f>VLOOKUP(R1190&amp;"-"&amp;S1190,通道清单!C:L,8,FALSE)</f>
        <v>220</v>
      </c>
      <c r="V1190" s="29">
        <f>VLOOKUP(R1190&amp;"-"&amp;S1190,通道清单!C:L,9,FALSE)</f>
        <v>29530</v>
      </c>
      <c r="W1190" s="29">
        <f>VLOOKUP(R1190&amp;"-"&amp;S1190,通道清单!C:L,10,FALSE)</f>
        <v>29750</v>
      </c>
      <c r="X1190" s="29">
        <f>VLOOKUP(R1190&amp;"-"&amp;T1190,通道清单!C:L,9,FALSE)</f>
        <v>17870</v>
      </c>
      <c r="Y1190" s="29">
        <f>VLOOKUP(R1190&amp;"-"&amp;T1190,通道清单!C:L,10,FALSE)</f>
        <v>18090</v>
      </c>
    </row>
    <row r="1191" ht="15" hidden="1" spans="1:25">
      <c r="A1191" s="29">
        <f t="shared" si="152"/>
        <v>1190</v>
      </c>
      <c r="B1191" s="29" t="str">
        <f t="shared" si="147"/>
        <v>CS26-1-10-[5][5]-OFF188-BW32</v>
      </c>
      <c r="C1191" s="29" t="str">
        <f>R1191&amp;"_BW"&amp;TEXT(O1191-N1191,"000.00")&amp;"_U"&amp;VLOOKUP(R1191&amp;"-"&amp;S1191,通道清单!C:L,5,FALSE)&amp;LEFT("_____",5-LEN(VLOOKUP(R1191&amp;"-"&amp;S1191,通道清单!C:L,4,FALSE)))&amp;VLOOKUP(R1191&amp;"-"&amp;S1191,通道清单!C:L,4,FALSE)&amp;"_S"&amp;TEXT(N1191,"00000.00")&amp;"_E"&amp;TEXT(O1191,"00000.00")&amp;"_D"&amp;VLOOKUP(R1191&amp;"-"&amp;T1191,通道清单!C:L,5,FALSE)&amp;LEFT("_____",5-LEN(VLOOKUP(R1191&amp;"-"&amp;T1191,通道清单!C:L,4,FALSE)))&amp;VLOOKUP(R1191&amp;"-"&amp;T1191,通道清单!C:L,4,FALSE)&amp;"_S"&amp;TEXT(P1191,"00000.00")&amp;"_E"&amp;TEXT(Q1191,"00000.00")</f>
        <v>CS26_BW032.00_UL____Y_S29968.00_E30000.00_DR____L_S18308.00_E18340.00</v>
      </c>
      <c r="D1191" s="29"/>
      <c r="E1191" s="29"/>
      <c r="F1191" s="29"/>
      <c r="G1191" s="29" t="s">
        <v>9208</v>
      </c>
      <c r="H1191" s="29">
        <f>VLOOKUP(G1191,开关状态表!B:I,7,FALSE)</f>
        <v>1</v>
      </c>
      <c r="I1191" s="29">
        <v>188</v>
      </c>
      <c r="J1191" s="161">
        <v>32</v>
      </c>
      <c r="K1191" s="29" t="s">
        <v>8732</v>
      </c>
      <c r="L1191" s="29"/>
      <c r="M1191" s="158" t="s">
        <v>8871</v>
      </c>
      <c r="N1191" s="156">
        <f t="shared" si="148"/>
        <v>29968</v>
      </c>
      <c r="O1191" s="156">
        <f t="shared" si="149"/>
        <v>30000</v>
      </c>
      <c r="P1191" s="156">
        <f t="shared" si="150"/>
        <v>18308</v>
      </c>
      <c r="Q1191" s="156">
        <f t="shared" si="151"/>
        <v>18340</v>
      </c>
      <c r="R1191" s="29" t="str">
        <f>VLOOKUP(VLOOKUP(G1191,开关状态表!B:H,2,FALSE),矩阵信息表!B:H,2,FALSE)</f>
        <v>CS26</v>
      </c>
      <c r="S1191" s="29" t="str">
        <f>VLOOKUP(G1191,开关状态表!B:H,5,FALSE)</f>
        <v>RY1L</v>
      </c>
      <c r="T1191" s="29" t="str">
        <f>VLOOKUP(G1191,开关状态表!B:H,6,FALSE)</f>
        <v>TL1R</v>
      </c>
      <c r="U1191" s="29">
        <f>VLOOKUP(R1191&amp;"-"&amp;S1191,通道清单!C:L,8,FALSE)</f>
        <v>220</v>
      </c>
      <c r="V1191" s="29">
        <f>VLOOKUP(R1191&amp;"-"&amp;S1191,通道清单!C:L,9,FALSE)</f>
        <v>29780</v>
      </c>
      <c r="W1191" s="29">
        <f>VLOOKUP(R1191&amp;"-"&amp;S1191,通道清单!C:L,10,FALSE)</f>
        <v>30000</v>
      </c>
      <c r="X1191" s="29">
        <f>VLOOKUP(R1191&amp;"-"&amp;T1191,通道清单!C:L,9,FALSE)</f>
        <v>18120</v>
      </c>
      <c r="Y1191" s="29">
        <f>VLOOKUP(R1191&amp;"-"&amp;T1191,通道清单!C:L,10,FALSE)</f>
        <v>18340</v>
      </c>
    </row>
    <row r="1192" ht="15" hidden="1" spans="1:25">
      <c r="A1192" s="29">
        <f t="shared" si="152"/>
        <v>1191</v>
      </c>
      <c r="B1192" s="29" t="str">
        <f t="shared" si="147"/>
        <v>CS26-1-10-[5][5]-OFF161.6-BW26.4</v>
      </c>
      <c r="C1192" s="29" t="str">
        <f>R1192&amp;"_BW"&amp;TEXT(O1192-N1192,"000.00")&amp;"_U"&amp;VLOOKUP(R1192&amp;"-"&amp;S1192,通道清单!C:L,5,FALSE)&amp;LEFT("_____",5-LEN(VLOOKUP(R1192&amp;"-"&amp;S1192,通道清单!C:L,4,FALSE)))&amp;VLOOKUP(R1192&amp;"-"&amp;S1192,通道清单!C:L,4,FALSE)&amp;"_S"&amp;TEXT(N1192,"00000.00")&amp;"_E"&amp;TEXT(O1192,"00000.00")&amp;"_D"&amp;VLOOKUP(R1192&amp;"-"&amp;T1192,通道清单!C:L,5,FALSE)&amp;LEFT("_____",5-LEN(VLOOKUP(R1192&amp;"-"&amp;T1192,通道清单!C:L,4,FALSE)))&amp;VLOOKUP(R1192&amp;"-"&amp;T1192,通道清单!C:L,4,FALSE)&amp;"_S"&amp;TEXT(P1192,"00000.00")&amp;"_E"&amp;TEXT(Q1192,"00000.00")</f>
        <v>CS26_BW026.40_UL____Y_S29941.60_E29968.00_DR____L_S18281.60_E18308.00</v>
      </c>
      <c r="D1192" s="29"/>
      <c r="E1192" s="29"/>
      <c r="F1192" s="29"/>
      <c r="G1192" s="29" t="s">
        <v>9208</v>
      </c>
      <c r="H1192" s="29">
        <f>VLOOKUP(G1192,开关状态表!B:I,7,FALSE)</f>
        <v>1</v>
      </c>
      <c r="I1192" s="29">
        <v>161.6</v>
      </c>
      <c r="J1192" s="161">
        <v>26.4</v>
      </c>
      <c r="K1192" s="29" t="s">
        <v>8732</v>
      </c>
      <c r="L1192" s="29"/>
      <c r="M1192" s="158" t="s">
        <v>8871</v>
      </c>
      <c r="N1192" s="156">
        <f t="shared" si="148"/>
        <v>29941.6</v>
      </c>
      <c r="O1192" s="156">
        <f t="shared" si="149"/>
        <v>29968</v>
      </c>
      <c r="P1192" s="156">
        <f t="shared" si="150"/>
        <v>18281.6</v>
      </c>
      <c r="Q1192" s="156">
        <f t="shared" si="151"/>
        <v>18308</v>
      </c>
      <c r="R1192" s="29" t="str">
        <f>VLOOKUP(VLOOKUP(G1192,开关状态表!B:H,2,FALSE),矩阵信息表!B:H,2,FALSE)</f>
        <v>CS26</v>
      </c>
      <c r="S1192" s="29" t="str">
        <f>VLOOKUP(G1192,开关状态表!B:H,5,FALSE)</f>
        <v>RY1L</v>
      </c>
      <c r="T1192" s="29" t="str">
        <f>VLOOKUP(G1192,开关状态表!B:H,6,FALSE)</f>
        <v>TL1R</v>
      </c>
      <c r="U1192" s="29">
        <f>VLOOKUP(R1192&amp;"-"&amp;S1192,通道清单!C:L,8,FALSE)</f>
        <v>220</v>
      </c>
      <c r="V1192" s="29">
        <f>VLOOKUP(R1192&amp;"-"&amp;S1192,通道清单!C:L,9,FALSE)</f>
        <v>29780</v>
      </c>
      <c r="W1192" s="29">
        <f>VLOOKUP(R1192&amp;"-"&amp;S1192,通道清单!C:L,10,FALSE)</f>
        <v>30000</v>
      </c>
      <c r="X1192" s="29">
        <f>VLOOKUP(R1192&amp;"-"&amp;T1192,通道清单!C:L,9,FALSE)</f>
        <v>18120</v>
      </c>
      <c r="Y1192" s="29">
        <f>VLOOKUP(R1192&amp;"-"&amp;T1192,通道清单!C:L,10,FALSE)</f>
        <v>18340</v>
      </c>
    </row>
    <row r="1193" ht="15" hidden="1" spans="1:25">
      <c r="A1193" s="29">
        <f t="shared" si="152"/>
        <v>1192</v>
      </c>
      <c r="B1193" s="29" t="str">
        <f t="shared" si="147"/>
        <v>CS26-1-10-[5][5]-OFF0-BW22</v>
      </c>
      <c r="C1193" s="29" t="str">
        <f>R1193&amp;"_BW"&amp;TEXT(O1193-N1193,"000.00")&amp;"_U"&amp;VLOOKUP(R1193&amp;"-"&amp;S1193,通道清单!C:L,5,FALSE)&amp;LEFT("_____",5-LEN(VLOOKUP(R1193&amp;"-"&amp;S1193,通道清单!C:L,4,FALSE)))&amp;VLOOKUP(R1193&amp;"-"&amp;S1193,通道清单!C:L,4,FALSE)&amp;"_S"&amp;TEXT(N1193,"00000.00")&amp;"_E"&amp;TEXT(O1193,"00000.00")&amp;"_D"&amp;VLOOKUP(R1193&amp;"-"&amp;T1193,通道清单!C:L,5,FALSE)&amp;LEFT("_____",5-LEN(VLOOKUP(R1193&amp;"-"&amp;T1193,通道清单!C:L,4,FALSE)))&amp;VLOOKUP(R1193&amp;"-"&amp;T1193,通道清单!C:L,4,FALSE)&amp;"_S"&amp;TEXT(P1193,"00000.00")&amp;"_E"&amp;TEXT(Q1193,"00000.00")</f>
        <v>CS26_BW022.00_UL____Y_S29780.00_E29802.00_DR____L_S18120.00_E18142.00</v>
      </c>
      <c r="D1193" s="29"/>
      <c r="E1193" s="29"/>
      <c r="F1193" s="29"/>
      <c r="G1193" s="29" t="s">
        <v>9208</v>
      </c>
      <c r="H1193" s="29">
        <f>VLOOKUP(G1193,开关状态表!B:I,7,FALSE)</f>
        <v>1</v>
      </c>
      <c r="I1193" s="29">
        <v>0</v>
      </c>
      <c r="J1193" s="161">
        <v>22</v>
      </c>
      <c r="K1193" s="29" t="s">
        <v>8732</v>
      </c>
      <c r="L1193" s="29"/>
      <c r="M1193" s="158" t="s">
        <v>9050</v>
      </c>
      <c r="N1193" s="156">
        <f t="shared" si="148"/>
        <v>29780</v>
      </c>
      <c r="O1193" s="156">
        <f t="shared" si="149"/>
        <v>29802</v>
      </c>
      <c r="P1193" s="156">
        <f t="shared" si="150"/>
        <v>18120</v>
      </c>
      <c r="Q1193" s="156">
        <f t="shared" si="151"/>
        <v>18142</v>
      </c>
      <c r="R1193" s="29" t="str">
        <f>VLOOKUP(VLOOKUP(G1193,开关状态表!B:H,2,FALSE),矩阵信息表!B:H,2,FALSE)</f>
        <v>CS26</v>
      </c>
      <c r="S1193" s="29" t="str">
        <f>VLOOKUP(G1193,开关状态表!B:H,5,FALSE)</f>
        <v>RY1L</v>
      </c>
      <c r="T1193" s="29" t="str">
        <f>VLOOKUP(G1193,开关状态表!B:H,6,FALSE)</f>
        <v>TL1R</v>
      </c>
      <c r="U1193" s="29">
        <f>VLOOKUP(R1193&amp;"-"&amp;S1193,通道清单!C:L,8,FALSE)</f>
        <v>220</v>
      </c>
      <c r="V1193" s="29">
        <f>VLOOKUP(R1193&amp;"-"&amp;S1193,通道清单!C:L,9,FALSE)</f>
        <v>29780</v>
      </c>
      <c r="W1193" s="29">
        <f>VLOOKUP(R1193&amp;"-"&amp;S1193,通道清单!C:L,10,FALSE)</f>
        <v>30000</v>
      </c>
      <c r="X1193" s="29">
        <f>VLOOKUP(R1193&amp;"-"&amp;T1193,通道清单!C:L,9,FALSE)</f>
        <v>18120</v>
      </c>
      <c r="Y1193" s="29">
        <f>VLOOKUP(R1193&amp;"-"&amp;T1193,通道清单!C:L,10,FALSE)</f>
        <v>18340</v>
      </c>
    </row>
    <row r="1194" ht="15" hidden="1" spans="1:25">
      <c r="A1194" s="29">
        <f t="shared" si="152"/>
        <v>1193</v>
      </c>
      <c r="B1194" s="29" t="str">
        <f t="shared" si="147"/>
        <v>CS26-1-10-[6][6]-OFF48.4-BW32</v>
      </c>
      <c r="C1194" s="29" t="str">
        <f>R1194&amp;"_BW"&amp;TEXT(O1194-N1194,"000.00")&amp;"_U"&amp;VLOOKUP(R1194&amp;"-"&amp;S1194,通道清单!C:L,5,FALSE)&amp;LEFT("_____",5-LEN(VLOOKUP(R1194&amp;"-"&amp;S1194,通道清单!C:L,4,FALSE)))&amp;VLOOKUP(R1194&amp;"-"&amp;S1194,通道清单!C:L,4,FALSE)&amp;"_S"&amp;TEXT(N1194,"00000.00")&amp;"_E"&amp;TEXT(O1194,"00000.00")&amp;"_D"&amp;VLOOKUP(R1194&amp;"-"&amp;T1194,通道清单!C:L,5,FALSE)&amp;LEFT("_____",5-LEN(VLOOKUP(R1194&amp;"-"&amp;T1194,通道清单!C:L,4,FALSE)))&amp;VLOOKUP(R1194&amp;"-"&amp;T1194,通道清单!C:L,4,FALSE)&amp;"_S"&amp;TEXT(P1194,"00000.00")&amp;"_E"&amp;TEXT(Q1194,"00000.00")</f>
        <v>CS26_BW032.00_UL____Y_S29828.40_E29860.40_DR____L_S18838.40_E18870.40</v>
      </c>
      <c r="D1194" s="29"/>
      <c r="E1194" s="29"/>
      <c r="F1194" s="29"/>
      <c r="G1194" s="29" t="s">
        <v>9209</v>
      </c>
      <c r="H1194" s="29">
        <f>VLOOKUP(G1194,开关状态表!B:I,7,FALSE)</f>
        <v>1</v>
      </c>
      <c r="I1194" s="29">
        <v>48.4</v>
      </c>
      <c r="J1194" s="161">
        <v>32</v>
      </c>
      <c r="K1194" s="29" t="s">
        <v>8732</v>
      </c>
      <c r="L1194" s="29"/>
      <c r="M1194" s="158" t="s">
        <v>8871</v>
      </c>
      <c r="N1194" s="156">
        <f t="shared" si="148"/>
        <v>29828.4</v>
      </c>
      <c r="O1194" s="156">
        <f t="shared" si="149"/>
        <v>29860.4</v>
      </c>
      <c r="P1194" s="156">
        <f t="shared" si="150"/>
        <v>18838.4</v>
      </c>
      <c r="Q1194" s="156">
        <f t="shared" si="151"/>
        <v>18870.4</v>
      </c>
      <c r="R1194" s="29" t="str">
        <f>VLOOKUP(VLOOKUP(G1194,开关状态表!B:H,2,FALSE),矩阵信息表!B:H,2,FALSE)</f>
        <v>CS26</v>
      </c>
      <c r="S1194" s="29" t="str">
        <f>VLOOKUP(G1194,开关状态表!B:H,5,FALSE)</f>
        <v>RY3L</v>
      </c>
      <c r="T1194" s="29" t="str">
        <f>VLOOKUP(G1194,开关状态表!B:H,6,FALSE)</f>
        <v>TL3R</v>
      </c>
      <c r="U1194" s="29">
        <f>VLOOKUP(R1194&amp;"-"&amp;S1194,通道清单!C:L,8,FALSE)</f>
        <v>220</v>
      </c>
      <c r="V1194" s="29">
        <f>VLOOKUP(R1194&amp;"-"&amp;S1194,通道清单!C:L,9,FALSE)</f>
        <v>29780</v>
      </c>
      <c r="W1194" s="29">
        <f>VLOOKUP(R1194&amp;"-"&amp;S1194,通道清单!C:L,10,FALSE)</f>
        <v>30000</v>
      </c>
      <c r="X1194" s="29">
        <f>VLOOKUP(R1194&amp;"-"&amp;T1194,通道清单!C:L,9,FALSE)</f>
        <v>18790</v>
      </c>
      <c r="Y1194" s="29">
        <f>VLOOKUP(R1194&amp;"-"&amp;T1194,通道清单!C:L,10,FALSE)</f>
        <v>19010</v>
      </c>
    </row>
    <row r="1195" ht="15" hidden="1" spans="1:25">
      <c r="A1195" s="29">
        <f t="shared" si="152"/>
        <v>1194</v>
      </c>
      <c r="B1195" s="29" t="str">
        <f t="shared" si="147"/>
        <v>CS26-1-10-[6][6]-OFF0-BW26.4</v>
      </c>
      <c r="C1195" s="29" t="str">
        <f>R1195&amp;"_BW"&amp;TEXT(O1195-N1195,"000.00")&amp;"_U"&amp;VLOOKUP(R1195&amp;"-"&amp;S1195,通道清单!C:L,5,FALSE)&amp;LEFT("_____",5-LEN(VLOOKUP(R1195&amp;"-"&amp;S1195,通道清单!C:L,4,FALSE)))&amp;VLOOKUP(R1195&amp;"-"&amp;S1195,通道清单!C:L,4,FALSE)&amp;"_S"&amp;TEXT(N1195,"00000.00")&amp;"_E"&amp;TEXT(O1195,"00000.00")&amp;"_D"&amp;VLOOKUP(R1195&amp;"-"&amp;T1195,通道清单!C:L,5,FALSE)&amp;LEFT("_____",5-LEN(VLOOKUP(R1195&amp;"-"&amp;T1195,通道清单!C:L,4,FALSE)))&amp;VLOOKUP(R1195&amp;"-"&amp;T1195,通道清单!C:L,4,FALSE)&amp;"_S"&amp;TEXT(P1195,"00000.00")&amp;"_E"&amp;TEXT(Q1195,"00000.00")</f>
        <v>CS26_BW026.40_UL____Y_S29780.00_E29806.40_DR____L_S18790.00_E18816.40</v>
      </c>
      <c r="D1195" s="29"/>
      <c r="E1195" s="29"/>
      <c r="F1195" s="29"/>
      <c r="G1195" s="29" t="s">
        <v>9209</v>
      </c>
      <c r="H1195" s="29">
        <f>VLOOKUP(G1195,开关状态表!B:I,7,FALSE)</f>
        <v>1</v>
      </c>
      <c r="I1195" s="29">
        <v>0</v>
      </c>
      <c r="J1195" s="161">
        <v>26.4</v>
      </c>
      <c r="K1195" s="29" t="s">
        <v>8732</v>
      </c>
      <c r="L1195" s="29"/>
      <c r="M1195" s="158" t="s">
        <v>8871</v>
      </c>
      <c r="N1195" s="156">
        <f t="shared" si="148"/>
        <v>29780</v>
      </c>
      <c r="O1195" s="156">
        <f t="shared" si="149"/>
        <v>29806.4</v>
      </c>
      <c r="P1195" s="156">
        <f t="shared" si="150"/>
        <v>18790</v>
      </c>
      <c r="Q1195" s="156">
        <f t="shared" si="151"/>
        <v>18816.4</v>
      </c>
      <c r="R1195" s="29" t="str">
        <f>VLOOKUP(VLOOKUP(G1195,开关状态表!B:H,2,FALSE),矩阵信息表!B:H,2,FALSE)</f>
        <v>CS26</v>
      </c>
      <c r="S1195" s="29" t="str">
        <f>VLOOKUP(G1195,开关状态表!B:H,5,FALSE)</f>
        <v>RY3L</v>
      </c>
      <c r="T1195" s="29" t="str">
        <f>VLOOKUP(G1195,开关状态表!B:H,6,FALSE)</f>
        <v>TL3R</v>
      </c>
      <c r="U1195" s="29">
        <f>VLOOKUP(R1195&amp;"-"&amp;S1195,通道清单!C:L,8,FALSE)</f>
        <v>220</v>
      </c>
      <c r="V1195" s="29">
        <f>VLOOKUP(R1195&amp;"-"&amp;S1195,通道清单!C:L,9,FALSE)</f>
        <v>29780</v>
      </c>
      <c r="W1195" s="29">
        <f>VLOOKUP(R1195&amp;"-"&amp;S1195,通道清单!C:L,10,FALSE)</f>
        <v>30000</v>
      </c>
      <c r="X1195" s="29">
        <f>VLOOKUP(R1195&amp;"-"&amp;T1195,通道清单!C:L,9,FALSE)</f>
        <v>18790</v>
      </c>
      <c r="Y1195" s="29">
        <f>VLOOKUP(R1195&amp;"-"&amp;T1195,通道清单!C:L,10,FALSE)</f>
        <v>19010</v>
      </c>
    </row>
    <row r="1196" ht="15" hidden="1" spans="1:25">
      <c r="A1196" s="29">
        <f t="shared" si="152"/>
        <v>1195</v>
      </c>
      <c r="B1196" s="29" t="str">
        <f t="shared" si="147"/>
        <v>CS26-1-10-[6][6]-OFF26.4-BW22</v>
      </c>
      <c r="C1196" s="29" t="str">
        <f>R1196&amp;"_BW"&amp;TEXT(O1196-N1196,"000.00")&amp;"_U"&amp;VLOOKUP(R1196&amp;"-"&amp;S1196,通道清单!C:L,5,FALSE)&amp;LEFT("_____",5-LEN(VLOOKUP(R1196&amp;"-"&amp;S1196,通道清单!C:L,4,FALSE)))&amp;VLOOKUP(R1196&amp;"-"&amp;S1196,通道清单!C:L,4,FALSE)&amp;"_S"&amp;TEXT(N1196,"00000.00")&amp;"_E"&amp;TEXT(O1196,"00000.00")&amp;"_D"&amp;VLOOKUP(R1196&amp;"-"&amp;T1196,通道清单!C:L,5,FALSE)&amp;LEFT("_____",5-LEN(VLOOKUP(R1196&amp;"-"&amp;T1196,通道清单!C:L,4,FALSE)))&amp;VLOOKUP(R1196&amp;"-"&amp;T1196,通道清单!C:L,4,FALSE)&amp;"_S"&amp;TEXT(P1196,"00000.00")&amp;"_E"&amp;TEXT(Q1196,"00000.00")</f>
        <v>CS26_BW022.00_UL____Y_S29806.40_E29828.40_DR____L_S18816.40_E18838.40</v>
      </c>
      <c r="D1196" s="29"/>
      <c r="E1196" s="29"/>
      <c r="F1196" s="29"/>
      <c r="G1196" s="29" t="s">
        <v>9209</v>
      </c>
      <c r="H1196" s="29">
        <f>VLOOKUP(G1196,开关状态表!B:I,7,FALSE)</f>
        <v>1</v>
      </c>
      <c r="I1196" s="29">
        <v>26.4</v>
      </c>
      <c r="J1196" s="161">
        <v>22</v>
      </c>
      <c r="K1196" s="29" t="s">
        <v>8732</v>
      </c>
      <c r="L1196" s="29"/>
      <c r="M1196" s="158" t="s">
        <v>9050</v>
      </c>
      <c r="N1196" s="156">
        <f t="shared" si="148"/>
        <v>29806.4</v>
      </c>
      <c r="O1196" s="156">
        <f t="shared" si="149"/>
        <v>29828.4</v>
      </c>
      <c r="P1196" s="156">
        <f t="shared" si="150"/>
        <v>18816.4</v>
      </c>
      <c r="Q1196" s="156">
        <f t="shared" si="151"/>
        <v>18838.4</v>
      </c>
      <c r="R1196" s="29" t="str">
        <f>VLOOKUP(VLOOKUP(G1196,开关状态表!B:H,2,FALSE),矩阵信息表!B:H,2,FALSE)</f>
        <v>CS26</v>
      </c>
      <c r="S1196" s="29" t="str">
        <f>VLOOKUP(G1196,开关状态表!B:H,5,FALSE)</f>
        <v>RY3L</v>
      </c>
      <c r="T1196" s="29" t="str">
        <f>VLOOKUP(G1196,开关状态表!B:H,6,FALSE)</f>
        <v>TL3R</v>
      </c>
      <c r="U1196" s="29">
        <f>VLOOKUP(R1196&amp;"-"&amp;S1196,通道清单!C:L,8,FALSE)</f>
        <v>220</v>
      </c>
      <c r="V1196" s="29">
        <f>VLOOKUP(R1196&amp;"-"&amp;S1196,通道清单!C:L,9,FALSE)</f>
        <v>29780</v>
      </c>
      <c r="W1196" s="29">
        <f>VLOOKUP(R1196&amp;"-"&amp;S1196,通道清单!C:L,10,FALSE)</f>
        <v>30000</v>
      </c>
      <c r="X1196" s="29">
        <f>VLOOKUP(R1196&amp;"-"&amp;T1196,通道清单!C:L,9,FALSE)</f>
        <v>18790</v>
      </c>
      <c r="Y1196" s="29">
        <f>VLOOKUP(R1196&amp;"-"&amp;T1196,通道清单!C:L,10,FALSE)</f>
        <v>19010</v>
      </c>
    </row>
    <row r="1197" ht="15" hidden="1" spans="1:25">
      <c r="A1197" s="29">
        <f t="shared" si="152"/>
        <v>1196</v>
      </c>
      <c r="B1197" s="29" t="str">
        <f t="shared" si="147"/>
        <v>CS26-1-10-[7][7]-OFF188-BW32</v>
      </c>
      <c r="C1197" s="29" t="str">
        <f>R1197&amp;"_BW"&amp;TEXT(O1197-N1197,"000.00")&amp;"_U"&amp;VLOOKUP(R1197&amp;"-"&amp;S1197,通道清单!C:L,5,FALSE)&amp;LEFT("_____",5-LEN(VLOOKUP(R1197&amp;"-"&amp;S1197,通道清单!C:L,4,FALSE)))&amp;VLOOKUP(R1197&amp;"-"&amp;S1197,通道清单!C:L,4,FALSE)&amp;"_S"&amp;TEXT(N1197,"00000.00")&amp;"_E"&amp;TEXT(O1197,"00000.00")&amp;"_D"&amp;VLOOKUP(R1197&amp;"-"&amp;T1197,通道清单!C:L,5,FALSE)&amp;LEFT("_____",5-LEN(VLOOKUP(R1197&amp;"-"&amp;T1197,通道清单!C:L,4,FALSE)))&amp;VLOOKUP(R1197&amp;"-"&amp;T1197,通道清单!C:L,4,FALSE)&amp;"_S"&amp;TEXT(P1197,"00000.00")&amp;"_E"&amp;TEXT(Q1197,"00000.00")</f>
        <v>CS26_BW032.00_UL____Y_S29718.00_E29750.00_DR____L_S18058.00_E18090.00</v>
      </c>
      <c r="D1197" s="29"/>
      <c r="E1197" s="29"/>
      <c r="F1197" s="29"/>
      <c r="G1197" s="29" t="s">
        <v>9210</v>
      </c>
      <c r="H1197" s="29">
        <f>VLOOKUP(G1197,开关状态表!B:I,7,FALSE)</f>
        <v>1</v>
      </c>
      <c r="I1197" s="29">
        <v>188</v>
      </c>
      <c r="J1197" s="161">
        <v>32</v>
      </c>
      <c r="K1197" s="29" t="s">
        <v>8732</v>
      </c>
      <c r="L1197" s="29"/>
      <c r="M1197" s="158" t="s">
        <v>8871</v>
      </c>
      <c r="N1197" s="156">
        <f t="shared" si="148"/>
        <v>29718</v>
      </c>
      <c r="O1197" s="156">
        <f t="shared" si="149"/>
        <v>29750</v>
      </c>
      <c r="P1197" s="156">
        <f t="shared" si="150"/>
        <v>18058</v>
      </c>
      <c r="Q1197" s="156">
        <f t="shared" si="151"/>
        <v>18090</v>
      </c>
      <c r="R1197" s="29" t="str">
        <f>VLOOKUP(VLOOKUP(G1197,开关状态表!B:H,2,FALSE),矩阵信息表!B:H,2,FALSE)</f>
        <v>CS26</v>
      </c>
      <c r="S1197" s="29" t="str">
        <f>VLOOKUP(G1197,开关状态表!B:H,5,FALSE)</f>
        <v>RY4L</v>
      </c>
      <c r="T1197" s="29" t="str">
        <f>VLOOKUP(G1197,开关状态表!B:H,6,FALSE)</f>
        <v>TL4R</v>
      </c>
      <c r="U1197" s="29">
        <f>VLOOKUP(R1197&amp;"-"&amp;S1197,通道清单!C:L,8,FALSE)</f>
        <v>220</v>
      </c>
      <c r="V1197" s="29">
        <f>VLOOKUP(R1197&amp;"-"&amp;S1197,通道清单!C:L,9,FALSE)</f>
        <v>29530</v>
      </c>
      <c r="W1197" s="29">
        <f>VLOOKUP(R1197&amp;"-"&amp;S1197,通道清单!C:L,10,FALSE)</f>
        <v>29750</v>
      </c>
      <c r="X1197" s="29">
        <f>VLOOKUP(R1197&amp;"-"&amp;T1197,通道清单!C:L,9,FALSE)</f>
        <v>17870</v>
      </c>
      <c r="Y1197" s="29">
        <f>VLOOKUP(R1197&amp;"-"&amp;T1197,通道清单!C:L,10,FALSE)</f>
        <v>18090</v>
      </c>
    </row>
    <row r="1198" ht="15" hidden="1" spans="1:25">
      <c r="A1198" s="29">
        <f t="shared" si="152"/>
        <v>1197</v>
      </c>
      <c r="B1198" s="29" t="str">
        <f t="shared" si="147"/>
        <v>CS26-1-10-[7][7]-OFF161.6-BW26.4</v>
      </c>
      <c r="C1198" s="29" t="str">
        <f>R1198&amp;"_BW"&amp;TEXT(O1198-N1198,"000.00")&amp;"_U"&amp;VLOOKUP(R1198&amp;"-"&amp;S1198,通道清单!C:L,5,FALSE)&amp;LEFT("_____",5-LEN(VLOOKUP(R1198&amp;"-"&amp;S1198,通道清单!C:L,4,FALSE)))&amp;VLOOKUP(R1198&amp;"-"&amp;S1198,通道清单!C:L,4,FALSE)&amp;"_S"&amp;TEXT(N1198,"00000.00")&amp;"_E"&amp;TEXT(O1198,"00000.00")&amp;"_D"&amp;VLOOKUP(R1198&amp;"-"&amp;T1198,通道清单!C:L,5,FALSE)&amp;LEFT("_____",5-LEN(VLOOKUP(R1198&amp;"-"&amp;T1198,通道清单!C:L,4,FALSE)))&amp;VLOOKUP(R1198&amp;"-"&amp;T1198,通道清单!C:L,4,FALSE)&amp;"_S"&amp;TEXT(P1198,"00000.00")&amp;"_E"&amp;TEXT(Q1198,"00000.00")</f>
        <v>CS26_BW026.40_UL____Y_S29691.60_E29718.00_DR____L_S18031.60_E18058.00</v>
      </c>
      <c r="D1198" s="29"/>
      <c r="E1198" s="29"/>
      <c r="F1198" s="29"/>
      <c r="G1198" s="29" t="s">
        <v>9210</v>
      </c>
      <c r="H1198" s="29">
        <f>VLOOKUP(G1198,开关状态表!B:I,7,FALSE)</f>
        <v>1</v>
      </c>
      <c r="I1198" s="29">
        <v>161.6</v>
      </c>
      <c r="J1198" s="161">
        <v>26.4</v>
      </c>
      <c r="K1198" s="29" t="s">
        <v>8732</v>
      </c>
      <c r="L1198" s="29"/>
      <c r="M1198" s="158" t="s">
        <v>8871</v>
      </c>
      <c r="N1198" s="156">
        <f t="shared" si="148"/>
        <v>29691.6</v>
      </c>
      <c r="O1198" s="156">
        <f t="shared" si="149"/>
        <v>29718</v>
      </c>
      <c r="P1198" s="156">
        <f t="shared" si="150"/>
        <v>18031.6</v>
      </c>
      <c r="Q1198" s="156">
        <f t="shared" si="151"/>
        <v>18058</v>
      </c>
      <c r="R1198" s="29" t="str">
        <f>VLOOKUP(VLOOKUP(G1198,开关状态表!B:H,2,FALSE),矩阵信息表!B:H,2,FALSE)</f>
        <v>CS26</v>
      </c>
      <c r="S1198" s="29" t="str">
        <f>VLOOKUP(G1198,开关状态表!B:H,5,FALSE)</f>
        <v>RY4L</v>
      </c>
      <c r="T1198" s="29" t="str">
        <f>VLOOKUP(G1198,开关状态表!B:H,6,FALSE)</f>
        <v>TL4R</v>
      </c>
      <c r="U1198" s="29">
        <f>VLOOKUP(R1198&amp;"-"&amp;S1198,通道清单!C:L,8,FALSE)</f>
        <v>220</v>
      </c>
      <c r="V1198" s="29">
        <f>VLOOKUP(R1198&amp;"-"&amp;S1198,通道清单!C:L,9,FALSE)</f>
        <v>29530</v>
      </c>
      <c r="W1198" s="29">
        <f>VLOOKUP(R1198&amp;"-"&amp;S1198,通道清单!C:L,10,FALSE)</f>
        <v>29750</v>
      </c>
      <c r="X1198" s="29">
        <f>VLOOKUP(R1198&amp;"-"&amp;T1198,通道清单!C:L,9,FALSE)</f>
        <v>17870</v>
      </c>
      <c r="Y1198" s="29">
        <f>VLOOKUP(R1198&amp;"-"&amp;T1198,通道清单!C:L,10,FALSE)</f>
        <v>18090</v>
      </c>
    </row>
    <row r="1199" ht="15" hidden="1" spans="1:25">
      <c r="A1199" s="29">
        <f t="shared" si="152"/>
        <v>1198</v>
      </c>
      <c r="B1199" s="29" t="str">
        <f t="shared" si="147"/>
        <v>CS26-1-10-[7][7]-OFF0-BW22</v>
      </c>
      <c r="C1199" s="29" t="str">
        <f>R1199&amp;"_BW"&amp;TEXT(O1199-N1199,"000.00")&amp;"_U"&amp;VLOOKUP(R1199&amp;"-"&amp;S1199,通道清单!C:L,5,FALSE)&amp;LEFT("_____",5-LEN(VLOOKUP(R1199&amp;"-"&amp;S1199,通道清单!C:L,4,FALSE)))&amp;VLOOKUP(R1199&amp;"-"&amp;S1199,通道清单!C:L,4,FALSE)&amp;"_S"&amp;TEXT(N1199,"00000.00")&amp;"_E"&amp;TEXT(O1199,"00000.00")&amp;"_D"&amp;VLOOKUP(R1199&amp;"-"&amp;T1199,通道清单!C:L,5,FALSE)&amp;LEFT("_____",5-LEN(VLOOKUP(R1199&amp;"-"&amp;T1199,通道清单!C:L,4,FALSE)))&amp;VLOOKUP(R1199&amp;"-"&amp;T1199,通道清单!C:L,4,FALSE)&amp;"_S"&amp;TEXT(P1199,"00000.00")&amp;"_E"&amp;TEXT(Q1199,"00000.00")</f>
        <v>CS26_BW022.00_UL____Y_S29530.00_E29552.00_DR____L_S17870.00_E17892.00</v>
      </c>
      <c r="D1199" s="29"/>
      <c r="E1199" s="29"/>
      <c r="F1199" s="29"/>
      <c r="G1199" s="29" t="s">
        <v>9210</v>
      </c>
      <c r="H1199" s="29">
        <f>VLOOKUP(G1199,开关状态表!B:I,7,FALSE)</f>
        <v>1</v>
      </c>
      <c r="I1199" s="29">
        <v>0</v>
      </c>
      <c r="J1199" s="161">
        <v>22</v>
      </c>
      <c r="K1199" s="29" t="s">
        <v>8732</v>
      </c>
      <c r="L1199" s="29"/>
      <c r="M1199" s="158" t="s">
        <v>9050</v>
      </c>
      <c r="N1199" s="156">
        <f t="shared" si="148"/>
        <v>29530</v>
      </c>
      <c r="O1199" s="156">
        <f t="shared" si="149"/>
        <v>29552</v>
      </c>
      <c r="P1199" s="156">
        <f t="shared" si="150"/>
        <v>17870</v>
      </c>
      <c r="Q1199" s="156">
        <f t="shared" si="151"/>
        <v>17892</v>
      </c>
      <c r="R1199" s="29" t="str">
        <f>VLOOKUP(VLOOKUP(G1199,开关状态表!B:H,2,FALSE),矩阵信息表!B:H,2,FALSE)</f>
        <v>CS26</v>
      </c>
      <c r="S1199" s="29" t="str">
        <f>VLOOKUP(G1199,开关状态表!B:H,5,FALSE)</f>
        <v>RY4L</v>
      </c>
      <c r="T1199" s="29" t="str">
        <f>VLOOKUP(G1199,开关状态表!B:H,6,FALSE)</f>
        <v>TL4R</v>
      </c>
      <c r="U1199" s="29">
        <f>VLOOKUP(R1199&amp;"-"&amp;S1199,通道清单!C:L,8,FALSE)</f>
        <v>220</v>
      </c>
      <c r="V1199" s="29">
        <f>VLOOKUP(R1199&amp;"-"&amp;S1199,通道清单!C:L,9,FALSE)</f>
        <v>29530</v>
      </c>
      <c r="W1199" s="29">
        <f>VLOOKUP(R1199&amp;"-"&amp;S1199,通道清单!C:L,10,FALSE)</f>
        <v>29750</v>
      </c>
      <c r="X1199" s="29">
        <f>VLOOKUP(R1199&amp;"-"&amp;T1199,通道清单!C:L,9,FALSE)</f>
        <v>17870</v>
      </c>
      <c r="Y1199" s="29">
        <f>VLOOKUP(R1199&amp;"-"&amp;T1199,通道清单!C:L,10,FALSE)</f>
        <v>18090</v>
      </c>
    </row>
    <row r="1200" ht="15" hidden="1" spans="1:25">
      <c r="A1200" s="29">
        <f t="shared" si="152"/>
        <v>1199</v>
      </c>
      <c r="B1200" s="29" t="str">
        <f t="shared" si="147"/>
        <v>CS26-1-10-[8][8]-OFF188-BW32</v>
      </c>
      <c r="C1200" s="29" t="str">
        <f>R1200&amp;"_BW"&amp;TEXT(O1200-N1200,"000.00")&amp;"_U"&amp;VLOOKUP(R1200&amp;"-"&amp;S1200,通道清单!C:L,5,FALSE)&amp;LEFT("_____",5-LEN(VLOOKUP(R1200&amp;"-"&amp;S1200,通道清单!C:L,4,FALSE)))&amp;VLOOKUP(R1200&amp;"-"&amp;S1200,通道清单!C:L,4,FALSE)&amp;"_S"&amp;TEXT(N1200,"00000.00")&amp;"_E"&amp;TEXT(O1200,"00000.00")&amp;"_D"&amp;VLOOKUP(R1200&amp;"-"&amp;T1200,通道清单!C:L,5,FALSE)&amp;LEFT("_____",5-LEN(VLOOKUP(R1200&amp;"-"&amp;T1200,通道清单!C:L,4,FALSE)))&amp;VLOOKUP(R1200&amp;"-"&amp;T1200,通道清单!C:L,4,FALSE)&amp;"_S"&amp;TEXT(P1200,"00000.00")&amp;"_E"&amp;TEXT(Q1200,"00000.00")</f>
        <v>CS26_BW032.00_UL____Y_S29718.00_E29750.00_DR____L_S18728.00_E18760.00</v>
      </c>
      <c r="D1200" s="29"/>
      <c r="E1200" s="29"/>
      <c r="F1200" s="29"/>
      <c r="G1200" s="29" t="s">
        <v>9211</v>
      </c>
      <c r="H1200" s="29">
        <f>VLOOKUP(G1200,开关状态表!B:I,7,FALSE)</f>
        <v>1</v>
      </c>
      <c r="I1200" s="29">
        <v>188</v>
      </c>
      <c r="J1200" s="161">
        <v>32</v>
      </c>
      <c r="K1200" s="29" t="s">
        <v>8732</v>
      </c>
      <c r="L1200" s="29"/>
      <c r="M1200" s="158" t="s">
        <v>8871</v>
      </c>
      <c r="N1200" s="156">
        <f t="shared" si="148"/>
        <v>29718</v>
      </c>
      <c r="O1200" s="156">
        <f t="shared" si="149"/>
        <v>29750</v>
      </c>
      <c r="P1200" s="156">
        <f t="shared" si="150"/>
        <v>18728</v>
      </c>
      <c r="Q1200" s="156">
        <f t="shared" si="151"/>
        <v>18760</v>
      </c>
      <c r="R1200" s="29" t="str">
        <f>VLOOKUP(VLOOKUP(G1200,开关状态表!B:H,2,FALSE),矩阵信息表!B:H,2,FALSE)</f>
        <v>CS26</v>
      </c>
      <c r="S1200" s="29" t="str">
        <f>VLOOKUP(G1200,开关状态表!B:H,5,FALSE)</f>
        <v>RY6L</v>
      </c>
      <c r="T1200" s="29" t="str">
        <f>VLOOKUP(G1200,开关状态表!B:H,6,FALSE)</f>
        <v>TL6R</v>
      </c>
      <c r="U1200" s="29">
        <f>VLOOKUP(R1200&amp;"-"&amp;S1200,通道清单!C:L,8,FALSE)</f>
        <v>220</v>
      </c>
      <c r="V1200" s="29">
        <f>VLOOKUP(R1200&amp;"-"&amp;S1200,通道清单!C:L,9,FALSE)</f>
        <v>29530</v>
      </c>
      <c r="W1200" s="29">
        <f>VLOOKUP(R1200&amp;"-"&amp;S1200,通道清单!C:L,10,FALSE)</f>
        <v>29750</v>
      </c>
      <c r="X1200" s="29">
        <f>VLOOKUP(R1200&amp;"-"&amp;T1200,通道清单!C:L,9,FALSE)</f>
        <v>18540</v>
      </c>
      <c r="Y1200" s="29">
        <f>VLOOKUP(R1200&amp;"-"&amp;T1200,通道清单!C:L,10,FALSE)</f>
        <v>18760</v>
      </c>
    </row>
    <row r="1201" ht="15" hidden="1" spans="1:25">
      <c r="A1201" s="29">
        <f t="shared" si="152"/>
        <v>1200</v>
      </c>
      <c r="B1201" s="29" t="str">
        <f t="shared" si="147"/>
        <v>CS26-1-10-[8][8]-OFF161.6-BW26.4</v>
      </c>
      <c r="C1201" s="29" t="str">
        <f>R1201&amp;"_BW"&amp;TEXT(O1201-N1201,"000.00")&amp;"_U"&amp;VLOOKUP(R1201&amp;"-"&amp;S1201,通道清单!C:L,5,FALSE)&amp;LEFT("_____",5-LEN(VLOOKUP(R1201&amp;"-"&amp;S1201,通道清单!C:L,4,FALSE)))&amp;VLOOKUP(R1201&amp;"-"&amp;S1201,通道清单!C:L,4,FALSE)&amp;"_S"&amp;TEXT(N1201,"00000.00")&amp;"_E"&amp;TEXT(O1201,"00000.00")&amp;"_D"&amp;VLOOKUP(R1201&amp;"-"&amp;T1201,通道清单!C:L,5,FALSE)&amp;LEFT("_____",5-LEN(VLOOKUP(R1201&amp;"-"&amp;T1201,通道清单!C:L,4,FALSE)))&amp;VLOOKUP(R1201&amp;"-"&amp;T1201,通道清单!C:L,4,FALSE)&amp;"_S"&amp;TEXT(P1201,"00000.00")&amp;"_E"&amp;TEXT(Q1201,"00000.00")</f>
        <v>CS26_BW026.40_UL____Y_S29691.60_E29718.00_DR____L_S18701.60_E18728.00</v>
      </c>
      <c r="D1201" s="29"/>
      <c r="E1201" s="29"/>
      <c r="F1201" s="29"/>
      <c r="G1201" s="29" t="s">
        <v>9211</v>
      </c>
      <c r="H1201" s="29">
        <f>VLOOKUP(G1201,开关状态表!B:I,7,FALSE)</f>
        <v>1</v>
      </c>
      <c r="I1201" s="29">
        <v>161.6</v>
      </c>
      <c r="J1201" s="161">
        <v>26.4</v>
      </c>
      <c r="K1201" s="29" t="s">
        <v>8732</v>
      </c>
      <c r="L1201" s="29"/>
      <c r="M1201" s="158" t="s">
        <v>8871</v>
      </c>
      <c r="N1201" s="156">
        <f t="shared" si="148"/>
        <v>29691.6</v>
      </c>
      <c r="O1201" s="156">
        <f t="shared" si="149"/>
        <v>29718</v>
      </c>
      <c r="P1201" s="156">
        <f t="shared" si="150"/>
        <v>18701.6</v>
      </c>
      <c r="Q1201" s="156">
        <f t="shared" si="151"/>
        <v>18728</v>
      </c>
      <c r="R1201" s="29" t="str">
        <f>VLOOKUP(VLOOKUP(G1201,开关状态表!B:H,2,FALSE),矩阵信息表!B:H,2,FALSE)</f>
        <v>CS26</v>
      </c>
      <c r="S1201" s="29" t="str">
        <f>VLOOKUP(G1201,开关状态表!B:H,5,FALSE)</f>
        <v>RY6L</v>
      </c>
      <c r="T1201" s="29" t="str">
        <f>VLOOKUP(G1201,开关状态表!B:H,6,FALSE)</f>
        <v>TL6R</v>
      </c>
      <c r="U1201" s="29">
        <f>VLOOKUP(R1201&amp;"-"&amp;S1201,通道清单!C:L,8,FALSE)</f>
        <v>220</v>
      </c>
      <c r="V1201" s="29">
        <f>VLOOKUP(R1201&amp;"-"&amp;S1201,通道清单!C:L,9,FALSE)</f>
        <v>29530</v>
      </c>
      <c r="W1201" s="29">
        <f>VLOOKUP(R1201&amp;"-"&amp;S1201,通道清单!C:L,10,FALSE)</f>
        <v>29750</v>
      </c>
      <c r="X1201" s="29">
        <f>VLOOKUP(R1201&amp;"-"&amp;T1201,通道清单!C:L,9,FALSE)</f>
        <v>18540</v>
      </c>
      <c r="Y1201" s="29">
        <f>VLOOKUP(R1201&amp;"-"&amp;T1201,通道清单!C:L,10,FALSE)</f>
        <v>18760</v>
      </c>
    </row>
    <row r="1202" ht="15" hidden="1" spans="1:25">
      <c r="A1202" s="29">
        <f t="shared" si="152"/>
        <v>1201</v>
      </c>
      <c r="B1202" s="29" t="str">
        <f t="shared" si="147"/>
        <v>CS26-1-10-[8][8]-OFF0-BW22</v>
      </c>
      <c r="C1202" s="29" t="str">
        <f>R1202&amp;"_BW"&amp;TEXT(O1202-N1202,"000.00")&amp;"_U"&amp;VLOOKUP(R1202&amp;"-"&amp;S1202,通道清单!C:L,5,FALSE)&amp;LEFT("_____",5-LEN(VLOOKUP(R1202&amp;"-"&amp;S1202,通道清单!C:L,4,FALSE)))&amp;VLOOKUP(R1202&amp;"-"&amp;S1202,通道清单!C:L,4,FALSE)&amp;"_S"&amp;TEXT(N1202,"00000.00")&amp;"_E"&amp;TEXT(O1202,"00000.00")&amp;"_D"&amp;VLOOKUP(R1202&amp;"-"&amp;T1202,通道清单!C:L,5,FALSE)&amp;LEFT("_____",5-LEN(VLOOKUP(R1202&amp;"-"&amp;T1202,通道清单!C:L,4,FALSE)))&amp;VLOOKUP(R1202&amp;"-"&amp;T1202,通道清单!C:L,4,FALSE)&amp;"_S"&amp;TEXT(P1202,"00000.00")&amp;"_E"&amp;TEXT(Q1202,"00000.00")</f>
        <v>CS26_BW022.00_UL____Y_S29530.00_E29552.00_DR____L_S18540.00_E18562.00</v>
      </c>
      <c r="D1202" s="29"/>
      <c r="E1202" s="29"/>
      <c r="F1202" s="29"/>
      <c r="G1202" s="29" t="s">
        <v>9211</v>
      </c>
      <c r="H1202" s="29">
        <f>VLOOKUP(G1202,开关状态表!B:I,7,FALSE)</f>
        <v>1</v>
      </c>
      <c r="I1202" s="29">
        <v>0</v>
      </c>
      <c r="J1202" s="161">
        <v>22</v>
      </c>
      <c r="K1202" s="29" t="s">
        <v>8732</v>
      </c>
      <c r="L1202" s="29"/>
      <c r="M1202" s="158" t="s">
        <v>9050</v>
      </c>
      <c r="N1202" s="156">
        <f t="shared" si="148"/>
        <v>29530</v>
      </c>
      <c r="O1202" s="156">
        <f t="shared" si="149"/>
        <v>29552</v>
      </c>
      <c r="P1202" s="156">
        <f t="shared" si="150"/>
        <v>18540</v>
      </c>
      <c r="Q1202" s="156">
        <f t="shared" si="151"/>
        <v>18562</v>
      </c>
      <c r="R1202" s="29" t="str">
        <f>VLOOKUP(VLOOKUP(G1202,开关状态表!B:H,2,FALSE),矩阵信息表!B:H,2,FALSE)</f>
        <v>CS26</v>
      </c>
      <c r="S1202" s="29" t="str">
        <f>VLOOKUP(G1202,开关状态表!B:H,5,FALSE)</f>
        <v>RY6L</v>
      </c>
      <c r="T1202" s="29" t="str">
        <f>VLOOKUP(G1202,开关状态表!B:H,6,FALSE)</f>
        <v>TL6R</v>
      </c>
      <c r="U1202" s="29">
        <f>VLOOKUP(R1202&amp;"-"&amp;S1202,通道清单!C:L,8,FALSE)</f>
        <v>220</v>
      </c>
      <c r="V1202" s="29">
        <f>VLOOKUP(R1202&amp;"-"&amp;S1202,通道清单!C:L,9,FALSE)</f>
        <v>29530</v>
      </c>
      <c r="W1202" s="29">
        <f>VLOOKUP(R1202&amp;"-"&amp;S1202,通道清单!C:L,10,FALSE)</f>
        <v>29750</v>
      </c>
      <c r="X1202" s="29">
        <f>VLOOKUP(R1202&amp;"-"&amp;T1202,通道清单!C:L,9,FALSE)</f>
        <v>18540</v>
      </c>
      <c r="Y1202" s="29">
        <f>VLOOKUP(R1202&amp;"-"&amp;T1202,通道清单!C:L,10,FALSE)</f>
        <v>18760</v>
      </c>
    </row>
    <row r="1203" ht="15" hidden="1" spans="1:25">
      <c r="A1203" s="29">
        <f t="shared" si="152"/>
        <v>1202</v>
      </c>
      <c r="B1203" s="29" t="str">
        <f t="shared" si="147"/>
        <v>CS26-1-10-[1][1]-OFF188-BW32</v>
      </c>
      <c r="C1203" s="29" t="str">
        <f>R1203&amp;"_BW"&amp;TEXT(O1203-N1203,"000.00")&amp;"_U"&amp;VLOOKUP(R1203&amp;"-"&amp;S1203,通道清单!C:L,5,FALSE)&amp;LEFT("_____",5-LEN(VLOOKUP(R1203&amp;"-"&amp;S1203,通道清单!C:L,4,FALSE)))&amp;VLOOKUP(R1203&amp;"-"&amp;S1203,通道清单!C:L,4,FALSE)&amp;"_S"&amp;TEXT(N1203,"00000.00")&amp;"_E"&amp;TEXT(O1203,"00000.00")&amp;"_D"&amp;VLOOKUP(R1203&amp;"-"&amp;T1203,通道清单!C:L,5,FALSE)&amp;LEFT("_____",5-LEN(VLOOKUP(R1203&amp;"-"&amp;T1203,通道清单!C:L,4,FALSE)))&amp;VLOOKUP(R1203&amp;"-"&amp;T1203,通道清单!C:L,4,FALSE)&amp;"_S"&amp;TEXT(P1203,"00000.00")&amp;"_E"&amp;TEXT(Q1203,"00000.00")</f>
        <v>CS26_BW032.00_UR____Y_S29718.00_E29750.00_DL____L_S18728.00_E18760.00</v>
      </c>
      <c r="D1203" s="29"/>
      <c r="E1203" s="29"/>
      <c r="F1203" s="29"/>
      <c r="G1203" s="29" t="s">
        <v>9212</v>
      </c>
      <c r="H1203" s="29">
        <f>VLOOKUP(G1203,开关状态表!B:I,7,FALSE)</f>
        <v>1</v>
      </c>
      <c r="I1203" s="29">
        <v>188</v>
      </c>
      <c r="J1203" s="161">
        <v>32</v>
      </c>
      <c r="K1203" s="29" t="s">
        <v>8732</v>
      </c>
      <c r="L1203" s="29"/>
      <c r="M1203" s="158" t="s">
        <v>8871</v>
      </c>
      <c r="N1203" s="156">
        <f t="shared" si="148"/>
        <v>29718</v>
      </c>
      <c r="O1203" s="156">
        <f t="shared" si="149"/>
        <v>29750</v>
      </c>
      <c r="P1203" s="156">
        <f t="shared" si="150"/>
        <v>18728</v>
      </c>
      <c r="Q1203" s="156">
        <f t="shared" si="151"/>
        <v>18760</v>
      </c>
      <c r="R1203" s="29" t="str">
        <f>VLOOKUP(VLOOKUP(G1203,开关状态表!B:H,2,FALSE),矩阵信息表!B:H,2,FALSE)</f>
        <v>CS26</v>
      </c>
      <c r="S1203" s="29" t="str">
        <f>VLOOKUP(G1203,开关状态表!B:H,5,FALSE)</f>
        <v>RY9R</v>
      </c>
      <c r="T1203" s="29" t="str">
        <f>VLOOKUP(G1203,开关状态表!B:H,6,FALSE)</f>
        <v>TL9L</v>
      </c>
      <c r="U1203" s="29">
        <f>VLOOKUP(R1203&amp;"-"&amp;S1203,通道清单!C:L,8,FALSE)</f>
        <v>220</v>
      </c>
      <c r="V1203" s="29">
        <f>VLOOKUP(R1203&amp;"-"&amp;S1203,通道清单!C:L,9,FALSE)</f>
        <v>29530</v>
      </c>
      <c r="W1203" s="29">
        <f>VLOOKUP(R1203&amp;"-"&amp;S1203,通道清单!C:L,10,FALSE)</f>
        <v>29750</v>
      </c>
      <c r="X1203" s="29">
        <f>VLOOKUP(R1203&amp;"-"&amp;T1203,通道清单!C:L,9,FALSE)</f>
        <v>18540</v>
      </c>
      <c r="Y1203" s="29">
        <f>VLOOKUP(R1203&amp;"-"&amp;T1203,通道清单!C:L,10,FALSE)</f>
        <v>18760</v>
      </c>
    </row>
    <row r="1204" ht="15" hidden="1" spans="1:25">
      <c r="A1204" s="29">
        <f t="shared" si="152"/>
        <v>1203</v>
      </c>
      <c r="B1204" s="29" t="str">
        <f t="shared" ref="B1204:B1267" si="153">G1204&amp;"-"&amp;"OFF"&amp;I1204&amp;"-BW"&amp;J1204</f>
        <v>CS26-1-10-[1][1]-OFF151.4-BW10.2</v>
      </c>
      <c r="C1204" s="29" t="str">
        <f>R1204&amp;"_BW"&amp;TEXT(O1204-N1204,"000.00")&amp;"_U"&amp;VLOOKUP(R1204&amp;"-"&amp;S1204,通道清单!C:L,5,FALSE)&amp;LEFT("_____",5-LEN(VLOOKUP(R1204&amp;"-"&amp;S1204,通道清单!C:L,4,FALSE)))&amp;VLOOKUP(R1204&amp;"-"&amp;S1204,通道清单!C:L,4,FALSE)&amp;"_S"&amp;TEXT(N1204,"00000.00")&amp;"_E"&amp;TEXT(O1204,"00000.00")&amp;"_D"&amp;VLOOKUP(R1204&amp;"-"&amp;T1204,通道清单!C:L,5,FALSE)&amp;LEFT("_____",5-LEN(VLOOKUP(R1204&amp;"-"&amp;T1204,通道清单!C:L,4,FALSE)))&amp;VLOOKUP(R1204&amp;"-"&amp;T1204,通道清单!C:L,4,FALSE)&amp;"_S"&amp;TEXT(P1204,"00000.00")&amp;"_E"&amp;TEXT(Q1204,"00000.00")</f>
        <v>CS26_BW010.20_UR____Y_S29681.40_E29691.60_DL____L_S18691.40_E18701.60</v>
      </c>
      <c r="D1204" s="29"/>
      <c r="E1204" s="29"/>
      <c r="F1204" s="29"/>
      <c r="G1204" s="29" t="s">
        <v>9212</v>
      </c>
      <c r="H1204" s="29">
        <f>VLOOKUP(G1204,开关状态表!B:I,7,FALSE)</f>
        <v>1</v>
      </c>
      <c r="I1204" s="29">
        <v>151.4</v>
      </c>
      <c r="J1204" s="161">
        <v>10.2</v>
      </c>
      <c r="K1204" s="29" t="s">
        <v>8732</v>
      </c>
      <c r="L1204" s="29"/>
      <c r="M1204" s="158" t="s">
        <v>8871</v>
      </c>
      <c r="N1204" s="156">
        <f t="shared" ref="N1204:N1267" si="154">V1204+I1204</f>
        <v>29681.4</v>
      </c>
      <c r="O1204" s="156">
        <f t="shared" ref="O1204:O1267" si="155">N1204+J1204</f>
        <v>29691.6</v>
      </c>
      <c r="P1204" s="156">
        <f t="shared" ref="P1204:P1267" si="156">X1204+I1204</f>
        <v>18691.4</v>
      </c>
      <c r="Q1204" s="156">
        <f t="shared" ref="Q1204:Q1267" si="157">P1204+J1204</f>
        <v>18701.6</v>
      </c>
      <c r="R1204" s="29" t="str">
        <f>VLOOKUP(VLOOKUP(G1204,开关状态表!B:H,2,FALSE),矩阵信息表!B:H,2,FALSE)</f>
        <v>CS26</v>
      </c>
      <c r="S1204" s="29" t="str">
        <f>VLOOKUP(G1204,开关状态表!B:H,5,FALSE)</f>
        <v>RY9R</v>
      </c>
      <c r="T1204" s="29" t="str">
        <f>VLOOKUP(G1204,开关状态表!B:H,6,FALSE)</f>
        <v>TL9L</v>
      </c>
      <c r="U1204" s="29">
        <f>VLOOKUP(R1204&amp;"-"&amp;S1204,通道清单!C:L,8,FALSE)</f>
        <v>220</v>
      </c>
      <c r="V1204" s="29">
        <f>VLOOKUP(R1204&amp;"-"&amp;S1204,通道清单!C:L,9,FALSE)</f>
        <v>29530</v>
      </c>
      <c r="W1204" s="29">
        <f>VLOOKUP(R1204&amp;"-"&amp;S1204,通道清单!C:L,10,FALSE)</f>
        <v>29750</v>
      </c>
      <c r="X1204" s="29">
        <f>VLOOKUP(R1204&amp;"-"&amp;T1204,通道清单!C:L,9,FALSE)</f>
        <v>18540</v>
      </c>
      <c r="Y1204" s="29">
        <f>VLOOKUP(R1204&amp;"-"&amp;T1204,通道清单!C:L,10,FALSE)</f>
        <v>18760</v>
      </c>
    </row>
    <row r="1205" ht="15" hidden="1" spans="1:25">
      <c r="A1205" s="29">
        <f t="shared" si="152"/>
        <v>1204</v>
      </c>
      <c r="B1205" s="29" t="str">
        <f t="shared" si="153"/>
        <v>CS26-1-10-[1][1]-OFF161.6-BW26.4</v>
      </c>
      <c r="C1205" s="29" t="str">
        <f>R1205&amp;"_BW"&amp;TEXT(O1205-N1205,"000.00")&amp;"_U"&amp;VLOOKUP(R1205&amp;"-"&amp;S1205,通道清单!C:L,5,FALSE)&amp;LEFT("_____",5-LEN(VLOOKUP(R1205&amp;"-"&amp;S1205,通道清单!C:L,4,FALSE)))&amp;VLOOKUP(R1205&amp;"-"&amp;S1205,通道清单!C:L,4,FALSE)&amp;"_S"&amp;TEXT(N1205,"00000.00")&amp;"_E"&amp;TEXT(O1205,"00000.00")&amp;"_D"&amp;VLOOKUP(R1205&amp;"-"&amp;T1205,通道清单!C:L,5,FALSE)&amp;LEFT("_____",5-LEN(VLOOKUP(R1205&amp;"-"&amp;T1205,通道清单!C:L,4,FALSE)))&amp;VLOOKUP(R1205&amp;"-"&amp;T1205,通道清单!C:L,4,FALSE)&amp;"_S"&amp;TEXT(P1205,"00000.00")&amp;"_E"&amp;TEXT(Q1205,"00000.00")</f>
        <v>CS26_BW026.40_UR____Y_S29691.60_E29718.00_DL____L_S18701.60_E18728.00</v>
      </c>
      <c r="D1205" s="29"/>
      <c r="E1205" s="29"/>
      <c r="F1205" s="29"/>
      <c r="G1205" s="29" t="s">
        <v>9212</v>
      </c>
      <c r="H1205" s="29">
        <f>VLOOKUP(G1205,开关状态表!B:I,7,FALSE)</f>
        <v>1</v>
      </c>
      <c r="I1205" s="29">
        <v>161.6</v>
      </c>
      <c r="J1205" s="161">
        <v>26.4</v>
      </c>
      <c r="K1205" s="29" t="s">
        <v>8732</v>
      </c>
      <c r="L1205" s="29"/>
      <c r="M1205" s="158" t="s">
        <v>8871</v>
      </c>
      <c r="N1205" s="156">
        <f t="shared" si="154"/>
        <v>29691.6</v>
      </c>
      <c r="O1205" s="156">
        <f t="shared" si="155"/>
        <v>29718</v>
      </c>
      <c r="P1205" s="156">
        <f t="shared" si="156"/>
        <v>18701.6</v>
      </c>
      <c r="Q1205" s="156">
        <f t="shared" si="157"/>
        <v>18728</v>
      </c>
      <c r="R1205" s="29" t="str">
        <f>VLOOKUP(VLOOKUP(G1205,开关状态表!B:H,2,FALSE),矩阵信息表!B:H,2,FALSE)</f>
        <v>CS26</v>
      </c>
      <c r="S1205" s="29" t="str">
        <f>VLOOKUP(G1205,开关状态表!B:H,5,FALSE)</f>
        <v>RY9R</v>
      </c>
      <c r="T1205" s="29" t="str">
        <f>VLOOKUP(G1205,开关状态表!B:H,6,FALSE)</f>
        <v>TL9L</v>
      </c>
      <c r="U1205" s="29">
        <f>VLOOKUP(R1205&amp;"-"&amp;S1205,通道清单!C:L,8,FALSE)</f>
        <v>220</v>
      </c>
      <c r="V1205" s="29">
        <f>VLOOKUP(R1205&amp;"-"&amp;S1205,通道清单!C:L,9,FALSE)</f>
        <v>29530</v>
      </c>
      <c r="W1205" s="29">
        <f>VLOOKUP(R1205&amp;"-"&amp;S1205,通道清单!C:L,10,FALSE)</f>
        <v>29750</v>
      </c>
      <c r="X1205" s="29">
        <f>VLOOKUP(R1205&amp;"-"&amp;T1205,通道清单!C:L,9,FALSE)</f>
        <v>18540</v>
      </c>
      <c r="Y1205" s="29">
        <f>VLOOKUP(R1205&amp;"-"&amp;T1205,通道清单!C:L,10,FALSE)</f>
        <v>18760</v>
      </c>
    </row>
    <row r="1206" ht="15" hidden="1" spans="1:25">
      <c r="A1206" s="29">
        <f t="shared" si="152"/>
        <v>1205</v>
      </c>
      <c r="B1206" s="29" t="str">
        <f t="shared" si="153"/>
        <v>CS26-1-10-[1][1]-OFF0-BW22</v>
      </c>
      <c r="C1206" s="29" t="str">
        <f>R1206&amp;"_BW"&amp;TEXT(O1206-N1206,"000.00")&amp;"_U"&amp;VLOOKUP(R1206&amp;"-"&amp;S1206,通道清单!C:L,5,FALSE)&amp;LEFT("_____",5-LEN(VLOOKUP(R1206&amp;"-"&amp;S1206,通道清单!C:L,4,FALSE)))&amp;VLOOKUP(R1206&amp;"-"&amp;S1206,通道清单!C:L,4,FALSE)&amp;"_S"&amp;TEXT(N1206,"00000.00")&amp;"_E"&amp;TEXT(O1206,"00000.00")&amp;"_D"&amp;VLOOKUP(R1206&amp;"-"&amp;T1206,通道清单!C:L,5,FALSE)&amp;LEFT("_____",5-LEN(VLOOKUP(R1206&amp;"-"&amp;T1206,通道清单!C:L,4,FALSE)))&amp;VLOOKUP(R1206&amp;"-"&amp;T1206,通道清单!C:L,4,FALSE)&amp;"_S"&amp;TEXT(P1206,"00000.00")&amp;"_E"&amp;TEXT(Q1206,"00000.00")</f>
        <v>CS26_BW022.00_UR____Y_S29530.00_E29552.00_DL____L_S18540.00_E18562.00</v>
      </c>
      <c r="D1206" s="29"/>
      <c r="E1206" s="29"/>
      <c r="F1206" s="29"/>
      <c r="G1206" s="29" t="s">
        <v>9212</v>
      </c>
      <c r="H1206" s="29">
        <f>VLOOKUP(G1206,开关状态表!B:I,7,FALSE)</f>
        <v>1</v>
      </c>
      <c r="I1206" s="29">
        <v>0</v>
      </c>
      <c r="J1206" s="161">
        <v>22</v>
      </c>
      <c r="K1206" s="29" t="s">
        <v>8732</v>
      </c>
      <c r="L1206" s="29"/>
      <c r="M1206" s="158" t="s">
        <v>9050</v>
      </c>
      <c r="N1206" s="156">
        <f t="shared" si="154"/>
        <v>29530</v>
      </c>
      <c r="O1206" s="156">
        <f t="shared" si="155"/>
        <v>29552</v>
      </c>
      <c r="P1206" s="156">
        <f t="shared" si="156"/>
        <v>18540</v>
      </c>
      <c r="Q1206" s="156">
        <f t="shared" si="157"/>
        <v>18562</v>
      </c>
      <c r="R1206" s="29" t="str">
        <f>VLOOKUP(VLOOKUP(G1206,开关状态表!B:H,2,FALSE),矩阵信息表!B:H,2,FALSE)</f>
        <v>CS26</v>
      </c>
      <c r="S1206" s="29" t="str">
        <f>VLOOKUP(G1206,开关状态表!B:H,5,FALSE)</f>
        <v>RY9R</v>
      </c>
      <c r="T1206" s="29" t="str">
        <f>VLOOKUP(G1206,开关状态表!B:H,6,FALSE)</f>
        <v>TL9L</v>
      </c>
      <c r="U1206" s="29">
        <f>VLOOKUP(R1206&amp;"-"&amp;S1206,通道清单!C:L,8,FALSE)</f>
        <v>220</v>
      </c>
      <c r="V1206" s="29">
        <f>VLOOKUP(R1206&amp;"-"&amp;S1206,通道清单!C:L,9,FALSE)</f>
        <v>29530</v>
      </c>
      <c r="W1206" s="29">
        <f>VLOOKUP(R1206&amp;"-"&amp;S1206,通道清单!C:L,10,FALSE)</f>
        <v>29750</v>
      </c>
      <c r="X1206" s="29">
        <f>VLOOKUP(R1206&amp;"-"&amp;T1206,通道清单!C:L,9,FALSE)</f>
        <v>18540</v>
      </c>
      <c r="Y1206" s="29">
        <f>VLOOKUP(R1206&amp;"-"&amp;T1206,通道清单!C:L,10,FALSE)</f>
        <v>18760</v>
      </c>
    </row>
    <row r="1207" ht="15" hidden="1" spans="1:25">
      <c r="A1207" s="29">
        <f t="shared" si="152"/>
        <v>1206</v>
      </c>
      <c r="B1207" s="29" t="str">
        <f t="shared" si="153"/>
        <v>CS26-1-10-[2][2]-OFF188-BW32</v>
      </c>
      <c r="C1207" s="29" t="str">
        <f>R1207&amp;"_BW"&amp;TEXT(O1207-N1207,"000.00")&amp;"_U"&amp;VLOOKUP(R1207&amp;"-"&amp;S1207,通道清单!C:L,5,FALSE)&amp;LEFT("_____",5-LEN(VLOOKUP(R1207&amp;"-"&amp;S1207,通道清单!C:L,4,FALSE)))&amp;VLOOKUP(R1207&amp;"-"&amp;S1207,通道清单!C:L,4,FALSE)&amp;"_S"&amp;TEXT(N1207,"00000.00")&amp;"_E"&amp;TEXT(O1207,"00000.00")&amp;"_D"&amp;VLOOKUP(R1207&amp;"-"&amp;T1207,通道清单!C:L,5,FALSE)&amp;LEFT("_____",5-LEN(VLOOKUP(R1207&amp;"-"&amp;T1207,通道清单!C:L,4,FALSE)))&amp;VLOOKUP(R1207&amp;"-"&amp;T1207,通道清单!C:L,4,FALSE)&amp;"_S"&amp;TEXT(P1207,"00000.00")&amp;"_E"&amp;TEXT(Q1207,"00000.00")</f>
        <v>CS26_BW032.00_UR____Y_S29968.00_E30000.00_DL____L_S18308.00_E18340.00</v>
      </c>
      <c r="D1207" s="29"/>
      <c r="E1207" s="29"/>
      <c r="F1207" s="29"/>
      <c r="G1207" s="29" t="s">
        <v>9213</v>
      </c>
      <c r="H1207" s="29">
        <f>VLOOKUP(G1207,开关状态表!B:I,7,FALSE)</f>
        <v>1</v>
      </c>
      <c r="I1207" s="29">
        <v>188</v>
      </c>
      <c r="J1207" s="161">
        <v>32</v>
      </c>
      <c r="K1207" s="29" t="s">
        <v>8732</v>
      </c>
      <c r="L1207" s="29"/>
      <c r="M1207" s="158" t="s">
        <v>8871</v>
      </c>
      <c r="N1207" s="156">
        <f t="shared" si="154"/>
        <v>29968</v>
      </c>
      <c r="O1207" s="156">
        <f t="shared" si="155"/>
        <v>30000</v>
      </c>
      <c r="P1207" s="156">
        <f t="shared" si="156"/>
        <v>18308</v>
      </c>
      <c r="Q1207" s="156">
        <f t="shared" si="157"/>
        <v>18340</v>
      </c>
      <c r="R1207" s="29" t="str">
        <f>VLOOKUP(VLOOKUP(G1207,开关状态表!B:H,2,FALSE),矩阵信息表!B:H,2,FALSE)</f>
        <v>CS26</v>
      </c>
      <c r="S1207" s="29" t="str">
        <f>VLOOKUP(G1207,开关状态表!B:H,5,FALSE)</f>
        <v>RY10R</v>
      </c>
      <c r="T1207" s="29" t="str">
        <f>VLOOKUP(G1207,开关状态表!B:H,6,FALSE)</f>
        <v>TL10L</v>
      </c>
      <c r="U1207" s="29">
        <f>VLOOKUP(R1207&amp;"-"&amp;S1207,通道清单!C:L,8,FALSE)</f>
        <v>220</v>
      </c>
      <c r="V1207" s="29">
        <f>VLOOKUP(R1207&amp;"-"&amp;S1207,通道清单!C:L,9,FALSE)</f>
        <v>29780</v>
      </c>
      <c r="W1207" s="29">
        <f>VLOOKUP(R1207&amp;"-"&amp;S1207,通道清单!C:L,10,FALSE)</f>
        <v>30000</v>
      </c>
      <c r="X1207" s="29">
        <f>VLOOKUP(R1207&amp;"-"&amp;T1207,通道清单!C:L,9,FALSE)</f>
        <v>18120</v>
      </c>
      <c r="Y1207" s="29">
        <f>VLOOKUP(R1207&amp;"-"&amp;T1207,通道清单!C:L,10,FALSE)</f>
        <v>18340</v>
      </c>
    </row>
    <row r="1208" ht="15" hidden="1" spans="1:25">
      <c r="A1208" s="29">
        <f t="shared" si="152"/>
        <v>1207</v>
      </c>
      <c r="B1208" s="29" t="str">
        <f t="shared" si="153"/>
        <v>CS26-1-10-[2][2]-OFF161.6-BW26.4</v>
      </c>
      <c r="C1208" s="29" t="str">
        <f>R1208&amp;"_BW"&amp;TEXT(O1208-N1208,"000.00")&amp;"_U"&amp;VLOOKUP(R1208&amp;"-"&amp;S1208,通道清单!C:L,5,FALSE)&amp;LEFT("_____",5-LEN(VLOOKUP(R1208&amp;"-"&amp;S1208,通道清单!C:L,4,FALSE)))&amp;VLOOKUP(R1208&amp;"-"&amp;S1208,通道清单!C:L,4,FALSE)&amp;"_S"&amp;TEXT(N1208,"00000.00")&amp;"_E"&amp;TEXT(O1208,"00000.00")&amp;"_D"&amp;VLOOKUP(R1208&amp;"-"&amp;T1208,通道清单!C:L,5,FALSE)&amp;LEFT("_____",5-LEN(VLOOKUP(R1208&amp;"-"&amp;T1208,通道清单!C:L,4,FALSE)))&amp;VLOOKUP(R1208&amp;"-"&amp;T1208,通道清单!C:L,4,FALSE)&amp;"_S"&amp;TEXT(P1208,"00000.00")&amp;"_E"&amp;TEXT(Q1208,"00000.00")</f>
        <v>CS26_BW026.40_UR____Y_S29941.60_E29968.00_DL____L_S18281.60_E18308.00</v>
      </c>
      <c r="D1208" s="29"/>
      <c r="E1208" s="29"/>
      <c r="F1208" s="29"/>
      <c r="G1208" s="29" t="s">
        <v>9213</v>
      </c>
      <c r="H1208" s="29">
        <f>VLOOKUP(G1208,开关状态表!B:I,7,FALSE)</f>
        <v>1</v>
      </c>
      <c r="I1208" s="29">
        <v>161.6</v>
      </c>
      <c r="J1208" s="161">
        <v>26.4</v>
      </c>
      <c r="K1208" s="29" t="s">
        <v>8732</v>
      </c>
      <c r="L1208" s="29"/>
      <c r="M1208" s="158" t="s">
        <v>8871</v>
      </c>
      <c r="N1208" s="156">
        <f t="shared" si="154"/>
        <v>29941.6</v>
      </c>
      <c r="O1208" s="156">
        <f t="shared" si="155"/>
        <v>29968</v>
      </c>
      <c r="P1208" s="156">
        <f t="shared" si="156"/>
        <v>18281.6</v>
      </c>
      <c r="Q1208" s="156">
        <f t="shared" si="157"/>
        <v>18308</v>
      </c>
      <c r="R1208" s="29" t="str">
        <f>VLOOKUP(VLOOKUP(G1208,开关状态表!B:H,2,FALSE),矩阵信息表!B:H,2,FALSE)</f>
        <v>CS26</v>
      </c>
      <c r="S1208" s="29" t="str">
        <f>VLOOKUP(G1208,开关状态表!B:H,5,FALSE)</f>
        <v>RY10R</v>
      </c>
      <c r="T1208" s="29" t="str">
        <f>VLOOKUP(G1208,开关状态表!B:H,6,FALSE)</f>
        <v>TL10L</v>
      </c>
      <c r="U1208" s="29">
        <f>VLOOKUP(R1208&amp;"-"&amp;S1208,通道清单!C:L,8,FALSE)</f>
        <v>220</v>
      </c>
      <c r="V1208" s="29">
        <f>VLOOKUP(R1208&amp;"-"&amp;S1208,通道清单!C:L,9,FALSE)</f>
        <v>29780</v>
      </c>
      <c r="W1208" s="29">
        <f>VLOOKUP(R1208&amp;"-"&amp;S1208,通道清单!C:L,10,FALSE)</f>
        <v>30000</v>
      </c>
      <c r="X1208" s="29">
        <f>VLOOKUP(R1208&amp;"-"&amp;T1208,通道清单!C:L,9,FALSE)</f>
        <v>18120</v>
      </c>
      <c r="Y1208" s="29">
        <f>VLOOKUP(R1208&amp;"-"&amp;T1208,通道清单!C:L,10,FALSE)</f>
        <v>18340</v>
      </c>
    </row>
    <row r="1209" ht="15" hidden="1" spans="1:25">
      <c r="A1209" s="29">
        <f t="shared" si="152"/>
        <v>1208</v>
      </c>
      <c r="B1209" s="29" t="str">
        <f t="shared" si="153"/>
        <v>CS26-1-10-[2][2]-OFF0-BW22</v>
      </c>
      <c r="C1209" s="29" t="str">
        <f>R1209&amp;"_BW"&amp;TEXT(O1209-N1209,"000.00")&amp;"_U"&amp;VLOOKUP(R1209&amp;"-"&amp;S1209,通道清单!C:L,5,FALSE)&amp;LEFT("_____",5-LEN(VLOOKUP(R1209&amp;"-"&amp;S1209,通道清单!C:L,4,FALSE)))&amp;VLOOKUP(R1209&amp;"-"&amp;S1209,通道清单!C:L,4,FALSE)&amp;"_S"&amp;TEXT(N1209,"00000.00")&amp;"_E"&amp;TEXT(O1209,"00000.00")&amp;"_D"&amp;VLOOKUP(R1209&amp;"-"&amp;T1209,通道清单!C:L,5,FALSE)&amp;LEFT("_____",5-LEN(VLOOKUP(R1209&amp;"-"&amp;T1209,通道清单!C:L,4,FALSE)))&amp;VLOOKUP(R1209&amp;"-"&amp;T1209,通道清单!C:L,4,FALSE)&amp;"_S"&amp;TEXT(P1209,"00000.00")&amp;"_E"&amp;TEXT(Q1209,"00000.00")</f>
        <v>CS26_BW022.00_UR____Y_S29780.00_E29802.00_DL____L_S18120.00_E18142.00</v>
      </c>
      <c r="D1209" s="29"/>
      <c r="E1209" s="29"/>
      <c r="F1209" s="29"/>
      <c r="G1209" s="29" t="s">
        <v>9213</v>
      </c>
      <c r="H1209" s="29">
        <f>VLOOKUP(G1209,开关状态表!B:I,7,FALSE)</f>
        <v>1</v>
      </c>
      <c r="I1209" s="29">
        <v>0</v>
      </c>
      <c r="J1209" s="161">
        <v>22</v>
      </c>
      <c r="K1209" s="29" t="s">
        <v>8732</v>
      </c>
      <c r="L1209" s="29"/>
      <c r="M1209" s="158" t="s">
        <v>9050</v>
      </c>
      <c r="N1209" s="156">
        <f t="shared" si="154"/>
        <v>29780</v>
      </c>
      <c r="O1209" s="156">
        <f t="shared" si="155"/>
        <v>29802</v>
      </c>
      <c r="P1209" s="156">
        <f t="shared" si="156"/>
        <v>18120</v>
      </c>
      <c r="Q1209" s="156">
        <f t="shared" si="157"/>
        <v>18142</v>
      </c>
      <c r="R1209" s="29" t="str">
        <f>VLOOKUP(VLOOKUP(G1209,开关状态表!B:H,2,FALSE),矩阵信息表!B:H,2,FALSE)</f>
        <v>CS26</v>
      </c>
      <c r="S1209" s="29" t="str">
        <f>VLOOKUP(G1209,开关状态表!B:H,5,FALSE)</f>
        <v>RY10R</v>
      </c>
      <c r="T1209" s="29" t="str">
        <f>VLOOKUP(G1209,开关状态表!B:H,6,FALSE)</f>
        <v>TL10L</v>
      </c>
      <c r="U1209" s="29">
        <f>VLOOKUP(R1209&amp;"-"&amp;S1209,通道清单!C:L,8,FALSE)</f>
        <v>220</v>
      </c>
      <c r="V1209" s="29">
        <f>VLOOKUP(R1209&amp;"-"&amp;S1209,通道清单!C:L,9,FALSE)</f>
        <v>29780</v>
      </c>
      <c r="W1209" s="29">
        <f>VLOOKUP(R1209&amp;"-"&amp;S1209,通道清单!C:L,10,FALSE)</f>
        <v>30000</v>
      </c>
      <c r="X1209" s="29">
        <f>VLOOKUP(R1209&amp;"-"&amp;T1209,通道清单!C:L,9,FALSE)</f>
        <v>18120</v>
      </c>
      <c r="Y1209" s="29">
        <f>VLOOKUP(R1209&amp;"-"&amp;T1209,通道清单!C:L,10,FALSE)</f>
        <v>18340</v>
      </c>
    </row>
    <row r="1210" ht="15" hidden="1" spans="1:25">
      <c r="A1210" s="29">
        <f t="shared" si="152"/>
        <v>1209</v>
      </c>
      <c r="B1210" s="29" t="str">
        <f t="shared" si="153"/>
        <v>CS26-1-10-[3][3]-OFF48.4-BW32</v>
      </c>
      <c r="C1210" s="29" t="str">
        <f>R1210&amp;"_BW"&amp;TEXT(O1210-N1210,"000.00")&amp;"_U"&amp;VLOOKUP(R1210&amp;"-"&amp;S1210,通道清单!C:L,5,FALSE)&amp;LEFT("_____",5-LEN(VLOOKUP(R1210&amp;"-"&amp;S1210,通道清单!C:L,4,FALSE)))&amp;VLOOKUP(R1210&amp;"-"&amp;S1210,通道清单!C:L,4,FALSE)&amp;"_S"&amp;TEXT(N1210,"00000.00")&amp;"_E"&amp;TEXT(O1210,"00000.00")&amp;"_D"&amp;VLOOKUP(R1210&amp;"-"&amp;T1210,通道清单!C:L,5,FALSE)&amp;LEFT("_____",5-LEN(VLOOKUP(R1210&amp;"-"&amp;T1210,通道清单!C:L,4,FALSE)))&amp;VLOOKUP(R1210&amp;"-"&amp;T1210,通道清单!C:L,4,FALSE)&amp;"_S"&amp;TEXT(P1210,"00000.00")&amp;"_E"&amp;TEXT(Q1210,"00000.00")</f>
        <v>CS26_BW032.00_UR____Y_S29828.40_E29860.40_DL____L_S18838.40_E18870.40</v>
      </c>
      <c r="D1210" s="29"/>
      <c r="E1210" s="29"/>
      <c r="F1210" s="29"/>
      <c r="G1210" s="29" t="s">
        <v>9214</v>
      </c>
      <c r="H1210" s="29">
        <f>VLOOKUP(G1210,开关状态表!B:I,7,FALSE)</f>
        <v>1</v>
      </c>
      <c r="I1210" s="29">
        <v>48.4</v>
      </c>
      <c r="J1210" s="161">
        <v>32</v>
      </c>
      <c r="K1210" s="29" t="s">
        <v>8732</v>
      </c>
      <c r="L1210" s="29"/>
      <c r="M1210" s="158" t="s">
        <v>8871</v>
      </c>
      <c r="N1210" s="156">
        <f t="shared" si="154"/>
        <v>29828.4</v>
      </c>
      <c r="O1210" s="156">
        <f t="shared" si="155"/>
        <v>29860.4</v>
      </c>
      <c r="P1210" s="156">
        <f t="shared" si="156"/>
        <v>18838.4</v>
      </c>
      <c r="Q1210" s="156">
        <f t="shared" si="157"/>
        <v>18870.4</v>
      </c>
      <c r="R1210" s="29" t="str">
        <f>VLOOKUP(VLOOKUP(G1210,开关状态表!B:H,2,FALSE),矩阵信息表!B:H,2,FALSE)</f>
        <v>CS26</v>
      </c>
      <c r="S1210" s="29" t="str">
        <f>VLOOKUP(G1210,开关状态表!B:H,5,FALSE)</f>
        <v>RY12R</v>
      </c>
      <c r="T1210" s="29" t="str">
        <f>VLOOKUP(G1210,开关状态表!B:H,6,FALSE)</f>
        <v>TL12L</v>
      </c>
      <c r="U1210" s="29">
        <f>VLOOKUP(R1210&amp;"-"&amp;S1210,通道清单!C:L,8,FALSE)</f>
        <v>220</v>
      </c>
      <c r="V1210" s="29">
        <f>VLOOKUP(R1210&amp;"-"&amp;S1210,通道清单!C:L,9,FALSE)</f>
        <v>29780</v>
      </c>
      <c r="W1210" s="29">
        <f>VLOOKUP(R1210&amp;"-"&amp;S1210,通道清单!C:L,10,FALSE)</f>
        <v>30000</v>
      </c>
      <c r="X1210" s="29">
        <f>VLOOKUP(R1210&amp;"-"&amp;T1210,通道清单!C:L,9,FALSE)</f>
        <v>18790</v>
      </c>
      <c r="Y1210" s="29">
        <f>VLOOKUP(R1210&amp;"-"&amp;T1210,通道清单!C:L,10,FALSE)</f>
        <v>19010</v>
      </c>
    </row>
    <row r="1211" ht="15" hidden="1" spans="1:25">
      <c r="A1211" s="29">
        <f t="shared" si="152"/>
        <v>1210</v>
      </c>
      <c r="B1211" s="29" t="str">
        <f t="shared" si="153"/>
        <v>CS26-1-10-[3][3]-OFF0-BW26.4</v>
      </c>
      <c r="C1211" s="29" t="str">
        <f>R1211&amp;"_BW"&amp;TEXT(O1211-N1211,"000.00")&amp;"_U"&amp;VLOOKUP(R1211&amp;"-"&amp;S1211,通道清单!C:L,5,FALSE)&amp;LEFT("_____",5-LEN(VLOOKUP(R1211&amp;"-"&amp;S1211,通道清单!C:L,4,FALSE)))&amp;VLOOKUP(R1211&amp;"-"&amp;S1211,通道清单!C:L,4,FALSE)&amp;"_S"&amp;TEXT(N1211,"00000.00")&amp;"_E"&amp;TEXT(O1211,"00000.00")&amp;"_D"&amp;VLOOKUP(R1211&amp;"-"&amp;T1211,通道清单!C:L,5,FALSE)&amp;LEFT("_____",5-LEN(VLOOKUP(R1211&amp;"-"&amp;T1211,通道清单!C:L,4,FALSE)))&amp;VLOOKUP(R1211&amp;"-"&amp;T1211,通道清单!C:L,4,FALSE)&amp;"_S"&amp;TEXT(P1211,"00000.00")&amp;"_E"&amp;TEXT(Q1211,"00000.00")</f>
        <v>CS26_BW026.40_UR____Y_S29780.00_E29806.40_DL____L_S18790.00_E18816.40</v>
      </c>
      <c r="D1211" s="29"/>
      <c r="E1211" s="29"/>
      <c r="F1211" s="29"/>
      <c r="G1211" s="29" t="s">
        <v>9214</v>
      </c>
      <c r="H1211" s="29">
        <f>VLOOKUP(G1211,开关状态表!B:I,7,FALSE)</f>
        <v>1</v>
      </c>
      <c r="I1211" s="29">
        <v>0</v>
      </c>
      <c r="J1211" s="161">
        <v>26.4</v>
      </c>
      <c r="K1211" s="29" t="s">
        <v>8732</v>
      </c>
      <c r="L1211" s="29"/>
      <c r="M1211" s="158" t="s">
        <v>8871</v>
      </c>
      <c r="N1211" s="156">
        <f t="shared" si="154"/>
        <v>29780</v>
      </c>
      <c r="O1211" s="156">
        <f t="shared" si="155"/>
        <v>29806.4</v>
      </c>
      <c r="P1211" s="156">
        <f t="shared" si="156"/>
        <v>18790</v>
      </c>
      <c r="Q1211" s="156">
        <f t="shared" si="157"/>
        <v>18816.4</v>
      </c>
      <c r="R1211" s="29" t="str">
        <f>VLOOKUP(VLOOKUP(G1211,开关状态表!B:H,2,FALSE),矩阵信息表!B:H,2,FALSE)</f>
        <v>CS26</v>
      </c>
      <c r="S1211" s="29" t="str">
        <f>VLOOKUP(G1211,开关状态表!B:H,5,FALSE)</f>
        <v>RY12R</v>
      </c>
      <c r="T1211" s="29" t="str">
        <f>VLOOKUP(G1211,开关状态表!B:H,6,FALSE)</f>
        <v>TL12L</v>
      </c>
      <c r="U1211" s="29">
        <f>VLOOKUP(R1211&amp;"-"&amp;S1211,通道清单!C:L,8,FALSE)</f>
        <v>220</v>
      </c>
      <c r="V1211" s="29">
        <f>VLOOKUP(R1211&amp;"-"&amp;S1211,通道清单!C:L,9,FALSE)</f>
        <v>29780</v>
      </c>
      <c r="W1211" s="29">
        <f>VLOOKUP(R1211&amp;"-"&amp;S1211,通道清单!C:L,10,FALSE)</f>
        <v>30000</v>
      </c>
      <c r="X1211" s="29">
        <f>VLOOKUP(R1211&amp;"-"&amp;T1211,通道清单!C:L,9,FALSE)</f>
        <v>18790</v>
      </c>
      <c r="Y1211" s="29">
        <f>VLOOKUP(R1211&amp;"-"&amp;T1211,通道清单!C:L,10,FALSE)</f>
        <v>19010</v>
      </c>
    </row>
    <row r="1212" ht="15" hidden="1" spans="1:25">
      <c r="A1212" s="29">
        <f t="shared" si="152"/>
        <v>1211</v>
      </c>
      <c r="B1212" s="29" t="str">
        <f t="shared" si="153"/>
        <v>CS26-1-10-[3][3]-OFF26.4-BW22</v>
      </c>
      <c r="C1212" s="29" t="str">
        <f>R1212&amp;"_BW"&amp;TEXT(O1212-N1212,"000.00")&amp;"_U"&amp;VLOOKUP(R1212&amp;"-"&amp;S1212,通道清单!C:L,5,FALSE)&amp;LEFT("_____",5-LEN(VLOOKUP(R1212&amp;"-"&amp;S1212,通道清单!C:L,4,FALSE)))&amp;VLOOKUP(R1212&amp;"-"&amp;S1212,通道清单!C:L,4,FALSE)&amp;"_S"&amp;TEXT(N1212,"00000.00")&amp;"_E"&amp;TEXT(O1212,"00000.00")&amp;"_D"&amp;VLOOKUP(R1212&amp;"-"&amp;T1212,通道清单!C:L,5,FALSE)&amp;LEFT("_____",5-LEN(VLOOKUP(R1212&amp;"-"&amp;T1212,通道清单!C:L,4,FALSE)))&amp;VLOOKUP(R1212&amp;"-"&amp;T1212,通道清单!C:L,4,FALSE)&amp;"_S"&amp;TEXT(P1212,"00000.00")&amp;"_E"&amp;TEXT(Q1212,"00000.00")</f>
        <v>CS26_BW022.00_UR____Y_S29806.40_E29828.40_DL____L_S18816.40_E18838.40</v>
      </c>
      <c r="D1212" s="29"/>
      <c r="E1212" s="29"/>
      <c r="F1212" s="29"/>
      <c r="G1212" s="29" t="s">
        <v>9214</v>
      </c>
      <c r="H1212" s="29">
        <f>VLOOKUP(G1212,开关状态表!B:I,7,FALSE)</f>
        <v>1</v>
      </c>
      <c r="I1212" s="29">
        <v>26.4</v>
      </c>
      <c r="J1212" s="161">
        <v>22</v>
      </c>
      <c r="K1212" s="29" t="s">
        <v>8732</v>
      </c>
      <c r="L1212" s="29"/>
      <c r="M1212" s="158" t="s">
        <v>9050</v>
      </c>
      <c r="N1212" s="156">
        <f t="shared" si="154"/>
        <v>29806.4</v>
      </c>
      <c r="O1212" s="156">
        <f t="shared" si="155"/>
        <v>29828.4</v>
      </c>
      <c r="P1212" s="156">
        <f t="shared" si="156"/>
        <v>18816.4</v>
      </c>
      <c r="Q1212" s="156">
        <f t="shared" si="157"/>
        <v>18838.4</v>
      </c>
      <c r="R1212" s="29" t="str">
        <f>VLOOKUP(VLOOKUP(G1212,开关状态表!B:H,2,FALSE),矩阵信息表!B:H,2,FALSE)</f>
        <v>CS26</v>
      </c>
      <c r="S1212" s="29" t="str">
        <f>VLOOKUP(G1212,开关状态表!B:H,5,FALSE)</f>
        <v>RY12R</v>
      </c>
      <c r="T1212" s="29" t="str">
        <f>VLOOKUP(G1212,开关状态表!B:H,6,FALSE)</f>
        <v>TL12L</v>
      </c>
      <c r="U1212" s="29">
        <f>VLOOKUP(R1212&amp;"-"&amp;S1212,通道清单!C:L,8,FALSE)</f>
        <v>220</v>
      </c>
      <c r="V1212" s="29">
        <f>VLOOKUP(R1212&amp;"-"&amp;S1212,通道清单!C:L,9,FALSE)</f>
        <v>29780</v>
      </c>
      <c r="W1212" s="29">
        <f>VLOOKUP(R1212&amp;"-"&amp;S1212,通道清单!C:L,10,FALSE)</f>
        <v>30000</v>
      </c>
      <c r="X1212" s="29">
        <f>VLOOKUP(R1212&amp;"-"&amp;T1212,通道清单!C:L,9,FALSE)</f>
        <v>18790</v>
      </c>
      <c r="Y1212" s="29">
        <f>VLOOKUP(R1212&amp;"-"&amp;T1212,通道清单!C:L,10,FALSE)</f>
        <v>19010</v>
      </c>
    </row>
    <row r="1213" ht="15" hidden="1" spans="1:25">
      <c r="A1213" s="29">
        <f t="shared" ref="A1213:A1276" si="158">ROW()-1</f>
        <v>1212</v>
      </c>
      <c r="B1213" s="29" t="str">
        <f t="shared" si="153"/>
        <v>CS26-1-10-[4][4]-OFF188-BW32</v>
      </c>
      <c r="C1213" s="29" t="str">
        <f>R1213&amp;"_BW"&amp;TEXT(O1213-N1213,"000.00")&amp;"_U"&amp;VLOOKUP(R1213&amp;"-"&amp;S1213,通道清单!C:L,5,FALSE)&amp;LEFT("_____",5-LEN(VLOOKUP(R1213&amp;"-"&amp;S1213,通道清单!C:L,4,FALSE)))&amp;VLOOKUP(R1213&amp;"-"&amp;S1213,通道清单!C:L,4,FALSE)&amp;"_S"&amp;TEXT(N1213,"00000.00")&amp;"_E"&amp;TEXT(O1213,"00000.00")&amp;"_D"&amp;VLOOKUP(R1213&amp;"-"&amp;T1213,通道清单!C:L,5,FALSE)&amp;LEFT("_____",5-LEN(VLOOKUP(R1213&amp;"-"&amp;T1213,通道清单!C:L,4,FALSE)))&amp;VLOOKUP(R1213&amp;"-"&amp;T1213,通道清单!C:L,4,FALSE)&amp;"_S"&amp;TEXT(P1213,"00000.00")&amp;"_E"&amp;TEXT(Q1213,"00000.00")</f>
        <v>CS26_BW032.00_UR____Y_S29718.00_E29750.00_DL____L_S18058.00_E18090.00</v>
      </c>
      <c r="D1213" s="29"/>
      <c r="E1213" s="29"/>
      <c r="F1213" s="29"/>
      <c r="G1213" s="29" t="s">
        <v>9215</v>
      </c>
      <c r="H1213" s="29">
        <f>VLOOKUP(G1213,开关状态表!B:I,7,FALSE)</f>
        <v>1</v>
      </c>
      <c r="I1213" s="29">
        <v>188</v>
      </c>
      <c r="J1213" s="161">
        <v>32</v>
      </c>
      <c r="K1213" s="29" t="s">
        <v>8732</v>
      </c>
      <c r="L1213" s="29"/>
      <c r="M1213" s="158" t="s">
        <v>8871</v>
      </c>
      <c r="N1213" s="156">
        <f t="shared" si="154"/>
        <v>29718</v>
      </c>
      <c r="O1213" s="156">
        <f t="shared" si="155"/>
        <v>29750</v>
      </c>
      <c r="P1213" s="156">
        <f t="shared" si="156"/>
        <v>18058</v>
      </c>
      <c r="Q1213" s="156">
        <f t="shared" si="157"/>
        <v>18090</v>
      </c>
      <c r="R1213" s="29" t="str">
        <f>VLOOKUP(VLOOKUP(G1213,开关状态表!B:H,2,FALSE),矩阵信息表!B:H,2,FALSE)</f>
        <v>CS26</v>
      </c>
      <c r="S1213" s="29" t="str">
        <f>VLOOKUP(G1213,开关状态表!B:H,5,FALSE)</f>
        <v>RY13R</v>
      </c>
      <c r="T1213" s="29" t="str">
        <f>VLOOKUP(G1213,开关状态表!B:H,6,FALSE)</f>
        <v>TL13L</v>
      </c>
      <c r="U1213" s="29">
        <f>VLOOKUP(R1213&amp;"-"&amp;S1213,通道清单!C:L,8,FALSE)</f>
        <v>220</v>
      </c>
      <c r="V1213" s="29">
        <f>VLOOKUP(R1213&amp;"-"&amp;S1213,通道清单!C:L,9,FALSE)</f>
        <v>29530</v>
      </c>
      <c r="W1213" s="29">
        <f>VLOOKUP(R1213&amp;"-"&amp;S1213,通道清单!C:L,10,FALSE)</f>
        <v>29750</v>
      </c>
      <c r="X1213" s="29">
        <f>VLOOKUP(R1213&amp;"-"&amp;T1213,通道清单!C:L,9,FALSE)</f>
        <v>17870</v>
      </c>
      <c r="Y1213" s="29">
        <f>VLOOKUP(R1213&amp;"-"&amp;T1213,通道清单!C:L,10,FALSE)</f>
        <v>18090</v>
      </c>
    </row>
    <row r="1214" ht="15" hidden="1" spans="1:25">
      <c r="A1214" s="29">
        <f t="shared" si="158"/>
        <v>1213</v>
      </c>
      <c r="B1214" s="29" t="str">
        <f t="shared" si="153"/>
        <v>CS26-1-10-[4][4]-OFF161.6-BW26.4</v>
      </c>
      <c r="C1214" s="29" t="str">
        <f>R1214&amp;"_BW"&amp;TEXT(O1214-N1214,"000.00")&amp;"_U"&amp;VLOOKUP(R1214&amp;"-"&amp;S1214,通道清单!C:L,5,FALSE)&amp;LEFT("_____",5-LEN(VLOOKUP(R1214&amp;"-"&amp;S1214,通道清单!C:L,4,FALSE)))&amp;VLOOKUP(R1214&amp;"-"&amp;S1214,通道清单!C:L,4,FALSE)&amp;"_S"&amp;TEXT(N1214,"00000.00")&amp;"_E"&amp;TEXT(O1214,"00000.00")&amp;"_D"&amp;VLOOKUP(R1214&amp;"-"&amp;T1214,通道清单!C:L,5,FALSE)&amp;LEFT("_____",5-LEN(VLOOKUP(R1214&amp;"-"&amp;T1214,通道清单!C:L,4,FALSE)))&amp;VLOOKUP(R1214&amp;"-"&amp;T1214,通道清单!C:L,4,FALSE)&amp;"_S"&amp;TEXT(P1214,"00000.00")&amp;"_E"&amp;TEXT(Q1214,"00000.00")</f>
        <v>CS26_BW026.40_UR____Y_S29691.60_E29718.00_DL____L_S18031.60_E18058.00</v>
      </c>
      <c r="D1214" s="29"/>
      <c r="E1214" s="29"/>
      <c r="F1214" s="29"/>
      <c r="G1214" s="29" t="s">
        <v>9215</v>
      </c>
      <c r="H1214" s="29">
        <f>VLOOKUP(G1214,开关状态表!B:I,7,FALSE)</f>
        <v>1</v>
      </c>
      <c r="I1214" s="29">
        <v>161.6</v>
      </c>
      <c r="J1214" s="161">
        <v>26.4</v>
      </c>
      <c r="K1214" s="29" t="s">
        <v>8732</v>
      </c>
      <c r="L1214" s="29"/>
      <c r="M1214" s="158" t="s">
        <v>8871</v>
      </c>
      <c r="N1214" s="156">
        <f t="shared" si="154"/>
        <v>29691.6</v>
      </c>
      <c r="O1214" s="156">
        <f t="shared" si="155"/>
        <v>29718</v>
      </c>
      <c r="P1214" s="156">
        <f t="shared" si="156"/>
        <v>18031.6</v>
      </c>
      <c r="Q1214" s="156">
        <f t="shared" si="157"/>
        <v>18058</v>
      </c>
      <c r="R1214" s="29" t="str">
        <f>VLOOKUP(VLOOKUP(G1214,开关状态表!B:H,2,FALSE),矩阵信息表!B:H,2,FALSE)</f>
        <v>CS26</v>
      </c>
      <c r="S1214" s="29" t="str">
        <f>VLOOKUP(G1214,开关状态表!B:H,5,FALSE)</f>
        <v>RY13R</v>
      </c>
      <c r="T1214" s="29" t="str">
        <f>VLOOKUP(G1214,开关状态表!B:H,6,FALSE)</f>
        <v>TL13L</v>
      </c>
      <c r="U1214" s="29">
        <f>VLOOKUP(R1214&amp;"-"&amp;S1214,通道清单!C:L,8,FALSE)</f>
        <v>220</v>
      </c>
      <c r="V1214" s="29">
        <f>VLOOKUP(R1214&amp;"-"&amp;S1214,通道清单!C:L,9,FALSE)</f>
        <v>29530</v>
      </c>
      <c r="W1214" s="29">
        <f>VLOOKUP(R1214&amp;"-"&amp;S1214,通道清单!C:L,10,FALSE)</f>
        <v>29750</v>
      </c>
      <c r="X1214" s="29">
        <f>VLOOKUP(R1214&amp;"-"&amp;T1214,通道清单!C:L,9,FALSE)</f>
        <v>17870</v>
      </c>
      <c r="Y1214" s="29">
        <f>VLOOKUP(R1214&amp;"-"&amp;T1214,通道清单!C:L,10,FALSE)</f>
        <v>18090</v>
      </c>
    </row>
    <row r="1215" ht="15" hidden="1" spans="1:25">
      <c r="A1215" s="29">
        <f t="shared" si="158"/>
        <v>1214</v>
      </c>
      <c r="B1215" s="29" t="str">
        <f t="shared" si="153"/>
        <v>CS26-1-10-[4][4]-OFF0-BW22</v>
      </c>
      <c r="C1215" s="29" t="str">
        <f>R1215&amp;"_BW"&amp;TEXT(O1215-N1215,"000.00")&amp;"_U"&amp;VLOOKUP(R1215&amp;"-"&amp;S1215,通道清单!C:L,5,FALSE)&amp;LEFT("_____",5-LEN(VLOOKUP(R1215&amp;"-"&amp;S1215,通道清单!C:L,4,FALSE)))&amp;VLOOKUP(R1215&amp;"-"&amp;S1215,通道清单!C:L,4,FALSE)&amp;"_S"&amp;TEXT(N1215,"00000.00")&amp;"_E"&amp;TEXT(O1215,"00000.00")&amp;"_D"&amp;VLOOKUP(R1215&amp;"-"&amp;T1215,通道清单!C:L,5,FALSE)&amp;LEFT("_____",5-LEN(VLOOKUP(R1215&amp;"-"&amp;T1215,通道清单!C:L,4,FALSE)))&amp;VLOOKUP(R1215&amp;"-"&amp;T1215,通道清单!C:L,4,FALSE)&amp;"_S"&amp;TEXT(P1215,"00000.00")&amp;"_E"&amp;TEXT(Q1215,"00000.00")</f>
        <v>CS26_BW022.00_UR____Y_S29530.00_E29552.00_DL____L_S17870.00_E17892.00</v>
      </c>
      <c r="D1215" s="29"/>
      <c r="E1215" s="29"/>
      <c r="F1215" s="29"/>
      <c r="G1215" s="29" t="s">
        <v>9215</v>
      </c>
      <c r="H1215" s="29">
        <f>VLOOKUP(G1215,开关状态表!B:I,7,FALSE)</f>
        <v>1</v>
      </c>
      <c r="I1215" s="29">
        <v>0</v>
      </c>
      <c r="J1215" s="161">
        <v>22</v>
      </c>
      <c r="K1215" s="29" t="s">
        <v>8732</v>
      </c>
      <c r="L1215" s="29"/>
      <c r="M1215" s="158" t="s">
        <v>9050</v>
      </c>
      <c r="N1215" s="156">
        <f t="shared" si="154"/>
        <v>29530</v>
      </c>
      <c r="O1215" s="156">
        <f t="shared" si="155"/>
        <v>29552</v>
      </c>
      <c r="P1215" s="156">
        <f t="shared" si="156"/>
        <v>17870</v>
      </c>
      <c r="Q1215" s="156">
        <f t="shared" si="157"/>
        <v>17892</v>
      </c>
      <c r="R1215" s="29" t="str">
        <f>VLOOKUP(VLOOKUP(G1215,开关状态表!B:H,2,FALSE),矩阵信息表!B:H,2,FALSE)</f>
        <v>CS26</v>
      </c>
      <c r="S1215" s="29" t="str">
        <f>VLOOKUP(G1215,开关状态表!B:H,5,FALSE)</f>
        <v>RY13R</v>
      </c>
      <c r="T1215" s="29" t="str">
        <f>VLOOKUP(G1215,开关状态表!B:H,6,FALSE)</f>
        <v>TL13L</v>
      </c>
      <c r="U1215" s="29">
        <f>VLOOKUP(R1215&amp;"-"&amp;S1215,通道清单!C:L,8,FALSE)</f>
        <v>220</v>
      </c>
      <c r="V1215" s="29">
        <f>VLOOKUP(R1215&amp;"-"&amp;S1215,通道清单!C:L,9,FALSE)</f>
        <v>29530</v>
      </c>
      <c r="W1215" s="29">
        <f>VLOOKUP(R1215&amp;"-"&amp;S1215,通道清单!C:L,10,FALSE)</f>
        <v>29750</v>
      </c>
      <c r="X1215" s="29">
        <f>VLOOKUP(R1215&amp;"-"&amp;T1215,通道清单!C:L,9,FALSE)</f>
        <v>17870</v>
      </c>
      <c r="Y1215" s="29">
        <f>VLOOKUP(R1215&amp;"-"&amp;T1215,通道清单!C:L,10,FALSE)</f>
        <v>18090</v>
      </c>
    </row>
    <row r="1216" ht="15" hidden="1" spans="1:25">
      <c r="A1216" s="29">
        <f t="shared" si="158"/>
        <v>1215</v>
      </c>
      <c r="B1216" s="29" t="str">
        <f t="shared" si="153"/>
        <v>CS26-1-12-[5][5]-OFF161.6-BW26.4</v>
      </c>
      <c r="C1216" s="29" t="str">
        <f>R1216&amp;"_BW"&amp;TEXT(O1216-N1216,"000.00")&amp;"_U"&amp;VLOOKUP(R1216&amp;"-"&amp;S1216,通道清单!C:L,5,FALSE)&amp;LEFT("_____",5-LEN(VLOOKUP(R1216&amp;"-"&amp;S1216,通道清单!C:L,4,FALSE)))&amp;VLOOKUP(R1216&amp;"-"&amp;S1216,通道清单!C:L,4,FALSE)&amp;"_S"&amp;TEXT(N1216,"00000.00")&amp;"_E"&amp;TEXT(O1216,"00000.00")&amp;"_D"&amp;VLOOKUP(R1216&amp;"-"&amp;T1216,通道清单!C:L,5,FALSE)&amp;LEFT("_____",5-LEN(VLOOKUP(R1216&amp;"-"&amp;T1216,通道清单!C:L,4,FALSE)))&amp;VLOOKUP(R1216&amp;"-"&amp;T1216,通道清单!C:L,4,FALSE)&amp;"_S"&amp;TEXT(P1216,"00000.00")&amp;"_E"&amp;TEXT(Q1216,"00000.00")</f>
        <v>CS26_BW026.40_UL____Y_S29691.60_E29718.00_DR____C_S18031.60_E18058.00</v>
      </c>
      <c r="D1216" s="29"/>
      <c r="E1216" s="29"/>
      <c r="F1216" s="29"/>
      <c r="G1216" s="29" t="s">
        <v>9216</v>
      </c>
      <c r="H1216" s="29">
        <f>VLOOKUP(G1216,开关状态表!B:I,7,FALSE)</f>
        <v>1</v>
      </c>
      <c r="I1216" s="29">
        <v>161.6</v>
      </c>
      <c r="J1216" s="161">
        <v>26.4</v>
      </c>
      <c r="K1216" s="29" t="s">
        <v>8732</v>
      </c>
      <c r="L1216" s="29"/>
      <c r="M1216" s="158" t="s">
        <v>8871</v>
      </c>
      <c r="N1216" s="156">
        <f t="shared" si="154"/>
        <v>29691.6</v>
      </c>
      <c r="O1216" s="156">
        <f t="shared" si="155"/>
        <v>29718</v>
      </c>
      <c r="P1216" s="156">
        <f t="shared" si="156"/>
        <v>18031.6</v>
      </c>
      <c r="Q1216" s="156">
        <f t="shared" si="157"/>
        <v>18058</v>
      </c>
      <c r="R1216" s="29" t="str">
        <f>VLOOKUP(VLOOKUP(G1216,开关状态表!B:H,2,FALSE),矩阵信息表!B:H,2,FALSE)</f>
        <v>CS26</v>
      </c>
      <c r="S1216" s="29" t="str">
        <f>VLOOKUP(G1216,开关状态表!B:H,5,FALSE)</f>
        <v>RY17L</v>
      </c>
      <c r="T1216" s="29" t="str">
        <f>VLOOKUP(G1216,开关状态表!B:H,6,FALSE)</f>
        <v>TC17R</v>
      </c>
      <c r="U1216" s="29">
        <f>VLOOKUP(R1216&amp;"-"&amp;S1216,通道清单!C:L,8,FALSE)</f>
        <v>220</v>
      </c>
      <c r="V1216" s="29">
        <f>VLOOKUP(R1216&amp;"-"&amp;S1216,通道清单!C:L,9,FALSE)</f>
        <v>29530</v>
      </c>
      <c r="W1216" s="29">
        <f>VLOOKUP(R1216&amp;"-"&amp;S1216,通道清单!C:L,10,FALSE)</f>
        <v>29750</v>
      </c>
      <c r="X1216" s="29">
        <f>VLOOKUP(R1216&amp;"-"&amp;T1216,通道清单!C:L,9,FALSE)</f>
        <v>17870</v>
      </c>
      <c r="Y1216" s="29">
        <f>VLOOKUP(R1216&amp;"-"&amp;T1216,通道清单!C:L,10,FALSE)</f>
        <v>18090</v>
      </c>
    </row>
    <row r="1217" ht="15" hidden="1" spans="1:25">
      <c r="A1217" s="29">
        <f t="shared" si="158"/>
        <v>1216</v>
      </c>
      <c r="B1217" s="29" t="str">
        <f t="shared" si="153"/>
        <v>CS26-1-12-[5][5]-OFF151.4-BW10.2</v>
      </c>
      <c r="C1217" s="29" t="str">
        <f>R1217&amp;"_BW"&amp;TEXT(O1217-N1217,"000.00")&amp;"_U"&amp;VLOOKUP(R1217&amp;"-"&amp;S1217,通道清单!C:L,5,FALSE)&amp;LEFT("_____",5-LEN(VLOOKUP(R1217&amp;"-"&amp;S1217,通道清单!C:L,4,FALSE)))&amp;VLOOKUP(R1217&amp;"-"&amp;S1217,通道清单!C:L,4,FALSE)&amp;"_S"&amp;TEXT(N1217,"00000.00")&amp;"_E"&amp;TEXT(O1217,"00000.00")&amp;"_D"&amp;VLOOKUP(R1217&amp;"-"&amp;T1217,通道清单!C:L,5,FALSE)&amp;LEFT("_____",5-LEN(VLOOKUP(R1217&amp;"-"&amp;T1217,通道清单!C:L,4,FALSE)))&amp;VLOOKUP(R1217&amp;"-"&amp;T1217,通道清单!C:L,4,FALSE)&amp;"_S"&amp;TEXT(P1217,"00000.00")&amp;"_E"&amp;TEXT(Q1217,"00000.00")</f>
        <v>CS26_BW010.20_UL____Y_S29681.40_E29691.60_DR____C_S18021.40_E18031.60</v>
      </c>
      <c r="D1217" s="29"/>
      <c r="E1217" s="29"/>
      <c r="F1217" s="29"/>
      <c r="G1217" s="29" t="s">
        <v>9216</v>
      </c>
      <c r="H1217" s="29">
        <f>VLOOKUP(G1217,开关状态表!B:I,7,FALSE)</f>
        <v>1</v>
      </c>
      <c r="I1217" s="29">
        <v>151.4</v>
      </c>
      <c r="J1217" s="161">
        <v>10.2</v>
      </c>
      <c r="K1217" s="29" t="s">
        <v>8732</v>
      </c>
      <c r="L1217" s="29"/>
      <c r="M1217" s="158" t="s">
        <v>8871</v>
      </c>
      <c r="N1217" s="156">
        <f t="shared" si="154"/>
        <v>29681.4</v>
      </c>
      <c r="O1217" s="156">
        <f t="shared" si="155"/>
        <v>29691.6</v>
      </c>
      <c r="P1217" s="156">
        <f t="shared" si="156"/>
        <v>18021.4</v>
      </c>
      <c r="Q1217" s="156">
        <f t="shared" si="157"/>
        <v>18031.6</v>
      </c>
      <c r="R1217" s="29" t="str">
        <f>VLOOKUP(VLOOKUP(G1217,开关状态表!B:H,2,FALSE),矩阵信息表!B:H,2,FALSE)</f>
        <v>CS26</v>
      </c>
      <c r="S1217" s="29" t="str">
        <f>VLOOKUP(G1217,开关状态表!B:H,5,FALSE)</f>
        <v>RY17L</v>
      </c>
      <c r="T1217" s="29" t="str">
        <f>VLOOKUP(G1217,开关状态表!B:H,6,FALSE)</f>
        <v>TC17R</v>
      </c>
      <c r="U1217" s="29">
        <f>VLOOKUP(R1217&amp;"-"&amp;S1217,通道清单!C:L,8,FALSE)</f>
        <v>220</v>
      </c>
      <c r="V1217" s="29">
        <f>VLOOKUP(R1217&amp;"-"&amp;S1217,通道清单!C:L,9,FALSE)</f>
        <v>29530</v>
      </c>
      <c r="W1217" s="29">
        <f>VLOOKUP(R1217&amp;"-"&amp;S1217,通道清单!C:L,10,FALSE)</f>
        <v>29750</v>
      </c>
      <c r="X1217" s="29">
        <f>VLOOKUP(R1217&amp;"-"&amp;T1217,通道清单!C:L,9,FALSE)</f>
        <v>17870</v>
      </c>
      <c r="Y1217" s="29">
        <f>VLOOKUP(R1217&amp;"-"&amp;T1217,通道清单!C:L,10,FALSE)</f>
        <v>18090</v>
      </c>
    </row>
    <row r="1218" ht="15" hidden="1" spans="1:25">
      <c r="A1218" s="29">
        <f t="shared" si="158"/>
        <v>1217</v>
      </c>
      <c r="B1218" s="29" t="str">
        <f t="shared" si="153"/>
        <v>CS26-1-12-[5][5]-OFF188-BW32</v>
      </c>
      <c r="C1218" s="29" t="str">
        <f>R1218&amp;"_BW"&amp;TEXT(O1218-N1218,"000.00")&amp;"_U"&amp;VLOOKUP(R1218&amp;"-"&amp;S1218,通道清单!C:L,5,FALSE)&amp;LEFT("_____",5-LEN(VLOOKUP(R1218&amp;"-"&amp;S1218,通道清单!C:L,4,FALSE)))&amp;VLOOKUP(R1218&amp;"-"&amp;S1218,通道清单!C:L,4,FALSE)&amp;"_S"&amp;TEXT(N1218,"00000.00")&amp;"_E"&amp;TEXT(O1218,"00000.00")&amp;"_D"&amp;VLOOKUP(R1218&amp;"-"&amp;T1218,通道清单!C:L,5,FALSE)&amp;LEFT("_____",5-LEN(VLOOKUP(R1218&amp;"-"&amp;T1218,通道清单!C:L,4,FALSE)))&amp;VLOOKUP(R1218&amp;"-"&amp;T1218,通道清单!C:L,4,FALSE)&amp;"_S"&amp;TEXT(P1218,"00000.00")&amp;"_E"&amp;TEXT(Q1218,"00000.00")</f>
        <v>CS26_BW032.00_UL____Y_S29718.00_E29750.00_DR____C_S18058.00_E18090.00</v>
      </c>
      <c r="D1218" s="29"/>
      <c r="E1218" s="29"/>
      <c r="F1218" s="29"/>
      <c r="G1218" s="29" t="s">
        <v>9216</v>
      </c>
      <c r="H1218" s="29">
        <f>VLOOKUP(G1218,开关状态表!B:I,7,FALSE)</f>
        <v>1</v>
      </c>
      <c r="I1218" s="29">
        <v>188</v>
      </c>
      <c r="J1218" s="161">
        <v>32</v>
      </c>
      <c r="K1218" s="29" t="s">
        <v>8732</v>
      </c>
      <c r="L1218" s="29"/>
      <c r="M1218" s="158" t="s">
        <v>8871</v>
      </c>
      <c r="N1218" s="156">
        <f t="shared" si="154"/>
        <v>29718</v>
      </c>
      <c r="O1218" s="156">
        <f t="shared" si="155"/>
        <v>29750</v>
      </c>
      <c r="P1218" s="156">
        <f t="shared" si="156"/>
        <v>18058</v>
      </c>
      <c r="Q1218" s="156">
        <f t="shared" si="157"/>
        <v>18090</v>
      </c>
      <c r="R1218" s="29" t="str">
        <f>VLOOKUP(VLOOKUP(G1218,开关状态表!B:H,2,FALSE),矩阵信息表!B:H,2,FALSE)</f>
        <v>CS26</v>
      </c>
      <c r="S1218" s="29" t="str">
        <f>VLOOKUP(G1218,开关状态表!B:H,5,FALSE)</f>
        <v>RY17L</v>
      </c>
      <c r="T1218" s="29" t="str">
        <f>VLOOKUP(G1218,开关状态表!B:H,6,FALSE)</f>
        <v>TC17R</v>
      </c>
      <c r="U1218" s="29">
        <f>VLOOKUP(R1218&amp;"-"&amp;S1218,通道清单!C:L,8,FALSE)</f>
        <v>220</v>
      </c>
      <c r="V1218" s="29">
        <f>VLOOKUP(R1218&amp;"-"&amp;S1218,通道清单!C:L,9,FALSE)</f>
        <v>29530</v>
      </c>
      <c r="W1218" s="29">
        <f>VLOOKUP(R1218&amp;"-"&amp;S1218,通道清单!C:L,10,FALSE)</f>
        <v>29750</v>
      </c>
      <c r="X1218" s="29">
        <f>VLOOKUP(R1218&amp;"-"&amp;T1218,通道清单!C:L,9,FALSE)</f>
        <v>17870</v>
      </c>
      <c r="Y1218" s="29">
        <f>VLOOKUP(R1218&amp;"-"&amp;T1218,通道清单!C:L,10,FALSE)</f>
        <v>18090</v>
      </c>
    </row>
    <row r="1219" ht="15" hidden="1" spans="1:25">
      <c r="A1219" s="29">
        <f t="shared" si="158"/>
        <v>1218</v>
      </c>
      <c r="B1219" s="29" t="str">
        <f t="shared" si="153"/>
        <v>CS26-1-12-[5][5]-OFF0-BW22</v>
      </c>
      <c r="C1219" s="29" t="str">
        <f>R1219&amp;"_BW"&amp;TEXT(O1219-N1219,"000.00")&amp;"_U"&amp;VLOOKUP(R1219&amp;"-"&amp;S1219,通道清单!C:L,5,FALSE)&amp;LEFT("_____",5-LEN(VLOOKUP(R1219&amp;"-"&amp;S1219,通道清单!C:L,4,FALSE)))&amp;VLOOKUP(R1219&amp;"-"&amp;S1219,通道清单!C:L,4,FALSE)&amp;"_S"&amp;TEXT(N1219,"00000.00")&amp;"_E"&amp;TEXT(O1219,"00000.00")&amp;"_D"&amp;VLOOKUP(R1219&amp;"-"&amp;T1219,通道清单!C:L,5,FALSE)&amp;LEFT("_____",5-LEN(VLOOKUP(R1219&amp;"-"&amp;T1219,通道清单!C:L,4,FALSE)))&amp;VLOOKUP(R1219&amp;"-"&amp;T1219,通道清单!C:L,4,FALSE)&amp;"_S"&amp;TEXT(P1219,"00000.00")&amp;"_E"&amp;TEXT(Q1219,"00000.00")</f>
        <v>CS26_BW022.00_UL____Y_S29530.00_E29552.00_DR____C_S17870.00_E17892.00</v>
      </c>
      <c r="D1219" s="29"/>
      <c r="E1219" s="29"/>
      <c r="F1219" s="29"/>
      <c r="G1219" s="29" t="s">
        <v>9216</v>
      </c>
      <c r="H1219" s="29">
        <f>VLOOKUP(G1219,开关状态表!B:I,7,FALSE)</f>
        <v>1</v>
      </c>
      <c r="I1219" s="29">
        <v>0</v>
      </c>
      <c r="J1219" s="161">
        <v>22</v>
      </c>
      <c r="K1219" s="29" t="s">
        <v>8732</v>
      </c>
      <c r="L1219" s="29"/>
      <c r="M1219" s="158" t="s">
        <v>9050</v>
      </c>
      <c r="N1219" s="156">
        <f t="shared" si="154"/>
        <v>29530</v>
      </c>
      <c r="O1219" s="156">
        <f t="shared" si="155"/>
        <v>29552</v>
      </c>
      <c r="P1219" s="156">
        <f t="shared" si="156"/>
        <v>17870</v>
      </c>
      <c r="Q1219" s="156">
        <f t="shared" si="157"/>
        <v>17892</v>
      </c>
      <c r="R1219" s="29" t="str">
        <f>VLOOKUP(VLOOKUP(G1219,开关状态表!B:H,2,FALSE),矩阵信息表!B:H,2,FALSE)</f>
        <v>CS26</v>
      </c>
      <c r="S1219" s="29" t="str">
        <f>VLOOKUP(G1219,开关状态表!B:H,5,FALSE)</f>
        <v>RY17L</v>
      </c>
      <c r="T1219" s="29" t="str">
        <f>VLOOKUP(G1219,开关状态表!B:H,6,FALSE)</f>
        <v>TC17R</v>
      </c>
      <c r="U1219" s="29">
        <f>VLOOKUP(R1219&amp;"-"&amp;S1219,通道清单!C:L,8,FALSE)</f>
        <v>220</v>
      </c>
      <c r="V1219" s="29">
        <f>VLOOKUP(R1219&amp;"-"&amp;S1219,通道清单!C:L,9,FALSE)</f>
        <v>29530</v>
      </c>
      <c r="W1219" s="29">
        <f>VLOOKUP(R1219&amp;"-"&amp;S1219,通道清单!C:L,10,FALSE)</f>
        <v>29750</v>
      </c>
      <c r="X1219" s="29">
        <f>VLOOKUP(R1219&amp;"-"&amp;T1219,通道清单!C:L,9,FALSE)</f>
        <v>17870</v>
      </c>
      <c r="Y1219" s="29">
        <f>VLOOKUP(R1219&amp;"-"&amp;T1219,通道清单!C:L,10,FALSE)</f>
        <v>18090</v>
      </c>
    </row>
    <row r="1220" ht="15" hidden="1" spans="1:25">
      <c r="A1220" s="29">
        <f t="shared" si="158"/>
        <v>1219</v>
      </c>
      <c r="B1220" s="29" t="str">
        <f t="shared" si="153"/>
        <v>CS26-1-12-[6][6]-OFF161.6-BW26.4</v>
      </c>
      <c r="C1220" s="29" t="str">
        <f>R1220&amp;"_BW"&amp;TEXT(O1220-N1220,"000.00")&amp;"_U"&amp;VLOOKUP(R1220&amp;"-"&amp;S1220,通道清单!C:L,5,FALSE)&amp;LEFT("_____",5-LEN(VLOOKUP(R1220&amp;"-"&amp;S1220,通道清单!C:L,4,FALSE)))&amp;VLOOKUP(R1220&amp;"-"&amp;S1220,通道清单!C:L,4,FALSE)&amp;"_S"&amp;TEXT(N1220,"00000.00")&amp;"_E"&amp;TEXT(O1220,"00000.00")&amp;"_D"&amp;VLOOKUP(R1220&amp;"-"&amp;T1220,通道清单!C:L,5,FALSE)&amp;LEFT("_____",5-LEN(VLOOKUP(R1220&amp;"-"&amp;T1220,通道清单!C:L,4,FALSE)))&amp;VLOOKUP(R1220&amp;"-"&amp;T1220,通道清单!C:L,4,FALSE)&amp;"_S"&amp;TEXT(P1220,"00000.00")&amp;"_E"&amp;TEXT(Q1220,"00000.00")</f>
        <v>CS26_BW026.40_UL____Y_S29691.60_E29718.00_DR____C_S18701.60_E18728.00</v>
      </c>
      <c r="D1220" s="29"/>
      <c r="E1220" s="29"/>
      <c r="F1220" s="29"/>
      <c r="G1220" s="29" t="s">
        <v>9217</v>
      </c>
      <c r="H1220" s="29">
        <f>VLOOKUP(G1220,开关状态表!B:I,7,FALSE)</f>
        <v>1</v>
      </c>
      <c r="I1220" s="29">
        <v>161.6</v>
      </c>
      <c r="J1220" s="161">
        <v>26.4</v>
      </c>
      <c r="K1220" s="29" t="s">
        <v>8732</v>
      </c>
      <c r="L1220" s="29"/>
      <c r="M1220" s="158" t="s">
        <v>8871</v>
      </c>
      <c r="N1220" s="156">
        <f t="shared" si="154"/>
        <v>29691.6</v>
      </c>
      <c r="O1220" s="156">
        <f t="shared" si="155"/>
        <v>29718</v>
      </c>
      <c r="P1220" s="156">
        <f t="shared" si="156"/>
        <v>18701.6</v>
      </c>
      <c r="Q1220" s="156">
        <f t="shared" si="157"/>
        <v>18728</v>
      </c>
      <c r="R1220" s="29" t="str">
        <f>VLOOKUP(VLOOKUP(G1220,开关状态表!B:H,2,FALSE),矩阵信息表!B:H,2,FALSE)</f>
        <v>CS26</v>
      </c>
      <c r="S1220" s="29" t="str">
        <f>VLOOKUP(G1220,开关状态表!B:H,5,FALSE)</f>
        <v>RY19L</v>
      </c>
      <c r="T1220" s="29" t="str">
        <f>VLOOKUP(G1220,开关状态表!B:H,6,FALSE)</f>
        <v>TC19R</v>
      </c>
      <c r="U1220" s="29">
        <f>VLOOKUP(R1220&amp;"-"&amp;S1220,通道清单!C:L,8,FALSE)</f>
        <v>220</v>
      </c>
      <c r="V1220" s="29">
        <f>VLOOKUP(R1220&amp;"-"&amp;S1220,通道清单!C:L,9,FALSE)</f>
        <v>29530</v>
      </c>
      <c r="W1220" s="29">
        <f>VLOOKUP(R1220&amp;"-"&amp;S1220,通道清单!C:L,10,FALSE)</f>
        <v>29750</v>
      </c>
      <c r="X1220" s="29">
        <f>VLOOKUP(R1220&amp;"-"&amp;T1220,通道清单!C:L,9,FALSE)</f>
        <v>18540</v>
      </c>
      <c r="Y1220" s="29">
        <f>VLOOKUP(R1220&amp;"-"&amp;T1220,通道清单!C:L,10,FALSE)</f>
        <v>18760</v>
      </c>
    </row>
    <row r="1221" ht="15" hidden="1" spans="1:25">
      <c r="A1221" s="29">
        <f t="shared" si="158"/>
        <v>1220</v>
      </c>
      <c r="B1221" s="29" t="str">
        <f t="shared" si="153"/>
        <v>CS26-1-12-[6][6]-OFF188-BW32</v>
      </c>
      <c r="C1221" s="29" t="str">
        <f>R1221&amp;"_BW"&amp;TEXT(O1221-N1221,"000.00")&amp;"_U"&amp;VLOOKUP(R1221&amp;"-"&amp;S1221,通道清单!C:L,5,FALSE)&amp;LEFT("_____",5-LEN(VLOOKUP(R1221&amp;"-"&amp;S1221,通道清单!C:L,4,FALSE)))&amp;VLOOKUP(R1221&amp;"-"&amp;S1221,通道清单!C:L,4,FALSE)&amp;"_S"&amp;TEXT(N1221,"00000.00")&amp;"_E"&amp;TEXT(O1221,"00000.00")&amp;"_D"&amp;VLOOKUP(R1221&amp;"-"&amp;T1221,通道清单!C:L,5,FALSE)&amp;LEFT("_____",5-LEN(VLOOKUP(R1221&amp;"-"&amp;T1221,通道清单!C:L,4,FALSE)))&amp;VLOOKUP(R1221&amp;"-"&amp;T1221,通道清单!C:L,4,FALSE)&amp;"_S"&amp;TEXT(P1221,"00000.00")&amp;"_E"&amp;TEXT(Q1221,"00000.00")</f>
        <v>CS26_BW032.00_UL____Y_S29718.00_E29750.00_DR____C_S18728.00_E18760.00</v>
      </c>
      <c r="D1221" s="29"/>
      <c r="E1221" s="29"/>
      <c r="F1221" s="29"/>
      <c r="G1221" s="29" t="s">
        <v>9217</v>
      </c>
      <c r="H1221" s="29">
        <f>VLOOKUP(G1221,开关状态表!B:I,7,FALSE)</f>
        <v>1</v>
      </c>
      <c r="I1221" s="29">
        <v>188</v>
      </c>
      <c r="J1221" s="161">
        <v>32</v>
      </c>
      <c r="K1221" s="29" t="s">
        <v>8732</v>
      </c>
      <c r="L1221" s="29"/>
      <c r="M1221" s="158" t="s">
        <v>8871</v>
      </c>
      <c r="N1221" s="156">
        <f t="shared" si="154"/>
        <v>29718</v>
      </c>
      <c r="O1221" s="156">
        <f t="shared" si="155"/>
        <v>29750</v>
      </c>
      <c r="P1221" s="156">
        <f t="shared" si="156"/>
        <v>18728</v>
      </c>
      <c r="Q1221" s="156">
        <f t="shared" si="157"/>
        <v>18760</v>
      </c>
      <c r="R1221" s="29" t="str">
        <f>VLOOKUP(VLOOKUP(G1221,开关状态表!B:H,2,FALSE),矩阵信息表!B:H,2,FALSE)</f>
        <v>CS26</v>
      </c>
      <c r="S1221" s="29" t="str">
        <f>VLOOKUP(G1221,开关状态表!B:H,5,FALSE)</f>
        <v>RY19L</v>
      </c>
      <c r="T1221" s="29" t="str">
        <f>VLOOKUP(G1221,开关状态表!B:H,6,FALSE)</f>
        <v>TC19R</v>
      </c>
      <c r="U1221" s="29">
        <f>VLOOKUP(R1221&amp;"-"&amp;S1221,通道清单!C:L,8,FALSE)</f>
        <v>220</v>
      </c>
      <c r="V1221" s="29">
        <f>VLOOKUP(R1221&amp;"-"&amp;S1221,通道清单!C:L,9,FALSE)</f>
        <v>29530</v>
      </c>
      <c r="W1221" s="29">
        <f>VLOOKUP(R1221&amp;"-"&amp;S1221,通道清单!C:L,10,FALSE)</f>
        <v>29750</v>
      </c>
      <c r="X1221" s="29">
        <f>VLOOKUP(R1221&amp;"-"&amp;T1221,通道清单!C:L,9,FALSE)</f>
        <v>18540</v>
      </c>
      <c r="Y1221" s="29">
        <f>VLOOKUP(R1221&amp;"-"&amp;T1221,通道清单!C:L,10,FALSE)</f>
        <v>18760</v>
      </c>
    </row>
    <row r="1222" ht="15" hidden="1" spans="1:25">
      <c r="A1222" s="29">
        <f t="shared" si="158"/>
        <v>1221</v>
      </c>
      <c r="B1222" s="29" t="str">
        <f t="shared" si="153"/>
        <v>CS26-1-12-[6][6]-OFF0-BW22</v>
      </c>
      <c r="C1222" s="29" t="str">
        <f>R1222&amp;"_BW"&amp;TEXT(O1222-N1222,"000.00")&amp;"_U"&amp;VLOOKUP(R1222&amp;"-"&amp;S1222,通道清单!C:L,5,FALSE)&amp;LEFT("_____",5-LEN(VLOOKUP(R1222&amp;"-"&amp;S1222,通道清单!C:L,4,FALSE)))&amp;VLOOKUP(R1222&amp;"-"&amp;S1222,通道清单!C:L,4,FALSE)&amp;"_S"&amp;TEXT(N1222,"00000.00")&amp;"_E"&amp;TEXT(O1222,"00000.00")&amp;"_D"&amp;VLOOKUP(R1222&amp;"-"&amp;T1222,通道清单!C:L,5,FALSE)&amp;LEFT("_____",5-LEN(VLOOKUP(R1222&amp;"-"&amp;T1222,通道清单!C:L,4,FALSE)))&amp;VLOOKUP(R1222&amp;"-"&amp;T1222,通道清单!C:L,4,FALSE)&amp;"_S"&amp;TEXT(P1222,"00000.00")&amp;"_E"&amp;TEXT(Q1222,"00000.00")</f>
        <v>CS26_BW022.00_UL____Y_S29530.00_E29552.00_DR____C_S18540.00_E18562.00</v>
      </c>
      <c r="D1222" s="29"/>
      <c r="E1222" s="29"/>
      <c r="F1222" s="29"/>
      <c r="G1222" s="29" t="s">
        <v>9217</v>
      </c>
      <c r="H1222" s="29">
        <f>VLOOKUP(G1222,开关状态表!B:I,7,FALSE)</f>
        <v>1</v>
      </c>
      <c r="I1222" s="29">
        <v>0</v>
      </c>
      <c r="J1222" s="161">
        <v>22</v>
      </c>
      <c r="K1222" s="29" t="s">
        <v>8732</v>
      </c>
      <c r="L1222" s="29"/>
      <c r="M1222" s="158" t="s">
        <v>9050</v>
      </c>
      <c r="N1222" s="156">
        <f t="shared" si="154"/>
        <v>29530</v>
      </c>
      <c r="O1222" s="156">
        <f t="shared" si="155"/>
        <v>29552</v>
      </c>
      <c r="P1222" s="156">
        <f t="shared" si="156"/>
        <v>18540</v>
      </c>
      <c r="Q1222" s="156">
        <f t="shared" si="157"/>
        <v>18562</v>
      </c>
      <c r="R1222" s="29" t="str">
        <f>VLOOKUP(VLOOKUP(G1222,开关状态表!B:H,2,FALSE),矩阵信息表!B:H,2,FALSE)</f>
        <v>CS26</v>
      </c>
      <c r="S1222" s="29" t="str">
        <f>VLOOKUP(G1222,开关状态表!B:H,5,FALSE)</f>
        <v>RY19L</v>
      </c>
      <c r="T1222" s="29" t="str">
        <f>VLOOKUP(G1222,开关状态表!B:H,6,FALSE)</f>
        <v>TC19R</v>
      </c>
      <c r="U1222" s="29">
        <f>VLOOKUP(R1222&amp;"-"&amp;S1222,通道清单!C:L,8,FALSE)</f>
        <v>220</v>
      </c>
      <c r="V1222" s="29">
        <f>VLOOKUP(R1222&amp;"-"&amp;S1222,通道清单!C:L,9,FALSE)</f>
        <v>29530</v>
      </c>
      <c r="W1222" s="29">
        <f>VLOOKUP(R1222&amp;"-"&amp;S1222,通道清单!C:L,10,FALSE)</f>
        <v>29750</v>
      </c>
      <c r="X1222" s="29">
        <f>VLOOKUP(R1222&amp;"-"&amp;T1222,通道清单!C:L,9,FALSE)</f>
        <v>18540</v>
      </c>
      <c r="Y1222" s="29">
        <f>VLOOKUP(R1222&amp;"-"&amp;T1222,通道清单!C:L,10,FALSE)</f>
        <v>18760</v>
      </c>
    </row>
    <row r="1223" ht="15" hidden="1" spans="1:25">
      <c r="A1223" s="29">
        <f t="shared" si="158"/>
        <v>1222</v>
      </c>
      <c r="B1223" s="29" t="str">
        <f t="shared" si="153"/>
        <v>CS26-1-12-[1][1]-OFF0-BW22</v>
      </c>
      <c r="C1223" s="29" t="str">
        <f>R1223&amp;"_BW"&amp;TEXT(O1223-N1223,"000.00")&amp;"_U"&amp;VLOOKUP(R1223&amp;"-"&amp;S1223,通道清单!C:L,5,FALSE)&amp;LEFT("_____",5-LEN(VLOOKUP(R1223&amp;"-"&amp;S1223,通道清单!C:L,4,FALSE)))&amp;VLOOKUP(R1223&amp;"-"&amp;S1223,通道清单!C:L,4,FALSE)&amp;"_S"&amp;TEXT(N1223,"00000.00")&amp;"_E"&amp;TEXT(O1223,"00000.00")&amp;"_D"&amp;VLOOKUP(R1223&amp;"-"&amp;T1223,通道清单!C:L,5,FALSE)&amp;LEFT("_____",5-LEN(VLOOKUP(R1223&amp;"-"&amp;T1223,通道清单!C:L,4,FALSE)))&amp;VLOOKUP(R1223&amp;"-"&amp;T1223,通道清单!C:L,4,FALSE)&amp;"_S"&amp;TEXT(P1223,"00000.00")&amp;"_E"&amp;TEXT(Q1223,"00000.00")</f>
        <v>CS26_BW022.00_UR____Y_S29780.00_E29802.00_DL____C_S18790.00_E18812.00</v>
      </c>
      <c r="D1223" s="29"/>
      <c r="E1223" s="29"/>
      <c r="F1223" s="29"/>
      <c r="G1223" s="29" t="s">
        <v>9218</v>
      </c>
      <c r="H1223" s="29">
        <f>VLOOKUP(G1223,开关状态表!B:I,7,FALSE)</f>
        <v>1</v>
      </c>
      <c r="I1223" s="29">
        <v>0</v>
      </c>
      <c r="J1223" s="161">
        <v>22</v>
      </c>
      <c r="K1223" s="29" t="s">
        <v>8732</v>
      </c>
      <c r="L1223" s="29"/>
      <c r="M1223" s="158" t="s">
        <v>9050</v>
      </c>
      <c r="N1223" s="156">
        <f t="shared" si="154"/>
        <v>29780</v>
      </c>
      <c r="O1223" s="156">
        <f t="shared" si="155"/>
        <v>29802</v>
      </c>
      <c r="P1223" s="156">
        <f t="shared" si="156"/>
        <v>18790</v>
      </c>
      <c r="Q1223" s="156">
        <f t="shared" si="157"/>
        <v>18812</v>
      </c>
      <c r="R1223" s="29" t="str">
        <f>VLOOKUP(VLOOKUP(G1223,开关状态表!B:H,2,FALSE),矩阵信息表!B:H,2,FALSE)</f>
        <v>CS26</v>
      </c>
      <c r="S1223" s="29" t="str">
        <f>VLOOKUP(G1223,开关状态表!B:H,5,FALSE)</f>
        <v>RY25R</v>
      </c>
      <c r="T1223" s="29" t="str">
        <f>VLOOKUP(G1223,开关状态表!B:H,6,FALSE)</f>
        <v>TC25L</v>
      </c>
      <c r="U1223" s="29">
        <f>VLOOKUP(R1223&amp;"-"&amp;S1223,通道清单!C:L,8,FALSE)</f>
        <v>220</v>
      </c>
      <c r="V1223" s="29">
        <f>VLOOKUP(R1223&amp;"-"&amp;S1223,通道清单!C:L,9,FALSE)</f>
        <v>29780</v>
      </c>
      <c r="W1223" s="29">
        <f>VLOOKUP(R1223&amp;"-"&amp;S1223,通道清单!C:L,10,FALSE)</f>
        <v>30000</v>
      </c>
      <c r="X1223" s="29">
        <f>VLOOKUP(R1223&amp;"-"&amp;T1223,通道清单!C:L,9,FALSE)</f>
        <v>18790</v>
      </c>
      <c r="Y1223" s="29">
        <f>VLOOKUP(R1223&amp;"-"&amp;T1223,通道清单!C:L,10,FALSE)</f>
        <v>19010</v>
      </c>
    </row>
    <row r="1224" ht="15" hidden="1" spans="1:25">
      <c r="A1224" s="29">
        <f t="shared" si="158"/>
        <v>1223</v>
      </c>
      <c r="B1224" s="29" t="str">
        <f t="shared" si="153"/>
        <v>CS26-1-12-[1][1]-OFF48.4-BW32</v>
      </c>
      <c r="C1224" s="29" t="str">
        <f>R1224&amp;"_BW"&amp;TEXT(O1224-N1224,"000.00")&amp;"_U"&amp;VLOOKUP(R1224&amp;"-"&amp;S1224,通道清单!C:L,5,FALSE)&amp;LEFT("_____",5-LEN(VLOOKUP(R1224&amp;"-"&amp;S1224,通道清单!C:L,4,FALSE)))&amp;VLOOKUP(R1224&amp;"-"&amp;S1224,通道清单!C:L,4,FALSE)&amp;"_S"&amp;TEXT(N1224,"00000.00")&amp;"_E"&amp;TEXT(O1224,"00000.00")&amp;"_D"&amp;VLOOKUP(R1224&amp;"-"&amp;T1224,通道清单!C:L,5,FALSE)&amp;LEFT("_____",5-LEN(VLOOKUP(R1224&amp;"-"&amp;T1224,通道清单!C:L,4,FALSE)))&amp;VLOOKUP(R1224&amp;"-"&amp;T1224,通道清单!C:L,4,FALSE)&amp;"_S"&amp;TEXT(P1224,"00000.00")&amp;"_E"&amp;TEXT(Q1224,"00000.00")</f>
        <v>CS26_BW032.00_UR____Y_S29828.40_E29860.40_DL____C_S18838.40_E18870.40</v>
      </c>
      <c r="D1224" s="29"/>
      <c r="E1224" s="29"/>
      <c r="F1224" s="29"/>
      <c r="G1224" s="29" t="s">
        <v>9218</v>
      </c>
      <c r="H1224" s="29">
        <f>VLOOKUP(G1224,开关状态表!B:I,7,FALSE)</f>
        <v>1</v>
      </c>
      <c r="I1224" s="29">
        <v>48.4</v>
      </c>
      <c r="J1224" s="161">
        <v>32</v>
      </c>
      <c r="K1224" s="29" t="s">
        <v>8732</v>
      </c>
      <c r="L1224" s="29"/>
      <c r="M1224" s="158" t="s">
        <v>8871</v>
      </c>
      <c r="N1224" s="156">
        <f t="shared" si="154"/>
        <v>29828.4</v>
      </c>
      <c r="O1224" s="156">
        <f t="shared" si="155"/>
        <v>29860.4</v>
      </c>
      <c r="P1224" s="156">
        <f t="shared" si="156"/>
        <v>18838.4</v>
      </c>
      <c r="Q1224" s="156">
        <f t="shared" si="157"/>
        <v>18870.4</v>
      </c>
      <c r="R1224" s="29" t="str">
        <f>VLOOKUP(VLOOKUP(G1224,开关状态表!B:H,2,FALSE),矩阵信息表!B:H,2,FALSE)</f>
        <v>CS26</v>
      </c>
      <c r="S1224" s="29" t="str">
        <f>VLOOKUP(G1224,开关状态表!B:H,5,FALSE)</f>
        <v>RY25R</v>
      </c>
      <c r="T1224" s="29" t="str">
        <f>VLOOKUP(G1224,开关状态表!B:H,6,FALSE)</f>
        <v>TC25L</v>
      </c>
      <c r="U1224" s="29">
        <f>VLOOKUP(R1224&amp;"-"&amp;S1224,通道清单!C:L,8,FALSE)</f>
        <v>220</v>
      </c>
      <c r="V1224" s="29">
        <f>VLOOKUP(R1224&amp;"-"&amp;S1224,通道清单!C:L,9,FALSE)</f>
        <v>29780</v>
      </c>
      <c r="W1224" s="29">
        <f>VLOOKUP(R1224&amp;"-"&amp;S1224,通道清单!C:L,10,FALSE)</f>
        <v>30000</v>
      </c>
      <c r="X1224" s="29">
        <f>VLOOKUP(R1224&amp;"-"&amp;T1224,通道清单!C:L,9,FALSE)</f>
        <v>18790</v>
      </c>
      <c r="Y1224" s="29">
        <f>VLOOKUP(R1224&amp;"-"&amp;T1224,通道清单!C:L,10,FALSE)</f>
        <v>19010</v>
      </c>
    </row>
    <row r="1225" ht="15" hidden="1" spans="1:25">
      <c r="A1225" s="29">
        <f t="shared" si="158"/>
        <v>1224</v>
      </c>
      <c r="B1225" s="29" t="str">
        <f t="shared" si="153"/>
        <v>CS26-1-12-[1][1]-OFF22-BW26.4</v>
      </c>
      <c r="C1225" s="29" t="str">
        <f>R1225&amp;"_BW"&amp;TEXT(O1225-N1225,"000.00")&amp;"_U"&amp;VLOOKUP(R1225&amp;"-"&amp;S1225,通道清单!C:L,5,FALSE)&amp;LEFT("_____",5-LEN(VLOOKUP(R1225&amp;"-"&amp;S1225,通道清单!C:L,4,FALSE)))&amp;VLOOKUP(R1225&amp;"-"&amp;S1225,通道清单!C:L,4,FALSE)&amp;"_S"&amp;TEXT(N1225,"00000.00")&amp;"_E"&amp;TEXT(O1225,"00000.00")&amp;"_D"&amp;VLOOKUP(R1225&amp;"-"&amp;T1225,通道清单!C:L,5,FALSE)&amp;LEFT("_____",5-LEN(VLOOKUP(R1225&amp;"-"&amp;T1225,通道清单!C:L,4,FALSE)))&amp;VLOOKUP(R1225&amp;"-"&amp;T1225,通道清单!C:L,4,FALSE)&amp;"_S"&amp;TEXT(P1225,"00000.00")&amp;"_E"&amp;TEXT(Q1225,"00000.00")</f>
        <v>CS26_BW026.40_UR____Y_S29802.00_E29828.40_DL____C_S18812.00_E18838.40</v>
      </c>
      <c r="D1225" s="29"/>
      <c r="E1225" s="29"/>
      <c r="F1225" s="29"/>
      <c r="G1225" s="29" t="s">
        <v>9218</v>
      </c>
      <c r="H1225" s="29">
        <f>VLOOKUP(G1225,开关状态表!B:I,7,FALSE)</f>
        <v>1</v>
      </c>
      <c r="I1225" s="29">
        <v>22</v>
      </c>
      <c r="J1225" s="161">
        <v>26.4</v>
      </c>
      <c r="K1225" s="29" t="s">
        <v>8732</v>
      </c>
      <c r="L1225" s="29"/>
      <c r="M1225" s="158" t="s">
        <v>8871</v>
      </c>
      <c r="N1225" s="156">
        <f t="shared" si="154"/>
        <v>29802</v>
      </c>
      <c r="O1225" s="156">
        <f t="shared" si="155"/>
        <v>29828.4</v>
      </c>
      <c r="P1225" s="156">
        <f t="shared" si="156"/>
        <v>18812</v>
      </c>
      <c r="Q1225" s="156">
        <f t="shared" si="157"/>
        <v>18838.4</v>
      </c>
      <c r="R1225" s="29" t="str">
        <f>VLOOKUP(VLOOKUP(G1225,开关状态表!B:H,2,FALSE),矩阵信息表!B:H,2,FALSE)</f>
        <v>CS26</v>
      </c>
      <c r="S1225" s="29" t="str">
        <f>VLOOKUP(G1225,开关状态表!B:H,5,FALSE)</f>
        <v>RY25R</v>
      </c>
      <c r="T1225" s="29" t="str">
        <f>VLOOKUP(G1225,开关状态表!B:H,6,FALSE)</f>
        <v>TC25L</v>
      </c>
      <c r="U1225" s="29">
        <f>VLOOKUP(R1225&amp;"-"&amp;S1225,通道清单!C:L,8,FALSE)</f>
        <v>220</v>
      </c>
      <c r="V1225" s="29">
        <f>VLOOKUP(R1225&amp;"-"&amp;S1225,通道清单!C:L,9,FALSE)</f>
        <v>29780</v>
      </c>
      <c r="W1225" s="29">
        <f>VLOOKUP(R1225&amp;"-"&amp;S1225,通道清单!C:L,10,FALSE)</f>
        <v>30000</v>
      </c>
      <c r="X1225" s="29">
        <f>VLOOKUP(R1225&amp;"-"&amp;T1225,通道清单!C:L,9,FALSE)</f>
        <v>18790</v>
      </c>
      <c r="Y1225" s="29">
        <f>VLOOKUP(R1225&amp;"-"&amp;T1225,通道清单!C:L,10,FALSE)</f>
        <v>19010</v>
      </c>
    </row>
    <row r="1226" ht="15" hidden="1" spans="1:25">
      <c r="A1226" s="29">
        <f t="shared" si="158"/>
        <v>1225</v>
      </c>
      <c r="B1226" s="29" t="str">
        <f t="shared" si="153"/>
        <v>CS26-1-12-[2][2]-OFF161.6-BW26.4</v>
      </c>
      <c r="C1226" s="29" t="str">
        <f>R1226&amp;"_BW"&amp;TEXT(O1226-N1226,"000.00")&amp;"_U"&amp;VLOOKUP(R1226&amp;"-"&amp;S1226,通道清单!C:L,5,FALSE)&amp;LEFT("_____",5-LEN(VLOOKUP(R1226&amp;"-"&amp;S1226,通道清单!C:L,4,FALSE)))&amp;VLOOKUP(R1226&amp;"-"&amp;S1226,通道清单!C:L,4,FALSE)&amp;"_S"&amp;TEXT(N1226,"00000.00")&amp;"_E"&amp;TEXT(O1226,"00000.00")&amp;"_D"&amp;VLOOKUP(R1226&amp;"-"&amp;T1226,通道清单!C:L,5,FALSE)&amp;LEFT("_____",5-LEN(VLOOKUP(R1226&amp;"-"&amp;T1226,通道清单!C:L,4,FALSE)))&amp;VLOOKUP(R1226&amp;"-"&amp;T1226,通道清单!C:L,4,FALSE)&amp;"_S"&amp;TEXT(P1226,"00000.00")&amp;"_E"&amp;TEXT(Q1226,"00000.00")</f>
        <v>CS26_BW026.40_UR____Y_S29691.60_E29718.00_DL____C_S18031.60_E18058.00</v>
      </c>
      <c r="D1226" s="29"/>
      <c r="E1226" s="29"/>
      <c r="F1226" s="29"/>
      <c r="G1226" s="29" t="s">
        <v>9219</v>
      </c>
      <c r="H1226" s="29">
        <f>VLOOKUP(G1226,开关状态表!B:I,7,FALSE)</f>
        <v>1</v>
      </c>
      <c r="I1226" s="29">
        <v>161.6</v>
      </c>
      <c r="J1226" s="161">
        <v>26.4</v>
      </c>
      <c r="K1226" s="29" t="s">
        <v>8732</v>
      </c>
      <c r="L1226" s="29"/>
      <c r="M1226" s="158" t="s">
        <v>8871</v>
      </c>
      <c r="N1226" s="156">
        <f t="shared" si="154"/>
        <v>29691.6</v>
      </c>
      <c r="O1226" s="156">
        <f t="shared" si="155"/>
        <v>29718</v>
      </c>
      <c r="P1226" s="156">
        <f t="shared" si="156"/>
        <v>18031.6</v>
      </c>
      <c r="Q1226" s="156">
        <f t="shared" si="157"/>
        <v>18058</v>
      </c>
      <c r="R1226" s="29" t="str">
        <f>VLOOKUP(VLOOKUP(G1226,开关状态表!B:H,2,FALSE),矩阵信息表!B:H,2,FALSE)</f>
        <v>CS26</v>
      </c>
      <c r="S1226" s="29" t="str">
        <f>VLOOKUP(G1226,开关状态表!B:H,5,FALSE)</f>
        <v>RY26R</v>
      </c>
      <c r="T1226" s="29" t="str">
        <f>VLOOKUP(G1226,开关状态表!B:H,6,FALSE)</f>
        <v>TC26L</v>
      </c>
      <c r="U1226" s="29">
        <f>VLOOKUP(R1226&amp;"-"&amp;S1226,通道清单!C:L,8,FALSE)</f>
        <v>220</v>
      </c>
      <c r="V1226" s="29">
        <f>VLOOKUP(R1226&amp;"-"&amp;S1226,通道清单!C:L,9,FALSE)</f>
        <v>29530</v>
      </c>
      <c r="W1226" s="29">
        <f>VLOOKUP(R1226&amp;"-"&amp;S1226,通道清单!C:L,10,FALSE)</f>
        <v>29750</v>
      </c>
      <c r="X1226" s="29">
        <f>VLOOKUP(R1226&amp;"-"&amp;T1226,通道清单!C:L,9,FALSE)</f>
        <v>17870</v>
      </c>
      <c r="Y1226" s="29">
        <f>VLOOKUP(R1226&amp;"-"&amp;T1226,通道清单!C:L,10,FALSE)</f>
        <v>18090</v>
      </c>
    </row>
    <row r="1227" ht="15" hidden="1" spans="1:25">
      <c r="A1227" s="29">
        <f t="shared" si="158"/>
        <v>1226</v>
      </c>
      <c r="B1227" s="29" t="str">
        <f t="shared" si="153"/>
        <v>CS26-1-12-[2][2]-OFF188-BW32</v>
      </c>
      <c r="C1227" s="29" t="str">
        <f>R1227&amp;"_BW"&amp;TEXT(O1227-N1227,"000.00")&amp;"_U"&amp;VLOOKUP(R1227&amp;"-"&amp;S1227,通道清单!C:L,5,FALSE)&amp;LEFT("_____",5-LEN(VLOOKUP(R1227&amp;"-"&amp;S1227,通道清单!C:L,4,FALSE)))&amp;VLOOKUP(R1227&amp;"-"&amp;S1227,通道清单!C:L,4,FALSE)&amp;"_S"&amp;TEXT(N1227,"00000.00")&amp;"_E"&amp;TEXT(O1227,"00000.00")&amp;"_D"&amp;VLOOKUP(R1227&amp;"-"&amp;T1227,通道清单!C:L,5,FALSE)&amp;LEFT("_____",5-LEN(VLOOKUP(R1227&amp;"-"&amp;T1227,通道清单!C:L,4,FALSE)))&amp;VLOOKUP(R1227&amp;"-"&amp;T1227,通道清单!C:L,4,FALSE)&amp;"_S"&amp;TEXT(P1227,"00000.00")&amp;"_E"&amp;TEXT(Q1227,"00000.00")</f>
        <v>CS26_BW032.00_UR____Y_S29718.00_E29750.00_DL____C_S18058.00_E18090.00</v>
      </c>
      <c r="D1227" s="29"/>
      <c r="E1227" s="29"/>
      <c r="F1227" s="29"/>
      <c r="G1227" s="29" t="s">
        <v>9219</v>
      </c>
      <c r="H1227" s="29">
        <f>VLOOKUP(G1227,开关状态表!B:I,7,FALSE)</f>
        <v>1</v>
      </c>
      <c r="I1227" s="29">
        <v>188</v>
      </c>
      <c r="J1227" s="161">
        <v>32</v>
      </c>
      <c r="K1227" s="29" t="s">
        <v>8732</v>
      </c>
      <c r="L1227" s="29"/>
      <c r="M1227" s="158" t="s">
        <v>8871</v>
      </c>
      <c r="N1227" s="156">
        <f t="shared" si="154"/>
        <v>29718</v>
      </c>
      <c r="O1227" s="156">
        <f t="shared" si="155"/>
        <v>29750</v>
      </c>
      <c r="P1227" s="156">
        <f t="shared" si="156"/>
        <v>18058</v>
      </c>
      <c r="Q1227" s="156">
        <f t="shared" si="157"/>
        <v>18090</v>
      </c>
      <c r="R1227" s="29" t="str">
        <f>VLOOKUP(VLOOKUP(G1227,开关状态表!B:H,2,FALSE),矩阵信息表!B:H,2,FALSE)</f>
        <v>CS26</v>
      </c>
      <c r="S1227" s="29" t="str">
        <f>VLOOKUP(G1227,开关状态表!B:H,5,FALSE)</f>
        <v>RY26R</v>
      </c>
      <c r="T1227" s="29" t="str">
        <f>VLOOKUP(G1227,开关状态表!B:H,6,FALSE)</f>
        <v>TC26L</v>
      </c>
      <c r="U1227" s="29">
        <f>VLOOKUP(R1227&amp;"-"&amp;S1227,通道清单!C:L,8,FALSE)</f>
        <v>220</v>
      </c>
      <c r="V1227" s="29">
        <f>VLOOKUP(R1227&amp;"-"&amp;S1227,通道清单!C:L,9,FALSE)</f>
        <v>29530</v>
      </c>
      <c r="W1227" s="29">
        <f>VLOOKUP(R1227&amp;"-"&amp;S1227,通道清单!C:L,10,FALSE)</f>
        <v>29750</v>
      </c>
      <c r="X1227" s="29">
        <f>VLOOKUP(R1227&amp;"-"&amp;T1227,通道清单!C:L,9,FALSE)</f>
        <v>17870</v>
      </c>
      <c r="Y1227" s="29">
        <f>VLOOKUP(R1227&amp;"-"&amp;T1227,通道清单!C:L,10,FALSE)</f>
        <v>18090</v>
      </c>
    </row>
    <row r="1228" ht="15" hidden="1" spans="1:25">
      <c r="A1228" s="29">
        <f t="shared" si="158"/>
        <v>1227</v>
      </c>
      <c r="B1228" s="29" t="str">
        <f t="shared" si="153"/>
        <v>CS26-1-12-[2][2]-OFF0-BW22</v>
      </c>
      <c r="C1228" s="29" t="str">
        <f>R1228&amp;"_BW"&amp;TEXT(O1228-N1228,"000.00")&amp;"_U"&amp;VLOOKUP(R1228&amp;"-"&amp;S1228,通道清单!C:L,5,FALSE)&amp;LEFT("_____",5-LEN(VLOOKUP(R1228&amp;"-"&amp;S1228,通道清单!C:L,4,FALSE)))&amp;VLOOKUP(R1228&amp;"-"&amp;S1228,通道清单!C:L,4,FALSE)&amp;"_S"&amp;TEXT(N1228,"00000.00")&amp;"_E"&amp;TEXT(O1228,"00000.00")&amp;"_D"&amp;VLOOKUP(R1228&amp;"-"&amp;T1228,通道清单!C:L,5,FALSE)&amp;LEFT("_____",5-LEN(VLOOKUP(R1228&amp;"-"&amp;T1228,通道清单!C:L,4,FALSE)))&amp;VLOOKUP(R1228&amp;"-"&amp;T1228,通道清单!C:L,4,FALSE)&amp;"_S"&amp;TEXT(P1228,"00000.00")&amp;"_E"&amp;TEXT(Q1228,"00000.00")</f>
        <v>CS26_BW022.00_UR____Y_S29530.00_E29552.00_DL____C_S17870.00_E17892.00</v>
      </c>
      <c r="D1228" s="29"/>
      <c r="E1228" s="29"/>
      <c r="F1228" s="29"/>
      <c r="G1228" s="29" t="s">
        <v>9219</v>
      </c>
      <c r="H1228" s="29">
        <f>VLOOKUP(G1228,开关状态表!B:I,7,FALSE)</f>
        <v>1</v>
      </c>
      <c r="I1228" s="29">
        <v>0</v>
      </c>
      <c r="J1228" s="161">
        <v>22</v>
      </c>
      <c r="K1228" s="29" t="s">
        <v>8732</v>
      </c>
      <c r="L1228" s="29"/>
      <c r="M1228" s="158" t="s">
        <v>9050</v>
      </c>
      <c r="N1228" s="156">
        <f t="shared" si="154"/>
        <v>29530</v>
      </c>
      <c r="O1228" s="156">
        <f t="shared" si="155"/>
        <v>29552</v>
      </c>
      <c r="P1228" s="156">
        <f t="shared" si="156"/>
        <v>17870</v>
      </c>
      <c r="Q1228" s="156">
        <f t="shared" si="157"/>
        <v>17892</v>
      </c>
      <c r="R1228" s="29" t="str">
        <f>VLOOKUP(VLOOKUP(G1228,开关状态表!B:H,2,FALSE),矩阵信息表!B:H,2,FALSE)</f>
        <v>CS26</v>
      </c>
      <c r="S1228" s="29" t="str">
        <f>VLOOKUP(G1228,开关状态表!B:H,5,FALSE)</f>
        <v>RY26R</v>
      </c>
      <c r="T1228" s="29" t="str">
        <f>VLOOKUP(G1228,开关状态表!B:H,6,FALSE)</f>
        <v>TC26L</v>
      </c>
      <c r="U1228" s="29">
        <f>VLOOKUP(R1228&amp;"-"&amp;S1228,通道清单!C:L,8,FALSE)</f>
        <v>220</v>
      </c>
      <c r="V1228" s="29">
        <f>VLOOKUP(R1228&amp;"-"&amp;S1228,通道清单!C:L,9,FALSE)</f>
        <v>29530</v>
      </c>
      <c r="W1228" s="29">
        <f>VLOOKUP(R1228&amp;"-"&amp;S1228,通道清单!C:L,10,FALSE)</f>
        <v>29750</v>
      </c>
      <c r="X1228" s="29">
        <f>VLOOKUP(R1228&amp;"-"&amp;T1228,通道清单!C:L,9,FALSE)</f>
        <v>17870</v>
      </c>
      <c r="Y1228" s="29">
        <f>VLOOKUP(R1228&amp;"-"&amp;T1228,通道清单!C:L,10,FALSE)</f>
        <v>18090</v>
      </c>
    </row>
    <row r="1229" ht="15" hidden="1" spans="1:25">
      <c r="A1229" s="29">
        <f t="shared" si="158"/>
        <v>1228</v>
      </c>
      <c r="B1229" s="29" t="str">
        <f t="shared" si="153"/>
        <v>CS26-1-12-[7][7]-OFF0-BW22</v>
      </c>
      <c r="C1229" s="29" t="str">
        <f>R1229&amp;"_BW"&amp;TEXT(O1229-N1229,"000.00")&amp;"_U"&amp;VLOOKUP(R1229&amp;"-"&amp;S1229,通道清单!C:L,5,FALSE)&amp;LEFT("_____",5-LEN(VLOOKUP(R1229&amp;"-"&amp;S1229,通道清单!C:L,4,FALSE)))&amp;VLOOKUP(R1229&amp;"-"&amp;S1229,通道清单!C:L,4,FALSE)&amp;"_S"&amp;TEXT(N1229,"00000.00")&amp;"_E"&amp;TEXT(O1229,"00000.00")&amp;"_D"&amp;VLOOKUP(R1229&amp;"-"&amp;T1229,通道清单!C:L,5,FALSE)&amp;LEFT("_____",5-LEN(VLOOKUP(R1229&amp;"-"&amp;T1229,通道清单!C:L,4,FALSE)))&amp;VLOOKUP(R1229&amp;"-"&amp;T1229,通道清单!C:L,4,FALSE)&amp;"_S"&amp;TEXT(P1229,"00000.00")&amp;"_E"&amp;TEXT(Q1229,"00000.00")</f>
        <v>CS26_BW022.00_UL____Y_S29780.00_E29802.00_DR____C_S18120.00_E18142.00</v>
      </c>
      <c r="D1229" s="29"/>
      <c r="E1229" s="29"/>
      <c r="F1229" s="29"/>
      <c r="G1229" s="29" t="s">
        <v>9220</v>
      </c>
      <c r="H1229" s="29">
        <f>VLOOKUP(G1229,开关状态表!B:I,7,FALSE)</f>
        <v>1</v>
      </c>
      <c r="I1229" s="29">
        <v>0</v>
      </c>
      <c r="J1229" s="161">
        <v>22</v>
      </c>
      <c r="K1229" s="29" t="s">
        <v>8732</v>
      </c>
      <c r="L1229" s="29"/>
      <c r="M1229" s="158" t="s">
        <v>9050</v>
      </c>
      <c r="N1229" s="156">
        <f t="shared" si="154"/>
        <v>29780</v>
      </c>
      <c r="O1229" s="156">
        <f t="shared" si="155"/>
        <v>29802</v>
      </c>
      <c r="P1229" s="156">
        <f t="shared" si="156"/>
        <v>18120</v>
      </c>
      <c r="Q1229" s="156">
        <f t="shared" si="157"/>
        <v>18142</v>
      </c>
      <c r="R1229" s="29" t="str">
        <f>VLOOKUP(VLOOKUP(G1229,开关状态表!B:H,2,FALSE),矩阵信息表!B:H,2,FALSE)</f>
        <v>CS26</v>
      </c>
      <c r="S1229" s="29" t="str">
        <f>VLOOKUP(G1229,开关状态表!B:H,5,FALSE)</f>
        <v>RY32L</v>
      </c>
      <c r="T1229" s="29" t="str">
        <f>VLOOKUP(G1229,开关状态表!B:H,6,FALSE)</f>
        <v>TC32R</v>
      </c>
      <c r="U1229" s="29">
        <f>VLOOKUP(R1229&amp;"-"&amp;S1229,通道清单!C:L,8,FALSE)</f>
        <v>220</v>
      </c>
      <c r="V1229" s="29">
        <f>VLOOKUP(R1229&amp;"-"&amp;S1229,通道清单!C:L,9,FALSE)</f>
        <v>29780</v>
      </c>
      <c r="W1229" s="29">
        <f>VLOOKUP(R1229&amp;"-"&amp;S1229,通道清单!C:L,10,FALSE)</f>
        <v>30000</v>
      </c>
      <c r="X1229" s="29">
        <f>VLOOKUP(R1229&amp;"-"&amp;T1229,通道清单!C:L,9,FALSE)</f>
        <v>18120</v>
      </c>
      <c r="Y1229" s="29">
        <f>VLOOKUP(R1229&amp;"-"&amp;T1229,通道清单!C:L,10,FALSE)</f>
        <v>18340</v>
      </c>
    </row>
    <row r="1230" ht="15" hidden="1" spans="1:25">
      <c r="A1230" s="29">
        <f t="shared" si="158"/>
        <v>1229</v>
      </c>
      <c r="B1230" s="29" t="str">
        <f t="shared" si="153"/>
        <v>CS26-1-12-[7][7]-OFF43-BW10.2</v>
      </c>
      <c r="C1230" s="29" t="str">
        <f>R1230&amp;"_BW"&amp;TEXT(O1230-N1230,"000.00")&amp;"_U"&amp;VLOOKUP(R1230&amp;"-"&amp;S1230,通道清单!C:L,5,FALSE)&amp;LEFT("_____",5-LEN(VLOOKUP(R1230&amp;"-"&amp;S1230,通道清单!C:L,4,FALSE)))&amp;VLOOKUP(R1230&amp;"-"&amp;S1230,通道清单!C:L,4,FALSE)&amp;"_S"&amp;TEXT(N1230,"00000.00")&amp;"_E"&amp;TEXT(O1230,"00000.00")&amp;"_D"&amp;VLOOKUP(R1230&amp;"-"&amp;T1230,通道清单!C:L,5,FALSE)&amp;LEFT("_____",5-LEN(VLOOKUP(R1230&amp;"-"&amp;T1230,通道清单!C:L,4,FALSE)))&amp;VLOOKUP(R1230&amp;"-"&amp;T1230,通道清单!C:L,4,FALSE)&amp;"_S"&amp;TEXT(P1230,"00000.00")&amp;"_E"&amp;TEXT(Q1230,"00000.00")</f>
        <v>CS26_BW010.20_UL____Y_S29823.00_E29833.20_DR____C_S18163.00_E18173.20</v>
      </c>
      <c r="D1230" s="29"/>
      <c r="E1230" s="29"/>
      <c r="F1230" s="29"/>
      <c r="G1230" s="29" t="s">
        <v>9220</v>
      </c>
      <c r="H1230" s="29">
        <f>VLOOKUP(G1230,开关状态表!B:I,7,FALSE)</f>
        <v>1</v>
      </c>
      <c r="I1230" s="29">
        <v>43</v>
      </c>
      <c r="J1230" s="161">
        <v>10.2</v>
      </c>
      <c r="K1230" s="29" t="s">
        <v>8732</v>
      </c>
      <c r="L1230" s="29"/>
      <c r="M1230" s="158" t="s">
        <v>8871</v>
      </c>
      <c r="N1230" s="156">
        <f t="shared" si="154"/>
        <v>29823</v>
      </c>
      <c r="O1230" s="156">
        <f t="shared" si="155"/>
        <v>29833.2</v>
      </c>
      <c r="P1230" s="156">
        <f t="shared" si="156"/>
        <v>18163</v>
      </c>
      <c r="Q1230" s="156">
        <f t="shared" si="157"/>
        <v>18173.2</v>
      </c>
      <c r="R1230" s="29" t="str">
        <f>VLOOKUP(VLOOKUP(G1230,开关状态表!B:H,2,FALSE),矩阵信息表!B:H,2,FALSE)</f>
        <v>CS26</v>
      </c>
      <c r="S1230" s="29" t="str">
        <f>VLOOKUP(G1230,开关状态表!B:H,5,FALSE)</f>
        <v>RY32L</v>
      </c>
      <c r="T1230" s="29" t="str">
        <f>VLOOKUP(G1230,开关状态表!B:H,6,FALSE)</f>
        <v>TC32R</v>
      </c>
      <c r="U1230" s="29">
        <f>VLOOKUP(R1230&amp;"-"&amp;S1230,通道清单!C:L,8,FALSE)</f>
        <v>220</v>
      </c>
      <c r="V1230" s="29">
        <f>VLOOKUP(R1230&amp;"-"&amp;S1230,通道清单!C:L,9,FALSE)</f>
        <v>29780</v>
      </c>
      <c r="W1230" s="29">
        <f>VLOOKUP(R1230&amp;"-"&amp;S1230,通道清单!C:L,10,FALSE)</f>
        <v>30000</v>
      </c>
      <c r="X1230" s="29">
        <f>VLOOKUP(R1230&amp;"-"&amp;T1230,通道清单!C:L,9,FALSE)</f>
        <v>18120</v>
      </c>
      <c r="Y1230" s="29">
        <f>VLOOKUP(R1230&amp;"-"&amp;T1230,通道清单!C:L,10,FALSE)</f>
        <v>18340</v>
      </c>
    </row>
    <row r="1231" ht="15" hidden="1" spans="1:25">
      <c r="A1231" s="29">
        <f t="shared" si="158"/>
        <v>1230</v>
      </c>
      <c r="B1231" s="29" t="str">
        <f t="shared" si="153"/>
        <v>CS26-1-12-[7][7]-OFF188-BW32</v>
      </c>
      <c r="C1231" s="29" t="str">
        <f>R1231&amp;"_BW"&amp;TEXT(O1231-N1231,"000.00")&amp;"_U"&amp;VLOOKUP(R1231&amp;"-"&amp;S1231,通道清单!C:L,5,FALSE)&amp;LEFT("_____",5-LEN(VLOOKUP(R1231&amp;"-"&amp;S1231,通道清单!C:L,4,FALSE)))&amp;VLOOKUP(R1231&amp;"-"&amp;S1231,通道清单!C:L,4,FALSE)&amp;"_S"&amp;TEXT(N1231,"00000.00")&amp;"_E"&amp;TEXT(O1231,"00000.00")&amp;"_D"&amp;VLOOKUP(R1231&amp;"-"&amp;T1231,通道清单!C:L,5,FALSE)&amp;LEFT("_____",5-LEN(VLOOKUP(R1231&amp;"-"&amp;T1231,通道清单!C:L,4,FALSE)))&amp;VLOOKUP(R1231&amp;"-"&amp;T1231,通道清单!C:L,4,FALSE)&amp;"_S"&amp;TEXT(P1231,"00000.00")&amp;"_E"&amp;TEXT(Q1231,"00000.00")</f>
        <v>CS26_BW032.00_UL____Y_S29968.00_E30000.00_DR____C_S18308.00_E18340.00</v>
      </c>
      <c r="D1231" s="29"/>
      <c r="E1231" s="29"/>
      <c r="F1231" s="29"/>
      <c r="G1231" s="29" t="s">
        <v>9220</v>
      </c>
      <c r="H1231" s="29">
        <f>VLOOKUP(G1231,开关状态表!B:I,7,FALSE)</f>
        <v>1</v>
      </c>
      <c r="I1231" s="29">
        <v>188</v>
      </c>
      <c r="J1231" s="161">
        <v>32</v>
      </c>
      <c r="K1231" s="29" t="s">
        <v>8732</v>
      </c>
      <c r="L1231" s="29"/>
      <c r="M1231" s="158" t="s">
        <v>8871</v>
      </c>
      <c r="N1231" s="156">
        <f t="shared" si="154"/>
        <v>29968</v>
      </c>
      <c r="O1231" s="156">
        <f t="shared" si="155"/>
        <v>30000</v>
      </c>
      <c r="P1231" s="156">
        <f t="shared" si="156"/>
        <v>18308</v>
      </c>
      <c r="Q1231" s="156">
        <f t="shared" si="157"/>
        <v>18340</v>
      </c>
      <c r="R1231" s="29" t="str">
        <f>VLOOKUP(VLOOKUP(G1231,开关状态表!B:H,2,FALSE),矩阵信息表!B:H,2,FALSE)</f>
        <v>CS26</v>
      </c>
      <c r="S1231" s="29" t="str">
        <f>VLOOKUP(G1231,开关状态表!B:H,5,FALSE)</f>
        <v>RY32L</v>
      </c>
      <c r="T1231" s="29" t="str">
        <f>VLOOKUP(G1231,开关状态表!B:H,6,FALSE)</f>
        <v>TC32R</v>
      </c>
      <c r="U1231" s="29">
        <f>VLOOKUP(R1231&amp;"-"&amp;S1231,通道清单!C:L,8,FALSE)</f>
        <v>220</v>
      </c>
      <c r="V1231" s="29">
        <f>VLOOKUP(R1231&amp;"-"&amp;S1231,通道清单!C:L,9,FALSE)</f>
        <v>29780</v>
      </c>
      <c r="W1231" s="29">
        <f>VLOOKUP(R1231&amp;"-"&amp;S1231,通道清单!C:L,10,FALSE)</f>
        <v>30000</v>
      </c>
      <c r="X1231" s="29">
        <f>VLOOKUP(R1231&amp;"-"&amp;T1231,通道清单!C:L,9,FALSE)</f>
        <v>18120</v>
      </c>
      <c r="Y1231" s="29">
        <f>VLOOKUP(R1231&amp;"-"&amp;T1231,通道清单!C:L,10,FALSE)</f>
        <v>18340</v>
      </c>
    </row>
    <row r="1232" ht="15" hidden="1" spans="1:25">
      <c r="A1232" s="29">
        <f t="shared" si="158"/>
        <v>1231</v>
      </c>
      <c r="B1232" s="29" t="str">
        <f t="shared" si="153"/>
        <v>CS26-1-12-[7][7]-OFF53.2-BW26.4</v>
      </c>
      <c r="C1232" s="29" t="str">
        <f>R1232&amp;"_BW"&amp;TEXT(O1232-N1232,"000.00")&amp;"_U"&amp;VLOOKUP(R1232&amp;"-"&amp;S1232,通道清单!C:L,5,FALSE)&amp;LEFT("_____",5-LEN(VLOOKUP(R1232&amp;"-"&amp;S1232,通道清单!C:L,4,FALSE)))&amp;VLOOKUP(R1232&amp;"-"&amp;S1232,通道清单!C:L,4,FALSE)&amp;"_S"&amp;TEXT(N1232,"00000.00")&amp;"_E"&amp;TEXT(O1232,"00000.00")&amp;"_D"&amp;VLOOKUP(R1232&amp;"-"&amp;T1232,通道清单!C:L,5,FALSE)&amp;LEFT("_____",5-LEN(VLOOKUP(R1232&amp;"-"&amp;T1232,通道清单!C:L,4,FALSE)))&amp;VLOOKUP(R1232&amp;"-"&amp;T1232,通道清单!C:L,4,FALSE)&amp;"_S"&amp;TEXT(P1232,"00000.00")&amp;"_E"&amp;TEXT(Q1232,"00000.00")</f>
        <v>CS26_BW026.40_UL____Y_S29833.20_E29859.60_DR____C_S18173.20_E18199.60</v>
      </c>
      <c r="D1232" s="29"/>
      <c r="E1232" s="29"/>
      <c r="F1232" s="29"/>
      <c r="G1232" s="29" t="s">
        <v>9220</v>
      </c>
      <c r="H1232" s="29">
        <f>VLOOKUP(G1232,开关状态表!B:I,7,FALSE)</f>
        <v>1</v>
      </c>
      <c r="I1232" s="29">
        <v>53.2</v>
      </c>
      <c r="J1232" s="161">
        <v>26.4</v>
      </c>
      <c r="K1232" s="29" t="s">
        <v>8732</v>
      </c>
      <c r="L1232" s="29"/>
      <c r="M1232" s="158" t="s">
        <v>8871</v>
      </c>
      <c r="N1232" s="156">
        <f t="shared" si="154"/>
        <v>29833.2</v>
      </c>
      <c r="O1232" s="156">
        <f t="shared" si="155"/>
        <v>29859.6</v>
      </c>
      <c r="P1232" s="156">
        <f t="shared" si="156"/>
        <v>18173.2</v>
      </c>
      <c r="Q1232" s="156">
        <f t="shared" si="157"/>
        <v>18199.6</v>
      </c>
      <c r="R1232" s="29" t="str">
        <f>VLOOKUP(VLOOKUP(G1232,开关状态表!B:H,2,FALSE),矩阵信息表!B:H,2,FALSE)</f>
        <v>CS26</v>
      </c>
      <c r="S1232" s="29" t="str">
        <f>VLOOKUP(G1232,开关状态表!B:H,5,FALSE)</f>
        <v>RY32L</v>
      </c>
      <c r="T1232" s="29" t="str">
        <f>VLOOKUP(G1232,开关状态表!B:H,6,FALSE)</f>
        <v>TC32R</v>
      </c>
      <c r="U1232" s="29">
        <f>VLOOKUP(R1232&amp;"-"&amp;S1232,通道清单!C:L,8,FALSE)</f>
        <v>220</v>
      </c>
      <c r="V1232" s="29">
        <f>VLOOKUP(R1232&amp;"-"&amp;S1232,通道清单!C:L,9,FALSE)</f>
        <v>29780</v>
      </c>
      <c r="W1232" s="29">
        <f>VLOOKUP(R1232&amp;"-"&amp;S1232,通道清单!C:L,10,FALSE)</f>
        <v>30000</v>
      </c>
      <c r="X1232" s="29">
        <f>VLOOKUP(R1232&amp;"-"&amp;T1232,通道清单!C:L,9,FALSE)</f>
        <v>18120</v>
      </c>
      <c r="Y1232" s="29">
        <f>VLOOKUP(R1232&amp;"-"&amp;T1232,通道清单!C:L,10,FALSE)</f>
        <v>18340</v>
      </c>
    </row>
    <row r="1233" ht="15" hidden="1" spans="1:25">
      <c r="A1233" s="29">
        <f t="shared" si="158"/>
        <v>1232</v>
      </c>
      <c r="B1233" s="29" t="str">
        <f t="shared" si="153"/>
        <v>CS26-1-12-[8][8]-OFF26.4-BW22</v>
      </c>
      <c r="C1233" s="29" t="str">
        <f>R1233&amp;"_BW"&amp;TEXT(O1233-N1233,"000.00")&amp;"_U"&amp;VLOOKUP(R1233&amp;"-"&amp;S1233,通道清单!C:L,5,FALSE)&amp;LEFT("_____",5-LEN(VLOOKUP(R1233&amp;"-"&amp;S1233,通道清单!C:L,4,FALSE)))&amp;VLOOKUP(R1233&amp;"-"&amp;S1233,通道清单!C:L,4,FALSE)&amp;"_S"&amp;TEXT(N1233,"00000.00")&amp;"_E"&amp;TEXT(O1233,"00000.00")&amp;"_D"&amp;VLOOKUP(R1233&amp;"-"&amp;T1233,通道清单!C:L,5,FALSE)&amp;LEFT("_____",5-LEN(VLOOKUP(R1233&amp;"-"&amp;T1233,通道清单!C:L,4,FALSE)))&amp;VLOOKUP(R1233&amp;"-"&amp;T1233,通道清单!C:L,4,FALSE)&amp;"_S"&amp;TEXT(P1233,"00000.00")&amp;"_E"&amp;TEXT(Q1233,"00000.00")</f>
        <v>CS26_BW022.00_UL____Y_S29806.40_E29828.40_DR____C_S18816.40_E18838.40</v>
      </c>
      <c r="D1233" s="29"/>
      <c r="E1233" s="29"/>
      <c r="F1233" s="29"/>
      <c r="G1233" s="29" t="s">
        <v>9221</v>
      </c>
      <c r="H1233" s="29">
        <f>VLOOKUP(G1233,开关状态表!B:I,7,FALSE)</f>
        <v>1</v>
      </c>
      <c r="I1233" s="29">
        <v>26.4</v>
      </c>
      <c r="J1233" s="161">
        <v>22</v>
      </c>
      <c r="K1233" s="29" t="s">
        <v>8732</v>
      </c>
      <c r="L1233" s="29"/>
      <c r="M1233" s="158" t="s">
        <v>9050</v>
      </c>
      <c r="N1233" s="156">
        <f t="shared" si="154"/>
        <v>29806.4</v>
      </c>
      <c r="O1233" s="156">
        <f t="shared" si="155"/>
        <v>29828.4</v>
      </c>
      <c r="P1233" s="156">
        <f t="shared" si="156"/>
        <v>18816.4</v>
      </c>
      <c r="Q1233" s="156">
        <f t="shared" si="157"/>
        <v>18838.4</v>
      </c>
      <c r="R1233" s="29" t="str">
        <f>VLOOKUP(VLOOKUP(G1233,开关状态表!B:H,2,FALSE),矩阵信息表!B:H,2,FALSE)</f>
        <v>CS26</v>
      </c>
      <c r="S1233" s="29" t="str">
        <f>VLOOKUP(G1233,开关状态表!B:H,5,FALSE)</f>
        <v>RY34L</v>
      </c>
      <c r="T1233" s="29" t="str">
        <f>VLOOKUP(G1233,开关状态表!B:H,6,FALSE)</f>
        <v>TC34R</v>
      </c>
      <c r="U1233" s="29">
        <f>VLOOKUP(R1233&amp;"-"&amp;S1233,通道清单!C:L,8,FALSE)</f>
        <v>220</v>
      </c>
      <c r="V1233" s="29">
        <f>VLOOKUP(R1233&amp;"-"&amp;S1233,通道清单!C:L,9,FALSE)</f>
        <v>29780</v>
      </c>
      <c r="W1233" s="29">
        <f>VLOOKUP(R1233&amp;"-"&amp;S1233,通道清单!C:L,10,FALSE)</f>
        <v>30000</v>
      </c>
      <c r="X1233" s="29">
        <f>VLOOKUP(R1233&amp;"-"&amp;T1233,通道清单!C:L,9,FALSE)</f>
        <v>18790</v>
      </c>
      <c r="Y1233" s="29">
        <f>VLOOKUP(R1233&amp;"-"&amp;T1233,通道清单!C:L,10,FALSE)</f>
        <v>19010</v>
      </c>
    </row>
    <row r="1234" ht="15" hidden="1" spans="1:25">
      <c r="A1234" s="29">
        <f t="shared" si="158"/>
        <v>1233</v>
      </c>
      <c r="B1234" s="29" t="str">
        <f t="shared" si="153"/>
        <v>CS26-1-12-[8][8]-OFF48.4-BW32</v>
      </c>
      <c r="C1234" s="29" t="str">
        <f>R1234&amp;"_BW"&amp;TEXT(O1234-N1234,"000.00")&amp;"_U"&amp;VLOOKUP(R1234&amp;"-"&amp;S1234,通道清单!C:L,5,FALSE)&amp;LEFT("_____",5-LEN(VLOOKUP(R1234&amp;"-"&amp;S1234,通道清单!C:L,4,FALSE)))&amp;VLOOKUP(R1234&amp;"-"&amp;S1234,通道清单!C:L,4,FALSE)&amp;"_S"&amp;TEXT(N1234,"00000.00")&amp;"_E"&amp;TEXT(O1234,"00000.00")&amp;"_D"&amp;VLOOKUP(R1234&amp;"-"&amp;T1234,通道清单!C:L,5,FALSE)&amp;LEFT("_____",5-LEN(VLOOKUP(R1234&amp;"-"&amp;T1234,通道清单!C:L,4,FALSE)))&amp;VLOOKUP(R1234&amp;"-"&amp;T1234,通道清单!C:L,4,FALSE)&amp;"_S"&amp;TEXT(P1234,"00000.00")&amp;"_E"&amp;TEXT(Q1234,"00000.00")</f>
        <v>CS26_BW032.00_UL____Y_S29828.40_E29860.40_DR____C_S18838.40_E18870.40</v>
      </c>
      <c r="D1234" s="29"/>
      <c r="E1234" s="29"/>
      <c r="F1234" s="29"/>
      <c r="G1234" s="29" t="s">
        <v>9221</v>
      </c>
      <c r="H1234" s="29">
        <f>VLOOKUP(G1234,开关状态表!B:I,7,FALSE)</f>
        <v>1</v>
      </c>
      <c r="I1234" s="29">
        <v>48.4</v>
      </c>
      <c r="J1234" s="161">
        <v>32</v>
      </c>
      <c r="K1234" s="29" t="s">
        <v>8732</v>
      </c>
      <c r="L1234" s="29"/>
      <c r="M1234" s="158" t="s">
        <v>8871</v>
      </c>
      <c r="N1234" s="156">
        <f t="shared" si="154"/>
        <v>29828.4</v>
      </c>
      <c r="O1234" s="156">
        <f t="shared" si="155"/>
        <v>29860.4</v>
      </c>
      <c r="P1234" s="156">
        <f t="shared" si="156"/>
        <v>18838.4</v>
      </c>
      <c r="Q1234" s="156">
        <f t="shared" si="157"/>
        <v>18870.4</v>
      </c>
      <c r="R1234" s="29" t="str">
        <f>VLOOKUP(VLOOKUP(G1234,开关状态表!B:H,2,FALSE),矩阵信息表!B:H,2,FALSE)</f>
        <v>CS26</v>
      </c>
      <c r="S1234" s="29" t="str">
        <f>VLOOKUP(G1234,开关状态表!B:H,5,FALSE)</f>
        <v>RY34L</v>
      </c>
      <c r="T1234" s="29" t="str">
        <f>VLOOKUP(G1234,开关状态表!B:H,6,FALSE)</f>
        <v>TC34R</v>
      </c>
      <c r="U1234" s="29">
        <f>VLOOKUP(R1234&amp;"-"&amp;S1234,通道清单!C:L,8,FALSE)</f>
        <v>220</v>
      </c>
      <c r="V1234" s="29">
        <f>VLOOKUP(R1234&amp;"-"&amp;S1234,通道清单!C:L,9,FALSE)</f>
        <v>29780</v>
      </c>
      <c r="W1234" s="29">
        <f>VLOOKUP(R1234&amp;"-"&amp;S1234,通道清单!C:L,10,FALSE)</f>
        <v>30000</v>
      </c>
      <c r="X1234" s="29">
        <f>VLOOKUP(R1234&amp;"-"&amp;T1234,通道清单!C:L,9,FALSE)</f>
        <v>18790</v>
      </c>
      <c r="Y1234" s="29">
        <f>VLOOKUP(R1234&amp;"-"&amp;T1234,通道清单!C:L,10,FALSE)</f>
        <v>19010</v>
      </c>
    </row>
    <row r="1235" ht="15" hidden="1" spans="1:25">
      <c r="A1235" s="29">
        <f t="shared" si="158"/>
        <v>1234</v>
      </c>
      <c r="B1235" s="29" t="str">
        <f t="shared" si="153"/>
        <v>CS26-1-12-[8][8]-OFF0-BW26.4</v>
      </c>
      <c r="C1235" s="29" t="str">
        <f>R1235&amp;"_BW"&amp;TEXT(O1235-N1235,"000.00")&amp;"_U"&amp;VLOOKUP(R1235&amp;"-"&amp;S1235,通道清单!C:L,5,FALSE)&amp;LEFT("_____",5-LEN(VLOOKUP(R1235&amp;"-"&amp;S1235,通道清单!C:L,4,FALSE)))&amp;VLOOKUP(R1235&amp;"-"&amp;S1235,通道清单!C:L,4,FALSE)&amp;"_S"&amp;TEXT(N1235,"00000.00")&amp;"_E"&amp;TEXT(O1235,"00000.00")&amp;"_D"&amp;VLOOKUP(R1235&amp;"-"&amp;T1235,通道清单!C:L,5,FALSE)&amp;LEFT("_____",5-LEN(VLOOKUP(R1235&amp;"-"&amp;T1235,通道清单!C:L,4,FALSE)))&amp;VLOOKUP(R1235&amp;"-"&amp;T1235,通道清单!C:L,4,FALSE)&amp;"_S"&amp;TEXT(P1235,"00000.00")&amp;"_E"&amp;TEXT(Q1235,"00000.00")</f>
        <v>CS26_BW026.40_UL____Y_S29780.00_E29806.40_DR____C_S18790.00_E18816.40</v>
      </c>
      <c r="D1235" s="29"/>
      <c r="E1235" s="29"/>
      <c r="F1235" s="29"/>
      <c r="G1235" s="29" t="s">
        <v>9221</v>
      </c>
      <c r="H1235" s="29">
        <f>VLOOKUP(G1235,开关状态表!B:I,7,FALSE)</f>
        <v>1</v>
      </c>
      <c r="I1235" s="29">
        <v>0</v>
      </c>
      <c r="J1235" s="161">
        <v>26.4</v>
      </c>
      <c r="K1235" s="29" t="s">
        <v>8732</v>
      </c>
      <c r="L1235" s="29"/>
      <c r="M1235" s="158" t="s">
        <v>8871</v>
      </c>
      <c r="N1235" s="156">
        <f t="shared" si="154"/>
        <v>29780</v>
      </c>
      <c r="O1235" s="156">
        <f t="shared" si="155"/>
        <v>29806.4</v>
      </c>
      <c r="P1235" s="156">
        <f t="shared" si="156"/>
        <v>18790</v>
      </c>
      <c r="Q1235" s="156">
        <f t="shared" si="157"/>
        <v>18816.4</v>
      </c>
      <c r="R1235" s="29" t="str">
        <f>VLOOKUP(VLOOKUP(G1235,开关状态表!B:H,2,FALSE),矩阵信息表!B:H,2,FALSE)</f>
        <v>CS26</v>
      </c>
      <c r="S1235" s="29" t="str">
        <f>VLOOKUP(G1235,开关状态表!B:H,5,FALSE)</f>
        <v>RY34L</v>
      </c>
      <c r="T1235" s="29" t="str">
        <f>VLOOKUP(G1235,开关状态表!B:H,6,FALSE)</f>
        <v>TC34R</v>
      </c>
      <c r="U1235" s="29">
        <f>VLOOKUP(R1235&amp;"-"&amp;S1235,通道清单!C:L,8,FALSE)</f>
        <v>220</v>
      </c>
      <c r="V1235" s="29">
        <f>VLOOKUP(R1235&amp;"-"&amp;S1235,通道清单!C:L,9,FALSE)</f>
        <v>29780</v>
      </c>
      <c r="W1235" s="29">
        <f>VLOOKUP(R1235&amp;"-"&amp;S1235,通道清单!C:L,10,FALSE)</f>
        <v>30000</v>
      </c>
      <c r="X1235" s="29">
        <f>VLOOKUP(R1235&amp;"-"&amp;T1235,通道清单!C:L,9,FALSE)</f>
        <v>18790</v>
      </c>
      <c r="Y1235" s="29">
        <f>VLOOKUP(R1235&amp;"-"&amp;T1235,通道清单!C:L,10,FALSE)</f>
        <v>19010</v>
      </c>
    </row>
    <row r="1236" ht="15" hidden="1" spans="1:25">
      <c r="A1236" s="29">
        <f t="shared" si="158"/>
        <v>1235</v>
      </c>
      <c r="B1236" s="29" t="str">
        <f t="shared" si="153"/>
        <v>CS26-1-12-[3][3]-OFF161.6-BW26.4</v>
      </c>
      <c r="C1236" s="29" t="str">
        <f>R1236&amp;"_BW"&amp;TEXT(O1236-N1236,"000.00")&amp;"_U"&amp;VLOOKUP(R1236&amp;"-"&amp;S1236,通道清单!C:L,5,FALSE)&amp;LEFT("_____",5-LEN(VLOOKUP(R1236&amp;"-"&amp;S1236,通道清单!C:L,4,FALSE)))&amp;VLOOKUP(R1236&amp;"-"&amp;S1236,通道清单!C:L,4,FALSE)&amp;"_S"&amp;TEXT(N1236,"00000.00")&amp;"_E"&amp;TEXT(O1236,"00000.00")&amp;"_D"&amp;VLOOKUP(R1236&amp;"-"&amp;T1236,通道清单!C:L,5,FALSE)&amp;LEFT("_____",5-LEN(VLOOKUP(R1236&amp;"-"&amp;T1236,通道清单!C:L,4,FALSE)))&amp;VLOOKUP(R1236&amp;"-"&amp;T1236,通道清单!C:L,4,FALSE)&amp;"_S"&amp;TEXT(P1236,"00000.00")&amp;"_E"&amp;TEXT(Q1236,"00000.00")</f>
        <v>CS26_BW026.40_UR____Y_S29691.60_E29718.00_DL____C_S18701.60_E18728.00</v>
      </c>
      <c r="D1236" s="29"/>
      <c r="E1236" s="29"/>
      <c r="F1236" s="29"/>
      <c r="G1236" s="29" t="s">
        <v>9222</v>
      </c>
      <c r="H1236" s="29">
        <f>VLOOKUP(G1236,开关状态表!B:I,7,FALSE)</f>
        <v>1</v>
      </c>
      <c r="I1236" s="29">
        <v>161.6</v>
      </c>
      <c r="J1236" s="161">
        <v>26.4</v>
      </c>
      <c r="K1236" s="29" t="s">
        <v>8732</v>
      </c>
      <c r="L1236" s="29"/>
      <c r="M1236" s="158" t="s">
        <v>8871</v>
      </c>
      <c r="N1236" s="156">
        <f t="shared" si="154"/>
        <v>29691.6</v>
      </c>
      <c r="O1236" s="156">
        <f t="shared" si="155"/>
        <v>29718</v>
      </c>
      <c r="P1236" s="156">
        <f t="shared" si="156"/>
        <v>18701.6</v>
      </c>
      <c r="Q1236" s="156">
        <f t="shared" si="157"/>
        <v>18728</v>
      </c>
      <c r="R1236" s="29" t="str">
        <f>VLOOKUP(VLOOKUP(G1236,开关状态表!B:H,2,FALSE),矩阵信息表!B:H,2,FALSE)</f>
        <v>CS26</v>
      </c>
      <c r="S1236" s="29" t="str">
        <f>VLOOKUP(G1236,开关状态表!B:H,5,FALSE)</f>
        <v>RY40R</v>
      </c>
      <c r="T1236" s="29" t="str">
        <f>VLOOKUP(G1236,开关状态表!B:H,6,FALSE)</f>
        <v>TC40L</v>
      </c>
      <c r="U1236" s="29">
        <f>VLOOKUP(R1236&amp;"-"&amp;S1236,通道清单!C:L,8,FALSE)</f>
        <v>220</v>
      </c>
      <c r="V1236" s="29">
        <f>VLOOKUP(R1236&amp;"-"&amp;S1236,通道清单!C:L,9,FALSE)</f>
        <v>29530</v>
      </c>
      <c r="W1236" s="29">
        <f>VLOOKUP(R1236&amp;"-"&amp;S1236,通道清单!C:L,10,FALSE)</f>
        <v>29750</v>
      </c>
      <c r="X1236" s="29">
        <f>VLOOKUP(R1236&amp;"-"&amp;T1236,通道清单!C:L,9,FALSE)</f>
        <v>18540</v>
      </c>
      <c r="Y1236" s="29">
        <f>VLOOKUP(R1236&amp;"-"&amp;T1236,通道清单!C:L,10,FALSE)</f>
        <v>18760</v>
      </c>
    </row>
    <row r="1237" ht="15" hidden="1" spans="1:25">
      <c r="A1237" s="29">
        <f t="shared" si="158"/>
        <v>1236</v>
      </c>
      <c r="B1237" s="29" t="str">
        <f t="shared" si="153"/>
        <v>CS26-1-12-[3][3]-OFF188-BW32</v>
      </c>
      <c r="C1237" s="29" t="str">
        <f>R1237&amp;"_BW"&amp;TEXT(O1237-N1237,"000.00")&amp;"_U"&amp;VLOOKUP(R1237&amp;"-"&amp;S1237,通道清单!C:L,5,FALSE)&amp;LEFT("_____",5-LEN(VLOOKUP(R1237&amp;"-"&amp;S1237,通道清单!C:L,4,FALSE)))&amp;VLOOKUP(R1237&amp;"-"&amp;S1237,通道清单!C:L,4,FALSE)&amp;"_S"&amp;TEXT(N1237,"00000.00")&amp;"_E"&amp;TEXT(O1237,"00000.00")&amp;"_D"&amp;VLOOKUP(R1237&amp;"-"&amp;T1237,通道清单!C:L,5,FALSE)&amp;LEFT("_____",5-LEN(VLOOKUP(R1237&amp;"-"&amp;T1237,通道清单!C:L,4,FALSE)))&amp;VLOOKUP(R1237&amp;"-"&amp;T1237,通道清单!C:L,4,FALSE)&amp;"_S"&amp;TEXT(P1237,"00000.00")&amp;"_E"&amp;TEXT(Q1237,"00000.00")</f>
        <v>CS26_BW032.00_UR____Y_S29718.00_E29750.00_DL____C_S18728.00_E18760.00</v>
      </c>
      <c r="D1237" s="29"/>
      <c r="E1237" s="29"/>
      <c r="F1237" s="29"/>
      <c r="G1237" s="29" t="s">
        <v>9222</v>
      </c>
      <c r="H1237" s="29">
        <f>VLOOKUP(G1237,开关状态表!B:I,7,FALSE)</f>
        <v>1</v>
      </c>
      <c r="I1237" s="29">
        <v>188</v>
      </c>
      <c r="J1237" s="161">
        <v>32</v>
      </c>
      <c r="K1237" s="29" t="s">
        <v>8732</v>
      </c>
      <c r="L1237" s="29"/>
      <c r="M1237" s="158" t="s">
        <v>8871</v>
      </c>
      <c r="N1237" s="156">
        <f t="shared" si="154"/>
        <v>29718</v>
      </c>
      <c r="O1237" s="156">
        <f t="shared" si="155"/>
        <v>29750</v>
      </c>
      <c r="P1237" s="156">
        <f t="shared" si="156"/>
        <v>18728</v>
      </c>
      <c r="Q1237" s="156">
        <f t="shared" si="157"/>
        <v>18760</v>
      </c>
      <c r="R1237" s="29" t="str">
        <f>VLOOKUP(VLOOKUP(G1237,开关状态表!B:H,2,FALSE),矩阵信息表!B:H,2,FALSE)</f>
        <v>CS26</v>
      </c>
      <c r="S1237" s="29" t="str">
        <f>VLOOKUP(G1237,开关状态表!B:H,5,FALSE)</f>
        <v>RY40R</v>
      </c>
      <c r="T1237" s="29" t="str">
        <f>VLOOKUP(G1237,开关状态表!B:H,6,FALSE)</f>
        <v>TC40L</v>
      </c>
      <c r="U1237" s="29">
        <f>VLOOKUP(R1237&amp;"-"&amp;S1237,通道清单!C:L,8,FALSE)</f>
        <v>220</v>
      </c>
      <c r="V1237" s="29">
        <f>VLOOKUP(R1237&amp;"-"&amp;S1237,通道清单!C:L,9,FALSE)</f>
        <v>29530</v>
      </c>
      <c r="W1237" s="29">
        <f>VLOOKUP(R1237&amp;"-"&amp;S1237,通道清单!C:L,10,FALSE)</f>
        <v>29750</v>
      </c>
      <c r="X1237" s="29">
        <f>VLOOKUP(R1237&amp;"-"&amp;T1237,通道清单!C:L,9,FALSE)</f>
        <v>18540</v>
      </c>
      <c r="Y1237" s="29">
        <f>VLOOKUP(R1237&amp;"-"&amp;T1237,通道清单!C:L,10,FALSE)</f>
        <v>18760</v>
      </c>
    </row>
    <row r="1238" ht="15" hidden="1" spans="1:25">
      <c r="A1238" s="29">
        <f t="shared" si="158"/>
        <v>1237</v>
      </c>
      <c r="B1238" s="29" t="str">
        <f t="shared" si="153"/>
        <v>CS26-1-12-[3][3]-OFF103.2-BW32</v>
      </c>
      <c r="C1238" s="29" t="str">
        <f>R1238&amp;"_BW"&amp;TEXT(O1238-N1238,"000.00")&amp;"_U"&amp;VLOOKUP(R1238&amp;"-"&amp;S1238,通道清单!C:L,5,FALSE)&amp;LEFT("_____",5-LEN(VLOOKUP(R1238&amp;"-"&amp;S1238,通道清单!C:L,4,FALSE)))&amp;VLOOKUP(R1238&amp;"-"&amp;S1238,通道清单!C:L,4,FALSE)&amp;"_S"&amp;TEXT(N1238,"00000.00")&amp;"_E"&amp;TEXT(O1238,"00000.00")&amp;"_D"&amp;VLOOKUP(R1238&amp;"-"&amp;T1238,通道清单!C:L,5,FALSE)&amp;LEFT("_____",5-LEN(VLOOKUP(R1238&amp;"-"&amp;T1238,通道清单!C:L,4,FALSE)))&amp;VLOOKUP(R1238&amp;"-"&amp;T1238,通道清单!C:L,4,FALSE)&amp;"_S"&amp;TEXT(P1238,"00000.00")&amp;"_E"&amp;TEXT(Q1238,"00000.00")</f>
        <v>CS26_BW032.00_UR____Y_S29633.20_E29665.20_DL____C_S18643.20_E18675.20</v>
      </c>
      <c r="D1238" s="29"/>
      <c r="E1238" s="29"/>
      <c r="F1238" s="29"/>
      <c r="G1238" s="29" t="s">
        <v>9222</v>
      </c>
      <c r="H1238" s="29">
        <f>VLOOKUP(G1238,开关状态表!B:I,7,FALSE)</f>
        <v>1</v>
      </c>
      <c r="I1238" s="29">
        <v>103.2</v>
      </c>
      <c r="J1238" s="161">
        <v>32</v>
      </c>
      <c r="K1238" s="29" t="s">
        <v>8732</v>
      </c>
      <c r="L1238" s="29"/>
      <c r="M1238" s="158" t="s">
        <v>8871</v>
      </c>
      <c r="N1238" s="156">
        <f t="shared" si="154"/>
        <v>29633.2</v>
      </c>
      <c r="O1238" s="156">
        <f t="shared" si="155"/>
        <v>29665.2</v>
      </c>
      <c r="P1238" s="156">
        <f t="shared" si="156"/>
        <v>18643.2</v>
      </c>
      <c r="Q1238" s="156">
        <f t="shared" si="157"/>
        <v>18675.2</v>
      </c>
      <c r="R1238" s="29" t="str">
        <f>VLOOKUP(VLOOKUP(G1238,开关状态表!B:H,2,FALSE),矩阵信息表!B:H,2,FALSE)</f>
        <v>CS26</v>
      </c>
      <c r="S1238" s="29" t="str">
        <f>VLOOKUP(G1238,开关状态表!B:H,5,FALSE)</f>
        <v>RY40R</v>
      </c>
      <c r="T1238" s="29" t="str">
        <f>VLOOKUP(G1238,开关状态表!B:H,6,FALSE)</f>
        <v>TC40L</v>
      </c>
      <c r="U1238" s="29">
        <f>VLOOKUP(R1238&amp;"-"&amp;S1238,通道清单!C:L,8,FALSE)</f>
        <v>220</v>
      </c>
      <c r="V1238" s="29">
        <f>VLOOKUP(R1238&amp;"-"&amp;S1238,通道清单!C:L,9,FALSE)</f>
        <v>29530</v>
      </c>
      <c r="W1238" s="29">
        <f>VLOOKUP(R1238&amp;"-"&amp;S1238,通道清单!C:L,10,FALSE)</f>
        <v>29750</v>
      </c>
      <c r="X1238" s="29">
        <f>VLOOKUP(R1238&amp;"-"&amp;T1238,通道清单!C:L,9,FALSE)</f>
        <v>18540</v>
      </c>
      <c r="Y1238" s="29">
        <f>VLOOKUP(R1238&amp;"-"&amp;T1238,通道清单!C:L,10,FALSE)</f>
        <v>18760</v>
      </c>
    </row>
    <row r="1239" ht="15" hidden="1" spans="1:25">
      <c r="A1239" s="29">
        <f t="shared" si="158"/>
        <v>1238</v>
      </c>
      <c r="B1239" s="29" t="str">
        <f t="shared" si="153"/>
        <v>CS26-1-12-[3][3]-OFF93-BW10.2</v>
      </c>
      <c r="C1239" s="29" t="str">
        <f>R1239&amp;"_BW"&amp;TEXT(O1239-N1239,"000.00")&amp;"_U"&amp;VLOOKUP(R1239&amp;"-"&amp;S1239,通道清单!C:L,5,FALSE)&amp;LEFT("_____",5-LEN(VLOOKUP(R1239&amp;"-"&amp;S1239,通道清单!C:L,4,FALSE)))&amp;VLOOKUP(R1239&amp;"-"&amp;S1239,通道清单!C:L,4,FALSE)&amp;"_S"&amp;TEXT(N1239,"00000.00")&amp;"_E"&amp;TEXT(O1239,"00000.00")&amp;"_D"&amp;VLOOKUP(R1239&amp;"-"&amp;T1239,通道清单!C:L,5,FALSE)&amp;LEFT("_____",5-LEN(VLOOKUP(R1239&amp;"-"&amp;T1239,通道清单!C:L,4,FALSE)))&amp;VLOOKUP(R1239&amp;"-"&amp;T1239,通道清单!C:L,4,FALSE)&amp;"_S"&amp;TEXT(P1239,"00000.00")&amp;"_E"&amp;TEXT(Q1239,"00000.00")</f>
        <v>CS26_BW010.20_UR____Y_S29623.00_E29633.20_DL____C_S18633.00_E18643.20</v>
      </c>
      <c r="D1239" s="29"/>
      <c r="E1239" s="29"/>
      <c r="F1239" s="29"/>
      <c r="G1239" s="29" t="s">
        <v>9222</v>
      </c>
      <c r="H1239" s="29">
        <f>VLOOKUP(G1239,开关状态表!B:I,7,FALSE)</f>
        <v>1</v>
      </c>
      <c r="I1239" s="29">
        <v>93</v>
      </c>
      <c r="J1239" s="161">
        <v>10.2</v>
      </c>
      <c r="K1239" s="29" t="s">
        <v>8732</v>
      </c>
      <c r="L1239" s="29"/>
      <c r="M1239" s="158" t="s">
        <v>8871</v>
      </c>
      <c r="N1239" s="156">
        <f t="shared" si="154"/>
        <v>29623</v>
      </c>
      <c r="O1239" s="156">
        <f t="shared" si="155"/>
        <v>29633.2</v>
      </c>
      <c r="P1239" s="156">
        <f t="shared" si="156"/>
        <v>18633</v>
      </c>
      <c r="Q1239" s="156">
        <f t="shared" si="157"/>
        <v>18643.2</v>
      </c>
      <c r="R1239" s="29" t="str">
        <f>VLOOKUP(VLOOKUP(G1239,开关状态表!B:H,2,FALSE),矩阵信息表!B:H,2,FALSE)</f>
        <v>CS26</v>
      </c>
      <c r="S1239" s="29" t="str">
        <f>VLOOKUP(G1239,开关状态表!B:H,5,FALSE)</f>
        <v>RY40R</v>
      </c>
      <c r="T1239" s="29" t="str">
        <f>VLOOKUP(G1239,开关状态表!B:H,6,FALSE)</f>
        <v>TC40L</v>
      </c>
      <c r="U1239" s="29">
        <f>VLOOKUP(R1239&amp;"-"&amp;S1239,通道清单!C:L,8,FALSE)</f>
        <v>220</v>
      </c>
      <c r="V1239" s="29">
        <f>VLOOKUP(R1239&amp;"-"&amp;S1239,通道清单!C:L,9,FALSE)</f>
        <v>29530</v>
      </c>
      <c r="W1239" s="29">
        <f>VLOOKUP(R1239&amp;"-"&amp;S1239,通道清单!C:L,10,FALSE)</f>
        <v>29750</v>
      </c>
      <c r="X1239" s="29">
        <f>VLOOKUP(R1239&amp;"-"&amp;T1239,通道清单!C:L,9,FALSE)</f>
        <v>18540</v>
      </c>
      <c r="Y1239" s="29">
        <f>VLOOKUP(R1239&amp;"-"&amp;T1239,通道清单!C:L,10,FALSE)</f>
        <v>18760</v>
      </c>
    </row>
    <row r="1240" ht="15" hidden="1" spans="1:25">
      <c r="A1240" s="29">
        <f t="shared" si="158"/>
        <v>1239</v>
      </c>
      <c r="B1240" s="29" t="str">
        <f t="shared" si="153"/>
        <v>CS26-1-12-[3][3]-OFF135.2-BW26.4</v>
      </c>
      <c r="C1240" s="29" t="str">
        <f>R1240&amp;"_BW"&amp;TEXT(O1240-N1240,"000.00")&amp;"_U"&amp;VLOOKUP(R1240&amp;"-"&amp;S1240,通道清单!C:L,5,FALSE)&amp;LEFT("_____",5-LEN(VLOOKUP(R1240&amp;"-"&amp;S1240,通道清单!C:L,4,FALSE)))&amp;VLOOKUP(R1240&amp;"-"&amp;S1240,通道清单!C:L,4,FALSE)&amp;"_S"&amp;TEXT(N1240,"00000.00")&amp;"_E"&amp;TEXT(O1240,"00000.00")&amp;"_D"&amp;VLOOKUP(R1240&amp;"-"&amp;T1240,通道清单!C:L,5,FALSE)&amp;LEFT("_____",5-LEN(VLOOKUP(R1240&amp;"-"&amp;T1240,通道清单!C:L,4,FALSE)))&amp;VLOOKUP(R1240&amp;"-"&amp;T1240,通道清单!C:L,4,FALSE)&amp;"_S"&amp;TEXT(P1240,"00000.00")&amp;"_E"&amp;TEXT(Q1240,"00000.00")</f>
        <v>CS26_BW026.40_UR____Y_S29665.20_E29691.60_DL____C_S18675.20_E18701.60</v>
      </c>
      <c r="D1240" s="29"/>
      <c r="E1240" s="29"/>
      <c r="F1240" s="29"/>
      <c r="G1240" s="29" t="s">
        <v>9222</v>
      </c>
      <c r="H1240" s="29">
        <f>VLOOKUP(G1240,开关状态表!B:I,7,FALSE)</f>
        <v>1</v>
      </c>
      <c r="I1240" s="29">
        <v>135.2</v>
      </c>
      <c r="J1240" s="161">
        <v>26.4</v>
      </c>
      <c r="K1240" s="29" t="s">
        <v>8732</v>
      </c>
      <c r="L1240" s="29"/>
      <c r="M1240" s="158" t="s">
        <v>8871</v>
      </c>
      <c r="N1240" s="156">
        <f t="shared" si="154"/>
        <v>29665.2</v>
      </c>
      <c r="O1240" s="156">
        <f t="shared" si="155"/>
        <v>29691.6</v>
      </c>
      <c r="P1240" s="156">
        <f t="shared" si="156"/>
        <v>18675.2</v>
      </c>
      <c r="Q1240" s="156">
        <f t="shared" si="157"/>
        <v>18701.6</v>
      </c>
      <c r="R1240" s="29" t="str">
        <f>VLOOKUP(VLOOKUP(G1240,开关状态表!B:H,2,FALSE),矩阵信息表!B:H,2,FALSE)</f>
        <v>CS26</v>
      </c>
      <c r="S1240" s="29" t="str">
        <f>VLOOKUP(G1240,开关状态表!B:H,5,FALSE)</f>
        <v>RY40R</v>
      </c>
      <c r="T1240" s="29" t="str">
        <f>VLOOKUP(G1240,开关状态表!B:H,6,FALSE)</f>
        <v>TC40L</v>
      </c>
      <c r="U1240" s="29">
        <f>VLOOKUP(R1240&amp;"-"&amp;S1240,通道清单!C:L,8,FALSE)</f>
        <v>220</v>
      </c>
      <c r="V1240" s="29">
        <f>VLOOKUP(R1240&amp;"-"&amp;S1240,通道清单!C:L,9,FALSE)</f>
        <v>29530</v>
      </c>
      <c r="W1240" s="29">
        <f>VLOOKUP(R1240&amp;"-"&amp;S1240,通道清单!C:L,10,FALSE)</f>
        <v>29750</v>
      </c>
      <c r="X1240" s="29">
        <f>VLOOKUP(R1240&amp;"-"&amp;T1240,通道清单!C:L,9,FALSE)</f>
        <v>18540</v>
      </c>
      <c r="Y1240" s="29">
        <f>VLOOKUP(R1240&amp;"-"&amp;T1240,通道清单!C:L,10,FALSE)</f>
        <v>18760</v>
      </c>
    </row>
    <row r="1241" ht="15" hidden="1" spans="1:25">
      <c r="A1241" s="29">
        <f t="shared" si="158"/>
        <v>1240</v>
      </c>
      <c r="B1241" s="29" t="str">
        <f t="shared" si="153"/>
        <v>CS26-1-12-[3][3]-OFF0-BW22</v>
      </c>
      <c r="C1241" s="29" t="str">
        <f>R1241&amp;"_BW"&amp;TEXT(O1241-N1241,"000.00")&amp;"_U"&amp;VLOOKUP(R1241&amp;"-"&amp;S1241,通道清单!C:L,5,FALSE)&amp;LEFT("_____",5-LEN(VLOOKUP(R1241&amp;"-"&amp;S1241,通道清单!C:L,4,FALSE)))&amp;VLOOKUP(R1241&amp;"-"&amp;S1241,通道清单!C:L,4,FALSE)&amp;"_S"&amp;TEXT(N1241,"00000.00")&amp;"_E"&amp;TEXT(O1241,"00000.00")&amp;"_D"&amp;VLOOKUP(R1241&amp;"-"&amp;T1241,通道清单!C:L,5,FALSE)&amp;LEFT("_____",5-LEN(VLOOKUP(R1241&amp;"-"&amp;T1241,通道清单!C:L,4,FALSE)))&amp;VLOOKUP(R1241&amp;"-"&amp;T1241,通道清单!C:L,4,FALSE)&amp;"_S"&amp;TEXT(P1241,"00000.00")&amp;"_E"&amp;TEXT(Q1241,"00000.00")</f>
        <v>CS26_BW022.00_UR____Y_S29530.00_E29552.00_DL____C_S18540.00_E18562.00</v>
      </c>
      <c r="D1241" s="29"/>
      <c r="E1241" s="29"/>
      <c r="F1241" s="29"/>
      <c r="G1241" s="29" t="s">
        <v>9222</v>
      </c>
      <c r="H1241" s="29">
        <f>VLOOKUP(G1241,开关状态表!B:I,7,FALSE)</f>
        <v>1</v>
      </c>
      <c r="I1241" s="29">
        <v>0</v>
      </c>
      <c r="J1241" s="161">
        <v>22</v>
      </c>
      <c r="K1241" s="29" t="s">
        <v>8732</v>
      </c>
      <c r="L1241" s="29"/>
      <c r="M1241" s="158" t="s">
        <v>9050</v>
      </c>
      <c r="N1241" s="156">
        <f t="shared" si="154"/>
        <v>29530</v>
      </c>
      <c r="O1241" s="156">
        <f t="shared" si="155"/>
        <v>29552</v>
      </c>
      <c r="P1241" s="156">
        <f t="shared" si="156"/>
        <v>18540</v>
      </c>
      <c r="Q1241" s="156">
        <f t="shared" si="157"/>
        <v>18562</v>
      </c>
      <c r="R1241" s="29" t="str">
        <f>VLOOKUP(VLOOKUP(G1241,开关状态表!B:H,2,FALSE),矩阵信息表!B:H,2,FALSE)</f>
        <v>CS26</v>
      </c>
      <c r="S1241" s="29" t="str">
        <f>VLOOKUP(G1241,开关状态表!B:H,5,FALSE)</f>
        <v>RY40R</v>
      </c>
      <c r="T1241" s="29" t="str">
        <f>VLOOKUP(G1241,开关状态表!B:H,6,FALSE)</f>
        <v>TC40L</v>
      </c>
      <c r="U1241" s="29">
        <f>VLOOKUP(R1241&amp;"-"&amp;S1241,通道清单!C:L,8,FALSE)</f>
        <v>220</v>
      </c>
      <c r="V1241" s="29">
        <f>VLOOKUP(R1241&amp;"-"&amp;S1241,通道清单!C:L,9,FALSE)</f>
        <v>29530</v>
      </c>
      <c r="W1241" s="29">
        <f>VLOOKUP(R1241&amp;"-"&amp;S1241,通道清单!C:L,10,FALSE)</f>
        <v>29750</v>
      </c>
      <c r="X1241" s="29">
        <f>VLOOKUP(R1241&amp;"-"&amp;T1241,通道清单!C:L,9,FALSE)</f>
        <v>18540</v>
      </c>
      <c r="Y1241" s="29">
        <f>VLOOKUP(R1241&amp;"-"&amp;T1241,通道清单!C:L,10,FALSE)</f>
        <v>18760</v>
      </c>
    </row>
    <row r="1242" ht="15" hidden="1" spans="1:25">
      <c r="A1242" s="29">
        <f t="shared" si="158"/>
        <v>1241</v>
      </c>
      <c r="B1242" s="29" t="str">
        <f t="shared" si="153"/>
        <v>CS26-1-12-[4][4]-OFF0-BW22</v>
      </c>
      <c r="C1242" s="29" t="str">
        <f>R1242&amp;"_BW"&amp;TEXT(O1242-N1242,"000.00")&amp;"_U"&amp;VLOOKUP(R1242&amp;"-"&amp;S1242,通道清单!C:L,5,FALSE)&amp;LEFT("_____",5-LEN(VLOOKUP(R1242&amp;"-"&amp;S1242,通道清单!C:L,4,FALSE)))&amp;VLOOKUP(R1242&amp;"-"&amp;S1242,通道清单!C:L,4,FALSE)&amp;"_S"&amp;TEXT(N1242,"00000.00")&amp;"_E"&amp;TEXT(O1242,"00000.00")&amp;"_D"&amp;VLOOKUP(R1242&amp;"-"&amp;T1242,通道清单!C:L,5,FALSE)&amp;LEFT("_____",5-LEN(VLOOKUP(R1242&amp;"-"&amp;T1242,通道清单!C:L,4,FALSE)))&amp;VLOOKUP(R1242&amp;"-"&amp;T1242,通道清单!C:L,4,FALSE)&amp;"_S"&amp;TEXT(P1242,"00000.00")&amp;"_E"&amp;TEXT(Q1242,"00000.00")</f>
        <v>CS26_BW022.00_UR____Y_S29780.00_E29802.00_DL____C_S18120.00_E18142.00</v>
      </c>
      <c r="D1242" s="29"/>
      <c r="E1242" s="29"/>
      <c r="F1242" s="29"/>
      <c r="G1242" s="29" t="s">
        <v>9223</v>
      </c>
      <c r="H1242" s="29">
        <f>VLOOKUP(G1242,开关状态表!B:I,7,FALSE)</f>
        <v>1</v>
      </c>
      <c r="I1242" s="29">
        <v>0</v>
      </c>
      <c r="J1242" s="161">
        <v>22</v>
      </c>
      <c r="K1242" s="29" t="s">
        <v>8732</v>
      </c>
      <c r="L1242" s="29"/>
      <c r="M1242" s="158" t="s">
        <v>9050</v>
      </c>
      <c r="N1242" s="156">
        <f t="shared" si="154"/>
        <v>29780</v>
      </c>
      <c r="O1242" s="156">
        <f t="shared" si="155"/>
        <v>29802</v>
      </c>
      <c r="P1242" s="156">
        <f t="shared" si="156"/>
        <v>18120</v>
      </c>
      <c r="Q1242" s="156">
        <f t="shared" si="157"/>
        <v>18142</v>
      </c>
      <c r="R1242" s="29" t="str">
        <f>VLOOKUP(VLOOKUP(G1242,开关状态表!B:H,2,FALSE),矩阵信息表!B:H,2,FALSE)</f>
        <v>CS26</v>
      </c>
      <c r="S1242" s="29" t="str">
        <f>VLOOKUP(G1242,开关状态表!B:H,5,FALSE)</f>
        <v>RY41R</v>
      </c>
      <c r="T1242" s="29" t="str">
        <f>VLOOKUP(G1242,开关状态表!B:H,6,FALSE)</f>
        <v>TC41L</v>
      </c>
      <c r="U1242" s="29">
        <f>VLOOKUP(R1242&amp;"-"&amp;S1242,通道清单!C:L,8,FALSE)</f>
        <v>220</v>
      </c>
      <c r="V1242" s="29">
        <f>VLOOKUP(R1242&amp;"-"&amp;S1242,通道清单!C:L,9,FALSE)</f>
        <v>29780</v>
      </c>
      <c r="W1242" s="29">
        <f>VLOOKUP(R1242&amp;"-"&amp;S1242,通道清单!C:L,10,FALSE)</f>
        <v>30000</v>
      </c>
      <c r="X1242" s="29">
        <f>VLOOKUP(R1242&amp;"-"&amp;T1242,通道清单!C:L,9,FALSE)</f>
        <v>18120</v>
      </c>
      <c r="Y1242" s="29">
        <f>VLOOKUP(R1242&amp;"-"&amp;T1242,通道清单!C:L,10,FALSE)</f>
        <v>18340</v>
      </c>
    </row>
    <row r="1243" ht="15" hidden="1" spans="1:25">
      <c r="A1243" s="29">
        <f t="shared" si="158"/>
        <v>1242</v>
      </c>
      <c r="B1243" s="29" t="str">
        <f t="shared" si="153"/>
        <v>CS26-1-12-[4][4]-OFF135.2-BW26.4</v>
      </c>
      <c r="C1243" s="29" t="str">
        <f>R1243&amp;"_BW"&amp;TEXT(O1243-N1243,"000.00")&amp;"_U"&amp;VLOOKUP(R1243&amp;"-"&amp;S1243,通道清单!C:L,5,FALSE)&amp;LEFT("_____",5-LEN(VLOOKUP(R1243&amp;"-"&amp;S1243,通道清单!C:L,4,FALSE)))&amp;VLOOKUP(R1243&amp;"-"&amp;S1243,通道清单!C:L,4,FALSE)&amp;"_S"&amp;TEXT(N1243,"00000.00")&amp;"_E"&amp;TEXT(O1243,"00000.00")&amp;"_D"&amp;VLOOKUP(R1243&amp;"-"&amp;T1243,通道清单!C:L,5,FALSE)&amp;LEFT("_____",5-LEN(VLOOKUP(R1243&amp;"-"&amp;T1243,通道清单!C:L,4,FALSE)))&amp;VLOOKUP(R1243&amp;"-"&amp;T1243,通道清单!C:L,4,FALSE)&amp;"_S"&amp;TEXT(P1243,"00000.00")&amp;"_E"&amp;TEXT(Q1243,"00000.00")</f>
        <v>CS26_BW026.40_UR____Y_S29915.20_E29941.60_DL____C_S18255.20_E18281.60</v>
      </c>
      <c r="D1243" s="29"/>
      <c r="E1243" s="29"/>
      <c r="F1243" s="29"/>
      <c r="G1243" s="29" t="s">
        <v>9223</v>
      </c>
      <c r="H1243" s="29">
        <f>VLOOKUP(G1243,开关状态表!B:I,7,FALSE)</f>
        <v>1</v>
      </c>
      <c r="I1243" s="29">
        <v>135.2</v>
      </c>
      <c r="J1243" s="161">
        <v>26.4</v>
      </c>
      <c r="K1243" s="29" t="s">
        <v>8732</v>
      </c>
      <c r="L1243" s="29"/>
      <c r="M1243" s="158" t="s">
        <v>8871</v>
      </c>
      <c r="N1243" s="156">
        <f t="shared" si="154"/>
        <v>29915.2</v>
      </c>
      <c r="O1243" s="156">
        <f t="shared" si="155"/>
        <v>29941.6</v>
      </c>
      <c r="P1243" s="156">
        <f t="shared" si="156"/>
        <v>18255.2</v>
      </c>
      <c r="Q1243" s="156">
        <f t="shared" si="157"/>
        <v>18281.6</v>
      </c>
      <c r="R1243" s="29" t="str">
        <f>VLOOKUP(VLOOKUP(G1243,开关状态表!B:H,2,FALSE),矩阵信息表!B:H,2,FALSE)</f>
        <v>CS26</v>
      </c>
      <c r="S1243" s="29" t="str">
        <f>VLOOKUP(G1243,开关状态表!B:H,5,FALSE)</f>
        <v>RY41R</v>
      </c>
      <c r="T1243" s="29" t="str">
        <f>VLOOKUP(G1243,开关状态表!B:H,6,FALSE)</f>
        <v>TC41L</v>
      </c>
      <c r="U1243" s="29">
        <f>VLOOKUP(R1243&amp;"-"&amp;S1243,通道清单!C:L,8,FALSE)</f>
        <v>220</v>
      </c>
      <c r="V1243" s="29">
        <f>VLOOKUP(R1243&amp;"-"&amp;S1243,通道清单!C:L,9,FALSE)</f>
        <v>29780</v>
      </c>
      <c r="W1243" s="29">
        <f>VLOOKUP(R1243&amp;"-"&amp;S1243,通道清单!C:L,10,FALSE)</f>
        <v>30000</v>
      </c>
      <c r="X1243" s="29">
        <f>VLOOKUP(R1243&amp;"-"&amp;T1243,通道清单!C:L,9,FALSE)</f>
        <v>18120</v>
      </c>
      <c r="Y1243" s="29">
        <f>VLOOKUP(R1243&amp;"-"&amp;T1243,通道清单!C:L,10,FALSE)</f>
        <v>18340</v>
      </c>
    </row>
    <row r="1244" ht="15" hidden="1" spans="1:25">
      <c r="A1244" s="29">
        <f t="shared" si="158"/>
        <v>1243</v>
      </c>
      <c r="B1244" s="29" t="str">
        <f t="shared" si="153"/>
        <v>CS26-1-12-[4][4]-OFF188-BW32</v>
      </c>
      <c r="C1244" s="29" t="str">
        <f>R1244&amp;"_BW"&amp;TEXT(O1244-N1244,"000.00")&amp;"_U"&amp;VLOOKUP(R1244&amp;"-"&amp;S1244,通道清单!C:L,5,FALSE)&amp;LEFT("_____",5-LEN(VLOOKUP(R1244&amp;"-"&amp;S1244,通道清单!C:L,4,FALSE)))&amp;VLOOKUP(R1244&amp;"-"&amp;S1244,通道清单!C:L,4,FALSE)&amp;"_S"&amp;TEXT(N1244,"00000.00")&amp;"_E"&amp;TEXT(O1244,"00000.00")&amp;"_D"&amp;VLOOKUP(R1244&amp;"-"&amp;T1244,通道清单!C:L,5,FALSE)&amp;LEFT("_____",5-LEN(VLOOKUP(R1244&amp;"-"&amp;T1244,通道清单!C:L,4,FALSE)))&amp;VLOOKUP(R1244&amp;"-"&amp;T1244,通道清单!C:L,4,FALSE)&amp;"_S"&amp;TEXT(P1244,"00000.00")&amp;"_E"&amp;TEXT(Q1244,"00000.00")</f>
        <v>CS26_BW032.00_UR____Y_S29968.00_E30000.00_DL____C_S18308.00_E18340.00</v>
      </c>
      <c r="D1244" s="29"/>
      <c r="E1244" s="29"/>
      <c r="F1244" s="29"/>
      <c r="G1244" s="29" t="s">
        <v>9223</v>
      </c>
      <c r="H1244" s="29">
        <f>VLOOKUP(G1244,开关状态表!B:I,7,FALSE)</f>
        <v>1</v>
      </c>
      <c r="I1244" s="29">
        <v>188</v>
      </c>
      <c r="J1244" s="161">
        <v>32</v>
      </c>
      <c r="K1244" s="29" t="s">
        <v>8732</v>
      </c>
      <c r="L1244" s="29"/>
      <c r="M1244" s="158" t="s">
        <v>8871</v>
      </c>
      <c r="N1244" s="156">
        <f t="shared" si="154"/>
        <v>29968</v>
      </c>
      <c r="O1244" s="156">
        <f t="shared" si="155"/>
        <v>30000</v>
      </c>
      <c r="P1244" s="156">
        <f t="shared" si="156"/>
        <v>18308</v>
      </c>
      <c r="Q1244" s="156">
        <f t="shared" si="157"/>
        <v>18340</v>
      </c>
      <c r="R1244" s="29" t="str">
        <f>VLOOKUP(VLOOKUP(G1244,开关状态表!B:H,2,FALSE),矩阵信息表!B:H,2,FALSE)</f>
        <v>CS26</v>
      </c>
      <c r="S1244" s="29" t="str">
        <f>VLOOKUP(G1244,开关状态表!B:H,5,FALSE)</f>
        <v>RY41R</v>
      </c>
      <c r="T1244" s="29" t="str">
        <f>VLOOKUP(G1244,开关状态表!B:H,6,FALSE)</f>
        <v>TC41L</v>
      </c>
      <c r="U1244" s="29">
        <f>VLOOKUP(R1244&amp;"-"&amp;S1244,通道清单!C:L,8,FALSE)</f>
        <v>220</v>
      </c>
      <c r="V1244" s="29">
        <f>VLOOKUP(R1244&amp;"-"&amp;S1244,通道清单!C:L,9,FALSE)</f>
        <v>29780</v>
      </c>
      <c r="W1244" s="29">
        <f>VLOOKUP(R1244&amp;"-"&amp;S1244,通道清单!C:L,10,FALSE)</f>
        <v>30000</v>
      </c>
      <c r="X1244" s="29">
        <f>VLOOKUP(R1244&amp;"-"&amp;T1244,通道清单!C:L,9,FALSE)</f>
        <v>18120</v>
      </c>
      <c r="Y1244" s="29">
        <f>VLOOKUP(R1244&amp;"-"&amp;T1244,通道清单!C:L,10,FALSE)</f>
        <v>18340</v>
      </c>
    </row>
    <row r="1245" ht="15" hidden="1" spans="1:25">
      <c r="A1245" s="29">
        <f t="shared" si="158"/>
        <v>1244</v>
      </c>
      <c r="B1245" s="29" t="str">
        <f t="shared" si="153"/>
        <v>CS26-1-12-[4][4]-OFF161.6-BW26.4</v>
      </c>
      <c r="C1245" s="29" t="str">
        <f>R1245&amp;"_BW"&amp;TEXT(O1245-N1245,"000.00")&amp;"_U"&amp;VLOOKUP(R1245&amp;"-"&amp;S1245,通道清单!C:L,5,FALSE)&amp;LEFT("_____",5-LEN(VLOOKUP(R1245&amp;"-"&amp;S1245,通道清单!C:L,4,FALSE)))&amp;VLOOKUP(R1245&amp;"-"&amp;S1245,通道清单!C:L,4,FALSE)&amp;"_S"&amp;TEXT(N1245,"00000.00")&amp;"_E"&amp;TEXT(O1245,"00000.00")&amp;"_D"&amp;VLOOKUP(R1245&amp;"-"&amp;T1245,通道清单!C:L,5,FALSE)&amp;LEFT("_____",5-LEN(VLOOKUP(R1245&amp;"-"&amp;T1245,通道清单!C:L,4,FALSE)))&amp;VLOOKUP(R1245&amp;"-"&amp;T1245,通道清单!C:L,4,FALSE)&amp;"_S"&amp;TEXT(P1245,"00000.00")&amp;"_E"&amp;TEXT(Q1245,"00000.00")</f>
        <v>CS26_BW026.40_UR____Y_S29941.60_E29968.00_DL____C_S18281.60_E18308.00</v>
      </c>
      <c r="D1245" s="29"/>
      <c r="E1245" s="29"/>
      <c r="F1245" s="29"/>
      <c r="G1245" s="29" t="s">
        <v>9223</v>
      </c>
      <c r="H1245" s="29">
        <f>VLOOKUP(G1245,开关状态表!B:I,7,FALSE)</f>
        <v>1</v>
      </c>
      <c r="I1245" s="29">
        <v>161.6</v>
      </c>
      <c r="J1245" s="161">
        <v>26.4</v>
      </c>
      <c r="K1245" s="29" t="s">
        <v>8732</v>
      </c>
      <c r="L1245" s="29"/>
      <c r="M1245" s="158" t="s">
        <v>8871</v>
      </c>
      <c r="N1245" s="156">
        <f t="shared" si="154"/>
        <v>29941.6</v>
      </c>
      <c r="O1245" s="156">
        <f t="shared" si="155"/>
        <v>29968</v>
      </c>
      <c r="P1245" s="156">
        <f t="shared" si="156"/>
        <v>18281.6</v>
      </c>
      <c r="Q1245" s="156">
        <f t="shared" si="157"/>
        <v>18308</v>
      </c>
      <c r="R1245" s="29" t="str">
        <f>VLOOKUP(VLOOKUP(G1245,开关状态表!B:H,2,FALSE),矩阵信息表!B:H,2,FALSE)</f>
        <v>CS26</v>
      </c>
      <c r="S1245" s="29" t="str">
        <f>VLOOKUP(G1245,开关状态表!B:H,5,FALSE)</f>
        <v>RY41R</v>
      </c>
      <c r="T1245" s="29" t="str">
        <f>VLOOKUP(G1245,开关状态表!B:H,6,FALSE)</f>
        <v>TC41L</v>
      </c>
      <c r="U1245" s="29">
        <f>VLOOKUP(R1245&amp;"-"&amp;S1245,通道清单!C:L,8,FALSE)</f>
        <v>220</v>
      </c>
      <c r="V1245" s="29">
        <f>VLOOKUP(R1245&amp;"-"&amp;S1245,通道清单!C:L,9,FALSE)</f>
        <v>29780</v>
      </c>
      <c r="W1245" s="29">
        <f>VLOOKUP(R1245&amp;"-"&amp;S1245,通道清单!C:L,10,FALSE)</f>
        <v>30000</v>
      </c>
      <c r="X1245" s="29">
        <f>VLOOKUP(R1245&amp;"-"&amp;T1245,通道清单!C:L,9,FALSE)</f>
        <v>18120</v>
      </c>
      <c r="Y1245" s="29">
        <f>VLOOKUP(R1245&amp;"-"&amp;T1245,通道清单!C:L,10,FALSE)</f>
        <v>18340</v>
      </c>
    </row>
    <row r="1246" ht="15" hidden="1" spans="1:25">
      <c r="A1246" s="29">
        <f t="shared" si="158"/>
        <v>1245</v>
      </c>
      <c r="B1246" s="29" t="str">
        <f t="shared" si="153"/>
        <v>CS26-1-2-[5][5]-OFF188-BW32</v>
      </c>
      <c r="C1246" s="29" t="str">
        <f>R1246&amp;"_BW"&amp;TEXT(O1246-N1246,"000.00")&amp;"_U"&amp;VLOOKUP(R1246&amp;"-"&amp;S1246,通道清单!C:L,5,FALSE)&amp;LEFT("_____",5-LEN(VLOOKUP(R1246&amp;"-"&amp;S1246,通道清单!C:L,4,FALSE)))&amp;VLOOKUP(R1246&amp;"-"&amp;S1246,通道清单!C:L,4,FALSE)&amp;"_S"&amp;TEXT(N1246,"00000.00")&amp;"_E"&amp;TEXT(O1246,"00000.00")&amp;"_D"&amp;VLOOKUP(R1246&amp;"-"&amp;T1246,通道清单!C:L,5,FALSE)&amp;LEFT("_____",5-LEN(VLOOKUP(R1246&amp;"-"&amp;T1246,通道清单!C:L,4,FALSE)))&amp;VLOOKUP(R1246&amp;"-"&amp;T1246,通道清单!C:L,4,FALSE)&amp;"_S"&amp;TEXT(P1246,"00000.00")&amp;"_E"&amp;TEXT(Q1246,"00000.00")</f>
        <v>CS26_BW032.00_UL____Y_S29718.00_E29750.00_DR____D_S18058.00_E18090.00</v>
      </c>
      <c r="D1246" s="29"/>
      <c r="E1246" s="29"/>
      <c r="F1246" s="29"/>
      <c r="G1246" s="29" t="s">
        <v>9224</v>
      </c>
      <c r="H1246" s="29">
        <f>VLOOKUP(G1246,开关状态表!B:I,7,FALSE)</f>
        <v>1</v>
      </c>
      <c r="I1246" s="29">
        <v>188</v>
      </c>
      <c r="J1246" s="161">
        <v>32</v>
      </c>
      <c r="K1246" s="29" t="s">
        <v>8732</v>
      </c>
      <c r="L1246" s="29"/>
      <c r="M1246" s="158" t="s">
        <v>8871</v>
      </c>
      <c r="N1246" s="156">
        <f t="shared" si="154"/>
        <v>29718</v>
      </c>
      <c r="O1246" s="156">
        <f t="shared" si="155"/>
        <v>29750</v>
      </c>
      <c r="P1246" s="156">
        <f t="shared" si="156"/>
        <v>18058</v>
      </c>
      <c r="Q1246" s="156">
        <f t="shared" si="157"/>
        <v>18090</v>
      </c>
      <c r="R1246" s="29" t="str">
        <f>VLOOKUP(VLOOKUP(G1246,开关状态表!B:H,2,FALSE),矩阵信息表!B:H,2,FALSE)</f>
        <v>CS26</v>
      </c>
      <c r="S1246" s="29" t="str">
        <f>VLOOKUP(G1246,开关状态表!B:H,5,FALSE)</f>
        <v>RY2L</v>
      </c>
      <c r="T1246" s="29" t="str">
        <f>VLOOKUP(G1246,开关状态表!B:H,6,FALSE)</f>
        <v>TD2R</v>
      </c>
      <c r="U1246" s="29">
        <f>VLOOKUP(R1246&amp;"-"&amp;S1246,通道清单!C:L,8,FALSE)</f>
        <v>220</v>
      </c>
      <c r="V1246" s="29">
        <f>VLOOKUP(R1246&amp;"-"&amp;S1246,通道清单!C:L,9,FALSE)</f>
        <v>29530</v>
      </c>
      <c r="W1246" s="29">
        <f>VLOOKUP(R1246&amp;"-"&amp;S1246,通道清单!C:L,10,FALSE)</f>
        <v>29750</v>
      </c>
      <c r="X1246" s="29">
        <f>VLOOKUP(R1246&amp;"-"&amp;T1246,通道清单!C:L,9,FALSE)</f>
        <v>17870</v>
      </c>
      <c r="Y1246" s="29">
        <f>VLOOKUP(R1246&amp;"-"&amp;T1246,通道清单!C:L,10,FALSE)</f>
        <v>18090</v>
      </c>
    </row>
    <row r="1247" ht="15" hidden="1" spans="1:25">
      <c r="A1247" s="29">
        <f t="shared" si="158"/>
        <v>1246</v>
      </c>
      <c r="B1247" s="29" t="str">
        <f t="shared" si="153"/>
        <v>CS26-1-2-[5][5]-OFF151.4-BW10.2</v>
      </c>
      <c r="C1247" s="29" t="str">
        <f>R1247&amp;"_BW"&amp;TEXT(O1247-N1247,"000.00")&amp;"_U"&amp;VLOOKUP(R1247&amp;"-"&amp;S1247,通道清单!C:L,5,FALSE)&amp;LEFT("_____",5-LEN(VLOOKUP(R1247&amp;"-"&amp;S1247,通道清单!C:L,4,FALSE)))&amp;VLOOKUP(R1247&amp;"-"&amp;S1247,通道清单!C:L,4,FALSE)&amp;"_S"&amp;TEXT(N1247,"00000.00")&amp;"_E"&amp;TEXT(O1247,"00000.00")&amp;"_D"&amp;VLOOKUP(R1247&amp;"-"&amp;T1247,通道清单!C:L,5,FALSE)&amp;LEFT("_____",5-LEN(VLOOKUP(R1247&amp;"-"&amp;T1247,通道清单!C:L,4,FALSE)))&amp;VLOOKUP(R1247&amp;"-"&amp;T1247,通道清单!C:L,4,FALSE)&amp;"_S"&amp;TEXT(P1247,"00000.00")&amp;"_E"&amp;TEXT(Q1247,"00000.00")</f>
        <v>CS26_BW010.20_UL____Y_S29681.40_E29691.60_DR____D_S18021.40_E18031.60</v>
      </c>
      <c r="D1247" s="29"/>
      <c r="E1247" s="29"/>
      <c r="F1247" s="29"/>
      <c r="G1247" s="29" t="s">
        <v>9224</v>
      </c>
      <c r="H1247" s="29">
        <f>VLOOKUP(G1247,开关状态表!B:I,7,FALSE)</f>
        <v>1</v>
      </c>
      <c r="I1247" s="29">
        <v>151.4</v>
      </c>
      <c r="J1247" s="161">
        <v>10.2</v>
      </c>
      <c r="K1247" s="29" t="s">
        <v>8732</v>
      </c>
      <c r="L1247" s="29"/>
      <c r="M1247" s="158" t="s">
        <v>8871</v>
      </c>
      <c r="N1247" s="156">
        <f t="shared" si="154"/>
        <v>29681.4</v>
      </c>
      <c r="O1247" s="156">
        <f t="shared" si="155"/>
        <v>29691.6</v>
      </c>
      <c r="P1247" s="156">
        <f t="shared" si="156"/>
        <v>18021.4</v>
      </c>
      <c r="Q1247" s="156">
        <f t="shared" si="157"/>
        <v>18031.6</v>
      </c>
      <c r="R1247" s="29" t="str">
        <f>VLOOKUP(VLOOKUP(G1247,开关状态表!B:H,2,FALSE),矩阵信息表!B:H,2,FALSE)</f>
        <v>CS26</v>
      </c>
      <c r="S1247" s="29" t="str">
        <f>VLOOKUP(G1247,开关状态表!B:H,5,FALSE)</f>
        <v>RY2L</v>
      </c>
      <c r="T1247" s="29" t="str">
        <f>VLOOKUP(G1247,开关状态表!B:H,6,FALSE)</f>
        <v>TD2R</v>
      </c>
      <c r="U1247" s="29">
        <f>VLOOKUP(R1247&amp;"-"&amp;S1247,通道清单!C:L,8,FALSE)</f>
        <v>220</v>
      </c>
      <c r="V1247" s="29">
        <f>VLOOKUP(R1247&amp;"-"&amp;S1247,通道清单!C:L,9,FALSE)</f>
        <v>29530</v>
      </c>
      <c r="W1247" s="29">
        <f>VLOOKUP(R1247&amp;"-"&amp;S1247,通道清单!C:L,10,FALSE)</f>
        <v>29750</v>
      </c>
      <c r="X1247" s="29">
        <f>VLOOKUP(R1247&amp;"-"&amp;T1247,通道清单!C:L,9,FALSE)</f>
        <v>17870</v>
      </c>
      <c r="Y1247" s="29">
        <f>VLOOKUP(R1247&amp;"-"&amp;T1247,通道清单!C:L,10,FALSE)</f>
        <v>18090</v>
      </c>
    </row>
    <row r="1248" ht="15" hidden="1" spans="1:25">
      <c r="A1248" s="29">
        <f t="shared" si="158"/>
        <v>1247</v>
      </c>
      <c r="B1248" s="29" t="str">
        <f t="shared" si="153"/>
        <v>CS26-1-2-[5][5]-OFF161.6-BW26.4</v>
      </c>
      <c r="C1248" s="29" t="str">
        <f>R1248&amp;"_BW"&amp;TEXT(O1248-N1248,"000.00")&amp;"_U"&amp;VLOOKUP(R1248&amp;"-"&amp;S1248,通道清单!C:L,5,FALSE)&amp;LEFT("_____",5-LEN(VLOOKUP(R1248&amp;"-"&amp;S1248,通道清单!C:L,4,FALSE)))&amp;VLOOKUP(R1248&amp;"-"&amp;S1248,通道清单!C:L,4,FALSE)&amp;"_S"&amp;TEXT(N1248,"00000.00")&amp;"_E"&amp;TEXT(O1248,"00000.00")&amp;"_D"&amp;VLOOKUP(R1248&amp;"-"&amp;T1248,通道清单!C:L,5,FALSE)&amp;LEFT("_____",5-LEN(VLOOKUP(R1248&amp;"-"&amp;T1248,通道清单!C:L,4,FALSE)))&amp;VLOOKUP(R1248&amp;"-"&amp;T1248,通道清单!C:L,4,FALSE)&amp;"_S"&amp;TEXT(P1248,"00000.00")&amp;"_E"&amp;TEXT(Q1248,"00000.00")</f>
        <v>CS26_BW026.40_UL____Y_S29691.60_E29718.00_DR____D_S18031.60_E18058.00</v>
      </c>
      <c r="D1248" s="29"/>
      <c r="E1248" s="29"/>
      <c r="F1248" s="29"/>
      <c r="G1248" s="29" t="s">
        <v>9224</v>
      </c>
      <c r="H1248" s="29">
        <f>VLOOKUP(G1248,开关状态表!B:I,7,FALSE)</f>
        <v>1</v>
      </c>
      <c r="I1248" s="29">
        <v>161.6</v>
      </c>
      <c r="J1248" s="161">
        <v>26.4</v>
      </c>
      <c r="K1248" s="29" t="s">
        <v>8732</v>
      </c>
      <c r="L1248" s="29"/>
      <c r="M1248" s="158" t="s">
        <v>8871</v>
      </c>
      <c r="N1248" s="156">
        <f t="shared" si="154"/>
        <v>29691.6</v>
      </c>
      <c r="O1248" s="156">
        <f t="shared" si="155"/>
        <v>29718</v>
      </c>
      <c r="P1248" s="156">
        <f t="shared" si="156"/>
        <v>18031.6</v>
      </c>
      <c r="Q1248" s="156">
        <f t="shared" si="157"/>
        <v>18058</v>
      </c>
      <c r="R1248" s="29" t="str">
        <f>VLOOKUP(VLOOKUP(G1248,开关状态表!B:H,2,FALSE),矩阵信息表!B:H,2,FALSE)</f>
        <v>CS26</v>
      </c>
      <c r="S1248" s="29" t="str">
        <f>VLOOKUP(G1248,开关状态表!B:H,5,FALSE)</f>
        <v>RY2L</v>
      </c>
      <c r="T1248" s="29" t="str">
        <f>VLOOKUP(G1248,开关状态表!B:H,6,FALSE)</f>
        <v>TD2R</v>
      </c>
      <c r="U1248" s="29">
        <f>VLOOKUP(R1248&amp;"-"&amp;S1248,通道清单!C:L,8,FALSE)</f>
        <v>220</v>
      </c>
      <c r="V1248" s="29">
        <f>VLOOKUP(R1248&amp;"-"&amp;S1248,通道清单!C:L,9,FALSE)</f>
        <v>29530</v>
      </c>
      <c r="W1248" s="29">
        <f>VLOOKUP(R1248&amp;"-"&amp;S1248,通道清单!C:L,10,FALSE)</f>
        <v>29750</v>
      </c>
      <c r="X1248" s="29">
        <f>VLOOKUP(R1248&amp;"-"&amp;T1248,通道清单!C:L,9,FALSE)</f>
        <v>17870</v>
      </c>
      <c r="Y1248" s="29">
        <f>VLOOKUP(R1248&amp;"-"&amp;T1248,通道清单!C:L,10,FALSE)</f>
        <v>18090</v>
      </c>
    </row>
    <row r="1249" ht="15" hidden="1" spans="1:25">
      <c r="A1249" s="29">
        <f t="shared" si="158"/>
        <v>1248</v>
      </c>
      <c r="B1249" s="29" t="str">
        <f t="shared" si="153"/>
        <v>CS26-1-2-[5][5]-OFF0-BW22</v>
      </c>
      <c r="C1249" s="29" t="str">
        <f>R1249&amp;"_BW"&amp;TEXT(O1249-N1249,"000.00")&amp;"_U"&amp;VLOOKUP(R1249&amp;"-"&amp;S1249,通道清单!C:L,5,FALSE)&amp;LEFT("_____",5-LEN(VLOOKUP(R1249&amp;"-"&amp;S1249,通道清单!C:L,4,FALSE)))&amp;VLOOKUP(R1249&amp;"-"&amp;S1249,通道清单!C:L,4,FALSE)&amp;"_S"&amp;TEXT(N1249,"00000.00")&amp;"_E"&amp;TEXT(O1249,"00000.00")&amp;"_D"&amp;VLOOKUP(R1249&amp;"-"&amp;T1249,通道清单!C:L,5,FALSE)&amp;LEFT("_____",5-LEN(VLOOKUP(R1249&amp;"-"&amp;T1249,通道清单!C:L,4,FALSE)))&amp;VLOOKUP(R1249&amp;"-"&amp;T1249,通道清单!C:L,4,FALSE)&amp;"_S"&amp;TEXT(P1249,"00000.00")&amp;"_E"&amp;TEXT(Q1249,"00000.00")</f>
        <v>CS26_BW022.00_UL____Y_S29530.00_E29552.00_DR____D_S17870.00_E17892.00</v>
      </c>
      <c r="D1249" s="29"/>
      <c r="E1249" s="29"/>
      <c r="F1249" s="29"/>
      <c r="G1249" s="29" t="s">
        <v>9224</v>
      </c>
      <c r="H1249" s="29">
        <f>VLOOKUP(G1249,开关状态表!B:I,7,FALSE)</f>
        <v>1</v>
      </c>
      <c r="I1249" s="29">
        <v>0</v>
      </c>
      <c r="J1249" s="161">
        <v>22</v>
      </c>
      <c r="K1249" s="29" t="s">
        <v>8732</v>
      </c>
      <c r="L1249" s="29"/>
      <c r="M1249" s="158" t="s">
        <v>9050</v>
      </c>
      <c r="N1249" s="156">
        <f t="shared" si="154"/>
        <v>29530</v>
      </c>
      <c r="O1249" s="156">
        <f t="shared" si="155"/>
        <v>29552</v>
      </c>
      <c r="P1249" s="156">
        <f t="shared" si="156"/>
        <v>17870</v>
      </c>
      <c r="Q1249" s="156">
        <f t="shared" si="157"/>
        <v>17892</v>
      </c>
      <c r="R1249" s="29" t="str">
        <f>VLOOKUP(VLOOKUP(G1249,开关状态表!B:H,2,FALSE),矩阵信息表!B:H,2,FALSE)</f>
        <v>CS26</v>
      </c>
      <c r="S1249" s="29" t="str">
        <f>VLOOKUP(G1249,开关状态表!B:H,5,FALSE)</f>
        <v>RY2L</v>
      </c>
      <c r="T1249" s="29" t="str">
        <f>VLOOKUP(G1249,开关状态表!B:H,6,FALSE)</f>
        <v>TD2R</v>
      </c>
      <c r="U1249" s="29">
        <f>VLOOKUP(R1249&amp;"-"&amp;S1249,通道清单!C:L,8,FALSE)</f>
        <v>220</v>
      </c>
      <c r="V1249" s="29">
        <f>VLOOKUP(R1249&amp;"-"&amp;S1249,通道清单!C:L,9,FALSE)</f>
        <v>29530</v>
      </c>
      <c r="W1249" s="29">
        <f>VLOOKUP(R1249&amp;"-"&amp;S1249,通道清单!C:L,10,FALSE)</f>
        <v>29750</v>
      </c>
      <c r="X1249" s="29">
        <f>VLOOKUP(R1249&amp;"-"&amp;T1249,通道清单!C:L,9,FALSE)</f>
        <v>17870</v>
      </c>
      <c r="Y1249" s="29">
        <f>VLOOKUP(R1249&amp;"-"&amp;T1249,通道清单!C:L,10,FALSE)</f>
        <v>18090</v>
      </c>
    </row>
    <row r="1250" ht="15" hidden="1" spans="1:25">
      <c r="A1250" s="29">
        <f t="shared" si="158"/>
        <v>1249</v>
      </c>
      <c r="B1250" s="29" t="str">
        <f t="shared" si="153"/>
        <v>CS26-1-2-[6][6]-OFF188-BW32</v>
      </c>
      <c r="C1250" s="29" t="str">
        <f>R1250&amp;"_BW"&amp;TEXT(O1250-N1250,"000.00")&amp;"_U"&amp;VLOOKUP(R1250&amp;"-"&amp;S1250,通道清单!C:L,5,FALSE)&amp;LEFT("_____",5-LEN(VLOOKUP(R1250&amp;"-"&amp;S1250,通道清单!C:L,4,FALSE)))&amp;VLOOKUP(R1250&amp;"-"&amp;S1250,通道清单!C:L,4,FALSE)&amp;"_S"&amp;TEXT(N1250,"00000.00")&amp;"_E"&amp;TEXT(O1250,"00000.00")&amp;"_D"&amp;VLOOKUP(R1250&amp;"-"&amp;T1250,通道清单!C:L,5,FALSE)&amp;LEFT("_____",5-LEN(VLOOKUP(R1250&amp;"-"&amp;T1250,通道清单!C:L,4,FALSE)))&amp;VLOOKUP(R1250&amp;"-"&amp;T1250,通道清单!C:L,4,FALSE)&amp;"_S"&amp;TEXT(P1250,"00000.00")&amp;"_E"&amp;TEXT(Q1250,"00000.00")</f>
        <v>CS26_BW032.00_UL____Y_S29968.00_E30000.00_DR____D_S18308.00_E18340.00</v>
      </c>
      <c r="D1250" s="29"/>
      <c r="E1250" s="29"/>
      <c r="F1250" s="29"/>
      <c r="G1250" s="29" t="s">
        <v>9225</v>
      </c>
      <c r="H1250" s="29">
        <f>VLOOKUP(G1250,开关状态表!B:I,7,FALSE)</f>
        <v>1</v>
      </c>
      <c r="I1250" s="29">
        <v>188</v>
      </c>
      <c r="J1250" s="161">
        <v>32</v>
      </c>
      <c r="K1250" s="29" t="s">
        <v>8732</v>
      </c>
      <c r="L1250" s="29"/>
      <c r="M1250" s="158" t="s">
        <v>8871</v>
      </c>
      <c r="N1250" s="156">
        <f t="shared" si="154"/>
        <v>29968</v>
      </c>
      <c r="O1250" s="156">
        <f t="shared" si="155"/>
        <v>30000</v>
      </c>
      <c r="P1250" s="156">
        <f t="shared" si="156"/>
        <v>18308</v>
      </c>
      <c r="Q1250" s="156">
        <f t="shared" si="157"/>
        <v>18340</v>
      </c>
      <c r="R1250" s="29" t="str">
        <f>VLOOKUP(VLOOKUP(G1250,开关状态表!B:H,2,FALSE),矩阵信息表!B:H,2,FALSE)</f>
        <v>CS26</v>
      </c>
      <c r="S1250" s="29" t="str">
        <f>VLOOKUP(G1250,开关状态表!B:H,5,FALSE)</f>
        <v>RY5L</v>
      </c>
      <c r="T1250" s="29" t="str">
        <f>VLOOKUP(G1250,开关状态表!B:H,6,FALSE)</f>
        <v>TD5R</v>
      </c>
      <c r="U1250" s="29">
        <f>VLOOKUP(R1250&amp;"-"&amp;S1250,通道清单!C:L,8,FALSE)</f>
        <v>220</v>
      </c>
      <c r="V1250" s="29">
        <f>VLOOKUP(R1250&amp;"-"&amp;S1250,通道清单!C:L,9,FALSE)</f>
        <v>29780</v>
      </c>
      <c r="W1250" s="29">
        <f>VLOOKUP(R1250&amp;"-"&amp;S1250,通道清单!C:L,10,FALSE)</f>
        <v>30000</v>
      </c>
      <c r="X1250" s="29">
        <f>VLOOKUP(R1250&amp;"-"&amp;T1250,通道清单!C:L,9,FALSE)</f>
        <v>18120</v>
      </c>
      <c r="Y1250" s="29">
        <f>VLOOKUP(R1250&amp;"-"&amp;T1250,通道清单!C:L,10,FALSE)</f>
        <v>18340</v>
      </c>
    </row>
    <row r="1251" ht="15" hidden="1" spans="1:25">
      <c r="A1251" s="29">
        <f t="shared" si="158"/>
        <v>1250</v>
      </c>
      <c r="B1251" s="29" t="str">
        <f t="shared" si="153"/>
        <v>CS26-1-2-[6][6]-OFF161.6-BW26.4</v>
      </c>
      <c r="C1251" s="29" t="str">
        <f>R1251&amp;"_BW"&amp;TEXT(O1251-N1251,"000.00")&amp;"_U"&amp;VLOOKUP(R1251&amp;"-"&amp;S1251,通道清单!C:L,5,FALSE)&amp;LEFT("_____",5-LEN(VLOOKUP(R1251&amp;"-"&amp;S1251,通道清单!C:L,4,FALSE)))&amp;VLOOKUP(R1251&amp;"-"&amp;S1251,通道清单!C:L,4,FALSE)&amp;"_S"&amp;TEXT(N1251,"00000.00")&amp;"_E"&amp;TEXT(O1251,"00000.00")&amp;"_D"&amp;VLOOKUP(R1251&amp;"-"&amp;T1251,通道清单!C:L,5,FALSE)&amp;LEFT("_____",5-LEN(VLOOKUP(R1251&amp;"-"&amp;T1251,通道清单!C:L,4,FALSE)))&amp;VLOOKUP(R1251&amp;"-"&amp;T1251,通道清单!C:L,4,FALSE)&amp;"_S"&amp;TEXT(P1251,"00000.00")&amp;"_E"&amp;TEXT(Q1251,"00000.00")</f>
        <v>CS26_BW026.40_UL____Y_S29941.60_E29968.00_DR____D_S18281.60_E18308.00</v>
      </c>
      <c r="D1251" s="29"/>
      <c r="E1251" s="29"/>
      <c r="F1251" s="29"/>
      <c r="G1251" s="29" t="s">
        <v>9225</v>
      </c>
      <c r="H1251" s="29">
        <f>VLOOKUP(G1251,开关状态表!B:I,7,FALSE)</f>
        <v>1</v>
      </c>
      <c r="I1251" s="29">
        <v>161.6</v>
      </c>
      <c r="J1251" s="161">
        <v>26.4</v>
      </c>
      <c r="K1251" s="29" t="s">
        <v>8732</v>
      </c>
      <c r="L1251" s="29"/>
      <c r="M1251" s="158" t="s">
        <v>8871</v>
      </c>
      <c r="N1251" s="156">
        <f t="shared" si="154"/>
        <v>29941.6</v>
      </c>
      <c r="O1251" s="156">
        <f t="shared" si="155"/>
        <v>29968</v>
      </c>
      <c r="P1251" s="156">
        <f t="shared" si="156"/>
        <v>18281.6</v>
      </c>
      <c r="Q1251" s="156">
        <f t="shared" si="157"/>
        <v>18308</v>
      </c>
      <c r="R1251" s="29" t="str">
        <f>VLOOKUP(VLOOKUP(G1251,开关状态表!B:H,2,FALSE),矩阵信息表!B:H,2,FALSE)</f>
        <v>CS26</v>
      </c>
      <c r="S1251" s="29" t="str">
        <f>VLOOKUP(G1251,开关状态表!B:H,5,FALSE)</f>
        <v>RY5L</v>
      </c>
      <c r="T1251" s="29" t="str">
        <f>VLOOKUP(G1251,开关状态表!B:H,6,FALSE)</f>
        <v>TD5R</v>
      </c>
      <c r="U1251" s="29">
        <f>VLOOKUP(R1251&amp;"-"&amp;S1251,通道清单!C:L,8,FALSE)</f>
        <v>220</v>
      </c>
      <c r="V1251" s="29">
        <f>VLOOKUP(R1251&amp;"-"&amp;S1251,通道清单!C:L,9,FALSE)</f>
        <v>29780</v>
      </c>
      <c r="W1251" s="29">
        <f>VLOOKUP(R1251&amp;"-"&amp;S1251,通道清单!C:L,10,FALSE)</f>
        <v>30000</v>
      </c>
      <c r="X1251" s="29">
        <f>VLOOKUP(R1251&amp;"-"&amp;T1251,通道清单!C:L,9,FALSE)</f>
        <v>18120</v>
      </c>
      <c r="Y1251" s="29">
        <f>VLOOKUP(R1251&amp;"-"&amp;T1251,通道清单!C:L,10,FALSE)</f>
        <v>18340</v>
      </c>
    </row>
    <row r="1252" ht="15" hidden="1" spans="1:25">
      <c r="A1252" s="29">
        <f t="shared" si="158"/>
        <v>1251</v>
      </c>
      <c r="B1252" s="29" t="str">
        <f t="shared" si="153"/>
        <v>CS26-1-2-[6][6]-OFF0-BW22</v>
      </c>
      <c r="C1252" s="29" t="str">
        <f>R1252&amp;"_BW"&amp;TEXT(O1252-N1252,"000.00")&amp;"_U"&amp;VLOOKUP(R1252&amp;"-"&amp;S1252,通道清单!C:L,5,FALSE)&amp;LEFT("_____",5-LEN(VLOOKUP(R1252&amp;"-"&amp;S1252,通道清单!C:L,4,FALSE)))&amp;VLOOKUP(R1252&amp;"-"&amp;S1252,通道清单!C:L,4,FALSE)&amp;"_S"&amp;TEXT(N1252,"00000.00")&amp;"_E"&amp;TEXT(O1252,"00000.00")&amp;"_D"&amp;VLOOKUP(R1252&amp;"-"&amp;T1252,通道清单!C:L,5,FALSE)&amp;LEFT("_____",5-LEN(VLOOKUP(R1252&amp;"-"&amp;T1252,通道清单!C:L,4,FALSE)))&amp;VLOOKUP(R1252&amp;"-"&amp;T1252,通道清单!C:L,4,FALSE)&amp;"_S"&amp;TEXT(P1252,"00000.00")&amp;"_E"&amp;TEXT(Q1252,"00000.00")</f>
        <v>CS26_BW022.00_UL____Y_S29780.00_E29802.00_DR____D_S18120.00_E18142.00</v>
      </c>
      <c r="D1252" s="29"/>
      <c r="E1252" s="29"/>
      <c r="F1252" s="29"/>
      <c r="G1252" s="29" t="s">
        <v>9225</v>
      </c>
      <c r="H1252" s="29">
        <f>VLOOKUP(G1252,开关状态表!B:I,7,FALSE)</f>
        <v>1</v>
      </c>
      <c r="I1252" s="29">
        <v>0</v>
      </c>
      <c r="J1252" s="161">
        <v>22</v>
      </c>
      <c r="K1252" s="29" t="s">
        <v>8732</v>
      </c>
      <c r="L1252" s="29"/>
      <c r="M1252" s="158" t="s">
        <v>9050</v>
      </c>
      <c r="N1252" s="156">
        <f t="shared" si="154"/>
        <v>29780</v>
      </c>
      <c r="O1252" s="156">
        <f t="shared" si="155"/>
        <v>29802</v>
      </c>
      <c r="P1252" s="156">
        <f t="shared" si="156"/>
        <v>18120</v>
      </c>
      <c r="Q1252" s="156">
        <f t="shared" si="157"/>
        <v>18142</v>
      </c>
      <c r="R1252" s="29" t="str">
        <f>VLOOKUP(VLOOKUP(G1252,开关状态表!B:H,2,FALSE),矩阵信息表!B:H,2,FALSE)</f>
        <v>CS26</v>
      </c>
      <c r="S1252" s="29" t="str">
        <f>VLOOKUP(G1252,开关状态表!B:H,5,FALSE)</f>
        <v>RY5L</v>
      </c>
      <c r="T1252" s="29" t="str">
        <f>VLOOKUP(G1252,开关状态表!B:H,6,FALSE)</f>
        <v>TD5R</v>
      </c>
      <c r="U1252" s="29">
        <f>VLOOKUP(R1252&amp;"-"&amp;S1252,通道清单!C:L,8,FALSE)</f>
        <v>220</v>
      </c>
      <c r="V1252" s="29">
        <f>VLOOKUP(R1252&amp;"-"&amp;S1252,通道清单!C:L,9,FALSE)</f>
        <v>29780</v>
      </c>
      <c r="W1252" s="29">
        <f>VLOOKUP(R1252&amp;"-"&amp;S1252,通道清单!C:L,10,FALSE)</f>
        <v>30000</v>
      </c>
      <c r="X1252" s="29">
        <f>VLOOKUP(R1252&amp;"-"&amp;T1252,通道清单!C:L,9,FALSE)</f>
        <v>18120</v>
      </c>
      <c r="Y1252" s="29">
        <f>VLOOKUP(R1252&amp;"-"&amp;T1252,通道清单!C:L,10,FALSE)</f>
        <v>18340</v>
      </c>
    </row>
    <row r="1253" ht="15" hidden="1" spans="1:25">
      <c r="A1253" s="29">
        <f t="shared" si="158"/>
        <v>1252</v>
      </c>
      <c r="B1253" s="29" t="str">
        <f t="shared" si="153"/>
        <v>CS26-1-2-[1][1]-OFF188-BW32</v>
      </c>
      <c r="C1253" s="29" t="str">
        <f>R1253&amp;"_BW"&amp;TEXT(O1253-N1253,"000.00")&amp;"_U"&amp;VLOOKUP(R1253&amp;"-"&amp;S1253,通道清单!C:L,5,FALSE)&amp;LEFT("_____",5-LEN(VLOOKUP(R1253&amp;"-"&amp;S1253,通道清单!C:L,4,FALSE)))&amp;VLOOKUP(R1253&amp;"-"&amp;S1253,通道清单!C:L,4,FALSE)&amp;"_S"&amp;TEXT(N1253,"00000.00")&amp;"_E"&amp;TEXT(O1253,"00000.00")&amp;"_D"&amp;VLOOKUP(R1253&amp;"-"&amp;T1253,通道清单!C:L,5,FALSE)&amp;LEFT("_____",5-LEN(VLOOKUP(R1253&amp;"-"&amp;T1253,通道清单!C:L,4,FALSE)))&amp;VLOOKUP(R1253&amp;"-"&amp;T1253,通道清单!C:L,4,FALSE)&amp;"_S"&amp;TEXT(P1253,"00000.00")&amp;"_E"&amp;TEXT(Q1253,"00000.00")</f>
        <v>CS26_BW032.00_UR____Y_S29718.00_E29750.00_DL____D_S18058.00_E18090.00</v>
      </c>
      <c r="D1253" s="29"/>
      <c r="E1253" s="29"/>
      <c r="F1253" s="29"/>
      <c r="G1253" s="29" t="s">
        <v>9226</v>
      </c>
      <c r="H1253" s="29">
        <f>VLOOKUP(G1253,开关状态表!B:I,7,FALSE)</f>
        <v>1</v>
      </c>
      <c r="I1253" s="29">
        <v>188</v>
      </c>
      <c r="J1253" s="161">
        <v>32</v>
      </c>
      <c r="K1253" s="29" t="s">
        <v>8732</v>
      </c>
      <c r="L1253" s="29"/>
      <c r="M1253" s="158" t="s">
        <v>8871</v>
      </c>
      <c r="N1253" s="156">
        <f t="shared" si="154"/>
        <v>29718</v>
      </c>
      <c r="O1253" s="156">
        <f t="shared" si="155"/>
        <v>29750</v>
      </c>
      <c r="P1253" s="156">
        <f t="shared" si="156"/>
        <v>18058</v>
      </c>
      <c r="Q1253" s="156">
        <f t="shared" si="157"/>
        <v>18090</v>
      </c>
      <c r="R1253" s="29" t="str">
        <f>VLOOKUP(VLOOKUP(G1253,开关状态表!B:H,2,FALSE),矩阵信息表!B:H,2,FALSE)</f>
        <v>CS26</v>
      </c>
      <c r="S1253" s="29" t="str">
        <f>VLOOKUP(G1253,开关状态表!B:H,5,FALSE)</f>
        <v>RY11R</v>
      </c>
      <c r="T1253" s="29" t="str">
        <f>VLOOKUP(G1253,开关状态表!B:H,6,FALSE)</f>
        <v>TD11L</v>
      </c>
      <c r="U1253" s="29">
        <f>VLOOKUP(R1253&amp;"-"&amp;S1253,通道清单!C:L,8,FALSE)</f>
        <v>220</v>
      </c>
      <c r="V1253" s="29">
        <f>VLOOKUP(R1253&amp;"-"&amp;S1253,通道清单!C:L,9,FALSE)</f>
        <v>29530</v>
      </c>
      <c r="W1253" s="29">
        <f>VLOOKUP(R1253&amp;"-"&amp;S1253,通道清单!C:L,10,FALSE)</f>
        <v>29750</v>
      </c>
      <c r="X1253" s="29">
        <f>VLOOKUP(R1253&amp;"-"&amp;T1253,通道清单!C:L,9,FALSE)</f>
        <v>17870</v>
      </c>
      <c r="Y1253" s="29">
        <f>VLOOKUP(R1253&amp;"-"&amp;T1253,通道清单!C:L,10,FALSE)</f>
        <v>18090</v>
      </c>
    </row>
    <row r="1254" ht="15" hidden="1" spans="1:25">
      <c r="A1254" s="29">
        <f t="shared" si="158"/>
        <v>1253</v>
      </c>
      <c r="B1254" s="29" t="str">
        <f t="shared" si="153"/>
        <v>CS26-1-2-[1][1]-OFF161.6-BW26.4</v>
      </c>
      <c r="C1254" s="29" t="str">
        <f>R1254&amp;"_BW"&amp;TEXT(O1254-N1254,"000.00")&amp;"_U"&amp;VLOOKUP(R1254&amp;"-"&amp;S1254,通道清单!C:L,5,FALSE)&amp;LEFT("_____",5-LEN(VLOOKUP(R1254&amp;"-"&amp;S1254,通道清单!C:L,4,FALSE)))&amp;VLOOKUP(R1254&amp;"-"&amp;S1254,通道清单!C:L,4,FALSE)&amp;"_S"&amp;TEXT(N1254,"00000.00")&amp;"_E"&amp;TEXT(O1254,"00000.00")&amp;"_D"&amp;VLOOKUP(R1254&amp;"-"&amp;T1254,通道清单!C:L,5,FALSE)&amp;LEFT("_____",5-LEN(VLOOKUP(R1254&amp;"-"&amp;T1254,通道清单!C:L,4,FALSE)))&amp;VLOOKUP(R1254&amp;"-"&amp;T1254,通道清单!C:L,4,FALSE)&amp;"_S"&amp;TEXT(P1254,"00000.00")&amp;"_E"&amp;TEXT(Q1254,"00000.00")</f>
        <v>CS26_BW026.40_UR____Y_S29691.60_E29718.00_DL____D_S18031.60_E18058.00</v>
      </c>
      <c r="D1254" s="29"/>
      <c r="E1254" s="29"/>
      <c r="F1254" s="29"/>
      <c r="G1254" s="29" t="s">
        <v>9226</v>
      </c>
      <c r="H1254" s="29">
        <f>VLOOKUP(G1254,开关状态表!B:I,7,FALSE)</f>
        <v>1</v>
      </c>
      <c r="I1254" s="29">
        <v>161.6</v>
      </c>
      <c r="J1254" s="161">
        <v>26.4</v>
      </c>
      <c r="K1254" s="29" t="s">
        <v>8732</v>
      </c>
      <c r="L1254" s="29"/>
      <c r="M1254" s="158" t="s">
        <v>8871</v>
      </c>
      <c r="N1254" s="156">
        <f t="shared" si="154"/>
        <v>29691.6</v>
      </c>
      <c r="O1254" s="156">
        <f t="shared" si="155"/>
        <v>29718</v>
      </c>
      <c r="P1254" s="156">
        <f t="shared" si="156"/>
        <v>18031.6</v>
      </c>
      <c r="Q1254" s="156">
        <f t="shared" si="157"/>
        <v>18058</v>
      </c>
      <c r="R1254" s="29" t="str">
        <f>VLOOKUP(VLOOKUP(G1254,开关状态表!B:H,2,FALSE),矩阵信息表!B:H,2,FALSE)</f>
        <v>CS26</v>
      </c>
      <c r="S1254" s="29" t="str">
        <f>VLOOKUP(G1254,开关状态表!B:H,5,FALSE)</f>
        <v>RY11R</v>
      </c>
      <c r="T1254" s="29" t="str">
        <f>VLOOKUP(G1254,开关状态表!B:H,6,FALSE)</f>
        <v>TD11L</v>
      </c>
      <c r="U1254" s="29">
        <f>VLOOKUP(R1254&amp;"-"&amp;S1254,通道清单!C:L,8,FALSE)</f>
        <v>220</v>
      </c>
      <c r="V1254" s="29">
        <f>VLOOKUP(R1254&amp;"-"&amp;S1254,通道清单!C:L,9,FALSE)</f>
        <v>29530</v>
      </c>
      <c r="W1254" s="29">
        <f>VLOOKUP(R1254&amp;"-"&amp;S1254,通道清单!C:L,10,FALSE)</f>
        <v>29750</v>
      </c>
      <c r="X1254" s="29">
        <f>VLOOKUP(R1254&amp;"-"&amp;T1254,通道清单!C:L,9,FALSE)</f>
        <v>17870</v>
      </c>
      <c r="Y1254" s="29">
        <f>VLOOKUP(R1254&amp;"-"&amp;T1254,通道清单!C:L,10,FALSE)</f>
        <v>18090</v>
      </c>
    </row>
    <row r="1255" ht="15" hidden="1" spans="1:25">
      <c r="A1255" s="29">
        <f t="shared" si="158"/>
        <v>1254</v>
      </c>
      <c r="B1255" s="29" t="str">
        <f t="shared" si="153"/>
        <v>CS26-1-2-[1][1]-OFF0-BW22</v>
      </c>
      <c r="C1255" s="29" t="str">
        <f>R1255&amp;"_BW"&amp;TEXT(O1255-N1255,"000.00")&amp;"_U"&amp;VLOOKUP(R1255&amp;"-"&amp;S1255,通道清单!C:L,5,FALSE)&amp;LEFT("_____",5-LEN(VLOOKUP(R1255&amp;"-"&amp;S1255,通道清单!C:L,4,FALSE)))&amp;VLOOKUP(R1255&amp;"-"&amp;S1255,通道清单!C:L,4,FALSE)&amp;"_S"&amp;TEXT(N1255,"00000.00")&amp;"_E"&amp;TEXT(O1255,"00000.00")&amp;"_D"&amp;VLOOKUP(R1255&amp;"-"&amp;T1255,通道清单!C:L,5,FALSE)&amp;LEFT("_____",5-LEN(VLOOKUP(R1255&amp;"-"&amp;T1255,通道清单!C:L,4,FALSE)))&amp;VLOOKUP(R1255&amp;"-"&amp;T1255,通道清单!C:L,4,FALSE)&amp;"_S"&amp;TEXT(P1255,"00000.00")&amp;"_E"&amp;TEXT(Q1255,"00000.00")</f>
        <v>CS26_BW022.00_UR____Y_S29530.00_E29552.00_DL____D_S17870.00_E17892.00</v>
      </c>
      <c r="D1255" s="29"/>
      <c r="E1255" s="29"/>
      <c r="F1255" s="29"/>
      <c r="G1255" s="29" t="s">
        <v>9226</v>
      </c>
      <c r="H1255" s="29">
        <f>VLOOKUP(G1255,开关状态表!B:I,7,FALSE)</f>
        <v>1</v>
      </c>
      <c r="I1255" s="29">
        <v>0</v>
      </c>
      <c r="J1255" s="161">
        <v>22</v>
      </c>
      <c r="K1255" s="29" t="s">
        <v>8732</v>
      </c>
      <c r="L1255" s="29"/>
      <c r="M1255" s="158" t="s">
        <v>9050</v>
      </c>
      <c r="N1255" s="156">
        <f t="shared" si="154"/>
        <v>29530</v>
      </c>
      <c r="O1255" s="156">
        <f t="shared" si="155"/>
        <v>29552</v>
      </c>
      <c r="P1255" s="156">
        <f t="shared" si="156"/>
        <v>17870</v>
      </c>
      <c r="Q1255" s="156">
        <f t="shared" si="157"/>
        <v>17892</v>
      </c>
      <c r="R1255" s="29" t="str">
        <f>VLOOKUP(VLOOKUP(G1255,开关状态表!B:H,2,FALSE),矩阵信息表!B:H,2,FALSE)</f>
        <v>CS26</v>
      </c>
      <c r="S1255" s="29" t="str">
        <f>VLOOKUP(G1255,开关状态表!B:H,5,FALSE)</f>
        <v>RY11R</v>
      </c>
      <c r="T1255" s="29" t="str">
        <f>VLOOKUP(G1255,开关状态表!B:H,6,FALSE)</f>
        <v>TD11L</v>
      </c>
      <c r="U1255" s="29">
        <f>VLOOKUP(R1255&amp;"-"&amp;S1255,通道清单!C:L,8,FALSE)</f>
        <v>220</v>
      </c>
      <c r="V1255" s="29">
        <f>VLOOKUP(R1255&amp;"-"&amp;S1255,通道清单!C:L,9,FALSE)</f>
        <v>29530</v>
      </c>
      <c r="W1255" s="29">
        <f>VLOOKUP(R1255&amp;"-"&amp;S1255,通道清单!C:L,10,FALSE)</f>
        <v>29750</v>
      </c>
      <c r="X1255" s="29">
        <f>VLOOKUP(R1255&amp;"-"&amp;T1255,通道清单!C:L,9,FALSE)</f>
        <v>17870</v>
      </c>
      <c r="Y1255" s="29">
        <f>VLOOKUP(R1255&amp;"-"&amp;T1255,通道清单!C:L,10,FALSE)</f>
        <v>18090</v>
      </c>
    </row>
    <row r="1256" ht="15" hidden="1" spans="1:25">
      <c r="A1256" s="29">
        <f t="shared" si="158"/>
        <v>1255</v>
      </c>
      <c r="B1256" s="29" t="str">
        <f t="shared" si="153"/>
        <v>CS26-1-2-[7][7]-OFF188-BW32</v>
      </c>
      <c r="C1256" s="29" t="str">
        <f>R1256&amp;"_BW"&amp;TEXT(O1256-N1256,"000.00")&amp;"_U"&amp;VLOOKUP(R1256&amp;"-"&amp;S1256,通道清单!C:L,5,FALSE)&amp;LEFT("_____",5-LEN(VLOOKUP(R1256&amp;"-"&amp;S1256,通道清单!C:L,4,FALSE)))&amp;VLOOKUP(R1256&amp;"-"&amp;S1256,通道清单!C:L,4,FALSE)&amp;"_S"&amp;TEXT(N1256,"00000.00")&amp;"_E"&amp;TEXT(O1256,"00000.00")&amp;"_D"&amp;VLOOKUP(R1256&amp;"-"&amp;T1256,通道清单!C:L,5,FALSE)&amp;LEFT("_____",5-LEN(VLOOKUP(R1256&amp;"-"&amp;T1256,通道清单!C:L,4,FALSE)))&amp;VLOOKUP(R1256&amp;"-"&amp;T1256,通道清单!C:L,4,FALSE)&amp;"_S"&amp;TEXT(P1256,"00000.00")&amp;"_E"&amp;TEXT(Q1256,"00000.00")</f>
        <v>CS26_BW032.00_UL____Y_S29968.00_E30000.00_DR____D_S18978.00_E19010.00</v>
      </c>
      <c r="D1256" s="29"/>
      <c r="E1256" s="29"/>
      <c r="F1256" s="29"/>
      <c r="G1256" s="29" t="s">
        <v>9227</v>
      </c>
      <c r="H1256" s="29">
        <f>VLOOKUP(G1256,开关状态表!B:I,7,FALSE)</f>
        <v>1</v>
      </c>
      <c r="I1256" s="29">
        <v>188</v>
      </c>
      <c r="J1256" s="161">
        <v>32</v>
      </c>
      <c r="K1256" s="29" t="s">
        <v>8732</v>
      </c>
      <c r="L1256" s="29"/>
      <c r="M1256" s="158" t="s">
        <v>8871</v>
      </c>
      <c r="N1256" s="156">
        <f t="shared" si="154"/>
        <v>29968</v>
      </c>
      <c r="O1256" s="156">
        <f t="shared" si="155"/>
        <v>30000</v>
      </c>
      <c r="P1256" s="156">
        <f t="shared" si="156"/>
        <v>18978</v>
      </c>
      <c r="Q1256" s="156">
        <f t="shared" si="157"/>
        <v>19010</v>
      </c>
      <c r="R1256" s="29" t="str">
        <f>VLOOKUP(VLOOKUP(G1256,开关状态表!B:H,2,FALSE),矩阵信息表!B:H,2,FALSE)</f>
        <v>CS26</v>
      </c>
      <c r="S1256" s="29" t="str">
        <f>VLOOKUP(G1256,开关状态表!B:H,5,FALSE)</f>
        <v>RY18L</v>
      </c>
      <c r="T1256" s="29" t="str">
        <f>VLOOKUP(G1256,开关状态表!B:H,6,FALSE)</f>
        <v>TD18R</v>
      </c>
      <c r="U1256" s="29">
        <f>VLOOKUP(R1256&amp;"-"&amp;S1256,通道清单!C:L,8,FALSE)</f>
        <v>220</v>
      </c>
      <c r="V1256" s="29">
        <f>VLOOKUP(R1256&amp;"-"&amp;S1256,通道清单!C:L,9,FALSE)</f>
        <v>29780</v>
      </c>
      <c r="W1256" s="29">
        <f>VLOOKUP(R1256&amp;"-"&amp;S1256,通道清单!C:L,10,FALSE)</f>
        <v>30000</v>
      </c>
      <c r="X1256" s="29">
        <f>VLOOKUP(R1256&amp;"-"&amp;T1256,通道清单!C:L,9,FALSE)</f>
        <v>18790</v>
      </c>
      <c r="Y1256" s="29">
        <f>VLOOKUP(R1256&amp;"-"&amp;T1256,通道清单!C:L,10,FALSE)</f>
        <v>19010</v>
      </c>
    </row>
    <row r="1257" ht="15" hidden="1" spans="1:25">
      <c r="A1257" s="29">
        <f t="shared" si="158"/>
        <v>1256</v>
      </c>
      <c r="B1257" s="29" t="str">
        <f t="shared" si="153"/>
        <v>CS26-1-2-[7][7]-OFF0-BW26.4</v>
      </c>
      <c r="C1257" s="29" t="str">
        <f>R1257&amp;"_BW"&amp;TEXT(O1257-N1257,"000.00")&amp;"_U"&amp;VLOOKUP(R1257&amp;"-"&amp;S1257,通道清单!C:L,5,FALSE)&amp;LEFT("_____",5-LEN(VLOOKUP(R1257&amp;"-"&amp;S1257,通道清单!C:L,4,FALSE)))&amp;VLOOKUP(R1257&amp;"-"&amp;S1257,通道清单!C:L,4,FALSE)&amp;"_S"&amp;TEXT(N1257,"00000.00")&amp;"_E"&amp;TEXT(O1257,"00000.00")&amp;"_D"&amp;VLOOKUP(R1257&amp;"-"&amp;T1257,通道清单!C:L,5,FALSE)&amp;LEFT("_____",5-LEN(VLOOKUP(R1257&amp;"-"&amp;T1257,通道清单!C:L,4,FALSE)))&amp;VLOOKUP(R1257&amp;"-"&amp;T1257,通道清单!C:L,4,FALSE)&amp;"_S"&amp;TEXT(P1257,"00000.00")&amp;"_E"&amp;TEXT(Q1257,"00000.00")</f>
        <v>CS26_BW026.40_UL____Y_S29780.00_E29806.40_DR____D_S18790.00_E18816.40</v>
      </c>
      <c r="D1257" s="29"/>
      <c r="E1257" s="29"/>
      <c r="F1257" s="29"/>
      <c r="G1257" s="29" t="s">
        <v>9227</v>
      </c>
      <c r="H1257" s="29">
        <f>VLOOKUP(G1257,开关状态表!B:I,7,FALSE)</f>
        <v>1</v>
      </c>
      <c r="I1257" s="29">
        <v>0</v>
      </c>
      <c r="J1257" s="161">
        <v>26.4</v>
      </c>
      <c r="K1257" s="29" t="s">
        <v>8732</v>
      </c>
      <c r="L1257" s="29"/>
      <c r="M1257" s="158" t="s">
        <v>8871</v>
      </c>
      <c r="N1257" s="156">
        <f t="shared" si="154"/>
        <v>29780</v>
      </c>
      <c r="O1257" s="156">
        <f t="shared" si="155"/>
        <v>29806.4</v>
      </c>
      <c r="P1257" s="156">
        <f t="shared" si="156"/>
        <v>18790</v>
      </c>
      <c r="Q1257" s="156">
        <f t="shared" si="157"/>
        <v>18816.4</v>
      </c>
      <c r="R1257" s="29" t="str">
        <f>VLOOKUP(VLOOKUP(G1257,开关状态表!B:H,2,FALSE),矩阵信息表!B:H,2,FALSE)</f>
        <v>CS26</v>
      </c>
      <c r="S1257" s="29" t="str">
        <f>VLOOKUP(G1257,开关状态表!B:H,5,FALSE)</f>
        <v>RY18L</v>
      </c>
      <c r="T1257" s="29" t="str">
        <f>VLOOKUP(G1257,开关状态表!B:H,6,FALSE)</f>
        <v>TD18R</v>
      </c>
      <c r="U1257" s="29">
        <f>VLOOKUP(R1257&amp;"-"&amp;S1257,通道清单!C:L,8,FALSE)</f>
        <v>220</v>
      </c>
      <c r="V1257" s="29">
        <f>VLOOKUP(R1257&amp;"-"&amp;S1257,通道清单!C:L,9,FALSE)</f>
        <v>29780</v>
      </c>
      <c r="W1257" s="29">
        <f>VLOOKUP(R1257&amp;"-"&amp;S1257,通道清单!C:L,10,FALSE)</f>
        <v>30000</v>
      </c>
      <c r="X1257" s="29">
        <f>VLOOKUP(R1257&amp;"-"&amp;T1257,通道清单!C:L,9,FALSE)</f>
        <v>18790</v>
      </c>
      <c r="Y1257" s="29">
        <f>VLOOKUP(R1257&amp;"-"&amp;T1257,通道清单!C:L,10,FALSE)</f>
        <v>19010</v>
      </c>
    </row>
    <row r="1258" ht="15" hidden="1" spans="1:25">
      <c r="A1258" s="29">
        <f t="shared" si="158"/>
        <v>1257</v>
      </c>
      <c r="B1258" s="29" t="str">
        <f t="shared" si="153"/>
        <v>CS26-1-2-[7][7]-OFF26.4-BW22</v>
      </c>
      <c r="C1258" s="29" t="str">
        <f>R1258&amp;"_BW"&amp;TEXT(O1258-N1258,"000.00")&amp;"_U"&amp;VLOOKUP(R1258&amp;"-"&amp;S1258,通道清单!C:L,5,FALSE)&amp;LEFT("_____",5-LEN(VLOOKUP(R1258&amp;"-"&amp;S1258,通道清单!C:L,4,FALSE)))&amp;VLOOKUP(R1258&amp;"-"&amp;S1258,通道清单!C:L,4,FALSE)&amp;"_S"&amp;TEXT(N1258,"00000.00")&amp;"_E"&amp;TEXT(O1258,"00000.00")&amp;"_D"&amp;VLOOKUP(R1258&amp;"-"&amp;T1258,通道清单!C:L,5,FALSE)&amp;LEFT("_____",5-LEN(VLOOKUP(R1258&amp;"-"&amp;T1258,通道清单!C:L,4,FALSE)))&amp;VLOOKUP(R1258&amp;"-"&amp;T1258,通道清单!C:L,4,FALSE)&amp;"_S"&amp;TEXT(P1258,"00000.00")&amp;"_E"&amp;TEXT(Q1258,"00000.00")</f>
        <v>CS26_BW022.00_UL____Y_S29806.40_E29828.40_DR____D_S18816.40_E18838.40</v>
      </c>
      <c r="D1258" s="29"/>
      <c r="E1258" s="29"/>
      <c r="F1258" s="29"/>
      <c r="G1258" s="29" t="s">
        <v>9227</v>
      </c>
      <c r="H1258" s="29">
        <f>VLOOKUP(G1258,开关状态表!B:I,7,FALSE)</f>
        <v>1</v>
      </c>
      <c r="I1258" s="29">
        <v>26.4</v>
      </c>
      <c r="J1258" s="161">
        <v>22</v>
      </c>
      <c r="K1258" s="29" t="s">
        <v>8732</v>
      </c>
      <c r="L1258" s="29"/>
      <c r="M1258" s="158" t="s">
        <v>9050</v>
      </c>
      <c r="N1258" s="156">
        <f t="shared" si="154"/>
        <v>29806.4</v>
      </c>
      <c r="O1258" s="156">
        <f t="shared" si="155"/>
        <v>29828.4</v>
      </c>
      <c r="P1258" s="156">
        <f t="shared" si="156"/>
        <v>18816.4</v>
      </c>
      <c r="Q1258" s="156">
        <f t="shared" si="157"/>
        <v>18838.4</v>
      </c>
      <c r="R1258" s="29" t="str">
        <f>VLOOKUP(VLOOKUP(G1258,开关状态表!B:H,2,FALSE),矩阵信息表!B:H,2,FALSE)</f>
        <v>CS26</v>
      </c>
      <c r="S1258" s="29" t="str">
        <f>VLOOKUP(G1258,开关状态表!B:H,5,FALSE)</f>
        <v>RY18L</v>
      </c>
      <c r="T1258" s="29" t="str">
        <f>VLOOKUP(G1258,开关状态表!B:H,6,FALSE)</f>
        <v>TD18R</v>
      </c>
      <c r="U1258" s="29">
        <f>VLOOKUP(R1258&amp;"-"&amp;S1258,通道清单!C:L,8,FALSE)</f>
        <v>220</v>
      </c>
      <c r="V1258" s="29">
        <f>VLOOKUP(R1258&amp;"-"&amp;S1258,通道清单!C:L,9,FALSE)</f>
        <v>29780</v>
      </c>
      <c r="W1258" s="29">
        <f>VLOOKUP(R1258&amp;"-"&amp;S1258,通道清单!C:L,10,FALSE)</f>
        <v>30000</v>
      </c>
      <c r="X1258" s="29">
        <f>VLOOKUP(R1258&amp;"-"&amp;T1258,通道清单!C:L,9,FALSE)</f>
        <v>18790</v>
      </c>
      <c r="Y1258" s="29">
        <f>VLOOKUP(R1258&amp;"-"&amp;T1258,通道清单!C:L,10,FALSE)</f>
        <v>19010</v>
      </c>
    </row>
    <row r="1259" ht="15" hidden="1" spans="1:25">
      <c r="A1259" s="29">
        <f t="shared" si="158"/>
        <v>1258</v>
      </c>
      <c r="B1259" s="29" t="str">
        <f t="shared" si="153"/>
        <v>CS26-1-2-[2][2]-OFF188-BW32</v>
      </c>
      <c r="C1259" s="29" t="str">
        <f>R1259&amp;"_BW"&amp;TEXT(O1259-N1259,"000.00")&amp;"_U"&amp;VLOOKUP(R1259&amp;"-"&amp;S1259,通道清单!C:L,5,FALSE)&amp;LEFT("_____",5-LEN(VLOOKUP(R1259&amp;"-"&amp;S1259,通道清单!C:L,4,FALSE)))&amp;VLOOKUP(R1259&amp;"-"&amp;S1259,通道清单!C:L,4,FALSE)&amp;"_S"&amp;TEXT(N1259,"00000.00")&amp;"_E"&amp;TEXT(O1259,"00000.00")&amp;"_D"&amp;VLOOKUP(R1259&amp;"-"&amp;T1259,通道清单!C:L,5,FALSE)&amp;LEFT("_____",5-LEN(VLOOKUP(R1259&amp;"-"&amp;T1259,通道清单!C:L,4,FALSE)))&amp;VLOOKUP(R1259&amp;"-"&amp;T1259,通道清单!C:L,4,FALSE)&amp;"_S"&amp;TEXT(P1259,"00000.00")&amp;"_E"&amp;TEXT(Q1259,"00000.00")</f>
        <v>CS26_BW032.00_UR____Y_S29718.00_E29750.00_DL____D_S18728.00_E18760.00</v>
      </c>
      <c r="D1259" s="29"/>
      <c r="E1259" s="29"/>
      <c r="F1259" s="29"/>
      <c r="G1259" s="29" t="s">
        <v>9228</v>
      </c>
      <c r="H1259" s="29">
        <f>VLOOKUP(G1259,开关状态表!B:I,7,FALSE)</f>
        <v>1</v>
      </c>
      <c r="I1259" s="29">
        <v>188</v>
      </c>
      <c r="J1259" s="161">
        <v>32</v>
      </c>
      <c r="K1259" s="29" t="s">
        <v>8732</v>
      </c>
      <c r="L1259" s="29"/>
      <c r="M1259" s="158" t="s">
        <v>8871</v>
      </c>
      <c r="N1259" s="156">
        <f t="shared" si="154"/>
        <v>29718</v>
      </c>
      <c r="O1259" s="156">
        <f t="shared" si="155"/>
        <v>29750</v>
      </c>
      <c r="P1259" s="156">
        <f t="shared" si="156"/>
        <v>18728</v>
      </c>
      <c r="Q1259" s="156">
        <f t="shared" si="157"/>
        <v>18760</v>
      </c>
      <c r="R1259" s="29" t="str">
        <f>VLOOKUP(VLOOKUP(G1259,开关状态表!B:H,2,FALSE),矩阵信息表!B:H,2,FALSE)</f>
        <v>CS26</v>
      </c>
      <c r="S1259" s="29" t="str">
        <f>VLOOKUP(G1259,开关状态表!B:H,5,FALSE)</f>
        <v>RY24R</v>
      </c>
      <c r="T1259" s="29" t="str">
        <f>VLOOKUP(G1259,开关状态表!B:H,6,FALSE)</f>
        <v>TD24L</v>
      </c>
      <c r="U1259" s="29">
        <f>VLOOKUP(R1259&amp;"-"&amp;S1259,通道清单!C:L,8,FALSE)</f>
        <v>220</v>
      </c>
      <c r="V1259" s="29">
        <f>VLOOKUP(R1259&amp;"-"&amp;S1259,通道清单!C:L,9,FALSE)</f>
        <v>29530</v>
      </c>
      <c r="W1259" s="29">
        <f>VLOOKUP(R1259&amp;"-"&amp;S1259,通道清单!C:L,10,FALSE)</f>
        <v>29750</v>
      </c>
      <c r="X1259" s="29">
        <f>VLOOKUP(R1259&amp;"-"&amp;T1259,通道清单!C:L,9,FALSE)</f>
        <v>18540</v>
      </c>
      <c r="Y1259" s="29">
        <f>VLOOKUP(R1259&amp;"-"&amp;T1259,通道清单!C:L,10,FALSE)</f>
        <v>18760</v>
      </c>
    </row>
    <row r="1260" ht="15" hidden="1" spans="1:25">
      <c r="A1260" s="29">
        <f t="shared" si="158"/>
        <v>1259</v>
      </c>
      <c r="B1260" s="29" t="str">
        <f t="shared" si="153"/>
        <v>CS26-1-2-[2][2]-OFF151.4-BW10.2</v>
      </c>
      <c r="C1260" s="29" t="str">
        <f>R1260&amp;"_BW"&amp;TEXT(O1260-N1260,"000.00")&amp;"_U"&amp;VLOOKUP(R1260&amp;"-"&amp;S1260,通道清单!C:L,5,FALSE)&amp;LEFT("_____",5-LEN(VLOOKUP(R1260&amp;"-"&amp;S1260,通道清单!C:L,4,FALSE)))&amp;VLOOKUP(R1260&amp;"-"&amp;S1260,通道清单!C:L,4,FALSE)&amp;"_S"&amp;TEXT(N1260,"00000.00")&amp;"_E"&amp;TEXT(O1260,"00000.00")&amp;"_D"&amp;VLOOKUP(R1260&amp;"-"&amp;T1260,通道清单!C:L,5,FALSE)&amp;LEFT("_____",5-LEN(VLOOKUP(R1260&amp;"-"&amp;T1260,通道清单!C:L,4,FALSE)))&amp;VLOOKUP(R1260&amp;"-"&amp;T1260,通道清单!C:L,4,FALSE)&amp;"_S"&amp;TEXT(P1260,"00000.00")&amp;"_E"&amp;TEXT(Q1260,"00000.00")</f>
        <v>CS26_BW010.20_UR____Y_S29681.40_E29691.60_DL____D_S18691.40_E18701.60</v>
      </c>
      <c r="D1260" s="29"/>
      <c r="E1260" s="29"/>
      <c r="F1260" s="29"/>
      <c r="G1260" s="29" t="s">
        <v>9228</v>
      </c>
      <c r="H1260" s="29">
        <f>VLOOKUP(G1260,开关状态表!B:I,7,FALSE)</f>
        <v>1</v>
      </c>
      <c r="I1260" s="29">
        <v>151.4</v>
      </c>
      <c r="J1260" s="161">
        <v>10.2</v>
      </c>
      <c r="K1260" s="29" t="s">
        <v>8732</v>
      </c>
      <c r="L1260" s="29"/>
      <c r="M1260" s="158" t="s">
        <v>8871</v>
      </c>
      <c r="N1260" s="156">
        <f t="shared" si="154"/>
        <v>29681.4</v>
      </c>
      <c r="O1260" s="156">
        <f t="shared" si="155"/>
        <v>29691.6</v>
      </c>
      <c r="P1260" s="156">
        <f t="shared" si="156"/>
        <v>18691.4</v>
      </c>
      <c r="Q1260" s="156">
        <f t="shared" si="157"/>
        <v>18701.6</v>
      </c>
      <c r="R1260" s="29" t="str">
        <f>VLOOKUP(VLOOKUP(G1260,开关状态表!B:H,2,FALSE),矩阵信息表!B:H,2,FALSE)</f>
        <v>CS26</v>
      </c>
      <c r="S1260" s="29" t="str">
        <f>VLOOKUP(G1260,开关状态表!B:H,5,FALSE)</f>
        <v>RY24R</v>
      </c>
      <c r="T1260" s="29" t="str">
        <f>VLOOKUP(G1260,开关状态表!B:H,6,FALSE)</f>
        <v>TD24L</v>
      </c>
      <c r="U1260" s="29">
        <f>VLOOKUP(R1260&amp;"-"&amp;S1260,通道清单!C:L,8,FALSE)</f>
        <v>220</v>
      </c>
      <c r="V1260" s="29">
        <f>VLOOKUP(R1260&amp;"-"&amp;S1260,通道清单!C:L,9,FALSE)</f>
        <v>29530</v>
      </c>
      <c r="W1260" s="29">
        <f>VLOOKUP(R1260&amp;"-"&amp;S1260,通道清单!C:L,10,FALSE)</f>
        <v>29750</v>
      </c>
      <c r="X1260" s="29">
        <f>VLOOKUP(R1260&amp;"-"&amp;T1260,通道清单!C:L,9,FALSE)</f>
        <v>18540</v>
      </c>
      <c r="Y1260" s="29">
        <f>VLOOKUP(R1260&amp;"-"&amp;T1260,通道清单!C:L,10,FALSE)</f>
        <v>18760</v>
      </c>
    </row>
    <row r="1261" ht="15" hidden="1" spans="1:25">
      <c r="A1261" s="29">
        <f t="shared" si="158"/>
        <v>1260</v>
      </c>
      <c r="B1261" s="29" t="str">
        <f t="shared" si="153"/>
        <v>CS26-1-2-[2][2]-OFF161.6-BW26.4</v>
      </c>
      <c r="C1261" s="29" t="str">
        <f>R1261&amp;"_BW"&amp;TEXT(O1261-N1261,"000.00")&amp;"_U"&amp;VLOOKUP(R1261&amp;"-"&amp;S1261,通道清单!C:L,5,FALSE)&amp;LEFT("_____",5-LEN(VLOOKUP(R1261&amp;"-"&amp;S1261,通道清单!C:L,4,FALSE)))&amp;VLOOKUP(R1261&amp;"-"&amp;S1261,通道清单!C:L,4,FALSE)&amp;"_S"&amp;TEXT(N1261,"00000.00")&amp;"_E"&amp;TEXT(O1261,"00000.00")&amp;"_D"&amp;VLOOKUP(R1261&amp;"-"&amp;T1261,通道清单!C:L,5,FALSE)&amp;LEFT("_____",5-LEN(VLOOKUP(R1261&amp;"-"&amp;T1261,通道清单!C:L,4,FALSE)))&amp;VLOOKUP(R1261&amp;"-"&amp;T1261,通道清单!C:L,4,FALSE)&amp;"_S"&amp;TEXT(P1261,"00000.00")&amp;"_E"&amp;TEXT(Q1261,"00000.00")</f>
        <v>CS26_BW026.40_UR____Y_S29691.60_E29718.00_DL____D_S18701.60_E18728.00</v>
      </c>
      <c r="D1261" s="29"/>
      <c r="E1261" s="29"/>
      <c r="F1261" s="29"/>
      <c r="G1261" s="29" t="s">
        <v>9228</v>
      </c>
      <c r="H1261" s="29">
        <f>VLOOKUP(G1261,开关状态表!B:I,7,FALSE)</f>
        <v>1</v>
      </c>
      <c r="I1261" s="29">
        <v>161.6</v>
      </c>
      <c r="J1261" s="161">
        <v>26.4</v>
      </c>
      <c r="K1261" s="29" t="s">
        <v>8732</v>
      </c>
      <c r="L1261" s="29"/>
      <c r="M1261" s="158" t="s">
        <v>8871</v>
      </c>
      <c r="N1261" s="156">
        <f t="shared" si="154"/>
        <v>29691.6</v>
      </c>
      <c r="O1261" s="156">
        <f t="shared" si="155"/>
        <v>29718</v>
      </c>
      <c r="P1261" s="156">
        <f t="shared" si="156"/>
        <v>18701.6</v>
      </c>
      <c r="Q1261" s="156">
        <f t="shared" si="157"/>
        <v>18728</v>
      </c>
      <c r="R1261" s="29" t="str">
        <f>VLOOKUP(VLOOKUP(G1261,开关状态表!B:H,2,FALSE),矩阵信息表!B:H,2,FALSE)</f>
        <v>CS26</v>
      </c>
      <c r="S1261" s="29" t="str">
        <f>VLOOKUP(G1261,开关状态表!B:H,5,FALSE)</f>
        <v>RY24R</v>
      </c>
      <c r="T1261" s="29" t="str">
        <f>VLOOKUP(G1261,开关状态表!B:H,6,FALSE)</f>
        <v>TD24L</v>
      </c>
      <c r="U1261" s="29">
        <f>VLOOKUP(R1261&amp;"-"&amp;S1261,通道清单!C:L,8,FALSE)</f>
        <v>220</v>
      </c>
      <c r="V1261" s="29">
        <f>VLOOKUP(R1261&amp;"-"&amp;S1261,通道清单!C:L,9,FALSE)</f>
        <v>29530</v>
      </c>
      <c r="W1261" s="29">
        <f>VLOOKUP(R1261&amp;"-"&amp;S1261,通道清单!C:L,10,FALSE)</f>
        <v>29750</v>
      </c>
      <c r="X1261" s="29">
        <f>VLOOKUP(R1261&amp;"-"&amp;T1261,通道清单!C:L,9,FALSE)</f>
        <v>18540</v>
      </c>
      <c r="Y1261" s="29">
        <f>VLOOKUP(R1261&amp;"-"&amp;T1261,通道清单!C:L,10,FALSE)</f>
        <v>18760</v>
      </c>
    </row>
    <row r="1262" ht="15" hidden="1" spans="1:25">
      <c r="A1262" s="29">
        <f t="shared" si="158"/>
        <v>1261</v>
      </c>
      <c r="B1262" s="29" t="str">
        <f t="shared" si="153"/>
        <v>CS26-1-2-[2][2]-OFF0-BW22</v>
      </c>
      <c r="C1262" s="29" t="str">
        <f>R1262&amp;"_BW"&amp;TEXT(O1262-N1262,"000.00")&amp;"_U"&amp;VLOOKUP(R1262&amp;"-"&amp;S1262,通道清单!C:L,5,FALSE)&amp;LEFT("_____",5-LEN(VLOOKUP(R1262&amp;"-"&amp;S1262,通道清单!C:L,4,FALSE)))&amp;VLOOKUP(R1262&amp;"-"&amp;S1262,通道清单!C:L,4,FALSE)&amp;"_S"&amp;TEXT(N1262,"00000.00")&amp;"_E"&amp;TEXT(O1262,"00000.00")&amp;"_D"&amp;VLOOKUP(R1262&amp;"-"&amp;T1262,通道清单!C:L,5,FALSE)&amp;LEFT("_____",5-LEN(VLOOKUP(R1262&amp;"-"&amp;T1262,通道清单!C:L,4,FALSE)))&amp;VLOOKUP(R1262&amp;"-"&amp;T1262,通道清单!C:L,4,FALSE)&amp;"_S"&amp;TEXT(P1262,"00000.00")&amp;"_E"&amp;TEXT(Q1262,"00000.00")</f>
        <v>CS26_BW022.00_UR____Y_S29530.00_E29552.00_DL____D_S18540.00_E18562.00</v>
      </c>
      <c r="D1262" s="29"/>
      <c r="E1262" s="29"/>
      <c r="F1262" s="29"/>
      <c r="G1262" s="29" t="s">
        <v>9228</v>
      </c>
      <c r="H1262" s="29">
        <f>VLOOKUP(G1262,开关状态表!B:I,7,FALSE)</f>
        <v>1</v>
      </c>
      <c r="I1262" s="29">
        <v>0</v>
      </c>
      <c r="J1262" s="161">
        <v>22</v>
      </c>
      <c r="K1262" s="29" t="s">
        <v>8732</v>
      </c>
      <c r="L1262" s="29"/>
      <c r="M1262" s="158" t="s">
        <v>9050</v>
      </c>
      <c r="N1262" s="156">
        <f t="shared" si="154"/>
        <v>29530</v>
      </c>
      <c r="O1262" s="156">
        <f t="shared" si="155"/>
        <v>29552</v>
      </c>
      <c r="P1262" s="156">
        <f t="shared" si="156"/>
        <v>18540</v>
      </c>
      <c r="Q1262" s="156">
        <f t="shared" si="157"/>
        <v>18562</v>
      </c>
      <c r="R1262" s="29" t="str">
        <f>VLOOKUP(VLOOKUP(G1262,开关状态表!B:H,2,FALSE),矩阵信息表!B:H,2,FALSE)</f>
        <v>CS26</v>
      </c>
      <c r="S1262" s="29" t="str">
        <f>VLOOKUP(G1262,开关状态表!B:H,5,FALSE)</f>
        <v>RY24R</v>
      </c>
      <c r="T1262" s="29" t="str">
        <f>VLOOKUP(G1262,开关状态表!B:H,6,FALSE)</f>
        <v>TD24L</v>
      </c>
      <c r="U1262" s="29">
        <f>VLOOKUP(R1262&amp;"-"&amp;S1262,通道清单!C:L,8,FALSE)</f>
        <v>220</v>
      </c>
      <c r="V1262" s="29">
        <f>VLOOKUP(R1262&amp;"-"&amp;S1262,通道清单!C:L,9,FALSE)</f>
        <v>29530</v>
      </c>
      <c r="W1262" s="29">
        <f>VLOOKUP(R1262&amp;"-"&amp;S1262,通道清单!C:L,10,FALSE)</f>
        <v>29750</v>
      </c>
      <c r="X1262" s="29">
        <f>VLOOKUP(R1262&amp;"-"&amp;T1262,通道清单!C:L,9,FALSE)</f>
        <v>18540</v>
      </c>
      <c r="Y1262" s="29">
        <f>VLOOKUP(R1262&amp;"-"&amp;T1262,通道清单!C:L,10,FALSE)</f>
        <v>18760</v>
      </c>
    </row>
    <row r="1263" ht="15" hidden="1" spans="1:25">
      <c r="A1263" s="29">
        <f t="shared" si="158"/>
        <v>1262</v>
      </c>
      <c r="B1263" s="29" t="str">
        <f t="shared" si="153"/>
        <v>CS26-1-2-[3][3]-OFF188-BW32</v>
      </c>
      <c r="C1263" s="29" t="str">
        <f>R1263&amp;"_BW"&amp;TEXT(O1263-N1263,"000.00")&amp;"_U"&amp;VLOOKUP(R1263&amp;"-"&amp;S1263,通道清单!C:L,5,FALSE)&amp;LEFT("_____",5-LEN(VLOOKUP(R1263&amp;"-"&amp;S1263,通道清单!C:L,4,FALSE)))&amp;VLOOKUP(R1263&amp;"-"&amp;S1263,通道清单!C:L,4,FALSE)&amp;"_S"&amp;TEXT(N1263,"00000.00")&amp;"_E"&amp;TEXT(O1263,"00000.00")&amp;"_D"&amp;VLOOKUP(R1263&amp;"-"&amp;T1263,通道清单!C:L,5,FALSE)&amp;LEFT("_____",5-LEN(VLOOKUP(R1263&amp;"-"&amp;T1263,通道清单!C:L,4,FALSE)))&amp;VLOOKUP(R1263&amp;"-"&amp;T1263,通道清单!C:L,4,FALSE)&amp;"_S"&amp;TEXT(P1263,"00000.00")&amp;"_E"&amp;TEXT(Q1263,"00000.00")</f>
        <v>CS26_BW032.00_UR____Y_S29968.00_E30000.00_DL____D_S18308.00_E18340.00</v>
      </c>
      <c r="D1263" s="29"/>
      <c r="E1263" s="29"/>
      <c r="F1263" s="29"/>
      <c r="G1263" s="29" t="s">
        <v>9229</v>
      </c>
      <c r="H1263" s="29">
        <f>VLOOKUP(G1263,开关状态表!B:I,7,FALSE)</f>
        <v>1</v>
      </c>
      <c r="I1263" s="29">
        <v>188</v>
      </c>
      <c r="J1263" s="161">
        <v>32</v>
      </c>
      <c r="K1263" s="29" t="s">
        <v>8732</v>
      </c>
      <c r="L1263" s="29"/>
      <c r="M1263" s="158" t="s">
        <v>8871</v>
      </c>
      <c r="N1263" s="156">
        <f t="shared" si="154"/>
        <v>29968</v>
      </c>
      <c r="O1263" s="156">
        <f t="shared" si="155"/>
        <v>30000</v>
      </c>
      <c r="P1263" s="156">
        <f t="shared" si="156"/>
        <v>18308</v>
      </c>
      <c r="Q1263" s="156">
        <f t="shared" si="157"/>
        <v>18340</v>
      </c>
      <c r="R1263" s="29" t="str">
        <f>VLOOKUP(VLOOKUP(G1263,开关状态表!B:H,2,FALSE),矩阵信息表!B:H,2,FALSE)</f>
        <v>CS26</v>
      </c>
      <c r="S1263" s="29" t="str">
        <f>VLOOKUP(G1263,开关状态表!B:H,5,FALSE)</f>
        <v>RY27R</v>
      </c>
      <c r="T1263" s="29" t="str">
        <f>VLOOKUP(G1263,开关状态表!B:H,6,FALSE)</f>
        <v>TD27L</v>
      </c>
      <c r="U1263" s="29">
        <f>VLOOKUP(R1263&amp;"-"&amp;S1263,通道清单!C:L,8,FALSE)</f>
        <v>220</v>
      </c>
      <c r="V1263" s="29">
        <f>VLOOKUP(R1263&amp;"-"&amp;S1263,通道清单!C:L,9,FALSE)</f>
        <v>29780</v>
      </c>
      <c r="W1263" s="29">
        <f>VLOOKUP(R1263&amp;"-"&amp;S1263,通道清单!C:L,10,FALSE)</f>
        <v>30000</v>
      </c>
      <c r="X1263" s="29">
        <f>VLOOKUP(R1263&amp;"-"&amp;T1263,通道清单!C:L,9,FALSE)</f>
        <v>18120</v>
      </c>
      <c r="Y1263" s="29">
        <f>VLOOKUP(R1263&amp;"-"&amp;T1263,通道清单!C:L,10,FALSE)</f>
        <v>18340</v>
      </c>
    </row>
    <row r="1264" ht="15" hidden="1" spans="1:25">
      <c r="A1264" s="29">
        <f t="shared" si="158"/>
        <v>1263</v>
      </c>
      <c r="B1264" s="29" t="str">
        <f t="shared" si="153"/>
        <v>CS26-1-2-[3][3]-OFF161.6-BW26.4</v>
      </c>
      <c r="C1264" s="29" t="str">
        <f>R1264&amp;"_BW"&amp;TEXT(O1264-N1264,"000.00")&amp;"_U"&amp;VLOOKUP(R1264&amp;"-"&amp;S1264,通道清单!C:L,5,FALSE)&amp;LEFT("_____",5-LEN(VLOOKUP(R1264&amp;"-"&amp;S1264,通道清单!C:L,4,FALSE)))&amp;VLOOKUP(R1264&amp;"-"&amp;S1264,通道清单!C:L,4,FALSE)&amp;"_S"&amp;TEXT(N1264,"00000.00")&amp;"_E"&amp;TEXT(O1264,"00000.00")&amp;"_D"&amp;VLOOKUP(R1264&amp;"-"&amp;T1264,通道清单!C:L,5,FALSE)&amp;LEFT("_____",5-LEN(VLOOKUP(R1264&amp;"-"&amp;T1264,通道清单!C:L,4,FALSE)))&amp;VLOOKUP(R1264&amp;"-"&amp;T1264,通道清单!C:L,4,FALSE)&amp;"_S"&amp;TEXT(P1264,"00000.00")&amp;"_E"&amp;TEXT(Q1264,"00000.00")</f>
        <v>CS26_BW026.40_UR____Y_S29941.60_E29968.00_DL____D_S18281.60_E18308.00</v>
      </c>
      <c r="D1264" s="29"/>
      <c r="E1264" s="29"/>
      <c r="F1264" s="29"/>
      <c r="G1264" s="29" t="s">
        <v>9229</v>
      </c>
      <c r="H1264" s="29">
        <f>VLOOKUP(G1264,开关状态表!B:I,7,FALSE)</f>
        <v>1</v>
      </c>
      <c r="I1264" s="29">
        <v>161.6</v>
      </c>
      <c r="J1264" s="161">
        <v>26.4</v>
      </c>
      <c r="K1264" s="29" t="s">
        <v>8732</v>
      </c>
      <c r="L1264" s="29"/>
      <c r="M1264" s="158" t="s">
        <v>8871</v>
      </c>
      <c r="N1264" s="156">
        <f t="shared" si="154"/>
        <v>29941.6</v>
      </c>
      <c r="O1264" s="156">
        <f t="shared" si="155"/>
        <v>29968</v>
      </c>
      <c r="P1264" s="156">
        <f t="shared" si="156"/>
        <v>18281.6</v>
      </c>
      <c r="Q1264" s="156">
        <f t="shared" si="157"/>
        <v>18308</v>
      </c>
      <c r="R1264" s="29" t="str">
        <f>VLOOKUP(VLOOKUP(G1264,开关状态表!B:H,2,FALSE),矩阵信息表!B:H,2,FALSE)</f>
        <v>CS26</v>
      </c>
      <c r="S1264" s="29" t="str">
        <f>VLOOKUP(G1264,开关状态表!B:H,5,FALSE)</f>
        <v>RY27R</v>
      </c>
      <c r="T1264" s="29" t="str">
        <f>VLOOKUP(G1264,开关状态表!B:H,6,FALSE)</f>
        <v>TD27L</v>
      </c>
      <c r="U1264" s="29">
        <f>VLOOKUP(R1264&amp;"-"&amp;S1264,通道清单!C:L,8,FALSE)</f>
        <v>220</v>
      </c>
      <c r="V1264" s="29">
        <f>VLOOKUP(R1264&amp;"-"&amp;S1264,通道清单!C:L,9,FALSE)</f>
        <v>29780</v>
      </c>
      <c r="W1264" s="29">
        <f>VLOOKUP(R1264&amp;"-"&amp;S1264,通道清单!C:L,10,FALSE)</f>
        <v>30000</v>
      </c>
      <c r="X1264" s="29">
        <f>VLOOKUP(R1264&amp;"-"&amp;T1264,通道清单!C:L,9,FALSE)</f>
        <v>18120</v>
      </c>
      <c r="Y1264" s="29">
        <f>VLOOKUP(R1264&amp;"-"&amp;T1264,通道清单!C:L,10,FALSE)</f>
        <v>18340</v>
      </c>
    </row>
    <row r="1265" ht="15" hidden="1" spans="1:25">
      <c r="A1265" s="29">
        <f t="shared" si="158"/>
        <v>1264</v>
      </c>
      <c r="B1265" s="29" t="str">
        <f t="shared" si="153"/>
        <v>CS26-1-2-[3][3]-OFF0-BW22</v>
      </c>
      <c r="C1265" s="29" t="str">
        <f>R1265&amp;"_BW"&amp;TEXT(O1265-N1265,"000.00")&amp;"_U"&amp;VLOOKUP(R1265&amp;"-"&amp;S1265,通道清单!C:L,5,FALSE)&amp;LEFT("_____",5-LEN(VLOOKUP(R1265&amp;"-"&amp;S1265,通道清单!C:L,4,FALSE)))&amp;VLOOKUP(R1265&amp;"-"&amp;S1265,通道清单!C:L,4,FALSE)&amp;"_S"&amp;TEXT(N1265,"00000.00")&amp;"_E"&amp;TEXT(O1265,"00000.00")&amp;"_D"&amp;VLOOKUP(R1265&amp;"-"&amp;T1265,通道清单!C:L,5,FALSE)&amp;LEFT("_____",5-LEN(VLOOKUP(R1265&amp;"-"&amp;T1265,通道清单!C:L,4,FALSE)))&amp;VLOOKUP(R1265&amp;"-"&amp;T1265,通道清单!C:L,4,FALSE)&amp;"_S"&amp;TEXT(P1265,"00000.00")&amp;"_E"&amp;TEXT(Q1265,"00000.00")</f>
        <v>CS26_BW022.00_UR____Y_S29780.00_E29802.00_DL____D_S18120.00_E18142.00</v>
      </c>
      <c r="D1265" s="29"/>
      <c r="E1265" s="29"/>
      <c r="F1265" s="29"/>
      <c r="G1265" s="29" t="s">
        <v>9229</v>
      </c>
      <c r="H1265" s="29">
        <f>VLOOKUP(G1265,开关状态表!B:I,7,FALSE)</f>
        <v>1</v>
      </c>
      <c r="I1265" s="29">
        <v>0</v>
      </c>
      <c r="J1265" s="161">
        <v>22</v>
      </c>
      <c r="K1265" s="29" t="s">
        <v>8732</v>
      </c>
      <c r="L1265" s="29"/>
      <c r="M1265" s="158" t="s">
        <v>9050</v>
      </c>
      <c r="N1265" s="156">
        <f t="shared" si="154"/>
        <v>29780</v>
      </c>
      <c r="O1265" s="156">
        <f t="shared" si="155"/>
        <v>29802</v>
      </c>
      <c r="P1265" s="156">
        <f t="shared" si="156"/>
        <v>18120</v>
      </c>
      <c r="Q1265" s="156">
        <f t="shared" si="157"/>
        <v>18142</v>
      </c>
      <c r="R1265" s="29" t="str">
        <f>VLOOKUP(VLOOKUP(G1265,开关状态表!B:H,2,FALSE),矩阵信息表!B:H,2,FALSE)</f>
        <v>CS26</v>
      </c>
      <c r="S1265" s="29" t="str">
        <f>VLOOKUP(G1265,开关状态表!B:H,5,FALSE)</f>
        <v>RY27R</v>
      </c>
      <c r="T1265" s="29" t="str">
        <f>VLOOKUP(G1265,开关状态表!B:H,6,FALSE)</f>
        <v>TD27L</v>
      </c>
      <c r="U1265" s="29">
        <f>VLOOKUP(R1265&amp;"-"&amp;S1265,通道清单!C:L,8,FALSE)</f>
        <v>220</v>
      </c>
      <c r="V1265" s="29">
        <f>VLOOKUP(R1265&amp;"-"&amp;S1265,通道清单!C:L,9,FALSE)</f>
        <v>29780</v>
      </c>
      <c r="W1265" s="29">
        <f>VLOOKUP(R1265&amp;"-"&amp;S1265,通道清单!C:L,10,FALSE)</f>
        <v>30000</v>
      </c>
      <c r="X1265" s="29">
        <f>VLOOKUP(R1265&amp;"-"&amp;T1265,通道清单!C:L,9,FALSE)</f>
        <v>18120</v>
      </c>
      <c r="Y1265" s="29">
        <f>VLOOKUP(R1265&amp;"-"&amp;T1265,通道清单!C:L,10,FALSE)</f>
        <v>18340</v>
      </c>
    </row>
    <row r="1266" ht="15" hidden="1" spans="1:25">
      <c r="A1266" s="29">
        <f t="shared" si="158"/>
        <v>1265</v>
      </c>
      <c r="B1266" s="29" t="str">
        <f t="shared" si="153"/>
        <v>CS26-1-2-[8][8]-OFF188-BW32</v>
      </c>
      <c r="C1266" s="29" t="str">
        <f>R1266&amp;"_BW"&amp;TEXT(O1266-N1266,"000.00")&amp;"_U"&amp;VLOOKUP(R1266&amp;"-"&amp;S1266,通道清单!C:L,5,FALSE)&amp;LEFT("_____",5-LEN(VLOOKUP(R1266&amp;"-"&amp;S1266,通道清单!C:L,4,FALSE)))&amp;VLOOKUP(R1266&amp;"-"&amp;S1266,通道清单!C:L,4,FALSE)&amp;"_S"&amp;TEXT(N1266,"00000.00")&amp;"_E"&amp;TEXT(O1266,"00000.00")&amp;"_D"&amp;VLOOKUP(R1266&amp;"-"&amp;T1266,通道清单!C:L,5,FALSE)&amp;LEFT("_____",5-LEN(VLOOKUP(R1266&amp;"-"&amp;T1266,通道清单!C:L,4,FALSE)))&amp;VLOOKUP(R1266&amp;"-"&amp;T1266,通道清单!C:L,4,FALSE)&amp;"_S"&amp;TEXT(P1266,"00000.00")&amp;"_E"&amp;TEXT(Q1266,"00000.00")</f>
        <v>CS26_BW032.00_UL____Y_S29718.00_E29750.00_DR____D_S18728.00_E18760.00</v>
      </c>
      <c r="D1266" s="29"/>
      <c r="E1266" s="29"/>
      <c r="F1266" s="29"/>
      <c r="G1266" s="29" t="s">
        <v>9230</v>
      </c>
      <c r="H1266" s="29">
        <f>VLOOKUP(G1266,开关状态表!B:I,7,FALSE)</f>
        <v>1</v>
      </c>
      <c r="I1266" s="29">
        <v>188</v>
      </c>
      <c r="J1266" s="161">
        <v>32</v>
      </c>
      <c r="K1266" s="29" t="s">
        <v>8732</v>
      </c>
      <c r="L1266" s="29"/>
      <c r="M1266" s="158" t="s">
        <v>8871</v>
      </c>
      <c r="N1266" s="156">
        <f t="shared" si="154"/>
        <v>29718</v>
      </c>
      <c r="O1266" s="156">
        <f t="shared" si="155"/>
        <v>29750</v>
      </c>
      <c r="P1266" s="156">
        <f t="shared" si="156"/>
        <v>18728</v>
      </c>
      <c r="Q1266" s="156">
        <f t="shared" si="157"/>
        <v>18760</v>
      </c>
      <c r="R1266" s="29" t="str">
        <f>VLOOKUP(VLOOKUP(G1266,开关状态表!B:H,2,FALSE),矩阵信息表!B:H,2,FALSE)</f>
        <v>CS26</v>
      </c>
      <c r="S1266" s="29" t="str">
        <f>VLOOKUP(G1266,开关状态表!B:H,5,FALSE)</f>
        <v>RY33L</v>
      </c>
      <c r="T1266" s="29" t="str">
        <f>VLOOKUP(G1266,开关状态表!B:H,6,FALSE)</f>
        <v>TD33R</v>
      </c>
      <c r="U1266" s="29">
        <f>VLOOKUP(R1266&amp;"-"&amp;S1266,通道清单!C:L,8,FALSE)</f>
        <v>220</v>
      </c>
      <c r="V1266" s="29">
        <f>VLOOKUP(R1266&amp;"-"&amp;S1266,通道清单!C:L,9,FALSE)</f>
        <v>29530</v>
      </c>
      <c r="W1266" s="29">
        <f>VLOOKUP(R1266&amp;"-"&amp;S1266,通道清单!C:L,10,FALSE)</f>
        <v>29750</v>
      </c>
      <c r="X1266" s="29">
        <f>VLOOKUP(R1266&amp;"-"&amp;T1266,通道清单!C:L,9,FALSE)</f>
        <v>18540</v>
      </c>
      <c r="Y1266" s="29">
        <f>VLOOKUP(R1266&amp;"-"&amp;T1266,通道清单!C:L,10,FALSE)</f>
        <v>18760</v>
      </c>
    </row>
    <row r="1267" ht="15" hidden="1" spans="1:25">
      <c r="A1267" s="29">
        <f t="shared" si="158"/>
        <v>1266</v>
      </c>
      <c r="B1267" s="29" t="str">
        <f t="shared" si="153"/>
        <v>CS26-1-2-[8][8]-OFF161.6-BW26.4</v>
      </c>
      <c r="C1267" s="29" t="str">
        <f>R1267&amp;"_BW"&amp;TEXT(O1267-N1267,"000.00")&amp;"_U"&amp;VLOOKUP(R1267&amp;"-"&amp;S1267,通道清单!C:L,5,FALSE)&amp;LEFT("_____",5-LEN(VLOOKUP(R1267&amp;"-"&amp;S1267,通道清单!C:L,4,FALSE)))&amp;VLOOKUP(R1267&amp;"-"&amp;S1267,通道清单!C:L,4,FALSE)&amp;"_S"&amp;TEXT(N1267,"00000.00")&amp;"_E"&amp;TEXT(O1267,"00000.00")&amp;"_D"&amp;VLOOKUP(R1267&amp;"-"&amp;T1267,通道清单!C:L,5,FALSE)&amp;LEFT("_____",5-LEN(VLOOKUP(R1267&amp;"-"&amp;T1267,通道清单!C:L,4,FALSE)))&amp;VLOOKUP(R1267&amp;"-"&amp;T1267,通道清单!C:L,4,FALSE)&amp;"_S"&amp;TEXT(P1267,"00000.00")&amp;"_E"&amp;TEXT(Q1267,"00000.00")</f>
        <v>CS26_BW026.40_UL____Y_S29691.60_E29718.00_DR____D_S18701.60_E18728.00</v>
      </c>
      <c r="D1267" s="29"/>
      <c r="E1267" s="29"/>
      <c r="F1267" s="29"/>
      <c r="G1267" s="29" t="s">
        <v>9230</v>
      </c>
      <c r="H1267" s="29">
        <f>VLOOKUP(G1267,开关状态表!B:I,7,FALSE)</f>
        <v>1</v>
      </c>
      <c r="I1267" s="29">
        <v>161.6</v>
      </c>
      <c r="J1267" s="161">
        <v>26.4</v>
      </c>
      <c r="K1267" s="29" t="s">
        <v>8732</v>
      </c>
      <c r="L1267" s="29"/>
      <c r="M1267" s="158" t="s">
        <v>8871</v>
      </c>
      <c r="N1267" s="156">
        <f t="shared" si="154"/>
        <v>29691.6</v>
      </c>
      <c r="O1267" s="156">
        <f t="shared" si="155"/>
        <v>29718</v>
      </c>
      <c r="P1267" s="156">
        <f t="shared" si="156"/>
        <v>18701.6</v>
      </c>
      <c r="Q1267" s="156">
        <f t="shared" si="157"/>
        <v>18728</v>
      </c>
      <c r="R1267" s="29" t="str">
        <f>VLOOKUP(VLOOKUP(G1267,开关状态表!B:H,2,FALSE),矩阵信息表!B:H,2,FALSE)</f>
        <v>CS26</v>
      </c>
      <c r="S1267" s="29" t="str">
        <f>VLOOKUP(G1267,开关状态表!B:H,5,FALSE)</f>
        <v>RY33L</v>
      </c>
      <c r="T1267" s="29" t="str">
        <f>VLOOKUP(G1267,开关状态表!B:H,6,FALSE)</f>
        <v>TD33R</v>
      </c>
      <c r="U1267" s="29">
        <f>VLOOKUP(R1267&amp;"-"&amp;S1267,通道清单!C:L,8,FALSE)</f>
        <v>220</v>
      </c>
      <c r="V1267" s="29">
        <f>VLOOKUP(R1267&amp;"-"&amp;S1267,通道清单!C:L,9,FALSE)</f>
        <v>29530</v>
      </c>
      <c r="W1267" s="29">
        <f>VLOOKUP(R1267&amp;"-"&amp;S1267,通道清单!C:L,10,FALSE)</f>
        <v>29750</v>
      </c>
      <c r="X1267" s="29">
        <f>VLOOKUP(R1267&amp;"-"&amp;T1267,通道清单!C:L,9,FALSE)</f>
        <v>18540</v>
      </c>
      <c r="Y1267" s="29">
        <f>VLOOKUP(R1267&amp;"-"&amp;T1267,通道清单!C:L,10,FALSE)</f>
        <v>18760</v>
      </c>
    </row>
    <row r="1268" ht="15" hidden="1" spans="1:25">
      <c r="A1268" s="29">
        <f t="shared" si="158"/>
        <v>1267</v>
      </c>
      <c r="B1268" s="29" t="str">
        <f t="shared" ref="B1268:B1331" si="159">G1268&amp;"-"&amp;"OFF"&amp;I1268&amp;"-BW"&amp;J1268</f>
        <v>CS26-1-2-[8][8]-OFF0-BW22</v>
      </c>
      <c r="C1268" s="29" t="str">
        <f>R1268&amp;"_BW"&amp;TEXT(O1268-N1268,"000.00")&amp;"_U"&amp;VLOOKUP(R1268&amp;"-"&amp;S1268,通道清单!C:L,5,FALSE)&amp;LEFT("_____",5-LEN(VLOOKUP(R1268&amp;"-"&amp;S1268,通道清单!C:L,4,FALSE)))&amp;VLOOKUP(R1268&amp;"-"&amp;S1268,通道清单!C:L,4,FALSE)&amp;"_S"&amp;TEXT(N1268,"00000.00")&amp;"_E"&amp;TEXT(O1268,"00000.00")&amp;"_D"&amp;VLOOKUP(R1268&amp;"-"&amp;T1268,通道清单!C:L,5,FALSE)&amp;LEFT("_____",5-LEN(VLOOKUP(R1268&amp;"-"&amp;T1268,通道清单!C:L,4,FALSE)))&amp;VLOOKUP(R1268&amp;"-"&amp;T1268,通道清单!C:L,4,FALSE)&amp;"_S"&amp;TEXT(P1268,"00000.00")&amp;"_E"&amp;TEXT(Q1268,"00000.00")</f>
        <v>CS26_BW022.00_UL____Y_S29530.00_E29552.00_DR____D_S18540.00_E18562.00</v>
      </c>
      <c r="D1268" s="29"/>
      <c r="E1268" s="29"/>
      <c r="F1268" s="29"/>
      <c r="G1268" s="29" t="s">
        <v>9230</v>
      </c>
      <c r="H1268" s="29">
        <f>VLOOKUP(G1268,开关状态表!B:I,7,FALSE)</f>
        <v>1</v>
      </c>
      <c r="I1268" s="29">
        <v>0</v>
      </c>
      <c r="J1268" s="161">
        <v>22</v>
      </c>
      <c r="K1268" s="29" t="s">
        <v>8732</v>
      </c>
      <c r="L1268" s="29"/>
      <c r="M1268" s="158" t="s">
        <v>9050</v>
      </c>
      <c r="N1268" s="156">
        <f t="shared" ref="N1268:N1331" si="160">V1268+I1268</f>
        <v>29530</v>
      </c>
      <c r="O1268" s="156">
        <f t="shared" ref="O1268:O1331" si="161">N1268+J1268</f>
        <v>29552</v>
      </c>
      <c r="P1268" s="156">
        <f t="shared" ref="P1268:P1331" si="162">X1268+I1268</f>
        <v>18540</v>
      </c>
      <c r="Q1268" s="156">
        <f t="shared" ref="Q1268:Q1331" si="163">P1268+J1268</f>
        <v>18562</v>
      </c>
      <c r="R1268" s="29" t="str">
        <f>VLOOKUP(VLOOKUP(G1268,开关状态表!B:H,2,FALSE),矩阵信息表!B:H,2,FALSE)</f>
        <v>CS26</v>
      </c>
      <c r="S1268" s="29" t="str">
        <f>VLOOKUP(G1268,开关状态表!B:H,5,FALSE)</f>
        <v>RY33L</v>
      </c>
      <c r="T1268" s="29" t="str">
        <f>VLOOKUP(G1268,开关状态表!B:H,6,FALSE)</f>
        <v>TD33R</v>
      </c>
      <c r="U1268" s="29">
        <f>VLOOKUP(R1268&amp;"-"&amp;S1268,通道清单!C:L,8,FALSE)</f>
        <v>220</v>
      </c>
      <c r="V1268" s="29">
        <f>VLOOKUP(R1268&amp;"-"&amp;S1268,通道清单!C:L,9,FALSE)</f>
        <v>29530</v>
      </c>
      <c r="W1268" s="29">
        <f>VLOOKUP(R1268&amp;"-"&amp;S1268,通道清单!C:L,10,FALSE)</f>
        <v>29750</v>
      </c>
      <c r="X1268" s="29">
        <f>VLOOKUP(R1268&amp;"-"&amp;T1268,通道清单!C:L,9,FALSE)</f>
        <v>18540</v>
      </c>
      <c r="Y1268" s="29">
        <f>VLOOKUP(R1268&amp;"-"&amp;T1268,通道清单!C:L,10,FALSE)</f>
        <v>18760</v>
      </c>
    </row>
    <row r="1269" ht="15" hidden="1" spans="1:25">
      <c r="A1269" s="29">
        <f t="shared" si="158"/>
        <v>1268</v>
      </c>
      <c r="B1269" s="29" t="str">
        <f t="shared" si="159"/>
        <v>CS26-1-2-[4][4]-OFF188-BW32</v>
      </c>
      <c r="C1269" s="29" t="str">
        <f>R1269&amp;"_BW"&amp;TEXT(O1269-N1269,"000.00")&amp;"_U"&amp;VLOOKUP(R1269&amp;"-"&amp;S1269,通道清单!C:L,5,FALSE)&amp;LEFT("_____",5-LEN(VLOOKUP(R1269&amp;"-"&amp;S1269,通道清单!C:L,4,FALSE)))&amp;VLOOKUP(R1269&amp;"-"&amp;S1269,通道清单!C:L,4,FALSE)&amp;"_S"&amp;TEXT(N1269,"00000.00")&amp;"_E"&amp;TEXT(O1269,"00000.00")&amp;"_D"&amp;VLOOKUP(R1269&amp;"-"&amp;T1269,通道清单!C:L,5,FALSE)&amp;LEFT("_____",5-LEN(VLOOKUP(R1269&amp;"-"&amp;T1269,通道清单!C:L,4,FALSE)))&amp;VLOOKUP(R1269&amp;"-"&amp;T1269,通道清单!C:L,4,FALSE)&amp;"_S"&amp;TEXT(P1269,"00000.00")&amp;"_E"&amp;TEXT(Q1269,"00000.00")</f>
        <v>CS26_BW032.00_UR____Y_S29968.00_E30000.00_DL____D_S18978.00_E19010.00</v>
      </c>
      <c r="D1269" s="29"/>
      <c r="E1269" s="29"/>
      <c r="F1269" s="29"/>
      <c r="G1269" s="29" t="s">
        <v>9231</v>
      </c>
      <c r="H1269" s="29">
        <f>VLOOKUP(G1269,开关状态表!B:I,7,FALSE)</f>
        <v>1</v>
      </c>
      <c r="I1269" s="29">
        <v>188</v>
      </c>
      <c r="J1269" s="161">
        <v>32</v>
      </c>
      <c r="K1269" s="29" t="s">
        <v>8732</v>
      </c>
      <c r="L1269" s="29"/>
      <c r="M1269" s="158" t="s">
        <v>8871</v>
      </c>
      <c r="N1269" s="156">
        <f t="shared" si="160"/>
        <v>29968</v>
      </c>
      <c r="O1269" s="156">
        <f t="shared" si="161"/>
        <v>30000</v>
      </c>
      <c r="P1269" s="156">
        <f t="shared" si="162"/>
        <v>18978</v>
      </c>
      <c r="Q1269" s="156">
        <f t="shared" si="163"/>
        <v>19010</v>
      </c>
      <c r="R1269" s="29" t="str">
        <f>VLOOKUP(VLOOKUP(G1269,开关状态表!B:H,2,FALSE),矩阵信息表!B:H,2,FALSE)</f>
        <v>CS26</v>
      </c>
      <c r="S1269" s="29" t="str">
        <f>VLOOKUP(G1269,开关状态表!B:H,5,FALSE)</f>
        <v>RY39R</v>
      </c>
      <c r="T1269" s="29" t="str">
        <f>VLOOKUP(G1269,开关状态表!B:H,6,FALSE)</f>
        <v>TD39L</v>
      </c>
      <c r="U1269" s="29">
        <f>VLOOKUP(R1269&amp;"-"&amp;S1269,通道清单!C:L,8,FALSE)</f>
        <v>220</v>
      </c>
      <c r="V1269" s="29">
        <f>VLOOKUP(R1269&amp;"-"&amp;S1269,通道清单!C:L,9,FALSE)</f>
        <v>29780</v>
      </c>
      <c r="W1269" s="29">
        <f>VLOOKUP(R1269&amp;"-"&amp;S1269,通道清单!C:L,10,FALSE)</f>
        <v>30000</v>
      </c>
      <c r="X1269" s="29">
        <f>VLOOKUP(R1269&amp;"-"&amp;T1269,通道清单!C:L,9,FALSE)</f>
        <v>18790</v>
      </c>
      <c r="Y1269" s="29">
        <f>VLOOKUP(R1269&amp;"-"&amp;T1269,通道清单!C:L,10,FALSE)</f>
        <v>19010</v>
      </c>
    </row>
    <row r="1270" ht="15" hidden="1" spans="1:25">
      <c r="A1270" s="29">
        <f t="shared" si="158"/>
        <v>1269</v>
      </c>
      <c r="B1270" s="29" t="str">
        <f t="shared" si="159"/>
        <v>CS26-1-2-[4][4]-OFF0-BW26.4</v>
      </c>
      <c r="C1270" s="29" t="str">
        <f>R1270&amp;"_BW"&amp;TEXT(O1270-N1270,"000.00")&amp;"_U"&amp;VLOOKUP(R1270&amp;"-"&amp;S1270,通道清单!C:L,5,FALSE)&amp;LEFT("_____",5-LEN(VLOOKUP(R1270&amp;"-"&amp;S1270,通道清单!C:L,4,FALSE)))&amp;VLOOKUP(R1270&amp;"-"&amp;S1270,通道清单!C:L,4,FALSE)&amp;"_S"&amp;TEXT(N1270,"00000.00")&amp;"_E"&amp;TEXT(O1270,"00000.00")&amp;"_D"&amp;VLOOKUP(R1270&amp;"-"&amp;T1270,通道清单!C:L,5,FALSE)&amp;LEFT("_____",5-LEN(VLOOKUP(R1270&amp;"-"&amp;T1270,通道清单!C:L,4,FALSE)))&amp;VLOOKUP(R1270&amp;"-"&amp;T1270,通道清单!C:L,4,FALSE)&amp;"_S"&amp;TEXT(P1270,"00000.00")&amp;"_E"&amp;TEXT(Q1270,"00000.00")</f>
        <v>CS26_BW026.40_UR____Y_S29780.00_E29806.40_DL____D_S18790.00_E18816.40</v>
      </c>
      <c r="D1270" s="29"/>
      <c r="E1270" s="29"/>
      <c r="F1270" s="29"/>
      <c r="G1270" s="29" t="s">
        <v>9231</v>
      </c>
      <c r="H1270" s="29">
        <f>VLOOKUP(G1270,开关状态表!B:I,7,FALSE)</f>
        <v>1</v>
      </c>
      <c r="I1270" s="29">
        <v>0</v>
      </c>
      <c r="J1270" s="161">
        <v>26.4</v>
      </c>
      <c r="K1270" s="29" t="s">
        <v>8732</v>
      </c>
      <c r="L1270" s="29"/>
      <c r="M1270" s="158" t="s">
        <v>8871</v>
      </c>
      <c r="N1270" s="156">
        <f t="shared" si="160"/>
        <v>29780</v>
      </c>
      <c r="O1270" s="156">
        <f t="shared" si="161"/>
        <v>29806.4</v>
      </c>
      <c r="P1270" s="156">
        <f t="shared" si="162"/>
        <v>18790</v>
      </c>
      <c r="Q1270" s="156">
        <f t="shared" si="163"/>
        <v>18816.4</v>
      </c>
      <c r="R1270" s="29" t="str">
        <f>VLOOKUP(VLOOKUP(G1270,开关状态表!B:H,2,FALSE),矩阵信息表!B:H,2,FALSE)</f>
        <v>CS26</v>
      </c>
      <c r="S1270" s="29" t="str">
        <f>VLOOKUP(G1270,开关状态表!B:H,5,FALSE)</f>
        <v>RY39R</v>
      </c>
      <c r="T1270" s="29" t="str">
        <f>VLOOKUP(G1270,开关状态表!B:H,6,FALSE)</f>
        <v>TD39L</v>
      </c>
      <c r="U1270" s="29">
        <f>VLOOKUP(R1270&amp;"-"&amp;S1270,通道清单!C:L,8,FALSE)</f>
        <v>220</v>
      </c>
      <c r="V1270" s="29">
        <f>VLOOKUP(R1270&amp;"-"&amp;S1270,通道清单!C:L,9,FALSE)</f>
        <v>29780</v>
      </c>
      <c r="W1270" s="29">
        <f>VLOOKUP(R1270&amp;"-"&amp;S1270,通道清单!C:L,10,FALSE)</f>
        <v>30000</v>
      </c>
      <c r="X1270" s="29">
        <f>VLOOKUP(R1270&amp;"-"&amp;T1270,通道清单!C:L,9,FALSE)</f>
        <v>18790</v>
      </c>
      <c r="Y1270" s="29">
        <f>VLOOKUP(R1270&amp;"-"&amp;T1270,通道清单!C:L,10,FALSE)</f>
        <v>19010</v>
      </c>
    </row>
    <row r="1271" ht="15" hidden="1" spans="1:25">
      <c r="A1271" s="29">
        <f t="shared" si="158"/>
        <v>1270</v>
      </c>
      <c r="B1271" s="29" t="str">
        <f t="shared" si="159"/>
        <v>CS26-1-2-[4][4]-OFF26.4-BW22</v>
      </c>
      <c r="C1271" s="29" t="str">
        <f>R1271&amp;"_BW"&amp;TEXT(O1271-N1271,"000.00")&amp;"_U"&amp;VLOOKUP(R1271&amp;"-"&amp;S1271,通道清单!C:L,5,FALSE)&amp;LEFT("_____",5-LEN(VLOOKUP(R1271&amp;"-"&amp;S1271,通道清单!C:L,4,FALSE)))&amp;VLOOKUP(R1271&amp;"-"&amp;S1271,通道清单!C:L,4,FALSE)&amp;"_S"&amp;TEXT(N1271,"00000.00")&amp;"_E"&amp;TEXT(O1271,"00000.00")&amp;"_D"&amp;VLOOKUP(R1271&amp;"-"&amp;T1271,通道清单!C:L,5,FALSE)&amp;LEFT("_____",5-LEN(VLOOKUP(R1271&amp;"-"&amp;T1271,通道清单!C:L,4,FALSE)))&amp;VLOOKUP(R1271&amp;"-"&amp;T1271,通道清单!C:L,4,FALSE)&amp;"_S"&amp;TEXT(P1271,"00000.00")&amp;"_E"&amp;TEXT(Q1271,"00000.00")</f>
        <v>CS26_BW022.00_UR____Y_S29806.40_E29828.40_DL____D_S18816.40_E18838.40</v>
      </c>
      <c r="D1271" s="29"/>
      <c r="E1271" s="29"/>
      <c r="F1271" s="29"/>
      <c r="G1271" s="29" t="s">
        <v>9231</v>
      </c>
      <c r="H1271" s="29">
        <f>VLOOKUP(G1271,开关状态表!B:I,7,FALSE)</f>
        <v>1</v>
      </c>
      <c r="I1271" s="29">
        <v>26.4</v>
      </c>
      <c r="J1271" s="161">
        <v>22</v>
      </c>
      <c r="K1271" s="29" t="s">
        <v>8732</v>
      </c>
      <c r="L1271" s="29"/>
      <c r="M1271" s="158" t="s">
        <v>9050</v>
      </c>
      <c r="N1271" s="156">
        <f t="shared" si="160"/>
        <v>29806.4</v>
      </c>
      <c r="O1271" s="156">
        <f t="shared" si="161"/>
        <v>29828.4</v>
      </c>
      <c r="P1271" s="156">
        <f t="shared" si="162"/>
        <v>18816.4</v>
      </c>
      <c r="Q1271" s="156">
        <f t="shared" si="163"/>
        <v>18838.4</v>
      </c>
      <c r="R1271" s="29" t="str">
        <f>VLOOKUP(VLOOKUP(G1271,开关状态表!B:H,2,FALSE),矩阵信息表!B:H,2,FALSE)</f>
        <v>CS26</v>
      </c>
      <c r="S1271" s="29" t="str">
        <f>VLOOKUP(G1271,开关状态表!B:H,5,FALSE)</f>
        <v>RY39R</v>
      </c>
      <c r="T1271" s="29" t="str">
        <f>VLOOKUP(G1271,开关状态表!B:H,6,FALSE)</f>
        <v>TD39L</v>
      </c>
      <c r="U1271" s="29">
        <f>VLOOKUP(R1271&amp;"-"&amp;S1271,通道清单!C:L,8,FALSE)</f>
        <v>220</v>
      </c>
      <c r="V1271" s="29">
        <f>VLOOKUP(R1271&amp;"-"&amp;S1271,通道清单!C:L,9,FALSE)</f>
        <v>29780</v>
      </c>
      <c r="W1271" s="29">
        <f>VLOOKUP(R1271&amp;"-"&amp;S1271,通道清单!C:L,10,FALSE)</f>
        <v>30000</v>
      </c>
      <c r="X1271" s="29">
        <f>VLOOKUP(R1271&amp;"-"&amp;T1271,通道清单!C:L,9,FALSE)</f>
        <v>18790</v>
      </c>
      <c r="Y1271" s="29">
        <f>VLOOKUP(R1271&amp;"-"&amp;T1271,通道清单!C:L,10,FALSE)</f>
        <v>19010</v>
      </c>
    </row>
    <row r="1272" ht="15" hidden="1" spans="1:25">
      <c r="A1272" s="29">
        <f t="shared" si="158"/>
        <v>1271</v>
      </c>
      <c r="B1272" s="29" t="str">
        <f t="shared" si="159"/>
        <v>CS26-1-8-[8][8]-OFF0-BW22</v>
      </c>
      <c r="C1272" s="29" t="str">
        <f>R1272&amp;"_BW"&amp;TEXT(O1272-N1272,"000.00")&amp;"_U"&amp;VLOOKUP(R1272&amp;"-"&amp;S1272,通道清单!C:L,5,FALSE)&amp;LEFT("_____",5-LEN(VLOOKUP(R1272&amp;"-"&amp;S1272,通道清单!C:L,4,FALSE)))&amp;VLOOKUP(R1272&amp;"-"&amp;S1272,通道清单!C:L,4,FALSE)&amp;"_S"&amp;TEXT(N1272,"00000.00")&amp;"_E"&amp;TEXT(O1272,"00000.00")&amp;"_D"&amp;VLOOKUP(R1272&amp;"-"&amp;T1272,通道清单!C:L,5,FALSE)&amp;LEFT("_____",5-LEN(VLOOKUP(R1272&amp;"-"&amp;T1272,通道清单!C:L,4,FALSE)))&amp;VLOOKUP(R1272&amp;"-"&amp;T1272,通道清单!C:L,4,FALSE)&amp;"_S"&amp;TEXT(P1272,"00000.00")&amp;"_E"&amp;TEXT(Q1272,"00000.00")</f>
        <v>CS26_BW022.00_UL____Y_S29780.00_E29802.00_DR____W_S18220.00_E18242.00</v>
      </c>
      <c r="D1272" s="29"/>
      <c r="E1272" s="29"/>
      <c r="F1272" s="29"/>
      <c r="G1272" s="29" t="s">
        <v>9232</v>
      </c>
      <c r="H1272" s="29">
        <f>VLOOKUP(G1272,开关状态表!B:I,7,FALSE)</f>
        <v>1</v>
      </c>
      <c r="I1272" s="29">
        <v>0</v>
      </c>
      <c r="J1272" s="161">
        <v>22</v>
      </c>
      <c r="K1272" s="29" t="s">
        <v>8732</v>
      </c>
      <c r="L1272" s="29"/>
      <c r="M1272" s="158" t="s">
        <v>9050</v>
      </c>
      <c r="N1272" s="156">
        <f t="shared" si="160"/>
        <v>29780</v>
      </c>
      <c r="O1272" s="156">
        <f t="shared" si="161"/>
        <v>29802</v>
      </c>
      <c r="P1272" s="156">
        <f t="shared" si="162"/>
        <v>18220</v>
      </c>
      <c r="Q1272" s="156">
        <f t="shared" si="163"/>
        <v>18242</v>
      </c>
      <c r="R1272" s="29" t="str">
        <f>VLOOKUP(VLOOKUP(G1272,开关状态表!B:H,2,FALSE),矩阵信息表!B:H,2,FALSE)</f>
        <v>CS26</v>
      </c>
      <c r="S1272" s="29" t="str">
        <f>VLOOKUP(G1272,开关状态表!B:H,5,FALSE)</f>
        <v>RY7L</v>
      </c>
      <c r="T1272" s="29" t="str">
        <f>VLOOKUP(G1272,开关状态表!B:H,6,FALSE)</f>
        <v>TW7R</v>
      </c>
      <c r="U1272" s="29">
        <f>VLOOKUP(R1272&amp;"-"&amp;S1272,通道清单!C:L,8,FALSE)</f>
        <v>150</v>
      </c>
      <c r="V1272" s="29">
        <f>VLOOKUP(R1272&amp;"-"&amp;S1272,通道清单!C:L,9,FALSE)</f>
        <v>29780</v>
      </c>
      <c r="W1272" s="29">
        <f>VLOOKUP(R1272&amp;"-"&amp;S1272,通道清单!C:L,10,FALSE)</f>
        <v>29930</v>
      </c>
      <c r="X1272" s="29">
        <f>VLOOKUP(R1272&amp;"-"&amp;T1272,通道清单!C:L,9,FALSE)</f>
        <v>18220</v>
      </c>
      <c r="Y1272" s="29">
        <f>VLOOKUP(R1272&amp;"-"&amp;T1272,通道清单!C:L,10,FALSE)</f>
        <v>18370</v>
      </c>
    </row>
    <row r="1273" ht="15" hidden="1" spans="1:25">
      <c r="A1273" s="29">
        <f t="shared" si="158"/>
        <v>1272</v>
      </c>
      <c r="B1273" s="29" t="str">
        <f t="shared" si="159"/>
        <v>CS26-1-8-[8][8]-OFF118-BW32</v>
      </c>
      <c r="C1273" s="29" t="str">
        <f>R1273&amp;"_BW"&amp;TEXT(O1273-N1273,"000.00")&amp;"_U"&amp;VLOOKUP(R1273&amp;"-"&amp;S1273,通道清单!C:L,5,FALSE)&amp;LEFT("_____",5-LEN(VLOOKUP(R1273&amp;"-"&amp;S1273,通道清单!C:L,4,FALSE)))&amp;VLOOKUP(R1273&amp;"-"&amp;S1273,通道清单!C:L,4,FALSE)&amp;"_S"&amp;TEXT(N1273,"00000.00")&amp;"_E"&amp;TEXT(O1273,"00000.00")&amp;"_D"&amp;VLOOKUP(R1273&amp;"-"&amp;T1273,通道清单!C:L,5,FALSE)&amp;LEFT("_____",5-LEN(VLOOKUP(R1273&amp;"-"&amp;T1273,通道清单!C:L,4,FALSE)))&amp;VLOOKUP(R1273&amp;"-"&amp;T1273,通道清单!C:L,4,FALSE)&amp;"_S"&amp;TEXT(P1273,"00000.00")&amp;"_E"&amp;TEXT(Q1273,"00000.00")</f>
        <v>CS26_BW032.00_UL____Y_S29898.00_E29930.00_DR____W_S18338.00_E18370.00</v>
      </c>
      <c r="D1273" s="29"/>
      <c r="E1273" s="29"/>
      <c r="F1273" s="29"/>
      <c r="G1273" s="29" t="s">
        <v>9232</v>
      </c>
      <c r="H1273" s="29">
        <f>VLOOKUP(G1273,开关状态表!B:I,7,FALSE)</f>
        <v>1</v>
      </c>
      <c r="I1273" s="29">
        <v>118</v>
      </c>
      <c r="J1273" s="161">
        <v>32</v>
      </c>
      <c r="K1273" s="29" t="s">
        <v>8732</v>
      </c>
      <c r="L1273" s="29"/>
      <c r="M1273" s="158" t="s">
        <v>8871</v>
      </c>
      <c r="N1273" s="156">
        <f t="shared" si="160"/>
        <v>29898</v>
      </c>
      <c r="O1273" s="156">
        <f t="shared" si="161"/>
        <v>29930</v>
      </c>
      <c r="P1273" s="156">
        <f t="shared" si="162"/>
        <v>18338</v>
      </c>
      <c r="Q1273" s="156">
        <f t="shared" si="163"/>
        <v>18370</v>
      </c>
      <c r="R1273" s="29" t="str">
        <f>VLOOKUP(VLOOKUP(G1273,开关状态表!B:H,2,FALSE),矩阵信息表!B:H,2,FALSE)</f>
        <v>CS26</v>
      </c>
      <c r="S1273" s="29" t="str">
        <f>VLOOKUP(G1273,开关状态表!B:H,5,FALSE)</f>
        <v>RY7L</v>
      </c>
      <c r="T1273" s="29" t="str">
        <f>VLOOKUP(G1273,开关状态表!B:H,6,FALSE)</f>
        <v>TW7R</v>
      </c>
      <c r="U1273" s="29">
        <f>VLOOKUP(R1273&amp;"-"&amp;S1273,通道清单!C:L,8,FALSE)</f>
        <v>150</v>
      </c>
      <c r="V1273" s="29">
        <f>VLOOKUP(R1273&amp;"-"&amp;S1273,通道清单!C:L,9,FALSE)</f>
        <v>29780</v>
      </c>
      <c r="W1273" s="29">
        <f>VLOOKUP(R1273&amp;"-"&amp;S1273,通道清单!C:L,10,FALSE)</f>
        <v>29930</v>
      </c>
      <c r="X1273" s="29">
        <f>VLOOKUP(R1273&amp;"-"&amp;T1273,通道清单!C:L,9,FALSE)</f>
        <v>18220</v>
      </c>
      <c r="Y1273" s="29">
        <f>VLOOKUP(R1273&amp;"-"&amp;T1273,通道清单!C:L,10,FALSE)</f>
        <v>18370</v>
      </c>
    </row>
    <row r="1274" ht="15" hidden="1" spans="1:25">
      <c r="A1274" s="29">
        <f t="shared" si="158"/>
        <v>1273</v>
      </c>
      <c r="B1274" s="29" t="str">
        <f t="shared" si="159"/>
        <v>CS26-1-8-[8][8]-OFF91.6-BW26.4</v>
      </c>
      <c r="C1274" s="29" t="str">
        <f>R1274&amp;"_BW"&amp;TEXT(O1274-N1274,"000.00")&amp;"_U"&amp;VLOOKUP(R1274&amp;"-"&amp;S1274,通道清单!C:L,5,FALSE)&amp;LEFT("_____",5-LEN(VLOOKUP(R1274&amp;"-"&amp;S1274,通道清单!C:L,4,FALSE)))&amp;VLOOKUP(R1274&amp;"-"&amp;S1274,通道清单!C:L,4,FALSE)&amp;"_S"&amp;TEXT(N1274,"00000.00")&amp;"_E"&amp;TEXT(O1274,"00000.00")&amp;"_D"&amp;VLOOKUP(R1274&amp;"-"&amp;T1274,通道清单!C:L,5,FALSE)&amp;LEFT("_____",5-LEN(VLOOKUP(R1274&amp;"-"&amp;T1274,通道清单!C:L,4,FALSE)))&amp;VLOOKUP(R1274&amp;"-"&amp;T1274,通道清单!C:L,4,FALSE)&amp;"_S"&amp;TEXT(P1274,"00000.00")&amp;"_E"&amp;TEXT(Q1274,"00000.00")</f>
        <v>CS26_BW026.40_UL____Y_S29871.60_E29898.00_DR____W_S18311.60_E18338.00</v>
      </c>
      <c r="D1274" s="29"/>
      <c r="E1274" s="29"/>
      <c r="F1274" s="29"/>
      <c r="G1274" s="29" t="s">
        <v>9232</v>
      </c>
      <c r="H1274" s="29">
        <f>VLOOKUP(G1274,开关状态表!B:I,7,FALSE)</f>
        <v>1</v>
      </c>
      <c r="I1274" s="29">
        <v>91.6</v>
      </c>
      <c r="J1274" s="161">
        <v>26.4</v>
      </c>
      <c r="K1274" s="29" t="s">
        <v>8732</v>
      </c>
      <c r="L1274" s="29"/>
      <c r="M1274" s="158" t="s">
        <v>8871</v>
      </c>
      <c r="N1274" s="156">
        <f t="shared" si="160"/>
        <v>29871.6</v>
      </c>
      <c r="O1274" s="156">
        <f t="shared" si="161"/>
        <v>29898</v>
      </c>
      <c r="P1274" s="156">
        <f t="shared" si="162"/>
        <v>18311.6</v>
      </c>
      <c r="Q1274" s="156">
        <f t="shared" si="163"/>
        <v>18338</v>
      </c>
      <c r="R1274" s="29" t="str">
        <f>VLOOKUP(VLOOKUP(G1274,开关状态表!B:H,2,FALSE),矩阵信息表!B:H,2,FALSE)</f>
        <v>CS26</v>
      </c>
      <c r="S1274" s="29" t="str">
        <f>VLOOKUP(G1274,开关状态表!B:H,5,FALSE)</f>
        <v>RY7L</v>
      </c>
      <c r="T1274" s="29" t="str">
        <f>VLOOKUP(G1274,开关状态表!B:H,6,FALSE)</f>
        <v>TW7R</v>
      </c>
      <c r="U1274" s="29">
        <f>VLOOKUP(R1274&amp;"-"&amp;S1274,通道清单!C:L,8,FALSE)</f>
        <v>150</v>
      </c>
      <c r="V1274" s="29">
        <f>VLOOKUP(R1274&amp;"-"&amp;S1274,通道清单!C:L,9,FALSE)</f>
        <v>29780</v>
      </c>
      <c r="W1274" s="29">
        <f>VLOOKUP(R1274&amp;"-"&amp;S1274,通道清单!C:L,10,FALSE)</f>
        <v>29930</v>
      </c>
      <c r="X1274" s="29">
        <f>VLOOKUP(R1274&amp;"-"&amp;T1274,通道清单!C:L,9,FALSE)</f>
        <v>18220</v>
      </c>
      <c r="Y1274" s="29">
        <f>VLOOKUP(R1274&amp;"-"&amp;T1274,通道清单!C:L,10,FALSE)</f>
        <v>18370</v>
      </c>
    </row>
    <row r="1275" ht="15" hidden="1" spans="1:25">
      <c r="A1275" s="29">
        <f t="shared" si="158"/>
        <v>1274</v>
      </c>
      <c r="B1275" s="29" t="str">
        <f t="shared" si="159"/>
        <v>CS26-1-8-[1][1]-OFF0-BW22</v>
      </c>
      <c r="C1275" s="29" t="str">
        <f>R1275&amp;"_BW"&amp;TEXT(O1275-N1275,"000.00")&amp;"_U"&amp;VLOOKUP(R1275&amp;"-"&amp;S1275,通道清单!C:L,5,FALSE)&amp;LEFT("_____",5-LEN(VLOOKUP(R1275&amp;"-"&amp;S1275,通道清单!C:L,4,FALSE)))&amp;VLOOKUP(R1275&amp;"-"&amp;S1275,通道清单!C:L,4,FALSE)&amp;"_S"&amp;TEXT(N1275,"00000.00")&amp;"_E"&amp;TEXT(O1275,"00000.00")&amp;"_D"&amp;VLOOKUP(R1275&amp;"-"&amp;T1275,通道清单!C:L,5,FALSE)&amp;LEFT("_____",5-LEN(VLOOKUP(R1275&amp;"-"&amp;T1275,通道清单!C:L,4,FALSE)))&amp;VLOOKUP(R1275&amp;"-"&amp;T1275,通道清单!C:L,4,FALSE)&amp;"_S"&amp;TEXT(P1275,"00000.00")&amp;"_E"&amp;TEXT(Q1275,"00000.00")</f>
        <v>CS26_BW022.00_UR____Y_S29780.00_E29802.00_DL____W_S18220.00_E18242.00</v>
      </c>
      <c r="D1275" s="29"/>
      <c r="E1275" s="29"/>
      <c r="F1275" s="29"/>
      <c r="G1275" s="29" t="s">
        <v>9233</v>
      </c>
      <c r="H1275" s="29">
        <f>VLOOKUP(G1275,开关状态表!B:I,7,FALSE)</f>
        <v>1</v>
      </c>
      <c r="I1275" s="29">
        <v>0</v>
      </c>
      <c r="J1275" s="161">
        <v>22</v>
      </c>
      <c r="K1275" s="29" t="s">
        <v>8732</v>
      </c>
      <c r="L1275" s="29"/>
      <c r="M1275" s="158" t="s">
        <v>9050</v>
      </c>
      <c r="N1275" s="156">
        <f t="shared" si="160"/>
        <v>29780</v>
      </c>
      <c r="O1275" s="156">
        <f t="shared" si="161"/>
        <v>29802</v>
      </c>
      <c r="P1275" s="156">
        <f t="shared" si="162"/>
        <v>18220</v>
      </c>
      <c r="Q1275" s="156">
        <f t="shared" si="163"/>
        <v>18242</v>
      </c>
      <c r="R1275" s="29" t="str">
        <f>VLOOKUP(VLOOKUP(G1275,开关状态表!B:H,2,FALSE),矩阵信息表!B:H,2,FALSE)</f>
        <v>CS26</v>
      </c>
      <c r="S1275" s="29" t="str">
        <f>VLOOKUP(G1275,开关状态表!B:H,5,FALSE)</f>
        <v>RY14R</v>
      </c>
      <c r="T1275" s="29" t="str">
        <f>VLOOKUP(G1275,开关状态表!B:H,6,FALSE)</f>
        <v>TW14L</v>
      </c>
      <c r="U1275" s="29">
        <f>VLOOKUP(R1275&amp;"-"&amp;S1275,通道清单!C:L,8,FALSE)</f>
        <v>150</v>
      </c>
      <c r="V1275" s="29">
        <f>VLOOKUP(R1275&amp;"-"&amp;S1275,通道清单!C:L,9,FALSE)</f>
        <v>29780</v>
      </c>
      <c r="W1275" s="29">
        <f>VLOOKUP(R1275&amp;"-"&amp;S1275,通道清单!C:L,10,FALSE)</f>
        <v>29930</v>
      </c>
      <c r="X1275" s="29">
        <f>VLOOKUP(R1275&amp;"-"&amp;T1275,通道清单!C:L,9,FALSE)</f>
        <v>18220</v>
      </c>
      <c r="Y1275" s="29">
        <f>VLOOKUP(R1275&amp;"-"&amp;T1275,通道清单!C:L,10,FALSE)</f>
        <v>18370</v>
      </c>
    </row>
    <row r="1276" ht="15" hidden="1" spans="1:25">
      <c r="A1276" s="29">
        <f t="shared" si="158"/>
        <v>1275</v>
      </c>
      <c r="B1276" s="29" t="str">
        <f t="shared" si="159"/>
        <v>CS26-1-8-[1][1]-OFF118-BW32</v>
      </c>
      <c r="C1276" s="29" t="str">
        <f>R1276&amp;"_BW"&amp;TEXT(O1276-N1276,"000.00")&amp;"_U"&amp;VLOOKUP(R1276&amp;"-"&amp;S1276,通道清单!C:L,5,FALSE)&amp;LEFT("_____",5-LEN(VLOOKUP(R1276&amp;"-"&amp;S1276,通道清单!C:L,4,FALSE)))&amp;VLOOKUP(R1276&amp;"-"&amp;S1276,通道清单!C:L,4,FALSE)&amp;"_S"&amp;TEXT(N1276,"00000.00")&amp;"_E"&amp;TEXT(O1276,"00000.00")&amp;"_D"&amp;VLOOKUP(R1276&amp;"-"&amp;T1276,通道清单!C:L,5,FALSE)&amp;LEFT("_____",5-LEN(VLOOKUP(R1276&amp;"-"&amp;T1276,通道清单!C:L,4,FALSE)))&amp;VLOOKUP(R1276&amp;"-"&amp;T1276,通道清单!C:L,4,FALSE)&amp;"_S"&amp;TEXT(P1276,"00000.00")&amp;"_E"&amp;TEXT(Q1276,"00000.00")</f>
        <v>CS26_BW032.00_UR____Y_S29898.00_E29930.00_DL____W_S18338.00_E18370.00</v>
      </c>
      <c r="D1276" s="29"/>
      <c r="E1276" s="29"/>
      <c r="F1276" s="29"/>
      <c r="G1276" s="29" t="s">
        <v>9233</v>
      </c>
      <c r="H1276" s="29">
        <f>VLOOKUP(G1276,开关状态表!B:I,7,FALSE)</f>
        <v>1</v>
      </c>
      <c r="I1276" s="29">
        <v>118</v>
      </c>
      <c r="J1276" s="161">
        <v>32</v>
      </c>
      <c r="K1276" s="29" t="s">
        <v>8732</v>
      </c>
      <c r="L1276" s="29"/>
      <c r="M1276" s="158" t="s">
        <v>8871</v>
      </c>
      <c r="N1276" s="156">
        <f t="shared" si="160"/>
        <v>29898</v>
      </c>
      <c r="O1276" s="156">
        <f t="shared" si="161"/>
        <v>29930</v>
      </c>
      <c r="P1276" s="156">
        <f t="shared" si="162"/>
        <v>18338</v>
      </c>
      <c r="Q1276" s="156">
        <f t="shared" si="163"/>
        <v>18370</v>
      </c>
      <c r="R1276" s="29" t="str">
        <f>VLOOKUP(VLOOKUP(G1276,开关状态表!B:H,2,FALSE),矩阵信息表!B:H,2,FALSE)</f>
        <v>CS26</v>
      </c>
      <c r="S1276" s="29" t="str">
        <f>VLOOKUP(G1276,开关状态表!B:H,5,FALSE)</f>
        <v>RY14R</v>
      </c>
      <c r="T1276" s="29" t="str">
        <f>VLOOKUP(G1276,开关状态表!B:H,6,FALSE)</f>
        <v>TW14L</v>
      </c>
      <c r="U1276" s="29">
        <f>VLOOKUP(R1276&amp;"-"&amp;S1276,通道清单!C:L,8,FALSE)</f>
        <v>150</v>
      </c>
      <c r="V1276" s="29">
        <f>VLOOKUP(R1276&amp;"-"&amp;S1276,通道清单!C:L,9,FALSE)</f>
        <v>29780</v>
      </c>
      <c r="W1276" s="29">
        <f>VLOOKUP(R1276&amp;"-"&amp;S1276,通道清单!C:L,10,FALSE)</f>
        <v>29930</v>
      </c>
      <c r="X1276" s="29">
        <f>VLOOKUP(R1276&amp;"-"&amp;T1276,通道清单!C:L,9,FALSE)</f>
        <v>18220</v>
      </c>
      <c r="Y1276" s="29">
        <f>VLOOKUP(R1276&amp;"-"&amp;T1276,通道清单!C:L,10,FALSE)</f>
        <v>18370</v>
      </c>
    </row>
    <row r="1277" ht="15" hidden="1" spans="1:25">
      <c r="A1277" s="29">
        <f t="shared" ref="A1277:A1340" si="164">ROW()-1</f>
        <v>1276</v>
      </c>
      <c r="B1277" s="29" t="str">
        <f t="shared" si="159"/>
        <v>CS26-1-8-[1][1]-OFF91.6-BW26.4</v>
      </c>
      <c r="C1277" s="29" t="str">
        <f>R1277&amp;"_BW"&amp;TEXT(O1277-N1277,"000.00")&amp;"_U"&amp;VLOOKUP(R1277&amp;"-"&amp;S1277,通道清单!C:L,5,FALSE)&amp;LEFT("_____",5-LEN(VLOOKUP(R1277&amp;"-"&amp;S1277,通道清单!C:L,4,FALSE)))&amp;VLOOKUP(R1277&amp;"-"&amp;S1277,通道清单!C:L,4,FALSE)&amp;"_S"&amp;TEXT(N1277,"00000.00")&amp;"_E"&amp;TEXT(O1277,"00000.00")&amp;"_D"&amp;VLOOKUP(R1277&amp;"-"&amp;T1277,通道清单!C:L,5,FALSE)&amp;LEFT("_____",5-LEN(VLOOKUP(R1277&amp;"-"&amp;T1277,通道清单!C:L,4,FALSE)))&amp;VLOOKUP(R1277&amp;"-"&amp;T1277,通道清单!C:L,4,FALSE)&amp;"_S"&amp;TEXT(P1277,"00000.00")&amp;"_E"&amp;TEXT(Q1277,"00000.00")</f>
        <v>CS26_BW026.40_UR____Y_S29871.60_E29898.00_DL____W_S18311.60_E18338.00</v>
      </c>
      <c r="D1277" s="29"/>
      <c r="E1277" s="29"/>
      <c r="F1277" s="29"/>
      <c r="G1277" s="29" t="s">
        <v>9233</v>
      </c>
      <c r="H1277" s="29">
        <f>VLOOKUP(G1277,开关状态表!B:I,7,FALSE)</f>
        <v>1</v>
      </c>
      <c r="I1277" s="29">
        <v>91.6</v>
      </c>
      <c r="J1277" s="161">
        <v>26.4</v>
      </c>
      <c r="K1277" s="29" t="s">
        <v>8732</v>
      </c>
      <c r="L1277" s="29"/>
      <c r="M1277" s="158" t="s">
        <v>8871</v>
      </c>
      <c r="N1277" s="156">
        <f t="shared" si="160"/>
        <v>29871.6</v>
      </c>
      <c r="O1277" s="156">
        <f t="shared" si="161"/>
        <v>29898</v>
      </c>
      <c r="P1277" s="156">
        <f t="shared" si="162"/>
        <v>18311.6</v>
      </c>
      <c r="Q1277" s="156">
        <f t="shared" si="163"/>
        <v>18338</v>
      </c>
      <c r="R1277" s="29" t="str">
        <f>VLOOKUP(VLOOKUP(G1277,开关状态表!B:H,2,FALSE),矩阵信息表!B:H,2,FALSE)</f>
        <v>CS26</v>
      </c>
      <c r="S1277" s="29" t="str">
        <f>VLOOKUP(G1277,开关状态表!B:H,5,FALSE)</f>
        <v>RY14R</v>
      </c>
      <c r="T1277" s="29" t="str">
        <f>VLOOKUP(G1277,开关状态表!B:H,6,FALSE)</f>
        <v>TW14L</v>
      </c>
      <c r="U1277" s="29">
        <f>VLOOKUP(R1277&amp;"-"&amp;S1277,通道清单!C:L,8,FALSE)</f>
        <v>150</v>
      </c>
      <c r="V1277" s="29">
        <f>VLOOKUP(R1277&amp;"-"&amp;S1277,通道清单!C:L,9,FALSE)</f>
        <v>29780</v>
      </c>
      <c r="W1277" s="29">
        <f>VLOOKUP(R1277&amp;"-"&amp;S1277,通道清单!C:L,10,FALSE)</f>
        <v>29930</v>
      </c>
      <c r="X1277" s="29">
        <f>VLOOKUP(R1277&amp;"-"&amp;T1277,通道清单!C:L,9,FALSE)</f>
        <v>18220</v>
      </c>
      <c r="Y1277" s="29">
        <f>VLOOKUP(R1277&amp;"-"&amp;T1277,通道清单!C:L,10,FALSE)</f>
        <v>18370</v>
      </c>
    </row>
    <row r="1278" ht="15" hidden="1" spans="1:25">
      <c r="A1278" s="29">
        <f t="shared" si="164"/>
        <v>1277</v>
      </c>
      <c r="B1278" s="29" t="str">
        <f t="shared" si="159"/>
        <v>CS26-1-8-[9][9]-OFF0-BW22</v>
      </c>
      <c r="C1278" s="29" t="str">
        <f>R1278&amp;"_BW"&amp;TEXT(O1278-N1278,"000.00")&amp;"_U"&amp;VLOOKUP(R1278&amp;"-"&amp;S1278,通道清单!C:L,5,FALSE)&amp;LEFT("_____",5-LEN(VLOOKUP(R1278&amp;"-"&amp;S1278,通道清单!C:L,4,FALSE)))&amp;VLOOKUP(R1278&amp;"-"&amp;S1278,通道清单!C:L,4,FALSE)&amp;"_S"&amp;TEXT(N1278,"00000.00")&amp;"_E"&amp;TEXT(O1278,"00000.00")&amp;"_D"&amp;VLOOKUP(R1278&amp;"-"&amp;T1278,通道清单!C:L,5,FALSE)&amp;LEFT("_____",5-LEN(VLOOKUP(R1278&amp;"-"&amp;T1278,通道清单!C:L,4,FALSE)))&amp;VLOOKUP(R1278&amp;"-"&amp;T1278,通道清单!C:L,4,FALSE)&amp;"_S"&amp;TEXT(P1278,"00000.00")&amp;"_E"&amp;TEXT(Q1278,"00000.00")</f>
        <v>CS26_BW022.00_UL____Y_S29260.00_E29282.00_DR____W_S17700.00_E17722.00</v>
      </c>
      <c r="D1278" s="29"/>
      <c r="E1278" s="29"/>
      <c r="F1278" s="29"/>
      <c r="G1278" s="29" t="s">
        <v>9234</v>
      </c>
      <c r="H1278" s="29">
        <f>VLOOKUP(G1278,开关状态表!B:I,7,FALSE)</f>
        <v>1</v>
      </c>
      <c r="I1278" s="29">
        <v>0</v>
      </c>
      <c r="J1278" s="161">
        <v>22</v>
      </c>
      <c r="K1278" s="29" t="s">
        <v>8732</v>
      </c>
      <c r="L1278" s="29"/>
      <c r="M1278" s="158" t="s">
        <v>9050</v>
      </c>
      <c r="N1278" s="156">
        <f t="shared" si="160"/>
        <v>29260</v>
      </c>
      <c r="O1278" s="156">
        <f t="shared" si="161"/>
        <v>29282</v>
      </c>
      <c r="P1278" s="156">
        <f t="shared" si="162"/>
        <v>17700</v>
      </c>
      <c r="Q1278" s="156">
        <f t="shared" si="163"/>
        <v>17722</v>
      </c>
      <c r="R1278" s="29" t="str">
        <f>VLOOKUP(VLOOKUP(G1278,开关状态表!B:H,2,FALSE),矩阵信息表!B:H,2,FALSE)</f>
        <v>CS26</v>
      </c>
      <c r="S1278" s="29" t="str">
        <f>VLOOKUP(G1278,开关状态表!B:H,5,FALSE)</f>
        <v>RY21L</v>
      </c>
      <c r="T1278" s="29" t="str">
        <f>VLOOKUP(G1278,开关状态表!B:H,6,FALSE)</f>
        <v>TW21R</v>
      </c>
      <c r="U1278" s="29">
        <f>VLOOKUP(R1278&amp;"-"&amp;S1278,通道清单!C:L,8,FALSE)</f>
        <v>150</v>
      </c>
      <c r="V1278" s="29">
        <f>VLOOKUP(R1278&amp;"-"&amp;S1278,通道清单!C:L,9,FALSE)</f>
        <v>29260</v>
      </c>
      <c r="W1278" s="29">
        <f>VLOOKUP(R1278&amp;"-"&amp;S1278,通道清单!C:L,10,FALSE)</f>
        <v>29410</v>
      </c>
      <c r="X1278" s="29">
        <f>VLOOKUP(R1278&amp;"-"&amp;T1278,通道清单!C:L,9,FALSE)</f>
        <v>17700</v>
      </c>
      <c r="Y1278" s="29">
        <f>VLOOKUP(R1278&amp;"-"&amp;T1278,通道清单!C:L,10,FALSE)</f>
        <v>17850</v>
      </c>
    </row>
    <row r="1279" ht="15" hidden="1" spans="1:25">
      <c r="A1279" s="29">
        <f t="shared" si="164"/>
        <v>1278</v>
      </c>
      <c r="B1279" s="29" t="str">
        <f t="shared" si="159"/>
        <v>CS26-1-8-[9][9]-OFF118-BW32</v>
      </c>
      <c r="C1279" s="29" t="str">
        <f>R1279&amp;"_BW"&amp;TEXT(O1279-N1279,"000.00")&amp;"_U"&amp;VLOOKUP(R1279&amp;"-"&amp;S1279,通道清单!C:L,5,FALSE)&amp;LEFT("_____",5-LEN(VLOOKUP(R1279&amp;"-"&amp;S1279,通道清单!C:L,4,FALSE)))&amp;VLOOKUP(R1279&amp;"-"&amp;S1279,通道清单!C:L,4,FALSE)&amp;"_S"&amp;TEXT(N1279,"00000.00")&amp;"_E"&amp;TEXT(O1279,"00000.00")&amp;"_D"&amp;VLOOKUP(R1279&amp;"-"&amp;T1279,通道清单!C:L,5,FALSE)&amp;LEFT("_____",5-LEN(VLOOKUP(R1279&amp;"-"&amp;T1279,通道清单!C:L,4,FALSE)))&amp;VLOOKUP(R1279&amp;"-"&amp;T1279,通道清单!C:L,4,FALSE)&amp;"_S"&amp;TEXT(P1279,"00000.00")&amp;"_E"&amp;TEXT(Q1279,"00000.00")</f>
        <v>CS26_BW032.00_UL____Y_S29378.00_E29410.00_DR____W_S17818.00_E17850.00</v>
      </c>
      <c r="D1279" s="29"/>
      <c r="E1279" s="29"/>
      <c r="F1279" s="29"/>
      <c r="G1279" s="29" t="s">
        <v>9234</v>
      </c>
      <c r="H1279" s="29">
        <f>VLOOKUP(G1279,开关状态表!B:I,7,FALSE)</f>
        <v>1</v>
      </c>
      <c r="I1279" s="29">
        <v>118</v>
      </c>
      <c r="J1279" s="161">
        <v>32</v>
      </c>
      <c r="K1279" s="29" t="s">
        <v>8732</v>
      </c>
      <c r="L1279" s="29"/>
      <c r="M1279" s="158" t="s">
        <v>8871</v>
      </c>
      <c r="N1279" s="156">
        <f t="shared" si="160"/>
        <v>29378</v>
      </c>
      <c r="O1279" s="156">
        <f t="shared" si="161"/>
        <v>29410</v>
      </c>
      <c r="P1279" s="156">
        <f t="shared" si="162"/>
        <v>17818</v>
      </c>
      <c r="Q1279" s="156">
        <f t="shared" si="163"/>
        <v>17850</v>
      </c>
      <c r="R1279" s="29" t="str">
        <f>VLOOKUP(VLOOKUP(G1279,开关状态表!B:H,2,FALSE),矩阵信息表!B:H,2,FALSE)</f>
        <v>CS26</v>
      </c>
      <c r="S1279" s="29" t="str">
        <f>VLOOKUP(G1279,开关状态表!B:H,5,FALSE)</f>
        <v>RY21L</v>
      </c>
      <c r="T1279" s="29" t="str">
        <f>VLOOKUP(G1279,开关状态表!B:H,6,FALSE)</f>
        <v>TW21R</v>
      </c>
      <c r="U1279" s="29">
        <f>VLOOKUP(R1279&amp;"-"&amp;S1279,通道清单!C:L,8,FALSE)</f>
        <v>150</v>
      </c>
      <c r="V1279" s="29">
        <f>VLOOKUP(R1279&amp;"-"&amp;S1279,通道清单!C:L,9,FALSE)</f>
        <v>29260</v>
      </c>
      <c r="W1279" s="29">
        <f>VLOOKUP(R1279&amp;"-"&amp;S1279,通道清单!C:L,10,FALSE)</f>
        <v>29410</v>
      </c>
      <c r="X1279" s="29">
        <f>VLOOKUP(R1279&amp;"-"&amp;T1279,通道清单!C:L,9,FALSE)</f>
        <v>17700</v>
      </c>
      <c r="Y1279" s="29">
        <f>VLOOKUP(R1279&amp;"-"&amp;T1279,通道清单!C:L,10,FALSE)</f>
        <v>17850</v>
      </c>
    </row>
    <row r="1280" ht="15" hidden="1" spans="1:25">
      <c r="A1280" s="29">
        <f t="shared" si="164"/>
        <v>1279</v>
      </c>
      <c r="B1280" s="29" t="str">
        <f t="shared" si="159"/>
        <v>CS26-1-8-[9][9]-OFF91.6-BW26.4</v>
      </c>
      <c r="C1280" s="29" t="str">
        <f>R1280&amp;"_BW"&amp;TEXT(O1280-N1280,"000.00")&amp;"_U"&amp;VLOOKUP(R1280&amp;"-"&amp;S1280,通道清单!C:L,5,FALSE)&amp;LEFT("_____",5-LEN(VLOOKUP(R1280&amp;"-"&amp;S1280,通道清单!C:L,4,FALSE)))&amp;VLOOKUP(R1280&amp;"-"&amp;S1280,通道清单!C:L,4,FALSE)&amp;"_S"&amp;TEXT(N1280,"00000.00")&amp;"_E"&amp;TEXT(O1280,"00000.00")&amp;"_D"&amp;VLOOKUP(R1280&amp;"-"&amp;T1280,通道清单!C:L,5,FALSE)&amp;LEFT("_____",5-LEN(VLOOKUP(R1280&amp;"-"&amp;T1280,通道清单!C:L,4,FALSE)))&amp;VLOOKUP(R1280&amp;"-"&amp;T1280,通道清单!C:L,4,FALSE)&amp;"_S"&amp;TEXT(P1280,"00000.00")&amp;"_E"&amp;TEXT(Q1280,"00000.00")</f>
        <v>CS26_BW026.40_UL____Y_S29351.60_E29378.00_DR____W_S17791.60_E17818.00</v>
      </c>
      <c r="D1280" s="29"/>
      <c r="E1280" s="29"/>
      <c r="F1280" s="29"/>
      <c r="G1280" s="29" t="s">
        <v>9234</v>
      </c>
      <c r="H1280" s="29">
        <f>VLOOKUP(G1280,开关状态表!B:I,7,FALSE)</f>
        <v>1</v>
      </c>
      <c r="I1280" s="29">
        <v>91.6</v>
      </c>
      <c r="J1280" s="161">
        <v>26.4</v>
      </c>
      <c r="K1280" s="29" t="s">
        <v>8732</v>
      </c>
      <c r="L1280" s="29"/>
      <c r="M1280" s="158" t="s">
        <v>8871</v>
      </c>
      <c r="N1280" s="156">
        <f t="shared" si="160"/>
        <v>29351.6</v>
      </c>
      <c r="O1280" s="156">
        <f t="shared" si="161"/>
        <v>29378</v>
      </c>
      <c r="P1280" s="156">
        <f t="shared" si="162"/>
        <v>17791.6</v>
      </c>
      <c r="Q1280" s="156">
        <f t="shared" si="163"/>
        <v>17818</v>
      </c>
      <c r="R1280" s="29" t="str">
        <f>VLOOKUP(VLOOKUP(G1280,开关状态表!B:H,2,FALSE),矩阵信息表!B:H,2,FALSE)</f>
        <v>CS26</v>
      </c>
      <c r="S1280" s="29" t="str">
        <f>VLOOKUP(G1280,开关状态表!B:H,5,FALSE)</f>
        <v>RY21L</v>
      </c>
      <c r="T1280" s="29" t="str">
        <f>VLOOKUP(G1280,开关状态表!B:H,6,FALSE)</f>
        <v>TW21R</v>
      </c>
      <c r="U1280" s="29">
        <f>VLOOKUP(R1280&amp;"-"&amp;S1280,通道清单!C:L,8,FALSE)</f>
        <v>150</v>
      </c>
      <c r="V1280" s="29">
        <f>VLOOKUP(R1280&amp;"-"&amp;S1280,通道清单!C:L,9,FALSE)</f>
        <v>29260</v>
      </c>
      <c r="W1280" s="29">
        <f>VLOOKUP(R1280&amp;"-"&amp;S1280,通道清单!C:L,10,FALSE)</f>
        <v>29410</v>
      </c>
      <c r="X1280" s="29">
        <f>VLOOKUP(R1280&amp;"-"&amp;T1280,通道清单!C:L,9,FALSE)</f>
        <v>17700</v>
      </c>
      <c r="Y1280" s="29">
        <f>VLOOKUP(R1280&amp;"-"&amp;T1280,通道清单!C:L,10,FALSE)</f>
        <v>17850</v>
      </c>
    </row>
    <row r="1281" ht="15" hidden="1" spans="1:25">
      <c r="A1281" s="29">
        <f t="shared" si="164"/>
        <v>1280</v>
      </c>
      <c r="B1281" s="29" t="str">
        <f t="shared" si="159"/>
        <v>CS26-1-8-[2][2]-OFF0-BW22</v>
      </c>
      <c r="C1281" s="29" t="str">
        <f>R1281&amp;"_BW"&amp;TEXT(O1281-N1281,"000.00")&amp;"_U"&amp;VLOOKUP(R1281&amp;"-"&amp;S1281,通道清单!C:L,5,FALSE)&amp;LEFT("_____",5-LEN(VLOOKUP(R1281&amp;"-"&amp;S1281,通道清单!C:L,4,FALSE)))&amp;VLOOKUP(R1281&amp;"-"&amp;S1281,通道清单!C:L,4,FALSE)&amp;"_S"&amp;TEXT(N1281,"00000.00")&amp;"_E"&amp;TEXT(O1281,"00000.00")&amp;"_D"&amp;VLOOKUP(R1281&amp;"-"&amp;T1281,通道清单!C:L,5,FALSE)&amp;LEFT("_____",5-LEN(VLOOKUP(R1281&amp;"-"&amp;T1281,通道清单!C:L,4,FALSE)))&amp;VLOOKUP(R1281&amp;"-"&amp;T1281,通道清单!C:L,4,FALSE)&amp;"_S"&amp;TEXT(P1281,"00000.00")&amp;"_E"&amp;TEXT(Q1281,"00000.00")</f>
        <v>CS26_BW022.00_UL____Y_S29260.00_E29282.00_DL____W_S17700.00_E17722.00</v>
      </c>
      <c r="D1281" s="29"/>
      <c r="E1281" s="29"/>
      <c r="F1281" s="29"/>
      <c r="G1281" s="29" t="s">
        <v>9235</v>
      </c>
      <c r="H1281" s="29">
        <f>VLOOKUP(G1281,开关状态表!B:I,7,FALSE)</f>
        <v>1</v>
      </c>
      <c r="I1281" s="29">
        <v>0</v>
      </c>
      <c r="J1281" s="161">
        <v>22</v>
      </c>
      <c r="K1281" s="29" t="s">
        <v>8732</v>
      </c>
      <c r="L1281" s="29"/>
      <c r="M1281" s="158" t="s">
        <v>9050</v>
      </c>
      <c r="N1281" s="156">
        <f t="shared" si="160"/>
        <v>29260</v>
      </c>
      <c r="O1281" s="156">
        <f t="shared" si="161"/>
        <v>29282</v>
      </c>
      <c r="P1281" s="156">
        <f t="shared" si="162"/>
        <v>17700</v>
      </c>
      <c r="Q1281" s="156">
        <f t="shared" si="163"/>
        <v>17722</v>
      </c>
      <c r="R1281" s="29" t="str">
        <f>VLOOKUP(VLOOKUP(G1281,开关状态表!B:H,2,FALSE),矩阵信息表!B:H,2,FALSE)</f>
        <v>CS26</v>
      </c>
      <c r="S1281" s="29" t="str">
        <f>VLOOKUP(G1281,开关状态表!B:H,5,FALSE)</f>
        <v>RY23L</v>
      </c>
      <c r="T1281" s="29" t="str">
        <f>VLOOKUP(G1281,开关状态表!B:H,6,FALSE)</f>
        <v>TW23L</v>
      </c>
      <c r="U1281" s="29">
        <f>VLOOKUP(R1281&amp;"-"&amp;S1281,通道清单!C:L,8,FALSE)</f>
        <v>150</v>
      </c>
      <c r="V1281" s="29">
        <f>VLOOKUP(R1281&amp;"-"&amp;S1281,通道清单!C:L,9,FALSE)</f>
        <v>29260</v>
      </c>
      <c r="W1281" s="29">
        <f>VLOOKUP(R1281&amp;"-"&amp;S1281,通道清单!C:L,10,FALSE)</f>
        <v>29410</v>
      </c>
      <c r="X1281" s="29">
        <f>VLOOKUP(R1281&amp;"-"&amp;T1281,通道清单!C:L,9,FALSE)</f>
        <v>17700</v>
      </c>
      <c r="Y1281" s="29">
        <f>VLOOKUP(R1281&amp;"-"&amp;T1281,通道清单!C:L,10,FALSE)</f>
        <v>17850</v>
      </c>
    </row>
    <row r="1282" ht="15" hidden="1" spans="1:25">
      <c r="A1282" s="29">
        <f t="shared" si="164"/>
        <v>1281</v>
      </c>
      <c r="B1282" s="29" t="str">
        <f t="shared" si="159"/>
        <v>CS26-1-8-[2][2]-OFF118-BW32</v>
      </c>
      <c r="C1282" s="29" t="str">
        <f>R1282&amp;"_BW"&amp;TEXT(O1282-N1282,"000.00")&amp;"_U"&amp;VLOOKUP(R1282&amp;"-"&amp;S1282,通道清单!C:L,5,FALSE)&amp;LEFT("_____",5-LEN(VLOOKUP(R1282&amp;"-"&amp;S1282,通道清单!C:L,4,FALSE)))&amp;VLOOKUP(R1282&amp;"-"&amp;S1282,通道清单!C:L,4,FALSE)&amp;"_S"&amp;TEXT(N1282,"00000.00")&amp;"_E"&amp;TEXT(O1282,"00000.00")&amp;"_D"&amp;VLOOKUP(R1282&amp;"-"&amp;T1282,通道清单!C:L,5,FALSE)&amp;LEFT("_____",5-LEN(VLOOKUP(R1282&amp;"-"&amp;T1282,通道清单!C:L,4,FALSE)))&amp;VLOOKUP(R1282&amp;"-"&amp;T1282,通道清单!C:L,4,FALSE)&amp;"_S"&amp;TEXT(P1282,"00000.00")&amp;"_E"&amp;TEXT(Q1282,"00000.00")</f>
        <v>CS26_BW032.00_UL____Y_S29378.00_E29410.00_DL____W_S17818.00_E17850.00</v>
      </c>
      <c r="D1282" s="29"/>
      <c r="E1282" s="29"/>
      <c r="F1282" s="29"/>
      <c r="G1282" s="29" t="s">
        <v>9235</v>
      </c>
      <c r="H1282" s="29">
        <f>VLOOKUP(G1282,开关状态表!B:I,7,FALSE)</f>
        <v>1</v>
      </c>
      <c r="I1282" s="29">
        <v>118</v>
      </c>
      <c r="J1282" s="161">
        <v>32</v>
      </c>
      <c r="K1282" s="29" t="s">
        <v>8732</v>
      </c>
      <c r="L1282" s="29"/>
      <c r="M1282" s="158" t="s">
        <v>8871</v>
      </c>
      <c r="N1282" s="156">
        <f t="shared" si="160"/>
        <v>29378</v>
      </c>
      <c r="O1282" s="156">
        <f t="shared" si="161"/>
        <v>29410</v>
      </c>
      <c r="P1282" s="156">
        <f t="shared" si="162"/>
        <v>17818</v>
      </c>
      <c r="Q1282" s="156">
        <f t="shared" si="163"/>
        <v>17850</v>
      </c>
      <c r="R1282" s="29" t="str">
        <f>VLOOKUP(VLOOKUP(G1282,开关状态表!B:H,2,FALSE),矩阵信息表!B:H,2,FALSE)</f>
        <v>CS26</v>
      </c>
      <c r="S1282" s="29" t="str">
        <f>VLOOKUP(G1282,开关状态表!B:H,5,FALSE)</f>
        <v>RY23L</v>
      </c>
      <c r="T1282" s="29" t="str">
        <f>VLOOKUP(G1282,开关状态表!B:H,6,FALSE)</f>
        <v>TW23L</v>
      </c>
      <c r="U1282" s="29">
        <f>VLOOKUP(R1282&amp;"-"&amp;S1282,通道清单!C:L,8,FALSE)</f>
        <v>150</v>
      </c>
      <c r="V1282" s="29">
        <f>VLOOKUP(R1282&amp;"-"&amp;S1282,通道清单!C:L,9,FALSE)</f>
        <v>29260</v>
      </c>
      <c r="W1282" s="29">
        <f>VLOOKUP(R1282&amp;"-"&amp;S1282,通道清单!C:L,10,FALSE)</f>
        <v>29410</v>
      </c>
      <c r="X1282" s="29">
        <f>VLOOKUP(R1282&amp;"-"&amp;T1282,通道清单!C:L,9,FALSE)</f>
        <v>17700</v>
      </c>
      <c r="Y1282" s="29">
        <f>VLOOKUP(R1282&amp;"-"&amp;T1282,通道清单!C:L,10,FALSE)</f>
        <v>17850</v>
      </c>
    </row>
    <row r="1283" ht="15" hidden="1" spans="1:25">
      <c r="A1283" s="29">
        <f t="shared" si="164"/>
        <v>1282</v>
      </c>
      <c r="B1283" s="29" t="str">
        <f t="shared" si="159"/>
        <v>CS26-1-8-[2][2]-OFF91.6-BW26.4</v>
      </c>
      <c r="C1283" s="29" t="str">
        <f>R1283&amp;"_BW"&amp;TEXT(O1283-N1283,"000.00")&amp;"_U"&amp;VLOOKUP(R1283&amp;"-"&amp;S1283,通道清单!C:L,5,FALSE)&amp;LEFT("_____",5-LEN(VLOOKUP(R1283&amp;"-"&amp;S1283,通道清单!C:L,4,FALSE)))&amp;VLOOKUP(R1283&amp;"-"&amp;S1283,通道清单!C:L,4,FALSE)&amp;"_S"&amp;TEXT(N1283,"00000.00")&amp;"_E"&amp;TEXT(O1283,"00000.00")&amp;"_D"&amp;VLOOKUP(R1283&amp;"-"&amp;T1283,通道清单!C:L,5,FALSE)&amp;LEFT("_____",5-LEN(VLOOKUP(R1283&amp;"-"&amp;T1283,通道清单!C:L,4,FALSE)))&amp;VLOOKUP(R1283&amp;"-"&amp;T1283,通道清单!C:L,4,FALSE)&amp;"_S"&amp;TEXT(P1283,"00000.00")&amp;"_E"&amp;TEXT(Q1283,"00000.00")</f>
        <v>CS26_BW026.40_UL____Y_S29351.60_E29378.00_DL____W_S17791.60_E17818.00</v>
      </c>
      <c r="D1283" s="29"/>
      <c r="E1283" s="29"/>
      <c r="F1283" s="29"/>
      <c r="G1283" s="29" t="s">
        <v>9235</v>
      </c>
      <c r="H1283" s="29">
        <f>VLOOKUP(G1283,开关状态表!B:I,7,FALSE)</f>
        <v>1</v>
      </c>
      <c r="I1283" s="29">
        <v>91.6</v>
      </c>
      <c r="J1283" s="161">
        <v>26.4</v>
      </c>
      <c r="K1283" s="29" t="s">
        <v>8732</v>
      </c>
      <c r="L1283" s="29"/>
      <c r="M1283" s="158" t="s">
        <v>8871</v>
      </c>
      <c r="N1283" s="156">
        <f t="shared" si="160"/>
        <v>29351.6</v>
      </c>
      <c r="O1283" s="156">
        <f t="shared" si="161"/>
        <v>29378</v>
      </c>
      <c r="P1283" s="156">
        <f t="shared" si="162"/>
        <v>17791.6</v>
      </c>
      <c r="Q1283" s="156">
        <f t="shared" si="163"/>
        <v>17818</v>
      </c>
      <c r="R1283" s="29" t="str">
        <f>VLOOKUP(VLOOKUP(G1283,开关状态表!B:H,2,FALSE),矩阵信息表!B:H,2,FALSE)</f>
        <v>CS26</v>
      </c>
      <c r="S1283" s="29" t="str">
        <f>VLOOKUP(G1283,开关状态表!B:H,5,FALSE)</f>
        <v>RY23L</v>
      </c>
      <c r="T1283" s="29" t="str">
        <f>VLOOKUP(G1283,开关状态表!B:H,6,FALSE)</f>
        <v>TW23L</v>
      </c>
      <c r="U1283" s="29">
        <f>VLOOKUP(R1283&amp;"-"&amp;S1283,通道清单!C:L,8,FALSE)</f>
        <v>150</v>
      </c>
      <c r="V1283" s="29">
        <f>VLOOKUP(R1283&amp;"-"&amp;S1283,通道清单!C:L,9,FALSE)</f>
        <v>29260</v>
      </c>
      <c r="W1283" s="29">
        <f>VLOOKUP(R1283&amp;"-"&amp;S1283,通道清单!C:L,10,FALSE)</f>
        <v>29410</v>
      </c>
      <c r="X1283" s="29">
        <f>VLOOKUP(R1283&amp;"-"&amp;T1283,通道清单!C:L,9,FALSE)</f>
        <v>17700</v>
      </c>
      <c r="Y1283" s="29">
        <f>VLOOKUP(R1283&amp;"-"&amp;T1283,通道清单!C:L,10,FALSE)</f>
        <v>17850</v>
      </c>
    </row>
    <row r="1284" ht="15" hidden="1" spans="1:25">
      <c r="A1284" s="29">
        <f t="shared" si="164"/>
        <v>1283</v>
      </c>
      <c r="B1284" s="29" t="str">
        <f t="shared" si="159"/>
        <v>CS26-1-8-[3][3]-OFF0-BW22</v>
      </c>
      <c r="C1284" s="29" t="str">
        <f>R1284&amp;"_BW"&amp;TEXT(O1284-N1284,"000.00")&amp;"_U"&amp;VLOOKUP(R1284&amp;"-"&amp;S1284,通道清单!C:L,5,FALSE)&amp;LEFT("_____",5-LEN(VLOOKUP(R1284&amp;"-"&amp;S1284,通道清单!C:L,4,FALSE)))&amp;VLOOKUP(R1284&amp;"-"&amp;S1284,通道清单!C:L,4,FALSE)&amp;"_S"&amp;TEXT(N1284,"00000.00")&amp;"_E"&amp;TEXT(O1284,"00000.00")&amp;"_D"&amp;VLOOKUP(R1284&amp;"-"&amp;T1284,通道清单!C:L,5,FALSE)&amp;LEFT("_____",5-LEN(VLOOKUP(R1284&amp;"-"&amp;T1284,通道清单!C:L,4,FALSE)))&amp;VLOOKUP(R1284&amp;"-"&amp;T1284,通道清单!C:L,4,FALSE)&amp;"_S"&amp;TEXT(P1284,"00000.00")&amp;"_E"&amp;TEXT(Q1284,"00000.00")</f>
        <v>CS26_BW022.00_UR____Y_S29260.00_E29282.00_DL____W_S18450.00_E18472.00</v>
      </c>
      <c r="D1284" s="29"/>
      <c r="E1284" s="29"/>
      <c r="F1284" s="29"/>
      <c r="G1284" s="29" t="s">
        <v>9236</v>
      </c>
      <c r="H1284" s="29">
        <f>VLOOKUP(G1284,开关状态表!B:I,7,FALSE)</f>
        <v>1</v>
      </c>
      <c r="I1284" s="29">
        <v>0</v>
      </c>
      <c r="J1284" s="161">
        <v>22</v>
      </c>
      <c r="K1284" s="29" t="s">
        <v>8732</v>
      </c>
      <c r="L1284" s="29"/>
      <c r="M1284" s="158" t="s">
        <v>9050</v>
      </c>
      <c r="N1284" s="156">
        <f t="shared" si="160"/>
        <v>29260</v>
      </c>
      <c r="O1284" s="156">
        <f t="shared" si="161"/>
        <v>29282</v>
      </c>
      <c r="P1284" s="156">
        <f t="shared" si="162"/>
        <v>18450</v>
      </c>
      <c r="Q1284" s="156">
        <f t="shared" si="163"/>
        <v>18472</v>
      </c>
      <c r="R1284" s="29" t="str">
        <f>VLOOKUP(VLOOKUP(G1284,开关状态表!B:H,2,FALSE),矩阵信息表!B:H,2,FALSE)</f>
        <v>CS26</v>
      </c>
      <c r="S1284" s="29" t="str">
        <f>VLOOKUP(G1284,开关状态表!B:H,5,FALSE)</f>
        <v>RY28R</v>
      </c>
      <c r="T1284" s="29" t="str">
        <f>VLOOKUP(G1284,开关状态表!B:H,6,FALSE)</f>
        <v>TW28L</v>
      </c>
      <c r="U1284" s="29">
        <f>VLOOKUP(R1284&amp;"-"&amp;S1284,通道清单!C:L,8,FALSE)</f>
        <v>150</v>
      </c>
      <c r="V1284" s="29">
        <f>VLOOKUP(R1284&amp;"-"&amp;S1284,通道清单!C:L,9,FALSE)</f>
        <v>29260</v>
      </c>
      <c r="W1284" s="29">
        <f>VLOOKUP(R1284&amp;"-"&amp;S1284,通道清单!C:L,10,FALSE)</f>
        <v>29410</v>
      </c>
      <c r="X1284" s="29">
        <f>VLOOKUP(R1284&amp;"-"&amp;T1284,通道清单!C:L,9,FALSE)</f>
        <v>18450</v>
      </c>
      <c r="Y1284" s="29">
        <f>VLOOKUP(R1284&amp;"-"&amp;T1284,通道清单!C:L,10,FALSE)</f>
        <v>18600</v>
      </c>
    </row>
    <row r="1285" ht="15" hidden="1" spans="1:25">
      <c r="A1285" s="29">
        <f t="shared" si="164"/>
        <v>1284</v>
      </c>
      <c r="B1285" s="29" t="str">
        <f t="shared" si="159"/>
        <v>CS26-1-8-[3][3]-OFF118-BW32</v>
      </c>
      <c r="C1285" s="29" t="str">
        <f>R1285&amp;"_BW"&amp;TEXT(O1285-N1285,"000.00")&amp;"_U"&amp;VLOOKUP(R1285&amp;"-"&amp;S1285,通道清单!C:L,5,FALSE)&amp;LEFT("_____",5-LEN(VLOOKUP(R1285&amp;"-"&amp;S1285,通道清单!C:L,4,FALSE)))&amp;VLOOKUP(R1285&amp;"-"&amp;S1285,通道清单!C:L,4,FALSE)&amp;"_S"&amp;TEXT(N1285,"00000.00")&amp;"_E"&amp;TEXT(O1285,"00000.00")&amp;"_D"&amp;VLOOKUP(R1285&amp;"-"&amp;T1285,通道清单!C:L,5,FALSE)&amp;LEFT("_____",5-LEN(VLOOKUP(R1285&amp;"-"&amp;T1285,通道清单!C:L,4,FALSE)))&amp;VLOOKUP(R1285&amp;"-"&amp;T1285,通道清单!C:L,4,FALSE)&amp;"_S"&amp;TEXT(P1285,"00000.00")&amp;"_E"&amp;TEXT(Q1285,"00000.00")</f>
        <v>CS26_BW032.00_UR____Y_S29378.00_E29410.00_DL____W_S18568.00_E18600.00</v>
      </c>
      <c r="D1285" s="29"/>
      <c r="E1285" s="29"/>
      <c r="F1285" s="29"/>
      <c r="G1285" s="29" t="s">
        <v>9236</v>
      </c>
      <c r="H1285" s="29">
        <f>VLOOKUP(G1285,开关状态表!B:I,7,FALSE)</f>
        <v>1</v>
      </c>
      <c r="I1285" s="29">
        <v>118</v>
      </c>
      <c r="J1285" s="161">
        <v>32</v>
      </c>
      <c r="K1285" s="29" t="s">
        <v>8732</v>
      </c>
      <c r="L1285" s="29"/>
      <c r="M1285" s="158" t="s">
        <v>8871</v>
      </c>
      <c r="N1285" s="156">
        <f t="shared" si="160"/>
        <v>29378</v>
      </c>
      <c r="O1285" s="156">
        <f t="shared" si="161"/>
        <v>29410</v>
      </c>
      <c r="P1285" s="156">
        <f t="shared" si="162"/>
        <v>18568</v>
      </c>
      <c r="Q1285" s="156">
        <f t="shared" si="163"/>
        <v>18600</v>
      </c>
      <c r="R1285" s="29" t="str">
        <f>VLOOKUP(VLOOKUP(G1285,开关状态表!B:H,2,FALSE),矩阵信息表!B:H,2,FALSE)</f>
        <v>CS26</v>
      </c>
      <c r="S1285" s="29" t="str">
        <f>VLOOKUP(G1285,开关状态表!B:H,5,FALSE)</f>
        <v>RY28R</v>
      </c>
      <c r="T1285" s="29" t="str">
        <f>VLOOKUP(G1285,开关状态表!B:H,6,FALSE)</f>
        <v>TW28L</v>
      </c>
      <c r="U1285" s="29">
        <f>VLOOKUP(R1285&amp;"-"&amp;S1285,通道清单!C:L,8,FALSE)</f>
        <v>150</v>
      </c>
      <c r="V1285" s="29">
        <f>VLOOKUP(R1285&amp;"-"&amp;S1285,通道清单!C:L,9,FALSE)</f>
        <v>29260</v>
      </c>
      <c r="W1285" s="29">
        <f>VLOOKUP(R1285&amp;"-"&amp;S1285,通道清单!C:L,10,FALSE)</f>
        <v>29410</v>
      </c>
      <c r="X1285" s="29">
        <f>VLOOKUP(R1285&amp;"-"&amp;T1285,通道清单!C:L,9,FALSE)</f>
        <v>18450</v>
      </c>
      <c r="Y1285" s="29">
        <f>VLOOKUP(R1285&amp;"-"&amp;T1285,通道清单!C:L,10,FALSE)</f>
        <v>18600</v>
      </c>
    </row>
    <row r="1286" ht="15" hidden="1" spans="1:25">
      <c r="A1286" s="29">
        <f t="shared" si="164"/>
        <v>1285</v>
      </c>
      <c r="B1286" s="29" t="str">
        <f t="shared" si="159"/>
        <v>CS26-1-8-[3][3]-OFF91.6-BW26.4</v>
      </c>
      <c r="C1286" s="29" t="str">
        <f>R1286&amp;"_BW"&amp;TEXT(O1286-N1286,"000.00")&amp;"_U"&amp;VLOOKUP(R1286&amp;"-"&amp;S1286,通道清单!C:L,5,FALSE)&amp;LEFT("_____",5-LEN(VLOOKUP(R1286&amp;"-"&amp;S1286,通道清单!C:L,4,FALSE)))&amp;VLOOKUP(R1286&amp;"-"&amp;S1286,通道清单!C:L,4,FALSE)&amp;"_S"&amp;TEXT(N1286,"00000.00")&amp;"_E"&amp;TEXT(O1286,"00000.00")&amp;"_D"&amp;VLOOKUP(R1286&amp;"-"&amp;T1286,通道清单!C:L,5,FALSE)&amp;LEFT("_____",5-LEN(VLOOKUP(R1286&amp;"-"&amp;T1286,通道清单!C:L,4,FALSE)))&amp;VLOOKUP(R1286&amp;"-"&amp;T1286,通道清单!C:L,4,FALSE)&amp;"_S"&amp;TEXT(P1286,"00000.00")&amp;"_E"&amp;TEXT(Q1286,"00000.00")</f>
        <v>CS26_BW026.40_UR____Y_S29351.60_E29378.00_DL____W_S18541.60_E18568.00</v>
      </c>
      <c r="D1286" s="29"/>
      <c r="E1286" s="29"/>
      <c r="F1286" s="29"/>
      <c r="G1286" s="29" t="s">
        <v>9236</v>
      </c>
      <c r="H1286" s="29">
        <f>VLOOKUP(G1286,开关状态表!B:I,7,FALSE)</f>
        <v>1</v>
      </c>
      <c r="I1286" s="29">
        <v>91.6</v>
      </c>
      <c r="J1286" s="161">
        <v>26.4</v>
      </c>
      <c r="K1286" s="29" t="s">
        <v>8732</v>
      </c>
      <c r="L1286" s="29"/>
      <c r="M1286" s="158" t="s">
        <v>8871</v>
      </c>
      <c r="N1286" s="156">
        <f t="shared" si="160"/>
        <v>29351.6</v>
      </c>
      <c r="O1286" s="156">
        <f t="shared" si="161"/>
        <v>29378</v>
      </c>
      <c r="P1286" s="156">
        <f t="shared" si="162"/>
        <v>18541.6</v>
      </c>
      <c r="Q1286" s="156">
        <f t="shared" si="163"/>
        <v>18568</v>
      </c>
      <c r="R1286" s="29" t="str">
        <f>VLOOKUP(VLOOKUP(G1286,开关状态表!B:H,2,FALSE),矩阵信息表!B:H,2,FALSE)</f>
        <v>CS26</v>
      </c>
      <c r="S1286" s="29" t="str">
        <f>VLOOKUP(G1286,开关状态表!B:H,5,FALSE)</f>
        <v>RY28R</v>
      </c>
      <c r="T1286" s="29" t="str">
        <f>VLOOKUP(G1286,开关状态表!B:H,6,FALSE)</f>
        <v>TW28L</v>
      </c>
      <c r="U1286" s="29">
        <f>VLOOKUP(R1286&amp;"-"&amp;S1286,通道清单!C:L,8,FALSE)</f>
        <v>150</v>
      </c>
      <c r="V1286" s="29">
        <f>VLOOKUP(R1286&amp;"-"&amp;S1286,通道清单!C:L,9,FALSE)</f>
        <v>29260</v>
      </c>
      <c r="W1286" s="29">
        <f>VLOOKUP(R1286&amp;"-"&amp;S1286,通道清单!C:L,10,FALSE)</f>
        <v>29410</v>
      </c>
      <c r="X1286" s="29">
        <f>VLOOKUP(R1286&amp;"-"&amp;T1286,通道清单!C:L,9,FALSE)</f>
        <v>18450</v>
      </c>
      <c r="Y1286" s="29">
        <f>VLOOKUP(R1286&amp;"-"&amp;T1286,通道清单!C:L,10,FALSE)</f>
        <v>18600</v>
      </c>
    </row>
    <row r="1287" ht="15" hidden="1" spans="1:25">
      <c r="A1287" s="29">
        <f t="shared" si="164"/>
        <v>1286</v>
      </c>
      <c r="B1287" s="29" t="str">
        <f t="shared" si="159"/>
        <v>CS26-1-8-[4][4]-OFF0-BW22</v>
      </c>
      <c r="C1287" s="29" t="str">
        <f>R1287&amp;"_BW"&amp;TEXT(O1287-N1287,"000.00")&amp;"_U"&amp;VLOOKUP(R1287&amp;"-"&amp;S1287,通道清单!C:L,5,FALSE)&amp;LEFT("_____",5-LEN(VLOOKUP(R1287&amp;"-"&amp;S1287,通道清单!C:L,4,FALSE)))&amp;VLOOKUP(R1287&amp;"-"&amp;S1287,通道清单!C:L,4,FALSE)&amp;"_S"&amp;TEXT(N1287,"00000.00")&amp;"_E"&amp;TEXT(O1287,"00000.00")&amp;"_D"&amp;VLOOKUP(R1287&amp;"-"&amp;T1287,通道清单!C:L,5,FALSE)&amp;LEFT("_____",5-LEN(VLOOKUP(R1287&amp;"-"&amp;T1287,通道清单!C:L,4,FALSE)))&amp;VLOOKUP(R1287&amp;"-"&amp;T1287,通道清单!C:L,4,FALSE)&amp;"_S"&amp;TEXT(P1287,"00000.00")&amp;"_E"&amp;TEXT(Q1287,"00000.00")</f>
        <v>CS26_BW022.00_UR____Y_S29530.00_E29552.00_DL____W_S17970.00_E17992.00</v>
      </c>
      <c r="D1287" s="29"/>
      <c r="E1287" s="29"/>
      <c r="F1287" s="29"/>
      <c r="G1287" s="29" t="s">
        <v>9237</v>
      </c>
      <c r="H1287" s="29">
        <f>VLOOKUP(G1287,开关状态表!B:I,7,FALSE)</f>
        <v>1</v>
      </c>
      <c r="I1287" s="29">
        <v>0</v>
      </c>
      <c r="J1287" s="161">
        <v>22</v>
      </c>
      <c r="K1287" s="29" t="s">
        <v>8732</v>
      </c>
      <c r="L1287" s="29"/>
      <c r="M1287" s="158" t="s">
        <v>9050</v>
      </c>
      <c r="N1287" s="156">
        <f t="shared" si="160"/>
        <v>29530</v>
      </c>
      <c r="O1287" s="156">
        <f t="shared" si="161"/>
        <v>29552</v>
      </c>
      <c r="P1287" s="156">
        <f t="shared" si="162"/>
        <v>17970</v>
      </c>
      <c r="Q1287" s="156">
        <f t="shared" si="163"/>
        <v>17992</v>
      </c>
      <c r="R1287" s="29" t="str">
        <f>VLOOKUP(VLOOKUP(G1287,开关状态表!B:H,2,FALSE),矩阵信息表!B:H,2,FALSE)</f>
        <v>CS26</v>
      </c>
      <c r="S1287" s="29" t="str">
        <f>VLOOKUP(G1287,开关状态表!B:H,5,FALSE)</f>
        <v>RY30R</v>
      </c>
      <c r="T1287" s="29" t="str">
        <f>VLOOKUP(G1287,开关状态表!B:H,6,FALSE)</f>
        <v>TW30L</v>
      </c>
      <c r="U1287" s="29">
        <f>VLOOKUP(R1287&amp;"-"&amp;S1287,通道清单!C:L,8,FALSE)</f>
        <v>220</v>
      </c>
      <c r="V1287" s="29">
        <f>VLOOKUP(R1287&amp;"-"&amp;S1287,通道清单!C:L,9,FALSE)</f>
        <v>29530</v>
      </c>
      <c r="W1287" s="29">
        <f>VLOOKUP(R1287&amp;"-"&amp;S1287,通道清单!C:L,10,FALSE)</f>
        <v>29750</v>
      </c>
      <c r="X1287" s="29">
        <f>VLOOKUP(R1287&amp;"-"&amp;T1287,通道清单!C:L,9,FALSE)</f>
        <v>17970</v>
      </c>
      <c r="Y1287" s="29">
        <f>VLOOKUP(R1287&amp;"-"&amp;T1287,通道清单!C:L,10,FALSE)</f>
        <v>18190</v>
      </c>
    </row>
    <row r="1288" ht="15" hidden="1" spans="1:25">
      <c r="A1288" s="29">
        <f t="shared" si="164"/>
        <v>1287</v>
      </c>
      <c r="B1288" s="29" t="str">
        <f t="shared" si="159"/>
        <v>CS26-1-8-[4][4]-OFF188-BW32</v>
      </c>
      <c r="C1288" s="29" t="str">
        <f>R1288&amp;"_BW"&amp;TEXT(O1288-N1288,"000.00")&amp;"_U"&amp;VLOOKUP(R1288&amp;"-"&amp;S1288,通道清单!C:L,5,FALSE)&amp;LEFT("_____",5-LEN(VLOOKUP(R1288&amp;"-"&amp;S1288,通道清单!C:L,4,FALSE)))&amp;VLOOKUP(R1288&amp;"-"&amp;S1288,通道清单!C:L,4,FALSE)&amp;"_S"&amp;TEXT(N1288,"00000.00")&amp;"_E"&amp;TEXT(O1288,"00000.00")&amp;"_D"&amp;VLOOKUP(R1288&amp;"-"&amp;T1288,通道清单!C:L,5,FALSE)&amp;LEFT("_____",5-LEN(VLOOKUP(R1288&amp;"-"&amp;T1288,通道清单!C:L,4,FALSE)))&amp;VLOOKUP(R1288&amp;"-"&amp;T1288,通道清单!C:L,4,FALSE)&amp;"_S"&amp;TEXT(P1288,"00000.00")&amp;"_E"&amp;TEXT(Q1288,"00000.00")</f>
        <v>CS26_BW032.00_UR____Y_S29718.00_E29750.00_DL____W_S18158.00_E18190.00</v>
      </c>
      <c r="D1288" s="29"/>
      <c r="E1288" s="29"/>
      <c r="F1288" s="29"/>
      <c r="G1288" s="29" t="s">
        <v>9237</v>
      </c>
      <c r="H1288" s="29">
        <f>VLOOKUP(G1288,开关状态表!B:I,7,FALSE)</f>
        <v>1</v>
      </c>
      <c r="I1288" s="29">
        <v>188</v>
      </c>
      <c r="J1288" s="161">
        <v>32</v>
      </c>
      <c r="K1288" s="29" t="s">
        <v>8732</v>
      </c>
      <c r="L1288" s="29"/>
      <c r="M1288" s="158" t="s">
        <v>8871</v>
      </c>
      <c r="N1288" s="156">
        <f t="shared" si="160"/>
        <v>29718</v>
      </c>
      <c r="O1288" s="156">
        <f t="shared" si="161"/>
        <v>29750</v>
      </c>
      <c r="P1288" s="156">
        <f t="shared" si="162"/>
        <v>18158</v>
      </c>
      <c r="Q1288" s="156">
        <f t="shared" si="163"/>
        <v>18190</v>
      </c>
      <c r="R1288" s="29" t="str">
        <f>VLOOKUP(VLOOKUP(G1288,开关状态表!B:H,2,FALSE),矩阵信息表!B:H,2,FALSE)</f>
        <v>CS26</v>
      </c>
      <c r="S1288" s="29" t="str">
        <f>VLOOKUP(G1288,开关状态表!B:H,5,FALSE)</f>
        <v>RY30R</v>
      </c>
      <c r="T1288" s="29" t="str">
        <f>VLOOKUP(G1288,开关状态表!B:H,6,FALSE)</f>
        <v>TW30L</v>
      </c>
      <c r="U1288" s="29">
        <f>VLOOKUP(R1288&amp;"-"&amp;S1288,通道清单!C:L,8,FALSE)</f>
        <v>220</v>
      </c>
      <c r="V1288" s="29">
        <f>VLOOKUP(R1288&amp;"-"&amp;S1288,通道清单!C:L,9,FALSE)</f>
        <v>29530</v>
      </c>
      <c r="W1288" s="29">
        <f>VLOOKUP(R1288&amp;"-"&amp;S1288,通道清单!C:L,10,FALSE)</f>
        <v>29750</v>
      </c>
      <c r="X1288" s="29">
        <f>VLOOKUP(R1288&amp;"-"&amp;T1288,通道清单!C:L,9,FALSE)</f>
        <v>17970</v>
      </c>
      <c r="Y1288" s="29">
        <f>VLOOKUP(R1288&amp;"-"&amp;T1288,通道清单!C:L,10,FALSE)</f>
        <v>18190</v>
      </c>
    </row>
    <row r="1289" ht="15" hidden="1" spans="1:25">
      <c r="A1289" s="29">
        <f t="shared" si="164"/>
        <v>1288</v>
      </c>
      <c r="B1289" s="29" t="str">
        <f t="shared" si="159"/>
        <v>CS26-1-8-[4][4]-OFF161.6-BW26.4</v>
      </c>
      <c r="C1289" s="29" t="str">
        <f>R1289&amp;"_BW"&amp;TEXT(O1289-N1289,"000.00")&amp;"_U"&amp;VLOOKUP(R1289&amp;"-"&amp;S1289,通道清单!C:L,5,FALSE)&amp;LEFT("_____",5-LEN(VLOOKUP(R1289&amp;"-"&amp;S1289,通道清单!C:L,4,FALSE)))&amp;VLOOKUP(R1289&amp;"-"&amp;S1289,通道清单!C:L,4,FALSE)&amp;"_S"&amp;TEXT(N1289,"00000.00")&amp;"_E"&amp;TEXT(O1289,"00000.00")&amp;"_D"&amp;VLOOKUP(R1289&amp;"-"&amp;T1289,通道清单!C:L,5,FALSE)&amp;LEFT("_____",5-LEN(VLOOKUP(R1289&amp;"-"&amp;T1289,通道清单!C:L,4,FALSE)))&amp;VLOOKUP(R1289&amp;"-"&amp;T1289,通道清单!C:L,4,FALSE)&amp;"_S"&amp;TEXT(P1289,"00000.00")&amp;"_E"&amp;TEXT(Q1289,"00000.00")</f>
        <v>CS26_BW026.40_UR____Y_S29691.60_E29718.00_DL____W_S18131.60_E18158.00</v>
      </c>
      <c r="D1289" s="29"/>
      <c r="E1289" s="29"/>
      <c r="F1289" s="29"/>
      <c r="G1289" s="29" t="s">
        <v>9237</v>
      </c>
      <c r="H1289" s="29">
        <f>VLOOKUP(G1289,开关状态表!B:I,7,FALSE)</f>
        <v>1</v>
      </c>
      <c r="I1289" s="29">
        <v>161.6</v>
      </c>
      <c r="J1289" s="161">
        <v>26.4</v>
      </c>
      <c r="K1289" s="29" t="s">
        <v>8732</v>
      </c>
      <c r="L1289" s="29"/>
      <c r="M1289" s="158" t="s">
        <v>8871</v>
      </c>
      <c r="N1289" s="156">
        <f t="shared" si="160"/>
        <v>29691.6</v>
      </c>
      <c r="O1289" s="156">
        <f t="shared" si="161"/>
        <v>29718</v>
      </c>
      <c r="P1289" s="156">
        <f t="shared" si="162"/>
        <v>18131.6</v>
      </c>
      <c r="Q1289" s="156">
        <f t="shared" si="163"/>
        <v>18158</v>
      </c>
      <c r="R1289" s="29" t="str">
        <f>VLOOKUP(VLOOKUP(G1289,开关状态表!B:H,2,FALSE),矩阵信息表!B:H,2,FALSE)</f>
        <v>CS26</v>
      </c>
      <c r="S1289" s="29" t="str">
        <f>VLOOKUP(G1289,开关状态表!B:H,5,FALSE)</f>
        <v>RY30R</v>
      </c>
      <c r="T1289" s="29" t="str">
        <f>VLOOKUP(G1289,开关状态表!B:H,6,FALSE)</f>
        <v>TW30L</v>
      </c>
      <c r="U1289" s="29">
        <f>VLOOKUP(R1289&amp;"-"&amp;S1289,通道清单!C:L,8,FALSE)</f>
        <v>220</v>
      </c>
      <c r="V1289" s="29">
        <f>VLOOKUP(R1289&amp;"-"&amp;S1289,通道清单!C:L,9,FALSE)</f>
        <v>29530</v>
      </c>
      <c r="W1289" s="29">
        <f>VLOOKUP(R1289&amp;"-"&amp;S1289,通道清单!C:L,10,FALSE)</f>
        <v>29750</v>
      </c>
      <c r="X1289" s="29">
        <f>VLOOKUP(R1289&amp;"-"&amp;T1289,通道清单!C:L,9,FALSE)</f>
        <v>17970</v>
      </c>
      <c r="Y1289" s="29">
        <f>VLOOKUP(R1289&amp;"-"&amp;T1289,通道清单!C:L,10,FALSE)</f>
        <v>18190</v>
      </c>
    </row>
    <row r="1290" ht="15" hidden="1" spans="1:25">
      <c r="A1290" s="29">
        <f t="shared" si="164"/>
        <v>1289</v>
      </c>
      <c r="B1290" s="29" t="str">
        <f t="shared" si="159"/>
        <v>CS26-1-8-[10][10]-OFF0-BW22</v>
      </c>
      <c r="C1290" s="29" t="str">
        <f>R1290&amp;"_BW"&amp;TEXT(O1290-N1290,"000.00")&amp;"_U"&amp;VLOOKUP(R1290&amp;"-"&amp;S1290,通道清单!C:L,5,FALSE)&amp;LEFT("_____",5-LEN(VLOOKUP(R1290&amp;"-"&amp;S1290,通道清单!C:L,4,FALSE)))&amp;VLOOKUP(R1290&amp;"-"&amp;S1290,通道清单!C:L,4,FALSE)&amp;"_S"&amp;TEXT(N1290,"00000.00")&amp;"_E"&amp;TEXT(O1290,"00000.00")&amp;"_D"&amp;VLOOKUP(R1290&amp;"-"&amp;T1290,通道清单!C:L,5,FALSE)&amp;LEFT("_____",5-LEN(VLOOKUP(R1290&amp;"-"&amp;T1290,通道清单!C:L,4,FALSE)))&amp;VLOOKUP(R1290&amp;"-"&amp;T1290,通道清单!C:L,4,FALSE)&amp;"_S"&amp;TEXT(P1290,"00000.00")&amp;"_E"&amp;TEXT(Q1290,"00000.00")</f>
        <v>CS26_BW022.00_UL____Y_S29530.00_E29552.00_DR____W_S17970.00_E17992.00</v>
      </c>
      <c r="D1290" s="29"/>
      <c r="E1290" s="29"/>
      <c r="F1290" s="29"/>
      <c r="G1290" s="29" t="s">
        <v>9238</v>
      </c>
      <c r="H1290" s="29">
        <f>VLOOKUP(G1290,开关状态表!B:I,7,FALSE)</f>
        <v>1</v>
      </c>
      <c r="I1290" s="29">
        <v>0</v>
      </c>
      <c r="J1290" s="161">
        <v>22</v>
      </c>
      <c r="K1290" s="29" t="s">
        <v>8732</v>
      </c>
      <c r="L1290" s="29"/>
      <c r="M1290" s="158" t="s">
        <v>9050</v>
      </c>
      <c r="N1290" s="156">
        <f t="shared" si="160"/>
        <v>29530</v>
      </c>
      <c r="O1290" s="156">
        <f t="shared" si="161"/>
        <v>29552</v>
      </c>
      <c r="P1290" s="156">
        <f t="shared" si="162"/>
        <v>17970</v>
      </c>
      <c r="Q1290" s="156">
        <f t="shared" si="163"/>
        <v>17992</v>
      </c>
      <c r="R1290" s="29" t="str">
        <f>VLOOKUP(VLOOKUP(G1290,开关状态表!B:H,2,FALSE),矩阵信息表!B:H,2,FALSE)</f>
        <v>CS26</v>
      </c>
      <c r="S1290" s="29" t="str">
        <f>VLOOKUP(G1290,开关状态表!B:H,5,FALSE)</f>
        <v>RY31L</v>
      </c>
      <c r="T1290" s="29" t="str">
        <f>VLOOKUP(G1290,开关状态表!B:H,6,FALSE)</f>
        <v>TW31R</v>
      </c>
      <c r="U1290" s="29">
        <f>VLOOKUP(R1290&amp;"-"&amp;S1290,通道清单!C:L,8,FALSE)</f>
        <v>220</v>
      </c>
      <c r="V1290" s="29">
        <f>VLOOKUP(R1290&amp;"-"&amp;S1290,通道清单!C:L,9,FALSE)</f>
        <v>29530</v>
      </c>
      <c r="W1290" s="29">
        <f>VLOOKUP(R1290&amp;"-"&amp;S1290,通道清单!C:L,10,FALSE)</f>
        <v>29750</v>
      </c>
      <c r="X1290" s="29">
        <f>VLOOKUP(R1290&amp;"-"&amp;T1290,通道清单!C:L,9,FALSE)</f>
        <v>17970</v>
      </c>
      <c r="Y1290" s="29">
        <f>VLOOKUP(R1290&amp;"-"&amp;T1290,通道清单!C:L,10,FALSE)</f>
        <v>18190</v>
      </c>
    </row>
    <row r="1291" ht="15" hidden="1" spans="1:25">
      <c r="A1291" s="29">
        <f t="shared" si="164"/>
        <v>1290</v>
      </c>
      <c r="B1291" s="29" t="str">
        <f t="shared" si="159"/>
        <v>CS26-1-8-[10][10]-OFF188-BW32</v>
      </c>
      <c r="C1291" s="29" t="str">
        <f>R1291&amp;"_BW"&amp;TEXT(O1291-N1291,"000.00")&amp;"_U"&amp;VLOOKUP(R1291&amp;"-"&amp;S1291,通道清单!C:L,5,FALSE)&amp;LEFT("_____",5-LEN(VLOOKUP(R1291&amp;"-"&amp;S1291,通道清单!C:L,4,FALSE)))&amp;VLOOKUP(R1291&amp;"-"&amp;S1291,通道清单!C:L,4,FALSE)&amp;"_S"&amp;TEXT(N1291,"00000.00")&amp;"_E"&amp;TEXT(O1291,"00000.00")&amp;"_D"&amp;VLOOKUP(R1291&amp;"-"&amp;T1291,通道清单!C:L,5,FALSE)&amp;LEFT("_____",5-LEN(VLOOKUP(R1291&amp;"-"&amp;T1291,通道清单!C:L,4,FALSE)))&amp;VLOOKUP(R1291&amp;"-"&amp;T1291,通道清单!C:L,4,FALSE)&amp;"_S"&amp;TEXT(P1291,"00000.00")&amp;"_E"&amp;TEXT(Q1291,"00000.00")</f>
        <v>CS26_BW032.00_UL____Y_S29718.00_E29750.00_DR____W_S18158.00_E18190.00</v>
      </c>
      <c r="D1291" s="29"/>
      <c r="E1291" s="29"/>
      <c r="F1291" s="29"/>
      <c r="G1291" s="29" t="s">
        <v>9238</v>
      </c>
      <c r="H1291" s="29">
        <f>VLOOKUP(G1291,开关状态表!B:I,7,FALSE)</f>
        <v>1</v>
      </c>
      <c r="I1291" s="29">
        <v>188</v>
      </c>
      <c r="J1291" s="161">
        <v>32</v>
      </c>
      <c r="K1291" s="29" t="s">
        <v>8732</v>
      </c>
      <c r="L1291" s="29"/>
      <c r="M1291" s="158" t="s">
        <v>8871</v>
      </c>
      <c r="N1291" s="156">
        <f t="shared" si="160"/>
        <v>29718</v>
      </c>
      <c r="O1291" s="156">
        <f t="shared" si="161"/>
        <v>29750</v>
      </c>
      <c r="P1291" s="156">
        <f t="shared" si="162"/>
        <v>18158</v>
      </c>
      <c r="Q1291" s="156">
        <f t="shared" si="163"/>
        <v>18190</v>
      </c>
      <c r="R1291" s="29" t="str">
        <f>VLOOKUP(VLOOKUP(G1291,开关状态表!B:H,2,FALSE),矩阵信息表!B:H,2,FALSE)</f>
        <v>CS26</v>
      </c>
      <c r="S1291" s="29" t="str">
        <f>VLOOKUP(G1291,开关状态表!B:H,5,FALSE)</f>
        <v>RY31L</v>
      </c>
      <c r="T1291" s="29" t="str">
        <f>VLOOKUP(G1291,开关状态表!B:H,6,FALSE)</f>
        <v>TW31R</v>
      </c>
      <c r="U1291" s="29">
        <f>VLOOKUP(R1291&amp;"-"&amp;S1291,通道清单!C:L,8,FALSE)</f>
        <v>220</v>
      </c>
      <c r="V1291" s="29">
        <f>VLOOKUP(R1291&amp;"-"&amp;S1291,通道清单!C:L,9,FALSE)</f>
        <v>29530</v>
      </c>
      <c r="W1291" s="29">
        <f>VLOOKUP(R1291&amp;"-"&amp;S1291,通道清单!C:L,10,FALSE)</f>
        <v>29750</v>
      </c>
      <c r="X1291" s="29">
        <f>VLOOKUP(R1291&amp;"-"&amp;T1291,通道清单!C:L,9,FALSE)</f>
        <v>17970</v>
      </c>
      <c r="Y1291" s="29">
        <f>VLOOKUP(R1291&amp;"-"&amp;T1291,通道清单!C:L,10,FALSE)</f>
        <v>18190</v>
      </c>
    </row>
    <row r="1292" ht="15" hidden="1" spans="1:25">
      <c r="A1292" s="29">
        <f t="shared" si="164"/>
        <v>1291</v>
      </c>
      <c r="B1292" s="29" t="str">
        <f t="shared" si="159"/>
        <v>CS26-1-8-[10][10]-OFF103.2-BW32</v>
      </c>
      <c r="C1292" s="29" t="str">
        <f>R1292&amp;"_BW"&amp;TEXT(O1292-N1292,"000.00")&amp;"_U"&amp;VLOOKUP(R1292&amp;"-"&amp;S1292,通道清单!C:L,5,FALSE)&amp;LEFT("_____",5-LEN(VLOOKUP(R1292&amp;"-"&amp;S1292,通道清单!C:L,4,FALSE)))&amp;VLOOKUP(R1292&amp;"-"&amp;S1292,通道清单!C:L,4,FALSE)&amp;"_S"&amp;TEXT(N1292,"00000.00")&amp;"_E"&amp;TEXT(O1292,"00000.00")&amp;"_D"&amp;VLOOKUP(R1292&amp;"-"&amp;T1292,通道清单!C:L,5,FALSE)&amp;LEFT("_____",5-LEN(VLOOKUP(R1292&amp;"-"&amp;T1292,通道清单!C:L,4,FALSE)))&amp;VLOOKUP(R1292&amp;"-"&amp;T1292,通道清单!C:L,4,FALSE)&amp;"_S"&amp;TEXT(P1292,"00000.00")&amp;"_E"&amp;TEXT(Q1292,"00000.00")</f>
        <v>CS26_BW032.00_UL____Y_S29633.20_E29665.20_DR____W_S18073.20_E18105.20</v>
      </c>
      <c r="D1292" s="29"/>
      <c r="E1292" s="29"/>
      <c r="F1292" s="29"/>
      <c r="G1292" s="29" t="s">
        <v>9238</v>
      </c>
      <c r="H1292" s="29">
        <f>VLOOKUP(G1292,开关状态表!B:I,7,FALSE)</f>
        <v>1</v>
      </c>
      <c r="I1292" s="29">
        <v>103.2</v>
      </c>
      <c r="J1292" s="161">
        <v>32</v>
      </c>
      <c r="K1292" s="29" t="s">
        <v>8732</v>
      </c>
      <c r="L1292" s="29"/>
      <c r="M1292" s="158" t="s">
        <v>8871</v>
      </c>
      <c r="N1292" s="156">
        <f t="shared" si="160"/>
        <v>29633.2</v>
      </c>
      <c r="O1292" s="156">
        <f t="shared" si="161"/>
        <v>29665.2</v>
      </c>
      <c r="P1292" s="156">
        <f t="shared" si="162"/>
        <v>18073.2</v>
      </c>
      <c r="Q1292" s="156">
        <f t="shared" si="163"/>
        <v>18105.2</v>
      </c>
      <c r="R1292" s="29" t="str">
        <f>VLOOKUP(VLOOKUP(G1292,开关状态表!B:H,2,FALSE),矩阵信息表!B:H,2,FALSE)</f>
        <v>CS26</v>
      </c>
      <c r="S1292" s="29" t="str">
        <f>VLOOKUP(G1292,开关状态表!B:H,5,FALSE)</f>
        <v>RY31L</v>
      </c>
      <c r="T1292" s="29" t="str">
        <f>VLOOKUP(G1292,开关状态表!B:H,6,FALSE)</f>
        <v>TW31R</v>
      </c>
      <c r="U1292" s="29">
        <f>VLOOKUP(R1292&amp;"-"&amp;S1292,通道清单!C:L,8,FALSE)</f>
        <v>220</v>
      </c>
      <c r="V1292" s="29">
        <f>VLOOKUP(R1292&amp;"-"&amp;S1292,通道清单!C:L,9,FALSE)</f>
        <v>29530</v>
      </c>
      <c r="W1292" s="29">
        <f>VLOOKUP(R1292&amp;"-"&amp;S1292,通道清单!C:L,10,FALSE)</f>
        <v>29750</v>
      </c>
      <c r="X1292" s="29">
        <f>VLOOKUP(R1292&amp;"-"&amp;T1292,通道清单!C:L,9,FALSE)</f>
        <v>17970</v>
      </c>
      <c r="Y1292" s="29">
        <f>VLOOKUP(R1292&amp;"-"&amp;T1292,通道清单!C:L,10,FALSE)</f>
        <v>18190</v>
      </c>
    </row>
    <row r="1293" ht="15" hidden="1" spans="1:25">
      <c r="A1293" s="29">
        <f t="shared" si="164"/>
        <v>1292</v>
      </c>
      <c r="B1293" s="29" t="str">
        <f t="shared" si="159"/>
        <v>CS26-1-8-[10][10]-OFF135.2-BW26.4</v>
      </c>
      <c r="C1293" s="29" t="str">
        <f>R1293&amp;"_BW"&amp;TEXT(O1293-N1293,"000.00")&amp;"_U"&amp;VLOOKUP(R1293&amp;"-"&amp;S1293,通道清单!C:L,5,FALSE)&amp;LEFT("_____",5-LEN(VLOOKUP(R1293&amp;"-"&amp;S1293,通道清单!C:L,4,FALSE)))&amp;VLOOKUP(R1293&amp;"-"&amp;S1293,通道清单!C:L,4,FALSE)&amp;"_S"&amp;TEXT(N1293,"00000.00")&amp;"_E"&amp;TEXT(O1293,"00000.00")&amp;"_D"&amp;VLOOKUP(R1293&amp;"-"&amp;T1293,通道清单!C:L,5,FALSE)&amp;LEFT("_____",5-LEN(VLOOKUP(R1293&amp;"-"&amp;T1293,通道清单!C:L,4,FALSE)))&amp;VLOOKUP(R1293&amp;"-"&amp;T1293,通道清单!C:L,4,FALSE)&amp;"_S"&amp;TEXT(P1293,"00000.00")&amp;"_E"&amp;TEXT(Q1293,"00000.00")</f>
        <v>CS26_BW026.40_UL____Y_S29665.20_E29691.60_DR____W_S18105.20_E18131.60</v>
      </c>
      <c r="D1293" s="29"/>
      <c r="E1293" s="29"/>
      <c r="F1293" s="29"/>
      <c r="G1293" s="29" t="s">
        <v>9238</v>
      </c>
      <c r="H1293" s="29">
        <f>VLOOKUP(G1293,开关状态表!B:I,7,FALSE)</f>
        <v>1</v>
      </c>
      <c r="I1293" s="29">
        <v>135.2</v>
      </c>
      <c r="J1293" s="161">
        <v>26.4</v>
      </c>
      <c r="K1293" s="29" t="s">
        <v>8732</v>
      </c>
      <c r="L1293" s="29"/>
      <c r="M1293" s="158" t="s">
        <v>8871</v>
      </c>
      <c r="N1293" s="156">
        <f t="shared" si="160"/>
        <v>29665.2</v>
      </c>
      <c r="O1293" s="156">
        <f t="shared" si="161"/>
        <v>29691.6</v>
      </c>
      <c r="P1293" s="156">
        <f t="shared" si="162"/>
        <v>18105.2</v>
      </c>
      <c r="Q1293" s="156">
        <f t="shared" si="163"/>
        <v>18131.6</v>
      </c>
      <c r="R1293" s="29" t="str">
        <f>VLOOKUP(VLOOKUP(G1293,开关状态表!B:H,2,FALSE),矩阵信息表!B:H,2,FALSE)</f>
        <v>CS26</v>
      </c>
      <c r="S1293" s="29" t="str">
        <f>VLOOKUP(G1293,开关状态表!B:H,5,FALSE)</f>
        <v>RY31L</v>
      </c>
      <c r="T1293" s="29" t="str">
        <f>VLOOKUP(G1293,开关状态表!B:H,6,FALSE)</f>
        <v>TW31R</v>
      </c>
      <c r="U1293" s="29">
        <f>VLOOKUP(R1293&amp;"-"&amp;S1293,通道清单!C:L,8,FALSE)</f>
        <v>220</v>
      </c>
      <c r="V1293" s="29">
        <f>VLOOKUP(R1293&amp;"-"&amp;S1293,通道清单!C:L,9,FALSE)</f>
        <v>29530</v>
      </c>
      <c r="W1293" s="29">
        <f>VLOOKUP(R1293&amp;"-"&amp;S1293,通道清单!C:L,10,FALSE)</f>
        <v>29750</v>
      </c>
      <c r="X1293" s="29">
        <f>VLOOKUP(R1293&amp;"-"&amp;T1293,通道清单!C:L,9,FALSE)</f>
        <v>17970</v>
      </c>
      <c r="Y1293" s="29">
        <f>VLOOKUP(R1293&amp;"-"&amp;T1293,通道清单!C:L,10,FALSE)</f>
        <v>18190</v>
      </c>
    </row>
    <row r="1294" ht="15" hidden="1" spans="1:25">
      <c r="A1294" s="29">
        <f t="shared" si="164"/>
        <v>1293</v>
      </c>
      <c r="B1294" s="29" t="str">
        <f t="shared" si="159"/>
        <v>CS26-1-8-[5][5]-OFF0-BW22</v>
      </c>
      <c r="C1294" s="29" t="str">
        <f>R1294&amp;"_BW"&amp;TEXT(O1294-N1294,"000.00")&amp;"_U"&amp;VLOOKUP(R1294&amp;"-"&amp;S1294,通道清单!C:L,5,FALSE)&amp;LEFT("_____",5-LEN(VLOOKUP(R1294&amp;"-"&amp;S1294,通道清单!C:L,4,FALSE)))&amp;VLOOKUP(R1294&amp;"-"&amp;S1294,通道清单!C:L,4,FALSE)&amp;"_S"&amp;TEXT(N1294,"00000.00")&amp;"_E"&amp;TEXT(O1294,"00000.00")&amp;"_D"&amp;VLOOKUP(R1294&amp;"-"&amp;T1294,通道清单!C:L,5,FALSE)&amp;LEFT("_____",5-LEN(VLOOKUP(R1294&amp;"-"&amp;T1294,通道清单!C:L,4,FALSE)))&amp;VLOOKUP(R1294&amp;"-"&amp;T1294,通道清单!C:L,4,FALSE)&amp;"_S"&amp;TEXT(P1294,"00000.00")&amp;"_E"&amp;TEXT(Q1294,"00000.00")</f>
        <v>CS26_BW022.00_UL____Y_S29780.00_E29802.00_DL____W_S18970.00_E18992.00</v>
      </c>
      <c r="D1294" s="29"/>
      <c r="E1294" s="29"/>
      <c r="F1294" s="29"/>
      <c r="G1294" s="29" t="s">
        <v>9239</v>
      </c>
      <c r="H1294" s="29">
        <f>VLOOKUP(G1294,开关状态表!B:I,7,FALSE)</f>
        <v>1</v>
      </c>
      <c r="I1294" s="29">
        <v>0</v>
      </c>
      <c r="J1294" s="161">
        <v>22</v>
      </c>
      <c r="K1294" s="29" t="s">
        <v>8732</v>
      </c>
      <c r="L1294" s="29"/>
      <c r="M1294" s="158" t="s">
        <v>9050</v>
      </c>
      <c r="N1294" s="156">
        <f t="shared" si="160"/>
        <v>29780</v>
      </c>
      <c r="O1294" s="156">
        <f t="shared" si="161"/>
        <v>29802</v>
      </c>
      <c r="P1294" s="156">
        <f t="shared" si="162"/>
        <v>18970</v>
      </c>
      <c r="Q1294" s="156">
        <f t="shared" si="163"/>
        <v>18992</v>
      </c>
      <c r="R1294" s="29" t="str">
        <f>VLOOKUP(VLOOKUP(G1294,开关状态表!B:H,2,FALSE),矩阵信息表!B:H,2,FALSE)</f>
        <v>CS26</v>
      </c>
      <c r="S1294" s="29" t="str">
        <f>VLOOKUP(G1294,开关状态表!B:H,5,FALSE)</f>
        <v>RY44L</v>
      </c>
      <c r="T1294" s="29" t="str">
        <f>VLOOKUP(G1294,开关状态表!B:H,6,FALSE)</f>
        <v>TW44L</v>
      </c>
      <c r="U1294" s="29">
        <f>VLOOKUP(R1294&amp;"-"&amp;S1294,通道清单!C:L,8,FALSE)</f>
        <v>150</v>
      </c>
      <c r="V1294" s="29">
        <f>VLOOKUP(R1294&amp;"-"&amp;S1294,通道清单!C:L,9,FALSE)</f>
        <v>29780</v>
      </c>
      <c r="W1294" s="29">
        <f>VLOOKUP(R1294&amp;"-"&amp;S1294,通道清单!C:L,10,FALSE)</f>
        <v>29930</v>
      </c>
      <c r="X1294" s="29">
        <f>VLOOKUP(R1294&amp;"-"&amp;T1294,通道清单!C:L,9,FALSE)</f>
        <v>18970</v>
      </c>
      <c r="Y1294" s="29">
        <f>VLOOKUP(R1294&amp;"-"&amp;T1294,通道清单!C:L,10,FALSE)</f>
        <v>19120</v>
      </c>
    </row>
    <row r="1295" ht="15" hidden="1" spans="1:25">
      <c r="A1295" s="29">
        <f t="shared" si="164"/>
        <v>1294</v>
      </c>
      <c r="B1295" s="29" t="str">
        <f t="shared" si="159"/>
        <v>CS26-1-8-[5][5]-OFF118-BW32</v>
      </c>
      <c r="C1295" s="29" t="str">
        <f>R1295&amp;"_BW"&amp;TEXT(O1295-N1295,"000.00")&amp;"_U"&amp;VLOOKUP(R1295&amp;"-"&amp;S1295,通道清单!C:L,5,FALSE)&amp;LEFT("_____",5-LEN(VLOOKUP(R1295&amp;"-"&amp;S1295,通道清单!C:L,4,FALSE)))&amp;VLOOKUP(R1295&amp;"-"&amp;S1295,通道清单!C:L,4,FALSE)&amp;"_S"&amp;TEXT(N1295,"00000.00")&amp;"_E"&amp;TEXT(O1295,"00000.00")&amp;"_D"&amp;VLOOKUP(R1295&amp;"-"&amp;T1295,通道清单!C:L,5,FALSE)&amp;LEFT("_____",5-LEN(VLOOKUP(R1295&amp;"-"&amp;T1295,通道清单!C:L,4,FALSE)))&amp;VLOOKUP(R1295&amp;"-"&amp;T1295,通道清单!C:L,4,FALSE)&amp;"_S"&amp;TEXT(P1295,"00000.00")&amp;"_E"&amp;TEXT(Q1295,"00000.00")</f>
        <v>CS26_BW032.00_UL____Y_S29898.00_E29930.00_DL____W_S19088.00_E19120.00</v>
      </c>
      <c r="D1295" s="29"/>
      <c r="E1295" s="29"/>
      <c r="F1295" s="29"/>
      <c r="G1295" s="29" t="s">
        <v>9239</v>
      </c>
      <c r="H1295" s="29">
        <f>VLOOKUP(G1295,开关状态表!B:I,7,FALSE)</f>
        <v>1</v>
      </c>
      <c r="I1295" s="29">
        <v>118</v>
      </c>
      <c r="J1295" s="161">
        <v>32</v>
      </c>
      <c r="K1295" s="29" t="s">
        <v>8732</v>
      </c>
      <c r="L1295" s="29"/>
      <c r="M1295" s="158" t="s">
        <v>8871</v>
      </c>
      <c r="N1295" s="156">
        <f t="shared" si="160"/>
        <v>29898</v>
      </c>
      <c r="O1295" s="156">
        <f t="shared" si="161"/>
        <v>29930</v>
      </c>
      <c r="P1295" s="156">
        <f t="shared" si="162"/>
        <v>19088</v>
      </c>
      <c r="Q1295" s="156">
        <f t="shared" si="163"/>
        <v>19120</v>
      </c>
      <c r="R1295" s="29" t="str">
        <f>VLOOKUP(VLOOKUP(G1295,开关状态表!B:H,2,FALSE),矩阵信息表!B:H,2,FALSE)</f>
        <v>CS26</v>
      </c>
      <c r="S1295" s="29" t="str">
        <f>VLOOKUP(G1295,开关状态表!B:H,5,FALSE)</f>
        <v>RY44L</v>
      </c>
      <c r="T1295" s="29" t="str">
        <f>VLOOKUP(G1295,开关状态表!B:H,6,FALSE)</f>
        <v>TW44L</v>
      </c>
      <c r="U1295" s="29">
        <f>VLOOKUP(R1295&amp;"-"&amp;S1295,通道清单!C:L,8,FALSE)</f>
        <v>150</v>
      </c>
      <c r="V1295" s="29">
        <f>VLOOKUP(R1295&amp;"-"&amp;S1295,通道清单!C:L,9,FALSE)</f>
        <v>29780</v>
      </c>
      <c r="W1295" s="29">
        <f>VLOOKUP(R1295&amp;"-"&amp;S1295,通道清单!C:L,10,FALSE)</f>
        <v>29930</v>
      </c>
      <c r="X1295" s="29">
        <f>VLOOKUP(R1295&amp;"-"&amp;T1295,通道清单!C:L,9,FALSE)</f>
        <v>18970</v>
      </c>
      <c r="Y1295" s="29">
        <f>VLOOKUP(R1295&amp;"-"&amp;T1295,通道清单!C:L,10,FALSE)</f>
        <v>19120</v>
      </c>
    </row>
    <row r="1296" ht="15" hidden="1" spans="1:25">
      <c r="A1296" s="29">
        <f t="shared" si="164"/>
        <v>1295</v>
      </c>
      <c r="B1296" s="29" t="str">
        <f t="shared" si="159"/>
        <v>CS26-1-8-[5][5]-OFF91.6-BW26.4</v>
      </c>
      <c r="C1296" s="29" t="str">
        <f>R1296&amp;"_BW"&amp;TEXT(O1296-N1296,"000.00")&amp;"_U"&amp;VLOOKUP(R1296&amp;"-"&amp;S1296,通道清单!C:L,5,FALSE)&amp;LEFT("_____",5-LEN(VLOOKUP(R1296&amp;"-"&amp;S1296,通道清单!C:L,4,FALSE)))&amp;VLOOKUP(R1296&amp;"-"&amp;S1296,通道清单!C:L,4,FALSE)&amp;"_S"&amp;TEXT(N1296,"00000.00")&amp;"_E"&amp;TEXT(O1296,"00000.00")&amp;"_D"&amp;VLOOKUP(R1296&amp;"-"&amp;T1296,通道清单!C:L,5,FALSE)&amp;LEFT("_____",5-LEN(VLOOKUP(R1296&amp;"-"&amp;T1296,通道清单!C:L,4,FALSE)))&amp;VLOOKUP(R1296&amp;"-"&amp;T1296,通道清单!C:L,4,FALSE)&amp;"_S"&amp;TEXT(P1296,"00000.00")&amp;"_E"&amp;TEXT(Q1296,"00000.00")</f>
        <v>CS26_BW026.40_UL____Y_S29871.60_E29898.00_DL____W_S19061.60_E19088.00</v>
      </c>
      <c r="D1296" s="29"/>
      <c r="E1296" s="29"/>
      <c r="F1296" s="29"/>
      <c r="G1296" s="29" t="s">
        <v>9239</v>
      </c>
      <c r="H1296" s="29">
        <f>VLOOKUP(G1296,开关状态表!B:I,7,FALSE)</f>
        <v>1</v>
      </c>
      <c r="I1296" s="29">
        <v>91.6</v>
      </c>
      <c r="J1296" s="161">
        <v>26.4</v>
      </c>
      <c r="K1296" s="29" t="s">
        <v>8732</v>
      </c>
      <c r="L1296" s="29"/>
      <c r="M1296" s="158" t="s">
        <v>8871</v>
      </c>
      <c r="N1296" s="156">
        <f t="shared" si="160"/>
        <v>29871.6</v>
      </c>
      <c r="O1296" s="156">
        <f t="shared" si="161"/>
        <v>29898</v>
      </c>
      <c r="P1296" s="156">
        <f t="shared" si="162"/>
        <v>19061.6</v>
      </c>
      <c r="Q1296" s="156">
        <f t="shared" si="163"/>
        <v>19088</v>
      </c>
      <c r="R1296" s="29" t="str">
        <f>VLOOKUP(VLOOKUP(G1296,开关状态表!B:H,2,FALSE),矩阵信息表!B:H,2,FALSE)</f>
        <v>CS26</v>
      </c>
      <c r="S1296" s="29" t="str">
        <f>VLOOKUP(G1296,开关状态表!B:H,5,FALSE)</f>
        <v>RY44L</v>
      </c>
      <c r="T1296" s="29" t="str">
        <f>VLOOKUP(G1296,开关状态表!B:H,6,FALSE)</f>
        <v>TW44L</v>
      </c>
      <c r="U1296" s="29">
        <f>VLOOKUP(R1296&amp;"-"&amp;S1296,通道清单!C:L,8,FALSE)</f>
        <v>150</v>
      </c>
      <c r="V1296" s="29">
        <f>VLOOKUP(R1296&amp;"-"&amp;S1296,通道清单!C:L,9,FALSE)</f>
        <v>29780</v>
      </c>
      <c r="W1296" s="29">
        <f>VLOOKUP(R1296&amp;"-"&amp;S1296,通道清单!C:L,10,FALSE)</f>
        <v>29930</v>
      </c>
      <c r="X1296" s="29">
        <f>VLOOKUP(R1296&amp;"-"&amp;T1296,通道清单!C:L,9,FALSE)</f>
        <v>18970</v>
      </c>
      <c r="Y1296" s="29">
        <f>VLOOKUP(R1296&amp;"-"&amp;T1296,通道清单!C:L,10,FALSE)</f>
        <v>19120</v>
      </c>
    </row>
    <row r="1297" ht="15" hidden="1" spans="1:25">
      <c r="A1297" s="29">
        <f t="shared" si="164"/>
        <v>1296</v>
      </c>
      <c r="B1297" s="29" t="str">
        <f t="shared" si="159"/>
        <v>CS26-1-8-[11][11]-OFF0-BW22</v>
      </c>
      <c r="C1297" s="29" t="str">
        <f>R1297&amp;"_BW"&amp;TEXT(O1297-N1297,"000.00")&amp;"_U"&amp;VLOOKUP(R1297&amp;"-"&amp;S1297,通道清单!C:L,5,FALSE)&amp;LEFT("_____",5-LEN(VLOOKUP(R1297&amp;"-"&amp;S1297,通道清单!C:L,4,FALSE)))&amp;VLOOKUP(R1297&amp;"-"&amp;S1297,通道清单!C:L,4,FALSE)&amp;"_S"&amp;TEXT(N1297,"00000.00")&amp;"_E"&amp;TEXT(O1297,"00000.00")&amp;"_D"&amp;VLOOKUP(R1297&amp;"-"&amp;T1297,通道清单!C:L,5,FALSE)&amp;LEFT("_____",5-LEN(VLOOKUP(R1297&amp;"-"&amp;T1297,通道清单!C:L,4,FALSE)))&amp;VLOOKUP(R1297&amp;"-"&amp;T1297,通道清单!C:L,4,FALSE)&amp;"_S"&amp;TEXT(P1297,"00000.00")&amp;"_E"&amp;TEXT(Q1297,"00000.00")</f>
        <v>CS26_BW022.00_UL____Y_S29780.00_E29802.00_DR____W_S18970.00_E18992.00</v>
      </c>
      <c r="D1297" s="29"/>
      <c r="E1297" s="29"/>
      <c r="F1297" s="29"/>
      <c r="G1297" s="29" t="s">
        <v>9240</v>
      </c>
      <c r="H1297" s="29">
        <f>VLOOKUP(G1297,开关状态表!B:I,7,FALSE)</f>
        <v>1</v>
      </c>
      <c r="I1297" s="29">
        <v>0</v>
      </c>
      <c r="J1297" s="161">
        <v>22</v>
      </c>
      <c r="K1297" s="29" t="s">
        <v>8732</v>
      </c>
      <c r="L1297" s="29"/>
      <c r="M1297" s="158" t="s">
        <v>9050</v>
      </c>
      <c r="N1297" s="156">
        <f t="shared" si="160"/>
        <v>29780</v>
      </c>
      <c r="O1297" s="156">
        <f t="shared" si="161"/>
        <v>29802</v>
      </c>
      <c r="P1297" s="156">
        <f t="shared" si="162"/>
        <v>18970</v>
      </c>
      <c r="Q1297" s="156">
        <f t="shared" si="163"/>
        <v>18992</v>
      </c>
      <c r="R1297" s="29" t="str">
        <f>VLOOKUP(VLOOKUP(G1297,开关状态表!B:H,2,FALSE),矩阵信息表!B:H,2,FALSE)</f>
        <v>CS26</v>
      </c>
      <c r="S1297" s="29" t="str">
        <f>VLOOKUP(G1297,开关状态表!B:H,5,FALSE)</f>
        <v>RY46L</v>
      </c>
      <c r="T1297" s="29" t="str">
        <f>VLOOKUP(G1297,开关状态表!B:H,6,FALSE)</f>
        <v>TW46R</v>
      </c>
      <c r="U1297" s="29">
        <f>VLOOKUP(R1297&amp;"-"&amp;S1297,通道清单!C:L,8,FALSE)</f>
        <v>150</v>
      </c>
      <c r="V1297" s="29">
        <f>VLOOKUP(R1297&amp;"-"&amp;S1297,通道清单!C:L,9,FALSE)</f>
        <v>29780</v>
      </c>
      <c r="W1297" s="29">
        <f>VLOOKUP(R1297&amp;"-"&amp;S1297,通道清单!C:L,10,FALSE)</f>
        <v>29930</v>
      </c>
      <c r="X1297" s="29">
        <f>VLOOKUP(R1297&amp;"-"&amp;T1297,通道清单!C:L,9,FALSE)</f>
        <v>18970</v>
      </c>
      <c r="Y1297" s="29">
        <f>VLOOKUP(R1297&amp;"-"&amp;T1297,通道清单!C:L,10,FALSE)</f>
        <v>19120</v>
      </c>
    </row>
    <row r="1298" ht="15" hidden="1" spans="1:25">
      <c r="A1298" s="29">
        <f t="shared" si="164"/>
        <v>1297</v>
      </c>
      <c r="B1298" s="29" t="str">
        <f t="shared" si="159"/>
        <v>CS26-1-8-[11][11]-OFF118-BW32</v>
      </c>
      <c r="C1298" s="29" t="str">
        <f>R1298&amp;"_BW"&amp;TEXT(O1298-N1298,"000.00")&amp;"_U"&amp;VLOOKUP(R1298&amp;"-"&amp;S1298,通道清单!C:L,5,FALSE)&amp;LEFT("_____",5-LEN(VLOOKUP(R1298&amp;"-"&amp;S1298,通道清单!C:L,4,FALSE)))&amp;VLOOKUP(R1298&amp;"-"&amp;S1298,通道清单!C:L,4,FALSE)&amp;"_S"&amp;TEXT(N1298,"00000.00")&amp;"_E"&amp;TEXT(O1298,"00000.00")&amp;"_D"&amp;VLOOKUP(R1298&amp;"-"&amp;T1298,通道清单!C:L,5,FALSE)&amp;LEFT("_____",5-LEN(VLOOKUP(R1298&amp;"-"&amp;T1298,通道清单!C:L,4,FALSE)))&amp;VLOOKUP(R1298&amp;"-"&amp;T1298,通道清单!C:L,4,FALSE)&amp;"_S"&amp;TEXT(P1298,"00000.00")&amp;"_E"&amp;TEXT(Q1298,"00000.00")</f>
        <v>CS26_BW032.00_UL____Y_S29898.00_E29930.00_DR____W_S19088.00_E19120.00</v>
      </c>
      <c r="D1298" s="29"/>
      <c r="E1298" s="29"/>
      <c r="F1298" s="29"/>
      <c r="G1298" s="29" t="s">
        <v>9240</v>
      </c>
      <c r="H1298" s="29">
        <f>VLOOKUP(G1298,开关状态表!B:I,7,FALSE)</f>
        <v>1</v>
      </c>
      <c r="I1298" s="29">
        <v>118</v>
      </c>
      <c r="J1298" s="161">
        <v>32</v>
      </c>
      <c r="K1298" s="29" t="s">
        <v>8732</v>
      </c>
      <c r="L1298" s="29"/>
      <c r="M1298" s="158" t="s">
        <v>8871</v>
      </c>
      <c r="N1298" s="156">
        <f t="shared" si="160"/>
        <v>29898</v>
      </c>
      <c r="O1298" s="156">
        <f t="shared" si="161"/>
        <v>29930</v>
      </c>
      <c r="P1298" s="156">
        <f t="shared" si="162"/>
        <v>19088</v>
      </c>
      <c r="Q1298" s="156">
        <f t="shared" si="163"/>
        <v>19120</v>
      </c>
      <c r="R1298" s="29" t="str">
        <f>VLOOKUP(VLOOKUP(G1298,开关状态表!B:H,2,FALSE),矩阵信息表!B:H,2,FALSE)</f>
        <v>CS26</v>
      </c>
      <c r="S1298" s="29" t="str">
        <f>VLOOKUP(G1298,开关状态表!B:H,5,FALSE)</f>
        <v>RY46L</v>
      </c>
      <c r="T1298" s="29" t="str">
        <f>VLOOKUP(G1298,开关状态表!B:H,6,FALSE)</f>
        <v>TW46R</v>
      </c>
      <c r="U1298" s="29">
        <f>VLOOKUP(R1298&amp;"-"&amp;S1298,通道清单!C:L,8,FALSE)</f>
        <v>150</v>
      </c>
      <c r="V1298" s="29">
        <f>VLOOKUP(R1298&amp;"-"&amp;S1298,通道清单!C:L,9,FALSE)</f>
        <v>29780</v>
      </c>
      <c r="W1298" s="29">
        <f>VLOOKUP(R1298&amp;"-"&amp;S1298,通道清单!C:L,10,FALSE)</f>
        <v>29930</v>
      </c>
      <c r="X1298" s="29">
        <f>VLOOKUP(R1298&amp;"-"&amp;T1298,通道清单!C:L,9,FALSE)</f>
        <v>18970</v>
      </c>
      <c r="Y1298" s="29">
        <f>VLOOKUP(R1298&amp;"-"&amp;T1298,通道清单!C:L,10,FALSE)</f>
        <v>19120</v>
      </c>
    </row>
    <row r="1299" ht="15" hidden="1" spans="1:25">
      <c r="A1299" s="29">
        <f t="shared" si="164"/>
        <v>1298</v>
      </c>
      <c r="B1299" s="29" t="str">
        <f t="shared" si="159"/>
        <v>CS26-1-8-[11][11]-OFF91.6-BW26.4</v>
      </c>
      <c r="C1299" s="29" t="str">
        <f>R1299&amp;"_BW"&amp;TEXT(O1299-N1299,"000.00")&amp;"_U"&amp;VLOOKUP(R1299&amp;"-"&amp;S1299,通道清单!C:L,5,FALSE)&amp;LEFT("_____",5-LEN(VLOOKUP(R1299&amp;"-"&amp;S1299,通道清单!C:L,4,FALSE)))&amp;VLOOKUP(R1299&amp;"-"&amp;S1299,通道清单!C:L,4,FALSE)&amp;"_S"&amp;TEXT(N1299,"00000.00")&amp;"_E"&amp;TEXT(O1299,"00000.00")&amp;"_D"&amp;VLOOKUP(R1299&amp;"-"&amp;T1299,通道清单!C:L,5,FALSE)&amp;LEFT("_____",5-LEN(VLOOKUP(R1299&amp;"-"&amp;T1299,通道清单!C:L,4,FALSE)))&amp;VLOOKUP(R1299&amp;"-"&amp;T1299,通道清单!C:L,4,FALSE)&amp;"_S"&amp;TEXT(P1299,"00000.00")&amp;"_E"&amp;TEXT(Q1299,"00000.00")</f>
        <v>CS26_BW026.40_UL____Y_S29871.60_E29898.00_DR____W_S19061.60_E19088.00</v>
      </c>
      <c r="D1299" s="29"/>
      <c r="E1299" s="29"/>
      <c r="F1299" s="29"/>
      <c r="G1299" s="29" t="s">
        <v>9240</v>
      </c>
      <c r="H1299" s="29">
        <f>VLOOKUP(G1299,开关状态表!B:I,7,FALSE)</f>
        <v>1</v>
      </c>
      <c r="I1299" s="29">
        <v>91.6</v>
      </c>
      <c r="J1299" s="161">
        <v>26.4</v>
      </c>
      <c r="K1299" s="29" t="s">
        <v>8732</v>
      </c>
      <c r="L1299" s="29"/>
      <c r="M1299" s="158" t="s">
        <v>8871</v>
      </c>
      <c r="N1299" s="156">
        <f t="shared" si="160"/>
        <v>29871.6</v>
      </c>
      <c r="O1299" s="156">
        <f t="shared" si="161"/>
        <v>29898</v>
      </c>
      <c r="P1299" s="156">
        <f t="shared" si="162"/>
        <v>19061.6</v>
      </c>
      <c r="Q1299" s="156">
        <f t="shared" si="163"/>
        <v>19088</v>
      </c>
      <c r="R1299" s="29" t="str">
        <f>VLOOKUP(VLOOKUP(G1299,开关状态表!B:H,2,FALSE),矩阵信息表!B:H,2,FALSE)</f>
        <v>CS26</v>
      </c>
      <c r="S1299" s="29" t="str">
        <f>VLOOKUP(G1299,开关状态表!B:H,5,FALSE)</f>
        <v>RY46L</v>
      </c>
      <c r="T1299" s="29" t="str">
        <f>VLOOKUP(G1299,开关状态表!B:H,6,FALSE)</f>
        <v>TW46R</v>
      </c>
      <c r="U1299" s="29">
        <f>VLOOKUP(R1299&amp;"-"&amp;S1299,通道清单!C:L,8,FALSE)</f>
        <v>150</v>
      </c>
      <c r="V1299" s="29">
        <f>VLOOKUP(R1299&amp;"-"&amp;S1299,通道清单!C:L,9,FALSE)</f>
        <v>29780</v>
      </c>
      <c r="W1299" s="29">
        <f>VLOOKUP(R1299&amp;"-"&amp;S1299,通道清单!C:L,10,FALSE)</f>
        <v>29930</v>
      </c>
      <c r="X1299" s="29">
        <f>VLOOKUP(R1299&amp;"-"&amp;T1299,通道清单!C:L,9,FALSE)</f>
        <v>18970</v>
      </c>
      <c r="Y1299" s="29">
        <f>VLOOKUP(R1299&amp;"-"&amp;T1299,通道清单!C:L,10,FALSE)</f>
        <v>19120</v>
      </c>
    </row>
    <row r="1300" ht="15" hidden="1" spans="1:25">
      <c r="A1300" s="29">
        <f t="shared" si="164"/>
        <v>1299</v>
      </c>
      <c r="B1300" s="29" t="str">
        <f t="shared" si="159"/>
        <v>CS26-1-8-[6][6]-OFF0-BW22</v>
      </c>
      <c r="C1300" s="29" t="str">
        <f>R1300&amp;"_BW"&amp;TEXT(O1300-N1300,"000.00")&amp;"_U"&amp;VLOOKUP(R1300&amp;"-"&amp;S1300,通道清单!C:L,5,FALSE)&amp;LEFT("_____",5-LEN(VLOOKUP(R1300&amp;"-"&amp;S1300,通道清单!C:L,4,FALSE)))&amp;VLOOKUP(R1300&amp;"-"&amp;S1300,通道清单!C:L,4,FALSE)&amp;"_S"&amp;TEXT(N1300,"00000.00")&amp;"_E"&amp;TEXT(O1300,"00000.00")&amp;"_D"&amp;VLOOKUP(R1300&amp;"-"&amp;T1300,通道清单!C:L,5,FALSE)&amp;LEFT("_____",5-LEN(VLOOKUP(R1300&amp;"-"&amp;T1300,通道清单!C:L,4,FALSE)))&amp;VLOOKUP(R1300&amp;"-"&amp;T1300,通道清单!C:L,4,FALSE)&amp;"_S"&amp;TEXT(P1300,"00000.00")&amp;"_E"&amp;TEXT(Q1300,"00000.00")</f>
        <v>CS26_BW022.00_UR____Y_S29430.00_E29452.00_DL____W_S18620.00_E18642.00</v>
      </c>
      <c r="D1300" s="29"/>
      <c r="E1300" s="29"/>
      <c r="F1300" s="29"/>
      <c r="G1300" s="29" t="s">
        <v>9241</v>
      </c>
      <c r="H1300" s="29">
        <f>VLOOKUP(G1300,开关状态表!B:I,7,FALSE)</f>
        <v>1</v>
      </c>
      <c r="I1300" s="29">
        <v>0</v>
      </c>
      <c r="J1300" s="161">
        <v>22</v>
      </c>
      <c r="K1300" s="29" t="s">
        <v>8732</v>
      </c>
      <c r="L1300" s="29"/>
      <c r="M1300" s="158" t="s">
        <v>9050</v>
      </c>
      <c r="N1300" s="156">
        <f t="shared" si="160"/>
        <v>29430</v>
      </c>
      <c r="O1300" s="156">
        <f t="shared" si="161"/>
        <v>29452</v>
      </c>
      <c r="P1300" s="156">
        <f t="shared" si="162"/>
        <v>18620</v>
      </c>
      <c r="Q1300" s="156">
        <f t="shared" si="163"/>
        <v>18642</v>
      </c>
      <c r="R1300" s="29" t="str">
        <f>VLOOKUP(VLOOKUP(G1300,开关状态表!B:H,2,FALSE),矩阵信息表!B:H,2,FALSE)</f>
        <v>CS26</v>
      </c>
      <c r="S1300" s="29" t="str">
        <f>VLOOKUP(G1300,开关状态表!B:H,5,FALSE)</f>
        <v>RY48R</v>
      </c>
      <c r="T1300" s="29" t="str">
        <f>VLOOKUP(G1300,开关状态表!B:H,6,FALSE)</f>
        <v>TW48L</v>
      </c>
      <c r="U1300" s="29">
        <f>VLOOKUP(R1300&amp;"-"&amp;S1300,通道清单!C:L,8,FALSE)</f>
        <v>150</v>
      </c>
      <c r="V1300" s="29">
        <f>VLOOKUP(R1300&amp;"-"&amp;S1300,通道清单!C:L,9,FALSE)</f>
        <v>29430</v>
      </c>
      <c r="W1300" s="29">
        <f>VLOOKUP(R1300&amp;"-"&amp;S1300,通道清单!C:L,10,FALSE)</f>
        <v>29580</v>
      </c>
      <c r="X1300" s="29">
        <f>VLOOKUP(R1300&amp;"-"&amp;T1300,通道清单!C:L,9,FALSE)</f>
        <v>18620</v>
      </c>
      <c r="Y1300" s="29">
        <f>VLOOKUP(R1300&amp;"-"&amp;T1300,通道清单!C:L,10,FALSE)</f>
        <v>18770</v>
      </c>
    </row>
    <row r="1301" ht="15" hidden="1" spans="1:25">
      <c r="A1301" s="29">
        <f t="shared" si="164"/>
        <v>1300</v>
      </c>
      <c r="B1301" s="29" t="str">
        <f t="shared" si="159"/>
        <v>CS26-1-8-[6][6]-OFF118-BW32</v>
      </c>
      <c r="C1301" s="29" t="str">
        <f>R1301&amp;"_BW"&amp;TEXT(O1301-N1301,"000.00")&amp;"_U"&amp;VLOOKUP(R1301&amp;"-"&amp;S1301,通道清单!C:L,5,FALSE)&amp;LEFT("_____",5-LEN(VLOOKUP(R1301&amp;"-"&amp;S1301,通道清单!C:L,4,FALSE)))&amp;VLOOKUP(R1301&amp;"-"&amp;S1301,通道清单!C:L,4,FALSE)&amp;"_S"&amp;TEXT(N1301,"00000.00")&amp;"_E"&amp;TEXT(O1301,"00000.00")&amp;"_D"&amp;VLOOKUP(R1301&amp;"-"&amp;T1301,通道清单!C:L,5,FALSE)&amp;LEFT("_____",5-LEN(VLOOKUP(R1301&amp;"-"&amp;T1301,通道清单!C:L,4,FALSE)))&amp;VLOOKUP(R1301&amp;"-"&amp;T1301,通道清单!C:L,4,FALSE)&amp;"_S"&amp;TEXT(P1301,"00000.00")&amp;"_E"&amp;TEXT(Q1301,"00000.00")</f>
        <v>CS26_BW032.00_UR____Y_S29548.00_E29580.00_DL____W_S18738.00_E18770.00</v>
      </c>
      <c r="D1301" s="29"/>
      <c r="E1301" s="29"/>
      <c r="F1301" s="29"/>
      <c r="G1301" s="29" t="s">
        <v>9241</v>
      </c>
      <c r="H1301" s="29">
        <f>VLOOKUP(G1301,开关状态表!B:I,7,FALSE)</f>
        <v>1</v>
      </c>
      <c r="I1301" s="29">
        <v>118</v>
      </c>
      <c r="J1301" s="161">
        <v>32</v>
      </c>
      <c r="K1301" s="29" t="s">
        <v>8732</v>
      </c>
      <c r="L1301" s="29"/>
      <c r="M1301" s="158" t="s">
        <v>8871</v>
      </c>
      <c r="N1301" s="156">
        <f t="shared" si="160"/>
        <v>29548</v>
      </c>
      <c r="O1301" s="156">
        <f t="shared" si="161"/>
        <v>29580</v>
      </c>
      <c r="P1301" s="156">
        <f t="shared" si="162"/>
        <v>18738</v>
      </c>
      <c r="Q1301" s="156">
        <f t="shared" si="163"/>
        <v>18770</v>
      </c>
      <c r="R1301" s="29" t="str">
        <f>VLOOKUP(VLOOKUP(G1301,开关状态表!B:H,2,FALSE),矩阵信息表!B:H,2,FALSE)</f>
        <v>CS26</v>
      </c>
      <c r="S1301" s="29" t="str">
        <f>VLOOKUP(G1301,开关状态表!B:H,5,FALSE)</f>
        <v>RY48R</v>
      </c>
      <c r="T1301" s="29" t="str">
        <f>VLOOKUP(G1301,开关状态表!B:H,6,FALSE)</f>
        <v>TW48L</v>
      </c>
      <c r="U1301" s="29">
        <f>VLOOKUP(R1301&amp;"-"&amp;S1301,通道清单!C:L,8,FALSE)</f>
        <v>150</v>
      </c>
      <c r="V1301" s="29">
        <f>VLOOKUP(R1301&amp;"-"&amp;S1301,通道清单!C:L,9,FALSE)</f>
        <v>29430</v>
      </c>
      <c r="W1301" s="29">
        <f>VLOOKUP(R1301&amp;"-"&amp;S1301,通道清单!C:L,10,FALSE)</f>
        <v>29580</v>
      </c>
      <c r="X1301" s="29">
        <f>VLOOKUP(R1301&amp;"-"&amp;T1301,通道清单!C:L,9,FALSE)</f>
        <v>18620</v>
      </c>
      <c r="Y1301" s="29">
        <f>VLOOKUP(R1301&amp;"-"&amp;T1301,通道清单!C:L,10,FALSE)</f>
        <v>18770</v>
      </c>
    </row>
    <row r="1302" ht="15" hidden="1" spans="1:25">
      <c r="A1302" s="29">
        <f t="shared" si="164"/>
        <v>1301</v>
      </c>
      <c r="B1302" s="29" t="str">
        <f t="shared" si="159"/>
        <v>CS26-1-8-[6][6]-OFF91.6-BW26.4</v>
      </c>
      <c r="C1302" s="29" t="str">
        <f>R1302&amp;"_BW"&amp;TEXT(O1302-N1302,"000.00")&amp;"_U"&amp;VLOOKUP(R1302&amp;"-"&amp;S1302,通道清单!C:L,5,FALSE)&amp;LEFT("_____",5-LEN(VLOOKUP(R1302&amp;"-"&amp;S1302,通道清单!C:L,4,FALSE)))&amp;VLOOKUP(R1302&amp;"-"&amp;S1302,通道清单!C:L,4,FALSE)&amp;"_S"&amp;TEXT(N1302,"00000.00")&amp;"_E"&amp;TEXT(O1302,"00000.00")&amp;"_D"&amp;VLOOKUP(R1302&amp;"-"&amp;T1302,通道清单!C:L,5,FALSE)&amp;LEFT("_____",5-LEN(VLOOKUP(R1302&amp;"-"&amp;T1302,通道清单!C:L,4,FALSE)))&amp;VLOOKUP(R1302&amp;"-"&amp;T1302,通道清单!C:L,4,FALSE)&amp;"_S"&amp;TEXT(P1302,"00000.00")&amp;"_E"&amp;TEXT(Q1302,"00000.00")</f>
        <v>CS26_BW026.40_UR____Y_S29521.60_E29548.00_DL____W_S18711.60_E18738.00</v>
      </c>
      <c r="D1302" s="29"/>
      <c r="E1302" s="29"/>
      <c r="F1302" s="29"/>
      <c r="G1302" s="29" t="s">
        <v>9241</v>
      </c>
      <c r="H1302" s="29">
        <f>VLOOKUP(G1302,开关状态表!B:I,7,FALSE)</f>
        <v>1</v>
      </c>
      <c r="I1302" s="29">
        <v>91.6</v>
      </c>
      <c r="J1302" s="161">
        <v>26.4</v>
      </c>
      <c r="K1302" s="29" t="s">
        <v>8732</v>
      </c>
      <c r="L1302" s="29"/>
      <c r="M1302" s="158" t="s">
        <v>8871</v>
      </c>
      <c r="N1302" s="156">
        <f t="shared" si="160"/>
        <v>29521.6</v>
      </c>
      <c r="O1302" s="156">
        <f t="shared" si="161"/>
        <v>29548</v>
      </c>
      <c r="P1302" s="156">
        <f t="shared" si="162"/>
        <v>18711.6</v>
      </c>
      <c r="Q1302" s="156">
        <f t="shared" si="163"/>
        <v>18738</v>
      </c>
      <c r="R1302" s="29" t="str">
        <f>VLOOKUP(VLOOKUP(G1302,开关状态表!B:H,2,FALSE),矩阵信息表!B:H,2,FALSE)</f>
        <v>CS26</v>
      </c>
      <c r="S1302" s="29" t="str">
        <f>VLOOKUP(G1302,开关状态表!B:H,5,FALSE)</f>
        <v>RY48R</v>
      </c>
      <c r="T1302" s="29" t="str">
        <f>VLOOKUP(G1302,开关状态表!B:H,6,FALSE)</f>
        <v>TW48L</v>
      </c>
      <c r="U1302" s="29">
        <f>VLOOKUP(R1302&amp;"-"&amp;S1302,通道清单!C:L,8,FALSE)</f>
        <v>150</v>
      </c>
      <c r="V1302" s="29">
        <f>VLOOKUP(R1302&amp;"-"&amp;S1302,通道清单!C:L,9,FALSE)</f>
        <v>29430</v>
      </c>
      <c r="W1302" s="29">
        <f>VLOOKUP(R1302&amp;"-"&amp;S1302,通道清单!C:L,10,FALSE)</f>
        <v>29580</v>
      </c>
      <c r="X1302" s="29">
        <f>VLOOKUP(R1302&amp;"-"&amp;T1302,通道清单!C:L,9,FALSE)</f>
        <v>18620</v>
      </c>
      <c r="Y1302" s="29">
        <f>VLOOKUP(R1302&amp;"-"&amp;T1302,通道清单!C:L,10,FALSE)</f>
        <v>18770</v>
      </c>
    </row>
    <row r="1303" ht="15" hidden="1" spans="1:25">
      <c r="A1303" s="29">
        <f t="shared" si="164"/>
        <v>1302</v>
      </c>
      <c r="B1303" s="29" t="str">
        <f t="shared" si="159"/>
        <v>CS26-1-8-[12][12]-OFF0-BW22</v>
      </c>
      <c r="C1303" s="29" t="str">
        <f>R1303&amp;"_BW"&amp;TEXT(O1303-N1303,"000.00")&amp;"_U"&amp;VLOOKUP(R1303&amp;"-"&amp;S1303,通道清单!C:L,5,FALSE)&amp;LEFT("_____",5-LEN(VLOOKUP(R1303&amp;"-"&amp;S1303,通道清单!C:L,4,FALSE)))&amp;VLOOKUP(R1303&amp;"-"&amp;S1303,通道清单!C:L,4,FALSE)&amp;"_S"&amp;TEXT(N1303,"00000.00")&amp;"_E"&amp;TEXT(O1303,"00000.00")&amp;"_D"&amp;VLOOKUP(R1303&amp;"-"&amp;T1303,通道清单!C:L,5,FALSE)&amp;LEFT("_____",5-LEN(VLOOKUP(R1303&amp;"-"&amp;T1303,通道清单!C:L,4,FALSE)))&amp;VLOOKUP(R1303&amp;"-"&amp;T1303,通道清单!C:L,4,FALSE)&amp;"_S"&amp;TEXT(P1303,"00000.00")&amp;"_E"&amp;TEXT(Q1303,"00000.00")</f>
        <v>CS26_BW022.00_UR____Y_S29430.00_E29452.00_DR____W_S18620.00_E18642.00</v>
      </c>
      <c r="D1303" s="29"/>
      <c r="E1303" s="29"/>
      <c r="F1303" s="29"/>
      <c r="G1303" s="29" t="s">
        <v>9242</v>
      </c>
      <c r="H1303" s="29">
        <f>VLOOKUP(G1303,开关状态表!B:I,7,FALSE)</f>
        <v>1</v>
      </c>
      <c r="I1303" s="29">
        <v>0</v>
      </c>
      <c r="J1303" s="161">
        <v>22</v>
      </c>
      <c r="K1303" s="29" t="s">
        <v>8732</v>
      </c>
      <c r="L1303" s="29"/>
      <c r="M1303" s="158" t="s">
        <v>9050</v>
      </c>
      <c r="N1303" s="156">
        <f t="shared" si="160"/>
        <v>29430</v>
      </c>
      <c r="O1303" s="156">
        <f t="shared" si="161"/>
        <v>29452</v>
      </c>
      <c r="P1303" s="156">
        <f t="shared" si="162"/>
        <v>18620</v>
      </c>
      <c r="Q1303" s="156">
        <f t="shared" si="163"/>
        <v>18642</v>
      </c>
      <c r="R1303" s="29" t="str">
        <f>VLOOKUP(VLOOKUP(G1303,开关状态表!B:H,2,FALSE),矩阵信息表!B:H,2,FALSE)</f>
        <v>CS26</v>
      </c>
      <c r="S1303" s="29" t="str">
        <f>VLOOKUP(G1303,开关状态表!B:H,5,FALSE)</f>
        <v>RY50R</v>
      </c>
      <c r="T1303" s="29" t="str">
        <f>VLOOKUP(G1303,开关状态表!B:H,6,FALSE)</f>
        <v>TW50R</v>
      </c>
      <c r="U1303" s="29">
        <f>VLOOKUP(R1303&amp;"-"&amp;S1303,通道清单!C:L,8,FALSE)</f>
        <v>150</v>
      </c>
      <c r="V1303" s="29">
        <f>VLOOKUP(R1303&amp;"-"&amp;S1303,通道清单!C:L,9,FALSE)</f>
        <v>29430</v>
      </c>
      <c r="W1303" s="29">
        <f>VLOOKUP(R1303&amp;"-"&amp;S1303,通道清单!C:L,10,FALSE)</f>
        <v>29580</v>
      </c>
      <c r="X1303" s="29">
        <f>VLOOKUP(R1303&amp;"-"&amp;T1303,通道清单!C:L,9,FALSE)</f>
        <v>18620</v>
      </c>
      <c r="Y1303" s="29">
        <f>VLOOKUP(R1303&amp;"-"&amp;T1303,通道清单!C:L,10,FALSE)</f>
        <v>18770</v>
      </c>
    </row>
    <row r="1304" ht="15" hidden="1" spans="1:25">
      <c r="A1304" s="29">
        <f t="shared" si="164"/>
        <v>1303</v>
      </c>
      <c r="B1304" s="29" t="str">
        <f t="shared" si="159"/>
        <v>CS26-1-8-[12][12]-OFF118-BW32</v>
      </c>
      <c r="C1304" s="29" t="str">
        <f>R1304&amp;"_BW"&amp;TEXT(O1304-N1304,"000.00")&amp;"_U"&amp;VLOOKUP(R1304&amp;"-"&amp;S1304,通道清单!C:L,5,FALSE)&amp;LEFT("_____",5-LEN(VLOOKUP(R1304&amp;"-"&amp;S1304,通道清单!C:L,4,FALSE)))&amp;VLOOKUP(R1304&amp;"-"&amp;S1304,通道清单!C:L,4,FALSE)&amp;"_S"&amp;TEXT(N1304,"00000.00")&amp;"_E"&amp;TEXT(O1304,"00000.00")&amp;"_D"&amp;VLOOKUP(R1304&amp;"-"&amp;T1304,通道清单!C:L,5,FALSE)&amp;LEFT("_____",5-LEN(VLOOKUP(R1304&amp;"-"&amp;T1304,通道清单!C:L,4,FALSE)))&amp;VLOOKUP(R1304&amp;"-"&amp;T1304,通道清单!C:L,4,FALSE)&amp;"_S"&amp;TEXT(P1304,"00000.00")&amp;"_E"&amp;TEXT(Q1304,"00000.00")</f>
        <v>CS26_BW032.00_UR____Y_S29548.00_E29580.00_DR____W_S18738.00_E18770.00</v>
      </c>
      <c r="D1304" s="29"/>
      <c r="E1304" s="29"/>
      <c r="F1304" s="29"/>
      <c r="G1304" s="29" t="s">
        <v>9242</v>
      </c>
      <c r="H1304" s="29">
        <f>VLOOKUP(G1304,开关状态表!B:I,7,FALSE)</f>
        <v>1</v>
      </c>
      <c r="I1304" s="29">
        <v>118</v>
      </c>
      <c r="J1304" s="161">
        <v>32</v>
      </c>
      <c r="K1304" s="29" t="s">
        <v>8732</v>
      </c>
      <c r="L1304" s="29"/>
      <c r="M1304" s="158" t="s">
        <v>8871</v>
      </c>
      <c r="N1304" s="156">
        <f t="shared" si="160"/>
        <v>29548</v>
      </c>
      <c r="O1304" s="156">
        <f t="shared" si="161"/>
        <v>29580</v>
      </c>
      <c r="P1304" s="156">
        <f t="shared" si="162"/>
        <v>18738</v>
      </c>
      <c r="Q1304" s="156">
        <f t="shared" si="163"/>
        <v>18770</v>
      </c>
      <c r="R1304" s="29" t="str">
        <f>VLOOKUP(VLOOKUP(G1304,开关状态表!B:H,2,FALSE),矩阵信息表!B:H,2,FALSE)</f>
        <v>CS26</v>
      </c>
      <c r="S1304" s="29" t="str">
        <f>VLOOKUP(G1304,开关状态表!B:H,5,FALSE)</f>
        <v>RY50R</v>
      </c>
      <c r="T1304" s="29" t="str">
        <f>VLOOKUP(G1304,开关状态表!B:H,6,FALSE)</f>
        <v>TW50R</v>
      </c>
      <c r="U1304" s="29">
        <f>VLOOKUP(R1304&amp;"-"&amp;S1304,通道清单!C:L,8,FALSE)</f>
        <v>150</v>
      </c>
      <c r="V1304" s="29">
        <f>VLOOKUP(R1304&amp;"-"&amp;S1304,通道清单!C:L,9,FALSE)</f>
        <v>29430</v>
      </c>
      <c r="W1304" s="29">
        <f>VLOOKUP(R1304&amp;"-"&amp;S1304,通道清单!C:L,10,FALSE)</f>
        <v>29580</v>
      </c>
      <c r="X1304" s="29">
        <f>VLOOKUP(R1304&amp;"-"&amp;T1304,通道清单!C:L,9,FALSE)</f>
        <v>18620</v>
      </c>
      <c r="Y1304" s="29">
        <f>VLOOKUP(R1304&amp;"-"&amp;T1304,通道清单!C:L,10,FALSE)</f>
        <v>18770</v>
      </c>
    </row>
    <row r="1305" ht="15" hidden="1" spans="1:25">
      <c r="A1305" s="29">
        <f t="shared" si="164"/>
        <v>1304</v>
      </c>
      <c r="B1305" s="29" t="str">
        <f t="shared" si="159"/>
        <v>CS26-1-8-[12][12]-OFF91.6-BW26.4</v>
      </c>
      <c r="C1305" s="29" t="str">
        <f>R1305&amp;"_BW"&amp;TEXT(O1305-N1305,"000.00")&amp;"_U"&amp;VLOOKUP(R1305&amp;"-"&amp;S1305,通道清单!C:L,5,FALSE)&amp;LEFT("_____",5-LEN(VLOOKUP(R1305&amp;"-"&amp;S1305,通道清单!C:L,4,FALSE)))&amp;VLOOKUP(R1305&amp;"-"&amp;S1305,通道清单!C:L,4,FALSE)&amp;"_S"&amp;TEXT(N1305,"00000.00")&amp;"_E"&amp;TEXT(O1305,"00000.00")&amp;"_D"&amp;VLOOKUP(R1305&amp;"-"&amp;T1305,通道清单!C:L,5,FALSE)&amp;LEFT("_____",5-LEN(VLOOKUP(R1305&amp;"-"&amp;T1305,通道清单!C:L,4,FALSE)))&amp;VLOOKUP(R1305&amp;"-"&amp;T1305,通道清单!C:L,4,FALSE)&amp;"_S"&amp;TEXT(P1305,"00000.00")&amp;"_E"&amp;TEXT(Q1305,"00000.00")</f>
        <v>CS26_BW026.40_UR____Y_S29521.60_E29548.00_DR____W_S18711.60_E18738.00</v>
      </c>
      <c r="D1305" s="29"/>
      <c r="E1305" s="29"/>
      <c r="F1305" s="29"/>
      <c r="G1305" s="29" t="s">
        <v>9242</v>
      </c>
      <c r="H1305" s="29">
        <f>VLOOKUP(G1305,开关状态表!B:I,7,FALSE)</f>
        <v>1</v>
      </c>
      <c r="I1305" s="29">
        <v>91.6</v>
      </c>
      <c r="J1305" s="161">
        <v>26.4</v>
      </c>
      <c r="K1305" s="29" t="s">
        <v>8732</v>
      </c>
      <c r="L1305" s="29"/>
      <c r="M1305" s="158" t="s">
        <v>8871</v>
      </c>
      <c r="N1305" s="156">
        <f t="shared" si="160"/>
        <v>29521.6</v>
      </c>
      <c r="O1305" s="156">
        <f t="shared" si="161"/>
        <v>29548</v>
      </c>
      <c r="P1305" s="156">
        <f t="shared" si="162"/>
        <v>18711.6</v>
      </c>
      <c r="Q1305" s="156">
        <f t="shared" si="163"/>
        <v>18738</v>
      </c>
      <c r="R1305" s="29" t="str">
        <f>VLOOKUP(VLOOKUP(G1305,开关状态表!B:H,2,FALSE),矩阵信息表!B:H,2,FALSE)</f>
        <v>CS26</v>
      </c>
      <c r="S1305" s="29" t="str">
        <f>VLOOKUP(G1305,开关状态表!B:H,5,FALSE)</f>
        <v>RY50R</v>
      </c>
      <c r="T1305" s="29" t="str">
        <f>VLOOKUP(G1305,开关状态表!B:H,6,FALSE)</f>
        <v>TW50R</v>
      </c>
      <c r="U1305" s="29">
        <f>VLOOKUP(R1305&amp;"-"&amp;S1305,通道清单!C:L,8,FALSE)</f>
        <v>150</v>
      </c>
      <c r="V1305" s="29">
        <f>VLOOKUP(R1305&amp;"-"&amp;S1305,通道清单!C:L,9,FALSE)</f>
        <v>29430</v>
      </c>
      <c r="W1305" s="29">
        <f>VLOOKUP(R1305&amp;"-"&amp;S1305,通道清单!C:L,10,FALSE)</f>
        <v>29580</v>
      </c>
      <c r="X1305" s="29">
        <f>VLOOKUP(R1305&amp;"-"&amp;T1305,通道清单!C:L,9,FALSE)</f>
        <v>18620</v>
      </c>
      <c r="Y1305" s="29">
        <f>VLOOKUP(R1305&amp;"-"&amp;T1305,通道清单!C:L,10,FALSE)</f>
        <v>18770</v>
      </c>
    </row>
    <row r="1306" ht="15" hidden="1" spans="1:25">
      <c r="A1306" s="29">
        <f t="shared" si="164"/>
        <v>1305</v>
      </c>
      <c r="B1306" s="29" t="str">
        <f t="shared" si="159"/>
        <v>CS26-1-8-[13][13]-OFF0-BW22</v>
      </c>
      <c r="C1306" s="29" t="str">
        <f>R1306&amp;"_BW"&amp;TEXT(O1306-N1306,"000.00")&amp;"_U"&amp;VLOOKUP(R1306&amp;"-"&amp;S1306,通道清单!C:L,5,FALSE)&amp;LEFT("_____",5-LEN(VLOOKUP(R1306&amp;"-"&amp;S1306,通道清单!C:L,4,FALSE)))&amp;VLOOKUP(R1306&amp;"-"&amp;S1306,通道清单!C:L,4,FALSE)&amp;"_S"&amp;TEXT(N1306,"00000.00")&amp;"_E"&amp;TEXT(O1306,"00000.00")&amp;"_D"&amp;VLOOKUP(R1306&amp;"-"&amp;T1306,通道清单!C:L,5,FALSE)&amp;LEFT("_____",5-LEN(VLOOKUP(R1306&amp;"-"&amp;T1306,通道清单!C:L,4,FALSE)))&amp;VLOOKUP(R1306&amp;"-"&amp;T1306,通道清单!C:L,4,FALSE)&amp;"_S"&amp;TEXT(P1306,"00000.00")&amp;"_E"&amp;TEXT(Q1306,"00000.00")</f>
        <v>CS26_BW022.00_UL____Y_S29260.00_E29282.00_DR____W_S18450.00_E18472.00</v>
      </c>
      <c r="D1306" s="29"/>
      <c r="E1306" s="29"/>
      <c r="F1306" s="29"/>
      <c r="G1306" s="29" t="s">
        <v>9243</v>
      </c>
      <c r="H1306" s="29">
        <f>VLOOKUP(G1306,开关状态表!B:I,7,FALSE)</f>
        <v>1</v>
      </c>
      <c r="I1306" s="29">
        <v>0</v>
      </c>
      <c r="J1306" s="161">
        <v>22</v>
      </c>
      <c r="K1306" s="29" t="s">
        <v>8732</v>
      </c>
      <c r="L1306" s="29"/>
      <c r="M1306" s="158" t="s">
        <v>9050</v>
      </c>
      <c r="N1306" s="156">
        <f t="shared" si="160"/>
        <v>29260</v>
      </c>
      <c r="O1306" s="156">
        <f t="shared" si="161"/>
        <v>29282</v>
      </c>
      <c r="P1306" s="156">
        <f t="shared" si="162"/>
        <v>18450</v>
      </c>
      <c r="Q1306" s="156">
        <f t="shared" si="163"/>
        <v>18472</v>
      </c>
      <c r="R1306" s="29" t="str">
        <f>VLOOKUP(VLOOKUP(G1306,开关状态表!B:H,2,FALSE),矩阵信息表!B:H,2,FALSE)</f>
        <v>CS26</v>
      </c>
      <c r="S1306" s="29" t="str">
        <f>VLOOKUP(G1306,开关状态表!B:H,5,FALSE)</f>
        <v>RY53L</v>
      </c>
      <c r="T1306" s="29" t="str">
        <f>VLOOKUP(G1306,开关状态表!B:H,6,FALSE)</f>
        <v>TW53R</v>
      </c>
      <c r="U1306" s="29">
        <f>VLOOKUP(R1306&amp;"-"&amp;S1306,通道清单!C:L,8,FALSE)</f>
        <v>150</v>
      </c>
      <c r="V1306" s="29">
        <f>VLOOKUP(R1306&amp;"-"&amp;S1306,通道清单!C:L,9,FALSE)</f>
        <v>29260</v>
      </c>
      <c r="W1306" s="29">
        <f>VLOOKUP(R1306&amp;"-"&amp;S1306,通道清单!C:L,10,FALSE)</f>
        <v>29410</v>
      </c>
      <c r="X1306" s="29">
        <f>VLOOKUP(R1306&amp;"-"&amp;T1306,通道清单!C:L,9,FALSE)</f>
        <v>18450</v>
      </c>
      <c r="Y1306" s="29">
        <f>VLOOKUP(R1306&amp;"-"&amp;T1306,通道清单!C:L,10,FALSE)</f>
        <v>18600</v>
      </c>
    </row>
    <row r="1307" ht="15" hidden="1" spans="1:25">
      <c r="A1307" s="29">
        <f t="shared" si="164"/>
        <v>1306</v>
      </c>
      <c r="B1307" s="29" t="str">
        <f t="shared" si="159"/>
        <v>CS26-1-8-[13][13]-OFF118-BW32</v>
      </c>
      <c r="C1307" s="29" t="str">
        <f>R1307&amp;"_BW"&amp;TEXT(O1307-N1307,"000.00")&amp;"_U"&amp;VLOOKUP(R1307&amp;"-"&amp;S1307,通道清单!C:L,5,FALSE)&amp;LEFT("_____",5-LEN(VLOOKUP(R1307&amp;"-"&amp;S1307,通道清单!C:L,4,FALSE)))&amp;VLOOKUP(R1307&amp;"-"&amp;S1307,通道清单!C:L,4,FALSE)&amp;"_S"&amp;TEXT(N1307,"00000.00")&amp;"_E"&amp;TEXT(O1307,"00000.00")&amp;"_D"&amp;VLOOKUP(R1307&amp;"-"&amp;T1307,通道清单!C:L,5,FALSE)&amp;LEFT("_____",5-LEN(VLOOKUP(R1307&amp;"-"&amp;T1307,通道清单!C:L,4,FALSE)))&amp;VLOOKUP(R1307&amp;"-"&amp;T1307,通道清单!C:L,4,FALSE)&amp;"_S"&amp;TEXT(P1307,"00000.00")&amp;"_E"&amp;TEXT(Q1307,"00000.00")</f>
        <v>CS26_BW032.00_UL____Y_S29378.00_E29410.00_DR____W_S18568.00_E18600.00</v>
      </c>
      <c r="D1307" s="29"/>
      <c r="E1307" s="29"/>
      <c r="F1307" s="29"/>
      <c r="G1307" s="29" t="s">
        <v>9243</v>
      </c>
      <c r="H1307" s="29">
        <f>VLOOKUP(G1307,开关状态表!B:I,7,FALSE)</f>
        <v>1</v>
      </c>
      <c r="I1307" s="29">
        <v>118</v>
      </c>
      <c r="J1307" s="161">
        <v>32</v>
      </c>
      <c r="K1307" s="29" t="s">
        <v>8732</v>
      </c>
      <c r="L1307" s="29"/>
      <c r="M1307" s="158" t="s">
        <v>8871</v>
      </c>
      <c r="N1307" s="156">
        <f t="shared" si="160"/>
        <v>29378</v>
      </c>
      <c r="O1307" s="156">
        <f t="shared" si="161"/>
        <v>29410</v>
      </c>
      <c r="P1307" s="156">
        <f t="shared" si="162"/>
        <v>18568</v>
      </c>
      <c r="Q1307" s="156">
        <f t="shared" si="163"/>
        <v>18600</v>
      </c>
      <c r="R1307" s="29" t="str">
        <f>VLOOKUP(VLOOKUP(G1307,开关状态表!B:H,2,FALSE),矩阵信息表!B:H,2,FALSE)</f>
        <v>CS26</v>
      </c>
      <c r="S1307" s="29" t="str">
        <f>VLOOKUP(G1307,开关状态表!B:H,5,FALSE)</f>
        <v>RY53L</v>
      </c>
      <c r="T1307" s="29" t="str">
        <f>VLOOKUP(G1307,开关状态表!B:H,6,FALSE)</f>
        <v>TW53R</v>
      </c>
      <c r="U1307" s="29">
        <f>VLOOKUP(R1307&amp;"-"&amp;S1307,通道清单!C:L,8,FALSE)</f>
        <v>150</v>
      </c>
      <c r="V1307" s="29">
        <f>VLOOKUP(R1307&amp;"-"&amp;S1307,通道清单!C:L,9,FALSE)</f>
        <v>29260</v>
      </c>
      <c r="W1307" s="29">
        <f>VLOOKUP(R1307&amp;"-"&amp;S1307,通道清单!C:L,10,FALSE)</f>
        <v>29410</v>
      </c>
      <c r="X1307" s="29">
        <f>VLOOKUP(R1307&amp;"-"&amp;T1307,通道清单!C:L,9,FALSE)</f>
        <v>18450</v>
      </c>
      <c r="Y1307" s="29">
        <f>VLOOKUP(R1307&amp;"-"&amp;T1307,通道清单!C:L,10,FALSE)</f>
        <v>18600</v>
      </c>
    </row>
    <row r="1308" ht="15" hidden="1" spans="1:25">
      <c r="A1308" s="29">
        <f t="shared" si="164"/>
        <v>1307</v>
      </c>
      <c r="B1308" s="29" t="str">
        <f t="shared" si="159"/>
        <v>CS26-1-8-[13][13]-OFF91.6-BW26.4</v>
      </c>
      <c r="C1308" s="29" t="str">
        <f>R1308&amp;"_BW"&amp;TEXT(O1308-N1308,"000.00")&amp;"_U"&amp;VLOOKUP(R1308&amp;"-"&amp;S1308,通道清单!C:L,5,FALSE)&amp;LEFT("_____",5-LEN(VLOOKUP(R1308&amp;"-"&amp;S1308,通道清单!C:L,4,FALSE)))&amp;VLOOKUP(R1308&amp;"-"&amp;S1308,通道清单!C:L,4,FALSE)&amp;"_S"&amp;TEXT(N1308,"00000.00")&amp;"_E"&amp;TEXT(O1308,"00000.00")&amp;"_D"&amp;VLOOKUP(R1308&amp;"-"&amp;T1308,通道清单!C:L,5,FALSE)&amp;LEFT("_____",5-LEN(VLOOKUP(R1308&amp;"-"&amp;T1308,通道清单!C:L,4,FALSE)))&amp;VLOOKUP(R1308&amp;"-"&amp;T1308,通道清单!C:L,4,FALSE)&amp;"_S"&amp;TEXT(P1308,"00000.00")&amp;"_E"&amp;TEXT(Q1308,"00000.00")</f>
        <v>CS26_BW026.40_UL____Y_S29351.60_E29378.00_DR____W_S18541.60_E18568.00</v>
      </c>
      <c r="D1308" s="29"/>
      <c r="E1308" s="29"/>
      <c r="F1308" s="29"/>
      <c r="G1308" s="29" t="s">
        <v>9243</v>
      </c>
      <c r="H1308" s="29">
        <f>VLOOKUP(G1308,开关状态表!B:I,7,FALSE)</f>
        <v>1</v>
      </c>
      <c r="I1308" s="29">
        <v>91.6</v>
      </c>
      <c r="J1308" s="161">
        <v>26.4</v>
      </c>
      <c r="K1308" s="29" t="s">
        <v>8732</v>
      </c>
      <c r="L1308" s="29"/>
      <c r="M1308" s="158" t="s">
        <v>8871</v>
      </c>
      <c r="N1308" s="156">
        <f t="shared" si="160"/>
        <v>29351.6</v>
      </c>
      <c r="O1308" s="156">
        <f t="shared" si="161"/>
        <v>29378</v>
      </c>
      <c r="P1308" s="156">
        <f t="shared" si="162"/>
        <v>18541.6</v>
      </c>
      <c r="Q1308" s="156">
        <f t="shared" si="163"/>
        <v>18568</v>
      </c>
      <c r="R1308" s="29" t="str">
        <f>VLOOKUP(VLOOKUP(G1308,开关状态表!B:H,2,FALSE),矩阵信息表!B:H,2,FALSE)</f>
        <v>CS26</v>
      </c>
      <c r="S1308" s="29" t="str">
        <f>VLOOKUP(G1308,开关状态表!B:H,5,FALSE)</f>
        <v>RY53L</v>
      </c>
      <c r="T1308" s="29" t="str">
        <f>VLOOKUP(G1308,开关状态表!B:H,6,FALSE)</f>
        <v>TW53R</v>
      </c>
      <c r="U1308" s="29">
        <f>VLOOKUP(R1308&amp;"-"&amp;S1308,通道清单!C:L,8,FALSE)</f>
        <v>150</v>
      </c>
      <c r="V1308" s="29">
        <f>VLOOKUP(R1308&amp;"-"&amp;S1308,通道清单!C:L,9,FALSE)</f>
        <v>29260</v>
      </c>
      <c r="W1308" s="29">
        <f>VLOOKUP(R1308&amp;"-"&amp;S1308,通道清单!C:L,10,FALSE)</f>
        <v>29410</v>
      </c>
      <c r="X1308" s="29">
        <f>VLOOKUP(R1308&amp;"-"&amp;T1308,通道清单!C:L,9,FALSE)</f>
        <v>18450</v>
      </c>
      <c r="Y1308" s="29">
        <f>VLOOKUP(R1308&amp;"-"&amp;T1308,通道清单!C:L,10,FALSE)</f>
        <v>18600</v>
      </c>
    </row>
    <row r="1309" ht="15" hidden="1" spans="1:25">
      <c r="A1309" s="29">
        <f t="shared" si="164"/>
        <v>1308</v>
      </c>
      <c r="B1309" s="29" t="str">
        <f t="shared" si="159"/>
        <v>CS26-1-8-[7][7]-OFF0-BW22</v>
      </c>
      <c r="C1309" s="29" t="str">
        <f>R1309&amp;"_BW"&amp;TEXT(O1309-N1309,"000.00")&amp;"_U"&amp;VLOOKUP(R1309&amp;"-"&amp;S1309,通道清单!C:L,5,FALSE)&amp;LEFT("_____",5-LEN(VLOOKUP(R1309&amp;"-"&amp;S1309,通道清单!C:L,4,FALSE)))&amp;VLOOKUP(R1309&amp;"-"&amp;S1309,通道清单!C:L,4,FALSE)&amp;"_S"&amp;TEXT(N1309,"00000.00")&amp;"_E"&amp;TEXT(O1309,"00000.00")&amp;"_D"&amp;VLOOKUP(R1309&amp;"-"&amp;T1309,通道清单!C:L,5,FALSE)&amp;LEFT("_____",5-LEN(VLOOKUP(R1309&amp;"-"&amp;T1309,通道清单!C:L,4,FALSE)))&amp;VLOOKUP(R1309&amp;"-"&amp;T1309,通道清单!C:L,4,FALSE)&amp;"_S"&amp;TEXT(P1309,"00000.00")&amp;"_E"&amp;TEXT(Q1309,"00000.00")</f>
        <v>CS26_BW022.00_UR____Y_S29600.00_E29622.00_DL____W_S18790.00_E18812.00</v>
      </c>
      <c r="D1309" s="29"/>
      <c r="E1309" s="29"/>
      <c r="F1309" s="29"/>
      <c r="G1309" s="29" t="s">
        <v>9244</v>
      </c>
      <c r="H1309" s="29">
        <f>VLOOKUP(G1309,开关状态表!B:I,7,FALSE)</f>
        <v>1</v>
      </c>
      <c r="I1309" s="29">
        <v>0</v>
      </c>
      <c r="J1309" s="161">
        <v>22</v>
      </c>
      <c r="K1309" s="29" t="s">
        <v>8732</v>
      </c>
      <c r="L1309" s="29"/>
      <c r="M1309" s="158" t="s">
        <v>9050</v>
      </c>
      <c r="N1309" s="156">
        <f t="shared" si="160"/>
        <v>29600</v>
      </c>
      <c r="O1309" s="156">
        <f t="shared" si="161"/>
        <v>29622</v>
      </c>
      <c r="P1309" s="156">
        <f t="shared" si="162"/>
        <v>18790</v>
      </c>
      <c r="Q1309" s="156">
        <f t="shared" si="163"/>
        <v>18812</v>
      </c>
      <c r="R1309" s="29" t="str">
        <f>VLOOKUP(VLOOKUP(G1309,开关状态表!B:H,2,FALSE),矩阵信息表!B:H,2,FALSE)</f>
        <v>CS26</v>
      </c>
      <c r="S1309" s="29" t="str">
        <f>VLOOKUP(G1309,开关状态表!B:H,5,FALSE)</f>
        <v>RY56R</v>
      </c>
      <c r="T1309" s="29" t="str">
        <f>VLOOKUP(G1309,开关状态表!B:H,6,FALSE)</f>
        <v>TW56L</v>
      </c>
      <c r="U1309" s="29">
        <f>VLOOKUP(R1309&amp;"-"&amp;S1309,通道清单!C:L,8,FALSE)</f>
        <v>150</v>
      </c>
      <c r="V1309" s="29">
        <f>VLOOKUP(R1309&amp;"-"&amp;S1309,通道清单!C:L,9,FALSE)</f>
        <v>29600</v>
      </c>
      <c r="W1309" s="29">
        <f>VLOOKUP(R1309&amp;"-"&amp;S1309,通道清单!C:L,10,FALSE)</f>
        <v>29750</v>
      </c>
      <c r="X1309" s="29">
        <f>VLOOKUP(R1309&amp;"-"&amp;T1309,通道清单!C:L,9,FALSE)</f>
        <v>18790</v>
      </c>
      <c r="Y1309" s="29">
        <f>VLOOKUP(R1309&amp;"-"&amp;T1309,通道清单!C:L,10,FALSE)</f>
        <v>18940</v>
      </c>
    </row>
    <row r="1310" ht="15" hidden="1" spans="1:25">
      <c r="A1310" s="29">
        <f t="shared" si="164"/>
        <v>1309</v>
      </c>
      <c r="B1310" s="29" t="str">
        <f t="shared" si="159"/>
        <v>CS26-1-8-[7][7]-OFF118-BW32</v>
      </c>
      <c r="C1310" s="29" t="str">
        <f>R1310&amp;"_BW"&amp;TEXT(O1310-N1310,"000.00")&amp;"_U"&amp;VLOOKUP(R1310&amp;"-"&amp;S1310,通道清单!C:L,5,FALSE)&amp;LEFT("_____",5-LEN(VLOOKUP(R1310&amp;"-"&amp;S1310,通道清单!C:L,4,FALSE)))&amp;VLOOKUP(R1310&amp;"-"&amp;S1310,通道清单!C:L,4,FALSE)&amp;"_S"&amp;TEXT(N1310,"00000.00")&amp;"_E"&amp;TEXT(O1310,"00000.00")&amp;"_D"&amp;VLOOKUP(R1310&amp;"-"&amp;T1310,通道清单!C:L,5,FALSE)&amp;LEFT("_____",5-LEN(VLOOKUP(R1310&amp;"-"&amp;T1310,通道清单!C:L,4,FALSE)))&amp;VLOOKUP(R1310&amp;"-"&amp;T1310,通道清单!C:L,4,FALSE)&amp;"_S"&amp;TEXT(P1310,"00000.00")&amp;"_E"&amp;TEXT(Q1310,"00000.00")</f>
        <v>CS26_BW032.00_UR____Y_S29718.00_E29750.00_DL____W_S18908.00_E18940.00</v>
      </c>
      <c r="D1310" s="29"/>
      <c r="E1310" s="29"/>
      <c r="F1310" s="29"/>
      <c r="G1310" s="29" t="s">
        <v>9244</v>
      </c>
      <c r="H1310" s="29">
        <f>VLOOKUP(G1310,开关状态表!B:I,7,FALSE)</f>
        <v>1</v>
      </c>
      <c r="I1310" s="29">
        <v>118</v>
      </c>
      <c r="J1310" s="161">
        <v>32</v>
      </c>
      <c r="K1310" s="29" t="s">
        <v>8732</v>
      </c>
      <c r="L1310" s="29"/>
      <c r="M1310" s="158" t="s">
        <v>8871</v>
      </c>
      <c r="N1310" s="156">
        <f t="shared" si="160"/>
        <v>29718</v>
      </c>
      <c r="O1310" s="156">
        <f t="shared" si="161"/>
        <v>29750</v>
      </c>
      <c r="P1310" s="156">
        <f t="shared" si="162"/>
        <v>18908</v>
      </c>
      <c r="Q1310" s="156">
        <f t="shared" si="163"/>
        <v>18940</v>
      </c>
      <c r="R1310" s="29" t="str">
        <f>VLOOKUP(VLOOKUP(G1310,开关状态表!B:H,2,FALSE),矩阵信息表!B:H,2,FALSE)</f>
        <v>CS26</v>
      </c>
      <c r="S1310" s="29" t="str">
        <f>VLOOKUP(G1310,开关状态表!B:H,5,FALSE)</f>
        <v>RY56R</v>
      </c>
      <c r="T1310" s="29" t="str">
        <f>VLOOKUP(G1310,开关状态表!B:H,6,FALSE)</f>
        <v>TW56L</v>
      </c>
      <c r="U1310" s="29">
        <f>VLOOKUP(R1310&amp;"-"&amp;S1310,通道清单!C:L,8,FALSE)</f>
        <v>150</v>
      </c>
      <c r="V1310" s="29">
        <f>VLOOKUP(R1310&amp;"-"&amp;S1310,通道清单!C:L,9,FALSE)</f>
        <v>29600</v>
      </c>
      <c r="W1310" s="29">
        <f>VLOOKUP(R1310&amp;"-"&amp;S1310,通道清单!C:L,10,FALSE)</f>
        <v>29750</v>
      </c>
      <c r="X1310" s="29">
        <f>VLOOKUP(R1310&amp;"-"&amp;T1310,通道清单!C:L,9,FALSE)</f>
        <v>18790</v>
      </c>
      <c r="Y1310" s="29">
        <f>VLOOKUP(R1310&amp;"-"&amp;T1310,通道清单!C:L,10,FALSE)</f>
        <v>18940</v>
      </c>
    </row>
    <row r="1311" ht="15" hidden="1" spans="1:25">
      <c r="A1311" s="29">
        <f t="shared" si="164"/>
        <v>1310</v>
      </c>
      <c r="B1311" s="29" t="str">
        <f t="shared" si="159"/>
        <v>CS26-1-8-[7][7]-OFF118-BW0</v>
      </c>
      <c r="C1311" s="29" t="str">
        <f>R1311&amp;"_BW"&amp;TEXT(O1311-N1311,"000.00")&amp;"_U"&amp;VLOOKUP(R1311&amp;"-"&amp;S1311,通道清单!C:L,5,FALSE)&amp;LEFT("_____",5-LEN(VLOOKUP(R1311&amp;"-"&amp;S1311,通道清单!C:L,4,FALSE)))&amp;VLOOKUP(R1311&amp;"-"&amp;S1311,通道清单!C:L,4,FALSE)&amp;"_S"&amp;TEXT(N1311,"00000.00")&amp;"_E"&amp;TEXT(O1311,"00000.00")&amp;"_D"&amp;VLOOKUP(R1311&amp;"-"&amp;T1311,通道清单!C:L,5,FALSE)&amp;LEFT("_____",5-LEN(VLOOKUP(R1311&amp;"-"&amp;T1311,通道清单!C:L,4,FALSE)))&amp;VLOOKUP(R1311&amp;"-"&amp;T1311,通道清单!C:L,4,FALSE)&amp;"_S"&amp;TEXT(P1311,"00000.00")&amp;"_E"&amp;TEXT(Q1311,"00000.00")</f>
        <v>CS26_BW000.00_UR____Y_S29718.00_E29718.00_DL____W_S18908.00_E18908.00</v>
      </c>
      <c r="D1311" s="29"/>
      <c r="E1311" s="29"/>
      <c r="F1311" s="29"/>
      <c r="G1311" s="29" t="s">
        <v>9244</v>
      </c>
      <c r="H1311" s="29">
        <f>VLOOKUP(G1311,开关状态表!B:I,7,FALSE)</f>
        <v>1</v>
      </c>
      <c r="I1311" s="29">
        <v>118</v>
      </c>
      <c r="J1311" s="161">
        <v>0</v>
      </c>
      <c r="K1311" s="29" t="s">
        <v>8732</v>
      </c>
      <c r="L1311" s="29"/>
      <c r="M1311" s="158" t="s">
        <v>8871</v>
      </c>
      <c r="N1311" s="156">
        <f t="shared" si="160"/>
        <v>29718</v>
      </c>
      <c r="O1311" s="156">
        <f t="shared" si="161"/>
        <v>29718</v>
      </c>
      <c r="P1311" s="156">
        <f t="shared" si="162"/>
        <v>18908</v>
      </c>
      <c r="Q1311" s="156">
        <f t="shared" si="163"/>
        <v>18908</v>
      </c>
      <c r="R1311" s="29" t="str">
        <f>VLOOKUP(VLOOKUP(G1311,开关状态表!B:H,2,FALSE),矩阵信息表!B:H,2,FALSE)</f>
        <v>CS26</v>
      </c>
      <c r="S1311" s="29" t="str">
        <f>VLOOKUP(G1311,开关状态表!B:H,5,FALSE)</f>
        <v>RY56R</v>
      </c>
      <c r="T1311" s="29" t="str">
        <f>VLOOKUP(G1311,开关状态表!B:H,6,FALSE)</f>
        <v>TW56L</v>
      </c>
      <c r="U1311" s="29">
        <f>VLOOKUP(R1311&amp;"-"&amp;S1311,通道清单!C:L,8,FALSE)</f>
        <v>150</v>
      </c>
      <c r="V1311" s="29">
        <f>VLOOKUP(R1311&amp;"-"&amp;S1311,通道清单!C:L,9,FALSE)</f>
        <v>29600</v>
      </c>
      <c r="W1311" s="29">
        <f>VLOOKUP(R1311&amp;"-"&amp;S1311,通道清单!C:L,10,FALSE)</f>
        <v>29750</v>
      </c>
      <c r="X1311" s="29">
        <f>VLOOKUP(R1311&amp;"-"&amp;T1311,通道清单!C:L,9,FALSE)</f>
        <v>18790</v>
      </c>
      <c r="Y1311" s="29">
        <f>VLOOKUP(R1311&amp;"-"&amp;T1311,通道清单!C:L,10,FALSE)</f>
        <v>18940</v>
      </c>
    </row>
    <row r="1312" ht="15" hidden="1" spans="1:25">
      <c r="A1312" s="29">
        <f t="shared" si="164"/>
        <v>1311</v>
      </c>
      <c r="B1312" s="29" t="str">
        <f t="shared" si="159"/>
        <v>CS26-1-8-[14][14]-OFF0-BW22</v>
      </c>
      <c r="C1312" s="29" t="str">
        <f>R1312&amp;"_BW"&amp;TEXT(O1312-N1312,"000.00")&amp;"_U"&amp;VLOOKUP(R1312&amp;"-"&amp;S1312,通道清单!C:L,5,FALSE)&amp;LEFT("_____",5-LEN(VLOOKUP(R1312&amp;"-"&amp;S1312,通道清单!C:L,4,FALSE)))&amp;VLOOKUP(R1312&amp;"-"&amp;S1312,通道清单!C:L,4,FALSE)&amp;"_S"&amp;TEXT(N1312,"00000.00")&amp;"_E"&amp;TEXT(O1312,"00000.00")&amp;"_D"&amp;VLOOKUP(R1312&amp;"-"&amp;T1312,通道清单!C:L,5,FALSE)&amp;LEFT("_____",5-LEN(VLOOKUP(R1312&amp;"-"&amp;T1312,通道清单!C:L,4,FALSE)))&amp;VLOOKUP(R1312&amp;"-"&amp;T1312,通道清单!C:L,4,FALSE)&amp;"_S"&amp;TEXT(P1312,"00000.00")&amp;"_E"&amp;TEXT(Q1312,"00000.00")</f>
        <v>CS26_BW022.00_UL____Y_S29600.00_E29622.00_DR____W_S18790.00_E18812.00</v>
      </c>
      <c r="D1312" s="29"/>
      <c r="E1312" s="29"/>
      <c r="F1312" s="29"/>
      <c r="G1312" s="29" t="s">
        <v>9245</v>
      </c>
      <c r="H1312" s="29">
        <f>VLOOKUP(G1312,开关状态表!B:I,7,FALSE)</f>
        <v>1</v>
      </c>
      <c r="I1312" s="29">
        <v>0</v>
      </c>
      <c r="J1312" s="161">
        <v>22</v>
      </c>
      <c r="K1312" s="29" t="s">
        <v>8732</v>
      </c>
      <c r="L1312" s="29"/>
      <c r="M1312" s="158" t="s">
        <v>9050</v>
      </c>
      <c r="N1312" s="156">
        <f t="shared" si="160"/>
        <v>29600</v>
      </c>
      <c r="O1312" s="156">
        <f t="shared" si="161"/>
        <v>29622</v>
      </c>
      <c r="P1312" s="156">
        <f t="shared" si="162"/>
        <v>18790</v>
      </c>
      <c r="Q1312" s="156">
        <f t="shared" si="163"/>
        <v>18812</v>
      </c>
      <c r="R1312" s="29" t="str">
        <f>VLOOKUP(VLOOKUP(G1312,开关状态表!B:H,2,FALSE),矩阵信息表!B:H,2,FALSE)</f>
        <v>CS26</v>
      </c>
      <c r="S1312" s="29" t="str">
        <f>VLOOKUP(G1312,开关状态表!B:H,5,FALSE)</f>
        <v>RY61L</v>
      </c>
      <c r="T1312" s="29" t="str">
        <f>VLOOKUP(G1312,开关状态表!B:H,6,FALSE)</f>
        <v>TW61R</v>
      </c>
      <c r="U1312" s="29">
        <f>VLOOKUP(R1312&amp;"-"&amp;S1312,通道清单!C:L,8,FALSE)</f>
        <v>150</v>
      </c>
      <c r="V1312" s="29">
        <f>VLOOKUP(R1312&amp;"-"&amp;S1312,通道清单!C:L,9,FALSE)</f>
        <v>29600</v>
      </c>
      <c r="W1312" s="29">
        <f>VLOOKUP(R1312&amp;"-"&amp;S1312,通道清单!C:L,10,FALSE)</f>
        <v>29750</v>
      </c>
      <c r="X1312" s="29">
        <f>VLOOKUP(R1312&amp;"-"&amp;T1312,通道清单!C:L,9,FALSE)</f>
        <v>18790</v>
      </c>
      <c r="Y1312" s="29">
        <f>VLOOKUP(R1312&amp;"-"&amp;T1312,通道清单!C:L,10,FALSE)</f>
        <v>18940</v>
      </c>
    </row>
    <row r="1313" ht="15" hidden="1" spans="1:25">
      <c r="A1313" s="29">
        <f t="shared" si="164"/>
        <v>1312</v>
      </c>
      <c r="B1313" s="29" t="str">
        <f t="shared" si="159"/>
        <v>CS26-1-8-[14][14]-OFF118-BW32</v>
      </c>
      <c r="C1313" s="29" t="str">
        <f>R1313&amp;"_BW"&amp;TEXT(O1313-N1313,"000.00")&amp;"_U"&amp;VLOOKUP(R1313&amp;"-"&amp;S1313,通道清单!C:L,5,FALSE)&amp;LEFT("_____",5-LEN(VLOOKUP(R1313&amp;"-"&amp;S1313,通道清单!C:L,4,FALSE)))&amp;VLOOKUP(R1313&amp;"-"&amp;S1313,通道清单!C:L,4,FALSE)&amp;"_S"&amp;TEXT(N1313,"00000.00")&amp;"_E"&amp;TEXT(O1313,"00000.00")&amp;"_D"&amp;VLOOKUP(R1313&amp;"-"&amp;T1313,通道清单!C:L,5,FALSE)&amp;LEFT("_____",5-LEN(VLOOKUP(R1313&amp;"-"&amp;T1313,通道清单!C:L,4,FALSE)))&amp;VLOOKUP(R1313&amp;"-"&amp;T1313,通道清单!C:L,4,FALSE)&amp;"_S"&amp;TEXT(P1313,"00000.00")&amp;"_E"&amp;TEXT(Q1313,"00000.00")</f>
        <v>CS26_BW032.00_UL____Y_S29718.00_E29750.00_DR____W_S18908.00_E18940.00</v>
      </c>
      <c r="D1313" s="29"/>
      <c r="E1313" s="29"/>
      <c r="F1313" s="29"/>
      <c r="G1313" s="29" t="s">
        <v>9245</v>
      </c>
      <c r="H1313" s="29">
        <f>VLOOKUP(G1313,开关状态表!B:I,7,FALSE)</f>
        <v>1</v>
      </c>
      <c r="I1313" s="29">
        <v>118</v>
      </c>
      <c r="J1313" s="161">
        <v>32</v>
      </c>
      <c r="K1313" s="29" t="s">
        <v>8732</v>
      </c>
      <c r="L1313" s="29"/>
      <c r="M1313" s="158" t="s">
        <v>8871</v>
      </c>
      <c r="N1313" s="156">
        <f t="shared" si="160"/>
        <v>29718</v>
      </c>
      <c r="O1313" s="156">
        <f t="shared" si="161"/>
        <v>29750</v>
      </c>
      <c r="P1313" s="156">
        <f t="shared" si="162"/>
        <v>18908</v>
      </c>
      <c r="Q1313" s="156">
        <f t="shared" si="163"/>
        <v>18940</v>
      </c>
      <c r="R1313" s="29" t="str">
        <f>VLOOKUP(VLOOKUP(G1313,开关状态表!B:H,2,FALSE),矩阵信息表!B:H,2,FALSE)</f>
        <v>CS26</v>
      </c>
      <c r="S1313" s="29" t="str">
        <f>VLOOKUP(G1313,开关状态表!B:H,5,FALSE)</f>
        <v>RY61L</v>
      </c>
      <c r="T1313" s="29" t="str">
        <f>VLOOKUP(G1313,开关状态表!B:H,6,FALSE)</f>
        <v>TW61R</v>
      </c>
      <c r="U1313" s="29">
        <f>VLOOKUP(R1313&amp;"-"&amp;S1313,通道清单!C:L,8,FALSE)</f>
        <v>150</v>
      </c>
      <c r="V1313" s="29">
        <f>VLOOKUP(R1313&amp;"-"&amp;S1313,通道清单!C:L,9,FALSE)</f>
        <v>29600</v>
      </c>
      <c r="W1313" s="29">
        <f>VLOOKUP(R1313&amp;"-"&amp;S1313,通道清单!C:L,10,FALSE)</f>
        <v>29750</v>
      </c>
      <c r="X1313" s="29">
        <f>VLOOKUP(R1313&amp;"-"&amp;T1313,通道清单!C:L,9,FALSE)</f>
        <v>18790</v>
      </c>
      <c r="Y1313" s="29">
        <f>VLOOKUP(R1313&amp;"-"&amp;T1313,通道清单!C:L,10,FALSE)</f>
        <v>18940</v>
      </c>
    </row>
    <row r="1314" ht="15" hidden="1" spans="1:25">
      <c r="A1314" s="29">
        <f t="shared" si="164"/>
        <v>1313</v>
      </c>
      <c r="B1314" s="29" t="str">
        <f t="shared" si="159"/>
        <v>CS26-1-8-[14][14]-OFF91.6-BW26.4</v>
      </c>
      <c r="C1314" s="29" t="str">
        <f>R1314&amp;"_BW"&amp;TEXT(O1314-N1314,"000.00")&amp;"_U"&amp;VLOOKUP(R1314&amp;"-"&amp;S1314,通道清单!C:L,5,FALSE)&amp;LEFT("_____",5-LEN(VLOOKUP(R1314&amp;"-"&amp;S1314,通道清单!C:L,4,FALSE)))&amp;VLOOKUP(R1314&amp;"-"&amp;S1314,通道清单!C:L,4,FALSE)&amp;"_S"&amp;TEXT(N1314,"00000.00")&amp;"_E"&amp;TEXT(O1314,"00000.00")&amp;"_D"&amp;VLOOKUP(R1314&amp;"-"&amp;T1314,通道清单!C:L,5,FALSE)&amp;LEFT("_____",5-LEN(VLOOKUP(R1314&amp;"-"&amp;T1314,通道清单!C:L,4,FALSE)))&amp;VLOOKUP(R1314&amp;"-"&amp;T1314,通道清单!C:L,4,FALSE)&amp;"_S"&amp;TEXT(P1314,"00000.00")&amp;"_E"&amp;TEXT(Q1314,"00000.00")</f>
        <v>CS26_BW026.40_UL____Y_S29691.60_E29718.00_DR____W_S18881.60_E18908.00</v>
      </c>
      <c r="D1314" s="29"/>
      <c r="E1314" s="29"/>
      <c r="F1314" s="29"/>
      <c r="G1314" s="29" t="s">
        <v>9245</v>
      </c>
      <c r="H1314" s="29">
        <f>VLOOKUP(G1314,开关状态表!B:I,7,FALSE)</f>
        <v>1</v>
      </c>
      <c r="I1314" s="29">
        <v>91.6</v>
      </c>
      <c r="J1314" s="161">
        <v>26.4</v>
      </c>
      <c r="K1314" s="29" t="s">
        <v>8732</v>
      </c>
      <c r="L1314" s="29"/>
      <c r="M1314" s="158" t="s">
        <v>8871</v>
      </c>
      <c r="N1314" s="156">
        <f t="shared" si="160"/>
        <v>29691.6</v>
      </c>
      <c r="O1314" s="156">
        <f t="shared" si="161"/>
        <v>29718</v>
      </c>
      <c r="P1314" s="156">
        <f t="shared" si="162"/>
        <v>18881.6</v>
      </c>
      <c r="Q1314" s="156">
        <f t="shared" si="163"/>
        <v>18908</v>
      </c>
      <c r="R1314" s="29" t="str">
        <f>VLOOKUP(VLOOKUP(G1314,开关状态表!B:H,2,FALSE),矩阵信息表!B:H,2,FALSE)</f>
        <v>CS26</v>
      </c>
      <c r="S1314" s="29" t="str">
        <f>VLOOKUP(G1314,开关状态表!B:H,5,FALSE)</f>
        <v>RY61L</v>
      </c>
      <c r="T1314" s="29" t="str">
        <f>VLOOKUP(G1314,开关状态表!B:H,6,FALSE)</f>
        <v>TW61R</v>
      </c>
      <c r="U1314" s="29">
        <f>VLOOKUP(R1314&amp;"-"&amp;S1314,通道清单!C:L,8,FALSE)</f>
        <v>150</v>
      </c>
      <c r="V1314" s="29">
        <f>VLOOKUP(R1314&amp;"-"&amp;S1314,通道清单!C:L,9,FALSE)</f>
        <v>29600</v>
      </c>
      <c r="W1314" s="29">
        <f>VLOOKUP(R1314&amp;"-"&amp;S1314,通道清单!C:L,10,FALSE)</f>
        <v>29750</v>
      </c>
      <c r="X1314" s="29">
        <f>VLOOKUP(R1314&amp;"-"&amp;T1314,通道清单!C:L,9,FALSE)</f>
        <v>18790</v>
      </c>
      <c r="Y1314" s="29">
        <f>VLOOKUP(R1314&amp;"-"&amp;T1314,通道清单!C:L,10,FALSE)</f>
        <v>18940</v>
      </c>
    </row>
    <row r="1315" ht="15" hidden="1" spans="1:25">
      <c r="A1315" s="29">
        <f t="shared" si="164"/>
        <v>1314</v>
      </c>
      <c r="B1315" s="29" t="str">
        <f t="shared" si="159"/>
        <v>CS26-1-18-[1][1]-OFF38-BW32</v>
      </c>
      <c r="C1315" s="29" t="str">
        <f>R1315&amp;"_BW"&amp;TEXT(O1315-N1315,"000.00")&amp;"_U"&amp;VLOOKUP(R1315&amp;"-"&amp;S1315,通道清单!C:L,5,FALSE)&amp;LEFT("_____",5-LEN(VLOOKUP(R1315&amp;"-"&amp;S1315,通道清单!C:L,4,FALSE)))&amp;VLOOKUP(R1315&amp;"-"&amp;S1315,通道清单!C:L,4,FALSE)&amp;"_S"&amp;TEXT(N1315,"00000.00")&amp;"_E"&amp;TEXT(O1315,"00000.00")&amp;"_D"&amp;VLOOKUP(R1315&amp;"-"&amp;T1315,通道清单!C:L,5,FALSE)&amp;LEFT("_____",5-LEN(VLOOKUP(R1315&amp;"-"&amp;T1315,通道清单!C:L,4,FALSE)))&amp;VLOOKUP(R1315&amp;"-"&amp;T1315,通道清单!C:L,4,FALSE)&amp;"_S"&amp;TEXT(P1315,"00000.00")&amp;"_E"&amp;TEXT(Q1315,"00000.00")</f>
        <v>CS26_BW032.00_UR____Y_S29888.00_E29920.00_DL____X_S18228.00_E18260.00</v>
      </c>
      <c r="D1315" s="29"/>
      <c r="E1315" s="29"/>
      <c r="F1315" s="29"/>
      <c r="G1315" s="29" t="s">
        <v>9246</v>
      </c>
      <c r="H1315" s="29">
        <f>VLOOKUP(G1315,开关状态表!B:I,7,FALSE)</f>
        <v>1</v>
      </c>
      <c r="I1315" s="29">
        <v>38</v>
      </c>
      <c r="J1315" s="161">
        <v>32</v>
      </c>
      <c r="K1315" s="29" t="s">
        <v>8732</v>
      </c>
      <c r="L1315" s="29"/>
      <c r="M1315" s="158" t="s">
        <v>8871</v>
      </c>
      <c r="N1315" s="156">
        <f t="shared" si="160"/>
        <v>29888</v>
      </c>
      <c r="O1315" s="156">
        <f t="shared" si="161"/>
        <v>29920</v>
      </c>
      <c r="P1315" s="156">
        <f t="shared" si="162"/>
        <v>18228</v>
      </c>
      <c r="Q1315" s="156">
        <f t="shared" si="163"/>
        <v>18260</v>
      </c>
      <c r="R1315" s="29" t="str">
        <f>VLOOKUP(VLOOKUP(G1315,开关状态表!B:H,2,FALSE),矩阵信息表!B:H,2,FALSE)</f>
        <v>CS26</v>
      </c>
      <c r="S1315" s="29" t="str">
        <f>VLOOKUP(G1315,开关状态表!B:H,5,FALSE)</f>
        <v>RY63R</v>
      </c>
      <c r="T1315" s="29" t="str">
        <f>VLOOKUP(G1315,开关状态表!B:H,6,FALSE)</f>
        <v>TX63L</v>
      </c>
      <c r="U1315" s="29">
        <f>VLOOKUP(R1315&amp;"-"&amp;S1315,通道清单!C:L,8,FALSE)</f>
        <v>70</v>
      </c>
      <c r="V1315" s="29">
        <f>VLOOKUP(R1315&amp;"-"&amp;S1315,通道清单!C:L,9,FALSE)</f>
        <v>29850</v>
      </c>
      <c r="W1315" s="29">
        <f>VLOOKUP(R1315&amp;"-"&amp;S1315,通道清单!C:L,10,FALSE)</f>
        <v>29920</v>
      </c>
      <c r="X1315" s="29">
        <f>VLOOKUP(R1315&amp;"-"&amp;T1315,通道清单!C:L,9,FALSE)</f>
        <v>18190</v>
      </c>
      <c r="Y1315" s="29">
        <f>VLOOKUP(R1315&amp;"-"&amp;T1315,通道清单!C:L,10,FALSE)</f>
        <v>18260</v>
      </c>
    </row>
    <row r="1316" ht="15" hidden="1" spans="1:25">
      <c r="A1316" s="29">
        <f t="shared" si="164"/>
        <v>1315</v>
      </c>
      <c r="B1316" s="29" t="str">
        <f t="shared" si="159"/>
        <v>CS26-1-18-[1][1]-OFF24.8-BW13.2</v>
      </c>
      <c r="C1316" s="29" t="str">
        <f>R1316&amp;"_BW"&amp;TEXT(O1316-N1316,"000.00")&amp;"_U"&amp;VLOOKUP(R1316&amp;"-"&amp;S1316,通道清单!C:L,5,FALSE)&amp;LEFT("_____",5-LEN(VLOOKUP(R1316&amp;"-"&amp;S1316,通道清单!C:L,4,FALSE)))&amp;VLOOKUP(R1316&amp;"-"&amp;S1316,通道清单!C:L,4,FALSE)&amp;"_S"&amp;TEXT(N1316,"00000.00")&amp;"_E"&amp;TEXT(O1316,"00000.00")&amp;"_D"&amp;VLOOKUP(R1316&amp;"-"&amp;T1316,通道清单!C:L,5,FALSE)&amp;LEFT("_____",5-LEN(VLOOKUP(R1316&amp;"-"&amp;T1316,通道清单!C:L,4,FALSE)))&amp;VLOOKUP(R1316&amp;"-"&amp;T1316,通道清单!C:L,4,FALSE)&amp;"_S"&amp;TEXT(P1316,"00000.00")&amp;"_E"&amp;TEXT(Q1316,"00000.00")</f>
        <v>CS26_BW013.20_UR____Y_S29874.80_E29888.00_DL____X_S18214.80_E18228.00</v>
      </c>
      <c r="D1316" s="29"/>
      <c r="E1316" s="29"/>
      <c r="F1316" s="29"/>
      <c r="G1316" s="29" t="s">
        <v>9246</v>
      </c>
      <c r="H1316" s="29">
        <f>VLOOKUP(G1316,开关状态表!B:I,7,FALSE)</f>
        <v>1</v>
      </c>
      <c r="I1316" s="29">
        <v>24.8</v>
      </c>
      <c r="J1316" s="161">
        <v>13.2</v>
      </c>
      <c r="K1316" s="29" t="s">
        <v>8732</v>
      </c>
      <c r="L1316" s="29"/>
      <c r="M1316" s="158" t="s">
        <v>8871</v>
      </c>
      <c r="N1316" s="156">
        <f t="shared" si="160"/>
        <v>29874.8</v>
      </c>
      <c r="O1316" s="156">
        <f t="shared" si="161"/>
        <v>29888</v>
      </c>
      <c r="P1316" s="156">
        <f t="shared" si="162"/>
        <v>18214.8</v>
      </c>
      <c r="Q1316" s="156">
        <f t="shared" si="163"/>
        <v>18228</v>
      </c>
      <c r="R1316" s="29" t="str">
        <f>VLOOKUP(VLOOKUP(G1316,开关状态表!B:H,2,FALSE),矩阵信息表!B:H,2,FALSE)</f>
        <v>CS26</v>
      </c>
      <c r="S1316" s="29" t="str">
        <f>VLOOKUP(G1316,开关状态表!B:H,5,FALSE)</f>
        <v>RY63R</v>
      </c>
      <c r="T1316" s="29" t="str">
        <f>VLOOKUP(G1316,开关状态表!B:H,6,FALSE)</f>
        <v>TX63L</v>
      </c>
      <c r="U1316" s="29">
        <f>VLOOKUP(R1316&amp;"-"&amp;S1316,通道清单!C:L,8,FALSE)</f>
        <v>70</v>
      </c>
      <c r="V1316" s="29">
        <f>VLOOKUP(R1316&amp;"-"&amp;S1316,通道清单!C:L,9,FALSE)</f>
        <v>29850</v>
      </c>
      <c r="W1316" s="29">
        <f>VLOOKUP(R1316&amp;"-"&amp;S1316,通道清单!C:L,10,FALSE)</f>
        <v>29920</v>
      </c>
      <c r="X1316" s="29">
        <f>VLOOKUP(R1316&amp;"-"&amp;T1316,通道清单!C:L,9,FALSE)</f>
        <v>18190</v>
      </c>
      <c r="Y1316" s="29">
        <f>VLOOKUP(R1316&amp;"-"&amp;T1316,通道清单!C:L,10,FALSE)</f>
        <v>18260</v>
      </c>
    </row>
    <row r="1317" ht="15" hidden="1" spans="1:25">
      <c r="A1317" s="29">
        <f t="shared" si="164"/>
        <v>1316</v>
      </c>
      <c r="B1317" s="29" t="str">
        <f t="shared" si="159"/>
        <v>CS26-1-18-[1][1]-OFF0-BW12</v>
      </c>
      <c r="C1317" s="29" t="str">
        <f>R1317&amp;"_BW"&amp;TEXT(O1317-N1317,"000.00")&amp;"_U"&amp;VLOOKUP(R1317&amp;"-"&amp;S1317,通道清单!C:L,5,FALSE)&amp;LEFT("_____",5-LEN(VLOOKUP(R1317&amp;"-"&amp;S1317,通道清单!C:L,4,FALSE)))&amp;VLOOKUP(R1317&amp;"-"&amp;S1317,通道清单!C:L,4,FALSE)&amp;"_S"&amp;TEXT(N1317,"00000.00")&amp;"_E"&amp;TEXT(O1317,"00000.00")&amp;"_D"&amp;VLOOKUP(R1317&amp;"-"&amp;T1317,通道清单!C:L,5,FALSE)&amp;LEFT("_____",5-LEN(VLOOKUP(R1317&amp;"-"&amp;T1317,通道清单!C:L,4,FALSE)))&amp;VLOOKUP(R1317&amp;"-"&amp;T1317,通道清单!C:L,4,FALSE)&amp;"_S"&amp;TEXT(P1317,"00000.00")&amp;"_E"&amp;TEXT(Q1317,"00000.00")</f>
        <v>CS26_BW012.00_UR____Y_S29850.00_E29862.00_DL____X_S18190.00_E18202.00</v>
      </c>
      <c r="D1317" s="29"/>
      <c r="E1317" s="29"/>
      <c r="F1317" s="29"/>
      <c r="G1317" s="29" t="s">
        <v>9246</v>
      </c>
      <c r="H1317" s="29">
        <f>VLOOKUP(G1317,开关状态表!B:I,7,FALSE)</f>
        <v>1</v>
      </c>
      <c r="I1317" s="29">
        <v>0</v>
      </c>
      <c r="J1317" s="161">
        <v>12</v>
      </c>
      <c r="K1317" s="29" t="s">
        <v>8732</v>
      </c>
      <c r="L1317" s="29"/>
      <c r="M1317" s="158" t="s">
        <v>9050</v>
      </c>
      <c r="N1317" s="156">
        <f t="shared" si="160"/>
        <v>29850</v>
      </c>
      <c r="O1317" s="156">
        <f t="shared" si="161"/>
        <v>29862</v>
      </c>
      <c r="P1317" s="156">
        <f t="shared" si="162"/>
        <v>18190</v>
      </c>
      <c r="Q1317" s="156">
        <f t="shared" si="163"/>
        <v>18202</v>
      </c>
      <c r="R1317" s="29" t="str">
        <f>VLOOKUP(VLOOKUP(G1317,开关状态表!B:H,2,FALSE),矩阵信息表!B:H,2,FALSE)</f>
        <v>CS26</v>
      </c>
      <c r="S1317" s="29" t="str">
        <f>VLOOKUP(G1317,开关状态表!B:H,5,FALSE)</f>
        <v>RY63R</v>
      </c>
      <c r="T1317" s="29" t="str">
        <f>VLOOKUP(G1317,开关状态表!B:H,6,FALSE)</f>
        <v>TX63L</v>
      </c>
      <c r="U1317" s="29">
        <f>VLOOKUP(R1317&amp;"-"&amp;S1317,通道清单!C:L,8,FALSE)</f>
        <v>70</v>
      </c>
      <c r="V1317" s="29">
        <f>VLOOKUP(R1317&amp;"-"&amp;S1317,通道清单!C:L,9,FALSE)</f>
        <v>29850</v>
      </c>
      <c r="W1317" s="29">
        <f>VLOOKUP(R1317&amp;"-"&amp;S1317,通道清单!C:L,10,FALSE)</f>
        <v>29920</v>
      </c>
      <c r="X1317" s="29">
        <f>VLOOKUP(R1317&amp;"-"&amp;T1317,通道清单!C:L,9,FALSE)</f>
        <v>18190</v>
      </c>
      <c r="Y1317" s="29">
        <f>VLOOKUP(R1317&amp;"-"&amp;T1317,通道清单!C:L,10,FALSE)</f>
        <v>18260</v>
      </c>
    </row>
    <row r="1318" ht="15" hidden="1" spans="1:25">
      <c r="A1318" s="29">
        <f t="shared" si="164"/>
        <v>1317</v>
      </c>
      <c r="B1318" s="29" t="str">
        <f t="shared" si="159"/>
        <v>CS26-1-18-[2][2]-OFF38-BW32</v>
      </c>
      <c r="C1318" s="29" t="str">
        <f>R1318&amp;"_BW"&amp;TEXT(O1318-N1318,"000.00")&amp;"_U"&amp;VLOOKUP(R1318&amp;"-"&amp;S1318,通道清单!C:L,5,FALSE)&amp;LEFT("_____",5-LEN(VLOOKUP(R1318&amp;"-"&amp;S1318,通道清单!C:L,4,FALSE)))&amp;VLOOKUP(R1318&amp;"-"&amp;S1318,通道清单!C:L,4,FALSE)&amp;"_S"&amp;TEXT(N1318,"00000.00")&amp;"_E"&amp;TEXT(O1318,"00000.00")&amp;"_D"&amp;VLOOKUP(R1318&amp;"-"&amp;T1318,通道清单!C:L,5,FALSE)&amp;LEFT("_____",5-LEN(VLOOKUP(R1318&amp;"-"&amp;T1318,通道清单!C:L,4,FALSE)))&amp;VLOOKUP(R1318&amp;"-"&amp;T1318,通道清单!C:L,4,FALSE)&amp;"_S"&amp;TEXT(P1318,"00000.00")&amp;"_E"&amp;TEXT(Q1318,"00000.00")</f>
        <v>CS26_BW032.00_UR____Y_S29808.00_E29840.00_DL____X_S18148.00_E18180.00</v>
      </c>
      <c r="D1318" s="29"/>
      <c r="E1318" s="29"/>
      <c r="F1318" s="29"/>
      <c r="G1318" s="29" t="s">
        <v>9247</v>
      </c>
      <c r="H1318" s="29">
        <f>VLOOKUP(G1318,开关状态表!B:I,7,FALSE)</f>
        <v>1</v>
      </c>
      <c r="I1318" s="29">
        <v>38</v>
      </c>
      <c r="J1318" s="161">
        <v>32</v>
      </c>
      <c r="K1318" s="29" t="s">
        <v>8732</v>
      </c>
      <c r="L1318" s="29"/>
      <c r="M1318" s="158" t="s">
        <v>8871</v>
      </c>
      <c r="N1318" s="156">
        <f t="shared" si="160"/>
        <v>29808</v>
      </c>
      <c r="O1318" s="156">
        <f t="shared" si="161"/>
        <v>29840</v>
      </c>
      <c r="P1318" s="156">
        <f t="shared" si="162"/>
        <v>18148</v>
      </c>
      <c r="Q1318" s="156">
        <f t="shared" si="163"/>
        <v>18180</v>
      </c>
      <c r="R1318" s="29" t="str">
        <f>VLOOKUP(VLOOKUP(G1318,开关状态表!B:H,2,FALSE),矩阵信息表!B:H,2,FALSE)</f>
        <v>CS26</v>
      </c>
      <c r="S1318" s="29" t="str">
        <f>VLOOKUP(G1318,开关状态表!B:H,5,FALSE)</f>
        <v>RY64R</v>
      </c>
      <c r="T1318" s="29" t="str">
        <f>VLOOKUP(G1318,开关状态表!B:H,6,FALSE)</f>
        <v>TX64L</v>
      </c>
      <c r="U1318" s="29">
        <f>VLOOKUP(R1318&amp;"-"&amp;S1318,通道清单!C:L,8,FALSE)</f>
        <v>70</v>
      </c>
      <c r="V1318" s="29">
        <f>VLOOKUP(R1318&amp;"-"&amp;S1318,通道清单!C:L,9,FALSE)</f>
        <v>29770</v>
      </c>
      <c r="W1318" s="29">
        <f>VLOOKUP(R1318&amp;"-"&amp;S1318,通道清单!C:L,10,FALSE)</f>
        <v>29840</v>
      </c>
      <c r="X1318" s="29">
        <f>VLOOKUP(R1318&amp;"-"&amp;T1318,通道清单!C:L,9,FALSE)</f>
        <v>18110</v>
      </c>
      <c r="Y1318" s="29">
        <f>VLOOKUP(R1318&amp;"-"&amp;T1318,通道清单!C:L,10,FALSE)</f>
        <v>18180</v>
      </c>
    </row>
    <row r="1319" ht="15" hidden="1" spans="1:25">
      <c r="A1319" s="29">
        <f t="shared" si="164"/>
        <v>1318</v>
      </c>
      <c r="B1319" s="29" t="str">
        <f t="shared" si="159"/>
        <v>CS26-1-18-[2][2]-OFF24.8-BW13.2</v>
      </c>
      <c r="C1319" s="29" t="str">
        <f>R1319&amp;"_BW"&amp;TEXT(O1319-N1319,"000.00")&amp;"_U"&amp;VLOOKUP(R1319&amp;"-"&amp;S1319,通道清单!C:L,5,FALSE)&amp;LEFT("_____",5-LEN(VLOOKUP(R1319&amp;"-"&amp;S1319,通道清单!C:L,4,FALSE)))&amp;VLOOKUP(R1319&amp;"-"&amp;S1319,通道清单!C:L,4,FALSE)&amp;"_S"&amp;TEXT(N1319,"00000.00")&amp;"_E"&amp;TEXT(O1319,"00000.00")&amp;"_D"&amp;VLOOKUP(R1319&amp;"-"&amp;T1319,通道清单!C:L,5,FALSE)&amp;LEFT("_____",5-LEN(VLOOKUP(R1319&amp;"-"&amp;T1319,通道清单!C:L,4,FALSE)))&amp;VLOOKUP(R1319&amp;"-"&amp;T1319,通道清单!C:L,4,FALSE)&amp;"_S"&amp;TEXT(P1319,"00000.00")&amp;"_E"&amp;TEXT(Q1319,"00000.00")</f>
        <v>CS26_BW013.20_UR____Y_S29794.80_E29808.00_DL____X_S18134.80_E18148.00</v>
      </c>
      <c r="D1319" s="29"/>
      <c r="E1319" s="29"/>
      <c r="F1319" s="29"/>
      <c r="G1319" s="29" t="s">
        <v>9247</v>
      </c>
      <c r="H1319" s="29">
        <f>VLOOKUP(G1319,开关状态表!B:I,7,FALSE)</f>
        <v>1</v>
      </c>
      <c r="I1319" s="29">
        <v>24.8</v>
      </c>
      <c r="J1319" s="161">
        <v>13.2</v>
      </c>
      <c r="K1319" s="29" t="s">
        <v>8732</v>
      </c>
      <c r="L1319" s="29"/>
      <c r="M1319" s="158" t="s">
        <v>8871</v>
      </c>
      <c r="N1319" s="156">
        <f t="shared" si="160"/>
        <v>29794.8</v>
      </c>
      <c r="O1319" s="156">
        <f t="shared" si="161"/>
        <v>29808</v>
      </c>
      <c r="P1319" s="156">
        <f t="shared" si="162"/>
        <v>18134.8</v>
      </c>
      <c r="Q1319" s="156">
        <f t="shared" si="163"/>
        <v>18148</v>
      </c>
      <c r="R1319" s="29" t="str">
        <f>VLOOKUP(VLOOKUP(G1319,开关状态表!B:H,2,FALSE),矩阵信息表!B:H,2,FALSE)</f>
        <v>CS26</v>
      </c>
      <c r="S1319" s="29" t="str">
        <f>VLOOKUP(G1319,开关状态表!B:H,5,FALSE)</f>
        <v>RY64R</v>
      </c>
      <c r="T1319" s="29" t="str">
        <f>VLOOKUP(G1319,开关状态表!B:H,6,FALSE)</f>
        <v>TX64L</v>
      </c>
      <c r="U1319" s="29">
        <f>VLOOKUP(R1319&amp;"-"&amp;S1319,通道清单!C:L,8,FALSE)</f>
        <v>70</v>
      </c>
      <c r="V1319" s="29">
        <f>VLOOKUP(R1319&amp;"-"&amp;S1319,通道清单!C:L,9,FALSE)</f>
        <v>29770</v>
      </c>
      <c r="W1319" s="29">
        <f>VLOOKUP(R1319&amp;"-"&amp;S1319,通道清单!C:L,10,FALSE)</f>
        <v>29840</v>
      </c>
      <c r="X1319" s="29">
        <f>VLOOKUP(R1319&amp;"-"&amp;T1319,通道清单!C:L,9,FALSE)</f>
        <v>18110</v>
      </c>
      <c r="Y1319" s="29">
        <f>VLOOKUP(R1319&amp;"-"&amp;T1319,通道清单!C:L,10,FALSE)</f>
        <v>18180</v>
      </c>
    </row>
    <row r="1320" ht="15" hidden="1" spans="1:25">
      <c r="A1320" s="29">
        <f t="shared" si="164"/>
        <v>1319</v>
      </c>
      <c r="B1320" s="29" t="str">
        <f t="shared" si="159"/>
        <v>CS26-1-18-[2][2]-OFF0-BW12</v>
      </c>
      <c r="C1320" s="29" t="str">
        <f>R1320&amp;"_BW"&amp;TEXT(O1320-N1320,"000.00")&amp;"_U"&amp;VLOOKUP(R1320&amp;"-"&amp;S1320,通道清单!C:L,5,FALSE)&amp;LEFT("_____",5-LEN(VLOOKUP(R1320&amp;"-"&amp;S1320,通道清单!C:L,4,FALSE)))&amp;VLOOKUP(R1320&amp;"-"&amp;S1320,通道清单!C:L,4,FALSE)&amp;"_S"&amp;TEXT(N1320,"00000.00")&amp;"_E"&amp;TEXT(O1320,"00000.00")&amp;"_D"&amp;VLOOKUP(R1320&amp;"-"&amp;T1320,通道清单!C:L,5,FALSE)&amp;LEFT("_____",5-LEN(VLOOKUP(R1320&amp;"-"&amp;T1320,通道清单!C:L,4,FALSE)))&amp;VLOOKUP(R1320&amp;"-"&amp;T1320,通道清单!C:L,4,FALSE)&amp;"_S"&amp;TEXT(P1320,"00000.00")&amp;"_E"&amp;TEXT(Q1320,"00000.00")</f>
        <v>CS26_BW012.00_UR____Y_S29770.00_E29782.00_DL____X_S18110.00_E18122.00</v>
      </c>
      <c r="D1320" s="29"/>
      <c r="E1320" s="29"/>
      <c r="F1320" s="29"/>
      <c r="G1320" s="29" t="s">
        <v>9247</v>
      </c>
      <c r="H1320" s="29">
        <f>VLOOKUP(G1320,开关状态表!B:I,7,FALSE)</f>
        <v>1</v>
      </c>
      <c r="I1320" s="29">
        <v>0</v>
      </c>
      <c r="J1320" s="161">
        <v>12</v>
      </c>
      <c r="K1320" s="29" t="s">
        <v>8732</v>
      </c>
      <c r="L1320" s="29"/>
      <c r="M1320" s="158" t="s">
        <v>9050</v>
      </c>
      <c r="N1320" s="156">
        <f t="shared" si="160"/>
        <v>29770</v>
      </c>
      <c r="O1320" s="156">
        <f t="shared" si="161"/>
        <v>29782</v>
      </c>
      <c r="P1320" s="156">
        <f t="shared" si="162"/>
        <v>18110</v>
      </c>
      <c r="Q1320" s="156">
        <f t="shared" si="163"/>
        <v>18122</v>
      </c>
      <c r="R1320" s="29" t="str">
        <f>VLOOKUP(VLOOKUP(G1320,开关状态表!B:H,2,FALSE),矩阵信息表!B:H,2,FALSE)</f>
        <v>CS26</v>
      </c>
      <c r="S1320" s="29" t="str">
        <f>VLOOKUP(G1320,开关状态表!B:H,5,FALSE)</f>
        <v>RY64R</v>
      </c>
      <c r="T1320" s="29" t="str">
        <f>VLOOKUP(G1320,开关状态表!B:H,6,FALSE)</f>
        <v>TX64L</v>
      </c>
      <c r="U1320" s="29">
        <f>VLOOKUP(R1320&amp;"-"&amp;S1320,通道清单!C:L,8,FALSE)</f>
        <v>70</v>
      </c>
      <c r="V1320" s="29">
        <f>VLOOKUP(R1320&amp;"-"&amp;S1320,通道清单!C:L,9,FALSE)</f>
        <v>29770</v>
      </c>
      <c r="W1320" s="29">
        <f>VLOOKUP(R1320&amp;"-"&amp;S1320,通道清单!C:L,10,FALSE)</f>
        <v>29840</v>
      </c>
      <c r="X1320" s="29">
        <f>VLOOKUP(R1320&amp;"-"&amp;T1320,通道清单!C:L,9,FALSE)</f>
        <v>18110</v>
      </c>
      <c r="Y1320" s="29">
        <f>VLOOKUP(R1320&amp;"-"&amp;T1320,通道清单!C:L,10,FALSE)</f>
        <v>18180</v>
      </c>
    </row>
    <row r="1321" ht="15" hidden="1" spans="1:25">
      <c r="A1321" s="29">
        <f t="shared" si="164"/>
        <v>1320</v>
      </c>
      <c r="B1321" s="29" t="str">
        <f t="shared" si="159"/>
        <v>CS26-1-18-[17][17]-OFF38-BW32</v>
      </c>
      <c r="C1321" s="29" t="str">
        <f>R1321&amp;"_BW"&amp;TEXT(O1321-N1321,"000.00")&amp;"_U"&amp;VLOOKUP(R1321&amp;"-"&amp;S1321,通道清单!C:L,5,FALSE)&amp;LEFT("_____",5-LEN(VLOOKUP(R1321&amp;"-"&amp;S1321,通道清单!C:L,4,FALSE)))&amp;VLOOKUP(R1321&amp;"-"&amp;S1321,通道清单!C:L,4,FALSE)&amp;"_S"&amp;TEXT(N1321,"00000.00")&amp;"_E"&amp;TEXT(O1321,"00000.00")&amp;"_D"&amp;VLOOKUP(R1321&amp;"-"&amp;T1321,通道清单!C:L,5,FALSE)&amp;LEFT("_____",5-LEN(VLOOKUP(R1321&amp;"-"&amp;T1321,通道清单!C:L,4,FALSE)))&amp;VLOOKUP(R1321&amp;"-"&amp;T1321,通道清单!C:L,4,FALSE)&amp;"_S"&amp;TEXT(P1321,"00000.00")&amp;"_E"&amp;TEXT(Q1321,"00000.00")</f>
        <v>CS26_BW032.00_UL____Y_S29568.00_E29600.00_DR____X_S17908.00_E17940.00</v>
      </c>
      <c r="D1321" s="29"/>
      <c r="E1321" s="29"/>
      <c r="F1321" s="29"/>
      <c r="G1321" s="29" t="s">
        <v>9248</v>
      </c>
      <c r="H1321" s="29">
        <f>VLOOKUP(G1321,开关状态表!B:I,7,FALSE)</f>
        <v>1</v>
      </c>
      <c r="I1321" s="29">
        <v>38</v>
      </c>
      <c r="J1321" s="161">
        <v>32</v>
      </c>
      <c r="K1321" s="29" t="s">
        <v>8732</v>
      </c>
      <c r="L1321" s="29"/>
      <c r="M1321" s="158" t="s">
        <v>8871</v>
      </c>
      <c r="N1321" s="156">
        <f t="shared" si="160"/>
        <v>29568</v>
      </c>
      <c r="O1321" s="156">
        <f t="shared" si="161"/>
        <v>29600</v>
      </c>
      <c r="P1321" s="156">
        <f t="shared" si="162"/>
        <v>17908</v>
      </c>
      <c r="Q1321" s="156">
        <f t="shared" si="163"/>
        <v>17940</v>
      </c>
      <c r="R1321" s="29" t="str">
        <f>VLOOKUP(VLOOKUP(G1321,开关状态表!B:H,2,FALSE),矩阵信息表!B:H,2,FALSE)</f>
        <v>CS26</v>
      </c>
      <c r="S1321" s="29" t="str">
        <f>VLOOKUP(G1321,开关状态表!B:H,5,FALSE)</f>
        <v>RY65L</v>
      </c>
      <c r="T1321" s="29" t="str">
        <f>VLOOKUP(G1321,开关状态表!B:H,6,FALSE)</f>
        <v>TX65R</v>
      </c>
      <c r="U1321" s="29">
        <f>VLOOKUP(R1321&amp;"-"&amp;S1321,通道清单!C:L,8,FALSE)</f>
        <v>70</v>
      </c>
      <c r="V1321" s="29">
        <f>VLOOKUP(R1321&amp;"-"&amp;S1321,通道清单!C:L,9,FALSE)</f>
        <v>29530</v>
      </c>
      <c r="W1321" s="29">
        <f>VLOOKUP(R1321&amp;"-"&amp;S1321,通道清单!C:L,10,FALSE)</f>
        <v>29600</v>
      </c>
      <c r="X1321" s="29">
        <f>VLOOKUP(R1321&amp;"-"&amp;T1321,通道清单!C:L,9,FALSE)</f>
        <v>17870</v>
      </c>
      <c r="Y1321" s="29">
        <f>VLOOKUP(R1321&amp;"-"&amp;T1321,通道清单!C:L,10,FALSE)</f>
        <v>17940</v>
      </c>
    </row>
    <row r="1322" ht="15" hidden="1" spans="1:25">
      <c r="A1322" s="29">
        <f t="shared" si="164"/>
        <v>1321</v>
      </c>
      <c r="B1322" s="29" t="str">
        <f t="shared" si="159"/>
        <v>CS26-1-18-[17][17]-OFF24.8-BW13.2</v>
      </c>
      <c r="C1322" s="29" t="str">
        <f>R1322&amp;"_BW"&amp;TEXT(O1322-N1322,"000.00")&amp;"_U"&amp;VLOOKUP(R1322&amp;"-"&amp;S1322,通道清单!C:L,5,FALSE)&amp;LEFT("_____",5-LEN(VLOOKUP(R1322&amp;"-"&amp;S1322,通道清单!C:L,4,FALSE)))&amp;VLOOKUP(R1322&amp;"-"&amp;S1322,通道清单!C:L,4,FALSE)&amp;"_S"&amp;TEXT(N1322,"00000.00")&amp;"_E"&amp;TEXT(O1322,"00000.00")&amp;"_D"&amp;VLOOKUP(R1322&amp;"-"&amp;T1322,通道清单!C:L,5,FALSE)&amp;LEFT("_____",5-LEN(VLOOKUP(R1322&amp;"-"&amp;T1322,通道清单!C:L,4,FALSE)))&amp;VLOOKUP(R1322&amp;"-"&amp;T1322,通道清单!C:L,4,FALSE)&amp;"_S"&amp;TEXT(P1322,"00000.00")&amp;"_E"&amp;TEXT(Q1322,"00000.00")</f>
        <v>CS26_BW013.20_UL____Y_S29554.80_E29568.00_DR____X_S17894.80_E17908.00</v>
      </c>
      <c r="D1322" s="29"/>
      <c r="E1322" s="29"/>
      <c r="F1322" s="29"/>
      <c r="G1322" s="29" t="s">
        <v>9248</v>
      </c>
      <c r="H1322" s="29">
        <f>VLOOKUP(G1322,开关状态表!B:I,7,FALSE)</f>
        <v>1</v>
      </c>
      <c r="I1322" s="29">
        <v>24.8</v>
      </c>
      <c r="J1322" s="161">
        <v>13.2</v>
      </c>
      <c r="K1322" s="29" t="s">
        <v>8732</v>
      </c>
      <c r="L1322" s="29"/>
      <c r="M1322" s="158" t="s">
        <v>8871</v>
      </c>
      <c r="N1322" s="156">
        <f t="shared" si="160"/>
        <v>29554.8</v>
      </c>
      <c r="O1322" s="156">
        <f t="shared" si="161"/>
        <v>29568</v>
      </c>
      <c r="P1322" s="156">
        <f t="shared" si="162"/>
        <v>17894.8</v>
      </c>
      <c r="Q1322" s="156">
        <f t="shared" si="163"/>
        <v>17908</v>
      </c>
      <c r="R1322" s="29" t="str">
        <f>VLOOKUP(VLOOKUP(G1322,开关状态表!B:H,2,FALSE),矩阵信息表!B:H,2,FALSE)</f>
        <v>CS26</v>
      </c>
      <c r="S1322" s="29" t="str">
        <f>VLOOKUP(G1322,开关状态表!B:H,5,FALSE)</f>
        <v>RY65L</v>
      </c>
      <c r="T1322" s="29" t="str">
        <f>VLOOKUP(G1322,开关状态表!B:H,6,FALSE)</f>
        <v>TX65R</v>
      </c>
      <c r="U1322" s="29">
        <f>VLOOKUP(R1322&amp;"-"&amp;S1322,通道清单!C:L,8,FALSE)</f>
        <v>70</v>
      </c>
      <c r="V1322" s="29">
        <f>VLOOKUP(R1322&amp;"-"&amp;S1322,通道清单!C:L,9,FALSE)</f>
        <v>29530</v>
      </c>
      <c r="W1322" s="29">
        <f>VLOOKUP(R1322&amp;"-"&amp;S1322,通道清单!C:L,10,FALSE)</f>
        <v>29600</v>
      </c>
      <c r="X1322" s="29">
        <f>VLOOKUP(R1322&amp;"-"&amp;T1322,通道清单!C:L,9,FALSE)</f>
        <v>17870</v>
      </c>
      <c r="Y1322" s="29">
        <f>VLOOKUP(R1322&amp;"-"&amp;T1322,通道清单!C:L,10,FALSE)</f>
        <v>17940</v>
      </c>
    </row>
    <row r="1323" ht="15" hidden="1" spans="1:25">
      <c r="A1323" s="29">
        <f t="shared" si="164"/>
        <v>1322</v>
      </c>
      <c r="B1323" s="29" t="str">
        <f t="shared" si="159"/>
        <v>CS26-1-18-[17][17]-OFF0-BW12</v>
      </c>
      <c r="C1323" s="29" t="str">
        <f>R1323&amp;"_BW"&amp;TEXT(O1323-N1323,"000.00")&amp;"_U"&amp;VLOOKUP(R1323&amp;"-"&amp;S1323,通道清单!C:L,5,FALSE)&amp;LEFT("_____",5-LEN(VLOOKUP(R1323&amp;"-"&amp;S1323,通道清单!C:L,4,FALSE)))&amp;VLOOKUP(R1323&amp;"-"&amp;S1323,通道清单!C:L,4,FALSE)&amp;"_S"&amp;TEXT(N1323,"00000.00")&amp;"_E"&amp;TEXT(O1323,"00000.00")&amp;"_D"&amp;VLOOKUP(R1323&amp;"-"&amp;T1323,通道清单!C:L,5,FALSE)&amp;LEFT("_____",5-LEN(VLOOKUP(R1323&amp;"-"&amp;T1323,通道清单!C:L,4,FALSE)))&amp;VLOOKUP(R1323&amp;"-"&amp;T1323,通道清单!C:L,4,FALSE)&amp;"_S"&amp;TEXT(P1323,"00000.00")&amp;"_E"&amp;TEXT(Q1323,"00000.00")</f>
        <v>CS26_BW012.00_UL____Y_S29530.00_E29542.00_DR____X_S17870.00_E17882.00</v>
      </c>
      <c r="D1323" s="29"/>
      <c r="E1323" s="29"/>
      <c r="F1323" s="29"/>
      <c r="G1323" s="29" t="s">
        <v>9248</v>
      </c>
      <c r="H1323" s="29">
        <f>VLOOKUP(G1323,开关状态表!B:I,7,FALSE)</f>
        <v>1</v>
      </c>
      <c r="I1323" s="29">
        <v>0</v>
      </c>
      <c r="J1323" s="161">
        <v>12</v>
      </c>
      <c r="K1323" s="29" t="s">
        <v>8732</v>
      </c>
      <c r="L1323" s="29"/>
      <c r="M1323" s="158" t="s">
        <v>9050</v>
      </c>
      <c r="N1323" s="156">
        <f t="shared" si="160"/>
        <v>29530</v>
      </c>
      <c r="O1323" s="156">
        <f t="shared" si="161"/>
        <v>29542</v>
      </c>
      <c r="P1323" s="156">
        <f t="shared" si="162"/>
        <v>17870</v>
      </c>
      <c r="Q1323" s="156">
        <f t="shared" si="163"/>
        <v>17882</v>
      </c>
      <c r="R1323" s="29" t="str">
        <f>VLOOKUP(VLOOKUP(G1323,开关状态表!B:H,2,FALSE),矩阵信息表!B:H,2,FALSE)</f>
        <v>CS26</v>
      </c>
      <c r="S1323" s="29" t="str">
        <f>VLOOKUP(G1323,开关状态表!B:H,5,FALSE)</f>
        <v>RY65L</v>
      </c>
      <c r="T1323" s="29" t="str">
        <f>VLOOKUP(G1323,开关状态表!B:H,6,FALSE)</f>
        <v>TX65R</v>
      </c>
      <c r="U1323" s="29">
        <f>VLOOKUP(R1323&amp;"-"&amp;S1323,通道清单!C:L,8,FALSE)</f>
        <v>70</v>
      </c>
      <c r="V1323" s="29">
        <f>VLOOKUP(R1323&amp;"-"&amp;S1323,通道清单!C:L,9,FALSE)</f>
        <v>29530</v>
      </c>
      <c r="W1323" s="29">
        <f>VLOOKUP(R1323&amp;"-"&amp;S1323,通道清单!C:L,10,FALSE)</f>
        <v>29600</v>
      </c>
      <c r="X1323" s="29">
        <f>VLOOKUP(R1323&amp;"-"&amp;T1323,通道清单!C:L,9,FALSE)</f>
        <v>17870</v>
      </c>
      <c r="Y1323" s="29">
        <f>VLOOKUP(R1323&amp;"-"&amp;T1323,通道清单!C:L,10,FALSE)</f>
        <v>17940</v>
      </c>
    </row>
    <row r="1324" ht="15" hidden="1" spans="1:25">
      <c r="A1324" s="29">
        <f t="shared" si="164"/>
        <v>1323</v>
      </c>
      <c r="B1324" s="29" t="str">
        <f t="shared" si="159"/>
        <v>CS26-1-18-[3][3]-OFF38-BW32</v>
      </c>
      <c r="C1324" s="29" t="str">
        <f>R1324&amp;"_BW"&amp;TEXT(O1324-N1324,"000.00")&amp;"_U"&amp;VLOOKUP(R1324&amp;"-"&amp;S1324,通道清单!C:L,5,FALSE)&amp;LEFT("_____",5-LEN(VLOOKUP(R1324&amp;"-"&amp;S1324,通道清单!C:L,4,FALSE)))&amp;VLOOKUP(R1324&amp;"-"&amp;S1324,通道清单!C:L,4,FALSE)&amp;"_S"&amp;TEXT(N1324,"00000.00")&amp;"_E"&amp;TEXT(O1324,"00000.00")&amp;"_D"&amp;VLOOKUP(R1324&amp;"-"&amp;T1324,通道清单!C:L,5,FALSE)&amp;LEFT("_____",5-LEN(VLOOKUP(R1324&amp;"-"&amp;T1324,通道清单!C:L,4,FALSE)))&amp;VLOOKUP(R1324&amp;"-"&amp;T1324,通道清单!C:L,4,FALSE)&amp;"_S"&amp;TEXT(P1324,"00000.00")&amp;"_E"&amp;TEXT(Q1324,"00000.00")</f>
        <v>CS26_BW032.00_UR____Y_S29398.00_E29430.00_DL____X_S17738.00_E17770.00</v>
      </c>
      <c r="D1324" s="29"/>
      <c r="E1324" s="29"/>
      <c r="F1324" s="29"/>
      <c r="G1324" s="29" t="s">
        <v>9249</v>
      </c>
      <c r="H1324" s="29">
        <f>VLOOKUP(G1324,开关状态表!B:I,7,FALSE)</f>
        <v>1</v>
      </c>
      <c r="I1324" s="29">
        <v>38</v>
      </c>
      <c r="J1324" s="161">
        <v>32</v>
      </c>
      <c r="K1324" s="29" t="s">
        <v>8732</v>
      </c>
      <c r="L1324" s="29"/>
      <c r="M1324" s="158" t="s">
        <v>8871</v>
      </c>
      <c r="N1324" s="156">
        <f t="shared" si="160"/>
        <v>29398</v>
      </c>
      <c r="O1324" s="156">
        <f t="shared" si="161"/>
        <v>29430</v>
      </c>
      <c r="P1324" s="156">
        <f t="shared" si="162"/>
        <v>17738</v>
      </c>
      <c r="Q1324" s="156">
        <f t="shared" si="163"/>
        <v>17770</v>
      </c>
      <c r="R1324" s="29" t="str">
        <f>VLOOKUP(VLOOKUP(G1324,开关状态表!B:H,2,FALSE),矩阵信息表!B:H,2,FALSE)</f>
        <v>CS26</v>
      </c>
      <c r="S1324" s="29" t="str">
        <f>VLOOKUP(G1324,开关状态表!B:H,5,FALSE)</f>
        <v>RY66R</v>
      </c>
      <c r="T1324" s="29" t="str">
        <f>VLOOKUP(G1324,开关状态表!B:H,6,FALSE)</f>
        <v>TX66L</v>
      </c>
      <c r="U1324" s="29">
        <f>VLOOKUP(R1324&amp;"-"&amp;S1324,通道清单!C:L,8,FALSE)</f>
        <v>70</v>
      </c>
      <c r="V1324" s="29">
        <f>VLOOKUP(R1324&amp;"-"&amp;S1324,通道清单!C:L,9,FALSE)</f>
        <v>29360</v>
      </c>
      <c r="W1324" s="29">
        <f>VLOOKUP(R1324&amp;"-"&amp;S1324,通道清单!C:L,10,FALSE)</f>
        <v>29430</v>
      </c>
      <c r="X1324" s="29">
        <f>VLOOKUP(R1324&amp;"-"&amp;T1324,通道清单!C:L,9,FALSE)</f>
        <v>17700</v>
      </c>
      <c r="Y1324" s="29">
        <f>VLOOKUP(R1324&amp;"-"&amp;T1324,通道清单!C:L,10,FALSE)</f>
        <v>17770</v>
      </c>
    </row>
    <row r="1325" ht="15" hidden="1" spans="1:25">
      <c r="A1325" s="29">
        <f t="shared" si="164"/>
        <v>1324</v>
      </c>
      <c r="B1325" s="29" t="str">
        <f t="shared" si="159"/>
        <v>CS26-1-18-[3][3]-OFF24.8-BW13.2</v>
      </c>
      <c r="C1325" s="29" t="str">
        <f>R1325&amp;"_BW"&amp;TEXT(O1325-N1325,"000.00")&amp;"_U"&amp;VLOOKUP(R1325&amp;"-"&amp;S1325,通道清单!C:L,5,FALSE)&amp;LEFT("_____",5-LEN(VLOOKUP(R1325&amp;"-"&amp;S1325,通道清单!C:L,4,FALSE)))&amp;VLOOKUP(R1325&amp;"-"&amp;S1325,通道清单!C:L,4,FALSE)&amp;"_S"&amp;TEXT(N1325,"00000.00")&amp;"_E"&amp;TEXT(O1325,"00000.00")&amp;"_D"&amp;VLOOKUP(R1325&amp;"-"&amp;T1325,通道清单!C:L,5,FALSE)&amp;LEFT("_____",5-LEN(VLOOKUP(R1325&amp;"-"&amp;T1325,通道清单!C:L,4,FALSE)))&amp;VLOOKUP(R1325&amp;"-"&amp;T1325,通道清单!C:L,4,FALSE)&amp;"_S"&amp;TEXT(P1325,"00000.00")&amp;"_E"&amp;TEXT(Q1325,"00000.00")</f>
        <v>CS26_BW013.20_UR____Y_S29384.80_E29398.00_DL____X_S17724.80_E17738.00</v>
      </c>
      <c r="D1325" s="29"/>
      <c r="E1325" s="29"/>
      <c r="F1325" s="29"/>
      <c r="G1325" s="29" t="s">
        <v>9249</v>
      </c>
      <c r="H1325" s="29">
        <f>VLOOKUP(G1325,开关状态表!B:I,7,FALSE)</f>
        <v>1</v>
      </c>
      <c r="I1325" s="29">
        <v>24.8</v>
      </c>
      <c r="J1325" s="161">
        <v>13.2</v>
      </c>
      <c r="K1325" s="29" t="s">
        <v>8732</v>
      </c>
      <c r="L1325" s="29"/>
      <c r="M1325" s="158" t="s">
        <v>8871</v>
      </c>
      <c r="N1325" s="156">
        <f t="shared" si="160"/>
        <v>29384.8</v>
      </c>
      <c r="O1325" s="156">
        <f t="shared" si="161"/>
        <v>29398</v>
      </c>
      <c r="P1325" s="156">
        <f t="shared" si="162"/>
        <v>17724.8</v>
      </c>
      <c r="Q1325" s="156">
        <f t="shared" si="163"/>
        <v>17738</v>
      </c>
      <c r="R1325" s="29" t="str">
        <f>VLOOKUP(VLOOKUP(G1325,开关状态表!B:H,2,FALSE),矩阵信息表!B:H,2,FALSE)</f>
        <v>CS26</v>
      </c>
      <c r="S1325" s="29" t="str">
        <f>VLOOKUP(G1325,开关状态表!B:H,5,FALSE)</f>
        <v>RY66R</v>
      </c>
      <c r="T1325" s="29" t="str">
        <f>VLOOKUP(G1325,开关状态表!B:H,6,FALSE)</f>
        <v>TX66L</v>
      </c>
      <c r="U1325" s="29">
        <f>VLOOKUP(R1325&amp;"-"&amp;S1325,通道清单!C:L,8,FALSE)</f>
        <v>70</v>
      </c>
      <c r="V1325" s="29">
        <f>VLOOKUP(R1325&amp;"-"&amp;S1325,通道清单!C:L,9,FALSE)</f>
        <v>29360</v>
      </c>
      <c r="W1325" s="29">
        <f>VLOOKUP(R1325&amp;"-"&amp;S1325,通道清单!C:L,10,FALSE)</f>
        <v>29430</v>
      </c>
      <c r="X1325" s="29">
        <f>VLOOKUP(R1325&amp;"-"&amp;T1325,通道清单!C:L,9,FALSE)</f>
        <v>17700</v>
      </c>
      <c r="Y1325" s="29">
        <f>VLOOKUP(R1325&amp;"-"&amp;T1325,通道清单!C:L,10,FALSE)</f>
        <v>17770</v>
      </c>
    </row>
    <row r="1326" ht="15" hidden="1" spans="1:25">
      <c r="A1326" s="29">
        <f t="shared" si="164"/>
        <v>1325</v>
      </c>
      <c r="B1326" s="29" t="str">
        <f t="shared" si="159"/>
        <v>CS26-1-18-[3][3]-OFF0-BW12</v>
      </c>
      <c r="C1326" s="29" t="str">
        <f>R1326&amp;"_BW"&amp;TEXT(O1326-N1326,"000.00")&amp;"_U"&amp;VLOOKUP(R1326&amp;"-"&amp;S1326,通道清单!C:L,5,FALSE)&amp;LEFT("_____",5-LEN(VLOOKUP(R1326&amp;"-"&amp;S1326,通道清单!C:L,4,FALSE)))&amp;VLOOKUP(R1326&amp;"-"&amp;S1326,通道清单!C:L,4,FALSE)&amp;"_S"&amp;TEXT(N1326,"00000.00")&amp;"_E"&amp;TEXT(O1326,"00000.00")&amp;"_D"&amp;VLOOKUP(R1326&amp;"-"&amp;T1326,通道清单!C:L,5,FALSE)&amp;LEFT("_____",5-LEN(VLOOKUP(R1326&amp;"-"&amp;T1326,通道清单!C:L,4,FALSE)))&amp;VLOOKUP(R1326&amp;"-"&amp;T1326,通道清单!C:L,4,FALSE)&amp;"_S"&amp;TEXT(P1326,"00000.00")&amp;"_E"&amp;TEXT(Q1326,"00000.00")</f>
        <v>CS26_BW012.00_UR____Y_S29360.00_E29372.00_DL____X_S17700.00_E17712.00</v>
      </c>
      <c r="D1326" s="29"/>
      <c r="E1326" s="29"/>
      <c r="F1326" s="29"/>
      <c r="G1326" s="29" t="s">
        <v>9249</v>
      </c>
      <c r="H1326" s="29">
        <f>VLOOKUP(G1326,开关状态表!B:I,7,FALSE)</f>
        <v>1</v>
      </c>
      <c r="I1326" s="29">
        <v>0</v>
      </c>
      <c r="J1326" s="161">
        <v>12</v>
      </c>
      <c r="K1326" s="29" t="s">
        <v>8732</v>
      </c>
      <c r="L1326" s="29"/>
      <c r="M1326" s="158" t="s">
        <v>9050</v>
      </c>
      <c r="N1326" s="156">
        <f t="shared" si="160"/>
        <v>29360</v>
      </c>
      <c r="O1326" s="156">
        <f t="shared" si="161"/>
        <v>29372</v>
      </c>
      <c r="P1326" s="156">
        <f t="shared" si="162"/>
        <v>17700</v>
      </c>
      <c r="Q1326" s="156">
        <f t="shared" si="163"/>
        <v>17712</v>
      </c>
      <c r="R1326" s="29" t="str">
        <f>VLOOKUP(VLOOKUP(G1326,开关状态表!B:H,2,FALSE),矩阵信息表!B:H,2,FALSE)</f>
        <v>CS26</v>
      </c>
      <c r="S1326" s="29" t="str">
        <f>VLOOKUP(G1326,开关状态表!B:H,5,FALSE)</f>
        <v>RY66R</v>
      </c>
      <c r="T1326" s="29" t="str">
        <f>VLOOKUP(G1326,开关状态表!B:H,6,FALSE)</f>
        <v>TX66L</v>
      </c>
      <c r="U1326" s="29">
        <f>VLOOKUP(R1326&amp;"-"&amp;S1326,通道清单!C:L,8,FALSE)</f>
        <v>70</v>
      </c>
      <c r="V1326" s="29">
        <f>VLOOKUP(R1326&amp;"-"&amp;S1326,通道清单!C:L,9,FALSE)</f>
        <v>29360</v>
      </c>
      <c r="W1326" s="29">
        <f>VLOOKUP(R1326&amp;"-"&amp;S1326,通道清单!C:L,10,FALSE)</f>
        <v>29430</v>
      </c>
      <c r="X1326" s="29">
        <f>VLOOKUP(R1326&amp;"-"&amp;T1326,通道清单!C:L,9,FALSE)</f>
        <v>17700</v>
      </c>
      <c r="Y1326" s="29">
        <f>VLOOKUP(R1326&amp;"-"&amp;T1326,通道清单!C:L,10,FALSE)</f>
        <v>17770</v>
      </c>
    </row>
    <row r="1327" ht="15" hidden="1" spans="1:25">
      <c r="A1327" s="29">
        <f t="shared" si="164"/>
        <v>1326</v>
      </c>
      <c r="B1327" s="29" t="str">
        <f t="shared" si="159"/>
        <v>CS26-1-18-[18][18]-OFF38-BW32</v>
      </c>
      <c r="C1327" s="29" t="str">
        <f>R1327&amp;"_BW"&amp;TEXT(O1327-N1327,"000.00")&amp;"_U"&amp;VLOOKUP(R1327&amp;"-"&amp;S1327,通道清单!C:L,5,FALSE)&amp;LEFT("_____",5-LEN(VLOOKUP(R1327&amp;"-"&amp;S1327,通道清单!C:L,4,FALSE)))&amp;VLOOKUP(R1327&amp;"-"&amp;S1327,通道清单!C:L,4,FALSE)&amp;"_S"&amp;TEXT(N1327,"00000.00")&amp;"_E"&amp;TEXT(O1327,"00000.00")&amp;"_D"&amp;VLOOKUP(R1327&amp;"-"&amp;T1327,通道清单!C:L,5,FALSE)&amp;LEFT("_____",5-LEN(VLOOKUP(R1327&amp;"-"&amp;T1327,通道清单!C:L,4,FALSE)))&amp;VLOOKUP(R1327&amp;"-"&amp;T1327,通道清单!C:L,4,FALSE)&amp;"_S"&amp;TEXT(P1327,"00000.00")&amp;"_E"&amp;TEXT(Q1327,"00000.00")</f>
        <v>CS26_BW032.00_UL____Y_S29968.00_E30000.00_DR____X_S18308.00_E18340.00</v>
      </c>
      <c r="D1327" s="29"/>
      <c r="E1327" s="29"/>
      <c r="F1327" s="29"/>
      <c r="G1327" s="29" t="s">
        <v>9250</v>
      </c>
      <c r="H1327" s="29">
        <f>VLOOKUP(G1327,开关状态表!B:I,7,FALSE)</f>
        <v>1</v>
      </c>
      <c r="I1327" s="29">
        <v>38</v>
      </c>
      <c r="J1327" s="161">
        <v>32</v>
      </c>
      <c r="K1327" s="29" t="s">
        <v>8732</v>
      </c>
      <c r="L1327" s="29"/>
      <c r="M1327" s="158" t="s">
        <v>8871</v>
      </c>
      <c r="N1327" s="156">
        <f t="shared" si="160"/>
        <v>29968</v>
      </c>
      <c r="O1327" s="156">
        <f t="shared" si="161"/>
        <v>30000</v>
      </c>
      <c r="P1327" s="156">
        <f t="shared" si="162"/>
        <v>18308</v>
      </c>
      <c r="Q1327" s="156">
        <f t="shared" si="163"/>
        <v>18340</v>
      </c>
      <c r="R1327" s="29" t="str">
        <f>VLOOKUP(VLOOKUP(G1327,开关状态表!B:H,2,FALSE),矩阵信息表!B:H,2,FALSE)</f>
        <v>CS26</v>
      </c>
      <c r="S1327" s="29" t="str">
        <f>VLOOKUP(G1327,开关状态表!B:H,5,FALSE)</f>
        <v>RY67L</v>
      </c>
      <c r="T1327" s="29" t="str">
        <f>VLOOKUP(G1327,开关状态表!B:H,6,FALSE)</f>
        <v>TX67R</v>
      </c>
      <c r="U1327" s="29">
        <f>VLOOKUP(R1327&amp;"-"&amp;S1327,通道清单!C:L,8,FALSE)</f>
        <v>70</v>
      </c>
      <c r="V1327" s="29">
        <f>VLOOKUP(R1327&amp;"-"&amp;S1327,通道清单!C:L,9,FALSE)</f>
        <v>29930</v>
      </c>
      <c r="W1327" s="29">
        <f>VLOOKUP(R1327&amp;"-"&amp;S1327,通道清单!C:L,10,FALSE)</f>
        <v>30000</v>
      </c>
      <c r="X1327" s="29">
        <f>VLOOKUP(R1327&amp;"-"&amp;T1327,通道清单!C:L,9,FALSE)</f>
        <v>18270</v>
      </c>
      <c r="Y1327" s="29">
        <f>VLOOKUP(R1327&amp;"-"&amp;T1327,通道清单!C:L,10,FALSE)</f>
        <v>18340</v>
      </c>
    </row>
    <row r="1328" ht="15" hidden="1" spans="1:25">
      <c r="A1328" s="29">
        <f t="shared" si="164"/>
        <v>1327</v>
      </c>
      <c r="B1328" s="29" t="str">
        <f t="shared" si="159"/>
        <v>CS26-1-18-[18][18]-OFF24.8-BW13.2</v>
      </c>
      <c r="C1328" s="29" t="str">
        <f>R1328&amp;"_BW"&amp;TEXT(O1328-N1328,"000.00")&amp;"_U"&amp;VLOOKUP(R1328&amp;"-"&amp;S1328,通道清单!C:L,5,FALSE)&amp;LEFT("_____",5-LEN(VLOOKUP(R1328&amp;"-"&amp;S1328,通道清单!C:L,4,FALSE)))&amp;VLOOKUP(R1328&amp;"-"&amp;S1328,通道清单!C:L,4,FALSE)&amp;"_S"&amp;TEXT(N1328,"00000.00")&amp;"_E"&amp;TEXT(O1328,"00000.00")&amp;"_D"&amp;VLOOKUP(R1328&amp;"-"&amp;T1328,通道清单!C:L,5,FALSE)&amp;LEFT("_____",5-LEN(VLOOKUP(R1328&amp;"-"&amp;T1328,通道清单!C:L,4,FALSE)))&amp;VLOOKUP(R1328&amp;"-"&amp;T1328,通道清单!C:L,4,FALSE)&amp;"_S"&amp;TEXT(P1328,"00000.00")&amp;"_E"&amp;TEXT(Q1328,"00000.00")</f>
        <v>CS26_BW013.20_UL____Y_S29954.80_E29968.00_DR____X_S18294.80_E18308.00</v>
      </c>
      <c r="D1328" s="29"/>
      <c r="E1328" s="29"/>
      <c r="F1328" s="29"/>
      <c r="G1328" s="29" t="s">
        <v>9250</v>
      </c>
      <c r="H1328" s="29">
        <f>VLOOKUP(G1328,开关状态表!B:I,7,FALSE)</f>
        <v>1</v>
      </c>
      <c r="I1328" s="29">
        <v>24.8</v>
      </c>
      <c r="J1328" s="161">
        <v>13.2</v>
      </c>
      <c r="K1328" s="29" t="s">
        <v>8732</v>
      </c>
      <c r="L1328" s="29"/>
      <c r="M1328" s="158" t="s">
        <v>8871</v>
      </c>
      <c r="N1328" s="156">
        <f t="shared" si="160"/>
        <v>29954.8</v>
      </c>
      <c r="O1328" s="156">
        <f t="shared" si="161"/>
        <v>29968</v>
      </c>
      <c r="P1328" s="156">
        <f t="shared" si="162"/>
        <v>18294.8</v>
      </c>
      <c r="Q1328" s="156">
        <f t="shared" si="163"/>
        <v>18308</v>
      </c>
      <c r="R1328" s="29" t="str">
        <f>VLOOKUP(VLOOKUP(G1328,开关状态表!B:H,2,FALSE),矩阵信息表!B:H,2,FALSE)</f>
        <v>CS26</v>
      </c>
      <c r="S1328" s="29" t="str">
        <f>VLOOKUP(G1328,开关状态表!B:H,5,FALSE)</f>
        <v>RY67L</v>
      </c>
      <c r="T1328" s="29" t="str">
        <f>VLOOKUP(G1328,开关状态表!B:H,6,FALSE)</f>
        <v>TX67R</v>
      </c>
      <c r="U1328" s="29">
        <f>VLOOKUP(R1328&amp;"-"&amp;S1328,通道清单!C:L,8,FALSE)</f>
        <v>70</v>
      </c>
      <c r="V1328" s="29">
        <f>VLOOKUP(R1328&amp;"-"&amp;S1328,通道清单!C:L,9,FALSE)</f>
        <v>29930</v>
      </c>
      <c r="W1328" s="29">
        <f>VLOOKUP(R1328&amp;"-"&amp;S1328,通道清单!C:L,10,FALSE)</f>
        <v>30000</v>
      </c>
      <c r="X1328" s="29">
        <f>VLOOKUP(R1328&amp;"-"&amp;T1328,通道清单!C:L,9,FALSE)</f>
        <v>18270</v>
      </c>
      <c r="Y1328" s="29">
        <f>VLOOKUP(R1328&amp;"-"&amp;T1328,通道清单!C:L,10,FALSE)</f>
        <v>18340</v>
      </c>
    </row>
    <row r="1329" ht="15" hidden="1" spans="1:25">
      <c r="A1329" s="29">
        <f t="shared" si="164"/>
        <v>1328</v>
      </c>
      <c r="B1329" s="29" t="str">
        <f t="shared" si="159"/>
        <v>CS26-1-18-[18][18]-OFF0-BW12</v>
      </c>
      <c r="C1329" s="29" t="str">
        <f>R1329&amp;"_BW"&amp;TEXT(O1329-N1329,"000.00")&amp;"_U"&amp;VLOOKUP(R1329&amp;"-"&amp;S1329,通道清单!C:L,5,FALSE)&amp;LEFT("_____",5-LEN(VLOOKUP(R1329&amp;"-"&amp;S1329,通道清单!C:L,4,FALSE)))&amp;VLOOKUP(R1329&amp;"-"&amp;S1329,通道清单!C:L,4,FALSE)&amp;"_S"&amp;TEXT(N1329,"00000.00")&amp;"_E"&amp;TEXT(O1329,"00000.00")&amp;"_D"&amp;VLOOKUP(R1329&amp;"-"&amp;T1329,通道清单!C:L,5,FALSE)&amp;LEFT("_____",5-LEN(VLOOKUP(R1329&amp;"-"&amp;T1329,通道清单!C:L,4,FALSE)))&amp;VLOOKUP(R1329&amp;"-"&amp;T1329,通道清单!C:L,4,FALSE)&amp;"_S"&amp;TEXT(P1329,"00000.00")&amp;"_E"&amp;TEXT(Q1329,"00000.00")</f>
        <v>CS26_BW012.00_UL____Y_S29930.00_E29942.00_DR____X_S18270.00_E18282.00</v>
      </c>
      <c r="D1329" s="29"/>
      <c r="E1329" s="29"/>
      <c r="F1329" s="29"/>
      <c r="G1329" s="29" t="s">
        <v>9250</v>
      </c>
      <c r="H1329" s="29">
        <f>VLOOKUP(G1329,开关状态表!B:I,7,FALSE)</f>
        <v>1</v>
      </c>
      <c r="I1329" s="29">
        <v>0</v>
      </c>
      <c r="J1329" s="161">
        <v>12</v>
      </c>
      <c r="K1329" s="29" t="s">
        <v>8732</v>
      </c>
      <c r="L1329" s="29"/>
      <c r="M1329" s="158" t="s">
        <v>9050</v>
      </c>
      <c r="N1329" s="156">
        <f t="shared" si="160"/>
        <v>29930</v>
      </c>
      <c r="O1329" s="156">
        <f t="shared" si="161"/>
        <v>29942</v>
      </c>
      <c r="P1329" s="156">
        <f t="shared" si="162"/>
        <v>18270</v>
      </c>
      <c r="Q1329" s="156">
        <f t="shared" si="163"/>
        <v>18282</v>
      </c>
      <c r="R1329" s="29" t="str">
        <f>VLOOKUP(VLOOKUP(G1329,开关状态表!B:H,2,FALSE),矩阵信息表!B:H,2,FALSE)</f>
        <v>CS26</v>
      </c>
      <c r="S1329" s="29" t="str">
        <f>VLOOKUP(G1329,开关状态表!B:H,5,FALSE)</f>
        <v>RY67L</v>
      </c>
      <c r="T1329" s="29" t="str">
        <f>VLOOKUP(G1329,开关状态表!B:H,6,FALSE)</f>
        <v>TX67R</v>
      </c>
      <c r="U1329" s="29">
        <f>VLOOKUP(R1329&amp;"-"&amp;S1329,通道清单!C:L,8,FALSE)</f>
        <v>70</v>
      </c>
      <c r="V1329" s="29">
        <f>VLOOKUP(R1329&amp;"-"&amp;S1329,通道清单!C:L,9,FALSE)</f>
        <v>29930</v>
      </c>
      <c r="W1329" s="29">
        <f>VLOOKUP(R1329&amp;"-"&amp;S1329,通道清单!C:L,10,FALSE)</f>
        <v>30000</v>
      </c>
      <c r="X1329" s="29">
        <f>VLOOKUP(R1329&amp;"-"&amp;T1329,通道清单!C:L,9,FALSE)</f>
        <v>18270</v>
      </c>
      <c r="Y1329" s="29">
        <f>VLOOKUP(R1329&amp;"-"&amp;T1329,通道清单!C:L,10,FALSE)</f>
        <v>18340</v>
      </c>
    </row>
    <row r="1330" ht="15" hidden="1" spans="1:25">
      <c r="A1330" s="29">
        <f t="shared" si="164"/>
        <v>1329</v>
      </c>
      <c r="B1330" s="29" t="str">
        <f t="shared" si="159"/>
        <v>CS26-1-18-[19][19]-OFF38-BW32</v>
      </c>
      <c r="C1330" s="29" t="str">
        <f>R1330&amp;"_BW"&amp;TEXT(O1330-N1330,"000.00")&amp;"_U"&amp;VLOOKUP(R1330&amp;"-"&amp;S1330,通道清单!C:L,5,FALSE)&amp;LEFT("_____",5-LEN(VLOOKUP(R1330&amp;"-"&amp;S1330,通道清单!C:L,4,FALSE)))&amp;VLOOKUP(R1330&amp;"-"&amp;S1330,通道清单!C:L,4,FALSE)&amp;"_S"&amp;TEXT(N1330,"00000.00")&amp;"_E"&amp;TEXT(O1330,"00000.00")&amp;"_D"&amp;VLOOKUP(R1330&amp;"-"&amp;T1330,通道清单!C:L,5,FALSE)&amp;LEFT("_____",5-LEN(VLOOKUP(R1330&amp;"-"&amp;T1330,通道清单!C:L,4,FALSE)))&amp;VLOOKUP(R1330&amp;"-"&amp;T1330,通道清单!C:L,4,FALSE)&amp;"_S"&amp;TEXT(P1330,"00000.00")&amp;"_E"&amp;TEXT(Q1330,"00000.00")</f>
        <v>CS26_BW032.00_UL____Y_S29488.00_E29520.00_DR____X_S17828.00_E17860.00</v>
      </c>
      <c r="D1330" s="29"/>
      <c r="E1330" s="29"/>
      <c r="F1330" s="29"/>
      <c r="G1330" s="29" t="s">
        <v>9251</v>
      </c>
      <c r="H1330" s="29">
        <f>VLOOKUP(G1330,开关状态表!B:I,7,FALSE)</f>
        <v>1</v>
      </c>
      <c r="I1330" s="29">
        <v>38</v>
      </c>
      <c r="J1330" s="161">
        <v>32</v>
      </c>
      <c r="K1330" s="29" t="s">
        <v>8732</v>
      </c>
      <c r="L1330" s="29"/>
      <c r="M1330" s="158" t="s">
        <v>8871</v>
      </c>
      <c r="N1330" s="156">
        <f t="shared" si="160"/>
        <v>29488</v>
      </c>
      <c r="O1330" s="156">
        <f t="shared" si="161"/>
        <v>29520</v>
      </c>
      <c r="P1330" s="156">
        <f t="shared" si="162"/>
        <v>17828</v>
      </c>
      <c r="Q1330" s="156">
        <f t="shared" si="163"/>
        <v>17860</v>
      </c>
      <c r="R1330" s="29" t="str">
        <f>VLOOKUP(VLOOKUP(G1330,开关状态表!B:H,2,FALSE),矩阵信息表!B:H,2,FALSE)</f>
        <v>CS26</v>
      </c>
      <c r="S1330" s="29" t="str">
        <f>VLOOKUP(G1330,开关状态表!B:H,5,FALSE)</f>
        <v>RY68L</v>
      </c>
      <c r="T1330" s="29" t="str">
        <f>VLOOKUP(G1330,开关状态表!B:H,6,FALSE)</f>
        <v>TX68R</v>
      </c>
      <c r="U1330" s="29">
        <f>VLOOKUP(R1330&amp;"-"&amp;S1330,通道清单!C:L,8,FALSE)</f>
        <v>70</v>
      </c>
      <c r="V1330" s="29">
        <f>VLOOKUP(R1330&amp;"-"&amp;S1330,通道清单!C:L,9,FALSE)</f>
        <v>29450</v>
      </c>
      <c r="W1330" s="29">
        <f>VLOOKUP(R1330&amp;"-"&amp;S1330,通道清单!C:L,10,FALSE)</f>
        <v>29520</v>
      </c>
      <c r="X1330" s="29">
        <f>VLOOKUP(R1330&amp;"-"&amp;T1330,通道清单!C:L,9,FALSE)</f>
        <v>17790</v>
      </c>
      <c r="Y1330" s="29">
        <f>VLOOKUP(R1330&amp;"-"&amp;T1330,通道清单!C:L,10,FALSE)</f>
        <v>17860</v>
      </c>
    </row>
    <row r="1331" ht="15" hidden="1" spans="1:25">
      <c r="A1331" s="29">
        <f t="shared" si="164"/>
        <v>1330</v>
      </c>
      <c r="B1331" s="29" t="str">
        <f t="shared" si="159"/>
        <v>CS26-1-18-[19][19]-OFF24.8-BW13.2</v>
      </c>
      <c r="C1331" s="29" t="str">
        <f>R1331&amp;"_BW"&amp;TEXT(O1331-N1331,"000.00")&amp;"_U"&amp;VLOOKUP(R1331&amp;"-"&amp;S1331,通道清单!C:L,5,FALSE)&amp;LEFT("_____",5-LEN(VLOOKUP(R1331&amp;"-"&amp;S1331,通道清单!C:L,4,FALSE)))&amp;VLOOKUP(R1331&amp;"-"&amp;S1331,通道清单!C:L,4,FALSE)&amp;"_S"&amp;TEXT(N1331,"00000.00")&amp;"_E"&amp;TEXT(O1331,"00000.00")&amp;"_D"&amp;VLOOKUP(R1331&amp;"-"&amp;T1331,通道清单!C:L,5,FALSE)&amp;LEFT("_____",5-LEN(VLOOKUP(R1331&amp;"-"&amp;T1331,通道清单!C:L,4,FALSE)))&amp;VLOOKUP(R1331&amp;"-"&amp;T1331,通道清单!C:L,4,FALSE)&amp;"_S"&amp;TEXT(P1331,"00000.00")&amp;"_E"&amp;TEXT(Q1331,"00000.00")</f>
        <v>CS26_BW013.20_UL____Y_S29474.80_E29488.00_DR____X_S17814.80_E17828.00</v>
      </c>
      <c r="D1331" s="29"/>
      <c r="E1331" s="29"/>
      <c r="F1331" s="29"/>
      <c r="G1331" s="29" t="s">
        <v>9251</v>
      </c>
      <c r="H1331" s="29">
        <f>VLOOKUP(G1331,开关状态表!B:I,7,FALSE)</f>
        <v>1</v>
      </c>
      <c r="I1331" s="29">
        <v>24.8</v>
      </c>
      <c r="J1331" s="161">
        <v>13.2</v>
      </c>
      <c r="K1331" s="29" t="s">
        <v>8732</v>
      </c>
      <c r="L1331" s="29"/>
      <c r="M1331" s="158" t="s">
        <v>8871</v>
      </c>
      <c r="N1331" s="156">
        <f t="shared" si="160"/>
        <v>29474.8</v>
      </c>
      <c r="O1331" s="156">
        <f t="shared" si="161"/>
        <v>29488</v>
      </c>
      <c r="P1331" s="156">
        <f t="shared" si="162"/>
        <v>17814.8</v>
      </c>
      <c r="Q1331" s="156">
        <f t="shared" si="163"/>
        <v>17828</v>
      </c>
      <c r="R1331" s="29" t="str">
        <f>VLOOKUP(VLOOKUP(G1331,开关状态表!B:H,2,FALSE),矩阵信息表!B:H,2,FALSE)</f>
        <v>CS26</v>
      </c>
      <c r="S1331" s="29" t="str">
        <f>VLOOKUP(G1331,开关状态表!B:H,5,FALSE)</f>
        <v>RY68L</v>
      </c>
      <c r="T1331" s="29" t="str">
        <f>VLOOKUP(G1331,开关状态表!B:H,6,FALSE)</f>
        <v>TX68R</v>
      </c>
      <c r="U1331" s="29">
        <f>VLOOKUP(R1331&amp;"-"&amp;S1331,通道清单!C:L,8,FALSE)</f>
        <v>70</v>
      </c>
      <c r="V1331" s="29">
        <f>VLOOKUP(R1331&amp;"-"&amp;S1331,通道清单!C:L,9,FALSE)</f>
        <v>29450</v>
      </c>
      <c r="W1331" s="29">
        <f>VLOOKUP(R1331&amp;"-"&amp;S1331,通道清单!C:L,10,FALSE)</f>
        <v>29520</v>
      </c>
      <c r="X1331" s="29">
        <f>VLOOKUP(R1331&amp;"-"&amp;T1331,通道清单!C:L,9,FALSE)</f>
        <v>17790</v>
      </c>
      <c r="Y1331" s="29">
        <f>VLOOKUP(R1331&amp;"-"&amp;T1331,通道清单!C:L,10,FALSE)</f>
        <v>17860</v>
      </c>
    </row>
    <row r="1332" ht="15" hidden="1" spans="1:25">
      <c r="A1332" s="29">
        <f t="shared" si="164"/>
        <v>1331</v>
      </c>
      <c r="B1332" s="29" t="str">
        <f t="shared" ref="B1332:B1395" si="165">G1332&amp;"-"&amp;"OFF"&amp;I1332&amp;"-BW"&amp;J1332</f>
        <v>CS26-1-18-[19][19]-OFF0-BW12</v>
      </c>
      <c r="C1332" s="29" t="str">
        <f>R1332&amp;"_BW"&amp;TEXT(O1332-N1332,"000.00")&amp;"_U"&amp;VLOOKUP(R1332&amp;"-"&amp;S1332,通道清单!C:L,5,FALSE)&amp;LEFT("_____",5-LEN(VLOOKUP(R1332&amp;"-"&amp;S1332,通道清单!C:L,4,FALSE)))&amp;VLOOKUP(R1332&amp;"-"&amp;S1332,通道清单!C:L,4,FALSE)&amp;"_S"&amp;TEXT(N1332,"00000.00")&amp;"_E"&amp;TEXT(O1332,"00000.00")&amp;"_D"&amp;VLOOKUP(R1332&amp;"-"&amp;T1332,通道清单!C:L,5,FALSE)&amp;LEFT("_____",5-LEN(VLOOKUP(R1332&amp;"-"&amp;T1332,通道清单!C:L,4,FALSE)))&amp;VLOOKUP(R1332&amp;"-"&amp;T1332,通道清单!C:L,4,FALSE)&amp;"_S"&amp;TEXT(P1332,"00000.00")&amp;"_E"&amp;TEXT(Q1332,"00000.00")</f>
        <v>CS26_BW012.00_UL____Y_S29450.00_E29462.00_DR____X_S17790.00_E17802.00</v>
      </c>
      <c r="D1332" s="29"/>
      <c r="E1332" s="29"/>
      <c r="F1332" s="29"/>
      <c r="G1332" s="29" t="s">
        <v>9251</v>
      </c>
      <c r="H1332" s="29">
        <f>VLOOKUP(G1332,开关状态表!B:I,7,FALSE)</f>
        <v>1</v>
      </c>
      <c r="I1332" s="29">
        <v>0</v>
      </c>
      <c r="J1332" s="161">
        <v>12</v>
      </c>
      <c r="K1332" s="29" t="s">
        <v>8732</v>
      </c>
      <c r="L1332" s="29"/>
      <c r="M1332" s="158" t="s">
        <v>9050</v>
      </c>
      <c r="N1332" s="156">
        <f t="shared" ref="N1332:N1395" si="166">V1332+I1332</f>
        <v>29450</v>
      </c>
      <c r="O1332" s="156">
        <f t="shared" ref="O1332:O1395" si="167">N1332+J1332</f>
        <v>29462</v>
      </c>
      <c r="P1332" s="156">
        <f t="shared" ref="P1332:P1395" si="168">X1332+I1332</f>
        <v>17790</v>
      </c>
      <c r="Q1332" s="156">
        <f t="shared" ref="Q1332:Q1395" si="169">P1332+J1332</f>
        <v>17802</v>
      </c>
      <c r="R1332" s="29" t="str">
        <f>VLOOKUP(VLOOKUP(G1332,开关状态表!B:H,2,FALSE),矩阵信息表!B:H,2,FALSE)</f>
        <v>CS26</v>
      </c>
      <c r="S1332" s="29" t="str">
        <f>VLOOKUP(G1332,开关状态表!B:H,5,FALSE)</f>
        <v>RY68L</v>
      </c>
      <c r="T1332" s="29" t="str">
        <f>VLOOKUP(G1332,开关状态表!B:H,6,FALSE)</f>
        <v>TX68R</v>
      </c>
      <c r="U1332" s="29">
        <f>VLOOKUP(R1332&amp;"-"&amp;S1332,通道清单!C:L,8,FALSE)</f>
        <v>70</v>
      </c>
      <c r="V1332" s="29">
        <f>VLOOKUP(R1332&amp;"-"&amp;S1332,通道清单!C:L,9,FALSE)</f>
        <v>29450</v>
      </c>
      <c r="W1332" s="29">
        <f>VLOOKUP(R1332&amp;"-"&amp;S1332,通道清单!C:L,10,FALSE)</f>
        <v>29520</v>
      </c>
      <c r="X1332" s="29">
        <f>VLOOKUP(R1332&amp;"-"&amp;T1332,通道清单!C:L,9,FALSE)</f>
        <v>17790</v>
      </c>
      <c r="Y1332" s="29">
        <f>VLOOKUP(R1332&amp;"-"&amp;T1332,通道清单!C:L,10,FALSE)</f>
        <v>17860</v>
      </c>
    </row>
    <row r="1333" ht="15" hidden="1" spans="1:25">
      <c r="A1333" s="29">
        <f t="shared" si="164"/>
        <v>1332</v>
      </c>
      <c r="B1333" s="29" t="str">
        <f t="shared" si="165"/>
        <v>CS26-1-18-[20][20]-OFF38-BW32</v>
      </c>
      <c r="C1333" s="29" t="str">
        <f>R1333&amp;"_BW"&amp;TEXT(O1333-N1333,"000.00")&amp;"_U"&amp;VLOOKUP(R1333&amp;"-"&amp;S1333,通道清单!C:L,5,FALSE)&amp;LEFT("_____",5-LEN(VLOOKUP(R1333&amp;"-"&amp;S1333,通道清单!C:L,4,FALSE)))&amp;VLOOKUP(R1333&amp;"-"&amp;S1333,通道清单!C:L,4,FALSE)&amp;"_S"&amp;TEXT(N1333,"00000.00")&amp;"_E"&amp;TEXT(O1333,"00000.00")&amp;"_D"&amp;VLOOKUP(R1333&amp;"-"&amp;T1333,通道清单!C:L,5,FALSE)&amp;LEFT("_____",5-LEN(VLOOKUP(R1333&amp;"-"&amp;T1333,通道清单!C:L,4,FALSE)))&amp;VLOOKUP(R1333&amp;"-"&amp;T1333,通道清单!C:L,4,FALSE)&amp;"_S"&amp;TEXT(P1333,"00000.00")&amp;"_E"&amp;TEXT(Q1333,"00000.00")</f>
        <v>CS26_BW032.00_UL____Y_S29888.00_E29920.00_DR____X_S18228.00_E18260.00</v>
      </c>
      <c r="D1333" s="29"/>
      <c r="E1333" s="29"/>
      <c r="F1333" s="29"/>
      <c r="G1333" s="29" t="s">
        <v>9252</v>
      </c>
      <c r="H1333" s="29">
        <f>VLOOKUP(G1333,开关状态表!B:I,7,FALSE)</f>
        <v>1</v>
      </c>
      <c r="I1333" s="29">
        <v>38</v>
      </c>
      <c r="J1333" s="161">
        <v>32</v>
      </c>
      <c r="K1333" s="29" t="s">
        <v>8732</v>
      </c>
      <c r="L1333" s="29"/>
      <c r="M1333" s="158" t="s">
        <v>8871</v>
      </c>
      <c r="N1333" s="156">
        <f t="shared" si="166"/>
        <v>29888</v>
      </c>
      <c r="O1333" s="156">
        <f t="shared" si="167"/>
        <v>29920</v>
      </c>
      <c r="P1333" s="156">
        <f t="shared" si="168"/>
        <v>18228</v>
      </c>
      <c r="Q1333" s="156">
        <f t="shared" si="169"/>
        <v>18260</v>
      </c>
      <c r="R1333" s="29" t="str">
        <f>VLOOKUP(VLOOKUP(G1333,开关状态表!B:H,2,FALSE),矩阵信息表!B:H,2,FALSE)</f>
        <v>CS26</v>
      </c>
      <c r="S1333" s="29" t="str">
        <f>VLOOKUP(G1333,开关状态表!B:H,5,FALSE)</f>
        <v>RY69L</v>
      </c>
      <c r="T1333" s="29" t="str">
        <f>VLOOKUP(G1333,开关状态表!B:H,6,FALSE)</f>
        <v>TX69R</v>
      </c>
      <c r="U1333" s="29">
        <f>VLOOKUP(R1333&amp;"-"&amp;S1333,通道清单!C:L,8,FALSE)</f>
        <v>70</v>
      </c>
      <c r="V1333" s="29">
        <f>VLOOKUP(R1333&amp;"-"&amp;S1333,通道清单!C:L,9,FALSE)</f>
        <v>29850</v>
      </c>
      <c r="W1333" s="29">
        <f>VLOOKUP(R1333&amp;"-"&amp;S1333,通道清单!C:L,10,FALSE)</f>
        <v>29920</v>
      </c>
      <c r="X1333" s="29">
        <f>VLOOKUP(R1333&amp;"-"&amp;T1333,通道清单!C:L,9,FALSE)</f>
        <v>18190</v>
      </c>
      <c r="Y1333" s="29">
        <f>VLOOKUP(R1333&amp;"-"&amp;T1333,通道清单!C:L,10,FALSE)</f>
        <v>18260</v>
      </c>
    </row>
    <row r="1334" ht="15" hidden="1" spans="1:25">
      <c r="A1334" s="29">
        <f t="shared" si="164"/>
        <v>1333</v>
      </c>
      <c r="B1334" s="29" t="str">
        <f t="shared" si="165"/>
        <v>CS26-1-18-[20][20]-OFF24.8-BW13.2</v>
      </c>
      <c r="C1334" s="29" t="str">
        <f>R1334&amp;"_BW"&amp;TEXT(O1334-N1334,"000.00")&amp;"_U"&amp;VLOOKUP(R1334&amp;"-"&amp;S1334,通道清单!C:L,5,FALSE)&amp;LEFT("_____",5-LEN(VLOOKUP(R1334&amp;"-"&amp;S1334,通道清单!C:L,4,FALSE)))&amp;VLOOKUP(R1334&amp;"-"&amp;S1334,通道清单!C:L,4,FALSE)&amp;"_S"&amp;TEXT(N1334,"00000.00")&amp;"_E"&amp;TEXT(O1334,"00000.00")&amp;"_D"&amp;VLOOKUP(R1334&amp;"-"&amp;T1334,通道清单!C:L,5,FALSE)&amp;LEFT("_____",5-LEN(VLOOKUP(R1334&amp;"-"&amp;T1334,通道清单!C:L,4,FALSE)))&amp;VLOOKUP(R1334&amp;"-"&amp;T1334,通道清单!C:L,4,FALSE)&amp;"_S"&amp;TEXT(P1334,"00000.00")&amp;"_E"&amp;TEXT(Q1334,"00000.00")</f>
        <v>CS26_BW013.20_UL____Y_S29874.80_E29888.00_DR____X_S18214.80_E18228.00</v>
      </c>
      <c r="D1334" s="29"/>
      <c r="E1334" s="29"/>
      <c r="F1334" s="29"/>
      <c r="G1334" s="29" t="s">
        <v>9252</v>
      </c>
      <c r="H1334" s="29">
        <f>VLOOKUP(G1334,开关状态表!B:I,7,FALSE)</f>
        <v>1</v>
      </c>
      <c r="I1334" s="29">
        <v>24.8</v>
      </c>
      <c r="J1334" s="161">
        <v>13.2</v>
      </c>
      <c r="K1334" s="29" t="s">
        <v>8732</v>
      </c>
      <c r="L1334" s="29"/>
      <c r="M1334" s="158" t="s">
        <v>8871</v>
      </c>
      <c r="N1334" s="156">
        <f t="shared" si="166"/>
        <v>29874.8</v>
      </c>
      <c r="O1334" s="156">
        <f t="shared" si="167"/>
        <v>29888</v>
      </c>
      <c r="P1334" s="156">
        <f t="shared" si="168"/>
        <v>18214.8</v>
      </c>
      <c r="Q1334" s="156">
        <f t="shared" si="169"/>
        <v>18228</v>
      </c>
      <c r="R1334" s="29" t="str">
        <f>VLOOKUP(VLOOKUP(G1334,开关状态表!B:H,2,FALSE),矩阵信息表!B:H,2,FALSE)</f>
        <v>CS26</v>
      </c>
      <c r="S1334" s="29" t="str">
        <f>VLOOKUP(G1334,开关状态表!B:H,5,FALSE)</f>
        <v>RY69L</v>
      </c>
      <c r="T1334" s="29" t="str">
        <f>VLOOKUP(G1334,开关状态表!B:H,6,FALSE)</f>
        <v>TX69R</v>
      </c>
      <c r="U1334" s="29">
        <f>VLOOKUP(R1334&amp;"-"&amp;S1334,通道清单!C:L,8,FALSE)</f>
        <v>70</v>
      </c>
      <c r="V1334" s="29">
        <f>VLOOKUP(R1334&amp;"-"&amp;S1334,通道清单!C:L,9,FALSE)</f>
        <v>29850</v>
      </c>
      <c r="W1334" s="29">
        <f>VLOOKUP(R1334&amp;"-"&amp;S1334,通道清单!C:L,10,FALSE)</f>
        <v>29920</v>
      </c>
      <c r="X1334" s="29">
        <f>VLOOKUP(R1334&amp;"-"&amp;T1334,通道清单!C:L,9,FALSE)</f>
        <v>18190</v>
      </c>
      <c r="Y1334" s="29">
        <f>VLOOKUP(R1334&amp;"-"&amp;T1334,通道清单!C:L,10,FALSE)</f>
        <v>18260</v>
      </c>
    </row>
    <row r="1335" ht="15" hidden="1" spans="1:25">
      <c r="A1335" s="29">
        <f t="shared" si="164"/>
        <v>1334</v>
      </c>
      <c r="B1335" s="29" t="str">
        <f t="shared" si="165"/>
        <v>CS26-1-18-[20][20]-OFF0-BW12</v>
      </c>
      <c r="C1335" s="29" t="str">
        <f>R1335&amp;"_BW"&amp;TEXT(O1335-N1335,"000.00")&amp;"_U"&amp;VLOOKUP(R1335&amp;"-"&amp;S1335,通道清单!C:L,5,FALSE)&amp;LEFT("_____",5-LEN(VLOOKUP(R1335&amp;"-"&amp;S1335,通道清单!C:L,4,FALSE)))&amp;VLOOKUP(R1335&amp;"-"&amp;S1335,通道清单!C:L,4,FALSE)&amp;"_S"&amp;TEXT(N1335,"00000.00")&amp;"_E"&amp;TEXT(O1335,"00000.00")&amp;"_D"&amp;VLOOKUP(R1335&amp;"-"&amp;T1335,通道清单!C:L,5,FALSE)&amp;LEFT("_____",5-LEN(VLOOKUP(R1335&amp;"-"&amp;T1335,通道清单!C:L,4,FALSE)))&amp;VLOOKUP(R1335&amp;"-"&amp;T1335,通道清单!C:L,4,FALSE)&amp;"_S"&amp;TEXT(P1335,"00000.00")&amp;"_E"&amp;TEXT(Q1335,"00000.00")</f>
        <v>CS26_BW012.00_UL____Y_S29850.00_E29862.00_DR____X_S18190.00_E18202.00</v>
      </c>
      <c r="D1335" s="29"/>
      <c r="E1335" s="29"/>
      <c r="F1335" s="29"/>
      <c r="G1335" s="29" t="s">
        <v>9252</v>
      </c>
      <c r="H1335" s="29">
        <f>VLOOKUP(G1335,开关状态表!B:I,7,FALSE)</f>
        <v>1</v>
      </c>
      <c r="I1335" s="29">
        <v>0</v>
      </c>
      <c r="J1335" s="161">
        <v>12</v>
      </c>
      <c r="K1335" s="29" t="s">
        <v>8732</v>
      </c>
      <c r="L1335" s="29"/>
      <c r="M1335" s="158" t="s">
        <v>9050</v>
      </c>
      <c r="N1335" s="156">
        <f t="shared" si="166"/>
        <v>29850</v>
      </c>
      <c r="O1335" s="156">
        <f t="shared" si="167"/>
        <v>29862</v>
      </c>
      <c r="P1335" s="156">
        <f t="shared" si="168"/>
        <v>18190</v>
      </c>
      <c r="Q1335" s="156">
        <f t="shared" si="169"/>
        <v>18202</v>
      </c>
      <c r="R1335" s="29" t="str">
        <f>VLOOKUP(VLOOKUP(G1335,开关状态表!B:H,2,FALSE),矩阵信息表!B:H,2,FALSE)</f>
        <v>CS26</v>
      </c>
      <c r="S1335" s="29" t="str">
        <f>VLOOKUP(G1335,开关状态表!B:H,5,FALSE)</f>
        <v>RY69L</v>
      </c>
      <c r="T1335" s="29" t="str">
        <f>VLOOKUP(G1335,开关状态表!B:H,6,FALSE)</f>
        <v>TX69R</v>
      </c>
      <c r="U1335" s="29">
        <f>VLOOKUP(R1335&amp;"-"&amp;S1335,通道清单!C:L,8,FALSE)</f>
        <v>70</v>
      </c>
      <c r="V1335" s="29">
        <f>VLOOKUP(R1335&amp;"-"&amp;S1335,通道清单!C:L,9,FALSE)</f>
        <v>29850</v>
      </c>
      <c r="W1335" s="29">
        <f>VLOOKUP(R1335&amp;"-"&amp;S1335,通道清单!C:L,10,FALSE)</f>
        <v>29920</v>
      </c>
      <c r="X1335" s="29">
        <f>VLOOKUP(R1335&amp;"-"&amp;T1335,通道清单!C:L,9,FALSE)</f>
        <v>18190</v>
      </c>
      <c r="Y1335" s="29">
        <f>VLOOKUP(R1335&amp;"-"&amp;T1335,通道清单!C:L,10,FALSE)</f>
        <v>18260</v>
      </c>
    </row>
    <row r="1336" ht="15" hidden="1" spans="1:25">
      <c r="A1336" s="29">
        <f t="shared" si="164"/>
        <v>1335</v>
      </c>
      <c r="B1336" s="29" t="str">
        <f t="shared" si="165"/>
        <v>CS26-1-18-[21][21]-OFF66-BW4</v>
      </c>
      <c r="C1336" s="29" t="str">
        <f>R1336&amp;"_BW"&amp;TEXT(O1336-N1336,"000.00")&amp;"_U"&amp;VLOOKUP(R1336&amp;"-"&amp;S1336,通道清单!C:L,5,FALSE)&amp;LEFT("_____",5-LEN(VLOOKUP(R1336&amp;"-"&amp;S1336,通道清单!C:L,4,FALSE)))&amp;VLOOKUP(R1336&amp;"-"&amp;S1336,通道清单!C:L,4,FALSE)&amp;"_S"&amp;TEXT(N1336,"00000.00")&amp;"_E"&amp;TEXT(O1336,"00000.00")&amp;"_D"&amp;VLOOKUP(R1336&amp;"-"&amp;T1336,通道清单!C:L,5,FALSE)&amp;LEFT("_____",5-LEN(VLOOKUP(R1336&amp;"-"&amp;T1336,通道清单!C:L,4,FALSE)))&amp;VLOOKUP(R1336&amp;"-"&amp;T1336,通道清单!C:L,4,FALSE)&amp;"_S"&amp;TEXT(P1336,"00000.00")&amp;"_E"&amp;TEXT(Q1336,"00000.00")</f>
        <v>CS26_BW004.00_UL____Y_S29756.00_E29760.00_DR____X_S18096.00_E18100.00</v>
      </c>
      <c r="D1336" s="29"/>
      <c r="E1336" s="29"/>
      <c r="F1336" s="29"/>
      <c r="G1336" s="29" t="s">
        <v>9253</v>
      </c>
      <c r="H1336" s="29">
        <f>VLOOKUP(G1336,开关状态表!B:I,7,FALSE)</f>
        <v>1</v>
      </c>
      <c r="I1336" s="29">
        <v>66</v>
      </c>
      <c r="J1336" s="161">
        <v>4</v>
      </c>
      <c r="K1336" s="29" t="s">
        <v>8732</v>
      </c>
      <c r="L1336" s="29"/>
      <c r="M1336" s="158" t="s">
        <v>8871</v>
      </c>
      <c r="N1336" s="156">
        <f t="shared" si="166"/>
        <v>29756</v>
      </c>
      <c r="O1336" s="156">
        <f t="shared" si="167"/>
        <v>29760</v>
      </c>
      <c r="P1336" s="156">
        <f t="shared" si="168"/>
        <v>18096</v>
      </c>
      <c r="Q1336" s="156">
        <f t="shared" si="169"/>
        <v>18100</v>
      </c>
      <c r="R1336" s="29" t="str">
        <f>VLOOKUP(VLOOKUP(G1336,开关状态表!B:H,2,FALSE),矩阵信息表!B:H,2,FALSE)</f>
        <v>CS26</v>
      </c>
      <c r="S1336" s="29" t="str">
        <f>VLOOKUP(G1336,开关状态表!B:H,5,FALSE)</f>
        <v>RY70L</v>
      </c>
      <c r="T1336" s="29" t="str">
        <f>VLOOKUP(G1336,开关状态表!B:H,6,FALSE)</f>
        <v>TX70R</v>
      </c>
      <c r="U1336" s="29">
        <f>VLOOKUP(R1336&amp;"-"&amp;S1336,通道清单!C:L,8,FALSE)</f>
        <v>70</v>
      </c>
      <c r="V1336" s="29">
        <f>VLOOKUP(R1336&amp;"-"&amp;S1336,通道清单!C:L,9,FALSE)</f>
        <v>29690</v>
      </c>
      <c r="W1336" s="29">
        <f>VLOOKUP(R1336&amp;"-"&amp;S1336,通道清单!C:L,10,FALSE)</f>
        <v>29760</v>
      </c>
      <c r="X1336" s="29">
        <f>VLOOKUP(R1336&amp;"-"&amp;T1336,通道清单!C:L,9,FALSE)</f>
        <v>18030</v>
      </c>
      <c r="Y1336" s="29">
        <f>VLOOKUP(R1336&amp;"-"&amp;T1336,通道清单!C:L,10,FALSE)</f>
        <v>18100</v>
      </c>
    </row>
    <row r="1337" ht="15" hidden="1" spans="1:25">
      <c r="A1337" s="29">
        <f t="shared" si="164"/>
        <v>1336</v>
      </c>
      <c r="B1337" s="29" t="str">
        <f t="shared" si="165"/>
        <v>CS26-1-18-[21][21]-OFF52.8-BW13.2</v>
      </c>
      <c r="C1337" s="29" t="str">
        <f>R1337&amp;"_BW"&amp;TEXT(O1337-N1337,"000.00")&amp;"_U"&amp;VLOOKUP(R1337&amp;"-"&amp;S1337,通道清单!C:L,5,FALSE)&amp;LEFT("_____",5-LEN(VLOOKUP(R1337&amp;"-"&amp;S1337,通道清单!C:L,4,FALSE)))&amp;VLOOKUP(R1337&amp;"-"&amp;S1337,通道清单!C:L,4,FALSE)&amp;"_S"&amp;TEXT(N1337,"00000.00")&amp;"_E"&amp;TEXT(O1337,"00000.00")&amp;"_D"&amp;VLOOKUP(R1337&amp;"-"&amp;T1337,通道清单!C:L,5,FALSE)&amp;LEFT("_____",5-LEN(VLOOKUP(R1337&amp;"-"&amp;T1337,通道清单!C:L,4,FALSE)))&amp;VLOOKUP(R1337&amp;"-"&amp;T1337,通道清单!C:L,4,FALSE)&amp;"_S"&amp;TEXT(P1337,"00000.00")&amp;"_E"&amp;TEXT(Q1337,"00000.00")</f>
        <v>CS26_BW013.20_UL____Y_S29742.80_E29756.00_DR____X_S18082.80_E18096.00</v>
      </c>
      <c r="D1337" s="29"/>
      <c r="E1337" s="29"/>
      <c r="F1337" s="29"/>
      <c r="G1337" s="29" t="s">
        <v>9253</v>
      </c>
      <c r="H1337" s="29">
        <f>VLOOKUP(G1337,开关状态表!B:I,7,FALSE)</f>
        <v>1</v>
      </c>
      <c r="I1337" s="29">
        <v>52.8</v>
      </c>
      <c r="J1337" s="161">
        <v>13.2</v>
      </c>
      <c r="K1337" s="29" t="s">
        <v>8732</v>
      </c>
      <c r="L1337" s="29"/>
      <c r="M1337" s="158" t="s">
        <v>8871</v>
      </c>
      <c r="N1337" s="156">
        <f t="shared" si="166"/>
        <v>29742.8</v>
      </c>
      <c r="O1337" s="156">
        <f t="shared" si="167"/>
        <v>29756</v>
      </c>
      <c r="P1337" s="156">
        <f t="shared" si="168"/>
        <v>18082.8</v>
      </c>
      <c r="Q1337" s="156">
        <f t="shared" si="169"/>
        <v>18096</v>
      </c>
      <c r="R1337" s="29" t="str">
        <f>VLOOKUP(VLOOKUP(G1337,开关状态表!B:H,2,FALSE),矩阵信息表!B:H,2,FALSE)</f>
        <v>CS26</v>
      </c>
      <c r="S1337" s="29" t="str">
        <f>VLOOKUP(G1337,开关状态表!B:H,5,FALSE)</f>
        <v>RY70L</v>
      </c>
      <c r="T1337" s="29" t="str">
        <f>VLOOKUP(G1337,开关状态表!B:H,6,FALSE)</f>
        <v>TX70R</v>
      </c>
      <c r="U1337" s="29">
        <f>VLOOKUP(R1337&amp;"-"&amp;S1337,通道清单!C:L,8,FALSE)</f>
        <v>70</v>
      </c>
      <c r="V1337" s="29">
        <f>VLOOKUP(R1337&amp;"-"&amp;S1337,通道清单!C:L,9,FALSE)</f>
        <v>29690</v>
      </c>
      <c r="W1337" s="29">
        <f>VLOOKUP(R1337&amp;"-"&amp;S1337,通道清单!C:L,10,FALSE)</f>
        <v>29760</v>
      </c>
      <c r="X1337" s="29">
        <f>VLOOKUP(R1337&amp;"-"&amp;T1337,通道清单!C:L,9,FALSE)</f>
        <v>18030</v>
      </c>
      <c r="Y1337" s="29">
        <f>VLOOKUP(R1337&amp;"-"&amp;T1337,通道清单!C:L,10,FALSE)</f>
        <v>18100</v>
      </c>
    </row>
    <row r="1338" ht="15" hidden="1" spans="1:25">
      <c r="A1338" s="29">
        <f t="shared" si="164"/>
        <v>1337</v>
      </c>
      <c r="B1338" s="29" t="str">
        <f t="shared" si="165"/>
        <v>CS26-1-18-[21][21]-OFF0-BW12</v>
      </c>
      <c r="C1338" s="29" t="str">
        <f>R1338&amp;"_BW"&amp;TEXT(O1338-N1338,"000.00")&amp;"_U"&amp;VLOOKUP(R1338&amp;"-"&amp;S1338,通道清单!C:L,5,FALSE)&amp;LEFT("_____",5-LEN(VLOOKUP(R1338&amp;"-"&amp;S1338,通道清单!C:L,4,FALSE)))&amp;VLOOKUP(R1338&amp;"-"&amp;S1338,通道清单!C:L,4,FALSE)&amp;"_S"&amp;TEXT(N1338,"00000.00")&amp;"_E"&amp;TEXT(O1338,"00000.00")&amp;"_D"&amp;VLOOKUP(R1338&amp;"-"&amp;T1338,通道清单!C:L,5,FALSE)&amp;LEFT("_____",5-LEN(VLOOKUP(R1338&amp;"-"&amp;T1338,通道清单!C:L,4,FALSE)))&amp;VLOOKUP(R1338&amp;"-"&amp;T1338,通道清单!C:L,4,FALSE)&amp;"_S"&amp;TEXT(P1338,"00000.00")&amp;"_E"&amp;TEXT(Q1338,"00000.00")</f>
        <v>CS26_BW012.00_UL____Y_S29690.00_E29702.00_DR____X_S18030.00_E18042.00</v>
      </c>
      <c r="D1338" s="29"/>
      <c r="E1338" s="29"/>
      <c r="F1338" s="29"/>
      <c r="G1338" s="29" t="s">
        <v>9253</v>
      </c>
      <c r="H1338" s="29">
        <f>VLOOKUP(G1338,开关状态表!B:I,7,FALSE)</f>
        <v>1</v>
      </c>
      <c r="I1338" s="29">
        <v>0</v>
      </c>
      <c r="J1338" s="161">
        <v>12</v>
      </c>
      <c r="K1338" s="29" t="s">
        <v>8732</v>
      </c>
      <c r="L1338" s="29"/>
      <c r="M1338" s="158" t="s">
        <v>9050</v>
      </c>
      <c r="N1338" s="156">
        <f t="shared" si="166"/>
        <v>29690</v>
      </c>
      <c r="O1338" s="156">
        <f t="shared" si="167"/>
        <v>29702</v>
      </c>
      <c r="P1338" s="156">
        <f t="shared" si="168"/>
        <v>18030</v>
      </c>
      <c r="Q1338" s="156">
        <f t="shared" si="169"/>
        <v>18042</v>
      </c>
      <c r="R1338" s="29" t="str">
        <f>VLOOKUP(VLOOKUP(G1338,开关状态表!B:H,2,FALSE),矩阵信息表!B:H,2,FALSE)</f>
        <v>CS26</v>
      </c>
      <c r="S1338" s="29" t="str">
        <f>VLOOKUP(G1338,开关状态表!B:H,5,FALSE)</f>
        <v>RY70L</v>
      </c>
      <c r="T1338" s="29" t="str">
        <f>VLOOKUP(G1338,开关状态表!B:H,6,FALSE)</f>
        <v>TX70R</v>
      </c>
      <c r="U1338" s="29">
        <f>VLOOKUP(R1338&amp;"-"&amp;S1338,通道清单!C:L,8,FALSE)</f>
        <v>70</v>
      </c>
      <c r="V1338" s="29">
        <f>VLOOKUP(R1338&amp;"-"&amp;S1338,通道清单!C:L,9,FALSE)</f>
        <v>29690</v>
      </c>
      <c r="W1338" s="29">
        <f>VLOOKUP(R1338&amp;"-"&amp;S1338,通道清单!C:L,10,FALSE)</f>
        <v>29760</v>
      </c>
      <c r="X1338" s="29">
        <f>VLOOKUP(R1338&amp;"-"&amp;T1338,通道清单!C:L,9,FALSE)</f>
        <v>18030</v>
      </c>
      <c r="Y1338" s="29">
        <f>VLOOKUP(R1338&amp;"-"&amp;T1338,通道清单!C:L,10,FALSE)</f>
        <v>18100</v>
      </c>
    </row>
    <row r="1339" ht="15" hidden="1" spans="1:25">
      <c r="A1339" s="29">
        <f t="shared" si="164"/>
        <v>1338</v>
      </c>
      <c r="B1339" s="29" t="str">
        <f t="shared" si="165"/>
        <v>CS26-1-18-[4][4]-OFF66-BW4</v>
      </c>
      <c r="C1339" s="29" t="str">
        <f>R1339&amp;"_BW"&amp;TEXT(O1339-N1339,"000.00")&amp;"_U"&amp;VLOOKUP(R1339&amp;"-"&amp;S1339,通道清单!C:L,5,FALSE)&amp;LEFT("_____",5-LEN(VLOOKUP(R1339&amp;"-"&amp;S1339,通道清单!C:L,4,FALSE)))&amp;VLOOKUP(R1339&amp;"-"&amp;S1339,通道清单!C:L,4,FALSE)&amp;"_S"&amp;TEXT(N1339,"00000.00")&amp;"_E"&amp;TEXT(O1339,"00000.00")&amp;"_D"&amp;VLOOKUP(R1339&amp;"-"&amp;T1339,通道清单!C:L,5,FALSE)&amp;LEFT("_____",5-LEN(VLOOKUP(R1339&amp;"-"&amp;T1339,通道清单!C:L,4,FALSE)))&amp;VLOOKUP(R1339&amp;"-"&amp;T1339,通道清单!C:L,4,FALSE)&amp;"_S"&amp;TEXT(P1339,"00000.00")&amp;"_E"&amp;TEXT(Q1339,"00000.00")</f>
        <v>CS26_BW004.00_UR____Y_S29676.00_E29680.00_DL____X_S18016.00_E18020.00</v>
      </c>
      <c r="D1339" s="29"/>
      <c r="E1339" s="29"/>
      <c r="F1339" s="29"/>
      <c r="G1339" s="29" t="s">
        <v>9254</v>
      </c>
      <c r="H1339" s="29">
        <f>VLOOKUP(G1339,开关状态表!B:I,7,FALSE)</f>
        <v>1</v>
      </c>
      <c r="I1339" s="29">
        <v>66</v>
      </c>
      <c r="J1339" s="161">
        <v>4</v>
      </c>
      <c r="K1339" s="29" t="s">
        <v>8732</v>
      </c>
      <c r="L1339" s="29"/>
      <c r="M1339" s="158" t="s">
        <v>8871</v>
      </c>
      <c r="N1339" s="156">
        <f t="shared" si="166"/>
        <v>29676</v>
      </c>
      <c r="O1339" s="156">
        <f t="shared" si="167"/>
        <v>29680</v>
      </c>
      <c r="P1339" s="156">
        <f t="shared" si="168"/>
        <v>18016</v>
      </c>
      <c r="Q1339" s="156">
        <f t="shared" si="169"/>
        <v>18020</v>
      </c>
      <c r="R1339" s="29" t="str">
        <f>VLOOKUP(VLOOKUP(G1339,开关状态表!B:H,2,FALSE),矩阵信息表!B:H,2,FALSE)</f>
        <v>CS26</v>
      </c>
      <c r="S1339" s="29" t="str">
        <f>VLOOKUP(G1339,开关状态表!B:H,5,FALSE)</f>
        <v>RY71R</v>
      </c>
      <c r="T1339" s="29" t="str">
        <f>VLOOKUP(G1339,开关状态表!B:H,6,FALSE)</f>
        <v>TX71L</v>
      </c>
      <c r="U1339" s="29">
        <f>VLOOKUP(R1339&amp;"-"&amp;S1339,通道清单!C:L,8,FALSE)</f>
        <v>70</v>
      </c>
      <c r="V1339" s="29">
        <f>VLOOKUP(R1339&amp;"-"&amp;S1339,通道清单!C:L,9,FALSE)</f>
        <v>29610</v>
      </c>
      <c r="W1339" s="29">
        <f>VLOOKUP(R1339&amp;"-"&amp;S1339,通道清单!C:L,10,FALSE)</f>
        <v>29680</v>
      </c>
      <c r="X1339" s="29">
        <f>VLOOKUP(R1339&amp;"-"&amp;T1339,通道清单!C:L,9,FALSE)</f>
        <v>17950</v>
      </c>
      <c r="Y1339" s="29">
        <f>VLOOKUP(R1339&amp;"-"&amp;T1339,通道清单!C:L,10,FALSE)</f>
        <v>18020</v>
      </c>
    </row>
    <row r="1340" ht="15" hidden="1" spans="1:25">
      <c r="A1340" s="29">
        <f t="shared" si="164"/>
        <v>1339</v>
      </c>
      <c r="B1340" s="29" t="str">
        <f t="shared" si="165"/>
        <v>CS26-1-18-[4][4]-OFF52.8-BW13.2</v>
      </c>
      <c r="C1340" s="29" t="str">
        <f>R1340&amp;"_BW"&amp;TEXT(O1340-N1340,"000.00")&amp;"_U"&amp;VLOOKUP(R1340&amp;"-"&amp;S1340,通道清单!C:L,5,FALSE)&amp;LEFT("_____",5-LEN(VLOOKUP(R1340&amp;"-"&amp;S1340,通道清单!C:L,4,FALSE)))&amp;VLOOKUP(R1340&amp;"-"&amp;S1340,通道清单!C:L,4,FALSE)&amp;"_S"&amp;TEXT(N1340,"00000.00")&amp;"_E"&amp;TEXT(O1340,"00000.00")&amp;"_D"&amp;VLOOKUP(R1340&amp;"-"&amp;T1340,通道清单!C:L,5,FALSE)&amp;LEFT("_____",5-LEN(VLOOKUP(R1340&amp;"-"&amp;T1340,通道清单!C:L,4,FALSE)))&amp;VLOOKUP(R1340&amp;"-"&amp;T1340,通道清单!C:L,4,FALSE)&amp;"_S"&amp;TEXT(P1340,"00000.00")&amp;"_E"&amp;TEXT(Q1340,"00000.00")</f>
        <v>CS26_BW013.20_UR____Y_S29662.80_E29676.00_DL____X_S18002.80_E18016.00</v>
      </c>
      <c r="D1340" s="29"/>
      <c r="E1340" s="29"/>
      <c r="F1340" s="29"/>
      <c r="G1340" s="29" t="s">
        <v>9254</v>
      </c>
      <c r="H1340" s="29">
        <f>VLOOKUP(G1340,开关状态表!B:I,7,FALSE)</f>
        <v>1</v>
      </c>
      <c r="I1340" s="29">
        <v>52.8</v>
      </c>
      <c r="J1340" s="161">
        <v>13.2</v>
      </c>
      <c r="K1340" s="29" t="s">
        <v>8732</v>
      </c>
      <c r="L1340" s="29"/>
      <c r="M1340" s="158" t="s">
        <v>8871</v>
      </c>
      <c r="N1340" s="156">
        <f t="shared" si="166"/>
        <v>29662.8</v>
      </c>
      <c r="O1340" s="156">
        <f t="shared" si="167"/>
        <v>29676</v>
      </c>
      <c r="P1340" s="156">
        <f t="shared" si="168"/>
        <v>18002.8</v>
      </c>
      <c r="Q1340" s="156">
        <f t="shared" si="169"/>
        <v>18016</v>
      </c>
      <c r="R1340" s="29" t="str">
        <f>VLOOKUP(VLOOKUP(G1340,开关状态表!B:H,2,FALSE),矩阵信息表!B:H,2,FALSE)</f>
        <v>CS26</v>
      </c>
      <c r="S1340" s="29" t="str">
        <f>VLOOKUP(G1340,开关状态表!B:H,5,FALSE)</f>
        <v>RY71R</v>
      </c>
      <c r="T1340" s="29" t="str">
        <f>VLOOKUP(G1340,开关状态表!B:H,6,FALSE)</f>
        <v>TX71L</v>
      </c>
      <c r="U1340" s="29">
        <f>VLOOKUP(R1340&amp;"-"&amp;S1340,通道清单!C:L,8,FALSE)</f>
        <v>70</v>
      </c>
      <c r="V1340" s="29">
        <f>VLOOKUP(R1340&amp;"-"&amp;S1340,通道清单!C:L,9,FALSE)</f>
        <v>29610</v>
      </c>
      <c r="W1340" s="29">
        <f>VLOOKUP(R1340&amp;"-"&amp;S1340,通道清单!C:L,10,FALSE)</f>
        <v>29680</v>
      </c>
      <c r="X1340" s="29">
        <f>VLOOKUP(R1340&amp;"-"&amp;T1340,通道清单!C:L,9,FALSE)</f>
        <v>17950</v>
      </c>
      <c r="Y1340" s="29">
        <f>VLOOKUP(R1340&amp;"-"&amp;T1340,通道清单!C:L,10,FALSE)</f>
        <v>18020</v>
      </c>
    </row>
    <row r="1341" ht="15" hidden="1" spans="1:25">
      <c r="A1341" s="29">
        <f t="shared" ref="A1341:A1404" si="170">ROW()-1</f>
        <v>1340</v>
      </c>
      <c r="B1341" s="29" t="str">
        <f t="shared" si="165"/>
        <v>CS26-1-18-[4][4]-OFF0-BW12</v>
      </c>
      <c r="C1341" s="29" t="str">
        <f>R1341&amp;"_BW"&amp;TEXT(O1341-N1341,"000.00")&amp;"_U"&amp;VLOOKUP(R1341&amp;"-"&amp;S1341,通道清单!C:L,5,FALSE)&amp;LEFT("_____",5-LEN(VLOOKUP(R1341&amp;"-"&amp;S1341,通道清单!C:L,4,FALSE)))&amp;VLOOKUP(R1341&amp;"-"&amp;S1341,通道清单!C:L,4,FALSE)&amp;"_S"&amp;TEXT(N1341,"00000.00")&amp;"_E"&amp;TEXT(O1341,"00000.00")&amp;"_D"&amp;VLOOKUP(R1341&amp;"-"&amp;T1341,通道清单!C:L,5,FALSE)&amp;LEFT("_____",5-LEN(VLOOKUP(R1341&amp;"-"&amp;T1341,通道清单!C:L,4,FALSE)))&amp;VLOOKUP(R1341&amp;"-"&amp;T1341,通道清单!C:L,4,FALSE)&amp;"_S"&amp;TEXT(P1341,"00000.00")&amp;"_E"&amp;TEXT(Q1341,"00000.00")</f>
        <v>CS26_BW012.00_UR____Y_S29610.00_E29622.00_DL____X_S17950.00_E17962.00</v>
      </c>
      <c r="D1341" s="29"/>
      <c r="E1341" s="29"/>
      <c r="F1341" s="29"/>
      <c r="G1341" s="29" t="s">
        <v>9254</v>
      </c>
      <c r="H1341" s="29">
        <f>VLOOKUP(G1341,开关状态表!B:I,7,FALSE)</f>
        <v>1</v>
      </c>
      <c r="I1341" s="29">
        <v>0</v>
      </c>
      <c r="J1341" s="161">
        <v>12</v>
      </c>
      <c r="K1341" s="29" t="s">
        <v>8732</v>
      </c>
      <c r="L1341" s="29"/>
      <c r="M1341" s="158" t="s">
        <v>9050</v>
      </c>
      <c r="N1341" s="156">
        <f t="shared" si="166"/>
        <v>29610</v>
      </c>
      <c r="O1341" s="156">
        <f t="shared" si="167"/>
        <v>29622</v>
      </c>
      <c r="P1341" s="156">
        <f t="shared" si="168"/>
        <v>17950</v>
      </c>
      <c r="Q1341" s="156">
        <f t="shared" si="169"/>
        <v>17962</v>
      </c>
      <c r="R1341" s="29" t="str">
        <f>VLOOKUP(VLOOKUP(G1341,开关状态表!B:H,2,FALSE),矩阵信息表!B:H,2,FALSE)</f>
        <v>CS26</v>
      </c>
      <c r="S1341" s="29" t="str">
        <f>VLOOKUP(G1341,开关状态表!B:H,5,FALSE)</f>
        <v>RY71R</v>
      </c>
      <c r="T1341" s="29" t="str">
        <f>VLOOKUP(G1341,开关状态表!B:H,6,FALSE)</f>
        <v>TX71L</v>
      </c>
      <c r="U1341" s="29">
        <f>VLOOKUP(R1341&amp;"-"&amp;S1341,通道清单!C:L,8,FALSE)</f>
        <v>70</v>
      </c>
      <c r="V1341" s="29">
        <f>VLOOKUP(R1341&amp;"-"&amp;S1341,通道清单!C:L,9,FALSE)</f>
        <v>29610</v>
      </c>
      <c r="W1341" s="29">
        <f>VLOOKUP(R1341&amp;"-"&amp;S1341,通道清单!C:L,10,FALSE)</f>
        <v>29680</v>
      </c>
      <c r="X1341" s="29">
        <f>VLOOKUP(R1341&amp;"-"&amp;T1341,通道清单!C:L,9,FALSE)</f>
        <v>17950</v>
      </c>
      <c r="Y1341" s="29">
        <f>VLOOKUP(R1341&amp;"-"&amp;T1341,通道清单!C:L,10,FALSE)</f>
        <v>18020</v>
      </c>
    </row>
    <row r="1342" ht="15" hidden="1" spans="1:25">
      <c r="A1342" s="29">
        <f t="shared" si="170"/>
        <v>1341</v>
      </c>
      <c r="B1342" s="29" t="str">
        <f t="shared" si="165"/>
        <v>CS26-1-18-[22][22]-OFF66-BW4</v>
      </c>
      <c r="C1342" s="29" t="str">
        <f>R1342&amp;"_BW"&amp;TEXT(O1342-N1342,"000.00")&amp;"_U"&amp;VLOOKUP(R1342&amp;"-"&amp;S1342,通道清单!C:L,5,FALSE)&amp;LEFT("_____",5-LEN(VLOOKUP(R1342&amp;"-"&amp;S1342,通道清单!C:L,4,FALSE)))&amp;VLOOKUP(R1342&amp;"-"&amp;S1342,通道清单!C:L,4,FALSE)&amp;"_S"&amp;TEXT(N1342,"00000.00")&amp;"_E"&amp;TEXT(O1342,"00000.00")&amp;"_D"&amp;VLOOKUP(R1342&amp;"-"&amp;T1342,通道清单!C:L,5,FALSE)&amp;LEFT("_____",5-LEN(VLOOKUP(R1342&amp;"-"&amp;T1342,通道清单!C:L,4,FALSE)))&amp;VLOOKUP(R1342&amp;"-"&amp;T1342,通道清单!C:L,4,FALSE)&amp;"_S"&amp;TEXT(P1342,"00000.00")&amp;"_E"&amp;TEXT(Q1342,"00000.00")</f>
        <v>CS26_BW004.00_UL____Y_S29996.00_E30000.00_DR____X_S19006.00_E19010.00</v>
      </c>
      <c r="D1342" s="29"/>
      <c r="E1342" s="29"/>
      <c r="F1342" s="29"/>
      <c r="G1342" s="29" t="s">
        <v>9255</v>
      </c>
      <c r="H1342" s="29">
        <f>VLOOKUP(G1342,开关状态表!B:I,7,FALSE)</f>
        <v>1</v>
      </c>
      <c r="I1342" s="29">
        <v>66</v>
      </c>
      <c r="J1342" s="161">
        <v>4</v>
      </c>
      <c r="K1342" s="29" t="s">
        <v>8732</v>
      </c>
      <c r="L1342" s="29"/>
      <c r="M1342" s="158" t="s">
        <v>8871</v>
      </c>
      <c r="N1342" s="156">
        <f t="shared" si="166"/>
        <v>29996</v>
      </c>
      <c r="O1342" s="156">
        <f t="shared" si="167"/>
        <v>30000</v>
      </c>
      <c r="P1342" s="156">
        <f t="shared" si="168"/>
        <v>19006</v>
      </c>
      <c r="Q1342" s="156">
        <f t="shared" si="169"/>
        <v>19010</v>
      </c>
      <c r="R1342" s="29" t="str">
        <f>VLOOKUP(VLOOKUP(G1342,开关状态表!B:H,2,FALSE),矩阵信息表!B:H,2,FALSE)</f>
        <v>CS26</v>
      </c>
      <c r="S1342" s="29" t="str">
        <f>VLOOKUP(G1342,开关状态表!B:H,5,FALSE)</f>
        <v>RY72L</v>
      </c>
      <c r="T1342" s="29" t="str">
        <f>VLOOKUP(G1342,开关状态表!B:H,6,FALSE)</f>
        <v>TX72R</v>
      </c>
      <c r="U1342" s="29">
        <f>VLOOKUP(R1342&amp;"-"&amp;S1342,通道清单!C:L,8,FALSE)</f>
        <v>70</v>
      </c>
      <c r="V1342" s="29">
        <f>VLOOKUP(R1342&amp;"-"&amp;S1342,通道清单!C:L,9,FALSE)</f>
        <v>29930</v>
      </c>
      <c r="W1342" s="29">
        <f>VLOOKUP(R1342&amp;"-"&amp;S1342,通道清单!C:L,10,FALSE)</f>
        <v>30000</v>
      </c>
      <c r="X1342" s="29">
        <f>VLOOKUP(R1342&amp;"-"&amp;T1342,通道清单!C:L,9,FALSE)</f>
        <v>18940</v>
      </c>
      <c r="Y1342" s="29">
        <f>VLOOKUP(R1342&amp;"-"&amp;T1342,通道清单!C:L,10,FALSE)</f>
        <v>19010</v>
      </c>
    </row>
    <row r="1343" ht="15" hidden="1" spans="1:25">
      <c r="A1343" s="29">
        <f t="shared" si="170"/>
        <v>1342</v>
      </c>
      <c r="B1343" s="29" t="str">
        <f t="shared" si="165"/>
        <v>CS26-1-18-[22][22]-OFF52.8-BW13.2</v>
      </c>
      <c r="C1343" s="29" t="str">
        <f>R1343&amp;"_BW"&amp;TEXT(O1343-N1343,"000.00")&amp;"_U"&amp;VLOOKUP(R1343&amp;"-"&amp;S1343,通道清单!C:L,5,FALSE)&amp;LEFT("_____",5-LEN(VLOOKUP(R1343&amp;"-"&amp;S1343,通道清单!C:L,4,FALSE)))&amp;VLOOKUP(R1343&amp;"-"&amp;S1343,通道清单!C:L,4,FALSE)&amp;"_S"&amp;TEXT(N1343,"00000.00")&amp;"_E"&amp;TEXT(O1343,"00000.00")&amp;"_D"&amp;VLOOKUP(R1343&amp;"-"&amp;T1343,通道清单!C:L,5,FALSE)&amp;LEFT("_____",5-LEN(VLOOKUP(R1343&amp;"-"&amp;T1343,通道清单!C:L,4,FALSE)))&amp;VLOOKUP(R1343&amp;"-"&amp;T1343,通道清单!C:L,4,FALSE)&amp;"_S"&amp;TEXT(P1343,"00000.00")&amp;"_E"&amp;TEXT(Q1343,"00000.00")</f>
        <v>CS26_BW013.20_UL____Y_S29982.80_E29996.00_DR____X_S18992.80_E19006.00</v>
      </c>
      <c r="D1343" s="29"/>
      <c r="E1343" s="29"/>
      <c r="F1343" s="29"/>
      <c r="G1343" s="29" t="s">
        <v>9255</v>
      </c>
      <c r="H1343" s="29">
        <f>VLOOKUP(G1343,开关状态表!B:I,7,FALSE)</f>
        <v>1</v>
      </c>
      <c r="I1343" s="29">
        <v>52.8</v>
      </c>
      <c r="J1343" s="161">
        <v>13.2</v>
      </c>
      <c r="K1343" s="29" t="s">
        <v>8732</v>
      </c>
      <c r="L1343" s="29"/>
      <c r="M1343" s="158" t="s">
        <v>8871</v>
      </c>
      <c r="N1343" s="156">
        <f t="shared" si="166"/>
        <v>29982.8</v>
      </c>
      <c r="O1343" s="156">
        <f t="shared" si="167"/>
        <v>29996</v>
      </c>
      <c r="P1343" s="156">
        <f t="shared" si="168"/>
        <v>18992.8</v>
      </c>
      <c r="Q1343" s="156">
        <f t="shared" si="169"/>
        <v>19006</v>
      </c>
      <c r="R1343" s="29" t="str">
        <f>VLOOKUP(VLOOKUP(G1343,开关状态表!B:H,2,FALSE),矩阵信息表!B:H,2,FALSE)</f>
        <v>CS26</v>
      </c>
      <c r="S1343" s="29" t="str">
        <f>VLOOKUP(G1343,开关状态表!B:H,5,FALSE)</f>
        <v>RY72L</v>
      </c>
      <c r="T1343" s="29" t="str">
        <f>VLOOKUP(G1343,开关状态表!B:H,6,FALSE)</f>
        <v>TX72R</v>
      </c>
      <c r="U1343" s="29">
        <f>VLOOKUP(R1343&amp;"-"&amp;S1343,通道清单!C:L,8,FALSE)</f>
        <v>70</v>
      </c>
      <c r="V1343" s="29">
        <f>VLOOKUP(R1343&amp;"-"&amp;S1343,通道清单!C:L,9,FALSE)</f>
        <v>29930</v>
      </c>
      <c r="W1343" s="29">
        <f>VLOOKUP(R1343&amp;"-"&amp;S1343,通道清单!C:L,10,FALSE)</f>
        <v>30000</v>
      </c>
      <c r="X1343" s="29">
        <f>VLOOKUP(R1343&amp;"-"&amp;T1343,通道清单!C:L,9,FALSE)</f>
        <v>18940</v>
      </c>
      <c r="Y1343" s="29">
        <f>VLOOKUP(R1343&amp;"-"&amp;T1343,通道清单!C:L,10,FALSE)</f>
        <v>19010</v>
      </c>
    </row>
    <row r="1344" ht="15" hidden="1" spans="1:25">
      <c r="A1344" s="29">
        <f t="shared" si="170"/>
        <v>1343</v>
      </c>
      <c r="B1344" s="29" t="str">
        <f t="shared" si="165"/>
        <v>CS26-1-18-[22][22]-OFF0-BW12</v>
      </c>
      <c r="C1344" s="29" t="str">
        <f>R1344&amp;"_BW"&amp;TEXT(O1344-N1344,"000.00")&amp;"_U"&amp;VLOOKUP(R1344&amp;"-"&amp;S1344,通道清单!C:L,5,FALSE)&amp;LEFT("_____",5-LEN(VLOOKUP(R1344&amp;"-"&amp;S1344,通道清单!C:L,4,FALSE)))&amp;VLOOKUP(R1344&amp;"-"&amp;S1344,通道清单!C:L,4,FALSE)&amp;"_S"&amp;TEXT(N1344,"00000.00")&amp;"_E"&amp;TEXT(O1344,"00000.00")&amp;"_D"&amp;VLOOKUP(R1344&amp;"-"&amp;T1344,通道清单!C:L,5,FALSE)&amp;LEFT("_____",5-LEN(VLOOKUP(R1344&amp;"-"&amp;T1344,通道清单!C:L,4,FALSE)))&amp;VLOOKUP(R1344&amp;"-"&amp;T1344,通道清单!C:L,4,FALSE)&amp;"_S"&amp;TEXT(P1344,"00000.00")&amp;"_E"&amp;TEXT(Q1344,"00000.00")</f>
        <v>CS26_BW012.00_UL____Y_S29930.00_E29942.00_DR____X_S18940.00_E18952.00</v>
      </c>
      <c r="D1344" s="29"/>
      <c r="E1344" s="29"/>
      <c r="F1344" s="29"/>
      <c r="G1344" s="29" t="s">
        <v>9255</v>
      </c>
      <c r="H1344" s="29">
        <f>VLOOKUP(G1344,开关状态表!B:I,7,FALSE)</f>
        <v>1</v>
      </c>
      <c r="I1344" s="29">
        <v>0</v>
      </c>
      <c r="J1344" s="161">
        <v>12</v>
      </c>
      <c r="K1344" s="29" t="s">
        <v>8732</v>
      </c>
      <c r="L1344" s="29"/>
      <c r="M1344" s="158" t="s">
        <v>9050</v>
      </c>
      <c r="N1344" s="156">
        <f t="shared" si="166"/>
        <v>29930</v>
      </c>
      <c r="O1344" s="156">
        <f t="shared" si="167"/>
        <v>29942</v>
      </c>
      <c r="P1344" s="156">
        <f t="shared" si="168"/>
        <v>18940</v>
      </c>
      <c r="Q1344" s="156">
        <f t="shared" si="169"/>
        <v>18952</v>
      </c>
      <c r="R1344" s="29" t="str">
        <f>VLOOKUP(VLOOKUP(G1344,开关状态表!B:H,2,FALSE),矩阵信息表!B:H,2,FALSE)</f>
        <v>CS26</v>
      </c>
      <c r="S1344" s="29" t="str">
        <f>VLOOKUP(G1344,开关状态表!B:H,5,FALSE)</f>
        <v>RY72L</v>
      </c>
      <c r="T1344" s="29" t="str">
        <f>VLOOKUP(G1344,开关状态表!B:H,6,FALSE)</f>
        <v>TX72R</v>
      </c>
      <c r="U1344" s="29">
        <f>VLOOKUP(R1344&amp;"-"&amp;S1344,通道清单!C:L,8,FALSE)</f>
        <v>70</v>
      </c>
      <c r="V1344" s="29">
        <f>VLOOKUP(R1344&amp;"-"&amp;S1344,通道清单!C:L,9,FALSE)</f>
        <v>29930</v>
      </c>
      <c r="W1344" s="29">
        <f>VLOOKUP(R1344&amp;"-"&amp;S1344,通道清单!C:L,10,FALSE)</f>
        <v>30000</v>
      </c>
      <c r="X1344" s="29">
        <f>VLOOKUP(R1344&amp;"-"&amp;T1344,通道清单!C:L,9,FALSE)</f>
        <v>18940</v>
      </c>
      <c r="Y1344" s="29">
        <f>VLOOKUP(R1344&amp;"-"&amp;T1344,通道清单!C:L,10,FALSE)</f>
        <v>19010</v>
      </c>
    </row>
    <row r="1345" ht="15" hidden="1" spans="1:25">
      <c r="A1345" s="29">
        <f t="shared" si="170"/>
        <v>1344</v>
      </c>
      <c r="B1345" s="29" t="str">
        <f t="shared" si="165"/>
        <v>CS26-1-18-[23][23]-OFF66-BW4</v>
      </c>
      <c r="C1345" s="29" t="str">
        <f>R1345&amp;"_BW"&amp;TEXT(O1345-N1345,"000.00")&amp;"_U"&amp;VLOOKUP(R1345&amp;"-"&amp;S1345,通道清单!C:L,5,FALSE)&amp;LEFT("_____",5-LEN(VLOOKUP(R1345&amp;"-"&amp;S1345,通道清单!C:L,4,FALSE)))&amp;VLOOKUP(R1345&amp;"-"&amp;S1345,通道清单!C:L,4,FALSE)&amp;"_S"&amp;TEXT(N1345,"00000.00")&amp;"_E"&amp;TEXT(O1345,"00000.00")&amp;"_D"&amp;VLOOKUP(R1345&amp;"-"&amp;T1345,通道清单!C:L,5,FALSE)&amp;LEFT("_____",5-LEN(VLOOKUP(R1345&amp;"-"&amp;T1345,通道清单!C:L,4,FALSE)))&amp;VLOOKUP(R1345&amp;"-"&amp;T1345,通道清单!C:L,4,FALSE)&amp;"_S"&amp;TEXT(P1345,"00000.00")&amp;"_E"&amp;TEXT(Q1345,"00000.00")</f>
        <v>CS26_BW004.00_UL____Y_S29916.00_E29920.00_DR____X_S18926.00_E18930.00</v>
      </c>
      <c r="D1345" s="29"/>
      <c r="E1345" s="29"/>
      <c r="F1345" s="29"/>
      <c r="G1345" s="29" t="s">
        <v>9256</v>
      </c>
      <c r="H1345" s="29">
        <f>VLOOKUP(G1345,开关状态表!B:I,7,FALSE)</f>
        <v>1</v>
      </c>
      <c r="I1345" s="29">
        <v>66</v>
      </c>
      <c r="J1345" s="161">
        <v>4</v>
      </c>
      <c r="K1345" s="29" t="s">
        <v>8732</v>
      </c>
      <c r="L1345" s="29"/>
      <c r="M1345" s="158" t="s">
        <v>8871</v>
      </c>
      <c r="N1345" s="156">
        <f t="shared" si="166"/>
        <v>29916</v>
      </c>
      <c r="O1345" s="156">
        <f t="shared" si="167"/>
        <v>29920</v>
      </c>
      <c r="P1345" s="156">
        <f t="shared" si="168"/>
        <v>18926</v>
      </c>
      <c r="Q1345" s="156">
        <f t="shared" si="169"/>
        <v>18930</v>
      </c>
      <c r="R1345" s="29" t="str">
        <f>VLOOKUP(VLOOKUP(G1345,开关状态表!B:H,2,FALSE),矩阵信息表!B:H,2,FALSE)</f>
        <v>CS26</v>
      </c>
      <c r="S1345" s="29" t="str">
        <f>VLOOKUP(G1345,开关状态表!B:H,5,FALSE)</f>
        <v>RY73L</v>
      </c>
      <c r="T1345" s="29" t="str">
        <f>VLOOKUP(G1345,开关状态表!B:H,6,FALSE)</f>
        <v>TX73R</v>
      </c>
      <c r="U1345" s="29">
        <f>VLOOKUP(R1345&amp;"-"&amp;S1345,通道清单!C:L,8,FALSE)</f>
        <v>70</v>
      </c>
      <c r="V1345" s="29">
        <f>VLOOKUP(R1345&amp;"-"&amp;S1345,通道清单!C:L,9,FALSE)</f>
        <v>29850</v>
      </c>
      <c r="W1345" s="29">
        <f>VLOOKUP(R1345&amp;"-"&amp;S1345,通道清单!C:L,10,FALSE)</f>
        <v>29920</v>
      </c>
      <c r="X1345" s="29">
        <f>VLOOKUP(R1345&amp;"-"&amp;T1345,通道清单!C:L,9,FALSE)</f>
        <v>18860</v>
      </c>
      <c r="Y1345" s="29">
        <f>VLOOKUP(R1345&amp;"-"&amp;T1345,通道清单!C:L,10,FALSE)</f>
        <v>18930</v>
      </c>
    </row>
    <row r="1346" ht="15" hidden="1" spans="1:25">
      <c r="A1346" s="29">
        <f t="shared" si="170"/>
        <v>1345</v>
      </c>
      <c r="B1346" s="29" t="str">
        <f t="shared" si="165"/>
        <v>CS26-1-18-[23][23]-OFF52.8-BW13.2</v>
      </c>
      <c r="C1346" s="29" t="str">
        <f>R1346&amp;"_BW"&amp;TEXT(O1346-N1346,"000.00")&amp;"_U"&amp;VLOOKUP(R1346&amp;"-"&amp;S1346,通道清单!C:L,5,FALSE)&amp;LEFT("_____",5-LEN(VLOOKUP(R1346&amp;"-"&amp;S1346,通道清单!C:L,4,FALSE)))&amp;VLOOKUP(R1346&amp;"-"&amp;S1346,通道清单!C:L,4,FALSE)&amp;"_S"&amp;TEXT(N1346,"00000.00")&amp;"_E"&amp;TEXT(O1346,"00000.00")&amp;"_D"&amp;VLOOKUP(R1346&amp;"-"&amp;T1346,通道清单!C:L,5,FALSE)&amp;LEFT("_____",5-LEN(VLOOKUP(R1346&amp;"-"&amp;T1346,通道清单!C:L,4,FALSE)))&amp;VLOOKUP(R1346&amp;"-"&amp;T1346,通道清单!C:L,4,FALSE)&amp;"_S"&amp;TEXT(P1346,"00000.00")&amp;"_E"&amp;TEXT(Q1346,"00000.00")</f>
        <v>CS26_BW013.20_UL____Y_S29902.80_E29916.00_DR____X_S18912.80_E18926.00</v>
      </c>
      <c r="D1346" s="29"/>
      <c r="E1346" s="29"/>
      <c r="F1346" s="29"/>
      <c r="G1346" s="29" t="s">
        <v>9256</v>
      </c>
      <c r="H1346" s="29">
        <f>VLOOKUP(G1346,开关状态表!B:I,7,FALSE)</f>
        <v>1</v>
      </c>
      <c r="I1346" s="29">
        <v>52.8</v>
      </c>
      <c r="J1346" s="161">
        <v>13.2</v>
      </c>
      <c r="K1346" s="29" t="s">
        <v>8732</v>
      </c>
      <c r="L1346" s="29"/>
      <c r="M1346" s="158" t="s">
        <v>8871</v>
      </c>
      <c r="N1346" s="156">
        <f t="shared" si="166"/>
        <v>29902.8</v>
      </c>
      <c r="O1346" s="156">
        <f t="shared" si="167"/>
        <v>29916</v>
      </c>
      <c r="P1346" s="156">
        <f t="shared" si="168"/>
        <v>18912.8</v>
      </c>
      <c r="Q1346" s="156">
        <f t="shared" si="169"/>
        <v>18926</v>
      </c>
      <c r="R1346" s="29" t="str">
        <f>VLOOKUP(VLOOKUP(G1346,开关状态表!B:H,2,FALSE),矩阵信息表!B:H,2,FALSE)</f>
        <v>CS26</v>
      </c>
      <c r="S1346" s="29" t="str">
        <f>VLOOKUP(G1346,开关状态表!B:H,5,FALSE)</f>
        <v>RY73L</v>
      </c>
      <c r="T1346" s="29" t="str">
        <f>VLOOKUP(G1346,开关状态表!B:H,6,FALSE)</f>
        <v>TX73R</v>
      </c>
      <c r="U1346" s="29">
        <f>VLOOKUP(R1346&amp;"-"&amp;S1346,通道清单!C:L,8,FALSE)</f>
        <v>70</v>
      </c>
      <c r="V1346" s="29">
        <f>VLOOKUP(R1346&amp;"-"&amp;S1346,通道清单!C:L,9,FALSE)</f>
        <v>29850</v>
      </c>
      <c r="W1346" s="29">
        <f>VLOOKUP(R1346&amp;"-"&amp;S1346,通道清单!C:L,10,FALSE)</f>
        <v>29920</v>
      </c>
      <c r="X1346" s="29">
        <f>VLOOKUP(R1346&amp;"-"&amp;T1346,通道清单!C:L,9,FALSE)</f>
        <v>18860</v>
      </c>
      <c r="Y1346" s="29">
        <f>VLOOKUP(R1346&amp;"-"&amp;T1346,通道清单!C:L,10,FALSE)</f>
        <v>18930</v>
      </c>
    </row>
    <row r="1347" ht="15" hidden="1" spans="1:25">
      <c r="A1347" s="29">
        <f t="shared" si="170"/>
        <v>1346</v>
      </c>
      <c r="B1347" s="29" t="str">
        <f t="shared" si="165"/>
        <v>CS26-1-18-[23][23]-OFF0-BW12</v>
      </c>
      <c r="C1347" s="29" t="str">
        <f>R1347&amp;"_BW"&amp;TEXT(O1347-N1347,"000.00")&amp;"_U"&amp;VLOOKUP(R1347&amp;"-"&amp;S1347,通道清单!C:L,5,FALSE)&amp;LEFT("_____",5-LEN(VLOOKUP(R1347&amp;"-"&amp;S1347,通道清单!C:L,4,FALSE)))&amp;VLOOKUP(R1347&amp;"-"&amp;S1347,通道清单!C:L,4,FALSE)&amp;"_S"&amp;TEXT(N1347,"00000.00")&amp;"_E"&amp;TEXT(O1347,"00000.00")&amp;"_D"&amp;VLOOKUP(R1347&amp;"-"&amp;T1347,通道清单!C:L,5,FALSE)&amp;LEFT("_____",5-LEN(VLOOKUP(R1347&amp;"-"&amp;T1347,通道清单!C:L,4,FALSE)))&amp;VLOOKUP(R1347&amp;"-"&amp;T1347,通道清单!C:L,4,FALSE)&amp;"_S"&amp;TEXT(P1347,"00000.00")&amp;"_E"&amp;TEXT(Q1347,"00000.00")</f>
        <v>CS26_BW012.00_UL____Y_S29850.00_E29862.00_DR____X_S18860.00_E18872.00</v>
      </c>
      <c r="D1347" s="29"/>
      <c r="E1347" s="29"/>
      <c r="F1347" s="29"/>
      <c r="G1347" s="29" t="s">
        <v>9256</v>
      </c>
      <c r="H1347" s="29">
        <f>VLOOKUP(G1347,开关状态表!B:I,7,FALSE)</f>
        <v>1</v>
      </c>
      <c r="I1347" s="29">
        <v>0</v>
      </c>
      <c r="J1347" s="161">
        <v>12</v>
      </c>
      <c r="K1347" s="29" t="s">
        <v>8732</v>
      </c>
      <c r="L1347" s="29"/>
      <c r="M1347" s="158" t="s">
        <v>9050</v>
      </c>
      <c r="N1347" s="156">
        <f t="shared" si="166"/>
        <v>29850</v>
      </c>
      <c r="O1347" s="156">
        <f t="shared" si="167"/>
        <v>29862</v>
      </c>
      <c r="P1347" s="156">
        <f t="shared" si="168"/>
        <v>18860</v>
      </c>
      <c r="Q1347" s="156">
        <f t="shared" si="169"/>
        <v>18872</v>
      </c>
      <c r="R1347" s="29" t="str">
        <f>VLOOKUP(VLOOKUP(G1347,开关状态表!B:H,2,FALSE),矩阵信息表!B:H,2,FALSE)</f>
        <v>CS26</v>
      </c>
      <c r="S1347" s="29" t="str">
        <f>VLOOKUP(G1347,开关状态表!B:H,5,FALSE)</f>
        <v>RY73L</v>
      </c>
      <c r="T1347" s="29" t="str">
        <f>VLOOKUP(G1347,开关状态表!B:H,6,FALSE)</f>
        <v>TX73R</v>
      </c>
      <c r="U1347" s="29">
        <f>VLOOKUP(R1347&amp;"-"&amp;S1347,通道清单!C:L,8,FALSE)</f>
        <v>70</v>
      </c>
      <c r="V1347" s="29">
        <f>VLOOKUP(R1347&amp;"-"&amp;S1347,通道清单!C:L,9,FALSE)</f>
        <v>29850</v>
      </c>
      <c r="W1347" s="29">
        <f>VLOOKUP(R1347&amp;"-"&amp;S1347,通道清单!C:L,10,FALSE)</f>
        <v>29920</v>
      </c>
      <c r="X1347" s="29">
        <f>VLOOKUP(R1347&amp;"-"&amp;T1347,通道清单!C:L,9,FALSE)</f>
        <v>18860</v>
      </c>
      <c r="Y1347" s="29">
        <f>VLOOKUP(R1347&amp;"-"&amp;T1347,通道清单!C:L,10,FALSE)</f>
        <v>18930</v>
      </c>
    </row>
    <row r="1348" ht="15" hidden="1" spans="1:25">
      <c r="A1348" s="29">
        <f t="shared" si="170"/>
        <v>1347</v>
      </c>
      <c r="B1348" s="29" t="str">
        <f t="shared" si="165"/>
        <v>CS26-1-18-[24][24]-OFF38-BW32</v>
      </c>
      <c r="C1348" s="29" t="str">
        <f>R1348&amp;"_BW"&amp;TEXT(O1348-N1348,"000.00")&amp;"_U"&amp;VLOOKUP(R1348&amp;"-"&amp;S1348,通道清单!C:L,5,FALSE)&amp;LEFT("_____",5-LEN(VLOOKUP(R1348&amp;"-"&amp;S1348,通道清单!C:L,4,FALSE)))&amp;VLOOKUP(R1348&amp;"-"&amp;S1348,通道清单!C:L,4,FALSE)&amp;"_S"&amp;TEXT(N1348,"00000.00")&amp;"_E"&amp;TEXT(O1348,"00000.00")&amp;"_D"&amp;VLOOKUP(R1348&amp;"-"&amp;T1348,通道清单!C:L,5,FALSE)&amp;LEFT("_____",5-LEN(VLOOKUP(R1348&amp;"-"&amp;T1348,通道清单!C:L,4,FALSE)))&amp;VLOOKUP(R1348&amp;"-"&amp;T1348,通道清单!C:L,4,FALSE)&amp;"_S"&amp;TEXT(P1348,"00000.00")&amp;"_E"&amp;TEXT(Q1348,"00000.00")</f>
        <v>CS26_BW032.00_UL____Y_S29808.00_E29840.00_DR____X_S18148.00_E18180.00</v>
      </c>
      <c r="D1348" s="29"/>
      <c r="E1348" s="29"/>
      <c r="F1348" s="29"/>
      <c r="G1348" s="29" t="s">
        <v>9257</v>
      </c>
      <c r="H1348" s="29">
        <f>VLOOKUP(G1348,开关状态表!B:I,7,FALSE)</f>
        <v>1</v>
      </c>
      <c r="I1348" s="29">
        <v>38</v>
      </c>
      <c r="J1348" s="161">
        <v>32</v>
      </c>
      <c r="K1348" s="29" t="s">
        <v>8732</v>
      </c>
      <c r="L1348" s="29"/>
      <c r="M1348" s="158" t="s">
        <v>8871</v>
      </c>
      <c r="N1348" s="156">
        <f t="shared" si="166"/>
        <v>29808</v>
      </c>
      <c r="O1348" s="156">
        <f t="shared" si="167"/>
        <v>29840</v>
      </c>
      <c r="P1348" s="156">
        <f t="shared" si="168"/>
        <v>18148</v>
      </c>
      <c r="Q1348" s="156">
        <f t="shared" si="169"/>
        <v>18180</v>
      </c>
      <c r="R1348" s="29" t="str">
        <f>VLOOKUP(VLOOKUP(G1348,开关状态表!B:H,2,FALSE),矩阵信息表!B:H,2,FALSE)</f>
        <v>CS26</v>
      </c>
      <c r="S1348" s="29" t="str">
        <f>VLOOKUP(G1348,开关状态表!B:H,5,FALSE)</f>
        <v>RY74L</v>
      </c>
      <c r="T1348" s="29" t="str">
        <f>VLOOKUP(G1348,开关状态表!B:H,6,FALSE)</f>
        <v>TX74R</v>
      </c>
      <c r="U1348" s="29">
        <f>VLOOKUP(R1348&amp;"-"&amp;S1348,通道清单!C:L,8,FALSE)</f>
        <v>70</v>
      </c>
      <c r="V1348" s="29">
        <f>VLOOKUP(R1348&amp;"-"&amp;S1348,通道清单!C:L,9,FALSE)</f>
        <v>29770</v>
      </c>
      <c r="W1348" s="29">
        <f>VLOOKUP(R1348&amp;"-"&amp;S1348,通道清单!C:L,10,FALSE)</f>
        <v>29840</v>
      </c>
      <c r="X1348" s="29">
        <f>VLOOKUP(R1348&amp;"-"&amp;T1348,通道清单!C:L,9,FALSE)</f>
        <v>18110</v>
      </c>
      <c r="Y1348" s="29">
        <f>VLOOKUP(R1348&amp;"-"&amp;T1348,通道清单!C:L,10,FALSE)</f>
        <v>18180</v>
      </c>
    </row>
    <row r="1349" ht="15" hidden="1" spans="1:25">
      <c r="A1349" s="29">
        <f t="shared" si="170"/>
        <v>1348</v>
      </c>
      <c r="B1349" s="29" t="str">
        <f t="shared" si="165"/>
        <v>CS26-1-18-[24][24]-OFF24.8-BW13.2</v>
      </c>
      <c r="C1349" s="29" t="str">
        <f>R1349&amp;"_BW"&amp;TEXT(O1349-N1349,"000.00")&amp;"_U"&amp;VLOOKUP(R1349&amp;"-"&amp;S1349,通道清单!C:L,5,FALSE)&amp;LEFT("_____",5-LEN(VLOOKUP(R1349&amp;"-"&amp;S1349,通道清单!C:L,4,FALSE)))&amp;VLOOKUP(R1349&amp;"-"&amp;S1349,通道清单!C:L,4,FALSE)&amp;"_S"&amp;TEXT(N1349,"00000.00")&amp;"_E"&amp;TEXT(O1349,"00000.00")&amp;"_D"&amp;VLOOKUP(R1349&amp;"-"&amp;T1349,通道清单!C:L,5,FALSE)&amp;LEFT("_____",5-LEN(VLOOKUP(R1349&amp;"-"&amp;T1349,通道清单!C:L,4,FALSE)))&amp;VLOOKUP(R1349&amp;"-"&amp;T1349,通道清单!C:L,4,FALSE)&amp;"_S"&amp;TEXT(P1349,"00000.00")&amp;"_E"&amp;TEXT(Q1349,"00000.00")</f>
        <v>CS26_BW013.20_UL____Y_S29794.80_E29808.00_DR____X_S18134.80_E18148.00</v>
      </c>
      <c r="D1349" s="29"/>
      <c r="E1349" s="29"/>
      <c r="F1349" s="29"/>
      <c r="G1349" s="29" t="s">
        <v>9257</v>
      </c>
      <c r="H1349" s="29">
        <f>VLOOKUP(G1349,开关状态表!B:I,7,FALSE)</f>
        <v>1</v>
      </c>
      <c r="I1349" s="29">
        <v>24.8</v>
      </c>
      <c r="J1349" s="161">
        <v>13.2</v>
      </c>
      <c r="K1349" s="29" t="s">
        <v>8732</v>
      </c>
      <c r="L1349" s="29"/>
      <c r="M1349" s="158" t="s">
        <v>8871</v>
      </c>
      <c r="N1349" s="156">
        <f t="shared" si="166"/>
        <v>29794.8</v>
      </c>
      <c r="O1349" s="156">
        <f t="shared" si="167"/>
        <v>29808</v>
      </c>
      <c r="P1349" s="156">
        <f t="shared" si="168"/>
        <v>18134.8</v>
      </c>
      <c r="Q1349" s="156">
        <f t="shared" si="169"/>
        <v>18148</v>
      </c>
      <c r="R1349" s="29" t="str">
        <f>VLOOKUP(VLOOKUP(G1349,开关状态表!B:H,2,FALSE),矩阵信息表!B:H,2,FALSE)</f>
        <v>CS26</v>
      </c>
      <c r="S1349" s="29" t="str">
        <f>VLOOKUP(G1349,开关状态表!B:H,5,FALSE)</f>
        <v>RY74L</v>
      </c>
      <c r="T1349" s="29" t="str">
        <f>VLOOKUP(G1349,开关状态表!B:H,6,FALSE)</f>
        <v>TX74R</v>
      </c>
      <c r="U1349" s="29">
        <f>VLOOKUP(R1349&amp;"-"&amp;S1349,通道清单!C:L,8,FALSE)</f>
        <v>70</v>
      </c>
      <c r="V1349" s="29">
        <f>VLOOKUP(R1349&amp;"-"&amp;S1349,通道清单!C:L,9,FALSE)</f>
        <v>29770</v>
      </c>
      <c r="W1349" s="29">
        <f>VLOOKUP(R1349&amp;"-"&amp;S1349,通道清单!C:L,10,FALSE)</f>
        <v>29840</v>
      </c>
      <c r="X1349" s="29">
        <f>VLOOKUP(R1349&amp;"-"&amp;T1349,通道清单!C:L,9,FALSE)</f>
        <v>18110</v>
      </c>
      <c r="Y1349" s="29">
        <f>VLOOKUP(R1349&amp;"-"&amp;T1349,通道清单!C:L,10,FALSE)</f>
        <v>18180</v>
      </c>
    </row>
    <row r="1350" ht="15" hidden="1" spans="1:25">
      <c r="A1350" s="29">
        <f t="shared" si="170"/>
        <v>1349</v>
      </c>
      <c r="B1350" s="29" t="str">
        <f t="shared" si="165"/>
        <v>CS26-1-18-[24][24]-OFF0-BW12</v>
      </c>
      <c r="C1350" s="29" t="str">
        <f>R1350&amp;"_BW"&amp;TEXT(O1350-N1350,"000.00")&amp;"_U"&amp;VLOOKUP(R1350&amp;"-"&amp;S1350,通道清单!C:L,5,FALSE)&amp;LEFT("_____",5-LEN(VLOOKUP(R1350&amp;"-"&amp;S1350,通道清单!C:L,4,FALSE)))&amp;VLOOKUP(R1350&amp;"-"&amp;S1350,通道清单!C:L,4,FALSE)&amp;"_S"&amp;TEXT(N1350,"00000.00")&amp;"_E"&amp;TEXT(O1350,"00000.00")&amp;"_D"&amp;VLOOKUP(R1350&amp;"-"&amp;T1350,通道清单!C:L,5,FALSE)&amp;LEFT("_____",5-LEN(VLOOKUP(R1350&amp;"-"&amp;T1350,通道清单!C:L,4,FALSE)))&amp;VLOOKUP(R1350&amp;"-"&amp;T1350,通道清单!C:L,4,FALSE)&amp;"_S"&amp;TEXT(P1350,"00000.00")&amp;"_E"&amp;TEXT(Q1350,"00000.00")</f>
        <v>CS26_BW012.00_UL____Y_S29770.00_E29782.00_DR____X_S18110.00_E18122.00</v>
      </c>
      <c r="D1350" s="29"/>
      <c r="E1350" s="29"/>
      <c r="F1350" s="29"/>
      <c r="G1350" s="29" t="s">
        <v>9257</v>
      </c>
      <c r="H1350" s="29">
        <f>VLOOKUP(G1350,开关状态表!B:I,7,FALSE)</f>
        <v>1</v>
      </c>
      <c r="I1350" s="29">
        <v>0</v>
      </c>
      <c r="J1350" s="161">
        <v>12</v>
      </c>
      <c r="K1350" s="29" t="s">
        <v>8732</v>
      </c>
      <c r="L1350" s="29"/>
      <c r="M1350" s="158" t="s">
        <v>9050</v>
      </c>
      <c r="N1350" s="156">
        <f t="shared" si="166"/>
        <v>29770</v>
      </c>
      <c r="O1350" s="156">
        <f t="shared" si="167"/>
        <v>29782</v>
      </c>
      <c r="P1350" s="156">
        <f t="shared" si="168"/>
        <v>18110</v>
      </c>
      <c r="Q1350" s="156">
        <f t="shared" si="169"/>
        <v>18122</v>
      </c>
      <c r="R1350" s="29" t="str">
        <f>VLOOKUP(VLOOKUP(G1350,开关状态表!B:H,2,FALSE),矩阵信息表!B:H,2,FALSE)</f>
        <v>CS26</v>
      </c>
      <c r="S1350" s="29" t="str">
        <f>VLOOKUP(G1350,开关状态表!B:H,5,FALSE)</f>
        <v>RY74L</v>
      </c>
      <c r="T1350" s="29" t="str">
        <f>VLOOKUP(G1350,开关状态表!B:H,6,FALSE)</f>
        <v>TX74R</v>
      </c>
      <c r="U1350" s="29">
        <f>VLOOKUP(R1350&amp;"-"&amp;S1350,通道清单!C:L,8,FALSE)</f>
        <v>70</v>
      </c>
      <c r="V1350" s="29">
        <f>VLOOKUP(R1350&amp;"-"&amp;S1350,通道清单!C:L,9,FALSE)</f>
        <v>29770</v>
      </c>
      <c r="W1350" s="29">
        <f>VLOOKUP(R1350&amp;"-"&amp;S1350,通道清单!C:L,10,FALSE)</f>
        <v>29840</v>
      </c>
      <c r="X1350" s="29">
        <f>VLOOKUP(R1350&amp;"-"&amp;T1350,通道清单!C:L,9,FALSE)</f>
        <v>18110</v>
      </c>
      <c r="Y1350" s="29">
        <f>VLOOKUP(R1350&amp;"-"&amp;T1350,通道清单!C:L,10,FALSE)</f>
        <v>18180</v>
      </c>
    </row>
    <row r="1351" ht="15" hidden="1" spans="1:25">
      <c r="A1351" s="29">
        <f t="shared" si="170"/>
        <v>1350</v>
      </c>
      <c r="B1351" s="29" t="str">
        <f t="shared" si="165"/>
        <v>CS26-1-18-[5][5]-OFF38-BW32</v>
      </c>
      <c r="C1351" s="29" t="str">
        <f>R1351&amp;"_BW"&amp;TEXT(O1351-N1351,"000.00")&amp;"_U"&amp;VLOOKUP(R1351&amp;"-"&amp;S1351,通道清单!C:L,5,FALSE)&amp;LEFT("_____",5-LEN(VLOOKUP(R1351&amp;"-"&amp;S1351,通道清单!C:L,4,FALSE)))&amp;VLOOKUP(R1351&amp;"-"&amp;S1351,通道清单!C:L,4,FALSE)&amp;"_S"&amp;TEXT(N1351,"00000.00")&amp;"_E"&amp;TEXT(O1351,"00000.00")&amp;"_D"&amp;VLOOKUP(R1351&amp;"-"&amp;T1351,通道清单!C:L,5,FALSE)&amp;LEFT("_____",5-LEN(VLOOKUP(R1351&amp;"-"&amp;T1351,通道清单!C:L,4,FALSE)))&amp;VLOOKUP(R1351&amp;"-"&amp;T1351,通道清单!C:L,4,FALSE)&amp;"_S"&amp;TEXT(P1351,"00000.00")&amp;"_E"&amp;TEXT(Q1351,"00000.00")</f>
        <v>CS26_BW032.00_UR____Y_S29728.00_E29760.00_DL____X_S18068.00_E18100.00</v>
      </c>
      <c r="D1351" s="29"/>
      <c r="E1351" s="29"/>
      <c r="F1351" s="29"/>
      <c r="G1351" s="29" t="s">
        <v>9258</v>
      </c>
      <c r="H1351" s="29">
        <f>VLOOKUP(G1351,开关状态表!B:I,7,FALSE)</f>
        <v>1</v>
      </c>
      <c r="I1351" s="29">
        <v>38</v>
      </c>
      <c r="J1351" s="161">
        <v>32</v>
      </c>
      <c r="K1351" s="29" t="s">
        <v>8732</v>
      </c>
      <c r="L1351" s="29"/>
      <c r="M1351" s="158" t="s">
        <v>8871</v>
      </c>
      <c r="N1351" s="156">
        <f t="shared" si="166"/>
        <v>29728</v>
      </c>
      <c r="O1351" s="156">
        <f t="shared" si="167"/>
        <v>29760</v>
      </c>
      <c r="P1351" s="156">
        <f t="shared" si="168"/>
        <v>18068</v>
      </c>
      <c r="Q1351" s="156">
        <f t="shared" si="169"/>
        <v>18100</v>
      </c>
      <c r="R1351" s="29" t="str">
        <f>VLOOKUP(VLOOKUP(G1351,开关状态表!B:H,2,FALSE),矩阵信息表!B:H,2,FALSE)</f>
        <v>CS26</v>
      </c>
      <c r="S1351" s="29" t="str">
        <f>VLOOKUP(G1351,开关状态表!B:H,5,FALSE)</f>
        <v>RY75R</v>
      </c>
      <c r="T1351" s="29" t="str">
        <f>VLOOKUP(G1351,开关状态表!B:H,6,FALSE)</f>
        <v>TX75L</v>
      </c>
      <c r="U1351" s="29">
        <f>VLOOKUP(R1351&amp;"-"&amp;S1351,通道清单!C:L,8,FALSE)</f>
        <v>70</v>
      </c>
      <c r="V1351" s="29">
        <f>VLOOKUP(R1351&amp;"-"&amp;S1351,通道清单!C:L,9,FALSE)</f>
        <v>29690</v>
      </c>
      <c r="W1351" s="29">
        <f>VLOOKUP(R1351&amp;"-"&amp;S1351,通道清单!C:L,10,FALSE)</f>
        <v>29760</v>
      </c>
      <c r="X1351" s="29">
        <f>VLOOKUP(R1351&amp;"-"&amp;T1351,通道清单!C:L,9,FALSE)</f>
        <v>18030</v>
      </c>
      <c r="Y1351" s="29">
        <f>VLOOKUP(R1351&amp;"-"&amp;T1351,通道清单!C:L,10,FALSE)</f>
        <v>18100</v>
      </c>
    </row>
    <row r="1352" ht="15" hidden="1" spans="1:25">
      <c r="A1352" s="29">
        <f t="shared" si="170"/>
        <v>1351</v>
      </c>
      <c r="B1352" s="29" t="str">
        <f t="shared" si="165"/>
        <v>CS26-1-18-[5][5]-OFF24.8-BW13.2</v>
      </c>
      <c r="C1352" s="29" t="str">
        <f>R1352&amp;"_BW"&amp;TEXT(O1352-N1352,"000.00")&amp;"_U"&amp;VLOOKUP(R1352&amp;"-"&amp;S1352,通道清单!C:L,5,FALSE)&amp;LEFT("_____",5-LEN(VLOOKUP(R1352&amp;"-"&amp;S1352,通道清单!C:L,4,FALSE)))&amp;VLOOKUP(R1352&amp;"-"&amp;S1352,通道清单!C:L,4,FALSE)&amp;"_S"&amp;TEXT(N1352,"00000.00")&amp;"_E"&amp;TEXT(O1352,"00000.00")&amp;"_D"&amp;VLOOKUP(R1352&amp;"-"&amp;T1352,通道清单!C:L,5,FALSE)&amp;LEFT("_____",5-LEN(VLOOKUP(R1352&amp;"-"&amp;T1352,通道清单!C:L,4,FALSE)))&amp;VLOOKUP(R1352&amp;"-"&amp;T1352,通道清单!C:L,4,FALSE)&amp;"_S"&amp;TEXT(P1352,"00000.00")&amp;"_E"&amp;TEXT(Q1352,"00000.00")</f>
        <v>CS26_BW013.20_UR____Y_S29714.80_E29728.00_DL____X_S18054.80_E18068.00</v>
      </c>
      <c r="D1352" s="29"/>
      <c r="E1352" s="29"/>
      <c r="F1352" s="29"/>
      <c r="G1352" s="29" t="s">
        <v>9258</v>
      </c>
      <c r="H1352" s="29">
        <f>VLOOKUP(G1352,开关状态表!B:I,7,FALSE)</f>
        <v>1</v>
      </c>
      <c r="I1352" s="29">
        <v>24.8</v>
      </c>
      <c r="J1352" s="161">
        <v>13.2</v>
      </c>
      <c r="K1352" s="29" t="s">
        <v>8732</v>
      </c>
      <c r="L1352" s="29"/>
      <c r="M1352" s="158" t="s">
        <v>8871</v>
      </c>
      <c r="N1352" s="156">
        <f t="shared" si="166"/>
        <v>29714.8</v>
      </c>
      <c r="O1352" s="156">
        <f t="shared" si="167"/>
        <v>29728</v>
      </c>
      <c r="P1352" s="156">
        <f t="shared" si="168"/>
        <v>18054.8</v>
      </c>
      <c r="Q1352" s="156">
        <f t="shared" si="169"/>
        <v>18068</v>
      </c>
      <c r="R1352" s="29" t="str">
        <f>VLOOKUP(VLOOKUP(G1352,开关状态表!B:H,2,FALSE),矩阵信息表!B:H,2,FALSE)</f>
        <v>CS26</v>
      </c>
      <c r="S1352" s="29" t="str">
        <f>VLOOKUP(G1352,开关状态表!B:H,5,FALSE)</f>
        <v>RY75R</v>
      </c>
      <c r="T1352" s="29" t="str">
        <f>VLOOKUP(G1352,开关状态表!B:H,6,FALSE)</f>
        <v>TX75L</v>
      </c>
      <c r="U1352" s="29">
        <f>VLOOKUP(R1352&amp;"-"&amp;S1352,通道清单!C:L,8,FALSE)</f>
        <v>70</v>
      </c>
      <c r="V1352" s="29">
        <f>VLOOKUP(R1352&amp;"-"&amp;S1352,通道清单!C:L,9,FALSE)</f>
        <v>29690</v>
      </c>
      <c r="W1352" s="29">
        <f>VLOOKUP(R1352&amp;"-"&amp;S1352,通道清单!C:L,10,FALSE)</f>
        <v>29760</v>
      </c>
      <c r="X1352" s="29">
        <f>VLOOKUP(R1352&amp;"-"&amp;T1352,通道清单!C:L,9,FALSE)</f>
        <v>18030</v>
      </c>
      <c r="Y1352" s="29">
        <f>VLOOKUP(R1352&amp;"-"&amp;T1352,通道清单!C:L,10,FALSE)</f>
        <v>18100</v>
      </c>
    </row>
    <row r="1353" ht="15" hidden="1" spans="1:25">
      <c r="A1353" s="29">
        <f t="shared" si="170"/>
        <v>1352</v>
      </c>
      <c r="B1353" s="29" t="str">
        <f t="shared" si="165"/>
        <v>CS26-1-18-[5][5]-OFF0-BW12</v>
      </c>
      <c r="C1353" s="29" t="str">
        <f>R1353&amp;"_BW"&amp;TEXT(O1353-N1353,"000.00")&amp;"_U"&amp;VLOOKUP(R1353&amp;"-"&amp;S1353,通道清单!C:L,5,FALSE)&amp;LEFT("_____",5-LEN(VLOOKUP(R1353&amp;"-"&amp;S1353,通道清单!C:L,4,FALSE)))&amp;VLOOKUP(R1353&amp;"-"&amp;S1353,通道清单!C:L,4,FALSE)&amp;"_S"&amp;TEXT(N1353,"00000.00")&amp;"_E"&amp;TEXT(O1353,"00000.00")&amp;"_D"&amp;VLOOKUP(R1353&amp;"-"&amp;T1353,通道清单!C:L,5,FALSE)&amp;LEFT("_____",5-LEN(VLOOKUP(R1353&amp;"-"&amp;T1353,通道清单!C:L,4,FALSE)))&amp;VLOOKUP(R1353&amp;"-"&amp;T1353,通道清单!C:L,4,FALSE)&amp;"_S"&amp;TEXT(P1353,"00000.00")&amp;"_E"&amp;TEXT(Q1353,"00000.00")</f>
        <v>CS26_BW012.00_UR____Y_S29690.00_E29702.00_DL____X_S18030.00_E18042.00</v>
      </c>
      <c r="D1353" s="29"/>
      <c r="E1353" s="29"/>
      <c r="F1353" s="29"/>
      <c r="G1353" s="29" t="s">
        <v>9258</v>
      </c>
      <c r="H1353" s="29">
        <f>VLOOKUP(G1353,开关状态表!B:I,7,FALSE)</f>
        <v>1</v>
      </c>
      <c r="I1353" s="29">
        <v>0</v>
      </c>
      <c r="J1353" s="161">
        <v>12</v>
      </c>
      <c r="K1353" s="29" t="s">
        <v>8732</v>
      </c>
      <c r="L1353" s="29"/>
      <c r="M1353" s="158" t="s">
        <v>9050</v>
      </c>
      <c r="N1353" s="156">
        <f t="shared" si="166"/>
        <v>29690</v>
      </c>
      <c r="O1353" s="156">
        <f t="shared" si="167"/>
        <v>29702</v>
      </c>
      <c r="P1353" s="156">
        <f t="shared" si="168"/>
        <v>18030</v>
      </c>
      <c r="Q1353" s="156">
        <f t="shared" si="169"/>
        <v>18042</v>
      </c>
      <c r="R1353" s="29" t="str">
        <f>VLOOKUP(VLOOKUP(G1353,开关状态表!B:H,2,FALSE),矩阵信息表!B:H,2,FALSE)</f>
        <v>CS26</v>
      </c>
      <c r="S1353" s="29" t="str">
        <f>VLOOKUP(G1353,开关状态表!B:H,5,FALSE)</f>
        <v>RY75R</v>
      </c>
      <c r="T1353" s="29" t="str">
        <f>VLOOKUP(G1353,开关状态表!B:H,6,FALSE)</f>
        <v>TX75L</v>
      </c>
      <c r="U1353" s="29">
        <f>VLOOKUP(R1353&amp;"-"&amp;S1353,通道清单!C:L,8,FALSE)</f>
        <v>70</v>
      </c>
      <c r="V1353" s="29">
        <f>VLOOKUP(R1353&amp;"-"&amp;S1353,通道清单!C:L,9,FALSE)</f>
        <v>29690</v>
      </c>
      <c r="W1353" s="29">
        <f>VLOOKUP(R1353&amp;"-"&amp;S1353,通道清单!C:L,10,FALSE)</f>
        <v>29760</v>
      </c>
      <c r="X1353" s="29">
        <f>VLOOKUP(R1353&amp;"-"&amp;T1353,通道清单!C:L,9,FALSE)</f>
        <v>18030</v>
      </c>
      <c r="Y1353" s="29">
        <f>VLOOKUP(R1353&amp;"-"&amp;T1353,通道清单!C:L,10,FALSE)</f>
        <v>18100</v>
      </c>
    </row>
    <row r="1354" ht="15" hidden="1" spans="1:25">
      <c r="A1354" s="29">
        <f t="shared" si="170"/>
        <v>1353</v>
      </c>
      <c r="B1354" s="29" t="str">
        <f t="shared" si="165"/>
        <v>CS26-1-18-[6][6]-OFF38-BW32</v>
      </c>
      <c r="C1354" s="29" t="str">
        <f>R1354&amp;"_BW"&amp;TEXT(O1354-N1354,"000.00")&amp;"_U"&amp;VLOOKUP(R1354&amp;"-"&amp;S1354,通道清单!C:L,5,FALSE)&amp;LEFT("_____",5-LEN(VLOOKUP(R1354&amp;"-"&amp;S1354,通道清单!C:L,4,FALSE)))&amp;VLOOKUP(R1354&amp;"-"&amp;S1354,通道清单!C:L,4,FALSE)&amp;"_S"&amp;TEXT(N1354,"00000.00")&amp;"_E"&amp;TEXT(O1354,"00000.00")&amp;"_D"&amp;VLOOKUP(R1354&amp;"-"&amp;T1354,通道清单!C:L,5,FALSE)&amp;LEFT("_____",5-LEN(VLOOKUP(R1354&amp;"-"&amp;T1354,通道清单!C:L,4,FALSE)))&amp;VLOOKUP(R1354&amp;"-"&amp;T1354,通道清单!C:L,4,FALSE)&amp;"_S"&amp;TEXT(P1354,"00000.00")&amp;"_E"&amp;TEXT(Q1354,"00000.00")</f>
        <v>CS26_BW032.00_UR____Y_S29648.00_E29680.00_DL____X_S18658.00_E18690.00</v>
      </c>
      <c r="D1354" s="29"/>
      <c r="E1354" s="29"/>
      <c r="F1354" s="29"/>
      <c r="G1354" s="29" t="s">
        <v>9259</v>
      </c>
      <c r="H1354" s="29">
        <f>VLOOKUP(G1354,开关状态表!B:I,7,FALSE)</f>
        <v>1</v>
      </c>
      <c r="I1354" s="29">
        <v>38</v>
      </c>
      <c r="J1354" s="161">
        <v>32</v>
      </c>
      <c r="K1354" s="29" t="s">
        <v>8732</v>
      </c>
      <c r="L1354" s="29"/>
      <c r="M1354" s="158" t="s">
        <v>8871</v>
      </c>
      <c r="N1354" s="156">
        <f t="shared" si="166"/>
        <v>29648</v>
      </c>
      <c r="O1354" s="156">
        <f t="shared" si="167"/>
        <v>29680</v>
      </c>
      <c r="P1354" s="156">
        <f t="shared" si="168"/>
        <v>18658</v>
      </c>
      <c r="Q1354" s="156">
        <f t="shared" si="169"/>
        <v>18690</v>
      </c>
      <c r="R1354" s="29" t="str">
        <f>VLOOKUP(VLOOKUP(G1354,开关状态表!B:H,2,FALSE),矩阵信息表!B:H,2,FALSE)</f>
        <v>CS26</v>
      </c>
      <c r="S1354" s="29" t="str">
        <f>VLOOKUP(G1354,开关状态表!B:H,5,FALSE)</f>
        <v>RY76R</v>
      </c>
      <c r="T1354" s="29" t="str">
        <f>VLOOKUP(G1354,开关状态表!B:H,6,FALSE)</f>
        <v>TX76L</v>
      </c>
      <c r="U1354" s="29">
        <f>VLOOKUP(R1354&amp;"-"&amp;S1354,通道清单!C:L,8,FALSE)</f>
        <v>70</v>
      </c>
      <c r="V1354" s="29">
        <f>VLOOKUP(R1354&amp;"-"&amp;S1354,通道清单!C:L,9,FALSE)</f>
        <v>29610</v>
      </c>
      <c r="W1354" s="29">
        <f>VLOOKUP(R1354&amp;"-"&amp;S1354,通道清单!C:L,10,FALSE)</f>
        <v>29680</v>
      </c>
      <c r="X1354" s="29">
        <f>VLOOKUP(R1354&amp;"-"&amp;T1354,通道清单!C:L,9,FALSE)</f>
        <v>18620</v>
      </c>
      <c r="Y1354" s="29">
        <f>VLOOKUP(R1354&amp;"-"&amp;T1354,通道清单!C:L,10,FALSE)</f>
        <v>18690</v>
      </c>
    </row>
    <row r="1355" ht="15" hidden="1" spans="1:25">
      <c r="A1355" s="29">
        <f t="shared" si="170"/>
        <v>1354</v>
      </c>
      <c r="B1355" s="29" t="str">
        <f t="shared" si="165"/>
        <v>CS26-1-18-[6][6]-OFF24.8-BW13.2</v>
      </c>
      <c r="C1355" s="29" t="str">
        <f>R1355&amp;"_BW"&amp;TEXT(O1355-N1355,"000.00")&amp;"_U"&amp;VLOOKUP(R1355&amp;"-"&amp;S1355,通道清单!C:L,5,FALSE)&amp;LEFT("_____",5-LEN(VLOOKUP(R1355&amp;"-"&amp;S1355,通道清单!C:L,4,FALSE)))&amp;VLOOKUP(R1355&amp;"-"&amp;S1355,通道清单!C:L,4,FALSE)&amp;"_S"&amp;TEXT(N1355,"00000.00")&amp;"_E"&amp;TEXT(O1355,"00000.00")&amp;"_D"&amp;VLOOKUP(R1355&amp;"-"&amp;T1355,通道清单!C:L,5,FALSE)&amp;LEFT("_____",5-LEN(VLOOKUP(R1355&amp;"-"&amp;T1355,通道清单!C:L,4,FALSE)))&amp;VLOOKUP(R1355&amp;"-"&amp;T1355,通道清单!C:L,4,FALSE)&amp;"_S"&amp;TEXT(P1355,"00000.00")&amp;"_E"&amp;TEXT(Q1355,"00000.00")</f>
        <v>CS26_BW013.20_UR____Y_S29634.80_E29648.00_DL____X_S18644.80_E18658.00</v>
      </c>
      <c r="D1355" s="29"/>
      <c r="E1355" s="29"/>
      <c r="F1355" s="29"/>
      <c r="G1355" s="29" t="s">
        <v>9259</v>
      </c>
      <c r="H1355" s="29">
        <f>VLOOKUP(G1355,开关状态表!B:I,7,FALSE)</f>
        <v>1</v>
      </c>
      <c r="I1355" s="29">
        <v>24.8</v>
      </c>
      <c r="J1355" s="161">
        <v>13.2</v>
      </c>
      <c r="K1355" s="29" t="s">
        <v>8732</v>
      </c>
      <c r="L1355" s="29"/>
      <c r="M1355" s="158" t="s">
        <v>8871</v>
      </c>
      <c r="N1355" s="156">
        <f t="shared" si="166"/>
        <v>29634.8</v>
      </c>
      <c r="O1355" s="156">
        <f t="shared" si="167"/>
        <v>29648</v>
      </c>
      <c r="P1355" s="156">
        <f t="shared" si="168"/>
        <v>18644.8</v>
      </c>
      <c r="Q1355" s="156">
        <f t="shared" si="169"/>
        <v>18658</v>
      </c>
      <c r="R1355" s="29" t="str">
        <f>VLOOKUP(VLOOKUP(G1355,开关状态表!B:H,2,FALSE),矩阵信息表!B:H,2,FALSE)</f>
        <v>CS26</v>
      </c>
      <c r="S1355" s="29" t="str">
        <f>VLOOKUP(G1355,开关状态表!B:H,5,FALSE)</f>
        <v>RY76R</v>
      </c>
      <c r="T1355" s="29" t="str">
        <f>VLOOKUP(G1355,开关状态表!B:H,6,FALSE)</f>
        <v>TX76L</v>
      </c>
      <c r="U1355" s="29">
        <f>VLOOKUP(R1355&amp;"-"&amp;S1355,通道清单!C:L,8,FALSE)</f>
        <v>70</v>
      </c>
      <c r="V1355" s="29">
        <f>VLOOKUP(R1355&amp;"-"&amp;S1355,通道清单!C:L,9,FALSE)</f>
        <v>29610</v>
      </c>
      <c r="W1355" s="29">
        <f>VLOOKUP(R1355&amp;"-"&amp;S1355,通道清单!C:L,10,FALSE)</f>
        <v>29680</v>
      </c>
      <c r="X1355" s="29">
        <f>VLOOKUP(R1355&amp;"-"&amp;T1355,通道清单!C:L,9,FALSE)</f>
        <v>18620</v>
      </c>
      <c r="Y1355" s="29">
        <f>VLOOKUP(R1355&amp;"-"&amp;T1355,通道清单!C:L,10,FALSE)</f>
        <v>18690</v>
      </c>
    </row>
    <row r="1356" ht="15" hidden="1" spans="1:25">
      <c r="A1356" s="29">
        <f t="shared" si="170"/>
        <v>1355</v>
      </c>
      <c r="B1356" s="29" t="str">
        <f t="shared" si="165"/>
        <v>CS26-1-18-[6][6]-OFF0-BW12</v>
      </c>
      <c r="C1356" s="29" t="str">
        <f>R1356&amp;"_BW"&amp;TEXT(O1356-N1356,"000.00")&amp;"_U"&amp;VLOOKUP(R1356&amp;"-"&amp;S1356,通道清单!C:L,5,FALSE)&amp;LEFT("_____",5-LEN(VLOOKUP(R1356&amp;"-"&amp;S1356,通道清单!C:L,4,FALSE)))&amp;VLOOKUP(R1356&amp;"-"&amp;S1356,通道清单!C:L,4,FALSE)&amp;"_S"&amp;TEXT(N1356,"00000.00")&amp;"_E"&amp;TEXT(O1356,"00000.00")&amp;"_D"&amp;VLOOKUP(R1356&amp;"-"&amp;T1356,通道清单!C:L,5,FALSE)&amp;LEFT("_____",5-LEN(VLOOKUP(R1356&amp;"-"&amp;T1356,通道清单!C:L,4,FALSE)))&amp;VLOOKUP(R1356&amp;"-"&amp;T1356,通道清单!C:L,4,FALSE)&amp;"_S"&amp;TEXT(P1356,"00000.00")&amp;"_E"&amp;TEXT(Q1356,"00000.00")</f>
        <v>CS26_BW012.00_UR____Y_S29610.00_E29622.00_DL____X_S18620.00_E18632.00</v>
      </c>
      <c r="D1356" s="29"/>
      <c r="E1356" s="29"/>
      <c r="F1356" s="29"/>
      <c r="G1356" s="29" t="s">
        <v>9259</v>
      </c>
      <c r="H1356" s="29">
        <f>VLOOKUP(G1356,开关状态表!B:I,7,FALSE)</f>
        <v>1</v>
      </c>
      <c r="I1356" s="29">
        <v>0</v>
      </c>
      <c r="J1356" s="161">
        <v>12</v>
      </c>
      <c r="K1356" s="29" t="s">
        <v>8732</v>
      </c>
      <c r="L1356" s="29"/>
      <c r="M1356" s="158" t="s">
        <v>9050</v>
      </c>
      <c r="N1356" s="156">
        <f t="shared" si="166"/>
        <v>29610</v>
      </c>
      <c r="O1356" s="156">
        <f t="shared" si="167"/>
        <v>29622</v>
      </c>
      <c r="P1356" s="156">
        <f t="shared" si="168"/>
        <v>18620</v>
      </c>
      <c r="Q1356" s="156">
        <f t="shared" si="169"/>
        <v>18632</v>
      </c>
      <c r="R1356" s="29" t="str">
        <f>VLOOKUP(VLOOKUP(G1356,开关状态表!B:H,2,FALSE),矩阵信息表!B:H,2,FALSE)</f>
        <v>CS26</v>
      </c>
      <c r="S1356" s="29" t="str">
        <f>VLOOKUP(G1356,开关状态表!B:H,5,FALSE)</f>
        <v>RY76R</v>
      </c>
      <c r="T1356" s="29" t="str">
        <f>VLOOKUP(G1356,开关状态表!B:H,6,FALSE)</f>
        <v>TX76L</v>
      </c>
      <c r="U1356" s="29">
        <f>VLOOKUP(R1356&amp;"-"&amp;S1356,通道清单!C:L,8,FALSE)</f>
        <v>70</v>
      </c>
      <c r="V1356" s="29">
        <f>VLOOKUP(R1356&amp;"-"&amp;S1356,通道清单!C:L,9,FALSE)</f>
        <v>29610</v>
      </c>
      <c r="W1356" s="29">
        <f>VLOOKUP(R1356&amp;"-"&amp;S1356,通道清单!C:L,10,FALSE)</f>
        <v>29680</v>
      </c>
      <c r="X1356" s="29">
        <f>VLOOKUP(R1356&amp;"-"&amp;T1356,通道清单!C:L,9,FALSE)</f>
        <v>18620</v>
      </c>
      <c r="Y1356" s="29">
        <f>VLOOKUP(R1356&amp;"-"&amp;T1356,通道清单!C:L,10,FALSE)</f>
        <v>18690</v>
      </c>
    </row>
    <row r="1357" ht="15" hidden="1" spans="1:25">
      <c r="A1357" s="29">
        <f t="shared" si="170"/>
        <v>1356</v>
      </c>
      <c r="B1357" s="29" t="str">
        <f t="shared" si="165"/>
        <v>CS26-1-18-[7][7]-OFF38-BW32</v>
      </c>
      <c r="C1357" s="29" t="str">
        <f>R1357&amp;"_BW"&amp;TEXT(O1357-N1357,"000.00")&amp;"_U"&amp;VLOOKUP(R1357&amp;"-"&amp;S1357,通道清单!C:L,5,FALSE)&amp;LEFT("_____",5-LEN(VLOOKUP(R1357&amp;"-"&amp;S1357,通道清单!C:L,4,FALSE)))&amp;VLOOKUP(R1357&amp;"-"&amp;S1357,通道清单!C:L,4,FALSE)&amp;"_S"&amp;TEXT(N1357,"00000.00")&amp;"_E"&amp;TEXT(O1357,"00000.00")&amp;"_D"&amp;VLOOKUP(R1357&amp;"-"&amp;T1357,通道清单!C:L,5,FALSE)&amp;LEFT("_____",5-LEN(VLOOKUP(R1357&amp;"-"&amp;T1357,通道清单!C:L,4,FALSE)))&amp;VLOOKUP(R1357&amp;"-"&amp;T1357,通道清单!C:L,4,FALSE)&amp;"_S"&amp;TEXT(P1357,"00000.00")&amp;"_E"&amp;TEXT(Q1357,"00000.00")</f>
        <v>CS26_BW032.00_UR____Y_S29568.00_E29600.00_DL____X_S17908.00_E17940.00</v>
      </c>
      <c r="D1357" s="29"/>
      <c r="E1357" s="29"/>
      <c r="F1357" s="29"/>
      <c r="G1357" s="29" t="s">
        <v>9260</v>
      </c>
      <c r="H1357" s="29">
        <f>VLOOKUP(G1357,开关状态表!B:I,7,FALSE)</f>
        <v>1</v>
      </c>
      <c r="I1357" s="29">
        <v>38</v>
      </c>
      <c r="J1357" s="161">
        <v>32</v>
      </c>
      <c r="K1357" s="29" t="s">
        <v>8732</v>
      </c>
      <c r="L1357" s="29"/>
      <c r="M1357" s="158" t="s">
        <v>8871</v>
      </c>
      <c r="N1357" s="156">
        <f t="shared" si="166"/>
        <v>29568</v>
      </c>
      <c r="O1357" s="156">
        <f t="shared" si="167"/>
        <v>29600</v>
      </c>
      <c r="P1357" s="156">
        <f t="shared" si="168"/>
        <v>17908</v>
      </c>
      <c r="Q1357" s="156">
        <f t="shared" si="169"/>
        <v>17940</v>
      </c>
      <c r="R1357" s="29" t="str">
        <f>VLOOKUP(VLOOKUP(G1357,开关状态表!B:H,2,FALSE),矩阵信息表!B:H,2,FALSE)</f>
        <v>CS26</v>
      </c>
      <c r="S1357" s="29" t="str">
        <f>VLOOKUP(G1357,开关状态表!B:H,5,FALSE)</f>
        <v>RY77R</v>
      </c>
      <c r="T1357" s="29" t="str">
        <f>VLOOKUP(G1357,开关状态表!B:H,6,FALSE)</f>
        <v>TX77L</v>
      </c>
      <c r="U1357" s="29">
        <f>VLOOKUP(R1357&amp;"-"&amp;S1357,通道清单!C:L,8,FALSE)</f>
        <v>70</v>
      </c>
      <c r="V1357" s="29">
        <f>VLOOKUP(R1357&amp;"-"&amp;S1357,通道清单!C:L,9,FALSE)</f>
        <v>29530</v>
      </c>
      <c r="W1357" s="29">
        <f>VLOOKUP(R1357&amp;"-"&amp;S1357,通道清单!C:L,10,FALSE)</f>
        <v>29600</v>
      </c>
      <c r="X1357" s="29">
        <f>VLOOKUP(R1357&amp;"-"&amp;T1357,通道清单!C:L,9,FALSE)</f>
        <v>17870</v>
      </c>
      <c r="Y1357" s="29">
        <f>VLOOKUP(R1357&amp;"-"&amp;T1357,通道清单!C:L,10,FALSE)</f>
        <v>17940</v>
      </c>
    </row>
    <row r="1358" ht="15" hidden="1" spans="1:25">
      <c r="A1358" s="29">
        <f t="shared" si="170"/>
        <v>1357</v>
      </c>
      <c r="B1358" s="29" t="str">
        <f t="shared" si="165"/>
        <v>CS26-1-18-[7][7]-OFF24.8-BW13.2</v>
      </c>
      <c r="C1358" s="29" t="str">
        <f>R1358&amp;"_BW"&amp;TEXT(O1358-N1358,"000.00")&amp;"_U"&amp;VLOOKUP(R1358&amp;"-"&amp;S1358,通道清单!C:L,5,FALSE)&amp;LEFT("_____",5-LEN(VLOOKUP(R1358&amp;"-"&amp;S1358,通道清单!C:L,4,FALSE)))&amp;VLOOKUP(R1358&amp;"-"&amp;S1358,通道清单!C:L,4,FALSE)&amp;"_S"&amp;TEXT(N1358,"00000.00")&amp;"_E"&amp;TEXT(O1358,"00000.00")&amp;"_D"&amp;VLOOKUP(R1358&amp;"-"&amp;T1358,通道清单!C:L,5,FALSE)&amp;LEFT("_____",5-LEN(VLOOKUP(R1358&amp;"-"&amp;T1358,通道清单!C:L,4,FALSE)))&amp;VLOOKUP(R1358&amp;"-"&amp;T1358,通道清单!C:L,4,FALSE)&amp;"_S"&amp;TEXT(P1358,"00000.00")&amp;"_E"&amp;TEXT(Q1358,"00000.00")</f>
        <v>CS26_BW013.20_UR____Y_S29554.80_E29568.00_DL____X_S17894.80_E17908.00</v>
      </c>
      <c r="D1358" s="29"/>
      <c r="E1358" s="29"/>
      <c r="F1358" s="29"/>
      <c r="G1358" s="29" t="s">
        <v>9260</v>
      </c>
      <c r="H1358" s="29">
        <f>VLOOKUP(G1358,开关状态表!B:I,7,FALSE)</f>
        <v>1</v>
      </c>
      <c r="I1358" s="29">
        <v>24.8</v>
      </c>
      <c r="J1358" s="161">
        <v>13.2</v>
      </c>
      <c r="K1358" s="29" t="s">
        <v>8732</v>
      </c>
      <c r="L1358" s="29"/>
      <c r="M1358" s="158" t="s">
        <v>8871</v>
      </c>
      <c r="N1358" s="156">
        <f t="shared" si="166"/>
        <v>29554.8</v>
      </c>
      <c r="O1358" s="156">
        <f t="shared" si="167"/>
        <v>29568</v>
      </c>
      <c r="P1358" s="156">
        <f t="shared" si="168"/>
        <v>17894.8</v>
      </c>
      <c r="Q1358" s="156">
        <f t="shared" si="169"/>
        <v>17908</v>
      </c>
      <c r="R1358" s="29" t="str">
        <f>VLOOKUP(VLOOKUP(G1358,开关状态表!B:H,2,FALSE),矩阵信息表!B:H,2,FALSE)</f>
        <v>CS26</v>
      </c>
      <c r="S1358" s="29" t="str">
        <f>VLOOKUP(G1358,开关状态表!B:H,5,FALSE)</f>
        <v>RY77R</v>
      </c>
      <c r="T1358" s="29" t="str">
        <f>VLOOKUP(G1358,开关状态表!B:H,6,FALSE)</f>
        <v>TX77L</v>
      </c>
      <c r="U1358" s="29">
        <f>VLOOKUP(R1358&amp;"-"&amp;S1358,通道清单!C:L,8,FALSE)</f>
        <v>70</v>
      </c>
      <c r="V1358" s="29">
        <f>VLOOKUP(R1358&amp;"-"&amp;S1358,通道清单!C:L,9,FALSE)</f>
        <v>29530</v>
      </c>
      <c r="W1358" s="29">
        <f>VLOOKUP(R1358&amp;"-"&amp;S1358,通道清单!C:L,10,FALSE)</f>
        <v>29600</v>
      </c>
      <c r="X1358" s="29">
        <f>VLOOKUP(R1358&amp;"-"&amp;T1358,通道清单!C:L,9,FALSE)</f>
        <v>17870</v>
      </c>
      <c r="Y1358" s="29">
        <f>VLOOKUP(R1358&amp;"-"&amp;T1358,通道清单!C:L,10,FALSE)</f>
        <v>17940</v>
      </c>
    </row>
    <row r="1359" ht="15" hidden="1" spans="1:25">
      <c r="A1359" s="29">
        <f t="shared" si="170"/>
        <v>1358</v>
      </c>
      <c r="B1359" s="29" t="str">
        <f t="shared" si="165"/>
        <v>CS26-1-18-[7][7]-OFF0-BW12</v>
      </c>
      <c r="C1359" s="29" t="str">
        <f>R1359&amp;"_BW"&amp;TEXT(O1359-N1359,"000.00")&amp;"_U"&amp;VLOOKUP(R1359&amp;"-"&amp;S1359,通道清单!C:L,5,FALSE)&amp;LEFT("_____",5-LEN(VLOOKUP(R1359&amp;"-"&amp;S1359,通道清单!C:L,4,FALSE)))&amp;VLOOKUP(R1359&amp;"-"&amp;S1359,通道清单!C:L,4,FALSE)&amp;"_S"&amp;TEXT(N1359,"00000.00")&amp;"_E"&amp;TEXT(O1359,"00000.00")&amp;"_D"&amp;VLOOKUP(R1359&amp;"-"&amp;T1359,通道清单!C:L,5,FALSE)&amp;LEFT("_____",5-LEN(VLOOKUP(R1359&amp;"-"&amp;T1359,通道清单!C:L,4,FALSE)))&amp;VLOOKUP(R1359&amp;"-"&amp;T1359,通道清单!C:L,4,FALSE)&amp;"_S"&amp;TEXT(P1359,"00000.00")&amp;"_E"&amp;TEXT(Q1359,"00000.00")</f>
        <v>CS26_BW012.00_UR____Y_S29530.00_E29542.00_DL____X_S17870.00_E17882.00</v>
      </c>
      <c r="D1359" s="29"/>
      <c r="E1359" s="29"/>
      <c r="F1359" s="29"/>
      <c r="G1359" s="29" t="s">
        <v>9260</v>
      </c>
      <c r="H1359" s="29">
        <f>VLOOKUP(G1359,开关状态表!B:I,7,FALSE)</f>
        <v>1</v>
      </c>
      <c r="I1359" s="29">
        <v>0</v>
      </c>
      <c r="J1359" s="161">
        <v>12</v>
      </c>
      <c r="K1359" s="29" t="s">
        <v>8732</v>
      </c>
      <c r="L1359" s="29"/>
      <c r="M1359" s="158" t="s">
        <v>9050</v>
      </c>
      <c r="N1359" s="156">
        <f t="shared" si="166"/>
        <v>29530</v>
      </c>
      <c r="O1359" s="156">
        <f t="shared" si="167"/>
        <v>29542</v>
      </c>
      <c r="P1359" s="156">
        <f t="shared" si="168"/>
        <v>17870</v>
      </c>
      <c r="Q1359" s="156">
        <f t="shared" si="169"/>
        <v>17882</v>
      </c>
      <c r="R1359" s="29" t="str">
        <f>VLOOKUP(VLOOKUP(G1359,开关状态表!B:H,2,FALSE),矩阵信息表!B:H,2,FALSE)</f>
        <v>CS26</v>
      </c>
      <c r="S1359" s="29" t="str">
        <f>VLOOKUP(G1359,开关状态表!B:H,5,FALSE)</f>
        <v>RY77R</v>
      </c>
      <c r="T1359" s="29" t="str">
        <f>VLOOKUP(G1359,开关状态表!B:H,6,FALSE)</f>
        <v>TX77L</v>
      </c>
      <c r="U1359" s="29">
        <f>VLOOKUP(R1359&amp;"-"&amp;S1359,通道清单!C:L,8,FALSE)</f>
        <v>70</v>
      </c>
      <c r="V1359" s="29">
        <f>VLOOKUP(R1359&amp;"-"&amp;S1359,通道清单!C:L,9,FALSE)</f>
        <v>29530</v>
      </c>
      <c r="W1359" s="29">
        <f>VLOOKUP(R1359&amp;"-"&amp;S1359,通道清单!C:L,10,FALSE)</f>
        <v>29600</v>
      </c>
      <c r="X1359" s="29">
        <f>VLOOKUP(R1359&amp;"-"&amp;T1359,通道清单!C:L,9,FALSE)</f>
        <v>17870</v>
      </c>
      <c r="Y1359" s="29">
        <f>VLOOKUP(R1359&amp;"-"&amp;T1359,通道清单!C:L,10,FALSE)</f>
        <v>17940</v>
      </c>
    </row>
    <row r="1360" ht="15" hidden="1" spans="1:25">
      <c r="A1360" s="29">
        <f t="shared" si="170"/>
        <v>1359</v>
      </c>
      <c r="B1360" s="29" t="str">
        <f t="shared" si="165"/>
        <v>CS26-1-18-[8][8]-OFF38-BW32</v>
      </c>
      <c r="C1360" s="29" t="str">
        <f>R1360&amp;"_BW"&amp;TEXT(O1360-N1360,"000.00")&amp;"_U"&amp;VLOOKUP(R1360&amp;"-"&amp;S1360,通道清单!C:L,5,FALSE)&amp;LEFT("_____",5-LEN(VLOOKUP(R1360&amp;"-"&amp;S1360,通道清单!C:L,4,FALSE)))&amp;VLOOKUP(R1360&amp;"-"&amp;S1360,通道清单!C:L,4,FALSE)&amp;"_S"&amp;TEXT(N1360,"00000.00")&amp;"_E"&amp;TEXT(O1360,"00000.00")&amp;"_D"&amp;VLOOKUP(R1360&amp;"-"&amp;T1360,通道清单!C:L,5,FALSE)&amp;LEFT("_____",5-LEN(VLOOKUP(R1360&amp;"-"&amp;T1360,通道清单!C:L,4,FALSE)))&amp;VLOOKUP(R1360&amp;"-"&amp;T1360,通道清单!C:L,4,FALSE)&amp;"_S"&amp;TEXT(P1360,"00000.00")&amp;"_E"&amp;TEXT(Q1360,"00000.00")</f>
        <v>CS26_BW032.00_UR____Y_S29968.00_E30000.00_DL____X_S18308.00_E18340.00</v>
      </c>
      <c r="D1360" s="29"/>
      <c r="E1360" s="29"/>
      <c r="F1360" s="29"/>
      <c r="G1360" s="29" t="s">
        <v>9261</v>
      </c>
      <c r="H1360" s="29">
        <f>VLOOKUP(G1360,开关状态表!B:I,7,FALSE)</f>
        <v>1</v>
      </c>
      <c r="I1360" s="29">
        <v>38</v>
      </c>
      <c r="J1360" s="161">
        <v>32</v>
      </c>
      <c r="K1360" s="29" t="s">
        <v>8732</v>
      </c>
      <c r="L1360" s="29"/>
      <c r="M1360" s="158" t="s">
        <v>8871</v>
      </c>
      <c r="N1360" s="156">
        <f t="shared" si="166"/>
        <v>29968</v>
      </c>
      <c r="O1360" s="156">
        <f t="shared" si="167"/>
        <v>30000</v>
      </c>
      <c r="P1360" s="156">
        <f t="shared" si="168"/>
        <v>18308</v>
      </c>
      <c r="Q1360" s="156">
        <f t="shared" si="169"/>
        <v>18340</v>
      </c>
      <c r="R1360" s="29" t="str">
        <f>VLOOKUP(VLOOKUP(G1360,开关状态表!B:H,2,FALSE),矩阵信息表!B:H,2,FALSE)</f>
        <v>CS26</v>
      </c>
      <c r="S1360" s="29" t="str">
        <f>VLOOKUP(G1360,开关状态表!B:H,5,FALSE)</f>
        <v>RY78R</v>
      </c>
      <c r="T1360" s="29" t="str">
        <f>VLOOKUP(G1360,开关状态表!B:H,6,FALSE)</f>
        <v>TX78L</v>
      </c>
      <c r="U1360" s="29">
        <f>VLOOKUP(R1360&amp;"-"&amp;S1360,通道清单!C:L,8,FALSE)</f>
        <v>70</v>
      </c>
      <c r="V1360" s="29">
        <f>VLOOKUP(R1360&amp;"-"&amp;S1360,通道清单!C:L,9,FALSE)</f>
        <v>29930</v>
      </c>
      <c r="W1360" s="29">
        <f>VLOOKUP(R1360&amp;"-"&amp;S1360,通道清单!C:L,10,FALSE)</f>
        <v>30000</v>
      </c>
      <c r="X1360" s="29">
        <f>VLOOKUP(R1360&amp;"-"&amp;T1360,通道清单!C:L,9,FALSE)</f>
        <v>18270</v>
      </c>
      <c r="Y1360" s="29">
        <f>VLOOKUP(R1360&amp;"-"&amp;T1360,通道清单!C:L,10,FALSE)</f>
        <v>18340</v>
      </c>
    </row>
    <row r="1361" ht="15" hidden="1" spans="1:25">
      <c r="A1361" s="29">
        <f t="shared" si="170"/>
        <v>1360</v>
      </c>
      <c r="B1361" s="29" t="str">
        <f t="shared" si="165"/>
        <v>CS26-1-18-[8][8]-OFF24.8-BW13.2</v>
      </c>
      <c r="C1361" s="29" t="str">
        <f>R1361&amp;"_BW"&amp;TEXT(O1361-N1361,"000.00")&amp;"_U"&amp;VLOOKUP(R1361&amp;"-"&amp;S1361,通道清单!C:L,5,FALSE)&amp;LEFT("_____",5-LEN(VLOOKUP(R1361&amp;"-"&amp;S1361,通道清单!C:L,4,FALSE)))&amp;VLOOKUP(R1361&amp;"-"&amp;S1361,通道清单!C:L,4,FALSE)&amp;"_S"&amp;TEXT(N1361,"00000.00")&amp;"_E"&amp;TEXT(O1361,"00000.00")&amp;"_D"&amp;VLOOKUP(R1361&amp;"-"&amp;T1361,通道清单!C:L,5,FALSE)&amp;LEFT("_____",5-LEN(VLOOKUP(R1361&amp;"-"&amp;T1361,通道清单!C:L,4,FALSE)))&amp;VLOOKUP(R1361&amp;"-"&amp;T1361,通道清单!C:L,4,FALSE)&amp;"_S"&amp;TEXT(P1361,"00000.00")&amp;"_E"&amp;TEXT(Q1361,"00000.00")</f>
        <v>CS26_BW013.20_UR____Y_S29954.80_E29968.00_DL____X_S18294.80_E18308.00</v>
      </c>
      <c r="D1361" s="29"/>
      <c r="E1361" s="29"/>
      <c r="F1361" s="29"/>
      <c r="G1361" s="29" t="s">
        <v>9261</v>
      </c>
      <c r="H1361" s="29">
        <f>VLOOKUP(G1361,开关状态表!B:I,7,FALSE)</f>
        <v>1</v>
      </c>
      <c r="I1361" s="29">
        <v>24.8</v>
      </c>
      <c r="J1361" s="161">
        <v>13.2</v>
      </c>
      <c r="K1361" s="29" t="s">
        <v>8732</v>
      </c>
      <c r="L1361" s="29"/>
      <c r="M1361" s="158" t="s">
        <v>8871</v>
      </c>
      <c r="N1361" s="156">
        <f t="shared" si="166"/>
        <v>29954.8</v>
      </c>
      <c r="O1361" s="156">
        <f t="shared" si="167"/>
        <v>29968</v>
      </c>
      <c r="P1361" s="156">
        <f t="shared" si="168"/>
        <v>18294.8</v>
      </c>
      <c r="Q1361" s="156">
        <f t="shared" si="169"/>
        <v>18308</v>
      </c>
      <c r="R1361" s="29" t="str">
        <f>VLOOKUP(VLOOKUP(G1361,开关状态表!B:H,2,FALSE),矩阵信息表!B:H,2,FALSE)</f>
        <v>CS26</v>
      </c>
      <c r="S1361" s="29" t="str">
        <f>VLOOKUP(G1361,开关状态表!B:H,5,FALSE)</f>
        <v>RY78R</v>
      </c>
      <c r="T1361" s="29" t="str">
        <f>VLOOKUP(G1361,开关状态表!B:H,6,FALSE)</f>
        <v>TX78L</v>
      </c>
      <c r="U1361" s="29">
        <f>VLOOKUP(R1361&amp;"-"&amp;S1361,通道清单!C:L,8,FALSE)</f>
        <v>70</v>
      </c>
      <c r="V1361" s="29">
        <f>VLOOKUP(R1361&amp;"-"&amp;S1361,通道清单!C:L,9,FALSE)</f>
        <v>29930</v>
      </c>
      <c r="W1361" s="29">
        <f>VLOOKUP(R1361&amp;"-"&amp;S1361,通道清单!C:L,10,FALSE)</f>
        <v>30000</v>
      </c>
      <c r="X1361" s="29">
        <f>VLOOKUP(R1361&amp;"-"&amp;T1361,通道清单!C:L,9,FALSE)</f>
        <v>18270</v>
      </c>
      <c r="Y1361" s="29">
        <f>VLOOKUP(R1361&amp;"-"&amp;T1361,通道清单!C:L,10,FALSE)</f>
        <v>18340</v>
      </c>
    </row>
    <row r="1362" ht="15" hidden="1" spans="1:25">
      <c r="A1362" s="29">
        <f t="shared" si="170"/>
        <v>1361</v>
      </c>
      <c r="B1362" s="29" t="str">
        <f t="shared" si="165"/>
        <v>CS26-1-18-[8][8]-OFF0-BW12</v>
      </c>
      <c r="C1362" s="29" t="str">
        <f>R1362&amp;"_BW"&amp;TEXT(O1362-N1362,"000.00")&amp;"_U"&amp;VLOOKUP(R1362&amp;"-"&amp;S1362,通道清单!C:L,5,FALSE)&amp;LEFT("_____",5-LEN(VLOOKUP(R1362&amp;"-"&amp;S1362,通道清单!C:L,4,FALSE)))&amp;VLOOKUP(R1362&amp;"-"&amp;S1362,通道清单!C:L,4,FALSE)&amp;"_S"&amp;TEXT(N1362,"00000.00")&amp;"_E"&amp;TEXT(O1362,"00000.00")&amp;"_D"&amp;VLOOKUP(R1362&amp;"-"&amp;T1362,通道清单!C:L,5,FALSE)&amp;LEFT("_____",5-LEN(VLOOKUP(R1362&amp;"-"&amp;T1362,通道清单!C:L,4,FALSE)))&amp;VLOOKUP(R1362&amp;"-"&amp;T1362,通道清单!C:L,4,FALSE)&amp;"_S"&amp;TEXT(P1362,"00000.00")&amp;"_E"&amp;TEXT(Q1362,"00000.00")</f>
        <v>CS26_BW012.00_UR____Y_S29930.00_E29942.00_DL____X_S18270.00_E18282.00</v>
      </c>
      <c r="D1362" s="29"/>
      <c r="E1362" s="29"/>
      <c r="F1362" s="29"/>
      <c r="G1362" s="29" t="s">
        <v>9261</v>
      </c>
      <c r="H1362" s="29">
        <f>VLOOKUP(G1362,开关状态表!B:I,7,FALSE)</f>
        <v>1</v>
      </c>
      <c r="I1362" s="29">
        <v>0</v>
      </c>
      <c r="J1362" s="161">
        <v>12</v>
      </c>
      <c r="K1362" s="29" t="s">
        <v>8732</v>
      </c>
      <c r="L1362" s="29"/>
      <c r="M1362" s="158" t="s">
        <v>9050</v>
      </c>
      <c r="N1362" s="156">
        <f t="shared" si="166"/>
        <v>29930</v>
      </c>
      <c r="O1362" s="156">
        <f t="shared" si="167"/>
        <v>29942</v>
      </c>
      <c r="P1362" s="156">
        <f t="shared" si="168"/>
        <v>18270</v>
      </c>
      <c r="Q1362" s="156">
        <f t="shared" si="169"/>
        <v>18282</v>
      </c>
      <c r="R1362" s="29" t="str">
        <f>VLOOKUP(VLOOKUP(G1362,开关状态表!B:H,2,FALSE),矩阵信息表!B:H,2,FALSE)</f>
        <v>CS26</v>
      </c>
      <c r="S1362" s="29" t="str">
        <f>VLOOKUP(G1362,开关状态表!B:H,5,FALSE)</f>
        <v>RY78R</v>
      </c>
      <c r="T1362" s="29" t="str">
        <f>VLOOKUP(G1362,开关状态表!B:H,6,FALSE)</f>
        <v>TX78L</v>
      </c>
      <c r="U1362" s="29">
        <f>VLOOKUP(R1362&amp;"-"&amp;S1362,通道清单!C:L,8,FALSE)</f>
        <v>70</v>
      </c>
      <c r="V1362" s="29">
        <f>VLOOKUP(R1362&amp;"-"&amp;S1362,通道清单!C:L,9,FALSE)</f>
        <v>29930</v>
      </c>
      <c r="W1362" s="29">
        <f>VLOOKUP(R1362&amp;"-"&amp;S1362,通道清单!C:L,10,FALSE)</f>
        <v>30000</v>
      </c>
      <c r="X1362" s="29">
        <f>VLOOKUP(R1362&amp;"-"&amp;T1362,通道清单!C:L,9,FALSE)</f>
        <v>18270</v>
      </c>
      <c r="Y1362" s="29">
        <f>VLOOKUP(R1362&amp;"-"&amp;T1362,通道清单!C:L,10,FALSE)</f>
        <v>18340</v>
      </c>
    </row>
    <row r="1363" ht="15" hidden="1" spans="1:25">
      <c r="A1363" s="29">
        <f t="shared" si="170"/>
        <v>1362</v>
      </c>
      <c r="B1363" s="29" t="str">
        <f t="shared" si="165"/>
        <v>CS26-1-18-[25][25]-OFF66-BW4</v>
      </c>
      <c r="C1363" s="29" t="str">
        <f>R1363&amp;"_BW"&amp;TEXT(O1363-N1363,"000.00")&amp;"_U"&amp;VLOOKUP(R1363&amp;"-"&amp;S1363,通道清单!C:L,5,FALSE)&amp;LEFT("_____",5-LEN(VLOOKUP(R1363&amp;"-"&amp;S1363,通道清单!C:L,4,FALSE)))&amp;VLOOKUP(R1363&amp;"-"&amp;S1363,通道清单!C:L,4,FALSE)&amp;"_S"&amp;TEXT(N1363,"00000.00")&amp;"_E"&amp;TEXT(O1363,"00000.00")&amp;"_D"&amp;VLOOKUP(R1363&amp;"-"&amp;T1363,通道清单!C:L,5,FALSE)&amp;LEFT("_____",5-LEN(VLOOKUP(R1363&amp;"-"&amp;T1363,通道清单!C:L,4,FALSE)))&amp;VLOOKUP(R1363&amp;"-"&amp;T1363,通道清单!C:L,4,FALSE)&amp;"_S"&amp;TEXT(P1363,"00000.00")&amp;"_E"&amp;TEXT(Q1363,"00000.00")</f>
        <v>CS26_BW004.00_UL____Y_S29836.00_E29840.00_DR____X_S18846.00_E18850.00</v>
      </c>
      <c r="D1363" s="29"/>
      <c r="E1363" s="29"/>
      <c r="F1363" s="29"/>
      <c r="G1363" s="29" t="s">
        <v>9262</v>
      </c>
      <c r="H1363" s="29">
        <f>VLOOKUP(G1363,开关状态表!B:I,7,FALSE)</f>
        <v>1</v>
      </c>
      <c r="I1363" s="29">
        <v>66</v>
      </c>
      <c r="J1363" s="161">
        <v>4</v>
      </c>
      <c r="K1363" s="29" t="s">
        <v>8732</v>
      </c>
      <c r="L1363" s="29"/>
      <c r="M1363" s="158" t="s">
        <v>8871</v>
      </c>
      <c r="N1363" s="156">
        <f t="shared" si="166"/>
        <v>29836</v>
      </c>
      <c r="O1363" s="156">
        <f t="shared" si="167"/>
        <v>29840</v>
      </c>
      <c r="P1363" s="156">
        <f t="shared" si="168"/>
        <v>18846</v>
      </c>
      <c r="Q1363" s="156">
        <f t="shared" si="169"/>
        <v>18850</v>
      </c>
      <c r="R1363" s="29" t="str">
        <f>VLOOKUP(VLOOKUP(G1363,开关状态表!B:H,2,FALSE),矩阵信息表!B:H,2,FALSE)</f>
        <v>CS26</v>
      </c>
      <c r="S1363" s="29" t="str">
        <f>VLOOKUP(G1363,开关状态表!B:H,5,FALSE)</f>
        <v>RY79L</v>
      </c>
      <c r="T1363" s="29" t="str">
        <f>VLOOKUP(G1363,开关状态表!B:H,6,FALSE)</f>
        <v>TX79R</v>
      </c>
      <c r="U1363" s="29">
        <f>VLOOKUP(R1363&amp;"-"&amp;S1363,通道清单!C:L,8,FALSE)</f>
        <v>70</v>
      </c>
      <c r="V1363" s="29">
        <f>VLOOKUP(R1363&amp;"-"&amp;S1363,通道清单!C:L,9,FALSE)</f>
        <v>29770</v>
      </c>
      <c r="W1363" s="29">
        <f>VLOOKUP(R1363&amp;"-"&amp;S1363,通道清单!C:L,10,FALSE)</f>
        <v>29840</v>
      </c>
      <c r="X1363" s="29">
        <f>VLOOKUP(R1363&amp;"-"&amp;T1363,通道清单!C:L,9,FALSE)</f>
        <v>18780</v>
      </c>
      <c r="Y1363" s="29">
        <f>VLOOKUP(R1363&amp;"-"&amp;T1363,通道清单!C:L,10,FALSE)</f>
        <v>18850</v>
      </c>
    </row>
    <row r="1364" ht="15" hidden="1" spans="1:25">
      <c r="A1364" s="29">
        <f t="shared" si="170"/>
        <v>1363</v>
      </c>
      <c r="B1364" s="29" t="str">
        <f t="shared" si="165"/>
        <v>CS26-1-18-[25][25]-OFF52.8-BW13.2</v>
      </c>
      <c r="C1364" s="29" t="str">
        <f>R1364&amp;"_BW"&amp;TEXT(O1364-N1364,"000.00")&amp;"_U"&amp;VLOOKUP(R1364&amp;"-"&amp;S1364,通道清单!C:L,5,FALSE)&amp;LEFT("_____",5-LEN(VLOOKUP(R1364&amp;"-"&amp;S1364,通道清单!C:L,4,FALSE)))&amp;VLOOKUP(R1364&amp;"-"&amp;S1364,通道清单!C:L,4,FALSE)&amp;"_S"&amp;TEXT(N1364,"00000.00")&amp;"_E"&amp;TEXT(O1364,"00000.00")&amp;"_D"&amp;VLOOKUP(R1364&amp;"-"&amp;T1364,通道清单!C:L,5,FALSE)&amp;LEFT("_____",5-LEN(VLOOKUP(R1364&amp;"-"&amp;T1364,通道清单!C:L,4,FALSE)))&amp;VLOOKUP(R1364&amp;"-"&amp;T1364,通道清单!C:L,4,FALSE)&amp;"_S"&amp;TEXT(P1364,"00000.00")&amp;"_E"&amp;TEXT(Q1364,"00000.00")</f>
        <v>CS26_BW013.20_UL____Y_S29822.80_E29836.00_DR____X_S18832.80_E18846.00</v>
      </c>
      <c r="D1364" s="29"/>
      <c r="E1364" s="29"/>
      <c r="F1364" s="29"/>
      <c r="G1364" s="29" t="s">
        <v>9262</v>
      </c>
      <c r="H1364" s="29">
        <f>VLOOKUP(G1364,开关状态表!B:I,7,FALSE)</f>
        <v>1</v>
      </c>
      <c r="I1364" s="29">
        <v>52.8</v>
      </c>
      <c r="J1364" s="161">
        <v>13.2</v>
      </c>
      <c r="K1364" s="29" t="s">
        <v>8732</v>
      </c>
      <c r="L1364" s="29"/>
      <c r="M1364" s="158" t="s">
        <v>8871</v>
      </c>
      <c r="N1364" s="156">
        <f t="shared" si="166"/>
        <v>29822.8</v>
      </c>
      <c r="O1364" s="156">
        <f t="shared" si="167"/>
        <v>29836</v>
      </c>
      <c r="P1364" s="156">
        <f t="shared" si="168"/>
        <v>18832.8</v>
      </c>
      <c r="Q1364" s="156">
        <f t="shared" si="169"/>
        <v>18846</v>
      </c>
      <c r="R1364" s="29" t="str">
        <f>VLOOKUP(VLOOKUP(G1364,开关状态表!B:H,2,FALSE),矩阵信息表!B:H,2,FALSE)</f>
        <v>CS26</v>
      </c>
      <c r="S1364" s="29" t="str">
        <f>VLOOKUP(G1364,开关状态表!B:H,5,FALSE)</f>
        <v>RY79L</v>
      </c>
      <c r="T1364" s="29" t="str">
        <f>VLOOKUP(G1364,开关状态表!B:H,6,FALSE)</f>
        <v>TX79R</v>
      </c>
      <c r="U1364" s="29">
        <f>VLOOKUP(R1364&amp;"-"&amp;S1364,通道清单!C:L,8,FALSE)</f>
        <v>70</v>
      </c>
      <c r="V1364" s="29">
        <f>VLOOKUP(R1364&amp;"-"&amp;S1364,通道清单!C:L,9,FALSE)</f>
        <v>29770</v>
      </c>
      <c r="W1364" s="29">
        <f>VLOOKUP(R1364&amp;"-"&amp;S1364,通道清单!C:L,10,FALSE)</f>
        <v>29840</v>
      </c>
      <c r="X1364" s="29">
        <f>VLOOKUP(R1364&amp;"-"&amp;T1364,通道清单!C:L,9,FALSE)</f>
        <v>18780</v>
      </c>
      <c r="Y1364" s="29">
        <f>VLOOKUP(R1364&amp;"-"&amp;T1364,通道清单!C:L,10,FALSE)</f>
        <v>18850</v>
      </c>
    </row>
    <row r="1365" ht="15" hidden="1" spans="1:25">
      <c r="A1365" s="29">
        <f t="shared" si="170"/>
        <v>1364</v>
      </c>
      <c r="B1365" s="29" t="str">
        <f t="shared" si="165"/>
        <v>CS26-1-18-[25][25]-OFF0-BW12</v>
      </c>
      <c r="C1365" s="29" t="str">
        <f>R1365&amp;"_BW"&amp;TEXT(O1365-N1365,"000.00")&amp;"_U"&amp;VLOOKUP(R1365&amp;"-"&amp;S1365,通道清单!C:L,5,FALSE)&amp;LEFT("_____",5-LEN(VLOOKUP(R1365&amp;"-"&amp;S1365,通道清单!C:L,4,FALSE)))&amp;VLOOKUP(R1365&amp;"-"&amp;S1365,通道清单!C:L,4,FALSE)&amp;"_S"&amp;TEXT(N1365,"00000.00")&amp;"_E"&amp;TEXT(O1365,"00000.00")&amp;"_D"&amp;VLOOKUP(R1365&amp;"-"&amp;T1365,通道清单!C:L,5,FALSE)&amp;LEFT("_____",5-LEN(VLOOKUP(R1365&amp;"-"&amp;T1365,通道清单!C:L,4,FALSE)))&amp;VLOOKUP(R1365&amp;"-"&amp;T1365,通道清单!C:L,4,FALSE)&amp;"_S"&amp;TEXT(P1365,"00000.00")&amp;"_E"&amp;TEXT(Q1365,"00000.00")</f>
        <v>CS26_BW012.00_UL____Y_S29770.00_E29782.00_DR____X_S18780.00_E18792.00</v>
      </c>
      <c r="D1365" s="29"/>
      <c r="E1365" s="29"/>
      <c r="F1365" s="29"/>
      <c r="G1365" s="29" t="s">
        <v>9262</v>
      </c>
      <c r="H1365" s="29">
        <f>VLOOKUP(G1365,开关状态表!B:I,7,FALSE)</f>
        <v>1</v>
      </c>
      <c r="I1365" s="29">
        <v>0</v>
      </c>
      <c r="J1365" s="161">
        <v>12</v>
      </c>
      <c r="K1365" s="29" t="s">
        <v>8732</v>
      </c>
      <c r="L1365" s="29"/>
      <c r="M1365" s="158" t="s">
        <v>9050</v>
      </c>
      <c r="N1365" s="156">
        <f t="shared" si="166"/>
        <v>29770</v>
      </c>
      <c r="O1365" s="156">
        <f t="shared" si="167"/>
        <v>29782</v>
      </c>
      <c r="P1365" s="156">
        <f t="shared" si="168"/>
        <v>18780</v>
      </c>
      <c r="Q1365" s="156">
        <f t="shared" si="169"/>
        <v>18792</v>
      </c>
      <c r="R1365" s="29" t="str">
        <f>VLOOKUP(VLOOKUP(G1365,开关状态表!B:H,2,FALSE),矩阵信息表!B:H,2,FALSE)</f>
        <v>CS26</v>
      </c>
      <c r="S1365" s="29" t="str">
        <f>VLOOKUP(G1365,开关状态表!B:H,5,FALSE)</f>
        <v>RY79L</v>
      </c>
      <c r="T1365" s="29" t="str">
        <f>VLOOKUP(G1365,开关状态表!B:H,6,FALSE)</f>
        <v>TX79R</v>
      </c>
      <c r="U1365" s="29">
        <f>VLOOKUP(R1365&amp;"-"&amp;S1365,通道清单!C:L,8,FALSE)</f>
        <v>70</v>
      </c>
      <c r="V1365" s="29">
        <f>VLOOKUP(R1365&amp;"-"&amp;S1365,通道清单!C:L,9,FALSE)</f>
        <v>29770</v>
      </c>
      <c r="W1365" s="29">
        <f>VLOOKUP(R1365&amp;"-"&amp;S1365,通道清单!C:L,10,FALSE)</f>
        <v>29840</v>
      </c>
      <c r="X1365" s="29">
        <f>VLOOKUP(R1365&amp;"-"&amp;T1365,通道清单!C:L,9,FALSE)</f>
        <v>18780</v>
      </c>
      <c r="Y1365" s="29">
        <f>VLOOKUP(R1365&amp;"-"&amp;T1365,通道清单!C:L,10,FALSE)</f>
        <v>18850</v>
      </c>
    </row>
    <row r="1366" ht="15" hidden="1" spans="1:25">
      <c r="A1366" s="29">
        <f t="shared" si="170"/>
        <v>1365</v>
      </c>
      <c r="B1366" s="29" t="str">
        <f t="shared" si="165"/>
        <v>CS26-1-18-[9][9]-OFF66-BW4</v>
      </c>
      <c r="C1366" s="29" t="str">
        <f>R1366&amp;"_BW"&amp;TEXT(O1366-N1366,"000.00")&amp;"_U"&amp;VLOOKUP(R1366&amp;"-"&amp;S1366,通道清单!C:L,5,FALSE)&amp;LEFT("_____",5-LEN(VLOOKUP(R1366&amp;"-"&amp;S1366,通道清单!C:L,4,FALSE)))&amp;VLOOKUP(R1366&amp;"-"&amp;S1366,通道清单!C:L,4,FALSE)&amp;"_S"&amp;TEXT(N1366,"00000.00")&amp;"_E"&amp;TEXT(O1366,"00000.00")&amp;"_D"&amp;VLOOKUP(R1366&amp;"-"&amp;T1366,通道清单!C:L,5,FALSE)&amp;LEFT("_____",5-LEN(VLOOKUP(R1366&amp;"-"&amp;T1366,通道清单!C:L,4,FALSE)))&amp;VLOOKUP(R1366&amp;"-"&amp;T1366,通道清单!C:L,4,FALSE)&amp;"_S"&amp;TEXT(P1366,"00000.00")&amp;"_E"&amp;TEXT(Q1366,"00000.00")</f>
        <v>CS26_BW004.00_UR____Y_S29596.00_E29600.00_DL____X_S18606.00_E18610.00</v>
      </c>
      <c r="D1366" s="29"/>
      <c r="E1366" s="29"/>
      <c r="F1366" s="29"/>
      <c r="G1366" s="29" t="s">
        <v>9263</v>
      </c>
      <c r="H1366" s="29">
        <f>VLOOKUP(G1366,开关状态表!B:I,7,FALSE)</f>
        <v>1</v>
      </c>
      <c r="I1366" s="29">
        <v>66</v>
      </c>
      <c r="J1366" s="161">
        <v>4</v>
      </c>
      <c r="K1366" s="29" t="s">
        <v>8732</v>
      </c>
      <c r="L1366" s="29"/>
      <c r="M1366" s="158" t="s">
        <v>8871</v>
      </c>
      <c r="N1366" s="156">
        <f t="shared" si="166"/>
        <v>29596</v>
      </c>
      <c r="O1366" s="156">
        <f t="shared" si="167"/>
        <v>29600</v>
      </c>
      <c r="P1366" s="156">
        <f t="shared" si="168"/>
        <v>18606</v>
      </c>
      <c r="Q1366" s="156">
        <f t="shared" si="169"/>
        <v>18610</v>
      </c>
      <c r="R1366" s="29" t="str">
        <f>VLOOKUP(VLOOKUP(G1366,开关状态表!B:H,2,FALSE),矩阵信息表!B:H,2,FALSE)</f>
        <v>CS26</v>
      </c>
      <c r="S1366" s="29" t="str">
        <f>VLOOKUP(G1366,开关状态表!B:H,5,FALSE)</f>
        <v>RY80R</v>
      </c>
      <c r="T1366" s="29" t="str">
        <f>VLOOKUP(G1366,开关状态表!B:H,6,FALSE)</f>
        <v>TX80L</v>
      </c>
      <c r="U1366" s="29">
        <f>VLOOKUP(R1366&amp;"-"&amp;S1366,通道清单!C:L,8,FALSE)</f>
        <v>70</v>
      </c>
      <c r="V1366" s="29">
        <f>VLOOKUP(R1366&amp;"-"&amp;S1366,通道清单!C:L,9,FALSE)</f>
        <v>29530</v>
      </c>
      <c r="W1366" s="29">
        <f>VLOOKUP(R1366&amp;"-"&amp;S1366,通道清单!C:L,10,FALSE)</f>
        <v>29600</v>
      </c>
      <c r="X1366" s="29">
        <f>VLOOKUP(R1366&amp;"-"&amp;T1366,通道清单!C:L,9,FALSE)</f>
        <v>18540</v>
      </c>
      <c r="Y1366" s="29">
        <f>VLOOKUP(R1366&amp;"-"&amp;T1366,通道清单!C:L,10,FALSE)</f>
        <v>18610</v>
      </c>
    </row>
    <row r="1367" ht="15" hidden="1" spans="1:25">
      <c r="A1367" s="29">
        <f t="shared" si="170"/>
        <v>1366</v>
      </c>
      <c r="B1367" s="29" t="str">
        <f t="shared" si="165"/>
        <v>CS26-1-18-[9][9]-OFF52.8-BW13.2</v>
      </c>
      <c r="C1367" s="29" t="str">
        <f>R1367&amp;"_BW"&amp;TEXT(O1367-N1367,"000.00")&amp;"_U"&amp;VLOOKUP(R1367&amp;"-"&amp;S1367,通道清单!C:L,5,FALSE)&amp;LEFT("_____",5-LEN(VLOOKUP(R1367&amp;"-"&amp;S1367,通道清单!C:L,4,FALSE)))&amp;VLOOKUP(R1367&amp;"-"&amp;S1367,通道清单!C:L,4,FALSE)&amp;"_S"&amp;TEXT(N1367,"00000.00")&amp;"_E"&amp;TEXT(O1367,"00000.00")&amp;"_D"&amp;VLOOKUP(R1367&amp;"-"&amp;T1367,通道清单!C:L,5,FALSE)&amp;LEFT("_____",5-LEN(VLOOKUP(R1367&amp;"-"&amp;T1367,通道清单!C:L,4,FALSE)))&amp;VLOOKUP(R1367&amp;"-"&amp;T1367,通道清单!C:L,4,FALSE)&amp;"_S"&amp;TEXT(P1367,"00000.00")&amp;"_E"&amp;TEXT(Q1367,"00000.00")</f>
        <v>CS26_BW013.20_UR____Y_S29582.80_E29596.00_DL____X_S18592.80_E18606.00</v>
      </c>
      <c r="D1367" s="29"/>
      <c r="E1367" s="29"/>
      <c r="F1367" s="29"/>
      <c r="G1367" s="29" t="s">
        <v>9263</v>
      </c>
      <c r="H1367" s="29">
        <f>VLOOKUP(G1367,开关状态表!B:I,7,FALSE)</f>
        <v>1</v>
      </c>
      <c r="I1367" s="29">
        <v>52.8</v>
      </c>
      <c r="J1367" s="161">
        <v>13.2</v>
      </c>
      <c r="K1367" s="29" t="s">
        <v>8732</v>
      </c>
      <c r="L1367" s="29"/>
      <c r="M1367" s="158" t="s">
        <v>8871</v>
      </c>
      <c r="N1367" s="156">
        <f t="shared" si="166"/>
        <v>29582.8</v>
      </c>
      <c r="O1367" s="156">
        <f t="shared" si="167"/>
        <v>29596</v>
      </c>
      <c r="P1367" s="156">
        <f t="shared" si="168"/>
        <v>18592.8</v>
      </c>
      <c r="Q1367" s="156">
        <f t="shared" si="169"/>
        <v>18606</v>
      </c>
      <c r="R1367" s="29" t="str">
        <f>VLOOKUP(VLOOKUP(G1367,开关状态表!B:H,2,FALSE),矩阵信息表!B:H,2,FALSE)</f>
        <v>CS26</v>
      </c>
      <c r="S1367" s="29" t="str">
        <f>VLOOKUP(G1367,开关状态表!B:H,5,FALSE)</f>
        <v>RY80R</v>
      </c>
      <c r="T1367" s="29" t="str">
        <f>VLOOKUP(G1367,开关状态表!B:H,6,FALSE)</f>
        <v>TX80L</v>
      </c>
      <c r="U1367" s="29">
        <f>VLOOKUP(R1367&amp;"-"&amp;S1367,通道清单!C:L,8,FALSE)</f>
        <v>70</v>
      </c>
      <c r="V1367" s="29">
        <f>VLOOKUP(R1367&amp;"-"&amp;S1367,通道清单!C:L,9,FALSE)</f>
        <v>29530</v>
      </c>
      <c r="W1367" s="29">
        <f>VLOOKUP(R1367&amp;"-"&amp;S1367,通道清单!C:L,10,FALSE)</f>
        <v>29600</v>
      </c>
      <c r="X1367" s="29">
        <f>VLOOKUP(R1367&amp;"-"&amp;T1367,通道清单!C:L,9,FALSE)</f>
        <v>18540</v>
      </c>
      <c r="Y1367" s="29">
        <f>VLOOKUP(R1367&amp;"-"&amp;T1367,通道清单!C:L,10,FALSE)</f>
        <v>18610</v>
      </c>
    </row>
    <row r="1368" ht="15" hidden="1" spans="1:25">
      <c r="A1368" s="29">
        <f t="shared" si="170"/>
        <v>1367</v>
      </c>
      <c r="B1368" s="29" t="str">
        <f t="shared" si="165"/>
        <v>CS26-1-18-[9][9]-OFF0-BW12</v>
      </c>
      <c r="C1368" s="29" t="str">
        <f>R1368&amp;"_BW"&amp;TEXT(O1368-N1368,"000.00")&amp;"_U"&amp;VLOOKUP(R1368&amp;"-"&amp;S1368,通道清单!C:L,5,FALSE)&amp;LEFT("_____",5-LEN(VLOOKUP(R1368&amp;"-"&amp;S1368,通道清单!C:L,4,FALSE)))&amp;VLOOKUP(R1368&amp;"-"&amp;S1368,通道清单!C:L,4,FALSE)&amp;"_S"&amp;TEXT(N1368,"00000.00")&amp;"_E"&amp;TEXT(O1368,"00000.00")&amp;"_D"&amp;VLOOKUP(R1368&amp;"-"&amp;T1368,通道清单!C:L,5,FALSE)&amp;LEFT("_____",5-LEN(VLOOKUP(R1368&amp;"-"&amp;T1368,通道清单!C:L,4,FALSE)))&amp;VLOOKUP(R1368&amp;"-"&amp;T1368,通道清单!C:L,4,FALSE)&amp;"_S"&amp;TEXT(P1368,"00000.00")&amp;"_E"&amp;TEXT(Q1368,"00000.00")</f>
        <v>CS26_BW012.00_UR____Y_S29530.00_E29542.00_DL____X_S18540.00_E18552.00</v>
      </c>
      <c r="D1368" s="29"/>
      <c r="E1368" s="29"/>
      <c r="F1368" s="29"/>
      <c r="G1368" s="29" t="s">
        <v>9263</v>
      </c>
      <c r="H1368" s="29">
        <f>VLOOKUP(G1368,开关状态表!B:I,7,FALSE)</f>
        <v>1</v>
      </c>
      <c r="I1368" s="29">
        <v>0</v>
      </c>
      <c r="J1368" s="161">
        <v>12</v>
      </c>
      <c r="K1368" s="29" t="s">
        <v>8732</v>
      </c>
      <c r="L1368" s="29"/>
      <c r="M1368" s="158" t="s">
        <v>9050</v>
      </c>
      <c r="N1368" s="156">
        <f t="shared" si="166"/>
        <v>29530</v>
      </c>
      <c r="O1368" s="156">
        <f t="shared" si="167"/>
        <v>29542</v>
      </c>
      <c r="P1368" s="156">
        <f t="shared" si="168"/>
        <v>18540</v>
      </c>
      <c r="Q1368" s="156">
        <f t="shared" si="169"/>
        <v>18552</v>
      </c>
      <c r="R1368" s="29" t="str">
        <f>VLOOKUP(VLOOKUP(G1368,开关状态表!B:H,2,FALSE),矩阵信息表!B:H,2,FALSE)</f>
        <v>CS26</v>
      </c>
      <c r="S1368" s="29" t="str">
        <f>VLOOKUP(G1368,开关状态表!B:H,5,FALSE)</f>
        <v>RY80R</v>
      </c>
      <c r="T1368" s="29" t="str">
        <f>VLOOKUP(G1368,开关状态表!B:H,6,FALSE)</f>
        <v>TX80L</v>
      </c>
      <c r="U1368" s="29">
        <f>VLOOKUP(R1368&amp;"-"&amp;S1368,通道清单!C:L,8,FALSE)</f>
        <v>70</v>
      </c>
      <c r="V1368" s="29">
        <f>VLOOKUP(R1368&amp;"-"&amp;S1368,通道清单!C:L,9,FALSE)</f>
        <v>29530</v>
      </c>
      <c r="W1368" s="29">
        <f>VLOOKUP(R1368&amp;"-"&amp;S1368,通道清单!C:L,10,FALSE)</f>
        <v>29600</v>
      </c>
      <c r="X1368" s="29">
        <f>VLOOKUP(R1368&amp;"-"&amp;T1368,通道清单!C:L,9,FALSE)</f>
        <v>18540</v>
      </c>
      <c r="Y1368" s="29">
        <f>VLOOKUP(R1368&amp;"-"&amp;T1368,通道清单!C:L,10,FALSE)</f>
        <v>18610</v>
      </c>
    </row>
    <row r="1369" ht="15" hidden="1" spans="1:25">
      <c r="A1369" s="29">
        <f t="shared" si="170"/>
        <v>1368</v>
      </c>
      <c r="B1369" s="29" t="str">
        <f t="shared" si="165"/>
        <v>CS26-1-18-[10][10]-OFF66-BW4</v>
      </c>
      <c r="C1369" s="29" t="str">
        <f>R1369&amp;"_BW"&amp;TEXT(O1369-N1369,"000.00")&amp;"_U"&amp;VLOOKUP(R1369&amp;"-"&amp;S1369,通道清单!C:L,5,FALSE)&amp;LEFT("_____",5-LEN(VLOOKUP(R1369&amp;"-"&amp;S1369,通道清单!C:L,4,FALSE)))&amp;VLOOKUP(R1369&amp;"-"&amp;S1369,通道清单!C:L,4,FALSE)&amp;"_S"&amp;TEXT(N1369,"00000.00")&amp;"_E"&amp;TEXT(O1369,"00000.00")&amp;"_D"&amp;VLOOKUP(R1369&amp;"-"&amp;T1369,通道清单!C:L,5,FALSE)&amp;LEFT("_____",5-LEN(VLOOKUP(R1369&amp;"-"&amp;T1369,通道清单!C:L,4,FALSE)))&amp;VLOOKUP(R1369&amp;"-"&amp;T1369,通道清单!C:L,4,FALSE)&amp;"_S"&amp;TEXT(P1369,"00000.00")&amp;"_E"&amp;TEXT(Q1369,"00000.00")</f>
        <v>CS26_BW004.00_UR____Y_S29996.00_E30000.00_DL____X_S19006.00_E19010.00</v>
      </c>
      <c r="D1369" s="29"/>
      <c r="E1369" s="29"/>
      <c r="F1369" s="29"/>
      <c r="G1369" s="29" t="s">
        <v>9264</v>
      </c>
      <c r="H1369" s="29">
        <f>VLOOKUP(G1369,开关状态表!B:I,7,FALSE)</f>
        <v>1</v>
      </c>
      <c r="I1369" s="29">
        <v>66</v>
      </c>
      <c r="J1369" s="161">
        <v>4</v>
      </c>
      <c r="K1369" s="29" t="s">
        <v>8732</v>
      </c>
      <c r="L1369" s="29"/>
      <c r="M1369" s="158" t="s">
        <v>8871</v>
      </c>
      <c r="N1369" s="156">
        <f t="shared" si="166"/>
        <v>29996</v>
      </c>
      <c r="O1369" s="156">
        <f t="shared" si="167"/>
        <v>30000</v>
      </c>
      <c r="P1369" s="156">
        <f t="shared" si="168"/>
        <v>19006</v>
      </c>
      <c r="Q1369" s="156">
        <f t="shared" si="169"/>
        <v>19010</v>
      </c>
      <c r="R1369" s="29" t="str">
        <f>VLOOKUP(VLOOKUP(G1369,开关状态表!B:H,2,FALSE),矩阵信息表!B:H,2,FALSE)</f>
        <v>CS26</v>
      </c>
      <c r="S1369" s="29" t="str">
        <f>VLOOKUP(G1369,开关状态表!B:H,5,FALSE)</f>
        <v>RY81R</v>
      </c>
      <c r="T1369" s="29" t="str">
        <f>VLOOKUP(G1369,开关状态表!B:H,6,FALSE)</f>
        <v>TX81L</v>
      </c>
      <c r="U1369" s="29">
        <f>VLOOKUP(R1369&amp;"-"&amp;S1369,通道清单!C:L,8,FALSE)</f>
        <v>70</v>
      </c>
      <c r="V1369" s="29">
        <f>VLOOKUP(R1369&amp;"-"&amp;S1369,通道清单!C:L,9,FALSE)</f>
        <v>29930</v>
      </c>
      <c r="W1369" s="29">
        <f>VLOOKUP(R1369&amp;"-"&amp;S1369,通道清单!C:L,10,FALSE)</f>
        <v>30000</v>
      </c>
      <c r="X1369" s="29">
        <f>VLOOKUP(R1369&amp;"-"&amp;T1369,通道清单!C:L,9,FALSE)</f>
        <v>18940</v>
      </c>
      <c r="Y1369" s="29">
        <f>VLOOKUP(R1369&amp;"-"&amp;T1369,通道清单!C:L,10,FALSE)</f>
        <v>19010</v>
      </c>
    </row>
    <row r="1370" ht="15" hidden="1" spans="1:25">
      <c r="A1370" s="29">
        <f t="shared" si="170"/>
        <v>1369</v>
      </c>
      <c r="B1370" s="29" t="str">
        <f t="shared" si="165"/>
        <v>CS26-1-18-[10][10]-OFF52.8-BW13.2</v>
      </c>
      <c r="C1370" s="29" t="str">
        <f>R1370&amp;"_BW"&amp;TEXT(O1370-N1370,"000.00")&amp;"_U"&amp;VLOOKUP(R1370&amp;"-"&amp;S1370,通道清单!C:L,5,FALSE)&amp;LEFT("_____",5-LEN(VLOOKUP(R1370&amp;"-"&amp;S1370,通道清单!C:L,4,FALSE)))&amp;VLOOKUP(R1370&amp;"-"&amp;S1370,通道清单!C:L,4,FALSE)&amp;"_S"&amp;TEXT(N1370,"00000.00")&amp;"_E"&amp;TEXT(O1370,"00000.00")&amp;"_D"&amp;VLOOKUP(R1370&amp;"-"&amp;T1370,通道清单!C:L,5,FALSE)&amp;LEFT("_____",5-LEN(VLOOKUP(R1370&amp;"-"&amp;T1370,通道清单!C:L,4,FALSE)))&amp;VLOOKUP(R1370&amp;"-"&amp;T1370,通道清单!C:L,4,FALSE)&amp;"_S"&amp;TEXT(P1370,"00000.00")&amp;"_E"&amp;TEXT(Q1370,"00000.00")</f>
        <v>CS26_BW013.20_UR____Y_S29982.80_E29996.00_DL____X_S18992.80_E19006.00</v>
      </c>
      <c r="D1370" s="29"/>
      <c r="E1370" s="29"/>
      <c r="F1370" s="29"/>
      <c r="G1370" s="29" t="s">
        <v>9264</v>
      </c>
      <c r="H1370" s="29">
        <f>VLOOKUP(G1370,开关状态表!B:I,7,FALSE)</f>
        <v>1</v>
      </c>
      <c r="I1370" s="29">
        <v>52.8</v>
      </c>
      <c r="J1370" s="161">
        <v>13.2</v>
      </c>
      <c r="K1370" s="29" t="s">
        <v>8732</v>
      </c>
      <c r="L1370" s="29"/>
      <c r="M1370" s="158" t="s">
        <v>8871</v>
      </c>
      <c r="N1370" s="156">
        <f t="shared" si="166"/>
        <v>29982.8</v>
      </c>
      <c r="O1370" s="156">
        <f t="shared" si="167"/>
        <v>29996</v>
      </c>
      <c r="P1370" s="156">
        <f t="shared" si="168"/>
        <v>18992.8</v>
      </c>
      <c r="Q1370" s="156">
        <f t="shared" si="169"/>
        <v>19006</v>
      </c>
      <c r="R1370" s="29" t="str">
        <f>VLOOKUP(VLOOKUP(G1370,开关状态表!B:H,2,FALSE),矩阵信息表!B:H,2,FALSE)</f>
        <v>CS26</v>
      </c>
      <c r="S1370" s="29" t="str">
        <f>VLOOKUP(G1370,开关状态表!B:H,5,FALSE)</f>
        <v>RY81R</v>
      </c>
      <c r="T1370" s="29" t="str">
        <f>VLOOKUP(G1370,开关状态表!B:H,6,FALSE)</f>
        <v>TX81L</v>
      </c>
      <c r="U1370" s="29">
        <f>VLOOKUP(R1370&amp;"-"&amp;S1370,通道清单!C:L,8,FALSE)</f>
        <v>70</v>
      </c>
      <c r="V1370" s="29">
        <f>VLOOKUP(R1370&amp;"-"&amp;S1370,通道清单!C:L,9,FALSE)</f>
        <v>29930</v>
      </c>
      <c r="W1370" s="29">
        <f>VLOOKUP(R1370&amp;"-"&amp;S1370,通道清单!C:L,10,FALSE)</f>
        <v>30000</v>
      </c>
      <c r="X1370" s="29">
        <f>VLOOKUP(R1370&amp;"-"&amp;T1370,通道清单!C:L,9,FALSE)</f>
        <v>18940</v>
      </c>
      <c r="Y1370" s="29">
        <f>VLOOKUP(R1370&amp;"-"&amp;T1370,通道清单!C:L,10,FALSE)</f>
        <v>19010</v>
      </c>
    </row>
    <row r="1371" ht="15" hidden="1" spans="1:25">
      <c r="A1371" s="29">
        <f t="shared" si="170"/>
        <v>1370</v>
      </c>
      <c r="B1371" s="29" t="str">
        <f t="shared" si="165"/>
        <v>CS26-1-18-[10][10]-OFF0-BW12</v>
      </c>
      <c r="C1371" s="29" t="str">
        <f>R1371&amp;"_BW"&amp;TEXT(O1371-N1371,"000.00")&amp;"_U"&amp;VLOOKUP(R1371&amp;"-"&amp;S1371,通道清单!C:L,5,FALSE)&amp;LEFT("_____",5-LEN(VLOOKUP(R1371&amp;"-"&amp;S1371,通道清单!C:L,4,FALSE)))&amp;VLOOKUP(R1371&amp;"-"&amp;S1371,通道清单!C:L,4,FALSE)&amp;"_S"&amp;TEXT(N1371,"00000.00")&amp;"_E"&amp;TEXT(O1371,"00000.00")&amp;"_D"&amp;VLOOKUP(R1371&amp;"-"&amp;T1371,通道清单!C:L,5,FALSE)&amp;LEFT("_____",5-LEN(VLOOKUP(R1371&amp;"-"&amp;T1371,通道清单!C:L,4,FALSE)))&amp;VLOOKUP(R1371&amp;"-"&amp;T1371,通道清单!C:L,4,FALSE)&amp;"_S"&amp;TEXT(P1371,"00000.00")&amp;"_E"&amp;TEXT(Q1371,"00000.00")</f>
        <v>CS26_BW012.00_UR____Y_S29930.00_E29942.00_DL____X_S18940.00_E18952.00</v>
      </c>
      <c r="D1371" s="29"/>
      <c r="E1371" s="29"/>
      <c r="F1371" s="29"/>
      <c r="G1371" s="29" t="s">
        <v>9264</v>
      </c>
      <c r="H1371" s="29">
        <f>VLOOKUP(G1371,开关状态表!B:I,7,FALSE)</f>
        <v>1</v>
      </c>
      <c r="I1371" s="29">
        <v>0</v>
      </c>
      <c r="J1371" s="161">
        <v>12</v>
      </c>
      <c r="K1371" s="29" t="s">
        <v>8732</v>
      </c>
      <c r="L1371" s="29"/>
      <c r="M1371" s="158" t="s">
        <v>9050</v>
      </c>
      <c r="N1371" s="156">
        <f t="shared" si="166"/>
        <v>29930</v>
      </c>
      <c r="O1371" s="156">
        <f t="shared" si="167"/>
        <v>29942</v>
      </c>
      <c r="P1371" s="156">
        <f t="shared" si="168"/>
        <v>18940</v>
      </c>
      <c r="Q1371" s="156">
        <f t="shared" si="169"/>
        <v>18952</v>
      </c>
      <c r="R1371" s="29" t="str">
        <f>VLOOKUP(VLOOKUP(G1371,开关状态表!B:H,2,FALSE),矩阵信息表!B:H,2,FALSE)</f>
        <v>CS26</v>
      </c>
      <c r="S1371" s="29" t="str">
        <f>VLOOKUP(G1371,开关状态表!B:H,5,FALSE)</f>
        <v>RY81R</v>
      </c>
      <c r="T1371" s="29" t="str">
        <f>VLOOKUP(G1371,开关状态表!B:H,6,FALSE)</f>
        <v>TX81L</v>
      </c>
      <c r="U1371" s="29">
        <f>VLOOKUP(R1371&amp;"-"&amp;S1371,通道清单!C:L,8,FALSE)</f>
        <v>70</v>
      </c>
      <c r="V1371" s="29">
        <f>VLOOKUP(R1371&amp;"-"&amp;S1371,通道清单!C:L,9,FALSE)</f>
        <v>29930</v>
      </c>
      <c r="W1371" s="29">
        <f>VLOOKUP(R1371&amp;"-"&amp;S1371,通道清单!C:L,10,FALSE)</f>
        <v>30000</v>
      </c>
      <c r="X1371" s="29">
        <f>VLOOKUP(R1371&amp;"-"&amp;T1371,通道清单!C:L,9,FALSE)</f>
        <v>18940</v>
      </c>
      <c r="Y1371" s="29">
        <f>VLOOKUP(R1371&amp;"-"&amp;T1371,通道清单!C:L,10,FALSE)</f>
        <v>19010</v>
      </c>
    </row>
    <row r="1372" ht="15" hidden="1" spans="1:25">
      <c r="A1372" s="29">
        <f t="shared" si="170"/>
        <v>1371</v>
      </c>
      <c r="B1372" s="29" t="str">
        <f t="shared" si="165"/>
        <v>CS26-1-18-[11][11]-OFF54-BW16</v>
      </c>
      <c r="C1372" s="29" t="str">
        <f>R1372&amp;"_BW"&amp;TEXT(O1372-N1372,"000.00")&amp;"_U"&amp;VLOOKUP(R1372&amp;"-"&amp;S1372,通道清单!C:L,5,FALSE)&amp;LEFT("_____",5-LEN(VLOOKUP(R1372&amp;"-"&amp;S1372,通道清单!C:L,4,FALSE)))&amp;VLOOKUP(R1372&amp;"-"&amp;S1372,通道清单!C:L,4,FALSE)&amp;"_S"&amp;TEXT(N1372,"00000.00")&amp;"_E"&amp;TEXT(O1372,"00000.00")&amp;"_D"&amp;VLOOKUP(R1372&amp;"-"&amp;T1372,通道清单!C:L,5,FALSE)&amp;LEFT("_____",5-LEN(VLOOKUP(R1372&amp;"-"&amp;T1372,通道清单!C:L,4,FALSE)))&amp;VLOOKUP(R1372&amp;"-"&amp;T1372,通道清单!C:L,4,FALSE)&amp;"_S"&amp;TEXT(P1372,"00000.00")&amp;"_E"&amp;TEXT(Q1372,"00000.00")</f>
        <v>CS26_BW016.00_UR____Y_S29904.00_E29920.00_DL____X_S18914.00_E18930.00</v>
      </c>
      <c r="D1372" s="29"/>
      <c r="E1372" s="29"/>
      <c r="F1372" s="29"/>
      <c r="G1372" s="29" t="s">
        <v>9265</v>
      </c>
      <c r="H1372" s="29">
        <f>VLOOKUP(G1372,开关状态表!B:I,7,FALSE)</f>
        <v>1</v>
      </c>
      <c r="I1372" s="29">
        <v>54</v>
      </c>
      <c r="J1372" s="161">
        <v>16</v>
      </c>
      <c r="K1372" s="29" t="s">
        <v>8732</v>
      </c>
      <c r="L1372" s="29"/>
      <c r="M1372" s="158" t="s">
        <v>8871</v>
      </c>
      <c r="N1372" s="156">
        <f t="shared" si="166"/>
        <v>29904</v>
      </c>
      <c r="O1372" s="156">
        <f t="shared" si="167"/>
        <v>29920</v>
      </c>
      <c r="P1372" s="156">
        <f t="shared" si="168"/>
        <v>18914</v>
      </c>
      <c r="Q1372" s="156">
        <f t="shared" si="169"/>
        <v>18930</v>
      </c>
      <c r="R1372" s="29" t="str">
        <f>VLOOKUP(VLOOKUP(G1372,开关状态表!B:H,2,FALSE),矩阵信息表!B:H,2,FALSE)</f>
        <v>CS26</v>
      </c>
      <c r="S1372" s="29" t="str">
        <f>VLOOKUP(G1372,开关状态表!B:H,5,FALSE)</f>
        <v>RY82R</v>
      </c>
      <c r="T1372" s="29" t="str">
        <f>VLOOKUP(G1372,开关状态表!B:H,6,FALSE)</f>
        <v>TX82L</v>
      </c>
      <c r="U1372" s="29">
        <f>VLOOKUP(R1372&amp;"-"&amp;S1372,通道清单!C:L,8,FALSE)</f>
        <v>70</v>
      </c>
      <c r="V1372" s="29">
        <f>VLOOKUP(R1372&amp;"-"&amp;S1372,通道清单!C:L,9,FALSE)</f>
        <v>29850</v>
      </c>
      <c r="W1372" s="29">
        <f>VLOOKUP(R1372&amp;"-"&amp;S1372,通道清单!C:L,10,FALSE)</f>
        <v>29920</v>
      </c>
      <c r="X1372" s="29">
        <f>VLOOKUP(R1372&amp;"-"&amp;T1372,通道清单!C:L,9,FALSE)</f>
        <v>18860</v>
      </c>
      <c r="Y1372" s="29">
        <f>VLOOKUP(R1372&amp;"-"&amp;T1372,通道清单!C:L,10,FALSE)</f>
        <v>18930</v>
      </c>
    </row>
    <row r="1373" ht="15" hidden="1" spans="1:25">
      <c r="A1373" s="29">
        <f t="shared" si="170"/>
        <v>1372</v>
      </c>
      <c r="B1373" s="29" t="str">
        <f t="shared" si="165"/>
        <v>CS26-1-18-[11][11]-OFF12-BW13.2</v>
      </c>
      <c r="C1373" s="29" t="str">
        <f>R1373&amp;"_BW"&amp;TEXT(O1373-N1373,"000.00")&amp;"_U"&amp;VLOOKUP(R1373&amp;"-"&amp;S1373,通道清单!C:L,5,FALSE)&amp;LEFT("_____",5-LEN(VLOOKUP(R1373&amp;"-"&amp;S1373,通道清单!C:L,4,FALSE)))&amp;VLOOKUP(R1373&amp;"-"&amp;S1373,通道清单!C:L,4,FALSE)&amp;"_S"&amp;TEXT(N1373,"00000.00")&amp;"_E"&amp;TEXT(O1373,"00000.00")&amp;"_D"&amp;VLOOKUP(R1373&amp;"-"&amp;T1373,通道清单!C:L,5,FALSE)&amp;LEFT("_____",5-LEN(VLOOKUP(R1373&amp;"-"&amp;T1373,通道清单!C:L,4,FALSE)))&amp;VLOOKUP(R1373&amp;"-"&amp;T1373,通道清单!C:L,4,FALSE)&amp;"_S"&amp;TEXT(P1373,"00000.00")&amp;"_E"&amp;TEXT(Q1373,"00000.00")</f>
        <v>CS26_BW013.20_UR____Y_S29862.00_E29875.20_DL____X_S18872.00_E18885.20</v>
      </c>
      <c r="D1373" s="29"/>
      <c r="E1373" s="29"/>
      <c r="F1373" s="29"/>
      <c r="G1373" s="29" t="s">
        <v>9265</v>
      </c>
      <c r="H1373" s="29">
        <f>VLOOKUP(G1373,开关状态表!B:I,7,FALSE)</f>
        <v>1</v>
      </c>
      <c r="I1373" s="29">
        <v>12</v>
      </c>
      <c r="J1373" s="161">
        <v>13.2</v>
      </c>
      <c r="K1373" s="29" t="s">
        <v>8732</v>
      </c>
      <c r="L1373" s="29"/>
      <c r="M1373" s="158" t="s">
        <v>8871</v>
      </c>
      <c r="N1373" s="156">
        <f t="shared" si="166"/>
        <v>29862</v>
      </c>
      <c r="O1373" s="156">
        <f t="shared" si="167"/>
        <v>29875.2</v>
      </c>
      <c r="P1373" s="156">
        <f t="shared" si="168"/>
        <v>18872</v>
      </c>
      <c r="Q1373" s="156">
        <f t="shared" si="169"/>
        <v>18885.2</v>
      </c>
      <c r="R1373" s="29" t="str">
        <f>VLOOKUP(VLOOKUP(G1373,开关状态表!B:H,2,FALSE),矩阵信息表!B:H,2,FALSE)</f>
        <v>CS26</v>
      </c>
      <c r="S1373" s="29" t="str">
        <f>VLOOKUP(G1373,开关状态表!B:H,5,FALSE)</f>
        <v>RY82R</v>
      </c>
      <c r="T1373" s="29" t="str">
        <f>VLOOKUP(G1373,开关状态表!B:H,6,FALSE)</f>
        <v>TX82L</v>
      </c>
      <c r="U1373" s="29">
        <f>VLOOKUP(R1373&amp;"-"&amp;S1373,通道清单!C:L,8,FALSE)</f>
        <v>70</v>
      </c>
      <c r="V1373" s="29">
        <f>VLOOKUP(R1373&amp;"-"&amp;S1373,通道清单!C:L,9,FALSE)</f>
        <v>29850</v>
      </c>
      <c r="W1373" s="29">
        <f>VLOOKUP(R1373&amp;"-"&amp;S1373,通道清单!C:L,10,FALSE)</f>
        <v>29920</v>
      </c>
      <c r="X1373" s="29">
        <f>VLOOKUP(R1373&amp;"-"&amp;T1373,通道清单!C:L,9,FALSE)</f>
        <v>18860</v>
      </c>
      <c r="Y1373" s="29">
        <f>VLOOKUP(R1373&amp;"-"&amp;T1373,通道清单!C:L,10,FALSE)</f>
        <v>18930</v>
      </c>
    </row>
    <row r="1374" ht="15" hidden="1" spans="1:25">
      <c r="A1374" s="29">
        <f t="shared" si="170"/>
        <v>1373</v>
      </c>
      <c r="B1374" s="29" t="str">
        <f t="shared" si="165"/>
        <v>CS26-1-18-[11][11]-OFF0-BW12</v>
      </c>
      <c r="C1374" s="29" t="str">
        <f>R1374&amp;"_BW"&amp;TEXT(O1374-N1374,"000.00")&amp;"_U"&amp;VLOOKUP(R1374&amp;"-"&amp;S1374,通道清单!C:L,5,FALSE)&amp;LEFT("_____",5-LEN(VLOOKUP(R1374&amp;"-"&amp;S1374,通道清单!C:L,4,FALSE)))&amp;VLOOKUP(R1374&amp;"-"&amp;S1374,通道清单!C:L,4,FALSE)&amp;"_S"&amp;TEXT(N1374,"00000.00")&amp;"_E"&amp;TEXT(O1374,"00000.00")&amp;"_D"&amp;VLOOKUP(R1374&amp;"-"&amp;T1374,通道清单!C:L,5,FALSE)&amp;LEFT("_____",5-LEN(VLOOKUP(R1374&amp;"-"&amp;T1374,通道清单!C:L,4,FALSE)))&amp;VLOOKUP(R1374&amp;"-"&amp;T1374,通道清单!C:L,4,FALSE)&amp;"_S"&amp;TEXT(P1374,"00000.00")&amp;"_E"&amp;TEXT(Q1374,"00000.00")</f>
        <v>CS26_BW012.00_UR____Y_S29850.00_E29862.00_DL____X_S18860.00_E18872.00</v>
      </c>
      <c r="D1374" s="29"/>
      <c r="E1374" s="29"/>
      <c r="F1374" s="29"/>
      <c r="G1374" s="29" t="s">
        <v>9265</v>
      </c>
      <c r="H1374" s="29">
        <f>VLOOKUP(G1374,开关状态表!B:I,7,FALSE)</f>
        <v>1</v>
      </c>
      <c r="I1374" s="29">
        <v>0</v>
      </c>
      <c r="J1374" s="161">
        <v>12</v>
      </c>
      <c r="K1374" s="29" t="s">
        <v>8732</v>
      </c>
      <c r="L1374" s="29"/>
      <c r="M1374" s="158" t="s">
        <v>9050</v>
      </c>
      <c r="N1374" s="156">
        <f t="shared" si="166"/>
        <v>29850</v>
      </c>
      <c r="O1374" s="156">
        <f t="shared" si="167"/>
        <v>29862</v>
      </c>
      <c r="P1374" s="156">
        <f t="shared" si="168"/>
        <v>18860</v>
      </c>
      <c r="Q1374" s="156">
        <f t="shared" si="169"/>
        <v>18872</v>
      </c>
      <c r="R1374" s="29" t="str">
        <f>VLOOKUP(VLOOKUP(G1374,开关状态表!B:H,2,FALSE),矩阵信息表!B:H,2,FALSE)</f>
        <v>CS26</v>
      </c>
      <c r="S1374" s="29" t="str">
        <f>VLOOKUP(G1374,开关状态表!B:H,5,FALSE)</f>
        <v>RY82R</v>
      </c>
      <c r="T1374" s="29" t="str">
        <f>VLOOKUP(G1374,开关状态表!B:H,6,FALSE)</f>
        <v>TX82L</v>
      </c>
      <c r="U1374" s="29">
        <f>VLOOKUP(R1374&amp;"-"&amp;S1374,通道清单!C:L,8,FALSE)</f>
        <v>70</v>
      </c>
      <c r="V1374" s="29">
        <f>VLOOKUP(R1374&amp;"-"&amp;S1374,通道清单!C:L,9,FALSE)</f>
        <v>29850</v>
      </c>
      <c r="W1374" s="29">
        <f>VLOOKUP(R1374&amp;"-"&amp;S1374,通道清单!C:L,10,FALSE)</f>
        <v>29920</v>
      </c>
      <c r="X1374" s="29">
        <f>VLOOKUP(R1374&amp;"-"&amp;T1374,通道清单!C:L,9,FALSE)</f>
        <v>18860</v>
      </c>
      <c r="Y1374" s="29">
        <f>VLOOKUP(R1374&amp;"-"&amp;T1374,通道清单!C:L,10,FALSE)</f>
        <v>18930</v>
      </c>
    </row>
    <row r="1375" ht="15" hidden="1" spans="1:25">
      <c r="A1375" s="29">
        <f t="shared" si="170"/>
        <v>1374</v>
      </c>
      <c r="B1375" s="29" t="str">
        <f t="shared" si="165"/>
        <v>CS26-1-18-[12][12]-OFF38-BW32</v>
      </c>
      <c r="C1375" s="29" t="str">
        <f>R1375&amp;"_BW"&amp;TEXT(O1375-N1375,"000.00")&amp;"_U"&amp;VLOOKUP(R1375&amp;"-"&amp;S1375,通道清单!C:L,5,FALSE)&amp;LEFT("_____",5-LEN(VLOOKUP(R1375&amp;"-"&amp;S1375,通道清单!C:L,4,FALSE)))&amp;VLOOKUP(R1375&amp;"-"&amp;S1375,通道清单!C:L,4,FALSE)&amp;"_S"&amp;TEXT(N1375,"00000.00")&amp;"_E"&amp;TEXT(O1375,"00000.00")&amp;"_D"&amp;VLOOKUP(R1375&amp;"-"&amp;T1375,通道清单!C:L,5,FALSE)&amp;LEFT("_____",5-LEN(VLOOKUP(R1375&amp;"-"&amp;T1375,通道清单!C:L,4,FALSE)))&amp;VLOOKUP(R1375&amp;"-"&amp;T1375,通道清单!C:L,4,FALSE)&amp;"_S"&amp;TEXT(P1375,"00000.00")&amp;"_E"&amp;TEXT(Q1375,"00000.00")</f>
        <v>CS26_BW032.00_UR____Y_S29808.00_E29840.00_DL____X_S18818.00_E18850.00</v>
      </c>
      <c r="D1375" s="29"/>
      <c r="E1375" s="29"/>
      <c r="F1375" s="29"/>
      <c r="G1375" s="29" t="s">
        <v>9266</v>
      </c>
      <c r="H1375" s="29">
        <f>VLOOKUP(G1375,开关状态表!B:I,7,FALSE)</f>
        <v>1</v>
      </c>
      <c r="I1375" s="29">
        <v>38</v>
      </c>
      <c r="J1375" s="161">
        <v>32</v>
      </c>
      <c r="K1375" s="29" t="s">
        <v>8732</v>
      </c>
      <c r="L1375" s="29"/>
      <c r="M1375" s="158" t="s">
        <v>8871</v>
      </c>
      <c r="N1375" s="156">
        <f t="shared" si="166"/>
        <v>29808</v>
      </c>
      <c r="O1375" s="156">
        <f t="shared" si="167"/>
        <v>29840</v>
      </c>
      <c r="P1375" s="156">
        <f t="shared" si="168"/>
        <v>18818</v>
      </c>
      <c r="Q1375" s="156">
        <f t="shared" si="169"/>
        <v>18850</v>
      </c>
      <c r="R1375" s="29" t="str">
        <f>VLOOKUP(VLOOKUP(G1375,开关状态表!B:H,2,FALSE),矩阵信息表!B:H,2,FALSE)</f>
        <v>CS26</v>
      </c>
      <c r="S1375" s="29" t="str">
        <f>VLOOKUP(G1375,开关状态表!B:H,5,FALSE)</f>
        <v>RY83R</v>
      </c>
      <c r="T1375" s="29" t="str">
        <f>VLOOKUP(G1375,开关状态表!B:H,6,FALSE)</f>
        <v>TX83L</v>
      </c>
      <c r="U1375" s="29">
        <f>VLOOKUP(R1375&amp;"-"&amp;S1375,通道清单!C:L,8,FALSE)</f>
        <v>70</v>
      </c>
      <c r="V1375" s="29">
        <f>VLOOKUP(R1375&amp;"-"&amp;S1375,通道清单!C:L,9,FALSE)</f>
        <v>29770</v>
      </c>
      <c r="W1375" s="29">
        <f>VLOOKUP(R1375&amp;"-"&amp;S1375,通道清单!C:L,10,FALSE)</f>
        <v>29840</v>
      </c>
      <c r="X1375" s="29">
        <f>VLOOKUP(R1375&amp;"-"&amp;T1375,通道清单!C:L,9,FALSE)</f>
        <v>18780</v>
      </c>
      <c r="Y1375" s="29">
        <f>VLOOKUP(R1375&amp;"-"&amp;T1375,通道清单!C:L,10,FALSE)</f>
        <v>18850</v>
      </c>
    </row>
    <row r="1376" ht="15" hidden="1" spans="1:25">
      <c r="A1376" s="29">
        <f t="shared" si="170"/>
        <v>1375</v>
      </c>
      <c r="B1376" s="29" t="str">
        <f t="shared" si="165"/>
        <v>CS26-1-18-[12][12]-OFF24.8-BW13.2</v>
      </c>
      <c r="C1376" s="29" t="str">
        <f>R1376&amp;"_BW"&amp;TEXT(O1376-N1376,"000.00")&amp;"_U"&amp;VLOOKUP(R1376&amp;"-"&amp;S1376,通道清单!C:L,5,FALSE)&amp;LEFT("_____",5-LEN(VLOOKUP(R1376&amp;"-"&amp;S1376,通道清单!C:L,4,FALSE)))&amp;VLOOKUP(R1376&amp;"-"&amp;S1376,通道清单!C:L,4,FALSE)&amp;"_S"&amp;TEXT(N1376,"00000.00")&amp;"_E"&amp;TEXT(O1376,"00000.00")&amp;"_D"&amp;VLOOKUP(R1376&amp;"-"&amp;T1376,通道清单!C:L,5,FALSE)&amp;LEFT("_____",5-LEN(VLOOKUP(R1376&amp;"-"&amp;T1376,通道清单!C:L,4,FALSE)))&amp;VLOOKUP(R1376&amp;"-"&amp;T1376,通道清单!C:L,4,FALSE)&amp;"_S"&amp;TEXT(P1376,"00000.00")&amp;"_E"&amp;TEXT(Q1376,"00000.00")</f>
        <v>CS26_BW013.20_UR____Y_S29794.80_E29808.00_DL____X_S18804.80_E18818.00</v>
      </c>
      <c r="D1376" s="29"/>
      <c r="E1376" s="29"/>
      <c r="F1376" s="29"/>
      <c r="G1376" s="29" t="s">
        <v>9266</v>
      </c>
      <c r="H1376" s="29">
        <f>VLOOKUP(G1376,开关状态表!B:I,7,FALSE)</f>
        <v>1</v>
      </c>
      <c r="I1376" s="29">
        <v>24.8</v>
      </c>
      <c r="J1376" s="161">
        <v>13.2</v>
      </c>
      <c r="K1376" s="29" t="s">
        <v>8732</v>
      </c>
      <c r="L1376" s="29"/>
      <c r="M1376" s="158" t="s">
        <v>8871</v>
      </c>
      <c r="N1376" s="156">
        <f t="shared" si="166"/>
        <v>29794.8</v>
      </c>
      <c r="O1376" s="156">
        <f t="shared" si="167"/>
        <v>29808</v>
      </c>
      <c r="P1376" s="156">
        <f t="shared" si="168"/>
        <v>18804.8</v>
      </c>
      <c r="Q1376" s="156">
        <f t="shared" si="169"/>
        <v>18818</v>
      </c>
      <c r="R1376" s="29" t="str">
        <f>VLOOKUP(VLOOKUP(G1376,开关状态表!B:H,2,FALSE),矩阵信息表!B:H,2,FALSE)</f>
        <v>CS26</v>
      </c>
      <c r="S1376" s="29" t="str">
        <f>VLOOKUP(G1376,开关状态表!B:H,5,FALSE)</f>
        <v>RY83R</v>
      </c>
      <c r="T1376" s="29" t="str">
        <f>VLOOKUP(G1376,开关状态表!B:H,6,FALSE)</f>
        <v>TX83L</v>
      </c>
      <c r="U1376" s="29">
        <f>VLOOKUP(R1376&amp;"-"&amp;S1376,通道清单!C:L,8,FALSE)</f>
        <v>70</v>
      </c>
      <c r="V1376" s="29">
        <f>VLOOKUP(R1376&amp;"-"&amp;S1376,通道清单!C:L,9,FALSE)</f>
        <v>29770</v>
      </c>
      <c r="W1376" s="29">
        <f>VLOOKUP(R1376&amp;"-"&amp;S1376,通道清单!C:L,10,FALSE)</f>
        <v>29840</v>
      </c>
      <c r="X1376" s="29">
        <f>VLOOKUP(R1376&amp;"-"&amp;T1376,通道清单!C:L,9,FALSE)</f>
        <v>18780</v>
      </c>
      <c r="Y1376" s="29">
        <f>VLOOKUP(R1376&amp;"-"&amp;T1376,通道清单!C:L,10,FALSE)</f>
        <v>18850</v>
      </c>
    </row>
    <row r="1377" ht="15" hidden="1" spans="1:25">
      <c r="A1377" s="29">
        <f t="shared" si="170"/>
        <v>1376</v>
      </c>
      <c r="B1377" s="29" t="str">
        <f t="shared" si="165"/>
        <v>CS26-1-18-[12][12]-OFF0-BW12</v>
      </c>
      <c r="C1377" s="29" t="str">
        <f>R1377&amp;"_BW"&amp;TEXT(O1377-N1377,"000.00")&amp;"_U"&amp;VLOOKUP(R1377&amp;"-"&amp;S1377,通道清单!C:L,5,FALSE)&amp;LEFT("_____",5-LEN(VLOOKUP(R1377&amp;"-"&amp;S1377,通道清单!C:L,4,FALSE)))&amp;VLOOKUP(R1377&amp;"-"&amp;S1377,通道清单!C:L,4,FALSE)&amp;"_S"&amp;TEXT(N1377,"00000.00")&amp;"_E"&amp;TEXT(O1377,"00000.00")&amp;"_D"&amp;VLOOKUP(R1377&amp;"-"&amp;T1377,通道清单!C:L,5,FALSE)&amp;LEFT("_____",5-LEN(VLOOKUP(R1377&amp;"-"&amp;T1377,通道清单!C:L,4,FALSE)))&amp;VLOOKUP(R1377&amp;"-"&amp;T1377,通道清单!C:L,4,FALSE)&amp;"_S"&amp;TEXT(P1377,"00000.00")&amp;"_E"&amp;TEXT(Q1377,"00000.00")</f>
        <v>CS26_BW012.00_UR____Y_S29770.00_E29782.00_DL____X_S18780.00_E18792.00</v>
      </c>
      <c r="D1377" s="29"/>
      <c r="E1377" s="29"/>
      <c r="F1377" s="29"/>
      <c r="G1377" s="29" t="s">
        <v>9266</v>
      </c>
      <c r="H1377" s="29">
        <f>VLOOKUP(G1377,开关状态表!B:I,7,FALSE)</f>
        <v>1</v>
      </c>
      <c r="I1377" s="29">
        <v>0</v>
      </c>
      <c r="J1377" s="161">
        <v>12</v>
      </c>
      <c r="K1377" s="29" t="s">
        <v>8732</v>
      </c>
      <c r="L1377" s="29"/>
      <c r="M1377" s="158" t="s">
        <v>9050</v>
      </c>
      <c r="N1377" s="156">
        <f t="shared" si="166"/>
        <v>29770</v>
      </c>
      <c r="O1377" s="156">
        <f t="shared" si="167"/>
        <v>29782</v>
      </c>
      <c r="P1377" s="156">
        <f t="shared" si="168"/>
        <v>18780</v>
      </c>
      <c r="Q1377" s="156">
        <f t="shared" si="169"/>
        <v>18792</v>
      </c>
      <c r="R1377" s="29" t="str">
        <f>VLOOKUP(VLOOKUP(G1377,开关状态表!B:H,2,FALSE),矩阵信息表!B:H,2,FALSE)</f>
        <v>CS26</v>
      </c>
      <c r="S1377" s="29" t="str">
        <f>VLOOKUP(G1377,开关状态表!B:H,5,FALSE)</f>
        <v>RY83R</v>
      </c>
      <c r="T1377" s="29" t="str">
        <f>VLOOKUP(G1377,开关状态表!B:H,6,FALSE)</f>
        <v>TX83L</v>
      </c>
      <c r="U1377" s="29">
        <f>VLOOKUP(R1377&amp;"-"&amp;S1377,通道清单!C:L,8,FALSE)</f>
        <v>70</v>
      </c>
      <c r="V1377" s="29">
        <f>VLOOKUP(R1377&amp;"-"&amp;S1377,通道清单!C:L,9,FALSE)</f>
        <v>29770</v>
      </c>
      <c r="W1377" s="29">
        <f>VLOOKUP(R1377&amp;"-"&amp;S1377,通道清单!C:L,10,FALSE)</f>
        <v>29840</v>
      </c>
      <c r="X1377" s="29">
        <f>VLOOKUP(R1377&amp;"-"&amp;T1377,通道清单!C:L,9,FALSE)</f>
        <v>18780</v>
      </c>
      <c r="Y1377" s="29">
        <f>VLOOKUP(R1377&amp;"-"&amp;T1377,通道清单!C:L,10,FALSE)</f>
        <v>18850</v>
      </c>
    </row>
    <row r="1378" ht="15" hidden="1" spans="1:25">
      <c r="A1378" s="29">
        <f t="shared" si="170"/>
        <v>1377</v>
      </c>
      <c r="B1378" s="29" t="str">
        <f t="shared" si="165"/>
        <v>CS26-1-18-[26][26]-OFF38-BW32</v>
      </c>
      <c r="C1378" s="29" t="str">
        <f>R1378&amp;"_BW"&amp;TEXT(O1378-N1378,"000.00")&amp;"_U"&amp;VLOOKUP(R1378&amp;"-"&amp;S1378,通道清单!C:L,5,FALSE)&amp;LEFT("_____",5-LEN(VLOOKUP(R1378&amp;"-"&amp;S1378,通道清单!C:L,4,FALSE)))&amp;VLOOKUP(R1378&amp;"-"&amp;S1378,通道清单!C:L,4,FALSE)&amp;"_S"&amp;TEXT(N1378,"00000.00")&amp;"_E"&amp;TEXT(O1378,"00000.00")&amp;"_D"&amp;VLOOKUP(R1378&amp;"-"&amp;T1378,通道清单!C:L,5,FALSE)&amp;LEFT("_____",5-LEN(VLOOKUP(R1378&amp;"-"&amp;T1378,通道清单!C:L,4,FALSE)))&amp;VLOOKUP(R1378&amp;"-"&amp;T1378,通道清单!C:L,4,FALSE)&amp;"_S"&amp;TEXT(P1378,"00000.00")&amp;"_E"&amp;TEXT(Q1378,"00000.00")</f>
        <v>CS26_BW032.00_UL____Y_S29648.00_E29680.00_DR____X_S17988.00_E18020.00</v>
      </c>
      <c r="D1378" s="29"/>
      <c r="E1378" s="29"/>
      <c r="F1378" s="29"/>
      <c r="G1378" s="29" t="s">
        <v>9267</v>
      </c>
      <c r="H1378" s="29">
        <f>VLOOKUP(G1378,开关状态表!B:I,7,FALSE)</f>
        <v>1</v>
      </c>
      <c r="I1378" s="29">
        <v>38</v>
      </c>
      <c r="J1378" s="161">
        <v>32</v>
      </c>
      <c r="K1378" s="29" t="s">
        <v>8732</v>
      </c>
      <c r="L1378" s="29"/>
      <c r="M1378" s="158" t="s">
        <v>8871</v>
      </c>
      <c r="N1378" s="156">
        <f t="shared" si="166"/>
        <v>29648</v>
      </c>
      <c r="O1378" s="156">
        <f t="shared" si="167"/>
        <v>29680</v>
      </c>
      <c r="P1378" s="156">
        <f t="shared" si="168"/>
        <v>17988</v>
      </c>
      <c r="Q1378" s="156">
        <f t="shared" si="169"/>
        <v>18020</v>
      </c>
      <c r="R1378" s="29" t="str">
        <f>VLOOKUP(VLOOKUP(G1378,开关状态表!B:H,2,FALSE),矩阵信息表!B:H,2,FALSE)</f>
        <v>CS26</v>
      </c>
      <c r="S1378" s="29" t="str">
        <f>VLOOKUP(G1378,开关状态表!B:H,5,FALSE)</f>
        <v>RY84L</v>
      </c>
      <c r="T1378" s="29" t="str">
        <f>VLOOKUP(G1378,开关状态表!B:H,6,FALSE)</f>
        <v>TX84R</v>
      </c>
      <c r="U1378" s="29">
        <f>VLOOKUP(R1378&amp;"-"&amp;S1378,通道清单!C:L,8,FALSE)</f>
        <v>70</v>
      </c>
      <c r="V1378" s="29">
        <f>VLOOKUP(R1378&amp;"-"&amp;S1378,通道清单!C:L,9,FALSE)</f>
        <v>29610</v>
      </c>
      <c r="W1378" s="29">
        <f>VLOOKUP(R1378&amp;"-"&amp;S1378,通道清单!C:L,10,FALSE)</f>
        <v>29680</v>
      </c>
      <c r="X1378" s="29">
        <f>VLOOKUP(R1378&amp;"-"&amp;T1378,通道清单!C:L,9,FALSE)</f>
        <v>17950</v>
      </c>
      <c r="Y1378" s="29">
        <f>VLOOKUP(R1378&amp;"-"&amp;T1378,通道清单!C:L,10,FALSE)</f>
        <v>18020</v>
      </c>
    </row>
    <row r="1379" ht="15" hidden="1" spans="1:25">
      <c r="A1379" s="29">
        <f t="shared" si="170"/>
        <v>1378</v>
      </c>
      <c r="B1379" s="29" t="str">
        <f t="shared" si="165"/>
        <v>CS26-1-18-[26][26]-OFF24.8-BW13.2</v>
      </c>
      <c r="C1379" s="29" t="str">
        <f>R1379&amp;"_BW"&amp;TEXT(O1379-N1379,"000.00")&amp;"_U"&amp;VLOOKUP(R1379&amp;"-"&amp;S1379,通道清单!C:L,5,FALSE)&amp;LEFT("_____",5-LEN(VLOOKUP(R1379&amp;"-"&amp;S1379,通道清单!C:L,4,FALSE)))&amp;VLOOKUP(R1379&amp;"-"&amp;S1379,通道清单!C:L,4,FALSE)&amp;"_S"&amp;TEXT(N1379,"00000.00")&amp;"_E"&amp;TEXT(O1379,"00000.00")&amp;"_D"&amp;VLOOKUP(R1379&amp;"-"&amp;T1379,通道清单!C:L,5,FALSE)&amp;LEFT("_____",5-LEN(VLOOKUP(R1379&amp;"-"&amp;T1379,通道清单!C:L,4,FALSE)))&amp;VLOOKUP(R1379&amp;"-"&amp;T1379,通道清单!C:L,4,FALSE)&amp;"_S"&amp;TEXT(P1379,"00000.00")&amp;"_E"&amp;TEXT(Q1379,"00000.00")</f>
        <v>CS26_BW013.20_UL____Y_S29634.80_E29648.00_DR____X_S17974.80_E17988.00</v>
      </c>
      <c r="D1379" s="29"/>
      <c r="E1379" s="29"/>
      <c r="F1379" s="29"/>
      <c r="G1379" s="29" t="s">
        <v>9267</v>
      </c>
      <c r="H1379" s="29">
        <f>VLOOKUP(G1379,开关状态表!B:I,7,FALSE)</f>
        <v>1</v>
      </c>
      <c r="I1379" s="29">
        <v>24.8</v>
      </c>
      <c r="J1379" s="161">
        <v>13.2</v>
      </c>
      <c r="K1379" s="29" t="s">
        <v>8732</v>
      </c>
      <c r="L1379" s="29"/>
      <c r="M1379" s="158" t="s">
        <v>8871</v>
      </c>
      <c r="N1379" s="156">
        <f t="shared" si="166"/>
        <v>29634.8</v>
      </c>
      <c r="O1379" s="156">
        <f t="shared" si="167"/>
        <v>29648</v>
      </c>
      <c r="P1379" s="156">
        <f t="shared" si="168"/>
        <v>17974.8</v>
      </c>
      <c r="Q1379" s="156">
        <f t="shared" si="169"/>
        <v>17988</v>
      </c>
      <c r="R1379" s="29" t="str">
        <f>VLOOKUP(VLOOKUP(G1379,开关状态表!B:H,2,FALSE),矩阵信息表!B:H,2,FALSE)</f>
        <v>CS26</v>
      </c>
      <c r="S1379" s="29" t="str">
        <f>VLOOKUP(G1379,开关状态表!B:H,5,FALSE)</f>
        <v>RY84L</v>
      </c>
      <c r="T1379" s="29" t="str">
        <f>VLOOKUP(G1379,开关状态表!B:H,6,FALSE)</f>
        <v>TX84R</v>
      </c>
      <c r="U1379" s="29">
        <f>VLOOKUP(R1379&amp;"-"&amp;S1379,通道清单!C:L,8,FALSE)</f>
        <v>70</v>
      </c>
      <c r="V1379" s="29">
        <f>VLOOKUP(R1379&amp;"-"&amp;S1379,通道清单!C:L,9,FALSE)</f>
        <v>29610</v>
      </c>
      <c r="W1379" s="29">
        <f>VLOOKUP(R1379&amp;"-"&amp;S1379,通道清单!C:L,10,FALSE)</f>
        <v>29680</v>
      </c>
      <c r="X1379" s="29">
        <f>VLOOKUP(R1379&amp;"-"&amp;T1379,通道清单!C:L,9,FALSE)</f>
        <v>17950</v>
      </c>
      <c r="Y1379" s="29">
        <f>VLOOKUP(R1379&amp;"-"&amp;T1379,通道清单!C:L,10,FALSE)</f>
        <v>18020</v>
      </c>
    </row>
    <row r="1380" ht="15" hidden="1" spans="1:25">
      <c r="A1380" s="29">
        <f t="shared" si="170"/>
        <v>1379</v>
      </c>
      <c r="B1380" s="29" t="str">
        <f t="shared" si="165"/>
        <v>CS26-1-18-[26][26]-OFF0-BW12</v>
      </c>
      <c r="C1380" s="29" t="str">
        <f>R1380&amp;"_BW"&amp;TEXT(O1380-N1380,"000.00")&amp;"_U"&amp;VLOOKUP(R1380&amp;"-"&amp;S1380,通道清单!C:L,5,FALSE)&amp;LEFT("_____",5-LEN(VLOOKUP(R1380&amp;"-"&amp;S1380,通道清单!C:L,4,FALSE)))&amp;VLOOKUP(R1380&amp;"-"&amp;S1380,通道清单!C:L,4,FALSE)&amp;"_S"&amp;TEXT(N1380,"00000.00")&amp;"_E"&amp;TEXT(O1380,"00000.00")&amp;"_D"&amp;VLOOKUP(R1380&amp;"-"&amp;T1380,通道清单!C:L,5,FALSE)&amp;LEFT("_____",5-LEN(VLOOKUP(R1380&amp;"-"&amp;T1380,通道清单!C:L,4,FALSE)))&amp;VLOOKUP(R1380&amp;"-"&amp;T1380,通道清单!C:L,4,FALSE)&amp;"_S"&amp;TEXT(P1380,"00000.00")&amp;"_E"&amp;TEXT(Q1380,"00000.00")</f>
        <v>CS26_BW012.00_UL____Y_S29610.00_E29622.00_DR____X_S17950.00_E17962.00</v>
      </c>
      <c r="D1380" s="29"/>
      <c r="E1380" s="29"/>
      <c r="F1380" s="29"/>
      <c r="G1380" s="29" t="s">
        <v>9267</v>
      </c>
      <c r="H1380" s="29">
        <f>VLOOKUP(G1380,开关状态表!B:I,7,FALSE)</f>
        <v>1</v>
      </c>
      <c r="I1380" s="29">
        <v>0</v>
      </c>
      <c r="J1380" s="161">
        <v>12</v>
      </c>
      <c r="K1380" s="29" t="s">
        <v>8732</v>
      </c>
      <c r="L1380" s="29"/>
      <c r="M1380" s="158" t="s">
        <v>9050</v>
      </c>
      <c r="N1380" s="156">
        <f t="shared" si="166"/>
        <v>29610</v>
      </c>
      <c r="O1380" s="156">
        <f t="shared" si="167"/>
        <v>29622</v>
      </c>
      <c r="P1380" s="156">
        <f t="shared" si="168"/>
        <v>17950</v>
      </c>
      <c r="Q1380" s="156">
        <f t="shared" si="169"/>
        <v>17962</v>
      </c>
      <c r="R1380" s="29" t="str">
        <f>VLOOKUP(VLOOKUP(G1380,开关状态表!B:H,2,FALSE),矩阵信息表!B:H,2,FALSE)</f>
        <v>CS26</v>
      </c>
      <c r="S1380" s="29" t="str">
        <f>VLOOKUP(G1380,开关状态表!B:H,5,FALSE)</f>
        <v>RY84L</v>
      </c>
      <c r="T1380" s="29" t="str">
        <f>VLOOKUP(G1380,开关状态表!B:H,6,FALSE)</f>
        <v>TX84R</v>
      </c>
      <c r="U1380" s="29">
        <f>VLOOKUP(R1380&amp;"-"&amp;S1380,通道清单!C:L,8,FALSE)</f>
        <v>70</v>
      </c>
      <c r="V1380" s="29">
        <f>VLOOKUP(R1380&amp;"-"&amp;S1380,通道清单!C:L,9,FALSE)</f>
        <v>29610</v>
      </c>
      <c r="W1380" s="29">
        <f>VLOOKUP(R1380&amp;"-"&amp;S1380,通道清单!C:L,10,FALSE)</f>
        <v>29680</v>
      </c>
      <c r="X1380" s="29">
        <f>VLOOKUP(R1380&amp;"-"&amp;T1380,通道清单!C:L,9,FALSE)</f>
        <v>17950</v>
      </c>
      <c r="Y1380" s="29">
        <f>VLOOKUP(R1380&amp;"-"&amp;T1380,通道清单!C:L,10,FALSE)</f>
        <v>18020</v>
      </c>
    </row>
    <row r="1381" ht="15" hidden="1" spans="1:25">
      <c r="A1381" s="29">
        <f t="shared" si="170"/>
        <v>1380</v>
      </c>
      <c r="B1381" s="29" t="str">
        <f t="shared" si="165"/>
        <v>CS26-1-18-[27][27]-OFF38-BW32</v>
      </c>
      <c r="C1381" s="29" t="str">
        <f>R1381&amp;"_BW"&amp;TEXT(O1381-N1381,"000.00")&amp;"_U"&amp;VLOOKUP(R1381&amp;"-"&amp;S1381,通道清单!C:L,5,FALSE)&amp;LEFT("_____",5-LEN(VLOOKUP(R1381&amp;"-"&amp;S1381,通道清单!C:L,4,FALSE)))&amp;VLOOKUP(R1381&amp;"-"&amp;S1381,通道清单!C:L,4,FALSE)&amp;"_S"&amp;TEXT(N1381,"00000.00")&amp;"_E"&amp;TEXT(O1381,"00000.00")&amp;"_D"&amp;VLOOKUP(R1381&amp;"-"&amp;T1381,通道清单!C:L,5,FALSE)&amp;LEFT("_____",5-LEN(VLOOKUP(R1381&amp;"-"&amp;T1381,通道清单!C:L,4,FALSE)))&amp;VLOOKUP(R1381&amp;"-"&amp;T1381,通道清单!C:L,4,FALSE)&amp;"_S"&amp;TEXT(P1381,"00000.00")&amp;"_E"&amp;TEXT(Q1381,"00000.00")</f>
        <v>CS26_BW032.00_UL____Y_S29568.00_E29600.00_DR____X_S18578.00_E18610.00</v>
      </c>
      <c r="D1381" s="29"/>
      <c r="E1381" s="29"/>
      <c r="F1381" s="29"/>
      <c r="G1381" s="29" t="s">
        <v>9268</v>
      </c>
      <c r="H1381" s="29">
        <f>VLOOKUP(G1381,开关状态表!B:I,7,FALSE)</f>
        <v>1</v>
      </c>
      <c r="I1381" s="29">
        <v>38</v>
      </c>
      <c r="J1381" s="161">
        <v>32</v>
      </c>
      <c r="K1381" s="29" t="s">
        <v>8732</v>
      </c>
      <c r="L1381" s="29"/>
      <c r="M1381" s="158" t="s">
        <v>8871</v>
      </c>
      <c r="N1381" s="156">
        <f t="shared" si="166"/>
        <v>29568</v>
      </c>
      <c r="O1381" s="156">
        <f t="shared" si="167"/>
        <v>29600</v>
      </c>
      <c r="P1381" s="156">
        <f t="shared" si="168"/>
        <v>18578</v>
      </c>
      <c r="Q1381" s="156">
        <f t="shared" si="169"/>
        <v>18610</v>
      </c>
      <c r="R1381" s="29" t="str">
        <f>VLOOKUP(VLOOKUP(G1381,开关状态表!B:H,2,FALSE),矩阵信息表!B:H,2,FALSE)</f>
        <v>CS26</v>
      </c>
      <c r="S1381" s="29" t="str">
        <f>VLOOKUP(G1381,开关状态表!B:H,5,FALSE)</f>
        <v>RY85L</v>
      </c>
      <c r="T1381" s="29" t="str">
        <f>VLOOKUP(G1381,开关状态表!B:H,6,FALSE)</f>
        <v>TX85R</v>
      </c>
      <c r="U1381" s="29">
        <f>VLOOKUP(R1381&amp;"-"&amp;S1381,通道清单!C:L,8,FALSE)</f>
        <v>70</v>
      </c>
      <c r="V1381" s="29">
        <f>VLOOKUP(R1381&amp;"-"&amp;S1381,通道清单!C:L,9,FALSE)</f>
        <v>29530</v>
      </c>
      <c r="W1381" s="29">
        <f>VLOOKUP(R1381&amp;"-"&amp;S1381,通道清单!C:L,10,FALSE)</f>
        <v>29600</v>
      </c>
      <c r="X1381" s="29">
        <f>VLOOKUP(R1381&amp;"-"&amp;T1381,通道清单!C:L,9,FALSE)</f>
        <v>18540</v>
      </c>
      <c r="Y1381" s="29">
        <f>VLOOKUP(R1381&amp;"-"&amp;T1381,通道清单!C:L,10,FALSE)</f>
        <v>18610</v>
      </c>
    </row>
    <row r="1382" ht="15" hidden="1" spans="1:25">
      <c r="A1382" s="29">
        <f t="shared" si="170"/>
        <v>1381</v>
      </c>
      <c r="B1382" s="29" t="str">
        <f t="shared" si="165"/>
        <v>CS26-1-18-[27][27]-OFF24.8-BW13.2</v>
      </c>
      <c r="C1382" s="29" t="str">
        <f>R1382&amp;"_BW"&amp;TEXT(O1382-N1382,"000.00")&amp;"_U"&amp;VLOOKUP(R1382&amp;"-"&amp;S1382,通道清单!C:L,5,FALSE)&amp;LEFT("_____",5-LEN(VLOOKUP(R1382&amp;"-"&amp;S1382,通道清单!C:L,4,FALSE)))&amp;VLOOKUP(R1382&amp;"-"&amp;S1382,通道清单!C:L,4,FALSE)&amp;"_S"&amp;TEXT(N1382,"00000.00")&amp;"_E"&amp;TEXT(O1382,"00000.00")&amp;"_D"&amp;VLOOKUP(R1382&amp;"-"&amp;T1382,通道清单!C:L,5,FALSE)&amp;LEFT("_____",5-LEN(VLOOKUP(R1382&amp;"-"&amp;T1382,通道清单!C:L,4,FALSE)))&amp;VLOOKUP(R1382&amp;"-"&amp;T1382,通道清单!C:L,4,FALSE)&amp;"_S"&amp;TEXT(P1382,"00000.00")&amp;"_E"&amp;TEXT(Q1382,"00000.00")</f>
        <v>CS26_BW013.20_UL____Y_S29554.80_E29568.00_DR____X_S18564.80_E18578.00</v>
      </c>
      <c r="D1382" s="29"/>
      <c r="E1382" s="29"/>
      <c r="F1382" s="29"/>
      <c r="G1382" s="29" t="s">
        <v>9268</v>
      </c>
      <c r="H1382" s="29">
        <f>VLOOKUP(G1382,开关状态表!B:I,7,FALSE)</f>
        <v>1</v>
      </c>
      <c r="I1382" s="29">
        <v>24.8</v>
      </c>
      <c r="J1382" s="161">
        <v>13.2</v>
      </c>
      <c r="K1382" s="29" t="s">
        <v>8732</v>
      </c>
      <c r="L1382" s="29"/>
      <c r="M1382" s="158" t="s">
        <v>8871</v>
      </c>
      <c r="N1382" s="156">
        <f t="shared" si="166"/>
        <v>29554.8</v>
      </c>
      <c r="O1382" s="156">
        <f t="shared" si="167"/>
        <v>29568</v>
      </c>
      <c r="P1382" s="156">
        <f t="shared" si="168"/>
        <v>18564.8</v>
      </c>
      <c r="Q1382" s="156">
        <f t="shared" si="169"/>
        <v>18578</v>
      </c>
      <c r="R1382" s="29" t="str">
        <f>VLOOKUP(VLOOKUP(G1382,开关状态表!B:H,2,FALSE),矩阵信息表!B:H,2,FALSE)</f>
        <v>CS26</v>
      </c>
      <c r="S1382" s="29" t="str">
        <f>VLOOKUP(G1382,开关状态表!B:H,5,FALSE)</f>
        <v>RY85L</v>
      </c>
      <c r="T1382" s="29" t="str">
        <f>VLOOKUP(G1382,开关状态表!B:H,6,FALSE)</f>
        <v>TX85R</v>
      </c>
      <c r="U1382" s="29">
        <f>VLOOKUP(R1382&amp;"-"&amp;S1382,通道清单!C:L,8,FALSE)</f>
        <v>70</v>
      </c>
      <c r="V1382" s="29">
        <f>VLOOKUP(R1382&amp;"-"&amp;S1382,通道清单!C:L,9,FALSE)</f>
        <v>29530</v>
      </c>
      <c r="W1382" s="29">
        <f>VLOOKUP(R1382&amp;"-"&amp;S1382,通道清单!C:L,10,FALSE)</f>
        <v>29600</v>
      </c>
      <c r="X1382" s="29">
        <f>VLOOKUP(R1382&amp;"-"&amp;T1382,通道清单!C:L,9,FALSE)</f>
        <v>18540</v>
      </c>
      <c r="Y1382" s="29">
        <f>VLOOKUP(R1382&amp;"-"&amp;T1382,通道清单!C:L,10,FALSE)</f>
        <v>18610</v>
      </c>
    </row>
    <row r="1383" ht="15" hidden="1" spans="1:25">
      <c r="A1383" s="29">
        <f t="shared" si="170"/>
        <v>1382</v>
      </c>
      <c r="B1383" s="29" t="str">
        <f t="shared" si="165"/>
        <v>CS26-1-18-[27][27]-OFF0-BW12</v>
      </c>
      <c r="C1383" s="29" t="str">
        <f>R1383&amp;"_BW"&amp;TEXT(O1383-N1383,"000.00")&amp;"_U"&amp;VLOOKUP(R1383&amp;"-"&amp;S1383,通道清单!C:L,5,FALSE)&amp;LEFT("_____",5-LEN(VLOOKUP(R1383&amp;"-"&amp;S1383,通道清单!C:L,4,FALSE)))&amp;VLOOKUP(R1383&amp;"-"&amp;S1383,通道清单!C:L,4,FALSE)&amp;"_S"&amp;TEXT(N1383,"00000.00")&amp;"_E"&amp;TEXT(O1383,"00000.00")&amp;"_D"&amp;VLOOKUP(R1383&amp;"-"&amp;T1383,通道清单!C:L,5,FALSE)&amp;LEFT("_____",5-LEN(VLOOKUP(R1383&amp;"-"&amp;T1383,通道清单!C:L,4,FALSE)))&amp;VLOOKUP(R1383&amp;"-"&amp;T1383,通道清单!C:L,4,FALSE)&amp;"_S"&amp;TEXT(P1383,"00000.00")&amp;"_E"&amp;TEXT(Q1383,"00000.00")</f>
        <v>CS26_BW012.00_UL____Y_S29530.00_E29542.00_DR____X_S18540.00_E18552.00</v>
      </c>
      <c r="D1383" s="29"/>
      <c r="E1383" s="29"/>
      <c r="F1383" s="29"/>
      <c r="G1383" s="29" t="s">
        <v>9268</v>
      </c>
      <c r="H1383" s="29">
        <f>VLOOKUP(G1383,开关状态表!B:I,7,FALSE)</f>
        <v>1</v>
      </c>
      <c r="I1383" s="29">
        <v>0</v>
      </c>
      <c r="J1383" s="161">
        <v>12</v>
      </c>
      <c r="K1383" s="29" t="s">
        <v>8732</v>
      </c>
      <c r="L1383" s="29"/>
      <c r="M1383" s="158" t="s">
        <v>9050</v>
      </c>
      <c r="N1383" s="156">
        <f t="shared" si="166"/>
        <v>29530</v>
      </c>
      <c r="O1383" s="156">
        <f t="shared" si="167"/>
        <v>29542</v>
      </c>
      <c r="P1383" s="156">
        <f t="shared" si="168"/>
        <v>18540</v>
      </c>
      <c r="Q1383" s="156">
        <f t="shared" si="169"/>
        <v>18552</v>
      </c>
      <c r="R1383" s="29" t="str">
        <f>VLOOKUP(VLOOKUP(G1383,开关状态表!B:H,2,FALSE),矩阵信息表!B:H,2,FALSE)</f>
        <v>CS26</v>
      </c>
      <c r="S1383" s="29" t="str">
        <f>VLOOKUP(G1383,开关状态表!B:H,5,FALSE)</f>
        <v>RY85L</v>
      </c>
      <c r="T1383" s="29" t="str">
        <f>VLOOKUP(G1383,开关状态表!B:H,6,FALSE)</f>
        <v>TX85R</v>
      </c>
      <c r="U1383" s="29">
        <f>VLOOKUP(R1383&amp;"-"&amp;S1383,通道清单!C:L,8,FALSE)</f>
        <v>70</v>
      </c>
      <c r="V1383" s="29">
        <f>VLOOKUP(R1383&amp;"-"&amp;S1383,通道清单!C:L,9,FALSE)</f>
        <v>29530</v>
      </c>
      <c r="W1383" s="29">
        <f>VLOOKUP(R1383&amp;"-"&amp;S1383,通道清单!C:L,10,FALSE)</f>
        <v>29600</v>
      </c>
      <c r="X1383" s="29">
        <f>VLOOKUP(R1383&amp;"-"&amp;T1383,通道清单!C:L,9,FALSE)</f>
        <v>18540</v>
      </c>
      <c r="Y1383" s="29">
        <f>VLOOKUP(R1383&amp;"-"&amp;T1383,通道清单!C:L,10,FALSE)</f>
        <v>18610</v>
      </c>
    </row>
    <row r="1384" ht="15" hidden="1" spans="1:25">
      <c r="A1384" s="29">
        <f t="shared" si="170"/>
        <v>1383</v>
      </c>
      <c r="B1384" s="29" t="str">
        <f t="shared" si="165"/>
        <v>CS26-1-18-[28][28]-OFF38-BW32</v>
      </c>
      <c r="C1384" s="29" t="str">
        <f>R1384&amp;"_BW"&amp;TEXT(O1384-N1384,"000.00")&amp;"_U"&amp;VLOOKUP(R1384&amp;"-"&amp;S1384,通道清单!C:L,5,FALSE)&amp;LEFT("_____",5-LEN(VLOOKUP(R1384&amp;"-"&amp;S1384,通道清单!C:L,4,FALSE)))&amp;VLOOKUP(R1384&amp;"-"&amp;S1384,通道清单!C:L,4,FALSE)&amp;"_S"&amp;TEXT(N1384,"00000.00")&amp;"_E"&amp;TEXT(O1384,"00000.00")&amp;"_D"&amp;VLOOKUP(R1384&amp;"-"&amp;T1384,通道清单!C:L,5,FALSE)&amp;LEFT("_____",5-LEN(VLOOKUP(R1384&amp;"-"&amp;T1384,通道清单!C:L,4,FALSE)))&amp;VLOOKUP(R1384&amp;"-"&amp;T1384,通道清单!C:L,4,FALSE)&amp;"_S"&amp;TEXT(P1384,"00000.00")&amp;"_E"&amp;TEXT(Q1384,"00000.00")</f>
        <v>CS26_BW032.00_UL____Y_S29648.00_E29680.00_DR____X_S18658.00_E18690.00</v>
      </c>
      <c r="D1384" s="29"/>
      <c r="E1384" s="29"/>
      <c r="F1384" s="29"/>
      <c r="G1384" s="29" t="s">
        <v>9269</v>
      </c>
      <c r="H1384" s="29">
        <f>VLOOKUP(G1384,开关状态表!B:I,7,FALSE)</f>
        <v>1</v>
      </c>
      <c r="I1384" s="29">
        <v>38</v>
      </c>
      <c r="J1384" s="161">
        <v>32</v>
      </c>
      <c r="K1384" s="29" t="s">
        <v>8732</v>
      </c>
      <c r="L1384" s="29"/>
      <c r="M1384" s="158" t="s">
        <v>8871</v>
      </c>
      <c r="N1384" s="156">
        <f t="shared" si="166"/>
        <v>29648</v>
      </c>
      <c r="O1384" s="156">
        <f t="shared" si="167"/>
        <v>29680</v>
      </c>
      <c r="P1384" s="156">
        <f t="shared" si="168"/>
        <v>18658</v>
      </c>
      <c r="Q1384" s="156">
        <f t="shared" si="169"/>
        <v>18690</v>
      </c>
      <c r="R1384" s="29" t="str">
        <f>VLOOKUP(VLOOKUP(G1384,开关状态表!B:H,2,FALSE),矩阵信息表!B:H,2,FALSE)</f>
        <v>CS26</v>
      </c>
      <c r="S1384" s="29" t="str">
        <f>VLOOKUP(G1384,开关状态表!B:H,5,FALSE)</f>
        <v>RY86L</v>
      </c>
      <c r="T1384" s="29" t="str">
        <f>VLOOKUP(G1384,开关状态表!B:H,6,FALSE)</f>
        <v>TX86R</v>
      </c>
      <c r="U1384" s="29">
        <f>VLOOKUP(R1384&amp;"-"&amp;S1384,通道清单!C:L,8,FALSE)</f>
        <v>70</v>
      </c>
      <c r="V1384" s="29">
        <f>VLOOKUP(R1384&amp;"-"&amp;S1384,通道清单!C:L,9,FALSE)</f>
        <v>29610</v>
      </c>
      <c r="W1384" s="29">
        <f>VLOOKUP(R1384&amp;"-"&amp;S1384,通道清单!C:L,10,FALSE)</f>
        <v>29680</v>
      </c>
      <c r="X1384" s="29">
        <f>VLOOKUP(R1384&amp;"-"&amp;T1384,通道清单!C:L,9,FALSE)</f>
        <v>18620</v>
      </c>
      <c r="Y1384" s="29">
        <f>VLOOKUP(R1384&amp;"-"&amp;T1384,通道清单!C:L,10,FALSE)</f>
        <v>18690</v>
      </c>
    </row>
    <row r="1385" ht="15" hidden="1" spans="1:25">
      <c r="A1385" s="29">
        <f t="shared" si="170"/>
        <v>1384</v>
      </c>
      <c r="B1385" s="29" t="str">
        <f t="shared" si="165"/>
        <v>CS26-1-18-[28][28]-OFF24.8-BW13.2</v>
      </c>
      <c r="C1385" s="29" t="str">
        <f>R1385&amp;"_BW"&amp;TEXT(O1385-N1385,"000.00")&amp;"_U"&amp;VLOOKUP(R1385&amp;"-"&amp;S1385,通道清单!C:L,5,FALSE)&amp;LEFT("_____",5-LEN(VLOOKUP(R1385&amp;"-"&amp;S1385,通道清单!C:L,4,FALSE)))&amp;VLOOKUP(R1385&amp;"-"&amp;S1385,通道清单!C:L,4,FALSE)&amp;"_S"&amp;TEXT(N1385,"00000.00")&amp;"_E"&amp;TEXT(O1385,"00000.00")&amp;"_D"&amp;VLOOKUP(R1385&amp;"-"&amp;T1385,通道清单!C:L,5,FALSE)&amp;LEFT("_____",5-LEN(VLOOKUP(R1385&amp;"-"&amp;T1385,通道清单!C:L,4,FALSE)))&amp;VLOOKUP(R1385&amp;"-"&amp;T1385,通道清单!C:L,4,FALSE)&amp;"_S"&amp;TEXT(P1385,"00000.00")&amp;"_E"&amp;TEXT(Q1385,"00000.00")</f>
        <v>CS26_BW013.20_UL____Y_S29634.80_E29648.00_DR____X_S18644.80_E18658.00</v>
      </c>
      <c r="D1385" s="29"/>
      <c r="E1385" s="29"/>
      <c r="F1385" s="29"/>
      <c r="G1385" s="29" t="s">
        <v>9269</v>
      </c>
      <c r="H1385" s="29">
        <f>VLOOKUP(G1385,开关状态表!B:I,7,FALSE)</f>
        <v>1</v>
      </c>
      <c r="I1385" s="29">
        <v>24.8</v>
      </c>
      <c r="J1385" s="161">
        <v>13.2</v>
      </c>
      <c r="K1385" s="29" t="s">
        <v>8732</v>
      </c>
      <c r="L1385" s="29"/>
      <c r="M1385" s="158" t="s">
        <v>8871</v>
      </c>
      <c r="N1385" s="156">
        <f t="shared" si="166"/>
        <v>29634.8</v>
      </c>
      <c r="O1385" s="156">
        <f t="shared" si="167"/>
        <v>29648</v>
      </c>
      <c r="P1385" s="156">
        <f t="shared" si="168"/>
        <v>18644.8</v>
      </c>
      <c r="Q1385" s="156">
        <f t="shared" si="169"/>
        <v>18658</v>
      </c>
      <c r="R1385" s="29" t="str">
        <f>VLOOKUP(VLOOKUP(G1385,开关状态表!B:H,2,FALSE),矩阵信息表!B:H,2,FALSE)</f>
        <v>CS26</v>
      </c>
      <c r="S1385" s="29" t="str">
        <f>VLOOKUP(G1385,开关状态表!B:H,5,FALSE)</f>
        <v>RY86L</v>
      </c>
      <c r="T1385" s="29" t="str">
        <f>VLOOKUP(G1385,开关状态表!B:H,6,FALSE)</f>
        <v>TX86R</v>
      </c>
      <c r="U1385" s="29">
        <f>VLOOKUP(R1385&amp;"-"&amp;S1385,通道清单!C:L,8,FALSE)</f>
        <v>70</v>
      </c>
      <c r="V1385" s="29">
        <f>VLOOKUP(R1385&amp;"-"&amp;S1385,通道清单!C:L,9,FALSE)</f>
        <v>29610</v>
      </c>
      <c r="W1385" s="29">
        <f>VLOOKUP(R1385&amp;"-"&amp;S1385,通道清单!C:L,10,FALSE)</f>
        <v>29680</v>
      </c>
      <c r="X1385" s="29">
        <f>VLOOKUP(R1385&amp;"-"&amp;T1385,通道清单!C:L,9,FALSE)</f>
        <v>18620</v>
      </c>
      <c r="Y1385" s="29">
        <f>VLOOKUP(R1385&amp;"-"&amp;T1385,通道清单!C:L,10,FALSE)</f>
        <v>18690</v>
      </c>
    </row>
    <row r="1386" ht="15" hidden="1" spans="1:25">
      <c r="A1386" s="29">
        <f t="shared" si="170"/>
        <v>1385</v>
      </c>
      <c r="B1386" s="29" t="str">
        <f t="shared" si="165"/>
        <v>CS26-1-18-[28][28]-OFF0-BW12</v>
      </c>
      <c r="C1386" s="29" t="str">
        <f>R1386&amp;"_BW"&amp;TEXT(O1386-N1386,"000.00")&amp;"_U"&amp;VLOOKUP(R1386&amp;"-"&amp;S1386,通道清单!C:L,5,FALSE)&amp;LEFT("_____",5-LEN(VLOOKUP(R1386&amp;"-"&amp;S1386,通道清单!C:L,4,FALSE)))&amp;VLOOKUP(R1386&amp;"-"&amp;S1386,通道清单!C:L,4,FALSE)&amp;"_S"&amp;TEXT(N1386,"00000.00")&amp;"_E"&amp;TEXT(O1386,"00000.00")&amp;"_D"&amp;VLOOKUP(R1386&amp;"-"&amp;T1386,通道清单!C:L,5,FALSE)&amp;LEFT("_____",5-LEN(VLOOKUP(R1386&amp;"-"&amp;T1386,通道清单!C:L,4,FALSE)))&amp;VLOOKUP(R1386&amp;"-"&amp;T1386,通道清单!C:L,4,FALSE)&amp;"_S"&amp;TEXT(P1386,"00000.00")&amp;"_E"&amp;TEXT(Q1386,"00000.00")</f>
        <v>CS26_BW012.00_UL____Y_S29610.00_E29622.00_DR____X_S18620.00_E18632.00</v>
      </c>
      <c r="D1386" s="29"/>
      <c r="E1386" s="29"/>
      <c r="F1386" s="29"/>
      <c r="G1386" s="29" t="s">
        <v>9269</v>
      </c>
      <c r="H1386" s="29">
        <f>VLOOKUP(G1386,开关状态表!B:I,7,FALSE)</f>
        <v>1</v>
      </c>
      <c r="I1386" s="29">
        <v>0</v>
      </c>
      <c r="J1386" s="161">
        <v>12</v>
      </c>
      <c r="K1386" s="29" t="s">
        <v>8732</v>
      </c>
      <c r="L1386" s="29"/>
      <c r="M1386" s="158" t="s">
        <v>9050</v>
      </c>
      <c r="N1386" s="156">
        <f t="shared" si="166"/>
        <v>29610</v>
      </c>
      <c r="O1386" s="156">
        <f t="shared" si="167"/>
        <v>29622</v>
      </c>
      <c r="P1386" s="156">
        <f t="shared" si="168"/>
        <v>18620</v>
      </c>
      <c r="Q1386" s="156">
        <f t="shared" si="169"/>
        <v>18632</v>
      </c>
      <c r="R1386" s="29" t="str">
        <f>VLOOKUP(VLOOKUP(G1386,开关状态表!B:H,2,FALSE),矩阵信息表!B:H,2,FALSE)</f>
        <v>CS26</v>
      </c>
      <c r="S1386" s="29" t="str">
        <f>VLOOKUP(G1386,开关状态表!B:H,5,FALSE)</f>
        <v>RY86L</v>
      </c>
      <c r="T1386" s="29" t="str">
        <f>VLOOKUP(G1386,开关状态表!B:H,6,FALSE)</f>
        <v>TX86R</v>
      </c>
      <c r="U1386" s="29">
        <f>VLOOKUP(R1386&amp;"-"&amp;S1386,通道清单!C:L,8,FALSE)</f>
        <v>70</v>
      </c>
      <c r="V1386" s="29">
        <f>VLOOKUP(R1386&amp;"-"&amp;S1386,通道清单!C:L,9,FALSE)</f>
        <v>29610</v>
      </c>
      <c r="W1386" s="29">
        <f>VLOOKUP(R1386&amp;"-"&amp;S1386,通道清单!C:L,10,FALSE)</f>
        <v>29680</v>
      </c>
      <c r="X1386" s="29">
        <f>VLOOKUP(R1386&amp;"-"&amp;T1386,通道清单!C:L,9,FALSE)</f>
        <v>18620</v>
      </c>
      <c r="Y1386" s="29">
        <f>VLOOKUP(R1386&amp;"-"&amp;T1386,通道清单!C:L,10,FALSE)</f>
        <v>18690</v>
      </c>
    </row>
    <row r="1387" ht="15" hidden="1" spans="1:25">
      <c r="A1387" s="29">
        <f t="shared" si="170"/>
        <v>1386</v>
      </c>
      <c r="B1387" s="29" t="str">
        <f t="shared" si="165"/>
        <v>CS26-1-18-[13][13]-OFF66-BW4</v>
      </c>
      <c r="C1387" s="29" t="str">
        <f>R1387&amp;"_BW"&amp;TEXT(O1387-N1387,"000.00")&amp;"_U"&amp;VLOOKUP(R1387&amp;"-"&amp;S1387,通道清单!C:L,5,FALSE)&amp;LEFT("_____",5-LEN(VLOOKUP(R1387&amp;"-"&amp;S1387,通道清单!C:L,4,FALSE)))&amp;VLOOKUP(R1387&amp;"-"&amp;S1387,通道清单!C:L,4,FALSE)&amp;"_S"&amp;TEXT(N1387,"00000.00")&amp;"_E"&amp;TEXT(O1387,"00000.00")&amp;"_D"&amp;VLOOKUP(R1387&amp;"-"&amp;T1387,通道清单!C:L,5,FALSE)&amp;LEFT("_____",5-LEN(VLOOKUP(R1387&amp;"-"&amp;T1387,通道清单!C:L,4,FALSE)))&amp;VLOOKUP(R1387&amp;"-"&amp;T1387,通道清单!C:L,4,FALSE)&amp;"_S"&amp;TEXT(P1387,"00000.00")&amp;"_E"&amp;TEXT(Q1387,"00000.00")</f>
        <v>CS26_BW004.00_UR____Y_S29756.00_E29760.00_DL____X_S18766.00_E18770.00</v>
      </c>
      <c r="D1387" s="29"/>
      <c r="E1387" s="29"/>
      <c r="F1387" s="29"/>
      <c r="G1387" s="29" t="s">
        <v>9270</v>
      </c>
      <c r="H1387" s="29">
        <f>VLOOKUP(G1387,开关状态表!B:I,7,FALSE)</f>
        <v>1</v>
      </c>
      <c r="I1387" s="29">
        <v>66</v>
      </c>
      <c r="J1387" s="161">
        <v>4</v>
      </c>
      <c r="K1387" s="29" t="s">
        <v>8732</v>
      </c>
      <c r="L1387" s="29"/>
      <c r="M1387" s="158" t="s">
        <v>8871</v>
      </c>
      <c r="N1387" s="156">
        <f t="shared" si="166"/>
        <v>29756</v>
      </c>
      <c r="O1387" s="156">
        <f t="shared" si="167"/>
        <v>29760</v>
      </c>
      <c r="P1387" s="156">
        <f t="shared" si="168"/>
        <v>18766</v>
      </c>
      <c r="Q1387" s="156">
        <f t="shared" si="169"/>
        <v>18770</v>
      </c>
      <c r="R1387" s="29" t="str">
        <f>VLOOKUP(VLOOKUP(G1387,开关状态表!B:H,2,FALSE),矩阵信息表!B:H,2,FALSE)</f>
        <v>CS26</v>
      </c>
      <c r="S1387" s="29" t="str">
        <f>VLOOKUP(G1387,开关状态表!B:H,5,FALSE)</f>
        <v>RY87R</v>
      </c>
      <c r="T1387" s="29" t="str">
        <f>VLOOKUP(G1387,开关状态表!B:H,6,FALSE)</f>
        <v>TX87L</v>
      </c>
      <c r="U1387" s="29">
        <f>VLOOKUP(R1387&amp;"-"&amp;S1387,通道清单!C:L,8,FALSE)</f>
        <v>70</v>
      </c>
      <c r="V1387" s="29">
        <f>VLOOKUP(R1387&amp;"-"&amp;S1387,通道清单!C:L,9,FALSE)</f>
        <v>29690</v>
      </c>
      <c r="W1387" s="29">
        <f>VLOOKUP(R1387&amp;"-"&amp;S1387,通道清单!C:L,10,FALSE)</f>
        <v>29760</v>
      </c>
      <c r="X1387" s="29">
        <f>VLOOKUP(R1387&amp;"-"&amp;T1387,通道清单!C:L,9,FALSE)</f>
        <v>18700</v>
      </c>
      <c r="Y1387" s="29">
        <f>VLOOKUP(R1387&amp;"-"&amp;T1387,通道清单!C:L,10,FALSE)</f>
        <v>18770</v>
      </c>
    </row>
    <row r="1388" ht="15" hidden="1" spans="1:25">
      <c r="A1388" s="29">
        <f t="shared" si="170"/>
        <v>1387</v>
      </c>
      <c r="B1388" s="29" t="str">
        <f t="shared" si="165"/>
        <v>CS26-1-18-[13][13]-OFF52.8-BW13.2</v>
      </c>
      <c r="C1388" s="29" t="str">
        <f>R1388&amp;"_BW"&amp;TEXT(O1388-N1388,"000.00")&amp;"_U"&amp;VLOOKUP(R1388&amp;"-"&amp;S1388,通道清单!C:L,5,FALSE)&amp;LEFT("_____",5-LEN(VLOOKUP(R1388&amp;"-"&amp;S1388,通道清单!C:L,4,FALSE)))&amp;VLOOKUP(R1388&amp;"-"&amp;S1388,通道清单!C:L,4,FALSE)&amp;"_S"&amp;TEXT(N1388,"00000.00")&amp;"_E"&amp;TEXT(O1388,"00000.00")&amp;"_D"&amp;VLOOKUP(R1388&amp;"-"&amp;T1388,通道清单!C:L,5,FALSE)&amp;LEFT("_____",5-LEN(VLOOKUP(R1388&amp;"-"&amp;T1388,通道清单!C:L,4,FALSE)))&amp;VLOOKUP(R1388&amp;"-"&amp;T1388,通道清单!C:L,4,FALSE)&amp;"_S"&amp;TEXT(P1388,"00000.00")&amp;"_E"&amp;TEXT(Q1388,"00000.00")</f>
        <v>CS26_BW013.20_UR____Y_S29742.80_E29756.00_DL____X_S18752.80_E18766.00</v>
      </c>
      <c r="D1388" s="29"/>
      <c r="E1388" s="29"/>
      <c r="F1388" s="29"/>
      <c r="G1388" s="29" t="s">
        <v>9270</v>
      </c>
      <c r="H1388" s="29">
        <f>VLOOKUP(G1388,开关状态表!B:I,7,FALSE)</f>
        <v>1</v>
      </c>
      <c r="I1388" s="29">
        <v>52.8</v>
      </c>
      <c r="J1388" s="161">
        <v>13.2</v>
      </c>
      <c r="K1388" s="29" t="s">
        <v>8732</v>
      </c>
      <c r="L1388" s="29"/>
      <c r="M1388" s="158" t="s">
        <v>8871</v>
      </c>
      <c r="N1388" s="156">
        <f t="shared" si="166"/>
        <v>29742.8</v>
      </c>
      <c r="O1388" s="156">
        <f t="shared" si="167"/>
        <v>29756</v>
      </c>
      <c r="P1388" s="156">
        <f t="shared" si="168"/>
        <v>18752.8</v>
      </c>
      <c r="Q1388" s="156">
        <f t="shared" si="169"/>
        <v>18766</v>
      </c>
      <c r="R1388" s="29" t="str">
        <f>VLOOKUP(VLOOKUP(G1388,开关状态表!B:H,2,FALSE),矩阵信息表!B:H,2,FALSE)</f>
        <v>CS26</v>
      </c>
      <c r="S1388" s="29" t="str">
        <f>VLOOKUP(G1388,开关状态表!B:H,5,FALSE)</f>
        <v>RY87R</v>
      </c>
      <c r="T1388" s="29" t="str">
        <f>VLOOKUP(G1388,开关状态表!B:H,6,FALSE)</f>
        <v>TX87L</v>
      </c>
      <c r="U1388" s="29">
        <f>VLOOKUP(R1388&amp;"-"&amp;S1388,通道清单!C:L,8,FALSE)</f>
        <v>70</v>
      </c>
      <c r="V1388" s="29">
        <f>VLOOKUP(R1388&amp;"-"&amp;S1388,通道清单!C:L,9,FALSE)</f>
        <v>29690</v>
      </c>
      <c r="W1388" s="29">
        <f>VLOOKUP(R1388&amp;"-"&amp;S1388,通道清单!C:L,10,FALSE)</f>
        <v>29760</v>
      </c>
      <c r="X1388" s="29">
        <f>VLOOKUP(R1388&amp;"-"&amp;T1388,通道清单!C:L,9,FALSE)</f>
        <v>18700</v>
      </c>
      <c r="Y1388" s="29">
        <f>VLOOKUP(R1388&amp;"-"&amp;T1388,通道清单!C:L,10,FALSE)</f>
        <v>18770</v>
      </c>
    </row>
    <row r="1389" ht="15" hidden="1" spans="1:25">
      <c r="A1389" s="29">
        <f t="shared" si="170"/>
        <v>1388</v>
      </c>
      <c r="B1389" s="29" t="str">
        <f t="shared" si="165"/>
        <v>CS26-1-18-[13][13]-OFF0-BW12</v>
      </c>
      <c r="C1389" s="29" t="str">
        <f>R1389&amp;"_BW"&amp;TEXT(O1389-N1389,"000.00")&amp;"_U"&amp;VLOOKUP(R1389&amp;"-"&amp;S1389,通道清单!C:L,5,FALSE)&amp;LEFT("_____",5-LEN(VLOOKUP(R1389&amp;"-"&amp;S1389,通道清单!C:L,4,FALSE)))&amp;VLOOKUP(R1389&amp;"-"&amp;S1389,通道清单!C:L,4,FALSE)&amp;"_S"&amp;TEXT(N1389,"00000.00")&amp;"_E"&amp;TEXT(O1389,"00000.00")&amp;"_D"&amp;VLOOKUP(R1389&amp;"-"&amp;T1389,通道清单!C:L,5,FALSE)&amp;LEFT("_____",5-LEN(VLOOKUP(R1389&amp;"-"&amp;T1389,通道清单!C:L,4,FALSE)))&amp;VLOOKUP(R1389&amp;"-"&amp;T1389,通道清单!C:L,4,FALSE)&amp;"_S"&amp;TEXT(P1389,"00000.00")&amp;"_E"&amp;TEXT(Q1389,"00000.00")</f>
        <v>CS26_BW012.00_UR____Y_S29690.00_E29702.00_DL____X_S18700.00_E18712.00</v>
      </c>
      <c r="D1389" s="29"/>
      <c r="E1389" s="29"/>
      <c r="F1389" s="29"/>
      <c r="G1389" s="29" t="s">
        <v>9270</v>
      </c>
      <c r="H1389" s="29">
        <f>VLOOKUP(G1389,开关状态表!B:I,7,FALSE)</f>
        <v>1</v>
      </c>
      <c r="I1389" s="29">
        <v>0</v>
      </c>
      <c r="J1389" s="161">
        <v>12</v>
      </c>
      <c r="K1389" s="29" t="s">
        <v>8732</v>
      </c>
      <c r="L1389" s="29"/>
      <c r="M1389" s="158" t="s">
        <v>9050</v>
      </c>
      <c r="N1389" s="156">
        <f t="shared" si="166"/>
        <v>29690</v>
      </c>
      <c r="O1389" s="156">
        <f t="shared" si="167"/>
        <v>29702</v>
      </c>
      <c r="P1389" s="156">
        <f t="shared" si="168"/>
        <v>18700</v>
      </c>
      <c r="Q1389" s="156">
        <f t="shared" si="169"/>
        <v>18712</v>
      </c>
      <c r="R1389" s="29" t="str">
        <f>VLOOKUP(VLOOKUP(G1389,开关状态表!B:H,2,FALSE),矩阵信息表!B:H,2,FALSE)</f>
        <v>CS26</v>
      </c>
      <c r="S1389" s="29" t="str">
        <f>VLOOKUP(G1389,开关状态表!B:H,5,FALSE)</f>
        <v>RY87R</v>
      </c>
      <c r="T1389" s="29" t="str">
        <f>VLOOKUP(G1389,开关状态表!B:H,6,FALSE)</f>
        <v>TX87L</v>
      </c>
      <c r="U1389" s="29">
        <f>VLOOKUP(R1389&amp;"-"&amp;S1389,通道清单!C:L,8,FALSE)</f>
        <v>70</v>
      </c>
      <c r="V1389" s="29">
        <f>VLOOKUP(R1389&amp;"-"&amp;S1389,通道清单!C:L,9,FALSE)</f>
        <v>29690</v>
      </c>
      <c r="W1389" s="29">
        <f>VLOOKUP(R1389&amp;"-"&amp;S1389,通道清单!C:L,10,FALSE)</f>
        <v>29760</v>
      </c>
      <c r="X1389" s="29">
        <f>VLOOKUP(R1389&amp;"-"&amp;T1389,通道清单!C:L,9,FALSE)</f>
        <v>18700</v>
      </c>
      <c r="Y1389" s="29">
        <f>VLOOKUP(R1389&amp;"-"&amp;T1389,通道清单!C:L,10,FALSE)</f>
        <v>18770</v>
      </c>
    </row>
    <row r="1390" ht="15" hidden="1" spans="1:25">
      <c r="A1390" s="29">
        <f t="shared" si="170"/>
        <v>1389</v>
      </c>
      <c r="B1390" s="29" t="str">
        <f t="shared" si="165"/>
        <v>CS26-1-18-[29][29]-OFF45.2-BW24.8</v>
      </c>
      <c r="C1390" s="29" t="str">
        <f>R1390&amp;"_BW"&amp;TEXT(O1390-N1390,"000.00")&amp;"_U"&amp;VLOOKUP(R1390&amp;"-"&amp;S1390,通道清单!C:L,5,FALSE)&amp;LEFT("_____",5-LEN(VLOOKUP(R1390&amp;"-"&amp;S1390,通道清单!C:L,4,FALSE)))&amp;VLOOKUP(R1390&amp;"-"&amp;S1390,通道清单!C:L,4,FALSE)&amp;"_S"&amp;TEXT(N1390,"00000.00")&amp;"_E"&amp;TEXT(O1390,"00000.00")&amp;"_D"&amp;VLOOKUP(R1390&amp;"-"&amp;T1390,通道清单!C:L,5,FALSE)&amp;LEFT("_____",5-LEN(VLOOKUP(R1390&amp;"-"&amp;T1390,通道清单!C:L,4,FALSE)))&amp;VLOOKUP(R1390&amp;"-"&amp;T1390,通道清单!C:L,4,FALSE)&amp;"_S"&amp;TEXT(P1390,"00000.00")&amp;"_E"&amp;TEXT(Q1390,"00000.00")</f>
        <v>CS26_BW024.80_UL____Y_S29495.20_E29520.00_DR____X_S18505.20_E18530.00</v>
      </c>
      <c r="D1390" s="29"/>
      <c r="E1390" s="29"/>
      <c r="F1390" s="29"/>
      <c r="G1390" s="29" t="s">
        <v>9271</v>
      </c>
      <c r="H1390" s="29">
        <f>VLOOKUP(G1390,开关状态表!B:I,7,FALSE)</f>
        <v>1</v>
      </c>
      <c r="I1390" s="29">
        <v>45.2</v>
      </c>
      <c r="J1390" s="161">
        <v>24.8</v>
      </c>
      <c r="K1390" s="29" t="s">
        <v>8732</v>
      </c>
      <c r="L1390" s="29"/>
      <c r="M1390" s="158" t="s">
        <v>8871</v>
      </c>
      <c r="N1390" s="156">
        <f t="shared" si="166"/>
        <v>29495.2</v>
      </c>
      <c r="O1390" s="156">
        <f t="shared" si="167"/>
        <v>29520</v>
      </c>
      <c r="P1390" s="156">
        <f t="shared" si="168"/>
        <v>18505.2</v>
      </c>
      <c r="Q1390" s="156">
        <f t="shared" si="169"/>
        <v>18530</v>
      </c>
      <c r="R1390" s="29" t="str">
        <f>VLOOKUP(VLOOKUP(G1390,开关状态表!B:H,2,FALSE),矩阵信息表!B:H,2,FALSE)</f>
        <v>CS26</v>
      </c>
      <c r="S1390" s="29" t="str">
        <f>VLOOKUP(G1390,开关状态表!B:H,5,FALSE)</f>
        <v>RY88L</v>
      </c>
      <c r="T1390" s="29" t="str">
        <f>VLOOKUP(G1390,开关状态表!B:H,6,FALSE)</f>
        <v>TX88R</v>
      </c>
      <c r="U1390" s="29">
        <f>VLOOKUP(R1390&amp;"-"&amp;S1390,通道清单!C:L,8,FALSE)</f>
        <v>70</v>
      </c>
      <c r="V1390" s="29">
        <f>VLOOKUP(R1390&amp;"-"&amp;S1390,通道清单!C:L,9,FALSE)</f>
        <v>29450</v>
      </c>
      <c r="W1390" s="29">
        <f>VLOOKUP(R1390&amp;"-"&amp;S1390,通道清单!C:L,10,FALSE)</f>
        <v>29520</v>
      </c>
      <c r="X1390" s="29">
        <f>VLOOKUP(R1390&amp;"-"&amp;T1390,通道清单!C:L,9,FALSE)</f>
        <v>18460</v>
      </c>
      <c r="Y1390" s="29">
        <f>VLOOKUP(R1390&amp;"-"&amp;T1390,通道清单!C:L,10,FALSE)</f>
        <v>18530</v>
      </c>
    </row>
    <row r="1391" ht="15" hidden="1" spans="1:25">
      <c r="A1391" s="29">
        <f t="shared" si="170"/>
        <v>1390</v>
      </c>
      <c r="B1391" s="29" t="str">
        <f t="shared" si="165"/>
        <v>CS26-1-18-[29][29]-OFF12-BW13.2</v>
      </c>
      <c r="C1391" s="29" t="str">
        <f>R1391&amp;"_BW"&amp;TEXT(O1391-N1391,"000.00")&amp;"_U"&amp;VLOOKUP(R1391&amp;"-"&amp;S1391,通道清单!C:L,5,FALSE)&amp;LEFT("_____",5-LEN(VLOOKUP(R1391&amp;"-"&amp;S1391,通道清单!C:L,4,FALSE)))&amp;VLOOKUP(R1391&amp;"-"&amp;S1391,通道清单!C:L,4,FALSE)&amp;"_S"&amp;TEXT(N1391,"00000.00")&amp;"_E"&amp;TEXT(O1391,"00000.00")&amp;"_D"&amp;VLOOKUP(R1391&amp;"-"&amp;T1391,通道清单!C:L,5,FALSE)&amp;LEFT("_____",5-LEN(VLOOKUP(R1391&amp;"-"&amp;T1391,通道清单!C:L,4,FALSE)))&amp;VLOOKUP(R1391&amp;"-"&amp;T1391,通道清单!C:L,4,FALSE)&amp;"_S"&amp;TEXT(P1391,"00000.00")&amp;"_E"&amp;TEXT(Q1391,"00000.00")</f>
        <v>CS26_BW013.20_UL____Y_S29462.00_E29475.20_DR____X_S18472.00_E18485.20</v>
      </c>
      <c r="D1391" s="29"/>
      <c r="E1391" s="29"/>
      <c r="F1391" s="29"/>
      <c r="G1391" s="29" t="s">
        <v>9271</v>
      </c>
      <c r="H1391" s="29">
        <f>VLOOKUP(G1391,开关状态表!B:I,7,FALSE)</f>
        <v>1</v>
      </c>
      <c r="I1391" s="29">
        <v>12</v>
      </c>
      <c r="J1391" s="161">
        <v>13.2</v>
      </c>
      <c r="K1391" s="29" t="s">
        <v>8732</v>
      </c>
      <c r="L1391" s="29"/>
      <c r="M1391" s="158" t="s">
        <v>8871</v>
      </c>
      <c r="N1391" s="156">
        <f t="shared" si="166"/>
        <v>29462</v>
      </c>
      <c r="O1391" s="156">
        <f t="shared" si="167"/>
        <v>29475.2</v>
      </c>
      <c r="P1391" s="156">
        <f t="shared" si="168"/>
        <v>18472</v>
      </c>
      <c r="Q1391" s="156">
        <f t="shared" si="169"/>
        <v>18485.2</v>
      </c>
      <c r="R1391" s="29" t="str">
        <f>VLOOKUP(VLOOKUP(G1391,开关状态表!B:H,2,FALSE),矩阵信息表!B:H,2,FALSE)</f>
        <v>CS26</v>
      </c>
      <c r="S1391" s="29" t="str">
        <f>VLOOKUP(G1391,开关状态表!B:H,5,FALSE)</f>
        <v>RY88L</v>
      </c>
      <c r="T1391" s="29" t="str">
        <f>VLOOKUP(G1391,开关状态表!B:H,6,FALSE)</f>
        <v>TX88R</v>
      </c>
      <c r="U1391" s="29">
        <f>VLOOKUP(R1391&amp;"-"&amp;S1391,通道清单!C:L,8,FALSE)</f>
        <v>70</v>
      </c>
      <c r="V1391" s="29">
        <f>VLOOKUP(R1391&amp;"-"&amp;S1391,通道清单!C:L,9,FALSE)</f>
        <v>29450</v>
      </c>
      <c r="W1391" s="29">
        <f>VLOOKUP(R1391&amp;"-"&amp;S1391,通道清单!C:L,10,FALSE)</f>
        <v>29520</v>
      </c>
      <c r="X1391" s="29">
        <f>VLOOKUP(R1391&amp;"-"&amp;T1391,通道清单!C:L,9,FALSE)</f>
        <v>18460</v>
      </c>
      <c r="Y1391" s="29">
        <f>VLOOKUP(R1391&amp;"-"&amp;T1391,通道清单!C:L,10,FALSE)</f>
        <v>18530</v>
      </c>
    </row>
    <row r="1392" ht="15" hidden="1" spans="1:25">
      <c r="A1392" s="29">
        <f t="shared" si="170"/>
        <v>1391</v>
      </c>
      <c r="B1392" s="29" t="str">
        <f t="shared" si="165"/>
        <v>CS26-1-18-[29][29]-OFF0-BW12</v>
      </c>
      <c r="C1392" s="29" t="str">
        <f>R1392&amp;"_BW"&amp;TEXT(O1392-N1392,"000.00")&amp;"_U"&amp;VLOOKUP(R1392&amp;"-"&amp;S1392,通道清单!C:L,5,FALSE)&amp;LEFT("_____",5-LEN(VLOOKUP(R1392&amp;"-"&amp;S1392,通道清单!C:L,4,FALSE)))&amp;VLOOKUP(R1392&amp;"-"&amp;S1392,通道清单!C:L,4,FALSE)&amp;"_S"&amp;TEXT(N1392,"00000.00")&amp;"_E"&amp;TEXT(O1392,"00000.00")&amp;"_D"&amp;VLOOKUP(R1392&amp;"-"&amp;T1392,通道清单!C:L,5,FALSE)&amp;LEFT("_____",5-LEN(VLOOKUP(R1392&amp;"-"&amp;T1392,通道清单!C:L,4,FALSE)))&amp;VLOOKUP(R1392&amp;"-"&amp;T1392,通道清单!C:L,4,FALSE)&amp;"_S"&amp;TEXT(P1392,"00000.00")&amp;"_E"&amp;TEXT(Q1392,"00000.00")</f>
        <v>CS26_BW012.00_UL____Y_S29450.00_E29462.00_DR____X_S18460.00_E18472.00</v>
      </c>
      <c r="D1392" s="29"/>
      <c r="E1392" s="29"/>
      <c r="F1392" s="29"/>
      <c r="G1392" s="29" t="s">
        <v>9271</v>
      </c>
      <c r="H1392" s="29">
        <f>VLOOKUP(G1392,开关状态表!B:I,7,FALSE)</f>
        <v>1</v>
      </c>
      <c r="I1392" s="29">
        <v>0</v>
      </c>
      <c r="J1392" s="161">
        <v>12</v>
      </c>
      <c r="K1392" s="29" t="s">
        <v>8732</v>
      </c>
      <c r="L1392" s="29"/>
      <c r="M1392" s="158" t="s">
        <v>9050</v>
      </c>
      <c r="N1392" s="156">
        <f t="shared" si="166"/>
        <v>29450</v>
      </c>
      <c r="O1392" s="156">
        <f t="shared" si="167"/>
        <v>29462</v>
      </c>
      <c r="P1392" s="156">
        <f t="shared" si="168"/>
        <v>18460</v>
      </c>
      <c r="Q1392" s="156">
        <f t="shared" si="169"/>
        <v>18472</v>
      </c>
      <c r="R1392" s="29" t="str">
        <f>VLOOKUP(VLOOKUP(G1392,开关状态表!B:H,2,FALSE),矩阵信息表!B:H,2,FALSE)</f>
        <v>CS26</v>
      </c>
      <c r="S1392" s="29" t="str">
        <f>VLOOKUP(G1392,开关状态表!B:H,5,FALSE)</f>
        <v>RY88L</v>
      </c>
      <c r="T1392" s="29" t="str">
        <f>VLOOKUP(G1392,开关状态表!B:H,6,FALSE)</f>
        <v>TX88R</v>
      </c>
      <c r="U1392" s="29">
        <f>VLOOKUP(R1392&amp;"-"&amp;S1392,通道清单!C:L,8,FALSE)</f>
        <v>70</v>
      </c>
      <c r="V1392" s="29">
        <f>VLOOKUP(R1392&amp;"-"&amp;S1392,通道清单!C:L,9,FALSE)</f>
        <v>29450</v>
      </c>
      <c r="W1392" s="29">
        <f>VLOOKUP(R1392&amp;"-"&amp;S1392,通道清单!C:L,10,FALSE)</f>
        <v>29520</v>
      </c>
      <c r="X1392" s="29">
        <f>VLOOKUP(R1392&amp;"-"&amp;T1392,通道清单!C:L,9,FALSE)</f>
        <v>18460</v>
      </c>
      <c r="Y1392" s="29">
        <f>VLOOKUP(R1392&amp;"-"&amp;T1392,通道清单!C:L,10,FALSE)</f>
        <v>18530</v>
      </c>
    </row>
    <row r="1393" ht="15" hidden="1" spans="1:25">
      <c r="A1393" s="29">
        <f t="shared" si="170"/>
        <v>1392</v>
      </c>
      <c r="B1393" s="29" t="str">
        <f t="shared" si="165"/>
        <v>CS26-1-18-[14][14]-OFF38-BW32</v>
      </c>
      <c r="C1393" s="29" t="str">
        <f>R1393&amp;"_BW"&amp;TEXT(O1393-N1393,"000.00")&amp;"_U"&amp;VLOOKUP(R1393&amp;"-"&amp;S1393,通道清单!C:L,5,FALSE)&amp;LEFT("_____",5-LEN(VLOOKUP(R1393&amp;"-"&amp;S1393,通道清单!C:L,4,FALSE)))&amp;VLOOKUP(R1393&amp;"-"&amp;S1393,通道清单!C:L,4,FALSE)&amp;"_S"&amp;TEXT(N1393,"00000.00")&amp;"_E"&amp;TEXT(O1393,"00000.00")&amp;"_D"&amp;VLOOKUP(R1393&amp;"-"&amp;T1393,通道清单!C:L,5,FALSE)&amp;LEFT("_____",5-LEN(VLOOKUP(R1393&amp;"-"&amp;T1393,通道清单!C:L,4,FALSE)))&amp;VLOOKUP(R1393&amp;"-"&amp;T1393,通道清单!C:L,4,FALSE)&amp;"_S"&amp;TEXT(P1393,"00000.00")&amp;"_E"&amp;TEXT(Q1393,"00000.00")</f>
        <v>CS26_BW032.00_UR____Y_S29488.00_E29520.00_DL____X_S17828.00_E17860.00</v>
      </c>
      <c r="D1393" s="29"/>
      <c r="E1393" s="29"/>
      <c r="F1393" s="29"/>
      <c r="G1393" s="29" t="s">
        <v>9272</v>
      </c>
      <c r="H1393" s="29">
        <f>VLOOKUP(G1393,开关状态表!B:I,7,FALSE)</f>
        <v>1</v>
      </c>
      <c r="I1393" s="29">
        <v>38</v>
      </c>
      <c r="J1393" s="161">
        <v>32</v>
      </c>
      <c r="K1393" s="29" t="s">
        <v>8732</v>
      </c>
      <c r="L1393" s="29"/>
      <c r="M1393" s="158" t="s">
        <v>8871</v>
      </c>
      <c r="N1393" s="156">
        <f t="shared" si="166"/>
        <v>29488</v>
      </c>
      <c r="O1393" s="156">
        <f t="shared" si="167"/>
        <v>29520</v>
      </c>
      <c r="P1393" s="156">
        <f t="shared" si="168"/>
        <v>17828</v>
      </c>
      <c r="Q1393" s="156">
        <f t="shared" si="169"/>
        <v>17860</v>
      </c>
      <c r="R1393" s="29" t="str">
        <f>VLOOKUP(VLOOKUP(G1393,开关状态表!B:H,2,FALSE),矩阵信息表!B:H,2,FALSE)</f>
        <v>CS26</v>
      </c>
      <c r="S1393" s="29" t="str">
        <f>VLOOKUP(G1393,开关状态表!B:H,5,FALSE)</f>
        <v>RY89R</v>
      </c>
      <c r="T1393" s="29" t="str">
        <f>VLOOKUP(G1393,开关状态表!B:H,6,FALSE)</f>
        <v>TX89L</v>
      </c>
      <c r="U1393" s="29">
        <f>VLOOKUP(R1393&amp;"-"&amp;S1393,通道清单!C:L,8,FALSE)</f>
        <v>70</v>
      </c>
      <c r="V1393" s="29">
        <f>VLOOKUP(R1393&amp;"-"&amp;S1393,通道清单!C:L,9,FALSE)</f>
        <v>29450</v>
      </c>
      <c r="W1393" s="29">
        <f>VLOOKUP(R1393&amp;"-"&amp;S1393,通道清单!C:L,10,FALSE)</f>
        <v>29520</v>
      </c>
      <c r="X1393" s="29">
        <f>VLOOKUP(R1393&amp;"-"&amp;T1393,通道清单!C:L,9,FALSE)</f>
        <v>17790</v>
      </c>
      <c r="Y1393" s="29">
        <f>VLOOKUP(R1393&amp;"-"&amp;T1393,通道清单!C:L,10,FALSE)</f>
        <v>17860</v>
      </c>
    </row>
    <row r="1394" ht="15" hidden="1" spans="1:25">
      <c r="A1394" s="29">
        <f t="shared" si="170"/>
        <v>1393</v>
      </c>
      <c r="B1394" s="29" t="str">
        <f t="shared" si="165"/>
        <v>CS26-1-18-[14][14]-OFF24.8-BW13.2</v>
      </c>
      <c r="C1394" s="29" t="str">
        <f>R1394&amp;"_BW"&amp;TEXT(O1394-N1394,"000.00")&amp;"_U"&amp;VLOOKUP(R1394&amp;"-"&amp;S1394,通道清单!C:L,5,FALSE)&amp;LEFT("_____",5-LEN(VLOOKUP(R1394&amp;"-"&amp;S1394,通道清单!C:L,4,FALSE)))&amp;VLOOKUP(R1394&amp;"-"&amp;S1394,通道清单!C:L,4,FALSE)&amp;"_S"&amp;TEXT(N1394,"00000.00")&amp;"_E"&amp;TEXT(O1394,"00000.00")&amp;"_D"&amp;VLOOKUP(R1394&amp;"-"&amp;T1394,通道清单!C:L,5,FALSE)&amp;LEFT("_____",5-LEN(VLOOKUP(R1394&amp;"-"&amp;T1394,通道清单!C:L,4,FALSE)))&amp;VLOOKUP(R1394&amp;"-"&amp;T1394,通道清单!C:L,4,FALSE)&amp;"_S"&amp;TEXT(P1394,"00000.00")&amp;"_E"&amp;TEXT(Q1394,"00000.00")</f>
        <v>CS26_BW013.20_UR____Y_S29474.80_E29488.00_DL____X_S17814.80_E17828.00</v>
      </c>
      <c r="D1394" s="29"/>
      <c r="E1394" s="29"/>
      <c r="F1394" s="29"/>
      <c r="G1394" s="29" t="s">
        <v>9272</v>
      </c>
      <c r="H1394" s="29">
        <f>VLOOKUP(G1394,开关状态表!B:I,7,FALSE)</f>
        <v>1</v>
      </c>
      <c r="I1394" s="29">
        <v>24.8</v>
      </c>
      <c r="J1394" s="161">
        <v>13.2</v>
      </c>
      <c r="K1394" s="29" t="s">
        <v>8732</v>
      </c>
      <c r="L1394" s="29"/>
      <c r="M1394" s="158" t="s">
        <v>8871</v>
      </c>
      <c r="N1394" s="156">
        <f t="shared" si="166"/>
        <v>29474.8</v>
      </c>
      <c r="O1394" s="156">
        <f t="shared" si="167"/>
        <v>29488</v>
      </c>
      <c r="P1394" s="156">
        <f t="shared" si="168"/>
        <v>17814.8</v>
      </c>
      <c r="Q1394" s="156">
        <f t="shared" si="169"/>
        <v>17828</v>
      </c>
      <c r="R1394" s="29" t="str">
        <f>VLOOKUP(VLOOKUP(G1394,开关状态表!B:H,2,FALSE),矩阵信息表!B:H,2,FALSE)</f>
        <v>CS26</v>
      </c>
      <c r="S1394" s="29" t="str">
        <f>VLOOKUP(G1394,开关状态表!B:H,5,FALSE)</f>
        <v>RY89R</v>
      </c>
      <c r="T1394" s="29" t="str">
        <f>VLOOKUP(G1394,开关状态表!B:H,6,FALSE)</f>
        <v>TX89L</v>
      </c>
      <c r="U1394" s="29">
        <f>VLOOKUP(R1394&amp;"-"&amp;S1394,通道清单!C:L,8,FALSE)</f>
        <v>70</v>
      </c>
      <c r="V1394" s="29">
        <f>VLOOKUP(R1394&amp;"-"&amp;S1394,通道清单!C:L,9,FALSE)</f>
        <v>29450</v>
      </c>
      <c r="W1394" s="29">
        <f>VLOOKUP(R1394&amp;"-"&amp;S1394,通道清单!C:L,10,FALSE)</f>
        <v>29520</v>
      </c>
      <c r="X1394" s="29">
        <f>VLOOKUP(R1394&amp;"-"&amp;T1394,通道清单!C:L,9,FALSE)</f>
        <v>17790</v>
      </c>
      <c r="Y1394" s="29">
        <f>VLOOKUP(R1394&amp;"-"&amp;T1394,通道清单!C:L,10,FALSE)</f>
        <v>17860</v>
      </c>
    </row>
    <row r="1395" ht="15" hidden="1" spans="1:25">
      <c r="A1395" s="29">
        <f t="shared" si="170"/>
        <v>1394</v>
      </c>
      <c r="B1395" s="29" t="str">
        <f t="shared" si="165"/>
        <v>CS26-1-18-[14][14]-OFF0-BW12</v>
      </c>
      <c r="C1395" s="29" t="str">
        <f>R1395&amp;"_BW"&amp;TEXT(O1395-N1395,"000.00")&amp;"_U"&amp;VLOOKUP(R1395&amp;"-"&amp;S1395,通道清单!C:L,5,FALSE)&amp;LEFT("_____",5-LEN(VLOOKUP(R1395&amp;"-"&amp;S1395,通道清单!C:L,4,FALSE)))&amp;VLOOKUP(R1395&amp;"-"&amp;S1395,通道清单!C:L,4,FALSE)&amp;"_S"&amp;TEXT(N1395,"00000.00")&amp;"_E"&amp;TEXT(O1395,"00000.00")&amp;"_D"&amp;VLOOKUP(R1395&amp;"-"&amp;T1395,通道清单!C:L,5,FALSE)&amp;LEFT("_____",5-LEN(VLOOKUP(R1395&amp;"-"&amp;T1395,通道清单!C:L,4,FALSE)))&amp;VLOOKUP(R1395&amp;"-"&amp;T1395,通道清单!C:L,4,FALSE)&amp;"_S"&amp;TEXT(P1395,"00000.00")&amp;"_E"&amp;TEXT(Q1395,"00000.00")</f>
        <v>CS26_BW012.00_UR____Y_S29450.00_E29462.00_DL____X_S17790.00_E17802.00</v>
      </c>
      <c r="D1395" s="29"/>
      <c r="E1395" s="29"/>
      <c r="F1395" s="29"/>
      <c r="G1395" s="29" t="s">
        <v>9272</v>
      </c>
      <c r="H1395" s="29">
        <f>VLOOKUP(G1395,开关状态表!B:I,7,FALSE)</f>
        <v>1</v>
      </c>
      <c r="I1395" s="29">
        <v>0</v>
      </c>
      <c r="J1395" s="161">
        <v>12</v>
      </c>
      <c r="K1395" s="29" t="s">
        <v>8732</v>
      </c>
      <c r="L1395" s="29"/>
      <c r="M1395" s="158" t="s">
        <v>9050</v>
      </c>
      <c r="N1395" s="156">
        <f t="shared" si="166"/>
        <v>29450</v>
      </c>
      <c r="O1395" s="156">
        <f t="shared" si="167"/>
        <v>29462</v>
      </c>
      <c r="P1395" s="156">
        <f t="shared" si="168"/>
        <v>17790</v>
      </c>
      <c r="Q1395" s="156">
        <f t="shared" si="169"/>
        <v>17802</v>
      </c>
      <c r="R1395" s="29" t="str">
        <f>VLOOKUP(VLOOKUP(G1395,开关状态表!B:H,2,FALSE),矩阵信息表!B:H,2,FALSE)</f>
        <v>CS26</v>
      </c>
      <c r="S1395" s="29" t="str">
        <f>VLOOKUP(G1395,开关状态表!B:H,5,FALSE)</f>
        <v>RY89R</v>
      </c>
      <c r="T1395" s="29" t="str">
        <f>VLOOKUP(G1395,开关状态表!B:H,6,FALSE)</f>
        <v>TX89L</v>
      </c>
      <c r="U1395" s="29">
        <f>VLOOKUP(R1395&amp;"-"&amp;S1395,通道清单!C:L,8,FALSE)</f>
        <v>70</v>
      </c>
      <c r="V1395" s="29">
        <f>VLOOKUP(R1395&amp;"-"&amp;S1395,通道清单!C:L,9,FALSE)</f>
        <v>29450</v>
      </c>
      <c r="W1395" s="29">
        <f>VLOOKUP(R1395&amp;"-"&amp;S1395,通道清单!C:L,10,FALSE)</f>
        <v>29520</v>
      </c>
      <c r="X1395" s="29">
        <f>VLOOKUP(R1395&amp;"-"&amp;T1395,通道清单!C:L,9,FALSE)</f>
        <v>17790</v>
      </c>
      <c r="Y1395" s="29">
        <f>VLOOKUP(R1395&amp;"-"&amp;T1395,通道清单!C:L,10,FALSE)</f>
        <v>17860</v>
      </c>
    </row>
    <row r="1396" ht="15" hidden="1" spans="1:25">
      <c r="A1396" s="29">
        <f t="shared" si="170"/>
        <v>1395</v>
      </c>
      <c r="B1396" s="29" t="str">
        <f t="shared" ref="B1396:B1459" si="171">G1396&amp;"-"&amp;"OFF"&amp;I1396&amp;"-BW"&amp;J1396</f>
        <v>CS26-1-18-[30][30]-OFF45.2-BW24.8</v>
      </c>
      <c r="C1396" s="29" t="str">
        <f>R1396&amp;"_BW"&amp;TEXT(O1396-N1396,"000.00")&amp;"_U"&amp;VLOOKUP(R1396&amp;"-"&amp;S1396,通道清单!C:L,5,FALSE)&amp;LEFT("_____",5-LEN(VLOOKUP(R1396&amp;"-"&amp;S1396,通道清单!C:L,4,FALSE)))&amp;VLOOKUP(R1396&amp;"-"&amp;S1396,通道清单!C:L,4,FALSE)&amp;"_S"&amp;TEXT(N1396,"00000.00")&amp;"_E"&amp;TEXT(O1396,"00000.00")&amp;"_D"&amp;VLOOKUP(R1396&amp;"-"&amp;T1396,通道清单!C:L,5,FALSE)&amp;LEFT("_____",5-LEN(VLOOKUP(R1396&amp;"-"&amp;T1396,通道清单!C:L,4,FALSE)))&amp;VLOOKUP(R1396&amp;"-"&amp;T1396,通道清单!C:L,4,FALSE)&amp;"_S"&amp;TEXT(P1396,"00000.00")&amp;"_E"&amp;TEXT(Q1396,"00000.00")</f>
        <v>CS26_BW024.80_UL____Y_S29405.20_E29430.00_DR____X_S17745.20_E17770.00</v>
      </c>
      <c r="D1396" s="29"/>
      <c r="E1396" s="29"/>
      <c r="F1396" s="29"/>
      <c r="G1396" s="29" t="s">
        <v>9273</v>
      </c>
      <c r="H1396" s="29">
        <f>VLOOKUP(G1396,开关状态表!B:I,7,FALSE)</f>
        <v>1</v>
      </c>
      <c r="I1396" s="29">
        <v>45.2</v>
      </c>
      <c r="J1396" s="161">
        <v>24.8</v>
      </c>
      <c r="K1396" s="29" t="s">
        <v>8732</v>
      </c>
      <c r="L1396" s="29"/>
      <c r="M1396" s="158" t="s">
        <v>8871</v>
      </c>
      <c r="N1396" s="156">
        <f t="shared" ref="N1396:N1459" si="172">V1396+I1396</f>
        <v>29405.2</v>
      </c>
      <c r="O1396" s="156">
        <f t="shared" ref="O1396:O1459" si="173">N1396+J1396</f>
        <v>29430</v>
      </c>
      <c r="P1396" s="156">
        <f t="shared" ref="P1396:P1459" si="174">X1396+I1396</f>
        <v>17745.2</v>
      </c>
      <c r="Q1396" s="156">
        <f t="shared" ref="Q1396:Q1459" si="175">P1396+J1396</f>
        <v>17770</v>
      </c>
      <c r="R1396" s="29" t="str">
        <f>VLOOKUP(VLOOKUP(G1396,开关状态表!B:H,2,FALSE),矩阵信息表!B:H,2,FALSE)</f>
        <v>CS26</v>
      </c>
      <c r="S1396" s="29" t="str">
        <f>VLOOKUP(G1396,开关状态表!B:H,5,FALSE)</f>
        <v>RY90L</v>
      </c>
      <c r="T1396" s="29" t="str">
        <f>VLOOKUP(G1396,开关状态表!B:H,6,FALSE)</f>
        <v>TX90R</v>
      </c>
      <c r="U1396" s="29">
        <f>VLOOKUP(R1396&amp;"-"&amp;S1396,通道清单!C:L,8,FALSE)</f>
        <v>70</v>
      </c>
      <c r="V1396" s="29">
        <f>VLOOKUP(R1396&amp;"-"&amp;S1396,通道清单!C:L,9,FALSE)</f>
        <v>29360</v>
      </c>
      <c r="W1396" s="29">
        <f>VLOOKUP(R1396&amp;"-"&amp;S1396,通道清单!C:L,10,FALSE)</f>
        <v>29430</v>
      </c>
      <c r="X1396" s="29">
        <f>VLOOKUP(R1396&amp;"-"&amp;T1396,通道清单!C:L,9,FALSE)</f>
        <v>17700</v>
      </c>
      <c r="Y1396" s="29">
        <f>VLOOKUP(R1396&amp;"-"&amp;T1396,通道清单!C:L,10,FALSE)</f>
        <v>17770</v>
      </c>
    </row>
    <row r="1397" ht="15" hidden="1" spans="1:25">
      <c r="A1397" s="29">
        <f t="shared" si="170"/>
        <v>1396</v>
      </c>
      <c r="B1397" s="29" t="str">
        <f t="shared" si="171"/>
        <v>CS26-1-18-[30][30]-OFF32-BW13.2</v>
      </c>
      <c r="C1397" s="29" t="str">
        <f>R1397&amp;"_BW"&amp;TEXT(O1397-N1397,"000.00")&amp;"_U"&amp;VLOOKUP(R1397&amp;"-"&amp;S1397,通道清单!C:L,5,FALSE)&amp;LEFT("_____",5-LEN(VLOOKUP(R1397&amp;"-"&amp;S1397,通道清单!C:L,4,FALSE)))&amp;VLOOKUP(R1397&amp;"-"&amp;S1397,通道清单!C:L,4,FALSE)&amp;"_S"&amp;TEXT(N1397,"00000.00")&amp;"_E"&amp;TEXT(O1397,"00000.00")&amp;"_D"&amp;VLOOKUP(R1397&amp;"-"&amp;T1397,通道清单!C:L,5,FALSE)&amp;LEFT("_____",5-LEN(VLOOKUP(R1397&amp;"-"&amp;T1397,通道清单!C:L,4,FALSE)))&amp;VLOOKUP(R1397&amp;"-"&amp;T1397,通道清单!C:L,4,FALSE)&amp;"_S"&amp;TEXT(P1397,"00000.00")&amp;"_E"&amp;TEXT(Q1397,"00000.00")</f>
        <v>CS26_BW013.20_UL____Y_S29392.00_E29405.20_DR____X_S17732.00_E17745.20</v>
      </c>
      <c r="D1397" s="29"/>
      <c r="E1397" s="29"/>
      <c r="F1397" s="29"/>
      <c r="G1397" s="29" t="s">
        <v>9273</v>
      </c>
      <c r="H1397" s="29">
        <f>VLOOKUP(G1397,开关状态表!B:I,7,FALSE)</f>
        <v>1</v>
      </c>
      <c r="I1397" s="29">
        <v>32</v>
      </c>
      <c r="J1397" s="161">
        <v>13.2</v>
      </c>
      <c r="K1397" s="29" t="s">
        <v>8732</v>
      </c>
      <c r="L1397" s="29"/>
      <c r="M1397" s="158" t="s">
        <v>8871</v>
      </c>
      <c r="N1397" s="156">
        <f t="shared" si="172"/>
        <v>29392</v>
      </c>
      <c r="O1397" s="156">
        <f t="shared" si="173"/>
        <v>29405.2</v>
      </c>
      <c r="P1397" s="156">
        <f t="shared" si="174"/>
        <v>17732</v>
      </c>
      <c r="Q1397" s="156">
        <f t="shared" si="175"/>
        <v>17745.2</v>
      </c>
      <c r="R1397" s="29" t="str">
        <f>VLOOKUP(VLOOKUP(G1397,开关状态表!B:H,2,FALSE),矩阵信息表!B:H,2,FALSE)</f>
        <v>CS26</v>
      </c>
      <c r="S1397" s="29" t="str">
        <f>VLOOKUP(G1397,开关状态表!B:H,5,FALSE)</f>
        <v>RY90L</v>
      </c>
      <c r="T1397" s="29" t="str">
        <f>VLOOKUP(G1397,开关状态表!B:H,6,FALSE)</f>
        <v>TX90R</v>
      </c>
      <c r="U1397" s="29">
        <f>VLOOKUP(R1397&amp;"-"&amp;S1397,通道清单!C:L,8,FALSE)</f>
        <v>70</v>
      </c>
      <c r="V1397" s="29">
        <f>VLOOKUP(R1397&amp;"-"&amp;S1397,通道清单!C:L,9,FALSE)</f>
        <v>29360</v>
      </c>
      <c r="W1397" s="29">
        <f>VLOOKUP(R1397&amp;"-"&amp;S1397,通道清单!C:L,10,FALSE)</f>
        <v>29430</v>
      </c>
      <c r="X1397" s="29">
        <f>VLOOKUP(R1397&amp;"-"&amp;T1397,通道清单!C:L,9,FALSE)</f>
        <v>17700</v>
      </c>
      <c r="Y1397" s="29">
        <f>VLOOKUP(R1397&amp;"-"&amp;T1397,通道清单!C:L,10,FALSE)</f>
        <v>17770</v>
      </c>
    </row>
    <row r="1398" ht="15" hidden="1" spans="1:25">
      <c r="A1398" s="29">
        <f t="shared" si="170"/>
        <v>1397</v>
      </c>
      <c r="B1398" s="29" t="str">
        <f t="shared" si="171"/>
        <v>CS26-1-18-[30][30]-OFF0-BW12</v>
      </c>
      <c r="C1398" s="29" t="str">
        <f>R1398&amp;"_BW"&amp;TEXT(O1398-N1398,"000.00")&amp;"_U"&amp;VLOOKUP(R1398&amp;"-"&amp;S1398,通道清单!C:L,5,FALSE)&amp;LEFT("_____",5-LEN(VLOOKUP(R1398&amp;"-"&amp;S1398,通道清单!C:L,4,FALSE)))&amp;VLOOKUP(R1398&amp;"-"&amp;S1398,通道清单!C:L,4,FALSE)&amp;"_S"&amp;TEXT(N1398,"00000.00")&amp;"_E"&amp;TEXT(O1398,"00000.00")&amp;"_D"&amp;VLOOKUP(R1398&amp;"-"&amp;T1398,通道清单!C:L,5,FALSE)&amp;LEFT("_____",5-LEN(VLOOKUP(R1398&amp;"-"&amp;T1398,通道清单!C:L,4,FALSE)))&amp;VLOOKUP(R1398&amp;"-"&amp;T1398,通道清单!C:L,4,FALSE)&amp;"_S"&amp;TEXT(P1398,"00000.00")&amp;"_E"&amp;TEXT(Q1398,"00000.00")</f>
        <v>CS26_BW012.00_UL____Y_S29360.00_E29372.00_DR____X_S17700.00_E17712.00</v>
      </c>
      <c r="D1398" s="29"/>
      <c r="E1398" s="29"/>
      <c r="F1398" s="29"/>
      <c r="G1398" s="29" t="s">
        <v>9273</v>
      </c>
      <c r="H1398" s="29">
        <f>VLOOKUP(G1398,开关状态表!B:I,7,FALSE)</f>
        <v>1</v>
      </c>
      <c r="I1398" s="29">
        <v>0</v>
      </c>
      <c r="J1398" s="161">
        <v>12</v>
      </c>
      <c r="K1398" s="29" t="s">
        <v>8732</v>
      </c>
      <c r="L1398" s="29"/>
      <c r="M1398" s="158" t="s">
        <v>9050</v>
      </c>
      <c r="N1398" s="156">
        <f t="shared" si="172"/>
        <v>29360</v>
      </c>
      <c r="O1398" s="156">
        <f t="shared" si="173"/>
        <v>29372</v>
      </c>
      <c r="P1398" s="156">
        <f t="shared" si="174"/>
        <v>17700</v>
      </c>
      <c r="Q1398" s="156">
        <f t="shared" si="175"/>
        <v>17712</v>
      </c>
      <c r="R1398" s="29" t="str">
        <f>VLOOKUP(VLOOKUP(G1398,开关状态表!B:H,2,FALSE),矩阵信息表!B:H,2,FALSE)</f>
        <v>CS26</v>
      </c>
      <c r="S1398" s="29" t="str">
        <f>VLOOKUP(G1398,开关状态表!B:H,5,FALSE)</f>
        <v>RY90L</v>
      </c>
      <c r="T1398" s="29" t="str">
        <f>VLOOKUP(G1398,开关状态表!B:H,6,FALSE)</f>
        <v>TX90R</v>
      </c>
      <c r="U1398" s="29">
        <f>VLOOKUP(R1398&amp;"-"&amp;S1398,通道清单!C:L,8,FALSE)</f>
        <v>70</v>
      </c>
      <c r="V1398" s="29">
        <f>VLOOKUP(R1398&amp;"-"&amp;S1398,通道清单!C:L,9,FALSE)</f>
        <v>29360</v>
      </c>
      <c r="W1398" s="29">
        <f>VLOOKUP(R1398&amp;"-"&amp;S1398,通道清单!C:L,10,FALSE)</f>
        <v>29430</v>
      </c>
      <c r="X1398" s="29">
        <f>VLOOKUP(R1398&amp;"-"&amp;T1398,通道清单!C:L,9,FALSE)</f>
        <v>17700</v>
      </c>
      <c r="Y1398" s="29">
        <f>VLOOKUP(R1398&amp;"-"&amp;T1398,通道清单!C:L,10,FALSE)</f>
        <v>17770</v>
      </c>
    </row>
    <row r="1399" ht="15" hidden="1" spans="1:25">
      <c r="A1399" s="29">
        <f t="shared" si="170"/>
        <v>1398</v>
      </c>
      <c r="B1399" s="29" t="str">
        <f t="shared" si="171"/>
        <v>CS26-1-18-[15][15]-OFF38-BW32</v>
      </c>
      <c r="C1399" s="29" t="str">
        <f>R1399&amp;"_BW"&amp;TEXT(O1399-N1399,"000.00")&amp;"_U"&amp;VLOOKUP(R1399&amp;"-"&amp;S1399,通道清单!C:L,5,FALSE)&amp;LEFT("_____",5-LEN(VLOOKUP(R1399&amp;"-"&amp;S1399,通道清单!C:L,4,FALSE)))&amp;VLOOKUP(R1399&amp;"-"&amp;S1399,通道清单!C:L,4,FALSE)&amp;"_S"&amp;TEXT(N1399,"00000.00")&amp;"_E"&amp;TEXT(O1399,"00000.00")&amp;"_D"&amp;VLOOKUP(R1399&amp;"-"&amp;T1399,通道清单!C:L,5,FALSE)&amp;LEFT("_____",5-LEN(VLOOKUP(R1399&amp;"-"&amp;T1399,通道清单!C:L,4,FALSE)))&amp;VLOOKUP(R1399&amp;"-"&amp;T1399,通道清单!C:L,4,FALSE)&amp;"_S"&amp;TEXT(P1399,"00000.00")&amp;"_E"&amp;TEXT(Q1399,"00000.00")</f>
        <v>CS26_BW032.00_UR____Y_S29398.00_E29430.00_DL____X_S18408.00_E18440.00</v>
      </c>
      <c r="D1399" s="29"/>
      <c r="E1399" s="29"/>
      <c r="F1399" s="29"/>
      <c r="G1399" s="29" t="s">
        <v>9274</v>
      </c>
      <c r="H1399" s="29">
        <f>VLOOKUP(G1399,开关状态表!B:I,7,FALSE)</f>
        <v>1</v>
      </c>
      <c r="I1399" s="29">
        <v>38</v>
      </c>
      <c r="J1399" s="161">
        <v>32</v>
      </c>
      <c r="K1399" s="29" t="s">
        <v>8732</v>
      </c>
      <c r="L1399" s="29"/>
      <c r="M1399" s="158" t="s">
        <v>8871</v>
      </c>
      <c r="N1399" s="156">
        <f t="shared" si="172"/>
        <v>29398</v>
      </c>
      <c r="O1399" s="156">
        <f t="shared" si="173"/>
        <v>29430</v>
      </c>
      <c r="P1399" s="156">
        <f t="shared" si="174"/>
        <v>18408</v>
      </c>
      <c r="Q1399" s="156">
        <f t="shared" si="175"/>
        <v>18440</v>
      </c>
      <c r="R1399" s="29" t="str">
        <f>VLOOKUP(VLOOKUP(G1399,开关状态表!B:H,2,FALSE),矩阵信息表!B:H,2,FALSE)</f>
        <v>CS26</v>
      </c>
      <c r="S1399" s="29" t="str">
        <f>VLOOKUP(G1399,开关状态表!B:H,5,FALSE)</f>
        <v>RY91R</v>
      </c>
      <c r="T1399" s="29" t="str">
        <f>VLOOKUP(G1399,开关状态表!B:H,6,FALSE)</f>
        <v>TX91L</v>
      </c>
      <c r="U1399" s="29">
        <f>VLOOKUP(R1399&amp;"-"&amp;S1399,通道清单!C:L,8,FALSE)</f>
        <v>70</v>
      </c>
      <c r="V1399" s="29">
        <f>VLOOKUP(R1399&amp;"-"&amp;S1399,通道清单!C:L,9,FALSE)</f>
        <v>29360</v>
      </c>
      <c r="W1399" s="29">
        <f>VLOOKUP(R1399&amp;"-"&amp;S1399,通道清单!C:L,10,FALSE)</f>
        <v>29430</v>
      </c>
      <c r="X1399" s="29">
        <f>VLOOKUP(R1399&amp;"-"&amp;T1399,通道清单!C:L,9,FALSE)</f>
        <v>18370</v>
      </c>
      <c r="Y1399" s="29">
        <f>VLOOKUP(R1399&amp;"-"&amp;T1399,通道清单!C:L,10,FALSE)</f>
        <v>18440</v>
      </c>
    </row>
    <row r="1400" ht="15" hidden="1" spans="1:25">
      <c r="A1400" s="29">
        <f t="shared" si="170"/>
        <v>1399</v>
      </c>
      <c r="B1400" s="29" t="str">
        <f t="shared" si="171"/>
        <v>CS26-1-18-[15][15]-OFF24.8-BW13.2</v>
      </c>
      <c r="C1400" s="29" t="str">
        <f>R1400&amp;"_BW"&amp;TEXT(O1400-N1400,"000.00")&amp;"_U"&amp;VLOOKUP(R1400&amp;"-"&amp;S1400,通道清单!C:L,5,FALSE)&amp;LEFT("_____",5-LEN(VLOOKUP(R1400&amp;"-"&amp;S1400,通道清单!C:L,4,FALSE)))&amp;VLOOKUP(R1400&amp;"-"&amp;S1400,通道清单!C:L,4,FALSE)&amp;"_S"&amp;TEXT(N1400,"00000.00")&amp;"_E"&amp;TEXT(O1400,"00000.00")&amp;"_D"&amp;VLOOKUP(R1400&amp;"-"&amp;T1400,通道清单!C:L,5,FALSE)&amp;LEFT("_____",5-LEN(VLOOKUP(R1400&amp;"-"&amp;T1400,通道清单!C:L,4,FALSE)))&amp;VLOOKUP(R1400&amp;"-"&amp;T1400,通道清单!C:L,4,FALSE)&amp;"_S"&amp;TEXT(P1400,"00000.00")&amp;"_E"&amp;TEXT(Q1400,"00000.00")</f>
        <v>CS26_BW013.20_UR____Y_S29384.80_E29398.00_DL____X_S18394.80_E18408.00</v>
      </c>
      <c r="D1400" s="29"/>
      <c r="E1400" s="29"/>
      <c r="F1400" s="29"/>
      <c r="G1400" s="29" t="s">
        <v>9274</v>
      </c>
      <c r="H1400" s="29">
        <f>VLOOKUP(G1400,开关状态表!B:I,7,FALSE)</f>
        <v>1</v>
      </c>
      <c r="I1400" s="29">
        <v>24.8</v>
      </c>
      <c r="J1400" s="161">
        <v>13.2</v>
      </c>
      <c r="K1400" s="29" t="s">
        <v>8732</v>
      </c>
      <c r="L1400" s="29"/>
      <c r="M1400" s="158" t="s">
        <v>8871</v>
      </c>
      <c r="N1400" s="156">
        <f t="shared" si="172"/>
        <v>29384.8</v>
      </c>
      <c r="O1400" s="156">
        <f t="shared" si="173"/>
        <v>29398</v>
      </c>
      <c r="P1400" s="156">
        <f t="shared" si="174"/>
        <v>18394.8</v>
      </c>
      <c r="Q1400" s="156">
        <f t="shared" si="175"/>
        <v>18408</v>
      </c>
      <c r="R1400" s="29" t="str">
        <f>VLOOKUP(VLOOKUP(G1400,开关状态表!B:H,2,FALSE),矩阵信息表!B:H,2,FALSE)</f>
        <v>CS26</v>
      </c>
      <c r="S1400" s="29" t="str">
        <f>VLOOKUP(G1400,开关状态表!B:H,5,FALSE)</f>
        <v>RY91R</v>
      </c>
      <c r="T1400" s="29" t="str">
        <f>VLOOKUP(G1400,开关状态表!B:H,6,FALSE)</f>
        <v>TX91L</v>
      </c>
      <c r="U1400" s="29">
        <f>VLOOKUP(R1400&amp;"-"&amp;S1400,通道清单!C:L,8,FALSE)</f>
        <v>70</v>
      </c>
      <c r="V1400" s="29">
        <f>VLOOKUP(R1400&amp;"-"&amp;S1400,通道清单!C:L,9,FALSE)</f>
        <v>29360</v>
      </c>
      <c r="W1400" s="29">
        <f>VLOOKUP(R1400&amp;"-"&amp;S1400,通道清单!C:L,10,FALSE)</f>
        <v>29430</v>
      </c>
      <c r="X1400" s="29">
        <f>VLOOKUP(R1400&amp;"-"&amp;T1400,通道清单!C:L,9,FALSE)</f>
        <v>18370</v>
      </c>
      <c r="Y1400" s="29">
        <f>VLOOKUP(R1400&amp;"-"&amp;T1400,通道清单!C:L,10,FALSE)</f>
        <v>18440</v>
      </c>
    </row>
    <row r="1401" ht="15" hidden="1" spans="1:25">
      <c r="A1401" s="29">
        <f t="shared" si="170"/>
        <v>1400</v>
      </c>
      <c r="B1401" s="29" t="str">
        <f t="shared" si="171"/>
        <v>CS26-1-18-[15][15]-OFF0-BW12</v>
      </c>
      <c r="C1401" s="29" t="str">
        <f>R1401&amp;"_BW"&amp;TEXT(O1401-N1401,"000.00")&amp;"_U"&amp;VLOOKUP(R1401&amp;"-"&amp;S1401,通道清单!C:L,5,FALSE)&amp;LEFT("_____",5-LEN(VLOOKUP(R1401&amp;"-"&amp;S1401,通道清单!C:L,4,FALSE)))&amp;VLOOKUP(R1401&amp;"-"&amp;S1401,通道清单!C:L,4,FALSE)&amp;"_S"&amp;TEXT(N1401,"00000.00")&amp;"_E"&amp;TEXT(O1401,"00000.00")&amp;"_D"&amp;VLOOKUP(R1401&amp;"-"&amp;T1401,通道清单!C:L,5,FALSE)&amp;LEFT("_____",5-LEN(VLOOKUP(R1401&amp;"-"&amp;T1401,通道清单!C:L,4,FALSE)))&amp;VLOOKUP(R1401&amp;"-"&amp;T1401,通道清单!C:L,4,FALSE)&amp;"_S"&amp;TEXT(P1401,"00000.00")&amp;"_E"&amp;TEXT(Q1401,"00000.00")</f>
        <v>CS26_BW012.00_UR____Y_S29360.00_E29372.00_DL____X_S18370.00_E18382.00</v>
      </c>
      <c r="D1401" s="29"/>
      <c r="E1401" s="29"/>
      <c r="F1401" s="29"/>
      <c r="G1401" s="29" t="s">
        <v>9274</v>
      </c>
      <c r="H1401" s="29">
        <f>VLOOKUP(G1401,开关状态表!B:I,7,FALSE)</f>
        <v>1</v>
      </c>
      <c r="I1401" s="29">
        <v>0</v>
      </c>
      <c r="J1401" s="161">
        <v>12</v>
      </c>
      <c r="K1401" s="29" t="s">
        <v>8732</v>
      </c>
      <c r="L1401" s="29"/>
      <c r="M1401" s="158" t="s">
        <v>9050</v>
      </c>
      <c r="N1401" s="156">
        <f t="shared" si="172"/>
        <v>29360</v>
      </c>
      <c r="O1401" s="156">
        <f t="shared" si="173"/>
        <v>29372</v>
      </c>
      <c r="P1401" s="156">
        <f t="shared" si="174"/>
        <v>18370</v>
      </c>
      <c r="Q1401" s="156">
        <f t="shared" si="175"/>
        <v>18382</v>
      </c>
      <c r="R1401" s="29" t="str">
        <f>VLOOKUP(VLOOKUP(G1401,开关状态表!B:H,2,FALSE),矩阵信息表!B:H,2,FALSE)</f>
        <v>CS26</v>
      </c>
      <c r="S1401" s="29" t="str">
        <f>VLOOKUP(G1401,开关状态表!B:H,5,FALSE)</f>
        <v>RY91R</v>
      </c>
      <c r="T1401" s="29" t="str">
        <f>VLOOKUP(G1401,开关状态表!B:H,6,FALSE)</f>
        <v>TX91L</v>
      </c>
      <c r="U1401" s="29">
        <f>VLOOKUP(R1401&amp;"-"&amp;S1401,通道清单!C:L,8,FALSE)</f>
        <v>70</v>
      </c>
      <c r="V1401" s="29">
        <f>VLOOKUP(R1401&amp;"-"&amp;S1401,通道清单!C:L,9,FALSE)</f>
        <v>29360</v>
      </c>
      <c r="W1401" s="29">
        <f>VLOOKUP(R1401&amp;"-"&amp;S1401,通道清单!C:L,10,FALSE)</f>
        <v>29430</v>
      </c>
      <c r="X1401" s="29">
        <f>VLOOKUP(R1401&amp;"-"&amp;T1401,通道清单!C:L,9,FALSE)</f>
        <v>18370</v>
      </c>
      <c r="Y1401" s="29">
        <f>VLOOKUP(R1401&amp;"-"&amp;T1401,通道清单!C:L,10,FALSE)</f>
        <v>18440</v>
      </c>
    </row>
    <row r="1402" ht="15" hidden="1" spans="1:25">
      <c r="A1402" s="29">
        <f t="shared" si="170"/>
        <v>1401</v>
      </c>
      <c r="B1402" s="29" t="str">
        <f t="shared" si="171"/>
        <v>CS26-1-18-[31][31]-OFF38-BW32</v>
      </c>
      <c r="C1402" s="29" t="str">
        <f>R1402&amp;"_BW"&amp;TEXT(O1402-N1402,"000.00")&amp;"_U"&amp;VLOOKUP(R1402&amp;"-"&amp;S1402,通道清单!C:L,5,FALSE)&amp;LEFT("_____",5-LEN(VLOOKUP(R1402&amp;"-"&amp;S1402,通道清单!C:L,4,FALSE)))&amp;VLOOKUP(R1402&amp;"-"&amp;S1402,通道清单!C:L,4,FALSE)&amp;"_S"&amp;TEXT(N1402,"00000.00")&amp;"_E"&amp;TEXT(O1402,"00000.00")&amp;"_D"&amp;VLOOKUP(R1402&amp;"-"&amp;T1402,通道清单!C:L,5,FALSE)&amp;LEFT("_____",5-LEN(VLOOKUP(R1402&amp;"-"&amp;T1402,通道清单!C:L,4,FALSE)))&amp;VLOOKUP(R1402&amp;"-"&amp;T1402,通道清单!C:L,4,FALSE)&amp;"_S"&amp;TEXT(P1402,"00000.00")&amp;"_E"&amp;TEXT(Q1402,"00000.00")</f>
        <v>CS26_BW032.00_UL____Y_S29728.00_E29760.00_DR____X_S18738.00_E18770.00</v>
      </c>
      <c r="D1402" s="29"/>
      <c r="E1402" s="29"/>
      <c r="F1402" s="29"/>
      <c r="G1402" s="29" t="s">
        <v>9275</v>
      </c>
      <c r="H1402" s="29">
        <f>VLOOKUP(G1402,开关状态表!B:I,7,FALSE)</f>
        <v>1</v>
      </c>
      <c r="I1402" s="29">
        <v>38</v>
      </c>
      <c r="J1402" s="161">
        <v>32</v>
      </c>
      <c r="K1402" s="29" t="s">
        <v>8732</v>
      </c>
      <c r="L1402" s="29"/>
      <c r="M1402" s="158" t="s">
        <v>8871</v>
      </c>
      <c r="N1402" s="156">
        <f t="shared" si="172"/>
        <v>29728</v>
      </c>
      <c r="O1402" s="156">
        <f t="shared" si="173"/>
        <v>29760</v>
      </c>
      <c r="P1402" s="156">
        <f t="shared" si="174"/>
        <v>18738</v>
      </c>
      <c r="Q1402" s="156">
        <f t="shared" si="175"/>
        <v>18770</v>
      </c>
      <c r="R1402" s="29" t="str">
        <f>VLOOKUP(VLOOKUP(G1402,开关状态表!B:H,2,FALSE),矩阵信息表!B:H,2,FALSE)</f>
        <v>CS26</v>
      </c>
      <c r="S1402" s="29" t="str">
        <f>VLOOKUP(G1402,开关状态表!B:H,5,FALSE)</f>
        <v>RY92L</v>
      </c>
      <c r="T1402" s="29" t="str">
        <f>VLOOKUP(G1402,开关状态表!B:H,6,FALSE)</f>
        <v>TX92R</v>
      </c>
      <c r="U1402" s="29">
        <f>VLOOKUP(R1402&amp;"-"&amp;S1402,通道清单!C:L,8,FALSE)</f>
        <v>70</v>
      </c>
      <c r="V1402" s="29">
        <f>VLOOKUP(R1402&amp;"-"&amp;S1402,通道清单!C:L,9,FALSE)</f>
        <v>29690</v>
      </c>
      <c r="W1402" s="29">
        <f>VLOOKUP(R1402&amp;"-"&amp;S1402,通道清单!C:L,10,FALSE)</f>
        <v>29760</v>
      </c>
      <c r="X1402" s="29">
        <f>VLOOKUP(R1402&amp;"-"&amp;T1402,通道清单!C:L,9,FALSE)</f>
        <v>18700</v>
      </c>
      <c r="Y1402" s="29">
        <f>VLOOKUP(R1402&amp;"-"&amp;T1402,通道清单!C:L,10,FALSE)</f>
        <v>18770</v>
      </c>
    </row>
    <row r="1403" ht="15" hidden="1" spans="1:25">
      <c r="A1403" s="29">
        <f t="shared" si="170"/>
        <v>1402</v>
      </c>
      <c r="B1403" s="29" t="str">
        <f t="shared" si="171"/>
        <v>CS26-1-18-[31][31]-OFF24.8-BW13.2</v>
      </c>
      <c r="C1403" s="29" t="str">
        <f>R1403&amp;"_BW"&amp;TEXT(O1403-N1403,"000.00")&amp;"_U"&amp;VLOOKUP(R1403&amp;"-"&amp;S1403,通道清单!C:L,5,FALSE)&amp;LEFT("_____",5-LEN(VLOOKUP(R1403&amp;"-"&amp;S1403,通道清单!C:L,4,FALSE)))&amp;VLOOKUP(R1403&amp;"-"&amp;S1403,通道清单!C:L,4,FALSE)&amp;"_S"&amp;TEXT(N1403,"00000.00")&amp;"_E"&amp;TEXT(O1403,"00000.00")&amp;"_D"&amp;VLOOKUP(R1403&amp;"-"&amp;T1403,通道清单!C:L,5,FALSE)&amp;LEFT("_____",5-LEN(VLOOKUP(R1403&amp;"-"&amp;T1403,通道清单!C:L,4,FALSE)))&amp;VLOOKUP(R1403&amp;"-"&amp;T1403,通道清单!C:L,4,FALSE)&amp;"_S"&amp;TEXT(P1403,"00000.00")&amp;"_E"&amp;TEXT(Q1403,"00000.00")</f>
        <v>CS26_BW013.20_UL____Y_S29714.80_E29728.00_DR____X_S18724.80_E18738.00</v>
      </c>
      <c r="D1403" s="29"/>
      <c r="E1403" s="29"/>
      <c r="F1403" s="29"/>
      <c r="G1403" s="29" t="s">
        <v>9275</v>
      </c>
      <c r="H1403" s="29">
        <f>VLOOKUP(G1403,开关状态表!B:I,7,FALSE)</f>
        <v>1</v>
      </c>
      <c r="I1403" s="29">
        <v>24.8</v>
      </c>
      <c r="J1403" s="161">
        <v>13.2</v>
      </c>
      <c r="K1403" s="29" t="s">
        <v>8732</v>
      </c>
      <c r="L1403" s="29"/>
      <c r="M1403" s="158" t="s">
        <v>8871</v>
      </c>
      <c r="N1403" s="156">
        <f t="shared" si="172"/>
        <v>29714.8</v>
      </c>
      <c r="O1403" s="156">
        <f t="shared" si="173"/>
        <v>29728</v>
      </c>
      <c r="P1403" s="156">
        <f t="shared" si="174"/>
        <v>18724.8</v>
      </c>
      <c r="Q1403" s="156">
        <f t="shared" si="175"/>
        <v>18738</v>
      </c>
      <c r="R1403" s="29" t="str">
        <f>VLOOKUP(VLOOKUP(G1403,开关状态表!B:H,2,FALSE),矩阵信息表!B:H,2,FALSE)</f>
        <v>CS26</v>
      </c>
      <c r="S1403" s="29" t="str">
        <f>VLOOKUP(G1403,开关状态表!B:H,5,FALSE)</f>
        <v>RY92L</v>
      </c>
      <c r="T1403" s="29" t="str">
        <f>VLOOKUP(G1403,开关状态表!B:H,6,FALSE)</f>
        <v>TX92R</v>
      </c>
      <c r="U1403" s="29">
        <f>VLOOKUP(R1403&amp;"-"&amp;S1403,通道清单!C:L,8,FALSE)</f>
        <v>70</v>
      </c>
      <c r="V1403" s="29">
        <f>VLOOKUP(R1403&amp;"-"&amp;S1403,通道清单!C:L,9,FALSE)</f>
        <v>29690</v>
      </c>
      <c r="W1403" s="29">
        <f>VLOOKUP(R1403&amp;"-"&amp;S1403,通道清单!C:L,10,FALSE)</f>
        <v>29760</v>
      </c>
      <c r="X1403" s="29">
        <f>VLOOKUP(R1403&amp;"-"&amp;T1403,通道清单!C:L,9,FALSE)</f>
        <v>18700</v>
      </c>
      <c r="Y1403" s="29">
        <f>VLOOKUP(R1403&amp;"-"&amp;T1403,通道清单!C:L,10,FALSE)</f>
        <v>18770</v>
      </c>
    </row>
    <row r="1404" ht="15" hidden="1" spans="1:25">
      <c r="A1404" s="29">
        <f t="shared" si="170"/>
        <v>1403</v>
      </c>
      <c r="B1404" s="29" t="str">
        <f t="shared" si="171"/>
        <v>CS26-1-18-[31][31]-OFF0-BW12</v>
      </c>
      <c r="C1404" s="29" t="str">
        <f>R1404&amp;"_BW"&amp;TEXT(O1404-N1404,"000.00")&amp;"_U"&amp;VLOOKUP(R1404&amp;"-"&amp;S1404,通道清单!C:L,5,FALSE)&amp;LEFT("_____",5-LEN(VLOOKUP(R1404&amp;"-"&amp;S1404,通道清单!C:L,4,FALSE)))&amp;VLOOKUP(R1404&amp;"-"&amp;S1404,通道清单!C:L,4,FALSE)&amp;"_S"&amp;TEXT(N1404,"00000.00")&amp;"_E"&amp;TEXT(O1404,"00000.00")&amp;"_D"&amp;VLOOKUP(R1404&amp;"-"&amp;T1404,通道清单!C:L,5,FALSE)&amp;LEFT("_____",5-LEN(VLOOKUP(R1404&amp;"-"&amp;T1404,通道清单!C:L,4,FALSE)))&amp;VLOOKUP(R1404&amp;"-"&amp;T1404,通道清单!C:L,4,FALSE)&amp;"_S"&amp;TEXT(P1404,"00000.00")&amp;"_E"&amp;TEXT(Q1404,"00000.00")</f>
        <v>CS26_BW012.00_UL____Y_S29690.00_E29702.00_DR____X_S18700.00_E18712.00</v>
      </c>
      <c r="D1404" s="29"/>
      <c r="E1404" s="29"/>
      <c r="F1404" s="29"/>
      <c r="G1404" s="29" t="s">
        <v>9275</v>
      </c>
      <c r="H1404" s="29">
        <f>VLOOKUP(G1404,开关状态表!B:I,7,FALSE)</f>
        <v>1</v>
      </c>
      <c r="I1404" s="29">
        <v>0</v>
      </c>
      <c r="J1404" s="161">
        <v>12</v>
      </c>
      <c r="K1404" s="29" t="s">
        <v>8732</v>
      </c>
      <c r="L1404" s="29"/>
      <c r="M1404" s="158" t="s">
        <v>9050</v>
      </c>
      <c r="N1404" s="156">
        <f t="shared" si="172"/>
        <v>29690</v>
      </c>
      <c r="O1404" s="156">
        <f t="shared" si="173"/>
        <v>29702</v>
      </c>
      <c r="P1404" s="156">
        <f t="shared" si="174"/>
        <v>18700</v>
      </c>
      <c r="Q1404" s="156">
        <f t="shared" si="175"/>
        <v>18712</v>
      </c>
      <c r="R1404" s="29" t="str">
        <f>VLOOKUP(VLOOKUP(G1404,开关状态表!B:H,2,FALSE),矩阵信息表!B:H,2,FALSE)</f>
        <v>CS26</v>
      </c>
      <c r="S1404" s="29" t="str">
        <f>VLOOKUP(G1404,开关状态表!B:H,5,FALSE)</f>
        <v>RY92L</v>
      </c>
      <c r="T1404" s="29" t="str">
        <f>VLOOKUP(G1404,开关状态表!B:H,6,FALSE)</f>
        <v>TX92R</v>
      </c>
      <c r="U1404" s="29">
        <f>VLOOKUP(R1404&amp;"-"&amp;S1404,通道清单!C:L,8,FALSE)</f>
        <v>70</v>
      </c>
      <c r="V1404" s="29">
        <f>VLOOKUP(R1404&amp;"-"&amp;S1404,通道清单!C:L,9,FALSE)</f>
        <v>29690</v>
      </c>
      <c r="W1404" s="29">
        <f>VLOOKUP(R1404&amp;"-"&amp;S1404,通道清单!C:L,10,FALSE)</f>
        <v>29760</v>
      </c>
      <c r="X1404" s="29">
        <f>VLOOKUP(R1404&amp;"-"&amp;T1404,通道清单!C:L,9,FALSE)</f>
        <v>18700</v>
      </c>
      <c r="Y1404" s="29">
        <f>VLOOKUP(R1404&amp;"-"&amp;T1404,通道清单!C:L,10,FALSE)</f>
        <v>18770</v>
      </c>
    </row>
    <row r="1405" ht="15" hidden="1" spans="1:25">
      <c r="A1405" s="29">
        <f t="shared" ref="A1405:A1459" si="176">ROW()-1</f>
        <v>1404</v>
      </c>
      <c r="B1405" s="29" t="str">
        <f t="shared" si="171"/>
        <v>CS26-1-18-[32][32]-OFF45.2-BW24.8</v>
      </c>
      <c r="C1405" s="29" t="str">
        <f>R1405&amp;"_BW"&amp;TEXT(O1405-N1405,"000.00")&amp;"_U"&amp;VLOOKUP(R1405&amp;"-"&amp;S1405,通道清单!C:L,5,FALSE)&amp;LEFT("_____",5-LEN(VLOOKUP(R1405&amp;"-"&amp;S1405,通道清单!C:L,4,FALSE)))&amp;VLOOKUP(R1405&amp;"-"&amp;S1405,通道清单!C:L,4,FALSE)&amp;"_S"&amp;TEXT(N1405,"00000.00")&amp;"_E"&amp;TEXT(O1405,"00000.00")&amp;"_D"&amp;VLOOKUP(R1405&amp;"-"&amp;T1405,通道清单!C:L,5,FALSE)&amp;LEFT("_____",5-LEN(VLOOKUP(R1405&amp;"-"&amp;T1405,通道清单!C:L,4,FALSE)))&amp;VLOOKUP(R1405&amp;"-"&amp;T1405,通道清单!C:L,4,FALSE)&amp;"_S"&amp;TEXT(P1405,"00000.00")&amp;"_E"&amp;TEXT(Q1405,"00000.00")</f>
        <v>CS26_BW024.80_UL____Y_S29405.20_E29430.00_DR____X_S18415.20_E18440.00</v>
      </c>
      <c r="D1405" s="29"/>
      <c r="E1405" s="29"/>
      <c r="F1405" s="29"/>
      <c r="G1405" s="29" t="s">
        <v>9276</v>
      </c>
      <c r="H1405" s="29">
        <f>VLOOKUP(G1405,开关状态表!B:I,7,FALSE)</f>
        <v>1</v>
      </c>
      <c r="I1405" s="29">
        <v>45.2</v>
      </c>
      <c r="J1405" s="161">
        <v>24.8</v>
      </c>
      <c r="K1405" s="29" t="s">
        <v>8732</v>
      </c>
      <c r="L1405" s="29"/>
      <c r="M1405" s="158" t="s">
        <v>8871</v>
      </c>
      <c r="N1405" s="156">
        <f t="shared" si="172"/>
        <v>29405.2</v>
      </c>
      <c r="O1405" s="156">
        <f t="shared" si="173"/>
        <v>29430</v>
      </c>
      <c r="P1405" s="156">
        <f t="shared" si="174"/>
        <v>18415.2</v>
      </c>
      <c r="Q1405" s="156">
        <f t="shared" si="175"/>
        <v>18440</v>
      </c>
      <c r="R1405" s="29" t="str">
        <f>VLOOKUP(VLOOKUP(G1405,开关状态表!B:H,2,FALSE),矩阵信息表!B:H,2,FALSE)</f>
        <v>CS26</v>
      </c>
      <c r="S1405" s="29" t="str">
        <f>VLOOKUP(G1405,开关状态表!B:H,5,FALSE)</f>
        <v>RY93L</v>
      </c>
      <c r="T1405" s="29" t="str">
        <f>VLOOKUP(G1405,开关状态表!B:H,6,FALSE)</f>
        <v>TX93R</v>
      </c>
      <c r="U1405" s="29">
        <f>VLOOKUP(R1405&amp;"-"&amp;S1405,通道清单!C:L,8,FALSE)</f>
        <v>70</v>
      </c>
      <c r="V1405" s="29">
        <f>VLOOKUP(R1405&amp;"-"&amp;S1405,通道清单!C:L,9,FALSE)</f>
        <v>29360</v>
      </c>
      <c r="W1405" s="29">
        <f>VLOOKUP(R1405&amp;"-"&amp;S1405,通道清单!C:L,10,FALSE)</f>
        <v>29430</v>
      </c>
      <c r="X1405" s="29">
        <f>VLOOKUP(R1405&amp;"-"&amp;T1405,通道清单!C:L,9,FALSE)</f>
        <v>18370</v>
      </c>
      <c r="Y1405" s="29">
        <f>VLOOKUP(R1405&amp;"-"&amp;T1405,通道清单!C:L,10,FALSE)</f>
        <v>18440</v>
      </c>
    </row>
    <row r="1406" ht="15" hidden="1" spans="1:25">
      <c r="A1406" s="29">
        <f t="shared" si="176"/>
        <v>1405</v>
      </c>
      <c r="B1406" s="29" t="str">
        <f t="shared" si="171"/>
        <v>CS26-1-18-[32][32]-OFF32-BW13.2</v>
      </c>
      <c r="C1406" s="29" t="str">
        <f>R1406&amp;"_BW"&amp;TEXT(O1406-N1406,"000.00")&amp;"_U"&amp;VLOOKUP(R1406&amp;"-"&amp;S1406,通道清单!C:L,5,FALSE)&amp;LEFT("_____",5-LEN(VLOOKUP(R1406&amp;"-"&amp;S1406,通道清单!C:L,4,FALSE)))&amp;VLOOKUP(R1406&amp;"-"&amp;S1406,通道清单!C:L,4,FALSE)&amp;"_S"&amp;TEXT(N1406,"00000.00")&amp;"_E"&amp;TEXT(O1406,"00000.00")&amp;"_D"&amp;VLOOKUP(R1406&amp;"-"&amp;T1406,通道清单!C:L,5,FALSE)&amp;LEFT("_____",5-LEN(VLOOKUP(R1406&amp;"-"&amp;T1406,通道清单!C:L,4,FALSE)))&amp;VLOOKUP(R1406&amp;"-"&amp;T1406,通道清单!C:L,4,FALSE)&amp;"_S"&amp;TEXT(P1406,"00000.00")&amp;"_E"&amp;TEXT(Q1406,"00000.00")</f>
        <v>CS26_BW013.20_UL____Y_S29392.00_E29405.20_DR____X_S18402.00_E18415.20</v>
      </c>
      <c r="D1406" s="29"/>
      <c r="E1406" s="29"/>
      <c r="F1406" s="29"/>
      <c r="G1406" s="29" t="s">
        <v>9276</v>
      </c>
      <c r="H1406" s="29">
        <f>VLOOKUP(G1406,开关状态表!B:I,7,FALSE)</f>
        <v>1</v>
      </c>
      <c r="I1406" s="29">
        <v>32</v>
      </c>
      <c r="J1406" s="161">
        <v>13.2</v>
      </c>
      <c r="K1406" s="29" t="s">
        <v>8732</v>
      </c>
      <c r="L1406" s="29"/>
      <c r="M1406" s="158" t="s">
        <v>8871</v>
      </c>
      <c r="N1406" s="156">
        <f t="shared" si="172"/>
        <v>29392</v>
      </c>
      <c r="O1406" s="156">
        <f t="shared" si="173"/>
        <v>29405.2</v>
      </c>
      <c r="P1406" s="156">
        <f t="shared" si="174"/>
        <v>18402</v>
      </c>
      <c r="Q1406" s="156">
        <f t="shared" si="175"/>
        <v>18415.2</v>
      </c>
      <c r="R1406" s="29" t="str">
        <f>VLOOKUP(VLOOKUP(G1406,开关状态表!B:H,2,FALSE),矩阵信息表!B:H,2,FALSE)</f>
        <v>CS26</v>
      </c>
      <c r="S1406" s="29" t="str">
        <f>VLOOKUP(G1406,开关状态表!B:H,5,FALSE)</f>
        <v>RY93L</v>
      </c>
      <c r="T1406" s="29" t="str">
        <f>VLOOKUP(G1406,开关状态表!B:H,6,FALSE)</f>
        <v>TX93R</v>
      </c>
      <c r="U1406" s="29">
        <f>VLOOKUP(R1406&amp;"-"&amp;S1406,通道清单!C:L,8,FALSE)</f>
        <v>70</v>
      </c>
      <c r="V1406" s="29">
        <f>VLOOKUP(R1406&amp;"-"&amp;S1406,通道清单!C:L,9,FALSE)</f>
        <v>29360</v>
      </c>
      <c r="W1406" s="29">
        <f>VLOOKUP(R1406&amp;"-"&amp;S1406,通道清单!C:L,10,FALSE)</f>
        <v>29430</v>
      </c>
      <c r="X1406" s="29">
        <f>VLOOKUP(R1406&amp;"-"&amp;T1406,通道清单!C:L,9,FALSE)</f>
        <v>18370</v>
      </c>
      <c r="Y1406" s="29">
        <f>VLOOKUP(R1406&amp;"-"&amp;T1406,通道清单!C:L,10,FALSE)</f>
        <v>18440</v>
      </c>
    </row>
    <row r="1407" ht="15" hidden="1" spans="1:25">
      <c r="A1407" s="29">
        <f t="shared" si="176"/>
        <v>1406</v>
      </c>
      <c r="B1407" s="29" t="str">
        <f t="shared" si="171"/>
        <v>CS26-1-18-[32][32]-OFF0-BW12</v>
      </c>
      <c r="C1407" s="29" t="str">
        <f>R1407&amp;"_BW"&amp;TEXT(O1407-N1407,"000.00")&amp;"_U"&amp;VLOOKUP(R1407&amp;"-"&amp;S1407,通道清单!C:L,5,FALSE)&amp;LEFT("_____",5-LEN(VLOOKUP(R1407&amp;"-"&amp;S1407,通道清单!C:L,4,FALSE)))&amp;VLOOKUP(R1407&amp;"-"&amp;S1407,通道清单!C:L,4,FALSE)&amp;"_S"&amp;TEXT(N1407,"00000.00")&amp;"_E"&amp;TEXT(O1407,"00000.00")&amp;"_D"&amp;VLOOKUP(R1407&amp;"-"&amp;T1407,通道清单!C:L,5,FALSE)&amp;LEFT("_____",5-LEN(VLOOKUP(R1407&amp;"-"&amp;T1407,通道清单!C:L,4,FALSE)))&amp;VLOOKUP(R1407&amp;"-"&amp;T1407,通道清单!C:L,4,FALSE)&amp;"_S"&amp;TEXT(P1407,"00000.00")&amp;"_E"&amp;TEXT(Q1407,"00000.00")</f>
        <v>CS26_BW012.00_UL____Y_S29360.00_E29372.00_DR____X_S18370.00_E18382.00</v>
      </c>
      <c r="D1407" s="29"/>
      <c r="E1407" s="29"/>
      <c r="F1407" s="29"/>
      <c r="G1407" s="29" t="s">
        <v>9276</v>
      </c>
      <c r="H1407" s="29">
        <f>VLOOKUP(G1407,开关状态表!B:I,7,FALSE)</f>
        <v>1</v>
      </c>
      <c r="I1407" s="29">
        <v>0</v>
      </c>
      <c r="J1407" s="161">
        <v>12</v>
      </c>
      <c r="K1407" s="29" t="s">
        <v>8732</v>
      </c>
      <c r="L1407" s="29"/>
      <c r="M1407" s="158" t="s">
        <v>9050</v>
      </c>
      <c r="N1407" s="156">
        <f t="shared" si="172"/>
        <v>29360</v>
      </c>
      <c r="O1407" s="156">
        <f t="shared" si="173"/>
        <v>29372</v>
      </c>
      <c r="P1407" s="156">
        <f t="shared" si="174"/>
        <v>18370</v>
      </c>
      <c r="Q1407" s="156">
        <f t="shared" si="175"/>
        <v>18382</v>
      </c>
      <c r="R1407" s="29" t="str">
        <f>VLOOKUP(VLOOKUP(G1407,开关状态表!B:H,2,FALSE),矩阵信息表!B:H,2,FALSE)</f>
        <v>CS26</v>
      </c>
      <c r="S1407" s="29" t="str">
        <f>VLOOKUP(G1407,开关状态表!B:H,5,FALSE)</f>
        <v>RY93L</v>
      </c>
      <c r="T1407" s="29" t="str">
        <f>VLOOKUP(G1407,开关状态表!B:H,6,FALSE)</f>
        <v>TX93R</v>
      </c>
      <c r="U1407" s="29">
        <f>VLOOKUP(R1407&amp;"-"&amp;S1407,通道清单!C:L,8,FALSE)</f>
        <v>70</v>
      </c>
      <c r="V1407" s="29">
        <f>VLOOKUP(R1407&amp;"-"&amp;S1407,通道清单!C:L,9,FALSE)</f>
        <v>29360</v>
      </c>
      <c r="W1407" s="29">
        <f>VLOOKUP(R1407&amp;"-"&amp;S1407,通道清单!C:L,10,FALSE)</f>
        <v>29430</v>
      </c>
      <c r="X1407" s="29">
        <f>VLOOKUP(R1407&amp;"-"&amp;T1407,通道清单!C:L,9,FALSE)</f>
        <v>18370</v>
      </c>
      <c r="Y1407" s="29">
        <f>VLOOKUP(R1407&amp;"-"&amp;T1407,通道清单!C:L,10,FALSE)</f>
        <v>18440</v>
      </c>
    </row>
    <row r="1408" ht="15" hidden="1" spans="1:25">
      <c r="A1408" s="29">
        <f t="shared" si="176"/>
        <v>1407</v>
      </c>
      <c r="B1408" s="29" t="str">
        <f t="shared" si="171"/>
        <v>CS26-1-18-[16][16]-OFF38-BW32</v>
      </c>
      <c r="C1408" s="29" t="str">
        <f>R1408&amp;"_BW"&amp;TEXT(O1408-N1408,"000.00")&amp;"_U"&amp;VLOOKUP(R1408&amp;"-"&amp;S1408,通道清单!C:L,5,FALSE)&amp;LEFT("_____",5-LEN(VLOOKUP(R1408&amp;"-"&amp;S1408,通道清单!C:L,4,FALSE)))&amp;VLOOKUP(R1408&amp;"-"&amp;S1408,通道清单!C:L,4,FALSE)&amp;"_S"&amp;TEXT(N1408,"00000.00")&amp;"_E"&amp;TEXT(O1408,"00000.00")&amp;"_D"&amp;VLOOKUP(R1408&amp;"-"&amp;T1408,通道清单!C:L,5,FALSE)&amp;LEFT("_____",5-LEN(VLOOKUP(R1408&amp;"-"&amp;T1408,通道清单!C:L,4,FALSE)))&amp;VLOOKUP(R1408&amp;"-"&amp;T1408,通道清单!C:L,4,FALSE)&amp;"_S"&amp;TEXT(P1408,"00000.00")&amp;"_E"&amp;TEXT(Q1408,"00000.00")</f>
        <v>CS26_BW032.00_UR____Y_S29488.00_E29520.00_DL____X_S18498.00_E18530.00</v>
      </c>
      <c r="D1408" s="29"/>
      <c r="E1408" s="29"/>
      <c r="F1408" s="29"/>
      <c r="G1408" s="29" t="s">
        <v>9277</v>
      </c>
      <c r="H1408" s="29">
        <f>VLOOKUP(G1408,开关状态表!B:I,7,FALSE)</f>
        <v>1</v>
      </c>
      <c r="I1408" s="29">
        <v>38</v>
      </c>
      <c r="J1408" s="161">
        <v>32</v>
      </c>
      <c r="K1408" s="29" t="s">
        <v>8732</v>
      </c>
      <c r="L1408" s="29"/>
      <c r="M1408" s="158" t="s">
        <v>8871</v>
      </c>
      <c r="N1408" s="156">
        <f t="shared" si="172"/>
        <v>29488</v>
      </c>
      <c r="O1408" s="156">
        <f t="shared" si="173"/>
        <v>29520</v>
      </c>
      <c r="P1408" s="156">
        <f t="shared" si="174"/>
        <v>18498</v>
      </c>
      <c r="Q1408" s="156">
        <f t="shared" si="175"/>
        <v>18530</v>
      </c>
      <c r="R1408" s="29" t="str">
        <f>VLOOKUP(VLOOKUP(G1408,开关状态表!B:H,2,FALSE),矩阵信息表!B:H,2,FALSE)</f>
        <v>CS26</v>
      </c>
      <c r="S1408" s="29" t="str">
        <f>VLOOKUP(G1408,开关状态表!B:H,5,FALSE)</f>
        <v>RY94R</v>
      </c>
      <c r="T1408" s="29" t="str">
        <f>VLOOKUP(G1408,开关状态表!B:H,6,FALSE)</f>
        <v>TX94L</v>
      </c>
      <c r="U1408" s="29">
        <f>VLOOKUP(R1408&amp;"-"&amp;S1408,通道清单!C:L,8,FALSE)</f>
        <v>70</v>
      </c>
      <c r="V1408" s="29">
        <f>VLOOKUP(R1408&amp;"-"&amp;S1408,通道清单!C:L,9,FALSE)</f>
        <v>29450</v>
      </c>
      <c r="W1408" s="29">
        <f>VLOOKUP(R1408&amp;"-"&amp;S1408,通道清单!C:L,10,FALSE)</f>
        <v>29520</v>
      </c>
      <c r="X1408" s="29">
        <f>VLOOKUP(R1408&amp;"-"&amp;T1408,通道清单!C:L,9,FALSE)</f>
        <v>18460</v>
      </c>
      <c r="Y1408" s="29">
        <f>VLOOKUP(R1408&amp;"-"&amp;T1408,通道清单!C:L,10,FALSE)</f>
        <v>18530</v>
      </c>
    </row>
    <row r="1409" ht="15" hidden="1" spans="1:25">
      <c r="A1409" s="29">
        <f t="shared" si="176"/>
        <v>1408</v>
      </c>
      <c r="B1409" s="29" t="str">
        <f t="shared" si="171"/>
        <v>CS26-1-18-[16][16]-OFF24.8-BW13.2</v>
      </c>
      <c r="C1409" s="29" t="str">
        <f>R1409&amp;"_BW"&amp;TEXT(O1409-N1409,"000.00")&amp;"_U"&amp;VLOOKUP(R1409&amp;"-"&amp;S1409,通道清单!C:L,5,FALSE)&amp;LEFT("_____",5-LEN(VLOOKUP(R1409&amp;"-"&amp;S1409,通道清单!C:L,4,FALSE)))&amp;VLOOKUP(R1409&amp;"-"&amp;S1409,通道清单!C:L,4,FALSE)&amp;"_S"&amp;TEXT(N1409,"00000.00")&amp;"_E"&amp;TEXT(O1409,"00000.00")&amp;"_D"&amp;VLOOKUP(R1409&amp;"-"&amp;T1409,通道清单!C:L,5,FALSE)&amp;LEFT("_____",5-LEN(VLOOKUP(R1409&amp;"-"&amp;T1409,通道清单!C:L,4,FALSE)))&amp;VLOOKUP(R1409&amp;"-"&amp;T1409,通道清单!C:L,4,FALSE)&amp;"_S"&amp;TEXT(P1409,"00000.00")&amp;"_E"&amp;TEXT(Q1409,"00000.00")</f>
        <v>CS26_BW013.20_UR____Y_S29474.80_E29488.00_DL____X_S18484.80_E18498.00</v>
      </c>
      <c r="D1409" s="29"/>
      <c r="E1409" s="29"/>
      <c r="F1409" s="29"/>
      <c r="G1409" s="29" t="s">
        <v>9277</v>
      </c>
      <c r="H1409" s="29">
        <f>VLOOKUP(G1409,开关状态表!B:I,7,FALSE)</f>
        <v>1</v>
      </c>
      <c r="I1409" s="29">
        <v>24.8</v>
      </c>
      <c r="J1409" s="161">
        <v>13.2</v>
      </c>
      <c r="K1409" s="29" t="s">
        <v>8732</v>
      </c>
      <c r="L1409" s="29"/>
      <c r="M1409" s="158" t="s">
        <v>8871</v>
      </c>
      <c r="N1409" s="156">
        <f t="shared" si="172"/>
        <v>29474.8</v>
      </c>
      <c r="O1409" s="156">
        <f t="shared" si="173"/>
        <v>29488</v>
      </c>
      <c r="P1409" s="156">
        <f t="shared" si="174"/>
        <v>18484.8</v>
      </c>
      <c r="Q1409" s="156">
        <f t="shared" si="175"/>
        <v>18498</v>
      </c>
      <c r="R1409" s="29" t="str">
        <f>VLOOKUP(VLOOKUP(G1409,开关状态表!B:H,2,FALSE),矩阵信息表!B:H,2,FALSE)</f>
        <v>CS26</v>
      </c>
      <c r="S1409" s="29" t="str">
        <f>VLOOKUP(G1409,开关状态表!B:H,5,FALSE)</f>
        <v>RY94R</v>
      </c>
      <c r="T1409" s="29" t="str">
        <f>VLOOKUP(G1409,开关状态表!B:H,6,FALSE)</f>
        <v>TX94L</v>
      </c>
      <c r="U1409" s="29">
        <f>VLOOKUP(R1409&amp;"-"&amp;S1409,通道清单!C:L,8,FALSE)</f>
        <v>70</v>
      </c>
      <c r="V1409" s="29">
        <f>VLOOKUP(R1409&amp;"-"&amp;S1409,通道清单!C:L,9,FALSE)</f>
        <v>29450</v>
      </c>
      <c r="W1409" s="29">
        <f>VLOOKUP(R1409&amp;"-"&amp;S1409,通道清单!C:L,10,FALSE)</f>
        <v>29520</v>
      </c>
      <c r="X1409" s="29">
        <f>VLOOKUP(R1409&amp;"-"&amp;T1409,通道清单!C:L,9,FALSE)</f>
        <v>18460</v>
      </c>
      <c r="Y1409" s="29">
        <f>VLOOKUP(R1409&amp;"-"&amp;T1409,通道清单!C:L,10,FALSE)</f>
        <v>18530</v>
      </c>
    </row>
    <row r="1410" ht="15" hidden="1" spans="1:25">
      <c r="A1410" s="29">
        <f t="shared" si="176"/>
        <v>1409</v>
      </c>
      <c r="B1410" s="29" t="str">
        <f t="shared" si="171"/>
        <v>CS26-1-18-[16][16]-OFF0-BW12</v>
      </c>
      <c r="C1410" s="29" t="str">
        <f>R1410&amp;"_BW"&amp;TEXT(O1410-N1410,"000.00")&amp;"_U"&amp;VLOOKUP(R1410&amp;"-"&amp;S1410,通道清单!C:L,5,FALSE)&amp;LEFT("_____",5-LEN(VLOOKUP(R1410&amp;"-"&amp;S1410,通道清单!C:L,4,FALSE)))&amp;VLOOKUP(R1410&amp;"-"&amp;S1410,通道清单!C:L,4,FALSE)&amp;"_S"&amp;TEXT(N1410,"00000.00")&amp;"_E"&amp;TEXT(O1410,"00000.00")&amp;"_D"&amp;VLOOKUP(R1410&amp;"-"&amp;T1410,通道清单!C:L,5,FALSE)&amp;LEFT("_____",5-LEN(VLOOKUP(R1410&amp;"-"&amp;T1410,通道清单!C:L,4,FALSE)))&amp;VLOOKUP(R1410&amp;"-"&amp;T1410,通道清单!C:L,4,FALSE)&amp;"_S"&amp;TEXT(P1410,"00000.00")&amp;"_E"&amp;TEXT(Q1410,"00000.00")</f>
        <v>CS26_BW012.00_UR____Y_S29450.00_E29462.00_DL____X_S18460.00_E18472.00</v>
      </c>
      <c r="D1410" s="29"/>
      <c r="E1410" s="29"/>
      <c r="F1410" s="29"/>
      <c r="G1410" s="29" t="s">
        <v>9277</v>
      </c>
      <c r="H1410" s="29">
        <f>VLOOKUP(G1410,开关状态表!B:I,7,FALSE)</f>
        <v>1</v>
      </c>
      <c r="I1410" s="29">
        <v>0</v>
      </c>
      <c r="J1410" s="161">
        <v>12</v>
      </c>
      <c r="K1410" s="29" t="s">
        <v>8732</v>
      </c>
      <c r="L1410" s="29"/>
      <c r="M1410" s="158" t="s">
        <v>9050</v>
      </c>
      <c r="N1410" s="156">
        <f t="shared" si="172"/>
        <v>29450</v>
      </c>
      <c r="O1410" s="156">
        <f t="shared" si="173"/>
        <v>29462</v>
      </c>
      <c r="P1410" s="156">
        <f t="shared" si="174"/>
        <v>18460</v>
      </c>
      <c r="Q1410" s="156">
        <f t="shared" si="175"/>
        <v>18472</v>
      </c>
      <c r="R1410" s="29" t="str">
        <f>VLOOKUP(VLOOKUP(G1410,开关状态表!B:H,2,FALSE),矩阵信息表!B:H,2,FALSE)</f>
        <v>CS26</v>
      </c>
      <c r="S1410" s="29" t="str">
        <f>VLOOKUP(G1410,开关状态表!B:H,5,FALSE)</f>
        <v>RY94R</v>
      </c>
      <c r="T1410" s="29" t="str">
        <f>VLOOKUP(G1410,开关状态表!B:H,6,FALSE)</f>
        <v>TX94L</v>
      </c>
      <c r="U1410" s="29">
        <f>VLOOKUP(R1410&amp;"-"&amp;S1410,通道清单!C:L,8,FALSE)</f>
        <v>70</v>
      </c>
      <c r="V1410" s="29">
        <f>VLOOKUP(R1410&amp;"-"&amp;S1410,通道清单!C:L,9,FALSE)</f>
        <v>29450</v>
      </c>
      <c r="W1410" s="29">
        <f>VLOOKUP(R1410&amp;"-"&amp;S1410,通道清单!C:L,10,FALSE)</f>
        <v>29520</v>
      </c>
      <c r="X1410" s="29">
        <f>VLOOKUP(R1410&amp;"-"&amp;T1410,通道清单!C:L,9,FALSE)</f>
        <v>18460</v>
      </c>
      <c r="Y1410" s="29">
        <f>VLOOKUP(R1410&amp;"-"&amp;T1410,通道清单!C:L,10,FALSE)</f>
        <v>18530</v>
      </c>
    </row>
    <row r="1411" ht="15" hidden="1" spans="1:25">
      <c r="A1411" s="29">
        <f t="shared" si="176"/>
        <v>1410</v>
      </c>
      <c r="B1411" s="29" t="str">
        <f t="shared" si="171"/>
        <v>CS26-1-6-[9][9]-OFF0-BW22</v>
      </c>
      <c r="C1411" s="29" t="str">
        <f>R1411&amp;"_BW"&amp;TEXT(O1411-N1411,"000.00")&amp;"_U"&amp;VLOOKUP(R1411&amp;"-"&amp;S1411,通道清单!C:L,5,FALSE)&amp;LEFT("_____",5-LEN(VLOOKUP(R1411&amp;"-"&amp;S1411,通道清单!C:L,4,FALSE)))&amp;VLOOKUP(R1411&amp;"-"&amp;S1411,通道清单!C:L,4,FALSE)&amp;"_S"&amp;TEXT(N1411,"00000.00")&amp;"_E"&amp;TEXT(O1411,"00000.00")&amp;"_D"&amp;VLOOKUP(R1411&amp;"-"&amp;T1411,通道清单!C:L,5,FALSE)&amp;LEFT("_____",5-LEN(VLOOKUP(R1411&amp;"-"&amp;T1411,通道清单!C:L,4,FALSE)))&amp;VLOOKUP(R1411&amp;"-"&amp;T1411,通道清单!C:L,4,FALSE)&amp;"_S"&amp;TEXT(P1411,"00000.00")&amp;"_E"&amp;TEXT(Q1411,"00000.00")</f>
        <v>CS26_BW022.00_UL____Y_S29780.00_E29802.00_DR____H_S18220.00_E18242.00</v>
      </c>
      <c r="D1411" s="29"/>
      <c r="E1411" s="29"/>
      <c r="F1411" s="29"/>
      <c r="G1411" s="29" t="s">
        <v>9278</v>
      </c>
      <c r="H1411" s="29">
        <f>VLOOKUP(G1411,开关状态表!B:I,7,FALSE)</f>
        <v>1</v>
      </c>
      <c r="I1411" s="29">
        <v>0</v>
      </c>
      <c r="J1411" s="161">
        <v>22</v>
      </c>
      <c r="K1411" s="29" t="s">
        <v>8732</v>
      </c>
      <c r="L1411" s="29"/>
      <c r="M1411" s="158" t="s">
        <v>9050</v>
      </c>
      <c r="N1411" s="156">
        <f t="shared" si="172"/>
        <v>29780</v>
      </c>
      <c r="O1411" s="156">
        <f t="shared" si="173"/>
        <v>29802</v>
      </c>
      <c r="P1411" s="156">
        <f t="shared" si="174"/>
        <v>18220</v>
      </c>
      <c r="Q1411" s="156">
        <f t="shared" si="175"/>
        <v>18242</v>
      </c>
      <c r="R1411" s="29" t="str">
        <f>VLOOKUP(VLOOKUP(G1411,开关状态表!B:H,2,FALSE),矩阵信息表!B:H,2,FALSE)</f>
        <v>CS26</v>
      </c>
      <c r="S1411" s="29" t="str">
        <f>VLOOKUP(G1411,开关状态表!B:H,5,FALSE)</f>
        <v>RY22L</v>
      </c>
      <c r="T1411" s="29" t="str">
        <f>VLOOKUP(G1411,开关状态表!B:H,6,FALSE)</f>
        <v>TH22R</v>
      </c>
      <c r="U1411" s="29">
        <f>VLOOKUP(R1411&amp;"-"&amp;S1411,通道清单!C:L,8,FALSE)</f>
        <v>150</v>
      </c>
      <c r="V1411" s="29">
        <f>VLOOKUP(R1411&amp;"-"&amp;S1411,通道清单!C:L,9,FALSE)</f>
        <v>29780</v>
      </c>
      <c r="W1411" s="29">
        <f>VLOOKUP(R1411&amp;"-"&amp;S1411,通道清单!C:L,10,FALSE)</f>
        <v>29930</v>
      </c>
      <c r="X1411" s="29">
        <f>VLOOKUP(R1411&amp;"-"&amp;T1411,通道清单!C:L,9,FALSE)</f>
        <v>18220</v>
      </c>
      <c r="Y1411" s="29">
        <f>VLOOKUP(R1411&amp;"-"&amp;T1411,通道清单!C:L,10,FALSE)</f>
        <v>18370</v>
      </c>
    </row>
    <row r="1412" ht="15" hidden="1" spans="1:25">
      <c r="A1412" s="29">
        <f t="shared" si="176"/>
        <v>1411</v>
      </c>
      <c r="B1412" s="29" t="str">
        <f t="shared" si="171"/>
        <v>CS26-1-6-[9][9]-OFF118-BW32</v>
      </c>
      <c r="C1412" s="29" t="str">
        <f>R1412&amp;"_BW"&amp;TEXT(O1412-N1412,"000.00")&amp;"_U"&amp;VLOOKUP(R1412&amp;"-"&amp;S1412,通道清单!C:L,5,FALSE)&amp;LEFT("_____",5-LEN(VLOOKUP(R1412&amp;"-"&amp;S1412,通道清单!C:L,4,FALSE)))&amp;VLOOKUP(R1412&amp;"-"&amp;S1412,通道清单!C:L,4,FALSE)&amp;"_S"&amp;TEXT(N1412,"00000.00")&amp;"_E"&amp;TEXT(O1412,"00000.00")&amp;"_D"&amp;VLOOKUP(R1412&amp;"-"&amp;T1412,通道清单!C:L,5,FALSE)&amp;LEFT("_____",5-LEN(VLOOKUP(R1412&amp;"-"&amp;T1412,通道清单!C:L,4,FALSE)))&amp;VLOOKUP(R1412&amp;"-"&amp;T1412,通道清单!C:L,4,FALSE)&amp;"_S"&amp;TEXT(P1412,"00000.00")&amp;"_E"&amp;TEXT(Q1412,"00000.00")</f>
        <v>CS26_BW032.00_UL____Y_S29898.00_E29930.00_DR____H_S18338.00_E18370.00</v>
      </c>
      <c r="D1412" s="29"/>
      <c r="E1412" s="29"/>
      <c r="F1412" s="29"/>
      <c r="G1412" s="29" t="s">
        <v>9278</v>
      </c>
      <c r="H1412" s="29">
        <f>VLOOKUP(G1412,开关状态表!B:I,7,FALSE)</f>
        <v>1</v>
      </c>
      <c r="I1412" s="29">
        <v>118</v>
      </c>
      <c r="J1412" s="161">
        <v>32</v>
      </c>
      <c r="K1412" s="29" t="s">
        <v>8732</v>
      </c>
      <c r="L1412" s="29"/>
      <c r="M1412" s="158" t="s">
        <v>8871</v>
      </c>
      <c r="N1412" s="156">
        <f t="shared" si="172"/>
        <v>29898</v>
      </c>
      <c r="O1412" s="156">
        <f t="shared" si="173"/>
        <v>29930</v>
      </c>
      <c r="P1412" s="156">
        <f t="shared" si="174"/>
        <v>18338</v>
      </c>
      <c r="Q1412" s="156">
        <f t="shared" si="175"/>
        <v>18370</v>
      </c>
      <c r="R1412" s="29" t="str">
        <f>VLOOKUP(VLOOKUP(G1412,开关状态表!B:H,2,FALSE),矩阵信息表!B:H,2,FALSE)</f>
        <v>CS26</v>
      </c>
      <c r="S1412" s="29" t="str">
        <f>VLOOKUP(G1412,开关状态表!B:H,5,FALSE)</f>
        <v>RY22L</v>
      </c>
      <c r="T1412" s="29" t="str">
        <f>VLOOKUP(G1412,开关状态表!B:H,6,FALSE)</f>
        <v>TH22R</v>
      </c>
      <c r="U1412" s="29">
        <f>VLOOKUP(R1412&amp;"-"&amp;S1412,通道清单!C:L,8,FALSE)</f>
        <v>150</v>
      </c>
      <c r="V1412" s="29">
        <f>VLOOKUP(R1412&amp;"-"&amp;S1412,通道清单!C:L,9,FALSE)</f>
        <v>29780</v>
      </c>
      <c r="W1412" s="29">
        <f>VLOOKUP(R1412&amp;"-"&amp;S1412,通道清单!C:L,10,FALSE)</f>
        <v>29930</v>
      </c>
      <c r="X1412" s="29">
        <f>VLOOKUP(R1412&amp;"-"&amp;T1412,通道清单!C:L,9,FALSE)</f>
        <v>18220</v>
      </c>
      <c r="Y1412" s="29">
        <f>VLOOKUP(R1412&amp;"-"&amp;T1412,通道清单!C:L,10,FALSE)</f>
        <v>18370</v>
      </c>
    </row>
    <row r="1413" ht="15" hidden="1" spans="1:25">
      <c r="A1413" s="29">
        <f t="shared" si="176"/>
        <v>1412</v>
      </c>
      <c r="B1413" s="29" t="str">
        <f t="shared" si="171"/>
        <v>CS26-1-6-[9][9]-OFF91.6-BW26.4</v>
      </c>
      <c r="C1413" s="29" t="str">
        <f>R1413&amp;"_BW"&amp;TEXT(O1413-N1413,"000.00")&amp;"_U"&amp;VLOOKUP(R1413&amp;"-"&amp;S1413,通道清单!C:L,5,FALSE)&amp;LEFT("_____",5-LEN(VLOOKUP(R1413&amp;"-"&amp;S1413,通道清单!C:L,4,FALSE)))&amp;VLOOKUP(R1413&amp;"-"&amp;S1413,通道清单!C:L,4,FALSE)&amp;"_S"&amp;TEXT(N1413,"00000.00")&amp;"_E"&amp;TEXT(O1413,"00000.00")&amp;"_D"&amp;VLOOKUP(R1413&amp;"-"&amp;T1413,通道清单!C:L,5,FALSE)&amp;LEFT("_____",5-LEN(VLOOKUP(R1413&amp;"-"&amp;T1413,通道清单!C:L,4,FALSE)))&amp;VLOOKUP(R1413&amp;"-"&amp;T1413,通道清单!C:L,4,FALSE)&amp;"_S"&amp;TEXT(P1413,"00000.00")&amp;"_E"&amp;TEXT(Q1413,"00000.00")</f>
        <v>CS26_BW026.40_UL____Y_S29871.60_E29898.00_DR____H_S18311.60_E18338.00</v>
      </c>
      <c r="D1413" s="29"/>
      <c r="E1413" s="29"/>
      <c r="F1413" s="29"/>
      <c r="G1413" s="29" t="s">
        <v>9278</v>
      </c>
      <c r="H1413" s="29">
        <f>VLOOKUP(G1413,开关状态表!B:I,7,FALSE)</f>
        <v>1</v>
      </c>
      <c r="I1413" s="29">
        <v>91.6</v>
      </c>
      <c r="J1413" s="161">
        <v>26.4</v>
      </c>
      <c r="K1413" s="29" t="s">
        <v>8732</v>
      </c>
      <c r="L1413" s="29"/>
      <c r="M1413" s="158" t="s">
        <v>8871</v>
      </c>
      <c r="N1413" s="156">
        <f t="shared" si="172"/>
        <v>29871.6</v>
      </c>
      <c r="O1413" s="156">
        <f t="shared" si="173"/>
        <v>29898</v>
      </c>
      <c r="P1413" s="156">
        <f t="shared" si="174"/>
        <v>18311.6</v>
      </c>
      <c r="Q1413" s="156">
        <f t="shared" si="175"/>
        <v>18338</v>
      </c>
      <c r="R1413" s="29" t="str">
        <f>VLOOKUP(VLOOKUP(G1413,开关状态表!B:H,2,FALSE),矩阵信息表!B:H,2,FALSE)</f>
        <v>CS26</v>
      </c>
      <c r="S1413" s="29" t="str">
        <f>VLOOKUP(G1413,开关状态表!B:H,5,FALSE)</f>
        <v>RY22L</v>
      </c>
      <c r="T1413" s="29" t="str">
        <f>VLOOKUP(G1413,开关状态表!B:H,6,FALSE)</f>
        <v>TH22R</v>
      </c>
      <c r="U1413" s="29">
        <f>VLOOKUP(R1413&amp;"-"&amp;S1413,通道清单!C:L,8,FALSE)</f>
        <v>150</v>
      </c>
      <c r="V1413" s="29">
        <f>VLOOKUP(R1413&amp;"-"&amp;S1413,通道清单!C:L,9,FALSE)</f>
        <v>29780</v>
      </c>
      <c r="W1413" s="29">
        <f>VLOOKUP(R1413&amp;"-"&amp;S1413,通道清单!C:L,10,FALSE)</f>
        <v>29930</v>
      </c>
      <c r="X1413" s="29">
        <f>VLOOKUP(R1413&amp;"-"&amp;T1413,通道清单!C:L,9,FALSE)</f>
        <v>18220</v>
      </c>
      <c r="Y1413" s="29">
        <f>VLOOKUP(R1413&amp;"-"&amp;T1413,通道清单!C:L,10,FALSE)</f>
        <v>18370</v>
      </c>
    </row>
    <row r="1414" ht="15" hidden="1" spans="1:25">
      <c r="A1414" s="29">
        <f t="shared" si="176"/>
        <v>1413</v>
      </c>
      <c r="B1414" s="29" t="str">
        <f t="shared" si="171"/>
        <v>CS26-1-6-[10][10]-OFF118-BW32</v>
      </c>
      <c r="C1414" s="29" t="str">
        <f>R1414&amp;"_BW"&amp;TEXT(O1414-N1414,"000.00")&amp;"_U"&amp;VLOOKUP(R1414&amp;"-"&amp;S1414,通道清单!C:L,5,FALSE)&amp;LEFT("_____",5-LEN(VLOOKUP(R1414&amp;"-"&amp;S1414,通道清单!C:L,4,FALSE)))&amp;VLOOKUP(R1414&amp;"-"&amp;S1414,通道清单!C:L,4,FALSE)&amp;"_S"&amp;TEXT(N1414,"00000.00")&amp;"_E"&amp;TEXT(O1414,"00000.00")&amp;"_D"&amp;VLOOKUP(R1414&amp;"-"&amp;T1414,通道清单!C:L,5,FALSE)&amp;LEFT("_____",5-LEN(VLOOKUP(R1414&amp;"-"&amp;T1414,通道清单!C:L,4,FALSE)))&amp;VLOOKUP(R1414&amp;"-"&amp;T1414,通道清单!C:L,4,FALSE)&amp;"_S"&amp;TEXT(P1414,"00000.00")&amp;"_E"&amp;TEXT(Q1414,"00000.00")</f>
        <v>CS26_BW032.00_UL____Y_S29548.00_E29580.00_DR____H_S18738.00_E18770.00</v>
      </c>
      <c r="D1414" s="29"/>
      <c r="E1414" s="29"/>
      <c r="F1414" s="29"/>
      <c r="G1414" s="29" t="s">
        <v>9279</v>
      </c>
      <c r="H1414" s="29">
        <f>VLOOKUP(G1414,开关状态表!B:I,7,FALSE)</f>
        <v>1</v>
      </c>
      <c r="I1414" s="29">
        <v>118</v>
      </c>
      <c r="J1414" s="161">
        <v>32</v>
      </c>
      <c r="K1414" s="29" t="s">
        <v>8732</v>
      </c>
      <c r="L1414" s="29"/>
      <c r="M1414" s="158" t="s">
        <v>8871</v>
      </c>
      <c r="N1414" s="156">
        <f t="shared" si="172"/>
        <v>29548</v>
      </c>
      <c r="O1414" s="156">
        <f t="shared" si="173"/>
        <v>29580</v>
      </c>
      <c r="P1414" s="156">
        <f t="shared" si="174"/>
        <v>18738</v>
      </c>
      <c r="Q1414" s="156">
        <f t="shared" si="175"/>
        <v>18770</v>
      </c>
      <c r="R1414" s="29" t="str">
        <f>VLOOKUP(VLOOKUP(G1414,开关状态表!B:H,2,FALSE),矩阵信息表!B:H,2,FALSE)</f>
        <v>CS26</v>
      </c>
      <c r="S1414" s="29" t="str">
        <f>VLOOKUP(G1414,开关状态表!B:H,5,FALSE)</f>
        <v>RY35L</v>
      </c>
      <c r="T1414" s="29" t="str">
        <f>VLOOKUP(G1414,开关状态表!B:H,6,FALSE)</f>
        <v>TH35R</v>
      </c>
      <c r="U1414" s="29">
        <f>VLOOKUP(R1414&amp;"-"&amp;S1414,通道清单!C:L,8,FALSE)</f>
        <v>150</v>
      </c>
      <c r="V1414" s="29">
        <f>VLOOKUP(R1414&amp;"-"&amp;S1414,通道清单!C:L,9,FALSE)</f>
        <v>29430</v>
      </c>
      <c r="W1414" s="29">
        <f>VLOOKUP(R1414&amp;"-"&amp;S1414,通道清单!C:L,10,FALSE)</f>
        <v>29580</v>
      </c>
      <c r="X1414" s="29">
        <f>VLOOKUP(R1414&amp;"-"&amp;T1414,通道清单!C:L,9,FALSE)</f>
        <v>18620</v>
      </c>
      <c r="Y1414" s="29">
        <f>VLOOKUP(R1414&amp;"-"&amp;T1414,通道清单!C:L,10,FALSE)</f>
        <v>18770</v>
      </c>
    </row>
    <row r="1415" ht="15" hidden="1" spans="1:25">
      <c r="A1415" s="29">
        <f t="shared" si="176"/>
        <v>1414</v>
      </c>
      <c r="B1415" s="29" t="str">
        <f t="shared" si="171"/>
        <v>CS26-1-6-[10][10]-OFF91.6-BW26.4</v>
      </c>
      <c r="C1415" s="29" t="str">
        <f>R1415&amp;"_BW"&amp;TEXT(O1415-N1415,"000.00")&amp;"_U"&amp;VLOOKUP(R1415&amp;"-"&amp;S1415,通道清单!C:L,5,FALSE)&amp;LEFT("_____",5-LEN(VLOOKUP(R1415&amp;"-"&amp;S1415,通道清单!C:L,4,FALSE)))&amp;VLOOKUP(R1415&amp;"-"&amp;S1415,通道清单!C:L,4,FALSE)&amp;"_S"&amp;TEXT(N1415,"00000.00")&amp;"_E"&amp;TEXT(O1415,"00000.00")&amp;"_D"&amp;VLOOKUP(R1415&amp;"-"&amp;T1415,通道清单!C:L,5,FALSE)&amp;LEFT("_____",5-LEN(VLOOKUP(R1415&amp;"-"&amp;T1415,通道清单!C:L,4,FALSE)))&amp;VLOOKUP(R1415&amp;"-"&amp;T1415,通道清单!C:L,4,FALSE)&amp;"_S"&amp;TEXT(P1415,"00000.00")&amp;"_E"&amp;TEXT(Q1415,"00000.00")</f>
        <v>CS26_BW026.40_UL____Y_S29521.60_E29548.00_DR____H_S18711.60_E18738.00</v>
      </c>
      <c r="D1415" s="29"/>
      <c r="E1415" s="29"/>
      <c r="F1415" s="29"/>
      <c r="G1415" s="29" t="s">
        <v>9279</v>
      </c>
      <c r="H1415" s="29">
        <f>VLOOKUP(G1415,开关状态表!B:I,7,FALSE)</f>
        <v>1</v>
      </c>
      <c r="I1415" s="29">
        <v>91.6</v>
      </c>
      <c r="J1415" s="161">
        <v>26.4</v>
      </c>
      <c r="K1415" s="29" t="s">
        <v>8732</v>
      </c>
      <c r="L1415" s="29"/>
      <c r="M1415" s="158" t="s">
        <v>8871</v>
      </c>
      <c r="N1415" s="156">
        <f t="shared" si="172"/>
        <v>29521.6</v>
      </c>
      <c r="O1415" s="156">
        <f t="shared" si="173"/>
        <v>29548</v>
      </c>
      <c r="P1415" s="156">
        <f t="shared" si="174"/>
        <v>18711.6</v>
      </c>
      <c r="Q1415" s="156">
        <f t="shared" si="175"/>
        <v>18738</v>
      </c>
      <c r="R1415" s="29" t="str">
        <f>VLOOKUP(VLOOKUP(G1415,开关状态表!B:H,2,FALSE),矩阵信息表!B:H,2,FALSE)</f>
        <v>CS26</v>
      </c>
      <c r="S1415" s="29" t="str">
        <f>VLOOKUP(G1415,开关状态表!B:H,5,FALSE)</f>
        <v>RY35L</v>
      </c>
      <c r="T1415" s="29" t="str">
        <f>VLOOKUP(G1415,开关状态表!B:H,6,FALSE)</f>
        <v>TH35R</v>
      </c>
      <c r="U1415" s="29">
        <f>VLOOKUP(R1415&amp;"-"&amp;S1415,通道清单!C:L,8,FALSE)</f>
        <v>150</v>
      </c>
      <c r="V1415" s="29">
        <f>VLOOKUP(R1415&amp;"-"&amp;S1415,通道清单!C:L,9,FALSE)</f>
        <v>29430</v>
      </c>
      <c r="W1415" s="29">
        <f>VLOOKUP(R1415&amp;"-"&amp;S1415,通道清单!C:L,10,FALSE)</f>
        <v>29580</v>
      </c>
      <c r="X1415" s="29">
        <f>VLOOKUP(R1415&amp;"-"&amp;T1415,通道清单!C:L,9,FALSE)</f>
        <v>18620</v>
      </c>
      <c r="Y1415" s="29">
        <f>VLOOKUP(R1415&amp;"-"&amp;T1415,通道清单!C:L,10,FALSE)</f>
        <v>18770</v>
      </c>
    </row>
    <row r="1416" ht="15" hidden="1" spans="1:25">
      <c r="A1416" s="29">
        <f t="shared" si="176"/>
        <v>1415</v>
      </c>
      <c r="B1416" s="29" t="str">
        <f t="shared" si="171"/>
        <v>CS26-1-6-[10][10]-OFF0-BW22</v>
      </c>
      <c r="C1416" s="29" t="str">
        <f>R1416&amp;"_BW"&amp;TEXT(O1416-N1416,"000.00")&amp;"_U"&amp;VLOOKUP(R1416&amp;"-"&amp;S1416,通道清单!C:L,5,FALSE)&amp;LEFT("_____",5-LEN(VLOOKUP(R1416&amp;"-"&amp;S1416,通道清单!C:L,4,FALSE)))&amp;VLOOKUP(R1416&amp;"-"&amp;S1416,通道清单!C:L,4,FALSE)&amp;"_S"&amp;TEXT(N1416,"00000.00")&amp;"_E"&amp;TEXT(O1416,"00000.00")&amp;"_D"&amp;VLOOKUP(R1416&amp;"-"&amp;T1416,通道清单!C:L,5,FALSE)&amp;LEFT("_____",5-LEN(VLOOKUP(R1416&amp;"-"&amp;T1416,通道清单!C:L,4,FALSE)))&amp;VLOOKUP(R1416&amp;"-"&amp;T1416,通道清单!C:L,4,FALSE)&amp;"_S"&amp;TEXT(P1416,"00000.00")&amp;"_E"&amp;TEXT(Q1416,"00000.00")</f>
        <v>CS26_BW022.00_UL____Y_S29430.00_E29452.00_DR____H_S18620.00_E18642.00</v>
      </c>
      <c r="D1416" s="29"/>
      <c r="E1416" s="29"/>
      <c r="F1416" s="29"/>
      <c r="G1416" s="29" t="s">
        <v>9279</v>
      </c>
      <c r="H1416" s="29">
        <f>VLOOKUP(G1416,开关状态表!B:I,7,FALSE)</f>
        <v>1</v>
      </c>
      <c r="I1416" s="29">
        <v>0</v>
      </c>
      <c r="J1416" s="161">
        <v>22</v>
      </c>
      <c r="K1416" s="29" t="s">
        <v>8732</v>
      </c>
      <c r="L1416" s="29"/>
      <c r="M1416" s="158" t="s">
        <v>9050</v>
      </c>
      <c r="N1416" s="156">
        <f t="shared" si="172"/>
        <v>29430</v>
      </c>
      <c r="O1416" s="156">
        <f t="shared" si="173"/>
        <v>29452</v>
      </c>
      <c r="P1416" s="156">
        <f t="shared" si="174"/>
        <v>18620</v>
      </c>
      <c r="Q1416" s="156">
        <f t="shared" si="175"/>
        <v>18642</v>
      </c>
      <c r="R1416" s="29" t="str">
        <f>VLOOKUP(VLOOKUP(G1416,开关状态表!B:H,2,FALSE),矩阵信息表!B:H,2,FALSE)</f>
        <v>CS26</v>
      </c>
      <c r="S1416" s="29" t="str">
        <f>VLOOKUP(G1416,开关状态表!B:H,5,FALSE)</f>
        <v>RY35L</v>
      </c>
      <c r="T1416" s="29" t="str">
        <f>VLOOKUP(G1416,开关状态表!B:H,6,FALSE)</f>
        <v>TH35R</v>
      </c>
      <c r="U1416" s="29">
        <f>VLOOKUP(R1416&amp;"-"&amp;S1416,通道清单!C:L,8,FALSE)</f>
        <v>150</v>
      </c>
      <c r="V1416" s="29">
        <f>VLOOKUP(R1416&amp;"-"&amp;S1416,通道清单!C:L,9,FALSE)</f>
        <v>29430</v>
      </c>
      <c r="W1416" s="29">
        <f>VLOOKUP(R1416&amp;"-"&amp;S1416,通道清单!C:L,10,FALSE)</f>
        <v>29580</v>
      </c>
      <c r="X1416" s="29">
        <f>VLOOKUP(R1416&amp;"-"&amp;T1416,通道清单!C:L,9,FALSE)</f>
        <v>18620</v>
      </c>
      <c r="Y1416" s="29">
        <f>VLOOKUP(R1416&amp;"-"&amp;T1416,通道清单!C:L,10,FALSE)</f>
        <v>18770</v>
      </c>
    </row>
    <row r="1417" ht="15" hidden="1" spans="1:25">
      <c r="A1417" s="29">
        <f t="shared" si="176"/>
        <v>1416</v>
      </c>
      <c r="B1417" s="29" t="str">
        <f t="shared" si="171"/>
        <v>CS26-1-6-[11][11]-OFF0-BW22</v>
      </c>
      <c r="C1417" s="29" t="str">
        <f>R1417&amp;"_BW"&amp;TEXT(O1417-N1417,"000.00")&amp;"_U"&amp;VLOOKUP(R1417&amp;"-"&amp;S1417,通道清单!C:L,5,FALSE)&amp;LEFT("_____",5-LEN(VLOOKUP(R1417&amp;"-"&amp;S1417,通道清单!C:L,4,FALSE)))&amp;VLOOKUP(R1417&amp;"-"&amp;S1417,通道清单!C:L,4,FALSE)&amp;"_S"&amp;TEXT(N1417,"00000.00")&amp;"_E"&amp;TEXT(O1417,"00000.00")&amp;"_D"&amp;VLOOKUP(R1417&amp;"-"&amp;T1417,通道清单!C:L,5,FALSE)&amp;LEFT("_____",5-LEN(VLOOKUP(R1417&amp;"-"&amp;T1417,通道清单!C:L,4,FALSE)))&amp;VLOOKUP(R1417&amp;"-"&amp;T1417,通道清单!C:L,4,FALSE)&amp;"_S"&amp;TEXT(P1417,"00000.00")&amp;"_E"&amp;TEXT(Q1417,"00000.00")</f>
        <v>CS26_BW022.00_UL____Y_S29600.00_E29622.00_DR____H_S18040.00_E18062.00</v>
      </c>
      <c r="D1417" s="29"/>
      <c r="E1417" s="29"/>
      <c r="F1417" s="29"/>
      <c r="G1417" s="29" t="s">
        <v>9280</v>
      </c>
      <c r="H1417" s="29">
        <f>VLOOKUP(G1417,开关状态表!B:I,7,FALSE)</f>
        <v>1</v>
      </c>
      <c r="I1417" s="29">
        <v>0</v>
      </c>
      <c r="J1417" s="161">
        <v>22</v>
      </c>
      <c r="K1417" s="29" t="s">
        <v>8732</v>
      </c>
      <c r="L1417" s="29"/>
      <c r="M1417" s="158" t="s">
        <v>9050</v>
      </c>
      <c r="N1417" s="156">
        <f t="shared" si="172"/>
        <v>29600</v>
      </c>
      <c r="O1417" s="156">
        <f t="shared" si="173"/>
        <v>29622</v>
      </c>
      <c r="P1417" s="156">
        <f t="shared" si="174"/>
        <v>18040</v>
      </c>
      <c r="Q1417" s="156">
        <f t="shared" si="175"/>
        <v>18062</v>
      </c>
      <c r="R1417" s="29" t="str">
        <f>VLOOKUP(VLOOKUP(G1417,开关状态表!B:H,2,FALSE),矩阵信息表!B:H,2,FALSE)</f>
        <v>CS26</v>
      </c>
      <c r="S1417" s="29" t="str">
        <f>VLOOKUP(G1417,开关状态表!B:H,5,FALSE)</f>
        <v>RY36L</v>
      </c>
      <c r="T1417" s="29" t="str">
        <f>VLOOKUP(G1417,开关状态表!B:H,6,FALSE)</f>
        <v>TH36R</v>
      </c>
      <c r="U1417" s="29">
        <f>VLOOKUP(R1417&amp;"-"&amp;S1417,通道清单!C:L,8,FALSE)</f>
        <v>150</v>
      </c>
      <c r="V1417" s="29">
        <f>VLOOKUP(R1417&amp;"-"&amp;S1417,通道清单!C:L,9,FALSE)</f>
        <v>29600</v>
      </c>
      <c r="W1417" s="29">
        <f>VLOOKUP(R1417&amp;"-"&amp;S1417,通道清单!C:L,10,FALSE)</f>
        <v>29750</v>
      </c>
      <c r="X1417" s="29">
        <f>VLOOKUP(R1417&amp;"-"&amp;T1417,通道清单!C:L,9,FALSE)</f>
        <v>18040</v>
      </c>
      <c r="Y1417" s="29">
        <f>VLOOKUP(R1417&amp;"-"&amp;T1417,通道清单!C:L,10,FALSE)</f>
        <v>18190</v>
      </c>
    </row>
    <row r="1418" ht="15" hidden="1" spans="1:25">
      <c r="A1418" s="29">
        <f t="shared" si="176"/>
        <v>1417</v>
      </c>
      <c r="B1418" s="29" t="str">
        <f t="shared" si="171"/>
        <v>CS26-1-6-[11][11]-OFF118-BW32</v>
      </c>
      <c r="C1418" s="29" t="str">
        <f>R1418&amp;"_BW"&amp;TEXT(O1418-N1418,"000.00")&amp;"_U"&amp;VLOOKUP(R1418&amp;"-"&amp;S1418,通道清单!C:L,5,FALSE)&amp;LEFT("_____",5-LEN(VLOOKUP(R1418&amp;"-"&amp;S1418,通道清单!C:L,4,FALSE)))&amp;VLOOKUP(R1418&amp;"-"&amp;S1418,通道清单!C:L,4,FALSE)&amp;"_S"&amp;TEXT(N1418,"00000.00")&amp;"_E"&amp;TEXT(O1418,"00000.00")&amp;"_D"&amp;VLOOKUP(R1418&amp;"-"&amp;T1418,通道清单!C:L,5,FALSE)&amp;LEFT("_____",5-LEN(VLOOKUP(R1418&amp;"-"&amp;T1418,通道清单!C:L,4,FALSE)))&amp;VLOOKUP(R1418&amp;"-"&amp;T1418,通道清单!C:L,4,FALSE)&amp;"_S"&amp;TEXT(P1418,"00000.00")&amp;"_E"&amp;TEXT(Q1418,"00000.00")</f>
        <v>CS26_BW032.00_UL____Y_S29718.00_E29750.00_DR____H_S18158.00_E18190.00</v>
      </c>
      <c r="D1418" s="29"/>
      <c r="E1418" s="29"/>
      <c r="F1418" s="29"/>
      <c r="G1418" s="29" t="s">
        <v>9280</v>
      </c>
      <c r="H1418" s="29">
        <f>VLOOKUP(G1418,开关状态表!B:I,7,FALSE)</f>
        <v>1</v>
      </c>
      <c r="I1418" s="29">
        <v>118</v>
      </c>
      <c r="J1418" s="161">
        <v>32</v>
      </c>
      <c r="K1418" s="29" t="s">
        <v>8732</v>
      </c>
      <c r="L1418" s="29"/>
      <c r="M1418" s="158" t="s">
        <v>8871</v>
      </c>
      <c r="N1418" s="156">
        <f t="shared" si="172"/>
        <v>29718</v>
      </c>
      <c r="O1418" s="156">
        <f t="shared" si="173"/>
        <v>29750</v>
      </c>
      <c r="P1418" s="156">
        <f t="shared" si="174"/>
        <v>18158</v>
      </c>
      <c r="Q1418" s="156">
        <f t="shared" si="175"/>
        <v>18190</v>
      </c>
      <c r="R1418" s="29" t="str">
        <f>VLOOKUP(VLOOKUP(G1418,开关状态表!B:H,2,FALSE),矩阵信息表!B:H,2,FALSE)</f>
        <v>CS26</v>
      </c>
      <c r="S1418" s="29" t="str">
        <f>VLOOKUP(G1418,开关状态表!B:H,5,FALSE)</f>
        <v>RY36L</v>
      </c>
      <c r="T1418" s="29" t="str">
        <f>VLOOKUP(G1418,开关状态表!B:H,6,FALSE)</f>
        <v>TH36R</v>
      </c>
      <c r="U1418" s="29">
        <f>VLOOKUP(R1418&amp;"-"&amp;S1418,通道清单!C:L,8,FALSE)</f>
        <v>150</v>
      </c>
      <c r="V1418" s="29">
        <f>VLOOKUP(R1418&amp;"-"&amp;S1418,通道清单!C:L,9,FALSE)</f>
        <v>29600</v>
      </c>
      <c r="W1418" s="29">
        <f>VLOOKUP(R1418&amp;"-"&amp;S1418,通道清单!C:L,10,FALSE)</f>
        <v>29750</v>
      </c>
      <c r="X1418" s="29">
        <f>VLOOKUP(R1418&amp;"-"&amp;T1418,通道清单!C:L,9,FALSE)</f>
        <v>18040</v>
      </c>
      <c r="Y1418" s="29">
        <f>VLOOKUP(R1418&amp;"-"&amp;T1418,通道清单!C:L,10,FALSE)</f>
        <v>18190</v>
      </c>
    </row>
    <row r="1419" ht="15" hidden="1" spans="1:25">
      <c r="A1419" s="29">
        <f t="shared" si="176"/>
        <v>1418</v>
      </c>
      <c r="B1419" s="29" t="str">
        <f t="shared" si="171"/>
        <v>CS26-1-6-[11][11]-OFF91.6-BW26.4</v>
      </c>
      <c r="C1419" s="29" t="str">
        <f>R1419&amp;"_BW"&amp;TEXT(O1419-N1419,"000.00")&amp;"_U"&amp;VLOOKUP(R1419&amp;"-"&amp;S1419,通道清单!C:L,5,FALSE)&amp;LEFT("_____",5-LEN(VLOOKUP(R1419&amp;"-"&amp;S1419,通道清单!C:L,4,FALSE)))&amp;VLOOKUP(R1419&amp;"-"&amp;S1419,通道清单!C:L,4,FALSE)&amp;"_S"&amp;TEXT(N1419,"00000.00")&amp;"_E"&amp;TEXT(O1419,"00000.00")&amp;"_D"&amp;VLOOKUP(R1419&amp;"-"&amp;T1419,通道清单!C:L,5,FALSE)&amp;LEFT("_____",5-LEN(VLOOKUP(R1419&amp;"-"&amp;T1419,通道清单!C:L,4,FALSE)))&amp;VLOOKUP(R1419&amp;"-"&amp;T1419,通道清单!C:L,4,FALSE)&amp;"_S"&amp;TEXT(P1419,"00000.00")&amp;"_E"&amp;TEXT(Q1419,"00000.00")</f>
        <v>CS26_BW026.40_UL____Y_S29691.60_E29718.00_DR____H_S18131.60_E18158.00</v>
      </c>
      <c r="D1419" s="29"/>
      <c r="E1419" s="29"/>
      <c r="F1419" s="29"/>
      <c r="G1419" s="29" t="s">
        <v>9280</v>
      </c>
      <c r="H1419" s="29">
        <f>VLOOKUP(G1419,开关状态表!B:I,7,FALSE)</f>
        <v>1</v>
      </c>
      <c r="I1419" s="29">
        <v>91.6</v>
      </c>
      <c r="J1419" s="161">
        <v>26.4</v>
      </c>
      <c r="K1419" s="29" t="s">
        <v>8732</v>
      </c>
      <c r="L1419" s="29"/>
      <c r="M1419" s="158" t="s">
        <v>8871</v>
      </c>
      <c r="N1419" s="156">
        <f t="shared" si="172"/>
        <v>29691.6</v>
      </c>
      <c r="O1419" s="156">
        <f t="shared" si="173"/>
        <v>29718</v>
      </c>
      <c r="P1419" s="156">
        <f t="shared" si="174"/>
        <v>18131.6</v>
      </c>
      <c r="Q1419" s="156">
        <f t="shared" si="175"/>
        <v>18158</v>
      </c>
      <c r="R1419" s="29" t="str">
        <f>VLOOKUP(VLOOKUP(G1419,开关状态表!B:H,2,FALSE),矩阵信息表!B:H,2,FALSE)</f>
        <v>CS26</v>
      </c>
      <c r="S1419" s="29" t="str">
        <f>VLOOKUP(G1419,开关状态表!B:H,5,FALSE)</f>
        <v>RY36L</v>
      </c>
      <c r="T1419" s="29" t="str">
        <f>VLOOKUP(G1419,开关状态表!B:H,6,FALSE)</f>
        <v>TH36R</v>
      </c>
      <c r="U1419" s="29">
        <f>VLOOKUP(R1419&amp;"-"&amp;S1419,通道清单!C:L,8,FALSE)</f>
        <v>150</v>
      </c>
      <c r="V1419" s="29">
        <f>VLOOKUP(R1419&amp;"-"&amp;S1419,通道清单!C:L,9,FALSE)</f>
        <v>29600</v>
      </c>
      <c r="W1419" s="29">
        <f>VLOOKUP(R1419&amp;"-"&amp;S1419,通道清单!C:L,10,FALSE)</f>
        <v>29750</v>
      </c>
      <c r="X1419" s="29">
        <f>VLOOKUP(R1419&amp;"-"&amp;T1419,通道清单!C:L,9,FALSE)</f>
        <v>18040</v>
      </c>
      <c r="Y1419" s="29">
        <f>VLOOKUP(R1419&amp;"-"&amp;T1419,通道清单!C:L,10,FALSE)</f>
        <v>18190</v>
      </c>
    </row>
    <row r="1420" ht="15" hidden="1" spans="1:25">
      <c r="A1420" s="29">
        <f t="shared" si="176"/>
        <v>1419</v>
      </c>
      <c r="B1420" s="29" t="str">
        <f t="shared" si="171"/>
        <v>CS26-1-6-[12][12]-OFF91.6-BW26.4</v>
      </c>
      <c r="C1420" s="29" t="str">
        <f>R1420&amp;"_BW"&amp;TEXT(O1420-N1420,"000.00")&amp;"_U"&amp;VLOOKUP(R1420&amp;"-"&amp;S1420,通道清单!C:L,5,FALSE)&amp;LEFT("_____",5-LEN(VLOOKUP(R1420&amp;"-"&amp;S1420,通道清单!C:L,4,FALSE)))&amp;VLOOKUP(R1420&amp;"-"&amp;S1420,通道清单!C:L,4,FALSE)&amp;"_S"&amp;TEXT(N1420,"00000.00")&amp;"_E"&amp;TEXT(O1420,"00000.00")&amp;"_D"&amp;VLOOKUP(R1420&amp;"-"&amp;T1420,通道清单!C:L,5,FALSE)&amp;LEFT("_____",5-LEN(VLOOKUP(R1420&amp;"-"&amp;T1420,通道清单!C:L,4,FALSE)))&amp;VLOOKUP(R1420&amp;"-"&amp;T1420,通道清单!C:L,4,FALSE)&amp;"_S"&amp;TEXT(P1420,"00000.00")&amp;"_E"&amp;TEXT(Q1420,"00000.00")</f>
        <v>CS26_BW026.40_UL____Y_S29351.60_E29378.00_DR____H_S17791.60_E17818.00</v>
      </c>
      <c r="D1420" s="29"/>
      <c r="E1420" s="29"/>
      <c r="F1420" s="29"/>
      <c r="G1420" s="29" t="s">
        <v>9281</v>
      </c>
      <c r="H1420" s="29">
        <f>VLOOKUP(G1420,开关状态表!B:I,7,FALSE)</f>
        <v>1</v>
      </c>
      <c r="I1420" s="29">
        <v>91.6</v>
      </c>
      <c r="J1420" s="161">
        <v>26.4</v>
      </c>
      <c r="K1420" s="29" t="s">
        <v>8732</v>
      </c>
      <c r="L1420" s="29"/>
      <c r="M1420" s="158" t="s">
        <v>8871</v>
      </c>
      <c r="N1420" s="156">
        <f t="shared" si="172"/>
        <v>29351.6</v>
      </c>
      <c r="O1420" s="156">
        <f t="shared" si="173"/>
        <v>29378</v>
      </c>
      <c r="P1420" s="156">
        <f t="shared" si="174"/>
        <v>17791.6</v>
      </c>
      <c r="Q1420" s="156">
        <f t="shared" si="175"/>
        <v>17818</v>
      </c>
      <c r="R1420" s="29" t="str">
        <f>VLOOKUP(VLOOKUP(G1420,开关状态表!B:H,2,FALSE),矩阵信息表!B:H,2,FALSE)</f>
        <v>CS26</v>
      </c>
      <c r="S1420" s="29" t="str">
        <f>VLOOKUP(G1420,开关状态表!B:H,5,FALSE)</f>
        <v>RY37L</v>
      </c>
      <c r="T1420" s="29" t="str">
        <f>VLOOKUP(G1420,开关状态表!B:H,6,FALSE)</f>
        <v>TH37R</v>
      </c>
      <c r="U1420" s="29">
        <f>VLOOKUP(R1420&amp;"-"&amp;S1420,通道清单!C:L,8,FALSE)</f>
        <v>150</v>
      </c>
      <c r="V1420" s="29">
        <f>VLOOKUP(R1420&amp;"-"&amp;S1420,通道清单!C:L,9,FALSE)</f>
        <v>29260</v>
      </c>
      <c r="W1420" s="29">
        <f>VLOOKUP(R1420&amp;"-"&amp;S1420,通道清单!C:L,10,FALSE)</f>
        <v>29410</v>
      </c>
      <c r="X1420" s="29">
        <f>VLOOKUP(R1420&amp;"-"&amp;T1420,通道清单!C:L,9,FALSE)</f>
        <v>17700</v>
      </c>
      <c r="Y1420" s="29">
        <f>VLOOKUP(R1420&amp;"-"&amp;T1420,通道清单!C:L,10,FALSE)</f>
        <v>17850</v>
      </c>
    </row>
    <row r="1421" ht="15" hidden="1" spans="1:25">
      <c r="A1421" s="29">
        <f t="shared" si="176"/>
        <v>1420</v>
      </c>
      <c r="B1421" s="29" t="str">
        <f t="shared" si="171"/>
        <v>CS26-1-6-[12][12]-OFF118-BW32</v>
      </c>
      <c r="C1421" s="29" t="str">
        <f>R1421&amp;"_BW"&amp;TEXT(O1421-N1421,"000.00")&amp;"_U"&amp;VLOOKUP(R1421&amp;"-"&amp;S1421,通道清单!C:L,5,FALSE)&amp;LEFT("_____",5-LEN(VLOOKUP(R1421&amp;"-"&amp;S1421,通道清单!C:L,4,FALSE)))&amp;VLOOKUP(R1421&amp;"-"&amp;S1421,通道清单!C:L,4,FALSE)&amp;"_S"&amp;TEXT(N1421,"00000.00")&amp;"_E"&amp;TEXT(O1421,"00000.00")&amp;"_D"&amp;VLOOKUP(R1421&amp;"-"&amp;T1421,通道清单!C:L,5,FALSE)&amp;LEFT("_____",5-LEN(VLOOKUP(R1421&amp;"-"&amp;T1421,通道清单!C:L,4,FALSE)))&amp;VLOOKUP(R1421&amp;"-"&amp;T1421,通道清单!C:L,4,FALSE)&amp;"_S"&amp;TEXT(P1421,"00000.00")&amp;"_E"&amp;TEXT(Q1421,"00000.00")</f>
        <v>CS26_BW032.00_UL____Y_S29378.00_E29410.00_DR____H_S17818.00_E17850.00</v>
      </c>
      <c r="D1421" s="29"/>
      <c r="E1421" s="29"/>
      <c r="F1421" s="29"/>
      <c r="G1421" s="29" t="s">
        <v>9281</v>
      </c>
      <c r="H1421" s="29">
        <f>VLOOKUP(G1421,开关状态表!B:I,7,FALSE)</f>
        <v>1</v>
      </c>
      <c r="I1421" s="29">
        <v>118</v>
      </c>
      <c r="J1421" s="161">
        <v>32</v>
      </c>
      <c r="K1421" s="29" t="s">
        <v>8732</v>
      </c>
      <c r="L1421" s="29"/>
      <c r="M1421" s="158" t="s">
        <v>8871</v>
      </c>
      <c r="N1421" s="156">
        <f t="shared" si="172"/>
        <v>29378</v>
      </c>
      <c r="O1421" s="156">
        <f t="shared" si="173"/>
        <v>29410</v>
      </c>
      <c r="P1421" s="156">
        <f t="shared" si="174"/>
        <v>17818</v>
      </c>
      <c r="Q1421" s="156">
        <f t="shared" si="175"/>
        <v>17850</v>
      </c>
      <c r="R1421" s="29" t="str">
        <f>VLOOKUP(VLOOKUP(G1421,开关状态表!B:H,2,FALSE),矩阵信息表!B:H,2,FALSE)</f>
        <v>CS26</v>
      </c>
      <c r="S1421" s="29" t="str">
        <f>VLOOKUP(G1421,开关状态表!B:H,5,FALSE)</f>
        <v>RY37L</v>
      </c>
      <c r="T1421" s="29" t="str">
        <f>VLOOKUP(G1421,开关状态表!B:H,6,FALSE)</f>
        <v>TH37R</v>
      </c>
      <c r="U1421" s="29">
        <f>VLOOKUP(R1421&amp;"-"&amp;S1421,通道清单!C:L,8,FALSE)</f>
        <v>150</v>
      </c>
      <c r="V1421" s="29">
        <f>VLOOKUP(R1421&amp;"-"&amp;S1421,通道清单!C:L,9,FALSE)</f>
        <v>29260</v>
      </c>
      <c r="W1421" s="29">
        <f>VLOOKUP(R1421&amp;"-"&amp;S1421,通道清单!C:L,10,FALSE)</f>
        <v>29410</v>
      </c>
      <c r="X1421" s="29">
        <f>VLOOKUP(R1421&amp;"-"&amp;T1421,通道清单!C:L,9,FALSE)</f>
        <v>17700</v>
      </c>
      <c r="Y1421" s="29">
        <f>VLOOKUP(R1421&amp;"-"&amp;T1421,通道清单!C:L,10,FALSE)</f>
        <v>17850</v>
      </c>
    </row>
    <row r="1422" ht="15" hidden="1" spans="1:25">
      <c r="A1422" s="29">
        <f t="shared" si="176"/>
        <v>1421</v>
      </c>
      <c r="B1422" s="29" t="str">
        <f t="shared" si="171"/>
        <v>CS26-1-6-[12][12]-OFF0-BW22</v>
      </c>
      <c r="C1422" s="29" t="str">
        <f>R1422&amp;"_BW"&amp;TEXT(O1422-N1422,"000.00")&amp;"_U"&amp;VLOOKUP(R1422&amp;"-"&amp;S1422,通道清单!C:L,5,FALSE)&amp;LEFT("_____",5-LEN(VLOOKUP(R1422&amp;"-"&amp;S1422,通道清单!C:L,4,FALSE)))&amp;VLOOKUP(R1422&amp;"-"&amp;S1422,通道清单!C:L,4,FALSE)&amp;"_S"&amp;TEXT(N1422,"00000.00")&amp;"_E"&amp;TEXT(O1422,"00000.00")&amp;"_D"&amp;VLOOKUP(R1422&amp;"-"&amp;T1422,通道清单!C:L,5,FALSE)&amp;LEFT("_____",5-LEN(VLOOKUP(R1422&amp;"-"&amp;T1422,通道清单!C:L,4,FALSE)))&amp;VLOOKUP(R1422&amp;"-"&amp;T1422,通道清单!C:L,4,FALSE)&amp;"_S"&amp;TEXT(P1422,"00000.00")&amp;"_E"&amp;TEXT(Q1422,"00000.00")</f>
        <v>CS26_BW022.00_UL____Y_S29260.00_E29282.00_DR____H_S17700.00_E17722.00</v>
      </c>
      <c r="D1422" s="29"/>
      <c r="E1422" s="29"/>
      <c r="F1422" s="29"/>
      <c r="G1422" s="29" t="s">
        <v>9281</v>
      </c>
      <c r="H1422" s="29">
        <f>VLOOKUP(G1422,开关状态表!B:I,7,FALSE)</f>
        <v>1</v>
      </c>
      <c r="I1422" s="29">
        <v>0</v>
      </c>
      <c r="J1422" s="161">
        <v>22</v>
      </c>
      <c r="K1422" s="29" t="s">
        <v>8732</v>
      </c>
      <c r="L1422" s="29"/>
      <c r="M1422" s="158" t="s">
        <v>9050</v>
      </c>
      <c r="N1422" s="156">
        <f t="shared" si="172"/>
        <v>29260</v>
      </c>
      <c r="O1422" s="156">
        <f t="shared" si="173"/>
        <v>29282</v>
      </c>
      <c r="P1422" s="156">
        <f t="shared" si="174"/>
        <v>17700</v>
      </c>
      <c r="Q1422" s="156">
        <f t="shared" si="175"/>
        <v>17722</v>
      </c>
      <c r="R1422" s="29" t="str">
        <f>VLOOKUP(VLOOKUP(G1422,开关状态表!B:H,2,FALSE),矩阵信息表!B:H,2,FALSE)</f>
        <v>CS26</v>
      </c>
      <c r="S1422" s="29" t="str">
        <f>VLOOKUP(G1422,开关状态表!B:H,5,FALSE)</f>
        <v>RY37L</v>
      </c>
      <c r="T1422" s="29" t="str">
        <f>VLOOKUP(G1422,开关状态表!B:H,6,FALSE)</f>
        <v>TH37R</v>
      </c>
      <c r="U1422" s="29">
        <f>VLOOKUP(R1422&amp;"-"&amp;S1422,通道清单!C:L,8,FALSE)</f>
        <v>150</v>
      </c>
      <c r="V1422" s="29">
        <f>VLOOKUP(R1422&amp;"-"&amp;S1422,通道清单!C:L,9,FALSE)</f>
        <v>29260</v>
      </c>
      <c r="W1422" s="29">
        <f>VLOOKUP(R1422&amp;"-"&amp;S1422,通道清单!C:L,10,FALSE)</f>
        <v>29410</v>
      </c>
      <c r="X1422" s="29">
        <f>VLOOKUP(R1422&amp;"-"&amp;T1422,通道清单!C:L,9,FALSE)</f>
        <v>17700</v>
      </c>
      <c r="Y1422" s="29">
        <f>VLOOKUP(R1422&amp;"-"&amp;T1422,通道清单!C:L,10,FALSE)</f>
        <v>17850</v>
      </c>
    </row>
    <row r="1423" ht="15" hidden="1" spans="1:25">
      <c r="A1423" s="29">
        <f t="shared" si="176"/>
        <v>1422</v>
      </c>
      <c r="B1423" s="29" t="str">
        <f t="shared" si="171"/>
        <v>CS26-1-6-[1][1]-OFF91.6-BW26.4</v>
      </c>
      <c r="C1423" s="29" t="str">
        <f>R1423&amp;"_BW"&amp;TEXT(O1423-N1423,"000.00")&amp;"_U"&amp;VLOOKUP(R1423&amp;"-"&amp;S1423,通道清单!C:L,5,FALSE)&amp;LEFT("_____",5-LEN(VLOOKUP(R1423&amp;"-"&amp;S1423,通道清单!C:L,4,FALSE)))&amp;VLOOKUP(R1423&amp;"-"&amp;S1423,通道清单!C:L,4,FALSE)&amp;"_S"&amp;TEXT(N1423,"00000.00")&amp;"_E"&amp;TEXT(O1423,"00000.00")&amp;"_D"&amp;VLOOKUP(R1423&amp;"-"&amp;T1423,通道清单!C:L,5,FALSE)&amp;LEFT("_____",5-LEN(VLOOKUP(R1423&amp;"-"&amp;T1423,通道清单!C:L,4,FALSE)))&amp;VLOOKUP(R1423&amp;"-"&amp;T1423,通道清单!C:L,4,FALSE)&amp;"_S"&amp;TEXT(P1423,"00000.00")&amp;"_E"&amp;TEXT(Q1423,"00000.00")</f>
        <v>CS26_BW026.40_UR____Y_S29351.60_E29378.00_DL____H_S18541.60_E18568.00</v>
      </c>
      <c r="D1423" s="29"/>
      <c r="E1423" s="29"/>
      <c r="F1423" s="29"/>
      <c r="G1423" s="29" t="s">
        <v>9282</v>
      </c>
      <c r="H1423" s="29">
        <f>VLOOKUP(G1423,开关状态表!B:I,7,FALSE)</f>
        <v>1</v>
      </c>
      <c r="I1423" s="29">
        <v>91.6</v>
      </c>
      <c r="J1423" s="161">
        <v>26.4</v>
      </c>
      <c r="K1423" s="29" t="s">
        <v>8732</v>
      </c>
      <c r="L1423" s="29"/>
      <c r="M1423" s="158" t="s">
        <v>8871</v>
      </c>
      <c r="N1423" s="156">
        <f t="shared" si="172"/>
        <v>29351.6</v>
      </c>
      <c r="O1423" s="156">
        <f t="shared" si="173"/>
        <v>29378</v>
      </c>
      <c r="P1423" s="156">
        <f t="shared" si="174"/>
        <v>18541.6</v>
      </c>
      <c r="Q1423" s="156">
        <f t="shared" si="175"/>
        <v>18568</v>
      </c>
      <c r="R1423" s="29" t="str">
        <f>VLOOKUP(VLOOKUP(G1423,开关状态表!B:H,2,FALSE),矩阵信息表!B:H,2,FALSE)</f>
        <v>CS26</v>
      </c>
      <c r="S1423" s="29" t="str">
        <f>VLOOKUP(G1423,开关状态表!B:H,5,FALSE)</f>
        <v>RY42R</v>
      </c>
      <c r="T1423" s="29" t="str">
        <f>VLOOKUP(G1423,开关状态表!B:H,6,FALSE)</f>
        <v>TH42L</v>
      </c>
      <c r="U1423" s="29">
        <f>VLOOKUP(R1423&amp;"-"&amp;S1423,通道清单!C:L,8,FALSE)</f>
        <v>150</v>
      </c>
      <c r="V1423" s="29">
        <f>VLOOKUP(R1423&amp;"-"&amp;S1423,通道清单!C:L,9,FALSE)</f>
        <v>29260</v>
      </c>
      <c r="W1423" s="29">
        <f>VLOOKUP(R1423&amp;"-"&amp;S1423,通道清单!C:L,10,FALSE)</f>
        <v>29410</v>
      </c>
      <c r="X1423" s="29">
        <f>VLOOKUP(R1423&amp;"-"&amp;T1423,通道清单!C:L,9,FALSE)</f>
        <v>18450</v>
      </c>
      <c r="Y1423" s="29">
        <f>VLOOKUP(R1423&amp;"-"&amp;T1423,通道清单!C:L,10,FALSE)</f>
        <v>18600</v>
      </c>
    </row>
    <row r="1424" ht="15" hidden="1" spans="1:25">
      <c r="A1424" s="29">
        <f t="shared" si="176"/>
        <v>1423</v>
      </c>
      <c r="B1424" s="29" t="str">
        <f t="shared" si="171"/>
        <v>CS26-1-6-[1][1]-OFF118-BW32</v>
      </c>
      <c r="C1424" s="29" t="str">
        <f>R1424&amp;"_BW"&amp;TEXT(O1424-N1424,"000.00")&amp;"_U"&amp;VLOOKUP(R1424&amp;"-"&amp;S1424,通道清单!C:L,5,FALSE)&amp;LEFT("_____",5-LEN(VLOOKUP(R1424&amp;"-"&amp;S1424,通道清单!C:L,4,FALSE)))&amp;VLOOKUP(R1424&amp;"-"&amp;S1424,通道清单!C:L,4,FALSE)&amp;"_S"&amp;TEXT(N1424,"00000.00")&amp;"_E"&amp;TEXT(O1424,"00000.00")&amp;"_D"&amp;VLOOKUP(R1424&amp;"-"&amp;T1424,通道清单!C:L,5,FALSE)&amp;LEFT("_____",5-LEN(VLOOKUP(R1424&amp;"-"&amp;T1424,通道清单!C:L,4,FALSE)))&amp;VLOOKUP(R1424&amp;"-"&amp;T1424,通道清单!C:L,4,FALSE)&amp;"_S"&amp;TEXT(P1424,"00000.00")&amp;"_E"&amp;TEXT(Q1424,"00000.00")</f>
        <v>CS26_BW032.00_UR____Y_S29378.00_E29410.00_DL____H_S18568.00_E18600.00</v>
      </c>
      <c r="D1424" s="29"/>
      <c r="E1424" s="29"/>
      <c r="F1424" s="29"/>
      <c r="G1424" s="29" t="s">
        <v>9282</v>
      </c>
      <c r="H1424" s="29">
        <f>VLOOKUP(G1424,开关状态表!B:I,7,FALSE)</f>
        <v>1</v>
      </c>
      <c r="I1424" s="29">
        <v>118</v>
      </c>
      <c r="J1424" s="161">
        <v>32</v>
      </c>
      <c r="K1424" s="29" t="s">
        <v>8732</v>
      </c>
      <c r="L1424" s="29"/>
      <c r="M1424" s="158" t="s">
        <v>8871</v>
      </c>
      <c r="N1424" s="156">
        <f t="shared" si="172"/>
        <v>29378</v>
      </c>
      <c r="O1424" s="156">
        <f t="shared" si="173"/>
        <v>29410</v>
      </c>
      <c r="P1424" s="156">
        <f t="shared" si="174"/>
        <v>18568</v>
      </c>
      <c r="Q1424" s="156">
        <f t="shared" si="175"/>
        <v>18600</v>
      </c>
      <c r="R1424" s="29" t="str">
        <f>VLOOKUP(VLOOKUP(G1424,开关状态表!B:H,2,FALSE),矩阵信息表!B:H,2,FALSE)</f>
        <v>CS26</v>
      </c>
      <c r="S1424" s="29" t="str">
        <f>VLOOKUP(G1424,开关状态表!B:H,5,FALSE)</f>
        <v>RY42R</v>
      </c>
      <c r="T1424" s="29" t="str">
        <f>VLOOKUP(G1424,开关状态表!B:H,6,FALSE)</f>
        <v>TH42L</v>
      </c>
      <c r="U1424" s="29">
        <f>VLOOKUP(R1424&amp;"-"&amp;S1424,通道清单!C:L,8,FALSE)</f>
        <v>150</v>
      </c>
      <c r="V1424" s="29">
        <f>VLOOKUP(R1424&amp;"-"&amp;S1424,通道清单!C:L,9,FALSE)</f>
        <v>29260</v>
      </c>
      <c r="W1424" s="29">
        <f>VLOOKUP(R1424&amp;"-"&amp;S1424,通道清单!C:L,10,FALSE)</f>
        <v>29410</v>
      </c>
      <c r="X1424" s="29">
        <f>VLOOKUP(R1424&amp;"-"&amp;T1424,通道清单!C:L,9,FALSE)</f>
        <v>18450</v>
      </c>
      <c r="Y1424" s="29">
        <f>VLOOKUP(R1424&amp;"-"&amp;T1424,通道清单!C:L,10,FALSE)</f>
        <v>18600</v>
      </c>
    </row>
    <row r="1425" ht="15" hidden="1" spans="1:25">
      <c r="A1425" s="29">
        <f t="shared" si="176"/>
        <v>1424</v>
      </c>
      <c r="B1425" s="29" t="str">
        <f t="shared" si="171"/>
        <v>CS26-1-6-[1][1]-OFF0-BW22</v>
      </c>
      <c r="C1425" s="29" t="str">
        <f>R1425&amp;"_BW"&amp;TEXT(O1425-N1425,"000.00")&amp;"_U"&amp;VLOOKUP(R1425&amp;"-"&amp;S1425,通道清单!C:L,5,FALSE)&amp;LEFT("_____",5-LEN(VLOOKUP(R1425&amp;"-"&amp;S1425,通道清单!C:L,4,FALSE)))&amp;VLOOKUP(R1425&amp;"-"&amp;S1425,通道清单!C:L,4,FALSE)&amp;"_S"&amp;TEXT(N1425,"00000.00")&amp;"_E"&amp;TEXT(O1425,"00000.00")&amp;"_D"&amp;VLOOKUP(R1425&amp;"-"&amp;T1425,通道清单!C:L,5,FALSE)&amp;LEFT("_____",5-LEN(VLOOKUP(R1425&amp;"-"&amp;T1425,通道清单!C:L,4,FALSE)))&amp;VLOOKUP(R1425&amp;"-"&amp;T1425,通道清单!C:L,4,FALSE)&amp;"_S"&amp;TEXT(P1425,"00000.00")&amp;"_E"&amp;TEXT(Q1425,"00000.00")</f>
        <v>CS26_BW022.00_UR____Y_S29260.00_E29282.00_DL____H_S18450.00_E18472.00</v>
      </c>
      <c r="D1425" s="29"/>
      <c r="E1425" s="29"/>
      <c r="F1425" s="29"/>
      <c r="G1425" s="29" t="s">
        <v>9282</v>
      </c>
      <c r="H1425" s="29">
        <f>VLOOKUP(G1425,开关状态表!B:I,7,FALSE)</f>
        <v>1</v>
      </c>
      <c r="I1425" s="29">
        <v>0</v>
      </c>
      <c r="J1425" s="161">
        <v>22</v>
      </c>
      <c r="K1425" s="29" t="s">
        <v>8732</v>
      </c>
      <c r="L1425" s="29"/>
      <c r="M1425" s="158" t="s">
        <v>9050</v>
      </c>
      <c r="N1425" s="156">
        <f t="shared" si="172"/>
        <v>29260</v>
      </c>
      <c r="O1425" s="156">
        <f t="shared" si="173"/>
        <v>29282</v>
      </c>
      <c r="P1425" s="156">
        <f t="shared" si="174"/>
        <v>18450</v>
      </c>
      <c r="Q1425" s="156">
        <f t="shared" si="175"/>
        <v>18472</v>
      </c>
      <c r="R1425" s="29" t="str">
        <f>VLOOKUP(VLOOKUP(G1425,开关状态表!B:H,2,FALSE),矩阵信息表!B:H,2,FALSE)</f>
        <v>CS26</v>
      </c>
      <c r="S1425" s="29" t="str">
        <f>VLOOKUP(G1425,开关状态表!B:H,5,FALSE)</f>
        <v>RY42R</v>
      </c>
      <c r="T1425" s="29" t="str">
        <f>VLOOKUP(G1425,开关状态表!B:H,6,FALSE)</f>
        <v>TH42L</v>
      </c>
      <c r="U1425" s="29">
        <f>VLOOKUP(R1425&amp;"-"&amp;S1425,通道清单!C:L,8,FALSE)</f>
        <v>150</v>
      </c>
      <c r="V1425" s="29">
        <f>VLOOKUP(R1425&amp;"-"&amp;S1425,通道清单!C:L,9,FALSE)</f>
        <v>29260</v>
      </c>
      <c r="W1425" s="29">
        <f>VLOOKUP(R1425&amp;"-"&amp;S1425,通道清单!C:L,10,FALSE)</f>
        <v>29410</v>
      </c>
      <c r="X1425" s="29">
        <f>VLOOKUP(R1425&amp;"-"&amp;T1425,通道清单!C:L,9,FALSE)</f>
        <v>18450</v>
      </c>
      <c r="Y1425" s="29">
        <f>VLOOKUP(R1425&amp;"-"&amp;T1425,通道清单!C:L,10,FALSE)</f>
        <v>18600</v>
      </c>
    </row>
    <row r="1426" ht="15" hidden="1" spans="1:25">
      <c r="A1426" s="29">
        <f t="shared" si="176"/>
        <v>1425</v>
      </c>
      <c r="B1426" s="29" t="str">
        <f t="shared" si="171"/>
        <v>CS26-1-6-[13][13]-OFF91.6-BW26.4</v>
      </c>
      <c r="C1426" s="29" t="str">
        <f>R1426&amp;"_BW"&amp;TEXT(O1426-N1426,"000.00")&amp;"_U"&amp;VLOOKUP(R1426&amp;"-"&amp;S1426,通道清单!C:L,5,FALSE)&amp;LEFT("_____",5-LEN(VLOOKUP(R1426&amp;"-"&amp;S1426,通道清单!C:L,4,FALSE)))&amp;VLOOKUP(R1426&amp;"-"&amp;S1426,通道清单!C:L,4,FALSE)&amp;"_S"&amp;TEXT(N1426,"00000.00")&amp;"_E"&amp;TEXT(O1426,"00000.00")&amp;"_D"&amp;VLOOKUP(R1426&amp;"-"&amp;T1426,通道清单!C:L,5,FALSE)&amp;LEFT("_____",5-LEN(VLOOKUP(R1426&amp;"-"&amp;T1426,通道清单!C:L,4,FALSE)))&amp;VLOOKUP(R1426&amp;"-"&amp;T1426,通道清单!C:L,4,FALSE)&amp;"_S"&amp;TEXT(P1426,"00000.00")&amp;"_E"&amp;TEXT(Q1426,"00000.00")</f>
        <v>CS26_BW026.40_UL____Y_S29351.60_E29378.00_DR____H_S18541.60_E18568.00</v>
      </c>
      <c r="D1426" s="29"/>
      <c r="E1426" s="29"/>
      <c r="F1426" s="29"/>
      <c r="G1426" s="29" t="s">
        <v>9283</v>
      </c>
      <c r="H1426" s="29">
        <f>VLOOKUP(G1426,开关状态表!B:I,7,FALSE)</f>
        <v>1</v>
      </c>
      <c r="I1426" s="29">
        <v>91.6</v>
      </c>
      <c r="J1426" s="161">
        <v>26.4</v>
      </c>
      <c r="K1426" s="29" t="s">
        <v>8732</v>
      </c>
      <c r="L1426" s="29"/>
      <c r="M1426" s="158" t="s">
        <v>8871</v>
      </c>
      <c r="N1426" s="156">
        <f t="shared" si="172"/>
        <v>29351.6</v>
      </c>
      <c r="O1426" s="156">
        <f t="shared" si="173"/>
        <v>29378</v>
      </c>
      <c r="P1426" s="156">
        <f t="shared" si="174"/>
        <v>18541.6</v>
      </c>
      <c r="Q1426" s="156">
        <f t="shared" si="175"/>
        <v>18568</v>
      </c>
      <c r="R1426" s="29" t="str">
        <f>VLOOKUP(VLOOKUP(G1426,开关状态表!B:H,2,FALSE),矩阵信息表!B:H,2,FALSE)</f>
        <v>CS26</v>
      </c>
      <c r="S1426" s="29" t="str">
        <f>VLOOKUP(G1426,开关状态表!B:H,5,FALSE)</f>
        <v>RY47L</v>
      </c>
      <c r="T1426" s="29" t="str">
        <f>VLOOKUP(G1426,开关状态表!B:H,6,FALSE)</f>
        <v>TH47R</v>
      </c>
      <c r="U1426" s="29">
        <f>VLOOKUP(R1426&amp;"-"&amp;S1426,通道清单!C:L,8,FALSE)</f>
        <v>150</v>
      </c>
      <c r="V1426" s="29">
        <f>VLOOKUP(R1426&amp;"-"&amp;S1426,通道清单!C:L,9,FALSE)</f>
        <v>29260</v>
      </c>
      <c r="W1426" s="29">
        <f>VLOOKUP(R1426&amp;"-"&amp;S1426,通道清单!C:L,10,FALSE)</f>
        <v>29410</v>
      </c>
      <c r="X1426" s="29">
        <f>VLOOKUP(R1426&amp;"-"&amp;T1426,通道清单!C:L,9,FALSE)</f>
        <v>18450</v>
      </c>
      <c r="Y1426" s="29">
        <f>VLOOKUP(R1426&amp;"-"&amp;T1426,通道清单!C:L,10,FALSE)</f>
        <v>18600</v>
      </c>
    </row>
    <row r="1427" ht="15" hidden="1" spans="1:25">
      <c r="A1427" s="29">
        <f t="shared" si="176"/>
        <v>1426</v>
      </c>
      <c r="B1427" s="29" t="str">
        <f t="shared" si="171"/>
        <v>CS26-1-6-[13][13]-OFF118-BW32</v>
      </c>
      <c r="C1427" s="29" t="str">
        <f>R1427&amp;"_BW"&amp;TEXT(O1427-N1427,"000.00")&amp;"_U"&amp;VLOOKUP(R1427&amp;"-"&amp;S1427,通道清单!C:L,5,FALSE)&amp;LEFT("_____",5-LEN(VLOOKUP(R1427&amp;"-"&amp;S1427,通道清单!C:L,4,FALSE)))&amp;VLOOKUP(R1427&amp;"-"&amp;S1427,通道清单!C:L,4,FALSE)&amp;"_S"&amp;TEXT(N1427,"00000.00")&amp;"_E"&amp;TEXT(O1427,"00000.00")&amp;"_D"&amp;VLOOKUP(R1427&amp;"-"&amp;T1427,通道清单!C:L,5,FALSE)&amp;LEFT("_____",5-LEN(VLOOKUP(R1427&amp;"-"&amp;T1427,通道清单!C:L,4,FALSE)))&amp;VLOOKUP(R1427&amp;"-"&amp;T1427,通道清单!C:L,4,FALSE)&amp;"_S"&amp;TEXT(P1427,"00000.00")&amp;"_E"&amp;TEXT(Q1427,"00000.00")</f>
        <v>CS26_BW032.00_UL____Y_S29378.00_E29410.00_DR____H_S18568.00_E18600.00</v>
      </c>
      <c r="D1427" s="29"/>
      <c r="E1427" s="29"/>
      <c r="F1427" s="29"/>
      <c r="G1427" s="29" t="s">
        <v>9283</v>
      </c>
      <c r="H1427" s="29">
        <f>VLOOKUP(G1427,开关状态表!B:I,7,FALSE)</f>
        <v>1</v>
      </c>
      <c r="I1427" s="29">
        <v>118</v>
      </c>
      <c r="J1427" s="161">
        <v>32</v>
      </c>
      <c r="K1427" s="29" t="s">
        <v>8732</v>
      </c>
      <c r="L1427" s="29"/>
      <c r="M1427" s="158" t="s">
        <v>8871</v>
      </c>
      <c r="N1427" s="156">
        <f t="shared" si="172"/>
        <v>29378</v>
      </c>
      <c r="O1427" s="156">
        <f t="shared" si="173"/>
        <v>29410</v>
      </c>
      <c r="P1427" s="156">
        <f t="shared" si="174"/>
        <v>18568</v>
      </c>
      <c r="Q1427" s="156">
        <f t="shared" si="175"/>
        <v>18600</v>
      </c>
      <c r="R1427" s="29" t="str">
        <f>VLOOKUP(VLOOKUP(G1427,开关状态表!B:H,2,FALSE),矩阵信息表!B:H,2,FALSE)</f>
        <v>CS26</v>
      </c>
      <c r="S1427" s="29" t="str">
        <f>VLOOKUP(G1427,开关状态表!B:H,5,FALSE)</f>
        <v>RY47L</v>
      </c>
      <c r="T1427" s="29" t="str">
        <f>VLOOKUP(G1427,开关状态表!B:H,6,FALSE)</f>
        <v>TH47R</v>
      </c>
      <c r="U1427" s="29">
        <f>VLOOKUP(R1427&amp;"-"&amp;S1427,通道清单!C:L,8,FALSE)</f>
        <v>150</v>
      </c>
      <c r="V1427" s="29">
        <f>VLOOKUP(R1427&amp;"-"&amp;S1427,通道清单!C:L,9,FALSE)</f>
        <v>29260</v>
      </c>
      <c r="W1427" s="29">
        <f>VLOOKUP(R1427&amp;"-"&amp;S1427,通道清单!C:L,10,FALSE)</f>
        <v>29410</v>
      </c>
      <c r="X1427" s="29">
        <f>VLOOKUP(R1427&amp;"-"&amp;T1427,通道清单!C:L,9,FALSE)</f>
        <v>18450</v>
      </c>
      <c r="Y1427" s="29">
        <f>VLOOKUP(R1427&amp;"-"&amp;T1427,通道清单!C:L,10,FALSE)</f>
        <v>18600</v>
      </c>
    </row>
    <row r="1428" ht="15" hidden="1" spans="1:25">
      <c r="A1428" s="29">
        <f t="shared" si="176"/>
        <v>1427</v>
      </c>
      <c r="B1428" s="29" t="str">
        <f t="shared" si="171"/>
        <v>CS26-1-6-[13][13]-OFF0-BW22</v>
      </c>
      <c r="C1428" s="29" t="str">
        <f>R1428&amp;"_BW"&amp;TEXT(O1428-N1428,"000.00")&amp;"_U"&amp;VLOOKUP(R1428&amp;"-"&amp;S1428,通道清单!C:L,5,FALSE)&amp;LEFT("_____",5-LEN(VLOOKUP(R1428&amp;"-"&amp;S1428,通道清单!C:L,4,FALSE)))&amp;VLOOKUP(R1428&amp;"-"&amp;S1428,通道清单!C:L,4,FALSE)&amp;"_S"&amp;TEXT(N1428,"00000.00")&amp;"_E"&amp;TEXT(O1428,"00000.00")&amp;"_D"&amp;VLOOKUP(R1428&amp;"-"&amp;T1428,通道清单!C:L,5,FALSE)&amp;LEFT("_____",5-LEN(VLOOKUP(R1428&amp;"-"&amp;T1428,通道清单!C:L,4,FALSE)))&amp;VLOOKUP(R1428&amp;"-"&amp;T1428,通道清单!C:L,4,FALSE)&amp;"_S"&amp;TEXT(P1428,"00000.00")&amp;"_E"&amp;TEXT(Q1428,"00000.00")</f>
        <v>CS26_BW022.00_UL____Y_S29260.00_E29282.00_DR____H_S18450.00_E18472.00</v>
      </c>
      <c r="D1428" s="29"/>
      <c r="E1428" s="29"/>
      <c r="F1428" s="29"/>
      <c r="G1428" s="29" t="s">
        <v>9283</v>
      </c>
      <c r="H1428" s="29">
        <f>VLOOKUP(G1428,开关状态表!B:I,7,FALSE)</f>
        <v>1</v>
      </c>
      <c r="I1428" s="29">
        <v>0</v>
      </c>
      <c r="J1428" s="161">
        <v>22</v>
      </c>
      <c r="K1428" s="29" t="s">
        <v>8732</v>
      </c>
      <c r="L1428" s="29"/>
      <c r="M1428" s="158" t="s">
        <v>9050</v>
      </c>
      <c r="N1428" s="156">
        <f t="shared" si="172"/>
        <v>29260</v>
      </c>
      <c r="O1428" s="156">
        <f t="shared" si="173"/>
        <v>29282</v>
      </c>
      <c r="P1428" s="156">
        <f t="shared" si="174"/>
        <v>18450</v>
      </c>
      <c r="Q1428" s="156">
        <f t="shared" si="175"/>
        <v>18472</v>
      </c>
      <c r="R1428" s="29" t="str">
        <f>VLOOKUP(VLOOKUP(G1428,开关状态表!B:H,2,FALSE),矩阵信息表!B:H,2,FALSE)</f>
        <v>CS26</v>
      </c>
      <c r="S1428" s="29" t="str">
        <f>VLOOKUP(G1428,开关状态表!B:H,5,FALSE)</f>
        <v>RY47L</v>
      </c>
      <c r="T1428" s="29" t="str">
        <f>VLOOKUP(G1428,开关状态表!B:H,6,FALSE)</f>
        <v>TH47R</v>
      </c>
      <c r="U1428" s="29">
        <f>VLOOKUP(R1428&amp;"-"&amp;S1428,通道清单!C:L,8,FALSE)</f>
        <v>150</v>
      </c>
      <c r="V1428" s="29">
        <f>VLOOKUP(R1428&amp;"-"&amp;S1428,通道清单!C:L,9,FALSE)</f>
        <v>29260</v>
      </c>
      <c r="W1428" s="29">
        <f>VLOOKUP(R1428&amp;"-"&amp;S1428,通道清单!C:L,10,FALSE)</f>
        <v>29410</v>
      </c>
      <c r="X1428" s="29">
        <f>VLOOKUP(R1428&amp;"-"&amp;T1428,通道清单!C:L,9,FALSE)</f>
        <v>18450</v>
      </c>
      <c r="Y1428" s="29">
        <f>VLOOKUP(R1428&amp;"-"&amp;T1428,通道清单!C:L,10,FALSE)</f>
        <v>18600</v>
      </c>
    </row>
    <row r="1429" ht="15" hidden="1" spans="1:25">
      <c r="A1429" s="29">
        <f t="shared" si="176"/>
        <v>1428</v>
      </c>
      <c r="B1429" s="29" t="str">
        <f t="shared" si="171"/>
        <v>CS26-1-6-[2][2]-OFF0-BW22</v>
      </c>
      <c r="C1429" s="29" t="str">
        <f>R1429&amp;"_BW"&amp;TEXT(O1429-N1429,"000.00")&amp;"_U"&amp;VLOOKUP(R1429&amp;"-"&amp;S1429,通道清单!C:L,5,FALSE)&amp;LEFT("_____",5-LEN(VLOOKUP(R1429&amp;"-"&amp;S1429,通道清单!C:L,4,FALSE)))&amp;VLOOKUP(R1429&amp;"-"&amp;S1429,通道清单!C:L,4,FALSE)&amp;"_S"&amp;TEXT(N1429,"00000.00")&amp;"_E"&amp;TEXT(O1429,"00000.00")&amp;"_D"&amp;VLOOKUP(R1429&amp;"-"&amp;T1429,通道清单!C:L,5,FALSE)&amp;LEFT("_____",5-LEN(VLOOKUP(R1429&amp;"-"&amp;T1429,通道清单!C:L,4,FALSE)))&amp;VLOOKUP(R1429&amp;"-"&amp;T1429,通道清单!C:L,4,FALSE)&amp;"_S"&amp;TEXT(P1429,"00000.00")&amp;"_E"&amp;TEXT(Q1429,"00000.00")</f>
        <v>CS26_BW022.00_UR____Y_S29780.00_E29802.00_DL____H_S18970.00_E18992.00</v>
      </c>
      <c r="D1429" s="29"/>
      <c r="E1429" s="29"/>
      <c r="F1429" s="29"/>
      <c r="G1429" s="29" t="s">
        <v>9284</v>
      </c>
      <c r="H1429" s="29">
        <f>VLOOKUP(G1429,开关状态表!B:I,7,FALSE)</f>
        <v>1</v>
      </c>
      <c r="I1429" s="29">
        <v>0</v>
      </c>
      <c r="J1429" s="161">
        <v>22</v>
      </c>
      <c r="K1429" s="29" t="s">
        <v>8732</v>
      </c>
      <c r="L1429" s="29"/>
      <c r="M1429" s="158" t="s">
        <v>9050</v>
      </c>
      <c r="N1429" s="156">
        <f t="shared" si="172"/>
        <v>29780</v>
      </c>
      <c r="O1429" s="156">
        <f t="shared" si="173"/>
        <v>29802</v>
      </c>
      <c r="P1429" s="156">
        <f t="shared" si="174"/>
        <v>18970</v>
      </c>
      <c r="Q1429" s="156">
        <f t="shared" si="175"/>
        <v>18992</v>
      </c>
      <c r="R1429" s="29" t="str">
        <f>VLOOKUP(VLOOKUP(G1429,开关状态表!B:H,2,FALSE),矩阵信息表!B:H,2,FALSE)</f>
        <v>CS26</v>
      </c>
      <c r="S1429" s="29" t="str">
        <f>VLOOKUP(G1429,开关状态表!B:H,5,FALSE)</f>
        <v>RY49R</v>
      </c>
      <c r="T1429" s="29" t="str">
        <f>VLOOKUP(G1429,开关状态表!B:H,6,FALSE)</f>
        <v>TH49L</v>
      </c>
      <c r="U1429" s="29">
        <f>VLOOKUP(R1429&amp;"-"&amp;S1429,通道清单!C:L,8,FALSE)</f>
        <v>150</v>
      </c>
      <c r="V1429" s="29">
        <f>VLOOKUP(R1429&amp;"-"&amp;S1429,通道清单!C:L,9,FALSE)</f>
        <v>29780</v>
      </c>
      <c r="W1429" s="29">
        <f>VLOOKUP(R1429&amp;"-"&amp;S1429,通道清单!C:L,10,FALSE)</f>
        <v>29930</v>
      </c>
      <c r="X1429" s="29">
        <f>VLOOKUP(R1429&amp;"-"&amp;T1429,通道清单!C:L,9,FALSE)</f>
        <v>18970</v>
      </c>
      <c r="Y1429" s="29">
        <f>VLOOKUP(R1429&amp;"-"&amp;T1429,通道清单!C:L,10,FALSE)</f>
        <v>19120</v>
      </c>
    </row>
    <row r="1430" ht="15" hidden="1" spans="1:25">
      <c r="A1430" s="29">
        <f t="shared" si="176"/>
        <v>1429</v>
      </c>
      <c r="B1430" s="29" t="str">
        <f t="shared" si="171"/>
        <v>CS26-1-6-[2][2]-OFF118-BW32</v>
      </c>
      <c r="C1430" s="29" t="str">
        <f>R1430&amp;"_BW"&amp;TEXT(O1430-N1430,"000.00")&amp;"_U"&amp;VLOOKUP(R1430&amp;"-"&amp;S1430,通道清单!C:L,5,FALSE)&amp;LEFT("_____",5-LEN(VLOOKUP(R1430&amp;"-"&amp;S1430,通道清单!C:L,4,FALSE)))&amp;VLOOKUP(R1430&amp;"-"&amp;S1430,通道清单!C:L,4,FALSE)&amp;"_S"&amp;TEXT(N1430,"00000.00")&amp;"_E"&amp;TEXT(O1430,"00000.00")&amp;"_D"&amp;VLOOKUP(R1430&amp;"-"&amp;T1430,通道清单!C:L,5,FALSE)&amp;LEFT("_____",5-LEN(VLOOKUP(R1430&amp;"-"&amp;T1430,通道清单!C:L,4,FALSE)))&amp;VLOOKUP(R1430&amp;"-"&amp;T1430,通道清单!C:L,4,FALSE)&amp;"_S"&amp;TEXT(P1430,"00000.00")&amp;"_E"&amp;TEXT(Q1430,"00000.00")</f>
        <v>CS26_BW032.00_UR____Y_S29898.00_E29930.00_DL____H_S19088.00_E19120.00</v>
      </c>
      <c r="D1430" s="29"/>
      <c r="E1430" s="29"/>
      <c r="F1430" s="29"/>
      <c r="G1430" s="29" t="s">
        <v>9284</v>
      </c>
      <c r="H1430" s="29">
        <f>VLOOKUP(G1430,开关状态表!B:I,7,FALSE)</f>
        <v>1</v>
      </c>
      <c r="I1430" s="29">
        <v>118</v>
      </c>
      <c r="J1430" s="161">
        <v>32</v>
      </c>
      <c r="K1430" s="29" t="s">
        <v>8732</v>
      </c>
      <c r="L1430" s="29"/>
      <c r="M1430" s="158" t="s">
        <v>8871</v>
      </c>
      <c r="N1430" s="156">
        <f t="shared" si="172"/>
        <v>29898</v>
      </c>
      <c r="O1430" s="156">
        <f t="shared" si="173"/>
        <v>29930</v>
      </c>
      <c r="P1430" s="156">
        <f t="shared" si="174"/>
        <v>19088</v>
      </c>
      <c r="Q1430" s="156">
        <f t="shared" si="175"/>
        <v>19120</v>
      </c>
      <c r="R1430" s="29" t="str">
        <f>VLOOKUP(VLOOKUP(G1430,开关状态表!B:H,2,FALSE),矩阵信息表!B:H,2,FALSE)</f>
        <v>CS26</v>
      </c>
      <c r="S1430" s="29" t="str">
        <f>VLOOKUP(G1430,开关状态表!B:H,5,FALSE)</f>
        <v>RY49R</v>
      </c>
      <c r="T1430" s="29" t="str">
        <f>VLOOKUP(G1430,开关状态表!B:H,6,FALSE)</f>
        <v>TH49L</v>
      </c>
      <c r="U1430" s="29">
        <f>VLOOKUP(R1430&amp;"-"&amp;S1430,通道清单!C:L,8,FALSE)</f>
        <v>150</v>
      </c>
      <c r="V1430" s="29">
        <f>VLOOKUP(R1430&amp;"-"&amp;S1430,通道清单!C:L,9,FALSE)</f>
        <v>29780</v>
      </c>
      <c r="W1430" s="29">
        <f>VLOOKUP(R1430&amp;"-"&amp;S1430,通道清单!C:L,10,FALSE)</f>
        <v>29930</v>
      </c>
      <c r="X1430" s="29">
        <f>VLOOKUP(R1430&amp;"-"&amp;T1430,通道清单!C:L,9,FALSE)</f>
        <v>18970</v>
      </c>
      <c r="Y1430" s="29">
        <f>VLOOKUP(R1430&amp;"-"&amp;T1430,通道清单!C:L,10,FALSE)</f>
        <v>19120</v>
      </c>
    </row>
    <row r="1431" ht="15" hidden="1" spans="1:25">
      <c r="A1431" s="29">
        <f t="shared" si="176"/>
        <v>1430</v>
      </c>
      <c r="B1431" s="29" t="str">
        <f t="shared" si="171"/>
        <v>CS26-1-6-[2][2]-OFF91.6-BW26.4</v>
      </c>
      <c r="C1431" s="29" t="str">
        <f>R1431&amp;"_BW"&amp;TEXT(O1431-N1431,"000.00")&amp;"_U"&amp;VLOOKUP(R1431&amp;"-"&amp;S1431,通道清单!C:L,5,FALSE)&amp;LEFT("_____",5-LEN(VLOOKUP(R1431&amp;"-"&amp;S1431,通道清单!C:L,4,FALSE)))&amp;VLOOKUP(R1431&amp;"-"&amp;S1431,通道清单!C:L,4,FALSE)&amp;"_S"&amp;TEXT(N1431,"00000.00")&amp;"_E"&amp;TEXT(O1431,"00000.00")&amp;"_D"&amp;VLOOKUP(R1431&amp;"-"&amp;T1431,通道清单!C:L,5,FALSE)&amp;LEFT("_____",5-LEN(VLOOKUP(R1431&amp;"-"&amp;T1431,通道清单!C:L,4,FALSE)))&amp;VLOOKUP(R1431&amp;"-"&amp;T1431,通道清单!C:L,4,FALSE)&amp;"_S"&amp;TEXT(P1431,"00000.00")&amp;"_E"&amp;TEXT(Q1431,"00000.00")</f>
        <v>CS26_BW026.40_UR____Y_S29871.60_E29898.00_DL____H_S19061.60_E19088.00</v>
      </c>
      <c r="D1431" s="29"/>
      <c r="E1431" s="29"/>
      <c r="F1431" s="29"/>
      <c r="G1431" s="29" t="s">
        <v>9284</v>
      </c>
      <c r="H1431" s="29">
        <f>VLOOKUP(G1431,开关状态表!B:I,7,FALSE)</f>
        <v>1</v>
      </c>
      <c r="I1431" s="29">
        <v>91.6</v>
      </c>
      <c r="J1431" s="161">
        <v>26.4</v>
      </c>
      <c r="K1431" s="29" t="s">
        <v>8732</v>
      </c>
      <c r="L1431" s="29"/>
      <c r="M1431" s="158" t="s">
        <v>8871</v>
      </c>
      <c r="N1431" s="156">
        <f t="shared" si="172"/>
        <v>29871.6</v>
      </c>
      <c r="O1431" s="156">
        <f t="shared" si="173"/>
        <v>29898</v>
      </c>
      <c r="P1431" s="156">
        <f t="shared" si="174"/>
        <v>19061.6</v>
      </c>
      <c r="Q1431" s="156">
        <f t="shared" si="175"/>
        <v>19088</v>
      </c>
      <c r="R1431" s="29" t="str">
        <f>VLOOKUP(VLOOKUP(G1431,开关状态表!B:H,2,FALSE),矩阵信息表!B:H,2,FALSE)</f>
        <v>CS26</v>
      </c>
      <c r="S1431" s="29" t="str">
        <f>VLOOKUP(G1431,开关状态表!B:H,5,FALSE)</f>
        <v>RY49R</v>
      </c>
      <c r="T1431" s="29" t="str">
        <f>VLOOKUP(G1431,开关状态表!B:H,6,FALSE)</f>
        <v>TH49L</v>
      </c>
      <c r="U1431" s="29">
        <f>VLOOKUP(R1431&amp;"-"&amp;S1431,通道清单!C:L,8,FALSE)</f>
        <v>150</v>
      </c>
      <c r="V1431" s="29">
        <f>VLOOKUP(R1431&amp;"-"&amp;S1431,通道清单!C:L,9,FALSE)</f>
        <v>29780</v>
      </c>
      <c r="W1431" s="29">
        <f>VLOOKUP(R1431&amp;"-"&amp;S1431,通道清单!C:L,10,FALSE)</f>
        <v>29930</v>
      </c>
      <c r="X1431" s="29">
        <f>VLOOKUP(R1431&amp;"-"&amp;T1431,通道清单!C:L,9,FALSE)</f>
        <v>18970</v>
      </c>
      <c r="Y1431" s="29">
        <f>VLOOKUP(R1431&amp;"-"&amp;T1431,通道清单!C:L,10,FALSE)</f>
        <v>19120</v>
      </c>
    </row>
    <row r="1432" ht="15" hidden="1" spans="1:25">
      <c r="A1432" s="29">
        <f t="shared" si="176"/>
        <v>1431</v>
      </c>
      <c r="B1432" s="29" t="str">
        <f t="shared" si="171"/>
        <v>CS26-1-6-[3][3]-OFF0-BW22</v>
      </c>
      <c r="C1432" s="29" t="str">
        <f>R1432&amp;"_BW"&amp;TEXT(O1432-N1432,"000.00")&amp;"_U"&amp;VLOOKUP(R1432&amp;"-"&amp;S1432,通道清单!C:L,5,FALSE)&amp;LEFT("_____",5-LEN(VLOOKUP(R1432&amp;"-"&amp;S1432,通道清单!C:L,4,FALSE)))&amp;VLOOKUP(R1432&amp;"-"&amp;S1432,通道清单!C:L,4,FALSE)&amp;"_S"&amp;TEXT(N1432,"00000.00")&amp;"_E"&amp;TEXT(O1432,"00000.00")&amp;"_D"&amp;VLOOKUP(R1432&amp;"-"&amp;T1432,通道清单!C:L,5,FALSE)&amp;LEFT("_____",5-LEN(VLOOKUP(R1432&amp;"-"&amp;T1432,通道清单!C:L,4,FALSE)))&amp;VLOOKUP(R1432&amp;"-"&amp;T1432,通道清单!C:L,4,FALSE)&amp;"_S"&amp;TEXT(P1432,"00000.00")&amp;"_E"&amp;TEXT(Q1432,"00000.00")</f>
        <v>CS26_BW022.00_UR____Y_S29780.00_E29802.00_DL____H_S18220.00_E18242.00</v>
      </c>
      <c r="D1432" s="29"/>
      <c r="E1432" s="29"/>
      <c r="F1432" s="29"/>
      <c r="G1432" s="29" t="s">
        <v>9285</v>
      </c>
      <c r="H1432" s="29">
        <f>VLOOKUP(G1432,开关状态表!B:I,7,FALSE)</f>
        <v>1</v>
      </c>
      <c r="I1432" s="29">
        <v>0</v>
      </c>
      <c r="J1432" s="161">
        <v>22</v>
      </c>
      <c r="K1432" s="29" t="s">
        <v>8732</v>
      </c>
      <c r="L1432" s="29"/>
      <c r="M1432" s="158" t="s">
        <v>9050</v>
      </c>
      <c r="N1432" s="156">
        <f t="shared" si="172"/>
        <v>29780</v>
      </c>
      <c r="O1432" s="156">
        <f t="shared" si="173"/>
        <v>29802</v>
      </c>
      <c r="P1432" s="156">
        <f t="shared" si="174"/>
        <v>18220</v>
      </c>
      <c r="Q1432" s="156">
        <f t="shared" si="175"/>
        <v>18242</v>
      </c>
      <c r="R1432" s="29" t="str">
        <f>VLOOKUP(VLOOKUP(G1432,开关状态表!B:H,2,FALSE),矩阵信息表!B:H,2,FALSE)</f>
        <v>CS26</v>
      </c>
      <c r="S1432" s="29" t="str">
        <f>VLOOKUP(G1432,开关状态表!B:H,5,FALSE)</f>
        <v>RY51R</v>
      </c>
      <c r="T1432" s="29" t="str">
        <f>VLOOKUP(G1432,开关状态表!B:H,6,FALSE)</f>
        <v>TH51L</v>
      </c>
      <c r="U1432" s="29">
        <f>VLOOKUP(R1432&amp;"-"&amp;S1432,通道清单!C:L,8,FALSE)</f>
        <v>150</v>
      </c>
      <c r="V1432" s="29">
        <f>VLOOKUP(R1432&amp;"-"&amp;S1432,通道清单!C:L,9,FALSE)</f>
        <v>29780</v>
      </c>
      <c r="W1432" s="29">
        <f>VLOOKUP(R1432&amp;"-"&amp;S1432,通道清单!C:L,10,FALSE)</f>
        <v>29930</v>
      </c>
      <c r="X1432" s="29">
        <f>VLOOKUP(R1432&amp;"-"&amp;T1432,通道清单!C:L,9,FALSE)</f>
        <v>18220</v>
      </c>
      <c r="Y1432" s="29">
        <f>VLOOKUP(R1432&amp;"-"&amp;T1432,通道清单!C:L,10,FALSE)</f>
        <v>18370</v>
      </c>
    </row>
    <row r="1433" ht="15" hidden="1" spans="1:25">
      <c r="A1433" s="29">
        <f t="shared" si="176"/>
        <v>1432</v>
      </c>
      <c r="B1433" s="29" t="str">
        <f t="shared" si="171"/>
        <v>CS26-1-6-[3][3]-OFF118-BW32</v>
      </c>
      <c r="C1433" s="29" t="str">
        <f>R1433&amp;"_BW"&amp;TEXT(O1433-N1433,"000.00")&amp;"_U"&amp;VLOOKUP(R1433&amp;"-"&amp;S1433,通道清单!C:L,5,FALSE)&amp;LEFT("_____",5-LEN(VLOOKUP(R1433&amp;"-"&amp;S1433,通道清单!C:L,4,FALSE)))&amp;VLOOKUP(R1433&amp;"-"&amp;S1433,通道清单!C:L,4,FALSE)&amp;"_S"&amp;TEXT(N1433,"00000.00")&amp;"_E"&amp;TEXT(O1433,"00000.00")&amp;"_D"&amp;VLOOKUP(R1433&amp;"-"&amp;T1433,通道清单!C:L,5,FALSE)&amp;LEFT("_____",5-LEN(VLOOKUP(R1433&amp;"-"&amp;T1433,通道清单!C:L,4,FALSE)))&amp;VLOOKUP(R1433&amp;"-"&amp;T1433,通道清单!C:L,4,FALSE)&amp;"_S"&amp;TEXT(P1433,"00000.00")&amp;"_E"&amp;TEXT(Q1433,"00000.00")</f>
        <v>CS26_BW032.00_UR____Y_S29898.00_E29930.00_DL____H_S18338.00_E18370.00</v>
      </c>
      <c r="D1433" s="29"/>
      <c r="E1433" s="29"/>
      <c r="F1433" s="29"/>
      <c r="G1433" s="29" t="s">
        <v>9285</v>
      </c>
      <c r="H1433" s="29">
        <f>VLOOKUP(G1433,开关状态表!B:I,7,FALSE)</f>
        <v>1</v>
      </c>
      <c r="I1433" s="29">
        <v>118</v>
      </c>
      <c r="J1433" s="161">
        <v>32</v>
      </c>
      <c r="K1433" s="29" t="s">
        <v>8732</v>
      </c>
      <c r="L1433" s="29"/>
      <c r="M1433" s="158" t="s">
        <v>8871</v>
      </c>
      <c r="N1433" s="156">
        <f t="shared" si="172"/>
        <v>29898</v>
      </c>
      <c r="O1433" s="156">
        <f t="shared" si="173"/>
        <v>29930</v>
      </c>
      <c r="P1433" s="156">
        <f t="shared" si="174"/>
        <v>18338</v>
      </c>
      <c r="Q1433" s="156">
        <f t="shared" si="175"/>
        <v>18370</v>
      </c>
      <c r="R1433" s="29" t="str">
        <f>VLOOKUP(VLOOKUP(G1433,开关状态表!B:H,2,FALSE),矩阵信息表!B:H,2,FALSE)</f>
        <v>CS26</v>
      </c>
      <c r="S1433" s="29" t="str">
        <f>VLOOKUP(G1433,开关状态表!B:H,5,FALSE)</f>
        <v>RY51R</v>
      </c>
      <c r="T1433" s="29" t="str">
        <f>VLOOKUP(G1433,开关状态表!B:H,6,FALSE)</f>
        <v>TH51L</v>
      </c>
      <c r="U1433" s="29">
        <f>VLOOKUP(R1433&amp;"-"&amp;S1433,通道清单!C:L,8,FALSE)</f>
        <v>150</v>
      </c>
      <c r="V1433" s="29">
        <f>VLOOKUP(R1433&amp;"-"&amp;S1433,通道清单!C:L,9,FALSE)</f>
        <v>29780</v>
      </c>
      <c r="W1433" s="29">
        <f>VLOOKUP(R1433&amp;"-"&amp;S1433,通道清单!C:L,10,FALSE)</f>
        <v>29930</v>
      </c>
      <c r="X1433" s="29">
        <f>VLOOKUP(R1433&amp;"-"&amp;T1433,通道清单!C:L,9,FALSE)</f>
        <v>18220</v>
      </c>
      <c r="Y1433" s="29">
        <f>VLOOKUP(R1433&amp;"-"&amp;T1433,通道清单!C:L,10,FALSE)</f>
        <v>18370</v>
      </c>
    </row>
    <row r="1434" ht="15" hidden="1" spans="1:25">
      <c r="A1434" s="29">
        <f t="shared" si="176"/>
        <v>1433</v>
      </c>
      <c r="B1434" s="29" t="str">
        <f t="shared" si="171"/>
        <v>CS26-1-6-[3][3]-OFF91.6-BW26.4</v>
      </c>
      <c r="C1434" s="29" t="str">
        <f>R1434&amp;"_BW"&amp;TEXT(O1434-N1434,"000.00")&amp;"_U"&amp;VLOOKUP(R1434&amp;"-"&amp;S1434,通道清单!C:L,5,FALSE)&amp;LEFT("_____",5-LEN(VLOOKUP(R1434&amp;"-"&amp;S1434,通道清单!C:L,4,FALSE)))&amp;VLOOKUP(R1434&amp;"-"&amp;S1434,通道清单!C:L,4,FALSE)&amp;"_S"&amp;TEXT(N1434,"00000.00")&amp;"_E"&amp;TEXT(O1434,"00000.00")&amp;"_D"&amp;VLOOKUP(R1434&amp;"-"&amp;T1434,通道清单!C:L,5,FALSE)&amp;LEFT("_____",5-LEN(VLOOKUP(R1434&amp;"-"&amp;T1434,通道清单!C:L,4,FALSE)))&amp;VLOOKUP(R1434&amp;"-"&amp;T1434,通道清单!C:L,4,FALSE)&amp;"_S"&amp;TEXT(P1434,"00000.00")&amp;"_E"&amp;TEXT(Q1434,"00000.00")</f>
        <v>CS26_BW026.40_UR____Y_S29871.60_E29898.00_DL____H_S18311.60_E18338.00</v>
      </c>
      <c r="D1434" s="29"/>
      <c r="E1434" s="29"/>
      <c r="F1434" s="29"/>
      <c r="G1434" s="29" t="s">
        <v>9285</v>
      </c>
      <c r="H1434" s="29">
        <f>VLOOKUP(G1434,开关状态表!B:I,7,FALSE)</f>
        <v>1</v>
      </c>
      <c r="I1434" s="29">
        <v>91.6</v>
      </c>
      <c r="J1434" s="161">
        <v>26.4</v>
      </c>
      <c r="K1434" s="29" t="s">
        <v>8732</v>
      </c>
      <c r="L1434" s="29"/>
      <c r="M1434" s="158" t="s">
        <v>8871</v>
      </c>
      <c r="N1434" s="156">
        <f t="shared" si="172"/>
        <v>29871.6</v>
      </c>
      <c r="O1434" s="156">
        <f t="shared" si="173"/>
        <v>29898</v>
      </c>
      <c r="P1434" s="156">
        <f t="shared" si="174"/>
        <v>18311.6</v>
      </c>
      <c r="Q1434" s="156">
        <f t="shared" si="175"/>
        <v>18338</v>
      </c>
      <c r="R1434" s="29" t="str">
        <f>VLOOKUP(VLOOKUP(G1434,开关状态表!B:H,2,FALSE),矩阵信息表!B:H,2,FALSE)</f>
        <v>CS26</v>
      </c>
      <c r="S1434" s="29" t="str">
        <f>VLOOKUP(G1434,开关状态表!B:H,5,FALSE)</f>
        <v>RY51R</v>
      </c>
      <c r="T1434" s="29" t="str">
        <f>VLOOKUP(G1434,开关状态表!B:H,6,FALSE)</f>
        <v>TH51L</v>
      </c>
      <c r="U1434" s="29">
        <f>VLOOKUP(R1434&amp;"-"&amp;S1434,通道清单!C:L,8,FALSE)</f>
        <v>150</v>
      </c>
      <c r="V1434" s="29">
        <f>VLOOKUP(R1434&amp;"-"&amp;S1434,通道清单!C:L,9,FALSE)</f>
        <v>29780</v>
      </c>
      <c r="W1434" s="29">
        <f>VLOOKUP(R1434&amp;"-"&amp;S1434,通道清单!C:L,10,FALSE)</f>
        <v>29930</v>
      </c>
      <c r="X1434" s="29">
        <f>VLOOKUP(R1434&amp;"-"&amp;T1434,通道清单!C:L,9,FALSE)</f>
        <v>18220</v>
      </c>
      <c r="Y1434" s="29">
        <f>VLOOKUP(R1434&amp;"-"&amp;T1434,通道清单!C:L,10,FALSE)</f>
        <v>18370</v>
      </c>
    </row>
    <row r="1435" ht="15" hidden="1" spans="1:25">
      <c r="A1435" s="29">
        <f t="shared" si="176"/>
        <v>1434</v>
      </c>
      <c r="B1435" s="29" t="str">
        <f t="shared" si="171"/>
        <v>CS26-1-6-[4][4]-OFF91.6-BW26.4</v>
      </c>
      <c r="C1435" s="29" t="str">
        <f>R1435&amp;"_BW"&amp;TEXT(O1435-N1435,"000.00")&amp;"_U"&amp;VLOOKUP(R1435&amp;"-"&amp;S1435,通道清单!C:L,5,FALSE)&amp;LEFT("_____",5-LEN(VLOOKUP(R1435&amp;"-"&amp;S1435,通道清单!C:L,4,FALSE)))&amp;VLOOKUP(R1435&amp;"-"&amp;S1435,通道清单!C:L,4,FALSE)&amp;"_S"&amp;TEXT(N1435,"00000.00")&amp;"_E"&amp;TEXT(O1435,"00000.00")&amp;"_D"&amp;VLOOKUP(R1435&amp;"-"&amp;T1435,通道清单!C:L,5,FALSE)&amp;LEFT("_____",5-LEN(VLOOKUP(R1435&amp;"-"&amp;T1435,通道清单!C:L,4,FALSE)))&amp;VLOOKUP(R1435&amp;"-"&amp;T1435,通道清单!C:L,4,FALSE)&amp;"_S"&amp;TEXT(P1435,"00000.00")&amp;"_E"&amp;TEXT(Q1435,"00000.00")</f>
        <v>CS26_BW026.40_UR____Y_S29351.60_E29378.00_DL____H_S17791.60_E17818.00</v>
      </c>
      <c r="D1435" s="29"/>
      <c r="E1435" s="29"/>
      <c r="F1435" s="29"/>
      <c r="G1435" s="29" t="s">
        <v>9286</v>
      </c>
      <c r="H1435" s="29">
        <f>VLOOKUP(G1435,开关状态表!B:I,7,FALSE)</f>
        <v>1</v>
      </c>
      <c r="I1435" s="29">
        <v>91.6</v>
      </c>
      <c r="J1435" s="161">
        <v>26.4</v>
      </c>
      <c r="K1435" s="29" t="s">
        <v>8732</v>
      </c>
      <c r="L1435" s="29"/>
      <c r="M1435" s="158" t="s">
        <v>8871</v>
      </c>
      <c r="N1435" s="156">
        <f t="shared" si="172"/>
        <v>29351.6</v>
      </c>
      <c r="O1435" s="156">
        <f t="shared" si="173"/>
        <v>29378</v>
      </c>
      <c r="P1435" s="156">
        <f t="shared" si="174"/>
        <v>17791.6</v>
      </c>
      <c r="Q1435" s="156">
        <f t="shared" si="175"/>
        <v>17818</v>
      </c>
      <c r="R1435" s="29" t="str">
        <f>VLOOKUP(VLOOKUP(G1435,开关状态表!B:H,2,FALSE),矩阵信息表!B:H,2,FALSE)</f>
        <v>CS26</v>
      </c>
      <c r="S1435" s="29" t="str">
        <f>VLOOKUP(G1435,开关状态表!B:H,5,FALSE)</f>
        <v>RY52R</v>
      </c>
      <c r="T1435" s="29" t="str">
        <f>VLOOKUP(G1435,开关状态表!B:H,6,FALSE)</f>
        <v>TH52L</v>
      </c>
      <c r="U1435" s="29">
        <f>VLOOKUP(R1435&amp;"-"&amp;S1435,通道清单!C:L,8,FALSE)</f>
        <v>150</v>
      </c>
      <c r="V1435" s="29">
        <f>VLOOKUP(R1435&amp;"-"&amp;S1435,通道清单!C:L,9,FALSE)</f>
        <v>29260</v>
      </c>
      <c r="W1435" s="29">
        <f>VLOOKUP(R1435&amp;"-"&amp;S1435,通道清单!C:L,10,FALSE)</f>
        <v>29410</v>
      </c>
      <c r="X1435" s="29">
        <f>VLOOKUP(R1435&amp;"-"&amp;T1435,通道清单!C:L,9,FALSE)</f>
        <v>17700</v>
      </c>
      <c r="Y1435" s="29">
        <f>VLOOKUP(R1435&amp;"-"&amp;T1435,通道清单!C:L,10,FALSE)</f>
        <v>17850</v>
      </c>
    </row>
    <row r="1436" ht="15" hidden="1" spans="1:25">
      <c r="A1436" s="29">
        <f t="shared" si="176"/>
        <v>1435</v>
      </c>
      <c r="B1436" s="29" t="str">
        <f t="shared" si="171"/>
        <v>CS26-1-6-[4][4]-OFF118-BW32</v>
      </c>
      <c r="C1436" s="29" t="str">
        <f>R1436&amp;"_BW"&amp;TEXT(O1436-N1436,"000.00")&amp;"_U"&amp;VLOOKUP(R1436&amp;"-"&amp;S1436,通道清单!C:L,5,FALSE)&amp;LEFT("_____",5-LEN(VLOOKUP(R1436&amp;"-"&amp;S1436,通道清单!C:L,4,FALSE)))&amp;VLOOKUP(R1436&amp;"-"&amp;S1436,通道清单!C:L,4,FALSE)&amp;"_S"&amp;TEXT(N1436,"00000.00")&amp;"_E"&amp;TEXT(O1436,"00000.00")&amp;"_D"&amp;VLOOKUP(R1436&amp;"-"&amp;T1436,通道清单!C:L,5,FALSE)&amp;LEFT("_____",5-LEN(VLOOKUP(R1436&amp;"-"&amp;T1436,通道清单!C:L,4,FALSE)))&amp;VLOOKUP(R1436&amp;"-"&amp;T1436,通道清单!C:L,4,FALSE)&amp;"_S"&amp;TEXT(P1436,"00000.00")&amp;"_E"&amp;TEXT(Q1436,"00000.00")</f>
        <v>CS26_BW032.00_UR____Y_S29378.00_E29410.00_DL____H_S17818.00_E17850.00</v>
      </c>
      <c r="D1436" s="29"/>
      <c r="E1436" s="29"/>
      <c r="F1436" s="29"/>
      <c r="G1436" s="29" t="s">
        <v>9286</v>
      </c>
      <c r="H1436" s="29">
        <f>VLOOKUP(G1436,开关状态表!B:I,7,FALSE)</f>
        <v>1</v>
      </c>
      <c r="I1436" s="29">
        <v>118</v>
      </c>
      <c r="J1436" s="161">
        <v>32</v>
      </c>
      <c r="K1436" s="29" t="s">
        <v>8732</v>
      </c>
      <c r="L1436" s="29"/>
      <c r="M1436" s="158" t="s">
        <v>8871</v>
      </c>
      <c r="N1436" s="156">
        <f t="shared" si="172"/>
        <v>29378</v>
      </c>
      <c r="O1436" s="156">
        <f t="shared" si="173"/>
        <v>29410</v>
      </c>
      <c r="P1436" s="156">
        <f t="shared" si="174"/>
        <v>17818</v>
      </c>
      <c r="Q1436" s="156">
        <f t="shared" si="175"/>
        <v>17850</v>
      </c>
      <c r="R1436" s="29" t="str">
        <f>VLOOKUP(VLOOKUP(G1436,开关状态表!B:H,2,FALSE),矩阵信息表!B:H,2,FALSE)</f>
        <v>CS26</v>
      </c>
      <c r="S1436" s="29" t="str">
        <f>VLOOKUP(G1436,开关状态表!B:H,5,FALSE)</f>
        <v>RY52R</v>
      </c>
      <c r="T1436" s="29" t="str">
        <f>VLOOKUP(G1436,开关状态表!B:H,6,FALSE)</f>
        <v>TH52L</v>
      </c>
      <c r="U1436" s="29">
        <f>VLOOKUP(R1436&amp;"-"&amp;S1436,通道清单!C:L,8,FALSE)</f>
        <v>150</v>
      </c>
      <c r="V1436" s="29">
        <f>VLOOKUP(R1436&amp;"-"&amp;S1436,通道清单!C:L,9,FALSE)</f>
        <v>29260</v>
      </c>
      <c r="W1436" s="29">
        <f>VLOOKUP(R1436&amp;"-"&amp;S1436,通道清单!C:L,10,FALSE)</f>
        <v>29410</v>
      </c>
      <c r="X1436" s="29">
        <f>VLOOKUP(R1436&amp;"-"&amp;T1436,通道清单!C:L,9,FALSE)</f>
        <v>17700</v>
      </c>
      <c r="Y1436" s="29">
        <f>VLOOKUP(R1436&amp;"-"&amp;T1436,通道清单!C:L,10,FALSE)</f>
        <v>17850</v>
      </c>
    </row>
    <row r="1437" ht="15" hidden="1" spans="1:25">
      <c r="A1437" s="29">
        <f t="shared" si="176"/>
        <v>1436</v>
      </c>
      <c r="B1437" s="29" t="str">
        <f t="shared" si="171"/>
        <v>CS26-1-6-[4][4]-OFF0-BW22</v>
      </c>
      <c r="C1437" s="29" t="str">
        <f>R1437&amp;"_BW"&amp;TEXT(O1437-N1437,"000.00")&amp;"_U"&amp;VLOOKUP(R1437&amp;"-"&amp;S1437,通道清单!C:L,5,FALSE)&amp;LEFT("_____",5-LEN(VLOOKUP(R1437&amp;"-"&amp;S1437,通道清单!C:L,4,FALSE)))&amp;VLOOKUP(R1437&amp;"-"&amp;S1437,通道清单!C:L,4,FALSE)&amp;"_S"&amp;TEXT(N1437,"00000.00")&amp;"_E"&amp;TEXT(O1437,"00000.00")&amp;"_D"&amp;VLOOKUP(R1437&amp;"-"&amp;T1437,通道清单!C:L,5,FALSE)&amp;LEFT("_____",5-LEN(VLOOKUP(R1437&amp;"-"&amp;T1437,通道清单!C:L,4,FALSE)))&amp;VLOOKUP(R1437&amp;"-"&amp;T1437,通道清单!C:L,4,FALSE)&amp;"_S"&amp;TEXT(P1437,"00000.00")&amp;"_E"&amp;TEXT(Q1437,"00000.00")</f>
        <v>CS26_BW022.00_UR____Y_S29260.00_E29282.00_DL____H_S17700.00_E17722.00</v>
      </c>
      <c r="D1437" s="29"/>
      <c r="E1437" s="29"/>
      <c r="F1437" s="29"/>
      <c r="G1437" s="29" t="s">
        <v>9286</v>
      </c>
      <c r="H1437" s="29">
        <f>VLOOKUP(G1437,开关状态表!B:I,7,FALSE)</f>
        <v>1</v>
      </c>
      <c r="I1437" s="29">
        <v>0</v>
      </c>
      <c r="J1437" s="161">
        <v>22</v>
      </c>
      <c r="K1437" s="29" t="s">
        <v>8732</v>
      </c>
      <c r="L1437" s="29"/>
      <c r="M1437" s="158" t="s">
        <v>9050</v>
      </c>
      <c r="N1437" s="156">
        <f t="shared" si="172"/>
        <v>29260</v>
      </c>
      <c r="O1437" s="156">
        <f t="shared" si="173"/>
        <v>29282</v>
      </c>
      <c r="P1437" s="156">
        <f t="shared" si="174"/>
        <v>17700</v>
      </c>
      <c r="Q1437" s="156">
        <f t="shared" si="175"/>
        <v>17722</v>
      </c>
      <c r="R1437" s="29" t="str">
        <f>VLOOKUP(VLOOKUP(G1437,开关状态表!B:H,2,FALSE),矩阵信息表!B:H,2,FALSE)</f>
        <v>CS26</v>
      </c>
      <c r="S1437" s="29" t="str">
        <f>VLOOKUP(G1437,开关状态表!B:H,5,FALSE)</f>
        <v>RY52R</v>
      </c>
      <c r="T1437" s="29" t="str">
        <f>VLOOKUP(G1437,开关状态表!B:H,6,FALSE)</f>
        <v>TH52L</v>
      </c>
      <c r="U1437" s="29">
        <f>VLOOKUP(R1437&amp;"-"&amp;S1437,通道清单!C:L,8,FALSE)</f>
        <v>150</v>
      </c>
      <c r="V1437" s="29">
        <f>VLOOKUP(R1437&amp;"-"&amp;S1437,通道清单!C:L,9,FALSE)</f>
        <v>29260</v>
      </c>
      <c r="W1437" s="29">
        <f>VLOOKUP(R1437&amp;"-"&amp;S1437,通道清单!C:L,10,FALSE)</f>
        <v>29410</v>
      </c>
      <c r="X1437" s="29">
        <f>VLOOKUP(R1437&amp;"-"&amp;T1437,通道清单!C:L,9,FALSE)</f>
        <v>17700</v>
      </c>
      <c r="Y1437" s="29">
        <f>VLOOKUP(R1437&amp;"-"&amp;T1437,通道清单!C:L,10,FALSE)</f>
        <v>17850</v>
      </c>
    </row>
    <row r="1438" ht="15" hidden="1" spans="1:25">
      <c r="A1438" s="29">
        <f t="shared" si="176"/>
        <v>1437</v>
      </c>
      <c r="B1438" s="29" t="str">
        <f t="shared" si="171"/>
        <v>CS26-1-6-[14][14]-OFF91.6-BW26.4</v>
      </c>
      <c r="C1438" s="29" t="str">
        <f>R1438&amp;"_BW"&amp;TEXT(O1438-N1438,"000.00")&amp;"_U"&amp;VLOOKUP(R1438&amp;"-"&amp;S1438,通道清单!C:L,5,FALSE)&amp;LEFT("_____",5-LEN(VLOOKUP(R1438&amp;"-"&amp;S1438,通道清单!C:L,4,FALSE)))&amp;VLOOKUP(R1438&amp;"-"&amp;S1438,通道清单!C:L,4,FALSE)&amp;"_S"&amp;TEXT(N1438,"00000.00")&amp;"_E"&amp;TEXT(O1438,"00000.00")&amp;"_D"&amp;VLOOKUP(R1438&amp;"-"&amp;T1438,通道清单!C:L,5,FALSE)&amp;LEFT("_____",5-LEN(VLOOKUP(R1438&amp;"-"&amp;T1438,通道清单!C:L,4,FALSE)))&amp;VLOOKUP(R1438&amp;"-"&amp;T1438,通道清单!C:L,4,FALSE)&amp;"_S"&amp;TEXT(P1438,"00000.00")&amp;"_E"&amp;TEXT(Q1438,"00000.00")</f>
        <v>CS26_BW026.40_UL____Y_S29521.60_E29548.00_DR____H_S17961.60_E17988.00</v>
      </c>
      <c r="D1438" s="29"/>
      <c r="E1438" s="29"/>
      <c r="F1438" s="29"/>
      <c r="G1438" s="29" t="s">
        <v>9287</v>
      </c>
      <c r="H1438" s="29">
        <f>VLOOKUP(G1438,开关状态表!B:I,7,FALSE)</f>
        <v>1</v>
      </c>
      <c r="I1438" s="29">
        <v>91.6</v>
      </c>
      <c r="J1438" s="161">
        <v>26.4</v>
      </c>
      <c r="K1438" s="29" t="s">
        <v>8732</v>
      </c>
      <c r="L1438" s="29"/>
      <c r="M1438" s="158" t="s">
        <v>8871</v>
      </c>
      <c r="N1438" s="156">
        <f t="shared" si="172"/>
        <v>29521.6</v>
      </c>
      <c r="O1438" s="156">
        <f t="shared" si="173"/>
        <v>29548</v>
      </c>
      <c r="P1438" s="156">
        <f t="shared" si="174"/>
        <v>17961.6</v>
      </c>
      <c r="Q1438" s="156">
        <f t="shared" si="175"/>
        <v>17988</v>
      </c>
      <c r="R1438" s="29" t="str">
        <f>VLOOKUP(VLOOKUP(G1438,开关状态表!B:H,2,FALSE),矩阵信息表!B:H,2,FALSE)</f>
        <v>CS26</v>
      </c>
      <c r="S1438" s="29" t="str">
        <f>VLOOKUP(G1438,开关状态表!B:H,5,FALSE)</f>
        <v>RY54L</v>
      </c>
      <c r="T1438" s="29" t="str">
        <f>VLOOKUP(G1438,开关状态表!B:H,6,FALSE)</f>
        <v>TH54R</v>
      </c>
      <c r="U1438" s="29">
        <f>VLOOKUP(R1438&amp;"-"&amp;S1438,通道清单!C:L,8,FALSE)</f>
        <v>150</v>
      </c>
      <c r="V1438" s="29">
        <f>VLOOKUP(R1438&amp;"-"&amp;S1438,通道清单!C:L,9,FALSE)</f>
        <v>29430</v>
      </c>
      <c r="W1438" s="29">
        <f>VLOOKUP(R1438&amp;"-"&amp;S1438,通道清单!C:L,10,FALSE)</f>
        <v>29580</v>
      </c>
      <c r="X1438" s="29">
        <f>VLOOKUP(R1438&amp;"-"&amp;T1438,通道清单!C:L,9,FALSE)</f>
        <v>17870</v>
      </c>
      <c r="Y1438" s="29">
        <f>VLOOKUP(R1438&amp;"-"&amp;T1438,通道清单!C:L,10,FALSE)</f>
        <v>18020</v>
      </c>
    </row>
    <row r="1439" ht="15" hidden="1" spans="1:25">
      <c r="A1439" s="29">
        <f t="shared" si="176"/>
        <v>1438</v>
      </c>
      <c r="B1439" s="29" t="str">
        <f t="shared" si="171"/>
        <v>CS26-1-6-[14][14]-OFF118-BW32</v>
      </c>
      <c r="C1439" s="29" t="str">
        <f>R1439&amp;"_BW"&amp;TEXT(O1439-N1439,"000.00")&amp;"_U"&amp;VLOOKUP(R1439&amp;"-"&amp;S1439,通道清单!C:L,5,FALSE)&amp;LEFT("_____",5-LEN(VLOOKUP(R1439&amp;"-"&amp;S1439,通道清单!C:L,4,FALSE)))&amp;VLOOKUP(R1439&amp;"-"&amp;S1439,通道清单!C:L,4,FALSE)&amp;"_S"&amp;TEXT(N1439,"00000.00")&amp;"_E"&amp;TEXT(O1439,"00000.00")&amp;"_D"&amp;VLOOKUP(R1439&amp;"-"&amp;T1439,通道清单!C:L,5,FALSE)&amp;LEFT("_____",5-LEN(VLOOKUP(R1439&amp;"-"&amp;T1439,通道清单!C:L,4,FALSE)))&amp;VLOOKUP(R1439&amp;"-"&amp;T1439,通道清单!C:L,4,FALSE)&amp;"_S"&amp;TEXT(P1439,"00000.00")&amp;"_E"&amp;TEXT(Q1439,"00000.00")</f>
        <v>CS26_BW032.00_UL____Y_S29548.00_E29580.00_DR____H_S17988.00_E18020.00</v>
      </c>
      <c r="D1439" s="29"/>
      <c r="E1439" s="29"/>
      <c r="F1439" s="29"/>
      <c r="G1439" s="29" t="s">
        <v>9287</v>
      </c>
      <c r="H1439" s="29">
        <f>VLOOKUP(G1439,开关状态表!B:I,7,FALSE)</f>
        <v>1</v>
      </c>
      <c r="I1439" s="29">
        <v>118</v>
      </c>
      <c r="J1439" s="161">
        <v>32</v>
      </c>
      <c r="K1439" s="29" t="s">
        <v>8732</v>
      </c>
      <c r="L1439" s="29"/>
      <c r="M1439" s="158" t="s">
        <v>8871</v>
      </c>
      <c r="N1439" s="156">
        <f t="shared" si="172"/>
        <v>29548</v>
      </c>
      <c r="O1439" s="156">
        <f t="shared" si="173"/>
        <v>29580</v>
      </c>
      <c r="P1439" s="156">
        <f t="shared" si="174"/>
        <v>17988</v>
      </c>
      <c r="Q1439" s="156">
        <f t="shared" si="175"/>
        <v>18020</v>
      </c>
      <c r="R1439" s="29" t="str">
        <f>VLOOKUP(VLOOKUP(G1439,开关状态表!B:H,2,FALSE),矩阵信息表!B:H,2,FALSE)</f>
        <v>CS26</v>
      </c>
      <c r="S1439" s="29" t="str">
        <f>VLOOKUP(G1439,开关状态表!B:H,5,FALSE)</f>
        <v>RY54L</v>
      </c>
      <c r="T1439" s="29" t="str">
        <f>VLOOKUP(G1439,开关状态表!B:H,6,FALSE)</f>
        <v>TH54R</v>
      </c>
      <c r="U1439" s="29">
        <f>VLOOKUP(R1439&amp;"-"&amp;S1439,通道清单!C:L,8,FALSE)</f>
        <v>150</v>
      </c>
      <c r="V1439" s="29">
        <f>VLOOKUP(R1439&amp;"-"&amp;S1439,通道清单!C:L,9,FALSE)</f>
        <v>29430</v>
      </c>
      <c r="W1439" s="29">
        <f>VLOOKUP(R1439&amp;"-"&amp;S1439,通道清单!C:L,10,FALSE)</f>
        <v>29580</v>
      </c>
      <c r="X1439" s="29">
        <f>VLOOKUP(R1439&amp;"-"&amp;T1439,通道清单!C:L,9,FALSE)</f>
        <v>17870</v>
      </c>
      <c r="Y1439" s="29">
        <f>VLOOKUP(R1439&amp;"-"&amp;T1439,通道清单!C:L,10,FALSE)</f>
        <v>18020</v>
      </c>
    </row>
    <row r="1440" ht="15" hidden="1" spans="1:25">
      <c r="A1440" s="29">
        <f t="shared" si="176"/>
        <v>1439</v>
      </c>
      <c r="B1440" s="29" t="str">
        <f t="shared" si="171"/>
        <v>CS26-1-6-[14][14]-OFF0-BW22</v>
      </c>
      <c r="C1440" s="29" t="str">
        <f>R1440&amp;"_BW"&amp;TEXT(O1440-N1440,"000.00")&amp;"_U"&amp;VLOOKUP(R1440&amp;"-"&amp;S1440,通道清单!C:L,5,FALSE)&amp;LEFT("_____",5-LEN(VLOOKUP(R1440&amp;"-"&amp;S1440,通道清单!C:L,4,FALSE)))&amp;VLOOKUP(R1440&amp;"-"&amp;S1440,通道清单!C:L,4,FALSE)&amp;"_S"&amp;TEXT(N1440,"00000.00")&amp;"_E"&amp;TEXT(O1440,"00000.00")&amp;"_D"&amp;VLOOKUP(R1440&amp;"-"&amp;T1440,通道清单!C:L,5,FALSE)&amp;LEFT("_____",5-LEN(VLOOKUP(R1440&amp;"-"&amp;T1440,通道清单!C:L,4,FALSE)))&amp;VLOOKUP(R1440&amp;"-"&amp;T1440,通道清单!C:L,4,FALSE)&amp;"_S"&amp;TEXT(P1440,"00000.00")&amp;"_E"&amp;TEXT(Q1440,"00000.00")</f>
        <v>CS26_BW022.00_UL____Y_S29430.00_E29452.00_DR____H_S17870.00_E17892.00</v>
      </c>
      <c r="D1440" s="29"/>
      <c r="E1440" s="29"/>
      <c r="F1440" s="29"/>
      <c r="G1440" s="29" t="s">
        <v>9287</v>
      </c>
      <c r="H1440" s="29">
        <f>VLOOKUP(G1440,开关状态表!B:I,7,FALSE)</f>
        <v>1</v>
      </c>
      <c r="I1440" s="29">
        <v>0</v>
      </c>
      <c r="J1440" s="161">
        <v>22</v>
      </c>
      <c r="K1440" s="29" t="s">
        <v>8732</v>
      </c>
      <c r="L1440" s="29"/>
      <c r="M1440" s="158" t="s">
        <v>9050</v>
      </c>
      <c r="N1440" s="156">
        <f t="shared" si="172"/>
        <v>29430</v>
      </c>
      <c r="O1440" s="156">
        <f t="shared" si="173"/>
        <v>29452</v>
      </c>
      <c r="P1440" s="156">
        <f t="shared" si="174"/>
        <v>17870</v>
      </c>
      <c r="Q1440" s="156">
        <f t="shared" si="175"/>
        <v>17892</v>
      </c>
      <c r="R1440" s="29" t="str">
        <f>VLOOKUP(VLOOKUP(G1440,开关状态表!B:H,2,FALSE),矩阵信息表!B:H,2,FALSE)</f>
        <v>CS26</v>
      </c>
      <c r="S1440" s="29" t="str">
        <f>VLOOKUP(G1440,开关状态表!B:H,5,FALSE)</f>
        <v>RY54L</v>
      </c>
      <c r="T1440" s="29" t="str">
        <f>VLOOKUP(G1440,开关状态表!B:H,6,FALSE)</f>
        <v>TH54R</v>
      </c>
      <c r="U1440" s="29">
        <f>VLOOKUP(R1440&amp;"-"&amp;S1440,通道清单!C:L,8,FALSE)</f>
        <v>150</v>
      </c>
      <c r="V1440" s="29">
        <f>VLOOKUP(R1440&amp;"-"&amp;S1440,通道清单!C:L,9,FALSE)</f>
        <v>29430</v>
      </c>
      <c r="W1440" s="29">
        <f>VLOOKUP(R1440&amp;"-"&amp;S1440,通道清单!C:L,10,FALSE)</f>
        <v>29580</v>
      </c>
      <c r="X1440" s="29">
        <f>VLOOKUP(R1440&amp;"-"&amp;T1440,通道清单!C:L,9,FALSE)</f>
        <v>17870</v>
      </c>
      <c r="Y1440" s="29">
        <f>VLOOKUP(R1440&amp;"-"&amp;T1440,通道清单!C:L,10,FALSE)</f>
        <v>18020</v>
      </c>
    </row>
    <row r="1441" ht="15" hidden="1" spans="1:25">
      <c r="A1441" s="29">
        <f t="shared" si="176"/>
        <v>1440</v>
      </c>
      <c r="B1441" s="29" t="str">
        <f t="shared" si="171"/>
        <v>CS26-1-6-[15][15]-OFF180-BW22</v>
      </c>
      <c r="C1441" s="29" t="str">
        <f>R1441&amp;"_BW"&amp;TEXT(O1441-N1441,"000.00")&amp;"_U"&amp;VLOOKUP(R1441&amp;"-"&amp;S1441,通道清单!C:L,5,FALSE)&amp;LEFT("_____",5-LEN(VLOOKUP(R1441&amp;"-"&amp;S1441,通道清单!C:L,4,FALSE)))&amp;VLOOKUP(R1441&amp;"-"&amp;S1441,通道清单!C:L,4,FALSE)&amp;"_S"&amp;TEXT(N1441,"00000.00")&amp;"_E"&amp;TEXT(O1441,"00000.00")&amp;"_D"&amp;VLOOKUP(R1441&amp;"-"&amp;T1441,通道清单!C:L,5,FALSE)&amp;LEFT("_____",5-LEN(VLOOKUP(R1441&amp;"-"&amp;T1441,通道清单!C:L,4,FALSE)))&amp;VLOOKUP(R1441&amp;"-"&amp;T1441,通道清单!C:L,4,FALSE)&amp;"_S"&amp;TEXT(P1441,"00000.00")&amp;"_E"&amp;TEXT(Q1441,"00000.00")</f>
        <v>CS26_BW022.00_UL____Y_S29960.00_E29982.00_DR____H_S19150.00_E19172.00</v>
      </c>
      <c r="D1441" s="29"/>
      <c r="E1441" s="29"/>
      <c r="F1441" s="29"/>
      <c r="G1441" s="29" t="s">
        <v>9288</v>
      </c>
      <c r="H1441" s="29">
        <f>VLOOKUP(G1441,开关状态表!B:I,7,FALSE)</f>
        <v>1</v>
      </c>
      <c r="I1441" s="29">
        <v>180</v>
      </c>
      <c r="J1441" s="161">
        <v>22</v>
      </c>
      <c r="K1441" s="29" t="s">
        <v>8732</v>
      </c>
      <c r="L1441" s="29"/>
      <c r="M1441" s="158" t="s">
        <v>9050</v>
      </c>
      <c r="N1441" s="156">
        <f t="shared" si="172"/>
        <v>29960</v>
      </c>
      <c r="O1441" s="156">
        <f t="shared" si="173"/>
        <v>29982</v>
      </c>
      <c r="P1441" s="156">
        <f t="shared" si="174"/>
        <v>19150</v>
      </c>
      <c r="Q1441" s="156">
        <f t="shared" si="175"/>
        <v>19172</v>
      </c>
      <c r="R1441" s="29" t="str">
        <f>VLOOKUP(VLOOKUP(G1441,开关状态表!B:H,2,FALSE),矩阵信息表!B:H,2,FALSE)</f>
        <v>CS26</v>
      </c>
      <c r="S1441" s="29" t="str">
        <f>VLOOKUP(G1441,开关状态表!B:H,5,FALSE)</f>
        <v>RY55L</v>
      </c>
      <c r="T1441" s="29" t="str">
        <f>VLOOKUP(G1441,开关状态表!B:H,6,FALSE)</f>
        <v>TH55R</v>
      </c>
      <c r="U1441" s="29">
        <f>VLOOKUP(R1441&amp;"-"&amp;S1441,通道清单!C:L,8,FALSE)</f>
        <v>150</v>
      </c>
      <c r="V1441" s="29">
        <f>VLOOKUP(R1441&amp;"-"&amp;S1441,通道清单!C:L,9,FALSE)</f>
        <v>29780</v>
      </c>
      <c r="W1441" s="29">
        <f>VLOOKUP(R1441&amp;"-"&amp;S1441,通道清单!C:L,10,FALSE)</f>
        <v>29930</v>
      </c>
      <c r="X1441" s="29">
        <f>VLOOKUP(R1441&amp;"-"&amp;T1441,通道清单!C:L,9,FALSE)</f>
        <v>18970</v>
      </c>
      <c r="Y1441" s="29">
        <f>VLOOKUP(R1441&amp;"-"&amp;T1441,通道清单!C:L,10,FALSE)</f>
        <v>19120</v>
      </c>
    </row>
    <row r="1442" ht="15" hidden="1" spans="1:25">
      <c r="A1442" s="29">
        <f t="shared" si="176"/>
        <v>1441</v>
      </c>
      <c r="B1442" s="29" t="str">
        <f t="shared" si="171"/>
        <v>CS26-1-6-[15][15]-OFF91.6-BW26.4</v>
      </c>
      <c r="C1442" s="29" t="str">
        <f>R1442&amp;"_BW"&amp;TEXT(O1442-N1442,"000.00")&amp;"_U"&amp;VLOOKUP(R1442&amp;"-"&amp;S1442,通道清单!C:L,5,FALSE)&amp;LEFT("_____",5-LEN(VLOOKUP(R1442&amp;"-"&amp;S1442,通道清单!C:L,4,FALSE)))&amp;VLOOKUP(R1442&amp;"-"&amp;S1442,通道清单!C:L,4,FALSE)&amp;"_S"&amp;TEXT(N1442,"00000.00")&amp;"_E"&amp;TEXT(O1442,"00000.00")&amp;"_D"&amp;VLOOKUP(R1442&amp;"-"&amp;T1442,通道清单!C:L,5,FALSE)&amp;LEFT("_____",5-LEN(VLOOKUP(R1442&amp;"-"&amp;T1442,通道清单!C:L,4,FALSE)))&amp;VLOOKUP(R1442&amp;"-"&amp;T1442,通道清单!C:L,4,FALSE)&amp;"_S"&amp;TEXT(P1442,"00000.00")&amp;"_E"&amp;TEXT(Q1442,"00000.00")</f>
        <v>CS26_BW026.40_UL____Y_S29871.60_E29898.00_DR____H_S19061.60_E19088.00</v>
      </c>
      <c r="D1442" s="29"/>
      <c r="E1442" s="29"/>
      <c r="F1442" s="29"/>
      <c r="G1442" s="29" t="s">
        <v>9288</v>
      </c>
      <c r="H1442" s="29">
        <f>VLOOKUP(G1442,开关状态表!B:I,7,FALSE)</f>
        <v>1</v>
      </c>
      <c r="I1442" s="29">
        <v>91.6</v>
      </c>
      <c r="J1442" s="161">
        <v>26.4</v>
      </c>
      <c r="K1442" s="29" t="s">
        <v>8732</v>
      </c>
      <c r="L1442" s="29"/>
      <c r="M1442" s="158" t="s">
        <v>8871</v>
      </c>
      <c r="N1442" s="156">
        <f t="shared" si="172"/>
        <v>29871.6</v>
      </c>
      <c r="O1442" s="156">
        <f t="shared" si="173"/>
        <v>29898</v>
      </c>
      <c r="P1442" s="156">
        <f t="shared" si="174"/>
        <v>19061.6</v>
      </c>
      <c r="Q1442" s="156">
        <f t="shared" si="175"/>
        <v>19088</v>
      </c>
      <c r="R1442" s="29" t="str">
        <f>VLOOKUP(VLOOKUP(G1442,开关状态表!B:H,2,FALSE),矩阵信息表!B:H,2,FALSE)</f>
        <v>CS26</v>
      </c>
      <c r="S1442" s="29" t="str">
        <f>VLOOKUP(G1442,开关状态表!B:H,5,FALSE)</f>
        <v>RY55L</v>
      </c>
      <c r="T1442" s="29" t="str">
        <f>VLOOKUP(G1442,开关状态表!B:H,6,FALSE)</f>
        <v>TH55R</v>
      </c>
      <c r="U1442" s="29">
        <f>VLOOKUP(R1442&amp;"-"&amp;S1442,通道清单!C:L,8,FALSE)</f>
        <v>150</v>
      </c>
      <c r="V1442" s="29">
        <f>VLOOKUP(R1442&amp;"-"&amp;S1442,通道清单!C:L,9,FALSE)</f>
        <v>29780</v>
      </c>
      <c r="W1442" s="29">
        <f>VLOOKUP(R1442&amp;"-"&amp;S1442,通道清单!C:L,10,FALSE)</f>
        <v>29930</v>
      </c>
      <c r="X1442" s="29">
        <f>VLOOKUP(R1442&amp;"-"&amp;T1442,通道清单!C:L,9,FALSE)</f>
        <v>18970</v>
      </c>
      <c r="Y1442" s="29">
        <f>VLOOKUP(R1442&amp;"-"&amp;T1442,通道清单!C:L,10,FALSE)</f>
        <v>19120</v>
      </c>
    </row>
    <row r="1443" ht="15" hidden="1" spans="1:25">
      <c r="A1443" s="29">
        <f t="shared" si="176"/>
        <v>1442</v>
      </c>
      <c r="B1443" s="29" t="str">
        <f t="shared" si="171"/>
        <v>CS26-1-6-[15][15]-OFF118-BW32</v>
      </c>
      <c r="C1443" s="29" t="str">
        <f>R1443&amp;"_BW"&amp;TEXT(O1443-N1443,"000.00")&amp;"_U"&amp;VLOOKUP(R1443&amp;"-"&amp;S1443,通道清单!C:L,5,FALSE)&amp;LEFT("_____",5-LEN(VLOOKUP(R1443&amp;"-"&amp;S1443,通道清单!C:L,4,FALSE)))&amp;VLOOKUP(R1443&amp;"-"&amp;S1443,通道清单!C:L,4,FALSE)&amp;"_S"&amp;TEXT(N1443,"00000.00")&amp;"_E"&amp;TEXT(O1443,"00000.00")&amp;"_D"&amp;VLOOKUP(R1443&amp;"-"&amp;T1443,通道清单!C:L,5,FALSE)&amp;LEFT("_____",5-LEN(VLOOKUP(R1443&amp;"-"&amp;T1443,通道清单!C:L,4,FALSE)))&amp;VLOOKUP(R1443&amp;"-"&amp;T1443,通道清单!C:L,4,FALSE)&amp;"_S"&amp;TEXT(P1443,"00000.00")&amp;"_E"&amp;TEXT(Q1443,"00000.00")</f>
        <v>CS26_BW032.00_UL____Y_S29898.00_E29930.00_DR____H_S19088.00_E19120.00</v>
      </c>
      <c r="D1443" s="29"/>
      <c r="E1443" s="29"/>
      <c r="F1443" s="29"/>
      <c r="G1443" s="29" t="s">
        <v>9288</v>
      </c>
      <c r="H1443" s="29">
        <f>VLOOKUP(G1443,开关状态表!B:I,7,FALSE)</f>
        <v>1</v>
      </c>
      <c r="I1443" s="29">
        <v>118</v>
      </c>
      <c r="J1443" s="161">
        <v>32</v>
      </c>
      <c r="K1443" s="29" t="s">
        <v>8732</v>
      </c>
      <c r="L1443" s="29"/>
      <c r="M1443" s="158" t="s">
        <v>8871</v>
      </c>
      <c r="N1443" s="156">
        <f t="shared" si="172"/>
        <v>29898</v>
      </c>
      <c r="O1443" s="156">
        <f t="shared" si="173"/>
        <v>29930</v>
      </c>
      <c r="P1443" s="156">
        <f t="shared" si="174"/>
        <v>19088</v>
      </c>
      <c r="Q1443" s="156">
        <f t="shared" si="175"/>
        <v>19120</v>
      </c>
      <c r="R1443" s="29" t="str">
        <f>VLOOKUP(VLOOKUP(G1443,开关状态表!B:H,2,FALSE),矩阵信息表!B:H,2,FALSE)</f>
        <v>CS26</v>
      </c>
      <c r="S1443" s="29" t="str">
        <f>VLOOKUP(G1443,开关状态表!B:H,5,FALSE)</f>
        <v>RY55L</v>
      </c>
      <c r="T1443" s="29" t="str">
        <f>VLOOKUP(G1443,开关状态表!B:H,6,FALSE)</f>
        <v>TH55R</v>
      </c>
      <c r="U1443" s="29">
        <f>VLOOKUP(R1443&amp;"-"&amp;S1443,通道清单!C:L,8,FALSE)</f>
        <v>150</v>
      </c>
      <c r="V1443" s="29">
        <f>VLOOKUP(R1443&amp;"-"&amp;S1443,通道清单!C:L,9,FALSE)</f>
        <v>29780</v>
      </c>
      <c r="W1443" s="29">
        <f>VLOOKUP(R1443&amp;"-"&amp;S1443,通道清单!C:L,10,FALSE)</f>
        <v>29930</v>
      </c>
      <c r="X1443" s="29">
        <f>VLOOKUP(R1443&amp;"-"&amp;T1443,通道清单!C:L,9,FALSE)</f>
        <v>18970</v>
      </c>
      <c r="Y1443" s="29">
        <f>VLOOKUP(R1443&amp;"-"&amp;T1443,通道清单!C:L,10,FALSE)</f>
        <v>19120</v>
      </c>
    </row>
    <row r="1444" ht="15" hidden="1" spans="1:25">
      <c r="A1444" s="29">
        <f t="shared" si="176"/>
        <v>1443</v>
      </c>
      <c r="B1444" s="29" t="str">
        <f t="shared" si="171"/>
        <v>CS26-1-6-[5][5]-OFF118-BW0</v>
      </c>
      <c r="C1444" s="29" t="str">
        <f>R1444&amp;"_BW"&amp;TEXT(O1444-N1444,"000.00")&amp;"_U"&amp;VLOOKUP(R1444&amp;"-"&amp;S1444,通道清单!C:L,5,FALSE)&amp;LEFT("_____",5-LEN(VLOOKUP(R1444&amp;"-"&amp;S1444,通道清单!C:L,4,FALSE)))&amp;VLOOKUP(R1444&amp;"-"&amp;S1444,通道清单!C:L,4,FALSE)&amp;"_S"&amp;TEXT(N1444,"00000.00")&amp;"_E"&amp;TEXT(O1444,"00000.00")&amp;"_D"&amp;VLOOKUP(R1444&amp;"-"&amp;T1444,通道清单!C:L,5,FALSE)&amp;LEFT("_____",5-LEN(VLOOKUP(R1444&amp;"-"&amp;T1444,通道清单!C:L,4,FALSE)))&amp;VLOOKUP(R1444&amp;"-"&amp;T1444,通道清单!C:L,4,FALSE)&amp;"_S"&amp;TEXT(P1444,"00000.00")&amp;"_E"&amp;TEXT(Q1444,"00000.00")</f>
        <v>CS26_BW000.00_UR____Y_S29548.00_E29548.00_DL____H_S18738.00_E18738.00</v>
      </c>
      <c r="D1444" s="29"/>
      <c r="E1444" s="29"/>
      <c r="F1444" s="29"/>
      <c r="G1444" s="29" t="s">
        <v>9289</v>
      </c>
      <c r="H1444" s="29">
        <f>VLOOKUP(G1444,开关状态表!B:I,7,FALSE)</f>
        <v>1</v>
      </c>
      <c r="I1444" s="29">
        <v>118</v>
      </c>
      <c r="J1444" s="161">
        <v>0</v>
      </c>
      <c r="K1444" s="29" t="s">
        <v>8732</v>
      </c>
      <c r="L1444" s="29"/>
      <c r="M1444" s="158" t="s">
        <v>8871</v>
      </c>
      <c r="N1444" s="156">
        <f t="shared" si="172"/>
        <v>29548</v>
      </c>
      <c r="O1444" s="156">
        <f t="shared" si="173"/>
        <v>29548</v>
      </c>
      <c r="P1444" s="156">
        <f t="shared" si="174"/>
        <v>18738</v>
      </c>
      <c r="Q1444" s="156">
        <f t="shared" si="175"/>
        <v>18738</v>
      </c>
      <c r="R1444" s="29" t="str">
        <f>VLOOKUP(VLOOKUP(G1444,开关状态表!B:H,2,FALSE),矩阵信息表!B:H,2,FALSE)</f>
        <v>CS26</v>
      </c>
      <c r="S1444" s="29" t="str">
        <f>VLOOKUP(G1444,开关状态表!B:H,5,FALSE)</f>
        <v>RY57R</v>
      </c>
      <c r="T1444" s="29" t="str">
        <f>VLOOKUP(G1444,开关状态表!B:H,6,FALSE)</f>
        <v>TH57L</v>
      </c>
      <c r="U1444" s="29">
        <f>VLOOKUP(R1444&amp;"-"&amp;S1444,通道清单!C:L,8,FALSE)</f>
        <v>150</v>
      </c>
      <c r="V1444" s="29">
        <f>VLOOKUP(R1444&amp;"-"&amp;S1444,通道清单!C:L,9,FALSE)</f>
        <v>29430</v>
      </c>
      <c r="W1444" s="29">
        <f>VLOOKUP(R1444&amp;"-"&amp;S1444,通道清单!C:L,10,FALSE)</f>
        <v>29580</v>
      </c>
      <c r="X1444" s="29">
        <f>VLOOKUP(R1444&amp;"-"&amp;T1444,通道清单!C:L,9,FALSE)</f>
        <v>18620</v>
      </c>
      <c r="Y1444" s="29">
        <f>VLOOKUP(R1444&amp;"-"&amp;T1444,通道清单!C:L,10,FALSE)</f>
        <v>18770</v>
      </c>
    </row>
    <row r="1445" ht="15" hidden="1" spans="1:25">
      <c r="A1445" s="29">
        <f t="shared" si="176"/>
        <v>1444</v>
      </c>
      <c r="B1445" s="29" t="str">
        <f t="shared" si="171"/>
        <v>CS26-1-6-[5][5]-OFF118-BW32</v>
      </c>
      <c r="C1445" s="29" t="str">
        <f>R1445&amp;"_BW"&amp;TEXT(O1445-N1445,"000.00")&amp;"_U"&amp;VLOOKUP(R1445&amp;"-"&amp;S1445,通道清单!C:L,5,FALSE)&amp;LEFT("_____",5-LEN(VLOOKUP(R1445&amp;"-"&amp;S1445,通道清单!C:L,4,FALSE)))&amp;VLOOKUP(R1445&amp;"-"&amp;S1445,通道清单!C:L,4,FALSE)&amp;"_S"&amp;TEXT(N1445,"00000.00")&amp;"_E"&amp;TEXT(O1445,"00000.00")&amp;"_D"&amp;VLOOKUP(R1445&amp;"-"&amp;T1445,通道清单!C:L,5,FALSE)&amp;LEFT("_____",5-LEN(VLOOKUP(R1445&amp;"-"&amp;T1445,通道清单!C:L,4,FALSE)))&amp;VLOOKUP(R1445&amp;"-"&amp;T1445,通道清单!C:L,4,FALSE)&amp;"_S"&amp;TEXT(P1445,"00000.00")&amp;"_E"&amp;TEXT(Q1445,"00000.00")</f>
        <v>CS26_BW032.00_UR____Y_S29548.00_E29580.00_DL____H_S18738.00_E18770.00</v>
      </c>
      <c r="D1445" s="29"/>
      <c r="E1445" s="29"/>
      <c r="F1445" s="29"/>
      <c r="G1445" s="29" t="s">
        <v>9289</v>
      </c>
      <c r="H1445" s="29">
        <f>VLOOKUP(G1445,开关状态表!B:I,7,FALSE)</f>
        <v>1</v>
      </c>
      <c r="I1445" s="29">
        <v>118</v>
      </c>
      <c r="J1445" s="161">
        <v>32</v>
      </c>
      <c r="K1445" s="29" t="s">
        <v>8732</v>
      </c>
      <c r="L1445" s="29"/>
      <c r="M1445" s="158" t="s">
        <v>8871</v>
      </c>
      <c r="N1445" s="156">
        <f t="shared" si="172"/>
        <v>29548</v>
      </c>
      <c r="O1445" s="156">
        <f t="shared" si="173"/>
        <v>29580</v>
      </c>
      <c r="P1445" s="156">
        <f t="shared" si="174"/>
        <v>18738</v>
      </c>
      <c r="Q1445" s="156">
        <f t="shared" si="175"/>
        <v>18770</v>
      </c>
      <c r="R1445" s="29" t="str">
        <f>VLOOKUP(VLOOKUP(G1445,开关状态表!B:H,2,FALSE),矩阵信息表!B:H,2,FALSE)</f>
        <v>CS26</v>
      </c>
      <c r="S1445" s="29" t="str">
        <f>VLOOKUP(G1445,开关状态表!B:H,5,FALSE)</f>
        <v>RY57R</v>
      </c>
      <c r="T1445" s="29" t="str">
        <f>VLOOKUP(G1445,开关状态表!B:H,6,FALSE)</f>
        <v>TH57L</v>
      </c>
      <c r="U1445" s="29">
        <f>VLOOKUP(R1445&amp;"-"&amp;S1445,通道清单!C:L,8,FALSE)</f>
        <v>150</v>
      </c>
      <c r="V1445" s="29">
        <f>VLOOKUP(R1445&amp;"-"&amp;S1445,通道清单!C:L,9,FALSE)</f>
        <v>29430</v>
      </c>
      <c r="W1445" s="29">
        <f>VLOOKUP(R1445&amp;"-"&amp;S1445,通道清单!C:L,10,FALSE)</f>
        <v>29580</v>
      </c>
      <c r="X1445" s="29">
        <f>VLOOKUP(R1445&amp;"-"&amp;T1445,通道清单!C:L,9,FALSE)</f>
        <v>18620</v>
      </c>
      <c r="Y1445" s="29">
        <f>VLOOKUP(R1445&amp;"-"&amp;T1445,通道清单!C:L,10,FALSE)</f>
        <v>18770</v>
      </c>
    </row>
    <row r="1446" ht="15" hidden="1" spans="1:25">
      <c r="A1446" s="29">
        <f t="shared" si="176"/>
        <v>1445</v>
      </c>
      <c r="B1446" s="29" t="str">
        <f t="shared" si="171"/>
        <v>CS26-1-6-[5][5]-OFF0-BW22</v>
      </c>
      <c r="C1446" s="29" t="str">
        <f>R1446&amp;"_BW"&amp;TEXT(O1446-N1446,"000.00")&amp;"_U"&amp;VLOOKUP(R1446&amp;"-"&amp;S1446,通道清单!C:L,5,FALSE)&amp;LEFT("_____",5-LEN(VLOOKUP(R1446&amp;"-"&amp;S1446,通道清单!C:L,4,FALSE)))&amp;VLOOKUP(R1446&amp;"-"&amp;S1446,通道清单!C:L,4,FALSE)&amp;"_S"&amp;TEXT(N1446,"00000.00")&amp;"_E"&amp;TEXT(O1446,"00000.00")&amp;"_D"&amp;VLOOKUP(R1446&amp;"-"&amp;T1446,通道清单!C:L,5,FALSE)&amp;LEFT("_____",5-LEN(VLOOKUP(R1446&amp;"-"&amp;T1446,通道清单!C:L,4,FALSE)))&amp;VLOOKUP(R1446&amp;"-"&amp;T1446,通道清单!C:L,4,FALSE)&amp;"_S"&amp;TEXT(P1446,"00000.00")&amp;"_E"&amp;TEXT(Q1446,"00000.00")</f>
        <v>CS26_BW022.00_UR____Y_S29430.00_E29452.00_DL____H_S18620.00_E18642.00</v>
      </c>
      <c r="D1446" s="29"/>
      <c r="E1446" s="29"/>
      <c r="F1446" s="29"/>
      <c r="G1446" s="29" t="s">
        <v>9289</v>
      </c>
      <c r="H1446" s="29">
        <f>VLOOKUP(G1446,开关状态表!B:I,7,FALSE)</f>
        <v>1</v>
      </c>
      <c r="I1446" s="29">
        <v>0</v>
      </c>
      <c r="J1446" s="161">
        <v>22</v>
      </c>
      <c r="K1446" s="29" t="s">
        <v>8732</v>
      </c>
      <c r="L1446" s="29"/>
      <c r="M1446" s="158" t="s">
        <v>9050</v>
      </c>
      <c r="N1446" s="156">
        <f t="shared" si="172"/>
        <v>29430</v>
      </c>
      <c r="O1446" s="156">
        <f t="shared" si="173"/>
        <v>29452</v>
      </c>
      <c r="P1446" s="156">
        <f t="shared" si="174"/>
        <v>18620</v>
      </c>
      <c r="Q1446" s="156">
        <f t="shared" si="175"/>
        <v>18642</v>
      </c>
      <c r="R1446" s="29" t="str">
        <f>VLOOKUP(VLOOKUP(G1446,开关状态表!B:H,2,FALSE),矩阵信息表!B:H,2,FALSE)</f>
        <v>CS26</v>
      </c>
      <c r="S1446" s="29" t="str">
        <f>VLOOKUP(G1446,开关状态表!B:H,5,FALSE)</f>
        <v>RY57R</v>
      </c>
      <c r="T1446" s="29" t="str">
        <f>VLOOKUP(G1446,开关状态表!B:H,6,FALSE)</f>
        <v>TH57L</v>
      </c>
      <c r="U1446" s="29">
        <f>VLOOKUP(R1446&amp;"-"&amp;S1446,通道清单!C:L,8,FALSE)</f>
        <v>150</v>
      </c>
      <c r="V1446" s="29">
        <f>VLOOKUP(R1446&amp;"-"&amp;S1446,通道清单!C:L,9,FALSE)</f>
        <v>29430</v>
      </c>
      <c r="W1446" s="29">
        <f>VLOOKUP(R1446&amp;"-"&amp;S1446,通道清单!C:L,10,FALSE)</f>
        <v>29580</v>
      </c>
      <c r="X1446" s="29">
        <f>VLOOKUP(R1446&amp;"-"&amp;T1446,通道清单!C:L,9,FALSE)</f>
        <v>18620</v>
      </c>
      <c r="Y1446" s="29">
        <f>VLOOKUP(R1446&amp;"-"&amp;T1446,通道清单!C:L,10,FALSE)</f>
        <v>18770</v>
      </c>
    </row>
    <row r="1447" ht="15" hidden="1" spans="1:25">
      <c r="A1447" s="29">
        <f t="shared" si="176"/>
        <v>1446</v>
      </c>
      <c r="B1447" s="29" t="str">
        <f t="shared" si="171"/>
        <v>CS26-1-6-[6][6]-OFF0-BW22</v>
      </c>
      <c r="C1447" s="29" t="str">
        <f>R1447&amp;"_BW"&amp;TEXT(O1447-N1447,"000.00")&amp;"_U"&amp;VLOOKUP(R1447&amp;"-"&amp;S1447,通道清单!C:L,5,FALSE)&amp;LEFT("_____",5-LEN(VLOOKUP(R1447&amp;"-"&amp;S1447,通道清单!C:L,4,FALSE)))&amp;VLOOKUP(R1447&amp;"-"&amp;S1447,通道清单!C:L,4,FALSE)&amp;"_S"&amp;TEXT(N1447,"00000.00")&amp;"_E"&amp;TEXT(O1447,"00000.00")&amp;"_D"&amp;VLOOKUP(R1447&amp;"-"&amp;T1447,通道清单!C:L,5,FALSE)&amp;LEFT("_____",5-LEN(VLOOKUP(R1447&amp;"-"&amp;T1447,通道清单!C:L,4,FALSE)))&amp;VLOOKUP(R1447&amp;"-"&amp;T1447,通道清单!C:L,4,FALSE)&amp;"_S"&amp;TEXT(P1447,"00000.00")&amp;"_E"&amp;TEXT(Q1447,"00000.00")</f>
        <v>CS26_BW022.00_UR____Y_S29600.00_E29622.00_DL____H_S18790.00_E18812.00</v>
      </c>
      <c r="D1447" s="29"/>
      <c r="E1447" s="29"/>
      <c r="F1447" s="29"/>
      <c r="G1447" s="29" t="s">
        <v>9290</v>
      </c>
      <c r="H1447" s="29">
        <f>VLOOKUP(G1447,开关状态表!B:I,7,FALSE)</f>
        <v>1</v>
      </c>
      <c r="I1447" s="29">
        <v>0</v>
      </c>
      <c r="J1447" s="161">
        <v>22</v>
      </c>
      <c r="K1447" s="29" t="s">
        <v>8732</v>
      </c>
      <c r="L1447" s="29"/>
      <c r="M1447" s="158" t="s">
        <v>9050</v>
      </c>
      <c r="N1447" s="156">
        <f t="shared" si="172"/>
        <v>29600</v>
      </c>
      <c r="O1447" s="156">
        <f t="shared" si="173"/>
        <v>29622</v>
      </c>
      <c r="P1447" s="156">
        <f t="shared" si="174"/>
        <v>18790</v>
      </c>
      <c r="Q1447" s="156">
        <f t="shared" si="175"/>
        <v>18812</v>
      </c>
      <c r="R1447" s="29" t="str">
        <f>VLOOKUP(VLOOKUP(G1447,开关状态表!B:H,2,FALSE),矩阵信息表!B:H,2,FALSE)</f>
        <v>CS26</v>
      </c>
      <c r="S1447" s="29" t="str">
        <f>VLOOKUP(G1447,开关状态表!B:H,5,FALSE)</f>
        <v>RY58R</v>
      </c>
      <c r="T1447" s="29" t="str">
        <f>VLOOKUP(G1447,开关状态表!B:H,6,FALSE)</f>
        <v>TH58L</v>
      </c>
      <c r="U1447" s="29">
        <f>VLOOKUP(R1447&amp;"-"&amp;S1447,通道清单!C:L,8,FALSE)</f>
        <v>150</v>
      </c>
      <c r="V1447" s="29">
        <f>VLOOKUP(R1447&amp;"-"&amp;S1447,通道清单!C:L,9,FALSE)</f>
        <v>29600</v>
      </c>
      <c r="W1447" s="29">
        <f>VLOOKUP(R1447&amp;"-"&amp;S1447,通道清单!C:L,10,FALSE)</f>
        <v>29750</v>
      </c>
      <c r="X1447" s="29">
        <f>VLOOKUP(R1447&amp;"-"&amp;T1447,通道清单!C:L,9,FALSE)</f>
        <v>18790</v>
      </c>
      <c r="Y1447" s="29">
        <f>VLOOKUP(R1447&amp;"-"&amp;T1447,通道清单!C:L,10,FALSE)</f>
        <v>18940</v>
      </c>
    </row>
    <row r="1448" ht="15" hidden="1" spans="1:25">
      <c r="A1448" s="29">
        <f t="shared" si="176"/>
        <v>1447</v>
      </c>
      <c r="B1448" s="29" t="str">
        <f t="shared" si="171"/>
        <v>CS26-1-6-[6][6]-OFF22-BW26.4</v>
      </c>
      <c r="C1448" s="29" t="str">
        <f>R1448&amp;"_BW"&amp;TEXT(O1448-N1448,"000.00")&amp;"_U"&amp;VLOOKUP(R1448&amp;"-"&amp;S1448,通道清单!C:L,5,FALSE)&amp;LEFT("_____",5-LEN(VLOOKUP(R1448&amp;"-"&amp;S1448,通道清单!C:L,4,FALSE)))&amp;VLOOKUP(R1448&amp;"-"&amp;S1448,通道清单!C:L,4,FALSE)&amp;"_S"&amp;TEXT(N1448,"00000.00")&amp;"_E"&amp;TEXT(O1448,"00000.00")&amp;"_D"&amp;VLOOKUP(R1448&amp;"-"&amp;T1448,通道清单!C:L,5,FALSE)&amp;LEFT("_____",5-LEN(VLOOKUP(R1448&amp;"-"&amp;T1448,通道清单!C:L,4,FALSE)))&amp;VLOOKUP(R1448&amp;"-"&amp;T1448,通道清单!C:L,4,FALSE)&amp;"_S"&amp;TEXT(P1448,"00000.00")&amp;"_E"&amp;TEXT(Q1448,"00000.00")</f>
        <v>CS26_BW026.40_UR____Y_S29622.00_E29648.40_DL____H_S18812.00_E18838.40</v>
      </c>
      <c r="D1448" s="29"/>
      <c r="E1448" s="29"/>
      <c r="F1448" s="29"/>
      <c r="G1448" s="29" t="s">
        <v>9290</v>
      </c>
      <c r="H1448" s="29">
        <f>VLOOKUP(G1448,开关状态表!B:I,7,FALSE)</f>
        <v>1</v>
      </c>
      <c r="I1448" s="29">
        <v>22</v>
      </c>
      <c r="J1448" s="161">
        <v>26.4</v>
      </c>
      <c r="K1448" s="29" t="s">
        <v>8732</v>
      </c>
      <c r="L1448" s="29"/>
      <c r="M1448" s="158" t="s">
        <v>8871</v>
      </c>
      <c r="N1448" s="156">
        <f t="shared" si="172"/>
        <v>29622</v>
      </c>
      <c r="O1448" s="156">
        <f t="shared" si="173"/>
        <v>29648.4</v>
      </c>
      <c r="P1448" s="156">
        <f t="shared" si="174"/>
        <v>18812</v>
      </c>
      <c r="Q1448" s="156">
        <f t="shared" si="175"/>
        <v>18838.4</v>
      </c>
      <c r="R1448" s="29" t="str">
        <f>VLOOKUP(VLOOKUP(G1448,开关状态表!B:H,2,FALSE),矩阵信息表!B:H,2,FALSE)</f>
        <v>CS26</v>
      </c>
      <c r="S1448" s="29" t="str">
        <f>VLOOKUP(G1448,开关状态表!B:H,5,FALSE)</f>
        <v>RY58R</v>
      </c>
      <c r="T1448" s="29" t="str">
        <f>VLOOKUP(G1448,开关状态表!B:H,6,FALSE)</f>
        <v>TH58L</v>
      </c>
      <c r="U1448" s="29">
        <f>VLOOKUP(R1448&amp;"-"&amp;S1448,通道清单!C:L,8,FALSE)</f>
        <v>150</v>
      </c>
      <c r="V1448" s="29">
        <f>VLOOKUP(R1448&amp;"-"&amp;S1448,通道清单!C:L,9,FALSE)</f>
        <v>29600</v>
      </c>
      <c r="W1448" s="29">
        <f>VLOOKUP(R1448&amp;"-"&amp;S1448,通道清单!C:L,10,FALSE)</f>
        <v>29750</v>
      </c>
      <c r="X1448" s="29">
        <f>VLOOKUP(R1448&amp;"-"&amp;T1448,通道清单!C:L,9,FALSE)</f>
        <v>18790</v>
      </c>
      <c r="Y1448" s="29">
        <f>VLOOKUP(R1448&amp;"-"&amp;T1448,通道清单!C:L,10,FALSE)</f>
        <v>18940</v>
      </c>
    </row>
    <row r="1449" ht="15" hidden="1" spans="1:25">
      <c r="A1449" s="29">
        <f t="shared" si="176"/>
        <v>1448</v>
      </c>
      <c r="B1449" s="29" t="str">
        <f t="shared" si="171"/>
        <v>CS26-1-6-[6][6]-OFF118-BW32</v>
      </c>
      <c r="C1449" s="29" t="str">
        <f>R1449&amp;"_BW"&amp;TEXT(O1449-N1449,"000.00")&amp;"_U"&amp;VLOOKUP(R1449&amp;"-"&amp;S1449,通道清单!C:L,5,FALSE)&amp;LEFT("_____",5-LEN(VLOOKUP(R1449&amp;"-"&amp;S1449,通道清单!C:L,4,FALSE)))&amp;VLOOKUP(R1449&amp;"-"&amp;S1449,通道清单!C:L,4,FALSE)&amp;"_S"&amp;TEXT(N1449,"00000.00")&amp;"_E"&amp;TEXT(O1449,"00000.00")&amp;"_D"&amp;VLOOKUP(R1449&amp;"-"&amp;T1449,通道清单!C:L,5,FALSE)&amp;LEFT("_____",5-LEN(VLOOKUP(R1449&amp;"-"&amp;T1449,通道清单!C:L,4,FALSE)))&amp;VLOOKUP(R1449&amp;"-"&amp;T1449,通道清单!C:L,4,FALSE)&amp;"_S"&amp;TEXT(P1449,"00000.00")&amp;"_E"&amp;TEXT(Q1449,"00000.00")</f>
        <v>CS26_BW032.00_UR____Y_S29718.00_E29750.00_DL____H_S18908.00_E18940.00</v>
      </c>
      <c r="D1449" s="29"/>
      <c r="E1449" s="29"/>
      <c r="F1449" s="29"/>
      <c r="G1449" s="29" t="s">
        <v>9290</v>
      </c>
      <c r="H1449" s="29">
        <f>VLOOKUP(G1449,开关状态表!B:I,7,FALSE)</f>
        <v>1</v>
      </c>
      <c r="I1449" s="29">
        <v>118</v>
      </c>
      <c r="J1449" s="161">
        <v>32</v>
      </c>
      <c r="K1449" s="29" t="s">
        <v>8732</v>
      </c>
      <c r="L1449" s="29"/>
      <c r="M1449" s="158" t="s">
        <v>8871</v>
      </c>
      <c r="N1449" s="156">
        <f t="shared" si="172"/>
        <v>29718</v>
      </c>
      <c r="O1449" s="156">
        <f t="shared" si="173"/>
        <v>29750</v>
      </c>
      <c r="P1449" s="156">
        <f t="shared" si="174"/>
        <v>18908</v>
      </c>
      <c r="Q1449" s="156">
        <f t="shared" si="175"/>
        <v>18940</v>
      </c>
      <c r="R1449" s="29" t="str">
        <f>VLOOKUP(VLOOKUP(G1449,开关状态表!B:H,2,FALSE),矩阵信息表!B:H,2,FALSE)</f>
        <v>CS26</v>
      </c>
      <c r="S1449" s="29" t="str">
        <f>VLOOKUP(G1449,开关状态表!B:H,5,FALSE)</f>
        <v>RY58R</v>
      </c>
      <c r="T1449" s="29" t="str">
        <f>VLOOKUP(G1449,开关状态表!B:H,6,FALSE)</f>
        <v>TH58L</v>
      </c>
      <c r="U1449" s="29">
        <f>VLOOKUP(R1449&amp;"-"&amp;S1449,通道清单!C:L,8,FALSE)</f>
        <v>150</v>
      </c>
      <c r="V1449" s="29">
        <f>VLOOKUP(R1449&amp;"-"&amp;S1449,通道清单!C:L,9,FALSE)</f>
        <v>29600</v>
      </c>
      <c r="W1449" s="29">
        <f>VLOOKUP(R1449&amp;"-"&amp;S1449,通道清单!C:L,10,FALSE)</f>
        <v>29750</v>
      </c>
      <c r="X1449" s="29">
        <f>VLOOKUP(R1449&amp;"-"&amp;T1449,通道清单!C:L,9,FALSE)</f>
        <v>18790</v>
      </c>
      <c r="Y1449" s="29">
        <f>VLOOKUP(R1449&amp;"-"&amp;T1449,通道清单!C:L,10,FALSE)</f>
        <v>18940</v>
      </c>
    </row>
    <row r="1450" ht="15" hidden="1" spans="1:25">
      <c r="A1450" s="29">
        <f t="shared" si="176"/>
        <v>1449</v>
      </c>
      <c r="B1450" s="29" t="str">
        <f t="shared" si="171"/>
        <v>CS26-1-6-[16][16]-OFF0-BW22</v>
      </c>
      <c r="C1450" s="29" t="str">
        <f>R1450&amp;"_BW"&amp;TEXT(O1450-N1450,"000.00")&amp;"_U"&amp;VLOOKUP(R1450&amp;"-"&amp;S1450,通道清单!C:L,5,FALSE)&amp;LEFT("_____",5-LEN(VLOOKUP(R1450&amp;"-"&amp;S1450,通道清单!C:L,4,FALSE)))&amp;VLOOKUP(R1450&amp;"-"&amp;S1450,通道清单!C:L,4,FALSE)&amp;"_S"&amp;TEXT(N1450,"00000.00")&amp;"_E"&amp;TEXT(O1450,"00000.00")&amp;"_D"&amp;VLOOKUP(R1450&amp;"-"&amp;T1450,通道清单!C:L,5,FALSE)&amp;LEFT("_____",5-LEN(VLOOKUP(R1450&amp;"-"&amp;T1450,通道清单!C:L,4,FALSE)))&amp;VLOOKUP(R1450&amp;"-"&amp;T1450,通道清单!C:L,4,FALSE)&amp;"_S"&amp;TEXT(P1450,"00000.00")&amp;"_E"&amp;TEXT(Q1450,"00000.00")</f>
        <v>CS26_BW022.00_UL____Y_S29600.00_E29622.00_DR____H_S18790.00_E18812.00</v>
      </c>
      <c r="D1450" s="29"/>
      <c r="E1450" s="29"/>
      <c r="F1450" s="29"/>
      <c r="G1450" s="29" t="s">
        <v>9291</v>
      </c>
      <c r="H1450" s="29">
        <f>VLOOKUP(G1450,开关状态表!B:I,7,FALSE)</f>
        <v>1</v>
      </c>
      <c r="I1450" s="29">
        <v>0</v>
      </c>
      <c r="J1450" s="161">
        <v>22</v>
      </c>
      <c r="K1450" s="29" t="s">
        <v>8732</v>
      </c>
      <c r="L1450" s="29"/>
      <c r="M1450" s="158" t="s">
        <v>9050</v>
      </c>
      <c r="N1450" s="156">
        <f t="shared" si="172"/>
        <v>29600</v>
      </c>
      <c r="O1450" s="156">
        <f t="shared" si="173"/>
        <v>29622</v>
      </c>
      <c r="P1450" s="156">
        <f t="shared" si="174"/>
        <v>18790</v>
      </c>
      <c r="Q1450" s="156">
        <f t="shared" si="175"/>
        <v>18812</v>
      </c>
      <c r="R1450" s="29" t="str">
        <f>VLOOKUP(VLOOKUP(G1450,开关状态表!B:H,2,FALSE),矩阵信息表!B:H,2,FALSE)</f>
        <v>CS26</v>
      </c>
      <c r="S1450" s="29" t="str">
        <f>VLOOKUP(G1450,开关状态表!B:H,5,FALSE)</f>
        <v>RY59L</v>
      </c>
      <c r="T1450" s="29" t="str">
        <f>VLOOKUP(G1450,开关状态表!B:H,6,FALSE)</f>
        <v>TH59R</v>
      </c>
      <c r="U1450" s="29">
        <f>VLOOKUP(R1450&amp;"-"&amp;S1450,通道清单!C:L,8,FALSE)</f>
        <v>150</v>
      </c>
      <c r="V1450" s="29">
        <f>VLOOKUP(R1450&amp;"-"&amp;S1450,通道清单!C:L,9,FALSE)</f>
        <v>29600</v>
      </c>
      <c r="W1450" s="29">
        <f>VLOOKUP(R1450&amp;"-"&amp;S1450,通道清单!C:L,10,FALSE)</f>
        <v>29750</v>
      </c>
      <c r="X1450" s="29">
        <f>VLOOKUP(R1450&amp;"-"&amp;T1450,通道清单!C:L,9,FALSE)</f>
        <v>18790</v>
      </c>
      <c r="Y1450" s="29">
        <f>VLOOKUP(R1450&amp;"-"&amp;T1450,通道清单!C:L,10,FALSE)</f>
        <v>18940</v>
      </c>
    </row>
    <row r="1451" ht="15" hidden="1" spans="1:25">
      <c r="A1451" s="29">
        <f t="shared" si="176"/>
        <v>1450</v>
      </c>
      <c r="B1451" s="29" t="str">
        <f t="shared" si="171"/>
        <v>CS26-1-6-[16][16]-OFF118-BW32</v>
      </c>
      <c r="C1451" s="29" t="str">
        <f>R1451&amp;"_BW"&amp;TEXT(O1451-N1451,"000.00")&amp;"_U"&amp;VLOOKUP(R1451&amp;"-"&amp;S1451,通道清单!C:L,5,FALSE)&amp;LEFT("_____",5-LEN(VLOOKUP(R1451&amp;"-"&amp;S1451,通道清单!C:L,4,FALSE)))&amp;VLOOKUP(R1451&amp;"-"&amp;S1451,通道清单!C:L,4,FALSE)&amp;"_S"&amp;TEXT(N1451,"00000.00")&amp;"_E"&amp;TEXT(O1451,"00000.00")&amp;"_D"&amp;VLOOKUP(R1451&amp;"-"&amp;T1451,通道清单!C:L,5,FALSE)&amp;LEFT("_____",5-LEN(VLOOKUP(R1451&amp;"-"&amp;T1451,通道清单!C:L,4,FALSE)))&amp;VLOOKUP(R1451&amp;"-"&amp;T1451,通道清单!C:L,4,FALSE)&amp;"_S"&amp;TEXT(P1451,"00000.00")&amp;"_E"&amp;TEXT(Q1451,"00000.00")</f>
        <v>CS26_BW032.00_UL____Y_S29718.00_E29750.00_DR____H_S18908.00_E18940.00</v>
      </c>
      <c r="D1451" s="29"/>
      <c r="E1451" s="29"/>
      <c r="F1451" s="29"/>
      <c r="G1451" s="29" t="s">
        <v>9291</v>
      </c>
      <c r="H1451" s="29">
        <f>VLOOKUP(G1451,开关状态表!B:I,7,FALSE)</f>
        <v>1</v>
      </c>
      <c r="I1451" s="29">
        <v>118</v>
      </c>
      <c r="J1451" s="161">
        <v>32</v>
      </c>
      <c r="K1451" s="29" t="s">
        <v>8732</v>
      </c>
      <c r="L1451" s="29"/>
      <c r="M1451" s="158" t="s">
        <v>8871</v>
      </c>
      <c r="N1451" s="156">
        <f t="shared" si="172"/>
        <v>29718</v>
      </c>
      <c r="O1451" s="156">
        <f t="shared" si="173"/>
        <v>29750</v>
      </c>
      <c r="P1451" s="156">
        <f t="shared" si="174"/>
        <v>18908</v>
      </c>
      <c r="Q1451" s="156">
        <f t="shared" si="175"/>
        <v>18940</v>
      </c>
      <c r="R1451" s="29" t="str">
        <f>VLOOKUP(VLOOKUP(G1451,开关状态表!B:H,2,FALSE),矩阵信息表!B:H,2,FALSE)</f>
        <v>CS26</v>
      </c>
      <c r="S1451" s="29" t="str">
        <f>VLOOKUP(G1451,开关状态表!B:H,5,FALSE)</f>
        <v>RY59L</v>
      </c>
      <c r="T1451" s="29" t="str">
        <f>VLOOKUP(G1451,开关状态表!B:H,6,FALSE)</f>
        <v>TH59R</v>
      </c>
      <c r="U1451" s="29">
        <f>VLOOKUP(R1451&amp;"-"&amp;S1451,通道清单!C:L,8,FALSE)</f>
        <v>150</v>
      </c>
      <c r="V1451" s="29">
        <f>VLOOKUP(R1451&amp;"-"&amp;S1451,通道清单!C:L,9,FALSE)</f>
        <v>29600</v>
      </c>
      <c r="W1451" s="29">
        <f>VLOOKUP(R1451&amp;"-"&amp;S1451,通道清单!C:L,10,FALSE)</f>
        <v>29750</v>
      </c>
      <c r="X1451" s="29">
        <f>VLOOKUP(R1451&amp;"-"&amp;T1451,通道清单!C:L,9,FALSE)</f>
        <v>18790</v>
      </c>
      <c r="Y1451" s="29">
        <f>VLOOKUP(R1451&amp;"-"&amp;T1451,通道清单!C:L,10,FALSE)</f>
        <v>18940</v>
      </c>
    </row>
    <row r="1452" ht="15" hidden="1" spans="1:25">
      <c r="A1452" s="29">
        <f t="shared" si="176"/>
        <v>1451</v>
      </c>
      <c r="B1452" s="29" t="str">
        <f t="shared" si="171"/>
        <v>CS26-1-6-[16][16]-OFF118-BW0</v>
      </c>
      <c r="C1452" s="29" t="str">
        <f>R1452&amp;"_BW"&amp;TEXT(O1452-N1452,"000.00")&amp;"_U"&amp;VLOOKUP(R1452&amp;"-"&amp;S1452,通道清单!C:L,5,FALSE)&amp;LEFT("_____",5-LEN(VLOOKUP(R1452&amp;"-"&amp;S1452,通道清单!C:L,4,FALSE)))&amp;VLOOKUP(R1452&amp;"-"&amp;S1452,通道清单!C:L,4,FALSE)&amp;"_S"&amp;TEXT(N1452,"00000.00")&amp;"_E"&amp;TEXT(O1452,"00000.00")&amp;"_D"&amp;VLOOKUP(R1452&amp;"-"&amp;T1452,通道清单!C:L,5,FALSE)&amp;LEFT("_____",5-LEN(VLOOKUP(R1452&amp;"-"&amp;T1452,通道清单!C:L,4,FALSE)))&amp;VLOOKUP(R1452&amp;"-"&amp;T1452,通道清单!C:L,4,FALSE)&amp;"_S"&amp;TEXT(P1452,"00000.00")&amp;"_E"&amp;TEXT(Q1452,"00000.00")</f>
        <v>CS26_BW000.00_UL____Y_S29718.00_E29718.00_DR____H_S18908.00_E18908.00</v>
      </c>
      <c r="D1452" s="29"/>
      <c r="E1452" s="29"/>
      <c r="F1452" s="29"/>
      <c r="G1452" s="29" t="s">
        <v>9291</v>
      </c>
      <c r="H1452" s="29">
        <f>VLOOKUP(G1452,开关状态表!B:I,7,FALSE)</f>
        <v>1</v>
      </c>
      <c r="I1452" s="29">
        <v>118</v>
      </c>
      <c r="J1452" s="161">
        <v>0</v>
      </c>
      <c r="K1452" s="29" t="s">
        <v>8732</v>
      </c>
      <c r="L1452" s="29"/>
      <c r="M1452" s="158" t="s">
        <v>8871</v>
      </c>
      <c r="N1452" s="156">
        <f t="shared" si="172"/>
        <v>29718</v>
      </c>
      <c r="O1452" s="156">
        <f t="shared" si="173"/>
        <v>29718</v>
      </c>
      <c r="P1452" s="156">
        <f t="shared" si="174"/>
        <v>18908</v>
      </c>
      <c r="Q1452" s="156">
        <f t="shared" si="175"/>
        <v>18908</v>
      </c>
      <c r="R1452" s="29" t="str">
        <f>VLOOKUP(VLOOKUP(G1452,开关状态表!B:H,2,FALSE),矩阵信息表!B:H,2,FALSE)</f>
        <v>CS26</v>
      </c>
      <c r="S1452" s="29" t="str">
        <f>VLOOKUP(G1452,开关状态表!B:H,5,FALSE)</f>
        <v>RY59L</v>
      </c>
      <c r="T1452" s="29" t="str">
        <f>VLOOKUP(G1452,开关状态表!B:H,6,FALSE)</f>
        <v>TH59R</v>
      </c>
      <c r="U1452" s="29">
        <f>VLOOKUP(R1452&amp;"-"&amp;S1452,通道清单!C:L,8,FALSE)</f>
        <v>150</v>
      </c>
      <c r="V1452" s="29">
        <f>VLOOKUP(R1452&amp;"-"&amp;S1452,通道清单!C:L,9,FALSE)</f>
        <v>29600</v>
      </c>
      <c r="W1452" s="29">
        <f>VLOOKUP(R1452&amp;"-"&amp;S1452,通道清单!C:L,10,FALSE)</f>
        <v>29750</v>
      </c>
      <c r="X1452" s="29">
        <f>VLOOKUP(R1452&amp;"-"&amp;T1452,通道清单!C:L,9,FALSE)</f>
        <v>18790</v>
      </c>
      <c r="Y1452" s="29">
        <f>VLOOKUP(R1452&amp;"-"&amp;T1452,通道清单!C:L,10,FALSE)</f>
        <v>18940</v>
      </c>
    </row>
    <row r="1453" ht="15" hidden="1" spans="1:25">
      <c r="A1453" s="29">
        <f t="shared" si="176"/>
        <v>1452</v>
      </c>
      <c r="B1453" s="29" t="str">
        <f t="shared" si="171"/>
        <v>CS26-1-6-[7][7]-OFF0-BW22</v>
      </c>
      <c r="C1453" s="29" t="str">
        <f>R1453&amp;"_BW"&amp;TEXT(O1453-N1453,"000.00")&amp;"_U"&amp;VLOOKUP(R1453&amp;"-"&amp;S1453,通道清单!C:L,5,FALSE)&amp;LEFT("_____",5-LEN(VLOOKUP(R1453&amp;"-"&amp;S1453,通道清单!C:L,4,FALSE)))&amp;VLOOKUP(R1453&amp;"-"&amp;S1453,通道清单!C:L,4,FALSE)&amp;"_S"&amp;TEXT(N1453,"00000.00")&amp;"_E"&amp;TEXT(O1453,"00000.00")&amp;"_D"&amp;VLOOKUP(R1453&amp;"-"&amp;T1453,通道清单!C:L,5,FALSE)&amp;LEFT("_____",5-LEN(VLOOKUP(R1453&amp;"-"&amp;T1453,通道清单!C:L,4,FALSE)))&amp;VLOOKUP(R1453&amp;"-"&amp;T1453,通道清单!C:L,4,FALSE)&amp;"_S"&amp;TEXT(P1453,"00000.00")&amp;"_E"&amp;TEXT(Q1453,"00000.00")</f>
        <v>CS26_BW022.00_UR____Y_S29600.00_E29622.00_DL____H_S18040.00_E18062.00</v>
      </c>
      <c r="D1453" s="29"/>
      <c r="E1453" s="29"/>
      <c r="F1453" s="29"/>
      <c r="G1453" s="29" t="s">
        <v>9292</v>
      </c>
      <c r="H1453" s="29">
        <f>VLOOKUP(G1453,开关状态表!B:I,7,FALSE)</f>
        <v>1</v>
      </c>
      <c r="I1453" s="29">
        <v>0</v>
      </c>
      <c r="J1453" s="161">
        <v>22</v>
      </c>
      <c r="K1453" s="29" t="s">
        <v>8732</v>
      </c>
      <c r="L1453" s="29"/>
      <c r="M1453" s="158" t="s">
        <v>9050</v>
      </c>
      <c r="N1453" s="156">
        <f t="shared" si="172"/>
        <v>29600</v>
      </c>
      <c r="O1453" s="156">
        <f t="shared" si="173"/>
        <v>29622</v>
      </c>
      <c r="P1453" s="156">
        <f t="shared" si="174"/>
        <v>18040</v>
      </c>
      <c r="Q1453" s="156">
        <f t="shared" si="175"/>
        <v>18062</v>
      </c>
      <c r="R1453" s="29" t="str">
        <f>VLOOKUP(VLOOKUP(G1453,开关状态表!B:H,2,FALSE),矩阵信息表!B:H,2,FALSE)</f>
        <v>CS26</v>
      </c>
      <c r="S1453" s="29" t="str">
        <f>VLOOKUP(G1453,开关状态表!B:H,5,FALSE)</f>
        <v>RY60R</v>
      </c>
      <c r="T1453" s="29" t="str">
        <f>VLOOKUP(G1453,开关状态表!B:H,6,FALSE)</f>
        <v>TH60L</v>
      </c>
      <c r="U1453" s="29">
        <f>VLOOKUP(R1453&amp;"-"&amp;S1453,通道清单!C:L,8,FALSE)</f>
        <v>150</v>
      </c>
      <c r="V1453" s="29">
        <f>VLOOKUP(R1453&amp;"-"&amp;S1453,通道清单!C:L,9,FALSE)</f>
        <v>29600</v>
      </c>
      <c r="W1453" s="29">
        <f>VLOOKUP(R1453&amp;"-"&amp;S1453,通道清单!C:L,10,FALSE)</f>
        <v>29750</v>
      </c>
      <c r="X1453" s="29">
        <f>VLOOKUP(R1453&amp;"-"&amp;T1453,通道清单!C:L,9,FALSE)</f>
        <v>18040</v>
      </c>
      <c r="Y1453" s="29">
        <f>VLOOKUP(R1453&amp;"-"&amp;T1453,通道清单!C:L,10,FALSE)</f>
        <v>18190</v>
      </c>
    </row>
    <row r="1454" ht="15" hidden="1" spans="1:25">
      <c r="A1454" s="29">
        <f t="shared" si="176"/>
        <v>1453</v>
      </c>
      <c r="B1454" s="29" t="str">
        <f t="shared" si="171"/>
        <v>CS26-1-6-[7][7]-OFF91.6-BW26.4</v>
      </c>
      <c r="C1454" s="29" t="str">
        <f>R1454&amp;"_BW"&amp;TEXT(O1454-N1454,"000.00")&amp;"_U"&amp;VLOOKUP(R1454&amp;"-"&amp;S1454,通道清单!C:L,5,FALSE)&amp;LEFT("_____",5-LEN(VLOOKUP(R1454&amp;"-"&amp;S1454,通道清单!C:L,4,FALSE)))&amp;VLOOKUP(R1454&amp;"-"&amp;S1454,通道清单!C:L,4,FALSE)&amp;"_S"&amp;TEXT(N1454,"00000.00")&amp;"_E"&amp;TEXT(O1454,"00000.00")&amp;"_D"&amp;VLOOKUP(R1454&amp;"-"&amp;T1454,通道清单!C:L,5,FALSE)&amp;LEFT("_____",5-LEN(VLOOKUP(R1454&amp;"-"&amp;T1454,通道清单!C:L,4,FALSE)))&amp;VLOOKUP(R1454&amp;"-"&amp;T1454,通道清单!C:L,4,FALSE)&amp;"_S"&amp;TEXT(P1454,"00000.00")&amp;"_E"&amp;TEXT(Q1454,"00000.00")</f>
        <v>CS26_BW026.40_UR____Y_S29691.60_E29718.00_DL____H_S18131.60_E18158.00</v>
      </c>
      <c r="D1454" s="29"/>
      <c r="E1454" s="29"/>
      <c r="F1454" s="29"/>
      <c r="G1454" s="29" t="s">
        <v>9292</v>
      </c>
      <c r="H1454" s="29">
        <f>VLOOKUP(G1454,开关状态表!B:I,7,FALSE)</f>
        <v>1</v>
      </c>
      <c r="I1454" s="29">
        <v>91.6</v>
      </c>
      <c r="J1454" s="161">
        <v>26.4</v>
      </c>
      <c r="K1454" s="29" t="s">
        <v>8732</v>
      </c>
      <c r="L1454" s="29"/>
      <c r="M1454" s="158" t="s">
        <v>8871</v>
      </c>
      <c r="N1454" s="156">
        <f t="shared" si="172"/>
        <v>29691.6</v>
      </c>
      <c r="O1454" s="156">
        <f t="shared" si="173"/>
        <v>29718</v>
      </c>
      <c r="P1454" s="156">
        <f t="shared" si="174"/>
        <v>18131.6</v>
      </c>
      <c r="Q1454" s="156">
        <f t="shared" si="175"/>
        <v>18158</v>
      </c>
      <c r="R1454" s="29" t="str">
        <f>VLOOKUP(VLOOKUP(G1454,开关状态表!B:H,2,FALSE),矩阵信息表!B:H,2,FALSE)</f>
        <v>CS26</v>
      </c>
      <c r="S1454" s="29" t="str">
        <f>VLOOKUP(G1454,开关状态表!B:H,5,FALSE)</f>
        <v>RY60R</v>
      </c>
      <c r="T1454" s="29" t="str">
        <f>VLOOKUP(G1454,开关状态表!B:H,6,FALSE)</f>
        <v>TH60L</v>
      </c>
      <c r="U1454" s="29">
        <f>VLOOKUP(R1454&amp;"-"&amp;S1454,通道清单!C:L,8,FALSE)</f>
        <v>150</v>
      </c>
      <c r="V1454" s="29">
        <f>VLOOKUP(R1454&amp;"-"&amp;S1454,通道清单!C:L,9,FALSE)</f>
        <v>29600</v>
      </c>
      <c r="W1454" s="29">
        <f>VLOOKUP(R1454&amp;"-"&amp;S1454,通道清单!C:L,10,FALSE)</f>
        <v>29750</v>
      </c>
      <c r="X1454" s="29">
        <f>VLOOKUP(R1454&amp;"-"&amp;T1454,通道清单!C:L,9,FALSE)</f>
        <v>18040</v>
      </c>
      <c r="Y1454" s="29">
        <f>VLOOKUP(R1454&amp;"-"&amp;T1454,通道清单!C:L,10,FALSE)</f>
        <v>18190</v>
      </c>
    </row>
    <row r="1455" ht="15" hidden="1" spans="1:25">
      <c r="A1455" s="29">
        <f t="shared" si="176"/>
        <v>1454</v>
      </c>
      <c r="B1455" s="29" t="str">
        <f t="shared" si="171"/>
        <v>CS26-1-6-[7][7]-OFF118-BW32</v>
      </c>
      <c r="C1455" s="29" t="str">
        <f>R1455&amp;"_BW"&amp;TEXT(O1455-N1455,"000.00")&amp;"_U"&amp;VLOOKUP(R1455&amp;"-"&amp;S1455,通道清单!C:L,5,FALSE)&amp;LEFT("_____",5-LEN(VLOOKUP(R1455&amp;"-"&amp;S1455,通道清单!C:L,4,FALSE)))&amp;VLOOKUP(R1455&amp;"-"&amp;S1455,通道清单!C:L,4,FALSE)&amp;"_S"&amp;TEXT(N1455,"00000.00")&amp;"_E"&amp;TEXT(O1455,"00000.00")&amp;"_D"&amp;VLOOKUP(R1455&amp;"-"&amp;T1455,通道清单!C:L,5,FALSE)&amp;LEFT("_____",5-LEN(VLOOKUP(R1455&amp;"-"&amp;T1455,通道清单!C:L,4,FALSE)))&amp;VLOOKUP(R1455&amp;"-"&amp;T1455,通道清单!C:L,4,FALSE)&amp;"_S"&amp;TEXT(P1455,"00000.00")&amp;"_E"&amp;TEXT(Q1455,"00000.00")</f>
        <v>CS26_BW032.00_UR____Y_S29718.00_E29750.00_DL____H_S18158.00_E18190.00</v>
      </c>
      <c r="D1455" s="29"/>
      <c r="E1455" s="29"/>
      <c r="F1455" s="29"/>
      <c r="G1455" s="29" t="s">
        <v>9292</v>
      </c>
      <c r="H1455" s="29">
        <f>VLOOKUP(G1455,开关状态表!B:I,7,FALSE)</f>
        <v>1</v>
      </c>
      <c r="I1455" s="29">
        <v>118</v>
      </c>
      <c r="J1455" s="161">
        <v>32</v>
      </c>
      <c r="K1455" s="29" t="s">
        <v>8732</v>
      </c>
      <c r="L1455" s="29"/>
      <c r="M1455" s="158" t="s">
        <v>8871</v>
      </c>
      <c r="N1455" s="156">
        <f t="shared" si="172"/>
        <v>29718</v>
      </c>
      <c r="O1455" s="156">
        <f t="shared" si="173"/>
        <v>29750</v>
      </c>
      <c r="P1455" s="156">
        <f t="shared" si="174"/>
        <v>18158</v>
      </c>
      <c r="Q1455" s="156">
        <f t="shared" si="175"/>
        <v>18190</v>
      </c>
      <c r="R1455" s="29" t="str">
        <f>VLOOKUP(VLOOKUP(G1455,开关状态表!B:H,2,FALSE),矩阵信息表!B:H,2,FALSE)</f>
        <v>CS26</v>
      </c>
      <c r="S1455" s="29" t="str">
        <f>VLOOKUP(G1455,开关状态表!B:H,5,FALSE)</f>
        <v>RY60R</v>
      </c>
      <c r="T1455" s="29" t="str">
        <f>VLOOKUP(G1455,开关状态表!B:H,6,FALSE)</f>
        <v>TH60L</v>
      </c>
      <c r="U1455" s="29">
        <f>VLOOKUP(R1455&amp;"-"&amp;S1455,通道清单!C:L,8,FALSE)</f>
        <v>150</v>
      </c>
      <c r="V1455" s="29">
        <f>VLOOKUP(R1455&amp;"-"&amp;S1455,通道清单!C:L,9,FALSE)</f>
        <v>29600</v>
      </c>
      <c r="W1455" s="29">
        <f>VLOOKUP(R1455&amp;"-"&amp;S1455,通道清单!C:L,10,FALSE)</f>
        <v>29750</v>
      </c>
      <c r="X1455" s="29">
        <f>VLOOKUP(R1455&amp;"-"&amp;T1455,通道清单!C:L,9,FALSE)</f>
        <v>18040</v>
      </c>
      <c r="Y1455" s="29">
        <f>VLOOKUP(R1455&amp;"-"&amp;T1455,通道清单!C:L,10,FALSE)</f>
        <v>18190</v>
      </c>
    </row>
    <row r="1456" ht="15" hidden="1" spans="1:25">
      <c r="A1456" s="29">
        <f t="shared" si="176"/>
        <v>1455</v>
      </c>
      <c r="B1456" s="29" t="str">
        <f t="shared" si="171"/>
        <v>CS26-1-6-[8][8]-OFF91.6-BW26.4</v>
      </c>
      <c r="C1456" s="29" t="str">
        <f>R1456&amp;"_BW"&amp;TEXT(O1456-N1456,"000.00")&amp;"_U"&amp;VLOOKUP(R1456&amp;"-"&amp;S1456,通道清单!C:L,5,FALSE)&amp;LEFT("_____",5-LEN(VLOOKUP(R1456&amp;"-"&amp;S1456,通道清单!C:L,4,FALSE)))&amp;VLOOKUP(R1456&amp;"-"&amp;S1456,通道清单!C:L,4,FALSE)&amp;"_S"&amp;TEXT(N1456,"00000.00")&amp;"_E"&amp;TEXT(O1456,"00000.00")&amp;"_D"&amp;VLOOKUP(R1456&amp;"-"&amp;T1456,通道清单!C:L,5,FALSE)&amp;LEFT("_____",5-LEN(VLOOKUP(R1456&amp;"-"&amp;T1456,通道清单!C:L,4,FALSE)))&amp;VLOOKUP(R1456&amp;"-"&amp;T1456,通道清单!C:L,4,FALSE)&amp;"_S"&amp;TEXT(P1456,"00000.00")&amp;"_E"&amp;TEXT(Q1456,"00000.00")</f>
        <v>CS26_BW026.40_UR____Y_S29521.60_E29548.00_DL____H_S17961.60_E17988.00</v>
      </c>
      <c r="D1456" s="29"/>
      <c r="E1456" s="29"/>
      <c r="F1456" s="29"/>
      <c r="G1456" s="29" t="s">
        <v>9293</v>
      </c>
      <c r="H1456" s="29">
        <f>VLOOKUP(G1456,开关状态表!B:I,7,FALSE)</f>
        <v>1</v>
      </c>
      <c r="I1456" s="29">
        <v>91.6</v>
      </c>
      <c r="J1456" s="161">
        <v>26.4</v>
      </c>
      <c r="K1456" s="29" t="s">
        <v>8732</v>
      </c>
      <c r="L1456" s="29"/>
      <c r="M1456" s="158" t="s">
        <v>8871</v>
      </c>
      <c r="N1456" s="156">
        <f t="shared" si="172"/>
        <v>29521.6</v>
      </c>
      <c r="O1456" s="156">
        <f t="shared" si="173"/>
        <v>29548</v>
      </c>
      <c r="P1456" s="156">
        <f t="shared" si="174"/>
        <v>17961.6</v>
      </c>
      <c r="Q1456" s="156">
        <f t="shared" si="175"/>
        <v>17988</v>
      </c>
      <c r="R1456" s="29" t="str">
        <f>VLOOKUP(VLOOKUP(G1456,开关状态表!B:H,2,FALSE),矩阵信息表!B:H,2,FALSE)</f>
        <v>CS26</v>
      </c>
      <c r="S1456" s="29" t="str">
        <f>VLOOKUP(G1456,开关状态表!B:H,5,FALSE)</f>
        <v>RY62R</v>
      </c>
      <c r="T1456" s="29" t="str">
        <f>VLOOKUP(G1456,开关状态表!B:H,6,FALSE)</f>
        <v>TH62L</v>
      </c>
      <c r="U1456" s="29">
        <f>VLOOKUP(R1456&amp;"-"&amp;S1456,通道清单!C:L,8,FALSE)</f>
        <v>150</v>
      </c>
      <c r="V1456" s="29">
        <f>VLOOKUP(R1456&amp;"-"&amp;S1456,通道清单!C:L,9,FALSE)</f>
        <v>29430</v>
      </c>
      <c r="W1456" s="29">
        <f>VLOOKUP(R1456&amp;"-"&amp;S1456,通道清单!C:L,10,FALSE)</f>
        <v>29580</v>
      </c>
      <c r="X1456" s="29">
        <f>VLOOKUP(R1456&amp;"-"&amp;T1456,通道清单!C:L,9,FALSE)</f>
        <v>17870</v>
      </c>
      <c r="Y1456" s="29">
        <f>VLOOKUP(R1456&amp;"-"&amp;T1456,通道清单!C:L,10,FALSE)</f>
        <v>18020</v>
      </c>
    </row>
    <row r="1457" ht="15" hidden="1" spans="1:25">
      <c r="A1457" s="29">
        <f t="shared" si="176"/>
        <v>1456</v>
      </c>
      <c r="B1457" s="29" t="str">
        <f t="shared" si="171"/>
        <v>CS26-1-6-[8][8]-OFF118-BW32</v>
      </c>
      <c r="C1457" s="29" t="str">
        <f>R1457&amp;"_BW"&amp;TEXT(O1457-N1457,"000.00")&amp;"_U"&amp;VLOOKUP(R1457&amp;"-"&amp;S1457,通道清单!C:L,5,FALSE)&amp;LEFT("_____",5-LEN(VLOOKUP(R1457&amp;"-"&amp;S1457,通道清单!C:L,4,FALSE)))&amp;VLOOKUP(R1457&amp;"-"&amp;S1457,通道清单!C:L,4,FALSE)&amp;"_S"&amp;TEXT(N1457,"00000.00")&amp;"_E"&amp;TEXT(O1457,"00000.00")&amp;"_D"&amp;VLOOKUP(R1457&amp;"-"&amp;T1457,通道清单!C:L,5,FALSE)&amp;LEFT("_____",5-LEN(VLOOKUP(R1457&amp;"-"&amp;T1457,通道清单!C:L,4,FALSE)))&amp;VLOOKUP(R1457&amp;"-"&amp;T1457,通道清单!C:L,4,FALSE)&amp;"_S"&amp;TEXT(P1457,"00000.00")&amp;"_E"&amp;TEXT(Q1457,"00000.00")</f>
        <v>CS26_BW032.00_UR____Y_S29548.00_E29580.00_DL____H_S17988.00_E18020.00</v>
      </c>
      <c r="D1457" s="29"/>
      <c r="E1457" s="29"/>
      <c r="F1457" s="29"/>
      <c r="G1457" s="29" t="s">
        <v>9293</v>
      </c>
      <c r="H1457" s="29">
        <f>VLOOKUP(G1457,开关状态表!B:I,7,FALSE)</f>
        <v>1</v>
      </c>
      <c r="I1457" s="29">
        <v>118</v>
      </c>
      <c r="J1457" s="161">
        <v>32</v>
      </c>
      <c r="K1457" s="29" t="s">
        <v>8732</v>
      </c>
      <c r="L1457" s="29"/>
      <c r="M1457" s="158" t="s">
        <v>8871</v>
      </c>
      <c r="N1457" s="156">
        <f t="shared" si="172"/>
        <v>29548</v>
      </c>
      <c r="O1457" s="156">
        <f t="shared" si="173"/>
        <v>29580</v>
      </c>
      <c r="P1457" s="156">
        <f t="shared" si="174"/>
        <v>17988</v>
      </c>
      <c r="Q1457" s="156">
        <f t="shared" si="175"/>
        <v>18020</v>
      </c>
      <c r="R1457" s="29" t="str">
        <f>VLOOKUP(VLOOKUP(G1457,开关状态表!B:H,2,FALSE),矩阵信息表!B:H,2,FALSE)</f>
        <v>CS26</v>
      </c>
      <c r="S1457" s="29" t="str">
        <f>VLOOKUP(G1457,开关状态表!B:H,5,FALSE)</f>
        <v>RY62R</v>
      </c>
      <c r="T1457" s="29" t="str">
        <f>VLOOKUP(G1457,开关状态表!B:H,6,FALSE)</f>
        <v>TH62L</v>
      </c>
      <c r="U1457" s="29">
        <f>VLOOKUP(R1457&amp;"-"&amp;S1457,通道清单!C:L,8,FALSE)</f>
        <v>150</v>
      </c>
      <c r="V1457" s="29">
        <f>VLOOKUP(R1457&amp;"-"&amp;S1457,通道清单!C:L,9,FALSE)</f>
        <v>29430</v>
      </c>
      <c r="W1457" s="29">
        <f>VLOOKUP(R1457&amp;"-"&amp;S1457,通道清单!C:L,10,FALSE)</f>
        <v>29580</v>
      </c>
      <c r="X1457" s="29">
        <f>VLOOKUP(R1457&amp;"-"&amp;T1457,通道清单!C:L,9,FALSE)</f>
        <v>17870</v>
      </c>
      <c r="Y1457" s="29">
        <f>VLOOKUP(R1457&amp;"-"&amp;T1457,通道清单!C:L,10,FALSE)</f>
        <v>18020</v>
      </c>
    </row>
    <row r="1458" ht="15" hidden="1" spans="1:25">
      <c r="A1458" s="29">
        <f t="shared" si="176"/>
        <v>1457</v>
      </c>
      <c r="B1458" s="29" t="str">
        <f t="shared" si="171"/>
        <v>CS26-1-6-[8][8]-OFF0-BW22</v>
      </c>
      <c r="C1458" s="29" t="str">
        <f>R1458&amp;"_BW"&amp;TEXT(O1458-N1458,"000.00")&amp;"_U"&amp;VLOOKUP(R1458&amp;"-"&amp;S1458,通道清单!C:L,5,FALSE)&amp;LEFT("_____",5-LEN(VLOOKUP(R1458&amp;"-"&amp;S1458,通道清单!C:L,4,FALSE)))&amp;VLOOKUP(R1458&amp;"-"&amp;S1458,通道清单!C:L,4,FALSE)&amp;"_S"&amp;TEXT(N1458,"00000.00")&amp;"_E"&amp;TEXT(O1458,"00000.00")&amp;"_D"&amp;VLOOKUP(R1458&amp;"-"&amp;T1458,通道清单!C:L,5,FALSE)&amp;LEFT("_____",5-LEN(VLOOKUP(R1458&amp;"-"&amp;T1458,通道清单!C:L,4,FALSE)))&amp;VLOOKUP(R1458&amp;"-"&amp;T1458,通道清单!C:L,4,FALSE)&amp;"_S"&amp;TEXT(P1458,"00000.00")&amp;"_E"&amp;TEXT(Q1458,"00000.00")</f>
        <v>CS26_BW022.00_UR____Y_S29430.00_E29452.00_DL____H_S17870.00_E17892.00</v>
      </c>
      <c r="D1458" s="29"/>
      <c r="E1458" s="29"/>
      <c r="F1458" s="29"/>
      <c r="G1458" s="29" t="s">
        <v>9293</v>
      </c>
      <c r="H1458" s="29">
        <f>VLOOKUP(G1458,开关状态表!B:I,7,FALSE)</f>
        <v>1</v>
      </c>
      <c r="I1458" s="29">
        <v>0</v>
      </c>
      <c r="J1458" s="161">
        <v>22</v>
      </c>
      <c r="K1458" s="29" t="s">
        <v>8732</v>
      </c>
      <c r="L1458" s="29"/>
      <c r="M1458" s="158" t="s">
        <v>9050</v>
      </c>
      <c r="N1458" s="156">
        <f t="shared" si="172"/>
        <v>29430</v>
      </c>
      <c r="O1458" s="156">
        <f t="shared" si="173"/>
        <v>29452</v>
      </c>
      <c r="P1458" s="156">
        <f t="shared" si="174"/>
        <v>17870</v>
      </c>
      <c r="Q1458" s="156">
        <f t="shared" si="175"/>
        <v>17892</v>
      </c>
      <c r="R1458" s="29" t="str">
        <f>VLOOKUP(VLOOKUP(G1458,开关状态表!B:H,2,FALSE),矩阵信息表!B:H,2,FALSE)</f>
        <v>CS26</v>
      </c>
      <c r="S1458" s="29" t="str">
        <f>VLOOKUP(G1458,开关状态表!B:H,5,FALSE)</f>
        <v>RY62R</v>
      </c>
      <c r="T1458" s="29" t="str">
        <f>VLOOKUP(G1458,开关状态表!B:H,6,FALSE)</f>
        <v>TH62L</v>
      </c>
      <c r="U1458" s="29">
        <f>VLOOKUP(R1458&amp;"-"&amp;S1458,通道清单!C:L,8,FALSE)</f>
        <v>150</v>
      </c>
      <c r="V1458" s="29">
        <f>VLOOKUP(R1458&amp;"-"&amp;S1458,通道清单!C:L,9,FALSE)</f>
        <v>29430</v>
      </c>
      <c r="W1458" s="29">
        <f>VLOOKUP(R1458&amp;"-"&amp;S1458,通道清单!C:L,10,FALSE)</f>
        <v>29580</v>
      </c>
      <c r="X1458" s="29">
        <f>VLOOKUP(R1458&amp;"-"&amp;T1458,通道清单!C:L,9,FALSE)</f>
        <v>17870</v>
      </c>
      <c r="Y1458" s="29">
        <f>VLOOKUP(R1458&amp;"-"&amp;T1458,通道清单!C:L,10,FALSE)</f>
        <v>18020</v>
      </c>
    </row>
    <row r="1459" ht="15" hidden="1" spans="1:25">
      <c r="A1459" s="29">
        <f t="shared" si="176"/>
        <v>1458</v>
      </c>
      <c r="B1459" s="29" t="str">
        <f t="shared" si="171"/>
        <v>IS35E-1-1-[1][1]-OFF0-BW0.8</v>
      </c>
      <c r="C1459" s="29" t="str">
        <f>R1459&amp;"_BW"&amp;TEXT(O1459-N1459,"000.00")&amp;"_U"&amp;VLOOKUP(R1459&amp;"-"&amp;S1459,通道清单!C:L,5,FALSE)&amp;LEFT("_____",5-LEN(VLOOKUP(R1459&amp;"-"&amp;S1459,通道清单!C:L,4,FALSE)))&amp;VLOOKUP(R1459&amp;"-"&amp;S1459,通道清单!C:L,4,FALSE)&amp;"_S"&amp;TEXT(N1459,"00000.00")&amp;"_E"&amp;TEXT(O1459,"00000.00")&amp;"_D"&amp;VLOOKUP(R1459&amp;"-"&amp;T1459,通道清单!C:L,5,FALSE)&amp;LEFT("_____",5-LEN(VLOOKUP(R1459&amp;"-"&amp;T1459,通道清单!C:L,4,FALSE)))&amp;VLOOKUP(R1459&amp;"-"&amp;T1459,通道清单!C:L,4,FALSE)&amp;"_S"&amp;TEXT(P1459,"00000.00")&amp;"_E"&amp;TEXT(Q1459,"00000.00")</f>
        <v>IS35E_BW000.80_UV__OUT_S06090.70_E06091.50_DV__OUT_S04097.99_E04098.79</v>
      </c>
      <c r="D1459" s="29"/>
      <c r="E1459" s="29"/>
      <c r="F1459" s="3"/>
      <c r="G1459" s="3" t="s">
        <v>9294</v>
      </c>
      <c r="H1459" s="29">
        <f>VLOOKUP(G1459,开关状态表!B:I,7,FALSE)</f>
        <v>1</v>
      </c>
      <c r="I1459" s="3">
        <v>0</v>
      </c>
      <c r="J1459" s="167">
        <v>0.8</v>
      </c>
      <c r="K1459" s="3" t="s">
        <v>8732</v>
      </c>
      <c r="L1459" s="3"/>
      <c r="M1459" s="168" t="s">
        <v>8733</v>
      </c>
      <c r="N1459" s="156">
        <f t="shared" si="172"/>
        <v>6090.70029</v>
      </c>
      <c r="O1459" s="156">
        <f t="shared" si="173"/>
        <v>6091.50029</v>
      </c>
      <c r="P1459" s="156">
        <f t="shared" si="174"/>
        <v>4097.99196</v>
      </c>
      <c r="Q1459" s="156">
        <f t="shared" si="175"/>
        <v>4098.79196</v>
      </c>
      <c r="R1459" s="29" t="str">
        <f>VLOOKUP(VLOOKUP(G1459,开关状态表!B:H,2,FALSE),矩阵信息表!B:H,2,FALSE)</f>
        <v>IS35E</v>
      </c>
      <c r="S1459" s="29" t="str">
        <f>VLOOKUP(G1459,开关状态表!B:H,5,FALSE)</f>
        <v>RC02L1C01R2</v>
      </c>
      <c r="T1459" s="29" t="str">
        <f>VLOOKUP(G1459,开关状态表!B:H,6,FALSE)</f>
        <v>TC02L1C01R2</v>
      </c>
      <c r="U1459" s="29">
        <f>VLOOKUP(R1459&amp;"-"&amp;S1459,通道清单!C:L,8,FALSE)</f>
        <v>0.8</v>
      </c>
      <c r="V1459" s="29">
        <f>VLOOKUP(R1459&amp;"-"&amp;S1459,通道清单!C:L,9,FALSE)</f>
        <v>6090.70029</v>
      </c>
      <c r="W1459" s="29">
        <f>VLOOKUP(R1459&amp;"-"&amp;S1459,通道清单!C:L,10,FALSE)</f>
        <v>6091.50029</v>
      </c>
      <c r="X1459" s="29">
        <f>VLOOKUP(R1459&amp;"-"&amp;T1459,通道清单!C:L,9,FALSE)</f>
        <v>4097.99196</v>
      </c>
      <c r="Y1459" s="29">
        <f>VLOOKUP(R1459&amp;"-"&amp;T1459,通道清单!C:L,10,FALSE)</f>
        <v>4098.79196</v>
      </c>
    </row>
    <row r="1460" ht="15" hidden="1" spans="1:25">
      <c r="A1460" s="29">
        <f t="shared" ref="A1460:A1523" si="177">ROW()-1</f>
        <v>1459</v>
      </c>
      <c r="B1460" s="29" t="str">
        <f t="shared" ref="B1460:B1523" si="178">G1460&amp;"-"&amp;"OFF"&amp;I1460&amp;"-BW"&amp;J1460</f>
        <v>IS35E-1-1-[1][1]-OFF60.47-BW0.9</v>
      </c>
      <c r="C1460" s="29" t="str">
        <f>R1460&amp;"_BW"&amp;TEXT(O1460-N1460,"000.00")&amp;"_U"&amp;VLOOKUP(R1460&amp;"-"&amp;S1460,通道清单!C:L,5,FALSE)&amp;LEFT("_____",5-LEN(VLOOKUP(R1460&amp;"-"&amp;S1460,通道清单!C:L,4,FALSE)))&amp;VLOOKUP(R1460&amp;"-"&amp;S1460,通道清单!C:L,4,FALSE)&amp;"_S"&amp;TEXT(N1460,"00000.00")&amp;"_E"&amp;TEXT(O1460,"00000.00")&amp;"_D"&amp;VLOOKUP(R1460&amp;"-"&amp;T1460,通道清单!C:L,5,FALSE)&amp;LEFT("_____",5-LEN(VLOOKUP(R1460&amp;"-"&amp;T1460,通道清单!C:L,4,FALSE)))&amp;VLOOKUP(R1460&amp;"-"&amp;T1460,通道清单!C:L,4,FALSE)&amp;"_S"&amp;TEXT(P1460,"00000.00")&amp;"_E"&amp;TEXT(Q1460,"00000.00")</f>
        <v>IS35E_BW000.90_UV__OUT_S06151.17_E06152.07_DV__OUT_S04158.46_E04159.36</v>
      </c>
      <c r="D1460" s="29"/>
      <c r="E1460" s="29"/>
      <c r="F1460" s="3"/>
      <c r="G1460" s="3" t="s">
        <v>9294</v>
      </c>
      <c r="H1460" s="29">
        <f>VLOOKUP(G1460,开关状态表!B:I,7,FALSE)</f>
        <v>1</v>
      </c>
      <c r="I1460" s="3">
        <v>60.47</v>
      </c>
      <c r="J1460" s="167">
        <v>0.9</v>
      </c>
      <c r="K1460" s="3" t="s">
        <v>8732</v>
      </c>
      <c r="L1460" s="3"/>
      <c r="M1460" s="168" t="s">
        <v>8733</v>
      </c>
      <c r="N1460" s="156">
        <f t="shared" ref="N1460:N1523" si="179">V1460+I1460</f>
        <v>6151.17029</v>
      </c>
      <c r="O1460" s="156">
        <f t="shared" ref="O1460:O1523" si="180">N1460+J1460</f>
        <v>6152.07029</v>
      </c>
      <c r="P1460" s="156">
        <f t="shared" ref="P1460:P1523" si="181">X1460+I1460</f>
        <v>4158.46196</v>
      </c>
      <c r="Q1460" s="156">
        <f t="shared" ref="Q1460:Q1523" si="182">P1460+J1460</f>
        <v>4159.36196</v>
      </c>
      <c r="R1460" s="29" t="str">
        <f>VLOOKUP(VLOOKUP(G1460,开关状态表!B:H,2,FALSE),矩阵信息表!B:H,2,FALSE)</f>
        <v>IS35E</v>
      </c>
      <c r="S1460" s="29" t="str">
        <f>VLOOKUP(G1460,开关状态表!B:H,5,FALSE)</f>
        <v>RC02L1C01R2</v>
      </c>
      <c r="T1460" s="29" t="str">
        <f>VLOOKUP(G1460,开关状态表!B:H,6,FALSE)</f>
        <v>TC02L1C01R2</v>
      </c>
      <c r="U1460" s="29">
        <f>VLOOKUP(R1460&amp;"-"&amp;S1460,通道清单!C:L,8,FALSE)</f>
        <v>0.8</v>
      </c>
      <c r="V1460" s="29">
        <f>VLOOKUP(R1460&amp;"-"&amp;S1460,通道清单!C:L,9,FALSE)</f>
        <v>6090.70029</v>
      </c>
      <c r="W1460" s="29">
        <f>VLOOKUP(R1460&amp;"-"&amp;S1460,通道清单!C:L,10,FALSE)</f>
        <v>6091.50029</v>
      </c>
      <c r="X1460" s="29">
        <f>VLOOKUP(R1460&amp;"-"&amp;T1460,通道清单!C:L,9,FALSE)</f>
        <v>4097.99196</v>
      </c>
      <c r="Y1460" s="29">
        <f>VLOOKUP(R1460&amp;"-"&amp;T1460,通道清单!C:L,10,FALSE)</f>
        <v>4098.79196</v>
      </c>
    </row>
    <row r="1461" ht="15" hidden="1" spans="1:25">
      <c r="A1461" s="29">
        <f t="shared" si="177"/>
        <v>1460</v>
      </c>
      <c r="B1461" s="29" t="str">
        <f t="shared" si="178"/>
        <v>IS35E-1-2-[1][1]-OFF-0.01-BW0.7</v>
      </c>
      <c r="C1461" s="29" t="str">
        <f>R1461&amp;"_BW"&amp;TEXT(O1461-N1461,"000.00")&amp;"_U"&amp;VLOOKUP(R1461&amp;"-"&amp;S1461,通道清单!C:L,5,FALSE)&amp;LEFT("_____",5-LEN(VLOOKUP(R1461&amp;"-"&amp;S1461,通道清单!C:L,4,FALSE)))&amp;VLOOKUP(R1461&amp;"-"&amp;S1461,通道清单!C:L,4,FALSE)&amp;"_S"&amp;TEXT(N1461,"00000.00")&amp;"_E"&amp;TEXT(O1461,"00000.00")&amp;"_D"&amp;VLOOKUP(R1461&amp;"-"&amp;T1461,通道清单!C:L,5,FALSE)&amp;LEFT("_____",5-LEN(VLOOKUP(R1461&amp;"-"&amp;T1461,通道清单!C:L,4,FALSE)))&amp;VLOOKUP(R1461&amp;"-"&amp;T1461,通道清单!C:L,4,FALSE)&amp;"_S"&amp;TEXT(P1461,"00000.00")&amp;"_E"&amp;TEXT(Q1461,"00000.00")</f>
        <v>IS35E_BW000.70_UV__OUT_S06321.48_E06322.18_DV__OUT_S04158.46_E04159.16</v>
      </c>
      <c r="D1461" s="29"/>
      <c r="E1461" s="29"/>
      <c r="F1461" s="3"/>
      <c r="G1461" s="3" t="s">
        <v>9295</v>
      </c>
      <c r="H1461" s="29">
        <f>VLOOKUP(G1461,开关状态表!B:I,7,FALSE)</f>
        <v>1</v>
      </c>
      <c r="I1461" s="3">
        <v>-0.01</v>
      </c>
      <c r="J1461" s="167">
        <v>0.7</v>
      </c>
      <c r="K1461" s="3" t="s">
        <v>8732</v>
      </c>
      <c r="L1461" s="3"/>
      <c r="M1461" s="168" t="s">
        <v>8733</v>
      </c>
      <c r="N1461" s="156">
        <f t="shared" si="179"/>
        <v>6321.48</v>
      </c>
      <c r="O1461" s="156">
        <f t="shared" si="180"/>
        <v>6322.18</v>
      </c>
      <c r="P1461" s="156">
        <f t="shared" si="181"/>
        <v>4158.45916</v>
      </c>
      <c r="Q1461" s="156">
        <f t="shared" si="182"/>
        <v>4159.15916</v>
      </c>
      <c r="R1461" s="29" t="str">
        <f>VLOOKUP(VLOOKUP(G1461,开关状态表!B:H,2,FALSE),矩阵信息表!B:H,2,FALSE)</f>
        <v>IS35E</v>
      </c>
      <c r="S1461" s="29" t="str">
        <f>VLOOKUP(G1461,开关状态表!B:H,5,FALSE)</f>
        <v>RC01LGCR</v>
      </c>
      <c r="T1461" s="29" t="str">
        <f>VLOOKUP(G1461,开关状态表!B:H,6,FALSE)</f>
        <v>TC01LGCR</v>
      </c>
      <c r="U1461" s="29">
        <f>VLOOKUP(R1461&amp;"-"&amp;S1461,通道清单!C:L,8,FALSE)</f>
        <v>1.6</v>
      </c>
      <c r="V1461" s="29">
        <f>VLOOKUP(R1461&amp;"-"&amp;S1461,通道清单!C:L,9,FALSE)</f>
        <v>6321.49</v>
      </c>
      <c r="W1461" s="29">
        <f>VLOOKUP(R1461&amp;"-"&amp;S1461,通道清单!C:L,10,FALSE)</f>
        <v>6323.09</v>
      </c>
      <c r="X1461" s="29">
        <f>VLOOKUP(R1461&amp;"-"&amp;T1461,通道清单!C:L,9,FALSE)</f>
        <v>4158.46916</v>
      </c>
      <c r="Y1461" s="29">
        <f>VLOOKUP(R1461&amp;"-"&amp;T1461,通道清单!C:L,10,FALSE)</f>
        <v>4160.06916</v>
      </c>
    </row>
    <row r="1462" ht="15" hidden="1" spans="1:25">
      <c r="A1462" s="29">
        <f t="shared" si="177"/>
        <v>1461</v>
      </c>
      <c r="B1462" s="29" t="str">
        <f t="shared" si="178"/>
        <v>IS35E-1-3-[1][1]-OFF0-BW0.5</v>
      </c>
      <c r="C1462" s="29" t="str">
        <f>R1462&amp;"_BW"&amp;TEXT(O1462-N1462,"000.00")&amp;"_U"&amp;VLOOKUP(R1462&amp;"-"&amp;S1462,通道清单!C:L,5,FALSE)&amp;LEFT("_____",5-LEN(VLOOKUP(R1462&amp;"-"&amp;S1462,通道清单!C:L,4,FALSE)))&amp;VLOOKUP(R1462&amp;"-"&amp;S1462,通道清单!C:L,4,FALSE)&amp;"_S"&amp;TEXT(N1462,"00000.00")&amp;"_E"&amp;TEXT(O1462,"00000.00")&amp;"_D"&amp;VLOOKUP(R1462&amp;"-"&amp;T1462,通道清单!C:L,5,FALSE)&amp;LEFT("_____",5-LEN(VLOOKUP(R1462&amp;"-"&amp;T1462,通道清单!C:L,4,FALSE)))&amp;VLOOKUP(R1462&amp;"-"&amp;T1462,通道清单!C:L,4,FALSE)&amp;"_S"&amp;TEXT(P1462,"00000.00")&amp;"_E"&amp;TEXT(Q1462,"00000.00")</f>
        <v>IS35E_BW000.50_UV__OUT_S03859.78_E03860.28_DV__OUT_S03859.78_E03860.28</v>
      </c>
      <c r="D1462" s="29"/>
      <c r="E1462" s="29"/>
      <c r="F1462" s="3"/>
      <c r="G1462" s="3" t="s">
        <v>9296</v>
      </c>
      <c r="H1462" s="29">
        <f>VLOOKUP(G1462,开关状态表!B:I,7,FALSE)</f>
        <v>1</v>
      </c>
      <c r="I1462" s="3">
        <v>0</v>
      </c>
      <c r="J1462" s="167">
        <v>0.5</v>
      </c>
      <c r="K1462" s="3" t="s">
        <v>8732</v>
      </c>
      <c r="L1462" s="3"/>
      <c r="M1462" s="168" t="s">
        <v>8733</v>
      </c>
      <c r="N1462" s="156">
        <f t="shared" si="179"/>
        <v>3859.78</v>
      </c>
      <c r="O1462" s="156">
        <f t="shared" si="180"/>
        <v>3860.28</v>
      </c>
      <c r="P1462" s="156">
        <f t="shared" si="181"/>
        <v>3859.78</v>
      </c>
      <c r="Q1462" s="156">
        <f t="shared" si="182"/>
        <v>3860.28</v>
      </c>
      <c r="R1462" s="29" t="str">
        <f>VLOOKUP(VLOOKUP(G1462,开关状态表!B:H,2,FALSE),矩阵信息表!B:H,2,FALSE)</f>
        <v>IS35E</v>
      </c>
      <c r="S1462" s="29" t="str">
        <f>VLOOKUP(G1462,开关状态表!B:H,5,FALSE)</f>
        <v>RC09L1C01R1</v>
      </c>
      <c r="T1462" s="29" t="str">
        <f>VLOOKUP(G1462,开关状态表!B:H,6,FALSE)</f>
        <v>TC09L1C01R1</v>
      </c>
      <c r="U1462" s="29">
        <f>VLOOKUP(R1462&amp;"-"&amp;S1462,通道清单!C:L,8,FALSE)</f>
        <v>0.5</v>
      </c>
      <c r="V1462" s="29">
        <f>VLOOKUP(R1462&amp;"-"&amp;S1462,通道清单!C:L,9,FALSE)</f>
        <v>3859.78</v>
      </c>
      <c r="W1462" s="29">
        <f>VLOOKUP(R1462&amp;"-"&amp;S1462,通道清单!C:L,10,FALSE)</f>
        <v>3860.01</v>
      </c>
      <c r="X1462" s="29">
        <f>VLOOKUP(R1462&amp;"-"&amp;T1462,通道清单!C:L,9,FALSE)</f>
        <v>3859.78</v>
      </c>
      <c r="Y1462" s="29">
        <f>VLOOKUP(R1462&amp;"-"&amp;T1462,通道清单!C:L,10,FALSE)</f>
        <v>3860.01</v>
      </c>
    </row>
    <row r="1463" ht="15" hidden="1" spans="1:25">
      <c r="A1463" s="29">
        <f t="shared" si="177"/>
        <v>1462</v>
      </c>
      <c r="B1463" s="29" t="str">
        <f t="shared" si="178"/>
        <v>IS35E-1-4-[1][1]-OFF0.01-BW0.37</v>
      </c>
      <c r="C1463" s="29" t="str">
        <f>R1463&amp;"_BW"&amp;TEXT(O1463-N1463,"000.00")&amp;"_U"&amp;VLOOKUP(R1463&amp;"-"&amp;S1463,通道清单!C:L,5,FALSE)&amp;LEFT("_____",5-LEN(VLOOKUP(R1463&amp;"-"&amp;S1463,通道清单!C:L,4,FALSE)))&amp;VLOOKUP(R1463&amp;"-"&amp;S1463,通道清单!C:L,4,FALSE)&amp;"_S"&amp;TEXT(N1463,"00000.00")&amp;"_E"&amp;TEXT(O1463,"00000.00")&amp;"_D"&amp;VLOOKUP(R1463&amp;"-"&amp;T1463,通道清单!C:L,5,FALSE)&amp;LEFT("_____",5-LEN(VLOOKUP(R1463&amp;"-"&amp;T1463,通道清单!C:L,4,FALSE)))&amp;VLOOKUP(R1463&amp;"-"&amp;T1463,通道清单!C:L,4,FALSE)&amp;"_S"&amp;TEXT(P1463,"00000.00")&amp;"_E"&amp;TEXT(Q1463,"00000.00")</f>
        <v>IS35E_BW000.37_UV__OUT_S06318.90_E06319.27_DV__OUT_S03856.92_E03857.29</v>
      </c>
      <c r="D1463" s="29"/>
      <c r="E1463" s="29"/>
      <c r="F1463" s="3"/>
      <c r="G1463" s="3" t="s">
        <v>9297</v>
      </c>
      <c r="H1463" s="29">
        <f>VLOOKUP(G1463,开关状态表!B:I,7,FALSE)</f>
        <v>1</v>
      </c>
      <c r="I1463" s="3">
        <v>0.01</v>
      </c>
      <c r="J1463" s="167">
        <v>0.37</v>
      </c>
      <c r="K1463" s="3" t="s">
        <v>8732</v>
      </c>
      <c r="L1463" s="3"/>
      <c r="M1463" s="168" t="s">
        <v>8733</v>
      </c>
      <c r="N1463" s="156">
        <f t="shared" si="179"/>
        <v>6318.9</v>
      </c>
      <c r="O1463" s="156">
        <f t="shared" si="180"/>
        <v>6319.27</v>
      </c>
      <c r="P1463" s="156">
        <f t="shared" si="181"/>
        <v>3856.92084</v>
      </c>
      <c r="Q1463" s="156">
        <f t="shared" si="182"/>
        <v>3857.29084</v>
      </c>
      <c r="R1463" s="29" t="str">
        <f>VLOOKUP(VLOOKUP(G1463,开关状态表!B:H,2,FALSE),矩阵信息表!B:H,2,FALSE)</f>
        <v>IS35E</v>
      </c>
      <c r="S1463" s="29" t="str">
        <f>VLOOKUP(G1463,开关状态表!B:H,5,FALSE)</f>
        <v>RC11L2C01R1</v>
      </c>
      <c r="T1463" s="29" t="str">
        <f>VLOOKUP(G1463,开关状态表!B:H,6,FALSE)</f>
        <v>TC11L2C01R1</v>
      </c>
      <c r="U1463" s="29">
        <f>VLOOKUP(R1463&amp;"-"&amp;S1463,通道清单!C:L,8,FALSE)</f>
        <v>0.4</v>
      </c>
      <c r="V1463" s="29">
        <f>VLOOKUP(R1463&amp;"-"&amp;S1463,通道清单!C:L,9,FALSE)</f>
        <v>6318.89</v>
      </c>
      <c r="W1463" s="29">
        <f>VLOOKUP(R1463&amp;"-"&amp;S1463,通道清单!C:L,10,FALSE)</f>
        <v>6319.29</v>
      </c>
      <c r="X1463" s="29">
        <f>VLOOKUP(R1463&amp;"-"&amp;T1463,通道清单!C:L,9,FALSE)</f>
        <v>3856.91084</v>
      </c>
      <c r="Y1463" s="29">
        <f>VLOOKUP(R1463&amp;"-"&amp;T1463,通道清单!C:L,10,FALSE)</f>
        <v>3857.31084</v>
      </c>
    </row>
    <row r="1464" ht="15" hidden="1" spans="1:25">
      <c r="A1464" s="29">
        <f t="shared" si="177"/>
        <v>1463</v>
      </c>
      <c r="B1464" s="29" t="str">
        <f t="shared" si="178"/>
        <v>IS39-1-5-[1][1]-OFF3.4-BW1.9</v>
      </c>
      <c r="C1464" s="29" t="str">
        <f>R1464&amp;"_BW"&amp;TEXT(O1464-N1464,"000.00")&amp;"_U"&amp;VLOOKUP(R1464&amp;"-"&amp;S1464,通道清单!C:L,5,FALSE)&amp;LEFT("_____",5-LEN(VLOOKUP(R1464&amp;"-"&amp;S1464,通道清单!C:L,4,FALSE)))&amp;VLOOKUP(R1464&amp;"-"&amp;S1464,通道清单!C:L,4,FALSE)&amp;"_S"&amp;TEXT(N1464,"00000.00")&amp;"_E"&amp;TEXT(O1464,"00000.00")&amp;"_D"&amp;VLOOKUP(R1464&amp;"-"&amp;T1464,通道清单!C:L,5,FALSE)&amp;LEFT("_____",5-LEN(VLOOKUP(R1464&amp;"-"&amp;T1464,通道清单!C:L,4,FALSE)))&amp;VLOOKUP(R1464&amp;"-"&amp;T1464,通道清单!C:L,4,FALSE)&amp;"_S"&amp;TEXT(P1464,"00000.00")&amp;"_E"&amp;TEXT(Q1464,"00000.00")</f>
        <v>IS39_BW001.90_UV__OUT_S06076.00_E06077.90_DV__OUT_S03851.00_E03852.90</v>
      </c>
      <c r="D1464" s="29"/>
      <c r="E1464" s="29"/>
      <c r="F1464" s="3"/>
      <c r="G1464" s="3" t="s">
        <v>9298</v>
      </c>
      <c r="H1464" s="29">
        <f>VLOOKUP(G1464,开关状态表!B:I,7,FALSE)</f>
        <v>1</v>
      </c>
      <c r="I1464" s="3">
        <v>3.4</v>
      </c>
      <c r="J1464" s="167">
        <v>1.9</v>
      </c>
      <c r="K1464" s="3" t="s">
        <v>8732</v>
      </c>
      <c r="L1464" s="3"/>
      <c r="M1464" s="168" t="s">
        <v>8733</v>
      </c>
      <c r="N1464" s="156">
        <f t="shared" si="179"/>
        <v>6076</v>
      </c>
      <c r="O1464" s="156">
        <f t="shared" si="180"/>
        <v>6077.9</v>
      </c>
      <c r="P1464" s="156">
        <f t="shared" si="181"/>
        <v>3851</v>
      </c>
      <c r="Q1464" s="156">
        <f t="shared" si="182"/>
        <v>3852.9</v>
      </c>
      <c r="R1464" s="29" t="str">
        <f>VLOOKUP(VLOOKUP(G1464,开关状态表!B:H,2,FALSE),矩阵信息表!B:H,2,FALSE)</f>
        <v>IS39</v>
      </c>
      <c r="S1464" s="29" t="str">
        <f>VLOOKUP(G1464,开关状态表!B:H,5,FALSE)</f>
        <v>REHCL31WHCR</v>
      </c>
      <c r="T1464" s="29" t="str">
        <f>VLOOKUP(G1464,开关状态表!B:H,6,FALSE)</f>
        <v>TEHCL31WHCR</v>
      </c>
      <c r="U1464" s="29">
        <f>VLOOKUP(R1464&amp;"-"&amp;S1464,通道清单!C:L,8,FALSE)</f>
        <v>4.7</v>
      </c>
      <c r="V1464" s="29">
        <f>VLOOKUP(R1464&amp;"-"&amp;S1464,通道清单!C:L,9,FALSE)</f>
        <v>6072.6</v>
      </c>
      <c r="W1464" s="29">
        <f>VLOOKUP(R1464&amp;"-"&amp;S1464,通道清单!C:L,10,FALSE)</f>
        <v>6077.3</v>
      </c>
      <c r="X1464" s="29">
        <f>VLOOKUP(R1464&amp;"-"&amp;T1464,通道清单!C:L,9,FALSE)</f>
        <v>3847.6</v>
      </c>
      <c r="Y1464" s="29">
        <f>VLOOKUP(R1464&amp;"-"&amp;T1464,通道清单!C:L,10,FALSE)</f>
        <v>3852.3</v>
      </c>
    </row>
    <row r="1465" ht="15" hidden="1" spans="1:25">
      <c r="A1465" s="29">
        <f t="shared" si="177"/>
        <v>1464</v>
      </c>
      <c r="B1465" s="29" t="str">
        <f t="shared" si="178"/>
        <v>IS39-1-5-[1][1]-OFF3.9-BW0.8</v>
      </c>
      <c r="C1465" s="29" t="str">
        <f>R1465&amp;"_BW"&amp;TEXT(O1465-N1465,"000.00")&amp;"_U"&amp;VLOOKUP(R1465&amp;"-"&amp;S1465,通道清单!C:L,5,FALSE)&amp;LEFT("_____",5-LEN(VLOOKUP(R1465&amp;"-"&amp;S1465,通道清单!C:L,4,FALSE)))&amp;VLOOKUP(R1465&amp;"-"&amp;S1465,通道清单!C:L,4,FALSE)&amp;"_S"&amp;TEXT(N1465,"00000.00")&amp;"_E"&amp;TEXT(O1465,"00000.00")&amp;"_D"&amp;VLOOKUP(R1465&amp;"-"&amp;T1465,通道清单!C:L,5,FALSE)&amp;LEFT("_____",5-LEN(VLOOKUP(R1465&amp;"-"&amp;T1465,通道清单!C:L,4,FALSE)))&amp;VLOOKUP(R1465&amp;"-"&amp;T1465,通道清单!C:L,4,FALSE)&amp;"_S"&amp;TEXT(P1465,"00000.00")&amp;"_E"&amp;TEXT(Q1465,"00000.00")</f>
        <v>IS39_BW000.80_UV__OUT_S06076.50_E06077.30_DV__OUT_S03851.50_E03852.30</v>
      </c>
      <c r="D1465" s="29"/>
      <c r="E1465" s="29"/>
      <c r="F1465" s="3"/>
      <c r="G1465" s="3" t="s">
        <v>9298</v>
      </c>
      <c r="H1465" s="29">
        <v>1</v>
      </c>
      <c r="I1465" s="3">
        <v>3.9</v>
      </c>
      <c r="J1465" s="167">
        <v>0.8</v>
      </c>
      <c r="K1465" s="3" t="s">
        <v>8732</v>
      </c>
      <c r="L1465" s="3"/>
      <c r="M1465" s="168" t="s">
        <v>8733</v>
      </c>
      <c r="N1465" s="156">
        <f t="shared" si="179"/>
        <v>6076.5</v>
      </c>
      <c r="O1465" s="156">
        <f t="shared" si="180"/>
        <v>6077.3</v>
      </c>
      <c r="P1465" s="156">
        <f t="shared" si="181"/>
        <v>3851.5</v>
      </c>
      <c r="Q1465" s="156">
        <f t="shared" si="182"/>
        <v>3852.3</v>
      </c>
      <c r="R1465" s="29" t="str">
        <f>VLOOKUP(VLOOKUP(G1465,开关状态表!B:H,2,FALSE),矩阵信息表!B:H,2,FALSE)</f>
        <v>IS39</v>
      </c>
      <c r="S1465" s="29" t="str">
        <f>VLOOKUP(G1465,开关状态表!B:H,5,FALSE)</f>
        <v>REHCL31WHCR</v>
      </c>
      <c r="T1465" s="29" t="str">
        <f>VLOOKUP(G1465,开关状态表!B:H,6,FALSE)</f>
        <v>TEHCL31WHCR</v>
      </c>
      <c r="U1465" s="29">
        <f>VLOOKUP(R1465&amp;"-"&amp;S1465,通道清单!C:L,8,FALSE)</f>
        <v>4.7</v>
      </c>
      <c r="V1465" s="29">
        <f>VLOOKUP(R1465&amp;"-"&amp;S1465,通道清单!C:L,9,FALSE)</f>
        <v>6072.6</v>
      </c>
      <c r="W1465" s="29">
        <f>VLOOKUP(R1465&amp;"-"&amp;S1465,通道清单!C:L,10,FALSE)</f>
        <v>6077.3</v>
      </c>
      <c r="X1465" s="29">
        <f>VLOOKUP(R1465&amp;"-"&amp;T1465,通道清单!C:L,9,FALSE)</f>
        <v>3847.6</v>
      </c>
      <c r="Y1465" s="29">
        <f>VLOOKUP(R1465&amp;"-"&amp;T1465,通道清单!C:L,10,FALSE)</f>
        <v>3852.3</v>
      </c>
    </row>
    <row r="1466" ht="15" hidden="1" spans="1:25">
      <c r="A1466" s="29">
        <f t="shared" si="177"/>
        <v>1465</v>
      </c>
      <c r="B1466" s="29" t="str">
        <f t="shared" si="178"/>
        <v>IS39-1-6-[1][1]-OFF-5.2-BW1.6</v>
      </c>
      <c r="C1466" s="29" t="str">
        <f>R1466&amp;"_BW"&amp;TEXT(O1466-N1466,"000.00")&amp;"_U"&amp;VLOOKUP(R1466&amp;"-"&amp;S1466,通道清单!C:L,5,FALSE)&amp;LEFT("_____",5-LEN(VLOOKUP(R1466&amp;"-"&amp;S1466,通道清单!C:L,4,FALSE)))&amp;VLOOKUP(R1466&amp;"-"&amp;S1466,通道清单!C:L,4,FALSE)&amp;"_S"&amp;TEXT(N1466,"00000.00")&amp;"_E"&amp;TEXT(O1466,"00000.00")&amp;"_D"&amp;VLOOKUP(R1466&amp;"-"&amp;T1466,通道清单!C:L,5,FALSE)&amp;LEFT("_____",5-LEN(VLOOKUP(R1466&amp;"-"&amp;T1466,通道清单!C:L,4,FALSE)))&amp;VLOOKUP(R1466&amp;"-"&amp;T1466,通道清单!C:L,4,FALSE)&amp;"_S"&amp;TEXT(P1466,"00000.00")&amp;"_E"&amp;TEXT(Q1466,"00000.00")</f>
        <v>IS39_BW001.60_UV__OUT_S06067.40_E06069.00_DV__OUT_S03842.40_E03844.00</v>
      </c>
      <c r="D1466" s="29"/>
      <c r="E1466" s="29"/>
      <c r="F1466" s="3"/>
      <c r="G1466" s="3" t="s">
        <v>9299</v>
      </c>
      <c r="H1466" s="29">
        <f>VLOOKUP(G1466,开关状态表!B:I,7,FALSE)</f>
        <v>1</v>
      </c>
      <c r="I1466" s="3">
        <v>-5.2</v>
      </c>
      <c r="J1466" s="167">
        <v>1.6</v>
      </c>
      <c r="K1466" s="3" t="s">
        <v>8732</v>
      </c>
      <c r="L1466" s="3"/>
      <c r="M1466" s="168" t="s">
        <v>8733</v>
      </c>
      <c r="N1466" s="156">
        <f t="shared" si="179"/>
        <v>6067.4</v>
      </c>
      <c r="O1466" s="156">
        <f t="shared" si="180"/>
        <v>6069</v>
      </c>
      <c r="P1466" s="156">
        <f t="shared" si="181"/>
        <v>3842.4</v>
      </c>
      <c r="Q1466" s="156">
        <f t="shared" si="182"/>
        <v>3844</v>
      </c>
      <c r="R1466" s="29" t="str">
        <f>VLOOKUP(VLOOKUP(G1466,开关状态表!B:H,2,FALSE),矩阵信息表!B:H,2,FALSE)</f>
        <v>IS39</v>
      </c>
      <c r="S1466" s="29" t="str">
        <f>VLOOKUP(G1466,开关状态表!B:H,5,FALSE)</f>
        <v>REHCL31WHCR</v>
      </c>
      <c r="T1466" s="29" t="str">
        <f>VLOOKUP(G1466,开关状态表!B:H,6,FALSE)</f>
        <v>TEHCL31WHCR</v>
      </c>
      <c r="U1466" s="29">
        <f>VLOOKUP(R1466&amp;"-"&amp;S1466,通道清单!C:L,8,FALSE)</f>
        <v>4.7</v>
      </c>
      <c r="V1466" s="29">
        <f>VLOOKUP(R1466&amp;"-"&amp;S1466,通道清单!C:L,9,FALSE)</f>
        <v>6072.6</v>
      </c>
      <c r="W1466" s="29">
        <f>VLOOKUP(R1466&amp;"-"&amp;S1466,通道清单!C:L,10,FALSE)</f>
        <v>6077.3</v>
      </c>
      <c r="X1466" s="29">
        <f>VLOOKUP(R1466&amp;"-"&amp;T1466,通道清单!C:L,9,FALSE)</f>
        <v>3847.6</v>
      </c>
      <c r="Y1466" s="29">
        <f>VLOOKUP(R1466&amp;"-"&amp;T1466,通道清单!C:L,10,FALSE)</f>
        <v>3852.3</v>
      </c>
    </row>
    <row r="1467" ht="15" hidden="1" spans="1:25">
      <c r="A1467" s="29">
        <f t="shared" si="177"/>
        <v>1466</v>
      </c>
      <c r="B1467" s="29" t="str">
        <f t="shared" si="178"/>
        <v>IS39-1-6-[1][1]-OFF-6.1-BW0.9</v>
      </c>
      <c r="C1467" s="29" t="str">
        <f>R1467&amp;"_BW"&amp;TEXT(O1467-N1467,"000.00")&amp;"_U"&amp;VLOOKUP(R1467&amp;"-"&amp;S1467,通道清单!C:L,5,FALSE)&amp;LEFT("_____",5-LEN(VLOOKUP(R1467&amp;"-"&amp;S1467,通道清单!C:L,4,FALSE)))&amp;VLOOKUP(R1467&amp;"-"&amp;S1467,通道清单!C:L,4,FALSE)&amp;"_S"&amp;TEXT(N1467,"00000.00")&amp;"_E"&amp;TEXT(O1467,"00000.00")&amp;"_D"&amp;VLOOKUP(R1467&amp;"-"&amp;T1467,通道清单!C:L,5,FALSE)&amp;LEFT("_____",5-LEN(VLOOKUP(R1467&amp;"-"&amp;T1467,通道清单!C:L,4,FALSE)))&amp;VLOOKUP(R1467&amp;"-"&amp;T1467,通道清单!C:L,4,FALSE)&amp;"_S"&amp;TEXT(P1467,"00000.00")&amp;"_E"&amp;TEXT(Q1467,"00000.00")</f>
        <v>IS39_BW000.90_UV__OUT_S06066.50_E06067.40_DV__OUT_S03841.50_E03842.40</v>
      </c>
      <c r="D1467" s="29"/>
      <c r="E1467" s="29"/>
      <c r="F1467" s="3"/>
      <c r="G1467" s="3" t="s">
        <v>9299</v>
      </c>
      <c r="H1467" s="29">
        <f>VLOOKUP(G1467,开关状态表!B:I,7,FALSE)</f>
        <v>1</v>
      </c>
      <c r="I1467" s="3">
        <v>-6.1</v>
      </c>
      <c r="J1467" s="167">
        <v>0.9</v>
      </c>
      <c r="K1467" s="3" t="s">
        <v>8732</v>
      </c>
      <c r="L1467" s="3"/>
      <c r="M1467" s="168" t="s">
        <v>8733</v>
      </c>
      <c r="N1467" s="156">
        <f t="shared" si="179"/>
        <v>6066.5</v>
      </c>
      <c r="O1467" s="156">
        <f t="shared" si="180"/>
        <v>6067.4</v>
      </c>
      <c r="P1467" s="156">
        <f t="shared" si="181"/>
        <v>3841.5</v>
      </c>
      <c r="Q1467" s="156">
        <f t="shared" si="182"/>
        <v>3842.4</v>
      </c>
      <c r="R1467" s="29" t="str">
        <f>VLOOKUP(VLOOKUP(G1467,开关状态表!B:H,2,FALSE),矩阵信息表!B:H,2,FALSE)</f>
        <v>IS39</v>
      </c>
      <c r="S1467" s="29" t="str">
        <f>VLOOKUP(G1467,开关状态表!B:H,5,FALSE)</f>
        <v>REHCL31WHCR</v>
      </c>
      <c r="T1467" s="29" t="str">
        <f>VLOOKUP(G1467,开关状态表!B:H,6,FALSE)</f>
        <v>TEHCL31WHCR</v>
      </c>
      <c r="U1467" s="29">
        <f>VLOOKUP(R1467&amp;"-"&amp;S1467,通道清单!C:L,8,FALSE)</f>
        <v>4.7</v>
      </c>
      <c r="V1467" s="29">
        <f>VLOOKUP(R1467&amp;"-"&amp;S1467,通道清单!C:L,9,FALSE)</f>
        <v>6072.6</v>
      </c>
      <c r="W1467" s="29">
        <f>VLOOKUP(R1467&amp;"-"&amp;S1467,通道清单!C:L,10,FALSE)</f>
        <v>6077.3</v>
      </c>
      <c r="X1467" s="29">
        <f>VLOOKUP(R1467&amp;"-"&amp;T1467,通道清单!C:L,9,FALSE)</f>
        <v>3847.6</v>
      </c>
      <c r="Y1467" s="29">
        <f>VLOOKUP(R1467&amp;"-"&amp;T1467,通道清单!C:L,10,FALSE)</f>
        <v>3852.3</v>
      </c>
    </row>
    <row r="1468" ht="15" hidden="1" spans="1:25">
      <c r="A1468" s="29">
        <f t="shared" si="177"/>
        <v>1467</v>
      </c>
      <c r="B1468" s="29" t="str">
        <f t="shared" si="178"/>
        <v>IS39-1-6-[1][1]-OFF-1.1-BW0.5</v>
      </c>
      <c r="C1468" s="29" t="str">
        <f>R1468&amp;"_BW"&amp;TEXT(O1468-N1468,"000.00")&amp;"_U"&amp;VLOOKUP(R1468&amp;"-"&amp;S1468,通道清单!C:L,5,FALSE)&amp;LEFT("_____",5-LEN(VLOOKUP(R1468&amp;"-"&amp;S1468,通道清单!C:L,4,FALSE)))&amp;VLOOKUP(R1468&amp;"-"&amp;S1468,通道清单!C:L,4,FALSE)&amp;"_S"&amp;TEXT(N1468,"00000.00")&amp;"_E"&amp;TEXT(O1468,"00000.00")&amp;"_D"&amp;VLOOKUP(R1468&amp;"-"&amp;T1468,通道清单!C:L,5,FALSE)&amp;LEFT("_____",5-LEN(VLOOKUP(R1468&amp;"-"&amp;T1468,通道清单!C:L,4,FALSE)))&amp;VLOOKUP(R1468&amp;"-"&amp;T1468,通道清单!C:L,4,FALSE)&amp;"_S"&amp;TEXT(P1468,"00000.00")&amp;"_E"&amp;TEXT(Q1468,"00000.00")</f>
        <v>IS39_BW000.50_UV__OUT_S06071.50_E06072.00_DV__OUT_S03846.50_E03847.00</v>
      </c>
      <c r="D1468" s="29"/>
      <c r="E1468" s="29"/>
      <c r="F1468" s="3"/>
      <c r="G1468" s="3" t="s">
        <v>9299</v>
      </c>
      <c r="H1468" s="29">
        <f>VLOOKUP(G1468,开关状态表!B:I,7,FALSE)</f>
        <v>1</v>
      </c>
      <c r="I1468" s="3">
        <v>-1.1</v>
      </c>
      <c r="J1468" s="167">
        <v>0.5</v>
      </c>
      <c r="K1468" s="3" t="s">
        <v>8732</v>
      </c>
      <c r="L1468" s="3"/>
      <c r="M1468" s="168" t="s">
        <v>8733</v>
      </c>
      <c r="N1468" s="156">
        <f t="shared" si="179"/>
        <v>6071.5</v>
      </c>
      <c r="O1468" s="156">
        <f t="shared" si="180"/>
        <v>6072</v>
      </c>
      <c r="P1468" s="156">
        <f t="shared" si="181"/>
        <v>3846.5</v>
      </c>
      <c r="Q1468" s="156">
        <f t="shared" si="182"/>
        <v>3847</v>
      </c>
      <c r="R1468" s="29" t="str">
        <f>VLOOKUP(VLOOKUP(G1468,开关状态表!B:H,2,FALSE),矩阵信息表!B:H,2,FALSE)</f>
        <v>IS39</v>
      </c>
      <c r="S1468" s="29" t="str">
        <f>VLOOKUP(G1468,开关状态表!B:H,5,FALSE)</f>
        <v>REHCL31WHCR</v>
      </c>
      <c r="T1468" s="29" t="str">
        <f>VLOOKUP(G1468,开关状态表!B:H,6,FALSE)</f>
        <v>TEHCL31WHCR</v>
      </c>
      <c r="U1468" s="29">
        <f>VLOOKUP(R1468&amp;"-"&amp;S1468,通道清单!C:L,8,FALSE)</f>
        <v>4.7</v>
      </c>
      <c r="V1468" s="29">
        <f>VLOOKUP(R1468&amp;"-"&amp;S1468,通道清单!C:L,9,FALSE)</f>
        <v>6072.6</v>
      </c>
      <c r="W1468" s="29">
        <f>VLOOKUP(R1468&amp;"-"&amp;S1468,通道清单!C:L,10,FALSE)</f>
        <v>6077.3</v>
      </c>
      <c r="X1468" s="29">
        <f>VLOOKUP(R1468&amp;"-"&amp;T1468,通道清单!C:L,9,FALSE)</f>
        <v>3847.6</v>
      </c>
      <c r="Y1468" s="29">
        <f>VLOOKUP(R1468&amp;"-"&amp;T1468,通道清单!C:L,10,FALSE)</f>
        <v>3852.3</v>
      </c>
    </row>
    <row r="1469" ht="15" hidden="1" spans="1:25">
      <c r="A1469" s="29">
        <f t="shared" si="177"/>
        <v>1468</v>
      </c>
      <c r="B1469" s="29" t="str">
        <f t="shared" si="178"/>
        <v>IS39-1-7-[1][1]-OFF1.4-BW2</v>
      </c>
      <c r="C1469" s="29" t="str">
        <f>R1469&amp;"_BW"&amp;TEXT(O1469-N1469,"000.00")&amp;"_U"&amp;VLOOKUP(R1469&amp;"-"&amp;S1469,通道清单!C:L,5,FALSE)&amp;LEFT("_____",5-LEN(VLOOKUP(R1469&amp;"-"&amp;S1469,通道清单!C:L,4,FALSE)))&amp;VLOOKUP(R1469&amp;"-"&amp;S1469,通道清单!C:L,4,FALSE)&amp;"_S"&amp;TEXT(N1469,"00000.00")&amp;"_E"&amp;TEXT(O1469,"00000.00")&amp;"_D"&amp;VLOOKUP(R1469&amp;"-"&amp;T1469,通道清单!C:L,5,FALSE)&amp;LEFT("_____",5-LEN(VLOOKUP(R1469&amp;"-"&amp;T1469,通道清单!C:L,4,FALSE)))&amp;VLOOKUP(R1469&amp;"-"&amp;T1469,通道清单!C:L,4,FALSE)&amp;"_S"&amp;TEXT(P1469,"00000.00")&amp;"_E"&amp;TEXT(Q1469,"00000.00")</f>
        <v>IS39_BW002.00_UV__OUT_S06074.00_E06076.00_DV__OUT_S03849.00_E03851.00</v>
      </c>
      <c r="D1469" s="29"/>
      <c r="E1469" s="29"/>
      <c r="F1469" s="3"/>
      <c r="G1469" s="3" t="s">
        <v>9300</v>
      </c>
      <c r="H1469" s="29">
        <f>VLOOKUP(G1469,开关状态表!B:I,7,FALSE)</f>
        <v>1</v>
      </c>
      <c r="I1469" s="3">
        <v>1.4</v>
      </c>
      <c r="J1469" s="167">
        <v>2</v>
      </c>
      <c r="K1469" s="3" t="s">
        <v>8732</v>
      </c>
      <c r="L1469" s="3"/>
      <c r="M1469" s="168" t="s">
        <v>8733</v>
      </c>
      <c r="N1469" s="156">
        <f t="shared" si="179"/>
        <v>6074</v>
      </c>
      <c r="O1469" s="156">
        <f t="shared" si="180"/>
        <v>6076</v>
      </c>
      <c r="P1469" s="156">
        <f t="shared" si="181"/>
        <v>3849</v>
      </c>
      <c r="Q1469" s="156">
        <f t="shared" si="182"/>
        <v>3851</v>
      </c>
      <c r="R1469" s="29" t="str">
        <f>VLOOKUP(VLOOKUP(G1469,开关状态表!B:H,2,FALSE),矩阵信息表!B:H,2,FALSE)</f>
        <v>IS39</v>
      </c>
      <c r="S1469" s="29" t="str">
        <f>VLOOKUP(G1469,开关状态表!B:H,5,FALSE)</f>
        <v>REHCL31WHCR</v>
      </c>
      <c r="T1469" s="29" t="str">
        <f>VLOOKUP(G1469,开关状态表!B:H,6,FALSE)</f>
        <v>TEHCL31WHCR</v>
      </c>
      <c r="U1469" s="29">
        <f>VLOOKUP(R1469&amp;"-"&amp;S1469,通道清单!C:L,8,FALSE)</f>
        <v>4.7</v>
      </c>
      <c r="V1469" s="29">
        <f>VLOOKUP(R1469&amp;"-"&amp;S1469,通道清单!C:L,9,FALSE)</f>
        <v>6072.6</v>
      </c>
      <c r="W1469" s="29">
        <f>VLOOKUP(R1469&amp;"-"&amp;S1469,通道清单!C:L,10,FALSE)</f>
        <v>6077.3</v>
      </c>
      <c r="X1469" s="29">
        <f>VLOOKUP(R1469&amp;"-"&amp;T1469,通道清单!C:L,9,FALSE)</f>
        <v>3847.6</v>
      </c>
      <c r="Y1469" s="29">
        <f>VLOOKUP(R1469&amp;"-"&amp;T1469,通道清单!C:L,10,FALSE)</f>
        <v>3852.3</v>
      </c>
    </row>
    <row r="1470" ht="15" hidden="1" spans="1:25">
      <c r="A1470" s="29">
        <f t="shared" si="177"/>
        <v>1469</v>
      </c>
      <c r="B1470" s="29" t="str">
        <f t="shared" si="178"/>
        <v>IS39-1-8-[1][1]-OFF0-BW2.1</v>
      </c>
      <c r="C1470" s="29" t="str">
        <f>R1470&amp;"_BW"&amp;TEXT(O1470-N1470,"000.00")&amp;"_U"&amp;VLOOKUP(R1470&amp;"-"&amp;S1470,通道清单!C:L,5,FALSE)&amp;LEFT("_____",5-LEN(VLOOKUP(R1470&amp;"-"&amp;S1470,通道清单!C:L,4,FALSE)))&amp;VLOOKUP(R1470&amp;"-"&amp;S1470,通道清单!C:L,4,FALSE)&amp;"_S"&amp;TEXT(N1470,"00000.00")&amp;"_E"&amp;TEXT(O1470,"00000.00")&amp;"_D"&amp;VLOOKUP(R1470&amp;"-"&amp;T1470,通道清单!C:L,5,FALSE)&amp;LEFT("_____",5-LEN(VLOOKUP(R1470&amp;"-"&amp;T1470,通道清单!C:L,4,FALSE)))&amp;VLOOKUP(R1470&amp;"-"&amp;T1470,通道清单!C:L,4,FALSE)&amp;"_S"&amp;TEXT(P1470,"00000.00")&amp;"_E"&amp;TEXT(Q1470,"00000.00")</f>
        <v>IS39_BW002.10_UV__OUT_S06059.10_E06061.20_DV__OUT_S03834.10_E03836.20</v>
      </c>
      <c r="D1470" s="29"/>
      <c r="E1470" s="29"/>
      <c r="F1470" s="3"/>
      <c r="G1470" s="3" t="s">
        <v>9301</v>
      </c>
      <c r="H1470" s="29">
        <f>VLOOKUP(G1470,开关状态表!B:I,7,FALSE)</f>
        <v>1</v>
      </c>
      <c r="I1470" s="3">
        <v>0</v>
      </c>
      <c r="J1470" s="167">
        <v>2.1</v>
      </c>
      <c r="K1470" s="3" t="s">
        <v>8732</v>
      </c>
      <c r="L1470" s="3"/>
      <c r="M1470" s="168" t="s">
        <v>8733</v>
      </c>
      <c r="N1470" s="156">
        <f t="shared" si="179"/>
        <v>6059.1</v>
      </c>
      <c r="O1470" s="156">
        <f t="shared" si="180"/>
        <v>6061.2</v>
      </c>
      <c r="P1470" s="156">
        <f t="shared" si="181"/>
        <v>3834.1</v>
      </c>
      <c r="Q1470" s="156">
        <f t="shared" si="182"/>
        <v>3836.2</v>
      </c>
      <c r="R1470" s="29" t="str">
        <f>VLOOKUP(VLOOKUP(G1470,开关状态表!B:H,2,FALSE),矩阵信息表!B:H,2,FALSE)</f>
        <v>IS39</v>
      </c>
      <c r="S1470" s="29" t="str">
        <f>VLOOKUP(G1470,开关状态表!B:H,5,FALSE)</f>
        <v>RWHCL7EHCR3</v>
      </c>
      <c r="T1470" s="29" t="str">
        <f>VLOOKUP(G1470,开关状态表!B:H,6,FALSE)</f>
        <v>TWHCL7EHCR3</v>
      </c>
      <c r="U1470" s="29">
        <f>VLOOKUP(R1470&amp;"-"&amp;S1470,通道清单!C:L,8,FALSE)</f>
        <v>2.1</v>
      </c>
      <c r="V1470" s="29">
        <f>VLOOKUP(R1470&amp;"-"&amp;S1470,通道清单!C:L,9,FALSE)</f>
        <v>6059.1</v>
      </c>
      <c r="W1470" s="29">
        <f>VLOOKUP(R1470&amp;"-"&amp;S1470,通道清单!C:L,10,FALSE)</f>
        <v>6061.2</v>
      </c>
      <c r="X1470" s="29">
        <f>VLOOKUP(R1470&amp;"-"&amp;T1470,通道清单!C:L,9,FALSE)</f>
        <v>3834.1</v>
      </c>
      <c r="Y1470" s="29">
        <f>VLOOKUP(R1470&amp;"-"&amp;T1470,通道清单!C:L,10,FALSE)</f>
        <v>3836.2</v>
      </c>
    </row>
    <row r="1471" ht="15" hidden="1" spans="1:25">
      <c r="A1471" s="29">
        <f t="shared" si="177"/>
        <v>1470</v>
      </c>
      <c r="B1471" s="29" t="str">
        <f t="shared" si="178"/>
        <v>IS39-1-8-[1][1]-OFF25.2-BW1.2</v>
      </c>
      <c r="C1471" s="29" t="str">
        <f>R1471&amp;"_BW"&amp;TEXT(O1471-N1471,"000.00")&amp;"_U"&amp;VLOOKUP(R1471&amp;"-"&amp;S1471,通道清单!C:L,5,FALSE)&amp;LEFT("_____",5-LEN(VLOOKUP(R1471&amp;"-"&amp;S1471,通道清单!C:L,4,FALSE)))&amp;VLOOKUP(R1471&amp;"-"&amp;S1471,通道清单!C:L,4,FALSE)&amp;"_S"&amp;TEXT(N1471,"00000.00")&amp;"_E"&amp;TEXT(O1471,"00000.00")&amp;"_D"&amp;VLOOKUP(R1471&amp;"-"&amp;T1471,通道清单!C:L,5,FALSE)&amp;LEFT("_____",5-LEN(VLOOKUP(R1471&amp;"-"&amp;T1471,通道清单!C:L,4,FALSE)))&amp;VLOOKUP(R1471&amp;"-"&amp;T1471,通道清单!C:L,4,FALSE)&amp;"_S"&amp;TEXT(P1471,"00000.00")&amp;"_E"&amp;TEXT(Q1471,"00000.00")</f>
        <v>IS39_BW001.20_UV__OUT_S06084.30_E06085.50_DV__OUT_S03859.30_E03860.50</v>
      </c>
      <c r="D1471" s="29"/>
      <c r="E1471" s="29"/>
      <c r="F1471" s="3"/>
      <c r="G1471" s="3" t="s">
        <v>9301</v>
      </c>
      <c r="H1471" s="29">
        <v>1</v>
      </c>
      <c r="I1471" s="3">
        <v>25.2</v>
      </c>
      <c r="J1471" s="167">
        <v>1.2</v>
      </c>
      <c r="K1471" s="3" t="s">
        <v>8732</v>
      </c>
      <c r="L1471" s="3"/>
      <c r="M1471" s="168" t="s">
        <v>8733</v>
      </c>
      <c r="N1471" s="156">
        <f t="shared" si="179"/>
        <v>6084.3</v>
      </c>
      <c r="O1471" s="156">
        <f t="shared" si="180"/>
        <v>6085.5</v>
      </c>
      <c r="P1471" s="156">
        <f t="shared" si="181"/>
        <v>3859.3</v>
      </c>
      <c r="Q1471" s="156">
        <f t="shared" si="182"/>
        <v>3860.5</v>
      </c>
      <c r="R1471" s="29" t="str">
        <f>VLOOKUP(VLOOKUP(G1471,开关状态表!B:H,2,FALSE),矩阵信息表!B:H,2,FALSE)</f>
        <v>IS39</v>
      </c>
      <c r="S1471" s="29" t="str">
        <f>VLOOKUP(G1471,开关状态表!B:H,5,FALSE)</f>
        <v>RWHCL7EHCR3</v>
      </c>
      <c r="T1471" s="29" t="str">
        <f>VLOOKUP(G1471,开关状态表!B:H,6,FALSE)</f>
        <v>TWHCL7EHCR3</v>
      </c>
      <c r="U1471" s="29">
        <f>VLOOKUP(R1471&amp;"-"&amp;S1471,通道清单!C:L,8,FALSE)</f>
        <v>2.1</v>
      </c>
      <c r="V1471" s="29">
        <f>VLOOKUP(R1471&amp;"-"&amp;S1471,通道清单!C:L,9,FALSE)</f>
        <v>6059.1</v>
      </c>
      <c r="W1471" s="29">
        <f>VLOOKUP(R1471&amp;"-"&amp;S1471,通道清单!C:L,10,FALSE)</f>
        <v>6061.2</v>
      </c>
      <c r="X1471" s="29">
        <f>VLOOKUP(R1471&amp;"-"&amp;T1471,通道清单!C:L,9,FALSE)</f>
        <v>3834.1</v>
      </c>
      <c r="Y1471" s="29">
        <f>VLOOKUP(R1471&amp;"-"&amp;T1471,通道清单!C:L,10,FALSE)</f>
        <v>3836.2</v>
      </c>
    </row>
    <row r="1472" ht="15" hidden="1" spans="1:25">
      <c r="A1472" s="29">
        <f t="shared" si="177"/>
        <v>1471</v>
      </c>
      <c r="B1472" s="29" t="str">
        <f t="shared" si="178"/>
        <v>IS39-1-9-[1][1]-OFF3.2-BW2.2</v>
      </c>
      <c r="C1472" s="29" t="str">
        <f>R1472&amp;"_BW"&amp;TEXT(O1472-N1472,"000.00")&amp;"_U"&amp;VLOOKUP(R1472&amp;"-"&amp;S1472,通道清单!C:L,5,FALSE)&amp;LEFT("_____",5-LEN(VLOOKUP(R1472&amp;"-"&amp;S1472,通道清单!C:L,4,FALSE)))&amp;VLOOKUP(R1472&amp;"-"&amp;S1472,通道清单!C:L,4,FALSE)&amp;"_S"&amp;TEXT(N1472,"00000.00")&amp;"_E"&amp;TEXT(O1472,"00000.00")&amp;"_D"&amp;VLOOKUP(R1472&amp;"-"&amp;T1472,通道清单!C:L,5,FALSE)&amp;LEFT("_____",5-LEN(VLOOKUP(R1472&amp;"-"&amp;T1472,通道清单!C:L,4,FALSE)))&amp;VLOOKUP(R1472&amp;"-"&amp;T1472,通道清单!C:L,4,FALSE)&amp;"_S"&amp;TEXT(P1472,"00000.00")&amp;"_E"&amp;TEXT(Q1472,"00000.00")</f>
        <v>IS39_BW002.20_UV__OUT_S06062.30_E06064.50_DV__OUT_S03837.30_E03839.50</v>
      </c>
      <c r="D1472" s="29"/>
      <c r="E1472" s="29"/>
      <c r="F1472" s="3"/>
      <c r="G1472" s="3" t="s">
        <v>9302</v>
      </c>
      <c r="H1472" s="29">
        <f>VLOOKUP(G1472,开关状态表!B:I,7,FALSE)</f>
        <v>1</v>
      </c>
      <c r="I1472" s="3">
        <v>3.2</v>
      </c>
      <c r="J1472" s="167">
        <v>2.2</v>
      </c>
      <c r="K1472" s="3" t="s">
        <v>8732</v>
      </c>
      <c r="L1472" s="3"/>
      <c r="M1472" s="168" t="s">
        <v>8733</v>
      </c>
      <c r="N1472" s="156">
        <f t="shared" si="179"/>
        <v>6062.3</v>
      </c>
      <c r="O1472" s="156">
        <f t="shared" si="180"/>
        <v>6064.5</v>
      </c>
      <c r="P1472" s="156">
        <f t="shared" si="181"/>
        <v>3837.3</v>
      </c>
      <c r="Q1472" s="156">
        <f t="shared" si="182"/>
        <v>3839.5</v>
      </c>
      <c r="R1472" s="29" t="str">
        <f>VLOOKUP(VLOOKUP(G1472,开关状态表!B:H,2,FALSE),矩阵信息表!B:H,2,FALSE)</f>
        <v>IS39</v>
      </c>
      <c r="S1472" s="29" t="str">
        <f>VLOOKUP(G1472,开关状态表!B:H,5,FALSE)</f>
        <v>RWHCL7EHCR3</v>
      </c>
      <c r="T1472" s="29" t="str">
        <f>VLOOKUP(G1472,开关状态表!B:H,6,FALSE)</f>
        <v>TWHCL7EHCR3</v>
      </c>
      <c r="U1472" s="29">
        <f>VLOOKUP(R1472&amp;"-"&amp;S1472,通道清单!C:L,8,FALSE)</f>
        <v>2.1</v>
      </c>
      <c r="V1472" s="29">
        <f>VLOOKUP(R1472&amp;"-"&amp;S1472,通道清单!C:L,9,FALSE)</f>
        <v>6059.1</v>
      </c>
      <c r="W1472" s="29">
        <f>VLOOKUP(R1472&amp;"-"&amp;S1472,通道清单!C:L,10,FALSE)</f>
        <v>6061.2</v>
      </c>
      <c r="X1472" s="29">
        <f>VLOOKUP(R1472&amp;"-"&amp;T1472,通道清单!C:L,9,FALSE)</f>
        <v>3834.1</v>
      </c>
      <c r="Y1472" s="29">
        <f>VLOOKUP(R1472&amp;"-"&amp;T1472,通道清单!C:L,10,FALSE)</f>
        <v>3836.2</v>
      </c>
    </row>
    <row r="1473" ht="15" hidden="1" spans="1:25">
      <c r="A1473" s="29">
        <f t="shared" si="177"/>
        <v>1472</v>
      </c>
      <c r="B1473" s="29" t="str">
        <f t="shared" si="178"/>
        <v>IS39-1-9-[1][1]-OFF5.4-BW7</v>
      </c>
      <c r="C1473" s="29" t="str">
        <f>R1473&amp;"_BW"&amp;TEXT(O1473-N1473,"000.00")&amp;"_U"&amp;VLOOKUP(R1473&amp;"-"&amp;S1473,通道清单!C:L,5,FALSE)&amp;LEFT("_____",5-LEN(VLOOKUP(R1473&amp;"-"&amp;S1473,通道清单!C:L,4,FALSE)))&amp;VLOOKUP(R1473&amp;"-"&amp;S1473,通道清单!C:L,4,FALSE)&amp;"_S"&amp;TEXT(N1473,"00000.00")&amp;"_E"&amp;TEXT(O1473,"00000.00")&amp;"_D"&amp;VLOOKUP(R1473&amp;"-"&amp;T1473,通道清单!C:L,5,FALSE)&amp;LEFT("_____",5-LEN(VLOOKUP(R1473&amp;"-"&amp;T1473,通道清单!C:L,4,FALSE)))&amp;VLOOKUP(R1473&amp;"-"&amp;T1473,通道清单!C:L,4,FALSE)&amp;"_S"&amp;TEXT(P1473,"00000.00")&amp;"_E"&amp;TEXT(Q1473,"00000.00")</f>
        <v>IS39_BW007.00_UV__OUT_S06064.50_E06071.50_DV__OUT_S03839.50_E03846.50</v>
      </c>
      <c r="D1473" s="29"/>
      <c r="E1473" s="29"/>
      <c r="F1473" s="3"/>
      <c r="G1473" s="3" t="s">
        <v>9302</v>
      </c>
      <c r="H1473" s="29">
        <f>VLOOKUP(G1473,开关状态表!B:I,7,FALSE)</f>
        <v>1</v>
      </c>
      <c r="I1473" s="3">
        <v>5.4</v>
      </c>
      <c r="J1473" s="167">
        <v>7</v>
      </c>
      <c r="K1473" s="3" t="s">
        <v>8732</v>
      </c>
      <c r="L1473" s="3"/>
      <c r="M1473" s="168" t="s">
        <v>8733</v>
      </c>
      <c r="N1473" s="156">
        <f t="shared" si="179"/>
        <v>6064.5</v>
      </c>
      <c r="O1473" s="156">
        <f t="shared" si="180"/>
        <v>6071.5</v>
      </c>
      <c r="P1473" s="156">
        <f t="shared" si="181"/>
        <v>3839.5</v>
      </c>
      <c r="Q1473" s="156">
        <f t="shared" si="182"/>
        <v>3846.5</v>
      </c>
      <c r="R1473" s="29" t="str">
        <f>VLOOKUP(VLOOKUP(G1473,开关状态表!B:H,2,FALSE),矩阵信息表!B:H,2,FALSE)</f>
        <v>IS39</v>
      </c>
      <c r="S1473" s="29" t="str">
        <f>VLOOKUP(G1473,开关状态表!B:H,5,FALSE)</f>
        <v>RWHCL7EHCR3</v>
      </c>
      <c r="T1473" s="29" t="str">
        <f>VLOOKUP(G1473,开关状态表!B:H,6,FALSE)</f>
        <v>TWHCL7EHCR3</v>
      </c>
      <c r="U1473" s="29">
        <f>VLOOKUP(R1473&amp;"-"&amp;S1473,通道清单!C:L,8,FALSE)</f>
        <v>2.1</v>
      </c>
      <c r="V1473" s="29">
        <f>VLOOKUP(R1473&amp;"-"&amp;S1473,通道清单!C:L,9,FALSE)</f>
        <v>6059.1</v>
      </c>
      <c r="W1473" s="29">
        <f>VLOOKUP(R1473&amp;"-"&amp;S1473,通道清单!C:L,10,FALSE)</f>
        <v>6061.2</v>
      </c>
      <c r="X1473" s="29">
        <f>VLOOKUP(R1473&amp;"-"&amp;T1473,通道清单!C:L,9,FALSE)</f>
        <v>3834.1</v>
      </c>
      <c r="Y1473" s="29">
        <f>VLOOKUP(R1473&amp;"-"&amp;T1473,通道清单!C:L,10,FALSE)</f>
        <v>3836.2</v>
      </c>
    </row>
    <row r="1474" ht="15" hidden="1" spans="1:25">
      <c r="A1474" s="29">
        <f t="shared" si="177"/>
        <v>1473</v>
      </c>
      <c r="B1474" s="29" t="str">
        <f t="shared" si="178"/>
        <v>IS39-1-10-[1][1]-OFF12.9-BW2</v>
      </c>
      <c r="C1474" s="29" t="str">
        <f>R1474&amp;"_BW"&amp;TEXT(O1474-N1474,"000.00")&amp;"_U"&amp;VLOOKUP(R1474&amp;"-"&amp;S1474,通道清单!C:L,5,FALSE)&amp;LEFT("_____",5-LEN(VLOOKUP(R1474&amp;"-"&amp;S1474,通道清单!C:L,4,FALSE)))&amp;VLOOKUP(R1474&amp;"-"&amp;S1474,通道清单!C:L,4,FALSE)&amp;"_S"&amp;TEXT(N1474,"00000.00")&amp;"_E"&amp;TEXT(O1474,"00000.00")&amp;"_D"&amp;VLOOKUP(R1474&amp;"-"&amp;T1474,通道清单!C:L,5,FALSE)&amp;LEFT("_____",5-LEN(VLOOKUP(R1474&amp;"-"&amp;T1474,通道清单!C:L,4,FALSE)))&amp;VLOOKUP(R1474&amp;"-"&amp;T1474,通道清单!C:L,4,FALSE)&amp;"_S"&amp;TEXT(P1474,"00000.00")&amp;"_E"&amp;TEXT(Q1474,"00000.00")</f>
        <v>IS39_BW002.00_UV__O10_S06084.90_E06086.90_DV__O10_S03859.90_E03861.90</v>
      </c>
      <c r="D1474" s="29"/>
      <c r="E1474" s="29"/>
      <c r="F1474" s="3"/>
      <c r="G1474" s="3" t="s">
        <v>9303</v>
      </c>
      <c r="H1474" s="29">
        <f>VLOOKUP(G1474,开关状态表!B:I,7,FALSE)</f>
        <v>1</v>
      </c>
      <c r="I1474" s="3">
        <v>12.9</v>
      </c>
      <c r="J1474" s="167">
        <v>2</v>
      </c>
      <c r="K1474" s="3" t="s">
        <v>8732</v>
      </c>
      <c r="L1474" s="3"/>
      <c r="M1474" s="168" t="s">
        <v>8733</v>
      </c>
      <c r="N1474" s="156">
        <f t="shared" si="179"/>
        <v>6084.9</v>
      </c>
      <c r="O1474" s="156">
        <f t="shared" si="180"/>
        <v>6086.9</v>
      </c>
      <c r="P1474" s="156">
        <f t="shared" si="181"/>
        <v>3859.9</v>
      </c>
      <c r="Q1474" s="156">
        <f t="shared" si="182"/>
        <v>3861.9</v>
      </c>
      <c r="R1474" s="29" t="str">
        <f>VLOOKUP(VLOOKUP(G1474,开关状态表!B:H,2,FALSE),矩阵信息表!B:H,2,FALSE)</f>
        <v>IS39</v>
      </c>
      <c r="S1474" s="29" t="str">
        <f>VLOOKUP(G1474,开关状态表!B:H,5,FALSE)</f>
        <v>REHCL31/WHCR7-1</v>
      </c>
      <c r="T1474" s="29" t="str">
        <f>VLOOKUP(G1474,开关状态表!B:H,6,FALSE)</f>
        <v>TEHCL31/WHCR7-1</v>
      </c>
      <c r="U1474" s="29">
        <f>VLOOKUP(R1474&amp;"-"&amp;S1474,通道清单!C:L,8,FALSE)</f>
        <v>8</v>
      </c>
      <c r="V1474" s="29">
        <f>VLOOKUP(R1474&amp;"-"&amp;S1474,通道清单!C:L,9,FALSE)</f>
        <v>6072</v>
      </c>
      <c r="W1474" s="29">
        <f>VLOOKUP(R1474&amp;"-"&amp;S1474,通道清单!C:L,10,FALSE)</f>
        <v>6080</v>
      </c>
      <c r="X1474" s="29">
        <f>VLOOKUP(R1474&amp;"-"&amp;T1474,通道清单!C:L,9,FALSE)</f>
        <v>3847</v>
      </c>
      <c r="Y1474" s="29">
        <f>VLOOKUP(R1474&amp;"-"&amp;T1474,通道清单!C:L,10,FALSE)</f>
        <v>3855</v>
      </c>
    </row>
    <row r="1475" ht="15" hidden="1" spans="1:25">
      <c r="A1475" s="29">
        <f t="shared" si="177"/>
        <v>1474</v>
      </c>
      <c r="B1475" s="29" t="str">
        <f t="shared" si="178"/>
        <v>IS39-1-10-[1][1]-OFF-10.6-BW1.7</v>
      </c>
      <c r="C1475" s="29" t="str">
        <f>R1475&amp;"_BW"&amp;TEXT(O1475-N1475,"000.00")&amp;"_U"&amp;VLOOKUP(R1475&amp;"-"&amp;S1475,通道清单!C:L,5,FALSE)&amp;LEFT("_____",5-LEN(VLOOKUP(R1475&amp;"-"&amp;S1475,通道清单!C:L,4,FALSE)))&amp;VLOOKUP(R1475&amp;"-"&amp;S1475,通道清单!C:L,4,FALSE)&amp;"_S"&amp;TEXT(N1475,"00000.00")&amp;"_E"&amp;TEXT(O1475,"00000.00")&amp;"_D"&amp;VLOOKUP(R1475&amp;"-"&amp;T1475,通道清单!C:L,5,FALSE)&amp;LEFT("_____",5-LEN(VLOOKUP(R1475&amp;"-"&amp;T1475,通道清单!C:L,4,FALSE)))&amp;VLOOKUP(R1475&amp;"-"&amp;T1475,通道清单!C:L,4,FALSE)&amp;"_S"&amp;TEXT(P1475,"00000.00")&amp;"_E"&amp;TEXT(Q1475,"00000.00")</f>
        <v>IS39_BW001.70_UV__O10_S06061.40_E06063.10_DV__O10_S03836.40_E03838.10</v>
      </c>
      <c r="D1475" s="29"/>
      <c r="E1475" s="29"/>
      <c r="F1475" s="3"/>
      <c r="G1475" s="3" t="s">
        <v>9303</v>
      </c>
      <c r="H1475" s="29">
        <f>VLOOKUP(G1475,开关状态表!B:I,7,FALSE)</f>
        <v>1</v>
      </c>
      <c r="I1475" s="3">
        <v>-10.6</v>
      </c>
      <c r="J1475" s="167">
        <v>1.7</v>
      </c>
      <c r="K1475" s="3" t="s">
        <v>8732</v>
      </c>
      <c r="L1475" s="3"/>
      <c r="M1475" s="168" t="s">
        <v>8733</v>
      </c>
      <c r="N1475" s="156">
        <f t="shared" si="179"/>
        <v>6061.4</v>
      </c>
      <c r="O1475" s="156">
        <f t="shared" si="180"/>
        <v>6063.1</v>
      </c>
      <c r="P1475" s="156">
        <f t="shared" si="181"/>
        <v>3836.4</v>
      </c>
      <c r="Q1475" s="156">
        <f t="shared" si="182"/>
        <v>3838.1</v>
      </c>
      <c r="R1475" s="29" t="str">
        <f>VLOOKUP(VLOOKUP(G1475,开关状态表!B:H,2,FALSE),矩阵信息表!B:H,2,FALSE)</f>
        <v>IS39</v>
      </c>
      <c r="S1475" s="29" t="str">
        <f>VLOOKUP(G1475,开关状态表!B:H,5,FALSE)</f>
        <v>REHCL31/WHCR7-1</v>
      </c>
      <c r="T1475" s="29" t="str">
        <f>VLOOKUP(G1475,开关状态表!B:H,6,FALSE)</f>
        <v>TEHCL31/WHCR7-1</v>
      </c>
      <c r="U1475" s="29">
        <f>VLOOKUP(R1475&amp;"-"&amp;S1475,通道清单!C:L,8,FALSE)</f>
        <v>8</v>
      </c>
      <c r="V1475" s="29">
        <f>VLOOKUP(R1475&amp;"-"&amp;S1475,通道清单!C:L,9,FALSE)</f>
        <v>6072</v>
      </c>
      <c r="W1475" s="29">
        <f>VLOOKUP(R1475&amp;"-"&amp;S1475,通道清单!C:L,10,FALSE)</f>
        <v>6080</v>
      </c>
      <c r="X1475" s="29">
        <f>VLOOKUP(R1475&amp;"-"&amp;T1475,通道清单!C:L,9,FALSE)</f>
        <v>3847</v>
      </c>
      <c r="Y1475" s="29">
        <f>VLOOKUP(R1475&amp;"-"&amp;T1475,通道清单!C:L,10,FALSE)</f>
        <v>3855</v>
      </c>
    </row>
    <row r="1476" ht="15" hidden="1" spans="1:25">
      <c r="A1476" s="29">
        <f t="shared" si="177"/>
        <v>1475</v>
      </c>
      <c r="B1476" s="29" t="str">
        <f t="shared" si="178"/>
        <v>IS39-1-10-[1][1]-OFF-5.9-BW2.1</v>
      </c>
      <c r="C1476" s="29" t="str">
        <f>R1476&amp;"_BW"&amp;TEXT(O1476-N1476,"000.00")&amp;"_U"&amp;VLOOKUP(R1476&amp;"-"&amp;S1476,通道清单!C:L,5,FALSE)&amp;LEFT("_____",5-LEN(VLOOKUP(R1476&amp;"-"&amp;S1476,通道清单!C:L,4,FALSE)))&amp;VLOOKUP(R1476&amp;"-"&amp;S1476,通道清单!C:L,4,FALSE)&amp;"_S"&amp;TEXT(N1476,"00000.00")&amp;"_E"&amp;TEXT(O1476,"00000.00")&amp;"_D"&amp;VLOOKUP(R1476&amp;"-"&amp;T1476,通道清单!C:L,5,FALSE)&amp;LEFT("_____",5-LEN(VLOOKUP(R1476&amp;"-"&amp;T1476,通道清单!C:L,4,FALSE)))&amp;VLOOKUP(R1476&amp;"-"&amp;T1476,通道清单!C:L,4,FALSE)&amp;"_S"&amp;TEXT(P1476,"00000.00")&amp;"_E"&amp;TEXT(Q1476,"00000.00")</f>
        <v>IS39_BW002.10_UV__O10_S06066.10_E06068.20_DV__O10_S03841.10_E03843.20</v>
      </c>
      <c r="D1476" s="29"/>
      <c r="E1476" s="29"/>
      <c r="F1476" s="3"/>
      <c r="G1476" s="3" t="s">
        <v>9303</v>
      </c>
      <c r="H1476" s="29">
        <f>VLOOKUP(G1476,开关状态表!B:I,7,FALSE)</f>
        <v>1</v>
      </c>
      <c r="I1476" s="3">
        <v>-5.9</v>
      </c>
      <c r="J1476" s="167">
        <v>2.1</v>
      </c>
      <c r="K1476" s="3" t="s">
        <v>8732</v>
      </c>
      <c r="L1476" s="3"/>
      <c r="M1476" s="168" t="s">
        <v>8733</v>
      </c>
      <c r="N1476" s="156">
        <f t="shared" si="179"/>
        <v>6066.1</v>
      </c>
      <c r="O1476" s="156">
        <f t="shared" si="180"/>
        <v>6068.2</v>
      </c>
      <c r="P1476" s="156">
        <f t="shared" si="181"/>
        <v>3841.1</v>
      </c>
      <c r="Q1476" s="156">
        <f t="shared" si="182"/>
        <v>3843.2</v>
      </c>
      <c r="R1476" s="29" t="str">
        <f>VLOOKUP(VLOOKUP(G1476,开关状态表!B:H,2,FALSE),矩阵信息表!B:H,2,FALSE)</f>
        <v>IS39</v>
      </c>
      <c r="S1476" s="29" t="str">
        <f>VLOOKUP(G1476,开关状态表!B:H,5,FALSE)</f>
        <v>REHCL31/WHCR7-1</v>
      </c>
      <c r="T1476" s="29" t="str">
        <f>VLOOKUP(G1476,开关状态表!B:H,6,FALSE)</f>
        <v>TEHCL31/WHCR7-1</v>
      </c>
      <c r="U1476" s="29">
        <f>VLOOKUP(R1476&amp;"-"&amp;S1476,通道清单!C:L,8,FALSE)</f>
        <v>8</v>
      </c>
      <c r="V1476" s="29">
        <f>VLOOKUP(R1476&amp;"-"&amp;S1476,通道清单!C:L,9,FALSE)</f>
        <v>6072</v>
      </c>
      <c r="W1476" s="29">
        <f>VLOOKUP(R1476&amp;"-"&amp;S1476,通道清单!C:L,10,FALSE)</f>
        <v>6080</v>
      </c>
      <c r="X1476" s="29">
        <f>VLOOKUP(R1476&amp;"-"&amp;T1476,通道清单!C:L,9,FALSE)</f>
        <v>3847</v>
      </c>
      <c r="Y1476" s="29">
        <f>VLOOKUP(R1476&amp;"-"&amp;T1476,通道清单!C:L,10,FALSE)</f>
        <v>3855</v>
      </c>
    </row>
    <row r="1477" ht="15" hidden="1" spans="1:25">
      <c r="A1477" s="29">
        <f t="shared" si="177"/>
        <v>1476</v>
      </c>
      <c r="B1477" s="29" t="str">
        <f t="shared" si="178"/>
        <v>IS39-1-10-[1][1]-OFF-10-BW0.7</v>
      </c>
      <c r="C1477" s="29" t="str">
        <f>R1477&amp;"_BW"&amp;TEXT(O1477-N1477,"000.00")&amp;"_U"&amp;VLOOKUP(R1477&amp;"-"&amp;S1477,通道清单!C:L,5,FALSE)&amp;LEFT("_____",5-LEN(VLOOKUP(R1477&amp;"-"&amp;S1477,通道清单!C:L,4,FALSE)))&amp;VLOOKUP(R1477&amp;"-"&amp;S1477,通道清单!C:L,4,FALSE)&amp;"_S"&amp;TEXT(N1477,"00000.00")&amp;"_E"&amp;TEXT(O1477,"00000.00")&amp;"_D"&amp;VLOOKUP(R1477&amp;"-"&amp;T1477,通道清单!C:L,5,FALSE)&amp;LEFT("_____",5-LEN(VLOOKUP(R1477&amp;"-"&amp;T1477,通道清单!C:L,4,FALSE)))&amp;VLOOKUP(R1477&amp;"-"&amp;T1477,通道清单!C:L,4,FALSE)&amp;"_S"&amp;TEXT(P1477,"00000.00")&amp;"_E"&amp;TEXT(Q1477,"00000.00")</f>
        <v>IS39_BW000.70_UV__O10_S06062.00_E06062.70_DV__O10_S03837.00_E03837.70</v>
      </c>
      <c r="D1477" s="29"/>
      <c r="E1477" s="29"/>
      <c r="F1477" s="3"/>
      <c r="G1477" s="3" t="s">
        <v>9303</v>
      </c>
      <c r="H1477" s="29">
        <f>VLOOKUP(G1477,开关状态表!B:I,7,FALSE)</f>
        <v>1</v>
      </c>
      <c r="I1477" s="3">
        <v>-10</v>
      </c>
      <c r="J1477" s="167">
        <v>0.7</v>
      </c>
      <c r="K1477" s="3" t="s">
        <v>8732</v>
      </c>
      <c r="L1477" s="3"/>
      <c r="M1477" s="168" t="s">
        <v>8733</v>
      </c>
      <c r="N1477" s="156">
        <f t="shared" si="179"/>
        <v>6062</v>
      </c>
      <c r="O1477" s="156">
        <f t="shared" si="180"/>
        <v>6062.7</v>
      </c>
      <c r="P1477" s="156">
        <f t="shared" si="181"/>
        <v>3837</v>
      </c>
      <c r="Q1477" s="156">
        <f t="shared" si="182"/>
        <v>3837.7</v>
      </c>
      <c r="R1477" s="29" t="str">
        <f>VLOOKUP(VLOOKUP(G1477,开关状态表!B:H,2,FALSE),矩阵信息表!B:H,2,FALSE)</f>
        <v>IS39</v>
      </c>
      <c r="S1477" s="29" t="str">
        <f>VLOOKUP(G1477,开关状态表!B:H,5,FALSE)</f>
        <v>REHCL31/WHCR7-1</v>
      </c>
      <c r="T1477" s="29" t="str">
        <f>VLOOKUP(G1477,开关状态表!B:H,6,FALSE)</f>
        <v>TEHCL31/WHCR7-1</v>
      </c>
      <c r="U1477" s="29">
        <f>VLOOKUP(R1477&amp;"-"&amp;S1477,通道清单!C:L,8,FALSE)</f>
        <v>8</v>
      </c>
      <c r="V1477" s="29">
        <f>VLOOKUP(R1477&amp;"-"&amp;S1477,通道清单!C:L,9,FALSE)</f>
        <v>6072</v>
      </c>
      <c r="W1477" s="29">
        <f>VLOOKUP(R1477&amp;"-"&amp;S1477,通道清单!C:L,10,FALSE)</f>
        <v>6080</v>
      </c>
      <c r="X1477" s="29">
        <f>VLOOKUP(R1477&amp;"-"&amp;T1477,通道清单!C:L,9,FALSE)</f>
        <v>3847</v>
      </c>
      <c r="Y1477" s="29">
        <f>VLOOKUP(R1477&amp;"-"&amp;T1477,通道清单!C:L,10,FALSE)</f>
        <v>3855</v>
      </c>
    </row>
    <row r="1478" ht="15" hidden="1" spans="1:25">
      <c r="A1478" s="29">
        <f t="shared" si="177"/>
        <v>1477</v>
      </c>
      <c r="B1478" s="29" t="str">
        <f t="shared" si="178"/>
        <v>IS39-1-10-[1][1]-OFF13.5-BW2.7</v>
      </c>
      <c r="C1478" s="29" t="str">
        <f>R1478&amp;"_BW"&amp;TEXT(O1478-N1478,"000.00")&amp;"_U"&amp;VLOOKUP(R1478&amp;"-"&amp;S1478,通道清单!C:L,5,FALSE)&amp;LEFT("_____",5-LEN(VLOOKUP(R1478&amp;"-"&amp;S1478,通道清单!C:L,4,FALSE)))&amp;VLOOKUP(R1478&amp;"-"&amp;S1478,通道清单!C:L,4,FALSE)&amp;"_S"&amp;TEXT(N1478,"00000.00")&amp;"_E"&amp;TEXT(O1478,"00000.00")&amp;"_D"&amp;VLOOKUP(R1478&amp;"-"&amp;T1478,通道清单!C:L,5,FALSE)&amp;LEFT("_____",5-LEN(VLOOKUP(R1478&amp;"-"&amp;T1478,通道清单!C:L,4,FALSE)))&amp;VLOOKUP(R1478&amp;"-"&amp;T1478,通道清单!C:L,4,FALSE)&amp;"_S"&amp;TEXT(P1478,"00000.00")&amp;"_E"&amp;TEXT(Q1478,"00000.00")</f>
        <v>IS39_BW002.70_UV__O10_S06085.50_E06088.20_DV__O10_S03860.50_E03863.20</v>
      </c>
      <c r="D1478" s="29"/>
      <c r="E1478" s="29"/>
      <c r="F1478" s="3"/>
      <c r="G1478" s="3" t="s">
        <v>9303</v>
      </c>
      <c r="H1478" s="29">
        <f>VLOOKUP(G1478,开关状态表!B:I,7,FALSE)</f>
        <v>1</v>
      </c>
      <c r="I1478" s="3">
        <v>13.5</v>
      </c>
      <c r="J1478" s="167">
        <v>2.7</v>
      </c>
      <c r="K1478" s="3" t="s">
        <v>8732</v>
      </c>
      <c r="L1478" s="3"/>
      <c r="M1478" s="168" t="s">
        <v>8733</v>
      </c>
      <c r="N1478" s="156">
        <f t="shared" si="179"/>
        <v>6085.5</v>
      </c>
      <c r="O1478" s="156">
        <f t="shared" si="180"/>
        <v>6088.2</v>
      </c>
      <c r="P1478" s="156">
        <f t="shared" si="181"/>
        <v>3860.5</v>
      </c>
      <c r="Q1478" s="156">
        <f t="shared" si="182"/>
        <v>3863.2</v>
      </c>
      <c r="R1478" s="29" t="str">
        <f>VLOOKUP(VLOOKUP(G1478,开关状态表!B:H,2,FALSE),矩阵信息表!B:H,2,FALSE)</f>
        <v>IS39</v>
      </c>
      <c r="S1478" s="29" t="str">
        <f>VLOOKUP(G1478,开关状态表!B:H,5,FALSE)</f>
        <v>REHCL31/WHCR7-1</v>
      </c>
      <c r="T1478" s="29" t="str">
        <f>VLOOKUP(G1478,开关状态表!B:H,6,FALSE)</f>
        <v>TEHCL31/WHCR7-1</v>
      </c>
      <c r="U1478" s="29">
        <f>VLOOKUP(R1478&amp;"-"&amp;S1478,通道清单!C:L,8,FALSE)</f>
        <v>8</v>
      </c>
      <c r="V1478" s="29">
        <f>VLOOKUP(R1478&amp;"-"&amp;S1478,通道清单!C:L,9,FALSE)</f>
        <v>6072</v>
      </c>
      <c r="W1478" s="29">
        <f>VLOOKUP(R1478&amp;"-"&amp;S1478,通道清单!C:L,10,FALSE)</f>
        <v>6080</v>
      </c>
      <c r="X1478" s="29">
        <f>VLOOKUP(R1478&amp;"-"&amp;T1478,通道清单!C:L,9,FALSE)</f>
        <v>3847</v>
      </c>
      <c r="Y1478" s="29">
        <f>VLOOKUP(R1478&amp;"-"&amp;T1478,通道清单!C:L,10,FALSE)</f>
        <v>3855</v>
      </c>
    </row>
    <row r="1479" ht="15" hidden="1" spans="1:25">
      <c r="A1479" s="29">
        <f t="shared" si="177"/>
        <v>1478</v>
      </c>
      <c r="B1479" s="29" t="str">
        <f t="shared" si="178"/>
        <v>IS39-1-11-[1][1]-OFF0-BW0.7</v>
      </c>
      <c r="C1479" s="29" t="str">
        <f>R1479&amp;"_BW"&amp;TEXT(O1479-N1479,"000.00")&amp;"_U"&amp;VLOOKUP(R1479&amp;"-"&amp;S1479,通道清单!C:L,5,FALSE)&amp;LEFT("_____",5-LEN(VLOOKUP(R1479&amp;"-"&amp;S1479,通道清单!C:L,4,FALSE)))&amp;VLOOKUP(R1479&amp;"-"&amp;S1479,通道清单!C:L,4,FALSE)&amp;"_S"&amp;TEXT(N1479,"00000.00")&amp;"_E"&amp;TEXT(O1479,"00000.00")&amp;"_D"&amp;VLOOKUP(R1479&amp;"-"&amp;T1479,通道清单!C:L,5,FALSE)&amp;LEFT("_____",5-LEN(VLOOKUP(R1479&amp;"-"&amp;T1479,通道清单!C:L,4,FALSE)))&amp;VLOOKUP(R1479&amp;"-"&amp;T1479,通道清单!C:L,4,FALSE)&amp;"_S"&amp;TEXT(P1479,"00000.00")&amp;"_E"&amp;TEXT(Q1479,"00000.00")</f>
        <v>IS39_BW000.70_UV__OUT_S06059.10_E06059.80_DV__OUT_S03834.10_E03834.80</v>
      </c>
      <c r="D1479" s="29"/>
      <c r="E1479" s="29"/>
      <c r="F1479" s="3"/>
      <c r="G1479" s="3" t="s">
        <v>9304</v>
      </c>
      <c r="H1479" s="29">
        <f>VLOOKUP(G1479,开关状态表!B:I,7,FALSE)</f>
        <v>1</v>
      </c>
      <c r="I1479" s="3">
        <v>0</v>
      </c>
      <c r="J1479" s="167">
        <v>0.7</v>
      </c>
      <c r="K1479" s="3" t="s">
        <v>8732</v>
      </c>
      <c r="L1479" s="3"/>
      <c r="M1479" s="168" t="s">
        <v>8733</v>
      </c>
      <c r="N1479" s="156">
        <f t="shared" si="179"/>
        <v>6059.1</v>
      </c>
      <c r="O1479" s="156">
        <f t="shared" si="180"/>
        <v>6059.8</v>
      </c>
      <c r="P1479" s="156">
        <f t="shared" si="181"/>
        <v>3834.1</v>
      </c>
      <c r="Q1479" s="156">
        <f t="shared" si="182"/>
        <v>3834.8</v>
      </c>
      <c r="R1479" s="29" t="str">
        <f>VLOOKUP(VLOOKUP(G1479,开关状态表!B:H,2,FALSE),矩阵信息表!B:H,2,FALSE)</f>
        <v>IS39</v>
      </c>
      <c r="S1479" s="29" t="str">
        <f>VLOOKUP(G1479,开关状态表!B:H,5,FALSE)</f>
        <v>RWHCL7EHCR3</v>
      </c>
      <c r="T1479" s="29" t="str">
        <f>VLOOKUP(G1479,开关状态表!B:H,6,FALSE)</f>
        <v>TWHCL7EHCR3</v>
      </c>
      <c r="U1479" s="29">
        <f>VLOOKUP(R1479&amp;"-"&amp;S1479,通道清单!C:L,8,FALSE)</f>
        <v>2.1</v>
      </c>
      <c r="V1479" s="29">
        <f>VLOOKUP(R1479&amp;"-"&amp;S1479,通道清单!C:L,9,FALSE)</f>
        <v>6059.1</v>
      </c>
      <c r="W1479" s="29">
        <f>VLOOKUP(R1479&amp;"-"&amp;S1479,通道清单!C:L,10,FALSE)</f>
        <v>6061.2</v>
      </c>
      <c r="X1479" s="29">
        <f>VLOOKUP(R1479&amp;"-"&amp;T1479,通道清单!C:L,9,FALSE)</f>
        <v>3834.1</v>
      </c>
      <c r="Y1479" s="29">
        <f>VLOOKUP(R1479&amp;"-"&amp;T1479,通道清单!C:L,10,FALSE)</f>
        <v>3836.2</v>
      </c>
    </row>
    <row r="1480" ht="15" hidden="1" spans="1:25">
      <c r="A1480" s="29">
        <f t="shared" si="177"/>
        <v>1479</v>
      </c>
      <c r="B1480" s="29" t="str">
        <f t="shared" si="178"/>
        <v>IS39-1-12-[1][1]-OFF25.6-BW2.4</v>
      </c>
      <c r="C1480" s="29" t="str">
        <f>R1480&amp;"_BW"&amp;TEXT(O1480-N1480,"000.00")&amp;"_U"&amp;VLOOKUP(R1480&amp;"-"&amp;S1480,通道清单!C:L,5,FALSE)&amp;LEFT("_____",5-LEN(VLOOKUP(R1480&amp;"-"&amp;S1480,通道清单!C:L,4,FALSE)))&amp;VLOOKUP(R1480&amp;"-"&amp;S1480,通道清单!C:L,4,FALSE)&amp;"_S"&amp;TEXT(N1480,"00000.00")&amp;"_E"&amp;TEXT(O1480,"00000.00")&amp;"_D"&amp;VLOOKUP(R1480&amp;"-"&amp;T1480,通道清单!C:L,5,FALSE)&amp;LEFT("_____",5-LEN(VLOOKUP(R1480&amp;"-"&amp;T1480,通道清单!C:L,4,FALSE)))&amp;VLOOKUP(R1480&amp;"-"&amp;T1480,通道清单!C:L,4,FALSE)&amp;"_S"&amp;TEXT(P1480,"00000.00")&amp;"_E"&amp;TEXT(Q1480,"00000.00")</f>
        <v>IS39_BW002.40_UV__OUT_S06084.70_E06087.10_DV__OUT_S03859.70_E03862.10</v>
      </c>
      <c r="D1480" s="29"/>
      <c r="E1480" s="29"/>
      <c r="F1480" s="3"/>
      <c r="G1480" s="3" t="s">
        <v>9305</v>
      </c>
      <c r="H1480" s="29">
        <f>VLOOKUP(G1480,开关状态表!B:I,7,FALSE)</f>
        <v>1</v>
      </c>
      <c r="I1480" s="3">
        <v>25.6</v>
      </c>
      <c r="J1480" s="167">
        <v>2.4</v>
      </c>
      <c r="K1480" s="3" t="s">
        <v>8732</v>
      </c>
      <c r="L1480" s="3"/>
      <c r="M1480" s="168" t="s">
        <v>8733</v>
      </c>
      <c r="N1480" s="156">
        <f t="shared" si="179"/>
        <v>6084.7</v>
      </c>
      <c r="O1480" s="156">
        <f t="shared" si="180"/>
        <v>6087.1</v>
      </c>
      <c r="P1480" s="156">
        <f t="shared" si="181"/>
        <v>3859.7</v>
      </c>
      <c r="Q1480" s="156">
        <f t="shared" si="182"/>
        <v>3862.1</v>
      </c>
      <c r="R1480" s="29" t="str">
        <f>VLOOKUP(VLOOKUP(G1480,开关状态表!B:H,2,FALSE),矩阵信息表!B:H,2,FALSE)</f>
        <v>IS39</v>
      </c>
      <c r="S1480" s="29" t="str">
        <f>VLOOKUP(G1480,开关状态表!B:H,5,FALSE)</f>
        <v>RWHCL7EHCR3</v>
      </c>
      <c r="T1480" s="29" t="str">
        <f>VLOOKUP(G1480,开关状态表!B:H,6,FALSE)</f>
        <v>TWHCL7EHCR3</v>
      </c>
      <c r="U1480" s="29">
        <f>VLOOKUP(R1480&amp;"-"&amp;S1480,通道清单!C:L,8,FALSE)</f>
        <v>2.1</v>
      </c>
      <c r="V1480" s="29">
        <f>VLOOKUP(R1480&amp;"-"&amp;S1480,通道清单!C:L,9,FALSE)</f>
        <v>6059.1</v>
      </c>
      <c r="W1480" s="29">
        <f>VLOOKUP(R1480&amp;"-"&amp;S1480,通道清单!C:L,10,FALSE)</f>
        <v>6061.2</v>
      </c>
      <c r="X1480" s="29">
        <f>VLOOKUP(R1480&amp;"-"&amp;T1480,通道清单!C:L,9,FALSE)</f>
        <v>3834.1</v>
      </c>
      <c r="Y1480" s="29">
        <f>VLOOKUP(R1480&amp;"-"&amp;T1480,通道清单!C:L,10,FALSE)</f>
        <v>3836.2</v>
      </c>
    </row>
    <row r="1481" ht="15" hidden="1" spans="1:25">
      <c r="A1481" s="29">
        <f t="shared" si="177"/>
        <v>1480</v>
      </c>
      <c r="B1481" s="29" t="str">
        <f t="shared" si="178"/>
        <v>APT7-1-13-[1][1]-OFF0-BW6</v>
      </c>
      <c r="C1481" s="29" t="str">
        <f>R1481&amp;"_BW"&amp;TEXT(O1481-N1481,"000.00")&amp;"_U"&amp;VLOOKUP(R1481&amp;"-"&amp;S1481,通道清单!C:L,5,FALSE)&amp;LEFT("_____",5-LEN(VLOOKUP(R1481&amp;"-"&amp;S1481,通道清单!C:L,4,FALSE)))&amp;VLOOKUP(R1481&amp;"-"&amp;S1481,通道清单!C:L,4,FALSE)&amp;"_S"&amp;TEXT(N1481,"00000.00")&amp;"_E"&amp;TEXT(O1481,"00000.00")&amp;"_D"&amp;VLOOKUP(R1481&amp;"-"&amp;T1481,通道清单!C:L,5,FALSE)&amp;LEFT("_____",5-LEN(VLOOKUP(R1481&amp;"-"&amp;T1481,通道清单!C:L,4,FALSE)))&amp;VLOOKUP(R1481&amp;"-"&amp;T1481,通道清单!C:L,4,FALSE)&amp;"_S"&amp;TEXT(P1481,"00000.00")&amp;"_E"&amp;TEXT(Q1481,"00000.00")</f>
        <v>APT7_BW006.00_UH__APT_S06329.60_E06335.60_DH__APT_S04104.60_E04110.60</v>
      </c>
      <c r="D1481" s="29"/>
      <c r="E1481" s="29"/>
      <c r="F1481" s="3"/>
      <c r="G1481" s="3" t="s">
        <v>9306</v>
      </c>
      <c r="H1481" s="29">
        <f>VLOOKUP(G1481,开关状态表!B:I,7,FALSE)</f>
        <v>1</v>
      </c>
      <c r="I1481" s="3">
        <v>0</v>
      </c>
      <c r="J1481" s="167">
        <v>6</v>
      </c>
      <c r="K1481" s="3" t="s">
        <v>8732</v>
      </c>
      <c r="L1481" s="3"/>
      <c r="M1481" s="168" t="s">
        <v>8733</v>
      </c>
      <c r="N1481" s="156">
        <f t="shared" si="179"/>
        <v>6329.6</v>
      </c>
      <c r="O1481" s="156">
        <f t="shared" si="180"/>
        <v>6335.6</v>
      </c>
      <c r="P1481" s="156">
        <f t="shared" si="181"/>
        <v>4104.6</v>
      </c>
      <c r="Q1481" s="156">
        <f t="shared" si="182"/>
        <v>4110.6</v>
      </c>
      <c r="R1481" s="29" t="str">
        <f>VLOOKUP(VLOOKUP(G1481,开关状态表!B:H,2,FALSE),矩阵信息表!B:H,2,FALSE)</f>
        <v>APT7</v>
      </c>
      <c r="S1481" s="29" t="str">
        <f>VLOOKUP(G1481,开关状态表!B:H,5,FALSE)</f>
        <v>RC12B</v>
      </c>
      <c r="T1481" s="29" t="str">
        <f>VLOOKUP(G1481,开关状态表!B:H,6,FALSE)</f>
        <v>TC12B</v>
      </c>
      <c r="U1481" s="29">
        <f>VLOOKUP(R1481&amp;"-"&amp;S1481,通道清单!C:L,8,FALSE)</f>
        <v>7.9</v>
      </c>
      <c r="V1481" s="29">
        <f>VLOOKUP(R1481&amp;"-"&amp;S1481,通道清单!C:L,9,FALSE)</f>
        <v>6329.6</v>
      </c>
      <c r="W1481" s="29">
        <f>VLOOKUP(R1481&amp;"-"&amp;S1481,通道清单!C:L,10,FALSE)</f>
        <v>6337.5</v>
      </c>
      <c r="X1481" s="29">
        <f>VLOOKUP(R1481&amp;"-"&amp;T1481,通道清单!C:L,9,FALSE)</f>
        <v>4104.6</v>
      </c>
      <c r="Y1481" s="29">
        <f>VLOOKUP(R1481&amp;"-"&amp;T1481,通道清单!C:L,10,FALSE)</f>
        <v>4112.5</v>
      </c>
    </row>
    <row r="1482" ht="15" hidden="1" spans="1:25">
      <c r="A1482" s="29">
        <f t="shared" si="177"/>
        <v>1481</v>
      </c>
      <c r="B1482" s="29" t="str">
        <f t="shared" si="178"/>
        <v>APT7-1-13-[1][1]-OFF6-BW1.9</v>
      </c>
      <c r="C1482" s="29" t="str">
        <f>R1482&amp;"_BW"&amp;TEXT(O1482-N1482,"000.00")&amp;"_U"&amp;VLOOKUP(R1482&amp;"-"&amp;S1482,通道清单!C:L,5,FALSE)&amp;LEFT("_____",5-LEN(VLOOKUP(R1482&amp;"-"&amp;S1482,通道清单!C:L,4,FALSE)))&amp;VLOOKUP(R1482&amp;"-"&amp;S1482,通道清单!C:L,4,FALSE)&amp;"_S"&amp;TEXT(N1482,"00000.00")&amp;"_E"&amp;TEXT(O1482,"00000.00")&amp;"_D"&amp;VLOOKUP(R1482&amp;"-"&amp;T1482,通道清单!C:L,5,FALSE)&amp;LEFT("_____",5-LEN(VLOOKUP(R1482&amp;"-"&amp;T1482,通道清单!C:L,4,FALSE)))&amp;VLOOKUP(R1482&amp;"-"&amp;T1482,通道清单!C:L,4,FALSE)&amp;"_S"&amp;TEXT(P1482,"00000.00")&amp;"_E"&amp;TEXT(Q1482,"00000.00")</f>
        <v>APT7_BW001.90_UH__APT_S06335.60_E06337.50_DH__APT_S04110.60_E04112.50</v>
      </c>
      <c r="D1482" s="29"/>
      <c r="E1482" s="29"/>
      <c r="F1482" s="3"/>
      <c r="G1482" s="3" t="s">
        <v>9306</v>
      </c>
      <c r="H1482" s="29">
        <v>1</v>
      </c>
      <c r="I1482" s="3">
        <v>6</v>
      </c>
      <c r="J1482" s="167">
        <v>1.9</v>
      </c>
      <c r="K1482" s="3" t="s">
        <v>8732</v>
      </c>
      <c r="L1482" s="3"/>
      <c r="M1482" s="168" t="s">
        <v>8733</v>
      </c>
      <c r="N1482" s="156">
        <f t="shared" si="179"/>
        <v>6335.6</v>
      </c>
      <c r="O1482" s="156">
        <f t="shared" si="180"/>
        <v>6337.5</v>
      </c>
      <c r="P1482" s="156">
        <f t="shared" si="181"/>
        <v>4110.6</v>
      </c>
      <c r="Q1482" s="156">
        <f t="shared" si="182"/>
        <v>4112.5</v>
      </c>
      <c r="R1482" s="29" t="str">
        <f>VLOOKUP(VLOOKUP(G1482,开关状态表!B:H,2,FALSE),矩阵信息表!B:H,2,FALSE)</f>
        <v>APT7</v>
      </c>
      <c r="S1482" s="29" t="str">
        <f>VLOOKUP(G1482,开关状态表!B:H,5,FALSE)</f>
        <v>RC12B</v>
      </c>
      <c r="T1482" s="29" t="str">
        <f>VLOOKUP(G1482,开关状态表!B:H,6,FALSE)</f>
        <v>TC12B</v>
      </c>
      <c r="U1482" s="29">
        <f>VLOOKUP(R1482&amp;"-"&amp;S1482,通道清单!C:L,8,FALSE)</f>
        <v>7.9</v>
      </c>
      <c r="V1482" s="29">
        <f>VLOOKUP(R1482&amp;"-"&amp;S1482,通道清单!C:L,9,FALSE)</f>
        <v>6329.6</v>
      </c>
      <c r="W1482" s="29">
        <f>VLOOKUP(R1482&amp;"-"&amp;S1482,通道清单!C:L,10,FALSE)</f>
        <v>6337.5</v>
      </c>
      <c r="X1482" s="29">
        <f>VLOOKUP(R1482&amp;"-"&amp;T1482,通道清单!C:L,9,FALSE)</f>
        <v>4104.6</v>
      </c>
      <c r="Y1482" s="29">
        <f>VLOOKUP(R1482&amp;"-"&amp;T1482,通道清单!C:L,10,FALSE)</f>
        <v>4112.5</v>
      </c>
    </row>
    <row r="1483" ht="15" hidden="1" spans="1:25">
      <c r="A1483" s="29">
        <f t="shared" si="177"/>
        <v>1482</v>
      </c>
      <c r="B1483" s="29" t="str">
        <f t="shared" si="178"/>
        <v>APT7-1-14-[1][1]-OFF0-BW23.3</v>
      </c>
      <c r="C1483" s="29" t="str">
        <f>R1483&amp;"_BW"&amp;TEXT(O1483-N1483,"000.00")&amp;"_U"&amp;VLOOKUP(R1483&amp;"-"&amp;S1483,通道清单!C:L,5,FALSE)&amp;LEFT("_____",5-LEN(VLOOKUP(R1483&amp;"-"&amp;S1483,通道清单!C:L,4,FALSE)))&amp;VLOOKUP(R1483&amp;"-"&amp;S1483,通道清单!C:L,4,FALSE)&amp;"_S"&amp;TEXT(N1483,"00000.00")&amp;"_E"&amp;TEXT(O1483,"00000.00")&amp;"_D"&amp;VLOOKUP(R1483&amp;"-"&amp;T1483,通道清单!C:L,5,FALSE)&amp;LEFT("_____",5-LEN(VLOOKUP(R1483&amp;"-"&amp;T1483,通道清单!C:L,4,FALSE)))&amp;VLOOKUP(R1483&amp;"-"&amp;T1483,通道清单!C:L,4,FALSE)&amp;"_S"&amp;TEXT(P1483,"00000.00")&amp;"_E"&amp;TEXT(Q1483,"00000.00")</f>
        <v>APT7_BW023.30_UH__APT_S06351.79_E06375.09_DH__APT_S04126.79_E04150.09</v>
      </c>
      <c r="D1483" s="29"/>
      <c r="E1483" s="29"/>
      <c r="F1483" s="3"/>
      <c r="G1483" s="3" t="s">
        <v>9307</v>
      </c>
      <c r="H1483" s="29">
        <f>VLOOKUP(G1483,开关状态表!B:I,7,FALSE)</f>
        <v>1</v>
      </c>
      <c r="I1483" s="3">
        <v>0</v>
      </c>
      <c r="J1483" s="167">
        <v>23.3</v>
      </c>
      <c r="K1483" s="3" t="s">
        <v>8732</v>
      </c>
      <c r="L1483" s="3"/>
      <c r="M1483" s="168" t="s">
        <v>8733</v>
      </c>
      <c r="N1483" s="156">
        <f t="shared" si="179"/>
        <v>6351.79</v>
      </c>
      <c r="O1483" s="156">
        <f t="shared" si="180"/>
        <v>6375.09</v>
      </c>
      <c r="P1483" s="156">
        <f t="shared" si="181"/>
        <v>4126.79</v>
      </c>
      <c r="Q1483" s="156">
        <f t="shared" si="182"/>
        <v>4150.09</v>
      </c>
      <c r="R1483" s="29" t="str">
        <f>VLOOKUP(VLOOKUP(G1483,开关状态表!B:H,2,FALSE),矩阵信息表!B:H,2,FALSE)</f>
        <v>APT7</v>
      </c>
      <c r="S1483" s="29" t="str">
        <f>VLOOKUP(G1483,开关状态表!B:H,5,FALSE)</f>
        <v>RC13B</v>
      </c>
      <c r="T1483" s="29" t="str">
        <f>VLOOKUP(G1483,开关状态表!B:H,6,FALSE)</f>
        <v>TC13B</v>
      </c>
      <c r="U1483" s="29">
        <f>VLOOKUP(R1483&amp;"-"&amp;S1483,通道清单!C:L,8,FALSE)</f>
        <v>23.3</v>
      </c>
      <c r="V1483" s="29">
        <f>VLOOKUP(R1483&amp;"-"&amp;S1483,通道清单!C:L,9,FALSE)</f>
        <v>6351.79</v>
      </c>
      <c r="W1483" s="29">
        <f>VLOOKUP(R1483&amp;"-"&amp;S1483,通道清单!C:L,10,FALSE)</f>
        <v>6375.09</v>
      </c>
      <c r="X1483" s="29">
        <f>VLOOKUP(R1483&amp;"-"&amp;T1483,通道清单!C:L,9,FALSE)</f>
        <v>4126.79</v>
      </c>
      <c r="Y1483" s="29">
        <f>VLOOKUP(R1483&amp;"-"&amp;T1483,通道清单!C:L,10,FALSE)</f>
        <v>4150.09</v>
      </c>
    </row>
    <row r="1484" ht="15" hidden="1" spans="1:25">
      <c r="A1484" s="29">
        <f t="shared" si="177"/>
        <v>1483</v>
      </c>
      <c r="B1484" s="29" t="str">
        <f t="shared" si="178"/>
        <v>APT7-1-15-[1][1]-OFF0-BW4</v>
      </c>
      <c r="C1484" s="29" t="str">
        <f>R1484&amp;"_BW"&amp;TEXT(O1484-N1484,"000.00")&amp;"_U"&amp;VLOOKUP(R1484&amp;"-"&amp;S1484,通道清单!C:L,5,FALSE)&amp;LEFT("_____",5-LEN(VLOOKUP(R1484&amp;"-"&amp;S1484,通道清单!C:L,4,FALSE)))&amp;VLOOKUP(R1484&amp;"-"&amp;S1484,通道清单!C:L,4,FALSE)&amp;"_S"&amp;TEXT(N1484,"00000.00")&amp;"_E"&amp;TEXT(O1484,"00000.00")&amp;"_D"&amp;VLOOKUP(R1484&amp;"-"&amp;T1484,通道清单!C:L,5,FALSE)&amp;LEFT("_____",5-LEN(VLOOKUP(R1484&amp;"-"&amp;T1484,通道清单!C:L,4,FALSE)))&amp;VLOOKUP(R1484&amp;"-"&amp;T1484,通道清单!C:L,4,FALSE)&amp;"_S"&amp;TEXT(P1484,"00000.00")&amp;"_E"&amp;TEXT(Q1484,"00000.00")</f>
        <v>APT7_BW004.00_UH__APT_S00000.00_E00004.00_DH__APT_S11545.64_E11549.64</v>
      </c>
      <c r="D1484" s="29"/>
      <c r="E1484" s="29"/>
      <c r="F1484" s="3"/>
      <c r="G1484" s="3" t="s">
        <v>9308</v>
      </c>
      <c r="H1484" s="29">
        <f>VLOOKUP(G1484,开关状态表!B:I,7,FALSE)</f>
        <v>1</v>
      </c>
      <c r="I1484" s="3">
        <v>0</v>
      </c>
      <c r="J1484" s="167">
        <v>4</v>
      </c>
      <c r="K1484" s="3" t="s">
        <v>8732</v>
      </c>
      <c r="L1484" s="3"/>
      <c r="M1484" s="168" t="s">
        <v>8733</v>
      </c>
      <c r="N1484" s="156">
        <f t="shared" si="179"/>
        <v>0</v>
      </c>
      <c r="O1484" s="156">
        <f t="shared" si="180"/>
        <v>4</v>
      </c>
      <c r="P1484" s="156">
        <f t="shared" si="181"/>
        <v>11545.64</v>
      </c>
      <c r="Q1484" s="156">
        <f t="shared" si="182"/>
        <v>11549.64</v>
      </c>
      <c r="R1484" s="29" t="str">
        <f>VLOOKUP(VLOOKUP(G1484,开关状态表!B:H,2,FALSE),矩阵信息表!B:H,2,FALSE)</f>
        <v>APT7</v>
      </c>
      <c r="S1484" s="29" t="str">
        <f>VLOOKUP(G1484,开关状态表!B:H,5,FALSE)</f>
        <v>RKM07</v>
      </c>
      <c r="T1484" s="29" t="str">
        <f>VLOOKUP(G1484,开关状态表!B:H,6,FALSE)</f>
        <v>TKM07</v>
      </c>
      <c r="U1484" s="29">
        <f>VLOOKUP(R1484&amp;"-"&amp;S1484,通道清单!C:L,8,FALSE)</f>
        <v>4</v>
      </c>
      <c r="V1484" s="29">
        <f>VLOOKUP(R1484&amp;"-"&amp;S1484,通道清单!C:L,9,FALSE)</f>
        <v>0</v>
      </c>
      <c r="W1484" s="29">
        <f>VLOOKUP(R1484&amp;"-"&amp;S1484,通道清单!C:L,10,FALSE)</f>
        <v>0</v>
      </c>
      <c r="X1484" s="29">
        <f>VLOOKUP(R1484&amp;"-"&amp;T1484,通道清单!C:L,9,FALSE)</f>
        <v>11545.64</v>
      </c>
      <c r="Y1484" s="29">
        <f>VLOOKUP(R1484&amp;"-"&amp;T1484,通道清单!C:L,10,FALSE)</f>
        <v>11549.64</v>
      </c>
    </row>
    <row r="1485" ht="15" hidden="1" spans="1:25">
      <c r="A1485" s="29">
        <f t="shared" si="177"/>
        <v>1484</v>
      </c>
      <c r="B1485" s="29" t="str">
        <f t="shared" si="178"/>
        <v>IS35E-1-16-[1][1]-OFF0-BW1.5</v>
      </c>
      <c r="C1485" s="29" t="str">
        <f>R1485&amp;"_BW"&amp;TEXT(O1485-N1485,"000.00")&amp;"_U"&amp;VLOOKUP(R1485&amp;"-"&amp;S1485,通道清单!C:L,5,FALSE)&amp;LEFT("_____",5-LEN(VLOOKUP(R1485&amp;"-"&amp;S1485,通道清单!C:L,4,FALSE)))&amp;VLOOKUP(R1485&amp;"-"&amp;S1485,通道清单!C:L,4,FALSE)&amp;"_S"&amp;TEXT(N1485,"00000.00")&amp;"_E"&amp;TEXT(O1485,"00000.00")&amp;"_D"&amp;VLOOKUP(R1485&amp;"-"&amp;T1485,通道清单!C:L,5,FALSE)&amp;LEFT("_____",5-LEN(VLOOKUP(R1485&amp;"-"&amp;T1485,通道清单!C:L,4,FALSE)))&amp;VLOOKUP(R1485&amp;"-"&amp;T1485,通道清单!C:L,4,FALSE)&amp;"_S"&amp;TEXT(P1485,"00000.00")&amp;"_E"&amp;TEXT(Q1485,"00000.00")</f>
        <v>IS35E_BW001.50_UV__OUT_S06321.50_E06323.00_DV__OUT_S04161.08_E04162.58</v>
      </c>
      <c r="D1485" s="29"/>
      <c r="E1485" s="29"/>
      <c r="F1485" s="3"/>
      <c r="G1485" s="3" t="s">
        <v>9309</v>
      </c>
      <c r="H1485" s="29">
        <f>VLOOKUP(G1485,开关状态表!B:I,7,FALSE)</f>
        <v>1</v>
      </c>
      <c r="I1485" s="3">
        <v>0</v>
      </c>
      <c r="J1485" s="167">
        <v>1.5</v>
      </c>
      <c r="K1485" s="3" t="s">
        <v>8732</v>
      </c>
      <c r="L1485" s="3"/>
      <c r="M1485" s="168" t="s">
        <v>8733</v>
      </c>
      <c r="N1485" s="156">
        <f t="shared" si="179"/>
        <v>6321.5</v>
      </c>
      <c r="O1485" s="156">
        <f t="shared" si="180"/>
        <v>6323</v>
      </c>
      <c r="P1485" s="156">
        <f t="shared" si="181"/>
        <v>4161.083</v>
      </c>
      <c r="Q1485" s="156">
        <f t="shared" si="182"/>
        <v>4162.583</v>
      </c>
      <c r="R1485" s="29" t="str">
        <f>VLOOKUP(VLOOKUP(G1485,开关状态表!B:H,2,FALSE),矩阵信息表!B:H,2,FALSE)</f>
        <v>IS35E</v>
      </c>
      <c r="S1485" s="29" t="str">
        <f>VLOOKUP(G1485,开关状态表!B:H,5,FALSE)</f>
        <v>RC07L1GCR2</v>
      </c>
      <c r="T1485" s="29" t="str">
        <f>VLOOKUP(G1485,开关状态表!B:H,6,FALSE)</f>
        <v>TC07L1GCR2</v>
      </c>
      <c r="U1485" s="29">
        <f>VLOOKUP(R1485&amp;"-"&amp;S1485,通道清单!C:L,8,FALSE)</f>
        <v>1.5</v>
      </c>
      <c r="V1485" s="29">
        <f>VLOOKUP(R1485&amp;"-"&amp;S1485,通道清单!C:L,9,FALSE)</f>
        <v>6321.5</v>
      </c>
      <c r="W1485" s="29">
        <f>VLOOKUP(R1485&amp;"-"&amp;S1485,通道清单!C:L,10,FALSE)</f>
        <v>6323</v>
      </c>
      <c r="X1485" s="29">
        <f>VLOOKUP(R1485&amp;"-"&amp;T1485,通道清单!C:L,9,FALSE)</f>
        <v>4161.083</v>
      </c>
      <c r="Y1485" s="29">
        <f>VLOOKUP(R1485&amp;"-"&amp;T1485,通道清单!C:L,10,FALSE)</f>
        <v>4162.583</v>
      </c>
    </row>
    <row r="1486" ht="15" hidden="1" spans="1:25">
      <c r="A1486" s="29">
        <f t="shared" si="177"/>
        <v>1485</v>
      </c>
      <c r="B1486" s="29" t="str">
        <f t="shared" si="178"/>
        <v>IS35E-1-16-[1][1]-OFF1.5-BW1.2</v>
      </c>
      <c r="C1486" s="29" t="str">
        <f>R1486&amp;"_BW"&amp;TEXT(O1486-N1486,"000.00")&amp;"_U"&amp;VLOOKUP(R1486&amp;"-"&amp;S1486,通道清单!C:L,5,FALSE)&amp;LEFT("_____",5-LEN(VLOOKUP(R1486&amp;"-"&amp;S1486,通道清单!C:L,4,FALSE)))&amp;VLOOKUP(R1486&amp;"-"&amp;S1486,通道清单!C:L,4,FALSE)&amp;"_S"&amp;TEXT(N1486,"00000.00")&amp;"_E"&amp;TEXT(O1486,"00000.00")&amp;"_D"&amp;VLOOKUP(R1486&amp;"-"&amp;T1486,通道清单!C:L,5,FALSE)&amp;LEFT("_____",5-LEN(VLOOKUP(R1486&amp;"-"&amp;T1486,通道清单!C:L,4,FALSE)))&amp;VLOOKUP(R1486&amp;"-"&amp;T1486,通道清单!C:L,4,FALSE)&amp;"_S"&amp;TEXT(P1486,"00000.00")&amp;"_E"&amp;TEXT(Q1486,"00000.00")</f>
        <v>IS35E_BW001.20_UV__OUT_S06323.00_E06324.20_DV__OUT_S04162.58_E04163.78</v>
      </c>
      <c r="D1486" s="29"/>
      <c r="E1486" s="29"/>
      <c r="F1486" s="3"/>
      <c r="G1486" s="3" t="s">
        <v>9309</v>
      </c>
      <c r="H1486" s="29">
        <f>VLOOKUP(G1486,开关状态表!B:I,7,FALSE)</f>
        <v>1</v>
      </c>
      <c r="I1486" s="3">
        <v>1.5</v>
      </c>
      <c r="J1486" s="167">
        <v>1.2</v>
      </c>
      <c r="K1486" s="3" t="s">
        <v>8732</v>
      </c>
      <c r="L1486" s="3"/>
      <c r="M1486" s="168" t="s">
        <v>8733</v>
      </c>
      <c r="N1486" s="156">
        <f t="shared" si="179"/>
        <v>6323</v>
      </c>
      <c r="O1486" s="156">
        <f t="shared" si="180"/>
        <v>6324.2</v>
      </c>
      <c r="P1486" s="156">
        <f t="shared" si="181"/>
        <v>4162.583</v>
      </c>
      <c r="Q1486" s="156">
        <f t="shared" si="182"/>
        <v>4163.783</v>
      </c>
      <c r="R1486" s="29" t="str">
        <f>VLOOKUP(VLOOKUP(G1486,开关状态表!B:H,2,FALSE),矩阵信息表!B:H,2,FALSE)</f>
        <v>IS35E</v>
      </c>
      <c r="S1486" s="29" t="str">
        <f>VLOOKUP(G1486,开关状态表!B:H,5,FALSE)</f>
        <v>RC07L1GCR2</v>
      </c>
      <c r="T1486" s="29" t="str">
        <f>VLOOKUP(G1486,开关状态表!B:H,6,FALSE)</f>
        <v>TC07L1GCR2</v>
      </c>
      <c r="U1486" s="29">
        <f>VLOOKUP(R1486&amp;"-"&amp;S1486,通道清单!C:L,8,FALSE)</f>
        <v>1.5</v>
      </c>
      <c r="V1486" s="29">
        <f>VLOOKUP(R1486&amp;"-"&amp;S1486,通道清单!C:L,9,FALSE)</f>
        <v>6321.5</v>
      </c>
      <c r="W1486" s="29">
        <f>VLOOKUP(R1486&amp;"-"&amp;S1486,通道清单!C:L,10,FALSE)</f>
        <v>6323</v>
      </c>
      <c r="X1486" s="29">
        <f>VLOOKUP(R1486&amp;"-"&amp;T1486,通道清单!C:L,9,FALSE)</f>
        <v>4161.083</v>
      </c>
      <c r="Y1486" s="29">
        <f>VLOOKUP(R1486&amp;"-"&amp;T1486,通道清单!C:L,10,FALSE)</f>
        <v>4162.583</v>
      </c>
    </row>
    <row r="1487" ht="15" hidden="1" spans="1:25">
      <c r="A1487" s="29">
        <f t="shared" si="177"/>
        <v>1486</v>
      </c>
      <c r="B1487" s="29" t="str">
        <f t="shared" si="178"/>
        <v>IS35E-1-17-[1][1]-OFF0-BW1.2</v>
      </c>
      <c r="C1487" s="29" t="str">
        <f>R1487&amp;"_BW"&amp;TEXT(O1487-N1487,"000.00")&amp;"_U"&amp;VLOOKUP(R1487&amp;"-"&amp;S1487,通道清单!C:L,5,FALSE)&amp;LEFT("_____",5-LEN(VLOOKUP(R1487&amp;"-"&amp;S1487,通道清单!C:L,4,FALSE)))&amp;VLOOKUP(R1487&amp;"-"&amp;S1487,通道清单!C:L,4,FALSE)&amp;"_S"&amp;TEXT(N1487,"00000.00")&amp;"_E"&amp;TEXT(O1487,"00000.00")&amp;"_D"&amp;VLOOKUP(R1487&amp;"-"&amp;T1487,通道清单!C:L,5,FALSE)&amp;LEFT("_____",5-LEN(VLOOKUP(R1487&amp;"-"&amp;T1487,通道清单!C:L,4,FALSE)))&amp;VLOOKUP(R1487&amp;"-"&amp;T1487,通道清单!C:L,4,FALSE)&amp;"_S"&amp;TEXT(P1487,"00000.00")&amp;"_E"&amp;TEXT(Q1487,"00000.00")</f>
        <v>IS35E_BW001.20_UV__OUT_S06084.30_E06085.50_DV__OUT_S03859.30_E03860.50</v>
      </c>
      <c r="D1487" s="29"/>
      <c r="E1487" s="29"/>
      <c r="F1487" s="3"/>
      <c r="G1487" s="3" t="s">
        <v>9310</v>
      </c>
      <c r="H1487" s="29">
        <f>VLOOKUP(G1487,开关状态表!B:I,7,FALSE)</f>
        <v>1</v>
      </c>
      <c r="I1487" s="3">
        <v>0</v>
      </c>
      <c r="J1487" s="167">
        <v>1.2</v>
      </c>
      <c r="K1487" s="3" t="s">
        <v>8732</v>
      </c>
      <c r="L1487" s="3"/>
      <c r="M1487" s="168" t="s">
        <v>8733</v>
      </c>
      <c r="N1487" s="156">
        <f t="shared" si="179"/>
        <v>6084.3</v>
      </c>
      <c r="O1487" s="156">
        <f t="shared" si="180"/>
        <v>6085.5</v>
      </c>
      <c r="P1487" s="156">
        <f t="shared" si="181"/>
        <v>3859.3</v>
      </c>
      <c r="Q1487" s="156">
        <f t="shared" si="182"/>
        <v>3860.5</v>
      </c>
      <c r="R1487" s="29" t="str">
        <f>VLOOKUP(VLOOKUP(G1487,开关状态表!B:H,2,FALSE),矩阵信息表!B:H,2,FALSE)</f>
        <v>IS35E</v>
      </c>
      <c r="S1487" s="29" t="str">
        <f>VLOOKUP(G1487,开关状态表!B:H,5,FALSE)</f>
        <v>RC07L1GCR2-1</v>
      </c>
      <c r="T1487" s="29" t="str">
        <f>VLOOKUP(G1487,开关状态表!B:H,6,FALSE)</f>
        <v>TC07L1GCR2-1</v>
      </c>
      <c r="U1487" s="29">
        <f>VLOOKUP(R1487&amp;"-"&amp;S1487,通道清单!C:L,8,FALSE)</f>
        <v>1.2</v>
      </c>
      <c r="V1487" s="29">
        <f>VLOOKUP(R1487&amp;"-"&amp;S1487,通道清单!C:L,9,FALSE)</f>
        <v>6084.3</v>
      </c>
      <c r="W1487" s="29">
        <f>VLOOKUP(R1487&amp;"-"&amp;S1487,通道清单!C:L,10,FALSE)</f>
        <v>6085.5</v>
      </c>
      <c r="X1487" s="29">
        <f>VLOOKUP(R1487&amp;"-"&amp;T1487,通道清单!C:L,9,FALSE)</f>
        <v>3859.3</v>
      </c>
      <c r="Y1487" s="29">
        <f>VLOOKUP(R1487&amp;"-"&amp;T1487,通道清单!C:L,10,FALSE)</f>
        <v>3860.5</v>
      </c>
    </row>
    <row r="1488" ht="15" hidden="1" spans="1:25">
      <c r="A1488" s="29">
        <f t="shared" si="177"/>
        <v>1487</v>
      </c>
      <c r="B1488" s="29" t="str">
        <f t="shared" si="178"/>
        <v>IS35E-1-18-[1][1]-OFF0-BW2.3</v>
      </c>
      <c r="C1488" s="29" t="str">
        <f>R1488&amp;"_BW"&amp;TEXT(O1488-N1488,"000.00")&amp;"_U"&amp;VLOOKUP(R1488&amp;"-"&amp;S1488,通道清单!C:L,5,FALSE)&amp;LEFT("_____",5-LEN(VLOOKUP(R1488&amp;"-"&amp;S1488,通道清单!C:L,4,FALSE)))&amp;VLOOKUP(R1488&amp;"-"&amp;S1488,通道清单!C:L,4,FALSE)&amp;"_S"&amp;TEXT(N1488,"00000.00")&amp;"_E"&amp;TEXT(O1488,"00000.00")&amp;"_D"&amp;VLOOKUP(R1488&amp;"-"&amp;T1488,通道清单!C:L,5,FALSE)&amp;LEFT("_____",5-LEN(VLOOKUP(R1488&amp;"-"&amp;T1488,通道清单!C:L,4,FALSE)))&amp;VLOOKUP(R1488&amp;"-"&amp;T1488,通道清单!C:L,4,FALSE)&amp;"_S"&amp;TEXT(P1488,"00000.00")&amp;"_E"&amp;TEXT(Q1488,"00000.00")</f>
        <v>IS35E_BW002.30_UV__OUT_S06404.60_E06406.90_DV__OUT_S04094.19_E04096.49</v>
      </c>
      <c r="D1488" s="29"/>
      <c r="E1488" s="29"/>
      <c r="F1488" s="3"/>
      <c r="G1488" s="3" t="s">
        <v>9311</v>
      </c>
      <c r="H1488" s="29">
        <f>VLOOKUP(G1488,开关状态表!B:I,7,FALSE)</f>
        <v>1</v>
      </c>
      <c r="I1488" s="3">
        <v>0</v>
      </c>
      <c r="J1488" s="167">
        <v>2.3</v>
      </c>
      <c r="K1488" s="3" t="s">
        <v>8732</v>
      </c>
      <c r="L1488" s="3"/>
      <c r="M1488" s="168" t="s">
        <v>8733</v>
      </c>
      <c r="N1488" s="156">
        <f t="shared" si="179"/>
        <v>6404.604</v>
      </c>
      <c r="O1488" s="156">
        <f t="shared" si="180"/>
        <v>6406.904</v>
      </c>
      <c r="P1488" s="156">
        <f t="shared" si="181"/>
        <v>4094.187</v>
      </c>
      <c r="Q1488" s="156">
        <f t="shared" si="182"/>
        <v>4096.487</v>
      </c>
      <c r="R1488" s="29" t="str">
        <f>VLOOKUP(VLOOKUP(G1488,开关状态表!B:H,2,FALSE),矩阵信息表!B:H,2,FALSE)</f>
        <v>IS35E</v>
      </c>
      <c r="S1488" s="29" t="str">
        <f>VLOOKUP(G1488,开关状态表!B:H,5,FALSE)</f>
        <v>RGCL1C07R1</v>
      </c>
      <c r="T1488" s="29" t="str">
        <f>VLOOKUP(G1488,开关状态表!B:H,6,FALSE)</f>
        <v>TGCL1C07R1</v>
      </c>
      <c r="U1488" s="29">
        <f>VLOOKUP(R1488&amp;"-"&amp;S1488,通道清单!C:L,8,FALSE)</f>
        <v>2.3</v>
      </c>
      <c r="V1488" s="29">
        <f>VLOOKUP(R1488&amp;"-"&amp;S1488,通道清单!C:L,9,FALSE)</f>
        <v>6404.604</v>
      </c>
      <c r="W1488" s="29">
        <f>VLOOKUP(R1488&amp;"-"&amp;S1488,通道清单!C:L,10,FALSE)</f>
        <v>6406.904</v>
      </c>
      <c r="X1488" s="29">
        <f>VLOOKUP(R1488&amp;"-"&amp;T1488,通道清单!C:L,9,FALSE)</f>
        <v>4094.187</v>
      </c>
      <c r="Y1488" s="29">
        <f>VLOOKUP(R1488&amp;"-"&amp;T1488,通道清单!C:L,10,FALSE)</f>
        <v>4096.487</v>
      </c>
    </row>
    <row r="1489" ht="15" hidden="1" spans="1:25">
      <c r="A1489" s="29">
        <f t="shared" si="177"/>
        <v>1488</v>
      </c>
      <c r="B1489" s="29" t="str">
        <f t="shared" si="178"/>
        <v>IS35E-1-19-[1][1]-OFF2.304-BW4.3</v>
      </c>
      <c r="C1489" s="29" t="str">
        <f>R1489&amp;"_BW"&amp;TEXT(O1489-N1489,"000.00")&amp;"_U"&amp;VLOOKUP(R1489&amp;"-"&amp;S1489,通道清单!C:L,5,FALSE)&amp;LEFT("_____",5-LEN(VLOOKUP(R1489&amp;"-"&amp;S1489,通道清单!C:L,4,FALSE)))&amp;VLOOKUP(R1489&amp;"-"&amp;S1489,通道清单!C:L,4,FALSE)&amp;"_S"&amp;TEXT(N1489,"00000.00")&amp;"_E"&amp;TEXT(O1489,"00000.00")&amp;"_D"&amp;VLOOKUP(R1489&amp;"-"&amp;T1489,通道清单!C:L,5,FALSE)&amp;LEFT("_____",5-LEN(VLOOKUP(R1489&amp;"-"&amp;T1489,通道清单!C:L,4,FALSE)))&amp;VLOOKUP(R1489&amp;"-"&amp;T1489,通道清单!C:L,4,FALSE)&amp;"_S"&amp;TEXT(P1489,"00000.00")&amp;"_E"&amp;TEXT(Q1489,"00000.00")</f>
        <v>IS35E_BW004.30_UV__OUT_S06406.91_E06411.21_DV__OUT_S04096.49_E04100.79</v>
      </c>
      <c r="D1489" s="29"/>
      <c r="E1489" s="29"/>
      <c r="F1489" s="3"/>
      <c r="G1489" s="3" t="s">
        <v>9312</v>
      </c>
      <c r="H1489" s="29">
        <f>VLOOKUP(G1489,开关状态表!B:I,7,FALSE)</f>
        <v>1</v>
      </c>
      <c r="I1489" s="3">
        <v>2.304</v>
      </c>
      <c r="J1489" s="167">
        <v>4.3</v>
      </c>
      <c r="K1489" s="3" t="s">
        <v>8732</v>
      </c>
      <c r="L1489" s="3"/>
      <c r="M1489" s="168" t="s">
        <v>8733</v>
      </c>
      <c r="N1489" s="156">
        <f t="shared" si="179"/>
        <v>6406.908</v>
      </c>
      <c r="O1489" s="156">
        <f t="shared" si="180"/>
        <v>6411.208</v>
      </c>
      <c r="P1489" s="156">
        <f t="shared" si="181"/>
        <v>4096.491</v>
      </c>
      <c r="Q1489" s="156">
        <f t="shared" si="182"/>
        <v>4100.791</v>
      </c>
      <c r="R1489" s="29" t="str">
        <f>VLOOKUP(VLOOKUP(G1489,开关状态表!B:H,2,FALSE),矩阵信息表!B:H,2,FALSE)</f>
        <v>IS35E</v>
      </c>
      <c r="S1489" s="29" t="str">
        <f>VLOOKUP(G1489,开关状态表!B:H,5,FALSE)</f>
        <v>RGCL1C07R1</v>
      </c>
      <c r="T1489" s="29" t="str">
        <f>VLOOKUP(G1489,开关状态表!B:H,6,FALSE)</f>
        <v>TGCL1C07R1</v>
      </c>
      <c r="U1489" s="29">
        <f>VLOOKUP(R1489&amp;"-"&amp;S1489,通道清单!C:L,8,FALSE)</f>
        <v>2.3</v>
      </c>
      <c r="V1489" s="29">
        <f>VLOOKUP(R1489&amp;"-"&amp;S1489,通道清单!C:L,9,FALSE)</f>
        <v>6404.604</v>
      </c>
      <c r="W1489" s="29">
        <f>VLOOKUP(R1489&amp;"-"&amp;S1489,通道清单!C:L,10,FALSE)</f>
        <v>6406.904</v>
      </c>
      <c r="X1489" s="29">
        <f>VLOOKUP(R1489&amp;"-"&amp;T1489,通道清单!C:L,9,FALSE)</f>
        <v>4094.187</v>
      </c>
      <c r="Y1489" s="29">
        <f>VLOOKUP(R1489&amp;"-"&amp;T1489,通道清单!C:L,10,FALSE)</f>
        <v>4096.487</v>
      </c>
    </row>
    <row r="1490" ht="15" hidden="1" spans="1:25">
      <c r="A1490" s="29">
        <f t="shared" si="177"/>
        <v>1489</v>
      </c>
      <c r="B1490" s="29" t="str">
        <f t="shared" si="178"/>
        <v>IS35E-1-20-[1][1]-OFF0-BW2.8</v>
      </c>
      <c r="C1490" s="29" t="str">
        <f>R1490&amp;"_BW"&amp;TEXT(O1490-N1490,"000.00")&amp;"_U"&amp;VLOOKUP(R1490&amp;"-"&amp;S1490,通道清单!C:L,5,FALSE)&amp;LEFT("_____",5-LEN(VLOOKUP(R1490&amp;"-"&amp;S1490,通道清单!C:L,4,FALSE)))&amp;VLOOKUP(R1490&amp;"-"&amp;S1490,通道清单!C:L,4,FALSE)&amp;"_S"&amp;TEXT(N1490,"00000.00")&amp;"_E"&amp;TEXT(O1490,"00000.00")&amp;"_D"&amp;VLOOKUP(R1490&amp;"-"&amp;T1490,通道清单!C:L,5,FALSE)&amp;LEFT("_____",5-LEN(VLOOKUP(R1490&amp;"-"&amp;T1490,通道清单!C:L,4,FALSE)))&amp;VLOOKUP(R1490&amp;"-"&amp;T1490,通道清单!C:L,4,FALSE)&amp;"_S"&amp;TEXT(P1490,"00000.00")&amp;"_E"&amp;TEXT(Q1490,"00000.00")</f>
        <v>IS35E_BW002.80_UV__OUT_S06081.90_E06084.70_DV__OUT_S03918.88_E03921.68</v>
      </c>
      <c r="D1490" s="29"/>
      <c r="E1490" s="29"/>
      <c r="F1490" s="3"/>
      <c r="G1490" s="3" t="s">
        <v>9313</v>
      </c>
      <c r="H1490" s="29">
        <f>VLOOKUP(G1490,开关状态表!B:I,7,FALSE)</f>
        <v>1</v>
      </c>
      <c r="I1490" s="3">
        <v>0</v>
      </c>
      <c r="J1490" s="167">
        <v>2.8</v>
      </c>
      <c r="K1490" s="3" t="s">
        <v>8732</v>
      </c>
      <c r="L1490" s="3"/>
      <c r="M1490" s="168" t="s">
        <v>8733</v>
      </c>
      <c r="N1490" s="156">
        <f t="shared" si="179"/>
        <v>6081.90456</v>
      </c>
      <c r="O1490" s="156">
        <f t="shared" si="180"/>
        <v>6084.70456</v>
      </c>
      <c r="P1490" s="156">
        <f t="shared" si="181"/>
        <v>3918.88376</v>
      </c>
      <c r="Q1490" s="156">
        <f t="shared" si="182"/>
        <v>3921.68376</v>
      </c>
      <c r="R1490" s="29" t="str">
        <f>VLOOKUP(VLOOKUP(G1490,开关状态表!B:H,2,FALSE),矩阵信息表!B:H,2,FALSE)</f>
        <v>IS35E</v>
      </c>
      <c r="S1490" s="29" t="str">
        <f>VLOOKUP(G1490,开关状态表!B:H,5,FALSE)</f>
        <v>RC14L1GCR2</v>
      </c>
      <c r="T1490" s="29" t="str">
        <f>VLOOKUP(G1490,开关状态表!B:H,6,FALSE)</f>
        <v>TC14L1GCR2</v>
      </c>
      <c r="U1490" s="29">
        <f>VLOOKUP(R1490&amp;"-"&amp;S1490,通道清单!C:L,8,FALSE)</f>
        <v>2.8</v>
      </c>
      <c r="V1490" s="29">
        <f>VLOOKUP(R1490&amp;"-"&amp;S1490,通道清单!C:L,9,FALSE)</f>
        <v>6081.90456</v>
      </c>
      <c r="W1490" s="29">
        <f>VLOOKUP(R1490&amp;"-"&amp;S1490,通道清单!C:L,10,FALSE)</f>
        <v>6084.70456</v>
      </c>
      <c r="X1490" s="29">
        <f>VLOOKUP(R1490&amp;"-"&amp;T1490,通道清单!C:L,9,FALSE)</f>
        <v>3918.88376</v>
      </c>
      <c r="Y1490" s="29">
        <f>VLOOKUP(R1490&amp;"-"&amp;T1490,通道清单!C:L,10,FALSE)</f>
        <v>3921.68376</v>
      </c>
    </row>
    <row r="1491" ht="15" hidden="1" spans="1:25">
      <c r="A1491" s="29">
        <f t="shared" si="177"/>
        <v>1490</v>
      </c>
      <c r="B1491" s="29" t="str">
        <f t="shared" si="178"/>
        <v>IS35E-1-10-[1][1]-OFF0-BW1.1</v>
      </c>
      <c r="C1491" s="169" t="e">
        <f>R1491&amp;"_BW"&amp;TEXT(O1491-N1491,"000.00")&amp;"_U"&amp;VLOOKUP(R1491&amp;"-"&amp;S1491,通道清单!C:L,5,FALSE)&amp;LEFT("_____",5-LEN(VLOOKUP(R1491&amp;"-"&amp;S1491,通道清单!C:L,4,FALSE)))&amp;VLOOKUP(R1491&amp;"-"&amp;S1491,通道清单!C:L,4,FALSE)&amp;"_S"&amp;TEXT(N1491,"00000.00")&amp;"_E"&amp;TEXT(O1491,"00000.00")&amp;"_D"&amp;VLOOKUP(R1491&amp;"-"&amp;T1491,通道清单!C:L,5,FALSE)&amp;LEFT("_____",5-LEN(VLOOKUP(R1491&amp;"-"&amp;T1491,通道清单!C:L,4,FALSE)))&amp;VLOOKUP(R1491&amp;"-"&amp;T1491,通道清单!C:L,4,FALSE)&amp;"_S"&amp;TEXT(P1491,"00000.00")&amp;"_E"&amp;TEXT(Q1491,"00000.00")</f>
        <v>#N/A</v>
      </c>
      <c r="D1491" s="169"/>
      <c r="E1491" s="169"/>
      <c r="F1491" s="3"/>
      <c r="G1491" s="3" t="s">
        <v>9314</v>
      </c>
      <c r="H1491" s="29" t="e">
        <f>VLOOKUP(G1491,开关状态表!B:I,7,FALSE)</f>
        <v>#N/A</v>
      </c>
      <c r="I1491" s="3">
        <v>0</v>
      </c>
      <c r="J1491" s="167">
        <v>1.1</v>
      </c>
      <c r="K1491" s="3" t="s">
        <v>8732</v>
      </c>
      <c r="L1491" s="3"/>
      <c r="M1491" s="168" t="s">
        <v>8733</v>
      </c>
      <c r="N1491" s="156" t="e">
        <f t="shared" si="179"/>
        <v>#N/A</v>
      </c>
      <c r="O1491" s="156" t="e">
        <f t="shared" si="180"/>
        <v>#N/A</v>
      </c>
      <c r="P1491" s="156" t="e">
        <f t="shared" si="181"/>
        <v>#N/A</v>
      </c>
      <c r="Q1491" s="156" t="e">
        <f t="shared" si="182"/>
        <v>#N/A</v>
      </c>
      <c r="R1491" s="29" t="e">
        <f>VLOOKUP(VLOOKUP(G1491,开关状态表!B:H,2,FALSE),矩阵信息表!B:H,2,FALSE)</f>
        <v>#N/A</v>
      </c>
      <c r="S1491" s="29" t="e">
        <f>VLOOKUP(G1491,开关状态表!B:H,5,FALSE)</f>
        <v>#N/A</v>
      </c>
      <c r="T1491" s="29" t="e">
        <f>VLOOKUP(G1491,开关状态表!B:H,6,FALSE)</f>
        <v>#N/A</v>
      </c>
      <c r="U1491" s="29" t="e">
        <f>VLOOKUP(R1491&amp;"-"&amp;S1491,通道清单!C:L,8,FALSE)</f>
        <v>#N/A</v>
      </c>
      <c r="V1491" s="29" t="e">
        <f>VLOOKUP(R1491&amp;"-"&amp;S1491,通道清单!C:L,9,FALSE)</f>
        <v>#N/A</v>
      </c>
      <c r="W1491" s="29" t="e">
        <f>VLOOKUP(R1491&amp;"-"&amp;S1491,通道清单!C:L,10,FALSE)</f>
        <v>#N/A</v>
      </c>
      <c r="X1491" s="29" t="e">
        <f>VLOOKUP(R1491&amp;"-"&amp;T1491,通道清单!C:L,9,FALSE)</f>
        <v>#N/A</v>
      </c>
      <c r="Y1491" s="29" t="e">
        <f>VLOOKUP(R1491&amp;"-"&amp;T1491,通道清单!C:L,10,FALSE)</f>
        <v>#N/A</v>
      </c>
    </row>
    <row r="1492" ht="15" hidden="1" spans="1:25">
      <c r="A1492" s="29">
        <f t="shared" si="177"/>
        <v>1491</v>
      </c>
      <c r="B1492" s="29" t="str">
        <f t="shared" si="178"/>
        <v>IS35E-1-11-[1][1]-OFF0-BW3</v>
      </c>
      <c r="C1492" s="169" t="e">
        <f>R1492&amp;"_BW"&amp;TEXT(O1492-N1492,"000.00")&amp;"_U"&amp;VLOOKUP(R1492&amp;"-"&amp;S1492,通道清单!C:L,5,FALSE)&amp;LEFT("_____",5-LEN(VLOOKUP(R1492&amp;"-"&amp;S1492,通道清单!C:L,4,FALSE)))&amp;VLOOKUP(R1492&amp;"-"&amp;S1492,通道清单!C:L,4,FALSE)&amp;"_S"&amp;TEXT(N1492,"00000.00")&amp;"_E"&amp;TEXT(O1492,"00000.00")&amp;"_D"&amp;VLOOKUP(R1492&amp;"-"&amp;T1492,通道清单!C:L,5,FALSE)&amp;LEFT("_____",5-LEN(VLOOKUP(R1492&amp;"-"&amp;T1492,通道清单!C:L,4,FALSE)))&amp;VLOOKUP(R1492&amp;"-"&amp;T1492,通道清单!C:L,4,FALSE)&amp;"_S"&amp;TEXT(P1492,"00000.00")&amp;"_E"&amp;TEXT(Q1492,"00000.00")</f>
        <v>#N/A</v>
      </c>
      <c r="D1492" s="169"/>
      <c r="E1492" s="169"/>
      <c r="F1492" s="3"/>
      <c r="G1492" s="3" t="s">
        <v>9315</v>
      </c>
      <c r="H1492" s="29" t="e">
        <f>VLOOKUP(G1492,开关状态表!B:I,7,FALSE)</f>
        <v>#N/A</v>
      </c>
      <c r="I1492" s="3">
        <v>0</v>
      </c>
      <c r="J1492" s="167">
        <v>3</v>
      </c>
      <c r="K1492" s="3" t="s">
        <v>8732</v>
      </c>
      <c r="L1492" s="3"/>
      <c r="M1492" s="168" t="s">
        <v>8733</v>
      </c>
      <c r="N1492" s="156" t="e">
        <f t="shared" si="179"/>
        <v>#N/A</v>
      </c>
      <c r="O1492" s="156" t="e">
        <f t="shared" si="180"/>
        <v>#N/A</v>
      </c>
      <c r="P1492" s="156" t="e">
        <f t="shared" si="181"/>
        <v>#N/A</v>
      </c>
      <c r="Q1492" s="156" t="e">
        <f t="shared" si="182"/>
        <v>#N/A</v>
      </c>
      <c r="R1492" s="29" t="e">
        <f>VLOOKUP(VLOOKUP(G1492,开关状态表!B:H,2,FALSE),矩阵信息表!B:H,2,FALSE)</f>
        <v>#N/A</v>
      </c>
      <c r="S1492" s="29" t="e">
        <f>VLOOKUP(G1492,开关状态表!B:H,5,FALSE)</f>
        <v>#N/A</v>
      </c>
      <c r="T1492" s="29" t="e">
        <f>VLOOKUP(G1492,开关状态表!B:H,6,FALSE)</f>
        <v>#N/A</v>
      </c>
      <c r="U1492" s="29" t="e">
        <f>VLOOKUP(R1492&amp;"-"&amp;S1492,通道清单!C:L,8,FALSE)</f>
        <v>#N/A</v>
      </c>
      <c r="V1492" s="29" t="e">
        <f>VLOOKUP(R1492&amp;"-"&amp;S1492,通道清单!C:L,9,FALSE)</f>
        <v>#N/A</v>
      </c>
      <c r="W1492" s="29" t="e">
        <f>VLOOKUP(R1492&amp;"-"&amp;S1492,通道清单!C:L,10,FALSE)</f>
        <v>#N/A</v>
      </c>
      <c r="X1492" s="29" t="e">
        <f>VLOOKUP(R1492&amp;"-"&amp;T1492,通道清单!C:L,9,FALSE)</f>
        <v>#N/A</v>
      </c>
      <c r="Y1492" s="29" t="e">
        <f>VLOOKUP(R1492&amp;"-"&amp;T1492,通道清单!C:L,10,FALSE)</f>
        <v>#N/A</v>
      </c>
    </row>
    <row r="1493" ht="15" hidden="1" spans="1:25">
      <c r="A1493" s="29">
        <f t="shared" si="177"/>
        <v>1492</v>
      </c>
      <c r="B1493" s="29" t="str">
        <f t="shared" si="178"/>
        <v>IS35E-1-12-[1][1]-OFF0-BW3.6</v>
      </c>
      <c r="C1493" s="169" t="e">
        <f>R1493&amp;"_BW"&amp;TEXT(O1493-N1493,"000.00")&amp;"_U"&amp;VLOOKUP(R1493&amp;"-"&amp;S1493,通道清单!C:L,5,FALSE)&amp;LEFT("_____",5-LEN(VLOOKUP(R1493&amp;"-"&amp;S1493,通道清单!C:L,4,FALSE)))&amp;VLOOKUP(R1493&amp;"-"&amp;S1493,通道清单!C:L,4,FALSE)&amp;"_S"&amp;TEXT(N1493,"00000.00")&amp;"_E"&amp;TEXT(O1493,"00000.00")&amp;"_D"&amp;VLOOKUP(R1493&amp;"-"&amp;T1493,通道清单!C:L,5,FALSE)&amp;LEFT("_____",5-LEN(VLOOKUP(R1493&amp;"-"&amp;T1493,通道清单!C:L,4,FALSE)))&amp;VLOOKUP(R1493&amp;"-"&amp;T1493,通道清单!C:L,4,FALSE)&amp;"_S"&amp;TEXT(P1493,"00000.00")&amp;"_E"&amp;TEXT(Q1493,"00000.00")</f>
        <v>#N/A</v>
      </c>
      <c r="D1493" s="169"/>
      <c r="E1493" s="169"/>
      <c r="F1493" s="3"/>
      <c r="G1493" s="3" t="s">
        <v>9316</v>
      </c>
      <c r="H1493" s="29" t="e">
        <f>VLOOKUP(G1493,开关状态表!B:I,7,FALSE)</f>
        <v>#N/A</v>
      </c>
      <c r="I1493" s="3">
        <v>0</v>
      </c>
      <c r="J1493" s="167">
        <v>3.6</v>
      </c>
      <c r="K1493" s="3" t="s">
        <v>8732</v>
      </c>
      <c r="L1493" s="3"/>
      <c r="M1493" s="168" t="s">
        <v>8733</v>
      </c>
      <c r="N1493" s="156" t="e">
        <f t="shared" si="179"/>
        <v>#N/A</v>
      </c>
      <c r="O1493" s="156" t="e">
        <f t="shared" si="180"/>
        <v>#N/A</v>
      </c>
      <c r="P1493" s="156" t="e">
        <f t="shared" si="181"/>
        <v>#N/A</v>
      </c>
      <c r="Q1493" s="156" t="e">
        <f t="shared" si="182"/>
        <v>#N/A</v>
      </c>
      <c r="R1493" s="29" t="e">
        <f>VLOOKUP(VLOOKUP(G1493,开关状态表!B:H,2,FALSE),矩阵信息表!B:H,2,FALSE)</f>
        <v>#N/A</v>
      </c>
      <c r="S1493" s="29" t="e">
        <f>VLOOKUP(G1493,开关状态表!B:H,5,FALSE)</f>
        <v>#N/A</v>
      </c>
      <c r="T1493" s="29" t="e">
        <f>VLOOKUP(G1493,开关状态表!B:H,6,FALSE)</f>
        <v>#N/A</v>
      </c>
      <c r="U1493" s="29" t="e">
        <f>VLOOKUP(R1493&amp;"-"&amp;S1493,通道清单!C:L,8,FALSE)</f>
        <v>#N/A</v>
      </c>
      <c r="V1493" s="29" t="e">
        <f>VLOOKUP(R1493&amp;"-"&amp;S1493,通道清单!C:L,9,FALSE)</f>
        <v>#N/A</v>
      </c>
      <c r="W1493" s="29" t="e">
        <f>VLOOKUP(R1493&amp;"-"&amp;S1493,通道清单!C:L,10,FALSE)</f>
        <v>#N/A</v>
      </c>
      <c r="X1493" s="29" t="e">
        <f>VLOOKUP(R1493&amp;"-"&amp;T1493,通道清单!C:L,9,FALSE)</f>
        <v>#N/A</v>
      </c>
      <c r="Y1493" s="29" t="e">
        <f>VLOOKUP(R1493&amp;"-"&amp;T1493,通道清单!C:L,10,FALSE)</f>
        <v>#N/A</v>
      </c>
    </row>
    <row r="1494" ht="15" hidden="1" spans="1:25">
      <c r="A1494" s="29">
        <f t="shared" si="177"/>
        <v>1493</v>
      </c>
      <c r="B1494" s="29" t="str">
        <f t="shared" si="178"/>
        <v>IS39-1-24-[1][1]-OFF0-BW1.6</v>
      </c>
      <c r="C1494" s="29" t="str">
        <f>R1494&amp;"_BW"&amp;TEXT(O1494-N1494,"000.00")&amp;"_U"&amp;VLOOKUP(R1494&amp;"-"&amp;S1494,通道清单!C:L,5,FALSE)&amp;LEFT("_____",5-LEN(VLOOKUP(R1494&amp;"-"&amp;S1494,通道清单!C:L,4,FALSE)))&amp;VLOOKUP(R1494&amp;"-"&amp;S1494,通道清单!C:L,4,FALSE)&amp;"_S"&amp;TEXT(N1494,"00000.00")&amp;"_E"&amp;TEXT(O1494,"00000.00")&amp;"_D"&amp;VLOOKUP(R1494&amp;"-"&amp;T1494,通道清单!C:L,5,FALSE)&amp;LEFT("_____",5-LEN(VLOOKUP(R1494&amp;"-"&amp;T1494,通道清单!C:L,4,FALSE)))&amp;VLOOKUP(R1494&amp;"-"&amp;T1494,通道清单!C:L,4,FALSE)&amp;"_S"&amp;TEXT(P1494,"00000.00")&amp;"_E"&amp;TEXT(Q1494,"00000.00")</f>
        <v>IS39_BW001.60_UV__OUT_S06072.60_E06074.20_DV__OUT_S03847.60_E03849.20</v>
      </c>
      <c r="D1494" s="29"/>
      <c r="E1494" s="29"/>
      <c r="F1494" s="3"/>
      <c r="G1494" s="3" t="s">
        <v>9317</v>
      </c>
      <c r="H1494" s="29">
        <f>VLOOKUP(G1494,开关状态表!B:I,7,FALSE)</f>
        <v>1</v>
      </c>
      <c r="I1494" s="3">
        <v>0</v>
      </c>
      <c r="J1494" s="167">
        <v>1.6</v>
      </c>
      <c r="K1494" s="3" t="s">
        <v>8732</v>
      </c>
      <c r="L1494" s="3"/>
      <c r="M1494" s="168" t="s">
        <v>8733</v>
      </c>
      <c r="N1494" s="156">
        <f t="shared" si="179"/>
        <v>6072.6</v>
      </c>
      <c r="O1494" s="156">
        <f t="shared" si="180"/>
        <v>6074.2</v>
      </c>
      <c r="P1494" s="156">
        <f t="shared" si="181"/>
        <v>3847.6</v>
      </c>
      <c r="Q1494" s="156">
        <f t="shared" si="182"/>
        <v>3849.2</v>
      </c>
      <c r="R1494" s="29" t="str">
        <f>VLOOKUP(VLOOKUP(G1494,开关状态表!B:H,2,FALSE),矩阵信息表!B:H,2,FALSE)</f>
        <v>IS39</v>
      </c>
      <c r="S1494" s="29" t="str">
        <f>VLOOKUP(G1494,开关状态表!B:H,5,FALSE)</f>
        <v>REHCL31WHCR</v>
      </c>
      <c r="T1494" s="29" t="str">
        <f>VLOOKUP(G1494,开关状态表!B:H,6,FALSE)</f>
        <v>TEHCL31WHCR</v>
      </c>
      <c r="U1494" s="29">
        <f>VLOOKUP(R1494&amp;"-"&amp;S1494,通道清单!C:L,8,FALSE)</f>
        <v>4.7</v>
      </c>
      <c r="V1494" s="29">
        <f>VLOOKUP(R1494&amp;"-"&amp;S1494,通道清单!C:L,9,FALSE)</f>
        <v>6072.6</v>
      </c>
      <c r="W1494" s="29">
        <f>VLOOKUP(R1494&amp;"-"&amp;S1494,通道清单!C:L,10,FALSE)</f>
        <v>6077.3</v>
      </c>
      <c r="X1494" s="29">
        <f>VLOOKUP(R1494&amp;"-"&amp;T1494,通道清单!C:L,9,FALSE)</f>
        <v>3847.6</v>
      </c>
      <c r="Y1494" s="29">
        <f>VLOOKUP(R1494&amp;"-"&amp;T1494,通道清单!C:L,10,FALSE)</f>
        <v>3852.3</v>
      </c>
    </row>
    <row r="1495" ht="15" hidden="1" spans="1:25">
      <c r="A1495" s="29">
        <f t="shared" si="177"/>
        <v>1494</v>
      </c>
      <c r="B1495" s="29" t="str">
        <f t="shared" si="178"/>
        <v>IS35E-1-113-[1][1]-OFF0-BW3.6</v>
      </c>
      <c r="C1495" s="29" t="str">
        <f>R1495&amp;"_BW"&amp;TEXT(O1495-N1495,"000.00")&amp;"_U"&amp;VLOOKUP(R1495&amp;"-"&amp;S1495,通道清单!C:L,5,FALSE)&amp;LEFT("_____",5-LEN(VLOOKUP(R1495&amp;"-"&amp;S1495,通道清单!C:L,4,FALSE)))&amp;VLOOKUP(R1495&amp;"-"&amp;S1495,通道清单!C:L,4,FALSE)&amp;"_S"&amp;TEXT(N1495,"00000.00")&amp;"_E"&amp;TEXT(O1495,"00000.00")&amp;"_D"&amp;VLOOKUP(R1495&amp;"-"&amp;T1495,通道清单!C:L,5,FALSE)&amp;LEFT("_____",5-LEN(VLOOKUP(R1495&amp;"-"&amp;T1495,通道清单!C:L,4,FALSE)))&amp;VLOOKUP(R1495&amp;"-"&amp;T1495,通道清单!C:L,4,FALSE)&amp;"_S"&amp;TEXT(P1495,"00000.00")&amp;"_E"&amp;TEXT(Q1495,"00000.00")</f>
        <v>IS35E_BW003.60_UL____G_S06325.10_E06328.70_DR____G_S03587.60_E03591.20</v>
      </c>
      <c r="D1495" s="29"/>
      <c r="E1495" s="29"/>
      <c r="F1495" s="3"/>
      <c r="G1495" s="3" t="s">
        <v>9318</v>
      </c>
      <c r="H1495" s="29">
        <f>VLOOKUP(G1495,开关状态表!B:I,7,FALSE)</f>
        <v>1</v>
      </c>
      <c r="I1495" s="3">
        <v>0</v>
      </c>
      <c r="J1495" s="167">
        <v>3.6</v>
      </c>
      <c r="K1495" s="3" t="s">
        <v>8732</v>
      </c>
      <c r="L1495" s="3"/>
      <c r="M1495" s="168" t="s">
        <v>8733</v>
      </c>
      <c r="N1495" s="156">
        <f t="shared" si="179"/>
        <v>6325.1</v>
      </c>
      <c r="O1495" s="156">
        <f t="shared" si="180"/>
        <v>6328.7</v>
      </c>
      <c r="P1495" s="156">
        <f t="shared" si="181"/>
        <v>3587.6</v>
      </c>
      <c r="Q1495" s="156">
        <f t="shared" si="182"/>
        <v>3591.2</v>
      </c>
      <c r="R1495" s="29" t="str">
        <f>VLOOKUP(VLOOKUP(G1495,开关状态表!B:H,2,FALSE),矩阵信息表!B:H,2,FALSE)</f>
        <v>IS35E</v>
      </c>
      <c r="S1495" s="29" t="str">
        <f>VLOOKUP(G1495,开关状态表!B:H,5,FALSE)</f>
        <v>RC01L1/C01R2</v>
      </c>
      <c r="T1495" s="29" t="str">
        <f>VLOOKUP(G1495,开关状态表!B:H,6,FALSE)</f>
        <v>TC01L1/C01R2</v>
      </c>
      <c r="U1495" s="29">
        <f>VLOOKUP(R1495&amp;"-"&amp;S1495,通道清单!C:L,8,FALSE)</f>
        <v>3.6</v>
      </c>
      <c r="V1495" s="29">
        <f>VLOOKUP(R1495&amp;"-"&amp;S1495,通道清单!C:L,9,FALSE)</f>
        <v>6325.1</v>
      </c>
      <c r="W1495" s="29">
        <f>VLOOKUP(R1495&amp;"-"&amp;S1495,通道清单!C:L,10,FALSE)</f>
        <v>6328.7</v>
      </c>
      <c r="X1495" s="29">
        <f>VLOOKUP(R1495&amp;"-"&amp;T1495,通道清单!C:L,9,FALSE)</f>
        <v>3587.6</v>
      </c>
      <c r="Y1495" s="29">
        <f>VLOOKUP(R1495&amp;"-"&amp;T1495,通道清单!C:L,10,FALSE)</f>
        <v>3591.2</v>
      </c>
    </row>
    <row r="1496" ht="15" hidden="1" spans="1:25">
      <c r="A1496" s="29">
        <f t="shared" si="177"/>
        <v>1495</v>
      </c>
      <c r="B1496" s="29" t="str">
        <f t="shared" si="178"/>
        <v>IS39-1-50-[1][1]-OFF0-BW0.9</v>
      </c>
      <c r="C1496" s="169" t="e">
        <f>R1496&amp;"_BW"&amp;TEXT(O1496-N1496,"000.00")&amp;"_U"&amp;VLOOKUP(R1496&amp;"-"&amp;S1496,通道清单!C:L,5,FALSE)&amp;LEFT("_____",5-LEN(VLOOKUP(R1496&amp;"-"&amp;S1496,通道清单!C:L,4,FALSE)))&amp;VLOOKUP(R1496&amp;"-"&amp;S1496,通道清单!C:L,4,FALSE)&amp;"_S"&amp;TEXT(N1496,"00000.00")&amp;"_E"&amp;TEXT(O1496,"00000.00")&amp;"_D"&amp;VLOOKUP(R1496&amp;"-"&amp;T1496,通道清单!C:L,5,FALSE)&amp;LEFT("_____",5-LEN(VLOOKUP(R1496&amp;"-"&amp;T1496,通道清单!C:L,4,FALSE)))&amp;VLOOKUP(R1496&amp;"-"&amp;T1496,通道清单!C:L,4,FALSE)&amp;"_S"&amp;TEXT(P1496,"00000.00")&amp;"_E"&amp;TEXT(Q1496,"00000.00")</f>
        <v>#N/A</v>
      </c>
      <c r="D1496" s="169"/>
      <c r="E1496" s="169"/>
      <c r="F1496" s="3"/>
      <c r="G1496" s="3" t="s">
        <v>9319</v>
      </c>
      <c r="H1496" s="29" t="e">
        <f>VLOOKUP(G1496,开关状态表!B:I,7,FALSE)</f>
        <v>#N/A</v>
      </c>
      <c r="I1496" s="3">
        <v>0</v>
      </c>
      <c r="J1496" s="167">
        <v>0.9</v>
      </c>
      <c r="K1496" s="3" t="s">
        <v>8732</v>
      </c>
      <c r="L1496" s="3"/>
      <c r="M1496" s="168" t="s">
        <v>8733</v>
      </c>
      <c r="N1496" s="156" t="e">
        <f t="shared" si="179"/>
        <v>#N/A</v>
      </c>
      <c r="O1496" s="156" t="e">
        <f t="shared" si="180"/>
        <v>#N/A</v>
      </c>
      <c r="P1496" s="156" t="e">
        <f t="shared" si="181"/>
        <v>#N/A</v>
      </c>
      <c r="Q1496" s="156" t="e">
        <f t="shared" si="182"/>
        <v>#N/A</v>
      </c>
      <c r="R1496" s="29" t="e">
        <f>VLOOKUP(VLOOKUP(G1496,开关状态表!B:H,2,FALSE),矩阵信息表!B:H,2,FALSE)</f>
        <v>#N/A</v>
      </c>
      <c r="S1496" s="29" t="e">
        <f>VLOOKUP(G1496,开关状态表!B:H,5,FALSE)</f>
        <v>#N/A</v>
      </c>
      <c r="T1496" s="29" t="e">
        <f>VLOOKUP(G1496,开关状态表!B:H,6,FALSE)</f>
        <v>#N/A</v>
      </c>
      <c r="U1496" s="29" t="e">
        <f>VLOOKUP(R1496&amp;"-"&amp;S1496,通道清单!C:L,8,FALSE)</f>
        <v>#N/A</v>
      </c>
      <c r="V1496" s="29" t="e">
        <f>VLOOKUP(R1496&amp;"-"&amp;S1496,通道清单!C:L,9,FALSE)</f>
        <v>#N/A</v>
      </c>
      <c r="W1496" s="29" t="e">
        <f>VLOOKUP(R1496&amp;"-"&amp;S1496,通道清单!C:L,10,FALSE)</f>
        <v>#N/A</v>
      </c>
      <c r="X1496" s="29" t="e">
        <f>VLOOKUP(R1496&amp;"-"&amp;T1496,通道清单!C:L,9,FALSE)</f>
        <v>#N/A</v>
      </c>
      <c r="Y1496" s="29" t="e">
        <f>VLOOKUP(R1496&amp;"-"&amp;T1496,通道清单!C:L,10,FALSE)</f>
        <v>#N/A</v>
      </c>
    </row>
    <row r="1497" ht="15" hidden="1" spans="1:25">
      <c r="A1497" s="29">
        <f t="shared" si="177"/>
        <v>1496</v>
      </c>
      <c r="B1497" s="29" t="str">
        <f t="shared" si="178"/>
        <v>IS39-1-51-[1][1]-OFF0-BW0.5</v>
      </c>
      <c r="C1497" s="169" t="e">
        <f>R1497&amp;"_BW"&amp;TEXT(O1497-N1497,"000.00")&amp;"_U"&amp;VLOOKUP(R1497&amp;"-"&amp;S1497,通道清单!C:L,5,FALSE)&amp;LEFT("_____",5-LEN(VLOOKUP(R1497&amp;"-"&amp;S1497,通道清单!C:L,4,FALSE)))&amp;VLOOKUP(R1497&amp;"-"&amp;S1497,通道清单!C:L,4,FALSE)&amp;"_S"&amp;TEXT(N1497,"00000.00")&amp;"_E"&amp;TEXT(O1497,"00000.00")&amp;"_D"&amp;VLOOKUP(R1497&amp;"-"&amp;T1497,通道清单!C:L,5,FALSE)&amp;LEFT("_____",5-LEN(VLOOKUP(R1497&amp;"-"&amp;T1497,通道清单!C:L,4,FALSE)))&amp;VLOOKUP(R1497&amp;"-"&amp;T1497,通道清单!C:L,4,FALSE)&amp;"_S"&amp;TEXT(P1497,"00000.00")&amp;"_E"&amp;TEXT(Q1497,"00000.00")</f>
        <v>#N/A</v>
      </c>
      <c r="D1497" s="169"/>
      <c r="E1497" s="169"/>
      <c r="F1497" s="3"/>
      <c r="G1497" s="3" t="s">
        <v>9320</v>
      </c>
      <c r="H1497" s="29" t="e">
        <f>VLOOKUP(G1497,开关状态表!B:I,7,FALSE)</f>
        <v>#N/A</v>
      </c>
      <c r="I1497" s="3">
        <v>0</v>
      </c>
      <c r="J1497" s="167">
        <v>0.5</v>
      </c>
      <c r="K1497" s="3" t="s">
        <v>8732</v>
      </c>
      <c r="L1497" s="3"/>
      <c r="M1497" s="168" t="s">
        <v>8733</v>
      </c>
      <c r="N1497" s="156" t="e">
        <f t="shared" si="179"/>
        <v>#N/A</v>
      </c>
      <c r="O1497" s="156" t="e">
        <f t="shared" si="180"/>
        <v>#N/A</v>
      </c>
      <c r="P1497" s="156" t="e">
        <f t="shared" si="181"/>
        <v>#N/A</v>
      </c>
      <c r="Q1497" s="156" t="e">
        <f t="shared" si="182"/>
        <v>#N/A</v>
      </c>
      <c r="R1497" s="29" t="e">
        <f>VLOOKUP(VLOOKUP(G1497,开关状态表!B:H,2,FALSE),矩阵信息表!B:H,2,FALSE)</f>
        <v>#N/A</v>
      </c>
      <c r="S1497" s="29" t="e">
        <f>VLOOKUP(G1497,开关状态表!B:H,5,FALSE)</f>
        <v>#N/A</v>
      </c>
      <c r="T1497" s="29" t="e">
        <f>VLOOKUP(G1497,开关状态表!B:H,6,FALSE)</f>
        <v>#N/A</v>
      </c>
      <c r="U1497" s="29" t="e">
        <f>VLOOKUP(R1497&amp;"-"&amp;S1497,通道清单!C:L,8,FALSE)</f>
        <v>#N/A</v>
      </c>
      <c r="V1497" s="29" t="e">
        <f>VLOOKUP(R1497&amp;"-"&amp;S1497,通道清单!C:L,9,FALSE)</f>
        <v>#N/A</v>
      </c>
      <c r="W1497" s="29" t="e">
        <f>VLOOKUP(R1497&amp;"-"&amp;S1497,通道清单!C:L,10,FALSE)</f>
        <v>#N/A</v>
      </c>
      <c r="X1497" s="29" t="e">
        <f>VLOOKUP(R1497&amp;"-"&amp;T1497,通道清单!C:L,9,FALSE)</f>
        <v>#N/A</v>
      </c>
      <c r="Y1497" s="29" t="e">
        <f>VLOOKUP(R1497&amp;"-"&amp;T1497,通道清单!C:L,10,FALSE)</f>
        <v>#N/A</v>
      </c>
    </row>
    <row r="1498" ht="15" hidden="1" spans="1:25">
      <c r="A1498" s="29">
        <f t="shared" si="177"/>
        <v>1497</v>
      </c>
      <c r="B1498" s="29" t="str">
        <f t="shared" si="178"/>
        <v>IS39-1-52-[1][1]-OFF0-BW7</v>
      </c>
      <c r="C1498" s="169" t="e">
        <f>R1498&amp;"_BW"&amp;TEXT(O1498-N1498,"000.00")&amp;"_U"&amp;VLOOKUP(R1498&amp;"-"&amp;S1498,通道清单!C:L,5,FALSE)&amp;LEFT("_____",5-LEN(VLOOKUP(R1498&amp;"-"&amp;S1498,通道清单!C:L,4,FALSE)))&amp;VLOOKUP(R1498&amp;"-"&amp;S1498,通道清单!C:L,4,FALSE)&amp;"_S"&amp;TEXT(N1498,"00000.00")&amp;"_E"&amp;TEXT(O1498,"00000.00")&amp;"_D"&amp;VLOOKUP(R1498&amp;"-"&amp;T1498,通道清单!C:L,5,FALSE)&amp;LEFT("_____",5-LEN(VLOOKUP(R1498&amp;"-"&amp;T1498,通道清单!C:L,4,FALSE)))&amp;VLOOKUP(R1498&amp;"-"&amp;T1498,通道清单!C:L,4,FALSE)&amp;"_S"&amp;TEXT(P1498,"00000.00")&amp;"_E"&amp;TEXT(Q1498,"00000.00")</f>
        <v>#N/A</v>
      </c>
      <c r="D1498" s="169"/>
      <c r="E1498" s="169"/>
      <c r="F1498" s="3"/>
      <c r="G1498" s="3" t="s">
        <v>9321</v>
      </c>
      <c r="H1498" s="29" t="e">
        <f>VLOOKUP(G1498,开关状态表!B:I,7,FALSE)</f>
        <v>#N/A</v>
      </c>
      <c r="I1498" s="3">
        <v>0</v>
      </c>
      <c r="J1498" s="167">
        <v>7</v>
      </c>
      <c r="K1498" s="3" t="s">
        <v>8732</v>
      </c>
      <c r="L1498" s="3"/>
      <c r="M1498" s="168" t="s">
        <v>8733</v>
      </c>
      <c r="N1498" s="156" t="e">
        <f t="shared" si="179"/>
        <v>#N/A</v>
      </c>
      <c r="O1498" s="156" t="e">
        <f t="shared" si="180"/>
        <v>#N/A</v>
      </c>
      <c r="P1498" s="156" t="e">
        <f t="shared" si="181"/>
        <v>#N/A</v>
      </c>
      <c r="Q1498" s="156" t="e">
        <f t="shared" si="182"/>
        <v>#N/A</v>
      </c>
      <c r="R1498" s="29" t="e">
        <f>VLOOKUP(VLOOKUP(G1498,开关状态表!B:H,2,FALSE),矩阵信息表!B:H,2,FALSE)</f>
        <v>#N/A</v>
      </c>
      <c r="S1498" s="29" t="e">
        <f>VLOOKUP(G1498,开关状态表!B:H,5,FALSE)</f>
        <v>#N/A</v>
      </c>
      <c r="T1498" s="29" t="e">
        <f>VLOOKUP(G1498,开关状态表!B:H,6,FALSE)</f>
        <v>#N/A</v>
      </c>
      <c r="U1498" s="29" t="e">
        <f>VLOOKUP(R1498&amp;"-"&amp;S1498,通道清单!C:L,8,FALSE)</f>
        <v>#N/A</v>
      </c>
      <c r="V1498" s="29" t="e">
        <f>VLOOKUP(R1498&amp;"-"&amp;S1498,通道清单!C:L,9,FALSE)</f>
        <v>#N/A</v>
      </c>
      <c r="W1498" s="29" t="e">
        <f>VLOOKUP(R1498&amp;"-"&amp;S1498,通道清单!C:L,10,FALSE)</f>
        <v>#N/A</v>
      </c>
      <c r="X1498" s="29" t="e">
        <f>VLOOKUP(R1498&amp;"-"&amp;T1498,通道清单!C:L,9,FALSE)</f>
        <v>#N/A</v>
      </c>
      <c r="Y1498" s="29" t="e">
        <f>VLOOKUP(R1498&amp;"-"&amp;T1498,通道清单!C:L,10,FALSE)</f>
        <v>#N/A</v>
      </c>
    </row>
    <row r="1499" ht="15" hidden="1" spans="1:25">
      <c r="A1499" s="29">
        <f t="shared" si="177"/>
        <v>1498</v>
      </c>
      <c r="B1499" s="29" t="str">
        <f t="shared" si="178"/>
        <v>IS39-1-53-[1][1]-OFF0-BW0.8</v>
      </c>
      <c r="C1499" s="169" t="e">
        <f>R1499&amp;"_BW"&amp;TEXT(O1499-N1499,"000.00")&amp;"_U"&amp;VLOOKUP(R1499&amp;"-"&amp;S1499,通道清单!C:L,5,FALSE)&amp;LEFT("_____",5-LEN(VLOOKUP(R1499&amp;"-"&amp;S1499,通道清单!C:L,4,FALSE)))&amp;VLOOKUP(R1499&amp;"-"&amp;S1499,通道清单!C:L,4,FALSE)&amp;"_S"&amp;TEXT(N1499,"00000.00")&amp;"_E"&amp;TEXT(O1499,"00000.00")&amp;"_D"&amp;VLOOKUP(R1499&amp;"-"&amp;T1499,通道清单!C:L,5,FALSE)&amp;LEFT("_____",5-LEN(VLOOKUP(R1499&amp;"-"&amp;T1499,通道清单!C:L,4,FALSE)))&amp;VLOOKUP(R1499&amp;"-"&amp;T1499,通道清单!C:L,4,FALSE)&amp;"_S"&amp;TEXT(P1499,"00000.00")&amp;"_E"&amp;TEXT(Q1499,"00000.00")</f>
        <v>#N/A</v>
      </c>
      <c r="D1499" s="169"/>
      <c r="E1499" s="169"/>
      <c r="F1499" s="3"/>
      <c r="G1499" s="3" t="s">
        <v>9322</v>
      </c>
      <c r="H1499" s="29" t="e">
        <f>VLOOKUP(G1499,开关状态表!B:I,7,FALSE)</f>
        <v>#N/A</v>
      </c>
      <c r="I1499" s="3">
        <v>0</v>
      </c>
      <c r="J1499" s="167">
        <v>0.8</v>
      </c>
      <c r="K1499" s="3" t="s">
        <v>8732</v>
      </c>
      <c r="L1499" s="3"/>
      <c r="M1499" s="168" t="s">
        <v>8733</v>
      </c>
      <c r="N1499" s="156" t="e">
        <f t="shared" si="179"/>
        <v>#N/A</v>
      </c>
      <c r="O1499" s="156" t="e">
        <f t="shared" si="180"/>
        <v>#N/A</v>
      </c>
      <c r="P1499" s="156" t="e">
        <f t="shared" si="181"/>
        <v>#N/A</v>
      </c>
      <c r="Q1499" s="156" t="e">
        <f t="shared" si="182"/>
        <v>#N/A</v>
      </c>
      <c r="R1499" s="29" t="e">
        <f>VLOOKUP(VLOOKUP(G1499,开关状态表!B:H,2,FALSE),矩阵信息表!B:H,2,FALSE)</f>
        <v>#N/A</v>
      </c>
      <c r="S1499" s="29" t="e">
        <f>VLOOKUP(G1499,开关状态表!B:H,5,FALSE)</f>
        <v>#N/A</v>
      </c>
      <c r="T1499" s="29" t="e">
        <f>VLOOKUP(G1499,开关状态表!B:H,6,FALSE)</f>
        <v>#N/A</v>
      </c>
      <c r="U1499" s="29" t="e">
        <f>VLOOKUP(R1499&amp;"-"&amp;S1499,通道清单!C:L,8,FALSE)</f>
        <v>#N/A</v>
      </c>
      <c r="V1499" s="29" t="e">
        <f>VLOOKUP(R1499&amp;"-"&amp;S1499,通道清单!C:L,9,FALSE)</f>
        <v>#N/A</v>
      </c>
      <c r="W1499" s="29" t="e">
        <f>VLOOKUP(R1499&amp;"-"&amp;S1499,通道清单!C:L,10,FALSE)</f>
        <v>#N/A</v>
      </c>
      <c r="X1499" s="29" t="e">
        <f>VLOOKUP(R1499&amp;"-"&amp;T1499,通道清单!C:L,9,FALSE)</f>
        <v>#N/A</v>
      </c>
      <c r="Y1499" s="29" t="e">
        <f>VLOOKUP(R1499&amp;"-"&amp;T1499,通道清单!C:L,10,FALSE)</f>
        <v>#N/A</v>
      </c>
    </row>
    <row r="1500" ht="15" hidden="1" spans="1:25">
      <c r="A1500" s="29">
        <f t="shared" si="177"/>
        <v>1499</v>
      </c>
      <c r="B1500" s="29" t="str">
        <f t="shared" si="178"/>
        <v>APT9-1-29-[1][1]-OFF0-BW9.8</v>
      </c>
      <c r="C1500" s="29" t="str">
        <f>R1500&amp;"_BW"&amp;TEXT(O1500-N1500,"000.00")&amp;"_U"&amp;VLOOKUP(R1500&amp;"-"&amp;S1500,通道清单!C:L,5,FALSE)&amp;LEFT("_____",5-LEN(VLOOKUP(R1500&amp;"-"&amp;S1500,通道清单!C:L,4,FALSE)))&amp;VLOOKUP(R1500&amp;"-"&amp;S1500,通道清单!C:L,4,FALSE)&amp;"_S"&amp;TEXT(N1500,"00000.00")&amp;"_E"&amp;TEXT(O1500,"00000.00")&amp;"_D"&amp;VLOOKUP(R1500&amp;"-"&amp;T1500,通道清单!C:L,5,FALSE)&amp;LEFT("_____",5-LEN(VLOOKUP(R1500&amp;"-"&amp;T1500,通道清单!C:L,4,FALSE)))&amp;VLOOKUP(R1500&amp;"-"&amp;T1500,通道清单!C:L,4,FALSE)&amp;"_S"&amp;TEXT(P1500,"00000.00")&amp;"_E"&amp;TEXT(Q1500,"00000.00")</f>
        <v>APT9_BW009.80_UH__APT_S06073.20_E06083.00_DH__APT_S03848.20_E03858.00</v>
      </c>
      <c r="D1500" s="29"/>
      <c r="E1500" s="29"/>
      <c r="F1500" s="3"/>
      <c r="G1500" s="3" t="s">
        <v>9323</v>
      </c>
      <c r="H1500" s="29">
        <f>VLOOKUP(G1500,开关状态表!B:I,7,FALSE)</f>
        <v>1</v>
      </c>
      <c r="I1500" s="3">
        <v>0</v>
      </c>
      <c r="J1500" s="167">
        <v>9.8</v>
      </c>
      <c r="K1500" s="3" t="s">
        <v>8732</v>
      </c>
      <c r="L1500" s="3"/>
      <c r="M1500" s="168" t="s">
        <v>8733</v>
      </c>
      <c r="N1500" s="156">
        <f t="shared" si="179"/>
        <v>6073.2</v>
      </c>
      <c r="O1500" s="156">
        <f t="shared" si="180"/>
        <v>6083</v>
      </c>
      <c r="P1500" s="156">
        <f t="shared" si="181"/>
        <v>3848.2</v>
      </c>
      <c r="Q1500" s="156">
        <f t="shared" si="182"/>
        <v>3858</v>
      </c>
      <c r="R1500" s="29" t="str">
        <f>VLOOKUP(VLOOKUP(G1500,开关状态表!B:H,2,FALSE),矩阵信息表!B:H,2,FALSE)</f>
        <v>APT9</v>
      </c>
      <c r="S1500" s="29" t="str">
        <f>VLOOKUP(G1500,开关状态表!B:H,5,FALSE)</f>
        <v>RC45A</v>
      </c>
      <c r="T1500" s="29" t="str">
        <f>VLOOKUP(G1500,开关状态表!B:H,6,FALSE)</f>
        <v>TC45A</v>
      </c>
      <c r="U1500" s="29">
        <f>VLOOKUP(R1500&amp;"-"&amp;S1500,通道清单!C:L,8,FALSE)</f>
        <v>9.8</v>
      </c>
      <c r="V1500" s="29">
        <f>VLOOKUP(R1500&amp;"-"&amp;S1500,通道清单!C:L,9,FALSE)</f>
        <v>6073.2</v>
      </c>
      <c r="W1500" s="29">
        <f>VLOOKUP(R1500&amp;"-"&amp;S1500,通道清单!C:L,10,FALSE)</f>
        <v>6083</v>
      </c>
      <c r="X1500" s="29">
        <f>VLOOKUP(R1500&amp;"-"&amp;T1500,通道清单!C:L,9,FALSE)</f>
        <v>3848.2</v>
      </c>
      <c r="Y1500" s="29">
        <f>VLOOKUP(R1500&amp;"-"&amp;T1500,通道清单!C:L,10,FALSE)</f>
        <v>3858</v>
      </c>
    </row>
    <row r="1501" ht="15" hidden="1" spans="1:25">
      <c r="A1501" s="29">
        <f t="shared" si="177"/>
        <v>1500</v>
      </c>
      <c r="B1501" s="29" t="str">
        <f t="shared" si="178"/>
        <v>Eul36D-1-30-[1][1]-OFF0-BW3.8</v>
      </c>
      <c r="C1501" s="29" t="str">
        <f>R1501&amp;"_BW"&amp;TEXT(O1501-N1501,"000.00")&amp;"_U"&amp;VLOOKUP(R1501&amp;"-"&amp;S1501,通道清单!C:L,5,FALSE)&amp;LEFT("_____",5-LEN(VLOOKUP(R1501&amp;"-"&amp;S1501,通道清单!C:L,4,FALSE)))&amp;VLOOKUP(R1501&amp;"-"&amp;S1501,通道清单!C:L,4,FALSE)&amp;"_S"&amp;TEXT(N1501,"00000.00")&amp;"_E"&amp;TEXT(O1501,"00000.00")&amp;"_D"&amp;VLOOKUP(R1501&amp;"-"&amp;T1501,通道清单!C:L,5,FALSE)&amp;LEFT("_____",5-LEN(VLOOKUP(R1501&amp;"-"&amp;T1501,通道清单!C:L,4,FALSE)))&amp;VLOOKUP(R1501&amp;"-"&amp;T1501,通道清单!C:L,4,FALSE)&amp;"_S"&amp;TEXT(P1501,"00000.00")&amp;"_E"&amp;TEXT(Q1501,"00000.00")</f>
        <v>Eul36D_BW003.80_UH__OUT_S14409.76_E14413.56_DH__OUT_S11109.76_E11113.56</v>
      </c>
      <c r="D1501" s="29"/>
      <c r="E1501" s="29"/>
      <c r="F1501" s="3"/>
      <c r="G1501" s="3" t="s">
        <v>9324</v>
      </c>
      <c r="H1501" s="29">
        <f>VLOOKUP(G1501,开关状态表!B:I,7,FALSE)</f>
        <v>1</v>
      </c>
      <c r="I1501" s="3">
        <v>0</v>
      </c>
      <c r="J1501" s="167">
        <v>3.8</v>
      </c>
      <c r="K1501" s="3" t="s">
        <v>8732</v>
      </c>
      <c r="L1501" s="3"/>
      <c r="M1501" s="168" t="s">
        <v>8733</v>
      </c>
      <c r="N1501" s="156">
        <f t="shared" si="179"/>
        <v>14409.762</v>
      </c>
      <c r="O1501" s="156">
        <f t="shared" si="180"/>
        <v>14413.562</v>
      </c>
      <c r="P1501" s="156">
        <f t="shared" si="181"/>
        <v>11109.762</v>
      </c>
      <c r="Q1501" s="156">
        <f t="shared" si="182"/>
        <v>11113.562</v>
      </c>
      <c r="R1501" s="29" t="str">
        <f>VLOOKUP(VLOOKUP(G1501,开关状态表!B:H,2,FALSE),矩阵信息表!B:H,2,FALSE)</f>
        <v>Eul36D</v>
      </c>
      <c r="S1501" s="29" t="str">
        <f>VLOOKUP(G1501,开关状态表!B:H,5,FALSE)</f>
        <v>RBEE4</v>
      </c>
      <c r="T1501" s="29" t="str">
        <f>VLOOKUP(G1501,开关状态表!B:H,6,FALSE)</f>
        <v>TBEE4</v>
      </c>
      <c r="U1501" s="29">
        <f>VLOOKUP(R1501&amp;"-"&amp;S1501,通道清单!C:L,8,FALSE)</f>
        <v>3.8</v>
      </c>
      <c r="V1501" s="29">
        <f>VLOOKUP(R1501&amp;"-"&amp;S1501,通道清单!C:L,9,FALSE)</f>
        <v>14409.762</v>
      </c>
      <c r="W1501" s="29">
        <f>VLOOKUP(R1501&amp;"-"&amp;S1501,通道清单!C:L,10,FALSE)</f>
        <v>14411.762</v>
      </c>
      <c r="X1501" s="29">
        <f>VLOOKUP(R1501&amp;"-"&amp;T1501,通道清单!C:L,9,FALSE)</f>
        <v>11109.762</v>
      </c>
      <c r="Y1501" s="29">
        <f>VLOOKUP(R1501&amp;"-"&amp;T1501,通道清单!C:L,10,FALSE)</f>
        <v>11111.762</v>
      </c>
    </row>
    <row r="1502" ht="15" hidden="1" spans="1:25">
      <c r="A1502" s="29">
        <f t="shared" si="177"/>
        <v>1501</v>
      </c>
      <c r="B1502" s="29" t="str">
        <f t="shared" si="178"/>
        <v>Eul36B-1-31-[1][1]-OFF0-BW3.8</v>
      </c>
      <c r="C1502" s="169" t="e">
        <f>R1502&amp;"_BW"&amp;TEXT(O1502-N1502,"000.00")&amp;"_U"&amp;VLOOKUP(R1502&amp;"-"&amp;S1502,通道清单!C:L,5,FALSE)&amp;LEFT("_____",5-LEN(VLOOKUP(R1502&amp;"-"&amp;S1502,通道清单!C:L,4,FALSE)))&amp;VLOOKUP(R1502&amp;"-"&amp;S1502,通道清单!C:L,4,FALSE)&amp;"_S"&amp;TEXT(N1502,"00000.00")&amp;"_E"&amp;TEXT(O1502,"00000.00")&amp;"_D"&amp;VLOOKUP(R1502&amp;"-"&amp;T1502,通道清单!C:L,5,FALSE)&amp;LEFT("_____",5-LEN(VLOOKUP(R1502&amp;"-"&amp;T1502,通道清单!C:L,4,FALSE)))&amp;VLOOKUP(R1502&amp;"-"&amp;T1502,通道清单!C:L,4,FALSE)&amp;"_S"&amp;TEXT(P1502,"00000.00")&amp;"_E"&amp;TEXT(Q1502,"00000.00")</f>
        <v>#N/A</v>
      </c>
      <c r="D1502" s="169"/>
      <c r="E1502" s="169"/>
      <c r="F1502" s="3"/>
      <c r="G1502" s="3" t="s">
        <v>9325</v>
      </c>
      <c r="H1502" s="29">
        <f>VLOOKUP(G1502,开关状态表!B:I,7,FALSE)</f>
        <v>1</v>
      </c>
      <c r="I1502" s="3">
        <v>0</v>
      </c>
      <c r="J1502" s="167">
        <v>3.8</v>
      </c>
      <c r="K1502" s="3" t="s">
        <v>8732</v>
      </c>
      <c r="L1502" s="3"/>
      <c r="M1502" s="168" t="s">
        <v>8733</v>
      </c>
      <c r="N1502" s="156" t="e">
        <f t="shared" si="179"/>
        <v>#N/A</v>
      </c>
      <c r="O1502" s="156" t="e">
        <f t="shared" si="180"/>
        <v>#N/A</v>
      </c>
      <c r="P1502" s="156" t="e">
        <f t="shared" si="181"/>
        <v>#N/A</v>
      </c>
      <c r="Q1502" s="156" t="e">
        <f t="shared" si="182"/>
        <v>#N/A</v>
      </c>
      <c r="R1502" s="29" t="str">
        <f>VLOOKUP(VLOOKUP(G1502,开关状态表!B:H,2,FALSE),矩阵信息表!B:H,2,FALSE)</f>
        <v>Eul36B</v>
      </c>
      <c r="S1502" s="29" t="str">
        <f>VLOOKUP(G1502,开关状态表!B:H,5,FALSE)</f>
        <v>RB4</v>
      </c>
      <c r="T1502" s="29" t="str">
        <f>VLOOKUP(G1502,开关状态表!B:H,6,FALSE)</f>
        <v>TB4</v>
      </c>
      <c r="U1502" s="29" t="e">
        <f>VLOOKUP(R1502&amp;"-"&amp;S1502,通道清单!C:L,8,FALSE)</f>
        <v>#N/A</v>
      </c>
      <c r="V1502" s="29" t="e">
        <f>VLOOKUP(R1502&amp;"-"&amp;S1502,通道清单!C:L,9,FALSE)</f>
        <v>#N/A</v>
      </c>
      <c r="W1502" s="29" t="e">
        <f>VLOOKUP(R1502&amp;"-"&amp;S1502,通道清单!C:L,10,FALSE)</f>
        <v>#N/A</v>
      </c>
      <c r="X1502" s="29" t="e">
        <f>VLOOKUP(R1502&amp;"-"&amp;T1502,通道清单!C:L,9,FALSE)</f>
        <v>#N/A</v>
      </c>
      <c r="Y1502" s="29" t="e">
        <f>VLOOKUP(R1502&amp;"-"&amp;T1502,通道清单!C:L,10,FALSE)</f>
        <v>#N/A</v>
      </c>
    </row>
    <row r="1503" ht="15" hidden="1" spans="1:25">
      <c r="A1503" s="29">
        <f t="shared" si="177"/>
        <v>1502</v>
      </c>
      <c r="B1503" s="29" t="str">
        <f t="shared" si="178"/>
        <v>Eul36D-1-32-[1][1]-OFF0-BW2</v>
      </c>
      <c r="C1503" s="29" t="str">
        <f>R1503&amp;"_BW"&amp;TEXT(O1503-N1503,"000.00")&amp;"_U"&amp;VLOOKUP(R1503&amp;"-"&amp;S1503,通道清单!C:L,5,FALSE)&amp;LEFT("_____",5-LEN(VLOOKUP(R1503&amp;"-"&amp;S1503,通道清单!C:L,4,FALSE)))&amp;VLOOKUP(R1503&amp;"-"&amp;S1503,通道清单!C:L,4,FALSE)&amp;"_S"&amp;TEXT(N1503,"00000.00")&amp;"_E"&amp;TEXT(O1503,"00000.00")&amp;"_D"&amp;VLOOKUP(R1503&amp;"-"&amp;T1503,通道清单!C:L,5,FALSE)&amp;LEFT("_____",5-LEN(VLOOKUP(R1503&amp;"-"&amp;T1503,通道清单!C:L,4,FALSE)))&amp;VLOOKUP(R1503&amp;"-"&amp;T1503,通道清单!C:L,4,FALSE)&amp;"_S"&amp;TEXT(P1503,"00000.00")&amp;"_E"&amp;TEXT(Q1503,"00000.00")</f>
        <v>Eul36D_BW002.00_UH__OUT_S14376.97_E14378.97_DH__OUT_S11076.97_E11078.97</v>
      </c>
      <c r="D1503" s="29"/>
      <c r="E1503" s="29"/>
      <c r="F1503" s="3"/>
      <c r="G1503" s="3" t="s">
        <v>9326</v>
      </c>
      <c r="H1503" s="29">
        <f>VLOOKUP(G1503,开关状态表!B:I,7,FALSE)</f>
        <v>1</v>
      </c>
      <c r="I1503" s="3">
        <v>0</v>
      </c>
      <c r="J1503" s="167">
        <v>2</v>
      </c>
      <c r="K1503" s="3" t="s">
        <v>8732</v>
      </c>
      <c r="L1503" s="3"/>
      <c r="M1503" s="168" t="s">
        <v>8733</v>
      </c>
      <c r="N1503" s="156">
        <f t="shared" si="179"/>
        <v>14376.97</v>
      </c>
      <c r="O1503" s="156">
        <f t="shared" si="180"/>
        <v>14378.97</v>
      </c>
      <c r="P1503" s="156">
        <f t="shared" si="181"/>
        <v>11076.97</v>
      </c>
      <c r="Q1503" s="156">
        <f t="shared" si="182"/>
        <v>11078.97</v>
      </c>
      <c r="R1503" s="29" t="str">
        <f>VLOOKUP(VLOOKUP(G1503,开关状态表!B:H,2,FALSE),矩阵信息表!B:H,2,FALSE)</f>
        <v>Eul36D</v>
      </c>
      <c r="S1503" s="29" t="str">
        <f>VLOOKUP(G1503,开关状态表!B:H,5,FALSE)</f>
        <v>RB4</v>
      </c>
      <c r="T1503" s="29" t="str">
        <f>VLOOKUP(G1503,开关状态表!B:H,6,FALSE)</f>
        <v>TB4</v>
      </c>
      <c r="U1503" s="29">
        <f>VLOOKUP(R1503&amp;"-"&amp;S1503,通道清单!C:L,8,FALSE)</f>
        <v>3.8</v>
      </c>
      <c r="V1503" s="29">
        <f>VLOOKUP(R1503&amp;"-"&amp;S1503,通道清单!C:L,9,FALSE)</f>
        <v>14376.97</v>
      </c>
      <c r="W1503" s="29">
        <f>VLOOKUP(R1503&amp;"-"&amp;S1503,通道清单!C:L,10,FALSE)</f>
        <v>14380.77</v>
      </c>
      <c r="X1503" s="29">
        <f>VLOOKUP(R1503&amp;"-"&amp;T1503,通道清单!C:L,9,FALSE)</f>
        <v>11076.97</v>
      </c>
      <c r="Y1503" s="29">
        <f>VLOOKUP(R1503&amp;"-"&amp;T1503,通道清单!C:L,10,FALSE)</f>
        <v>11080.77</v>
      </c>
    </row>
    <row r="1504" ht="15" hidden="1" spans="1:25">
      <c r="A1504" s="29">
        <f t="shared" si="177"/>
        <v>1503</v>
      </c>
      <c r="B1504" s="29" t="str">
        <f t="shared" si="178"/>
        <v>APT5C-1-33-[1][1]-OFF0-BW1.2</v>
      </c>
      <c r="C1504" s="29" t="str">
        <f>R1504&amp;"_BW"&amp;TEXT(O1504-N1504,"000.00")&amp;"_U"&amp;VLOOKUP(R1504&amp;"-"&amp;S1504,通道清单!C:L,5,FALSE)&amp;LEFT("_____",5-LEN(VLOOKUP(R1504&amp;"-"&amp;S1504,通道清单!C:L,4,FALSE)))&amp;VLOOKUP(R1504&amp;"-"&amp;S1504,通道清单!C:L,4,FALSE)&amp;"_S"&amp;TEXT(N1504,"00000.00")&amp;"_E"&amp;TEXT(O1504,"00000.00")&amp;"_D"&amp;VLOOKUP(R1504&amp;"-"&amp;T1504,通道清单!C:L,5,FALSE)&amp;LEFT("_____",5-LEN(VLOOKUP(R1504&amp;"-"&amp;T1504,通道清单!C:L,4,FALSE)))&amp;VLOOKUP(R1504&amp;"-"&amp;T1504,通道清单!C:L,4,FALSE)&amp;"_S"&amp;TEXT(P1504,"00000.00")&amp;"_E"&amp;TEXT(Q1504,"00000.00")</f>
        <v>APT5C_BW001.20_UH__APT_S14445.80_E14447.00_DH__APT_S12696.80_E12698.00</v>
      </c>
      <c r="D1504" s="29"/>
      <c r="E1504" s="29"/>
      <c r="F1504" s="3"/>
      <c r="G1504" s="3" t="s">
        <v>9327</v>
      </c>
      <c r="H1504" s="29">
        <f>VLOOKUP(G1504,开关状态表!B:I,7,FALSE)</f>
        <v>1</v>
      </c>
      <c r="I1504" s="3">
        <v>0</v>
      </c>
      <c r="J1504" s="167">
        <v>1.2</v>
      </c>
      <c r="K1504" s="3" t="s">
        <v>8732</v>
      </c>
      <c r="L1504" s="3"/>
      <c r="M1504" s="168" t="s">
        <v>8733</v>
      </c>
      <c r="N1504" s="156">
        <f t="shared" si="179"/>
        <v>14445.8</v>
      </c>
      <c r="O1504" s="156">
        <f t="shared" si="180"/>
        <v>14447</v>
      </c>
      <c r="P1504" s="156">
        <f t="shared" si="181"/>
        <v>12696.8</v>
      </c>
      <c r="Q1504" s="156">
        <f t="shared" si="182"/>
        <v>12698</v>
      </c>
      <c r="R1504" s="29" t="str">
        <f>VLOOKUP(VLOOKUP(G1504,开关状态表!B:H,2,FALSE),矩阵信息表!B:H,2,FALSE)</f>
        <v>APT5C</v>
      </c>
      <c r="S1504" s="29" t="str">
        <f>VLOOKUP(G1504,开关状态表!B:H,5,FALSE)</f>
        <v>RK08A</v>
      </c>
      <c r="T1504" s="29" t="str">
        <f>VLOOKUP(G1504,开关状态表!B:H,6,FALSE)</f>
        <v>TK08A</v>
      </c>
      <c r="U1504" s="29">
        <f>VLOOKUP(R1504&amp;"-"&amp;S1504,通道清单!C:L,8,FALSE)</f>
        <v>1.2</v>
      </c>
      <c r="V1504" s="29">
        <f>VLOOKUP(R1504&amp;"-"&amp;S1504,通道清单!C:L,9,FALSE)</f>
        <v>14445.8</v>
      </c>
      <c r="W1504" s="29">
        <f>VLOOKUP(R1504&amp;"-"&amp;S1504,通道清单!C:L,10,FALSE)</f>
        <v>14445.9</v>
      </c>
      <c r="X1504" s="29">
        <f>VLOOKUP(R1504&amp;"-"&amp;T1504,通道清单!C:L,9,FALSE)</f>
        <v>12696.8</v>
      </c>
      <c r="Y1504" s="29">
        <f>VLOOKUP(R1504&amp;"-"&amp;T1504,通道清单!C:L,10,FALSE)</f>
        <v>12696.9</v>
      </c>
    </row>
    <row r="1505" ht="15" hidden="1" spans="1:25">
      <c r="A1505" s="29">
        <f t="shared" si="177"/>
        <v>1504</v>
      </c>
      <c r="B1505" s="29" t="str">
        <f t="shared" si="178"/>
        <v>APT7-1-34-[1][1]-OFF0-BW8.2</v>
      </c>
      <c r="C1505" s="29" t="str">
        <f>R1505&amp;"_BW"&amp;TEXT(O1505-N1505,"000.00")&amp;"_U"&amp;VLOOKUP(R1505&amp;"-"&amp;S1505,通道清单!C:L,5,FALSE)&amp;LEFT("_____",5-LEN(VLOOKUP(R1505&amp;"-"&amp;S1505,通道清单!C:L,4,FALSE)))&amp;VLOOKUP(R1505&amp;"-"&amp;S1505,通道清单!C:L,4,FALSE)&amp;"_S"&amp;TEXT(N1505,"00000.00")&amp;"_E"&amp;TEXT(O1505,"00000.00")&amp;"_D"&amp;VLOOKUP(R1505&amp;"-"&amp;T1505,通道清单!C:L,5,FALSE)&amp;LEFT("_____",5-LEN(VLOOKUP(R1505&amp;"-"&amp;T1505,通道清单!C:L,4,FALSE)))&amp;VLOOKUP(R1505&amp;"-"&amp;T1505,通道清单!C:L,4,FALSE)&amp;"_S"&amp;TEXT(P1505,"00000.00")&amp;"_E"&amp;TEXT(Q1505,"00000.00")</f>
        <v>APT7_BW008.20_UH__APT_S06387.00_E06395.20_DH__APT_S04162.00_E04170.20</v>
      </c>
      <c r="D1505" s="29"/>
      <c r="E1505" s="29"/>
      <c r="F1505" s="3"/>
      <c r="G1505" s="3" t="s">
        <v>9328</v>
      </c>
      <c r="H1505" s="29">
        <f>VLOOKUP(G1505,开关状态表!B:I,7,FALSE)</f>
        <v>1</v>
      </c>
      <c r="I1505" s="3">
        <v>0</v>
      </c>
      <c r="J1505" s="167">
        <v>8.2</v>
      </c>
      <c r="K1505" s="3" t="s">
        <v>8732</v>
      </c>
      <c r="L1505" s="3"/>
      <c r="M1505" s="168" t="s">
        <v>8733</v>
      </c>
      <c r="N1505" s="156">
        <f t="shared" si="179"/>
        <v>6387</v>
      </c>
      <c r="O1505" s="156">
        <f t="shared" si="180"/>
        <v>6395.2</v>
      </c>
      <c r="P1505" s="156">
        <f t="shared" si="181"/>
        <v>4162</v>
      </c>
      <c r="Q1505" s="156">
        <f t="shared" si="182"/>
        <v>4170.2</v>
      </c>
      <c r="R1505" s="29" t="str">
        <f>VLOOKUP(VLOOKUP(G1505,开关状态表!B:H,2,FALSE),矩阵信息表!B:H,2,FALSE)</f>
        <v>APT7</v>
      </c>
      <c r="S1505" s="29" t="str">
        <f>VLOOKUP(G1505,开关状态表!B:H,5,FALSE)</f>
        <v>RC14B</v>
      </c>
      <c r="T1505" s="29" t="str">
        <f>VLOOKUP(G1505,开关状态表!B:H,6,FALSE)</f>
        <v>TC14B</v>
      </c>
      <c r="U1505" s="29">
        <f>VLOOKUP(R1505&amp;"-"&amp;S1505,通道清单!C:L,8,FALSE)</f>
        <v>10.2</v>
      </c>
      <c r="V1505" s="29">
        <f>VLOOKUP(R1505&amp;"-"&amp;S1505,通道清单!C:L,9,FALSE)</f>
        <v>6387</v>
      </c>
      <c r="W1505" s="29">
        <f>VLOOKUP(R1505&amp;"-"&amp;S1505,通道清单!C:L,10,FALSE)</f>
        <v>6397.2</v>
      </c>
      <c r="X1505" s="29">
        <f>VLOOKUP(R1505&amp;"-"&amp;T1505,通道清单!C:L,9,FALSE)</f>
        <v>4162</v>
      </c>
      <c r="Y1505" s="29">
        <f>VLOOKUP(R1505&amp;"-"&amp;T1505,通道清单!C:L,10,FALSE)</f>
        <v>4172.2</v>
      </c>
    </row>
    <row r="1506" ht="15" hidden="1" spans="1:25">
      <c r="A1506" s="29">
        <f t="shared" si="177"/>
        <v>1505</v>
      </c>
      <c r="B1506" s="29" t="str">
        <f t="shared" si="178"/>
        <v>APT7-1-34-[1][1]-OFF8.2-BW2</v>
      </c>
      <c r="C1506" s="29" t="str">
        <f>R1506&amp;"_BW"&amp;TEXT(O1506-N1506,"000.00")&amp;"_U"&amp;VLOOKUP(R1506&amp;"-"&amp;S1506,通道清单!C:L,5,FALSE)&amp;LEFT("_____",5-LEN(VLOOKUP(R1506&amp;"-"&amp;S1506,通道清单!C:L,4,FALSE)))&amp;VLOOKUP(R1506&amp;"-"&amp;S1506,通道清单!C:L,4,FALSE)&amp;"_S"&amp;TEXT(N1506,"00000.00")&amp;"_E"&amp;TEXT(O1506,"00000.00")&amp;"_D"&amp;VLOOKUP(R1506&amp;"-"&amp;T1506,通道清单!C:L,5,FALSE)&amp;LEFT("_____",5-LEN(VLOOKUP(R1506&amp;"-"&amp;T1506,通道清单!C:L,4,FALSE)))&amp;VLOOKUP(R1506&amp;"-"&amp;T1506,通道清单!C:L,4,FALSE)&amp;"_S"&amp;TEXT(P1506,"00000.00")&amp;"_E"&amp;TEXT(Q1506,"00000.00")</f>
        <v>APT7_BW002.00_UH__APT_S06395.20_E06397.20_DH__APT_S04170.20_E04172.20</v>
      </c>
      <c r="D1506" s="29"/>
      <c r="E1506" s="29"/>
      <c r="F1506" s="3"/>
      <c r="G1506" s="3" t="s">
        <v>9328</v>
      </c>
      <c r="H1506" s="29">
        <f>VLOOKUP(G1506,开关状态表!B:I,7,FALSE)</f>
        <v>1</v>
      </c>
      <c r="I1506" s="3">
        <v>8.2</v>
      </c>
      <c r="J1506" s="167">
        <v>2</v>
      </c>
      <c r="K1506" s="3" t="s">
        <v>8732</v>
      </c>
      <c r="L1506" s="3"/>
      <c r="M1506" s="168" t="s">
        <v>8733</v>
      </c>
      <c r="N1506" s="156">
        <f t="shared" si="179"/>
        <v>6395.2</v>
      </c>
      <c r="O1506" s="156">
        <f t="shared" si="180"/>
        <v>6397.2</v>
      </c>
      <c r="P1506" s="156">
        <f t="shared" si="181"/>
        <v>4170.2</v>
      </c>
      <c r="Q1506" s="156">
        <f t="shared" si="182"/>
        <v>4172.2</v>
      </c>
      <c r="R1506" s="29" t="str">
        <f>VLOOKUP(VLOOKUP(G1506,开关状态表!B:H,2,FALSE),矩阵信息表!B:H,2,FALSE)</f>
        <v>APT7</v>
      </c>
      <c r="S1506" s="29" t="str">
        <f>VLOOKUP(G1506,开关状态表!B:H,5,FALSE)</f>
        <v>RC14B</v>
      </c>
      <c r="T1506" s="29" t="str">
        <f>VLOOKUP(G1506,开关状态表!B:H,6,FALSE)</f>
        <v>TC14B</v>
      </c>
      <c r="U1506" s="29">
        <f>VLOOKUP(R1506&amp;"-"&amp;S1506,通道清单!C:L,8,FALSE)</f>
        <v>10.2</v>
      </c>
      <c r="V1506" s="29">
        <f>VLOOKUP(R1506&amp;"-"&amp;S1506,通道清单!C:L,9,FALSE)</f>
        <v>6387</v>
      </c>
      <c r="W1506" s="29">
        <f>VLOOKUP(R1506&amp;"-"&amp;S1506,通道清单!C:L,10,FALSE)</f>
        <v>6397.2</v>
      </c>
      <c r="X1506" s="29">
        <f>VLOOKUP(R1506&amp;"-"&amp;T1506,通道清单!C:L,9,FALSE)</f>
        <v>4162</v>
      </c>
      <c r="Y1506" s="29">
        <f>VLOOKUP(R1506&amp;"-"&amp;T1506,通道清单!C:L,10,FALSE)</f>
        <v>4172.2</v>
      </c>
    </row>
    <row r="1507" ht="15" hidden="1" spans="1:25">
      <c r="A1507" s="29">
        <f t="shared" si="177"/>
        <v>1506</v>
      </c>
      <c r="B1507" s="29" t="str">
        <f t="shared" si="178"/>
        <v>APT9-1-35-[1][1]-OFF0-BW2.8</v>
      </c>
      <c r="C1507" s="29" t="str">
        <f>R1507&amp;"_BW"&amp;TEXT(O1507-N1507,"000.00")&amp;"_U"&amp;VLOOKUP(R1507&amp;"-"&amp;S1507,通道清单!C:L,5,FALSE)&amp;LEFT("_____",5-LEN(VLOOKUP(R1507&amp;"-"&amp;S1507,通道清单!C:L,4,FALSE)))&amp;VLOOKUP(R1507&amp;"-"&amp;S1507,通道清单!C:L,4,FALSE)&amp;"_S"&amp;TEXT(N1507,"00000.00")&amp;"_E"&amp;TEXT(O1507,"00000.00")&amp;"_D"&amp;VLOOKUP(R1507&amp;"-"&amp;T1507,通道清单!C:L,5,FALSE)&amp;LEFT("_____",5-LEN(VLOOKUP(R1507&amp;"-"&amp;T1507,通道清单!C:L,4,FALSE)))&amp;VLOOKUP(R1507&amp;"-"&amp;T1507,通道清单!C:L,4,FALSE)&amp;"_S"&amp;TEXT(P1507,"00000.00")&amp;"_E"&amp;TEXT(Q1507,"00000.00")</f>
        <v>APT9_BW002.80_UH__APT_S06031.50_E06034.30_DH__APT_S03789.50_E03792.30</v>
      </c>
      <c r="D1507" s="29"/>
      <c r="E1507" s="29"/>
      <c r="F1507" s="3"/>
      <c r="G1507" s="3" t="s">
        <v>9329</v>
      </c>
      <c r="H1507" s="29">
        <f>VLOOKUP(G1507,开关状态表!B:I,7,FALSE)</f>
        <v>1</v>
      </c>
      <c r="I1507" s="3">
        <v>0</v>
      </c>
      <c r="J1507" s="167">
        <v>2.8</v>
      </c>
      <c r="K1507" s="3" t="s">
        <v>8732</v>
      </c>
      <c r="L1507" s="3"/>
      <c r="M1507" s="168" t="s">
        <v>8733</v>
      </c>
      <c r="N1507" s="156">
        <f t="shared" si="179"/>
        <v>6031.5</v>
      </c>
      <c r="O1507" s="156">
        <f t="shared" si="180"/>
        <v>6034.3</v>
      </c>
      <c r="P1507" s="156">
        <f t="shared" si="181"/>
        <v>3789.5</v>
      </c>
      <c r="Q1507" s="156">
        <f t="shared" si="182"/>
        <v>3792.3</v>
      </c>
      <c r="R1507" s="29" t="str">
        <f>VLOOKUP(VLOOKUP(G1507,开关状态表!B:H,2,FALSE),矩阵信息表!B:H,2,FALSE)</f>
        <v>APT9</v>
      </c>
      <c r="S1507" s="29" t="str">
        <f>VLOOKUP(G1507,开关状态表!B:H,5,FALSE)</f>
        <v>RC04A</v>
      </c>
      <c r="T1507" s="29" t="str">
        <f>VLOOKUP(G1507,开关状态表!B:H,6,FALSE)</f>
        <v>TC04A</v>
      </c>
      <c r="U1507" s="29">
        <f>VLOOKUP(R1507&amp;"-"&amp;S1507,通道清单!C:L,8,FALSE)</f>
        <v>2.8</v>
      </c>
      <c r="V1507" s="29">
        <f>VLOOKUP(R1507&amp;"-"&amp;S1507,通道清单!C:L,9,FALSE)</f>
        <v>6031.5</v>
      </c>
      <c r="W1507" s="29">
        <f>VLOOKUP(R1507&amp;"-"&amp;S1507,通道清单!C:L,10,FALSE)</f>
        <v>6034.3</v>
      </c>
      <c r="X1507" s="29">
        <f>VLOOKUP(R1507&amp;"-"&amp;T1507,通道清单!C:L,9,FALSE)</f>
        <v>3789.5</v>
      </c>
      <c r="Y1507" s="29">
        <f>VLOOKUP(R1507&amp;"-"&amp;T1507,通道清单!C:L,10,FALSE)</f>
        <v>3792.3</v>
      </c>
    </row>
    <row r="1508" ht="15" hidden="1" spans="1:25">
      <c r="A1508" s="29">
        <f t="shared" si="177"/>
        <v>1507</v>
      </c>
      <c r="B1508" s="29" t="str">
        <f t="shared" si="178"/>
        <v>APT9-1-36-[1][1]-OFF0-BW7</v>
      </c>
      <c r="C1508" s="161" t="str">
        <f>R1508&amp;"_BW"&amp;TEXT(O1508-N1508,"000.00")&amp;"_U"&amp;VLOOKUP(R1508&amp;"-"&amp;S1508,通道清单!C:L,5,FALSE)&amp;LEFT("_____",5-LEN(VLOOKUP(R1508&amp;"-"&amp;S1508,通道清单!C:L,4,FALSE)))&amp;VLOOKUP(R1508&amp;"-"&amp;S1508,通道清单!C:L,4,FALSE)&amp;"_S"&amp;TEXT(N1508,"00000.00")&amp;"_E"&amp;TEXT(O1508,"00000.00")&amp;"_D"&amp;VLOOKUP(R1508&amp;"-"&amp;T1508,通道清单!C:L,5,FALSE)&amp;LEFT("_____",5-LEN(VLOOKUP(R1508&amp;"-"&amp;T1508,通道清单!C:L,4,FALSE)))&amp;VLOOKUP(R1508&amp;"-"&amp;T1508,通道清单!C:L,4,FALSE)&amp;"_S"&amp;TEXT(P1508,"00000.00")&amp;"_E"&amp;TEXT(Q1508,"00000.00")</f>
        <v>APT9_BW007.00_UH__APT_S06031.50_E06038.50_DH__APT_S03789.50_E03796.50</v>
      </c>
      <c r="D1508" s="161"/>
      <c r="E1508" s="161"/>
      <c r="F1508" s="3"/>
      <c r="G1508" s="3" t="s">
        <v>9330</v>
      </c>
      <c r="H1508" s="29">
        <f>VLOOKUP(G1508,开关状态表!B:I,7,FALSE)</f>
        <v>1</v>
      </c>
      <c r="I1508" s="3">
        <v>0</v>
      </c>
      <c r="J1508" s="167">
        <v>7</v>
      </c>
      <c r="K1508" s="3" t="s">
        <v>8732</v>
      </c>
      <c r="L1508" s="3"/>
      <c r="M1508" s="168" t="s">
        <v>8733</v>
      </c>
      <c r="N1508" s="156">
        <f t="shared" si="179"/>
        <v>6031.5</v>
      </c>
      <c r="O1508" s="156">
        <f t="shared" si="180"/>
        <v>6038.5</v>
      </c>
      <c r="P1508" s="156">
        <f t="shared" si="181"/>
        <v>3789.5</v>
      </c>
      <c r="Q1508" s="156">
        <f t="shared" si="182"/>
        <v>3796.5</v>
      </c>
      <c r="R1508" s="29" t="str">
        <f>VLOOKUP(VLOOKUP(G1508,开关状态表!B:H,2,FALSE),矩阵信息表!B:H,2,FALSE)</f>
        <v>APT9</v>
      </c>
      <c r="S1508" s="29" t="str">
        <f>VLOOKUP(G1508,开关状态表!B:H,5,FALSE)</f>
        <v>RC04A</v>
      </c>
      <c r="T1508" s="29" t="str">
        <f>VLOOKUP(G1508,开关状态表!B:H,6,FALSE)</f>
        <v>TC04A</v>
      </c>
      <c r="U1508" s="29">
        <f>VLOOKUP(R1508&amp;"-"&amp;S1508,通道清单!C:L,8,FALSE)</f>
        <v>2.8</v>
      </c>
      <c r="V1508" s="29">
        <f>VLOOKUP(R1508&amp;"-"&amp;S1508,通道清单!C:L,9,FALSE)</f>
        <v>6031.5</v>
      </c>
      <c r="W1508" s="29">
        <f>VLOOKUP(R1508&amp;"-"&amp;S1508,通道清单!C:L,10,FALSE)</f>
        <v>6034.3</v>
      </c>
      <c r="X1508" s="29">
        <f>VLOOKUP(R1508&amp;"-"&amp;T1508,通道清单!C:L,9,FALSE)</f>
        <v>3789.5</v>
      </c>
      <c r="Y1508" s="29">
        <f>VLOOKUP(R1508&amp;"-"&amp;T1508,通道清单!C:L,10,FALSE)</f>
        <v>3792.3</v>
      </c>
    </row>
    <row r="1509" ht="15" hidden="1" spans="1:25">
      <c r="A1509" s="29">
        <f t="shared" si="177"/>
        <v>1508</v>
      </c>
      <c r="B1509" s="29" t="str">
        <f t="shared" si="178"/>
        <v>APT5C-1-37-[1][1]-OFF0-BW1.3</v>
      </c>
      <c r="C1509" s="29" t="str">
        <f>R1509&amp;"_BW"&amp;TEXT(O1509-N1509,"000.00")&amp;"_U"&amp;VLOOKUP(R1509&amp;"-"&amp;S1509,通道清单!C:L,5,FALSE)&amp;LEFT("_____",5-LEN(VLOOKUP(R1509&amp;"-"&amp;S1509,通道清单!C:L,4,FALSE)))&amp;VLOOKUP(R1509&amp;"-"&amp;S1509,通道清单!C:L,4,FALSE)&amp;"_S"&amp;TEXT(N1509,"00000.00")&amp;"_E"&amp;TEXT(O1509,"00000.00")&amp;"_D"&amp;VLOOKUP(R1509&amp;"-"&amp;T1509,通道清单!C:L,5,FALSE)&amp;LEFT("_____",5-LEN(VLOOKUP(R1509&amp;"-"&amp;T1509,通道清单!C:L,4,FALSE)))&amp;VLOOKUP(R1509&amp;"-"&amp;T1509,通道清单!C:L,4,FALSE)&amp;"_S"&amp;TEXT(P1509,"00000.00")&amp;"_E"&amp;TEXT(Q1509,"00000.00")</f>
        <v>APT5C_BW001.30_UV__APT_S06118.81_E06120.11_DH__APT_S03893.81_E03895.11</v>
      </c>
      <c r="D1509" s="29"/>
      <c r="E1509" s="29"/>
      <c r="F1509" s="14"/>
      <c r="G1509" s="14" t="s">
        <v>9331</v>
      </c>
      <c r="H1509" s="29">
        <f>VLOOKUP(G1509,开关状态表!B:I,7,FALSE)</f>
        <v>1</v>
      </c>
      <c r="I1509" s="14">
        <v>0</v>
      </c>
      <c r="J1509" s="170">
        <v>1.3</v>
      </c>
      <c r="K1509" s="14" t="s">
        <v>8732</v>
      </c>
      <c r="L1509" s="14"/>
      <c r="M1509" s="171" t="s">
        <v>8733</v>
      </c>
      <c r="N1509" s="156">
        <f t="shared" si="179"/>
        <v>6118.81</v>
      </c>
      <c r="O1509" s="156">
        <f t="shared" si="180"/>
        <v>6120.11</v>
      </c>
      <c r="P1509" s="156">
        <f t="shared" si="181"/>
        <v>3893.81</v>
      </c>
      <c r="Q1509" s="156">
        <f t="shared" si="182"/>
        <v>3895.11</v>
      </c>
      <c r="R1509" s="29" t="str">
        <f>VLOOKUP(VLOOKUP(G1509,开关状态表!B:H,2,FALSE),矩阵信息表!B:H,2,FALSE)</f>
        <v>APT5C</v>
      </c>
      <c r="S1509" s="29" t="str">
        <f>VLOOKUP(G1509,开关状态表!B:H,5,FALSE)</f>
        <v>RC07A</v>
      </c>
      <c r="T1509" s="29" t="str">
        <f>VLOOKUP(G1509,开关状态表!B:H,6,FALSE)</f>
        <v>TC07A</v>
      </c>
      <c r="U1509" s="29">
        <f>VLOOKUP(R1509&amp;"-"&amp;S1509,通道清单!C:L,8,FALSE)</f>
        <v>1.3</v>
      </c>
      <c r="V1509" s="29">
        <f>VLOOKUP(R1509&amp;"-"&amp;S1509,通道清单!C:L,9,FALSE)</f>
        <v>6118.81</v>
      </c>
      <c r="W1509" s="29">
        <f>VLOOKUP(R1509&amp;"-"&amp;S1509,通道清单!C:L,10,FALSE)</f>
        <v>6120.11</v>
      </c>
      <c r="X1509" s="29">
        <f>VLOOKUP(R1509&amp;"-"&amp;T1509,通道清单!C:L,9,FALSE)</f>
        <v>3893.81</v>
      </c>
      <c r="Y1509" s="29">
        <f>VLOOKUP(R1509&amp;"-"&amp;T1509,通道清单!C:L,10,FALSE)</f>
        <v>3895.11</v>
      </c>
    </row>
    <row r="1510" ht="15" hidden="1" spans="1:25">
      <c r="A1510" s="29">
        <f t="shared" si="177"/>
        <v>1509</v>
      </c>
      <c r="B1510" s="29" t="str">
        <f t="shared" si="178"/>
        <v>APT5C-1-38-[1][1]-OFF0-BW36</v>
      </c>
      <c r="C1510" s="29" t="str">
        <f>R1510&amp;"_BW"&amp;TEXT(O1510-N1510,"000.00")&amp;"_U"&amp;VLOOKUP(R1510&amp;"-"&amp;S1510,通道清单!C:L,5,FALSE)&amp;LEFT("_____",5-LEN(VLOOKUP(R1510&amp;"-"&amp;S1510,通道清单!C:L,4,FALSE)))&amp;VLOOKUP(R1510&amp;"-"&amp;S1510,通道清单!C:L,4,FALSE)&amp;"_S"&amp;TEXT(N1510,"00000.00")&amp;"_E"&amp;TEXT(O1510,"00000.00")&amp;"_D"&amp;VLOOKUP(R1510&amp;"-"&amp;T1510,通道清单!C:L,5,FALSE)&amp;LEFT("_____",5-LEN(VLOOKUP(R1510&amp;"-"&amp;T1510,通道清单!C:L,4,FALSE)))&amp;VLOOKUP(R1510&amp;"-"&amp;T1510,通道清单!C:L,4,FALSE)&amp;"_S"&amp;TEXT(P1510,"00000.00")&amp;"_E"&amp;TEXT(Q1510,"00000.00")</f>
        <v>APT5C_BW036.00_UV__APT_S06167.00_E06203.00_DH__APT_S03942.00_E03978.00</v>
      </c>
      <c r="D1510" s="29"/>
      <c r="E1510" s="29"/>
      <c r="F1510" s="14"/>
      <c r="G1510" s="14" t="s">
        <v>9332</v>
      </c>
      <c r="H1510" s="29">
        <f>VLOOKUP(G1510,开关状态表!B:I,7,FALSE)</f>
        <v>1</v>
      </c>
      <c r="I1510" s="14">
        <v>0</v>
      </c>
      <c r="J1510" s="170">
        <v>36</v>
      </c>
      <c r="K1510" s="14" t="s">
        <v>221</v>
      </c>
      <c r="L1510" s="14"/>
      <c r="M1510" s="171" t="s">
        <v>8733</v>
      </c>
      <c r="N1510" s="156">
        <f t="shared" si="179"/>
        <v>6167</v>
      </c>
      <c r="O1510" s="156">
        <f t="shared" si="180"/>
        <v>6203</v>
      </c>
      <c r="P1510" s="156">
        <f t="shared" si="181"/>
        <v>3942</v>
      </c>
      <c r="Q1510" s="156">
        <f t="shared" si="182"/>
        <v>3978</v>
      </c>
      <c r="R1510" s="29" t="str">
        <f>VLOOKUP(VLOOKUP(G1510,开关状态表!B:H,2,FALSE),矩阵信息表!B:H,2,FALSE)</f>
        <v>APT5C</v>
      </c>
      <c r="S1510" s="29" t="str">
        <f>VLOOKUP(G1510,开关状态表!B:H,5,FALSE)</f>
        <v>RC09A</v>
      </c>
      <c r="T1510" s="29" t="str">
        <f>VLOOKUP(G1510,开关状态表!B:H,6,FALSE)</f>
        <v>TC09A</v>
      </c>
      <c r="U1510" s="29">
        <f>VLOOKUP(R1510&amp;"-"&amp;S1510,通道清单!C:L,8,FALSE)</f>
        <v>36</v>
      </c>
      <c r="V1510" s="29">
        <f>VLOOKUP(R1510&amp;"-"&amp;S1510,通道清单!C:L,9,FALSE)</f>
        <v>6167</v>
      </c>
      <c r="W1510" s="29">
        <f>VLOOKUP(R1510&amp;"-"&amp;S1510,通道清单!C:L,10,FALSE)</f>
        <v>6203</v>
      </c>
      <c r="X1510" s="29">
        <f>VLOOKUP(R1510&amp;"-"&amp;T1510,通道清单!C:L,9,FALSE)</f>
        <v>3942</v>
      </c>
      <c r="Y1510" s="29">
        <f>VLOOKUP(R1510&amp;"-"&amp;T1510,通道清单!C:L,10,FALSE)</f>
        <v>3978</v>
      </c>
    </row>
    <row r="1511" ht="15" hidden="1" spans="1:25">
      <c r="A1511" s="29">
        <f t="shared" si="177"/>
        <v>1510</v>
      </c>
      <c r="B1511" s="29" t="str">
        <f t="shared" si="178"/>
        <v>APT5C-1-38-[1][1]-OFF0-BW18.5</v>
      </c>
      <c r="C1511" s="29" t="str">
        <f>R1511&amp;"_BW"&amp;TEXT(O1511-N1511,"000.00")&amp;"_U"&amp;VLOOKUP(R1511&amp;"-"&amp;S1511,通道清单!C:L,5,FALSE)&amp;LEFT("_____",5-LEN(VLOOKUP(R1511&amp;"-"&amp;S1511,通道清单!C:L,4,FALSE)))&amp;VLOOKUP(R1511&amp;"-"&amp;S1511,通道清单!C:L,4,FALSE)&amp;"_S"&amp;TEXT(N1511,"00000.00")&amp;"_E"&amp;TEXT(O1511,"00000.00")&amp;"_D"&amp;VLOOKUP(R1511&amp;"-"&amp;T1511,通道清单!C:L,5,FALSE)&amp;LEFT("_____",5-LEN(VLOOKUP(R1511&amp;"-"&amp;T1511,通道清单!C:L,4,FALSE)))&amp;VLOOKUP(R1511&amp;"-"&amp;T1511,通道清单!C:L,4,FALSE)&amp;"_S"&amp;TEXT(P1511,"00000.00")&amp;"_E"&amp;TEXT(Q1511,"00000.00")</f>
        <v>APT5C_BW018.50_UV__APT_S06167.00_E06185.50_DH__APT_S03942.00_E03960.50</v>
      </c>
      <c r="D1511" s="29"/>
      <c r="E1511" s="29"/>
      <c r="F1511" s="14"/>
      <c r="G1511" s="14" t="s">
        <v>9332</v>
      </c>
      <c r="H1511" s="29">
        <f>VLOOKUP(G1511,开关状态表!B:I,7,FALSE)</f>
        <v>1</v>
      </c>
      <c r="I1511" s="14">
        <v>0</v>
      </c>
      <c r="J1511" s="170">
        <v>18.5</v>
      </c>
      <c r="K1511" s="14" t="s">
        <v>8732</v>
      </c>
      <c r="L1511" s="14"/>
      <c r="M1511" s="171" t="s">
        <v>8733</v>
      </c>
      <c r="N1511" s="156">
        <f t="shared" si="179"/>
        <v>6167</v>
      </c>
      <c r="O1511" s="156">
        <f t="shared" si="180"/>
        <v>6185.5</v>
      </c>
      <c r="P1511" s="156">
        <f t="shared" si="181"/>
        <v>3942</v>
      </c>
      <c r="Q1511" s="156">
        <f t="shared" si="182"/>
        <v>3960.5</v>
      </c>
      <c r="R1511" s="29" t="str">
        <f>VLOOKUP(VLOOKUP(G1511,开关状态表!B:H,2,FALSE),矩阵信息表!B:H,2,FALSE)</f>
        <v>APT5C</v>
      </c>
      <c r="S1511" s="29" t="str">
        <f>VLOOKUP(G1511,开关状态表!B:H,5,FALSE)</f>
        <v>RC09A</v>
      </c>
      <c r="T1511" s="29" t="str">
        <f>VLOOKUP(G1511,开关状态表!B:H,6,FALSE)</f>
        <v>TC09A</v>
      </c>
      <c r="U1511" s="29">
        <f>VLOOKUP(R1511&amp;"-"&amp;S1511,通道清单!C:L,8,FALSE)</f>
        <v>36</v>
      </c>
      <c r="V1511" s="29">
        <f>VLOOKUP(R1511&amp;"-"&amp;S1511,通道清单!C:L,9,FALSE)</f>
        <v>6167</v>
      </c>
      <c r="W1511" s="29">
        <f>VLOOKUP(R1511&amp;"-"&amp;S1511,通道清单!C:L,10,FALSE)</f>
        <v>6203</v>
      </c>
      <c r="X1511" s="29">
        <f>VLOOKUP(R1511&amp;"-"&amp;T1511,通道清单!C:L,9,FALSE)</f>
        <v>3942</v>
      </c>
      <c r="Y1511" s="29">
        <f>VLOOKUP(R1511&amp;"-"&amp;T1511,通道清单!C:L,10,FALSE)</f>
        <v>3978</v>
      </c>
    </row>
    <row r="1512" ht="15" hidden="1" spans="1:25">
      <c r="A1512" s="29">
        <f t="shared" si="177"/>
        <v>1511</v>
      </c>
      <c r="B1512" s="29" t="str">
        <f t="shared" si="178"/>
        <v>APT5C-1-39-[1][1]-OFF0-BW0.25</v>
      </c>
      <c r="C1512" s="29" t="str">
        <f>R1512&amp;"_BW"&amp;TEXT(O1512-N1512,"000.00")&amp;"_U"&amp;VLOOKUP(R1512&amp;"-"&amp;S1512,通道清单!C:L,5,FALSE)&amp;LEFT("_____",5-LEN(VLOOKUP(R1512&amp;"-"&amp;S1512,通道清单!C:L,4,FALSE)))&amp;VLOOKUP(R1512&amp;"-"&amp;S1512,通道清单!C:L,4,FALSE)&amp;"_S"&amp;TEXT(N1512,"00000.00")&amp;"_E"&amp;TEXT(O1512,"00000.00")&amp;"_D"&amp;VLOOKUP(R1512&amp;"-"&amp;T1512,通道清单!C:L,5,FALSE)&amp;LEFT("_____",5-LEN(VLOOKUP(R1512&amp;"-"&amp;T1512,通道清单!C:L,4,FALSE)))&amp;VLOOKUP(R1512&amp;"-"&amp;T1512,通道清单!C:L,4,FALSE)&amp;"_S"&amp;TEXT(P1512,"00000.00")&amp;"_E"&amp;TEXT(Q1512,"00000.00")</f>
        <v>APT5C_BW000.25_UV__APT_S06369.34_E06369.59_DH__APT_S04144.34_E04144.59</v>
      </c>
      <c r="D1512" s="29"/>
      <c r="E1512" s="29"/>
      <c r="F1512" s="14"/>
      <c r="G1512" s="14" t="s">
        <v>9333</v>
      </c>
      <c r="H1512" s="29">
        <f>VLOOKUP(G1512,开关状态表!B:I,7,FALSE)</f>
        <v>1</v>
      </c>
      <c r="I1512" s="14">
        <v>0</v>
      </c>
      <c r="J1512" s="170">
        <v>0.25</v>
      </c>
      <c r="K1512" s="14" t="s">
        <v>8732</v>
      </c>
      <c r="L1512" s="14"/>
      <c r="M1512" s="171" t="s">
        <v>8733</v>
      </c>
      <c r="N1512" s="156">
        <f t="shared" si="179"/>
        <v>6369.335</v>
      </c>
      <c r="O1512" s="156">
        <f t="shared" si="180"/>
        <v>6369.585</v>
      </c>
      <c r="P1512" s="156">
        <f t="shared" si="181"/>
        <v>4144.335</v>
      </c>
      <c r="Q1512" s="156">
        <f t="shared" si="182"/>
        <v>4144.585</v>
      </c>
      <c r="R1512" s="29" t="str">
        <f>VLOOKUP(VLOOKUP(G1512,开关状态表!B:H,2,FALSE),矩阵信息表!B:H,2,FALSE)</f>
        <v>APT5C</v>
      </c>
      <c r="S1512" s="29" t="str">
        <f>VLOOKUP(G1512,开关状态表!B:H,5,FALSE)</f>
        <v>RC14A</v>
      </c>
      <c r="T1512" s="29" t="str">
        <f>VLOOKUP(G1512,开关状态表!B:H,6,FALSE)</f>
        <v>TC14A</v>
      </c>
      <c r="U1512" s="29">
        <f>VLOOKUP(R1512&amp;"-"&amp;S1512,通道清单!C:L,8,FALSE)</f>
        <v>0.25</v>
      </c>
      <c r="V1512" s="29">
        <f>VLOOKUP(R1512&amp;"-"&amp;S1512,通道清单!C:L,9,FALSE)</f>
        <v>6369.335</v>
      </c>
      <c r="W1512" s="29">
        <f>VLOOKUP(R1512&amp;"-"&amp;S1512,通道清单!C:L,10,FALSE)</f>
        <v>6369.585</v>
      </c>
      <c r="X1512" s="29">
        <f>VLOOKUP(R1512&amp;"-"&amp;T1512,通道清单!C:L,9,FALSE)</f>
        <v>4144.335</v>
      </c>
      <c r="Y1512" s="29">
        <f>VLOOKUP(R1512&amp;"-"&amp;T1512,通道清单!C:L,10,FALSE)</f>
        <v>4144.585</v>
      </c>
    </row>
    <row r="1513" ht="15" hidden="1" spans="1:25">
      <c r="A1513" s="29">
        <f t="shared" si="177"/>
        <v>1512</v>
      </c>
      <c r="B1513" s="29" t="str">
        <f t="shared" si="178"/>
        <v>APT5C-1-40-[1][1]-OFF0-BW0.18</v>
      </c>
      <c r="C1513" s="29" t="str">
        <f>R1513&amp;"_BW"&amp;TEXT(O1513-N1513,"000.00")&amp;"_U"&amp;VLOOKUP(R1513&amp;"-"&amp;S1513,通道清单!C:L,5,FALSE)&amp;LEFT("_____",5-LEN(VLOOKUP(R1513&amp;"-"&amp;S1513,通道清单!C:L,4,FALSE)))&amp;VLOOKUP(R1513&amp;"-"&amp;S1513,通道清单!C:L,4,FALSE)&amp;"_S"&amp;TEXT(N1513,"00000.00")&amp;"_E"&amp;TEXT(O1513,"00000.00")&amp;"_D"&amp;VLOOKUP(R1513&amp;"-"&amp;T1513,通道清单!C:L,5,FALSE)&amp;LEFT("_____",5-LEN(VLOOKUP(R1513&amp;"-"&amp;T1513,通道清单!C:L,4,FALSE)))&amp;VLOOKUP(R1513&amp;"-"&amp;T1513,通道清单!C:L,4,FALSE)&amp;"_S"&amp;TEXT(P1513,"00000.00")&amp;"_E"&amp;TEXT(Q1513,"00000.00")</f>
        <v>APT5C_BW000.18_UV__APT_S06370.15_E06370.33_DH__APT_S04145.15_E04145.33</v>
      </c>
      <c r="D1513" s="29"/>
      <c r="E1513" s="29"/>
      <c r="F1513" s="14"/>
      <c r="G1513" s="14" t="s">
        <v>9334</v>
      </c>
      <c r="H1513" s="29">
        <f>VLOOKUP(G1513,开关状态表!B:I,7,FALSE)</f>
        <v>1</v>
      </c>
      <c r="I1513" s="14">
        <v>0</v>
      </c>
      <c r="J1513" s="170">
        <v>0.18</v>
      </c>
      <c r="K1513" s="14" t="s">
        <v>8732</v>
      </c>
      <c r="L1513" s="14"/>
      <c r="M1513" s="171" t="s">
        <v>8733</v>
      </c>
      <c r="N1513" s="156">
        <f t="shared" si="179"/>
        <v>6370.15</v>
      </c>
      <c r="O1513" s="156">
        <f t="shared" si="180"/>
        <v>6370.33</v>
      </c>
      <c r="P1513" s="156">
        <f t="shared" si="181"/>
        <v>4145.15</v>
      </c>
      <c r="Q1513" s="156">
        <f t="shared" si="182"/>
        <v>4145.33</v>
      </c>
      <c r="R1513" s="29" t="str">
        <f>VLOOKUP(VLOOKUP(G1513,开关状态表!B:H,2,FALSE),矩阵信息表!B:H,2,FALSE)</f>
        <v>APT5C</v>
      </c>
      <c r="S1513" s="29" t="str">
        <f>VLOOKUP(G1513,开关状态表!B:H,5,FALSE)</f>
        <v>RC14A-1</v>
      </c>
      <c r="T1513" s="29" t="str">
        <f>VLOOKUP(G1513,开关状态表!B:H,6,FALSE)</f>
        <v>TC14A-1</v>
      </c>
      <c r="U1513" s="29">
        <f>VLOOKUP(R1513&amp;"-"&amp;S1513,通道清单!C:L,8,FALSE)</f>
        <v>0.18</v>
      </c>
      <c r="V1513" s="29">
        <f>VLOOKUP(R1513&amp;"-"&amp;S1513,通道清单!C:L,9,FALSE)</f>
        <v>6370.15</v>
      </c>
      <c r="W1513" s="29">
        <f>VLOOKUP(R1513&amp;"-"&amp;S1513,通道清单!C:L,10,FALSE)</f>
        <v>6370.33</v>
      </c>
      <c r="X1513" s="29">
        <f>VLOOKUP(R1513&amp;"-"&amp;T1513,通道清单!C:L,9,FALSE)</f>
        <v>4145.15</v>
      </c>
      <c r="Y1513" s="29">
        <f>VLOOKUP(R1513&amp;"-"&amp;T1513,通道清单!C:L,10,FALSE)</f>
        <v>4145.33</v>
      </c>
    </row>
    <row r="1514" ht="15" hidden="1" spans="1:25">
      <c r="A1514" s="29">
        <f t="shared" si="177"/>
        <v>1513</v>
      </c>
      <c r="B1514" s="29" t="str">
        <f t="shared" si="178"/>
        <v>APT5C-1-41-[1][1]-OFF0-BW0.14</v>
      </c>
      <c r="C1514" s="29" t="str">
        <f>R1514&amp;"_BW"&amp;TEXT(O1514-N1514,"000.00")&amp;"_U"&amp;VLOOKUP(R1514&amp;"-"&amp;S1514,通道清单!C:L,5,FALSE)&amp;LEFT("_____",5-LEN(VLOOKUP(R1514&amp;"-"&amp;S1514,通道清单!C:L,4,FALSE)))&amp;VLOOKUP(R1514&amp;"-"&amp;S1514,通道清单!C:L,4,FALSE)&amp;"_S"&amp;TEXT(N1514,"00000.00")&amp;"_E"&amp;TEXT(O1514,"00000.00")&amp;"_D"&amp;VLOOKUP(R1514&amp;"-"&amp;T1514,通道清单!C:L,5,FALSE)&amp;LEFT("_____",5-LEN(VLOOKUP(R1514&amp;"-"&amp;T1514,通道清单!C:L,4,FALSE)))&amp;VLOOKUP(R1514&amp;"-"&amp;T1514,通道清单!C:L,4,FALSE)&amp;"_S"&amp;TEXT(P1514,"00000.00")&amp;"_E"&amp;TEXT(Q1514,"00000.00")</f>
        <v>APT5C_BW000.14_UV__APT_S06370.47_E06370.61_DH__APT_S04145.47_E04145.61</v>
      </c>
      <c r="D1514" s="29"/>
      <c r="E1514" s="29"/>
      <c r="F1514" s="14"/>
      <c r="G1514" s="14" t="s">
        <v>9335</v>
      </c>
      <c r="H1514" s="29">
        <f>VLOOKUP(G1514,开关状态表!B:I,7,FALSE)</f>
        <v>1</v>
      </c>
      <c r="I1514" s="14">
        <v>0</v>
      </c>
      <c r="J1514" s="170">
        <v>0.14</v>
      </c>
      <c r="K1514" s="14" t="s">
        <v>8732</v>
      </c>
      <c r="L1514" s="14"/>
      <c r="M1514" s="171" t="s">
        <v>8733</v>
      </c>
      <c r="N1514" s="156">
        <f t="shared" si="179"/>
        <v>6370.47</v>
      </c>
      <c r="O1514" s="156">
        <f t="shared" si="180"/>
        <v>6370.61</v>
      </c>
      <c r="P1514" s="156">
        <f t="shared" si="181"/>
        <v>4145.47</v>
      </c>
      <c r="Q1514" s="156">
        <f t="shared" si="182"/>
        <v>4145.61</v>
      </c>
      <c r="R1514" s="29" t="str">
        <f>VLOOKUP(VLOOKUP(G1514,开关状态表!B:H,2,FALSE),矩阵信息表!B:H,2,FALSE)</f>
        <v>APT5C</v>
      </c>
      <c r="S1514" s="29" t="str">
        <f>VLOOKUP(G1514,开关状态表!B:H,5,FALSE)</f>
        <v>RC14A-2</v>
      </c>
      <c r="T1514" s="29" t="str">
        <f>VLOOKUP(G1514,开关状态表!B:H,6,FALSE)</f>
        <v>TC14A-2</v>
      </c>
      <c r="U1514" s="29">
        <f>VLOOKUP(R1514&amp;"-"&amp;S1514,通道清单!C:L,8,FALSE)</f>
        <v>0.14</v>
      </c>
      <c r="V1514" s="29">
        <f>VLOOKUP(R1514&amp;"-"&amp;S1514,通道清单!C:L,9,FALSE)</f>
        <v>6370.47</v>
      </c>
      <c r="W1514" s="29">
        <f>VLOOKUP(R1514&amp;"-"&amp;S1514,通道清单!C:L,10,FALSE)</f>
        <v>6370.61</v>
      </c>
      <c r="X1514" s="29">
        <f>VLOOKUP(R1514&amp;"-"&amp;T1514,通道清单!C:L,9,FALSE)</f>
        <v>4145.47</v>
      </c>
      <c r="Y1514" s="29">
        <f>VLOOKUP(R1514&amp;"-"&amp;T1514,通道清单!C:L,10,FALSE)</f>
        <v>4145.61</v>
      </c>
    </row>
    <row r="1515" ht="15" hidden="1" spans="1:25">
      <c r="A1515" s="29">
        <f t="shared" si="177"/>
        <v>1514</v>
      </c>
      <c r="B1515" s="29" t="str">
        <f t="shared" si="178"/>
        <v>APT5C-1-42-[1][1]-OFF0-BW0.44</v>
      </c>
      <c r="C1515" s="29" t="str">
        <f>R1515&amp;"_BW"&amp;TEXT(O1515-N1515,"000.00")&amp;"_U"&amp;VLOOKUP(R1515&amp;"-"&amp;S1515,通道清单!C:L,5,FALSE)&amp;LEFT("_____",5-LEN(VLOOKUP(R1515&amp;"-"&amp;S1515,通道清单!C:L,4,FALSE)))&amp;VLOOKUP(R1515&amp;"-"&amp;S1515,通道清单!C:L,4,FALSE)&amp;"_S"&amp;TEXT(N1515,"00000.00")&amp;"_E"&amp;TEXT(O1515,"00000.00")&amp;"_D"&amp;VLOOKUP(R1515&amp;"-"&amp;T1515,通道清单!C:L,5,FALSE)&amp;LEFT("_____",5-LEN(VLOOKUP(R1515&amp;"-"&amp;T1515,通道清单!C:L,4,FALSE)))&amp;VLOOKUP(R1515&amp;"-"&amp;T1515,通道清单!C:L,4,FALSE)&amp;"_S"&amp;TEXT(P1515,"00000.00")&amp;"_E"&amp;TEXT(Q1515,"00000.00")</f>
        <v>APT5C_BW000.44_UV__APT_S06371.37_E06371.81_DH__APT_S04146.37_E04146.81</v>
      </c>
      <c r="D1515" s="29"/>
      <c r="E1515" s="29"/>
      <c r="F1515" s="14"/>
      <c r="G1515" s="14" t="s">
        <v>9336</v>
      </c>
      <c r="H1515" s="29">
        <f>VLOOKUP(G1515,开关状态表!B:I,7,FALSE)</f>
        <v>1</v>
      </c>
      <c r="I1515" s="14">
        <v>0</v>
      </c>
      <c r="J1515" s="170">
        <v>0.44</v>
      </c>
      <c r="K1515" s="14" t="s">
        <v>8732</v>
      </c>
      <c r="L1515" s="14"/>
      <c r="M1515" s="171" t="s">
        <v>8733</v>
      </c>
      <c r="N1515" s="156">
        <f t="shared" si="179"/>
        <v>6371.37</v>
      </c>
      <c r="O1515" s="156">
        <f t="shared" si="180"/>
        <v>6371.81</v>
      </c>
      <c r="P1515" s="156">
        <f t="shared" si="181"/>
        <v>4146.37</v>
      </c>
      <c r="Q1515" s="156">
        <f t="shared" si="182"/>
        <v>4146.81</v>
      </c>
      <c r="R1515" s="29" t="str">
        <f>VLOOKUP(VLOOKUP(G1515,开关状态表!B:H,2,FALSE),矩阵信息表!B:H,2,FALSE)</f>
        <v>APT5C</v>
      </c>
      <c r="S1515" s="29" t="str">
        <f>VLOOKUP(G1515,开关状态表!B:H,5,FALSE)</f>
        <v>RC14A-3</v>
      </c>
      <c r="T1515" s="29" t="str">
        <f>VLOOKUP(G1515,开关状态表!B:H,6,FALSE)</f>
        <v>TC14A-3</v>
      </c>
      <c r="U1515" s="29">
        <f>VLOOKUP(R1515&amp;"-"&amp;S1515,通道清单!C:L,8,FALSE)</f>
        <v>0.44</v>
      </c>
      <c r="V1515" s="29">
        <f>VLOOKUP(R1515&amp;"-"&amp;S1515,通道清单!C:L,9,FALSE)</f>
        <v>6371.37</v>
      </c>
      <c r="W1515" s="29">
        <f>VLOOKUP(R1515&amp;"-"&amp;S1515,通道清单!C:L,10,FALSE)</f>
        <v>6371.81</v>
      </c>
      <c r="X1515" s="29">
        <f>VLOOKUP(R1515&amp;"-"&amp;T1515,通道清单!C:L,9,FALSE)</f>
        <v>4146.37</v>
      </c>
      <c r="Y1515" s="29">
        <f>VLOOKUP(R1515&amp;"-"&amp;T1515,通道清单!C:L,10,FALSE)</f>
        <v>4146.81</v>
      </c>
    </row>
    <row r="1516" ht="15" hidden="1" spans="1:25">
      <c r="A1516" s="29">
        <f t="shared" si="177"/>
        <v>1515</v>
      </c>
      <c r="B1516" s="29" t="str">
        <f t="shared" si="178"/>
        <v>APT5C-1-43-[1][1]-OFF0-BW0.27</v>
      </c>
      <c r="C1516" s="29" t="str">
        <f>R1516&amp;"_BW"&amp;TEXT(O1516-N1516,"000.00")&amp;"_U"&amp;VLOOKUP(R1516&amp;"-"&amp;S1516,通道清单!C:L,5,FALSE)&amp;LEFT("_____",5-LEN(VLOOKUP(R1516&amp;"-"&amp;S1516,通道清单!C:L,4,FALSE)))&amp;VLOOKUP(R1516&amp;"-"&amp;S1516,通道清单!C:L,4,FALSE)&amp;"_S"&amp;TEXT(N1516,"00000.00")&amp;"_E"&amp;TEXT(O1516,"00000.00")&amp;"_D"&amp;VLOOKUP(R1516&amp;"-"&amp;T1516,通道清单!C:L,5,FALSE)&amp;LEFT("_____",5-LEN(VLOOKUP(R1516&amp;"-"&amp;T1516,通道清单!C:L,4,FALSE)))&amp;VLOOKUP(R1516&amp;"-"&amp;T1516,通道清单!C:L,4,FALSE)&amp;"_S"&amp;TEXT(P1516,"00000.00")&amp;"_E"&amp;TEXT(Q1516,"00000.00")</f>
        <v>APT5C_BW000.27_UV__APT_S06371.93_E06372.20_DH__APT_S04146.93_E04147.20</v>
      </c>
      <c r="D1516" s="29"/>
      <c r="E1516" s="29"/>
      <c r="F1516" s="14"/>
      <c r="G1516" s="14" t="s">
        <v>9337</v>
      </c>
      <c r="H1516" s="29">
        <f>VLOOKUP(G1516,开关状态表!B:I,7,FALSE)</f>
        <v>1</v>
      </c>
      <c r="I1516" s="14">
        <v>0</v>
      </c>
      <c r="J1516" s="170">
        <v>0.27</v>
      </c>
      <c r="K1516" s="14" t="s">
        <v>8732</v>
      </c>
      <c r="L1516" s="14"/>
      <c r="M1516" s="171" t="s">
        <v>8733</v>
      </c>
      <c r="N1516" s="156">
        <f t="shared" si="179"/>
        <v>6371.925</v>
      </c>
      <c r="O1516" s="156">
        <f t="shared" si="180"/>
        <v>6372.195</v>
      </c>
      <c r="P1516" s="156">
        <f t="shared" si="181"/>
        <v>4146.925</v>
      </c>
      <c r="Q1516" s="156">
        <f t="shared" si="182"/>
        <v>4147.195</v>
      </c>
      <c r="R1516" s="29" t="str">
        <f>VLOOKUP(VLOOKUP(G1516,开关状态表!B:H,2,FALSE),矩阵信息表!B:H,2,FALSE)</f>
        <v>APT5C</v>
      </c>
      <c r="S1516" s="29" t="str">
        <f>VLOOKUP(G1516,开关状态表!B:H,5,FALSE)</f>
        <v>RC14A-4</v>
      </c>
      <c r="T1516" s="29" t="str">
        <f>VLOOKUP(G1516,开关状态表!B:H,6,FALSE)</f>
        <v>TC14A-4</v>
      </c>
      <c r="U1516" s="29">
        <f>VLOOKUP(R1516&amp;"-"&amp;S1516,通道清单!C:L,8,FALSE)</f>
        <v>0.27</v>
      </c>
      <c r="V1516" s="29">
        <f>VLOOKUP(R1516&amp;"-"&amp;S1516,通道清单!C:L,9,FALSE)</f>
        <v>6371.925</v>
      </c>
      <c r="W1516" s="29">
        <f>VLOOKUP(R1516&amp;"-"&amp;S1516,通道清单!C:L,10,FALSE)</f>
        <v>6372.195</v>
      </c>
      <c r="X1516" s="29">
        <f>VLOOKUP(R1516&amp;"-"&amp;T1516,通道清单!C:L,9,FALSE)</f>
        <v>4146.925</v>
      </c>
      <c r="Y1516" s="29">
        <f>VLOOKUP(R1516&amp;"-"&amp;T1516,通道清单!C:L,10,FALSE)</f>
        <v>4147.195</v>
      </c>
    </row>
    <row r="1517" ht="15" hidden="1" spans="1:25">
      <c r="A1517" s="29">
        <f t="shared" si="177"/>
        <v>1516</v>
      </c>
      <c r="B1517" s="29" t="str">
        <f t="shared" si="178"/>
        <v>APT5C-1-44-[1][1]-OFF0-BW0.16</v>
      </c>
      <c r="C1517" s="29" t="str">
        <f>R1517&amp;"_BW"&amp;TEXT(O1517-N1517,"000.00")&amp;"_U"&amp;VLOOKUP(R1517&amp;"-"&amp;S1517,通道清单!C:L,5,FALSE)&amp;LEFT("_____",5-LEN(VLOOKUP(R1517&amp;"-"&amp;S1517,通道清单!C:L,4,FALSE)))&amp;VLOOKUP(R1517&amp;"-"&amp;S1517,通道清单!C:L,4,FALSE)&amp;"_S"&amp;TEXT(N1517,"00000.00")&amp;"_E"&amp;TEXT(O1517,"00000.00")&amp;"_D"&amp;VLOOKUP(R1517&amp;"-"&amp;T1517,通道清单!C:L,5,FALSE)&amp;LEFT("_____",5-LEN(VLOOKUP(R1517&amp;"-"&amp;T1517,通道清单!C:L,4,FALSE)))&amp;VLOOKUP(R1517&amp;"-"&amp;T1517,通道清单!C:L,4,FALSE)&amp;"_S"&amp;TEXT(P1517,"00000.00")&amp;"_E"&amp;TEXT(Q1517,"00000.00")</f>
        <v>APT5C_BW000.16_UV__APT_S06372.32_E06372.48_DH__APT_S04147.32_E04147.48</v>
      </c>
      <c r="D1517" s="29"/>
      <c r="E1517" s="29"/>
      <c r="F1517" s="14"/>
      <c r="G1517" s="14" t="s">
        <v>9338</v>
      </c>
      <c r="H1517" s="29">
        <f>VLOOKUP(G1517,开关状态表!B:I,7,FALSE)</f>
        <v>1</v>
      </c>
      <c r="I1517" s="14">
        <v>0</v>
      </c>
      <c r="J1517" s="170">
        <v>0.16</v>
      </c>
      <c r="K1517" s="14" t="s">
        <v>8732</v>
      </c>
      <c r="L1517" s="14"/>
      <c r="M1517" s="171" t="s">
        <v>8733</v>
      </c>
      <c r="N1517" s="156">
        <f t="shared" si="179"/>
        <v>6372.32</v>
      </c>
      <c r="O1517" s="156">
        <f t="shared" si="180"/>
        <v>6372.48</v>
      </c>
      <c r="P1517" s="156">
        <f t="shared" si="181"/>
        <v>4147.32</v>
      </c>
      <c r="Q1517" s="156">
        <f t="shared" si="182"/>
        <v>4147.48</v>
      </c>
      <c r="R1517" s="29" t="str">
        <f>VLOOKUP(VLOOKUP(G1517,开关状态表!B:H,2,FALSE),矩阵信息表!B:H,2,FALSE)</f>
        <v>APT5C</v>
      </c>
      <c r="S1517" s="29" t="str">
        <f>VLOOKUP(G1517,开关状态表!B:H,5,FALSE)</f>
        <v>RC14A-5</v>
      </c>
      <c r="T1517" s="29" t="str">
        <f>VLOOKUP(G1517,开关状态表!B:H,6,FALSE)</f>
        <v>TC14A-5</v>
      </c>
      <c r="U1517" s="29">
        <f>VLOOKUP(R1517&amp;"-"&amp;S1517,通道清单!C:L,8,FALSE)</f>
        <v>0.16</v>
      </c>
      <c r="V1517" s="29">
        <f>VLOOKUP(R1517&amp;"-"&amp;S1517,通道清单!C:L,9,FALSE)</f>
        <v>6372.32</v>
      </c>
      <c r="W1517" s="29">
        <f>VLOOKUP(R1517&amp;"-"&amp;S1517,通道清单!C:L,10,FALSE)</f>
        <v>6372.48</v>
      </c>
      <c r="X1517" s="29">
        <f>VLOOKUP(R1517&amp;"-"&amp;T1517,通道清单!C:L,9,FALSE)</f>
        <v>4147.32</v>
      </c>
      <c r="Y1517" s="29">
        <f>VLOOKUP(R1517&amp;"-"&amp;T1517,通道清单!C:L,10,FALSE)</f>
        <v>4147.48</v>
      </c>
    </row>
    <row r="1518" ht="15" hidden="1" spans="1:25">
      <c r="A1518" s="29">
        <f t="shared" si="177"/>
        <v>1517</v>
      </c>
      <c r="B1518" s="29" t="str">
        <f t="shared" si="178"/>
        <v>APT5C-1-45-[1][1]-OFF0-BW0.14</v>
      </c>
      <c r="C1518" s="29" t="str">
        <f>R1518&amp;"_BW"&amp;TEXT(O1518-N1518,"000.00")&amp;"_U"&amp;VLOOKUP(R1518&amp;"-"&amp;S1518,通道清单!C:L,5,FALSE)&amp;LEFT("_____",5-LEN(VLOOKUP(R1518&amp;"-"&amp;S1518,通道清单!C:L,4,FALSE)))&amp;VLOOKUP(R1518&amp;"-"&amp;S1518,通道清单!C:L,4,FALSE)&amp;"_S"&amp;TEXT(N1518,"00000.00")&amp;"_E"&amp;TEXT(O1518,"00000.00")&amp;"_D"&amp;VLOOKUP(R1518&amp;"-"&amp;T1518,通道清单!C:L,5,FALSE)&amp;LEFT("_____",5-LEN(VLOOKUP(R1518&amp;"-"&amp;T1518,通道清单!C:L,4,FALSE)))&amp;VLOOKUP(R1518&amp;"-"&amp;T1518,通道清单!C:L,4,FALSE)&amp;"_S"&amp;TEXT(P1518,"00000.00")&amp;"_E"&amp;TEXT(Q1518,"00000.00")</f>
        <v>APT5C_BW000.14_UV__APT_S06374.06_E06374.20_DH__APT_S04149.06_E04149.20</v>
      </c>
      <c r="D1518" s="29"/>
      <c r="E1518" s="29"/>
      <c r="F1518" s="14"/>
      <c r="G1518" s="14" t="s">
        <v>9339</v>
      </c>
      <c r="H1518" s="29">
        <f>VLOOKUP(G1518,开关状态表!B:I,7,FALSE)</f>
        <v>1</v>
      </c>
      <c r="I1518" s="14">
        <v>0</v>
      </c>
      <c r="J1518" s="170">
        <v>0.14</v>
      </c>
      <c r="K1518" s="14" t="s">
        <v>8732</v>
      </c>
      <c r="L1518" s="14"/>
      <c r="M1518" s="171" t="s">
        <v>8733</v>
      </c>
      <c r="N1518" s="156">
        <f t="shared" si="179"/>
        <v>6374.06</v>
      </c>
      <c r="O1518" s="156">
        <f t="shared" si="180"/>
        <v>6374.2</v>
      </c>
      <c r="P1518" s="156">
        <f t="shared" si="181"/>
        <v>4149.06</v>
      </c>
      <c r="Q1518" s="156">
        <f t="shared" si="182"/>
        <v>4149.2</v>
      </c>
      <c r="R1518" s="29" t="str">
        <f>VLOOKUP(VLOOKUP(G1518,开关状态表!B:H,2,FALSE),矩阵信息表!B:H,2,FALSE)</f>
        <v>APT5C</v>
      </c>
      <c r="S1518" s="29" t="str">
        <f>VLOOKUP(G1518,开关状态表!B:H,5,FALSE)</f>
        <v>RC14A-6</v>
      </c>
      <c r="T1518" s="29" t="str">
        <f>VLOOKUP(G1518,开关状态表!B:H,6,FALSE)</f>
        <v>TC14A-6</v>
      </c>
      <c r="U1518" s="29">
        <f>VLOOKUP(R1518&amp;"-"&amp;S1518,通道清单!C:L,8,FALSE)</f>
        <v>0.14</v>
      </c>
      <c r="V1518" s="29">
        <f>VLOOKUP(R1518&amp;"-"&amp;S1518,通道清单!C:L,9,FALSE)</f>
        <v>6374.06</v>
      </c>
      <c r="W1518" s="29">
        <f>VLOOKUP(R1518&amp;"-"&amp;S1518,通道清单!C:L,10,FALSE)</f>
        <v>6374.2</v>
      </c>
      <c r="X1518" s="29">
        <f>VLOOKUP(R1518&amp;"-"&amp;T1518,通道清单!C:L,9,FALSE)</f>
        <v>4149.06</v>
      </c>
      <c r="Y1518" s="29">
        <f>VLOOKUP(R1518&amp;"-"&amp;T1518,通道清单!C:L,10,FALSE)</f>
        <v>4149.2</v>
      </c>
    </row>
    <row r="1519" ht="15" hidden="1" spans="1:25">
      <c r="A1519" s="29">
        <f t="shared" si="177"/>
        <v>1518</v>
      </c>
      <c r="B1519" s="29" t="str">
        <f t="shared" si="178"/>
        <v>APT5C-1-46-[1][1]-OFF0-BW0.24</v>
      </c>
      <c r="C1519" s="29" t="str">
        <f>R1519&amp;"_BW"&amp;TEXT(O1519-N1519,"000.00")&amp;"_U"&amp;VLOOKUP(R1519&amp;"-"&amp;S1519,通道清单!C:L,5,FALSE)&amp;LEFT("_____",5-LEN(VLOOKUP(R1519&amp;"-"&amp;S1519,通道清单!C:L,4,FALSE)))&amp;VLOOKUP(R1519&amp;"-"&amp;S1519,通道清单!C:L,4,FALSE)&amp;"_S"&amp;TEXT(N1519,"00000.00")&amp;"_E"&amp;TEXT(O1519,"00000.00")&amp;"_D"&amp;VLOOKUP(R1519&amp;"-"&amp;T1519,通道清单!C:L,5,FALSE)&amp;LEFT("_____",5-LEN(VLOOKUP(R1519&amp;"-"&amp;T1519,通道清单!C:L,4,FALSE)))&amp;VLOOKUP(R1519&amp;"-"&amp;T1519,通道清单!C:L,4,FALSE)&amp;"_S"&amp;TEXT(P1519,"00000.00")&amp;"_E"&amp;TEXT(Q1519,"00000.00")</f>
        <v>APT5C_BW000.24_UV__APT_S06374.28_E06374.52_DH__APT_S04149.28_E04149.52</v>
      </c>
      <c r="D1519" s="29"/>
      <c r="E1519" s="29"/>
      <c r="F1519" s="14"/>
      <c r="G1519" s="14" t="s">
        <v>9340</v>
      </c>
      <c r="H1519" s="29">
        <f>VLOOKUP(G1519,开关状态表!B:I,7,FALSE)</f>
        <v>1</v>
      </c>
      <c r="I1519" s="14">
        <v>0</v>
      </c>
      <c r="J1519" s="170">
        <v>0.24</v>
      </c>
      <c r="K1519" s="14" t="s">
        <v>8732</v>
      </c>
      <c r="L1519" s="14"/>
      <c r="M1519" s="171" t="s">
        <v>8733</v>
      </c>
      <c r="N1519" s="156">
        <f t="shared" si="179"/>
        <v>6374.28</v>
      </c>
      <c r="O1519" s="156">
        <f t="shared" si="180"/>
        <v>6374.52</v>
      </c>
      <c r="P1519" s="156">
        <f t="shared" si="181"/>
        <v>4149.28</v>
      </c>
      <c r="Q1519" s="156">
        <f t="shared" si="182"/>
        <v>4149.52</v>
      </c>
      <c r="R1519" s="29" t="str">
        <f>VLOOKUP(VLOOKUP(G1519,开关状态表!B:H,2,FALSE),矩阵信息表!B:H,2,FALSE)</f>
        <v>APT5C</v>
      </c>
      <c r="S1519" s="29" t="str">
        <f>VLOOKUP(G1519,开关状态表!B:H,5,FALSE)</f>
        <v>RC14A-7</v>
      </c>
      <c r="T1519" s="29" t="str">
        <f>VLOOKUP(G1519,开关状态表!B:H,6,FALSE)</f>
        <v>TC14A-7</v>
      </c>
      <c r="U1519" s="29">
        <f>VLOOKUP(R1519&amp;"-"&amp;S1519,通道清单!C:L,8,FALSE)</f>
        <v>0.24</v>
      </c>
      <c r="V1519" s="29">
        <f>VLOOKUP(R1519&amp;"-"&amp;S1519,通道清单!C:L,9,FALSE)</f>
        <v>6374.28</v>
      </c>
      <c r="W1519" s="29">
        <f>VLOOKUP(R1519&amp;"-"&amp;S1519,通道清单!C:L,10,FALSE)</f>
        <v>6374.52</v>
      </c>
      <c r="X1519" s="29">
        <f>VLOOKUP(R1519&amp;"-"&amp;T1519,通道清单!C:L,9,FALSE)</f>
        <v>4149.28</v>
      </c>
      <c r="Y1519" s="29">
        <f>VLOOKUP(R1519&amp;"-"&amp;T1519,通道清单!C:L,10,FALSE)</f>
        <v>4149.52</v>
      </c>
    </row>
    <row r="1520" ht="15" hidden="1" spans="1:25">
      <c r="A1520" s="29">
        <f t="shared" si="177"/>
        <v>1519</v>
      </c>
      <c r="B1520" s="29" t="str">
        <f t="shared" si="178"/>
        <v>APT5C-1-47-[1][1]-OFF0-BW1.22</v>
      </c>
      <c r="C1520" s="29" t="str">
        <f>R1520&amp;"_BW"&amp;TEXT(O1520-N1520,"000.00")&amp;"_U"&amp;VLOOKUP(R1520&amp;"-"&amp;S1520,通道清单!C:L,5,FALSE)&amp;LEFT("_____",5-LEN(VLOOKUP(R1520&amp;"-"&amp;S1520,通道清单!C:L,4,FALSE)))&amp;VLOOKUP(R1520&amp;"-"&amp;S1520,通道清单!C:L,4,FALSE)&amp;"_S"&amp;TEXT(N1520,"00000.00")&amp;"_E"&amp;TEXT(O1520,"00000.00")&amp;"_D"&amp;VLOOKUP(R1520&amp;"-"&amp;T1520,通道清单!C:L,5,FALSE)&amp;LEFT("_____",5-LEN(VLOOKUP(R1520&amp;"-"&amp;T1520,通道清单!C:L,4,FALSE)))&amp;VLOOKUP(R1520&amp;"-"&amp;T1520,通道清单!C:L,4,FALSE)&amp;"_S"&amp;TEXT(P1520,"00000.00")&amp;"_E"&amp;TEXT(Q1520,"00000.00")</f>
        <v>APT5C_BW001.22_UV__APT_S06374.79_E06376.01_DH__APT_S04149.79_E04151.01</v>
      </c>
      <c r="D1520" s="29"/>
      <c r="E1520" s="29"/>
      <c r="F1520" s="14"/>
      <c r="G1520" s="14" t="s">
        <v>9341</v>
      </c>
      <c r="H1520" s="29">
        <f>VLOOKUP(G1520,开关状态表!B:I,7,FALSE)</f>
        <v>1</v>
      </c>
      <c r="I1520" s="14">
        <v>0</v>
      </c>
      <c r="J1520" s="170">
        <v>1.22</v>
      </c>
      <c r="K1520" s="14" t="s">
        <v>8732</v>
      </c>
      <c r="L1520" s="14"/>
      <c r="M1520" s="171" t="s">
        <v>8733</v>
      </c>
      <c r="N1520" s="156">
        <f t="shared" si="179"/>
        <v>6374.79</v>
      </c>
      <c r="O1520" s="156">
        <f t="shared" si="180"/>
        <v>6376.01</v>
      </c>
      <c r="P1520" s="156">
        <f t="shared" si="181"/>
        <v>4149.79</v>
      </c>
      <c r="Q1520" s="156">
        <f t="shared" si="182"/>
        <v>4151.01</v>
      </c>
      <c r="R1520" s="29" t="str">
        <f>VLOOKUP(VLOOKUP(G1520,开关状态表!B:H,2,FALSE),矩阵信息表!B:H,2,FALSE)</f>
        <v>APT5C</v>
      </c>
      <c r="S1520" s="29" t="str">
        <f>VLOOKUP(G1520,开关状态表!B:H,5,FALSE)</f>
        <v>RC14A-8</v>
      </c>
      <c r="T1520" s="29" t="str">
        <f>VLOOKUP(G1520,开关状态表!B:H,6,FALSE)</f>
        <v>TC14A-8</v>
      </c>
      <c r="U1520" s="29">
        <f>VLOOKUP(R1520&amp;"-"&amp;S1520,通道清单!C:L,8,FALSE)</f>
        <v>1.22</v>
      </c>
      <c r="V1520" s="29">
        <f>VLOOKUP(R1520&amp;"-"&amp;S1520,通道清单!C:L,9,FALSE)</f>
        <v>6374.79</v>
      </c>
      <c r="W1520" s="29">
        <f>VLOOKUP(R1520&amp;"-"&amp;S1520,通道清单!C:L,10,FALSE)</f>
        <v>6376.01</v>
      </c>
      <c r="X1520" s="29">
        <f>VLOOKUP(R1520&amp;"-"&amp;T1520,通道清单!C:L,9,FALSE)</f>
        <v>4149.79</v>
      </c>
      <c r="Y1520" s="29">
        <f>VLOOKUP(R1520&amp;"-"&amp;T1520,通道清单!C:L,10,FALSE)</f>
        <v>4151.01</v>
      </c>
    </row>
    <row r="1521" ht="15" hidden="1" spans="1:25">
      <c r="A1521" s="29">
        <f t="shared" si="177"/>
        <v>1520</v>
      </c>
      <c r="B1521" s="29" t="str">
        <f t="shared" si="178"/>
        <v>APT5C-1-48-[1][1]-OFF0-BW2</v>
      </c>
      <c r="C1521" s="29" t="str">
        <f>R1521&amp;"_BW"&amp;TEXT(O1521-N1521,"000.00")&amp;"_U"&amp;VLOOKUP(R1521&amp;"-"&amp;S1521,通道清单!C:L,5,FALSE)&amp;LEFT("_____",5-LEN(VLOOKUP(R1521&amp;"-"&amp;S1521,通道清单!C:L,4,FALSE)))&amp;VLOOKUP(R1521&amp;"-"&amp;S1521,通道清单!C:L,4,FALSE)&amp;"_S"&amp;TEXT(N1521,"00000.00")&amp;"_E"&amp;TEXT(O1521,"00000.00")&amp;"_D"&amp;VLOOKUP(R1521&amp;"-"&amp;T1521,通道清单!C:L,5,FALSE)&amp;LEFT("_____",5-LEN(VLOOKUP(R1521&amp;"-"&amp;T1521,通道清单!C:L,4,FALSE)))&amp;VLOOKUP(R1521&amp;"-"&amp;T1521,通道清单!C:L,4,FALSE)&amp;"_S"&amp;TEXT(P1521,"00000.00")&amp;"_E"&amp;TEXT(Q1521,"00000.00")</f>
        <v>APT5C_BW002.00_UV__APT_S06377.70_E06379.70_DH__APT_S04152.70_E04154.70</v>
      </c>
      <c r="D1521" s="29"/>
      <c r="E1521" s="29"/>
      <c r="F1521" s="14"/>
      <c r="G1521" s="14" t="s">
        <v>9342</v>
      </c>
      <c r="H1521" s="29">
        <f>VLOOKUP(G1521,开关状态表!B:I,7,FALSE)</f>
        <v>1</v>
      </c>
      <c r="I1521" s="14">
        <v>0</v>
      </c>
      <c r="J1521" s="170">
        <v>2</v>
      </c>
      <c r="K1521" s="14" t="s">
        <v>8732</v>
      </c>
      <c r="L1521" s="14"/>
      <c r="M1521" s="171" t="s">
        <v>8733</v>
      </c>
      <c r="N1521" s="156">
        <f t="shared" si="179"/>
        <v>6377.7</v>
      </c>
      <c r="O1521" s="156">
        <f t="shared" si="180"/>
        <v>6379.7</v>
      </c>
      <c r="P1521" s="156">
        <f t="shared" si="181"/>
        <v>4152.7</v>
      </c>
      <c r="Q1521" s="156">
        <f t="shared" si="182"/>
        <v>4154.7</v>
      </c>
      <c r="R1521" s="29" t="str">
        <f>VLOOKUP(VLOOKUP(G1521,开关状态表!B:H,2,FALSE),矩阵信息表!B:H,2,FALSE)</f>
        <v>APT5C</v>
      </c>
      <c r="S1521" s="29" t="str">
        <f>VLOOKUP(G1521,开关状态表!B:H,5,FALSE)</f>
        <v>RC14A-9</v>
      </c>
      <c r="T1521" s="29" t="str">
        <f>VLOOKUP(G1521,开关状态表!B:H,6,FALSE)</f>
        <v>TC14A-9</v>
      </c>
      <c r="U1521" s="29">
        <f>VLOOKUP(R1521&amp;"-"&amp;S1521,通道清单!C:L,8,FALSE)</f>
        <v>2</v>
      </c>
      <c r="V1521" s="29">
        <f>VLOOKUP(R1521&amp;"-"&amp;S1521,通道清单!C:L,9,FALSE)</f>
        <v>6377.7</v>
      </c>
      <c r="W1521" s="29">
        <f>VLOOKUP(R1521&amp;"-"&amp;S1521,通道清单!C:L,10,FALSE)</f>
        <v>6379.7</v>
      </c>
      <c r="X1521" s="29">
        <f>VLOOKUP(R1521&amp;"-"&amp;T1521,通道清单!C:L,9,FALSE)</f>
        <v>4152.7</v>
      </c>
      <c r="Y1521" s="29">
        <f>VLOOKUP(R1521&amp;"-"&amp;T1521,通道清单!C:L,10,FALSE)</f>
        <v>4154.7</v>
      </c>
    </row>
    <row r="1522" ht="15" hidden="1" spans="1:25">
      <c r="A1522" s="29">
        <f t="shared" si="177"/>
        <v>1521</v>
      </c>
      <c r="B1522" s="29" t="str">
        <f t="shared" si="178"/>
        <v>APT6C-1-49-[1][1]-OFF0-BW5</v>
      </c>
      <c r="C1522" s="29" t="str">
        <f>R1522&amp;"_BW"&amp;TEXT(O1522-N1522,"000.00")&amp;"_U"&amp;VLOOKUP(R1522&amp;"-"&amp;S1522,通道清单!C:L,5,FALSE)&amp;LEFT("_____",5-LEN(VLOOKUP(R1522&amp;"-"&amp;S1522,通道清单!C:L,4,FALSE)))&amp;VLOOKUP(R1522&amp;"-"&amp;S1522,通道清单!C:L,4,FALSE)&amp;"_S"&amp;TEXT(N1522,"00000.00")&amp;"_E"&amp;TEXT(O1522,"00000.00")&amp;"_D"&amp;VLOOKUP(R1522&amp;"-"&amp;T1522,通道清单!C:L,5,FALSE)&amp;LEFT("_____",5-LEN(VLOOKUP(R1522&amp;"-"&amp;T1522,通道清单!C:L,4,FALSE)))&amp;VLOOKUP(R1522&amp;"-"&amp;T1522,通道清单!C:L,4,FALSE)&amp;"_S"&amp;TEXT(P1522,"00000.00")&amp;"_E"&amp;TEXT(Q1522,"00000.00")</f>
        <v>APT6C_BW005.00_UV__APT_S05898.00_E05903.00_DH__APT_S03673.00_E03678.00</v>
      </c>
      <c r="D1522" s="29"/>
      <c r="E1522" s="29"/>
      <c r="F1522" s="14"/>
      <c r="G1522" s="14" t="s">
        <v>9343</v>
      </c>
      <c r="H1522" s="29">
        <f>VLOOKUP(G1522,开关状态表!B:I,7,FALSE)</f>
        <v>1</v>
      </c>
      <c r="I1522" s="14">
        <v>0</v>
      </c>
      <c r="J1522" s="170">
        <v>5</v>
      </c>
      <c r="K1522" s="14" t="s">
        <v>8732</v>
      </c>
      <c r="L1522" s="14"/>
      <c r="M1522" s="171" t="s">
        <v>8733</v>
      </c>
      <c r="N1522" s="156">
        <f t="shared" si="179"/>
        <v>5898</v>
      </c>
      <c r="O1522" s="156">
        <f t="shared" si="180"/>
        <v>5903</v>
      </c>
      <c r="P1522" s="156">
        <f t="shared" si="181"/>
        <v>3673</v>
      </c>
      <c r="Q1522" s="156">
        <f t="shared" si="182"/>
        <v>3678</v>
      </c>
      <c r="R1522" s="29" t="str">
        <f>VLOOKUP(VLOOKUP(G1522,开关状态表!B:H,2,FALSE),矩阵信息表!B:H,2,FALSE)</f>
        <v>APT6C</v>
      </c>
      <c r="S1522" s="29" t="str">
        <f>VLOOKUP(G1522,开关状态表!B:H,5,FALSE)</f>
        <v>RC1A2A</v>
      </c>
      <c r="T1522" s="29" t="str">
        <f>VLOOKUP(G1522,开关状态表!B:H,6,FALSE)</f>
        <v>TC1A2A</v>
      </c>
      <c r="U1522" s="29">
        <f>VLOOKUP(R1522&amp;"-"&amp;S1522,通道清单!C:L,8,FALSE)</f>
        <v>5</v>
      </c>
      <c r="V1522" s="29">
        <f>VLOOKUP(R1522&amp;"-"&amp;S1522,通道清单!C:L,9,FALSE)</f>
        <v>5898</v>
      </c>
      <c r="W1522" s="29">
        <f>VLOOKUP(R1522&amp;"-"&amp;S1522,通道清单!C:L,10,FALSE)</f>
        <v>5903</v>
      </c>
      <c r="X1522" s="29">
        <f>VLOOKUP(R1522&amp;"-"&amp;T1522,通道清单!C:L,9,FALSE)</f>
        <v>3673</v>
      </c>
      <c r="Y1522" s="29">
        <f>VLOOKUP(R1522&amp;"-"&amp;T1522,通道清单!C:L,10,FALSE)</f>
        <v>3678</v>
      </c>
    </row>
    <row r="1523" ht="15" hidden="1" spans="1:25">
      <c r="A1523" s="29">
        <f t="shared" si="177"/>
        <v>1522</v>
      </c>
      <c r="B1523" s="29" t="str">
        <f t="shared" si="178"/>
        <v>APT6C-1-50-[1][1]-OFF0-BW7</v>
      </c>
      <c r="C1523" s="29" t="str">
        <f>R1523&amp;"_BW"&amp;TEXT(O1523-N1523,"000.00")&amp;"_U"&amp;VLOOKUP(R1523&amp;"-"&amp;S1523,通道清单!C:L,5,FALSE)&amp;LEFT("_____",5-LEN(VLOOKUP(R1523&amp;"-"&amp;S1523,通道清单!C:L,4,FALSE)))&amp;VLOOKUP(R1523&amp;"-"&amp;S1523,通道清单!C:L,4,FALSE)&amp;"_S"&amp;TEXT(N1523,"00000.00")&amp;"_E"&amp;TEXT(O1523,"00000.00")&amp;"_D"&amp;VLOOKUP(R1523&amp;"-"&amp;T1523,通道清单!C:L,5,FALSE)&amp;LEFT("_____",5-LEN(VLOOKUP(R1523&amp;"-"&amp;T1523,通道清单!C:L,4,FALSE)))&amp;VLOOKUP(R1523&amp;"-"&amp;T1523,通道清单!C:L,4,FALSE)&amp;"_S"&amp;TEXT(P1523,"00000.00")&amp;"_E"&amp;TEXT(Q1523,"00000.00")</f>
        <v>APT6C_BW007.00_UV__APT_S06007.00_E06014.00_DH__APT_S03782.00_E03789.00</v>
      </c>
      <c r="D1523" s="29"/>
      <c r="E1523" s="29"/>
      <c r="F1523" s="14"/>
      <c r="G1523" s="14" t="s">
        <v>9344</v>
      </c>
      <c r="H1523" s="29">
        <f>VLOOKUP(G1523,开关状态表!B:I,7,FALSE)</f>
        <v>1</v>
      </c>
      <c r="I1523" s="14">
        <v>0</v>
      </c>
      <c r="J1523" s="170">
        <v>7</v>
      </c>
      <c r="K1523" s="14" t="s">
        <v>8732</v>
      </c>
      <c r="L1523" s="14"/>
      <c r="M1523" s="171" t="s">
        <v>8733</v>
      </c>
      <c r="N1523" s="156">
        <f t="shared" si="179"/>
        <v>6007</v>
      </c>
      <c r="O1523" s="156">
        <f t="shared" si="180"/>
        <v>6014</v>
      </c>
      <c r="P1523" s="156">
        <f t="shared" si="181"/>
        <v>3782</v>
      </c>
      <c r="Q1523" s="156">
        <f t="shared" si="182"/>
        <v>3789</v>
      </c>
      <c r="R1523" s="29" t="str">
        <f>VLOOKUP(VLOOKUP(G1523,开关状态表!B:H,2,FALSE),矩阵信息表!B:H,2,FALSE)</f>
        <v>APT6C</v>
      </c>
      <c r="S1523" s="29" t="str">
        <f>VLOOKUP(G1523,开关状态表!B:H,5,FALSE)</f>
        <v>RC05A</v>
      </c>
      <c r="T1523" s="29" t="str">
        <f>VLOOKUP(G1523,开关状态表!B:H,6,FALSE)</f>
        <v>TC05A</v>
      </c>
      <c r="U1523" s="29">
        <f>VLOOKUP(R1523&amp;"-"&amp;S1523,通道清单!C:L,8,FALSE)</f>
        <v>7</v>
      </c>
      <c r="V1523" s="29">
        <f>VLOOKUP(R1523&amp;"-"&amp;S1523,通道清单!C:L,9,FALSE)</f>
        <v>6007</v>
      </c>
      <c r="W1523" s="29">
        <f>VLOOKUP(R1523&amp;"-"&amp;S1523,通道清单!C:L,10,FALSE)</f>
        <v>6014</v>
      </c>
      <c r="X1523" s="29">
        <f>VLOOKUP(R1523&amp;"-"&amp;T1523,通道清单!C:L,9,FALSE)</f>
        <v>3782</v>
      </c>
      <c r="Y1523" s="29">
        <f>VLOOKUP(R1523&amp;"-"&amp;T1523,通道清单!C:L,10,FALSE)</f>
        <v>3789</v>
      </c>
    </row>
    <row r="1524" ht="15" hidden="1" spans="1:25">
      <c r="A1524" s="29">
        <f t="shared" ref="A1524:A1565" si="183">ROW()-1</f>
        <v>1523</v>
      </c>
      <c r="B1524" s="29" t="str">
        <f t="shared" ref="B1524:B1587" si="184">G1524&amp;"-"&amp;"OFF"&amp;I1524&amp;"-BW"&amp;J1524</f>
        <v>APT6C-1-51-[1][1]-OFF15-BW2</v>
      </c>
      <c r="C1524" s="29" t="str">
        <f>R1524&amp;"_BW"&amp;TEXT(O1524-N1524,"000.00")&amp;"_U"&amp;VLOOKUP(R1524&amp;"-"&amp;S1524,通道清单!C:L,5,FALSE)&amp;LEFT("_____",5-LEN(VLOOKUP(R1524&amp;"-"&amp;S1524,通道清单!C:L,4,FALSE)))&amp;VLOOKUP(R1524&amp;"-"&amp;S1524,通道清单!C:L,4,FALSE)&amp;"_S"&amp;TEXT(N1524,"00000.00")&amp;"_E"&amp;TEXT(O1524,"00000.00")&amp;"_D"&amp;VLOOKUP(R1524&amp;"-"&amp;T1524,通道清单!C:L,5,FALSE)&amp;LEFT("_____",5-LEN(VLOOKUP(R1524&amp;"-"&amp;T1524,通道清单!C:L,4,FALSE)))&amp;VLOOKUP(R1524&amp;"-"&amp;T1524,通道清单!C:L,4,FALSE)&amp;"_S"&amp;TEXT(P1524,"00000.00")&amp;"_E"&amp;TEXT(Q1524,"00000.00")</f>
        <v>APT6C_BW002.00_UV__APT_S06022.00_E06024.00_DH__APT_S03797.00_E03799.00</v>
      </c>
      <c r="D1524" s="29"/>
      <c r="E1524" s="29"/>
      <c r="F1524" s="14"/>
      <c r="G1524" s="14" t="s">
        <v>9345</v>
      </c>
      <c r="H1524" s="29">
        <f>VLOOKUP(G1524,开关状态表!B:I,7,FALSE)</f>
        <v>1</v>
      </c>
      <c r="I1524" s="14">
        <v>15</v>
      </c>
      <c r="J1524" s="170">
        <v>2</v>
      </c>
      <c r="K1524" s="14" t="s">
        <v>8732</v>
      </c>
      <c r="L1524" s="14"/>
      <c r="M1524" s="171" t="s">
        <v>8733</v>
      </c>
      <c r="N1524" s="156">
        <f t="shared" ref="N1524:N1587" si="185">V1524+I1524</f>
        <v>6022</v>
      </c>
      <c r="O1524" s="156">
        <f t="shared" ref="O1524:O1587" si="186">N1524+J1524</f>
        <v>6024</v>
      </c>
      <c r="P1524" s="156">
        <f t="shared" ref="P1524:P1587" si="187">X1524+I1524</f>
        <v>3797</v>
      </c>
      <c r="Q1524" s="156">
        <f t="shared" ref="Q1524:Q1587" si="188">P1524+J1524</f>
        <v>3799</v>
      </c>
      <c r="R1524" s="29" t="str">
        <f>VLOOKUP(VLOOKUP(G1524,开关状态表!B:H,2,FALSE),矩阵信息表!B:H,2,FALSE)</f>
        <v>APT6C</v>
      </c>
      <c r="S1524" s="29" t="str">
        <f>VLOOKUP(G1524,开关状态表!B:H,5,FALSE)</f>
        <v>RC05A</v>
      </c>
      <c r="T1524" s="29" t="str">
        <f>VLOOKUP(G1524,开关状态表!B:H,6,FALSE)</f>
        <v>TC05A</v>
      </c>
      <c r="U1524" s="29">
        <f>VLOOKUP(R1524&amp;"-"&amp;S1524,通道清单!C:L,8,FALSE)</f>
        <v>7</v>
      </c>
      <c r="V1524" s="29">
        <f>VLOOKUP(R1524&amp;"-"&amp;S1524,通道清单!C:L,9,FALSE)</f>
        <v>6007</v>
      </c>
      <c r="W1524" s="29">
        <f>VLOOKUP(R1524&amp;"-"&amp;S1524,通道清单!C:L,10,FALSE)</f>
        <v>6014</v>
      </c>
      <c r="X1524" s="29">
        <f>VLOOKUP(R1524&amp;"-"&amp;T1524,通道清单!C:L,9,FALSE)</f>
        <v>3782</v>
      </c>
      <c r="Y1524" s="29">
        <f>VLOOKUP(R1524&amp;"-"&amp;T1524,通道清单!C:L,10,FALSE)</f>
        <v>3789</v>
      </c>
    </row>
    <row r="1525" ht="15" hidden="1" spans="1:25">
      <c r="A1525" s="29">
        <f t="shared" si="183"/>
        <v>1524</v>
      </c>
      <c r="B1525" s="29" t="str">
        <f t="shared" si="184"/>
        <v>APT6C-1-52-[1][1]-OFF0-BW1.5</v>
      </c>
      <c r="C1525" s="29" t="str">
        <f>R1525&amp;"_BW"&amp;TEXT(O1525-N1525,"000.00")&amp;"_U"&amp;VLOOKUP(R1525&amp;"-"&amp;S1525,通道清单!C:L,5,FALSE)&amp;LEFT("_____",5-LEN(VLOOKUP(R1525&amp;"-"&amp;S1525,通道清单!C:L,4,FALSE)))&amp;VLOOKUP(R1525&amp;"-"&amp;S1525,通道清单!C:L,4,FALSE)&amp;"_S"&amp;TEXT(N1525,"00000.00")&amp;"_E"&amp;TEXT(O1525,"00000.00")&amp;"_D"&amp;VLOOKUP(R1525&amp;"-"&amp;T1525,通道清单!C:L,5,FALSE)&amp;LEFT("_____",5-LEN(VLOOKUP(R1525&amp;"-"&amp;T1525,通道清单!C:L,4,FALSE)))&amp;VLOOKUP(R1525&amp;"-"&amp;T1525,通道清单!C:L,4,FALSE)&amp;"_S"&amp;TEXT(P1525,"00000.00")&amp;"_E"&amp;TEXT(Q1525,"00000.00")</f>
        <v>APT6C_BW001.50_UV__APT_S06007.00_E06008.50_DH__APT_S03782.00_E03783.50</v>
      </c>
      <c r="D1525" s="29"/>
      <c r="E1525" s="29"/>
      <c r="F1525" s="14"/>
      <c r="G1525" s="14" t="s">
        <v>9346</v>
      </c>
      <c r="H1525" s="29">
        <f>VLOOKUP(G1525,开关状态表!B:I,7,FALSE)</f>
        <v>1</v>
      </c>
      <c r="I1525" s="14">
        <v>0</v>
      </c>
      <c r="J1525" s="170">
        <v>1.5</v>
      </c>
      <c r="K1525" s="14" t="s">
        <v>8732</v>
      </c>
      <c r="L1525" s="14"/>
      <c r="M1525" s="171" t="s">
        <v>8733</v>
      </c>
      <c r="N1525" s="156">
        <f t="shared" si="185"/>
        <v>6007</v>
      </c>
      <c r="O1525" s="156">
        <f t="shared" si="186"/>
        <v>6008.5</v>
      </c>
      <c r="P1525" s="156">
        <f t="shared" si="187"/>
        <v>3782</v>
      </c>
      <c r="Q1525" s="156">
        <f t="shared" si="188"/>
        <v>3783.5</v>
      </c>
      <c r="R1525" s="29" t="str">
        <f>VLOOKUP(VLOOKUP(G1525,开关状态表!B:H,2,FALSE),矩阵信息表!B:H,2,FALSE)</f>
        <v>APT6C</v>
      </c>
      <c r="S1525" s="29" t="str">
        <f>VLOOKUP(G1525,开关状态表!B:H,5,FALSE)</f>
        <v>RC05A</v>
      </c>
      <c r="T1525" s="29" t="str">
        <f>VLOOKUP(G1525,开关状态表!B:H,6,FALSE)</f>
        <v>TC05A</v>
      </c>
      <c r="U1525" s="29">
        <f>VLOOKUP(R1525&amp;"-"&amp;S1525,通道清单!C:L,8,FALSE)</f>
        <v>7</v>
      </c>
      <c r="V1525" s="29">
        <f>VLOOKUP(R1525&amp;"-"&amp;S1525,通道清单!C:L,9,FALSE)</f>
        <v>6007</v>
      </c>
      <c r="W1525" s="29">
        <f>VLOOKUP(R1525&amp;"-"&amp;S1525,通道清单!C:L,10,FALSE)</f>
        <v>6014</v>
      </c>
      <c r="X1525" s="29">
        <f>VLOOKUP(R1525&amp;"-"&amp;T1525,通道清单!C:L,9,FALSE)</f>
        <v>3782</v>
      </c>
      <c r="Y1525" s="29">
        <f>VLOOKUP(R1525&amp;"-"&amp;T1525,通道清单!C:L,10,FALSE)</f>
        <v>3789</v>
      </c>
    </row>
    <row r="1526" ht="15" hidden="1" spans="1:25">
      <c r="A1526" s="29">
        <f t="shared" si="183"/>
        <v>1525</v>
      </c>
      <c r="B1526" s="29" t="str">
        <f t="shared" si="184"/>
        <v>APT6C-1-53-[1][1]-OFF0-BW12</v>
      </c>
      <c r="C1526" s="29" t="str">
        <f>R1526&amp;"_BW"&amp;TEXT(O1526-N1526,"000.00")&amp;"_U"&amp;VLOOKUP(R1526&amp;"-"&amp;S1526,通道清单!C:L,5,FALSE)&amp;LEFT("_____",5-LEN(VLOOKUP(R1526&amp;"-"&amp;S1526,通道清单!C:L,4,FALSE)))&amp;VLOOKUP(R1526&amp;"-"&amp;S1526,通道清单!C:L,4,FALSE)&amp;"_S"&amp;TEXT(N1526,"00000.00")&amp;"_E"&amp;TEXT(O1526,"00000.00")&amp;"_D"&amp;VLOOKUP(R1526&amp;"-"&amp;T1526,通道清单!C:L,5,FALSE)&amp;LEFT("_____",5-LEN(VLOOKUP(R1526&amp;"-"&amp;T1526,通道清单!C:L,4,FALSE)))&amp;VLOOKUP(R1526&amp;"-"&amp;T1526,通道清单!C:L,4,FALSE)&amp;"_S"&amp;TEXT(P1526,"00000.00")&amp;"_E"&amp;TEXT(Q1526,"00000.00")</f>
        <v>APT6C_BW012.00_UV__APT_S06047.00_E06059.00_DH__APT_S03822.00_E03834.00</v>
      </c>
      <c r="D1526" s="29"/>
      <c r="E1526" s="29"/>
      <c r="F1526" s="14"/>
      <c r="G1526" s="14" t="s">
        <v>9347</v>
      </c>
      <c r="H1526" s="29">
        <f>VLOOKUP(G1526,开关状态表!B:I,7,FALSE)</f>
        <v>1</v>
      </c>
      <c r="I1526" s="14">
        <v>0</v>
      </c>
      <c r="J1526" s="170">
        <v>12</v>
      </c>
      <c r="K1526" s="14" t="s">
        <v>8732</v>
      </c>
      <c r="L1526" s="14"/>
      <c r="M1526" s="171" t="s">
        <v>8733</v>
      </c>
      <c r="N1526" s="156">
        <f t="shared" si="185"/>
        <v>6047</v>
      </c>
      <c r="O1526" s="156">
        <f t="shared" si="186"/>
        <v>6059</v>
      </c>
      <c r="P1526" s="156">
        <f t="shared" si="187"/>
        <v>3822</v>
      </c>
      <c r="Q1526" s="156">
        <f t="shared" si="188"/>
        <v>3834</v>
      </c>
      <c r="R1526" s="29" t="str">
        <f>VLOOKUP(VLOOKUP(G1526,开关状态表!B:H,2,FALSE),矩阵信息表!B:H,2,FALSE)</f>
        <v>APT6C</v>
      </c>
      <c r="S1526" s="29" t="str">
        <f>VLOOKUP(G1526,开关状态表!B:H,5,FALSE)</f>
        <v>RC06A</v>
      </c>
      <c r="T1526" s="29" t="str">
        <f>VLOOKUP(G1526,开关状态表!B:H,6,FALSE)</f>
        <v>TC06A</v>
      </c>
      <c r="U1526" s="29">
        <f>VLOOKUP(R1526&amp;"-"&amp;S1526,通道清单!C:L,8,FALSE)</f>
        <v>12</v>
      </c>
      <c r="V1526" s="29">
        <f>VLOOKUP(R1526&amp;"-"&amp;S1526,通道清单!C:L,9,FALSE)</f>
        <v>6047</v>
      </c>
      <c r="W1526" s="29">
        <f>VLOOKUP(R1526&amp;"-"&amp;S1526,通道清单!C:L,10,FALSE)</f>
        <v>6059</v>
      </c>
      <c r="X1526" s="29">
        <f>VLOOKUP(R1526&amp;"-"&amp;T1526,通道清单!C:L,9,FALSE)</f>
        <v>3822</v>
      </c>
      <c r="Y1526" s="29">
        <f>VLOOKUP(R1526&amp;"-"&amp;T1526,通道清单!C:L,10,FALSE)</f>
        <v>3834</v>
      </c>
    </row>
    <row r="1527" ht="15" hidden="1" spans="1:25">
      <c r="A1527" s="29">
        <f t="shared" si="183"/>
        <v>1526</v>
      </c>
      <c r="B1527" s="29" t="str">
        <f t="shared" si="184"/>
        <v>APT6C-1-54-[1][1]-OFF0-BW36</v>
      </c>
      <c r="C1527" s="29" t="str">
        <f>R1527&amp;"_BW"&amp;TEXT(O1527-N1527,"000.00")&amp;"_U"&amp;VLOOKUP(R1527&amp;"-"&amp;S1527,通道清单!C:L,5,FALSE)&amp;LEFT("_____",5-LEN(VLOOKUP(R1527&amp;"-"&amp;S1527,通道清单!C:L,4,FALSE)))&amp;VLOOKUP(R1527&amp;"-"&amp;S1527,通道清单!C:L,4,FALSE)&amp;"_S"&amp;TEXT(N1527,"00000.00")&amp;"_E"&amp;TEXT(O1527,"00000.00")&amp;"_D"&amp;VLOOKUP(R1527&amp;"-"&amp;T1527,通道清单!C:L,5,FALSE)&amp;LEFT("_____",5-LEN(VLOOKUP(R1527&amp;"-"&amp;T1527,通道清单!C:L,4,FALSE)))&amp;VLOOKUP(R1527&amp;"-"&amp;T1527,通道清单!C:L,4,FALSE)&amp;"_S"&amp;TEXT(P1527,"00000.00")&amp;"_E"&amp;TEXT(Q1527,"00000.00")</f>
        <v>APT6C_BW036.00_UV__APT_S06087.00_E06123.00_DH__APT_S03862.00_E03898.00</v>
      </c>
      <c r="D1527" s="29"/>
      <c r="E1527" s="29"/>
      <c r="F1527" s="14"/>
      <c r="G1527" s="14" t="s">
        <v>9348</v>
      </c>
      <c r="H1527" s="29">
        <f>VLOOKUP(G1527,开关状态表!B:I,7,FALSE)</f>
        <v>1</v>
      </c>
      <c r="I1527" s="14">
        <v>0</v>
      </c>
      <c r="J1527" s="170">
        <v>36</v>
      </c>
      <c r="K1527" s="14" t="s">
        <v>8732</v>
      </c>
      <c r="L1527" s="14"/>
      <c r="M1527" s="171" t="s">
        <v>8733</v>
      </c>
      <c r="N1527" s="156">
        <f t="shared" si="185"/>
        <v>6087</v>
      </c>
      <c r="O1527" s="156">
        <f t="shared" si="186"/>
        <v>6123</v>
      </c>
      <c r="P1527" s="156">
        <f t="shared" si="187"/>
        <v>3862</v>
      </c>
      <c r="Q1527" s="156">
        <f t="shared" si="188"/>
        <v>3898</v>
      </c>
      <c r="R1527" s="29" t="str">
        <f>VLOOKUP(VLOOKUP(G1527,开关状态表!B:H,2,FALSE),矩阵信息表!B:H,2,FALSE)</f>
        <v>APT6C</v>
      </c>
      <c r="S1527" s="29" t="str">
        <f>VLOOKUP(G1527,开关状态表!B:H,5,FALSE)</f>
        <v>RC07A</v>
      </c>
      <c r="T1527" s="29" t="str">
        <f>VLOOKUP(G1527,开关状态表!B:H,6,FALSE)</f>
        <v>TC07A</v>
      </c>
      <c r="U1527" s="29">
        <f>VLOOKUP(R1527&amp;"-"&amp;S1527,通道清单!C:L,8,FALSE)</f>
        <v>36</v>
      </c>
      <c r="V1527" s="29">
        <f>VLOOKUP(R1527&amp;"-"&amp;S1527,通道清单!C:L,9,FALSE)</f>
        <v>6087</v>
      </c>
      <c r="W1527" s="29">
        <f>VLOOKUP(R1527&amp;"-"&amp;S1527,通道清单!C:L,10,FALSE)</f>
        <v>6123</v>
      </c>
      <c r="X1527" s="29">
        <f>VLOOKUP(R1527&amp;"-"&amp;T1527,通道清单!C:L,9,FALSE)</f>
        <v>3862</v>
      </c>
      <c r="Y1527" s="29">
        <f>VLOOKUP(R1527&amp;"-"&amp;T1527,通道清单!C:L,10,FALSE)</f>
        <v>3898</v>
      </c>
    </row>
    <row r="1528" ht="15" hidden="1" spans="1:25">
      <c r="A1528" s="29">
        <f t="shared" si="183"/>
        <v>1527</v>
      </c>
      <c r="B1528" s="29" t="str">
        <f t="shared" si="184"/>
        <v>APT6C-1-55-[1][1]-OFF0-BW33</v>
      </c>
      <c r="C1528" s="29" t="str">
        <f>R1528&amp;"_BW"&amp;TEXT(O1528-N1528,"000.00")&amp;"_U"&amp;VLOOKUP(R1528&amp;"-"&amp;S1528,通道清单!C:L,5,FALSE)&amp;LEFT("_____",5-LEN(VLOOKUP(R1528&amp;"-"&amp;S1528,通道清单!C:L,4,FALSE)))&amp;VLOOKUP(R1528&amp;"-"&amp;S1528,通道清单!C:L,4,FALSE)&amp;"_S"&amp;TEXT(N1528,"00000.00")&amp;"_E"&amp;TEXT(O1528,"00000.00")&amp;"_D"&amp;VLOOKUP(R1528&amp;"-"&amp;T1528,通道清单!C:L,5,FALSE)&amp;LEFT("_____",5-LEN(VLOOKUP(R1528&amp;"-"&amp;T1528,通道清单!C:L,4,FALSE)))&amp;VLOOKUP(R1528&amp;"-"&amp;T1528,通道清单!C:L,4,FALSE)&amp;"_S"&amp;TEXT(P1528,"00000.00")&amp;"_E"&amp;TEXT(Q1528,"00000.00")</f>
        <v>APT6C_BW033.00_UV__APT_S06167.00_E06200.00_DH__APT_S03942.00_E03975.00</v>
      </c>
      <c r="D1528" s="29"/>
      <c r="E1528" s="29"/>
      <c r="F1528" s="14"/>
      <c r="G1528" s="14" t="s">
        <v>9349</v>
      </c>
      <c r="H1528" s="29">
        <f>VLOOKUP(G1528,开关状态表!B:I,7,FALSE)</f>
        <v>1</v>
      </c>
      <c r="I1528" s="14">
        <v>0</v>
      </c>
      <c r="J1528" s="170">
        <v>33</v>
      </c>
      <c r="K1528" s="14" t="s">
        <v>8732</v>
      </c>
      <c r="L1528" s="14"/>
      <c r="M1528" s="171" t="s">
        <v>8733</v>
      </c>
      <c r="N1528" s="156">
        <f t="shared" si="185"/>
        <v>6167</v>
      </c>
      <c r="O1528" s="156">
        <f t="shared" si="186"/>
        <v>6200</v>
      </c>
      <c r="P1528" s="156">
        <f t="shared" si="187"/>
        <v>3942</v>
      </c>
      <c r="Q1528" s="156">
        <f t="shared" si="188"/>
        <v>3975</v>
      </c>
      <c r="R1528" s="29" t="str">
        <f>VLOOKUP(VLOOKUP(G1528,开关状态表!B:H,2,FALSE),矩阵信息表!B:H,2,FALSE)</f>
        <v>APT6C</v>
      </c>
      <c r="S1528" s="29" t="str">
        <f>VLOOKUP(G1528,开关状态表!B:H,5,FALSE)</f>
        <v>RC09A</v>
      </c>
      <c r="T1528" s="29" t="str">
        <f>VLOOKUP(G1528,开关状态表!B:H,6,FALSE)</f>
        <v>TC09A</v>
      </c>
      <c r="U1528" s="29">
        <f>VLOOKUP(R1528&amp;"-"&amp;S1528,通道清单!C:L,8,FALSE)</f>
        <v>33</v>
      </c>
      <c r="V1528" s="29">
        <f>VLOOKUP(R1528&amp;"-"&amp;S1528,通道清单!C:L,9,FALSE)</f>
        <v>6167</v>
      </c>
      <c r="W1528" s="29">
        <f>VLOOKUP(R1528&amp;"-"&amp;S1528,通道清单!C:L,10,FALSE)</f>
        <v>6200</v>
      </c>
      <c r="X1528" s="29">
        <f>VLOOKUP(R1528&amp;"-"&amp;T1528,通道清单!C:L,9,FALSE)</f>
        <v>3942</v>
      </c>
      <c r="Y1528" s="29">
        <f>VLOOKUP(R1528&amp;"-"&amp;T1528,通道清单!C:L,10,FALSE)</f>
        <v>3975</v>
      </c>
    </row>
    <row r="1529" ht="15" hidden="1" spans="1:25">
      <c r="A1529" s="29">
        <f t="shared" si="183"/>
        <v>1528</v>
      </c>
      <c r="B1529" s="29" t="str">
        <f t="shared" si="184"/>
        <v>APT6C-1-56-[1][1]-OFF0-BW13</v>
      </c>
      <c r="C1529" s="29" t="str">
        <f>R1529&amp;"_BW"&amp;TEXT(O1529-N1529,"000.00")&amp;"_U"&amp;VLOOKUP(R1529&amp;"-"&amp;S1529,通道清单!C:L,5,FALSE)&amp;LEFT("_____",5-LEN(VLOOKUP(R1529&amp;"-"&amp;S1529,通道清单!C:L,4,FALSE)))&amp;VLOOKUP(R1529&amp;"-"&amp;S1529,通道清单!C:L,4,FALSE)&amp;"_S"&amp;TEXT(N1529,"00000.00")&amp;"_E"&amp;TEXT(O1529,"00000.00")&amp;"_D"&amp;VLOOKUP(R1529&amp;"-"&amp;T1529,通道清单!C:L,5,FALSE)&amp;LEFT("_____",5-LEN(VLOOKUP(R1529&amp;"-"&amp;T1529,通道清单!C:L,4,FALSE)))&amp;VLOOKUP(R1529&amp;"-"&amp;T1529,通道清单!C:L,4,FALSE)&amp;"_S"&amp;TEXT(P1529,"00000.00")&amp;"_E"&amp;TEXT(Q1529,"00000.00")</f>
        <v>APT6C_BW013.00_UV__APT_S06247.00_E06260.00_DH__APT_S04022.00_E04035.00</v>
      </c>
      <c r="D1529" s="29"/>
      <c r="E1529" s="29"/>
      <c r="F1529" s="14"/>
      <c r="G1529" s="14" t="s">
        <v>9350</v>
      </c>
      <c r="H1529" s="29">
        <f>VLOOKUP(G1529,开关状态表!B:I,7,FALSE)</f>
        <v>1</v>
      </c>
      <c r="I1529" s="14">
        <v>0</v>
      </c>
      <c r="J1529" s="170">
        <v>13</v>
      </c>
      <c r="K1529" s="14" t="s">
        <v>8732</v>
      </c>
      <c r="L1529" s="14"/>
      <c r="M1529" s="171" t="s">
        <v>8733</v>
      </c>
      <c r="N1529" s="156">
        <f t="shared" si="185"/>
        <v>6247</v>
      </c>
      <c r="O1529" s="156">
        <f t="shared" si="186"/>
        <v>6260</v>
      </c>
      <c r="P1529" s="156">
        <f t="shared" si="187"/>
        <v>4022</v>
      </c>
      <c r="Q1529" s="156">
        <f t="shared" si="188"/>
        <v>4035</v>
      </c>
      <c r="R1529" s="29" t="str">
        <f>VLOOKUP(VLOOKUP(G1529,开关状态表!B:H,2,FALSE),矩阵信息表!B:H,2,FALSE)</f>
        <v>APT6C</v>
      </c>
      <c r="S1529" s="29" t="str">
        <f>VLOOKUP(G1529,开关状态表!B:H,5,FALSE)</f>
        <v>RC11A</v>
      </c>
      <c r="T1529" s="29" t="str">
        <f>VLOOKUP(G1529,开关状态表!B:H,6,FALSE)</f>
        <v>TC11A</v>
      </c>
      <c r="U1529" s="29">
        <f>VLOOKUP(R1529&amp;"-"&amp;S1529,通道清单!C:L,8,FALSE)</f>
        <v>13</v>
      </c>
      <c r="V1529" s="29">
        <f>VLOOKUP(R1529&amp;"-"&amp;S1529,通道清单!C:L,9,FALSE)</f>
        <v>6247</v>
      </c>
      <c r="W1529" s="29">
        <f>VLOOKUP(R1529&amp;"-"&amp;S1529,通道清单!C:L,10,FALSE)</f>
        <v>6260</v>
      </c>
      <c r="X1529" s="29">
        <f>VLOOKUP(R1529&amp;"-"&amp;T1529,通道清单!C:L,9,FALSE)</f>
        <v>4022</v>
      </c>
      <c r="Y1529" s="29">
        <f>VLOOKUP(R1529&amp;"-"&amp;T1529,通道清单!C:L,10,FALSE)</f>
        <v>4035</v>
      </c>
    </row>
    <row r="1530" ht="15" hidden="1" spans="1:25">
      <c r="A1530" s="29">
        <f t="shared" si="183"/>
        <v>1529</v>
      </c>
      <c r="B1530" s="29" t="str">
        <f t="shared" si="184"/>
        <v>APT6C-1-57-[1][1]-OFF0-BW15</v>
      </c>
      <c r="C1530" s="29" t="str">
        <f>R1530&amp;"_BW"&amp;TEXT(O1530-N1530,"000.00")&amp;"_U"&amp;VLOOKUP(R1530&amp;"-"&amp;S1530,通道清单!C:L,5,FALSE)&amp;LEFT("_____",5-LEN(VLOOKUP(R1530&amp;"-"&amp;S1530,通道清单!C:L,4,FALSE)))&amp;VLOOKUP(R1530&amp;"-"&amp;S1530,通道清单!C:L,4,FALSE)&amp;"_S"&amp;TEXT(N1530,"00000.00")&amp;"_E"&amp;TEXT(O1530,"00000.00")&amp;"_D"&amp;VLOOKUP(R1530&amp;"-"&amp;T1530,通道清单!C:L,5,FALSE)&amp;LEFT("_____",5-LEN(VLOOKUP(R1530&amp;"-"&amp;T1530,通道清单!C:L,4,FALSE)))&amp;VLOOKUP(R1530&amp;"-"&amp;T1530,通道清单!C:L,4,FALSE)&amp;"_S"&amp;TEXT(P1530,"00000.00")&amp;"_E"&amp;TEXT(Q1530,"00000.00")</f>
        <v>APT6C_BW015.00_UV__APT_S05832.00_E05847.00_DH__APT_S03607.00_E03622.00</v>
      </c>
      <c r="D1530" s="29"/>
      <c r="E1530" s="29"/>
      <c r="F1530" s="14"/>
      <c r="G1530" s="14" t="s">
        <v>9351</v>
      </c>
      <c r="H1530" s="29">
        <f>VLOOKUP(G1530,开关状态表!B:I,7,FALSE)</f>
        <v>1</v>
      </c>
      <c r="I1530" s="14">
        <v>0</v>
      </c>
      <c r="J1530" s="170">
        <v>15</v>
      </c>
      <c r="K1530" s="14" t="s">
        <v>8732</v>
      </c>
      <c r="L1530" s="14"/>
      <c r="M1530" s="171" t="s">
        <v>8733</v>
      </c>
      <c r="N1530" s="156">
        <f t="shared" si="185"/>
        <v>5832</v>
      </c>
      <c r="O1530" s="156">
        <f t="shared" si="186"/>
        <v>5847</v>
      </c>
      <c r="P1530" s="156">
        <f t="shared" si="187"/>
        <v>3607</v>
      </c>
      <c r="Q1530" s="156">
        <f t="shared" si="188"/>
        <v>3622</v>
      </c>
      <c r="R1530" s="29" t="str">
        <f>VLOOKUP(VLOOKUP(G1530,开关状态表!B:H,2,FALSE),矩阵信息表!B:H,2,FALSE)</f>
        <v>APT6C</v>
      </c>
      <c r="S1530" s="29" t="str">
        <f>VLOOKUP(G1530,开关状态表!B:H,5,FALSE)</f>
        <v>RC17A</v>
      </c>
      <c r="T1530" s="29" t="str">
        <f>VLOOKUP(G1530,开关状态表!B:H,6,FALSE)</f>
        <v>TC17A</v>
      </c>
      <c r="U1530" s="29">
        <f>VLOOKUP(R1530&amp;"-"&amp;S1530,通道清单!C:L,8,FALSE)</f>
        <v>15</v>
      </c>
      <c r="V1530" s="29">
        <f>VLOOKUP(R1530&amp;"-"&amp;S1530,通道清单!C:L,9,FALSE)</f>
        <v>5832</v>
      </c>
      <c r="W1530" s="29">
        <f>VLOOKUP(R1530&amp;"-"&amp;S1530,通道清单!C:L,10,FALSE)</f>
        <v>5847</v>
      </c>
      <c r="X1530" s="29">
        <f>VLOOKUP(R1530&amp;"-"&amp;T1530,通道清单!C:L,9,FALSE)</f>
        <v>3607</v>
      </c>
      <c r="Y1530" s="29">
        <f>VLOOKUP(R1530&amp;"-"&amp;T1530,通道清单!C:L,10,FALSE)</f>
        <v>3622</v>
      </c>
    </row>
    <row r="1531" ht="15" hidden="1" spans="1:25">
      <c r="A1531" s="29">
        <f t="shared" si="183"/>
        <v>1530</v>
      </c>
      <c r="B1531" s="29" t="str">
        <f t="shared" si="184"/>
        <v>APT6C-1-58-[1][1]-OFF0-BW4.7</v>
      </c>
      <c r="C1531" s="29" t="str">
        <f>R1531&amp;"_BW"&amp;TEXT(O1531-N1531,"000.00")&amp;"_U"&amp;VLOOKUP(R1531&amp;"-"&amp;S1531,通道清单!C:L,5,FALSE)&amp;LEFT("_____",5-LEN(VLOOKUP(R1531&amp;"-"&amp;S1531,通道清单!C:L,4,FALSE)))&amp;VLOOKUP(R1531&amp;"-"&amp;S1531,通道清单!C:L,4,FALSE)&amp;"_S"&amp;TEXT(N1531,"00000.00")&amp;"_E"&amp;TEXT(O1531,"00000.00")&amp;"_D"&amp;VLOOKUP(R1531&amp;"-"&amp;T1531,通道清单!C:L,5,FALSE)&amp;LEFT("_____",5-LEN(VLOOKUP(R1531&amp;"-"&amp;T1531,通道清单!C:L,4,FALSE)))&amp;VLOOKUP(R1531&amp;"-"&amp;T1531,通道清单!C:L,4,FALSE)&amp;"_S"&amp;TEXT(P1531,"00000.00")&amp;"_E"&amp;TEXT(Q1531,"00000.00")</f>
        <v>APT6C_BW004.70_UH__APT_S05853.00_E05857.70_DV__APT_S03628.00_E03632.70</v>
      </c>
      <c r="D1531" s="29"/>
      <c r="E1531" s="29"/>
      <c r="F1531" s="14"/>
      <c r="G1531" s="14" t="s">
        <v>9352</v>
      </c>
      <c r="H1531" s="29">
        <f>VLOOKUP(G1531,开关状态表!B:I,7,FALSE)</f>
        <v>1</v>
      </c>
      <c r="I1531" s="14">
        <v>0</v>
      </c>
      <c r="J1531" s="170">
        <v>4.7</v>
      </c>
      <c r="K1531" s="14" t="s">
        <v>8732</v>
      </c>
      <c r="L1531" s="14"/>
      <c r="M1531" s="171" t="s">
        <v>8733</v>
      </c>
      <c r="N1531" s="156">
        <f t="shared" si="185"/>
        <v>5853</v>
      </c>
      <c r="O1531" s="156">
        <f t="shared" si="186"/>
        <v>5857.7</v>
      </c>
      <c r="P1531" s="156">
        <f t="shared" si="187"/>
        <v>3628</v>
      </c>
      <c r="Q1531" s="156">
        <f t="shared" si="188"/>
        <v>3632.7</v>
      </c>
      <c r="R1531" s="29" t="str">
        <f>VLOOKUP(VLOOKUP(G1531,开关状态表!B:H,2,FALSE),矩阵信息表!B:H,2,FALSE)</f>
        <v>APT6C</v>
      </c>
      <c r="S1531" s="29" t="str">
        <f>VLOOKUP(G1531,开关状态表!B:H,5,FALSE)</f>
        <v>RC1B2B</v>
      </c>
      <c r="T1531" s="29" t="str">
        <f>VLOOKUP(G1531,开关状态表!B:H,6,FALSE)</f>
        <v>TC1B2B</v>
      </c>
      <c r="U1531" s="29">
        <f>VLOOKUP(R1531&amp;"-"&amp;S1531,通道清单!C:L,8,FALSE)</f>
        <v>4.7</v>
      </c>
      <c r="V1531" s="29">
        <f>VLOOKUP(R1531&amp;"-"&amp;S1531,通道清单!C:L,9,FALSE)</f>
        <v>5853</v>
      </c>
      <c r="W1531" s="29">
        <f>VLOOKUP(R1531&amp;"-"&amp;S1531,通道清单!C:L,10,FALSE)</f>
        <v>5857.7</v>
      </c>
      <c r="X1531" s="29">
        <f>VLOOKUP(R1531&amp;"-"&amp;T1531,通道清单!C:L,9,FALSE)</f>
        <v>3628</v>
      </c>
      <c r="Y1531" s="29">
        <f>VLOOKUP(R1531&amp;"-"&amp;T1531,通道清单!C:L,10,FALSE)</f>
        <v>3632.7</v>
      </c>
    </row>
    <row r="1532" ht="15" hidden="1" spans="1:25">
      <c r="A1532" s="29">
        <f t="shared" si="183"/>
        <v>1531</v>
      </c>
      <c r="B1532" s="29" t="str">
        <f t="shared" si="184"/>
        <v>APT6C-1-59-[1][1]-OFF0-BW3.7</v>
      </c>
      <c r="C1532" s="29" t="str">
        <f>R1532&amp;"_BW"&amp;TEXT(O1532-N1532,"000.00")&amp;"_U"&amp;VLOOKUP(R1532&amp;"-"&amp;S1532,通道清单!C:L,5,FALSE)&amp;LEFT("_____",5-LEN(VLOOKUP(R1532&amp;"-"&amp;S1532,通道清单!C:L,4,FALSE)))&amp;VLOOKUP(R1532&amp;"-"&amp;S1532,通道清单!C:L,4,FALSE)&amp;"_S"&amp;TEXT(N1532,"00000.00")&amp;"_E"&amp;TEXT(O1532,"00000.00")&amp;"_D"&amp;VLOOKUP(R1532&amp;"-"&amp;T1532,通道清单!C:L,5,FALSE)&amp;LEFT("_____",5-LEN(VLOOKUP(R1532&amp;"-"&amp;T1532,通道清单!C:L,4,FALSE)))&amp;VLOOKUP(R1532&amp;"-"&amp;T1532,通道清单!C:L,4,FALSE)&amp;"_S"&amp;TEXT(P1532,"00000.00")&amp;"_E"&amp;TEXT(Q1532,"00000.00")</f>
        <v>APT6C_BW003.70_UH__APT_S05864.00_E05867.70_DV__APT_S03639.00_E03642.70</v>
      </c>
      <c r="D1532" s="29"/>
      <c r="E1532" s="29"/>
      <c r="F1532" s="14"/>
      <c r="G1532" s="14" t="s">
        <v>9353</v>
      </c>
      <c r="H1532" s="29">
        <f>VLOOKUP(G1532,开关状态表!B:I,7,FALSE)</f>
        <v>1</v>
      </c>
      <c r="I1532" s="14">
        <v>0</v>
      </c>
      <c r="J1532" s="170">
        <v>3.7</v>
      </c>
      <c r="K1532" s="14" t="s">
        <v>8732</v>
      </c>
      <c r="L1532" s="14"/>
      <c r="M1532" s="171" t="s">
        <v>8733</v>
      </c>
      <c r="N1532" s="156">
        <f t="shared" si="185"/>
        <v>5864</v>
      </c>
      <c r="O1532" s="156">
        <f t="shared" si="186"/>
        <v>5867.7</v>
      </c>
      <c r="P1532" s="156">
        <f t="shared" si="187"/>
        <v>3639</v>
      </c>
      <c r="Q1532" s="156">
        <f t="shared" si="188"/>
        <v>3642.7</v>
      </c>
      <c r="R1532" s="29" t="str">
        <f>VLOOKUP(VLOOKUP(G1532,开关状态表!B:H,2,FALSE),矩阵信息表!B:H,2,FALSE)</f>
        <v>APT6C</v>
      </c>
      <c r="S1532" s="29" t="str">
        <f>VLOOKUP(G1532,开关状态表!B:H,5,FALSE)</f>
        <v>RC1B2B1</v>
      </c>
      <c r="T1532" s="29" t="str">
        <f>VLOOKUP(G1532,开关状态表!B:H,6,FALSE)</f>
        <v>TC1B2B1</v>
      </c>
      <c r="U1532" s="29">
        <f>VLOOKUP(R1532&amp;"-"&amp;S1532,通道清单!C:L,8,FALSE)</f>
        <v>3.7</v>
      </c>
      <c r="V1532" s="29">
        <f>VLOOKUP(R1532&amp;"-"&amp;S1532,通道清单!C:L,9,FALSE)</f>
        <v>5864</v>
      </c>
      <c r="W1532" s="29">
        <f>VLOOKUP(R1532&amp;"-"&amp;S1532,通道清单!C:L,10,FALSE)</f>
        <v>5867.7</v>
      </c>
      <c r="X1532" s="29">
        <f>VLOOKUP(R1532&amp;"-"&amp;T1532,通道清单!C:L,9,FALSE)</f>
        <v>3639</v>
      </c>
      <c r="Y1532" s="29">
        <f>VLOOKUP(R1532&amp;"-"&amp;T1532,通道清单!C:L,10,FALSE)</f>
        <v>3642.7</v>
      </c>
    </row>
    <row r="1533" ht="15" hidden="1" spans="1:25">
      <c r="A1533" s="29">
        <f t="shared" si="183"/>
        <v>1532</v>
      </c>
      <c r="B1533" s="29" t="str">
        <f t="shared" si="184"/>
        <v>APT6C-1-60-[1][1]-OFF0-BW5.6</v>
      </c>
      <c r="C1533" s="29" t="str">
        <f>R1533&amp;"_BW"&amp;TEXT(O1533-N1533,"000.00")&amp;"_U"&amp;VLOOKUP(R1533&amp;"-"&amp;S1533,通道清单!C:L,5,FALSE)&amp;LEFT("_____",5-LEN(VLOOKUP(R1533&amp;"-"&amp;S1533,通道清单!C:L,4,FALSE)))&amp;VLOOKUP(R1533&amp;"-"&amp;S1533,通道清单!C:L,4,FALSE)&amp;"_S"&amp;TEXT(N1533,"00000.00")&amp;"_E"&amp;TEXT(O1533,"00000.00")&amp;"_D"&amp;VLOOKUP(R1533&amp;"-"&amp;T1533,通道清单!C:L,5,FALSE)&amp;LEFT("_____",5-LEN(VLOOKUP(R1533&amp;"-"&amp;T1533,通道清单!C:L,4,FALSE)))&amp;VLOOKUP(R1533&amp;"-"&amp;T1533,通道清单!C:L,4,FALSE)&amp;"_S"&amp;TEXT(P1533,"00000.00")&amp;"_E"&amp;TEXT(Q1533,"00000.00")</f>
        <v>APT6C_BW005.60_UH__APT_S06098.20_E06103.80_DV__APT_S03873.20_E03878.80</v>
      </c>
      <c r="D1533" s="29"/>
      <c r="E1533" s="29"/>
      <c r="F1533" s="14"/>
      <c r="G1533" s="14" t="s">
        <v>9354</v>
      </c>
      <c r="H1533" s="29">
        <f>VLOOKUP(G1533,开关状态表!B:I,7,FALSE)</f>
        <v>1</v>
      </c>
      <c r="I1533" s="14">
        <v>0</v>
      </c>
      <c r="J1533" s="170">
        <v>5.6</v>
      </c>
      <c r="K1533" s="14" t="s">
        <v>8732</v>
      </c>
      <c r="L1533" s="14"/>
      <c r="M1533" s="171" t="s">
        <v>8733</v>
      </c>
      <c r="N1533" s="156">
        <f t="shared" si="185"/>
        <v>6098.2</v>
      </c>
      <c r="O1533" s="156">
        <f t="shared" si="186"/>
        <v>6103.8</v>
      </c>
      <c r="P1533" s="156">
        <f t="shared" si="187"/>
        <v>3873.2</v>
      </c>
      <c r="Q1533" s="156">
        <f t="shared" si="188"/>
        <v>3878.8</v>
      </c>
      <c r="R1533" s="29" t="str">
        <f>VLOOKUP(VLOOKUP(G1533,开关状态表!B:H,2,FALSE),矩阵信息表!B:H,2,FALSE)</f>
        <v>APT6C</v>
      </c>
      <c r="S1533" s="29" t="str">
        <f>VLOOKUP(G1533,开关状态表!B:H,5,FALSE)</f>
        <v>RC06B</v>
      </c>
      <c r="T1533" s="29" t="str">
        <f>VLOOKUP(G1533,开关状态表!B:H,6,FALSE)</f>
        <v>TC06B</v>
      </c>
      <c r="U1533" s="29">
        <f>VLOOKUP(R1533&amp;"-"&amp;S1533,通道清单!C:L,8,FALSE)</f>
        <v>5.6</v>
      </c>
      <c r="V1533" s="29">
        <f>VLOOKUP(R1533&amp;"-"&amp;S1533,通道清单!C:L,9,FALSE)</f>
        <v>6098.2</v>
      </c>
      <c r="W1533" s="29">
        <f>VLOOKUP(R1533&amp;"-"&amp;S1533,通道清单!C:L,10,FALSE)</f>
        <v>6103.8</v>
      </c>
      <c r="X1533" s="29">
        <f>VLOOKUP(R1533&amp;"-"&amp;T1533,通道清单!C:L,9,FALSE)</f>
        <v>3873.2</v>
      </c>
      <c r="Y1533" s="29">
        <f>VLOOKUP(R1533&amp;"-"&amp;T1533,通道清单!C:L,10,FALSE)</f>
        <v>3878.8</v>
      </c>
    </row>
    <row r="1534" ht="15" hidden="1" spans="1:25">
      <c r="A1534" s="29">
        <f t="shared" si="183"/>
        <v>1533</v>
      </c>
      <c r="B1534" s="29" t="str">
        <f t="shared" si="184"/>
        <v>APT6C-1-61-[1][1]-OFF0-BW36</v>
      </c>
      <c r="C1534" s="29" t="str">
        <f>R1534&amp;"_BW"&amp;TEXT(O1534-N1534,"000.00")&amp;"_U"&amp;VLOOKUP(R1534&amp;"-"&amp;S1534,通道清单!C:L,5,FALSE)&amp;LEFT("_____",5-LEN(VLOOKUP(R1534&amp;"-"&amp;S1534,通道清单!C:L,4,FALSE)))&amp;VLOOKUP(R1534&amp;"-"&amp;S1534,通道清单!C:L,4,FALSE)&amp;"_S"&amp;TEXT(N1534,"00000.00")&amp;"_E"&amp;TEXT(O1534,"00000.00")&amp;"_D"&amp;VLOOKUP(R1534&amp;"-"&amp;T1534,通道清单!C:L,5,FALSE)&amp;LEFT("_____",5-LEN(VLOOKUP(R1534&amp;"-"&amp;T1534,通道清单!C:L,4,FALSE)))&amp;VLOOKUP(R1534&amp;"-"&amp;T1534,通道清单!C:L,4,FALSE)&amp;"_S"&amp;TEXT(P1534,"00000.00")&amp;"_E"&amp;TEXT(Q1534,"00000.00")</f>
        <v>APT6C_BW036.00_UH__APT_S06107.00_E06143.00_DV__APT_S03882.00_E03918.00</v>
      </c>
      <c r="D1534" s="29"/>
      <c r="E1534" s="29"/>
      <c r="F1534" s="14"/>
      <c r="G1534" s="14" t="s">
        <v>9355</v>
      </c>
      <c r="H1534" s="29">
        <f>VLOOKUP(G1534,开关状态表!B:I,7,FALSE)</f>
        <v>1</v>
      </c>
      <c r="I1534" s="14">
        <v>0</v>
      </c>
      <c r="J1534" s="170">
        <v>36</v>
      </c>
      <c r="K1534" s="14" t="s">
        <v>8732</v>
      </c>
      <c r="L1534" s="14"/>
      <c r="M1534" s="171" t="s">
        <v>8733</v>
      </c>
      <c r="N1534" s="156">
        <f t="shared" si="185"/>
        <v>6107</v>
      </c>
      <c r="O1534" s="156">
        <f t="shared" si="186"/>
        <v>6143</v>
      </c>
      <c r="P1534" s="156">
        <f t="shared" si="187"/>
        <v>3882</v>
      </c>
      <c r="Q1534" s="156">
        <f t="shared" si="188"/>
        <v>3918</v>
      </c>
      <c r="R1534" s="29" t="str">
        <f>VLOOKUP(VLOOKUP(G1534,开关状态表!B:H,2,FALSE),矩阵信息表!B:H,2,FALSE)</f>
        <v>APT6C</v>
      </c>
      <c r="S1534" s="29" t="str">
        <f>VLOOKUP(G1534,开关状态表!B:H,5,FALSE)</f>
        <v>RC07B</v>
      </c>
      <c r="T1534" s="29" t="str">
        <f>VLOOKUP(G1534,开关状态表!B:H,6,FALSE)</f>
        <v>TC07B</v>
      </c>
      <c r="U1534" s="29">
        <f>VLOOKUP(R1534&amp;"-"&amp;S1534,通道清单!C:L,8,FALSE)</f>
        <v>36</v>
      </c>
      <c r="V1534" s="29">
        <f>VLOOKUP(R1534&amp;"-"&amp;S1534,通道清单!C:L,9,FALSE)</f>
        <v>6107</v>
      </c>
      <c r="W1534" s="29">
        <f>VLOOKUP(R1534&amp;"-"&amp;S1534,通道清单!C:L,10,FALSE)</f>
        <v>6143</v>
      </c>
      <c r="X1534" s="29">
        <f>VLOOKUP(R1534&amp;"-"&amp;T1534,通道清单!C:L,9,FALSE)</f>
        <v>3882</v>
      </c>
      <c r="Y1534" s="29">
        <f>VLOOKUP(R1534&amp;"-"&amp;T1534,通道清单!C:L,10,FALSE)</f>
        <v>3918</v>
      </c>
    </row>
    <row r="1535" ht="15" hidden="1" spans="1:25">
      <c r="A1535" s="29">
        <f t="shared" si="183"/>
        <v>1534</v>
      </c>
      <c r="B1535" s="29" t="str">
        <f t="shared" si="184"/>
        <v>APT6C-1-62-[1][1]-OFF0-BW36</v>
      </c>
      <c r="C1535" s="29" t="str">
        <f>R1535&amp;"_BW"&amp;TEXT(O1535-N1535,"000.00")&amp;"_U"&amp;VLOOKUP(R1535&amp;"-"&amp;S1535,通道清单!C:L,5,FALSE)&amp;LEFT("_____",5-LEN(VLOOKUP(R1535&amp;"-"&amp;S1535,通道清单!C:L,4,FALSE)))&amp;VLOOKUP(R1535&amp;"-"&amp;S1535,通道清单!C:L,4,FALSE)&amp;"_S"&amp;TEXT(N1535,"00000.00")&amp;"_E"&amp;TEXT(O1535,"00000.00")&amp;"_D"&amp;VLOOKUP(R1535&amp;"-"&amp;T1535,通道清单!C:L,5,FALSE)&amp;LEFT("_____",5-LEN(VLOOKUP(R1535&amp;"-"&amp;T1535,通道清单!C:L,4,FALSE)))&amp;VLOOKUP(R1535&amp;"-"&amp;T1535,通道清单!C:L,4,FALSE)&amp;"_S"&amp;TEXT(P1535,"00000.00")&amp;"_E"&amp;TEXT(Q1535,"00000.00")</f>
        <v>APT6C_BW036.00_UH__APT_S06147.00_E06183.00_DV__APT_S03922.00_E03958.00</v>
      </c>
      <c r="D1535" s="29"/>
      <c r="E1535" s="29"/>
      <c r="F1535" s="14"/>
      <c r="G1535" s="14" t="s">
        <v>9356</v>
      </c>
      <c r="H1535" s="29">
        <f>VLOOKUP(G1535,开关状态表!B:I,7,FALSE)</f>
        <v>1</v>
      </c>
      <c r="I1535" s="14">
        <v>0</v>
      </c>
      <c r="J1535" s="170">
        <v>36</v>
      </c>
      <c r="K1535" s="14" t="s">
        <v>8732</v>
      </c>
      <c r="L1535" s="14"/>
      <c r="M1535" s="171" t="s">
        <v>8733</v>
      </c>
      <c r="N1535" s="156">
        <f t="shared" si="185"/>
        <v>6147</v>
      </c>
      <c r="O1535" s="156">
        <f t="shared" si="186"/>
        <v>6183</v>
      </c>
      <c r="P1535" s="156">
        <f t="shared" si="187"/>
        <v>3922</v>
      </c>
      <c r="Q1535" s="156">
        <f t="shared" si="188"/>
        <v>3958</v>
      </c>
      <c r="R1535" s="29" t="str">
        <f>VLOOKUP(VLOOKUP(G1535,开关状态表!B:H,2,FALSE),矩阵信息表!B:H,2,FALSE)</f>
        <v>APT6C</v>
      </c>
      <c r="S1535" s="29" t="str">
        <f>VLOOKUP(G1535,开关状态表!B:H,5,FALSE)</f>
        <v>RC08B</v>
      </c>
      <c r="T1535" s="29" t="str">
        <f>VLOOKUP(G1535,开关状态表!B:H,6,FALSE)</f>
        <v>TC08B</v>
      </c>
      <c r="U1535" s="29">
        <f>VLOOKUP(R1535&amp;"-"&amp;S1535,通道清单!C:L,8,FALSE)</f>
        <v>36</v>
      </c>
      <c r="V1535" s="29">
        <f>VLOOKUP(R1535&amp;"-"&amp;S1535,通道清单!C:L,9,FALSE)</f>
        <v>6147</v>
      </c>
      <c r="W1535" s="29">
        <f>VLOOKUP(R1535&amp;"-"&amp;S1535,通道清单!C:L,10,FALSE)</f>
        <v>6183</v>
      </c>
      <c r="X1535" s="29">
        <f>VLOOKUP(R1535&amp;"-"&amp;T1535,通道清单!C:L,9,FALSE)</f>
        <v>3922</v>
      </c>
      <c r="Y1535" s="29">
        <f>VLOOKUP(R1535&amp;"-"&amp;T1535,通道清单!C:L,10,FALSE)</f>
        <v>3958</v>
      </c>
    </row>
    <row r="1536" ht="15" hidden="1" spans="1:25">
      <c r="A1536" s="29">
        <f t="shared" si="183"/>
        <v>1535</v>
      </c>
      <c r="B1536" s="29" t="str">
        <f t="shared" si="184"/>
        <v>APT6C-1-63-[1][1]-OFF0-BW36</v>
      </c>
      <c r="C1536" s="29" t="str">
        <f>R1536&amp;"_BW"&amp;TEXT(O1536-N1536,"000.00")&amp;"_U"&amp;VLOOKUP(R1536&amp;"-"&amp;S1536,通道清单!C:L,5,FALSE)&amp;LEFT("_____",5-LEN(VLOOKUP(R1536&amp;"-"&amp;S1536,通道清单!C:L,4,FALSE)))&amp;VLOOKUP(R1536&amp;"-"&amp;S1536,通道清单!C:L,4,FALSE)&amp;"_S"&amp;TEXT(N1536,"00000.00")&amp;"_E"&amp;TEXT(O1536,"00000.00")&amp;"_D"&amp;VLOOKUP(R1536&amp;"-"&amp;T1536,通道清单!C:L,5,FALSE)&amp;LEFT("_____",5-LEN(VLOOKUP(R1536&amp;"-"&amp;T1536,通道清单!C:L,4,FALSE)))&amp;VLOOKUP(R1536&amp;"-"&amp;T1536,通道清单!C:L,4,FALSE)&amp;"_S"&amp;TEXT(P1536,"00000.00")&amp;"_E"&amp;TEXT(Q1536,"00000.00")</f>
        <v>APT6C_BW036.00_UH__APT_S06187.00_E06223.00_DV__APT_S03962.00_E03998.00</v>
      </c>
      <c r="D1536" s="29"/>
      <c r="E1536" s="29"/>
      <c r="F1536" s="14"/>
      <c r="G1536" s="14" t="s">
        <v>9357</v>
      </c>
      <c r="H1536" s="29">
        <f>VLOOKUP(G1536,开关状态表!B:I,7,FALSE)</f>
        <v>1</v>
      </c>
      <c r="I1536" s="14">
        <v>0</v>
      </c>
      <c r="J1536" s="170">
        <v>36</v>
      </c>
      <c r="K1536" s="14" t="s">
        <v>8732</v>
      </c>
      <c r="L1536" s="14"/>
      <c r="M1536" s="171" t="s">
        <v>8733</v>
      </c>
      <c r="N1536" s="156">
        <f t="shared" si="185"/>
        <v>6187</v>
      </c>
      <c r="O1536" s="156">
        <f t="shared" si="186"/>
        <v>6223</v>
      </c>
      <c r="P1536" s="156">
        <f t="shared" si="187"/>
        <v>3962</v>
      </c>
      <c r="Q1536" s="156">
        <f t="shared" si="188"/>
        <v>3998</v>
      </c>
      <c r="R1536" s="29" t="str">
        <f>VLOOKUP(VLOOKUP(G1536,开关状态表!B:H,2,FALSE),矩阵信息表!B:H,2,FALSE)</f>
        <v>APT6C</v>
      </c>
      <c r="S1536" s="29" t="str">
        <f>VLOOKUP(G1536,开关状态表!B:H,5,FALSE)</f>
        <v>RC09B</v>
      </c>
      <c r="T1536" s="29" t="str">
        <f>VLOOKUP(G1536,开关状态表!B:H,6,FALSE)</f>
        <v>TC09B</v>
      </c>
      <c r="U1536" s="29">
        <f>VLOOKUP(R1536&amp;"-"&amp;S1536,通道清单!C:L,8,FALSE)</f>
        <v>36</v>
      </c>
      <c r="V1536" s="29">
        <f>VLOOKUP(R1536&amp;"-"&amp;S1536,通道清单!C:L,9,FALSE)</f>
        <v>6187</v>
      </c>
      <c r="W1536" s="29">
        <f>VLOOKUP(R1536&amp;"-"&amp;S1536,通道清单!C:L,10,FALSE)</f>
        <v>6223</v>
      </c>
      <c r="X1536" s="29">
        <f>VLOOKUP(R1536&amp;"-"&amp;T1536,通道清单!C:L,9,FALSE)</f>
        <v>3962</v>
      </c>
      <c r="Y1536" s="29">
        <f>VLOOKUP(R1536&amp;"-"&amp;T1536,通道清单!C:L,10,FALSE)</f>
        <v>3998</v>
      </c>
    </row>
    <row r="1537" ht="15" hidden="1" spans="1:25">
      <c r="A1537" s="29">
        <f t="shared" si="183"/>
        <v>1536</v>
      </c>
      <c r="B1537" s="29" t="str">
        <f t="shared" si="184"/>
        <v>APT6C-1-64-[1][1]-OFF0-BW36</v>
      </c>
      <c r="C1537" s="29" t="str">
        <f>R1537&amp;"_BW"&amp;TEXT(O1537-N1537,"000.00")&amp;"_U"&amp;VLOOKUP(R1537&amp;"-"&amp;S1537,通道清单!C:L,5,FALSE)&amp;LEFT("_____",5-LEN(VLOOKUP(R1537&amp;"-"&amp;S1537,通道清单!C:L,4,FALSE)))&amp;VLOOKUP(R1537&amp;"-"&amp;S1537,通道清单!C:L,4,FALSE)&amp;"_S"&amp;TEXT(N1537,"00000.00")&amp;"_E"&amp;TEXT(O1537,"00000.00")&amp;"_D"&amp;VLOOKUP(R1537&amp;"-"&amp;T1537,通道清单!C:L,5,FALSE)&amp;LEFT("_____",5-LEN(VLOOKUP(R1537&amp;"-"&amp;T1537,通道清单!C:L,4,FALSE)))&amp;VLOOKUP(R1537&amp;"-"&amp;T1537,通道清单!C:L,4,FALSE)&amp;"_S"&amp;TEXT(P1537,"00000.00")&amp;"_E"&amp;TEXT(Q1537,"00000.00")</f>
        <v>APT6C_BW036.00_UH__APT_S06227.00_E06263.00_DV__APT_S04002.00_E04038.00</v>
      </c>
      <c r="D1537" s="29"/>
      <c r="E1537" s="29"/>
      <c r="F1537" s="14"/>
      <c r="G1537" s="14" t="s">
        <v>9358</v>
      </c>
      <c r="H1537" s="29">
        <f>VLOOKUP(G1537,开关状态表!B:I,7,FALSE)</f>
        <v>1</v>
      </c>
      <c r="I1537" s="14">
        <v>0</v>
      </c>
      <c r="J1537" s="170">
        <v>36</v>
      </c>
      <c r="K1537" s="14" t="s">
        <v>8732</v>
      </c>
      <c r="L1537" s="14"/>
      <c r="M1537" s="171" t="s">
        <v>8733</v>
      </c>
      <c r="N1537" s="156">
        <f t="shared" si="185"/>
        <v>6227</v>
      </c>
      <c r="O1537" s="156">
        <f t="shared" si="186"/>
        <v>6263</v>
      </c>
      <c r="P1537" s="156">
        <f t="shared" si="187"/>
        <v>4002</v>
      </c>
      <c r="Q1537" s="156">
        <f t="shared" si="188"/>
        <v>4038</v>
      </c>
      <c r="R1537" s="29" t="str">
        <f>VLOOKUP(VLOOKUP(G1537,开关状态表!B:H,2,FALSE),矩阵信息表!B:H,2,FALSE)</f>
        <v>APT6C</v>
      </c>
      <c r="S1537" s="29" t="str">
        <f>VLOOKUP(G1537,开关状态表!B:H,5,FALSE)</f>
        <v>RC10B</v>
      </c>
      <c r="T1537" s="29" t="str">
        <f>VLOOKUP(G1537,开关状态表!B:H,6,FALSE)</f>
        <v>TC10B</v>
      </c>
      <c r="U1537" s="29">
        <f>VLOOKUP(R1537&amp;"-"&amp;S1537,通道清单!C:L,8,FALSE)</f>
        <v>36</v>
      </c>
      <c r="V1537" s="29">
        <f>VLOOKUP(R1537&amp;"-"&amp;S1537,通道清单!C:L,9,FALSE)</f>
        <v>6227</v>
      </c>
      <c r="W1537" s="29">
        <f>VLOOKUP(R1537&amp;"-"&amp;S1537,通道清单!C:L,10,FALSE)</f>
        <v>6263</v>
      </c>
      <c r="X1537" s="29">
        <f>VLOOKUP(R1537&amp;"-"&amp;T1537,通道清单!C:L,9,FALSE)</f>
        <v>4002</v>
      </c>
      <c r="Y1537" s="29">
        <f>VLOOKUP(R1537&amp;"-"&amp;T1537,通道清单!C:L,10,FALSE)</f>
        <v>4038</v>
      </c>
    </row>
    <row r="1538" ht="15" hidden="1" spans="1:25">
      <c r="A1538" s="29">
        <f t="shared" si="183"/>
        <v>1537</v>
      </c>
      <c r="B1538" s="29" t="str">
        <f t="shared" si="184"/>
        <v>APT6C-1-65-[1][1]-OFF0-BW36</v>
      </c>
      <c r="C1538" s="29" t="str">
        <f>R1538&amp;"_BW"&amp;TEXT(O1538-N1538,"000.00")&amp;"_U"&amp;VLOOKUP(R1538&amp;"-"&amp;S1538,通道清单!C:L,5,FALSE)&amp;LEFT("_____",5-LEN(VLOOKUP(R1538&amp;"-"&amp;S1538,通道清单!C:L,4,FALSE)))&amp;VLOOKUP(R1538&amp;"-"&amp;S1538,通道清单!C:L,4,FALSE)&amp;"_S"&amp;TEXT(N1538,"00000.00")&amp;"_E"&amp;TEXT(O1538,"00000.00")&amp;"_D"&amp;VLOOKUP(R1538&amp;"-"&amp;T1538,通道清单!C:L,5,FALSE)&amp;LEFT("_____",5-LEN(VLOOKUP(R1538&amp;"-"&amp;T1538,通道清单!C:L,4,FALSE)))&amp;VLOOKUP(R1538&amp;"-"&amp;T1538,通道清单!C:L,4,FALSE)&amp;"_S"&amp;TEXT(P1538,"00000.00")&amp;"_E"&amp;TEXT(Q1538,"00000.00")</f>
        <v>APT6C_BW036.00_UH__APT_S06267.00_E06303.00_DV__APT_S04042.00_E04078.00</v>
      </c>
      <c r="D1538" s="29"/>
      <c r="E1538" s="29"/>
      <c r="F1538" s="14"/>
      <c r="G1538" s="14" t="s">
        <v>9359</v>
      </c>
      <c r="H1538" s="29">
        <f>VLOOKUP(G1538,开关状态表!B:I,7,FALSE)</f>
        <v>1</v>
      </c>
      <c r="I1538" s="14">
        <v>0</v>
      </c>
      <c r="J1538" s="170">
        <v>36</v>
      </c>
      <c r="K1538" s="14" t="s">
        <v>8732</v>
      </c>
      <c r="L1538" s="14"/>
      <c r="M1538" s="171" t="s">
        <v>8733</v>
      </c>
      <c r="N1538" s="156">
        <f t="shared" si="185"/>
        <v>6267</v>
      </c>
      <c r="O1538" s="156">
        <f t="shared" si="186"/>
        <v>6303</v>
      </c>
      <c r="P1538" s="156">
        <f t="shared" si="187"/>
        <v>4042</v>
      </c>
      <c r="Q1538" s="156">
        <f t="shared" si="188"/>
        <v>4078</v>
      </c>
      <c r="R1538" s="29" t="str">
        <f>VLOOKUP(VLOOKUP(G1538,开关状态表!B:H,2,FALSE),矩阵信息表!B:H,2,FALSE)</f>
        <v>APT6C</v>
      </c>
      <c r="S1538" s="29" t="str">
        <f>VLOOKUP(G1538,开关状态表!B:H,5,FALSE)</f>
        <v>RC11B</v>
      </c>
      <c r="T1538" s="29" t="str">
        <f>VLOOKUP(G1538,开关状态表!B:H,6,FALSE)</f>
        <v>TC11B</v>
      </c>
      <c r="U1538" s="29">
        <f>VLOOKUP(R1538&amp;"-"&amp;S1538,通道清单!C:L,8,FALSE)</f>
        <v>36</v>
      </c>
      <c r="V1538" s="29">
        <f>VLOOKUP(R1538&amp;"-"&amp;S1538,通道清单!C:L,9,FALSE)</f>
        <v>6267</v>
      </c>
      <c r="W1538" s="29">
        <f>VLOOKUP(R1538&amp;"-"&amp;S1538,通道清单!C:L,10,FALSE)</f>
        <v>6303</v>
      </c>
      <c r="X1538" s="29">
        <f>VLOOKUP(R1538&amp;"-"&amp;T1538,通道清单!C:L,9,FALSE)</f>
        <v>4042</v>
      </c>
      <c r="Y1538" s="29">
        <f>VLOOKUP(R1538&amp;"-"&amp;T1538,通道清单!C:L,10,FALSE)</f>
        <v>4078</v>
      </c>
    </row>
    <row r="1539" ht="15" hidden="1" spans="1:25">
      <c r="A1539" s="29">
        <f t="shared" si="183"/>
        <v>1538</v>
      </c>
      <c r="B1539" s="29" t="str">
        <f t="shared" si="184"/>
        <v>APT7-1-66-[1][1]-OFF0-BW36</v>
      </c>
      <c r="C1539" s="29" t="str">
        <f>R1539&amp;"_BW"&amp;TEXT(O1539-N1539,"000.00")&amp;"_U"&amp;VLOOKUP(R1539&amp;"-"&amp;S1539,通道清单!C:L,5,FALSE)&amp;LEFT("_____",5-LEN(VLOOKUP(R1539&amp;"-"&amp;S1539,通道清单!C:L,4,FALSE)))&amp;VLOOKUP(R1539&amp;"-"&amp;S1539,通道清单!C:L,4,FALSE)&amp;"_S"&amp;TEXT(N1539,"00000.00")&amp;"_E"&amp;TEXT(O1539,"00000.00")&amp;"_D"&amp;VLOOKUP(R1539&amp;"-"&amp;T1539,通道清单!C:L,5,FALSE)&amp;LEFT("_____",5-LEN(VLOOKUP(R1539&amp;"-"&amp;T1539,通道清单!C:L,4,FALSE)))&amp;VLOOKUP(R1539&amp;"-"&amp;T1539,通道清单!C:L,4,FALSE)&amp;"_S"&amp;TEXT(P1539,"00000.00")&amp;"_E"&amp;TEXT(Q1539,"00000.00")</f>
        <v>APT7_BW036.00_UV____G_S06327.00_E06363.00_DH____G_S04102.00_E04138.00</v>
      </c>
      <c r="D1539" s="29"/>
      <c r="E1539" s="29"/>
      <c r="F1539" s="14"/>
      <c r="G1539" s="14" t="s">
        <v>9360</v>
      </c>
      <c r="H1539" s="29">
        <f>VLOOKUP(G1539,开关状态表!B:I,7,FALSE)</f>
        <v>1</v>
      </c>
      <c r="I1539" s="14">
        <v>0</v>
      </c>
      <c r="J1539" s="170">
        <v>36</v>
      </c>
      <c r="K1539" s="14" t="s">
        <v>8732</v>
      </c>
      <c r="L1539" s="14"/>
      <c r="M1539" s="171" t="s">
        <v>8733</v>
      </c>
      <c r="N1539" s="156">
        <f t="shared" si="185"/>
        <v>6327</v>
      </c>
      <c r="O1539" s="156">
        <f t="shared" si="186"/>
        <v>6363</v>
      </c>
      <c r="P1539" s="156">
        <f t="shared" si="187"/>
        <v>4102</v>
      </c>
      <c r="Q1539" s="156">
        <f t="shared" si="188"/>
        <v>4138</v>
      </c>
      <c r="R1539" s="29" t="str">
        <f>VLOOKUP(VLOOKUP(G1539,开关状态表!B:H,2,FALSE),矩阵信息表!B:H,2,FALSE)</f>
        <v>APT7</v>
      </c>
      <c r="S1539" s="29" t="str">
        <f>VLOOKUP(G1539,开关状态表!B:H,5,FALSE)</f>
        <v>RC13A</v>
      </c>
      <c r="T1539" s="29" t="str">
        <f>VLOOKUP(G1539,开关状态表!B:H,6,FALSE)</f>
        <v>TC13A</v>
      </c>
      <c r="U1539" s="29">
        <f>VLOOKUP(R1539&amp;"-"&amp;S1539,通道清单!C:L,8,FALSE)</f>
        <v>36</v>
      </c>
      <c r="V1539" s="29">
        <f>VLOOKUP(R1539&amp;"-"&amp;S1539,通道清单!C:L,9,FALSE)</f>
        <v>6327</v>
      </c>
      <c r="W1539" s="29">
        <f>VLOOKUP(R1539&amp;"-"&amp;S1539,通道清单!C:L,10,FALSE)</f>
        <v>6363</v>
      </c>
      <c r="X1539" s="29">
        <f>VLOOKUP(R1539&amp;"-"&amp;T1539,通道清单!C:L,9,FALSE)</f>
        <v>4102</v>
      </c>
      <c r="Y1539" s="29">
        <f>VLOOKUP(R1539&amp;"-"&amp;T1539,通道清单!C:L,10,FALSE)</f>
        <v>4138</v>
      </c>
    </row>
    <row r="1540" ht="15" hidden="1" spans="1:25">
      <c r="A1540" s="29">
        <f t="shared" si="183"/>
        <v>1539</v>
      </c>
      <c r="B1540" s="29" t="str">
        <f t="shared" si="184"/>
        <v>APT7-1-67-[1][1]-OFF0-BW3.165</v>
      </c>
      <c r="C1540" s="29" t="str">
        <f>R1540&amp;"_BW"&amp;TEXT(O1540-N1540,"000.00")&amp;"_U"&amp;VLOOKUP(R1540&amp;"-"&amp;S1540,通道清单!C:L,5,FALSE)&amp;LEFT("_____",5-LEN(VLOOKUP(R1540&amp;"-"&amp;S1540,通道清单!C:L,4,FALSE)))&amp;VLOOKUP(R1540&amp;"-"&amp;S1540,通道清单!C:L,4,FALSE)&amp;"_S"&amp;TEXT(N1540,"00000.00")&amp;"_E"&amp;TEXT(O1540,"00000.00")&amp;"_D"&amp;VLOOKUP(R1540&amp;"-"&amp;T1540,通道清单!C:L,5,FALSE)&amp;LEFT("_____",5-LEN(VLOOKUP(R1540&amp;"-"&amp;T1540,通道清单!C:L,4,FALSE)))&amp;VLOOKUP(R1540&amp;"-"&amp;T1540,通道清单!C:L,4,FALSE)&amp;"_S"&amp;TEXT(P1540,"00000.00")&amp;"_E"&amp;TEXT(Q1540,"00000.00")</f>
        <v>APT7_BW003.16_UH____G_S06066.67_E06069.84_DV____G_S03841.67_E03844.84</v>
      </c>
      <c r="D1540" s="29"/>
      <c r="E1540" s="29"/>
      <c r="F1540" s="14"/>
      <c r="G1540" s="14" t="s">
        <v>9361</v>
      </c>
      <c r="H1540" s="29">
        <f>VLOOKUP(G1540,开关状态表!B:I,7,FALSE)</f>
        <v>1</v>
      </c>
      <c r="I1540" s="14">
        <v>0</v>
      </c>
      <c r="J1540" s="170">
        <v>3.165</v>
      </c>
      <c r="K1540" s="14" t="s">
        <v>8732</v>
      </c>
      <c r="L1540" s="14"/>
      <c r="M1540" s="171" t="s">
        <v>8733</v>
      </c>
      <c r="N1540" s="156">
        <f t="shared" si="185"/>
        <v>6066.67</v>
      </c>
      <c r="O1540" s="156">
        <f t="shared" si="186"/>
        <v>6069.835</v>
      </c>
      <c r="P1540" s="156">
        <f t="shared" si="187"/>
        <v>3841.67</v>
      </c>
      <c r="Q1540" s="156">
        <f t="shared" si="188"/>
        <v>3844.835</v>
      </c>
      <c r="R1540" s="29" t="str">
        <f>VLOOKUP(VLOOKUP(G1540,开关状态表!B:H,2,FALSE),矩阵信息表!B:H,2,FALSE)</f>
        <v>APT7</v>
      </c>
      <c r="S1540" s="29" t="str">
        <f>VLOOKUP(G1540,开关状态表!B:H,5,FALSE)</f>
        <v>RC06B</v>
      </c>
      <c r="T1540" s="29" t="str">
        <f>VLOOKUP(G1540,开关状态表!B:H,6,FALSE)</f>
        <v>TC06B</v>
      </c>
      <c r="U1540" s="29">
        <f>VLOOKUP(R1540&amp;"-"&amp;S1540,通道清单!C:L,8,FALSE)</f>
        <v>3.165</v>
      </c>
      <c r="V1540" s="29">
        <f>VLOOKUP(R1540&amp;"-"&amp;S1540,通道清单!C:L,9,FALSE)</f>
        <v>6066.67</v>
      </c>
      <c r="W1540" s="29">
        <f>VLOOKUP(R1540&amp;"-"&amp;S1540,通道清单!C:L,10,FALSE)</f>
        <v>6069.835</v>
      </c>
      <c r="X1540" s="29">
        <f>VLOOKUP(R1540&amp;"-"&amp;T1540,通道清单!C:L,9,FALSE)</f>
        <v>3841.67</v>
      </c>
      <c r="Y1540" s="29">
        <f>VLOOKUP(R1540&amp;"-"&amp;T1540,通道清单!C:L,10,FALSE)</f>
        <v>3844.835</v>
      </c>
    </row>
    <row r="1541" ht="15" hidden="1" spans="1:25">
      <c r="A1541" s="29">
        <f t="shared" si="183"/>
        <v>1540</v>
      </c>
      <c r="B1541" s="29" t="str">
        <f t="shared" si="184"/>
        <v>APT7-1-68-[1][1]-OFF0-BW3.165</v>
      </c>
      <c r="C1541" s="29" t="str">
        <f>R1541&amp;"_BW"&amp;TEXT(O1541-N1541,"000.00")&amp;"_U"&amp;VLOOKUP(R1541&amp;"-"&amp;S1541,通道清单!C:L,5,FALSE)&amp;LEFT("_____",5-LEN(VLOOKUP(R1541&amp;"-"&amp;S1541,通道清单!C:L,4,FALSE)))&amp;VLOOKUP(R1541&amp;"-"&amp;S1541,通道清单!C:L,4,FALSE)&amp;"_S"&amp;TEXT(N1541,"00000.00")&amp;"_E"&amp;TEXT(O1541,"00000.00")&amp;"_D"&amp;VLOOKUP(R1541&amp;"-"&amp;T1541,通道清单!C:L,5,FALSE)&amp;LEFT("_____",5-LEN(VLOOKUP(R1541&amp;"-"&amp;T1541,通道清单!C:L,4,FALSE)))&amp;VLOOKUP(R1541&amp;"-"&amp;T1541,通道清单!C:L,4,FALSE)&amp;"_S"&amp;TEXT(P1541,"00000.00")&amp;"_E"&amp;TEXT(Q1541,"00000.00")</f>
        <v>APT7_BW003.16_UH____G_S06081.84_E06085.00_DV____G_S03856.84_E03860.00</v>
      </c>
      <c r="D1541" s="29"/>
      <c r="E1541" s="29"/>
      <c r="F1541" s="14"/>
      <c r="G1541" s="14" t="s">
        <v>9362</v>
      </c>
      <c r="H1541" s="29">
        <f>VLOOKUP(G1541,开关状态表!B:I,7,FALSE)</f>
        <v>1</v>
      </c>
      <c r="I1541" s="14">
        <v>0</v>
      </c>
      <c r="J1541" s="170">
        <v>3.165</v>
      </c>
      <c r="K1541" s="14" t="s">
        <v>8732</v>
      </c>
      <c r="L1541" s="14"/>
      <c r="M1541" s="171" t="s">
        <v>8733</v>
      </c>
      <c r="N1541" s="156">
        <f t="shared" si="185"/>
        <v>6081.835</v>
      </c>
      <c r="O1541" s="156">
        <f t="shared" si="186"/>
        <v>6085</v>
      </c>
      <c r="P1541" s="156">
        <f t="shared" si="187"/>
        <v>3856.835</v>
      </c>
      <c r="Q1541" s="156">
        <f t="shared" si="188"/>
        <v>3860</v>
      </c>
      <c r="R1541" s="29" t="str">
        <f>VLOOKUP(VLOOKUP(G1541,开关状态表!B:H,2,FALSE),矩阵信息表!B:H,2,FALSE)</f>
        <v>APT7</v>
      </c>
      <c r="S1541" s="29" t="str">
        <f>VLOOKUP(G1541,开关状态表!B:H,5,FALSE)</f>
        <v>RC06B-1</v>
      </c>
      <c r="T1541" s="29" t="str">
        <f>VLOOKUP(G1541,开关状态表!B:H,6,FALSE)</f>
        <v>TC06B-1</v>
      </c>
      <c r="U1541" s="29">
        <f>VLOOKUP(R1541&amp;"-"&amp;S1541,通道清单!C:L,8,FALSE)</f>
        <v>3.165</v>
      </c>
      <c r="V1541" s="29">
        <f>VLOOKUP(R1541&amp;"-"&amp;S1541,通道清单!C:L,9,FALSE)</f>
        <v>6081.835</v>
      </c>
      <c r="W1541" s="29">
        <f>VLOOKUP(R1541&amp;"-"&amp;S1541,通道清单!C:L,10,FALSE)</f>
        <v>6085</v>
      </c>
      <c r="X1541" s="29">
        <f>VLOOKUP(R1541&amp;"-"&amp;T1541,通道清单!C:L,9,FALSE)</f>
        <v>3856.835</v>
      </c>
      <c r="Y1541" s="29">
        <f>VLOOKUP(R1541&amp;"-"&amp;T1541,通道清单!C:L,10,FALSE)</f>
        <v>3860</v>
      </c>
    </row>
    <row r="1542" ht="15" hidden="1" spans="1:25">
      <c r="A1542" s="29">
        <f t="shared" si="183"/>
        <v>1541</v>
      </c>
      <c r="B1542" s="29" t="str">
        <f t="shared" si="184"/>
        <v>APT7-1-69-[1][1]-OFF0-BW7</v>
      </c>
      <c r="C1542" s="29" t="str">
        <f>R1542&amp;"_BW"&amp;TEXT(O1542-N1542,"000.00")&amp;"_U"&amp;VLOOKUP(R1542&amp;"-"&amp;S1542,通道清单!C:L,5,FALSE)&amp;LEFT("_____",5-LEN(VLOOKUP(R1542&amp;"-"&amp;S1542,通道清单!C:L,4,FALSE)))&amp;VLOOKUP(R1542&amp;"-"&amp;S1542,通道清单!C:L,4,FALSE)&amp;"_S"&amp;TEXT(N1542,"00000.00")&amp;"_E"&amp;TEXT(O1542,"00000.00")&amp;"_D"&amp;VLOOKUP(R1542&amp;"-"&amp;T1542,通道清单!C:L,5,FALSE)&amp;LEFT("_____",5-LEN(VLOOKUP(R1542&amp;"-"&amp;T1542,通道清单!C:L,4,FALSE)))&amp;VLOOKUP(R1542&amp;"-"&amp;T1542,通道清单!C:L,4,FALSE)&amp;"_S"&amp;TEXT(P1542,"00000.00")&amp;"_E"&amp;TEXT(Q1542,"00000.00")</f>
        <v>APT7_BW007.00_UH____G_S06085.00_E06092.00_DV____G_S03860.00_E03867.00</v>
      </c>
      <c r="D1542" s="29"/>
      <c r="E1542" s="29"/>
      <c r="F1542" s="14"/>
      <c r="G1542" s="14" t="s">
        <v>9363</v>
      </c>
      <c r="H1542" s="29">
        <f>VLOOKUP(G1542,开关状态表!B:I,7,FALSE)</f>
        <v>1</v>
      </c>
      <c r="I1542" s="14">
        <v>0</v>
      </c>
      <c r="J1542" s="170">
        <v>7</v>
      </c>
      <c r="K1542" s="14" t="s">
        <v>8732</v>
      </c>
      <c r="L1542" s="14"/>
      <c r="M1542" s="171" t="s">
        <v>8733</v>
      </c>
      <c r="N1542" s="156">
        <f t="shared" si="185"/>
        <v>6085</v>
      </c>
      <c r="O1542" s="156">
        <f t="shared" si="186"/>
        <v>6092</v>
      </c>
      <c r="P1542" s="156">
        <f t="shared" si="187"/>
        <v>3860</v>
      </c>
      <c r="Q1542" s="156">
        <f t="shared" si="188"/>
        <v>3867</v>
      </c>
      <c r="R1542" s="29" t="str">
        <f>VLOOKUP(VLOOKUP(G1542,开关状态表!B:H,2,FALSE),矩阵信息表!B:H,2,FALSE)</f>
        <v>APT7</v>
      </c>
      <c r="S1542" s="29" t="str">
        <f>VLOOKUP(G1542,开关状态表!B:H,5,FALSE)</f>
        <v>RC06B-2</v>
      </c>
      <c r="T1542" s="29" t="str">
        <f>VLOOKUP(G1542,开关状态表!B:H,6,FALSE)</f>
        <v>TC06B-2</v>
      </c>
      <c r="U1542" s="29">
        <f>VLOOKUP(R1542&amp;"-"&amp;S1542,通道清单!C:L,8,FALSE)</f>
        <v>7</v>
      </c>
      <c r="V1542" s="29">
        <f>VLOOKUP(R1542&amp;"-"&amp;S1542,通道清单!C:L,9,FALSE)</f>
        <v>6085</v>
      </c>
      <c r="W1542" s="29">
        <f>VLOOKUP(R1542&amp;"-"&amp;S1542,通道清单!C:L,10,FALSE)</f>
        <v>6092</v>
      </c>
      <c r="X1542" s="29">
        <f>VLOOKUP(R1542&amp;"-"&amp;T1542,通道清单!C:L,9,FALSE)</f>
        <v>3860</v>
      </c>
      <c r="Y1542" s="29">
        <f>VLOOKUP(R1542&amp;"-"&amp;T1542,通道清单!C:L,10,FALSE)</f>
        <v>3867</v>
      </c>
    </row>
    <row r="1543" ht="15" hidden="1" spans="1:25">
      <c r="A1543" s="29">
        <f t="shared" si="183"/>
        <v>1542</v>
      </c>
      <c r="B1543" s="29" t="str">
        <f t="shared" si="184"/>
        <v>APT7-1-70-[1][1]-OFF0-BW36</v>
      </c>
      <c r="C1543" s="29" t="str">
        <f>R1543&amp;"_BW"&amp;TEXT(O1543-N1543,"000.00")&amp;"_U"&amp;VLOOKUP(R1543&amp;"-"&amp;S1543,通道清单!C:L,5,FALSE)&amp;LEFT("_____",5-LEN(VLOOKUP(R1543&amp;"-"&amp;S1543,通道清单!C:L,4,FALSE)))&amp;VLOOKUP(R1543&amp;"-"&amp;S1543,通道清单!C:L,4,FALSE)&amp;"_S"&amp;TEXT(N1543,"00000.00")&amp;"_E"&amp;TEXT(O1543,"00000.00")&amp;"_D"&amp;VLOOKUP(R1543&amp;"-"&amp;T1543,通道清单!C:L,5,FALSE)&amp;LEFT("_____",5-LEN(VLOOKUP(R1543&amp;"-"&amp;T1543,通道清单!C:L,4,FALSE)))&amp;VLOOKUP(R1543&amp;"-"&amp;T1543,通道清单!C:L,4,FALSE)&amp;"_S"&amp;TEXT(P1543,"00000.00")&amp;"_E"&amp;TEXT(Q1543,"00000.00")</f>
        <v>APT7_BW036.00_UH____G_S06107.00_E06143.00_DV____G_S03882.00_E03918.00</v>
      </c>
      <c r="D1543" s="29"/>
      <c r="E1543" s="29"/>
      <c r="F1543" s="14"/>
      <c r="G1543" s="14" t="s">
        <v>9364</v>
      </c>
      <c r="H1543" s="29">
        <f>VLOOKUP(G1543,开关状态表!B:I,7,FALSE)</f>
        <v>1</v>
      </c>
      <c r="I1543" s="14">
        <v>0</v>
      </c>
      <c r="J1543" s="170">
        <v>36</v>
      </c>
      <c r="K1543" s="14" t="s">
        <v>8732</v>
      </c>
      <c r="L1543" s="14"/>
      <c r="M1543" s="171" t="s">
        <v>8733</v>
      </c>
      <c r="N1543" s="156">
        <f t="shared" si="185"/>
        <v>6107</v>
      </c>
      <c r="O1543" s="156">
        <f t="shared" si="186"/>
        <v>6143</v>
      </c>
      <c r="P1543" s="156">
        <f t="shared" si="187"/>
        <v>3882</v>
      </c>
      <c r="Q1543" s="156">
        <f t="shared" si="188"/>
        <v>3918</v>
      </c>
      <c r="R1543" s="29" t="str">
        <f>VLOOKUP(VLOOKUP(G1543,开关状态表!B:H,2,FALSE),矩阵信息表!B:H,2,FALSE)</f>
        <v>APT7</v>
      </c>
      <c r="S1543" s="29" t="str">
        <f>VLOOKUP(G1543,开关状态表!B:H,5,FALSE)</f>
        <v>RC07B</v>
      </c>
      <c r="T1543" s="29" t="str">
        <f>VLOOKUP(G1543,开关状态表!B:H,6,FALSE)</f>
        <v>TC07B</v>
      </c>
      <c r="U1543" s="29">
        <f>VLOOKUP(R1543&amp;"-"&amp;S1543,通道清单!C:L,8,FALSE)</f>
        <v>36</v>
      </c>
      <c r="V1543" s="29">
        <f>VLOOKUP(R1543&amp;"-"&amp;S1543,通道清单!C:L,9,FALSE)</f>
        <v>6107</v>
      </c>
      <c r="W1543" s="29">
        <f>VLOOKUP(R1543&amp;"-"&amp;S1543,通道清单!C:L,10,FALSE)</f>
        <v>6143</v>
      </c>
      <c r="X1543" s="29">
        <f>VLOOKUP(R1543&amp;"-"&amp;T1543,通道清单!C:L,9,FALSE)</f>
        <v>3882</v>
      </c>
      <c r="Y1543" s="29">
        <f>VLOOKUP(R1543&amp;"-"&amp;T1543,通道清单!C:L,10,FALSE)</f>
        <v>3918</v>
      </c>
    </row>
    <row r="1544" ht="15" hidden="1" spans="1:25">
      <c r="A1544" s="29">
        <f t="shared" si="183"/>
        <v>1543</v>
      </c>
      <c r="B1544" s="29" t="str">
        <f t="shared" si="184"/>
        <v>APT7-1-71-[1][1]-OFF0-BW36</v>
      </c>
      <c r="C1544" s="29" t="str">
        <f>R1544&amp;"_BW"&amp;TEXT(O1544-N1544,"000.00")&amp;"_U"&amp;VLOOKUP(R1544&amp;"-"&amp;S1544,通道清单!C:L,5,FALSE)&amp;LEFT("_____",5-LEN(VLOOKUP(R1544&amp;"-"&amp;S1544,通道清单!C:L,4,FALSE)))&amp;VLOOKUP(R1544&amp;"-"&amp;S1544,通道清单!C:L,4,FALSE)&amp;"_S"&amp;TEXT(N1544,"00000.00")&amp;"_E"&amp;TEXT(O1544,"00000.00")&amp;"_D"&amp;VLOOKUP(R1544&amp;"-"&amp;T1544,通道清单!C:L,5,FALSE)&amp;LEFT("_____",5-LEN(VLOOKUP(R1544&amp;"-"&amp;T1544,通道清单!C:L,4,FALSE)))&amp;VLOOKUP(R1544&amp;"-"&amp;T1544,通道清单!C:L,4,FALSE)&amp;"_S"&amp;TEXT(P1544,"00000.00")&amp;"_E"&amp;TEXT(Q1544,"00000.00")</f>
        <v>APT7_BW036.00_UH____G_S06147.00_E06183.00_DV____G_S03922.00_E03958.00</v>
      </c>
      <c r="D1544" s="29"/>
      <c r="E1544" s="29"/>
      <c r="F1544" s="14"/>
      <c r="G1544" s="14" t="s">
        <v>9365</v>
      </c>
      <c r="H1544" s="29">
        <f>VLOOKUP(G1544,开关状态表!B:I,7,FALSE)</f>
        <v>1</v>
      </c>
      <c r="I1544" s="14">
        <v>0</v>
      </c>
      <c r="J1544" s="170">
        <v>36</v>
      </c>
      <c r="K1544" s="14" t="s">
        <v>8732</v>
      </c>
      <c r="L1544" s="14"/>
      <c r="M1544" s="171" t="s">
        <v>8733</v>
      </c>
      <c r="N1544" s="156">
        <f t="shared" si="185"/>
        <v>6147</v>
      </c>
      <c r="O1544" s="156">
        <f t="shared" si="186"/>
        <v>6183</v>
      </c>
      <c r="P1544" s="156">
        <f t="shared" si="187"/>
        <v>3922</v>
      </c>
      <c r="Q1544" s="156">
        <f t="shared" si="188"/>
        <v>3958</v>
      </c>
      <c r="R1544" s="29" t="str">
        <f>VLOOKUP(VLOOKUP(G1544,开关状态表!B:H,2,FALSE),矩阵信息表!B:H,2,FALSE)</f>
        <v>APT7</v>
      </c>
      <c r="S1544" s="29" t="str">
        <f>VLOOKUP(G1544,开关状态表!B:H,5,FALSE)</f>
        <v>RC08B</v>
      </c>
      <c r="T1544" s="29" t="str">
        <f>VLOOKUP(G1544,开关状态表!B:H,6,FALSE)</f>
        <v>TC08B</v>
      </c>
      <c r="U1544" s="29">
        <f>VLOOKUP(R1544&amp;"-"&amp;S1544,通道清单!C:L,8,FALSE)</f>
        <v>36</v>
      </c>
      <c r="V1544" s="29">
        <f>VLOOKUP(R1544&amp;"-"&amp;S1544,通道清单!C:L,9,FALSE)</f>
        <v>6147</v>
      </c>
      <c r="W1544" s="29">
        <f>VLOOKUP(R1544&amp;"-"&amp;S1544,通道清单!C:L,10,FALSE)</f>
        <v>6183</v>
      </c>
      <c r="X1544" s="29">
        <f>VLOOKUP(R1544&amp;"-"&amp;T1544,通道清单!C:L,9,FALSE)</f>
        <v>3922</v>
      </c>
      <c r="Y1544" s="29">
        <f>VLOOKUP(R1544&amp;"-"&amp;T1544,通道清单!C:L,10,FALSE)</f>
        <v>3958</v>
      </c>
    </row>
    <row r="1545" ht="15" hidden="1" spans="1:25">
      <c r="A1545" s="29">
        <f t="shared" si="183"/>
        <v>1544</v>
      </c>
      <c r="B1545" s="29" t="str">
        <f t="shared" si="184"/>
        <v>APT7-1-72-[1][1]-OFF0-BW2.5</v>
      </c>
      <c r="C1545" s="29" t="str">
        <f>R1545&amp;"_BW"&amp;TEXT(O1545-N1545,"000.00")&amp;"_U"&amp;VLOOKUP(R1545&amp;"-"&amp;S1545,通道清单!C:L,5,FALSE)&amp;LEFT("_____",5-LEN(VLOOKUP(R1545&amp;"-"&amp;S1545,通道清单!C:L,4,FALSE)))&amp;VLOOKUP(R1545&amp;"-"&amp;S1545,通道清单!C:L,4,FALSE)&amp;"_S"&amp;TEXT(N1545,"00000.00")&amp;"_E"&amp;TEXT(O1545,"00000.00")&amp;"_D"&amp;VLOOKUP(R1545&amp;"-"&amp;T1545,通道清单!C:L,5,FALSE)&amp;LEFT("_____",5-LEN(VLOOKUP(R1545&amp;"-"&amp;T1545,通道清单!C:L,4,FALSE)))&amp;VLOOKUP(R1545&amp;"-"&amp;T1545,通道清单!C:L,4,FALSE)&amp;"_S"&amp;TEXT(P1545,"00000.00")&amp;"_E"&amp;TEXT(Q1545,"00000.00")</f>
        <v>APT7_BW002.50_UH__APT_S06329.60_E06332.10_DH__APT_S04104.60_E04107.10</v>
      </c>
      <c r="D1545" s="29"/>
      <c r="E1545" s="29"/>
      <c r="F1545" s="14"/>
      <c r="G1545" s="14" t="s">
        <v>9366</v>
      </c>
      <c r="H1545" s="29">
        <f>VLOOKUP(G1545,开关状态表!B:I,7,FALSE)</f>
        <v>1</v>
      </c>
      <c r="I1545" s="14">
        <v>0</v>
      </c>
      <c r="J1545" s="170">
        <v>2.5</v>
      </c>
      <c r="K1545" s="14" t="s">
        <v>8732</v>
      </c>
      <c r="L1545" s="14"/>
      <c r="M1545" s="171" t="s">
        <v>8733</v>
      </c>
      <c r="N1545" s="156">
        <f t="shared" si="185"/>
        <v>6329.6</v>
      </c>
      <c r="O1545" s="156">
        <f t="shared" si="186"/>
        <v>6332.1</v>
      </c>
      <c r="P1545" s="156">
        <f t="shared" si="187"/>
        <v>4104.6</v>
      </c>
      <c r="Q1545" s="156">
        <f t="shared" si="188"/>
        <v>4107.1</v>
      </c>
      <c r="R1545" s="29" t="str">
        <f>VLOOKUP(VLOOKUP(G1545,开关状态表!B:H,2,FALSE),矩阵信息表!B:H,2,FALSE)</f>
        <v>APT7</v>
      </c>
      <c r="S1545" s="29" t="str">
        <f>VLOOKUP(G1545,开关状态表!B:H,5,FALSE)</f>
        <v>RC12B</v>
      </c>
      <c r="T1545" s="29" t="str">
        <f>VLOOKUP(G1545,开关状态表!B:H,6,FALSE)</f>
        <v>TC12B</v>
      </c>
      <c r="U1545" s="29">
        <f>VLOOKUP(R1545&amp;"-"&amp;S1545,通道清单!C:L,8,FALSE)</f>
        <v>7.9</v>
      </c>
      <c r="V1545" s="29">
        <f>VLOOKUP(R1545&amp;"-"&amp;S1545,通道清单!C:L,9,FALSE)</f>
        <v>6329.6</v>
      </c>
      <c r="W1545" s="29">
        <f>VLOOKUP(R1545&amp;"-"&amp;S1545,通道清单!C:L,10,FALSE)</f>
        <v>6337.5</v>
      </c>
      <c r="X1545" s="29">
        <f>VLOOKUP(R1545&amp;"-"&amp;T1545,通道清单!C:L,9,FALSE)</f>
        <v>4104.6</v>
      </c>
      <c r="Y1545" s="29">
        <f>VLOOKUP(R1545&amp;"-"&amp;T1545,通道清单!C:L,10,FALSE)</f>
        <v>4112.5</v>
      </c>
    </row>
    <row r="1546" ht="15" hidden="1" spans="1:25">
      <c r="A1546" s="29">
        <f t="shared" si="183"/>
        <v>1545</v>
      </c>
      <c r="B1546" s="29" t="str">
        <f t="shared" si="184"/>
        <v>APT7-1-73-[1][1]-OFF0-BW9.4</v>
      </c>
      <c r="C1546" s="29" t="str">
        <f>R1546&amp;"_BW"&amp;TEXT(O1546-N1546,"000.00")&amp;"_U"&amp;VLOOKUP(R1546&amp;"-"&amp;S1546,通道清单!C:L,5,FALSE)&amp;LEFT("_____",5-LEN(VLOOKUP(R1546&amp;"-"&amp;S1546,通道清单!C:L,4,FALSE)))&amp;VLOOKUP(R1546&amp;"-"&amp;S1546,通道清单!C:L,4,FALSE)&amp;"_S"&amp;TEXT(N1546,"00000.00")&amp;"_E"&amp;TEXT(O1546,"00000.00")&amp;"_D"&amp;VLOOKUP(R1546&amp;"-"&amp;T1546,通道清单!C:L,5,FALSE)&amp;LEFT("_____",5-LEN(VLOOKUP(R1546&amp;"-"&amp;T1546,通道清单!C:L,4,FALSE)))&amp;VLOOKUP(R1546&amp;"-"&amp;T1546,通道清单!C:L,4,FALSE)&amp;"_S"&amp;TEXT(P1546,"00000.00")&amp;"_E"&amp;TEXT(Q1546,"00000.00")</f>
        <v>APT7_BW009.40_UH__APT_S06351.79_E06361.19_DH__APT_S04126.79_E04136.19</v>
      </c>
      <c r="D1546" s="29"/>
      <c r="E1546" s="29"/>
      <c r="F1546" s="14"/>
      <c r="G1546" s="14" t="s">
        <v>9367</v>
      </c>
      <c r="H1546" s="29">
        <v>1</v>
      </c>
      <c r="I1546" s="14">
        <v>0</v>
      </c>
      <c r="J1546" s="170">
        <v>9.4</v>
      </c>
      <c r="K1546" s="14" t="s">
        <v>8732</v>
      </c>
      <c r="L1546" s="14"/>
      <c r="M1546" s="171" t="s">
        <v>8733</v>
      </c>
      <c r="N1546" s="156">
        <f t="shared" si="185"/>
        <v>6351.79</v>
      </c>
      <c r="O1546" s="156">
        <f t="shared" si="186"/>
        <v>6361.19</v>
      </c>
      <c r="P1546" s="156">
        <f t="shared" si="187"/>
        <v>4126.79</v>
      </c>
      <c r="Q1546" s="156">
        <f t="shared" si="188"/>
        <v>4136.19</v>
      </c>
      <c r="R1546" s="29" t="str">
        <f>VLOOKUP(VLOOKUP(G1546,开关状态表!B:H,2,FALSE),矩阵信息表!B:H,2,FALSE)</f>
        <v>APT7</v>
      </c>
      <c r="S1546" s="29" t="str">
        <f>VLOOKUP(G1546,开关状态表!B:H,5,FALSE)</f>
        <v>RC13B</v>
      </c>
      <c r="T1546" s="29" t="str">
        <f>VLOOKUP(G1546,开关状态表!B:H,6,FALSE)</f>
        <v>TC13B</v>
      </c>
      <c r="U1546" s="29">
        <f>VLOOKUP(R1546&amp;"-"&amp;S1546,通道清单!C:L,8,FALSE)</f>
        <v>23.3</v>
      </c>
      <c r="V1546" s="29">
        <f>VLOOKUP(R1546&amp;"-"&amp;S1546,通道清单!C:L,9,FALSE)</f>
        <v>6351.79</v>
      </c>
      <c r="W1546" s="29">
        <f>VLOOKUP(R1546&amp;"-"&amp;S1546,通道清单!C:L,10,FALSE)</f>
        <v>6375.09</v>
      </c>
      <c r="X1546" s="29">
        <f>VLOOKUP(R1546&amp;"-"&amp;T1546,通道清单!C:L,9,FALSE)</f>
        <v>4126.79</v>
      </c>
      <c r="Y1546" s="29">
        <f>VLOOKUP(R1546&amp;"-"&amp;T1546,通道清单!C:L,10,FALSE)</f>
        <v>4150.09</v>
      </c>
    </row>
    <row r="1547" ht="15" hidden="1" spans="1:25">
      <c r="A1547" s="29">
        <f t="shared" si="183"/>
        <v>1546</v>
      </c>
      <c r="B1547" s="29" t="str">
        <f t="shared" si="184"/>
        <v>APT7-1-73-[1][1]-OFF9.4-BW10.3</v>
      </c>
      <c r="C1547" s="29" t="str">
        <f>R1547&amp;"_BW"&amp;TEXT(O1547-N1547,"000.00")&amp;"_U"&amp;VLOOKUP(R1547&amp;"-"&amp;S1547,通道清单!C:L,5,FALSE)&amp;LEFT("_____",5-LEN(VLOOKUP(R1547&amp;"-"&amp;S1547,通道清单!C:L,4,FALSE)))&amp;VLOOKUP(R1547&amp;"-"&amp;S1547,通道清单!C:L,4,FALSE)&amp;"_S"&amp;TEXT(N1547,"00000.00")&amp;"_E"&amp;TEXT(O1547,"00000.00")&amp;"_D"&amp;VLOOKUP(R1547&amp;"-"&amp;T1547,通道清单!C:L,5,FALSE)&amp;LEFT("_____",5-LEN(VLOOKUP(R1547&amp;"-"&amp;T1547,通道清单!C:L,4,FALSE)))&amp;VLOOKUP(R1547&amp;"-"&amp;T1547,通道清单!C:L,4,FALSE)&amp;"_S"&amp;TEXT(P1547,"00000.00")&amp;"_E"&amp;TEXT(Q1547,"00000.00")</f>
        <v>APT7_BW010.30_UH__APT_S06361.19_E06371.49_DH__APT_S04136.19_E04146.49</v>
      </c>
      <c r="D1547" s="29"/>
      <c r="E1547" s="29"/>
      <c r="F1547" s="14"/>
      <c r="G1547" s="14" t="s">
        <v>9367</v>
      </c>
      <c r="H1547" s="29">
        <f>VLOOKUP(G1547,开关状态表!B:I,7,FALSE)</f>
        <v>1</v>
      </c>
      <c r="I1547" s="14">
        <v>9.4</v>
      </c>
      <c r="J1547" s="170">
        <v>10.3</v>
      </c>
      <c r="K1547" s="14" t="s">
        <v>8732</v>
      </c>
      <c r="L1547" s="14"/>
      <c r="M1547" s="171" t="s">
        <v>8733</v>
      </c>
      <c r="N1547" s="156">
        <f t="shared" si="185"/>
        <v>6361.19</v>
      </c>
      <c r="O1547" s="156">
        <f t="shared" si="186"/>
        <v>6371.49</v>
      </c>
      <c r="P1547" s="156">
        <f t="shared" si="187"/>
        <v>4136.19</v>
      </c>
      <c r="Q1547" s="156">
        <f t="shared" si="188"/>
        <v>4146.49</v>
      </c>
      <c r="R1547" s="29" t="str">
        <f>VLOOKUP(VLOOKUP(G1547,开关状态表!B:H,2,FALSE),矩阵信息表!B:H,2,FALSE)</f>
        <v>APT7</v>
      </c>
      <c r="S1547" s="29" t="str">
        <f>VLOOKUP(G1547,开关状态表!B:H,5,FALSE)</f>
        <v>RC13B</v>
      </c>
      <c r="T1547" s="29" t="str">
        <f>VLOOKUP(G1547,开关状态表!B:H,6,FALSE)</f>
        <v>TC13B</v>
      </c>
      <c r="U1547" s="29">
        <f>VLOOKUP(R1547&amp;"-"&amp;S1547,通道清单!C:L,8,FALSE)</f>
        <v>23.3</v>
      </c>
      <c r="V1547" s="29">
        <f>VLOOKUP(R1547&amp;"-"&amp;S1547,通道清单!C:L,9,FALSE)</f>
        <v>6351.79</v>
      </c>
      <c r="W1547" s="29">
        <f>VLOOKUP(R1547&amp;"-"&amp;S1547,通道清单!C:L,10,FALSE)</f>
        <v>6375.09</v>
      </c>
      <c r="X1547" s="29">
        <f>VLOOKUP(R1547&amp;"-"&amp;T1547,通道清单!C:L,9,FALSE)</f>
        <v>4126.79</v>
      </c>
      <c r="Y1547" s="29">
        <f>VLOOKUP(R1547&amp;"-"&amp;T1547,通道清单!C:L,10,FALSE)</f>
        <v>4150.09</v>
      </c>
    </row>
    <row r="1548" ht="15" hidden="1" spans="1:25">
      <c r="A1548" s="29">
        <f t="shared" si="183"/>
        <v>1547</v>
      </c>
      <c r="B1548" s="29" t="str">
        <f t="shared" si="184"/>
        <v>APT7-1-73-[1][1]-OFF19.7-BW3.6</v>
      </c>
      <c r="C1548" s="29" t="str">
        <f>R1548&amp;"_BW"&amp;TEXT(O1548-N1548,"000.00")&amp;"_U"&amp;VLOOKUP(R1548&amp;"-"&amp;S1548,通道清单!C:L,5,FALSE)&amp;LEFT("_____",5-LEN(VLOOKUP(R1548&amp;"-"&amp;S1548,通道清单!C:L,4,FALSE)))&amp;VLOOKUP(R1548&amp;"-"&amp;S1548,通道清单!C:L,4,FALSE)&amp;"_S"&amp;TEXT(N1548,"00000.00")&amp;"_E"&amp;TEXT(O1548,"00000.00")&amp;"_D"&amp;VLOOKUP(R1548&amp;"-"&amp;T1548,通道清单!C:L,5,FALSE)&amp;LEFT("_____",5-LEN(VLOOKUP(R1548&amp;"-"&amp;T1548,通道清单!C:L,4,FALSE)))&amp;VLOOKUP(R1548&amp;"-"&amp;T1548,通道清单!C:L,4,FALSE)&amp;"_S"&amp;TEXT(P1548,"00000.00")&amp;"_E"&amp;TEXT(Q1548,"00000.00")</f>
        <v>APT7_BW003.60_UH__APT_S06371.49_E06375.09_DH__APT_S04146.49_E04150.09</v>
      </c>
      <c r="D1548" s="29"/>
      <c r="E1548" s="29"/>
      <c r="F1548" s="14"/>
      <c r="G1548" s="14" t="s">
        <v>9367</v>
      </c>
      <c r="H1548" s="29">
        <f>VLOOKUP(G1548,开关状态表!B:I,7,FALSE)</f>
        <v>1</v>
      </c>
      <c r="I1548" s="14">
        <v>19.7</v>
      </c>
      <c r="J1548" s="170">
        <v>3.6</v>
      </c>
      <c r="K1548" s="14" t="s">
        <v>8732</v>
      </c>
      <c r="L1548" s="14"/>
      <c r="M1548" s="171" t="s">
        <v>8733</v>
      </c>
      <c r="N1548" s="156">
        <f t="shared" si="185"/>
        <v>6371.49</v>
      </c>
      <c r="O1548" s="156">
        <f t="shared" si="186"/>
        <v>6375.09</v>
      </c>
      <c r="P1548" s="156">
        <f t="shared" si="187"/>
        <v>4146.49</v>
      </c>
      <c r="Q1548" s="156">
        <f t="shared" si="188"/>
        <v>4150.09</v>
      </c>
      <c r="R1548" s="29" t="str">
        <f>VLOOKUP(VLOOKUP(G1548,开关状态表!B:H,2,FALSE),矩阵信息表!B:H,2,FALSE)</f>
        <v>APT7</v>
      </c>
      <c r="S1548" s="29" t="str">
        <f>VLOOKUP(G1548,开关状态表!B:H,5,FALSE)</f>
        <v>RC13B</v>
      </c>
      <c r="T1548" s="29" t="str">
        <f>VLOOKUP(G1548,开关状态表!B:H,6,FALSE)</f>
        <v>TC13B</v>
      </c>
      <c r="U1548" s="29">
        <f>VLOOKUP(R1548&amp;"-"&amp;S1548,通道清单!C:L,8,FALSE)</f>
        <v>23.3</v>
      </c>
      <c r="V1548" s="29">
        <f>VLOOKUP(R1548&amp;"-"&amp;S1548,通道清单!C:L,9,FALSE)</f>
        <v>6351.79</v>
      </c>
      <c r="W1548" s="29">
        <f>VLOOKUP(R1548&amp;"-"&amp;S1548,通道清单!C:L,10,FALSE)</f>
        <v>6375.09</v>
      </c>
      <c r="X1548" s="29">
        <f>VLOOKUP(R1548&amp;"-"&amp;T1548,通道清单!C:L,9,FALSE)</f>
        <v>4126.79</v>
      </c>
      <c r="Y1548" s="29">
        <f>VLOOKUP(R1548&amp;"-"&amp;T1548,通道清单!C:L,10,FALSE)</f>
        <v>4150.09</v>
      </c>
    </row>
    <row r="1549" ht="15" hidden="1" spans="1:25">
      <c r="A1549" s="29">
        <f t="shared" si="183"/>
        <v>1548</v>
      </c>
      <c r="B1549" s="29" t="str">
        <f t="shared" si="184"/>
        <v>APT7-1-74-[1][1]-OFF0-BW3</v>
      </c>
      <c r="C1549" s="29" t="str">
        <f>R1549&amp;"_BW"&amp;TEXT(O1549-N1549,"000.00")&amp;"_U"&amp;VLOOKUP(R1549&amp;"-"&amp;S1549,通道清单!C:L,5,FALSE)&amp;LEFT("_____",5-LEN(VLOOKUP(R1549&amp;"-"&amp;S1549,通道清单!C:L,4,FALSE)))&amp;VLOOKUP(R1549&amp;"-"&amp;S1549,通道清单!C:L,4,FALSE)&amp;"_S"&amp;TEXT(N1549,"00000.00")&amp;"_E"&amp;TEXT(O1549,"00000.00")&amp;"_D"&amp;VLOOKUP(R1549&amp;"-"&amp;T1549,通道清单!C:L,5,FALSE)&amp;LEFT("_____",5-LEN(VLOOKUP(R1549&amp;"-"&amp;T1549,通道清单!C:L,4,FALSE)))&amp;VLOOKUP(R1549&amp;"-"&amp;T1549,通道清单!C:L,4,FALSE)&amp;"_S"&amp;TEXT(P1549,"00000.00")&amp;"_E"&amp;TEXT(Q1549,"00000.00")</f>
        <v>APT7_BW003.00_UH__APT_S06387.00_E06390.00_DH__APT_S04162.00_E04165.00</v>
      </c>
      <c r="D1549" s="29"/>
      <c r="E1549" s="29"/>
      <c r="F1549" s="14"/>
      <c r="G1549" s="14" t="s">
        <v>9368</v>
      </c>
      <c r="H1549" s="29">
        <f>VLOOKUP(G1549,开关状态表!B:I,7,FALSE)</f>
        <v>1</v>
      </c>
      <c r="I1549" s="14">
        <v>0</v>
      </c>
      <c r="J1549" s="170">
        <v>3</v>
      </c>
      <c r="K1549" s="14" t="s">
        <v>8732</v>
      </c>
      <c r="L1549" s="14"/>
      <c r="M1549" s="171" t="s">
        <v>8733</v>
      </c>
      <c r="N1549" s="156">
        <f t="shared" si="185"/>
        <v>6387</v>
      </c>
      <c r="O1549" s="156">
        <f t="shared" si="186"/>
        <v>6390</v>
      </c>
      <c r="P1549" s="156">
        <f t="shared" si="187"/>
        <v>4162</v>
      </c>
      <c r="Q1549" s="156">
        <f t="shared" si="188"/>
        <v>4165</v>
      </c>
      <c r="R1549" s="29" t="str">
        <f>VLOOKUP(VLOOKUP(G1549,开关状态表!B:H,2,FALSE),矩阵信息表!B:H,2,FALSE)</f>
        <v>APT7</v>
      </c>
      <c r="S1549" s="29" t="str">
        <f>VLOOKUP(G1549,开关状态表!B:H,5,FALSE)</f>
        <v>RC14B</v>
      </c>
      <c r="T1549" s="29" t="str">
        <f>VLOOKUP(G1549,开关状态表!B:H,6,FALSE)</f>
        <v>TC14B</v>
      </c>
      <c r="U1549" s="29">
        <f>VLOOKUP(R1549&amp;"-"&amp;S1549,通道清单!C:L,8,FALSE)</f>
        <v>10.2</v>
      </c>
      <c r="V1549" s="29">
        <f>VLOOKUP(R1549&amp;"-"&amp;S1549,通道清单!C:L,9,FALSE)</f>
        <v>6387</v>
      </c>
      <c r="W1549" s="29">
        <f>VLOOKUP(R1549&amp;"-"&amp;S1549,通道清单!C:L,10,FALSE)</f>
        <v>6397.2</v>
      </c>
      <c r="X1549" s="29">
        <f>VLOOKUP(R1549&amp;"-"&amp;T1549,通道清单!C:L,9,FALSE)</f>
        <v>4162</v>
      </c>
      <c r="Y1549" s="29">
        <f>VLOOKUP(R1549&amp;"-"&amp;T1549,通道清单!C:L,10,FALSE)</f>
        <v>4172.2</v>
      </c>
    </row>
    <row r="1550" ht="15" hidden="1" spans="1:25">
      <c r="A1550" s="29">
        <f t="shared" si="183"/>
        <v>1549</v>
      </c>
      <c r="B1550" s="29" t="str">
        <f t="shared" si="184"/>
        <v>APT9-1-75-[1][1]-OFF0-BW2.8</v>
      </c>
      <c r="C1550" s="29" t="str">
        <f>R1550&amp;"_BW"&amp;TEXT(O1550-N1550,"000.00")&amp;"_U"&amp;VLOOKUP(R1550&amp;"-"&amp;S1550,通道清单!C:L,5,FALSE)&amp;LEFT("_____",5-LEN(VLOOKUP(R1550&amp;"-"&amp;S1550,通道清单!C:L,4,FALSE)))&amp;VLOOKUP(R1550&amp;"-"&amp;S1550,通道清单!C:L,4,FALSE)&amp;"_S"&amp;TEXT(N1550,"00000.00")&amp;"_E"&amp;TEXT(O1550,"00000.00")&amp;"_D"&amp;VLOOKUP(R1550&amp;"-"&amp;T1550,通道清单!C:L,5,FALSE)&amp;LEFT("_____",5-LEN(VLOOKUP(R1550&amp;"-"&amp;T1550,通道清单!C:L,4,FALSE)))&amp;VLOOKUP(R1550&amp;"-"&amp;T1550,通道清单!C:L,4,FALSE)&amp;"_S"&amp;TEXT(P1550,"00000.00")&amp;"_E"&amp;TEXT(Q1550,"00000.00")</f>
        <v>APT9_BW002.80_UH__APT_S06031.50_E06034.30_DH__APT_S03789.50_E03792.30</v>
      </c>
      <c r="D1550" s="29"/>
      <c r="E1550" s="29"/>
      <c r="F1550" s="14"/>
      <c r="G1550" s="14" t="s">
        <v>9369</v>
      </c>
      <c r="H1550" s="29">
        <f>VLOOKUP(G1550,开关状态表!B:I,7,FALSE)</f>
        <v>1</v>
      </c>
      <c r="I1550" s="14">
        <v>0</v>
      </c>
      <c r="J1550" s="170">
        <v>2.8</v>
      </c>
      <c r="K1550" s="14" t="s">
        <v>8732</v>
      </c>
      <c r="L1550" s="14"/>
      <c r="M1550" s="171" t="s">
        <v>8733</v>
      </c>
      <c r="N1550" s="156">
        <f t="shared" si="185"/>
        <v>6031.5</v>
      </c>
      <c r="O1550" s="156">
        <f t="shared" si="186"/>
        <v>6034.3</v>
      </c>
      <c r="P1550" s="156">
        <f t="shared" si="187"/>
        <v>3789.5</v>
      </c>
      <c r="Q1550" s="156">
        <f t="shared" si="188"/>
        <v>3792.3</v>
      </c>
      <c r="R1550" s="29" t="str">
        <f>VLOOKUP(VLOOKUP(G1550,开关状态表!B:H,2,FALSE),矩阵信息表!B:H,2,FALSE)</f>
        <v>APT9</v>
      </c>
      <c r="S1550" s="29" t="str">
        <f>VLOOKUP(G1550,开关状态表!B:H,5,FALSE)</f>
        <v>RC04A</v>
      </c>
      <c r="T1550" s="29" t="str">
        <f>VLOOKUP(G1550,开关状态表!B:H,6,FALSE)</f>
        <v>TC04A</v>
      </c>
      <c r="U1550" s="29">
        <f>VLOOKUP(R1550&amp;"-"&amp;S1550,通道清单!C:L,8,FALSE)</f>
        <v>2.8</v>
      </c>
      <c r="V1550" s="29">
        <f>VLOOKUP(R1550&amp;"-"&amp;S1550,通道清单!C:L,9,FALSE)</f>
        <v>6031.5</v>
      </c>
      <c r="W1550" s="29">
        <f>VLOOKUP(R1550&amp;"-"&amp;S1550,通道清单!C:L,10,FALSE)</f>
        <v>6034.3</v>
      </c>
      <c r="X1550" s="29">
        <f>VLOOKUP(R1550&amp;"-"&amp;T1550,通道清单!C:L,9,FALSE)</f>
        <v>3789.5</v>
      </c>
      <c r="Y1550" s="29">
        <f>VLOOKUP(R1550&amp;"-"&amp;T1550,通道清单!C:L,10,FALSE)</f>
        <v>3792.3</v>
      </c>
    </row>
    <row r="1551" ht="15" hidden="1" spans="1:25">
      <c r="A1551" s="29">
        <f t="shared" si="183"/>
        <v>1550</v>
      </c>
      <c r="B1551" s="29" t="str">
        <f t="shared" si="184"/>
        <v>APT9-1-76-[1][1]-OFF0-BW7</v>
      </c>
      <c r="C1551" s="161" t="str">
        <f>R1551&amp;"_BW"&amp;TEXT(O1551-N1551,"000.00")&amp;"_U"&amp;VLOOKUP(R1551&amp;"-"&amp;S1551,通道清单!C:L,5,FALSE)&amp;LEFT("_____",5-LEN(VLOOKUP(R1551&amp;"-"&amp;S1551,通道清单!C:L,4,FALSE)))&amp;VLOOKUP(R1551&amp;"-"&amp;S1551,通道清单!C:L,4,FALSE)&amp;"_S"&amp;TEXT(N1551,"00000.00")&amp;"_E"&amp;TEXT(O1551,"00000.00")&amp;"_D"&amp;VLOOKUP(R1551&amp;"-"&amp;T1551,通道清单!C:L,5,FALSE)&amp;LEFT("_____",5-LEN(VLOOKUP(R1551&amp;"-"&amp;T1551,通道清单!C:L,4,FALSE)))&amp;VLOOKUP(R1551&amp;"-"&amp;T1551,通道清单!C:L,4,FALSE)&amp;"_S"&amp;TEXT(P1551,"00000.00")&amp;"_E"&amp;TEXT(Q1551,"00000.00")</f>
        <v>APT9_BW007.00_UH__APT_S06031.50_E06038.50_DH__APT_S03789.50_E03796.50</v>
      </c>
      <c r="D1551" s="161"/>
      <c r="E1551" s="161"/>
      <c r="F1551" s="14"/>
      <c r="G1551" s="14" t="s">
        <v>9370</v>
      </c>
      <c r="H1551" s="29">
        <f>VLOOKUP(G1551,开关状态表!B:I,7,FALSE)</f>
        <v>1</v>
      </c>
      <c r="I1551" s="14">
        <v>0</v>
      </c>
      <c r="J1551" s="170">
        <v>7</v>
      </c>
      <c r="K1551" s="14" t="s">
        <v>8732</v>
      </c>
      <c r="L1551" s="14"/>
      <c r="M1551" s="171" t="s">
        <v>8733</v>
      </c>
      <c r="N1551" s="156">
        <f t="shared" si="185"/>
        <v>6031.5</v>
      </c>
      <c r="O1551" s="156">
        <f t="shared" si="186"/>
        <v>6038.5</v>
      </c>
      <c r="P1551" s="156">
        <f t="shared" si="187"/>
        <v>3789.5</v>
      </c>
      <c r="Q1551" s="156">
        <f t="shared" si="188"/>
        <v>3796.5</v>
      </c>
      <c r="R1551" s="29" t="str">
        <f>VLOOKUP(VLOOKUP(G1551,开关状态表!B:H,2,FALSE),矩阵信息表!B:H,2,FALSE)</f>
        <v>APT9</v>
      </c>
      <c r="S1551" s="29" t="str">
        <f>VLOOKUP(G1551,开关状态表!B:H,5,FALSE)</f>
        <v>RC04A</v>
      </c>
      <c r="T1551" s="29" t="str">
        <f>VLOOKUP(G1551,开关状态表!B:H,6,FALSE)</f>
        <v>TC04A</v>
      </c>
      <c r="U1551" s="29">
        <f>VLOOKUP(R1551&amp;"-"&amp;S1551,通道清单!C:L,8,FALSE)</f>
        <v>2.8</v>
      </c>
      <c r="V1551" s="29">
        <f>VLOOKUP(R1551&amp;"-"&amp;S1551,通道清单!C:L,9,FALSE)</f>
        <v>6031.5</v>
      </c>
      <c r="W1551" s="29">
        <f>VLOOKUP(R1551&amp;"-"&amp;S1551,通道清单!C:L,10,FALSE)</f>
        <v>6034.3</v>
      </c>
      <c r="X1551" s="29">
        <f>VLOOKUP(R1551&amp;"-"&amp;T1551,通道清单!C:L,9,FALSE)</f>
        <v>3789.5</v>
      </c>
      <c r="Y1551" s="29">
        <f>VLOOKUP(R1551&amp;"-"&amp;T1551,通道清单!C:L,10,FALSE)</f>
        <v>3792.3</v>
      </c>
    </row>
    <row r="1552" ht="15" hidden="1" spans="1:25">
      <c r="A1552" s="29">
        <f t="shared" si="183"/>
        <v>1551</v>
      </c>
      <c r="B1552" s="29" t="str">
        <f t="shared" si="184"/>
        <v>APT9-1-77-[1][1]-OFF0-BW34</v>
      </c>
      <c r="C1552" s="29" t="str">
        <f>R1552&amp;"_BW"&amp;TEXT(O1552-N1552,"000.00")&amp;"_U"&amp;VLOOKUP(R1552&amp;"-"&amp;S1552,通道清单!C:L,5,FALSE)&amp;LEFT("_____",5-LEN(VLOOKUP(R1552&amp;"-"&amp;S1552,通道清单!C:L,4,FALSE)))&amp;VLOOKUP(R1552&amp;"-"&amp;S1552,通道清单!C:L,4,FALSE)&amp;"_S"&amp;TEXT(N1552,"00000.00")&amp;"_E"&amp;TEXT(O1552,"00000.00")&amp;"_D"&amp;VLOOKUP(R1552&amp;"-"&amp;T1552,通道清单!C:L,5,FALSE)&amp;LEFT("_____",5-LEN(VLOOKUP(R1552&amp;"-"&amp;T1552,通道清单!C:L,4,FALSE)))&amp;VLOOKUP(R1552&amp;"-"&amp;T1552,通道清单!C:L,4,FALSE)&amp;"_S"&amp;TEXT(P1552,"00000.00")&amp;"_E"&amp;TEXT(Q1552,"00000.00")</f>
        <v>APT9_BW034.00_UH__APT_S06347.00_E06381.00_DV__APT_S04122.00_E04156.00</v>
      </c>
      <c r="D1552" s="29"/>
      <c r="E1552" s="29"/>
      <c r="F1552" s="14"/>
      <c r="G1552" s="14" t="s">
        <v>9371</v>
      </c>
      <c r="H1552" s="29">
        <f>VLOOKUP(G1552,开关状态表!B:I,7,FALSE)</f>
        <v>1</v>
      </c>
      <c r="I1552" s="14">
        <v>0</v>
      </c>
      <c r="J1552" s="170">
        <v>34</v>
      </c>
      <c r="K1552" s="14" t="s">
        <v>8732</v>
      </c>
      <c r="L1552" s="14"/>
      <c r="M1552" s="171" t="s">
        <v>8733</v>
      </c>
      <c r="N1552" s="156">
        <f t="shared" si="185"/>
        <v>6347</v>
      </c>
      <c r="O1552" s="156">
        <f t="shared" si="186"/>
        <v>6381</v>
      </c>
      <c r="P1552" s="156">
        <f t="shared" si="187"/>
        <v>4122</v>
      </c>
      <c r="Q1552" s="156">
        <f t="shared" si="188"/>
        <v>4156</v>
      </c>
      <c r="R1552" s="29" t="str">
        <f>VLOOKUP(VLOOKUP(G1552,开关状态表!B:H,2,FALSE),矩阵信息表!B:H,2,FALSE)</f>
        <v>APT9</v>
      </c>
      <c r="S1552" s="29" t="str">
        <f>VLOOKUP(G1552,开关状态表!B:H,5,FALSE)</f>
        <v>RC11B</v>
      </c>
      <c r="T1552" s="29" t="str">
        <f>VLOOKUP(G1552,开关状态表!B:H,6,FALSE)</f>
        <v>TC11B</v>
      </c>
      <c r="U1552" s="29">
        <f>VLOOKUP(R1552&amp;"-"&amp;S1552,通道清单!C:L,8,FALSE)</f>
        <v>34</v>
      </c>
      <c r="V1552" s="29">
        <f>VLOOKUP(R1552&amp;"-"&amp;S1552,通道清单!C:L,9,FALSE)</f>
        <v>6347</v>
      </c>
      <c r="W1552" s="29">
        <f>VLOOKUP(R1552&amp;"-"&amp;S1552,通道清单!C:L,10,FALSE)</f>
        <v>6381</v>
      </c>
      <c r="X1552" s="29">
        <f>VLOOKUP(R1552&amp;"-"&amp;T1552,通道清单!C:L,9,FALSE)</f>
        <v>4122</v>
      </c>
      <c r="Y1552" s="29">
        <f>VLOOKUP(R1552&amp;"-"&amp;T1552,通道清单!C:L,10,FALSE)</f>
        <v>4156</v>
      </c>
    </row>
    <row r="1553" ht="15" hidden="1" spans="1:25">
      <c r="A1553" s="29">
        <f t="shared" si="183"/>
        <v>1552</v>
      </c>
      <c r="B1553" s="29" t="str">
        <f t="shared" si="184"/>
        <v>APT5C-1-78-[1][1]-OFF0-BW1.2</v>
      </c>
      <c r="C1553" s="29" t="str">
        <f>R1553&amp;"_BW"&amp;TEXT(O1553-N1553,"000.00")&amp;"_U"&amp;VLOOKUP(R1553&amp;"-"&amp;S1553,通道清单!C:L,5,FALSE)&amp;LEFT("_____",5-LEN(VLOOKUP(R1553&amp;"-"&amp;S1553,通道清单!C:L,4,FALSE)))&amp;VLOOKUP(R1553&amp;"-"&amp;S1553,通道清单!C:L,4,FALSE)&amp;"_S"&amp;TEXT(N1553,"00000.00")&amp;"_E"&amp;TEXT(O1553,"00000.00")&amp;"_D"&amp;VLOOKUP(R1553&amp;"-"&amp;T1553,通道清单!C:L,5,FALSE)&amp;LEFT("_____",5-LEN(VLOOKUP(R1553&amp;"-"&amp;T1553,通道清单!C:L,4,FALSE)))&amp;VLOOKUP(R1553&amp;"-"&amp;T1553,通道清单!C:L,4,FALSE)&amp;"_S"&amp;TEXT(P1553,"00000.00")&amp;"_E"&amp;TEXT(Q1553,"00000.00")</f>
        <v>APT5C_BW001.20_UV____C_S14444.80_E14446.00_DH____C_S12696.80_E12698.00</v>
      </c>
      <c r="D1553" s="29"/>
      <c r="E1553" s="29"/>
      <c r="F1553" s="14"/>
      <c r="G1553" s="14" t="s">
        <v>9372</v>
      </c>
      <c r="H1553" s="29">
        <f>VLOOKUP(G1553,开关状态表!B:I,7,FALSE)</f>
        <v>1</v>
      </c>
      <c r="I1553" s="14">
        <v>0</v>
      </c>
      <c r="J1553" s="170">
        <v>1.2</v>
      </c>
      <c r="K1553" s="14" t="s">
        <v>8732</v>
      </c>
      <c r="L1553" s="14"/>
      <c r="M1553" s="171" t="s">
        <v>8733</v>
      </c>
      <c r="N1553" s="156">
        <f t="shared" si="185"/>
        <v>14444.8</v>
      </c>
      <c r="O1553" s="156">
        <f t="shared" si="186"/>
        <v>14446</v>
      </c>
      <c r="P1553" s="156">
        <f t="shared" si="187"/>
        <v>12696.8</v>
      </c>
      <c r="Q1553" s="156">
        <f t="shared" si="188"/>
        <v>12698</v>
      </c>
      <c r="R1553" s="29" t="str">
        <f>VLOOKUP(VLOOKUP(G1553,开关状态表!B:H,2,FALSE),矩阵信息表!B:H,2,FALSE)</f>
        <v>APT5C</v>
      </c>
      <c r="S1553" s="29" t="str">
        <f>VLOOKUP(G1553,开关状态表!B:H,5,FALSE)</f>
        <v>RK8A</v>
      </c>
      <c r="T1553" s="29" t="str">
        <f>VLOOKUP(G1553,开关状态表!B:H,6,FALSE)</f>
        <v>TK8A</v>
      </c>
      <c r="U1553" s="29">
        <f>VLOOKUP(R1553&amp;"-"&amp;S1553,通道清单!C:L,8,FALSE)</f>
        <v>1.2</v>
      </c>
      <c r="V1553" s="29">
        <f>VLOOKUP(R1553&amp;"-"&amp;S1553,通道清单!C:L,9,FALSE)</f>
        <v>14444.8</v>
      </c>
      <c r="W1553" s="29">
        <f>VLOOKUP(R1553&amp;"-"&amp;S1553,通道清单!C:L,10,FALSE)</f>
        <v>14446</v>
      </c>
      <c r="X1553" s="29">
        <f>VLOOKUP(R1553&amp;"-"&amp;T1553,通道清单!C:L,9,FALSE)</f>
        <v>12696.8</v>
      </c>
      <c r="Y1553" s="29">
        <f>VLOOKUP(R1553&amp;"-"&amp;T1553,通道清单!C:L,10,FALSE)</f>
        <v>12698</v>
      </c>
    </row>
    <row r="1554" ht="15" hidden="1" spans="1:25">
      <c r="A1554" s="29">
        <f t="shared" si="183"/>
        <v>1553</v>
      </c>
      <c r="B1554" s="29" t="str">
        <f t="shared" si="184"/>
        <v>APT5C-1-79-[1][1]-OFF0-BW12</v>
      </c>
      <c r="C1554" s="29" t="str">
        <f>R1554&amp;"_BW"&amp;TEXT(O1554-N1554,"000.00")&amp;"_U"&amp;VLOOKUP(R1554&amp;"-"&amp;S1554,通道清单!C:L,5,FALSE)&amp;LEFT("_____",5-LEN(VLOOKUP(R1554&amp;"-"&amp;S1554,通道清单!C:L,4,FALSE)))&amp;VLOOKUP(R1554&amp;"-"&amp;S1554,通道清单!C:L,4,FALSE)&amp;"_S"&amp;TEXT(N1554,"00000.00")&amp;"_E"&amp;TEXT(O1554,"00000.00")&amp;"_D"&amp;VLOOKUP(R1554&amp;"-"&amp;T1554,通道清单!C:L,5,FALSE)&amp;LEFT("_____",5-LEN(VLOOKUP(R1554&amp;"-"&amp;T1554,通道清单!C:L,4,FALSE)))&amp;VLOOKUP(R1554&amp;"-"&amp;T1554,通道清单!C:L,4,FALSE)&amp;"_S"&amp;TEXT(P1554,"00000.00")&amp;"_E"&amp;TEXT(Q1554,"00000.00")</f>
        <v>APT5C_BW012.00_UV____C_S14444.80_E14456.80_DH____C_S12696.80_E12708.80</v>
      </c>
      <c r="D1554" s="29"/>
      <c r="E1554" s="29"/>
      <c r="F1554" s="14"/>
      <c r="G1554" s="14" t="s">
        <v>9373</v>
      </c>
      <c r="H1554" s="29">
        <f>VLOOKUP(G1554,开关状态表!B:I,7,FALSE)</f>
        <v>1</v>
      </c>
      <c r="I1554" s="14">
        <v>0</v>
      </c>
      <c r="J1554" s="170">
        <v>12</v>
      </c>
      <c r="K1554" s="14" t="s">
        <v>8732</v>
      </c>
      <c r="L1554" s="14"/>
      <c r="M1554" s="171" t="s">
        <v>8733</v>
      </c>
      <c r="N1554" s="156">
        <f t="shared" si="185"/>
        <v>14444.8</v>
      </c>
      <c r="O1554" s="156">
        <f t="shared" si="186"/>
        <v>14456.8</v>
      </c>
      <c r="P1554" s="156">
        <f t="shared" si="187"/>
        <v>12696.8</v>
      </c>
      <c r="Q1554" s="156">
        <f t="shared" si="188"/>
        <v>12708.8</v>
      </c>
      <c r="R1554" s="29" t="str">
        <f>VLOOKUP(VLOOKUP(G1554,开关状态表!B:H,2,FALSE),矩阵信息表!B:H,2,FALSE)</f>
        <v>APT5C</v>
      </c>
      <c r="S1554" s="29" t="str">
        <f>VLOOKUP(G1554,开关状态表!B:H,5,FALSE)</f>
        <v>RK8A</v>
      </c>
      <c r="T1554" s="29" t="str">
        <f>VLOOKUP(G1554,开关状态表!B:H,6,FALSE)</f>
        <v>TK8A</v>
      </c>
      <c r="U1554" s="29">
        <f>VLOOKUP(R1554&amp;"-"&amp;S1554,通道清单!C:L,8,FALSE)</f>
        <v>1.2</v>
      </c>
      <c r="V1554" s="29">
        <f>VLOOKUP(R1554&amp;"-"&amp;S1554,通道清单!C:L,9,FALSE)</f>
        <v>14444.8</v>
      </c>
      <c r="W1554" s="29">
        <f>VLOOKUP(R1554&amp;"-"&amp;S1554,通道清单!C:L,10,FALSE)</f>
        <v>14446</v>
      </c>
      <c r="X1554" s="29">
        <f>VLOOKUP(R1554&amp;"-"&amp;T1554,通道清单!C:L,9,FALSE)</f>
        <v>12696.8</v>
      </c>
      <c r="Y1554" s="29">
        <f>VLOOKUP(R1554&amp;"-"&amp;T1554,通道清单!C:L,10,FALSE)</f>
        <v>12698</v>
      </c>
    </row>
    <row r="1555" ht="15" hidden="1" spans="1:25">
      <c r="A1555" s="29">
        <f t="shared" si="183"/>
        <v>1554</v>
      </c>
      <c r="B1555" s="29" t="str">
        <f t="shared" si="184"/>
        <v>APT6C-1-80-[1][1]-OFF0-BW1.2</v>
      </c>
      <c r="C1555" s="29" t="str">
        <f>R1555&amp;"_BW"&amp;TEXT(O1555-N1555,"000.00")&amp;"_U"&amp;VLOOKUP(R1555&amp;"-"&amp;S1555,通道清单!C:L,5,FALSE)&amp;LEFT("_____",5-LEN(VLOOKUP(R1555&amp;"-"&amp;S1555,通道清单!C:L,4,FALSE)))&amp;VLOOKUP(R1555&amp;"-"&amp;S1555,通道清单!C:L,4,FALSE)&amp;"_S"&amp;TEXT(N1555,"00000.00")&amp;"_E"&amp;TEXT(O1555,"00000.00")&amp;"_D"&amp;VLOOKUP(R1555&amp;"-"&amp;T1555,通道清单!C:L,5,FALSE)&amp;LEFT("_____",5-LEN(VLOOKUP(R1555&amp;"-"&amp;T1555,通道清单!C:L,4,FALSE)))&amp;VLOOKUP(R1555&amp;"-"&amp;T1555,通道清单!C:L,4,FALSE)&amp;"_S"&amp;TEXT(P1555,"00000.00")&amp;"_E"&amp;TEXT(Q1555,"00000.00")</f>
        <v>APT6C_BW001.20_UV____C_S14261.80_E14263.00_DH____C_S12513.80_E12515.00</v>
      </c>
      <c r="D1555" s="29"/>
      <c r="E1555" s="29"/>
      <c r="F1555" s="14"/>
      <c r="G1555" s="14" t="s">
        <v>9374</v>
      </c>
      <c r="H1555" s="29">
        <f>VLOOKUP(G1555,开关状态表!B:I,7,FALSE)</f>
        <v>1</v>
      </c>
      <c r="I1555" s="14">
        <v>0</v>
      </c>
      <c r="J1555" s="170">
        <v>1.2</v>
      </c>
      <c r="K1555" s="14" t="s">
        <v>8732</v>
      </c>
      <c r="L1555" s="14"/>
      <c r="M1555" s="171" t="s">
        <v>8733</v>
      </c>
      <c r="N1555" s="156">
        <f t="shared" si="185"/>
        <v>14261.8</v>
      </c>
      <c r="O1555" s="156">
        <f t="shared" si="186"/>
        <v>14263</v>
      </c>
      <c r="P1555" s="156">
        <f t="shared" si="187"/>
        <v>12513.8</v>
      </c>
      <c r="Q1555" s="156">
        <f t="shared" si="188"/>
        <v>12515</v>
      </c>
      <c r="R1555" s="29" t="str">
        <f>VLOOKUP(VLOOKUP(G1555,开关状态表!B:H,2,FALSE),矩阵信息表!B:H,2,FALSE)</f>
        <v>APT6C</v>
      </c>
      <c r="S1555" s="29" t="str">
        <f>VLOOKUP(G1555,开关状态表!B:H,5,FALSE)</f>
        <v>RK5A-1</v>
      </c>
      <c r="T1555" s="29" t="str">
        <f>VLOOKUP(G1555,开关状态表!B:H,6,FALSE)</f>
        <v>TK5A-1</v>
      </c>
      <c r="U1555" s="29">
        <f>VLOOKUP(R1555&amp;"-"&amp;S1555,通道清单!C:L,8,FALSE)</f>
        <v>1.2</v>
      </c>
      <c r="V1555" s="29">
        <f>VLOOKUP(R1555&amp;"-"&amp;S1555,通道清单!C:L,9,FALSE)</f>
        <v>14261.8</v>
      </c>
      <c r="W1555" s="29">
        <f>VLOOKUP(R1555&amp;"-"&amp;S1555,通道清单!C:L,10,FALSE)</f>
        <v>14263</v>
      </c>
      <c r="X1555" s="29">
        <f>VLOOKUP(R1555&amp;"-"&amp;T1555,通道清单!C:L,9,FALSE)</f>
        <v>12513.8</v>
      </c>
      <c r="Y1555" s="29">
        <f>VLOOKUP(R1555&amp;"-"&amp;T1555,通道清单!C:L,10,FALSE)</f>
        <v>12515</v>
      </c>
    </row>
    <row r="1556" ht="15" hidden="1" spans="1:25">
      <c r="A1556" s="29">
        <f t="shared" si="183"/>
        <v>1555</v>
      </c>
      <c r="B1556" s="29" t="str">
        <f t="shared" si="184"/>
        <v>APT6C-1-81-[1][1]-OFF0-BW10</v>
      </c>
      <c r="C1556" s="29" t="str">
        <f>R1556&amp;"_BW"&amp;TEXT(O1556-N1556,"000.00")&amp;"_U"&amp;VLOOKUP(R1556&amp;"-"&amp;S1556,通道清单!C:L,5,FALSE)&amp;LEFT("_____",5-LEN(VLOOKUP(R1556&amp;"-"&amp;S1556,通道清单!C:L,4,FALSE)))&amp;VLOOKUP(R1556&amp;"-"&amp;S1556,通道清单!C:L,4,FALSE)&amp;"_S"&amp;TEXT(N1556,"00000.00")&amp;"_E"&amp;TEXT(O1556,"00000.00")&amp;"_D"&amp;VLOOKUP(R1556&amp;"-"&amp;T1556,通道清单!C:L,5,FALSE)&amp;LEFT("_____",5-LEN(VLOOKUP(R1556&amp;"-"&amp;T1556,通道清单!C:L,4,FALSE)))&amp;VLOOKUP(R1556&amp;"-"&amp;T1556,通道清单!C:L,4,FALSE)&amp;"_S"&amp;TEXT(P1556,"00000.00")&amp;"_E"&amp;TEXT(Q1556,"00000.00")</f>
        <v>APT6C_BW010.00_UV____C_S14269.00_E14279.00_DH____C_S12521.00_E12531.00</v>
      </c>
      <c r="D1556" s="29"/>
      <c r="E1556" s="29"/>
      <c r="F1556" s="14"/>
      <c r="G1556" s="14" t="s">
        <v>9375</v>
      </c>
      <c r="H1556" s="29">
        <f>VLOOKUP(G1556,开关状态表!B:I,7,FALSE)</f>
        <v>1</v>
      </c>
      <c r="I1556" s="14">
        <v>0</v>
      </c>
      <c r="J1556" s="170">
        <v>10</v>
      </c>
      <c r="K1556" s="14" t="s">
        <v>8732</v>
      </c>
      <c r="L1556" s="14"/>
      <c r="M1556" s="171" t="s">
        <v>8733</v>
      </c>
      <c r="N1556" s="156">
        <f t="shared" si="185"/>
        <v>14269</v>
      </c>
      <c r="O1556" s="156">
        <f t="shared" si="186"/>
        <v>14279</v>
      </c>
      <c r="P1556" s="156">
        <f t="shared" si="187"/>
        <v>12521</v>
      </c>
      <c r="Q1556" s="156">
        <f t="shared" si="188"/>
        <v>12531</v>
      </c>
      <c r="R1556" s="29" t="str">
        <f>VLOOKUP(VLOOKUP(G1556,开关状态表!B:H,2,FALSE),矩阵信息表!B:H,2,FALSE)</f>
        <v>APT6C</v>
      </c>
      <c r="S1556" s="29" t="str">
        <f>VLOOKUP(G1556,开关状态表!B:H,5,FALSE)</f>
        <v>RK5A-2</v>
      </c>
      <c r="T1556" s="29" t="str">
        <f>VLOOKUP(G1556,开关状态表!B:H,6,FALSE)</f>
        <v>TK5A-2</v>
      </c>
      <c r="U1556" s="29">
        <f>VLOOKUP(R1556&amp;"-"&amp;S1556,通道清单!C:L,8,FALSE)</f>
        <v>10</v>
      </c>
      <c r="V1556" s="29">
        <f>VLOOKUP(R1556&amp;"-"&amp;S1556,通道清单!C:L,9,FALSE)</f>
        <v>14269</v>
      </c>
      <c r="W1556" s="29">
        <f>VLOOKUP(R1556&amp;"-"&amp;S1556,通道清单!C:L,10,FALSE)</f>
        <v>14279</v>
      </c>
      <c r="X1556" s="29">
        <f>VLOOKUP(R1556&amp;"-"&amp;T1556,通道清单!C:L,9,FALSE)</f>
        <v>12521</v>
      </c>
      <c r="Y1556" s="29">
        <f>VLOOKUP(R1556&amp;"-"&amp;T1556,通道清单!C:L,10,FALSE)</f>
        <v>12531</v>
      </c>
    </row>
    <row r="1557" ht="15" hidden="1" spans="1:25">
      <c r="A1557" s="29">
        <f t="shared" si="183"/>
        <v>1556</v>
      </c>
      <c r="B1557" s="29" t="str">
        <f t="shared" si="184"/>
        <v>APT6C-1-82-[1][1]-OFF0-BW6</v>
      </c>
      <c r="C1557" s="29" t="str">
        <f>R1557&amp;"_BW"&amp;TEXT(O1557-N1557,"000.00")&amp;"_U"&amp;VLOOKUP(R1557&amp;"-"&amp;S1557,通道清单!C:L,5,FALSE)&amp;LEFT("_____",5-LEN(VLOOKUP(R1557&amp;"-"&amp;S1557,通道清单!C:L,4,FALSE)))&amp;VLOOKUP(R1557&amp;"-"&amp;S1557,通道清单!C:L,4,FALSE)&amp;"_S"&amp;TEXT(N1557,"00000.00")&amp;"_E"&amp;TEXT(O1557,"00000.00")&amp;"_D"&amp;VLOOKUP(R1557&amp;"-"&amp;T1557,通道清单!C:L,5,FALSE)&amp;LEFT("_____",5-LEN(VLOOKUP(R1557&amp;"-"&amp;T1557,通道清单!C:L,4,FALSE)))&amp;VLOOKUP(R1557&amp;"-"&amp;T1557,通道清单!C:L,4,FALSE)&amp;"_S"&amp;TEXT(P1557,"00000.00")&amp;"_E"&amp;TEXT(Q1557,"00000.00")</f>
        <v>APT6C_BW006.00_UV____C_S14279.00_E14285.00_DH____C_S12531.00_E12537.00</v>
      </c>
      <c r="D1557" s="29"/>
      <c r="E1557" s="29"/>
      <c r="F1557" s="14"/>
      <c r="G1557" s="14" t="s">
        <v>9376</v>
      </c>
      <c r="H1557" s="29">
        <f>VLOOKUP(G1557,开关状态表!B:I,7,FALSE)</f>
        <v>1</v>
      </c>
      <c r="I1557" s="14">
        <v>0</v>
      </c>
      <c r="J1557" s="170">
        <v>6</v>
      </c>
      <c r="K1557" s="14" t="s">
        <v>8732</v>
      </c>
      <c r="L1557" s="14"/>
      <c r="M1557" s="171" t="s">
        <v>8733</v>
      </c>
      <c r="N1557" s="156">
        <f t="shared" si="185"/>
        <v>14279</v>
      </c>
      <c r="O1557" s="156">
        <f t="shared" si="186"/>
        <v>14285</v>
      </c>
      <c r="P1557" s="156">
        <f t="shared" si="187"/>
        <v>12531</v>
      </c>
      <c r="Q1557" s="156">
        <f t="shared" si="188"/>
        <v>12537</v>
      </c>
      <c r="R1557" s="29" t="str">
        <f>VLOOKUP(VLOOKUP(G1557,开关状态表!B:H,2,FALSE),矩阵信息表!B:H,2,FALSE)</f>
        <v>APT6C</v>
      </c>
      <c r="S1557" s="29" t="str">
        <f>VLOOKUP(G1557,开关状态表!B:H,5,FALSE)</f>
        <v>RK5A-3</v>
      </c>
      <c r="T1557" s="29" t="str">
        <f>VLOOKUP(G1557,开关状态表!B:H,6,FALSE)</f>
        <v>TK5A-3</v>
      </c>
      <c r="U1557" s="29">
        <f>VLOOKUP(R1557&amp;"-"&amp;S1557,通道清单!C:L,8,FALSE)</f>
        <v>6</v>
      </c>
      <c r="V1557" s="29">
        <f>VLOOKUP(R1557&amp;"-"&amp;S1557,通道清单!C:L,9,FALSE)</f>
        <v>14279</v>
      </c>
      <c r="W1557" s="29">
        <f>VLOOKUP(R1557&amp;"-"&amp;S1557,通道清单!C:L,10,FALSE)</f>
        <v>14285</v>
      </c>
      <c r="X1557" s="29">
        <f>VLOOKUP(R1557&amp;"-"&amp;T1557,通道清单!C:L,9,FALSE)</f>
        <v>12531</v>
      </c>
      <c r="Y1557" s="29">
        <f>VLOOKUP(R1557&amp;"-"&amp;T1557,通道清单!C:L,10,FALSE)</f>
        <v>12537</v>
      </c>
    </row>
    <row r="1558" ht="15" hidden="1" spans="1:25">
      <c r="A1558" s="29">
        <f t="shared" si="183"/>
        <v>1557</v>
      </c>
      <c r="B1558" s="29" t="str">
        <f t="shared" si="184"/>
        <v>APT6C-1-83-[1][1]-OFF0-BW10</v>
      </c>
      <c r="C1558" s="29" t="str">
        <f>R1558&amp;"_BW"&amp;TEXT(O1558-N1558,"000.00")&amp;"_U"&amp;VLOOKUP(R1558&amp;"-"&amp;S1558,通道清单!C:L,5,FALSE)&amp;LEFT("_____",5-LEN(VLOOKUP(R1558&amp;"-"&amp;S1558,通道清单!C:L,4,FALSE)))&amp;VLOOKUP(R1558&amp;"-"&amp;S1558,通道清单!C:L,4,FALSE)&amp;"_S"&amp;TEXT(N1558,"00000.00")&amp;"_E"&amp;TEXT(O1558,"00000.00")&amp;"_D"&amp;VLOOKUP(R1558&amp;"-"&amp;T1558,通道清单!C:L,5,FALSE)&amp;LEFT("_____",5-LEN(VLOOKUP(R1558&amp;"-"&amp;T1558,通道清单!C:L,4,FALSE)))&amp;VLOOKUP(R1558&amp;"-"&amp;T1558,通道清单!C:L,4,FALSE)&amp;"_S"&amp;TEXT(P1558,"00000.00")&amp;"_E"&amp;TEXT(Q1558,"00000.00")</f>
        <v>APT6C_BW010.00_UV____C_S14293.50_E14303.50_DH____C_S12545.50_E12555.50</v>
      </c>
      <c r="D1558" s="29"/>
      <c r="E1558" s="29"/>
      <c r="F1558" s="14"/>
      <c r="G1558" s="14" t="s">
        <v>9377</v>
      </c>
      <c r="H1558" s="29">
        <f>VLOOKUP(G1558,开关状态表!B:I,7,FALSE)</f>
        <v>1</v>
      </c>
      <c r="I1558" s="14">
        <v>0</v>
      </c>
      <c r="J1558" s="170">
        <v>10</v>
      </c>
      <c r="K1558" s="14" t="s">
        <v>8732</v>
      </c>
      <c r="L1558" s="14"/>
      <c r="M1558" s="171" t="s">
        <v>8733</v>
      </c>
      <c r="N1558" s="156">
        <f t="shared" si="185"/>
        <v>14293.5</v>
      </c>
      <c r="O1558" s="156">
        <f t="shared" si="186"/>
        <v>14303.5</v>
      </c>
      <c r="P1558" s="156">
        <f t="shared" si="187"/>
        <v>12545.5</v>
      </c>
      <c r="Q1558" s="156">
        <f t="shared" si="188"/>
        <v>12555.5</v>
      </c>
      <c r="R1558" s="29" t="str">
        <f>VLOOKUP(VLOOKUP(G1558,开关状态表!B:H,2,FALSE),矩阵信息表!B:H,2,FALSE)</f>
        <v>APT6C</v>
      </c>
      <c r="S1558" s="29" t="str">
        <f>VLOOKUP(G1558,开关状态表!B:H,5,FALSE)</f>
        <v>RK5A-4</v>
      </c>
      <c r="T1558" s="29" t="str">
        <f>VLOOKUP(G1558,开关状态表!B:H,6,FALSE)</f>
        <v>TK5A-4</v>
      </c>
      <c r="U1558" s="29">
        <f>VLOOKUP(R1558&amp;"-"&amp;S1558,通道清单!C:L,8,FALSE)</f>
        <v>10</v>
      </c>
      <c r="V1558" s="29">
        <f>VLOOKUP(R1558&amp;"-"&amp;S1558,通道清单!C:L,9,FALSE)</f>
        <v>14293.5</v>
      </c>
      <c r="W1558" s="29">
        <f>VLOOKUP(R1558&amp;"-"&amp;S1558,通道清单!C:L,10,FALSE)</f>
        <v>14303.5</v>
      </c>
      <c r="X1558" s="29">
        <f>VLOOKUP(R1558&amp;"-"&amp;T1558,通道清单!C:L,9,FALSE)</f>
        <v>12545.5</v>
      </c>
      <c r="Y1558" s="29">
        <f>VLOOKUP(R1558&amp;"-"&amp;T1558,通道清单!C:L,10,FALSE)</f>
        <v>12555.5</v>
      </c>
    </row>
    <row r="1559" ht="15" hidden="1" spans="1:25">
      <c r="A1559" s="29">
        <f t="shared" si="183"/>
        <v>1558</v>
      </c>
      <c r="B1559" s="29" t="str">
        <f t="shared" si="184"/>
        <v>APT6C-1-84-[1][1]-OFF0-BW10</v>
      </c>
      <c r="C1559" s="29" t="str">
        <f>R1559&amp;"_BW"&amp;TEXT(O1559-N1559,"000.00")&amp;"_U"&amp;VLOOKUP(R1559&amp;"-"&amp;S1559,通道清单!C:L,5,FALSE)&amp;LEFT("_____",5-LEN(VLOOKUP(R1559&amp;"-"&amp;S1559,通道清单!C:L,4,FALSE)))&amp;VLOOKUP(R1559&amp;"-"&amp;S1559,通道清单!C:L,4,FALSE)&amp;"_S"&amp;TEXT(N1559,"00000.00")&amp;"_E"&amp;TEXT(O1559,"00000.00")&amp;"_D"&amp;VLOOKUP(R1559&amp;"-"&amp;T1559,通道清单!C:L,5,FALSE)&amp;LEFT("_____",5-LEN(VLOOKUP(R1559&amp;"-"&amp;T1559,通道清单!C:L,4,FALSE)))&amp;VLOOKUP(R1559&amp;"-"&amp;T1559,通道清单!C:L,4,FALSE)&amp;"_S"&amp;TEXT(P1559,"00000.00")&amp;"_E"&amp;TEXT(Q1559,"00000.00")</f>
        <v>APT6C_BW010.00_UV____C_S14377.00_E14387.00_DH____C_S12629.00_E12639.00</v>
      </c>
      <c r="D1559" s="29"/>
      <c r="E1559" s="29"/>
      <c r="F1559" s="14"/>
      <c r="G1559" s="14" t="s">
        <v>9378</v>
      </c>
      <c r="H1559" s="29">
        <f>VLOOKUP(G1559,开关状态表!B:I,7,FALSE)</f>
        <v>1</v>
      </c>
      <c r="I1559" s="14">
        <v>0</v>
      </c>
      <c r="J1559" s="170">
        <v>10</v>
      </c>
      <c r="K1559" s="14" t="s">
        <v>8732</v>
      </c>
      <c r="L1559" s="14"/>
      <c r="M1559" s="171" t="s">
        <v>8733</v>
      </c>
      <c r="N1559" s="156">
        <f t="shared" si="185"/>
        <v>14377</v>
      </c>
      <c r="O1559" s="156">
        <f t="shared" si="186"/>
        <v>14387</v>
      </c>
      <c r="P1559" s="156">
        <f t="shared" si="187"/>
        <v>12629</v>
      </c>
      <c r="Q1559" s="156">
        <f t="shared" si="188"/>
        <v>12639</v>
      </c>
      <c r="R1559" s="29" t="str">
        <f>VLOOKUP(VLOOKUP(G1559,开关状态表!B:H,2,FALSE),矩阵信息表!B:H,2,FALSE)</f>
        <v>APT6C</v>
      </c>
      <c r="S1559" s="29" t="str">
        <f>VLOOKUP(G1559,开关状态表!B:H,5,FALSE)</f>
        <v>RK7A</v>
      </c>
      <c r="T1559" s="29" t="str">
        <f>VLOOKUP(G1559,开关状态表!B:H,6,FALSE)</f>
        <v>TK7A</v>
      </c>
      <c r="U1559" s="29">
        <f>VLOOKUP(R1559&amp;"-"&amp;S1559,通道清单!C:L,8,FALSE)</f>
        <v>10</v>
      </c>
      <c r="V1559" s="29">
        <f>VLOOKUP(R1559&amp;"-"&amp;S1559,通道清单!C:L,9,FALSE)</f>
        <v>14377</v>
      </c>
      <c r="W1559" s="29">
        <f>VLOOKUP(R1559&amp;"-"&amp;S1559,通道清单!C:L,10,FALSE)</f>
        <v>14387</v>
      </c>
      <c r="X1559" s="29">
        <f>VLOOKUP(R1559&amp;"-"&amp;T1559,通道清单!C:L,9,FALSE)</f>
        <v>12629</v>
      </c>
      <c r="Y1559" s="29">
        <f>VLOOKUP(R1559&amp;"-"&amp;T1559,通道清单!C:L,10,FALSE)</f>
        <v>12639</v>
      </c>
    </row>
    <row r="1560" ht="15" hidden="1" spans="1:25">
      <c r="A1560" s="29">
        <f t="shared" si="183"/>
        <v>1559</v>
      </c>
      <c r="B1560" s="29" t="str">
        <f t="shared" si="184"/>
        <v>APT6C-1-85-[1][1]-OFF0-BW8</v>
      </c>
      <c r="C1560" s="29" t="str">
        <f>R1560&amp;"_BW"&amp;TEXT(O1560-N1560,"000.00")&amp;"_U"&amp;VLOOKUP(R1560&amp;"-"&amp;S1560,通道清单!C:L,5,FALSE)&amp;LEFT("_____",5-LEN(VLOOKUP(R1560&amp;"-"&amp;S1560,通道清单!C:L,4,FALSE)))&amp;VLOOKUP(R1560&amp;"-"&amp;S1560,通道清单!C:L,4,FALSE)&amp;"_S"&amp;TEXT(N1560,"00000.00")&amp;"_E"&amp;TEXT(O1560,"00000.00")&amp;"_D"&amp;VLOOKUP(R1560&amp;"-"&amp;T1560,通道清单!C:L,5,FALSE)&amp;LEFT("_____",5-LEN(VLOOKUP(R1560&amp;"-"&amp;T1560,通道清单!C:L,4,FALSE)))&amp;VLOOKUP(R1560&amp;"-"&amp;T1560,通道清单!C:L,4,FALSE)&amp;"_S"&amp;TEXT(P1560,"00000.00")&amp;"_E"&amp;TEXT(Q1560,"00000.00")</f>
        <v>APT6C_BW008.00_UV____C_S14486.50_E14494.50_DH____C_S12738.50_E12746.50</v>
      </c>
      <c r="D1560" s="29"/>
      <c r="E1560" s="29"/>
      <c r="F1560" s="14"/>
      <c r="G1560" s="14" t="s">
        <v>9379</v>
      </c>
      <c r="H1560" s="29">
        <f>VLOOKUP(G1560,开关状态表!B:I,7,FALSE)</f>
        <v>1</v>
      </c>
      <c r="I1560" s="14">
        <v>0</v>
      </c>
      <c r="J1560" s="170">
        <v>8</v>
      </c>
      <c r="K1560" s="14" t="s">
        <v>8732</v>
      </c>
      <c r="L1560" s="14"/>
      <c r="M1560" s="171" t="s">
        <v>8733</v>
      </c>
      <c r="N1560" s="156">
        <f t="shared" si="185"/>
        <v>14486.5</v>
      </c>
      <c r="O1560" s="156">
        <f t="shared" si="186"/>
        <v>14494.5</v>
      </c>
      <c r="P1560" s="156">
        <f t="shared" si="187"/>
        <v>12738.5</v>
      </c>
      <c r="Q1560" s="156">
        <f t="shared" si="188"/>
        <v>12746.5</v>
      </c>
      <c r="R1560" s="29" t="str">
        <f>VLOOKUP(VLOOKUP(G1560,开关状态表!B:H,2,FALSE),矩阵信息表!B:H,2,FALSE)</f>
        <v>APT6C</v>
      </c>
      <c r="S1560" s="29" t="str">
        <f>VLOOKUP(G1560,开关状态表!B:H,5,FALSE)</f>
        <v>RK8A</v>
      </c>
      <c r="T1560" s="29" t="str">
        <f>VLOOKUP(G1560,开关状态表!B:H,6,FALSE)</f>
        <v>TK8A</v>
      </c>
      <c r="U1560" s="29">
        <f>VLOOKUP(R1560&amp;"-"&amp;S1560,通道清单!C:L,8,FALSE)</f>
        <v>8</v>
      </c>
      <c r="V1560" s="29">
        <f>VLOOKUP(R1560&amp;"-"&amp;S1560,通道清单!C:L,9,FALSE)</f>
        <v>14486.5</v>
      </c>
      <c r="W1560" s="29">
        <f>VLOOKUP(R1560&amp;"-"&amp;S1560,通道清单!C:L,10,FALSE)</f>
        <v>14494.5</v>
      </c>
      <c r="X1560" s="29">
        <f>VLOOKUP(R1560&amp;"-"&amp;T1560,通道清单!C:L,9,FALSE)</f>
        <v>12738.5</v>
      </c>
      <c r="Y1560" s="29">
        <f>VLOOKUP(R1560&amp;"-"&amp;T1560,通道清单!C:L,10,FALSE)</f>
        <v>12746.5</v>
      </c>
    </row>
    <row r="1561" ht="15" hidden="1" spans="1:25">
      <c r="A1561" s="29">
        <f t="shared" si="183"/>
        <v>1560</v>
      </c>
      <c r="B1561" s="29" t="str">
        <f t="shared" si="184"/>
        <v>APT6C-1-86-[1][1]-OFF0-BW25</v>
      </c>
      <c r="C1561" s="29" t="str">
        <f>R1561&amp;"_BW"&amp;TEXT(O1561-N1561,"000.00")&amp;"_U"&amp;VLOOKUP(R1561&amp;"-"&amp;S1561,通道清单!C:L,5,FALSE)&amp;LEFT("_____",5-LEN(VLOOKUP(R1561&amp;"-"&amp;S1561,通道清单!C:L,4,FALSE)))&amp;VLOOKUP(R1561&amp;"-"&amp;S1561,通道清单!C:L,4,FALSE)&amp;"_S"&amp;TEXT(N1561,"00000.00")&amp;"_E"&amp;TEXT(O1561,"00000.00")&amp;"_D"&amp;VLOOKUP(R1561&amp;"-"&amp;T1561,通道清单!C:L,5,FALSE)&amp;LEFT("_____",5-LEN(VLOOKUP(R1561&amp;"-"&amp;T1561,通道清单!C:L,4,FALSE)))&amp;VLOOKUP(R1561&amp;"-"&amp;T1561,通道清单!C:L,4,FALSE)&amp;"_S"&amp;TEXT(P1561,"00000.00")&amp;"_E"&amp;TEXT(Q1561,"00000.00")</f>
        <v>APT6C_BW025.00_UH____S_S14005.00_E14030.00_DV____C_S12257.00_E12282.00</v>
      </c>
      <c r="D1561" s="29"/>
      <c r="E1561" s="29"/>
      <c r="F1561" s="14"/>
      <c r="G1561" s="14" t="s">
        <v>9380</v>
      </c>
      <c r="H1561" s="29">
        <f>VLOOKUP(G1561,开关状态表!B:I,7,FALSE)</f>
        <v>1</v>
      </c>
      <c r="I1561" s="14">
        <v>0</v>
      </c>
      <c r="J1561" s="170">
        <v>25</v>
      </c>
      <c r="K1561" s="14" t="s">
        <v>8732</v>
      </c>
      <c r="L1561" s="14"/>
      <c r="M1561" s="171" t="s">
        <v>8733</v>
      </c>
      <c r="N1561" s="156">
        <f t="shared" si="185"/>
        <v>14005</v>
      </c>
      <c r="O1561" s="156">
        <f t="shared" si="186"/>
        <v>14030</v>
      </c>
      <c r="P1561" s="156">
        <f t="shared" si="187"/>
        <v>12257</v>
      </c>
      <c r="Q1561" s="156">
        <f t="shared" si="188"/>
        <v>12282</v>
      </c>
      <c r="R1561" s="29" t="str">
        <f>VLOOKUP(VLOOKUP(G1561,开关状态表!B:H,2,FALSE),矩阵信息表!B:H,2,FALSE)</f>
        <v>APT6C</v>
      </c>
      <c r="S1561" s="29" t="str">
        <f>VLOOKUP(G1561,开关状态表!B:H,5,FALSE)</f>
        <v>RK1B</v>
      </c>
      <c r="T1561" s="29" t="str">
        <f>VLOOKUP(G1561,开关状态表!B:H,6,FALSE)</f>
        <v>TK1B</v>
      </c>
      <c r="U1561" s="29">
        <f>VLOOKUP(R1561&amp;"-"&amp;S1561,通道清单!C:L,8,FALSE)</f>
        <v>25</v>
      </c>
      <c r="V1561" s="29">
        <f>VLOOKUP(R1561&amp;"-"&amp;S1561,通道清单!C:L,9,FALSE)</f>
        <v>14005</v>
      </c>
      <c r="W1561" s="29">
        <f>VLOOKUP(R1561&amp;"-"&amp;S1561,通道清单!C:L,10,FALSE)</f>
        <v>14030</v>
      </c>
      <c r="X1561" s="29">
        <f>VLOOKUP(R1561&amp;"-"&amp;T1561,通道清单!C:L,9,FALSE)</f>
        <v>12257</v>
      </c>
      <c r="Y1561" s="29">
        <f>VLOOKUP(R1561&amp;"-"&amp;T1561,通道清单!C:L,10,FALSE)</f>
        <v>12282</v>
      </c>
    </row>
    <row r="1562" ht="15" hidden="1" spans="1:25">
      <c r="A1562" s="29">
        <f t="shared" si="183"/>
        <v>1561</v>
      </c>
      <c r="B1562" s="29" t="str">
        <f t="shared" si="184"/>
        <v>APT6C-1-87-[1][1]-OFF0-BW36</v>
      </c>
      <c r="C1562" s="29" t="str">
        <f>R1562&amp;"_BW"&amp;TEXT(O1562-N1562,"000.00")&amp;"_U"&amp;VLOOKUP(R1562&amp;"-"&amp;S1562,通道清单!C:L,5,FALSE)&amp;LEFT("_____",5-LEN(VLOOKUP(R1562&amp;"-"&amp;S1562,通道清单!C:L,4,FALSE)))&amp;VLOOKUP(R1562&amp;"-"&amp;S1562,通道清单!C:L,4,FALSE)&amp;"_S"&amp;TEXT(N1562,"00000.00")&amp;"_E"&amp;TEXT(O1562,"00000.00")&amp;"_D"&amp;VLOOKUP(R1562&amp;"-"&amp;T1562,通道清单!C:L,5,FALSE)&amp;LEFT("_____",5-LEN(VLOOKUP(R1562&amp;"-"&amp;T1562,通道清单!C:L,4,FALSE)))&amp;VLOOKUP(R1562&amp;"-"&amp;T1562,通道清单!C:L,4,FALSE)&amp;"_S"&amp;TEXT(P1562,"00000.00")&amp;"_E"&amp;TEXT(Q1562,"00000.00")</f>
        <v>APT6C_BW036.00_UH____S_S14165.00_E14201.00_DV____C_S12417.00_E12453.00</v>
      </c>
      <c r="D1562" s="29"/>
      <c r="E1562" s="29"/>
      <c r="F1562" s="14"/>
      <c r="G1562" s="14" t="s">
        <v>9381</v>
      </c>
      <c r="H1562" s="29">
        <f>VLOOKUP(G1562,开关状态表!B:I,7,FALSE)</f>
        <v>1</v>
      </c>
      <c r="I1562" s="14">
        <v>0</v>
      </c>
      <c r="J1562" s="170">
        <v>36</v>
      </c>
      <c r="K1562" s="14" t="s">
        <v>8732</v>
      </c>
      <c r="L1562" s="14"/>
      <c r="M1562" s="171" t="s">
        <v>8733</v>
      </c>
      <c r="N1562" s="156">
        <f t="shared" si="185"/>
        <v>14165</v>
      </c>
      <c r="O1562" s="156">
        <f t="shared" si="186"/>
        <v>14201</v>
      </c>
      <c r="P1562" s="156">
        <f t="shared" si="187"/>
        <v>12417</v>
      </c>
      <c r="Q1562" s="156">
        <f t="shared" si="188"/>
        <v>12453</v>
      </c>
      <c r="R1562" s="29" t="str">
        <f>VLOOKUP(VLOOKUP(G1562,开关状态表!B:H,2,FALSE),矩阵信息表!B:H,2,FALSE)</f>
        <v>APT6C</v>
      </c>
      <c r="S1562" s="29" t="str">
        <f>VLOOKUP(G1562,开关状态表!B:H,5,FALSE)</f>
        <v>RK5B</v>
      </c>
      <c r="T1562" s="29" t="str">
        <f>VLOOKUP(G1562,开关状态表!B:H,6,FALSE)</f>
        <v>TK5B</v>
      </c>
      <c r="U1562" s="29">
        <f>VLOOKUP(R1562&amp;"-"&amp;S1562,通道清单!C:L,8,FALSE)</f>
        <v>36</v>
      </c>
      <c r="V1562" s="29">
        <f>VLOOKUP(R1562&amp;"-"&amp;S1562,通道清单!C:L,9,FALSE)</f>
        <v>14165</v>
      </c>
      <c r="W1562" s="29">
        <f>VLOOKUP(R1562&amp;"-"&amp;S1562,通道清单!C:L,10,FALSE)</f>
        <v>14201</v>
      </c>
      <c r="X1562" s="29">
        <f>VLOOKUP(R1562&amp;"-"&amp;T1562,通道清单!C:L,9,FALSE)</f>
        <v>12417</v>
      </c>
      <c r="Y1562" s="29">
        <f>VLOOKUP(R1562&amp;"-"&amp;T1562,通道清单!C:L,10,FALSE)</f>
        <v>12453</v>
      </c>
    </row>
    <row r="1563" ht="15" hidden="1" spans="1:25">
      <c r="A1563" s="29">
        <f t="shared" si="183"/>
        <v>1562</v>
      </c>
      <c r="B1563" s="29" t="str">
        <f t="shared" si="184"/>
        <v>APT6C-1-88-[1][1]-OFF0-BW36</v>
      </c>
      <c r="C1563" s="29" t="str">
        <f>R1563&amp;"_BW"&amp;TEXT(O1563-N1563,"000.00")&amp;"_U"&amp;VLOOKUP(R1563&amp;"-"&amp;S1563,通道清单!C:L,5,FALSE)&amp;LEFT("_____",5-LEN(VLOOKUP(R1563&amp;"-"&amp;S1563,通道清单!C:L,4,FALSE)))&amp;VLOOKUP(R1563&amp;"-"&amp;S1563,通道清单!C:L,4,FALSE)&amp;"_S"&amp;TEXT(N1563,"00000.00")&amp;"_E"&amp;TEXT(O1563,"00000.00")&amp;"_D"&amp;VLOOKUP(R1563&amp;"-"&amp;T1563,通道清单!C:L,5,FALSE)&amp;LEFT("_____",5-LEN(VLOOKUP(R1563&amp;"-"&amp;T1563,通道清单!C:L,4,FALSE)))&amp;VLOOKUP(R1563&amp;"-"&amp;T1563,通道清单!C:L,4,FALSE)&amp;"_S"&amp;TEXT(P1563,"00000.00")&amp;"_E"&amp;TEXT(Q1563,"00000.00")</f>
        <v>APT6C_BW036.00_UH____S_S14245.00_E14281.00_DV____C_S12497.00_E12533.00</v>
      </c>
      <c r="D1563" s="29"/>
      <c r="E1563" s="29"/>
      <c r="F1563" s="14"/>
      <c r="G1563" s="14" t="s">
        <v>9382</v>
      </c>
      <c r="H1563" s="29">
        <f>VLOOKUP(G1563,开关状态表!B:I,7,FALSE)</f>
        <v>1</v>
      </c>
      <c r="I1563" s="14">
        <v>0</v>
      </c>
      <c r="J1563" s="170">
        <v>36</v>
      </c>
      <c r="K1563" s="14" t="s">
        <v>8732</v>
      </c>
      <c r="L1563" s="14"/>
      <c r="M1563" s="171" t="s">
        <v>8733</v>
      </c>
      <c r="N1563" s="156">
        <f t="shared" si="185"/>
        <v>14245</v>
      </c>
      <c r="O1563" s="156">
        <f t="shared" si="186"/>
        <v>14281</v>
      </c>
      <c r="P1563" s="156">
        <f t="shared" si="187"/>
        <v>12497</v>
      </c>
      <c r="Q1563" s="156">
        <f t="shared" si="188"/>
        <v>12533</v>
      </c>
      <c r="R1563" s="29" t="str">
        <f>VLOOKUP(VLOOKUP(G1563,开关状态表!B:H,2,FALSE),矩阵信息表!B:H,2,FALSE)</f>
        <v>APT6C</v>
      </c>
      <c r="S1563" s="29" t="str">
        <f>VLOOKUP(G1563,开关状态表!B:H,5,FALSE)</f>
        <v>RK7B</v>
      </c>
      <c r="T1563" s="29" t="str">
        <f>VLOOKUP(G1563,开关状态表!B:H,6,FALSE)</f>
        <v>TK7B</v>
      </c>
      <c r="U1563" s="29">
        <f>VLOOKUP(R1563&amp;"-"&amp;S1563,通道清单!C:L,8,FALSE)</f>
        <v>36</v>
      </c>
      <c r="V1563" s="29">
        <f>VLOOKUP(R1563&amp;"-"&amp;S1563,通道清单!C:L,9,FALSE)</f>
        <v>14245</v>
      </c>
      <c r="W1563" s="29">
        <f>VLOOKUP(R1563&amp;"-"&amp;S1563,通道清单!C:L,10,FALSE)</f>
        <v>14281</v>
      </c>
      <c r="X1563" s="29">
        <f>VLOOKUP(R1563&amp;"-"&amp;T1563,通道清单!C:L,9,FALSE)</f>
        <v>12497</v>
      </c>
      <c r="Y1563" s="29">
        <f>VLOOKUP(R1563&amp;"-"&amp;T1563,通道清单!C:L,10,FALSE)</f>
        <v>12533</v>
      </c>
    </row>
    <row r="1564" ht="15" hidden="1" spans="1:25">
      <c r="A1564" s="29">
        <f t="shared" si="183"/>
        <v>1563</v>
      </c>
      <c r="B1564" s="29" t="str">
        <f t="shared" si="184"/>
        <v>APT6C-1-89-[1][1]-OFF0-BW36</v>
      </c>
      <c r="C1564" s="29" t="str">
        <f>R1564&amp;"_BW"&amp;TEXT(O1564-N1564,"000.00")&amp;"_U"&amp;VLOOKUP(R1564&amp;"-"&amp;S1564,通道清单!C:L,5,FALSE)&amp;LEFT("_____",5-LEN(VLOOKUP(R1564&amp;"-"&amp;S1564,通道清单!C:L,4,FALSE)))&amp;VLOOKUP(R1564&amp;"-"&amp;S1564,通道清单!C:L,4,FALSE)&amp;"_S"&amp;TEXT(N1564,"00000.00")&amp;"_E"&amp;TEXT(O1564,"00000.00")&amp;"_D"&amp;VLOOKUP(R1564&amp;"-"&amp;T1564,通道清单!C:L,5,FALSE)&amp;LEFT("_____",5-LEN(VLOOKUP(R1564&amp;"-"&amp;T1564,通道清单!C:L,4,FALSE)))&amp;VLOOKUP(R1564&amp;"-"&amp;T1564,通道清单!C:L,4,FALSE)&amp;"_S"&amp;TEXT(P1564,"00000.00")&amp;"_E"&amp;TEXT(Q1564,"00000.00")</f>
        <v>APT6C_BW036.00_UH____S_S14325.00_E14361.00_DV____C_S12577.00_E12613.00</v>
      </c>
      <c r="D1564" s="29"/>
      <c r="E1564" s="29"/>
      <c r="F1564" s="14"/>
      <c r="G1564" s="14" t="s">
        <v>9383</v>
      </c>
      <c r="H1564" s="29">
        <f>VLOOKUP(G1564,开关状态表!B:I,7,FALSE)</f>
        <v>1</v>
      </c>
      <c r="I1564" s="14">
        <v>0</v>
      </c>
      <c r="J1564" s="170">
        <v>36</v>
      </c>
      <c r="K1564" s="14" t="s">
        <v>8732</v>
      </c>
      <c r="L1564" s="14"/>
      <c r="M1564" s="171" t="s">
        <v>8733</v>
      </c>
      <c r="N1564" s="156">
        <f t="shared" si="185"/>
        <v>14325</v>
      </c>
      <c r="O1564" s="156">
        <f t="shared" si="186"/>
        <v>14361</v>
      </c>
      <c r="P1564" s="156">
        <f t="shared" si="187"/>
        <v>12577</v>
      </c>
      <c r="Q1564" s="156">
        <f t="shared" si="188"/>
        <v>12613</v>
      </c>
      <c r="R1564" s="29" t="str">
        <f>VLOOKUP(VLOOKUP(G1564,开关状态表!B:H,2,FALSE),矩阵信息表!B:H,2,FALSE)</f>
        <v>APT6C</v>
      </c>
      <c r="S1564" s="29" t="str">
        <f>VLOOKUP(G1564,开关状态表!B:H,5,FALSE)</f>
        <v>RK9B</v>
      </c>
      <c r="T1564" s="29" t="str">
        <f>VLOOKUP(G1564,开关状态表!B:H,6,FALSE)</f>
        <v>TK9B</v>
      </c>
      <c r="U1564" s="29">
        <f>VLOOKUP(R1564&amp;"-"&amp;S1564,通道清单!C:L,8,FALSE)</f>
        <v>36</v>
      </c>
      <c r="V1564" s="29">
        <f>VLOOKUP(R1564&amp;"-"&amp;S1564,通道清单!C:L,9,FALSE)</f>
        <v>14325</v>
      </c>
      <c r="W1564" s="29">
        <f>VLOOKUP(R1564&amp;"-"&amp;S1564,通道清单!C:L,10,FALSE)</f>
        <v>14361</v>
      </c>
      <c r="X1564" s="29">
        <f>VLOOKUP(R1564&amp;"-"&amp;T1564,通道清单!C:L,9,FALSE)</f>
        <v>12577</v>
      </c>
      <c r="Y1564" s="29">
        <f>VLOOKUP(R1564&amp;"-"&amp;T1564,通道清单!C:L,10,FALSE)</f>
        <v>12613</v>
      </c>
    </row>
    <row r="1565" ht="15" hidden="1" spans="1:25">
      <c r="A1565" s="29">
        <f t="shared" si="183"/>
        <v>1564</v>
      </c>
      <c r="B1565" s="29" t="str">
        <f t="shared" si="184"/>
        <v>APT6C-1-90-[1][1]-OFF0-BW2.1</v>
      </c>
      <c r="C1565" s="29" t="str">
        <f>R1565&amp;"_BW"&amp;TEXT(O1565-N1565,"000.00")&amp;"_U"&amp;VLOOKUP(R1565&amp;"-"&amp;S1565,通道清单!C:L,5,FALSE)&amp;LEFT("_____",5-LEN(VLOOKUP(R1565&amp;"-"&amp;S1565,通道清单!C:L,4,FALSE)))&amp;VLOOKUP(R1565&amp;"-"&amp;S1565,通道清单!C:L,4,FALSE)&amp;"_S"&amp;TEXT(N1565,"00000.00")&amp;"_E"&amp;TEXT(O1565,"00000.00")&amp;"_D"&amp;VLOOKUP(R1565&amp;"-"&amp;T1565,通道清单!C:L,5,FALSE)&amp;LEFT("_____",5-LEN(VLOOKUP(R1565&amp;"-"&amp;T1565,通道清单!C:L,4,FALSE)))&amp;VLOOKUP(R1565&amp;"-"&amp;T1565,通道清单!C:L,4,FALSE)&amp;"_S"&amp;TEXT(P1565,"00000.00")&amp;"_E"&amp;TEXT(Q1565,"00000.00")</f>
        <v>APT6C_BW002.10_UH____C_S14398.00_E14400.10_DV____C_S12650.00_E12652.10</v>
      </c>
      <c r="D1565" s="29"/>
      <c r="E1565" s="29"/>
      <c r="F1565" s="14"/>
      <c r="G1565" s="14" t="s">
        <v>9384</v>
      </c>
      <c r="H1565" s="29">
        <f>VLOOKUP(G1565,开关状态表!B:I,7,FALSE)</f>
        <v>1</v>
      </c>
      <c r="I1565" s="14">
        <v>0</v>
      </c>
      <c r="J1565" s="170">
        <v>2.1</v>
      </c>
      <c r="K1565" s="14" t="s">
        <v>8732</v>
      </c>
      <c r="L1565" s="14"/>
      <c r="M1565" s="171" t="s">
        <v>8733</v>
      </c>
      <c r="N1565" s="156">
        <f t="shared" si="185"/>
        <v>14398</v>
      </c>
      <c r="O1565" s="156">
        <f t="shared" si="186"/>
        <v>14400.1</v>
      </c>
      <c r="P1565" s="156">
        <f t="shared" si="187"/>
        <v>12650</v>
      </c>
      <c r="Q1565" s="156">
        <f t="shared" si="188"/>
        <v>12652.1</v>
      </c>
      <c r="R1565" s="29" t="str">
        <f>VLOOKUP(VLOOKUP(G1565,开关状态表!B:H,2,FALSE),矩阵信息表!B:H,2,FALSE)</f>
        <v>APT6C</v>
      </c>
      <c r="S1565" s="29" t="str">
        <f>VLOOKUP(G1565,开关状态表!B:H,5,FALSE)</f>
        <v>RK10B</v>
      </c>
      <c r="T1565" s="29" t="str">
        <f>VLOOKUP(G1565,开关状态表!B:H,6,FALSE)</f>
        <v>TK10B</v>
      </c>
      <c r="U1565" s="29">
        <f>VLOOKUP(R1565&amp;"-"&amp;S1565,通道清单!C:L,8,FALSE)</f>
        <v>2.1</v>
      </c>
      <c r="V1565" s="29">
        <f>VLOOKUP(R1565&amp;"-"&amp;S1565,通道清单!C:L,9,FALSE)</f>
        <v>14398</v>
      </c>
      <c r="W1565" s="29">
        <f>VLOOKUP(R1565&amp;"-"&amp;S1565,通道清单!C:L,10,FALSE)</f>
        <v>14400.1</v>
      </c>
      <c r="X1565" s="29">
        <f>VLOOKUP(R1565&amp;"-"&amp;T1565,通道清单!C:L,9,FALSE)</f>
        <v>12650</v>
      </c>
      <c r="Y1565" s="29">
        <f>VLOOKUP(R1565&amp;"-"&amp;T1565,通道清单!C:L,10,FALSE)</f>
        <v>12652.1</v>
      </c>
    </row>
    <row r="1566" ht="15" hidden="1" spans="1:25">
      <c r="A1566" s="29">
        <f t="shared" ref="A1566:A1649" si="189">ROW()-1</f>
        <v>1565</v>
      </c>
      <c r="B1566" s="29" t="str">
        <f t="shared" si="184"/>
        <v>APT6C-1-91-[1][1]-OFF0-BW36</v>
      </c>
      <c r="C1566" s="29" t="str">
        <f>R1566&amp;"_BW"&amp;TEXT(O1566-N1566,"000.00")&amp;"_U"&amp;VLOOKUP(R1566&amp;"-"&amp;S1566,通道清单!C:L,5,FALSE)&amp;LEFT("_____",5-LEN(VLOOKUP(R1566&amp;"-"&amp;S1566,通道清单!C:L,4,FALSE)))&amp;VLOOKUP(R1566&amp;"-"&amp;S1566,通道清单!C:L,4,FALSE)&amp;"_S"&amp;TEXT(N1566,"00000.00")&amp;"_E"&amp;TEXT(O1566,"00000.00")&amp;"_D"&amp;VLOOKUP(R1566&amp;"-"&amp;T1566,通道清单!C:L,5,FALSE)&amp;LEFT("_____",5-LEN(VLOOKUP(R1566&amp;"-"&amp;T1566,通道清单!C:L,4,FALSE)))&amp;VLOOKUP(R1566&amp;"-"&amp;T1566,通道清单!C:L,4,FALSE)&amp;"_S"&amp;TEXT(P1566,"00000.00")&amp;"_E"&amp;TEXT(Q1566,"00000.00")</f>
        <v>APT6C_BW036.00_UH____S_S14405.00_E14441.00_DV____C_S12657.00_E12693.00</v>
      </c>
      <c r="D1566" s="29"/>
      <c r="E1566" s="29"/>
      <c r="F1566" s="14"/>
      <c r="G1566" s="14" t="s">
        <v>9385</v>
      </c>
      <c r="H1566" s="29">
        <f>VLOOKUP(G1566,开关状态表!B:I,7,FALSE)</f>
        <v>1</v>
      </c>
      <c r="I1566" s="14">
        <v>0</v>
      </c>
      <c r="J1566" s="170">
        <v>36</v>
      </c>
      <c r="K1566" s="14" t="s">
        <v>8732</v>
      </c>
      <c r="L1566" s="14"/>
      <c r="M1566" s="171" t="s">
        <v>8733</v>
      </c>
      <c r="N1566" s="156">
        <f t="shared" si="185"/>
        <v>14405</v>
      </c>
      <c r="O1566" s="156">
        <f t="shared" si="186"/>
        <v>14441</v>
      </c>
      <c r="P1566" s="156">
        <f t="shared" si="187"/>
        <v>12657</v>
      </c>
      <c r="Q1566" s="156">
        <f t="shared" si="188"/>
        <v>12693</v>
      </c>
      <c r="R1566" s="29" t="str">
        <f>VLOOKUP(VLOOKUP(G1566,开关状态表!B:H,2,FALSE),矩阵信息表!B:H,2,FALSE)</f>
        <v>APT6C</v>
      </c>
      <c r="S1566" s="29" t="str">
        <f>VLOOKUP(G1566,开关状态表!B:H,5,FALSE)</f>
        <v>RK11B</v>
      </c>
      <c r="T1566" s="29" t="str">
        <f>VLOOKUP(G1566,开关状态表!B:H,6,FALSE)</f>
        <v>TK11B</v>
      </c>
      <c r="U1566" s="29">
        <f>VLOOKUP(R1566&amp;"-"&amp;S1566,通道清单!C:L,8,FALSE)</f>
        <v>36</v>
      </c>
      <c r="V1566" s="29">
        <f>VLOOKUP(R1566&amp;"-"&amp;S1566,通道清单!C:L,9,FALSE)</f>
        <v>14405</v>
      </c>
      <c r="W1566" s="29">
        <f>VLOOKUP(R1566&amp;"-"&amp;S1566,通道清单!C:L,10,FALSE)</f>
        <v>14441</v>
      </c>
      <c r="X1566" s="29">
        <f>VLOOKUP(R1566&amp;"-"&amp;T1566,通道清单!C:L,9,FALSE)</f>
        <v>12657</v>
      </c>
      <c r="Y1566" s="29">
        <f>VLOOKUP(R1566&amp;"-"&amp;T1566,通道清单!C:L,10,FALSE)</f>
        <v>12693</v>
      </c>
    </row>
    <row r="1567" ht="15" hidden="1" spans="1:25">
      <c r="A1567" s="29">
        <f t="shared" si="189"/>
        <v>1566</v>
      </c>
      <c r="B1567" s="29" t="str">
        <f t="shared" si="184"/>
        <v>APT6C-1-92-[1][1]-OFF0-BW4</v>
      </c>
      <c r="C1567" s="29" t="str">
        <f>R1567&amp;"_BW"&amp;TEXT(O1567-N1567,"000.00")&amp;"_U"&amp;VLOOKUP(R1567&amp;"-"&amp;S1567,通道清单!C:L,5,FALSE)&amp;LEFT("_____",5-LEN(VLOOKUP(R1567&amp;"-"&amp;S1567,通道清单!C:L,4,FALSE)))&amp;VLOOKUP(R1567&amp;"-"&amp;S1567,通道清单!C:L,4,FALSE)&amp;"_S"&amp;TEXT(N1567,"00000.00")&amp;"_E"&amp;TEXT(O1567,"00000.00")&amp;"_D"&amp;VLOOKUP(R1567&amp;"-"&amp;T1567,通道清单!C:L,5,FALSE)&amp;LEFT("_____",5-LEN(VLOOKUP(R1567&amp;"-"&amp;T1567,通道清单!C:L,4,FALSE)))&amp;VLOOKUP(R1567&amp;"-"&amp;T1567,通道清单!C:L,4,FALSE)&amp;"_S"&amp;TEXT(P1567,"00000.00")&amp;"_E"&amp;TEXT(Q1567,"00000.00")</f>
        <v>APT6C_BW004.00_UH____C_S14475.20_E14479.20_DV____C_S12727.20_E12731.20</v>
      </c>
      <c r="D1567" s="29"/>
      <c r="E1567" s="29"/>
      <c r="F1567" s="14"/>
      <c r="G1567" s="14" t="s">
        <v>9386</v>
      </c>
      <c r="H1567" s="29">
        <f>VLOOKUP(G1567,开关状态表!B:I,7,FALSE)</f>
        <v>1</v>
      </c>
      <c r="I1567" s="14">
        <v>0</v>
      </c>
      <c r="J1567" s="170">
        <v>4</v>
      </c>
      <c r="K1567" s="14" t="s">
        <v>8732</v>
      </c>
      <c r="L1567" s="14"/>
      <c r="M1567" s="171" t="s">
        <v>8733</v>
      </c>
      <c r="N1567" s="156">
        <f t="shared" si="185"/>
        <v>14475.2</v>
      </c>
      <c r="O1567" s="156">
        <f t="shared" si="186"/>
        <v>14479.2</v>
      </c>
      <c r="P1567" s="156">
        <f t="shared" si="187"/>
        <v>12727.2</v>
      </c>
      <c r="Q1567" s="156">
        <f t="shared" si="188"/>
        <v>12731.2</v>
      </c>
      <c r="R1567" s="29" t="str">
        <f>VLOOKUP(VLOOKUP(G1567,开关状态表!B:H,2,FALSE),矩阵信息表!B:H,2,FALSE)</f>
        <v>APT6C</v>
      </c>
      <c r="S1567" s="29" t="str">
        <f>VLOOKUP(G1567,开关状态表!B:H,5,FALSE)</f>
        <v>RK12B</v>
      </c>
      <c r="T1567" s="29" t="str">
        <f>VLOOKUP(G1567,开关状态表!B:H,6,FALSE)</f>
        <v>TK12B</v>
      </c>
      <c r="U1567" s="29">
        <f>VLOOKUP(R1567&amp;"-"&amp;S1567,通道清单!C:L,8,FALSE)</f>
        <v>4</v>
      </c>
      <c r="V1567" s="29">
        <f>VLOOKUP(R1567&amp;"-"&amp;S1567,通道清单!C:L,9,FALSE)</f>
        <v>14475.2</v>
      </c>
      <c r="W1567" s="29">
        <f>VLOOKUP(R1567&amp;"-"&amp;S1567,通道清单!C:L,10,FALSE)</f>
        <v>14479.2</v>
      </c>
      <c r="X1567" s="29">
        <f>VLOOKUP(R1567&amp;"-"&amp;T1567,通道清单!C:L,9,FALSE)</f>
        <v>12727.2</v>
      </c>
      <c r="Y1567" s="29">
        <f>VLOOKUP(R1567&amp;"-"&amp;T1567,通道清单!C:L,10,FALSE)</f>
        <v>12731.2</v>
      </c>
    </row>
    <row r="1568" ht="15" hidden="1" spans="1:25">
      <c r="A1568" s="29">
        <f t="shared" si="189"/>
        <v>1567</v>
      </c>
      <c r="B1568" s="29" t="str">
        <f t="shared" si="184"/>
        <v>APT6C-1-93-[1][1]-OFF0-BW2.6</v>
      </c>
      <c r="C1568" s="29" t="str">
        <f>R1568&amp;"_BW"&amp;TEXT(O1568-N1568,"000.00")&amp;"_U"&amp;VLOOKUP(R1568&amp;"-"&amp;S1568,通道清单!C:L,5,FALSE)&amp;LEFT("_____",5-LEN(VLOOKUP(R1568&amp;"-"&amp;S1568,通道清单!C:L,4,FALSE)))&amp;VLOOKUP(R1568&amp;"-"&amp;S1568,通道清单!C:L,4,FALSE)&amp;"_S"&amp;TEXT(N1568,"00000.00")&amp;"_E"&amp;TEXT(O1568,"00000.00")&amp;"_D"&amp;VLOOKUP(R1568&amp;"-"&amp;T1568,通道清单!C:L,5,FALSE)&amp;LEFT("_____",5-LEN(VLOOKUP(R1568&amp;"-"&amp;T1568,通道清单!C:L,4,FALSE)))&amp;VLOOKUP(R1568&amp;"-"&amp;T1568,通道清单!C:L,4,FALSE)&amp;"_S"&amp;TEXT(P1568,"00000.00")&amp;"_E"&amp;TEXT(Q1568,"00000.00")</f>
        <v>APT6C_BW002.60_UH____C_S14493.40_E14496.00_DV____C_S12745.40_E12748.00</v>
      </c>
      <c r="D1568" s="29"/>
      <c r="E1568" s="29"/>
      <c r="F1568" s="14"/>
      <c r="G1568" s="14" t="s">
        <v>9387</v>
      </c>
      <c r="H1568" s="29">
        <f>VLOOKUP(G1568,开关状态表!B:I,7,FALSE)</f>
        <v>1</v>
      </c>
      <c r="I1568" s="14">
        <v>0</v>
      </c>
      <c r="J1568" s="170">
        <v>2.6</v>
      </c>
      <c r="K1568" s="14" t="s">
        <v>8732</v>
      </c>
      <c r="L1568" s="14"/>
      <c r="M1568" s="171" t="s">
        <v>8733</v>
      </c>
      <c r="N1568" s="156">
        <f t="shared" si="185"/>
        <v>14493.4</v>
      </c>
      <c r="O1568" s="156">
        <f t="shared" si="186"/>
        <v>14496</v>
      </c>
      <c r="P1568" s="156">
        <f t="shared" si="187"/>
        <v>12745.4</v>
      </c>
      <c r="Q1568" s="156">
        <f t="shared" si="188"/>
        <v>12748</v>
      </c>
      <c r="R1568" s="29" t="str">
        <f>VLOOKUP(VLOOKUP(G1568,开关状态表!B:H,2,FALSE),矩阵信息表!B:H,2,FALSE)</f>
        <v>APT6C</v>
      </c>
      <c r="S1568" s="29" t="str">
        <f>VLOOKUP(G1568,开关状态表!B:H,5,FALSE)</f>
        <v>RK12B1</v>
      </c>
      <c r="T1568" s="29" t="str">
        <f>VLOOKUP(G1568,开关状态表!B:H,6,FALSE)</f>
        <v>TK12B1</v>
      </c>
      <c r="U1568" s="29">
        <f>VLOOKUP(R1568&amp;"-"&amp;S1568,通道清单!C:L,8,FALSE)</f>
        <v>2.6</v>
      </c>
      <c r="V1568" s="29">
        <f>VLOOKUP(R1568&amp;"-"&amp;S1568,通道清单!C:L,9,FALSE)</f>
        <v>14493.4</v>
      </c>
      <c r="W1568" s="29">
        <f>VLOOKUP(R1568&amp;"-"&amp;S1568,通道清单!C:L,10,FALSE)</f>
        <v>14496</v>
      </c>
      <c r="X1568" s="29">
        <f>VLOOKUP(R1568&amp;"-"&amp;T1568,通道清单!C:L,9,FALSE)</f>
        <v>12745.4</v>
      </c>
      <c r="Y1568" s="29">
        <f>VLOOKUP(R1568&amp;"-"&amp;T1568,通道清单!C:L,10,FALSE)</f>
        <v>12748</v>
      </c>
    </row>
    <row r="1569" ht="15" hidden="1" spans="1:25">
      <c r="A1569" s="29">
        <f t="shared" si="189"/>
        <v>1568</v>
      </c>
      <c r="B1569" s="29" t="str">
        <f t="shared" si="184"/>
        <v>APT7-1-94-[1][1]-OFF0-BW3.7</v>
      </c>
      <c r="C1569" s="29" t="str">
        <f>R1569&amp;"_BW"&amp;TEXT(O1569-N1569,"000.00")&amp;"_U"&amp;VLOOKUP(R1569&amp;"-"&amp;S1569,通道清单!C:L,5,FALSE)&amp;LEFT("_____",5-LEN(VLOOKUP(R1569&amp;"-"&amp;S1569,通道清单!C:L,4,FALSE)))&amp;VLOOKUP(R1569&amp;"-"&amp;S1569,通道清单!C:L,4,FALSE)&amp;"_S"&amp;TEXT(N1569,"00000.00")&amp;"_E"&amp;TEXT(O1569,"00000.00")&amp;"_D"&amp;VLOOKUP(R1569&amp;"-"&amp;T1569,通道清单!C:L,5,FALSE)&amp;LEFT("_____",5-LEN(VLOOKUP(R1569&amp;"-"&amp;T1569,通道清单!C:L,4,FALSE)))&amp;VLOOKUP(R1569&amp;"-"&amp;T1569,通道清单!C:L,4,FALSE)&amp;"_S"&amp;TEXT(P1569,"00000.00")&amp;"_E"&amp;TEXT(Q1569,"00000.00")</f>
        <v>APT7_BW003.70_UH_MENA_S14102.64_E14106.34_DV_MENA_S11552.64_E11556.34</v>
      </c>
      <c r="D1569" s="29"/>
      <c r="E1569" s="29"/>
      <c r="F1569" s="14"/>
      <c r="G1569" s="14" t="s">
        <v>9388</v>
      </c>
      <c r="H1569" s="29">
        <f>VLOOKUP(G1569,开关状态表!B:I,7,FALSE)</f>
        <v>1</v>
      </c>
      <c r="I1569" s="14">
        <v>0</v>
      </c>
      <c r="J1569" s="170">
        <v>3.7</v>
      </c>
      <c r="K1569" s="14" t="s">
        <v>8732</v>
      </c>
      <c r="L1569" s="14"/>
      <c r="M1569" s="171" t="s">
        <v>8733</v>
      </c>
      <c r="N1569" s="156">
        <f t="shared" si="185"/>
        <v>14102.64</v>
      </c>
      <c r="O1569" s="156">
        <f t="shared" si="186"/>
        <v>14106.34</v>
      </c>
      <c r="P1569" s="156">
        <f t="shared" si="187"/>
        <v>11552.64</v>
      </c>
      <c r="Q1569" s="156">
        <f t="shared" si="188"/>
        <v>11556.34</v>
      </c>
      <c r="R1569" s="29" t="str">
        <f>VLOOKUP(VLOOKUP(G1569,开关状态表!B:H,2,FALSE),矩阵信息表!B:H,2,FALSE)</f>
        <v>APT7</v>
      </c>
      <c r="S1569" s="29" t="str">
        <f>VLOOKUP(G1569,开关状态表!B:H,5,FALSE)</f>
        <v>RKM07-1</v>
      </c>
      <c r="T1569" s="29" t="str">
        <f>VLOOKUP(G1569,开关状态表!B:H,6,FALSE)</f>
        <v>TKM07-1</v>
      </c>
      <c r="U1569" s="29">
        <f>VLOOKUP(R1569&amp;"-"&amp;S1569,通道清单!C:L,8,FALSE)</f>
        <v>3.7</v>
      </c>
      <c r="V1569" s="29">
        <f>VLOOKUP(R1569&amp;"-"&amp;S1569,通道清单!C:L,9,FALSE)</f>
        <v>14102.64</v>
      </c>
      <c r="W1569" s="29">
        <f>VLOOKUP(R1569&amp;"-"&amp;S1569,通道清单!C:L,10,FALSE)</f>
        <v>14106.34</v>
      </c>
      <c r="X1569" s="29">
        <f>VLOOKUP(R1569&amp;"-"&amp;T1569,通道清单!C:L,9,FALSE)</f>
        <v>11552.64</v>
      </c>
      <c r="Y1569" s="29">
        <f>VLOOKUP(R1569&amp;"-"&amp;T1569,通道清单!C:L,10,FALSE)</f>
        <v>11556.34</v>
      </c>
    </row>
    <row r="1570" ht="15" hidden="1" spans="1:25">
      <c r="A1570" s="29">
        <f t="shared" si="189"/>
        <v>1569</v>
      </c>
      <c r="B1570" s="29" t="str">
        <f t="shared" si="184"/>
        <v>APT7-1-95-[1][1]-OFF0-BW36</v>
      </c>
      <c r="C1570" s="29" t="str">
        <f>R1570&amp;"_BW"&amp;TEXT(O1570-N1570,"000.00")&amp;"_U"&amp;VLOOKUP(R1570&amp;"-"&amp;S1570,通道清单!C:L,5,FALSE)&amp;LEFT("_____",5-LEN(VLOOKUP(R1570&amp;"-"&amp;S1570,通道清单!C:L,4,FALSE)))&amp;VLOOKUP(R1570&amp;"-"&amp;S1570,通道清单!C:L,4,FALSE)&amp;"_S"&amp;TEXT(N1570,"00000.00")&amp;"_E"&amp;TEXT(O1570,"00000.00")&amp;"_D"&amp;VLOOKUP(R1570&amp;"-"&amp;T1570,通道清单!C:L,5,FALSE)&amp;LEFT("_____",5-LEN(VLOOKUP(R1570&amp;"-"&amp;T1570,通道清单!C:L,4,FALSE)))&amp;VLOOKUP(R1570&amp;"-"&amp;T1570,通道清单!C:L,4,FALSE)&amp;"_S"&amp;TEXT(P1570,"00000.00")&amp;"_E"&amp;TEXT(Q1570,"00000.00")</f>
        <v>APT7_BW036.00_UH___AF_S14253.50_E14289.50_DV____C_S12503.50_E12539.50</v>
      </c>
      <c r="D1570" s="29"/>
      <c r="E1570" s="29"/>
      <c r="F1570" s="14"/>
      <c r="G1570" s="14" t="s">
        <v>9389</v>
      </c>
      <c r="H1570" s="29">
        <f>VLOOKUP(G1570,开关状态表!B:I,7,FALSE)</f>
        <v>1</v>
      </c>
      <c r="I1570" s="14">
        <v>0</v>
      </c>
      <c r="J1570" s="170">
        <v>36</v>
      </c>
      <c r="K1570" s="14" t="s">
        <v>8732</v>
      </c>
      <c r="L1570" s="14"/>
      <c r="M1570" s="171" t="s">
        <v>8733</v>
      </c>
      <c r="N1570" s="156">
        <f t="shared" si="185"/>
        <v>14253.5</v>
      </c>
      <c r="O1570" s="156">
        <f t="shared" si="186"/>
        <v>14289.5</v>
      </c>
      <c r="P1570" s="156">
        <f t="shared" si="187"/>
        <v>12503.5</v>
      </c>
      <c r="Q1570" s="156">
        <f t="shared" si="188"/>
        <v>12539.5</v>
      </c>
      <c r="R1570" s="29" t="str">
        <f>VLOOKUP(VLOOKUP(G1570,开关状态表!B:H,2,FALSE),矩阵信息表!B:H,2,FALSE)</f>
        <v>APT7</v>
      </c>
      <c r="S1570" s="29" t="str">
        <f>VLOOKUP(G1570,开关状态表!B:H,5,FALSE)</f>
        <v>RKAC01</v>
      </c>
      <c r="T1570" s="29" t="str">
        <f>VLOOKUP(G1570,开关状态表!B:H,6,FALSE)</f>
        <v>TKAC01</v>
      </c>
      <c r="U1570" s="29">
        <f>VLOOKUP(R1570&amp;"-"&amp;S1570,通道清单!C:L,8,FALSE)</f>
        <v>36</v>
      </c>
      <c r="V1570" s="29">
        <f>VLOOKUP(R1570&amp;"-"&amp;S1570,通道清单!C:L,9,FALSE)</f>
        <v>14253.5</v>
      </c>
      <c r="W1570" s="29">
        <f>VLOOKUP(R1570&amp;"-"&amp;S1570,通道清单!C:L,10,FALSE)</f>
        <v>14289.5</v>
      </c>
      <c r="X1570" s="29">
        <f>VLOOKUP(R1570&amp;"-"&amp;T1570,通道清单!C:L,9,FALSE)</f>
        <v>12503.5</v>
      </c>
      <c r="Y1570" s="29">
        <f>VLOOKUP(R1570&amp;"-"&amp;T1570,通道清单!C:L,10,FALSE)</f>
        <v>12539.5</v>
      </c>
    </row>
    <row r="1571" ht="15" hidden="1" spans="1:25">
      <c r="A1571" s="29">
        <f t="shared" si="189"/>
        <v>1570</v>
      </c>
      <c r="B1571" s="29" t="str">
        <f t="shared" si="184"/>
        <v>APT7-1-96-[1][1]-OFF0-BW18</v>
      </c>
      <c r="C1571" s="29" t="str">
        <f>R1571&amp;"_BW"&amp;TEXT(O1571-N1571,"000.00")&amp;"_U"&amp;VLOOKUP(R1571&amp;"-"&amp;S1571,通道清单!C:L,5,FALSE)&amp;LEFT("_____",5-LEN(VLOOKUP(R1571&amp;"-"&amp;S1571,通道清单!C:L,4,FALSE)))&amp;VLOOKUP(R1571&amp;"-"&amp;S1571,通道清单!C:L,4,FALSE)&amp;"_S"&amp;TEXT(N1571,"00000.00")&amp;"_E"&amp;TEXT(O1571,"00000.00")&amp;"_D"&amp;VLOOKUP(R1571&amp;"-"&amp;T1571,通道清单!C:L,5,FALSE)&amp;LEFT("_____",5-LEN(VLOOKUP(R1571&amp;"-"&amp;T1571,通道清单!C:L,4,FALSE)))&amp;VLOOKUP(R1571&amp;"-"&amp;T1571,通道清单!C:L,4,FALSE)&amp;"_S"&amp;TEXT(P1571,"00000.00")&amp;"_E"&amp;TEXT(Q1571,"00000.00")</f>
        <v>APT7_BW018.00_UH____C_S14354.50_E14372.50_DV____C_S12604.50_E12622.50</v>
      </c>
      <c r="D1571" s="29"/>
      <c r="E1571" s="29"/>
      <c r="F1571" s="14"/>
      <c r="G1571" s="14" t="s">
        <v>9390</v>
      </c>
      <c r="H1571" s="29">
        <f>VLOOKUP(G1571,开关状态表!B:I,7,FALSE)</f>
        <v>1</v>
      </c>
      <c r="I1571" s="14">
        <v>0</v>
      </c>
      <c r="J1571" s="170">
        <v>18</v>
      </c>
      <c r="K1571" s="14" t="s">
        <v>8732</v>
      </c>
      <c r="L1571" s="14"/>
      <c r="M1571" s="171" t="s">
        <v>8733</v>
      </c>
      <c r="N1571" s="156">
        <f t="shared" si="185"/>
        <v>14354.5</v>
      </c>
      <c r="O1571" s="156">
        <f t="shared" si="186"/>
        <v>14372.5</v>
      </c>
      <c r="P1571" s="156">
        <f t="shared" si="187"/>
        <v>12604.5</v>
      </c>
      <c r="Q1571" s="156">
        <f t="shared" si="188"/>
        <v>12622.5</v>
      </c>
      <c r="R1571" s="29" t="str">
        <f>VLOOKUP(VLOOKUP(G1571,开关状态表!B:H,2,FALSE),矩阵信息表!B:H,2,FALSE)</f>
        <v>APT7</v>
      </c>
      <c r="S1571" s="29" t="str">
        <f>VLOOKUP(G1571,开关状态表!B:H,5,FALSE)</f>
        <v>RKC03</v>
      </c>
      <c r="T1571" s="29" t="str">
        <f>VLOOKUP(G1571,开关状态表!B:H,6,FALSE)</f>
        <v>TKC03</v>
      </c>
      <c r="U1571" s="29">
        <f>VLOOKUP(R1571&amp;"-"&amp;S1571,通道清单!C:L,8,FALSE)</f>
        <v>18</v>
      </c>
      <c r="V1571" s="29">
        <f>VLOOKUP(R1571&amp;"-"&amp;S1571,通道清单!C:L,9,FALSE)</f>
        <v>14354.5</v>
      </c>
      <c r="W1571" s="29">
        <f>VLOOKUP(R1571&amp;"-"&amp;S1571,通道清单!C:L,10,FALSE)</f>
        <v>14372.5</v>
      </c>
      <c r="X1571" s="29">
        <f>VLOOKUP(R1571&amp;"-"&amp;T1571,通道清单!C:L,9,FALSE)</f>
        <v>12604.5</v>
      </c>
      <c r="Y1571" s="29">
        <f>VLOOKUP(R1571&amp;"-"&amp;T1571,通道清单!C:L,10,FALSE)</f>
        <v>12622.5</v>
      </c>
    </row>
    <row r="1572" ht="15" hidden="1" spans="1:25">
      <c r="A1572" s="29">
        <f t="shared" si="189"/>
        <v>1571</v>
      </c>
      <c r="B1572" s="29" t="str">
        <f t="shared" si="184"/>
        <v>APT7-1-97-[1][1]-OFF0-BW8</v>
      </c>
      <c r="C1572" s="29" t="str">
        <f>R1572&amp;"_BW"&amp;TEXT(O1572-N1572,"000.00")&amp;"_U"&amp;VLOOKUP(R1572&amp;"-"&amp;S1572,通道清单!C:L,5,FALSE)&amp;LEFT("_____",5-LEN(VLOOKUP(R1572&amp;"-"&amp;S1572,通道清单!C:L,4,FALSE)))&amp;VLOOKUP(R1572&amp;"-"&amp;S1572,通道清单!C:L,4,FALSE)&amp;"_S"&amp;TEXT(N1572,"00000.00")&amp;"_E"&amp;TEXT(O1572,"00000.00")&amp;"_D"&amp;VLOOKUP(R1572&amp;"-"&amp;T1572,通道清单!C:L,5,FALSE)&amp;LEFT("_____",5-LEN(VLOOKUP(R1572&amp;"-"&amp;T1572,通道清单!C:L,4,FALSE)))&amp;VLOOKUP(R1572&amp;"-"&amp;T1572,通道清单!C:L,4,FALSE)&amp;"_S"&amp;TEXT(P1572,"00000.00")&amp;"_E"&amp;TEXT(Q1572,"00000.00")</f>
        <v>APT7_BW008.00_UH____C_S14397.50_E14405.50_DV____C_S12647.50_E12655.50</v>
      </c>
      <c r="D1572" s="29"/>
      <c r="E1572" s="29"/>
      <c r="F1572" s="14"/>
      <c r="G1572" s="14" t="s">
        <v>9391</v>
      </c>
      <c r="H1572" s="29">
        <f>VLOOKUP(G1572,开关状态表!B:I,7,FALSE)</f>
        <v>1</v>
      </c>
      <c r="I1572" s="14">
        <v>0</v>
      </c>
      <c r="J1572" s="170">
        <v>8</v>
      </c>
      <c r="K1572" s="14" t="s">
        <v>8732</v>
      </c>
      <c r="L1572" s="14"/>
      <c r="M1572" s="171" t="s">
        <v>8733</v>
      </c>
      <c r="N1572" s="156">
        <f t="shared" si="185"/>
        <v>14397.5</v>
      </c>
      <c r="O1572" s="156">
        <f t="shared" si="186"/>
        <v>14405.5</v>
      </c>
      <c r="P1572" s="156">
        <f t="shared" si="187"/>
        <v>12647.5</v>
      </c>
      <c r="Q1572" s="156">
        <f t="shared" si="188"/>
        <v>12655.5</v>
      </c>
      <c r="R1572" s="29" t="str">
        <f>VLOOKUP(VLOOKUP(G1572,开关状态表!B:H,2,FALSE),矩阵信息表!B:H,2,FALSE)</f>
        <v>APT7</v>
      </c>
      <c r="S1572" s="29" t="str">
        <f>VLOOKUP(G1572,开关状态表!B:H,5,FALSE)</f>
        <v>RKC04</v>
      </c>
      <c r="T1572" s="29" t="str">
        <f>VLOOKUP(G1572,开关状态表!B:H,6,FALSE)</f>
        <v>TKC04</v>
      </c>
      <c r="U1572" s="29">
        <f>VLOOKUP(R1572&amp;"-"&amp;S1572,通道清单!C:L,8,FALSE)</f>
        <v>8</v>
      </c>
      <c r="V1572" s="29">
        <f>VLOOKUP(R1572&amp;"-"&amp;S1572,通道清单!C:L,9,FALSE)</f>
        <v>14397.5</v>
      </c>
      <c r="W1572" s="29">
        <f>VLOOKUP(R1572&amp;"-"&amp;S1572,通道清单!C:L,10,FALSE)</f>
        <v>14405.5</v>
      </c>
      <c r="X1572" s="29">
        <f>VLOOKUP(R1572&amp;"-"&amp;T1572,通道清单!C:L,9,FALSE)</f>
        <v>12647.5</v>
      </c>
      <c r="Y1572" s="29">
        <f>VLOOKUP(R1572&amp;"-"&amp;T1572,通道清单!C:L,10,FALSE)</f>
        <v>12655.5</v>
      </c>
    </row>
    <row r="1573" ht="15" hidden="1" spans="1:25">
      <c r="A1573" s="29">
        <f t="shared" si="189"/>
        <v>1572</v>
      </c>
      <c r="B1573" s="29" t="str">
        <f t="shared" si="184"/>
        <v>APT7-1-98-[1][1]-OFF0-BW28</v>
      </c>
      <c r="C1573" s="29" t="str">
        <f>R1573&amp;"_BW"&amp;TEXT(O1573-N1573,"000.00")&amp;"_U"&amp;VLOOKUP(R1573&amp;"-"&amp;S1573,通道清单!C:L,5,FALSE)&amp;LEFT("_____",5-LEN(VLOOKUP(R1573&amp;"-"&amp;S1573,通道清单!C:L,4,FALSE)))&amp;VLOOKUP(R1573&amp;"-"&amp;S1573,通道清单!C:L,4,FALSE)&amp;"_S"&amp;TEXT(N1573,"00000.00")&amp;"_E"&amp;TEXT(O1573,"00000.00")&amp;"_D"&amp;VLOOKUP(R1573&amp;"-"&amp;T1573,通道清单!C:L,5,FALSE)&amp;LEFT("_____",5-LEN(VLOOKUP(R1573&amp;"-"&amp;T1573,通道清单!C:L,4,FALSE)))&amp;VLOOKUP(R1573&amp;"-"&amp;T1573,通道清单!C:L,4,FALSE)&amp;"_S"&amp;TEXT(P1573,"00000.00")&amp;"_E"&amp;TEXT(Q1573,"00000.00")</f>
        <v>APT7_BW028.00_UH____C_S14397.50_E14425.50_DV____C_S12647.50_E12675.50</v>
      </c>
      <c r="D1573" s="29"/>
      <c r="E1573" s="29"/>
      <c r="F1573" s="14"/>
      <c r="G1573" s="14" t="s">
        <v>9392</v>
      </c>
      <c r="H1573" s="29">
        <f>VLOOKUP(G1573,开关状态表!B:I,7,FALSE)</f>
        <v>1</v>
      </c>
      <c r="I1573" s="14">
        <v>0</v>
      </c>
      <c r="J1573" s="170">
        <v>28</v>
      </c>
      <c r="K1573" s="14" t="s">
        <v>8732</v>
      </c>
      <c r="L1573" s="14"/>
      <c r="M1573" s="171" t="s">
        <v>8733</v>
      </c>
      <c r="N1573" s="156">
        <f t="shared" si="185"/>
        <v>14397.5</v>
      </c>
      <c r="O1573" s="156">
        <f t="shared" si="186"/>
        <v>14425.5</v>
      </c>
      <c r="P1573" s="156">
        <f t="shared" si="187"/>
        <v>12647.5</v>
      </c>
      <c r="Q1573" s="156">
        <f t="shared" si="188"/>
        <v>12675.5</v>
      </c>
      <c r="R1573" s="29" t="str">
        <f>VLOOKUP(VLOOKUP(G1573,开关状态表!B:H,2,FALSE),矩阵信息表!B:H,2,FALSE)</f>
        <v>APT7</v>
      </c>
      <c r="S1573" s="29" t="str">
        <f>VLOOKUP(G1573,开关状态表!B:H,5,FALSE)</f>
        <v>RKC04</v>
      </c>
      <c r="T1573" s="29" t="str">
        <f>VLOOKUP(G1573,开关状态表!B:H,6,FALSE)</f>
        <v>TKC04</v>
      </c>
      <c r="U1573" s="29">
        <f>VLOOKUP(R1573&amp;"-"&amp;S1573,通道清单!C:L,8,FALSE)</f>
        <v>8</v>
      </c>
      <c r="V1573" s="29">
        <f>VLOOKUP(R1573&amp;"-"&amp;S1573,通道清单!C:L,9,FALSE)</f>
        <v>14397.5</v>
      </c>
      <c r="W1573" s="29">
        <f>VLOOKUP(R1573&amp;"-"&amp;S1573,通道清单!C:L,10,FALSE)</f>
        <v>14405.5</v>
      </c>
      <c r="X1573" s="29">
        <f>VLOOKUP(R1573&amp;"-"&amp;T1573,通道清单!C:L,9,FALSE)</f>
        <v>12647.5</v>
      </c>
      <c r="Y1573" s="29">
        <f>VLOOKUP(R1573&amp;"-"&amp;T1573,通道清单!C:L,10,FALSE)</f>
        <v>12655.5</v>
      </c>
    </row>
    <row r="1574" ht="15" hidden="1" spans="1:25">
      <c r="A1574" s="29">
        <f t="shared" si="189"/>
        <v>1573</v>
      </c>
      <c r="B1574" s="29" t="str">
        <f t="shared" si="184"/>
        <v>APT7-1-99-[1][1]-OFF0-BW54</v>
      </c>
      <c r="C1574" s="29" t="str">
        <f>R1574&amp;"_BW"&amp;TEXT(O1574-N1574,"000.00")&amp;"_U"&amp;VLOOKUP(R1574&amp;"-"&amp;S1574,通道清单!C:L,5,FALSE)&amp;LEFT("_____",5-LEN(VLOOKUP(R1574&amp;"-"&amp;S1574,通道清单!C:L,4,FALSE)))&amp;VLOOKUP(R1574&amp;"-"&amp;S1574,通道清单!C:L,4,FALSE)&amp;"_S"&amp;TEXT(N1574,"00000.00")&amp;"_E"&amp;TEXT(O1574,"00000.00")&amp;"_D"&amp;VLOOKUP(R1574&amp;"-"&amp;T1574,通道清单!C:L,5,FALSE)&amp;LEFT("_____",5-LEN(VLOOKUP(R1574&amp;"-"&amp;T1574,通道清单!C:L,4,FALSE)))&amp;VLOOKUP(R1574&amp;"-"&amp;T1574,通道清单!C:L,4,FALSE)&amp;"_S"&amp;TEXT(P1574,"00000.00")&amp;"_E"&amp;TEXT(Q1574,"00000.00")</f>
        <v>APT7_BW054.00_UH____C_S14442.00_E14496.00_DV____C_S12692.00_E12746.00</v>
      </c>
      <c r="D1574" s="29"/>
      <c r="E1574" s="29"/>
      <c r="F1574" s="14"/>
      <c r="G1574" s="14" t="s">
        <v>9393</v>
      </c>
      <c r="H1574" s="29">
        <f>VLOOKUP(G1574,开关状态表!B:I,7,FALSE)</f>
        <v>1</v>
      </c>
      <c r="I1574" s="14">
        <v>0</v>
      </c>
      <c r="J1574" s="170">
        <v>54</v>
      </c>
      <c r="K1574" s="14" t="s">
        <v>8732</v>
      </c>
      <c r="L1574" s="14"/>
      <c r="M1574" s="171" t="s">
        <v>8733</v>
      </c>
      <c r="N1574" s="156">
        <f t="shared" si="185"/>
        <v>14442</v>
      </c>
      <c r="O1574" s="156">
        <f t="shared" si="186"/>
        <v>14496</v>
      </c>
      <c r="P1574" s="156">
        <f t="shared" si="187"/>
        <v>12692</v>
      </c>
      <c r="Q1574" s="156">
        <f t="shared" si="188"/>
        <v>12746</v>
      </c>
      <c r="R1574" s="29" t="str">
        <f>VLOOKUP(VLOOKUP(G1574,开关状态表!B:H,2,FALSE),矩阵信息表!B:H,2,FALSE)</f>
        <v>APT7</v>
      </c>
      <c r="S1574" s="29" t="str">
        <f>VLOOKUP(G1574,开关状态表!B:H,5,FALSE)</f>
        <v>RKC05</v>
      </c>
      <c r="T1574" s="29" t="str">
        <f>VLOOKUP(G1574,开关状态表!B:H,6,FALSE)</f>
        <v>TKC05</v>
      </c>
      <c r="U1574" s="29">
        <f>VLOOKUP(R1574&amp;"-"&amp;S1574,通道清单!C:L,8,FALSE)</f>
        <v>54</v>
      </c>
      <c r="V1574" s="29">
        <f>VLOOKUP(R1574&amp;"-"&amp;S1574,通道清单!C:L,9,FALSE)</f>
        <v>14442</v>
      </c>
      <c r="W1574" s="29">
        <f>VLOOKUP(R1574&amp;"-"&amp;S1574,通道清单!C:L,10,FALSE)</f>
        <v>14496</v>
      </c>
      <c r="X1574" s="29">
        <f>VLOOKUP(R1574&amp;"-"&amp;T1574,通道清单!C:L,9,FALSE)</f>
        <v>12692</v>
      </c>
      <c r="Y1574" s="29">
        <f>VLOOKUP(R1574&amp;"-"&amp;T1574,通道清单!C:L,10,FALSE)</f>
        <v>12746</v>
      </c>
    </row>
    <row r="1575" ht="15" hidden="1" spans="1:25">
      <c r="A1575" s="29">
        <f t="shared" si="189"/>
        <v>1574</v>
      </c>
      <c r="B1575" s="29" t="str">
        <f t="shared" si="184"/>
        <v>APT7-1-100-[1][1]-OFF0-BW1</v>
      </c>
      <c r="C1575" s="29" t="str">
        <f>R1575&amp;"_BW"&amp;TEXT(O1575-N1575,"000.00")&amp;"_U"&amp;VLOOKUP(R1575&amp;"-"&amp;S1575,通道清单!C:L,5,FALSE)&amp;LEFT("_____",5-LEN(VLOOKUP(R1575&amp;"-"&amp;S1575,通道清单!C:L,4,FALSE)))&amp;VLOOKUP(R1575&amp;"-"&amp;S1575,通道清单!C:L,4,FALSE)&amp;"_S"&amp;TEXT(N1575,"00000.00")&amp;"_E"&amp;TEXT(O1575,"00000.00")&amp;"_D"&amp;VLOOKUP(R1575&amp;"-"&amp;T1575,通道清单!C:L,5,FALSE)&amp;LEFT("_____",5-LEN(VLOOKUP(R1575&amp;"-"&amp;T1575,通道清单!C:L,4,FALSE)))&amp;VLOOKUP(R1575&amp;"-"&amp;T1575,通道清单!C:L,4,FALSE)&amp;"_S"&amp;TEXT(P1575,"00000.00")&amp;"_E"&amp;TEXT(Q1575,"00000.00")</f>
        <v>APT7_BW001.00_UV____C_S14155.00_E14156.00_DH____C_S12405.00_E12406.00</v>
      </c>
      <c r="D1575" s="29"/>
      <c r="E1575" s="29"/>
      <c r="F1575" s="14"/>
      <c r="G1575" s="14" t="s">
        <v>9394</v>
      </c>
      <c r="H1575" s="29">
        <f>VLOOKUP(G1575,开关状态表!B:I,7,FALSE)</f>
        <v>1</v>
      </c>
      <c r="I1575" s="14">
        <v>0</v>
      </c>
      <c r="J1575" s="170">
        <v>1</v>
      </c>
      <c r="K1575" s="14" t="s">
        <v>8732</v>
      </c>
      <c r="L1575" s="14"/>
      <c r="M1575" s="171" t="s">
        <v>8733</v>
      </c>
      <c r="N1575" s="156">
        <f t="shared" si="185"/>
        <v>14155</v>
      </c>
      <c r="O1575" s="156">
        <f t="shared" si="186"/>
        <v>14156</v>
      </c>
      <c r="P1575" s="156">
        <f t="shared" si="187"/>
        <v>12405</v>
      </c>
      <c r="Q1575" s="156">
        <f t="shared" si="188"/>
        <v>12406</v>
      </c>
      <c r="R1575" s="29" t="str">
        <f>VLOOKUP(VLOOKUP(G1575,开关状态表!B:H,2,FALSE),矩阵信息表!B:H,2,FALSE)</f>
        <v>APT7</v>
      </c>
      <c r="S1575" s="29" t="str">
        <f>VLOOKUP(G1575,开关状态表!B:H,5,FALSE)</f>
        <v>RKC08</v>
      </c>
      <c r="T1575" s="29" t="str">
        <f>VLOOKUP(G1575,开关状态表!B:H,6,FALSE)</f>
        <v>TKC08</v>
      </c>
      <c r="U1575" s="29">
        <f>VLOOKUP(R1575&amp;"-"&amp;S1575,通道清单!C:L,8,FALSE)</f>
        <v>1</v>
      </c>
      <c r="V1575" s="29">
        <f>VLOOKUP(R1575&amp;"-"&amp;S1575,通道清单!C:L,9,FALSE)</f>
        <v>14155</v>
      </c>
      <c r="W1575" s="29">
        <f>VLOOKUP(R1575&amp;"-"&amp;S1575,通道清单!C:L,10,FALSE)</f>
        <v>14156</v>
      </c>
      <c r="X1575" s="29">
        <f>VLOOKUP(R1575&amp;"-"&amp;T1575,通道清单!C:L,9,FALSE)</f>
        <v>12405</v>
      </c>
      <c r="Y1575" s="29">
        <f>VLOOKUP(R1575&amp;"-"&amp;T1575,通道清单!C:L,10,FALSE)</f>
        <v>12406</v>
      </c>
    </row>
    <row r="1576" ht="15" hidden="1" spans="1:25">
      <c r="A1576" s="29">
        <f t="shared" si="189"/>
        <v>1575</v>
      </c>
      <c r="B1576" s="29" t="str">
        <f t="shared" si="184"/>
        <v>APT7-1-101-[1][1]-OFF0-BW4</v>
      </c>
      <c r="C1576" s="29" t="str">
        <f>R1576&amp;"_BW"&amp;TEXT(O1576-N1576,"000.00")&amp;"_U"&amp;VLOOKUP(R1576&amp;"-"&amp;S1576,通道清单!C:L,5,FALSE)&amp;LEFT("_____",5-LEN(VLOOKUP(R1576&amp;"-"&amp;S1576,通道清单!C:L,4,FALSE)))&amp;VLOOKUP(R1576&amp;"-"&amp;S1576,通道清单!C:L,4,FALSE)&amp;"_S"&amp;TEXT(N1576,"00000.00")&amp;"_E"&amp;TEXT(O1576,"00000.00")&amp;"_D"&amp;VLOOKUP(R1576&amp;"-"&amp;T1576,通道清单!C:L,5,FALSE)&amp;LEFT("_____",5-LEN(VLOOKUP(R1576&amp;"-"&amp;T1576,通道清单!C:L,4,FALSE)))&amp;VLOOKUP(R1576&amp;"-"&amp;T1576,通道清单!C:L,4,FALSE)&amp;"_S"&amp;TEXT(P1576,"00000.00")&amp;"_E"&amp;TEXT(Q1576,"00000.00")</f>
        <v>APT7_BW004.00_UV____C_S14196.50_E14200.50_DH____C_S12446.50_E12450.50</v>
      </c>
      <c r="D1576" s="29"/>
      <c r="E1576" s="29"/>
      <c r="F1576" s="14"/>
      <c r="G1576" s="14" t="s">
        <v>9395</v>
      </c>
      <c r="H1576" s="29">
        <f>VLOOKUP(G1576,开关状态表!B:I,7,FALSE)</f>
        <v>1</v>
      </c>
      <c r="I1576" s="14">
        <v>0</v>
      </c>
      <c r="J1576" s="170">
        <v>4</v>
      </c>
      <c r="K1576" s="14" t="s">
        <v>8732</v>
      </c>
      <c r="L1576" s="14"/>
      <c r="M1576" s="171" t="s">
        <v>8733</v>
      </c>
      <c r="N1576" s="156">
        <f t="shared" si="185"/>
        <v>14196.5</v>
      </c>
      <c r="O1576" s="156">
        <f t="shared" si="186"/>
        <v>14200.5</v>
      </c>
      <c r="P1576" s="156">
        <f t="shared" si="187"/>
        <v>12446.5</v>
      </c>
      <c r="Q1576" s="156">
        <f t="shared" si="188"/>
        <v>12450.5</v>
      </c>
      <c r="R1576" s="29" t="str">
        <f>VLOOKUP(VLOOKUP(G1576,开关状态表!B:H,2,FALSE),矩阵信息表!B:H,2,FALSE)</f>
        <v>APT7</v>
      </c>
      <c r="S1576" s="29" t="str">
        <f>VLOOKUP(G1576,开关状态表!B:H,5,FALSE)</f>
        <v>RKC09</v>
      </c>
      <c r="T1576" s="29" t="str">
        <f>VLOOKUP(G1576,开关状态表!B:H,6,FALSE)</f>
        <v>TKC09</v>
      </c>
      <c r="U1576" s="29">
        <f>VLOOKUP(R1576&amp;"-"&amp;S1576,通道清单!C:L,8,FALSE)</f>
        <v>4</v>
      </c>
      <c r="V1576" s="29">
        <f>VLOOKUP(R1576&amp;"-"&amp;S1576,通道清单!C:L,9,FALSE)</f>
        <v>14196.5</v>
      </c>
      <c r="W1576" s="29">
        <f>VLOOKUP(R1576&amp;"-"&amp;S1576,通道清单!C:L,10,FALSE)</f>
        <v>14200.5</v>
      </c>
      <c r="X1576" s="29">
        <f>VLOOKUP(R1576&amp;"-"&amp;T1576,通道清单!C:L,9,FALSE)</f>
        <v>12446.5</v>
      </c>
      <c r="Y1576" s="29">
        <f>VLOOKUP(R1576&amp;"-"&amp;T1576,通道清单!C:L,10,FALSE)</f>
        <v>12450.5</v>
      </c>
    </row>
    <row r="1577" ht="15" hidden="1" spans="1:25">
      <c r="A1577" s="29">
        <f t="shared" si="189"/>
        <v>1576</v>
      </c>
      <c r="B1577" s="29" t="str">
        <f t="shared" si="184"/>
        <v>APT7-1-102-[1][1]-OFF0-BW4</v>
      </c>
      <c r="C1577" s="29" t="str">
        <f>R1577&amp;"_BW"&amp;TEXT(O1577-N1577,"000.00")&amp;"_U"&amp;VLOOKUP(R1577&amp;"-"&amp;S1577,通道清单!C:L,5,FALSE)&amp;LEFT("_____",5-LEN(VLOOKUP(R1577&amp;"-"&amp;S1577,通道清单!C:L,4,FALSE)))&amp;VLOOKUP(R1577&amp;"-"&amp;S1577,通道清单!C:L,4,FALSE)&amp;"_S"&amp;TEXT(N1577,"00000.00")&amp;"_E"&amp;TEXT(O1577,"00000.00")&amp;"_D"&amp;VLOOKUP(R1577&amp;"-"&amp;T1577,通道清单!C:L,5,FALSE)&amp;LEFT("_____",5-LEN(VLOOKUP(R1577&amp;"-"&amp;T1577,通道清单!C:L,4,FALSE)))&amp;VLOOKUP(R1577&amp;"-"&amp;T1577,通道清单!C:L,4,FALSE)&amp;"_S"&amp;TEXT(P1577,"00000.00")&amp;"_E"&amp;TEXT(Q1577,"00000.00")</f>
        <v>APT7_BW004.00_UV____C_S14200.50_E14204.50_DH____C_S12450.50_E12454.50</v>
      </c>
      <c r="D1577" s="29"/>
      <c r="E1577" s="29"/>
      <c r="F1577" s="14"/>
      <c r="G1577" s="14" t="s">
        <v>9396</v>
      </c>
      <c r="H1577" s="29">
        <f>VLOOKUP(G1577,开关状态表!B:I,7,FALSE)</f>
        <v>1</v>
      </c>
      <c r="I1577" s="14">
        <v>0</v>
      </c>
      <c r="J1577" s="170">
        <v>4</v>
      </c>
      <c r="K1577" s="14" t="s">
        <v>8732</v>
      </c>
      <c r="L1577" s="14"/>
      <c r="M1577" s="171" t="s">
        <v>8733</v>
      </c>
      <c r="N1577" s="156">
        <f t="shared" si="185"/>
        <v>14200.5</v>
      </c>
      <c r="O1577" s="156">
        <f t="shared" si="186"/>
        <v>14204.5</v>
      </c>
      <c r="P1577" s="156">
        <f t="shared" si="187"/>
        <v>12450.5</v>
      </c>
      <c r="Q1577" s="156">
        <f t="shared" si="188"/>
        <v>12454.5</v>
      </c>
      <c r="R1577" s="29" t="str">
        <f>VLOOKUP(VLOOKUP(G1577,开关状态表!B:H,2,FALSE),矩阵信息表!B:H,2,FALSE)</f>
        <v>APT7</v>
      </c>
      <c r="S1577" s="29" t="str">
        <f>VLOOKUP(G1577,开关状态表!B:H,5,FALSE)</f>
        <v>RKC09-1</v>
      </c>
      <c r="T1577" s="29" t="str">
        <f>VLOOKUP(G1577,开关状态表!B:H,6,FALSE)</f>
        <v>TKC09-1</v>
      </c>
      <c r="U1577" s="29">
        <f>VLOOKUP(R1577&amp;"-"&amp;S1577,通道清单!C:L,8,FALSE)</f>
        <v>4</v>
      </c>
      <c r="V1577" s="29">
        <f>VLOOKUP(R1577&amp;"-"&amp;S1577,通道清单!C:L,9,FALSE)</f>
        <v>14200.5</v>
      </c>
      <c r="W1577" s="29">
        <f>VLOOKUP(R1577&amp;"-"&amp;S1577,通道清单!C:L,10,FALSE)</f>
        <v>14204.5</v>
      </c>
      <c r="X1577" s="29">
        <f>VLOOKUP(R1577&amp;"-"&amp;T1577,通道清单!C:L,9,FALSE)</f>
        <v>12450.5</v>
      </c>
      <c r="Y1577" s="29">
        <f>VLOOKUP(R1577&amp;"-"&amp;T1577,通道清单!C:L,10,FALSE)</f>
        <v>12454.5</v>
      </c>
    </row>
    <row r="1578" ht="15" hidden="1" spans="1:25">
      <c r="A1578" s="29">
        <f t="shared" si="189"/>
        <v>1577</v>
      </c>
      <c r="B1578" s="29" t="str">
        <f t="shared" si="184"/>
        <v>APT7-1-103-[1][1]-OFF0-BW4</v>
      </c>
      <c r="C1578" s="29" t="str">
        <f>R1578&amp;"_BW"&amp;TEXT(O1578-N1578,"000.00")&amp;"_U"&amp;VLOOKUP(R1578&amp;"-"&amp;S1578,通道清单!C:L,5,FALSE)&amp;LEFT("_____",5-LEN(VLOOKUP(R1578&amp;"-"&amp;S1578,通道清单!C:L,4,FALSE)))&amp;VLOOKUP(R1578&amp;"-"&amp;S1578,通道清单!C:L,4,FALSE)&amp;"_S"&amp;TEXT(N1578,"00000.00")&amp;"_E"&amp;TEXT(O1578,"00000.00")&amp;"_D"&amp;VLOOKUP(R1578&amp;"-"&amp;T1578,通道清单!C:L,5,FALSE)&amp;LEFT("_____",5-LEN(VLOOKUP(R1578&amp;"-"&amp;T1578,通道清单!C:L,4,FALSE)))&amp;VLOOKUP(R1578&amp;"-"&amp;T1578,通道清单!C:L,4,FALSE)&amp;"_S"&amp;TEXT(P1578,"00000.00")&amp;"_E"&amp;TEXT(Q1578,"00000.00")</f>
        <v>APT7_BW004.00_UV____C_S14204.50_E14208.50_DH____C_S12454.50_E12458.50</v>
      </c>
      <c r="D1578" s="29"/>
      <c r="E1578" s="29"/>
      <c r="F1578" s="14"/>
      <c r="G1578" s="14" t="s">
        <v>9397</v>
      </c>
      <c r="H1578" s="29">
        <f>VLOOKUP(G1578,开关状态表!B:I,7,FALSE)</f>
        <v>1</v>
      </c>
      <c r="I1578" s="14">
        <v>0</v>
      </c>
      <c r="J1578" s="170">
        <v>4</v>
      </c>
      <c r="K1578" s="14" t="s">
        <v>8732</v>
      </c>
      <c r="L1578" s="14"/>
      <c r="M1578" s="171" t="s">
        <v>8733</v>
      </c>
      <c r="N1578" s="156">
        <f t="shared" si="185"/>
        <v>14204.5</v>
      </c>
      <c r="O1578" s="156">
        <f t="shared" si="186"/>
        <v>14208.5</v>
      </c>
      <c r="P1578" s="156">
        <f t="shared" si="187"/>
        <v>12454.5</v>
      </c>
      <c r="Q1578" s="156">
        <f t="shared" si="188"/>
        <v>12458.5</v>
      </c>
      <c r="R1578" s="29" t="str">
        <f>VLOOKUP(VLOOKUP(G1578,开关状态表!B:H,2,FALSE),矩阵信息表!B:H,2,FALSE)</f>
        <v>APT7</v>
      </c>
      <c r="S1578" s="29" t="str">
        <f>VLOOKUP(G1578,开关状态表!B:H,5,FALSE)</f>
        <v>RKC09-2</v>
      </c>
      <c r="T1578" s="29" t="str">
        <f>VLOOKUP(G1578,开关状态表!B:H,6,FALSE)</f>
        <v>TKC09-2</v>
      </c>
      <c r="U1578" s="29">
        <f>VLOOKUP(R1578&amp;"-"&amp;S1578,通道清单!C:L,8,FALSE)</f>
        <v>4</v>
      </c>
      <c r="V1578" s="29">
        <f>VLOOKUP(R1578&amp;"-"&amp;S1578,通道清单!C:L,9,FALSE)</f>
        <v>14204.5</v>
      </c>
      <c r="W1578" s="29">
        <f>VLOOKUP(R1578&amp;"-"&amp;S1578,通道清单!C:L,10,FALSE)</f>
        <v>14208.5</v>
      </c>
      <c r="X1578" s="29">
        <f>VLOOKUP(R1578&amp;"-"&amp;T1578,通道清单!C:L,9,FALSE)</f>
        <v>12454.5</v>
      </c>
      <c r="Y1578" s="29">
        <f>VLOOKUP(R1578&amp;"-"&amp;T1578,通道清单!C:L,10,FALSE)</f>
        <v>12458.5</v>
      </c>
    </row>
    <row r="1579" ht="15" hidden="1" spans="1:25">
      <c r="A1579" s="29">
        <f t="shared" si="189"/>
        <v>1578</v>
      </c>
      <c r="B1579" s="29" t="str">
        <f t="shared" si="184"/>
        <v>APT7-1-104-[1][1]-OFF0-BW8</v>
      </c>
      <c r="C1579" s="29" t="str">
        <f>R1579&amp;"_BW"&amp;TEXT(O1579-N1579,"000.00")&amp;"_U"&amp;VLOOKUP(R1579&amp;"-"&amp;S1579,通道清单!C:L,5,FALSE)&amp;LEFT("_____",5-LEN(VLOOKUP(R1579&amp;"-"&amp;S1579,通道清单!C:L,4,FALSE)))&amp;VLOOKUP(R1579&amp;"-"&amp;S1579,通道清单!C:L,4,FALSE)&amp;"_S"&amp;TEXT(N1579,"00000.00")&amp;"_E"&amp;TEXT(O1579,"00000.00")&amp;"_D"&amp;VLOOKUP(R1579&amp;"-"&amp;T1579,通道清单!C:L,5,FALSE)&amp;LEFT("_____",5-LEN(VLOOKUP(R1579&amp;"-"&amp;T1579,通道清单!C:L,4,FALSE)))&amp;VLOOKUP(R1579&amp;"-"&amp;T1579,通道清单!C:L,4,FALSE)&amp;"_S"&amp;TEXT(P1579,"00000.00")&amp;"_E"&amp;TEXT(Q1579,"00000.00")</f>
        <v>APT7_BW008.00_UV____C_S14212.50_E14220.50_DH____C_S12462.50_E12470.50</v>
      </c>
      <c r="D1579" s="29"/>
      <c r="E1579" s="29"/>
      <c r="F1579" s="14"/>
      <c r="G1579" s="14" t="s">
        <v>9398</v>
      </c>
      <c r="H1579" s="29">
        <f>VLOOKUP(G1579,开关状态表!B:I,7,FALSE)</f>
        <v>1</v>
      </c>
      <c r="I1579" s="14">
        <v>0</v>
      </c>
      <c r="J1579" s="170">
        <v>8</v>
      </c>
      <c r="K1579" s="14" t="s">
        <v>8732</v>
      </c>
      <c r="L1579" s="14"/>
      <c r="M1579" s="171" t="s">
        <v>8733</v>
      </c>
      <c r="N1579" s="156">
        <f t="shared" si="185"/>
        <v>14212.5</v>
      </c>
      <c r="O1579" s="156">
        <f t="shared" si="186"/>
        <v>14220.5</v>
      </c>
      <c r="P1579" s="156">
        <f t="shared" si="187"/>
        <v>12462.5</v>
      </c>
      <c r="Q1579" s="156">
        <f t="shared" si="188"/>
        <v>12470.5</v>
      </c>
      <c r="R1579" s="29" t="str">
        <f>VLOOKUP(VLOOKUP(G1579,开关状态表!B:H,2,FALSE),矩阵信息表!B:H,2,FALSE)</f>
        <v>APT7</v>
      </c>
      <c r="S1579" s="29" t="str">
        <f>VLOOKUP(G1579,开关状态表!B:H,5,FALSE)</f>
        <v>RKC09-3</v>
      </c>
      <c r="T1579" s="29" t="str">
        <f>VLOOKUP(G1579,开关状态表!B:H,6,FALSE)</f>
        <v>TKC09-3</v>
      </c>
      <c r="U1579" s="29">
        <f>VLOOKUP(R1579&amp;"-"&amp;S1579,通道清单!C:L,8,FALSE)</f>
        <v>8</v>
      </c>
      <c r="V1579" s="29">
        <f>VLOOKUP(R1579&amp;"-"&amp;S1579,通道清单!C:L,9,FALSE)</f>
        <v>14212.5</v>
      </c>
      <c r="W1579" s="29">
        <f>VLOOKUP(R1579&amp;"-"&amp;S1579,通道清单!C:L,10,FALSE)</f>
        <v>14220.5</v>
      </c>
      <c r="X1579" s="29">
        <f>VLOOKUP(R1579&amp;"-"&amp;T1579,通道清单!C:L,9,FALSE)</f>
        <v>12462.5</v>
      </c>
      <c r="Y1579" s="29">
        <f>VLOOKUP(R1579&amp;"-"&amp;T1579,通道清单!C:L,10,FALSE)</f>
        <v>12470.5</v>
      </c>
    </row>
    <row r="1580" ht="15" hidden="1" spans="1:25">
      <c r="A1580" s="29">
        <f t="shared" si="189"/>
        <v>1579</v>
      </c>
      <c r="B1580" s="29" t="str">
        <f t="shared" si="184"/>
        <v>APT7-1-105-[1][1]-OFF0-BW3</v>
      </c>
      <c r="C1580" s="29" t="str">
        <f>R1580&amp;"_BW"&amp;TEXT(O1580-N1580,"000.00")&amp;"_U"&amp;VLOOKUP(R1580&amp;"-"&amp;S1580,通道清单!C:L,5,FALSE)&amp;LEFT("_____",5-LEN(VLOOKUP(R1580&amp;"-"&amp;S1580,通道清单!C:L,4,FALSE)))&amp;VLOOKUP(R1580&amp;"-"&amp;S1580,通道清单!C:L,4,FALSE)&amp;"_S"&amp;TEXT(N1580,"00000.00")&amp;"_E"&amp;TEXT(O1580,"00000.00")&amp;"_D"&amp;VLOOKUP(R1580&amp;"-"&amp;T1580,通道清单!C:L,5,FALSE)&amp;LEFT("_____",5-LEN(VLOOKUP(R1580&amp;"-"&amp;T1580,通道清单!C:L,4,FALSE)))&amp;VLOOKUP(R1580&amp;"-"&amp;T1580,通道清单!C:L,4,FALSE)&amp;"_S"&amp;TEXT(P1580,"00000.00")&amp;"_E"&amp;TEXT(Q1580,"00000.00")</f>
        <v>APT7_BW003.00_UV____C_S14220.50_E14223.50_DH____C_S12470.50_E12473.50</v>
      </c>
      <c r="D1580" s="29"/>
      <c r="E1580" s="29"/>
      <c r="F1580" s="14"/>
      <c r="G1580" s="14" t="s">
        <v>9399</v>
      </c>
      <c r="H1580" s="29">
        <f>VLOOKUP(G1580,开关状态表!B:I,7,FALSE)</f>
        <v>1</v>
      </c>
      <c r="I1580" s="14">
        <v>0</v>
      </c>
      <c r="J1580" s="170">
        <v>3</v>
      </c>
      <c r="K1580" s="14" t="s">
        <v>8732</v>
      </c>
      <c r="L1580" s="14"/>
      <c r="M1580" s="171" t="s">
        <v>8733</v>
      </c>
      <c r="N1580" s="156">
        <f t="shared" si="185"/>
        <v>14220.5</v>
      </c>
      <c r="O1580" s="156">
        <f t="shared" si="186"/>
        <v>14223.5</v>
      </c>
      <c r="P1580" s="156">
        <f t="shared" si="187"/>
        <v>12470.5</v>
      </c>
      <c r="Q1580" s="156">
        <f t="shared" si="188"/>
        <v>12473.5</v>
      </c>
      <c r="R1580" s="29" t="str">
        <f>VLOOKUP(VLOOKUP(G1580,开关状态表!B:H,2,FALSE),矩阵信息表!B:H,2,FALSE)</f>
        <v>APT7</v>
      </c>
      <c r="S1580" s="29" t="str">
        <f>VLOOKUP(G1580,开关状态表!B:H,5,FALSE)</f>
        <v>RKC09-4</v>
      </c>
      <c r="T1580" s="29" t="str">
        <f>VLOOKUP(G1580,开关状态表!B:H,6,FALSE)</f>
        <v>TKC09-4</v>
      </c>
      <c r="U1580" s="29">
        <f>VLOOKUP(R1580&amp;"-"&amp;S1580,通道清单!C:L,8,FALSE)</f>
        <v>3</v>
      </c>
      <c r="V1580" s="29">
        <f>VLOOKUP(R1580&amp;"-"&amp;S1580,通道清单!C:L,9,FALSE)</f>
        <v>14220.5</v>
      </c>
      <c r="W1580" s="29">
        <f>VLOOKUP(R1580&amp;"-"&amp;S1580,通道清单!C:L,10,FALSE)</f>
        <v>14223.5</v>
      </c>
      <c r="X1580" s="29">
        <f>VLOOKUP(R1580&amp;"-"&amp;T1580,通道清单!C:L,9,FALSE)</f>
        <v>12470.5</v>
      </c>
      <c r="Y1580" s="29">
        <f>VLOOKUP(R1580&amp;"-"&amp;T1580,通道清单!C:L,10,FALSE)</f>
        <v>12473.5</v>
      </c>
    </row>
    <row r="1581" ht="15" hidden="1" spans="1:25">
      <c r="A1581" s="29">
        <f t="shared" si="189"/>
        <v>1580</v>
      </c>
      <c r="B1581" s="29" t="str">
        <f t="shared" si="184"/>
        <v>APT7-1-106-[1][1]-OFF0-BW5</v>
      </c>
      <c r="C1581" s="29" t="str">
        <f>R1581&amp;"_BW"&amp;TEXT(O1581-N1581,"000.00")&amp;"_U"&amp;VLOOKUP(R1581&amp;"-"&amp;S1581,通道清单!C:L,5,FALSE)&amp;LEFT("_____",5-LEN(VLOOKUP(R1581&amp;"-"&amp;S1581,通道清单!C:L,4,FALSE)))&amp;VLOOKUP(R1581&amp;"-"&amp;S1581,通道清单!C:L,4,FALSE)&amp;"_S"&amp;TEXT(N1581,"00000.00")&amp;"_E"&amp;TEXT(O1581,"00000.00")&amp;"_D"&amp;VLOOKUP(R1581&amp;"-"&amp;T1581,通道清单!C:L,5,FALSE)&amp;LEFT("_____",5-LEN(VLOOKUP(R1581&amp;"-"&amp;T1581,通道清单!C:L,4,FALSE)))&amp;VLOOKUP(R1581&amp;"-"&amp;T1581,通道清单!C:L,4,FALSE)&amp;"_S"&amp;TEXT(P1581,"00000.00")&amp;"_E"&amp;TEXT(Q1581,"00000.00")</f>
        <v>APT7_BW005.00_UV____C_S14229.50_E14234.50_DH____C_S12479.50_E12484.50</v>
      </c>
      <c r="D1581" s="29"/>
      <c r="E1581" s="29"/>
      <c r="F1581" s="14"/>
      <c r="G1581" s="14" t="s">
        <v>9400</v>
      </c>
      <c r="H1581" s="29">
        <f>VLOOKUP(G1581,开关状态表!B:I,7,FALSE)</f>
        <v>1</v>
      </c>
      <c r="I1581" s="14">
        <v>0</v>
      </c>
      <c r="J1581" s="170">
        <v>5</v>
      </c>
      <c r="K1581" s="14" t="s">
        <v>8732</v>
      </c>
      <c r="L1581" s="14"/>
      <c r="M1581" s="171" t="s">
        <v>8733</v>
      </c>
      <c r="N1581" s="156">
        <f t="shared" si="185"/>
        <v>14229.5</v>
      </c>
      <c r="O1581" s="156">
        <f t="shared" si="186"/>
        <v>14234.5</v>
      </c>
      <c r="P1581" s="156">
        <f t="shared" si="187"/>
        <v>12479.5</v>
      </c>
      <c r="Q1581" s="156">
        <f t="shared" si="188"/>
        <v>12484.5</v>
      </c>
      <c r="R1581" s="29" t="str">
        <f>VLOOKUP(VLOOKUP(G1581,开关状态表!B:H,2,FALSE),矩阵信息表!B:H,2,FALSE)</f>
        <v>APT7</v>
      </c>
      <c r="S1581" s="29" t="str">
        <f>VLOOKUP(G1581,开关状态表!B:H,5,FALSE)</f>
        <v>RKC09-5</v>
      </c>
      <c r="T1581" s="29" t="str">
        <f>VLOOKUP(G1581,开关状态表!B:H,6,FALSE)</f>
        <v>TKC09-5</v>
      </c>
      <c r="U1581" s="29">
        <f>VLOOKUP(R1581&amp;"-"&amp;S1581,通道清单!C:L,8,FALSE)</f>
        <v>5</v>
      </c>
      <c r="V1581" s="29">
        <f>VLOOKUP(R1581&amp;"-"&amp;S1581,通道清单!C:L,9,FALSE)</f>
        <v>14229.5</v>
      </c>
      <c r="W1581" s="29">
        <f>VLOOKUP(R1581&amp;"-"&amp;S1581,通道清单!C:L,10,FALSE)</f>
        <v>14234.5</v>
      </c>
      <c r="X1581" s="29">
        <f>VLOOKUP(R1581&amp;"-"&amp;T1581,通道清单!C:L,9,FALSE)</f>
        <v>12479.5</v>
      </c>
      <c r="Y1581" s="29">
        <f>VLOOKUP(R1581&amp;"-"&amp;T1581,通道清单!C:L,10,FALSE)</f>
        <v>12484.5</v>
      </c>
    </row>
    <row r="1582" ht="15" hidden="1" spans="1:25">
      <c r="A1582" s="29">
        <f t="shared" si="189"/>
        <v>1581</v>
      </c>
      <c r="B1582" s="29" t="str">
        <f t="shared" si="184"/>
        <v>APT7-1-107-[1][1]-OFF0-BW4</v>
      </c>
      <c r="C1582" s="29" t="str">
        <f>R1582&amp;"_BW"&amp;TEXT(O1582-N1582,"000.00")&amp;"_U"&amp;VLOOKUP(R1582&amp;"-"&amp;S1582,通道清单!C:L,5,FALSE)&amp;LEFT("_____",5-LEN(VLOOKUP(R1582&amp;"-"&amp;S1582,通道清单!C:L,4,FALSE)))&amp;VLOOKUP(R1582&amp;"-"&amp;S1582,通道清单!C:L,4,FALSE)&amp;"_S"&amp;TEXT(N1582,"00000.00")&amp;"_E"&amp;TEXT(O1582,"00000.00")&amp;"_D"&amp;VLOOKUP(R1582&amp;"-"&amp;T1582,通道清单!C:L,5,FALSE)&amp;LEFT("_____",5-LEN(VLOOKUP(R1582&amp;"-"&amp;T1582,通道清单!C:L,4,FALSE)))&amp;VLOOKUP(R1582&amp;"-"&amp;T1582,通道清单!C:L,4,FALSE)&amp;"_S"&amp;TEXT(P1582,"00000.00")&amp;"_E"&amp;TEXT(Q1582,"00000.00")</f>
        <v>APT7_BW004.00_UV____C_S14236.50_E14240.50_DH____C_S12486.50_E12490.50</v>
      </c>
      <c r="D1582" s="29"/>
      <c r="E1582" s="29"/>
      <c r="F1582" s="14"/>
      <c r="G1582" s="14" t="s">
        <v>9401</v>
      </c>
      <c r="H1582" s="29">
        <f>VLOOKUP(G1582,开关状态表!B:I,7,FALSE)</f>
        <v>1</v>
      </c>
      <c r="I1582" s="14">
        <v>0</v>
      </c>
      <c r="J1582" s="170">
        <v>4</v>
      </c>
      <c r="K1582" s="14" t="s">
        <v>8732</v>
      </c>
      <c r="L1582" s="14"/>
      <c r="M1582" s="171" t="s">
        <v>8733</v>
      </c>
      <c r="N1582" s="156">
        <f t="shared" si="185"/>
        <v>14236.5</v>
      </c>
      <c r="O1582" s="156">
        <f t="shared" si="186"/>
        <v>14240.5</v>
      </c>
      <c r="P1582" s="156">
        <f t="shared" si="187"/>
        <v>12486.5</v>
      </c>
      <c r="Q1582" s="156">
        <f t="shared" si="188"/>
        <v>12490.5</v>
      </c>
      <c r="R1582" s="29" t="str">
        <f>VLOOKUP(VLOOKUP(G1582,开关状态表!B:H,2,FALSE),矩阵信息表!B:H,2,FALSE)</f>
        <v>APT7</v>
      </c>
      <c r="S1582" s="29" t="str">
        <f>VLOOKUP(G1582,开关状态表!B:H,5,FALSE)</f>
        <v>RKC09-6</v>
      </c>
      <c r="T1582" s="29" t="str">
        <f>VLOOKUP(G1582,开关状态表!B:H,6,FALSE)</f>
        <v>TKC09-6</v>
      </c>
      <c r="U1582" s="29">
        <f>VLOOKUP(R1582&amp;"-"&amp;S1582,通道清单!C:L,8,FALSE)</f>
        <v>4</v>
      </c>
      <c r="V1582" s="29">
        <f>VLOOKUP(R1582&amp;"-"&amp;S1582,通道清单!C:L,9,FALSE)</f>
        <v>14236.5</v>
      </c>
      <c r="W1582" s="29">
        <f>VLOOKUP(R1582&amp;"-"&amp;S1582,通道清单!C:L,10,FALSE)</f>
        <v>14240.5</v>
      </c>
      <c r="X1582" s="29">
        <f>VLOOKUP(R1582&amp;"-"&amp;T1582,通道清单!C:L,9,FALSE)</f>
        <v>12486.5</v>
      </c>
      <c r="Y1582" s="29">
        <f>VLOOKUP(R1582&amp;"-"&amp;T1582,通道清单!C:L,10,FALSE)</f>
        <v>12490.5</v>
      </c>
    </row>
    <row r="1583" ht="15" hidden="1" spans="1:25">
      <c r="A1583" s="29">
        <f t="shared" si="189"/>
        <v>1582</v>
      </c>
      <c r="B1583" s="29" t="str">
        <f t="shared" si="184"/>
        <v>APT7-1-107-[1][1]-OFF8-BW2</v>
      </c>
      <c r="C1583" s="29" t="str">
        <f>R1583&amp;"_BW"&amp;TEXT(O1583-N1583,"000.00")&amp;"_U"&amp;VLOOKUP(R1583&amp;"-"&amp;S1583,通道清单!C:L,5,FALSE)&amp;LEFT("_____",5-LEN(VLOOKUP(R1583&amp;"-"&amp;S1583,通道清单!C:L,4,FALSE)))&amp;VLOOKUP(R1583&amp;"-"&amp;S1583,通道清单!C:L,4,FALSE)&amp;"_S"&amp;TEXT(N1583,"00000.00")&amp;"_E"&amp;TEXT(O1583,"00000.00")&amp;"_D"&amp;VLOOKUP(R1583&amp;"-"&amp;T1583,通道清单!C:L,5,FALSE)&amp;LEFT("_____",5-LEN(VLOOKUP(R1583&amp;"-"&amp;T1583,通道清单!C:L,4,FALSE)))&amp;VLOOKUP(R1583&amp;"-"&amp;T1583,通道清单!C:L,4,FALSE)&amp;"_S"&amp;TEXT(P1583,"00000.00")&amp;"_E"&amp;TEXT(Q1583,"00000.00")</f>
        <v>APT7_BW002.00_UV____C_S14244.50_E14246.50_DH____C_S12494.50_E12496.50</v>
      </c>
      <c r="D1583" s="29"/>
      <c r="E1583" s="29"/>
      <c r="F1583" s="14"/>
      <c r="G1583" s="14" t="s">
        <v>9401</v>
      </c>
      <c r="H1583" s="29">
        <f>VLOOKUP(G1583,开关状态表!B:I,7,FALSE)</f>
        <v>1</v>
      </c>
      <c r="I1583" s="14">
        <v>8</v>
      </c>
      <c r="J1583" s="170">
        <v>2</v>
      </c>
      <c r="K1583" s="14" t="s">
        <v>8732</v>
      </c>
      <c r="L1583" s="14"/>
      <c r="M1583" s="171" t="s">
        <v>8733</v>
      </c>
      <c r="N1583" s="156">
        <f t="shared" si="185"/>
        <v>14244.5</v>
      </c>
      <c r="O1583" s="156">
        <f t="shared" si="186"/>
        <v>14246.5</v>
      </c>
      <c r="P1583" s="156">
        <f t="shared" si="187"/>
        <v>12494.5</v>
      </c>
      <c r="Q1583" s="156">
        <f t="shared" si="188"/>
        <v>12496.5</v>
      </c>
      <c r="R1583" s="29" t="str">
        <f>VLOOKUP(VLOOKUP(G1583,开关状态表!B:H,2,FALSE),矩阵信息表!B:H,2,FALSE)</f>
        <v>APT7</v>
      </c>
      <c r="S1583" s="29" t="str">
        <f>VLOOKUP(G1583,开关状态表!B:H,5,FALSE)</f>
        <v>RKC09-6</v>
      </c>
      <c r="T1583" s="29" t="str">
        <f>VLOOKUP(G1583,开关状态表!B:H,6,FALSE)</f>
        <v>TKC09-6</v>
      </c>
      <c r="U1583" s="29">
        <f>VLOOKUP(R1583&amp;"-"&amp;S1583,通道清单!C:L,8,FALSE)</f>
        <v>4</v>
      </c>
      <c r="V1583" s="29">
        <f>VLOOKUP(R1583&amp;"-"&amp;S1583,通道清单!C:L,9,FALSE)</f>
        <v>14236.5</v>
      </c>
      <c r="W1583" s="29">
        <f>VLOOKUP(R1583&amp;"-"&amp;S1583,通道清单!C:L,10,FALSE)</f>
        <v>14240.5</v>
      </c>
      <c r="X1583" s="29">
        <f>VLOOKUP(R1583&amp;"-"&amp;T1583,通道清单!C:L,9,FALSE)</f>
        <v>12486.5</v>
      </c>
      <c r="Y1583" s="29">
        <f>VLOOKUP(R1583&amp;"-"&amp;T1583,通道清单!C:L,10,FALSE)</f>
        <v>12490.5</v>
      </c>
    </row>
    <row r="1584" ht="15" hidden="1" spans="1:25">
      <c r="A1584" s="29">
        <f t="shared" si="189"/>
        <v>1583</v>
      </c>
      <c r="B1584" s="29" t="str">
        <f t="shared" si="184"/>
        <v>APT9-1-108-[1][1]-OFF0-BW54</v>
      </c>
      <c r="C1584" s="29" t="str">
        <f>R1584&amp;"_BW"&amp;TEXT(O1584-N1584,"000.00")&amp;"_U"&amp;VLOOKUP(R1584&amp;"-"&amp;S1584,通道清单!C:L,5,FALSE)&amp;LEFT("_____",5-LEN(VLOOKUP(R1584&amp;"-"&amp;S1584,通道清单!C:L,4,FALSE)))&amp;VLOOKUP(R1584&amp;"-"&amp;S1584,通道清单!C:L,4,FALSE)&amp;"_S"&amp;TEXT(N1584,"00000.00")&amp;"_E"&amp;TEXT(O1584,"00000.00")&amp;"_D"&amp;VLOOKUP(R1584&amp;"-"&amp;T1584,通道清单!C:L,5,FALSE)&amp;LEFT("_____",5-LEN(VLOOKUP(R1584&amp;"-"&amp;T1584,通道清单!C:L,4,FALSE)))&amp;VLOOKUP(R1584&amp;"-"&amp;T1584,通道清单!C:L,4,FALSE)&amp;"_S"&amp;TEXT(P1584,"00000.00")&amp;"_E"&amp;TEXT(Q1584,"00000.00")</f>
        <v>APT9_BW054.00_UV_WEST_S14129.00_E14183.00_DH_WEST_S11079.00_E11133.00</v>
      </c>
      <c r="D1584" s="29"/>
      <c r="E1584" s="29"/>
      <c r="F1584" s="14"/>
      <c r="G1584" s="14" t="s">
        <v>9402</v>
      </c>
      <c r="H1584" s="29">
        <f>VLOOKUP(G1584,开关状态表!B:I,7,FALSE)</f>
        <v>1</v>
      </c>
      <c r="I1584" s="14">
        <v>0</v>
      </c>
      <c r="J1584" s="170">
        <v>54</v>
      </c>
      <c r="K1584" s="14" t="s">
        <v>8732</v>
      </c>
      <c r="L1584" s="14"/>
      <c r="M1584" s="171" t="s">
        <v>8733</v>
      </c>
      <c r="N1584" s="156">
        <f t="shared" si="185"/>
        <v>14129</v>
      </c>
      <c r="O1584" s="156">
        <f t="shared" si="186"/>
        <v>14183</v>
      </c>
      <c r="P1584" s="156">
        <f t="shared" si="187"/>
        <v>11079</v>
      </c>
      <c r="Q1584" s="156">
        <f t="shared" si="188"/>
        <v>11133</v>
      </c>
      <c r="R1584" s="29" t="str">
        <f>VLOOKUP(VLOOKUP(G1584,开关状态表!B:H,2,FALSE),矩阵信息表!B:H,2,FALSE)</f>
        <v>APT9</v>
      </c>
      <c r="S1584" s="29" t="str">
        <f>VLOOKUP(G1584,开关状态表!B:H,5,FALSE)</f>
        <v>R3A</v>
      </c>
      <c r="T1584" s="29" t="str">
        <f>VLOOKUP(G1584,开关状态表!B:H,6,FALSE)</f>
        <v>T3A</v>
      </c>
      <c r="U1584" s="29">
        <f>VLOOKUP(R1584&amp;"-"&amp;S1584,通道清单!C:L,8,FALSE)</f>
        <v>54</v>
      </c>
      <c r="V1584" s="29">
        <f>VLOOKUP(R1584&amp;"-"&amp;S1584,通道清单!C:L,9,FALSE)</f>
        <v>14129</v>
      </c>
      <c r="W1584" s="29">
        <f>VLOOKUP(R1584&amp;"-"&amp;S1584,通道清单!C:L,10,FALSE)</f>
        <v>14183</v>
      </c>
      <c r="X1584" s="29">
        <f>VLOOKUP(R1584&amp;"-"&amp;T1584,通道清单!C:L,9,FALSE)</f>
        <v>11079</v>
      </c>
      <c r="Y1584" s="29">
        <f>VLOOKUP(R1584&amp;"-"&amp;T1584,通道清单!C:L,10,FALSE)</f>
        <v>11133</v>
      </c>
    </row>
    <row r="1585" ht="15" hidden="1" spans="1:25">
      <c r="A1585" s="29">
        <f t="shared" si="189"/>
        <v>1584</v>
      </c>
      <c r="B1585" s="29" t="str">
        <f t="shared" si="184"/>
        <v>APT9-1-109-[1][1]-OFF0-BW18</v>
      </c>
      <c r="C1585" s="29" t="str">
        <f>R1585&amp;"_BW"&amp;TEXT(O1585-N1585,"000.00")&amp;"_U"&amp;VLOOKUP(R1585&amp;"-"&amp;S1585,通道清单!C:L,5,FALSE)&amp;LEFT("_____",5-LEN(VLOOKUP(R1585&amp;"-"&amp;S1585,通道清单!C:L,4,FALSE)))&amp;VLOOKUP(R1585&amp;"-"&amp;S1585,通道清单!C:L,4,FALSE)&amp;"_S"&amp;TEXT(N1585,"00000.00")&amp;"_E"&amp;TEXT(O1585,"00000.00")&amp;"_D"&amp;VLOOKUP(R1585&amp;"-"&amp;T1585,通道清单!C:L,5,FALSE)&amp;LEFT("_____",5-LEN(VLOOKUP(R1585&amp;"-"&amp;T1585,通道清单!C:L,4,FALSE)))&amp;VLOOKUP(R1585&amp;"-"&amp;T1585,通道清单!C:L,4,FALSE)&amp;"_S"&amp;TEXT(P1585,"00000.00")&amp;"_E"&amp;TEXT(Q1585,"00000.00")</f>
        <v>APT9_BW018.00_UV_WEST_S14479.50_E14497.50_DH_WEST_S11677.50_E11695.50</v>
      </c>
      <c r="D1585" s="29"/>
      <c r="E1585" s="29"/>
      <c r="F1585" s="14"/>
      <c r="G1585" s="14" t="s">
        <v>9403</v>
      </c>
      <c r="H1585" s="29">
        <f>VLOOKUP(G1585,开关状态表!B:I,7,FALSE)</f>
        <v>1</v>
      </c>
      <c r="I1585" s="14">
        <v>0</v>
      </c>
      <c r="J1585" s="170">
        <v>18</v>
      </c>
      <c r="K1585" s="14" t="s">
        <v>8732</v>
      </c>
      <c r="L1585" s="14"/>
      <c r="M1585" s="171" t="s">
        <v>8733</v>
      </c>
      <c r="N1585" s="156">
        <f t="shared" si="185"/>
        <v>14479.5</v>
      </c>
      <c r="O1585" s="156">
        <f t="shared" si="186"/>
        <v>14497.5</v>
      </c>
      <c r="P1585" s="156">
        <f t="shared" si="187"/>
        <v>11677.5</v>
      </c>
      <c r="Q1585" s="156">
        <f t="shared" si="188"/>
        <v>11695.5</v>
      </c>
      <c r="R1585" s="29" t="str">
        <f>VLOOKUP(VLOOKUP(G1585,开关状态表!B:H,2,FALSE),矩阵信息表!B:H,2,FALSE)</f>
        <v>APT9</v>
      </c>
      <c r="S1585" s="29" t="str">
        <f>VLOOKUP(G1585,开关状态表!B:H,5,FALSE)</f>
        <v>R8A</v>
      </c>
      <c r="T1585" s="29" t="str">
        <f>VLOOKUP(G1585,开关状态表!B:H,6,FALSE)</f>
        <v>T8A</v>
      </c>
      <c r="U1585" s="29">
        <f>VLOOKUP(R1585&amp;"-"&amp;S1585,通道清单!C:L,8,FALSE)</f>
        <v>18</v>
      </c>
      <c r="V1585" s="29">
        <f>VLOOKUP(R1585&amp;"-"&amp;S1585,通道清单!C:L,9,FALSE)</f>
        <v>14479.5</v>
      </c>
      <c r="W1585" s="29">
        <f>VLOOKUP(R1585&amp;"-"&amp;S1585,通道清单!C:L,10,FALSE)</f>
        <v>14497.5</v>
      </c>
      <c r="X1585" s="29">
        <f>VLOOKUP(R1585&amp;"-"&amp;T1585,通道清单!C:L,9,FALSE)</f>
        <v>11677.5</v>
      </c>
      <c r="Y1585" s="29">
        <f>VLOOKUP(R1585&amp;"-"&amp;T1585,通道清单!C:L,10,FALSE)</f>
        <v>11695.5</v>
      </c>
    </row>
    <row r="1586" ht="15" hidden="1" spans="1:25">
      <c r="A1586" s="29">
        <f t="shared" si="189"/>
        <v>1585</v>
      </c>
      <c r="B1586" s="29" t="str">
        <f t="shared" si="184"/>
        <v>APT7-1-110-[1][1]-OFF0-BW36</v>
      </c>
      <c r="C1586" s="29" t="str">
        <f>R1586&amp;"_BW"&amp;TEXT(O1586-N1586,"000.00")&amp;"_U"&amp;VLOOKUP(R1586&amp;"-"&amp;S1586,通道清单!C:L,5,FALSE)&amp;LEFT("_____",5-LEN(VLOOKUP(R1586&amp;"-"&amp;S1586,通道清单!C:L,4,FALSE)))&amp;VLOOKUP(R1586&amp;"-"&amp;S1586,通道清单!C:L,4,FALSE)&amp;"_S"&amp;TEXT(N1586,"00000.00")&amp;"_E"&amp;TEXT(O1586,"00000.00")&amp;"_D"&amp;VLOOKUP(R1586&amp;"-"&amp;T1586,通道清单!C:L,5,FALSE)&amp;LEFT("_____",5-LEN(VLOOKUP(R1586&amp;"-"&amp;T1586,通道清单!C:L,4,FALSE)))&amp;VLOOKUP(R1586&amp;"-"&amp;T1586,通道清单!C:L,4,FALSE)&amp;"_S"&amp;TEXT(P1586,"00000.00")&amp;"_E"&amp;TEXT(Q1586,"00000.00")</f>
        <v>APT7_BW036.00_UH____C_S14253.50_E14289.50_DV___AF_S12503.50_E12539.50</v>
      </c>
      <c r="D1586" s="172"/>
      <c r="E1586" s="172"/>
      <c r="F1586" s="173"/>
      <c r="G1586" s="173" t="s">
        <v>9404</v>
      </c>
      <c r="H1586" s="29">
        <f>VLOOKUP(G1586,开关状态表!B:I,7,FALSE)</f>
        <v>1</v>
      </c>
      <c r="I1586" s="143">
        <v>0</v>
      </c>
      <c r="J1586" s="144">
        <v>36</v>
      </c>
      <c r="K1586" s="173" t="s">
        <v>8732</v>
      </c>
      <c r="M1586" s="171" t="s">
        <v>8733</v>
      </c>
      <c r="N1586" s="156">
        <f t="shared" si="185"/>
        <v>14253.5</v>
      </c>
      <c r="O1586" s="156">
        <f t="shared" si="186"/>
        <v>14289.5</v>
      </c>
      <c r="P1586" s="156">
        <f t="shared" si="187"/>
        <v>12503.5</v>
      </c>
      <c r="Q1586" s="156">
        <f t="shared" si="188"/>
        <v>12539.5</v>
      </c>
      <c r="R1586" s="29" t="str">
        <f>VLOOKUP(VLOOKUP(G1586,开关状态表!B:H,2,FALSE),矩阵信息表!B:H,2,FALSE)</f>
        <v>APT7</v>
      </c>
      <c r="S1586" s="29" t="str">
        <f>VLOOKUP(G1586,开关状态表!B:H,5,FALSE)</f>
        <v>RKCA01</v>
      </c>
      <c r="T1586" s="29" t="str">
        <f>VLOOKUP(G1586,开关状态表!B:H,6,FALSE)</f>
        <v>TKCA01</v>
      </c>
      <c r="U1586" s="29">
        <f>VLOOKUP(R1586&amp;"-"&amp;S1586,通道清单!C:L,8,FALSE)</f>
        <v>36</v>
      </c>
      <c r="V1586" s="29">
        <f>VLOOKUP(R1586&amp;"-"&amp;S1586,通道清单!C:L,9,FALSE)</f>
        <v>14253.5</v>
      </c>
      <c r="W1586" s="29">
        <f>VLOOKUP(R1586&amp;"-"&amp;S1586,通道清单!C:L,10,FALSE)</f>
        <v>14289.5</v>
      </c>
      <c r="X1586" s="29">
        <f>VLOOKUP(R1586&amp;"-"&amp;T1586,通道清单!C:L,9,FALSE)</f>
        <v>12503.5</v>
      </c>
      <c r="Y1586" s="29">
        <f>VLOOKUP(R1586&amp;"-"&amp;T1586,通道清单!C:L,10,FALSE)</f>
        <v>12539.5</v>
      </c>
    </row>
    <row r="1587" ht="15" hidden="1" spans="1:25">
      <c r="A1587" s="29">
        <f t="shared" si="189"/>
        <v>1586</v>
      </c>
      <c r="B1587" s="29" t="str">
        <f t="shared" si="184"/>
        <v>IS35E-1-111-[1][1]-OFF0-BW1.1</v>
      </c>
      <c r="C1587" s="29" t="str">
        <f>R1587&amp;"_BW"&amp;TEXT(O1587-N1587,"000.00")&amp;"_U"&amp;VLOOKUP(R1587&amp;"-"&amp;S1587,通道清单!C:L,5,FALSE)&amp;LEFT("_____",5-LEN(VLOOKUP(R1587&amp;"-"&amp;S1587,通道清单!C:L,4,FALSE)))&amp;VLOOKUP(R1587&amp;"-"&amp;S1587,通道清单!C:L,4,FALSE)&amp;"_S"&amp;TEXT(N1587,"00000.00")&amp;"_E"&amp;TEXT(O1587,"00000.00")&amp;"_D"&amp;VLOOKUP(R1587&amp;"-"&amp;T1587,通道清单!C:L,5,FALSE)&amp;LEFT("_____",5-LEN(VLOOKUP(R1587&amp;"-"&amp;T1587,通道清单!C:L,4,FALSE)))&amp;VLOOKUP(R1587&amp;"-"&amp;T1587,通道清单!C:L,4,FALSE)&amp;"_S"&amp;TEXT(P1587,"00000.00")&amp;"_E"&amp;TEXT(Q1587,"00000.00")</f>
        <v>IS35E_BW001.10_UL____G_S06381.26_E06382.36_DR____G_S03643.76_E03644.86</v>
      </c>
      <c r="D1587" s="172"/>
      <c r="E1587" s="172"/>
      <c r="G1587" s="143" t="s">
        <v>9405</v>
      </c>
      <c r="H1587" s="29">
        <f>VLOOKUP(G1587,开关状态表!B:I,7,FALSE)</f>
        <v>1</v>
      </c>
      <c r="I1587" s="143">
        <v>0</v>
      </c>
      <c r="J1587" s="144">
        <v>1.1</v>
      </c>
      <c r="K1587" s="173" t="s">
        <v>8732</v>
      </c>
      <c r="M1587" s="168" t="s">
        <v>8733</v>
      </c>
      <c r="N1587" s="156">
        <f t="shared" si="185"/>
        <v>6381.259</v>
      </c>
      <c r="O1587" s="156">
        <f t="shared" si="186"/>
        <v>6382.359</v>
      </c>
      <c r="P1587" s="156">
        <f t="shared" si="187"/>
        <v>3643.759</v>
      </c>
      <c r="Q1587" s="156">
        <f t="shared" si="188"/>
        <v>3644.859</v>
      </c>
      <c r="R1587" s="29" t="str">
        <f>VLOOKUP(VLOOKUP(G1587,开关状态表!B:H,2,FALSE),矩阵信息表!B:H,2,FALSE)</f>
        <v>IS35E</v>
      </c>
      <c r="S1587" s="29" t="str">
        <f>VLOOKUP(G1587,开关状态表!B:H,5,FALSE)</f>
        <v>RGCL1/C14R1</v>
      </c>
      <c r="T1587" s="29" t="str">
        <f>VLOOKUP(G1587,开关状态表!B:H,6,FALSE)</f>
        <v>TGCL1/C14R1</v>
      </c>
      <c r="U1587" s="29">
        <f>VLOOKUP(R1587&amp;"-"&amp;S1587,通道清单!C:L,8,FALSE)</f>
        <v>1.1</v>
      </c>
      <c r="V1587" s="29">
        <f>VLOOKUP(R1587&amp;"-"&amp;S1587,通道清单!C:L,9,FALSE)</f>
        <v>6381.259</v>
      </c>
      <c r="W1587" s="29">
        <f>VLOOKUP(R1587&amp;"-"&amp;S1587,通道清单!C:L,10,FALSE)</f>
        <v>6382.359</v>
      </c>
      <c r="X1587" s="29">
        <f>VLOOKUP(R1587&amp;"-"&amp;T1587,通道清单!C:L,9,FALSE)</f>
        <v>3643.759</v>
      </c>
      <c r="Y1587" s="29">
        <f>VLOOKUP(R1587&amp;"-"&amp;T1587,通道清单!C:L,10,FALSE)</f>
        <v>3644.859</v>
      </c>
    </row>
    <row r="1588" ht="15" hidden="1" spans="1:25">
      <c r="A1588" s="29">
        <f t="shared" si="189"/>
        <v>1587</v>
      </c>
      <c r="B1588" s="29" t="str">
        <f>G1588&amp;"-"&amp;"OFF"&amp;I1588&amp;"-BW"&amp;J1588</f>
        <v>IS35E-1-111-[1][1]-OFF-3-BW3</v>
      </c>
      <c r="C1588" s="29" t="str">
        <f>R1588&amp;"_BW"&amp;TEXT(O1588-N1588,"000.00")&amp;"_U"&amp;VLOOKUP(R1588&amp;"-"&amp;S1588,通道清单!C:L,5,FALSE)&amp;LEFT("_____",5-LEN(VLOOKUP(R1588&amp;"-"&amp;S1588,通道清单!C:L,4,FALSE)))&amp;VLOOKUP(R1588&amp;"-"&amp;S1588,通道清单!C:L,4,FALSE)&amp;"_S"&amp;TEXT(N1588,"00000.00")&amp;"_E"&amp;TEXT(O1588,"00000.00")&amp;"_D"&amp;VLOOKUP(R1588&amp;"-"&amp;T1588,通道清单!C:L,5,FALSE)&amp;LEFT("_____",5-LEN(VLOOKUP(R1588&amp;"-"&amp;T1588,通道清单!C:L,4,FALSE)))&amp;VLOOKUP(R1588&amp;"-"&amp;T1588,通道清单!C:L,4,FALSE)&amp;"_S"&amp;TEXT(P1588,"00000.00")&amp;"_E"&amp;TEXT(Q1588,"00000.00")</f>
        <v>IS35E_BW003.00_UL____G_S06378.26_E06381.26_DR____G_S03640.76_E03643.76</v>
      </c>
      <c r="D1588" s="172"/>
      <c r="E1588" s="172"/>
      <c r="G1588" s="143" t="s">
        <v>9405</v>
      </c>
      <c r="H1588" s="29">
        <f>VLOOKUP(G1588,开关状态表!B:I,7,FALSE)</f>
        <v>1</v>
      </c>
      <c r="I1588" s="143">
        <v>-3</v>
      </c>
      <c r="J1588" s="144">
        <v>3</v>
      </c>
      <c r="K1588" s="173" t="s">
        <v>8732</v>
      </c>
      <c r="M1588" s="168" t="s">
        <v>8733</v>
      </c>
      <c r="N1588" s="156">
        <f>V1588+I1588</f>
        <v>6378.259</v>
      </c>
      <c r="O1588" s="156">
        <f>N1588+J1588</f>
        <v>6381.259</v>
      </c>
      <c r="P1588" s="156">
        <f>X1588+I1588</f>
        <v>3640.759</v>
      </c>
      <c r="Q1588" s="156">
        <f>P1588+J1588</f>
        <v>3643.759</v>
      </c>
      <c r="R1588" s="29" t="str">
        <f>VLOOKUP(VLOOKUP(G1588,开关状态表!B:H,2,FALSE),矩阵信息表!B:H,2,FALSE)</f>
        <v>IS35E</v>
      </c>
      <c r="S1588" s="29" t="str">
        <f>VLOOKUP(G1588,开关状态表!B:H,5,FALSE)</f>
        <v>RGCL1/C14R1</v>
      </c>
      <c r="T1588" s="29" t="str">
        <f>VLOOKUP(G1588,开关状态表!B:H,6,FALSE)</f>
        <v>TGCL1/C14R1</v>
      </c>
      <c r="U1588" s="29">
        <f>VLOOKUP(R1588&amp;"-"&amp;S1588,通道清单!C:L,8,FALSE)</f>
        <v>1.1</v>
      </c>
      <c r="V1588" s="29">
        <f>VLOOKUP(R1588&amp;"-"&amp;S1588,通道清单!C:L,9,FALSE)</f>
        <v>6381.259</v>
      </c>
      <c r="W1588" s="29">
        <f>VLOOKUP(R1588&amp;"-"&amp;S1588,通道清单!C:L,10,FALSE)</f>
        <v>6382.359</v>
      </c>
      <c r="X1588" s="29">
        <f>VLOOKUP(R1588&amp;"-"&amp;T1588,通道清单!C:L,9,FALSE)</f>
        <v>3643.759</v>
      </c>
      <c r="Y1588" s="29">
        <f>VLOOKUP(R1588&amp;"-"&amp;T1588,通道清单!C:L,10,FALSE)</f>
        <v>3644.859</v>
      </c>
    </row>
    <row r="1589" ht="15" hidden="1" spans="1:25">
      <c r="A1589" s="29">
        <f t="shared" si="189"/>
        <v>1588</v>
      </c>
      <c r="B1589" s="29" t="str">
        <f t="shared" ref="B1589:B1651" si="190">G1589&amp;"-"&amp;"OFF"&amp;I1589&amp;"-BW"&amp;J1589</f>
        <v>IS39-1-114-[1][1]-OFF0-BW0.8</v>
      </c>
      <c r="C1589" s="29" t="str">
        <f>R1589&amp;"_BW"&amp;TEXT(O1589-N1589,"000.00")&amp;"_U"&amp;VLOOKUP(R1589&amp;"-"&amp;S1589,通道清单!C:L,5,FALSE)&amp;LEFT("_____",5-LEN(VLOOKUP(R1589&amp;"-"&amp;S1589,通道清单!C:L,4,FALSE)))&amp;VLOOKUP(R1589&amp;"-"&amp;S1589,通道清单!C:L,4,FALSE)&amp;"_S"&amp;TEXT(N1589,"00000.00")&amp;"_E"&amp;TEXT(O1589,"00000.00")&amp;"_D"&amp;VLOOKUP(R1589&amp;"-"&amp;T1589,通道清单!C:L,5,FALSE)&amp;LEFT("_____",5-LEN(VLOOKUP(R1589&amp;"-"&amp;T1589,通道清单!C:L,4,FALSE)))&amp;VLOOKUP(R1589&amp;"-"&amp;T1589,通道清单!C:L,4,FALSE)&amp;"_S"&amp;TEXT(P1589,"00000.00")&amp;"_E"&amp;TEXT(Q1589,"00000.00")</f>
        <v>IS39_BW000.80_UL____G_S06377.20_E06378.00_DR____G_S03639.70_E03640.50</v>
      </c>
      <c r="D1589" s="172"/>
      <c r="E1589" s="172"/>
      <c r="G1589" s="143" t="s">
        <v>9406</v>
      </c>
      <c r="H1589" s="29">
        <f>VLOOKUP(G1589,开关状态表!B:I,7,FALSE)</f>
        <v>1</v>
      </c>
      <c r="I1589" s="143">
        <v>0</v>
      </c>
      <c r="J1589" s="144">
        <v>0.8</v>
      </c>
      <c r="K1589" s="173" t="s">
        <v>8732</v>
      </c>
      <c r="M1589" s="168" t="s">
        <v>8733</v>
      </c>
      <c r="N1589" s="156">
        <f t="shared" ref="N1589:N1652" si="191">V1589+I1589</f>
        <v>6377.2</v>
      </c>
      <c r="O1589" s="156">
        <f t="shared" ref="O1589:O1652" si="192">N1589+J1589</f>
        <v>6378</v>
      </c>
      <c r="P1589" s="156">
        <f t="shared" ref="P1589:P1652" si="193">X1589+I1589</f>
        <v>3639.7</v>
      </c>
      <c r="Q1589" s="156">
        <f t="shared" ref="Q1589:Q1652" si="194">P1589+J1589</f>
        <v>3640.5</v>
      </c>
      <c r="R1589" s="29" t="str">
        <f>VLOOKUP(VLOOKUP(G1589,开关状态表!B:H,2,FALSE),矩阵信息表!B:H,2,FALSE)</f>
        <v>IS39</v>
      </c>
      <c r="S1589" s="29" t="str">
        <f>VLOOKUP(G1589,开关状态表!B:H,5,FALSE)</f>
        <v>RGCL15/GCR15</v>
      </c>
      <c r="T1589" s="29" t="str">
        <f>VLOOKUP(G1589,开关状态表!B:H,6,FALSE)</f>
        <v>TGCL15/GCR15</v>
      </c>
      <c r="U1589" s="29">
        <f>VLOOKUP(R1589&amp;"-"&amp;S1589,通道清单!C:L,8,FALSE)</f>
        <v>0.8</v>
      </c>
      <c r="V1589" s="29">
        <f>VLOOKUP(R1589&amp;"-"&amp;S1589,通道清单!C:L,9,FALSE)</f>
        <v>6377.2</v>
      </c>
      <c r="W1589" s="29">
        <f>VLOOKUP(R1589&amp;"-"&amp;S1589,通道清单!C:L,10,FALSE)</f>
        <v>6378</v>
      </c>
      <c r="X1589" s="29">
        <f>VLOOKUP(R1589&amp;"-"&amp;T1589,通道清单!C:L,9,FALSE)</f>
        <v>3639.7</v>
      </c>
      <c r="Y1589" s="29">
        <f>VLOOKUP(R1589&amp;"-"&amp;T1589,通道清单!C:L,10,FALSE)</f>
        <v>3640.5</v>
      </c>
    </row>
    <row r="1590" ht="15" hidden="1" spans="1:25">
      <c r="A1590" s="29">
        <f t="shared" si="189"/>
        <v>1589</v>
      </c>
      <c r="B1590" s="29" t="str">
        <f t="shared" si="190"/>
        <v>IS35E-1-112-[1][1]-OFF0-BW0.5</v>
      </c>
      <c r="C1590" s="29" t="str">
        <f>R1590&amp;"_BW"&amp;TEXT(O1590-N1590,"000.00")&amp;"_U"&amp;VLOOKUP(R1590&amp;"-"&amp;S1590,通道清单!C:L,5,FALSE)&amp;LEFT("_____",5-LEN(VLOOKUP(R1590&amp;"-"&amp;S1590,通道清单!C:L,4,FALSE)))&amp;VLOOKUP(R1590&amp;"-"&amp;S1590,通道清单!C:L,4,FALSE)&amp;"_S"&amp;TEXT(N1590,"00000.00")&amp;"_E"&amp;TEXT(O1590,"00000.00")&amp;"_D"&amp;VLOOKUP(R1590&amp;"-"&amp;T1590,通道清单!C:L,5,FALSE)&amp;LEFT("_____",5-LEN(VLOOKUP(R1590&amp;"-"&amp;T1590,通道清单!C:L,4,FALSE)))&amp;VLOOKUP(R1590&amp;"-"&amp;T1590,通道清单!C:L,4,FALSE)&amp;"_S"&amp;TEXT(P1590,"00000.00")&amp;"_E"&amp;TEXT(Q1590,"00000.00")</f>
        <v>IS35E_BW000.50_UL____G_S06209.50_E06210.00_DR____G_S03859.50_E03860.00</v>
      </c>
      <c r="D1590" s="172"/>
      <c r="E1590" s="172"/>
      <c r="G1590" s="143" t="s">
        <v>9407</v>
      </c>
      <c r="H1590" s="29">
        <f>VLOOKUP(G1590,开关状态表!B:I,7,FALSE)</f>
        <v>1</v>
      </c>
      <c r="I1590" s="143">
        <v>0</v>
      </c>
      <c r="J1590" s="144">
        <v>0.5</v>
      </c>
      <c r="K1590" s="173" t="s">
        <v>8732</v>
      </c>
      <c r="M1590" s="168" t="s">
        <v>8733</v>
      </c>
      <c r="N1590" s="156">
        <f t="shared" si="191"/>
        <v>6209.5</v>
      </c>
      <c r="O1590" s="156">
        <f t="shared" si="192"/>
        <v>6210</v>
      </c>
      <c r="P1590" s="156">
        <f t="shared" si="193"/>
        <v>3859.5</v>
      </c>
      <c r="Q1590" s="156">
        <f t="shared" si="194"/>
        <v>3860</v>
      </c>
      <c r="R1590" s="29" t="str">
        <f>VLOOKUP(VLOOKUP(G1590,开关状态表!B:H,2,FALSE),矩阵信息表!B:H,2,FALSE)</f>
        <v>IS35E</v>
      </c>
      <c r="S1590" s="29" t="str">
        <f>VLOOKUP(G1590,开关状态表!B:H,5,FALSE)</f>
        <v>RC09L1/C01R1</v>
      </c>
      <c r="T1590" s="29" t="str">
        <f>VLOOKUP(G1590,开关状态表!B:H,6,FALSE)</f>
        <v>TC09L1/C01R1</v>
      </c>
      <c r="U1590" s="29">
        <f>VLOOKUP(R1590&amp;"-"&amp;S1590,通道清单!C:L,8,FALSE)</f>
        <v>0.5</v>
      </c>
      <c r="V1590" s="29">
        <f>VLOOKUP(R1590&amp;"-"&amp;S1590,通道清单!C:L,9,FALSE)</f>
        <v>6209.5</v>
      </c>
      <c r="W1590" s="29">
        <f>VLOOKUP(R1590&amp;"-"&amp;S1590,通道清单!C:L,10,FALSE)</f>
        <v>6210</v>
      </c>
      <c r="X1590" s="29">
        <f>VLOOKUP(R1590&amp;"-"&amp;T1590,通道清单!C:L,9,FALSE)</f>
        <v>3859.5</v>
      </c>
      <c r="Y1590" s="29">
        <f>VLOOKUP(R1590&amp;"-"&amp;T1590,通道清单!C:L,10,FALSE)</f>
        <v>3860</v>
      </c>
    </row>
    <row r="1591" ht="15" hidden="1" spans="1:25">
      <c r="A1591" s="29">
        <f t="shared" si="189"/>
        <v>1590</v>
      </c>
      <c r="B1591" s="29" t="str">
        <f t="shared" si="190"/>
        <v>SES4-1-115-[1][1]-OFF0-BW3.4</v>
      </c>
      <c r="C1591" s="29" t="str">
        <f>R1591&amp;"_BW"&amp;TEXT(O1591-N1591,"000.00")&amp;"_U"&amp;VLOOKUP(R1591&amp;"-"&amp;S1591,通道清单!C:L,5,FALSE)&amp;LEFT("_____",5-LEN(VLOOKUP(R1591&amp;"-"&amp;S1591,通道清单!C:L,4,FALSE)))&amp;VLOOKUP(R1591&amp;"-"&amp;S1591,通道清单!C:L,4,FALSE)&amp;"_S"&amp;TEXT(N1591,"00000.00")&amp;"_E"&amp;TEXT(O1591,"00000.00")&amp;"_D"&amp;VLOOKUP(R1591&amp;"-"&amp;T1591,通道清单!C:L,5,FALSE)&amp;LEFT("_____",5-LEN(VLOOKUP(R1591&amp;"-"&amp;T1591,通道清单!C:L,4,FALSE)))&amp;VLOOKUP(R1591&amp;"-"&amp;T1591,通道清单!C:L,4,FALSE)&amp;"_S"&amp;TEXT(P1591,"00000.00")&amp;"_E"&amp;TEXT(Q1591,"00000.00")</f>
        <v>SES4_BW003.40_UR____G_S06307.00_E06310.40_DL____G_S04082.00_E04085.40</v>
      </c>
      <c r="D1591" s="172"/>
      <c r="E1591" s="172"/>
      <c r="G1591" s="143" t="s">
        <v>9408</v>
      </c>
      <c r="H1591" s="29">
        <f>VLOOKUP(G1591,开关状态表!B:I,7,FALSE)</f>
        <v>1</v>
      </c>
      <c r="I1591" s="143">
        <v>0</v>
      </c>
      <c r="J1591" s="144">
        <v>3.4</v>
      </c>
      <c r="K1591" s="173" t="s">
        <v>8732</v>
      </c>
      <c r="M1591" s="168" t="s">
        <v>8733</v>
      </c>
      <c r="N1591" s="156">
        <f t="shared" si="191"/>
        <v>6307</v>
      </c>
      <c r="O1591" s="156">
        <f t="shared" si="192"/>
        <v>6310.4</v>
      </c>
      <c r="P1591" s="156">
        <f t="shared" si="193"/>
        <v>4082</v>
      </c>
      <c r="Q1591" s="156">
        <f t="shared" si="194"/>
        <v>4085.4</v>
      </c>
      <c r="R1591" s="29" t="str">
        <f>VLOOKUP(VLOOKUP(G1591,开关状态表!B:H,2,FALSE),矩阵信息表!B:H,2,FALSE)</f>
        <v>SES4</v>
      </c>
      <c r="S1591" s="29" t="str">
        <f>VLOOKUP(G1591,开关状态表!B:H,5,FALSE)</f>
        <v>RGLR09/GLL09</v>
      </c>
      <c r="T1591" s="29" t="str">
        <f>VLOOKUP(G1591,开关状态表!B:H,6,FALSE)</f>
        <v>TGLR09/GLL09</v>
      </c>
      <c r="U1591" s="29">
        <f>VLOOKUP(R1591&amp;"-"&amp;S1591,通道清单!C:L,8,FALSE)</f>
        <v>3.4</v>
      </c>
      <c r="V1591" s="29">
        <f>VLOOKUP(R1591&amp;"-"&amp;S1591,通道清单!C:L,9,FALSE)</f>
        <v>6307</v>
      </c>
      <c r="W1591" s="29">
        <f>VLOOKUP(R1591&amp;"-"&amp;S1591,通道清单!C:L,10,FALSE)</f>
        <v>6310.4</v>
      </c>
      <c r="X1591" s="29">
        <f>VLOOKUP(R1591&amp;"-"&amp;T1591,通道清单!C:L,9,FALSE)</f>
        <v>4082</v>
      </c>
      <c r="Y1591" s="29">
        <f>VLOOKUP(R1591&amp;"-"&amp;T1591,通道清单!C:L,10,FALSE)</f>
        <v>4085.4</v>
      </c>
    </row>
    <row r="1592" ht="15" hidden="1" spans="1:25">
      <c r="A1592" s="29">
        <f t="shared" si="189"/>
        <v>1591</v>
      </c>
      <c r="B1592" s="29" t="str">
        <f t="shared" si="190"/>
        <v>CS26-1-3-[2][2]-OFF194.3-BW10</v>
      </c>
      <c r="C1592" s="29" t="str">
        <f>R1592&amp;"_BW"&amp;TEXT(O1592-N1592,"000.00")&amp;"_U"&amp;VLOOKUP(R1592&amp;"-"&amp;S1592,通道清单!C:L,5,FALSE)&amp;LEFT("_____",5-LEN(VLOOKUP(R1592&amp;"-"&amp;S1592,通道清单!C:L,4,FALSE)))&amp;VLOOKUP(R1592&amp;"-"&amp;S1592,通道清单!C:L,4,FALSE)&amp;"_S"&amp;TEXT(N1592,"00000.00")&amp;"_E"&amp;TEXT(O1592,"00000.00")&amp;"_D"&amp;VLOOKUP(R1592&amp;"-"&amp;T1592,通道清单!C:L,5,FALSE)&amp;LEFT("_____",5-LEN(VLOOKUP(R1592&amp;"-"&amp;T1592,通道清单!C:L,4,FALSE)))&amp;VLOOKUP(R1592&amp;"-"&amp;T1592,通道清单!C:L,4,FALSE)&amp;"_S"&amp;TEXT(P1592,"00000.00")&amp;"_E"&amp;TEXT(Q1592,"00000.00")</f>
        <v>CS26_BW010.00_UL____K_S28864.30_E28874.30_DR____Y_S19954.30_E19964.30</v>
      </c>
      <c r="D1592" s="172"/>
      <c r="E1592" s="172"/>
      <c r="G1592" s="143" t="s">
        <v>9109</v>
      </c>
      <c r="H1592" s="29">
        <f>VLOOKUP(G1592,开关状态表!B:I,7,FALSE)</f>
        <v>1</v>
      </c>
      <c r="I1592" s="143">
        <v>194.3</v>
      </c>
      <c r="J1592" s="144">
        <v>10</v>
      </c>
      <c r="K1592" s="173" t="s">
        <v>202</v>
      </c>
      <c r="M1592" s="168" t="s">
        <v>8733</v>
      </c>
      <c r="N1592" s="156">
        <f t="shared" si="191"/>
        <v>28864.3</v>
      </c>
      <c r="O1592" s="156">
        <f t="shared" si="192"/>
        <v>28874.3</v>
      </c>
      <c r="P1592" s="156">
        <f t="shared" si="193"/>
        <v>19954.3</v>
      </c>
      <c r="Q1592" s="156">
        <f t="shared" si="194"/>
        <v>19964.3</v>
      </c>
      <c r="R1592" s="29" t="str">
        <f>VLOOKUP(VLOOKUP(G1592,开关状态表!B:H,2,FALSE),矩阵信息表!B:H,2,FALSE)</f>
        <v>CS26</v>
      </c>
      <c r="S1592" s="29" t="str">
        <f>VLOOKUP(G1592,开关状态表!B:H,5,FALSE)</f>
        <v>RK20L</v>
      </c>
      <c r="T1592" s="29" t="str">
        <f>VLOOKUP(G1592,开关状态表!B:H,6,FALSE)</f>
        <v>TY20R</v>
      </c>
      <c r="U1592" s="29">
        <f>VLOOKUP(R1592&amp;"-"&amp;S1592,通道清单!C:L,8,FALSE)</f>
        <v>440</v>
      </c>
      <c r="V1592" s="29">
        <f>VLOOKUP(R1592&amp;"-"&amp;S1592,通道清单!C:L,9,FALSE)</f>
        <v>28670</v>
      </c>
      <c r="W1592" s="29">
        <f>VLOOKUP(R1592&amp;"-"&amp;S1592,通道清单!C:L,10,FALSE)</f>
        <v>29110</v>
      </c>
      <c r="X1592" s="29">
        <f>VLOOKUP(R1592&amp;"-"&amp;T1592,通道清单!C:L,9,FALSE)</f>
        <v>19760</v>
      </c>
      <c r="Y1592" s="29">
        <f>VLOOKUP(R1592&amp;"-"&amp;T1592,通道清单!C:L,10,FALSE)</f>
        <v>20200</v>
      </c>
    </row>
    <row r="1593" ht="15" hidden="1" spans="1:25">
      <c r="A1593" s="29">
        <f t="shared" si="189"/>
        <v>1592</v>
      </c>
      <c r="B1593" s="29" t="str">
        <f t="shared" si="190"/>
        <v>CS26-1-11-[8][8]-OFF103.9-BW20</v>
      </c>
      <c r="C1593" s="29" t="str">
        <f>R1593&amp;"_BW"&amp;TEXT(O1593-N1593,"000.00")&amp;"_U"&amp;VLOOKUP(R1593&amp;"-"&amp;S1593,通道清单!C:L,5,FALSE)&amp;LEFT("_____",5-LEN(VLOOKUP(R1593&amp;"-"&amp;S1593,通道清单!C:L,4,FALSE)))&amp;VLOOKUP(R1593&amp;"-"&amp;S1593,通道清单!C:L,4,FALSE)&amp;"_S"&amp;TEXT(N1593,"00000.00")&amp;"_E"&amp;TEXT(O1593,"00000.00")&amp;"_D"&amp;VLOOKUP(R1593&amp;"-"&amp;T1593,通道清单!C:L,5,FALSE)&amp;LEFT("_____",5-LEN(VLOOKUP(R1593&amp;"-"&amp;T1593,通道清单!C:L,4,FALSE)))&amp;VLOOKUP(R1593&amp;"-"&amp;T1593,通道清单!C:L,4,FALSE)&amp;"_S"&amp;TEXT(P1593,"00000.00")&amp;"_E"&amp;TEXT(Q1593,"00000.00")</f>
        <v>CS26_BW020.00_UR____C_S27703.90_E27723.90_DL____Y_S19863.90_E19883.90</v>
      </c>
      <c r="D1593" s="172"/>
      <c r="E1593" s="172"/>
      <c r="G1593" s="143" t="s">
        <v>9129</v>
      </c>
      <c r="H1593" s="29">
        <f>VLOOKUP(G1593,开关状态表!B:I,7,FALSE)</f>
        <v>1</v>
      </c>
      <c r="I1593" s="143">
        <v>103.9</v>
      </c>
      <c r="J1593" s="144">
        <v>20</v>
      </c>
      <c r="K1593" s="173" t="s">
        <v>8732</v>
      </c>
      <c r="M1593" s="168" t="s">
        <v>8733</v>
      </c>
      <c r="N1593" s="156">
        <f t="shared" si="191"/>
        <v>27703.9</v>
      </c>
      <c r="O1593" s="156">
        <f t="shared" si="192"/>
        <v>27723.9</v>
      </c>
      <c r="P1593" s="156">
        <f t="shared" si="193"/>
        <v>19863.9</v>
      </c>
      <c r="Q1593" s="156">
        <f t="shared" si="194"/>
        <v>19883.9</v>
      </c>
      <c r="R1593" s="29" t="str">
        <f>VLOOKUP(VLOOKUP(G1593,开关状态表!B:H,2,FALSE),矩阵信息表!B:H,2,FALSE)</f>
        <v>CS26</v>
      </c>
      <c r="S1593" s="29" t="str">
        <f>VLOOKUP(G1593,开关状态表!B:H,5,FALSE)</f>
        <v>RC41R</v>
      </c>
      <c r="T1593" s="29" t="str">
        <f>VLOOKUP(G1593,开关状态表!B:H,6,FALSE)</f>
        <v>TY41L</v>
      </c>
      <c r="U1593" s="29">
        <f>VLOOKUP(R1593&amp;"-"&amp;S1593,通道清单!C:L,8,FALSE)</f>
        <v>440</v>
      </c>
      <c r="V1593" s="29">
        <f>VLOOKUP(R1593&amp;"-"&amp;S1593,通道清单!C:L,9,FALSE)</f>
        <v>27600</v>
      </c>
      <c r="W1593" s="29">
        <f>VLOOKUP(R1593&amp;"-"&amp;S1593,通道清单!C:L,10,FALSE)</f>
        <v>28040</v>
      </c>
      <c r="X1593" s="29">
        <f>VLOOKUP(R1593&amp;"-"&amp;T1593,通道清单!C:L,9,FALSE)</f>
        <v>19760</v>
      </c>
      <c r="Y1593" s="29">
        <f>VLOOKUP(R1593&amp;"-"&amp;T1593,通道清单!C:L,10,FALSE)</f>
        <v>20200</v>
      </c>
    </row>
    <row r="1594" ht="15" hidden="1" spans="1:25">
      <c r="A1594" s="29">
        <f t="shared" si="189"/>
        <v>1593</v>
      </c>
      <c r="B1594" s="29" t="str">
        <f t="shared" si="190"/>
        <v>CS26-1-9-[5][5]-OFF225.7-BW2</v>
      </c>
      <c r="C1594" s="29" t="str">
        <f>R1594&amp;"_BW"&amp;TEXT(O1594-N1594,"000.00")&amp;"_U"&amp;VLOOKUP(R1594&amp;"-"&amp;S1594,通道清单!C:L,5,FALSE)&amp;LEFT("_____",5-LEN(VLOOKUP(R1594&amp;"-"&amp;S1594,通道清单!C:L,4,FALSE)))&amp;VLOOKUP(R1594&amp;"-"&amp;S1594,通道清单!C:L,4,FALSE)&amp;"_S"&amp;TEXT(N1594,"00000.00")&amp;"_E"&amp;TEXT(O1594,"00000.00")&amp;"_D"&amp;VLOOKUP(R1594&amp;"-"&amp;T1594,通道清单!C:L,5,FALSE)&amp;LEFT("_____",5-LEN(VLOOKUP(R1594&amp;"-"&amp;T1594,通道清单!C:L,4,FALSE)))&amp;VLOOKUP(R1594&amp;"-"&amp;T1594,通道清单!C:L,4,FALSE)&amp;"_S"&amp;TEXT(P1594,"00000.00")&amp;"_E"&amp;TEXT(Q1594,"00000.00")</f>
        <v>CS26_BW002.00_UR____L_S28395.70_E28397.70_DL____Y_S19485.70_E19487.70</v>
      </c>
      <c r="D1594" s="172"/>
      <c r="E1594" s="172"/>
      <c r="G1594" s="143" t="s">
        <v>9118</v>
      </c>
      <c r="H1594" s="29">
        <f>VLOOKUP(G1594,开关状态表!B:I,7,FALSE)</f>
        <v>1</v>
      </c>
      <c r="I1594" s="143">
        <v>225.7</v>
      </c>
      <c r="J1594" s="144">
        <v>2</v>
      </c>
      <c r="K1594" s="173" t="s">
        <v>202</v>
      </c>
      <c r="M1594" s="168" t="s">
        <v>8733</v>
      </c>
      <c r="N1594" s="156">
        <f t="shared" si="191"/>
        <v>28395.7</v>
      </c>
      <c r="O1594" s="156">
        <f t="shared" si="192"/>
        <v>28397.7</v>
      </c>
      <c r="P1594" s="156">
        <f t="shared" si="193"/>
        <v>19485.7</v>
      </c>
      <c r="Q1594" s="156">
        <f t="shared" si="194"/>
        <v>19487.7</v>
      </c>
      <c r="R1594" s="29" t="str">
        <f>VLOOKUP(VLOOKUP(G1594,开关状态表!B:H,2,FALSE),矩阵信息表!B:H,2,FALSE)</f>
        <v>CS26</v>
      </c>
      <c r="S1594" s="29" t="str">
        <f>VLOOKUP(G1594,开关状态表!B:H,5,FALSE)</f>
        <v>RL9R</v>
      </c>
      <c r="T1594" s="29" t="str">
        <f>VLOOKUP(G1594,开关状态表!B:H,6,FALSE)</f>
        <v>TY9L</v>
      </c>
      <c r="U1594" s="29">
        <f>VLOOKUP(R1594&amp;"-"&amp;S1594,通道清单!C:L,8,FALSE)</f>
        <v>440</v>
      </c>
      <c r="V1594" s="29">
        <f>VLOOKUP(R1594&amp;"-"&amp;S1594,通道清单!C:L,9,FALSE)</f>
        <v>28170</v>
      </c>
      <c r="W1594" s="29">
        <f>VLOOKUP(R1594&amp;"-"&amp;S1594,通道清单!C:L,10,FALSE)</f>
        <v>28610</v>
      </c>
      <c r="X1594" s="29">
        <f>VLOOKUP(R1594&amp;"-"&amp;T1594,通道清单!C:L,9,FALSE)</f>
        <v>19260</v>
      </c>
      <c r="Y1594" s="29">
        <f>VLOOKUP(R1594&amp;"-"&amp;T1594,通道清单!C:L,10,FALSE)</f>
        <v>19700</v>
      </c>
    </row>
    <row r="1595" ht="15" hidden="1" spans="1:25">
      <c r="A1595" s="29">
        <f t="shared" si="189"/>
        <v>1594</v>
      </c>
      <c r="B1595" s="29" t="str">
        <f t="shared" si="190"/>
        <v>CS26-1-11-[5][5]-OFF194.3-BW10</v>
      </c>
      <c r="C1595" s="29" t="str">
        <f>R1595&amp;"_BW"&amp;TEXT(O1595-N1595,"000.00")&amp;"_U"&amp;VLOOKUP(R1595&amp;"-"&amp;S1595,通道清单!C:L,5,FALSE)&amp;LEFT("_____",5-LEN(VLOOKUP(R1595&amp;"-"&amp;S1595,通道清单!C:L,4,FALSE)))&amp;VLOOKUP(R1595&amp;"-"&amp;S1595,通道清单!C:L,4,FALSE)&amp;"_S"&amp;TEXT(N1595,"00000.00")&amp;"_E"&amp;TEXT(O1595,"00000.00")&amp;"_D"&amp;VLOOKUP(R1595&amp;"-"&amp;T1595,通道清单!C:L,5,FALSE)&amp;LEFT("_____",5-LEN(VLOOKUP(R1595&amp;"-"&amp;T1595,通道清单!C:L,4,FALSE)))&amp;VLOOKUP(R1595&amp;"-"&amp;T1595,通道清单!C:L,4,FALSE)&amp;"_S"&amp;TEXT(P1595,"00000.00")&amp;"_E"&amp;TEXT(Q1595,"00000.00")</f>
        <v>CS26_BW010.00_UR____C_S28864.30_E28874.30_DL____Y_S19954.30_E19964.30</v>
      </c>
      <c r="D1595" s="172"/>
      <c r="E1595" s="172"/>
      <c r="G1595" s="143" t="s">
        <v>9124</v>
      </c>
      <c r="H1595" s="29">
        <f>VLOOKUP(G1595,开关状态表!B:I,7,FALSE)</f>
        <v>1</v>
      </c>
      <c r="I1595" s="143">
        <v>194.3</v>
      </c>
      <c r="J1595" s="144">
        <v>10</v>
      </c>
      <c r="K1595" s="173" t="s">
        <v>202</v>
      </c>
      <c r="M1595" s="168" t="s">
        <v>8733</v>
      </c>
      <c r="N1595" s="156">
        <f t="shared" si="191"/>
        <v>28864.3</v>
      </c>
      <c r="O1595" s="156">
        <f t="shared" si="192"/>
        <v>28874.3</v>
      </c>
      <c r="P1595" s="156">
        <f t="shared" si="193"/>
        <v>19954.3</v>
      </c>
      <c r="Q1595" s="156">
        <f t="shared" si="194"/>
        <v>19964.3</v>
      </c>
      <c r="R1595" s="29" t="str">
        <f>VLOOKUP(VLOOKUP(G1595,开关状态表!B:H,2,FALSE),矩阵信息表!B:H,2,FALSE)</f>
        <v>CS26</v>
      </c>
      <c r="S1595" s="29" t="str">
        <f>VLOOKUP(G1595,开关状态表!B:H,5,FALSE)</f>
        <v>RC25R</v>
      </c>
      <c r="T1595" s="29" t="str">
        <f>VLOOKUP(G1595,开关状态表!B:H,6,FALSE)</f>
        <v>TY25L</v>
      </c>
      <c r="U1595" s="29">
        <f>VLOOKUP(R1595&amp;"-"&amp;S1595,通道清单!C:L,8,FALSE)</f>
        <v>440</v>
      </c>
      <c r="V1595" s="29">
        <f>VLOOKUP(R1595&amp;"-"&amp;S1595,通道清单!C:L,9,FALSE)</f>
        <v>28670</v>
      </c>
      <c r="W1595" s="29">
        <f>VLOOKUP(R1595&amp;"-"&amp;S1595,通道清单!C:L,10,FALSE)</f>
        <v>29110</v>
      </c>
      <c r="X1595" s="29">
        <f>VLOOKUP(R1595&amp;"-"&amp;T1595,通道清单!C:L,9,FALSE)</f>
        <v>19760</v>
      </c>
      <c r="Y1595" s="29">
        <f>VLOOKUP(R1595&amp;"-"&amp;T1595,通道清单!C:L,10,FALSE)</f>
        <v>20200</v>
      </c>
    </row>
    <row r="1596" ht="15" hidden="1" spans="1:25">
      <c r="A1596" s="29">
        <f t="shared" si="189"/>
        <v>1595</v>
      </c>
      <c r="B1596" s="29" t="str">
        <f t="shared" si="190"/>
        <v>CS26-1-1-[4][4]-OFF225.7-BW10</v>
      </c>
      <c r="C1596" s="29" t="str">
        <f>R1596&amp;"_BW"&amp;TEXT(O1596-N1596,"000.00")&amp;"_U"&amp;VLOOKUP(R1596&amp;"-"&amp;S1596,通道清单!C:L,5,FALSE)&amp;LEFT("_____",5-LEN(VLOOKUP(R1596&amp;"-"&amp;S1596,通道清单!C:L,4,FALSE)))&amp;VLOOKUP(R1596&amp;"-"&amp;S1596,通道清单!C:L,4,FALSE)&amp;"_S"&amp;TEXT(N1596,"00000.00")&amp;"_E"&amp;TEXT(O1596,"00000.00")&amp;"_D"&amp;VLOOKUP(R1596&amp;"-"&amp;T1596,通道清单!C:L,5,FALSE)&amp;LEFT("_____",5-LEN(VLOOKUP(R1596&amp;"-"&amp;T1596,通道清单!C:L,4,FALSE)))&amp;VLOOKUP(R1596&amp;"-"&amp;T1596,通道清单!C:L,4,FALSE)&amp;"_S"&amp;TEXT(P1596,"00000.00")&amp;"_E"&amp;TEXT(Q1596,"00000.00")</f>
        <v>CS26_BW010.00_UL____D_S28395.70_E28405.70_DR____Y_S19485.70_E19495.70</v>
      </c>
      <c r="D1596" s="172"/>
      <c r="E1596" s="172"/>
      <c r="G1596" s="143" t="s">
        <v>9136</v>
      </c>
      <c r="H1596" s="29">
        <f>VLOOKUP(G1596,开关状态表!B:I,7,FALSE)</f>
        <v>1</v>
      </c>
      <c r="I1596" s="143">
        <v>225.7</v>
      </c>
      <c r="J1596" s="144">
        <v>10</v>
      </c>
      <c r="K1596" s="173" t="s">
        <v>8732</v>
      </c>
      <c r="M1596" s="168" t="s">
        <v>8733</v>
      </c>
      <c r="N1596" s="156">
        <f t="shared" si="191"/>
        <v>28395.7</v>
      </c>
      <c r="O1596" s="156">
        <f t="shared" si="192"/>
        <v>28405.7</v>
      </c>
      <c r="P1596" s="156">
        <f t="shared" si="193"/>
        <v>19485.7</v>
      </c>
      <c r="Q1596" s="156">
        <f t="shared" si="194"/>
        <v>19495.7</v>
      </c>
      <c r="R1596" s="29" t="str">
        <f>VLOOKUP(VLOOKUP(G1596,开关状态表!B:H,2,FALSE),矩阵信息表!B:H,2,FALSE)</f>
        <v>CS26</v>
      </c>
      <c r="S1596" s="29" t="str">
        <f>VLOOKUP(G1596,开关状态表!B:H,5,FALSE)</f>
        <v>RD33L</v>
      </c>
      <c r="T1596" s="29" t="str">
        <f>VLOOKUP(G1596,开关状态表!B:H,6,FALSE)</f>
        <v>TY33R</v>
      </c>
      <c r="U1596" s="29">
        <f>VLOOKUP(R1596&amp;"-"&amp;S1596,通道清单!C:L,8,FALSE)</f>
        <v>440</v>
      </c>
      <c r="V1596" s="29">
        <f>VLOOKUP(R1596&amp;"-"&amp;S1596,通道清单!C:L,9,FALSE)</f>
        <v>28170</v>
      </c>
      <c r="W1596" s="29">
        <f>VLOOKUP(R1596&amp;"-"&amp;S1596,通道清单!C:L,10,FALSE)</f>
        <v>28610</v>
      </c>
      <c r="X1596" s="29">
        <f>VLOOKUP(R1596&amp;"-"&amp;T1596,通道清单!C:L,9,FALSE)</f>
        <v>19260</v>
      </c>
      <c r="Y1596" s="29">
        <f>VLOOKUP(R1596&amp;"-"&amp;T1596,通道清单!C:L,10,FALSE)</f>
        <v>19700</v>
      </c>
    </row>
    <row r="1597" ht="15" hidden="1" spans="1:25">
      <c r="A1597" s="29">
        <f t="shared" si="189"/>
        <v>1596</v>
      </c>
      <c r="B1597" s="29" t="str">
        <f t="shared" si="190"/>
        <v>CS26-1-11-[3][3]-OFF174.3-BW10</v>
      </c>
      <c r="C1597" s="29" t="str">
        <f>R1597&amp;"_BW"&amp;TEXT(O1597-N1597,"000.00")&amp;"_U"&amp;VLOOKUP(R1597&amp;"-"&amp;S1597,通道清单!C:L,5,FALSE)&amp;LEFT("_____",5-LEN(VLOOKUP(R1597&amp;"-"&amp;S1597,通道清单!C:L,4,FALSE)))&amp;VLOOKUP(R1597&amp;"-"&amp;S1597,通道清单!C:L,4,FALSE)&amp;"_S"&amp;TEXT(N1597,"00000.00")&amp;"_E"&amp;TEXT(O1597,"00000.00")&amp;"_D"&amp;VLOOKUP(R1597&amp;"-"&amp;T1597,通道清单!C:L,5,FALSE)&amp;LEFT("_____",5-LEN(VLOOKUP(R1597&amp;"-"&amp;T1597,通道清单!C:L,4,FALSE)))&amp;VLOOKUP(R1597&amp;"-"&amp;T1597,通道清单!C:L,4,FALSE)&amp;"_S"&amp;TEXT(P1597,"00000.00")&amp;"_E"&amp;TEXT(Q1597,"00000.00")</f>
        <v>CS26_BW010.00_UL____C_S27774.30_E27784.30_DR____Y_S19934.30_E19944.30</v>
      </c>
      <c r="D1597" s="172"/>
      <c r="E1597" s="172"/>
      <c r="G1597" s="143" t="s">
        <v>9126</v>
      </c>
      <c r="H1597" s="29">
        <f>VLOOKUP(G1597,开关状态表!B:I,7,FALSE)</f>
        <v>1</v>
      </c>
      <c r="I1597" s="143">
        <v>174.3</v>
      </c>
      <c r="J1597" s="144">
        <v>10</v>
      </c>
      <c r="K1597" s="173" t="s">
        <v>202</v>
      </c>
      <c r="M1597" s="168" t="s">
        <v>8733</v>
      </c>
      <c r="N1597" s="156">
        <f t="shared" si="191"/>
        <v>27774.3</v>
      </c>
      <c r="O1597" s="156">
        <f t="shared" si="192"/>
        <v>27784.3</v>
      </c>
      <c r="P1597" s="156">
        <f t="shared" si="193"/>
        <v>19934.3</v>
      </c>
      <c r="Q1597" s="156">
        <f t="shared" si="194"/>
        <v>19944.3</v>
      </c>
      <c r="R1597" s="29" t="str">
        <f>VLOOKUP(VLOOKUP(G1597,开关状态表!B:H,2,FALSE),矩阵信息表!B:H,2,FALSE)</f>
        <v>CS26</v>
      </c>
      <c r="S1597" s="29" t="str">
        <f>VLOOKUP(G1597,开关状态表!B:H,5,FALSE)</f>
        <v>RC32L</v>
      </c>
      <c r="T1597" s="29" t="str">
        <f>VLOOKUP(G1597,开关状态表!B:H,6,FALSE)</f>
        <v>TY32R</v>
      </c>
      <c r="U1597" s="29">
        <f>VLOOKUP(R1597&amp;"-"&amp;S1597,通道清单!C:L,8,FALSE)</f>
        <v>440</v>
      </c>
      <c r="V1597" s="29">
        <f>VLOOKUP(R1597&amp;"-"&amp;S1597,通道清单!C:L,9,FALSE)</f>
        <v>27600</v>
      </c>
      <c r="W1597" s="29">
        <f>VLOOKUP(R1597&amp;"-"&amp;S1597,通道清单!C:L,10,FALSE)</f>
        <v>28040</v>
      </c>
      <c r="X1597" s="29">
        <f>VLOOKUP(R1597&amp;"-"&amp;T1597,通道清单!C:L,9,FALSE)</f>
        <v>19760</v>
      </c>
      <c r="Y1597" s="29">
        <f>VLOOKUP(R1597&amp;"-"&amp;T1597,通道清单!C:L,10,FALSE)</f>
        <v>20200</v>
      </c>
    </row>
    <row r="1598" ht="15" hidden="1" spans="1:25">
      <c r="A1598" s="29">
        <f t="shared" si="189"/>
        <v>1597</v>
      </c>
      <c r="B1598" s="29" t="str">
        <f t="shared" si="190"/>
        <v>CS26-1-11-[1][1]-OFF241.7-BW10</v>
      </c>
      <c r="C1598" s="29" t="str">
        <f>R1598&amp;"_BW"&amp;TEXT(O1598-N1598,"000.00")&amp;"_U"&amp;VLOOKUP(R1598&amp;"-"&amp;S1598,通道清单!C:L,5,FALSE)&amp;LEFT("_____",5-LEN(VLOOKUP(R1598&amp;"-"&amp;S1598,通道清单!C:L,4,FALSE)))&amp;VLOOKUP(R1598&amp;"-"&amp;S1598,通道清单!C:L,4,FALSE)&amp;"_S"&amp;TEXT(N1598,"00000.00")&amp;"_E"&amp;TEXT(O1598,"00000.00")&amp;"_D"&amp;VLOOKUP(R1598&amp;"-"&amp;T1598,通道清单!C:L,5,FALSE)&amp;LEFT("_____",5-LEN(VLOOKUP(R1598&amp;"-"&amp;T1598,通道清单!C:L,4,FALSE)))&amp;VLOOKUP(R1598&amp;"-"&amp;T1598,通道清单!C:L,4,FALSE)&amp;"_S"&amp;TEXT(P1598,"00000.00")&amp;"_E"&amp;TEXT(Q1598,"00000.00")</f>
        <v>CS26_BW010.00_UL____C_S27341.70_E27351.70_DR____Y_S19501.70_E19511.70</v>
      </c>
      <c r="D1598" s="172"/>
      <c r="E1598" s="172"/>
      <c r="G1598" s="143" t="s">
        <v>9122</v>
      </c>
      <c r="H1598" s="29">
        <f>VLOOKUP(G1598,开关状态表!B:I,7,FALSE)</f>
        <v>1</v>
      </c>
      <c r="I1598" s="143">
        <v>241.7</v>
      </c>
      <c r="J1598" s="144">
        <v>10</v>
      </c>
      <c r="K1598" s="173" t="s">
        <v>202</v>
      </c>
      <c r="M1598" s="168" t="s">
        <v>8733</v>
      </c>
      <c r="N1598" s="156">
        <f t="shared" si="191"/>
        <v>27341.7</v>
      </c>
      <c r="O1598" s="156">
        <f t="shared" si="192"/>
        <v>27351.7</v>
      </c>
      <c r="P1598" s="156">
        <f t="shared" si="193"/>
        <v>19501.7</v>
      </c>
      <c r="Q1598" s="156">
        <f t="shared" si="194"/>
        <v>19511.7</v>
      </c>
      <c r="R1598" s="29" t="str">
        <f>VLOOKUP(VLOOKUP(G1598,开关状态表!B:H,2,FALSE),矩阵信息表!B:H,2,FALSE)</f>
        <v>CS26</v>
      </c>
      <c r="S1598" s="29" t="str">
        <f>VLOOKUP(G1598,开关状态表!B:H,5,FALSE)</f>
        <v>RC17L</v>
      </c>
      <c r="T1598" s="29" t="str">
        <f>VLOOKUP(G1598,开关状态表!B:H,6,FALSE)</f>
        <v>TY17R</v>
      </c>
      <c r="U1598" s="29">
        <f>VLOOKUP(R1598&amp;"-"&amp;S1598,通道清单!C:L,8,FALSE)</f>
        <v>440</v>
      </c>
      <c r="V1598" s="29">
        <f>VLOOKUP(R1598&amp;"-"&amp;S1598,通道清单!C:L,9,FALSE)</f>
        <v>27100</v>
      </c>
      <c r="W1598" s="29">
        <f>VLOOKUP(R1598&amp;"-"&amp;S1598,通道清单!C:L,10,FALSE)</f>
        <v>27540</v>
      </c>
      <c r="X1598" s="29">
        <f>VLOOKUP(R1598&amp;"-"&amp;T1598,通道清单!C:L,9,FALSE)</f>
        <v>19260</v>
      </c>
      <c r="Y1598" s="29">
        <f>VLOOKUP(R1598&amp;"-"&amp;T1598,通道清单!C:L,10,FALSE)</f>
        <v>19700</v>
      </c>
    </row>
    <row r="1599" ht="15" hidden="1" spans="1:25">
      <c r="A1599" s="29">
        <f t="shared" si="189"/>
        <v>1598</v>
      </c>
      <c r="B1599" s="29" t="str">
        <f t="shared" si="190"/>
        <v>CS26-1-7-[9][9]-OFF136.4-BW10</v>
      </c>
      <c r="C1599" s="29" t="str">
        <f>R1599&amp;"_BW"&amp;TEXT(O1599-N1599,"000.00")&amp;"_U"&amp;VLOOKUP(R1599&amp;"-"&amp;S1599,通道清单!C:L,5,FALSE)&amp;LEFT("_____",5-LEN(VLOOKUP(R1599&amp;"-"&amp;S1599,通道清单!C:L,4,FALSE)))&amp;VLOOKUP(R1599&amp;"-"&amp;S1599,通道清单!C:L,4,FALSE)&amp;"_S"&amp;TEXT(N1599,"00000.00")&amp;"_E"&amp;TEXT(O1599,"00000.00")&amp;"_D"&amp;VLOOKUP(R1599&amp;"-"&amp;T1599,通道清单!C:L,5,FALSE)&amp;LEFT("_____",5-LEN(VLOOKUP(R1599&amp;"-"&amp;T1599,通道清单!C:L,4,FALSE)))&amp;VLOOKUP(R1599&amp;"-"&amp;T1599,通道清单!C:L,4,FALSE)&amp;"_S"&amp;TEXT(P1599,"00000.00")&amp;"_E"&amp;TEXT(Q1599,"00000.00")</f>
        <v>CS26_BW010.00_UR____W_S28306.40_E28316.40_DL____Y_S19396.40_E19406.40</v>
      </c>
      <c r="D1599" s="172"/>
      <c r="E1599" s="172"/>
      <c r="G1599" s="143" t="s">
        <v>9142</v>
      </c>
      <c r="H1599" s="29">
        <f>VLOOKUP(G1599,开关状态表!B:I,7,FALSE)</f>
        <v>1</v>
      </c>
      <c r="I1599" s="143">
        <v>136.4</v>
      </c>
      <c r="J1599" s="144">
        <v>10</v>
      </c>
      <c r="K1599" s="173" t="s">
        <v>202</v>
      </c>
      <c r="M1599" s="168" t="s">
        <v>8733</v>
      </c>
      <c r="N1599" s="156">
        <f t="shared" si="191"/>
        <v>28306.4</v>
      </c>
      <c r="O1599" s="156">
        <f t="shared" si="192"/>
        <v>28316.4</v>
      </c>
      <c r="P1599" s="156">
        <f t="shared" si="193"/>
        <v>19396.4</v>
      </c>
      <c r="Q1599" s="156">
        <f t="shared" si="194"/>
        <v>19406.4</v>
      </c>
      <c r="R1599" s="29" t="str">
        <f>VLOOKUP(VLOOKUP(G1599,开关状态表!B:H,2,FALSE),矩阵信息表!B:H,2,FALSE)</f>
        <v>CS26</v>
      </c>
      <c r="S1599" s="29" t="str">
        <f>VLOOKUP(G1599,开关状态表!B:H,5,FALSE)</f>
        <v>RW28R</v>
      </c>
      <c r="T1599" s="29" t="str">
        <f>VLOOKUP(G1599,开关状态表!B:H,6,FALSE)</f>
        <v>TY28L</v>
      </c>
      <c r="U1599" s="29">
        <f>VLOOKUP(R1599&amp;"-"&amp;S1599,通道清单!C:L,8,FALSE)</f>
        <v>207</v>
      </c>
      <c r="V1599" s="29">
        <f>VLOOKUP(R1599&amp;"-"&amp;S1599,通道清单!C:L,9,FALSE)</f>
        <v>28170</v>
      </c>
      <c r="W1599" s="29">
        <f>VLOOKUP(R1599&amp;"-"&amp;S1599,通道清单!C:L,10,FALSE)</f>
        <v>28377</v>
      </c>
      <c r="X1599" s="29">
        <f>VLOOKUP(R1599&amp;"-"&amp;T1599,通道清单!C:L,9,FALSE)</f>
        <v>19260</v>
      </c>
      <c r="Y1599" s="29">
        <f>VLOOKUP(R1599&amp;"-"&amp;T1599,通道清单!C:L,10,FALSE)</f>
        <v>19467</v>
      </c>
    </row>
    <row r="1600" ht="15" hidden="1" spans="1:25">
      <c r="A1600" s="29">
        <f t="shared" si="189"/>
        <v>1599</v>
      </c>
      <c r="B1600" s="29" t="str">
        <f t="shared" si="190"/>
        <v>CS26-1-11-[4][4]-OFF174.3-BW27</v>
      </c>
      <c r="C1600" s="29" t="str">
        <f>R1600&amp;"_BW"&amp;TEXT(O1600-N1600,"000.00")&amp;"_U"&amp;VLOOKUP(R1600&amp;"-"&amp;S1600,通道清单!C:L,5,FALSE)&amp;LEFT("_____",5-LEN(VLOOKUP(R1600&amp;"-"&amp;S1600,通道清单!C:L,4,FALSE)))&amp;VLOOKUP(R1600&amp;"-"&amp;S1600,通道清单!C:L,4,FALSE)&amp;"_S"&amp;TEXT(N1600,"00000.00")&amp;"_E"&amp;TEXT(O1600,"00000.00")&amp;"_D"&amp;VLOOKUP(R1600&amp;"-"&amp;T1600,通道清单!C:L,5,FALSE)&amp;LEFT("_____",5-LEN(VLOOKUP(R1600&amp;"-"&amp;T1600,通道清单!C:L,4,FALSE)))&amp;VLOOKUP(R1600&amp;"-"&amp;T1600,通道清单!C:L,4,FALSE)&amp;"_S"&amp;TEXT(P1600,"00000.00")&amp;"_E"&amp;TEXT(Q1600,"00000.00")</f>
        <v>CS26_BW027.00_UL____C_S28844.30_E28871.30_DR____Y_S19934.30_E19961.30</v>
      </c>
      <c r="D1600" s="172"/>
      <c r="E1600" s="172"/>
      <c r="G1600" s="143" t="s">
        <v>9127</v>
      </c>
      <c r="H1600" s="29">
        <f>VLOOKUP(G1600,开关状态表!B:I,7,FALSE)</f>
        <v>1</v>
      </c>
      <c r="I1600" s="143">
        <v>174.3</v>
      </c>
      <c r="J1600" s="144">
        <v>27</v>
      </c>
      <c r="K1600" s="173" t="s">
        <v>202</v>
      </c>
      <c r="M1600" s="168" t="s">
        <v>8733</v>
      </c>
      <c r="N1600" s="156">
        <f t="shared" si="191"/>
        <v>28844.3</v>
      </c>
      <c r="O1600" s="156">
        <f t="shared" si="192"/>
        <v>28871.3</v>
      </c>
      <c r="P1600" s="156">
        <f t="shared" si="193"/>
        <v>19934.3</v>
      </c>
      <c r="Q1600" s="156">
        <f t="shared" si="194"/>
        <v>19961.3</v>
      </c>
      <c r="R1600" s="29" t="str">
        <f>VLOOKUP(VLOOKUP(G1600,开关状态表!B:H,2,FALSE),矩阵信息表!B:H,2,FALSE)</f>
        <v>CS26</v>
      </c>
      <c r="S1600" s="29" t="str">
        <f>VLOOKUP(G1600,开关状态表!B:H,5,FALSE)</f>
        <v>RC34L</v>
      </c>
      <c r="T1600" s="29" t="str">
        <f>VLOOKUP(G1600,开关状态表!B:H,6,FALSE)</f>
        <v>TY34R</v>
      </c>
      <c r="U1600" s="29">
        <f>VLOOKUP(R1600&amp;"-"&amp;S1600,通道清单!C:L,8,FALSE)</f>
        <v>440</v>
      </c>
      <c r="V1600" s="29">
        <f>VLOOKUP(R1600&amp;"-"&amp;S1600,通道清单!C:L,9,FALSE)</f>
        <v>28670</v>
      </c>
      <c r="W1600" s="29">
        <f>VLOOKUP(R1600&amp;"-"&amp;S1600,通道清单!C:L,10,FALSE)</f>
        <v>29110</v>
      </c>
      <c r="X1600" s="29">
        <f>VLOOKUP(R1600&amp;"-"&amp;T1600,通道清单!C:L,9,FALSE)</f>
        <v>19760</v>
      </c>
      <c r="Y1600" s="29">
        <f>VLOOKUP(R1600&amp;"-"&amp;T1600,通道清单!C:L,10,FALSE)</f>
        <v>20200</v>
      </c>
    </row>
    <row r="1601" ht="15" hidden="1" spans="1:25">
      <c r="A1601" s="29">
        <f t="shared" si="189"/>
        <v>1600</v>
      </c>
      <c r="B1601" s="29" t="str">
        <f t="shared" si="190"/>
        <v>CS26-1-9-[5][5]-OFF227.7-BW8</v>
      </c>
      <c r="C1601" s="29" t="str">
        <f>R1601&amp;"_BW"&amp;TEXT(O1601-N1601,"000.00")&amp;"_U"&amp;VLOOKUP(R1601&amp;"-"&amp;S1601,通道清单!C:L,5,FALSE)&amp;LEFT("_____",5-LEN(VLOOKUP(R1601&amp;"-"&amp;S1601,通道清单!C:L,4,FALSE)))&amp;VLOOKUP(R1601&amp;"-"&amp;S1601,通道清单!C:L,4,FALSE)&amp;"_S"&amp;TEXT(N1601,"00000.00")&amp;"_E"&amp;TEXT(O1601,"00000.00")&amp;"_D"&amp;VLOOKUP(R1601&amp;"-"&amp;T1601,通道清单!C:L,5,FALSE)&amp;LEFT("_____",5-LEN(VLOOKUP(R1601&amp;"-"&amp;T1601,通道清单!C:L,4,FALSE)))&amp;VLOOKUP(R1601&amp;"-"&amp;T1601,通道清单!C:L,4,FALSE)&amp;"_S"&amp;TEXT(P1601,"00000.00")&amp;"_E"&amp;TEXT(Q1601,"00000.00")</f>
        <v>CS26_BW008.00_UR____L_S28397.70_E28405.70_DL____Y_S19487.70_E19495.70</v>
      </c>
      <c r="D1601" s="172"/>
      <c r="E1601" s="172"/>
      <c r="G1601" s="143" t="s">
        <v>9118</v>
      </c>
      <c r="H1601" s="29">
        <f>VLOOKUP(G1601,开关状态表!B:I,7,FALSE)</f>
        <v>1</v>
      </c>
      <c r="I1601" s="143">
        <v>227.7</v>
      </c>
      <c r="J1601" s="144">
        <v>8</v>
      </c>
      <c r="K1601" s="173" t="s">
        <v>8732</v>
      </c>
      <c r="M1601" s="168" t="s">
        <v>8733</v>
      </c>
      <c r="N1601" s="156">
        <f t="shared" si="191"/>
        <v>28397.7</v>
      </c>
      <c r="O1601" s="156">
        <f t="shared" si="192"/>
        <v>28405.7</v>
      </c>
      <c r="P1601" s="156">
        <f t="shared" si="193"/>
        <v>19487.7</v>
      </c>
      <c r="Q1601" s="156">
        <f t="shared" si="194"/>
        <v>19495.7</v>
      </c>
      <c r="R1601" s="29" t="str">
        <f>VLOOKUP(VLOOKUP(G1601,开关状态表!B:H,2,FALSE),矩阵信息表!B:H,2,FALSE)</f>
        <v>CS26</v>
      </c>
      <c r="S1601" s="29" t="str">
        <f>VLOOKUP(G1601,开关状态表!B:H,5,FALSE)</f>
        <v>RL9R</v>
      </c>
      <c r="T1601" s="29" t="str">
        <f>VLOOKUP(G1601,开关状态表!B:H,6,FALSE)</f>
        <v>TY9L</v>
      </c>
      <c r="U1601" s="29">
        <f>VLOOKUP(R1601&amp;"-"&amp;S1601,通道清单!C:L,8,FALSE)</f>
        <v>440</v>
      </c>
      <c r="V1601" s="29">
        <f>VLOOKUP(R1601&amp;"-"&amp;S1601,通道清单!C:L,9,FALSE)</f>
        <v>28170</v>
      </c>
      <c r="W1601" s="29">
        <f>VLOOKUP(R1601&amp;"-"&amp;S1601,通道清单!C:L,10,FALSE)</f>
        <v>28610</v>
      </c>
      <c r="X1601" s="29">
        <f>VLOOKUP(R1601&amp;"-"&amp;T1601,通道清单!C:L,9,FALSE)</f>
        <v>19260</v>
      </c>
      <c r="Y1601" s="29">
        <f>VLOOKUP(R1601&amp;"-"&amp;T1601,通道清单!C:L,10,FALSE)</f>
        <v>19700</v>
      </c>
    </row>
    <row r="1602" ht="15" hidden="1" spans="1:25">
      <c r="A1602" s="29">
        <f t="shared" si="189"/>
        <v>1601</v>
      </c>
      <c r="B1602" s="29" t="str">
        <f t="shared" si="190"/>
        <v>CS26-1-7-[9][9]-OFF136.4-BW10</v>
      </c>
      <c r="C1602" s="29" t="str">
        <f>R1602&amp;"_BW"&amp;TEXT(O1602-N1602,"000.00")&amp;"_U"&amp;VLOOKUP(R1602&amp;"-"&amp;S1602,通道清单!C:L,5,FALSE)&amp;LEFT("_____",5-LEN(VLOOKUP(R1602&amp;"-"&amp;S1602,通道清单!C:L,4,FALSE)))&amp;VLOOKUP(R1602&amp;"-"&amp;S1602,通道清单!C:L,4,FALSE)&amp;"_S"&amp;TEXT(N1602,"00000.00")&amp;"_E"&amp;TEXT(O1602,"00000.00")&amp;"_D"&amp;VLOOKUP(R1602&amp;"-"&amp;T1602,通道清单!C:L,5,FALSE)&amp;LEFT("_____",5-LEN(VLOOKUP(R1602&amp;"-"&amp;T1602,通道清单!C:L,4,FALSE)))&amp;VLOOKUP(R1602&amp;"-"&amp;T1602,通道清单!C:L,4,FALSE)&amp;"_S"&amp;TEXT(P1602,"00000.00")&amp;"_E"&amp;TEXT(Q1602,"00000.00")</f>
        <v>CS26_BW010.00_UR____W_S28306.40_E28316.40_DL____Y_S19396.40_E19406.40</v>
      </c>
      <c r="D1602" s="172"/>
      <c r="E1602" s="172"/>
      <c r="G1602" s="143" t="s">
        <v>9142</v>
      </c>
      <c r="H1602" s="29">
        <f>VLOOKUP(G1602,开关状态表!B:I,7,FALSE)</f>
        <v>1</v>
      </c>
      <c r="I1602" s="143">
        <v>136.4</v>
      </c>
      <c r="J1602" s="144">
        <v>10</v>
      </c>
      <c r="K1602" s="173" t="s">
        <v>202</v>
      </c>
      <c r="M1602" s="168" t="s">
        <v>8733</v>
      </c>
      <c r="N1602" s="156">
        <f t="shared" si="191"/>
        <v>28306.4</v>
      </c>
      <c r="O1602" s="156">
        <f t="shared" si="192"/>
        <v>28316.4</v>
      </c>
      <c r="P1602" s="156">
        <f t="shared" si="193"/>
        <v>19396.4</v>
      </c>
      <c r="Q1602" s="156">
        <f t="shared" si="194"/>
        <v>19406.4</v>
      </c>
      <c r="R1602" s="29" t="str">
        <f>VLOOKUP(VLOOKUP(G1602,开关状态表!B:H,2,FALSE),矩阵信息表!B:H,2,FALSE)</f>
        <v>CS26</v>
      </c>
      <c r="S1602" s="29" t="str">
        <f>VLOOKUP(G1602,开关状态表!B:H,5,FALSE)</f>
        <v>RW28R</v>
      </c>
      <c r="T1602" s="29" t="str">
        <f>VLOOKUP(G1602,开关状态表!B:H,6,FALSE)</f>
        <v>TY28L</v>
      </c>
      <c r="U1602" s="29">
        <f>VLOOKUP(R1602&amp;"-"&amp;S1602,通道清单!C:L,8,FALSE)</f>
        <v>207</v>
      </c>
      <c r="V1602" s="29">
        <f>VLOOKUP(R1602&amp;"-"&amp;S1602,通道清单!C:L,9,FALSE)</f>
        <v>28170</v>
      </c>
      <c r="W1602" s="29">
        <f>VLOOKUP(R1602&amp;"-"&amp;S1602,通道清单!C:L,10,FALSE)</f>
        <v>28377</v>
      </c>
      <c r="X1602" s="29">
        <f>VLOOKUP(R1602&amp;"-"&amp;T1602,通道清单!C:L,9,FALSE)</f>
        <v>19260</v>
      </c>
      <c r="Y1602" s="29">
        <f>VLOOKUP(R1602&amp;"-"&amp;T1602,通道清单!C:L,10,FALSE)</f>
        <v>19467</v>
      </c>
    </row>
    <row r="1603" ht="15" hidden="1" spans="1:25">
      <c r="A1603" s="29">
        <f t="shared" si="189"/>
        <v>1602</v>
      </c>
      <c r="B1603" s="29" t="str">
        <f t="shared" si="190"/>
        <v>CS26-1-3-[2][2]-OFF209.3-BW10</v>
      </c>
      <c r="C1603" s="29" t="str">
        <f>R1603&amp;"_BW"&amp;TEXT(O1603-N1603,"000.00")&amp;"_U"&amp;VLOOKUP(R1603&amp;"-"&amp;S1603,通道清单!C:L,5,FALSE)&amp;LEFT("_____",5-LEN(VLOOKUP(R1603&amp;"-"&amp;S1603,通道清单!C:L,4,FALSE)))&amp;VLOOKUP(R1603&amp;"-"&amp;S1603,通道清单!C:L,4,FALSE)&amp;"_S"&amp;TEXT(N1603,"00000.00")&amp;"_E"&amp;TEXT(O1603,"00000.00")&amp;"_D"&amp;VLOOKUP(R1603&amp;"-"&amp;T1603,通道清单!C:L,5,FALSE)&amp;LEFT("_____",5-LEN(VLOOKUP(R1603&amp;"-"&amp;T1603,通道清单!C:L,4,FALSE)))&amp;VLOOKUP(R1603&amp;"-"&amp;T1603,通道清单!C:L,4,FALSE)&amp;"_S"&amp;TEXT(P1603,"00000.00")&amp;"_E"&amp;TEXT(Q1603,"00000.00")</f>
        <v>CS26_BW010.00_UL____K_S28879.30_E28889.30_DR____Y_S19969.30_E19979.30</v>
      </c>
      <c r="D1603" s="172"/>
      <c r="E1603" s="172"/>
      <c r="G1603" s="143" t="s">
        <v>9109</v>
      </c>
      <c r="H1603" s="29">
        <f>VLOOKUP(G1603,开关状态表!B:I,7,FALSE)</f>
        <v>1</v>
      </c>
      <c r="I1603" s="143">
        <v>209.3</v>
      </c>
      <c r="J1603" s="144">
        <v>10</v>
      </c>
      <c r="K1603" s="173" t="s">
        <v>202</v>
      </c>
      <c r="M1603" s="168" t="s">
        <v>8733</v>
      </c>
      <c r="N1603" s="156">
        <f t="shared" si="191"/>
        <v>28879.3</v>
      </c>
      <c r="O1603" s="156">
        <f t="shared" si="192"/>
        <v>28889.3</v>
      </c>
      <c r="P1603" s="156">
        <f t="shared" si="193"/>
        <v>19969.3</v>
      </c>
      <c r="Q1603" s="156">
        <f t="shared" si="194"/>
        <v>19979.3</v>
      </c>
      <c r="R1603" s="29" t="str">
        <f>VLOOKUP(VLOOKUP(G1603,开关状态表!B:H,2,FALSE),矩阵信息表!B:H,2,FALSE)</f>
        <v>CS26</v>
      </c>
      <c r="S1603" s="29" t="str">
        <f>VLOOKUP(G1603,开关状态表!B:H,5,FALSE)</f>
        <v>RK20L</v>
      </c>
      <c r="T1603" s="29" t="str">
        <f>VLOOKUP(G1603,开关状态表!B:H,6,FALSE)</f>
        <v>TY20R</v>
      </c>
      <c r="U1603" s="29">
        <f>VLOOKUP(R1603&amp;"-"&amp;S1603,通道清单!C:L,8,FALSE)</f>
        <v>440</v>
      </c>
      <c r="V1603" s="29">
        <f>VLOOKUP(R1603&amp;"-"&amp;S1603,通道清单!C:L,9,FALSE)</f>
        <v>28670</v>
      </c>
      <c r="W1603" s="29">
        <f>VLOOKUP(R1603&amp;"-"&amp;S1603,通道清单!C:L,10,FALSE)</f>
        <v>29110</v>
      </c>
      <c r="X1603" s="29">
        <f>VLOOKUP(R1603&amp;"-"&amp;T1603,通道清单!C:L,9,FALSE)</f>
        <v>19760</v>
      </c>
      <c r="Y1603" s="29">
        <f>VLOOKUP(R1603&amp;"-"&amp;T1603,通道清单!C:L,10,FALSE)</f>
        <v>20200</v>
      </c>
    </row>
    <row r="1604" ht="15" hidden="1" spans="1:25">
      <c r="A1604" s="29">
        <f t="shared" si="189"/>
        <v>1603</v>
      </c>
      <c r="B1604" s="29" t="str">
        <f t="shared" si="190"/>
        <v>CS26-1-9-[6][6]-OFF194.3-BW5</v>
      </c>
      <c r="C1604" s="29" t="str">
        <f>R1604&amp;"_BW"&amp;TEXT(O1604-N1604,"000.00")&amp;"_U"&amp;VLOOKUP(R1604&amp;"-"&amp;S1604,通道清单!C:L,5,FALSE)&amp;LEFT("_____",5-LEN(VLOOKUP(R1604&amp;"-"&amp;S1604,通道清单!C:L,4,FALSE)))&amp;VLOOKUP(R1604&amp;"-"&amp;S1604,通道清单!C:L,4,FALSE)&amp;"_S"&amp;TEXT(N1604,"00000.00")&amp;"_E"&amp;TEXT(O1604,"00000.00")&amp;"_D"&amp;VLOOKUP(R1604&amp;"-"&amp;T1604,通道清单!C:L,5,FALSE)&amp;LEFT("_____",5-LEN(VLOOKUP(R1604&amp;"-"&amp;T1604,通道清单!C:L,4,FALSE)))&amp;VLOOKUP(R1604&amp;"-"&amp;T1604,通道清单!C:L,4,FALSE)&amp;"_S"&amp;TEXT(P1604,"00000.00")&amp;"_E"&amp;TEXT(Q1604,"00000.00")</f>
        <v>CS26_BW005.00_UR____L_S27794.30_E27799.30_DL____Y_S19954.30_E19959.30</v>
      </c>
      <c r="D1604" s="172"/>
      <c r="E1604" s="172"/>
      <c r="G1604" s="143" t="s">
        <v>9119</v>
      </c>
      <c r="H1604" s="29">
        <f>VLOOKUP(G1604,开关状态表!B:I,7,FALSE)</f>
        <v>1</v>
      </c>
      <c r="I1604" s="143">
        <v>194.3</v>
      </c>
      <c r="J1604" s="144">
        <v>5</v>
      </c>
      <c r="K1604" s="173" t="s">
        <v>8732</v>
      </c>
      <c r="M1604" s="168" t="s">
        <v>8733</v>
      </c>
      <c r="N1604" s="156">
        <f t="shared" si="191"/>
        <v>27794.3</v>
      </c>
      <c r="O1604" s="156">
        <f t="shared" si="192"/>
        <v>27799.3</v>
      </c>
      <c r="P1604" s="156">
        <f t="shared" si="193"/>
        <v>19954.3</v>
      </c>
      <c r="Q1604" s="156">
        <f t="shared" si="194"/>
        <v>19959.3</v>
      </c>
      <c r="R1604" s="29" t="str">
        <f>VLOOKUP(VLOOKUP(G1604,开关状态表!B:H,2,FALSE),矩阵信息表!B:H,2,FALSE)</f>
        <v>CS26</v>
      </c>
      <c r="S1604" s="29" t="str">
        <f>VLOOKUP(G1604,开关状态表!B:H,5,FALSE)</f>
        <v>RL10R</v>
      </c>
      <c r="T1604" s="29" t="str">
        <f>VLOOKUP(G1604,开关状态表!B:H,6,FALSE)</f>
        <v>TY10L</v>
      </c>
      <c r="U1604" s="29">
        <f>VLOOKUP(R1604&amp;"-"&amp;S1604,通道清单!C:L,8,FALSE)</f>
        <v>440</v>
      </c>
      <c r="V1604" s="29">
        <f>VLOOKUP(R1604&amp;"-"&amp;S1604,通道清单!C:L,9,FALSE)</f>
        <v>27600</v>
      </c>
      <c r="W1604" s="29">
        <f>VLOOKUP(R1604&amp;"-"&amp;S1604,通道清单!C:L,10,FALSE)</f>
        <v>28040</v>
      </c>
      <c r="X1604" s="29">
        <f>VLOOKUP(R1604&amp;"-"&amp;T1604,通道清单!C:L,9,FALSE)</f>
        <v>19760</v>
      </c>
      <c r="Y1604" s="29">
        <f>VLOOKUP(R1604&amp;"-"&amp;T1604,通道清单!C:L,10,FALSE)</f>
        <v>20200</v>
      </c>
    </row>
    <row r="1605" ht="15" hidden="1" spans="1:25">
      <c r="A1605" s="29">
        <f t="shared" si="189"/>
        <v>1604</v>
      </c>
      <c r="B1605" s="29" t="str">
        <f t="shared" si="190"/>
        <v>CS26-1-3-[2][2]-OFF209.3-BW10</v>
      </c>
      <c r="C1605" s="29" t="str">
        <f>R1605&amp;"_BW"&amp;TEXT(O1605-N1605,"000.00")&amp;"_U"&amp;VLOOKUP(R1605&amp;"-"&amp;S1605,通道清单!C:L,5,FALSE)&amp;LEFT("_____",5-LEN(VLOOKUP(R1605&amp;"-"&amp;S1605,通道清单!C:L,4,FALSE)))&amp;VLOOKUP(R1605&amp;"-"&amp;S1605,通道清单!C:L,4,FALSE)&amp;"_S"&amp;TEXT(N1605,"00000.00")&amp;"_E"&amp;TEXT(O1605,"00000.00")&amp;"_D"&amp;VLOOKUP(R1605&amp;"-"&amp;T1605,通道清单!C:L,5,FALSE)&amp;LEFT("_____",5-LEN(VLOOKUP(R1605&amp;"-"&amp;T1605,通道清单!C:L,4,FALSE)))&amp;VLOOKUP(R1605&amp;"-"&amp;T1605,通道清单!C:L,4,FALSE)&amp;"_S"&amp;TEXT(P1605,"00000.00")&amp;"_E"&amp;TEXT(Q1605,"00000.00")</f>
        <v>CS26_BW010.00_UL____K_S28879.30_E28889.30_DR____Y_S19969.30_E19979.30</v>
      </c>
      <c r="D1605" s="172"/>
      <c r="E1605" s="172"/>
      <c r="G1605" s="143" t="s">
        <v>9109</v>
      </c>
      <c r="H1605" s="29">
        <f>VLOOKUP(G1605,开关状态表!B:I,7,FALSE)</f>
        <v>1</v>
      </c>
      <c r="I1605" s="143">
        <v>209.3</v>
      </c>
      <c r="J1605" s="144">
        <v>10</v>
      </c>
      <c r="K1605" s="173" t="s">
        <v>8732</v>
      </c>
      <c r="M1605" s="168" t="s">
        <v>8733</v>
      </c>
      <c r="N1605" s="156">
        <f t="shared" si="191"/>
        <v>28879.3</v>
      </c>
      <c r="O1605" s="156">
        <f t="shared" si="192"/>
        <v>28889.3</v>
      </c>
      <c r="P1605" s="156">
        <f t="shared" si="193"/>
        <v>19969.3</v>
      </c>
      <c r="Q1605" s="156">
        <f t="shared" si="194"/>
        <v>19979.3</v>
      </c>
      <c r="R1605" s="29" t="str">
        <f>VLOOKUP(VLOOKUP(G1605,开关状态表!B:H,2,FALSE),矩阵信息表!B:H,2,FALSE)</f>
        <v>CS26</v>
      </c>
      <c r="S1605" s="29" t="str">
        <f>VLOOKUP(G1605,开关状态表!B:H,5,FALSE)</f>
        <v>RK20L</v>
      </c>
      <c r="T1605" s="29" t="str">
        <f>VLOOKUP(G1605,开关状态表!B:H,6,FALSE)</f>
        <v>TY20R</v>
      </c>
      <c r="U1605" s="29">
        <f>VLOOKUP(R1605&amp;"-"&amp;S1605,通道清单!C:L,8,FALSE)</f>
        <v>440</v>
      </c>
      <c r="V1605" s="29">
        <f>VLOOKUP(R1605&amp;"-"&amp;S1605,通道清单!C:L,9,FALSE)</f>
        <v>28670</v>
      </c>
      <c r="W1605" s="29">
        <f>VLOOKUP(R1605&amp;"-"&amp;S1605,通道清单!C:L,10,FALSE)</f>
        <v>29110</v>
      </c>
      <c r="X1605" s="29">
        <f>VLOOKUP(R1605&amp;"-"&amp;T1605,通道清单!C:L,9,FALSE)</f>
        <v>19760</v>
      </c>
      <c r="Y1605" s="29">
        <f>VLOOKUP(R1605&amp;"-"&amp;T1605,通道清单!C:L,10,FALSE)</f>
        <v>20200</v>
      </c>
    </row>
    <row r="1606" ht="15" hidden="1" spans="1:25">
      <c r="A1606" s="29">
        <f t="shared" si="189"/>
        <v>1605</v>
      </c>
      <c r="B1606" s="29" t="str">
        <f t="shared" si="190"/>
        <v>CS26-1-4-[6][6]-OFF48.4-BW20</v>
      </c>
      <c r="C1606" s="29" t="str">
        <f>R1606&amp;"_BW"&amp;TEXT(O1606-N1606,"000.00")&amp;"_U"&amp;VLOOKUP(R1606&amp;"-"&amp;S1606,通道清单!C:L,5,FALSE)&amp;LEFT("_____",5-LEN(VLOOKUP(R1606&amp;"-"&amp;S1606,通道清单!C:L,4,FALSE)))&amp;VLOOKUP(R1606&amp;"-"&amp;S1606,通道清单!C:L,4,FALSE)&amp;"_S"&amp;TEXT(N1606,"00000.00")&amp;"_E"&amp;TEXT(O1606,"00000.00")&amp;"_D"&amp;VLOOKUP(R1606&amp;"-"&amp;T1606,通道清单!C:L,5,FALSE)&amp;LEFT("_____",5-LEN(VLOOKUP(R1606&amp;"-"&amp;T1606,通道清单!C:L,4,FALSE)))&amp;VLOOKUP(R1606&amp;"-"&amp;T1606,通道清单!C:L,4,FALSE)&amp;"_S"&amp;TEXT(P1606,"00000.00")&amp;"_E"&amp;TEXT(Q1606,"00000.00")</f>
        <v>CS26_BW020.00_UL____Y_S29828.40_E29848.40_DR____K_S18838.40_E18858.40</v>
      </c>
      <c r="D1606" s="172"/>
      <c r="E1606" s="172"/>
      <c r="G1606" s="143" t="s">
        <v>9203</v>
      </c>
      <c r="H1606" s="29">
        <f>VLOOKUP(G1606,开关状态表!B:I,7,FALSE)</f>
        <v>1</v>
      </c>
      <c r="I1606" s="143">
        <v>48.4</v>
      </c>
      <c r="J1606" s="144">
        <v>20</v>
      </c>
      <c r="K1606" s="173" t="s">
        <v>202</v>
      </c>
      <c r="M1606" s="168" t="s">
        <v>8733</v>
      </c>
      <c r="N1606" s="156">
        <f t="shared" si="191"/>
        <v>29828.4</v>
      </c>
      <c r="O1606" s="156">
        <f t="shared" si="192"/>
        <v>29848.4</v>
      </c>
      <c r="P1606" s="156">
        <f t="shared" si="193"/>
        <v>18838.4</v>
      </c>
      <c r="Q1606" s="156">
        <f t="shared" si="194"/>
        <v>18858.4</v>
      </c>
      <c r="R1606" s="29" t="str">
        <f>VLOOKUP(VLOOKUP(G1606,开关状态表!B:H,2,FALSE),矩阵信息表!B:H,2,FALSE)</f>
        <v>CS26</v>
      </c>
      <c r="S1606" s="29" t="str">
        <f>VLOOKUP(G1606,开关状态表!B:H,5,FALSE)</f>
        <v>RY20L</v>
      </c>
      <c r="T1606" s="29" t="str">
        <f>VLOOKUP(G1606,开关状态表!B:H,6,FALSE)</f>
        <v>TK20R</v>
      </c>
      <c r="U1606" s="29">
        <f>VLOOKUP(R1606&amp;"-"&amp;S1606,通道清单!C:L,8,FALSE)</f>
        <v>220</v>
      </c>
      <c r="V1606" s="29">
        <f>VLOOKUP(R1606&amp;"-"&amp;S1606,通道清单!C:L,9,FALSE)</f>
        <v>29780</v>
      </c>
      <c r="W1606" s="29">
        <f>VLOOKUP(R1606&amp;"-"&amp;S1606,通道清单!C:L,10,FALSE)</f>
        <v>30000</v>
      </c>
      <c r="X1606" s="29">
        <f>VLOOKUP(R1606&amp;"-"&amp;T1606,通道清单!C:L,9,FALSE)</f>
        <v>18790</v>
      </c>
      <c r="Y1606" s="29">
        <f>VLOOKUP(R1606&amp;"-"&amp;T1606,通道清单!C:L,10,FALSE)</f>
        <v>19010</v>
      </c>
    </row>
    <row r="1607" ht="15" hidden="1" spans="1:25">
      <c r="A1607" s="29">
        <f t="shared" si="189"/>
        <v>1606</v>
      </c>
      <c r="B1607" s="29" t="str">
        <f t="shared" si="190"/>
        <v>CS26-1-12-[4][4]-OFF113.2-BW20</v>
      </c>
      <c r="C1607" s="29" t="str">
        <f>R1607&amp;"_BW"&amp;TEXT(O1607-N1607,"000.00")&amp;"_U"&amp;VLOOKUP(R1607&amp;"-"&amp;S1607,通道清单!C:L,5,FALSE)&amp;LEFT("_____",5-LEN(VLOOKUP(R1607&amp;"-"&amp;S1607,通道清单!C:L,4,FALSE)))&amp;VLOOKUP(R1607&amp;"-"&amp;S1607,通道清单!C:L,4,FALSE)&amp;"_S"&amp;TEXT(N1607,"00000.00")&amp;"_E"&amp;TEXT(O1607,"00000.00")&amp;"_D"&amp;VLOOKUP(R1607&amp;"-"&amp;T1607,通道清单!C:L,5,FALSE)&amp;LEFT("_____",5-LEN(VLOOKUP(R1607&amp;"-"&amp;T1607,通道清单!C:L,4,FALSE)))&amp;VLOOKUP(R1607&amp;"-"&amp;T1607,通道清单!C:L,4,FALSE)&amp;"_S"&amp;TEXT(P1607,"00000.00")&amp;"_E"&amp;TEXT(Q1607,"00000.00")</f>
        <v>CS26_BW020.00_UR____Y_S29893.20_E29913.20_DL____C_S18233.20_E18253.20</v>
      </c>
      <c r="D1607" s="172"/>
      <c r="E1607" s="172"/>
      <c r="G1607" s="143" t="s">
        <v>9223</v>
      </c>
      <c r="H1607" s="29">
        <f>VLOOKUP(G1607,开关状态表!B:I,7,FALSE)</f>
        <v>1</v>
      </c>
      <c r="I1607" s="143">
        <v>113.2</v>
      </c>
      <c r="J1607" s="144">
        <v>20</v>
      </c>
      <c r="K1607" s="173" t="s">
        <v>8732</v>
      </c>
      <c r="M1607" s="168" t="s">
        <v>8733</v>
      </c>
      <c r="N1607" s="156">
        <f t="shared" si="191"/>
        <v>29893.2</v>
      </c>
      <c r="O1607" s="156">
        <f t="shared" si="192"/>
        <v>29913.2</v>
      </c>
      <c r="P1607" s="156">
        <f t="shared" si="193"/>
        <v>18233.2</v>
      </c>
      <c r="Q1607" s="156">
        <f t="shared" si="194"/>
        <v>18253.2</v>
      </c>
      <c r="R1607" s="29" t="str">
        <f>VLOOKUP(VLOOKUP(G1607,开关状态表!B:H,2,FALSE),矩阵信息表!B:H,2,FALSE)</f>
        <v>CS26</v>
      </c>
      <c r="S1607" s="29" t="str">
        <f>VLOOKUP(G1607,开关状态表!B:H,5,FALSE)</f>
        <v>RY41R</v>
      </c>
      <c r="T1607" s="29" t="str">
        <f>VLOOKUP(G1607,开关状态表!B:H,6,FALSE)</f>
        <v>TC41L</v>
      </c>
      <c r="U1607" s="29">
        <f>VLOOKUP(R1607&amp;"-"&amp;S1607,通道清单!C:L,8,FALSE)</f>
        <v>220</v>
      </c>
      <c r="V1607" s="29">
        <f>VLOOKUP(R1607&amp;"-"&amp;S1607,通道清单!C:L,9,FALSE)</f>
        <v>29780</v>
      </c>
      <c r="W1607" s="29">
        <f>VLOOKUP(R1607&amp;"-"&amp;S1607,通道清单!C:L,10,FALSE)</f>
        <v>30000</v>
      </c>
      <c r="X1607" s="29">
        <f>VLOOKUP(R1607&amp;"-"&amp;T1607,通道清单!C:L,9,FALSE)</f>
        <v>18120</v>
      </c>
      <c r="Y1607" s="29">
        <f>VLOOKUP(R1607&amp;"-"&amp;T1607,通道清单!C:L,10,FALSE)</f>
        <v>18340</v>
      </c>
    </row>
    <row r="1608" ht="15" hidden="1" spans="1:25">
      <c r="A1608" s="29">
        <f t="shared" si="189"/>
        <v>1607</v>
      </c>
      <c r="B1608" s="29" t="str">
        <f t="shared" si="190"/>
        <v>CS26-1-10-[1][1]-OFF101.4-BW2</v>
      </c>
      <c r="C1608" s="29" t="str">
        <f>R1608&amp;"_BW"&amp;TEXT(O1608-N1608,"000.00")&amp;"_U"&amp;VLOOKUP(R1608&amp;"-"&amp;S1608,通道清单!C:L,5,FALSE)&amp;LEFT("_____",5-LEN(VLOOKUP(R1608&amp;"-"&amp;S1608,通道清单!C:L,4,FALSE)))&amp;VLOOKUP(R1608&amp;"-"&amp;S1608,通道清单!C:L,4,FALSE)&amp;"_S"&amp;TEXT(N1608,"00000.00")&amp;"_E"&amp;TEXT(O1608,"00000.00")&amp;"_D"&amp;VLOOKUP(R1608&amp;"-"&amp;T1608,通道清单!C:L,5,FALSE)&amp;LEFT("_____",5-LEN(VLOOKUP(R1608&amp;"-"&amp;T1608,通道清单!C:L,4,FALSE)))&amp;VLOOKUP(R1608&amp;"-"&amp;T1608,通道清单!C:L,4,FALSE)&amp;"_S"&amp;TEXT(P1608,"00000.00")&amp;"_E"&amp;TEXT(Q1608,"00000.00")</f>
        <v>CS26_BW002.00_UR____Y_S29631.40_E29633.40_DL____L_S18641.40_E18643.40</v>
      </c>
      <c r="D1608" s="172"/>
      <c r="E1608" s="172"/>
      <c r="G1608" s="143" t="s">
        <v>9212</v>
      </c>
      <c r="H1608" s="29">
        <f>VLOOKUP(G1608,开关状态表!B:I,7,FALSE)</f>
        <v>1</v>
      </c>
      <c r="I1608" s="143">
        <v>101.4</v>
      </c>
      <c r="J1608" s="144">
        <v>2</v>
      </c>
      <c r="K1608" s="173" t="s">
        <v>202</v>
      </c>
      <c r="M1608" s="168" t="s">
        <v>8733</v>
      </c>
      <c r="N1608" s="156">
        <f t="shared" si="191"/>
        <v>29631.4</v>
      </c>
      <c r="O1608" s="156">
        <f t="shared" si="192"/>
        <v>29633.4</v>
      </c>
      <c r="P1608" s="156">
        <f t="shared" si="193"/>
        <v>18641.4</v>
      </c>
      <c r="Q1608" s="156">
        <f t="shared" si="194"/>
        <v>18643.4</v>
      </c>
      <c r="R1608" s="29" t="str">
        <f>VLOOKUP(VLOOKUP(G1608,开关状态表!B:H,2,FALSE),矩阵信息表!B:H,2,FALSE)</f>
        <v>CS26</v>
      </c>
      <c r="S1608" s="29" t="str">
        <f>VLOOKUP(G1608,开关状态表!B:H,5,FALSE)</f>
        <v>RY9R</v>
      </c>
      <c r="T1608" s="29" t="str">
        <f>VLOOKUP(G1608,开关状态表!B:H,6,FALSE)</f>
        <v>TL9L</v>
      </c>
      <c r="U1608" s="29">
        <f>VLOOKUP(R1608&amp;"-"&amp;S1608,通道清单!C:L,8,FALSE)</f>
        <v>220</v>
      </c>
      <c r="V1608" s="29">
        <f>VLOOKUP(R1608&amp;"-"&amp;S1608,通道清单!C:L,9,FALSE)</f>
        <v>29530</v>
      </c>
      <c r="W1608" s="29">
        <f>VLOOKUP(R1608&amp;"-"&amp;S1608,通道清单!C:L,10,FALSE)</f>
        <v>29750</v>
      </c>
      <c r="X1608" s="29">
        <f>VLOOKUP(R1608&amp;"-"&amp;T1608,通道清单!C:L,9,FALSE)</f>
        <v>18540</v>
      </c>
      <c r="Y1608" s="29">
        <f>VLOOKUP(R1608&amp;"-"&amp;T1608,通道清单!C:L,10,FALSE)</f>
        <v>18760</v>
      </c>
    </row>
    <row r="1609" ht="15" hidden="1" spans="1:25">
      <c r="A1609" s="29">
        <f t="shared" si="189"/>
        <v>1608</v>
      </c>
      <c r="B1609" s="29" t="str">
        <f t="shared" si="190"/>
        <v>CS26-1-12-[1][1]-OFF80.4-BW20</v>
      </c>
      <c r="C1609" s="29" t="str">
        <f>R1609&amp;"_BW"&amp;TEXT(O1609-N1609,"000.00")&amp;"_U"&amp;VLOOKUP(R1609&amp;"-"&amp;S1609,通道清单!C:L,5,FALSE)&amp;LEFT("_____",5-LEN(VLOOKUP(R1609&amp;"-"&amp;S1609,通道清单!C:L,4,FALSE)))&amp;VLOOKUP(R1609&amp;"-"&amp;S1609,通道清单!C:L,4,FALSE)&amp;"_S"&amp;TEXT(N1609,"00000.00")&amp;"_E"&amp;TEXT(O1609,"00000.00")&amp;"_D"&amp;VLOOKUP(R1609&amp;"-"&amp;T1609,通道清单!C:L,5,FALSE)&amp;LEFT("_____",5-LEN(VLOOKUP(R1609&amp;"-"&amp;T1609,通道清单!C:L,4,FALSE)))&amp;VLOOKUP(R1609&amp;"-"&amp;T1609,通道清单!C:L,4,FALSE)&amp;"_S"&amp;TEXT(P1609,"00000.00")&amp;"_E"&amp;TEXT(Q1609,"00000.00")</f>
        <v>CS26_BW020.00_UR____Y_S29860.40_E29880.40_DL____C_S18870.40_E18890.40</v>
      </c>
      <c r="D1609" s="172"/>
      <c r="E1609" s="172"/>
      <c r="G1609" s="143" t="s">
        <v>9218</v>
      </c>
      <c r="H1609" s="29">
        <f>VLOOKUP(G1609,开关状态表!B:I,7,FALSE)</f>
        <v>1</v>
      </c>
      <c r="I1609" s="143">
        <v>80.4</v>
      </c>
      <c r="J1609" s="144">
        <v>20</v>
      </c>
      <c r="K1609" s="173" t="s">
        <v>202</v>
      </c>
      <c r="M1609" s="168" t="s">
        <v>8733</v>
      </c>
      <c r="N1609" s="156">
        <f t="shared" si="191"/>
        <v>29860.4</v>
      </c>
      <c r="O1609" s="156">
        <f t="shared" si="192"/>
        <v>29880.4</v>
      </c>
      <c r="P1609" s="156">
        <f t="shared" si="193"/>
        <v>18870.4</v>
      </c>
      <c r="Q1609" s="156">
        <f t="shared" si="194"/>
        <v>18890.4</v>
      </c>
      <c r="R1609" s="29" t="str">
        <f>VLOOKUP(VLOOKUP(G1609,开关状态表!B:H,2,FALSE),矩阵信息表!B:H,2,FALSE)</f>
        <v>CS26</v>
      </c>
      <c r="S1609" s="29" t="str">
        <f>VLOOKUP(G1609,开关状态表!B:H,5,FALSE)</f>
        <v>RY25R</v>
      </c>
      <c r="T1609" s="29" t="str">
        <f>VLOOKUP(G1609,开关状态表!B:H,6,FALSE)</f>
        <v>TC25L</v>
      </c>
      <c r="U1609" s="29">
        <f>VLOOKUP(R1609&amp;"-"&amp;S1609,通道清单!C:L,8,FALSE)</f>
        <v>220</v>
      </c>
      <c r="V1609" s="29">
        <f>VLOOKUP(R1609&amp;"-"&amp;S1609,通道清单!C:L,9,FALSE)</f>
        <v>29780</v>
      </c>
      <c r="W1609" s="29">
        <f>VLOOKUP(R1609&amp;"-"&amp;S1609,通道清单!C:L,10,FALSE)</f>
        <v>30000</v>
      </c>
      <c r="X1609" s="29">
        <f>VLOOKUP(R1609&amp;"-"&amp;T1609,通道清单!C:L,9,FALSE)</f>
        <v>18790</v>
      </c>
      <c r="Y1609" s="29">
        <f>VLOOKUP(R1609&amp;"-"&amp;T1609,通道清单!C:L,10,FALSE)</f>
        <v>19010</v>
      </c>
    </row>
    <row r="1610" ht="15" hidden="1" spans="1:25">
      <c r="A1610" s="29">
        <f t="shared" si="189"/>
        <v>1609</v>
      </c>
      <c r="B1610" s="29" t="str">
        <f t="shared" si="190"/>
        <v>CS26-1-2-[8][8]-OFF111.6-BW20</v>
      </c>
      <c r="C1610" s="29" t="str">
        <f>R1610&amp;"_BW"&amp;TEXT(O1610-N1610,"000.00")&amp;"_U"&amp;VLOOKUP(R1610&amp;"-"&amp;S1610,通道清单!C:L,5,FALSE)&amp;LEFT("_____",5-LEN(VLOOKUP(R1610&amp;"-"&amp;S1610,通道清单!C:L,4,FALSE)))&amp;VLOOKUP(R1610&amp;"-"&amp;S1610,通道清单!C:L,4,FALSE)&amp;"_S"&amp;TEXT(N1610,"00000.00")&amp;"_E"&amp;TEXT(O1610,"00000.00")&amp;"_D"&amp;VLOOKUP(R1610&amp;"-"&amp;T1610,通道清单!C:L,5,FALSE)&amp;LEFT("_____",5-LEN(VLOOKUP(R1610&amp;"-"&amp;T1610,通道清单!C:L,4,FALSE)))&amp;VLOOKUP(R1610&amp;"-"&amp;T1610,通道清单!C:L,4,FALSE)&amp;"_S"&amp;TEXT(P1610,"00000.00")&amp;"_E"&amp;TEXT(Q1610,"00000.00")</f>
        <v>CS26_BW020.00_UL____Y_S29641.60_E29661.60_DR____D_S18651.60_E18671.60</v>
      </c>
      <c r="D1610" s="172"/>
      <c r="E1610" s="172"/>
      <c r="G1610" s="143" t="s">
        <v>9230</v>
      </c>
      <c r="H1610" s="29">
        <f>VLOOKUP(G1610,开关状态表!B:I,7,FALSE)</f>
        <v>1</v>
      </c>
      <c r="I1610" s="143">
        <v>111.6</v>
      </c>
      <c r="J1610" s="144">
        <v>20</v>
      </c>
      <c r="K1610" s="173" t="s">
        <v>8732</v>
      </c>
      <c r="M1610" s="168" t="s">
        <v>8733</v>
      </c>
      <c r="N1610" s="156">
        <f t="shared" si="191"/>
        <v>29641.6</v>
      </c>
      <c r="O1610" s="156">
        <f t="shared" si="192"/>
        <v>29661.6</v>
      </c>
      <c r="P1610" s="156">
        <f t="shared" si="193"/>
        <v>18651.6</v>
      </c>
      <c r="Q1610" s="156">
        <f t="shared" si="194"/>
        <v>18671.6</v>
      </c>
      <c r="R1610" s="29" t="str">
        <f>VLOOKUP(VLOOKUP(G1610,开关状态表!B:H,2,FALSE),矩阵信息表!B:H,2,FALSE)</f>
        <v>CS26</v>
      </c>
      <c r="S1610" s="29" t="str">
        <f>VLOOKUP(G1610,开关状态表!B:H,5,FALSE)</f>
        <v>RY33L</v>
      </c>
      <c r="T1610" s="29" t="str">
        <f>VLOOKUP(G1610,开关状态表!B:H,6,FALSE)</f>
        <v>TD33R</v>
      </c>
      <c r="U1610" s="29">
        <f>VLOOKUP(R1610&amp;"-"&amp;S1610,通道清单!C:L,8,FALSE)</f>
        <v>220</v>
      </c>
      <c r="V1610" s="29">
        <f>VLOOKUP(R1610&amp;"-"&amp;S1610,通道清单!C:L,9,FALSE)</f>
        <v>29530</v>
      </c>
      <c r="W1610" s="29">
        <f>VLOOKUP(R1610&amp;"-"&amp;S1610,通道清单!C:L,10,FALSE)</f>
        <v>29750</v>
      </c>
      <c r="X1610" s="29">
        <f>VLOOKUP(R1610&amp;"-"&amp;T1610,通道清单!C:L,9,FALSE)</f>
        <v>18540</v>
      </c>
      <c r="Y1610" s="29">
        <f>VLOOKUP(R1610&amp;"-"&amp;T1610,通道清单!C:L,10,FALSE)</f>
        <v>18760</v>
      </c>
    </row>
    <row r="1611" ht="15" hidden="1" spans="1:25">
      <c r="A1611" s="29">
        <f t="shared" si="189"/>
        <v>1610</v>
      </c>
      <c r="B1611" s="29" t="str">
        <f t="shared" si="190"/>
        <v>CS26-1-12-[7][7]-OFF79.6-BW20</v>
      </c>
      <c r="C1611" s="29" t="str">
        <f>R1611&amp;"_BW"&amp;TEXT(O1611-N1611,"000.00")&amp;"_U"&amp;VLOOKUP(R1611&amp;"-"&amp;S1611,通道清单!C:L,5,FALSE)&amp;LEFT("_____",5-LEN(VLOOKUP(R1611&amp;"-"&amp;S1611,通道清单!C:L,4,FALSE)))&amp;VLOOKUP(R1611&amp;"-"&amp;S1611,通道清单!C:L,4,FALSE)&amp;"_S"&amp;TEXT(N1611,"00000.00")&amp;"_E"&amp;TEXT(O1611,"00000.00")&amp;"_D"&amp;VLOOKUP(R1611&amp;"-"&amp;T1611,通道清单!C:L,5,FALSE)&amp;LEFT("_____",5-LEN(VLOOKUP(R1611&amp;"-"&amp;T1611,通道清单!C:L,4,FALSE)))&amp;VLOOKUP(R1611&amp;"-"&amp;T1611,通道清单!C:L,4,FALSE)&amp;"_S"&amp;TEXT(P1611,"00000.00")&amp;"_E"&amp;TEXT(Q1611,"00000.00")</f>
        <v>CS26_BW020.00_UL____Y_S29859.60_E29879.60_DR____C_S18199.60_E18219.60</v>
      </c>
      <c r="D1611" s="172"/>
      <c r="E1611" s="172"/>
      <c r="G1611" s="143" t="s">
        <v>9220</v>
      </c>
      <c r="H1611" s="29">
        <f>VLOOKUP(G1611,开关状态表!B:I,7,FALSE)</f>
        <v>1</v>
      </c>
      <c r="I1611" s="143">
        <v>79.6</v>
      </c>
      <c r="J1611" s="144">
        <v>20</v>
      </c>
      <c r="K1611" s="173" t="s">
        <v>202</v>
      </c>
      <c r="M1611" s="168" t="s">
        <v>8733</v>
      </c>
      <c r="N1611" s="156">
        <f t="shared" si="191"/>
        <v>29859.6</v>
      </c>
      <c r="O1611" s="156">
        <f t="shared" si="192"/>
        <v>29879.6</v>
      </c>
      <c r="P1611" s="156">
        <f t="shared" si="193"/>
        <v>18199.6</v>
      </c>
      <c r="Q1611" s="156">
        <f t="shared" si="194"/>
        <v>18219.6</v>
      </c>
      <c r="R1611" s="29" t="str">
        <f>VLOOKUP(VLOOKUP(G1611,开关状态表!B:H,2,FALSE),矩阵信息表!B:H,2,FALSE)</f>
        <v>CS26</v>
      </c>
      <c r="S1611" s="29" t="str">
        <f>VLOOKUP(G1611,开关状态表!B:H,5,FALSE)</f>
        <v>RY32L</v>
      </c>
      <c r="T1611" s="29" t="str">
        <f>VLOOKUP(G1611,开关状态表!B:H,6,FALSE)</f>
        <v>TC32R</v>
      </c>
      <c r="U1611" s="29">
        <f>VLOOKUP(R1611&amp;"-"&amp;S1611,通道清单!C:L,8,FALSE)</f>
        <v>220</v>
      </c>
      <c r="V1611" s="29">
        <f>VLOOKUP(R1611&amp;"-"&amp;S1611,通道清单!C:L,9,FALSE)</f>
        <v>29780</v>
      </c>
      <c r="W1611" s="29">
        <f>VLOOKUP(R1611&amp;"-"&amp;S1611,通道清单!C:L,10,FALSE)</f>
        <v>30000</v>
      </c>
      <c r="X1611" s="29">
        <f>VLOOKUP(R1611&amp;"-"&amp;T1611,通道清单!C:L,9,FALSE)</f>
        <v>18120</v>
      </c>
      <c r="Y1611" s="29">
        <f>VLOOKUP(R1611&amp;"-"&amp;T1611,通道清单!C:L,10,FALSE)</f>
        <v>18340</v>
      </c>
    </row>
    <row r="1612" ht="15" hidden="1" spans="1:25">
      <c r="A1612" s="29">
        <f t="shared" si="189"/>
        <v>1611</v>
      </c>
      <c r="B1612" s="29" t="str">
        <f t="shared" si="190"/>
        <v>CS26-1-12-[5][5]-OFF101.4-BW20</v>
      </c>
      <c r="C1612" s="29" t="str">
        <f>R1612&amp;"_BW"&amp;TEXT(O1612-N1612,"000.00")&amp;"_U"&amp;VLOOKUP(R1612&amp;"-"&amp;S1612,通道清单!C:L,5,FALSE)&amp;LEFT("_____",5-LEN(VLOOKUP(R1612&amp;"-"&amp;S1612,通道清单!C:L,4,FALSE)))&amp;VLOOKUP(R1612&amp;"-"&amp;S1612,通道清单!C:L,4,FALSE)&amp;"_S"&amp;TEXT(N1612,"00000.00")&amp;"_E"&amp;TEXT(O1612,"00000.00")&amp;"_D"&amp;VLOOKUP(R1612&amp;"-"&amp;T1612,通道清单!C:L,5,FALSE)&amp;LEFT("_____",5-LEN(VLOOKUP(R1612&amp;"-"&amp;T1612,通道清单!C:L,4,FALSE)))&amp;VLOOKUP(R1612&amp;"-"&amp;T1612,通道清单!C:L,4,FALSE)&amp;"_S"&amp;TEXT(P1612,"00000.00")&amp;"_E"&amp;TEXT(Q1612,"00000.00")</f>
        <v>CS26_BW020.00_UL____Y_S29631.40_E29651.40_DR____C_S17971.40_E17991.40</v>
      </c>
      <c r="D1612" s="172"/>
      <c r="E1612" s="172"/>
      <c r="G1612" s="143" t="s">
        <v>9216</v>
      </c>
      <c r="H1612" s="29">
        <f>VLOOKUP(G1612,开关状态表!B:I,7,FALSE)</f>
        <v>1</v>
      </c>
      <c r="I1612" s="143">
        <v>101.4</v>
      </c>
      <c r="J1612" s="144">
        <v>20</v>
      </c>
      <c r="K1612" s="173" t="s">
        <v>202</v>
      </c>
      <c r="M1612" s="168" t="s">
        <v>8733</v>
      </c>
      <c r="N1612" s="156">
        <f t="shared" si="191"/>
        <v>29631.4</v>
      </c>
      <c r="O1612" s="156">
        <f t="shared" si="192"/>
        <v>29651.4</v>
      </c>
      <c r="P1612" s="156">
        <f t="shared" si="193"/>
        <v>17971.4</v>
      </c>
      <c r="Q1612" s="156">
        <f t="shared" si="194"/>
        <v>17991.4</v>
      </c>
      <c r="R1612" s="29" t="str">
        <f>VLOOKUP(VLOOKUP(G1612,开关状态表!B:H,2,FALSE),矩阵信息表!B:H,2,FALSE)</f>
        <v>CS26</v>
      </c>
      <c r="S1612" s="29" t="str">
        <f>VLOOKUP(G1612,开关状态表!B:H,5,FALSE)</f>
        <v>RY17L</v>
      </c>
      <c r="T1612" s="29" t="str">
        <f>VLOOKUP(G1612,开关状态表!B:H,6,FALSE)</f>
        <v>TC17R</v>
      </c>
      <c r="U1612" s="29">
        <f>VLOOKUP(R1612&amp;"-"&amp;S1612,通道清单!C:L,8,FALSE)</f>
        <v>220</v>
      </c>
      <c r="V1612" s="29">
        <f>VLOOKUP(R1612&amp;"-"&amp;S1612,通道清单!C:L,9,FALSE)</f>
        <v>29530</v>
      </c>
      <c r="W1612" s="29">
        <f>VLOOKUP(R1612&amp;"-"&amp;S1612,通道清单!C:L,10,FALSE)</f>
        <v>29750</v>
      </c>
      <c r="X1612" s="29">
        <f>VLOOKUP(R1612&amp;"-"&amp;T1612,通道清单!C:L,9,FALSE)</f>
        <v>17870</v>
      </c>
      <c r="Y1612" s="29">
        <f>VLOOKUP(R1612&amp;"-"&amp;T1612,通道清单!C:L,10,FALSE)</f>
        <v>18090</v>
      </c>
    </row>
    <row r="1613" ht="15" hidden="1" spans="1:25">
      <c r="A1613" s="29">
        <f t="shared" si="189"/>
        <v>1612</v>
      </c>
      <c r="B1613" s="29" t="str">
        <f t="shared" si="190"/>
        <v>CS26-1-8-[3][3]-OFF41.6-BW10</v>
      </c>
      <c r="C1613" s="29" t="str">
        <f>R1613&amp;"_BW"&amp;TEXT(O1613-N1613,"000.00")&amp;"_U"&amp;VLOOKUP(R1613&amp;"-"&amp;S1613,通道清单!C:L,5,FALSE)&amp;LEFT("_____",5-LEN(VLOOKUP(R1613&amp;"-"&amp;S1613,通道清单!C:L,4,FALSE)))&amp;VLOOKUP(R1613&amp;"-"&amp;S1613,通道清单!C:L,4,FALSE)&amp;"_S"&amp;TEXT(N1613,"00000.00")&amp;"_E"&amp;TEXT(O1613,"00000.00")&amp;"_D"&amp;VLOOKUP(R1613&amp;"-"&amp;T1613,通道清单!C:L,5,FALSE)&amp;LEFT("_____",5-LEN(VLOOKUP(R1613&amp;"-"&amp;T1613,通道清单!C:L,4,FALSE)))&amp;VLOOKUP(R1613&amp;"-"&amp;T1613,通道清单!C:L,4,FALSE)&amp;"_S"&amp;TEXT(P1613,"00000.00")&amp;"_E"&amp;TEXT(Q1613,"00000.00")</f>
        <v>CS26_BW010.00_UR____Y_S29301.60_E29311.60_DL____W_S18491.60_E18501.60</v>
      </c>
      <c r="D1613" s="172"/>
      <c r="E1613" s="172"/>
      <c r="G1613" s="143" t="s">
        <v>9236</v>
      </c>
      <c r="H1613" s="29">
        <f>VLOOKUP(G1613,开关状态表!B:I,7,FALSE)</f>
        <v>1</v>
      </c>
      <c r="I1613" s="143">
        <v>41.6</v>
      </c>
      <c r="J1613" s="144">
        <v>10</v>
      </c>
      <c r="K1613" s="173" t="s">
        <v>202</v>
      </c>
      <c r="M1613" s="168" t="s">
        <v>8733</v>
      </c>
      <c r="N1613" s="156">
        <f t="shared" si="191"/>
        <v>29301.6</v>
      </c>
      <c r="O1613" s="156">
        <f t="shared" si="192"/>
        <v>29311.6</v>
      </c>
      <c r="P1613" s="156">
        <f t="shared" si="193"/>
        <v>18491.6</v>
      </c>
      <c r="Q1613" s="156">
        <f t="shared" si="194"/>
        <v>18501.6</v>
      </c>
      <c r="R1613" s="29" t="str">
        <f>VLOOKUP(VLOOKUP(G1613,开关状态表!B:H,2,FALSE),矩阵信息表!B:H,2,FALSE)</f>
        <v>CS26</v>
      </c>
      <c r="S1613" s="29" t="str">
        <f>VLOOKUP(G1613,开关状态表!B:H,5,FALSE)</f>
        <v>RY28R</v>
      </c>
      <c r="T1613" s="29" t="str">
        <f>VLOOKUP(G1613,开关状态表!B:H,6,FALSE)</f>
        <v>TW28L</v>
      </c>
      <c r="U1613" s="29">
        <f>VLOOKUP(R1613&amp;"-"&amp;S1613,通道清单!C:L,8,FALSE)</f>
        <v>150</v>
      </c>
      <c r="V1613" s="29">
        <f>VLOOKUP(R1613&amp;"-"&amp;S1613,通道清单!C:L,9,FALSE)</f>
        <v>29260</v>
      </c>
      <c r="W1613" s="29">
        <f>VLOOKUP(R1613&amp;"-"&amp;S1613,通道清单!C:L,10,FALSE)</f>
        <v>29410</v>
      </c>
      <c r="X1613" s="29">
        <f>VLOOKUP(R1613&amp;"-"&amp;T1613,通道清单!C:L,9,FALSE)</f>
        <v>18450</v>
      </c>
      <c r="Y1613" s="29">
        <f>VLOOKUP(R1613&amp;"-"&amp;T1613,通道清单!C:L,10,FALSE)</f>
        <v>18600</v>
      </c>
    </row>
    <row r="1614" ht="15" hidden="1" spans="1:25">
      <c r="A1614" s="29">
        <f t="shared" si="189"/>
        <v>1613</v>
      </c>
      <c r="B1614" s="29" t="str">
        <f t="shared" si="190"/>
        <v>CS26-1-12-[8][8]-OFF80.4-BW27</v>
      </c>
      <c r="C1614" s="29" t="str">
        <f>R1614&amp;"_BW"&amp;TEXT(O1614-N1614,"000.00")&amp;"_U"&amp;VLOOKUP(R1614&amp;"-"&amp;S1614,通道清单!C:L,5,FALSE)&amp;LEFT("_____",5-LEN(VLOOKUP(R1614&amp;"-"&amp;S1614,通道清单!C:L,4,FALSE)))&amp;VLOOKUP(R1614&amp;"-"&amp;S1614,通道清单!C:L,4,FALSE)&amp;"_S"&amp;TEXT(N1614,"00000.00")&amp;"_E"&amp;TEXT(O1614,"00000.00")&amp;"_D"&amp;VLOOKUP(R1614&amp;"-"&amp;T1614,通道清单!C:L,5,FALSE)&amp;LEFT("_____",5-LEN(VLOOKUP(R1614&amp;"-"&amp;T1614,通道清单!C:L,4,FALSE)))&amp;VLOOKUP(R1614&amp;"-"&amp;T1614,通道清单!C:L,4,FALSE)&amp;"_S"&amp;TEXT(P1614,"00000.00")&amp;"_E"&amp;TEXT(Q1614,"00000.00")</f>
        <v>CS26_BW027.00_UL____Y_S29860.40_E29887.40_DR____C_S18870.40_E18897.40</v>
      </c>
      <c r="D1614" s="172"/>
      <c r="E1614" s="172"/>
      <c r="G1614" s="143" t="s">
        <v>9221</v>
      </c>
      <c r="H1614" s="29">
        <f>VLOOKUP(G1614,开关状态表!B:I,7,FALSE)</f>
        <v>1</v>
      </c>
      <c r="I1614" s="143">
        <v>80.4</v>
      </c>
      <c r="J1614" s="144">
        <v>27</v>
      </c>
      <c r="K1614" s="173" t="s">
        <v>202</v>
      </c>
      <c r="M1614" s="168" t="s">
        <v>8733</v>
      </c>
      <c r="N1614" s="156">
        <f t="shared" si="191"/>
        <v>29860.4</v>
      </c>
      <c r="O1614" s="156">
        <f t="shared" si="192"/>
        <v>29887.4</v>
      </c>
      <c r="P1614" s="156">
        <f t="shared" si="193"/>
        <v>18870.4</v>
      </c>
      <c r="Q1614" s="156">
        <f t="shared" si="194"/>
        <v>18897.4</v>
      </c>
      <c r="R1614" s="29" t="str">
        <f>VLOOKUP(VLOOKUP(G1614,开关状态表!B:H,2,FALSE),矩阵信息表!B:H,2,FALSE)</f>
        <v>CS26</v>
      </c>
      <c r="S1614" s="29" t="str">
        <f>VLOOKUP(G1614,开关状态表!B:H,5,FALSE)</f>
        <v>RY34L</v>
      </c>
      <c r="T1614" s="29" t="str">
        <f>VLOOKUP(G1614,开关状态表!B:H,6,FALSE)</f>
        <v>TC34R</v>
      </c>
      <c r="U1614" s="29">
        <f>VLOOKUP(R1614&amp;"-"&amp;S1614,通道清单!C:L,8,FALSE)</f>
        <v>220</v>
      </c>
      <c r="V1614" s="29">
        <f>VLOOKUP(R1614&amp;"-"&amp;S1614,通道清单!C:L,9,FALSE)</f>
        <v>29780</v>
      </c>
      <c r="W1614" s="29">
        <f>VLOOKUP(R1614&amp;"-"&amp;S1614,通道清单!C:L,10,FALSE)</f>
        <v>30000</v>
      </c>
      <c r="X1614" s="29">
        <f>VLOOKUP(R1614&amp;"-"&amp;T1614,通道清单!C:L,9,FALSE)</f>
        <v>18790</v>
      </c>
      <c r="Y1614" s="29">
        <f>VLOOKUP(R1614&amp;"-"&amp;T1614,通道清单!C:L,10,FALSE)</f>
        <v>19010</v>
      </c>
    </row>
    <row r="1615" ht="15" hidden="1" spans="1:25">
      <c r="A1615" s="29">
        <f t="shared" si="189"/>
        <v>1614</v>
      </c>
      <c r="B1615" s="29" t="str">
        <f t="shared" si="190"/>
        <v>CS26-1-10-[1][1]-OFF103.4-BW4</v>
      </c>
      <c r="C1615" s="29" t="str">
        <f>R1615&amp;"_BW"&amp;TEXT(O1615-N1615,"000.00")&amp;"_U"&amp;VLOOKUP(R1615&amp;"-"&amp;S1615,通道清单!C:L,5,FALSE)&amp;LEFT("_____",5-LEN(VLOOKUP(R1615&amp;"-"&amp;S1615,通道清单!C:L,4,FALSE)))&amp;VLOOKUP(R1615&amp;"-"&amp;S1615,通道清单!C:L,4,FALSE)&amp;"_S"&amp;TEXT(N1615,"00000.00")&amp;"_E"&amp;TEXT(O1615,"00000.00")&amp;"_D"&amp;VLOOKUP(R1615&amp;"-"&amp;T1615,通道清单!C:L,5,FALSE)&amp;LEFT("_____",5-LEN(VLOOKUP(R1615&amp;"-"&amp;T1615,通道清单!C:L,4,FALSE)))&amp;VLOOKUP(R1615&amp;"-"&amp;T1615,通道清单!C:L,4,FALSE)&amp;"_S"&amp;TEXT(P1615,"00000.00")&amp;"_E"&amp;TEXT(Q1615,"00000.00")</f>
        <v>CS26_BW004.00_UR____Y_S29633.40_E29637.40_DL____L_S18643.40_E18647.40</v>
      </c>
      <c r="D1615" s="172"/>
      <c r="E1615" s="172"/>
      <c r="G1615" s="143" t="s">
        <v>9212</v>
      </c>
      <c r="H1615" s="29">
        <f>VLOOKUP(G1615,开关状态表!B:I,7,FALSE)</f>
        <v>1</v>
      </c>
      <c r="I1615" s="143">
        <v>103.4</v>
      </c>
      <c r="J1615" s="144">
        <v>4</v>
      </c>
      <c r="K1615" s="173" t="s">
        <v>8732</v>
      </c>
      <c r="M1615" s="168" t="s">
        <v>8733</v>
      </c>
      <c r="N1615" s="156">
        <f t="shared" si="191"/>
        <v>29633.4</v>
      </c>
      <c r="O1615" s="156">
        <f t="shared" si="192"/>
        <v>29637.4</v>
      </c>
      <c r="P1615" s="156">
        <f t="shared" si="193"/>
        <v>18643.4</v>
      </c>
      <c r="Q1615" s="156">
        <f t="shared" si="194"/>
        <v>18647.4</v>
      </c>
      <c r="R1615" s="29" t="str">
        <f>VLOOKUP(VLOOKUP(G1615,开关状态表!B:H,2,FALSE),矩阵信息表!B:H,2,FALSE)</f>
        <v>CS26</v>
      </c>
      <c r="S1615" s="29" t="str">
        <f>VLOOKUP(G1615,开关状态表!B:H,5,FALSE)</f>
        <v>RY9R</v>
      </c>
      <c r="T1615" s="29" t="str">
        <f>VLOOKUP(G1615,开关状态表!B:H,6,FALSE)</f>
        <v>TL9L</v>
      </c>
      <c r="U1615" s="29">
        <f>VLOOKUP(R1615&amp;"-"&amp;S1615,通道清单!C:L,8,FALSE)</f>
        <v>220</v>
      </c>
      <c r="V1615" s="29">
        <f>VLOOKUP(R1615&amp;"-"&amp;S1615,通道清单!C:L,9,FALSE)</f>
        <v>29530</v>
      </c>
      <c r="W1615" s="29">
        <f>VLOOKUP(R1615&amp;"-"&amp;S1615,通道清单!C:L,10,FALSE)</f>
        <v>29750</v>
      </c>
      <c r="X1615" s="29">
        <f>VLOOKUP(R1615&amp;"-"&amp;T1615,通道清单!C:L,9,FALSE)</f>
        <v>18540</v>
      </c>
      <c r="Y1615" s="29">
        <f>VLOOKUP(R1615&amp;"-"&amp;T1615,通道清单!C:L,10,FALSE)</f>
        <v>18760</v>
      </c>
    </row>
    <row r="1616" ht="15" hidden="1" spans="1:25">
      <c r="A1616" s="29">
        <f t="shared" si="189"/>
        <v>1615</v>
      </c>
      <c r="B1616" s="29" t="str">
        <f t="shared" si="190"/>
        <v>CS26-1-8-[3][3]-OFF41.6-BW10</v>
      </c>
      <c r="C1616" s="29" t="str">
        <f>R1616&amp;"_BW"&amp;TEXT(O1616-N1616,"000.00")&amp;"_U"&amp;VLOOKUP(R1616&amp;"-"&amp;S1616,通道清单!C:L,5,FALSE)&amp;LEFT("_____",5-LEN(VLOOKUP(R1616&amp;"-"&amp;S1616,通道清单!C:L,4,FALSE)))&amp;VLOOKUP(R1616&amp;"-"&amp;S1616,通道清单!C:L,4,FALSE)&amp;"_S"&amp;TEXT(N1616,"00000.00")&amp;"_E"&amp;TEXT(O1616,"00000.00")&amp;"_D"&amp;VLOOKUP(R1616&amp;"-"&amp;T1616,通道清单!C:L,5,FALSE)&amp;LEFT("_____",5-LEN(VLOOKUP(R1616&amp;"-"&amp;T1616,通道清单!C:L,4,FALSE)))&amp;VLOOKUP(R1616&amp;"-"&amp;T1616,通道清单!C:L,4,FALSE)&amp;"_S"&amp;TEXT(P1616,"00000.00")&amp;"_E"&amp;TEXT(Q1616,"00000.00")</f>
        <v>CS26_BW010.00_UR____Y_S29301.60_E29311.60_DL____W_S18491.60_E18501.60</v>
      </c>
      <c r="D1616" s="172"/>
      <c r="E1616" s="172"/>
      <c r="G1616" s="143" t="s">
        <v>9236</v>
      </c>
      <c r="H1616" s="29">
        <f>VLOOKUP(G1616,开关状态表!B:I,7,FALSE)</f>
        <v>1</v>
      </c>
      <c r="I1616" s="143">
        <v>41.6</v>
      </c>
      <c r="J1616" s="144">
        <v>10</v>
      </c>
      <c r="K1616" s="173" t="s">
        <v>202</v>
      </c>
      <c r="M1616" s="168" t="s">
        <v>8733</v>
      </c>
      <c r="N1616" s="156">
        <f t="shared" si="191"/>
        <v>29301.6</v>
      </c>
      <c r="O1616" s="156">
        <f t="shared" si="192"/>
        <v>29311.6</v>
      </c>
      <c r="P1616" s="156">
        <f t="shared" si="193"/>
        <v>18491.6</v>
      </c>
      <c r="Q1616" s="156">
        <f t="shared" si="194"/>
        <v>18501.6</v>
      </c>
      <c r="R1616" s="29" t="str">
        <f>VLOOKUP(VLOOKUP(G1616,开关状态表!B:H,2,FALSE),矩阵信息表!B:H,2,FALSE)</f>
        <v>CS26</v>
      </c>
      <c r="S1616" s="29" t="str">
        <f>VLOOKUP(G1616,开关状态表!B:H,5,FALSE)</f>
        <v>RY28R</v>
      </c>
      <c r="T1616" s="29" t="str">
        <f>VLOOKUP(G1616,开关状态表!B:H,6,FALSE)</f>
        <v>TW28L</v>
      </c>
      <c r="U1616" s="29">
        <f>VLOOKUP(R1616&amp;"-"&amp;S1616,通道清单!C:L,8,FALSE)</f>
        <v>150</v>
      </c>
      <c r="V1616" s="29">
        <f>VLOOKUP(R1616&amp;"-"&amp;S1616,通道清单!C:L,9,FALSE)</f>
        <v>29260</v>
      </c>
      <c r="W1616" s="29">
        <f>VLOOKUP(R1616&amp;"-"&amp;S1616,通道清单!C:L,10,FALSE)</f>
        <v>29410</v>
      </c>
      <c r="X1616" s="29">
        <f>VLOOKUP(R1616&amp;"-"&amp;T1616,通道清单!C:L,9,FALSE)</f>
        <v>18450</v>
      </c>
      <c r="Y1616" s="29">
        <f>VLOOKUP(R1616&amp;"-"&amp;T1616,通道清单!C:L,10,FALSE)</f>
        <v>18600</v>
      </c>
    </row>
    <row r="1617" ht="15" hidden="1" spans="1:25">
      <c r="A1617" s="29">
        <f t="shared" si="189"/>
        <v>1616</v>
      </c>
      <c r="B1617" s="29" t="str">
        <f t="shared" si="190"/>
        <v>CS26-1-4-[6][6]-OFF71.4-BW10</v>
      </c>
      <c r="C1617" s="29" t="str">
        <f>R1617&amp;"_BW"&amp;TEXT(O1617-N1617,"000.00")&amp;"_U"&amp;VLOOKUP(R1617&amp;"-"&amp;S1617,通道清单!C:L,5,FALSE)&amp;LEFT("_____",5-LEN(VLOOKUP(R1617&amp;"-"&amp;S1617,通道清单!C:L,4,FALSE)))&amp;VLOOKUP(R1617&amp;"-"&amp;S1617,通道清单!C:L,4,FALSE)&amp;"_S"&amp;TEXT(N1617,"00000.00")&amp;"_E"&amp;TEXT(O1617,"00000.00")&amp;"_D"&amp;VLOOKUP(R1617&amp;"-"&amp;T1617,通道清单!C:L,5,FALSE)&amp;LEFT("_____",5-LEN(VLOOKUP(R1617&amp;"-"&amp;T1617,通道清单!C:L,4,FALSE)))&amp;VLOOKUP(R1617&amp;"-"&amp;T1617,通道清单!C:L,4,FALSE)&amp;"_S"&amp;TEXT(P1617,"00000.00")&amp;"_E"&amp;TEXT(Q1617,"00000.00")</f>
        <v>CS26_BW010.00_UL____Y_S29851.40_E29861.40_DR____K_S18861.40_E18871.40</v>
      </c>
      <c r="D1617" s="172"/>
      <c r="E1617" s="172"/>
      <c r="G1617" s="143" t="s">
        <v>9203</v>
      </c>
      <c r="H1617" s="29">
        <f>VLOOKUP(G1617,开关状态表!B:I,7,FALSE)</f>
        <v>1</v>
      </c>
      <c r="I1617" s="143">
        <v>71.4</v>
      </c>
      <c r="J1617" s="144">
        <v>10</v>
      </c>
      <c r="K1617" s="173" t="s">
        <v>202</v>
      </c>
      <c r="M1617" s="168" t="s">
        <v>8733</v>
      </c>
      <c r="N1617" s="156">
        <f t="shared" si="191"/>
        <v>29851.4</v>
      </c>
      <c r="O1617" s="156">
        <f t="shared" si="192"/>
        <v>29861.4</v>
      </c>
      <c r="P1617" s="156">
        <f t="shared" si="193"/>
        <v>18861.4</v>
      </c>
      <c r="Q1617" s="156">
        <f t="shared" si="194"/>
        <v>18871.4</v>
      </c>
      <c r="R1617" s="29" t="str">
        <f>VLOOKUP(VLOOKUP(G1617,开关状态表!B:H,2,FALSE),矩阵信息表!B:H,2,FALSE)</f>
        <v>CS26</v>
      </c>
      <c r="S1617" s="29" t="str">
        <f>VLOOKUP(G1617,开关状态表!B:H,5,FALSE)</f>
        <v>RY20L</v>
      </c>
      <c r="T1617" s="29" t="str">
        <f>VLOOKUP(G1617,开关状态表!B:H,6,FALSE)</f>
        <v>TK20R</v>
      </c>
      <c r="U1617" s="29">
        <f>VLOOKUP(R1617&amp;"-"&amp;S1617,通道清单!C:L,8,FALSE)</f>
        <v>220</v>
      </c>
      <c r="V1617" s="29">
        <f>VLOOKUP(R1617&amp;"-"&amp;S1617,通道清单!C:L,9,FALSE)</f>
        <v>29780</v>
      </c>
      <c r="W1617" s="29">
        <f>VLOOKUP(R1617&amp;"-"&amp;S1617,通道清单!C:L,10,FALSE)</f>
        <v>30000</v>
      </c>
      <c r="X1617" s="29">
        <f>VLOOKUP(R1617&amp;"-"&amp;T1617,通道清单!C:L,9,FALSE)</f>
        <v>18790</v>
      </c>
      <c r="Y1617" s="29">
        <f>VLOOKUP(R1617&amp;"-"&amp;T1617,通道清单!C:L,10,FALSE)</f>
        <v>19010</v>
      </c>
    </row>
    <row r="1618" ht="15" hidden="1" spans="1:25">
      <c r="A1618" s="29">
        <f t="shared" si="189"/>
        <v>1617</v>
      </c>
      <c r="B1618" s="29" t="str">
        <f t="shared" si="190"/>
        <v>CS26-1-10-[2][2]-OFF111.6-BW5</v>
      </c>
      <c r="C1618" s="29" t="str">
        <f>R1618&amp;"_BW"&amp;TEXT(O1618-N1618,"000.00")&amp;"_U"&amp;VLOOKUP(R1618&amp;"-"&amp;S1618,通道清单!C:L,5,FALSE)&amp;LEFT("_____",5-LEN(VLOOKUP(R1618&amp;"-"&amp;S1618,通道清单!C:L,4,FALSE)))&amp;VLOOKUP(R1618&amp;"-"&amp;S1618,通道清单!C:L,4,FALSE)&amp;"_S"&amp;TEXT(N1618,"00000.00")&amp;"_E"&amp;TEXT(O1618,"00000.00")&amp;"_D"&amp;VLOOKUP(R1618&amp;"-"&amp;T1618,通道清单!C:L,5,FALSE)&amp;LEFT("_____",5-LEN(VLOOKUP(R1618&amp;"-"&amp;T1618,通道清单!C:L,4,FALSE)))&amp;VLOOKUP(R1618&amp;"-"&amp;T1618,通道清单!C:L,4,FALSE)&amp;"_S"&amp;TEXT(P1618,"00000.00")&amp;"_E"&amp;TEXT(Q1618,"00000.00")</f>
        <v>CS26_BW005.00_UR____Y_S29891.60_E29896.60_DL____L_S18231.60_E18236.60</v>
      </c>
      <c r="D1618" s="172"/>
      <c r="E1618" s="172"/>
      <c r="G1618" s="143" t="s">
        <v>9213</v>
      </c>
      <c r="H1618" s="29">
        <f>VLOOKUP(G1618,开关状态表!B:I,7,FALSE)</f>
        <v>1</v>
      </c>
      <c r="I1618" s="143">
        <v>111.6</v>
      </c>
      <c r="J1618" s="144">
        <v>5</v>
      </c>
      <c r="K1618" s="173" t="s">
        <v>8732</v>
      </c>
      <c r="M1618" s="168" t="s">
        <v>8733</v>
      </c>
      <c r="N1618" s="156">
        <f t="shared" si="191"/>
        <v>29891.6</v>
      </c>
      <c r="O1618" s="156">
        <f t="shared" si="192"/>
        <v>29896.6</v>
      </c>
      <c r="P1618" s="156">
        <f t="shared" si="193"/>
        <v>18231.6</v>
      </c>
      <c r="Q1618" s="156">
        <f t="shared" si="194"/>
        <v>18236.6</v>
      </c>
      <c r="R1618" s="29" t="str">
        <f>VLOOKUP(VLOOKUP(G1618,开关状态表!B:H,2,FALSE),矩阵信息表!B:H,2,FALSE)</f>
        <v>CS26</v>
      </c>
      <c r="S1618" s="29" t="str">
        <f>VLOOKUP(G1618,开关状态表!B:H,5,FALSE)</f>
        <v>RY10R</v>
      </c>
      <c r="T1618" s="29" t="str">
        <f>VLOOKUP(G1618,开关状态表!B:H,6,FALSE)</f>
        <v>TL10L</v>
      </c>
      <c r="U1618" s="29">
        <f>VLOOKUP(R1618&amp;"-"&amp;S1618,通道清单!C:L,8,FALSE)</f>
        <v>220</v>
      </c>
      <c r="V1618" s="29">
        <f>VLOOKUP(R1618&amp;"-"&amp;S1618,通道清单!C:L,9,FALSE)</f>
        <v>29780</v>
      </c>
      <c r="W1618" s="29">
        <f>VLOOKUP(R1618&amp;"-"&amp;S1618,通道清单!C:L,10,FALSE)</f>
        <v>30000</v>
      </c>
      <c r="X1618" s="29">
        <f>VLOOKUP(R1618&amp;"-"&amp;T1618,通道清单!C:L,9,FALSE)</f>
        <v>18120</v>
      </c>
      <c r="Y1618" s="29">
        <f>VLOOKUP(R1618&amp;"-"&amp;T1618,通道清单!C:L,10,FALSE)</f>
        <v>18340</v>
      </c>
    </row>
    <row r="1619" ht="15" hidden="1" spans="1:25">
      <c r="A1619" s="29">
        <f t="shared" si="189"/>
        <v>1618</v>
      </c>
      <c r="B1619" s="29" t="str">
        <f t="shared" si="190"/>
        <v>CS26-1-4-[6][6]-OFF71.4-BW10</v>
      </c>
      <c r="C1619" s="29" t="str">
        <f>R1619&amp;"_BW"&amp;TEXT(O1619-N1619,"000.00")&amp;"_U"&amp;VLOOKUP(R1619&amp;"-"&amp;S1619,通道清单!C:L,5,FALSE)&amp;LEFT("_____",5-LEN(VLOOKUP(R1619&amp;"-"&amp;S1619,通道清单!C:L,4,FALSE)))&amp;VLOOKUP(R1619&amp;"-"&amp;S1619,通道清单!C:L,4,FALSE)&amp;"_S"&amp;TEXT(N1619,"00000.00")&amp;"_E"&amp;TEXT(O1619,"00000.00")&amp;"_D"&amp;VLOOKUP(R1619&amp;"-"&amp;T1619,通道清单!C:L,5,FALSE)&amp;LEFT("_____",5-LEN(VLOOKUP(R1619&amp;"-"&amp;T1619,通道清单!C:L,4,FALSE)))&amp;VLOOKUP(R1619&amp;"-"&amp;T1619,通道清单!C:L,4,FALSE)&amp;"_S"&amp;TEXT(P1619,"00000.00")&amp;"_E"&amp;TEXT(Q1619,"00000.00")</f>
        <v>CS26_BW010.00_UL____Y_S29851.40_E29861.40_DR____K_S18861.40_E18871.40</v>
      </c>
      <c r="D1619" s="172"/>
      <c r="E1619" s="172"/>
      <c r="G1619" s="143" t="s">
        <v>9203</v>
      </c>
      <c r="H1619" s="29">
        <f>VLOOKUP(G1619,开关状态表!B:I,7,FALSE)</f>
        <v>1</v>
      </c>
      <c r="I1619" s="143">
        <v>71.4</v>
      </c>
      <c r="J1619" s="144">
        <v>10</v>
      </c>
      <c r="K1619" s="173" t="s">
        <v>8732</v>
      </c>
      <c r="M1619" s="168" t="s">
        <v>8733</v>
      </c>
      <c r="N1619" s="156">
        <f t="shared" si="191"/>
        <v>29851.4</v>
      </c>
      <c r="O1619" s="156">
        <f t="shared" si="192"/>
        <v>29861.4</v>
      </c>
      <c r="P1619" s="156">
        <f t="shared" si="193"/>
        <v>18861.4</v>
      </c>
      <c r="Q1619" s="156">
        <f t="shared" si="194"/>
        <v>18871.4</v>
      </c>
      <c r="R1619" s="29" t="str">
        <f>VLOOKUP(VLOOKUP(G1619,开关状态表!B:H,2,FALSE),矩阵信息表!B:H,2,FALSE)</f>
        <v>CS26</v>
      </c>
      <c r="S1619" s="29" t="str">
        <f>VLOOKUP(G1619,开关状态表!B:H,5,FALSE)</f>
        <v>RY20L</v>
      </c>
      <c r="T1619" s="29" t="str">
        <f>VLOOKUP(G1619,开关状态表!B:H,6,FALSE)</f>
        <v>TK20R</v>
      </c>
      <c r="U1619" s="29">
        <f>VLOOKUP(R1619&amp;"-"&amp;S1619,通道清单!C:L,8,FALSE)</f>
        <v>220</v>
      </c>
      <c r="V1619" s="29">
        <f>VLOOKUP(R1619&amp;"-"&amp;S1619,通道清单!C:L,9,FALSE)</f>
        <v>29780</v>
      </c>
      <c r="W1619" s="29">
        <f>VLOOKUP(R1619&amp;"-"&amp;S1619,通道清单!C:L,10,FALSE)</f>
        <v>30000</v>
      </c>
      <c r="X1619" s="29">
        <f>VLOOKUP(R1619&amp;"-"&amp;T1619,通道清单!C:L,9,FALSE)</f>
        <v>18790</v>
      </c>
      <c r="Y1619" s="29">
        <f>VLOOKUP(R1619&amp;"-"&amp;T1619,通道清单!C:L,10,FALSE)</f>
        <v>19010</v>
      </c>
    </row>
    <row r="1620" ht="15" hidden="1" spans="1:25">
      <c r="A1620" s="29">
        <f t="shared" si="189"/>
        <v>1619</v>
      </c>
      <c r="B1620" s="29" t="str">
        <f t="shared" si="190"/>
        <v>CS26-1-11-[8][8]-OFF179.9-BW30</v>
      </c>
      <c r="C1620" s="29" t="str">
        <f>R1620&amp;"_BW"&amp;TEXT(O1620-N1620,"000.00")&amp;"_U"&amp;VLOOKUP(R1620&amp;"-"&amp;S1620,通道清单!C:L,5,FALSE)&amp;LEFT("_____",5-LEN(VLOOKUP(R1620&amp;"-"&amp;S1620,通道清单!C:L,4,FALSE)))&amp;VLOOKUP(R1620&amp;"-"&amp;S1620,通道清单!C:L,4,FALSE)&amp;"_S"&amp;TEXT(N1620,"00000.00")&amp;"_E"&amp;TEXT(O1620,"00000.00")&amp;"_D"&amp;VLOOKUP(R1620&amp;"-"&amp;T1620,通道清单!C:L,5,FALSE)&amp;LEFT("_____",5-LEN(VLOOKUP(R1620&amp;"-"&amp;T1620,通道清单!C:L,4,FALSE)))&amp;VLOOKUP(R1620&amp;"-"&amp;T1620,通道清单!C:L,4,FALSE)&amp;"_S"&amp;TEXT(P1620,"00000.00")&amp;"_E"&amp;TEXT(Q1620,"00000.00")</f>
        <v>CS26_BW030.00_UR____C_S27779.90_E27809.90_DL____Y_S19939.90_E19969.90</v>
      </c>
      <c r="D1620" s="172"/>
      <c r="E1620" s="172"/>
      <c r="G1620" s="143" t="s">
        <v>9129</v>
      </c>
      <c r="H1620" s="29">
        <f>VLOOKUP(G1620,开关状态表!B:I,7,FALSE)</f>
        <v>1</v>
      </c>
      <c r="I1620" s="143">
        <v>179.9</v>
      </c>
      <c r="J1620" s="144">
        <v>30</v>
      </c>
      <c r="K1620" s="173" t="s">
        <v>202</v>
      </c>
      <c r="M1620" s="168" t="s">
        <v>8733</v>
      </c>
      <c r="N1620" s="156">
        <f t="shared" si="191"/>
        <v>27779.9</v>
      </c>
      <c r="O1620" s="156">
        <f t="shared" si="192"/>
        <v>27809.9</v>
      </c>
      <c r="P1620" s="156">
        <f t="shared" si="193"/>
        <v>19939.9</v>
      </c>
      <c r="Q1620" s="156">
        <f t="shared" si="194"/>
        <v>19969.9</v>
      </c>
      <c r="R1620" s="29" t="str">
        <f>VLOOKUP(VLOOKUP(G1620,开关状态表!B:H,2,FALSE),矩阵信息表!B:H,2,FALSE)</f>
        <v>CS26</v>
      </c>
      <c r="S1620" s="29" t="str">
        <f>VLOOKUP(G1620,开关状态表!B:H,5,FALSE)</f>
        <v>RC41R</v>
      </c>
      <c r="T1620" s="29" t="str">
        <f>VLOOKUP(G1620,开关状态表!B:H,6,FALSE)</f>
        <v>TY41L</v>
      </c>
      <c r="U1620" s="29">
        <f>VLOOKUP(R1620&amp;"-"&amp;S1620,通道清单!C:L,8,FALSE)</f>
        <v>440</v>
      </c>
      <c r="V1620" s="29">
        <f>VLOOKUP(R1620&amp;"-"&amp;S1620,通道清单!C:L,9,FALSE)</f>
        <v>27600</v>
      </c>
      <c r="W1620" s="29">
        <f>VLOOKUP(R1620&amp;"-"&amp;S1620,通道清单!C:L,10,FALSE)</f>
        <v>28040</v>
      </c>
      <c r="X1620" s="29">
        <f>VLOOKUP(R1620&amp;"-"&amp;T1620,通道清单!C:L,9,FALSE)</f>
        <v>19760</v>
      </c>
      <c r="Y1620" s="29">
        <f>VLOOKUP(R1620&amp;"-"&amp;T1620,通道清单!C:L,10,FALSE)</f>
        <v>20200</v>
      </c>
    </row>
    <row r="1621" ht="15" hidden="1" spans="1:25">
      <c r="A1621" s="29">
        <f t="shared" si="189"/>
        <v>1620</v>
      </c>
      <c r="B1621" s="29" t="str">
        <f t="shared" si="190"/>
        <v>CS26-1-11-[6][6]-OFF225.7-BW20</v>
      </c>
      <c r="C1621" s="29" t="str">
        <f>R1621&amp;"_BW"&amp;TEXT(O1621-N1621,"000.00")&amp;"_U"&amp;VLOOKUP(R1621&amp;"-"&amp;S1621,通道清单!C:L,5,FALSE)&amp;LEFT("_____",5-LEN(VLOOKUP(R1621&amp;"-"&amp;S1621,通道清单!C:L,4,FALSE)))&amp;VLOOKUP(R1621&amp;"-"&amp;S1621,通道清单!C:L,4,FALSE)&amp;"_S"&amp;TEXT(N1621,"00000.00")&amp;"_E"&amp;TEXT(O1621,"00000.00")&amp;"_D"&amp;VLOOKUP(R1621&amp;"-"&amp;T1621,通道清单!C:L,5,FALSE)&amp;LEFT("_____",5-LEN(VLOOKUP(R1621&amp;"-"&amp;T1621,通道清单!C:L,4,FALSE)))&amp;VLOOKUP(R1621&amp;"-"&amp;T1621,通道清单!C:L,4,FALSE)&amp;"_S"&amp;TEXT(P1621,"00000.00")&amp;"_E"&amp;TEXT(Q1621,"00000.00")</f>
        <v>CS26_BW020.00_UR____C_S27325.70_E27345.70_DL____Y_S19485.70_E19505.70</v>
      </c>
      <c r="D1621" s="172"/>
      <c r="E1621" s="172"/>
      <c r="G1621" s="143" t="s">
        <v>9125</v>
      </c>
      <c r="H1621" s="29">
        <f>VLOOKUP(G1621,开关状态表!B:I,7,FALSE)</f>
        <v>1</v>
      </c>
      <c r="I1621" s="143">
        <v>225.7</v>
      </c>
      <c r="J1621" s="144">
        <v>20</v>
      </c>
      <c r="K1621" s="173" t="s">
        <v>202</v>
      </c>
      <c r="M1621" s="168" t="s">
        <v>8733</v>
      </c>
      <c r="N1621" s="156">
        <f t="shared" si="191"/>
        <v>27325.7</v>
      </c>
      <c r="O1621" s="156">
        <f t="shared" si="192"/>
        <v>27345.7</v>
      </c>
      <c r="P1621" s="156">
        <f t="shared" si="193"/>
        <v>19485.7</v>
      </c>
      <c r="Q1621" s="156">
        <f t="shared" si="194"/>
        <v>19505.7</v>
      </c>
      <c r="R1621" s="29" t="str">
        <f>VLOOKUP(VLOOKUP(G1621,开关状态表!B:H,2,FALSE),矩阵信息表!B:H,2,FALSE)</f>
        <v>CS26</v>
      </c>
      <c r="S1621" s="29" t="str">
        <f>VLOOKUP(G1621,开关状态表!B:H,5,FALSE)</f>
        <v>RC26R</v>
      </c>
      <c r="T1621" s="29" t="str">
        <f>VLOOKUP(G1621,开关状态表!B:H,6,FALSE)</f>
        <v>TY26L</v>
      </c>
      <c r="U1621" s="29">
        <f>VLOOKUP(R1621&amp;"-"&amp;S1621,通道清单!C:L,8,FALSE)</f>
        <v>440</v>
      </c>
      <c r="V1621" s="29">
        <f>VLOOKUP(R1621&amp;"-"&amp;S1621,通道清单!C:L,9,FALSE)</f>
        <v>27100</v>
      </c>
      <c r="W1621" s="29">
        <f>VLOOKUP(R1621&amp;"-"&amp;S1621,通道清单!C:L,10,FALSE)</f>
        <v>27540</v>
      </c>
      <c r="X1621" s="29">
        <f>VLOOKUP(R1621&amp;"-"&amp;T1621,通道清单!C:L,9,FALSE)</f>
        <v>19260</v>
      </c>
      <c r="Y1621" s="29">
        <f>VLOOKUP(R1621&amp;"-"&amp;T1621,通道清单!C:L,10,FALSE)</f>
        <v>19700</v>
      </c>
    </row>
    <row r="1622" ht="15" hidden="1" spans="1:25">
      <c r="A1622" s="29">
        <f t="shared" si="189"/>
        <v>1621</v>
      </c>
      <c r="B1622" s="29" t="str">
        <f t="shared" si="190"/>
        <v>CS26-1-11-[7][7]-OFF336-BW4</v>
      </c>
      <c r="C1622" s="29" t="str">
        <f>R1622&amp;"_BW"&amp;TEXT(O1622-N1622,"000.00")&amp;"_U"&amp;VLOOKUP(R1622&amp;"-"&amp;S1622,通道清单!C:L,5,FALSE)&amp;LEFT("_____",5-LEN(VLOOKUP(R1622&amp;"-"&amp;S1622,通道清单!C:L,4,FALSE)))&amp;VLOOKUP(R1622&amp;"-"&amp;S1622,通道清单!C:L,4,FALSE)&amp;"_S"&amp;TEXT(N1622,"00000.00")&amp;"_E"&amp;TEXT(O1622,"00000.00")&amp;"_D"&amp;VLOOKUP(R1622&amp;"-"&amp;T1622,通道清单!C:L,5,FALSE)&amp;LEFT("_____",5-LEN(VLOOKUP(R1622&amp;"-"&amp;T1622,通道清单!C:L,4,FALSE)))&amp;VLOOKUP(R1622&amp;"-"&amp;T1622,通道清单!C:L,4,FALSE)&amp;"_S"&amp;TEXT(P1622,"00000.00")&amp;"_E"&amp;TEXT(Q1622,"00000.00")</f>
        <v>CS26_BW004.00_UR____C_S28506.00_E28510.00_DL____Y_S19596.00_E19600.00</v>
      </c>
      <c r="D1622" s="172"/>
      <c r="E1622" s="172"/>
      <c r="G1622" s="143" t="s">
        <v>9128</v>
      </c>
      <c r="H1622" s="29">
        <f>VLOOKUP(G1622,开关状态表!B:I,7,FALSE)</f>
        <v>1</v>
      </c>
      <c r="I1622" s="143">
        <v>336</v>
      </c>
      <c r="J1622" s="144">
        <v>4</v>
      </c>
      <c r="K1622" s="173" t="s">
        <v>202</v>
      </c>
      <c r="M1622" s="168" t="s">
        <v>8733</v>
      </c>
      <c r="N1622" s="156">
        <f t="shared" si="191"/>
        <v>28506</v>
      </c>
      <c r="O1622" s="156">
        <f t="shared" si="192"/>
        <v>28510</v>
      </c>
      <c r="P1622" s="156">
        <f t="shared" si="193"/>
        <v>19596</v>
      </c>
      <c r="Q1622" s="156">
        <f t="shared" si="194"/>
        <v>19600</v>
      </c>
      <c r="R1622" s="29" t="str">
        <f>VLOOKUP(VLOOKUP(G1622,开关状态表!B:H,2,FALSE),矩阵信息表!B:H,2,FALSE)</f>
        <v>CS26</v>
      </c>
      <c r="S1622" s="29" t="str">
        <f>VLOOKUP(G1622,开关状态表!B:H,5,FALSE)</f>
        <v>RC40R</v>
      </c>
      <c r="T1622" s="29" t="str">
        <f>VLOOKUP(G1622,开关状态表!B:H,6,FALSE)</f>
        <v>TY40L</v>
      </c>
      <c r="U1622" s="29">
        <f>VLOOKUP(R1622&amp;"-"&amp;S1622,通道清单!C:L,8,FALSE)</f>
        <v>440</v>
      </c>
      <c r="V1622" s="29">
        <f>VLOOKUP(R1622&amp;"-"&amp;S1622,通道清单!C:L,9,FALSE)</f>
        <v>28170</v>
      </c>
      <c r="W1622" s="29">
        <f>VLOOKUP(R1622&amp;"-"&amp;S1622,通道清单!C:L,10,FALSE)</f>
        <v>28610</v>
      </c>
      <c r="X1622" s="29">
        <f>VLOOKUP(R1622&amp;"-"&amp;T1622,通道清单!C:L,9,FALSE)</f>
        <v>19260</v>
      </c>
      <c r="Y1622" s="29">
        <f>VLOOKUP(R1622&amp;"-"&amp;T1622,通道清单!C:L,10,FALSE)</f>
        <v>19700</v>
      </c>
    </row>
    <row r="1623" ht="15" hidden="1" spans="1:25">
      <c r="A1623" s="29">
        <f t="shared" si="189"/>
        <v>1622</v>
      </c>
      <c r="B1623" s="29" t="str">
        <f t="shared" si="190"/>
        <v>CS26-1-11-[1][1]-OFF241.7-BW10</v>
      </c>
      <c r="C1623" s="29" t="str">
        <f>R1623&amp;"_BW"&amp;TEXT(O1623-N1623,"000.00")&amp;"_U"&amp;VLOOKUP(R1623&amp;"-"&amp;S1623,通道清单!C:L,5,FALSE)&amp;LEFT("_____",5-LEN(VLOOKUP(R1623&amp;"-"&amp;S1623,通道清单!C:L,4,FALSE)))&amp;VLOOKUP(R1623&amp;"-"&amp;S1623,通道清单!C:L,4,FALSE)&amp;"_S"&amp;TEXT(N1623,"00000.00")&amp;"_E"&amp;TEXT(O1623,"00000.00")&amp;"_D"&amp;VLOOKUP(R1623&amp;"-"&amp;T1623,通道清单!C:L,5,FALSE)&amp;LEFT("_____",5-LEN(VLOOKUP(R1623&amp;"-"&amp;T1623,通道清单!C:L,4,FALSE)))&amp;VLOOKUP(R1623&amp;"-"&amp;T1623,通道清单!C:L,4,FALSE)&amp;"_S"&amp;TEXT(P1623,"00000.00")&amp;"_E"&amp;TEXT(Q1623,"00000.00")</f>
        <v>CS26_BW010.00_UL____C_S27341.70_E27351.70_DR____Y_S19501.70_E19511.70</v>
      </c>
      <c r="D1623" s="172"/>
      <c r="E1623" s="172"/>
      <c r="G1623" s="143" t="s">
        <v>9122</v>
      </c>
      <c r="H1623" s="29">
        <f>VLOOKUP(G1623,开关状态表!B:I,7,FALSE)</f>
        <v>1</v>
      </c>
      <c r="I1623" s="143">
        <v>241.7</v>
      </c>
      <c r="J1623" s="144">
        <v>10</v>
      </c>
      <c r="K1623" s="173" t="s">
        <v>202</v>
      </c>
      <c r="M1623" s="168" t="s">
        <v>8733</v>
      </c>
      <c r="N1623" s="156">
        <f t="shared" si="191"/>
        <v>27341.7</v>
      </c>
      <c r="O1623" s="156">
        <f t="shared" si="192"/>
        <v>27351.7</v>
      </c>
      <c r="P1623" s="156">
        <f t="shared" si="193"/>
        <v>19501.7</v>
      </c>
      <c r="Q1623" s="156">
        <f t="shared" si="194"/>
        <v>19511.7</v>
      </c>
      <c r="R1623" s="29" t="str">
        <f>VLOOKUP(VLOOKUP(G1623,开关状态表!B:H,2,FALSE),矩阵信息表!B:H,2,FALSE)</f>
        <v>CS26</v>
      </c>
      <c r="S1623" s="29" t="str">
        <f>VLOOKUP(G1623,开关状态表!B:H,5,FALSE)</f>
        <v>RC17L</v>
      </c>
      <c r="T1623" s="29" t="str">
        <f>VLOOKUP(G1623,开关状态表!B:H,6,FALSE)</f>
        <v>TY17R</v>
      </c>
      <c r="U1623" s="29">
        <f>VLOOKUP(R1623&amp;"-"&amp;S1623,通道清单!C:L,8,FALSE)</f>
        <v>440</v>
      </c>
      <c r="V1623" s="29">
        <f>VLOOKUP(R1623&amp;"-"&amp;S1623,通道清单!C:L,9,FALSE)</f>
        <v>27100</v>
      </c>
      <c r="W1623" s="29">
        <f>VLOOKUP(R1623&amp;"-"&amp;S1623,通道清单!C:L,10,FALSE)</f>
        <v>27540</v>
      </c>
      <c r="X1623" s="29">
        <f>VLOOKUP(R1623&amp;"-"&amp;T1623,通道清单!C:L,9,FALSE)</f>
        <v>19260</v>
      </c>
      <c r="Y1623" s="29">
        <f>VLOOKUP(R1623&amp;"-"&amp;T1623,通道清单!C:L,10,FALSE)</f>
        <v>19700</v>
      </c>
    </row>
    <row r="1624" ht="15" hidden="1" spans="1:25">
      <c r="A1624" s="29">
        <f t="shared" si="189"/>
        <v>1623</v>
      </c>
      <c r="B1624" s="29" t="str">
        <f t="shared" si="190"/>
        <v>CS26-1-11-[5][5]-OFF194.3-BW10</v>
      </c>
      <c r="C1624" s="29" t="str">
        <f>R1624&amp;"_BW"&amp;TEXT(O1624-N1624,"000.00")&amp;"_U"&amp;VLOOKUP(R1624&amp;"-"&amp;S1624,通道清单!C:L,5,FALSE)&amp;LEFT("_____",5-LEN(VLOOKUP(R1624&amp;"-"&amp;S1624,通道清单!C:L,4,FALSE)))&amp;VLOOKUP(R1624&amp;"-"&amp;S1624,通道清单!C:L,4,FALSE)&amp;"_S"&amp;TEXT(N1624,"00000.00")&amp;"_E"&amp;TEXT(O1624,"00000.00")&amp;"_D"&amp;VLOOKUP(R1624&amp;"-"&amp;T1624,通道清单!C:L,5,FALSE)&amp;LEFT("_____",5-LEN(VLOOKUP(R1624&amp;"-"&amp;T1624,通道清单!C:L,4,FALSE)))&amp;VLOOKUP(R1624&amp;"-"&amp;T1624,通道清单!C:L,4,FALSE)&amp;"_S"&amp;TEXT(P1624,"00000.00")&amp;"_E"&amp;TEXT(Q1624,"00000.00")</f>
        <v>CS26_BW010.00_UR____C_S28864.30_E28874.30_DL____Y_S19954.30_E19964.30</v>
      </c>
      <c r="D1624" s="172"/>
      <c r="E1624" s="172"/>
      <c r="G1624" s="143" t="s">
        <v>9124</v>
      </c>
      <c r="H1624" s="29">
        <f>VLOOKUP(G1624,开关状态表!B:I,7,FALSE)</f>
        <v>1</v>
      </c>
      <c r="I1624" s="143">
        <v>194.3</v>
      </c>
      <c r="J1624" s="144">
        <v>10</v>
      </c>
      <c r="K1624" s="173" t="s">
        <v>202</v>
      </c>
      <c r="M1624" s="168" t="s">
        <v>8733</v>
      </c>
      <c r="N1624" s="156">
        <f t="shared" si="191"/>
        <v>28864.3</v>
      </c>
      <c r="O1624" s="156">
        <f t="shared" si="192"/>
        <v>28874.3</v>
      </c>
      <c r="P1624" s="156">
        <f t="shared" si="193"/>
        <v>19954.3</v>
      </c>
      <c r="Q1624" s="156">
        <f t="shared" si="194"/>
        <v>19964.3</v>
      </c>
      <c r="R1624" s="29" t="str">
        <f>VLOOKUP(VLOOKUP(G1624,开关状态表!B:H,2,FALSE),矩阵信息表!B:H,2,FALSE)</f>
        <v>CS26</v>
      </c>
      <c r="S1624" s="29" t="str">
        <f>VLOOKUP(G1624,开关状态表!B:H,5,FALSE)</f>
        <v>RC25R</v>
      </c>
      <c r="T1624" s="29" t="str">
        <f>VLOOKUP(G1624,开关状态表!B:H,6,FALSE)</f>
        <v>TY25L</v>
      </c>
      <c r="U1624" s="29">
        <f>VLOOKUP(R1624&amp;"-"&amp;S1624,通道清单!C:L,8,FALSE)</f>
        <v>440</v>
      </c>
      <c r="V1624" s="29">
        <f>VLOOKUP(R1624&amp;"-"&amp;S1624,通道清单!C:L,9,FALSE)</f>
        <v>28670</v>
      </c>
      <c r="W1624" s="29">
        <f>VLOOKUP(R1624&amp;"-"&amp;S1624,通道清单!C:L,10,FALSE)</f>
        <v>29110</v>
      </c>
      <c r="X1624" s="29">
        <f>VLOOKUP(R1624&amp;"-"&amp;T1624,通道清单!C:L,9,FALSE)</f>
        <v>19760</v>
      </c>
      <c r="Y1624" s="29">
        <f>VLOOKUP(R1624&amp;"-"&amp;T1624,通道清单!C:L,10,FALSE)</f>
        <v>20200</v>
      </c>
    </row>
    <row r="1625" ht="15" hidden="1" spans="1:25">
      <c r="A1625" s="29">
        <f t="shared" si="189"/>
        <v>1624</v>
      </c>
      <c r="B1625" s="29" t="str">
        <f t="shared" si="190"/>
        <v>CS26-1-1-[4][4]-OFF225.7-BW10</v>
      </c>
      <c r="C1625" s="29" t="str">
        <f>R1625&amp;"_BW"&amp;TEXT(O1625-N1625,"000.00")&amp;"_U"&amp;VLOOKUP(R1625&amp;"-"&amp;S1625,通道清单!C:L,5,FALSE)&amp;LEFT("_____",5-LEN(VLOOKUP(R1625&amp;"-"&amp;S1625,通道清单!C:L,4,FALSE)))&amp;VLOOKUP(R1625&amp;"-"&amp;S1625,通道清单!C:L,4,FALSE)&amp;"_S"&amp;TEXT(N1625,"00000.00")&amp;"_E"&amp;TEXT(O1625,"00000.00")&amp;"_D"&amp;VLOOKUP(R1625&amp;"-"&amp;T1625,通道清单!C:L,5,FALSE)&amp;LEFT("_____",5-LEN(VLOOKUP(R1625&amp;"-"&amp;T1625,通道清单!C:L,4,FALSE)))&amp;VLOOKUP(R1625&amp;"-"&amp;T1625,通道清单!C:L,4,FALSE)&amp;"_S"&amp;TEXT(P1625,"00000.00")&amp;"_E"&amp;TEXT(Q1625,"00000.00")</f>
        <v>CS26_BW010.00_UL____D_S28395.70_E28405.70_DR____Y_S19485.70_E19495.70</v>
      </c>
      <c r="D1625" s="172"/>
      <c r="E1625" s="172"/>
      <c r="G1625" s="143" t="s">
        <v>9136</v>
      </c>
      <c r="H1625" s="29">
        <f>VLOOKUP(G1625,开关状态表!B:I,7,FALSE)</f>
        <v>1</v>
      </c>
      <c r="I1625" s="143">
        <v>225.7</v>
      </c>
      <c r="J1625" s="144">
        <v>10</v>
      </c>
      <c r="K1625" s="173" t="s">
        <v>202</v>
      </c>
      <c r="M1625" s="168" t="s">
        <v>8733</v>
      </c>
      <c r="N1625" s="156">
        <f t="shared" si="191"/>
        <v>28395.7</v>
      </c>
      <c r="O1625" s="156">
        <f t="shared" si="192"/>
        <v>28405.7</v>
      </c>
      <c r="P1625" s="156">
        <f t="shared" si="193"/>
        <v>19485.7</v>
      </c>
      <c r="Q1625" s="156">
        <f t="shared" si="194"/>
        <v>19495.7</v>
      </c>
      <c r="R1625" s="29" t="str">
        <f>VLOOKUP(VLOOKUP(G1625,开关状态表!B:H,2,FALSE),矩阵信息表!B:H,2,FALSE)</f>
        <v>CS26</v>
      </c>
      <c r="S1625" s="29" t="str">
        <f>VLOOKUP(G1625,开关状态表!B:H,5,FALSE)</f>
        <v>RD33L</v>
      </c>
      <c r="T1625" s="29" t="str">
        <f>VLOOKUP(G1625,开关状态表!B:H,6,FALSE)</f>
        <v>TY33R</v>
      </c>
      <c r="U1625" s="29">
        <f>VLOOKUP(R1625&amp;"-"&amp;S1625,通道清单!C:L,8,FALSE)</f>
        <v>440</v>
      </c>
      <c r="V1625" s="29">
        <f>VLOOKUP(R1625&amp;"-"&amp;S1625,通道清单!C:L,9,FALSE)</f>
        <v>28170</v>
      </c>
      <c r="W1625" s="29">
        <f>VLOOKUP(R1625&amp;"-"&amp;S1625,通道清单!C:L,10,FALSE)</f>
        <v>28610</v>
      </c>
      <c r="X1625" s="29">
        <f>VLOOKUP(R1625&amp;"-"&amp;T1625,通道清单!C:L,9,FALSE)</f>
        <v>19260</v>
      </c>
      <c r="Y1625" s="29">
        <f>VLOOKUP(R1625&amp;"-"&amp;T1625,通道清单!C:L,10,FALSE)</f>
        <v>19700</v>
      </c>
    </row>
    <row r="1626" ht="15" hidden="1" spans="1:25">
      <c r="A1626" s="29">
        <f t="shared" si="189"/>
        <v>1625</v>
      </c>
      <c r="B1626" s="29" t="str">
        <f t="shared" si="190"/>
        <v>CS26-1-11-[8][8]-OFF209.9-BW10</v>
      </c>
      <c r="C1626" s="29" t="str">
        <f>R1626&amp;"_BW"&amp;TEXT(O1626-N1626,"000.00")&amp;"_U"&amp;VLOOKUP(R1626&amp;"-"&amp;S1626,通道清单!C:L,5,FALSE)&amp;LEFT("_____",5-LEN(VLOOKUP(R1626&amp;"-"&amp;S1626,通道清单!C:L,4,FALSE)))&amp;VLOOKUP(R1626&amp;"-"&amp;S1626,通道清单!C:L,4,FALSE)&amp;"_S"&amp;TEXT(N1626,"00000.00")&amp;"_E"&amp;TEXT(O1626,"00000.00")&amp;"_D"&amp;VLOOKUP(R1626&amp;"-"&amp;T1626,通道清单!C:L,5,FALSE)&amp;LEFT("_____",5-LEN(VLOOKUP(R1626&amp;"-"&amp;T1626,通道清单!C:L,4,FALSE)))&amp;VLOOKUP(R1626&amp;"-"&amp;T1626,通道清单!C:L,4,FALSE)&amp;"_S"&amp;TEXT(P1626,"00000.00")&amp;"_E"&amp;TEXT(Q1626,"00000.00")</f>
        <v>CS26_BW010.00_UR____C_S27809.90_E27819.90_DL____Y_S19969.90_E19979.90</v>
      </c>
      <c r="D1626" s="172"/>
      <c r="E1626" s="172"/>
      <c r="G1626" s="143" t="s">
        <v>9129</v>
      </c>
      <c r="H1626" s="29">
        <f>VLOOKUP(G1626,开关状态表!B:I,7,FALSE)</f>
        <v>1</v>
      </c>
      <c r="I1626" s="143">
        <v>209.9</v>
      </c>
      <c r="J1626" s="144">
        <v>10</v>
      </c>
      <c r="K1626" s="173" t="s">
        <v>202</v>
      </c>
      <c r="M1626" s="168" t="s">
        <v>8733</v>
      </c>
      <c r="N1626" s="156">
        <f t="shared" si="191"/>
        <v>27809.9</v>
      </c>
      <c r="O1626" s="156">
        <f t="shared" si="192"/>
        <v>27819.9</v>
      </c>
      <c r="P1626" s="156">
        <f t="shared" si="193"/>
        <v>19969.9</v>
      </c>
      <c r="Q1626" s="156">
        <f t="shared" si="194"/>
        <v>19979.9</v>
      </c>
      <c r="R1626" s="29" t="str">
        <f>VLOOKUP(VLOOKUP(G1626,开关状态表!B:H,2,FALSE),矩阵信息表!B:H,2,FALSE)</f>
        <v>CS26</v>
      </c>
      <c r="S1626" s="29" t="str">
        <f>VLOOKUP(G1626,开关状态表!B:H,5,FALSE)</f>
        <v>RC41R</v>
      </c>
      <c r="T1626" s="29" t="str">
        <f>VLOOKUP(G1626,开关状态表!B:H,6,FALSE)</f>
        <v>TY41L</v>
      </c>
      <c r="U1626" s="29">
        <f>VLOOKUP(R1626&amp;"-"&amp;S1626,通道清单!C:L,8,FALSE)</f>
        <v>440</v>
      </c>
      <c r="V1626" s="29">
        <f>VLOOKUP(R1626&amp;"-"&amp;S1626,通道清单!C:L,9,FALSE)</f>
        <v>27600</v>
      </c>
      <c r="W1626" s="29">
        <f>VLOOKUP(R1626&amp;"-"&amp;S1626,通道清单!C:L,10,FALSE)</f>
        <v>28040</v>
      </c>
      <c r="X1626" s="29">
        <f>VLOOKUP(R1626&amp;"-"&amp;T1626,通道清单!C:L,9,FALSE)</f>
        <v>19760</v>
      </c>
      <c r="Y1626" s="29">
        <f>VLOOKUP(R1626&amp;"-"&amp;T1626,通道清单!C:L,10,FALSE)</f>
        <v>20200</v>
      </c>
    </row>
    <row r="1627" ht="15" hidden="1" spans="1:25">
      <c r="A1627" s="29">
        <f t="shared" si="189"/>
        <v>1626</v>
      </c>
      <c r="B1627" s="29" t="str">
        <f t="shared" si="190"/>
        <v>CS26-1-3-[2][2]-OFF194.3-BW10</v>
      </c>
      <c r="C1627" s="29" t="str">
        <f>R1627&amp;"_BW"&amp;TEXT(O1627-N1627,"000.00")&amp;"_U"&amp;VLOOKUP(R1627&amp;"-"&amp;S1627,通道清单!C:L,5,FALSE)&amp;LEFT("_____",5-LEN(VLOOKUP(R1627&amp;"-"&amp;S1627,通道清单!C:L,4,FALSE)))&amp;VLOOKUP(R1627&amp;"-"&amp;S1627,通道清单!C:L,4,FALSE)&amp;"_S"&amp;TEXT(N1627,"00000.00")&amp;"_E"&amp;TEXT(O1627,"00000.00")&amp;"_D"&amp;VLOOKUP(R1627&amp;"-"&amp;T1627,通道清单!C:L,5,FALSE)&amp;LEFT("_____",5-LEN(VLOOKUP(R1627&amp;"-"&amp;T1627,通道清单!C:L,4,FALSE)))&amp;VLOOKUP(R1627&amp;"-"&amp;T1627,通道清单!C:L,4,FALSE)&amp;"_S"&amp;TEXT(P1627,"00000.00")&amp;"_E"&amp;TEXT(Q1627,"00000.00")</f>
        <v>CS26_BW010.00_UL____K_S28864.30_E28874.30_DR____Y_S19954.30_E19964.30</v>
      </c>
      <c r="D1627" s="172"/>
      <c r="E1627" s="172"/>
      <c r="G1627" s="143" t="s">
        <v>9109</v>
      </c>
      <c r="H1627" s="29">
        <f>VLOOKUP(G1627,开关状态表!B:I,7,FALSE)</f>
        <v>1</v>
      </c>
      <c r="I1627" s="143">
        <v>194.3</v>
      </c>
      <c r="J1627" s="144">
        <v>10</v>
      </c>
      <c r="K1627" s="173" t="s">
        <v>202</v>
      </c>
      <c r="M1627" s="168" t="s">
        <v>8733</v>
      </c>
      <c r="N1627" s="156">
        <f t="shared" si="191"/>
        <v>28864.3</v>
      </c>
      <c r="O1627" s="156">
        <f t="shared" si="192"/>
        <v>28874.3</v>
      </c>
      <c r="P1627" s="156">
        <f t="shared" si="193"/>
        <v>19954.3</v>
      </c>
      <c r="Q1627" s="156">
        <f t="shared" si="194"/>
        <v>19964.3</v>
      </c>
      <c r="R1627" s="29" t="str">
        <f>VLOOKUP(VLOOKUP(G1627,开关状态表!B:H,2,FALSE),矩阵信息表!B:H,2,FALSE)</f>
        <v>CS26</v>
      </c>
      <c r="S1627" s="29" t="str">
        <f>VLOOKUP(G1627,开关状态表!B:H,5,FALSE)</f>
        <v>RK20L</v>
      </c>
      <c r="T1627" s="29" t="str">
        <f>VLOOKUP(G1627,开关状态表!B:H,6,FALSE)</f>
        <v>TY20R</v>
      </c>
      <c r="U1627" s="29">
        <f>VLOOKUP(R1627&amp;"-"&amp;S1627,通道清单!C:L,8,FALSE)</f>
        <v>440</v>
      </c>
      <c r="V1627" s="29">
        <f>VLOOKUP(R1627&amp;"-"&amp;S1627,通道清单!C:L,9,FALSE)</f>
        <v>28670</v>
      </c>
      <c r="W1627" s="29">
        <f>VLOOKUP(R1627&amp;"-"&amp;S1627,通道清单!C:L,10,FALSE)</f>
        <v>29110</v>
      </c>
      <c r="X1627" s="29">
        <f>VLOOKUP(R1627&amp;"-"&amp;T1627,通道清单!C:L,9,FALSE)</f>
        <v>19760</v>
      </c>
      <c r="Y1627" s="29">
        <f>VLOOKUP(R1627&amp;"-"&amp;T1627,通道清单!C:L,10,FALSE)</f>
        <v>20200</v>
      </c>
    </row>
    <row r="1628" ht="15" hidden="1" spans="1:25">
      <c r="A1628" s="29">
        <f t="shared" si="189"/>
        <v>1627</v>
      </c>
      <c r="B1628" s="29" t="str">
        <f t="shared" si="190"/>
        <v>CS26-1-11-[3][3]-OFF174.3-BW10</v>
      </c>
      <c r="C1628" s="29" t="str">
        <f>R1628&amp;"_BW"&amp;TEXT(O1628-N1628,"000.00")&amp;"_U"&amp;VLOOKUP(R1628&amp;"-"&amp;S1628,通道清单!C:L,5,FALSE)&amp;LEFT("_____",5-LEN(VLOOKUP(R1628&amp;"-"&amp;S1628,通道清单!C:L,4,FALSE)))&amp;VLOOKUP(R1628&amp;"-"&amp;S1628,通道清单!C:L,4,FALSE)&amp;"_S"&amp;TEXT(N1628,"00000.00")&amp;"_E"&amp;TEXT(O1628,"00000.00")&amp;"_D"&amp;VLOOKUP(R1628&amp;"-"&amp;T1628,通道清单!C:L,5,FALSE)&amp;LEFT("_____",5-LEN(VLOOKUP(R1628&amp;"-"&amp;T1628,通道清单!C:L,4,FALSE)))&amp;VLOOKUP(R1628&amp;"-"&amp;T1628,通道清单!C:L,4,FALSE)&amp;"_S"&amp;TEXT(P1628,"00000.00")&amp;"_E"&amp;TEXT(Q1628,"00000.00")</f>
        <v>CS26_BW010.00_UL____C_S27774.30_E27784.30_DR____Y_S19934.30_E19944.30</v>
      </c>
      <c r="D1628" s="172"/>
      <c r="E1628" s="172"/>
      <c r="G1628" s="143" t="s">
        <v>9126</v>
      </c>
      <c r="H1628" s="29">
        <f>VLOOKUP(G1628,开关状态表!B:I,7,FALSE)</f>
        <v>1</v>
      </c>
      <c r="I1628" s="143">
        <v>174.3</v>
      </c>
      <c r="J1628" s="144">
        <v>10</v>
      </c>
      <c r="K1628" s="173" t="s">
        <v>202</v>
      </c>
      <c r="M1628" s="168" t="s">
        <v>8733</v>
      </c>
      <c r="N1628" s="156">
        <f t="shared" si="191"/>
        <v>27774.3</v>
      </c>
      <c r="O1628" s="156">
        <f t="shared" si="192"/>
        <v>27784.3</v>
      </c>
      <c r="P1628" s="156">
        <f t="shared" si="193"/>
        <v>19934.3</v>
      </c>
      <c r="Q1628" s="156">
        <f t="shared" si="194"/>
        <v>19944.3</v>
      </c>
      <c r="R1628" s="29" t="str">
        <f>VLOOKUP(VLOOKUP(G1628,开关状态表!B:H,2,FALSE),矩阵信息表!B:H,2,FALSE)</f>
        <v>CS26</v>
      </c>
      <c r="S1628" s="29" t="str">
        <f>VLOOKUP(G1628,开关状态表!B:H,5,FALSE)</f>
        <v>RC32L</v>
      </c>
      <c r="T1628" s="29" t="str">
        <f>VLOOKUP(G1628,开关状态表!B:H,6,FALSE)</f>
        <v>TY32R</v>
      </c>
      <c r="U1628" s="29">
        <f>VLOOKUP(R1628&amp;"-"&amp;S1628,通道清单!C:L,8,FALSE)</f>
        <v>440</v>
      </c>
      <c r="V1628" s="29">
        <f>VLOOKUP(R1628&amp;"-"&amp;S1628,通道清单!C:L,9,FALSE)</f>
        <v>27600</v>
      </c>
      <c r="W1628" s="29">
        <f>VLOOKUP(R1628&amp;"-"&amp;S1628,通道清单!C:L,10,FALSE)</f>
        <v>28040</v>
      </c>
      <c r="X1628" s="29">
        <f>VLOOKUP(R1628&amp;"-"&amp;T1628,通道清单!C:L,9,FALSE)</f>
        <v>19760</v>
      </c>
      <c r="Y1628" s="29">
        <f>VLOOKUP(R1628&amp;"-"&amp;T1628,通道清单!C:L,10,FALSE)</f>
        <v>20200</v>
      </c>
    </row>
    <row r="1629" ht="15" hidden="1" spans="1:25">
      <c r="A1629" s="29">
        <f t="shared" si="189"/>
        <v>1628</v>
      </c>
      <c r="B1629" s="29" t="str">
        <f t="shared" si="190"/>
        <v>CS26-1-1-[4][4]-OFF225.7-BW10</v>
      </c>
      <c r="C1629" s="29" t="str">
        <f>R1629&amp;"_BW"&amp;TEXT(O1629-N1629,"000.00")&amp;"_U"&amp;VLOOKUP(R1629&amp;"-"&amp;S1629,通道清单!C:L,5,FALSE)&amp;LEFT("_____",5-LEN(VLOOKUP(R1629&amp;"-"&amp;S1629,通道清单!C:L,4,FALSE)))&amp;VLOOKUP(R1629&amp;"-"&amp;S1629,通道清单!C:L,4,FALSE)&amp;"_S"&amp;TEXT(N1629,"00000.00")&amp;"_E"&amp;TEXT(O1629,"00000.00")&amp;"_D"&amp;VLOOKUP(R1629&amp;"-"&amp;T1629,通道清单!C:L,5,FALSE)&amp;LEFT("_____",5-LEN(VLOOKUP(R1629&amp;"-"&amp;T1629,通道清单!C:L,4,FALSE)))&amp;VLOOKUP(R1629&amp;"-"&amp;T1629,通道清单!C:L,4,FALSE)&amp;"_S"&amp;TEXT(P1629,"00000.00")&amp;"_E"&amp;TEXT(Q1629,"00000.00")</f>
        <v>CS26_BW010.00_UL____D_S28395.70_E28405.70_DR____Y_S19485.70_E19495.70</v>
      </c>
      <c r="D1629" s="172"/>
      <c r="E1629" s="172"/>
      <c r="G1629" s="143" t="s">
        <v>9136</v>
      </c>
      <c r="H1629" s="29">
        <f>VLOOKUP(G1629,开关状态表!B:I,7,FALSE)</f>
        <v>1</v>
      </c>
      <c r="I1629" s="143">
        <v>225.7</v>
      </c>
      <c r="J1629" s="144">
        <v>10</v>
      </c>
      <c r="K1629" s="173" t="s">
        <v>202</v>
      </c>
      <c r="M1629" s="168" t="s">
        <v>8733</v>
      </c>
      <c r="N1629" s="156">
        <f t="shared" si="191"/>
        <v>28395.7</v>
      </c>
      <c r="O1629" s="156">
        <f t="shared" si="192"/>
        <v>28405.7</v>
      </c>
      <c r="P1629" s="156">
        <f t="shared" si="193"/>
        <v>19485.7</v>
      </c>
      <c r="Q1629" s="156">
        <f t="shared" si="194"/>
        <v>19495.7</v>
      </c>
      <c r="R1629" s="29" t="str">
        <f>VLOOKUP(VLOOKUP(G1629,开关状态表!B:H,2,FALSE),矩阵信息表!B:H,2,FALSE)</f>
        <v>CS26</v>
      </c>
      <c r="S1629" s="29" t="str">
        <f>VLOOKUP(G1629,开关状态表!B:H,5,FALSE)</f>
        <v>RD33L</v>
      </c>
      <c r="T1629" s="29" t="str">
        <f>VLOOKUP(G1629,开关状态表!B:H,6,FALSE)</f>
        <v>TY33R</v>
      </c>
      <c r="U1629" s="29">
        <f>VLOOKUP(R1629&amp;"-"&amp;S1629,通道清单!C:L,8,FALSE)</f>
        <v>440</v>
      </c>
      <c r="V1629" s="29">
        <f>VLOOKUP(R1629&amp;"-"&amp;S1629,通道清单!C:L,9,FALSE)</f>
        <v>28170</v>
      </c>
      <c r="W1629" s="29">
        <f>VLOOKUP(R1629&amp;"-"&amp;S1629,通道清单!C:L,10,FALSE)</f>
        <v>28610</v>
      </c>
      <c r="X1629" s="29">
        <f>VLOOKUP(R1629&amp;"-"&amp;T1629,通道清单!C:L,9,FALSE)</f>
        <v>19260</v>
      </c>
      <c r="Y1629" s="29">
        <f>VLOOKUP(R1629&amp;"-"&amp;T1629,通道清单!C:L,10,FALSE)</f>
        <v>19700</v>
      </c>
    </row>
    <row r="1630" ht="15" hidden="1" spans="1:25">
      <c r="A1630" s="29">
        <f t="shared" si="189"/>
        <v>1629</v>
      </c>
      <c r="B1630" s="29" t="str">
        <f t="shared" si="190"/>
        <v>CS26-1-12-[4][4]-OFF65.2-BW12</v>
      </c>
      <c r="C1630" s="29" t="str">
        <f>R1630&amp;"_BW"&amp;TEXT(O1630-N1630,"000.00")&amp;"_U"&amp;VLOOKUP(R1630&amp;"-"&amp;S1630,通道清单!C:L,5,FALSE)&amp;LEFT("_____",5-LEN(VLOOKUP(R1630&amp;"-"&amp;S1630,通道清单!C:L,4,FALSE)))&amp;VLOOKUP(R1630&amp;"-"&amp;S1630,通道清单!C:L,4,FALSE)&amp;"_S"&amp;TEXT(N1630,"00000.00")&amp;"_E"&amp;TEXT(O1630,"00000.00")&amp;"_D"&amp;VLOOKUP(R1630&amp;"-"&amp;T1630,通道清单!C:L,5,FALSE)&amp;LEFT("_____",5-LEN(VLOOKUP(R1630&amp;"-"&amp;T1630,通道清单!C:L,4,FALSE)))&amp;VLOOKUP(R1630&amp;"-"&amp;T1630,通道清单!C:L,4,FALSE)&amp;"_S"&amp;TEXT(P1630,"00000.00")&amp;"_E"&amp;TEXT(Q1630,"00000.00")</f>
        <v>CS26_BW012.00_UR____Y_S29845.20_E29857.20_DL____C_S18185.20_E18197.20</v>
      </c>
      <c r="D1630" s="172"/>
      <c r="E1630" s="172"/>
      <c r="G1630" s="143" t="s">
        <v>9223</v>
      </c>
      <c r="H1630" s="29">
        <f>VLOOKUP(G1630,开关状态表!B:I,7,FALSE)</f>
        <v>1</v>
      </c>
      <c r="I1630" s="143">
        <v>65.2</v>
      </c>
      <c r="J1630" s="144">
        <v>12</v>
      </c>
      <c r="K1630" s="173" t="s">
        <v>202</v>
      </c>
      <c r="M1630" s="168" t="s">
        <v>8733</v>
      </c>
      <c r="N1630" s="156">
        <f t="shared" si="191"/>
        <v>29845.2</v>
      </c>
      <c r="O1630" s="156">
        <f t="shared" si="192"/>
        <v>29857.2</v>
      </c>
      <c r="P1630" s="156">
        <f t="shared" si="193"/>
        <v>18185.2</v>
      </c>
      <c r="Q1630" s="156">
        <f t="shared" si="194"/>
        <v>18197.2</v>
      </c>
      <c r="R1630" s="29" t="str">
        <f>VLOOKUP(VLOOKUP(G1630,开关状态表!B:H,2,FALSE),矩阵信息表!B:H,2,FALSE)</f>
        <v>CS26</v>
      </c>
      <c r="S1630" s="29" t="str">
        <f>VLOOKUP(G1630,开关状态表!B:H,5,FALSE)</f>
        <v>RY41R</v>
      </c>
      <c r="T1630" s="29" t="str">
        <f>VLOOKUP(G1630,开关状态表!B:H,6,FALSE)</f>
        <v>TC41L</v>
      </c>
      <c r="U1630" s="29">
        <f>VLOOKUP(R1630&amp;"-"&amp;S1630,通道清单!C:L,8,FALSE)</f>
        <v>220</v>
      </c>
      <c r="V1630" s="29">
        <f>VLOOKUP(R1630&amp;"-"&amp;S1630,通道清单!C:L,9,FALSE)</f>
        <v>29780</v>
      </c>
      <c r="W1630" s="29">
        <f>VLOOKUP(R1630&amp;"-"&amp;S1630,通道清单!C:L,10,FALSE)</f>
        <v>30000</v>
      </c>
      <c r="X1630" s="29">
        <f>VLOOKUP(R1630&amp;"-"&amp;T1630,通道清单!C:L,9,FALSE)</f>
        <v>18120</v>
      </c>
      <c r="Y1630" s="29">
        <f>VLOOKUP(R1630&amp;"-"&amp;T1630,通道清单!C:L,10,FALSE)</f>
        <v>18340</v>
      </c>
    </row>
    <row r="1631" ht="15" hidden="1" spans="1:25">
      <c r="A1631" s="29">
        <f t="shared" si="189"/>
        <v>1630</v>
      </c>
      <c r="B1631" s="29" t="str">
        <f t="shared" si="190"/>
        <v>CS26-1-12-[2][2]-OFF111.6-BW10</v>
      </c>
      <c r="C1631" s="29" t="str">
        <f>R1631&amp;"_BW"&amp;TEXT(O1631-N1631,"000.00")&amp;"_U"&amp;VLOOKUP(R1631&amp;"-"&amp;S1631,通道清单!C:L,5,FALSE)&amp;LEFT("_____",5-LEN(VLOOKUP(R1631&amp;"-"&amp;S1631,通道清单!C:L,4,FALSE)))&amp;VLOOKUP(R1631&amp;"-"&amp;S1631,通道清单!C:L,4,FALSE)&amp;"_S"&amp;TEXT(N1631,"00000.00")&amp;"_E"&amp;TEXT(O1631,"00000.00")&amp;"_D"&amp;VLOOKUP(R1631&amp;"-"&amp;T1631,通道清单!C:L,5,FALSE)&amp;LEFT("_____",5-LEN(VLOOKUP(R1631&amp;"-"&amp;T1631,通道清单!C:L,4,FALSE)))&amp;VLOOKUP(R1631&amp;"-"&amp;T1631,通道清单!C:L,4,FALSE)&amp;"_S"&amp;TEXT(P1631,"00000.00")&amp;"_E"&amp;TEXT(Q1631,"00000.00")</f>
        <v>CS26_BW010.00_UR____Y_S29641.60_E29651.60_DL____C_S17981.60_E17991.60</v>
      </c>
      <c r="D1631" s="172"/>
      <c r="E1631" s="172"/>
      <c r="G1631" s="143" t="s">
        <v>9219</v>
      </c>
      <c r="H1631" s="29">
        <f>VLOOKUP(G1631,开关状态表!B:I,7,FALSE)</f>
        <v>1</v>
      </c>
      <c r="I1631" s="143">
        <v>111.6</v>
      </c>
      <c r="J1631" s="144">
        <v>10</v>
      </c>
      <c r="K1631" s="173" t="s">
        <v>202</v>
      </c>
      <c r="M1631" s="168" t="s">
        <v>8733</v>
      </c>
      <c r="N1631" s="156">
        <f t="shared" si="191"/>
        <v>29641.6</v>
      </c>
      <c r="O1631" s="156">
        <f t="shared" si="192"/>
        <v>29651.6</v>
      </c>
      <c r="P1631" s="156">
        <f t="shared" si="193"/>
        <v>17981.6</v>
      </c>
      <c r="Q1631" s="156">
        <f t="shared" si="194"/>
        <v>17991.6</v>
      </c>
      <c r="R1631" s="29" t="str">
        <f>VLOOKUP(VLOOKUP(G1631,开关状态表!B:H,2,FALSE),矩阵信息表!B:H,2,FALSE)</f>
        <v>CS26</v>
      </c>
      <c r="S1631" s="29" t="str">
        <f>VLOOKUP(G1631,开关状态表!B:H,5,FALSE)</f>
        <v>RY26R</v>
      </c>
      <c r="T1631" s="29" t="str">
        <f>VLOOKUP(G1631,开关状态表!B:H,6,FALSE)</f>
        <v>TC26L</v>
      </c>
      <c r="U1631" s="29">
        <f>VLOOKUP(R1631&amp;"-"&amp;S1631,通道清单!C:L,8,FALSE)</f>
        <v>220</v>
      </c>
      <c r="V1631" s="29">
        <f>VLOOKUP(R1631&amp;"-"&amp;S1631,通道清单!C:L,9,FALSE)</f>
        <v>29530</v>
      </c>
      <c r="W1631" s="29">
        <f>VLOOKUP(R1631&amp;"-"&amp;S1631,通道清单!C:L,10,FALSE)</f>
        <v>29750</v>
      </c>
      <c r="X1631" s="29">
        <f>VLOOKUP(R1631&amp;"-"&amp;T1631,通道清单!C:L,9,FALSE)</f>
        <v>17870</v>
      </c>
      <c r="Y1631" s="29">
        <f>VLOOKUP(R1631&amp;"-"&amp;T1631,通道清单!C:L,10,FALSE)</f>
        <v>18090</v>
      </c>
    </row>
    <row r="1632" ht="15" hidden="1" spans="1:25">
      <c r="A1632" s="29">
        <f t="shared" si="189"/>
        <v>1631</v>
      </c>
      <c r="B1632" s="29" t="str">
        <f t="shared" si="190"/>
        <v>CS26-1-12-[3][3]-OFF43-BW4</v>
      </c>
      <c r="C1632" s="29" t="str">
        <f>R1632&amp;"_BW"&amp;TEXT(O1632-N1632,"000.00")&amp;"_U"&amp;VLOOKUP(R1632&amp;"-"&amp;S1632,通道清单!C:L,5,FALSE)&amp;LEFT("_____",5-LEN(VLOOKUP(R1632&amp;"-"&amp;S1632,通道清单!C:L,4,FALSE)))&amp;VLOOKUP(R1632&amp;"-"&amp;S1632,通道清单!C:L,4,FALSE)&amp;"_S"&amp;TEXT(N1632,"00000.00")&amp;"_E"&amp;TEXT(O1632,"00000.00")&amp;"_D"&amp;VLOOKUP(R1632&amp;"-"&amp;T1632,通道清单!C:L,5,FALSE)&amp;LEFT("_____",5-LEN(VLOOKUP(R1632&amp;"-"&amp;T1632,通道清单!C:L,4,FALSE)))&amp;VLOOKUP(R1632&amp;"-"&amp;T1632,通道清单!C:L,4,FALSE)&amp;"_S"&amp;TEXT(P1632,"00000.00")&amp;"_E"&amp;TEXT(Q1632,"00000.00")</f>
        <v>CS26_BW004.00_UR____Y_S29573.00_E29577.00_DL____C_S18583.00_E18587.00</v>
      </c>
      <c r="D1632" s="172"/>
      <c r="E1632" s="172"/>
      <c r="G1632" s="143" t="s">
        <v>9222</v>
      </c>
      <c r="H1632" s="29">
        <f>VLOOKUP(G1632,开关状态表!B:I,7,FALSE)</f>
        <v>1</v>
      </c>
      <c r="I1632" s="143">
        <v>43</v>
      </c>
      <c r="J1632" s="144">
        <v>4</v>
      </c>
      <c r="K1632" s="173" t="s">
        <v>202</v>
      </c>
      <c r="M1632" s="168" t="s">
        <v>8733</v>
      </c>
      <c r="N1632" s="156">
        <f t="shared" si="191"/>
        <v>29573</v>
      </c>
      <c r="O1632" s="156">
        <f t="shared" si="192"/>
        <v>29577</v>
      </c>
      <c r="P1632" s="156">
        <f t="shared" si="193"/>
        <v>18583</v>
      </c>
      <c r="Q1632" s="156">
        <f t="shared" si="194"/>
        <v>18587</v>
      </c>
      <c r="R1632" s="29" t="str">
        <f>VLOOKUP(VLOOKUP(G1632,开关状态表!B:H,2,FALSE),矩阵信息表!B:H,2,FALSE)</f>
        <v>CS26</v>
      </c>
      <c r="S1632" s="29" t="str">
        <f>VLOOKUP(G1632,开关状态表!B:H,5,FALSE)</f>
        <v>RY40R</v>
      </c>
      <c r="T1632" s="29" t="str">
        <f>VLOOKUP(G1632,开关状态表!B:H,6,FALSE)</f>
        <v>TC40L</v>
      </c>
      <c r="U1632" s="29">
        <f>VLOOKUP(R1632&amp;"-"&amp;S1632,通道清单!C:L,8,FALSE)</f>
        <v>220</v>
      </c>
      <c r="V1632" s="29">
        <f>VLOOKUP(R1632&amp;"-"&amp;S1632,通道清单!C:L,9,FALSE)</f>
        <v>29530</v>
      </c>
      <c r="W1632" s="29">
        <f>VLOOKUP(R1632&amp;"-"&amp;S1632,通道清单!C:L,10,FALSE)</f>
        <v>29750</v>
      </c>
      <c r="X1632" s="29">
        <f>VLOOKUP(R1632&amp;"-"&amp;T1632,通道清单!C:L,9,FALSE)</f>
        <v>18540</v>
      </c>
      <c r="Y1632" s="29">
        <f>VLOOKUP(R1632&amp;"-"&amp;T1632,通道清单!C:L,10,FALSE)</f>
        <v>18760</v>
      </c>
    </row>
    <row r="1633" ht="15" hidden="1" spans="1:25">
      <c r="A1633" s="29">
        <f t="shared" si="189"/>
        <v>1632</v>
      </c>
      <c r="B1633" s="29" t="str">
        <f t="shared" si="190"/>
        <v>CS26-1-12-[5][5]-OFF101.4-BW20</v>
      </c>
      <c r="C1633" s="29" t="str">
        <f>R1633&amp;"_BW"&amp;TEXT(O1633-N1633,"000.00")&amp;"_U"&amp;VLOOKUP(R1633&amp;"-"&amp;S1633,通道清单!C:L,5,FALSE)&amp;LEFT("_____",5-LEN(VLOOKUP(R1633&amp;"-"&amp;S1633,通道清单!C:L,4,FALSE)))&amp;VLOOKUP(R1633&amp;"-"&amp;S1633,通道清单!C:L,4,FALSE)&amp;"_S"&amp;TEXT(N1633,"00000.00")&amp;"_E"&amp;TEXT(O1633,"00000.00")&amp;"_D"&amp;VLOOKUP(R1633&amp;"-"&amp;T1633,通道清单!C:L,5,FALSE)&amp;LEFT("_____",5-LEN(VLOOKUP(R1633&amp;"-"&amp;T1633,通道清单!C:L,4,FALSE)))&amp;VLOOKUP(R1633&amp;"-"&amp;T1633,通道清单!C:L,4,FALSE)&amp;"_S"&amp;TEXT(P1633,"00000.00")&amp;"_E"&amp;TEXT(Q1633,"00000.00")</f>
        <v>CS26_BW020.00_UL____Y_S29631.40_E29651.40_DR____C_S17971.40_E17991.40</v>
      </c>
      <c r="D1633" s="172"/>
      <c r="E1633" s="172"/>
      <c r="G1633" s="143" t="s">
        <v>9216</v>
      </c>
      <c r="H1633" s="29">
        <f>VLOOKUP(G1633,开关状态表!B:I,7,FALSE)</f>
        <v>1</v>
      </c>
      <c r="I1633" s="143">
        <v>101.4</v>
      </c>
      <c r="J1633" s="144">
        <v>20</v>
      </c>
      <c r="K1633" s="173" t="s">
        <v>202</v>
      </c>
      <c r="M1633" s="168" t="s">
        <v>8733</v>
      </c>
      <c r="N1633" s="156">
        <f t="shared" si="191"/>
        <v>29631.4</v>
      </c>
      <c r="O1633" s="156">
        <f t="shared" si="192"/>
        <v>29651.4</v>
      </c>
      <c r="P1633" s="156">
        <f t="shared" si="193"/>
        <v>17971.4</v>
      </c>
      <c r="Q1633" s="156">
        <f t="shared" si="194"/>
        <v>17991.4</v>
      </c>
      <c r="R1633" s="29" t="str">
        <f>VLOOKUP(VLOOKUP(G1633,开关状态表!B:H,2,FALSE),矩阵信息表!B:H,2,FALSE)</f>
        <v>CS26</v>
      </c>
      <c r="S1633" s="29" t="str">
        <f>VLOOKUP(G1633,开关状态表!B:H,5,FALSE)</f>
        <v>RY17L</v>
      </c>
      <c r="T1633" s="29" t="str">
        <f>VLOOKUP(G1633,开关状态表!B:H,6,FALSE)</f>
        <v>TC17R</v>
      </c>
      <c r="U1633" s="29">
        <f>VLOOKUP(R1633&amp;"-"&amp;S1633,通道清单!C:L,8,FALSE)</f>
        <v>220</v>
      </c>
      <c r="V1633" s="29">
        <f>VLOOKUP(R1633&amp;"-"&amp;S1633,通道清单!C:L,9,FALSE)</f>
        <v>29530</v>
      </c>
      <c r="W1633" s="29">
        <f>VLOOKUP(R1633&amp;"-"&amp;S1633,通道清单!C:L,10,FALSE)</f>
        <v>29750</v>
      </c>
      <c r="X1633" s="29">
        <f>VLOOKUP(R1633&amp;"-"&amp;T1633,通道清单!C:L,9,FALSE)</f>
        <v>17870</v>
      </c>
      <c r="Y1633" s="29">
        <f>VLOOKUP(R1633&amp;"-"&amp;T1633,通道清单!C:L,10,FALSE)</f>
        <v>18090</v>
      </c>
    </row>
    <row r="1634" ht="15" hidden="1" spans="1:25">
      <c r="A1634" s="29">
        <f t="shared" si="189"/>
        <v>1633</v>
      </c>
      <c r="B1634" s="29" t="str">
        <f t="shared" si="190"/>
        <v>CS26-1-12-[1][1]-OFF138-BW20</v>
      </c>
      <c r="C1634" s="29" t="str">
        <f>R1634&amp;"_BW"&amp;TEXT(O1634-N1634,"000.00")&amp;"_U"&amp;VLOOKUP(R1634&amp;"-"&amp;S1634,通道清单!C:L,5,FALSE)&amp;LEFT("_____",5-LEN(VLOOKUP(R1634&amp;"-"&amp;S1634,通道清单!C:L,4,FALSE)))&amp;VLOOKUP(R1634&amp;"-"&amp;S1634,通道清单!C:L,4,FALSE)&amp;"_S"&amp;TEXT(N1634,"00000.00")&amp;"_E"&amp;TEXT(O1634,"00000.00")&amp;"_D"&amp;VLOOKUP(R1634&amp;"-"&amp;T1634,通道清单!C:L,5,FALSE)&amp;LEFT("_____",5-LEN(VLOOKUP(R1634&amp;"-"&amp;T1634,通道清单!C:L,4,FALSE)))&amp;VLOOKUP(R1634&amp;"-"&amp;T1634,通道清单!C:L,4,FALSE)&amp;"_S"&amp;TEXT(P1634,"00000.00")&amp;"_E"&amp;TEXT(Q1634,"00000.00")</f>
        <v>CS26_BW020.00_UR____Y_S29918.00_E29938.00_DL____C_S18928.00_E18948.00</v>
      </c>
      <c r="D1634" s="172"/>
      <c r="E1634" s="172"/>
      <c r="G1634" s="143" t="s">
        <v>9218</v>
      </c>
      <c r="H1634" s="29">
        <f>VLOOKUP(G1634,开关状态表!B:I,7,FALSE)</f>
        <v>1</v>
      </c>
      <c r="I1634" s="143">
        <v>138</v>
      </c>
      <c r="J1634" s="144">
        <v>20</v>
      </c>
      <c r="K1634" s="173" t="s">
        <v>202</v>
      </c>
      <c r="M1634" s="168" t="s">
        <v>8733</v>
      </c>
      <c r="N1634" s="156">
        <f t="shared" si="191"/>
        <v>29918</v>
      </c>
      <c r="O1634" s="156">
        <f t="shared" si="192"/>
        <v>29938</v>
      </c>
      <c r="P1634" s="156">
        <f t="shared" si="193"/>
        <v>18928</v>
      </c>
      <c r="Q1634" s="156">
        <f t="shared" si="194"/>
        <v>18948</v>
      </c>
      <c r="R1634" s="29" t="str">
        <f>VLOOKUP(VLOOKUP(G1634,开关状态表!B:H,2,FALSE),矩阵信息表!B:H,2,FALSE)</f>
        <v>CS26</v>
      </c>
      <c r="S1634" s="29" t="str">
        <f>VLOOKUP(G1634,开关状态表!B:H,5,FALSE)</f>
        <v>RY25R</v>
      </c>
      <c r="T1634" s="29" t="str">
        <f>VLOOKUP(G1634,开关状态表!B:H,6,FALSE)</f>
        <v>TC25L</v>
      </c>
      <c r="U1634" s="29">
        <f>VLOOKUP(R1634&amp;"-"&amp;S1634,通道清单!C:L,8,FALSE)</f>
        <v>220</v>
      </c>
      <c r="V1634" s="29">
        <f>VLOOKUP(R1634&amp;"-"&amp;S1634,通道清单!C:L,9,FALSE)</f>
        <v>29780</v>
      </c>
      <c r="W1634" s="29">
        <f>VLOOKUP(R1634&amp;"-"&amp;S1634,通道清单!C:L,10,FALSE)</f>
        <v>30000</v>
      </c>
      <c r="X1634" s="29">
        <f>VLOOKUP(R1634&amp;"-"&amp;T1634,通道清单!C:L,9,FALSE)</f>
        <v>18790</v>
      </c>
      <c r="Y1634" s="29">
        <f>VLOOKUP(R1634&amp;"-"&amp;T1634,通道清单!C:L,10,FALSE)</f>
        <v>19010</v>
      </c>
    </row>
    <row r="1635" ht="15" hidden="1" spans="1:25">
      <c r="A1635" s="29">
        <f t="shared" si="189"/>
        <v>1634</v>
      </c>
      <c r="B1635" s="29" t="str">
        <f t="shared" si="190"/>
        <v>CS26-1-2-[8][8]-OFF111.6-BW20</v>
      </c>
      <c r="C1635" s="29" t="str">
        <f>R1635&amp;"_BW"&amp;TEXT(O1635-N1635,"000.00")&amp;"_U"&amp;VLOOKUP(R1635&amp;"-"&amp;S1635,通道清单!C:L,5,FALSE)&amp;LEFT("_____",5-LEN(VLOOKUP(R1635&amp;"-"&amp;S1635,通道清单!C:L,4,FALSE)))&amp;VLOOKUP(R1635&amp;"-"&amp;S1635,通道清单!C:L,4,FALSE)&amp;"_S"&amp;TEXT(N1635,"00000.00")&amp;"_E"&amp;TEXT(O1635,"00000.00")&amp;"_D"&amp;VLOOKUP(R1635&amp;"-"&amp;T1635,通道清单!C:L,5,FALSE)&amp;LEFT("_____",5-LEN(VLOOKUP(R1635&amp;"-"&amp;T1635,通道清单!C:L,4,FALSE)))&amp;VLOOKUP(R1635&amp;"-"&amp;T1635,通道清单!C:L,4,FALSE)&amp;"_S"&amp;TEXT(P1635,"00000.00")&amp;"_E"&amp;TEXT(Q1635,"00000.00")</f>
        <v>CS26_BW020.00_UL____Y_S29641.60_E29661.60_DR____D_S18651.60_E18671.60</v>
      </c>
      <c r="D1635" s="172"/>
      <c r="E1635" s="172"/>
      <c r="G1635" s="143" t="s">
        <v>9230</v>
      </c>
      <c r="H1635" s="29">
        <f>VLOOKUP(G1635,开关状态表!B:I,7,FALSE)</f>
        <v>1</v>
      </c>
      <c r="I1635" s="143">
        <v>111.6</v>
      </c>
      <c r="J1635" s="144">
        <v>20</v>
      </c>
      <c r="K1635" s="173" t="s">
        <v>202</v>
      </c>
      <c r="M1635" s="168" t="s">
        <v>8733</v>
      </c>
      <c r="N1635" s="156">
        <f t="shared" si="191"/>
        <v>29641.6</v>
      </c>
      <c r="O1635" s="156">
        <f t="shared" si="192"/>
        <v>29661.6</v>
      </c>
      <c r="P1635" s="156">
        <f t="shared" si="193"/>
        <v>18651.6</v>
      </c>
      <c r="Q1635" s="156">
        <f t="shared" si="194"/>
        <v>18671.6</v>
      </c>
      <c r="R1635" s="29" t="str">
        <f>VLOOKUP(VLOOKUP(G1635,开关状态表!B:H,2,FALSE),矩阵信息表!B:H,2,FALSE)</f>
        <v>CS26</v>
      </c>
      <c r="S1635" s="29" t="str">
        <f>VLOOKUP(G1635,开关状态表!B:H,5,FALSE)</f>
        <v>RY33L</v>
      </c>
      <c r="T1635" s="29" t="str">
        <f>VLOOKUP(G1635,开关状态表!B:H,6,FALSE)</f>
        <v>TD33R</v>
      </c>
      <c r="U1635" s="29">
        <f>VLOOKUP(R1635&amp;"-"&amp;S1635,通道清单!C:L,8,FALSE)</f>
        <v>220</v>
      </c>
      <c r="V1635" s="29">
        <f>VLOOKUP(R1635&amp;"-"&amp;S1635,通道清单!C:L,9,FALSE)</f>
        <v>29530</v>
      </c>
      <c r="W1635" s="29">
        <f>VLOOKUP(R1635&amp;"-"&amp;S1635,通道清单!C:L,10,FALSE)</f>
        <v>29750</v>
      </c>
      <c r="X1635" s="29">
        <f>VLOOKUP(R1635&amp;"-"&amp;T1635,通道清单!C:L,9,FALSE)</f>
        <v>18540</v>
      </c>
      <c r="Y1635" s="29">
        <f>VLOOKUP(R1635&amp;"-"&amp;T1635,通道清单!C:L,10,FALSE)</f>
        <v>18760</v>
      </c>
    </row>
    <row r="1636" ht="15" hidden="1" spans="1:25">
      <c r="A1636" s="29">
        <f t="shared" si="189"/>
        <v>1635</v>
      </c>
      <c r="B1636" s="29" t="str">
        <f t="shared" si="190"/>
        <v>CS26-1-12-[4][4]-OFF135.2-BW20</v>
      </c>
      <c r="C1636" s="29" t="str">
        <f>R1636&amp;"_BW"&amp;TEXT(O1636-N1636,"000.00")&amp;"_U"&amp;VLOOKUP(R1636&amp;"-"&amp;S1636,通道清单!C:L,5,FALSE)&amp;LEFT("_____",5-LEN(VLOOKUP(R1636&amp;"-"&amp;S1636,通道清单!C:L,4,FALSE)))&amp;VLOOKUP(R1636&amp;"-"&amp;S1636,通道清单!C:L,4,FALSE)&amp;"_S"&amp;TEXT(N1636,"00000.00")&amp;"_E"&amp;TEXT(O1636,"00000.00")&amp;"_D"&amp;VLOOKUP(R1636&amp;"-"&amp;T1636,通道清单!C:L,5,FALSE)&amp;LEFT("_____",5-LEN(VLOOKUP(R1636&amp;"-"&amp;T1636,通道清单!C:L,4,FALSE)))&amp;VLOOKUP(R1636&amp;"-"&amp;T1636,通道清单!C:L,4,FALSE)&amp;"_S"&amp;TEXT(P1636,"00000.00")&amp;"_E"&amp;TEXT(Q1636,"00000.00")</f>
        <v>CS26_BW020.00_UR____Y_S29915.20_E29935.20_DL____C_S18255.20_E18275.20</v>
      </c>
      <c r="D1636" s="172"/>
      <c r="E1636" s="172"/>
      <c r="G1636" s="143" t="s">
        <v>9223</v>
      </c>
      <c r="H1636" s="29">
        <f>VLOOKUP(G1636,开关状态表!B:I,7,FALSE)</f>
        <v>1</v>
      </c>
      <c r="I1636" s="143">
        <v>135.2</v>
      </c>
      <c r="J1636" s="144">
        <v>20</v>
      </c>
      <c r="K1636" s="173" t="s">
        <v>202</v>
      </c>
      <c r="M1636" s="168" t="s">
        <v>8733</v>
      </c>
      <c r="N1636" s="156">
        <f t="shared" si="191"/>
        <v>29915.2</v>
      </c>
      <c r="O1636" s="156">
        <f t="shared" si="192"/>
        <v>29935.2</v>
      </c>
      <c r="P1636" s="156">
        <f t="shared" si="193"/>
        <v>18255.2</v>
      </c>
      <c r="Q1636" s="156">
        <f t="shared" si="194"/>
        <v>18275.2</v>
      </c>
      <c r="R1636" s="29" t="str">
        <f>VLOOKUP(VLOOKUP(G1636,开关状态表!B:H,2,FALSE),矩阵信息表!B:H,2,FALSE)</f>
        <v>CS26</v>
      </c>
      <c r="S1636" s="29" t="str">
        <f>VLOOKUP(G1636,开关状态表!B:H,5,FALSE)</f>
        <v>RY41R</v>
      </c>
      <c r="T1636" s="29" t="str">
        <f>VLOOKUP(G1636,开关状态表!B:H,6,FALSE)</f>
        <v>TC41L</v>
      </c>
      <c r="U1636" s="29">
        <f>VLOOKUP(R1636&amp;"-"&amp;S1636,通道清单!C:L,8,FALSE)</f>
        <v>220</v>
      </c>
      <c r="V1636" s="29">
        <f>VLOOKUP(R1636&amp;"-"&amp;S1636,通道清单!C:L,9,FALSE)</f>
        <v>29780</v>
      </c>
      <c r="W1636" s="29">
        <f>VLOOKUP(R1636&amp;"-"&amp;S1636,通道清单!C:L,10,FALSE)</f>
        <v>30000</v>
      </c>
      <c r="X1636" s="29">
        <f>VLOOKUP(R1636&amp;"-"&amp;T1636,通道清单!C:L,9,FALSE)</f>
        <v>18120</v>
      </c>
      <c r="Y1636" s="29">
        <f>VLOOKUP(R1636&amp;"-"&amp;T1636,通道清单!C:L,10,FALSE)</f>
        <v>18340</v>
      </c>
    </row>
    <row r="1637" ht="15" hidden="1" spans="1:25">
      <c r="A1637" s="29">
        <f t="shared" si="189"/>
        <v>1636</v>
      </c>
      <c r="B1637" s="29" t="str">
        <f t="shared" si="190"/>
        <v>CS26-1-4-[6][6]-OFF48.4-BW20</v>
      </c>
      <c r="C1637" s="29" t="str">
        <f>R1637&amp;"_BW"&amp;TEXT(O1637-N1637,"000.00")&amp;"_U"&amp;VLOOKUP(R1637&amp;"-"&amp;S1637,通道清单!C:L,5,FALSE)&amp;LEFT("_____",5-LEN(VLOOKUP(R1637&amp;"-"&amp;S1637,通道清单!C:L,4,FALSE)))&amp;VLOOKUP(R1637&amp;"-"&amp;S1637,通道清单!C:L,4,FALSE)&amp;"_S"&amp;TEXT(N1637,"00000.00")&amp;"_E"&amp;TEXT(O1637,"00000.00")&amp;"_D"&amp;VLOOKUP(R1637&amp;"-"&amp;T1637,通道清单!C:L,5,FALSE)&amp;LEFT("_____",5-LEN(VLOOKUP(R1637&amp;"-"&amp;T1637,通道清单!C:L,4,FALSE)))&amp;VLOOKUP(R1637&amp;"-"&amp;T1637,通道清单!C:L,4,FALSE)&amp;"_S"&amp;TEXT(P1637,"00000.00")&amp;"_E"&amp;TEXT(Q1637,"00000.00")</f>
        <v>CS26_BW020.00_UL____Y_S29828.40_E29848.40_DR____K_S18838.40_E18858.40</v>
      </c>
      <c r="D1637" s="172"/>
      <c r="E1637" s="172"/>
      <c r="G1637" s="143" t="s">
        <v>9203</v>
      </c>
      <c r="H1637" s="29">
        <f>VLOOKUP(G1637,开关状态表!B:I,7,FALSE)</f>
        <v>1</v>
      </c>
      <c r="I1637" s="143">
        <v>48.4</v>
      </c>
      <c r="J1637" s="144">
        <v>20</v>
      </c>
      <c r="K1637" s="173" t="s">
        <v>202</v>
      </c>
      <c r="M1637" s="168" t="s">
        <v>8733</v>
      </c>
      <c r="N1637" s="156">
        <f t="shared" si="191"/>
        <v>29828.4</v>
      </c>
      <c r="O1637" s="156">
        <f t="shared" si="192"/>
        <v>29848.4</v>
      </c>
      <c r="P1637" s="156">
        <f t="shared" si="193"/>
        <v>18838.4</v>
      </c>
      <c r="Q1637" s="156">
        <f t="shared" si="194"/>
        <v>18858.4</v>
      </c>
      <c r="R1637" s="29" t="str">
        <f>VLOOKUP(VLOOKUP(G1637,开关状态表!B:H,2,FALSE),矩阵信息表!B:H,2,FALSE)</f>
        <v>CS26</v>
      </c>
      <c r="S1637" s="29" t="str">
        <f>VLOOKUP(G1637,开关状态表!B:H,5,FALSE)</f>
        <v>RY20L</v>
      </c>
      <c r="T1637" s="29" t="str">
        <f>VLOOKUP(G1637,开关状态表!B:H,6,FALSE)</f>
        <v>TK20R</v>
      </c>
      <c r="U1637" s="29">
        <f>VLOOKUP(R1637&amp;"-"&amp;S1637,通道清单!C:L,8,FALSE)</f>
        <v>220</v>
      </c>
      <c r="V1637" s="29">
        <f>VLOOKUP(R1637&amp;"-"&amp;S1637,通道清单!C:L,9,FALSE)</f>
        <v>29780</v>
      </c>
      <c r="W1637" s="29">
        <f>VLOOKUP(R1637&amp;"-"&amp;S1637,通道清单!C:L,10,FALSE)</f>
        <v>30000</v>
      </c>
      <c r="X1637" s="29">
        <f>VLOOKUP(R1637&amp;"-"&amp;T1637,通道清单!C:L,9,FALSE)</f>
        <v>18790</v>
      </c>
      <c r="Y1637" s="29">
        <f>VLOOKUP(R1637&amp;"-"&amp;T1637,通道清单!C:L,10,FALSE)</f>
        <v>19010</v>
      </c>
    </row>
    <row r="1638" ht="15" hidden="1" spans="1:25">
      <c r="A1638" s="29">
        <f t="shared" si="189"/>
        <v>1637</v>
      </c>
      <c r="B1638" s="29" t="str">
        <f t="shared" si="190"/>
        <v>CS26-1-12-[7][7]-OFF79.6-BW20</v>
      </c>
      <c r="C1638" s="29" t="str">
        <f>R1638&amp;"_BW"&amp;TEXT(O1638-N1638,"000.00")&amp;"_U"&amp;VLOOKUP(R1638&amp;"-"&amp;S1638,通道清单!C:L,5,FALSE)&amp;LEFT("_____",5-LEN(VLOOKUP(R1638&amp;"-"&amp;S1638,通道清单!C:L,4,FALSE)))&amp;VLOOKUP(R1638&amp;"-"&amp;S1638,通道清单!C:L,4,FALSE)&amp;"_S"&amp;TEXT(N1638,"00000.00")&amp;"_E"&amp;TEXT(O1638,"00000.00")&amp;"_D"&amp;VLOOKUP(R1638&amp;"-"&amp;T1638,通道清单!C:L,5,FALSE)&amp;LEFT("_____",5-LEN(VLOOKUP(R1638&amp;"-"&amp;T1638,通道清单!C:L,4,FALSE)))&amp;VLOOKUP(R1638&amp;"-"&amp;T1638,通道清单!C:L,4,FALSE)&amp;"_S"&amp;TEXT(P1638,"00000.00")&amp;"_E"&amp;TEXT(Q1638,"00000.00")</f>
        <v>CS26_BW020.00_UL____Y_S29859.60_E29879.60_DR____C_S18199.60_E18219.60</v>
      </c>
      <c r="D1638" s="172"/>
      <c r="E1638" s="172"/>
      <c r="G1638" s="143" t="s">
        <v>9220</v>
      </c>
      <c r="H1638" s="29">
        <f>VLOOKUP(G1638,开关状态表!B:I,7,FALSE)</f>
        <v>1</v>
      </c>
      <c r="I1638" s="143">
        <v>79.6</v>
      </c>
      <c r="J1638" s="144">
        <v>20</v>
      </c>
      <c r="K1638" s="173" t="s">
        <v>202</v>
      </c>
      <c r="M1638" s="168" t="s">
        <v>8733</v>
      </c>
      <c r="N1638" s="156">
        <f t="shared" si="191"/>
        <v>29859.6</v>
      </c>
      <c r="O1638" s="156">
        <f t="shared" si="192"/>
        <v>29879.6</v>
      </c>
      <c r="P1638" s="156">
        <f t="shared" si="193"/>
        <v>18199.6</v>
      </c>
      <c r="Q1638" s="156">
        <f t="shared" si="194"/>
        <v>18219.6</v>
      </c>
      <c r="R1638" s="29" t="str">
        <f>VLOOKUP(VLOOKUP(G1638,开关状态表!B:H,2,FALSE),矩阵信息表!B:H,2,FALSE)</f>
        <v>CS26</v>
      </c>
      <c r="S1638" s="29" t="str">
        <f>VLOOKUP(G1638,开关状态表!B:H,5,FALSE)</f>
        <v>RY32L</v>
      </c>
      <c r="T1638" s="29" t="str">
        <f>VLOOKUP(G1638,开关状态表!B:H,6,FALSE)</f>
        <v>TC32R</v>
      </c>
      <c r="U1638" s="29">
        <f>VLOOKUP(R1638&amp;"-"&amp;S1638,通道清单!C:L,8,FALSE)</f>
        <v>220</v>
      </c>
      <c r="V1638" s="29">
        <f>VLOOKUP(R1638&amp;"-"&amp;S1638,通道清单!C:L,9,FALSE)</f>
        <v>29780</v>
      </c>
      <c r="W1638" s="29">
        <f>VLOOKUP(R1638&amp;"-"&amp;S1638,通道清单!C:L,10,FALSE)</f>
        <v>30000</v>
      </c>
      <c r="X1638" s="29">
        <f>VLOOKUP(R1638&amp;"-"&amp;T1638,通道清单!C:L,9,FALSE)</f>
        <v>18120</v>
      </c>
      <c r="Y1638" s="29">
        <f>VLOOKUP(R1638&amp;"-"&amp;T1638,通道清单!C:L,10,FALSE)</f>
        <v>18340</v>
      </c>
    </row>
    <row r="1639" ht="15" hidden="1" spans="1:25">
      <c r="A1639" s="29">
        <f t="shared" si="189"/>
        <v>1638</v>
      </c>
      <c r="B1639" s="29" t="str">
        <f t="shared" si="190"/>
        <v>CS26-1-2-[8][8]-OFF111.6-BW20</v>
      </c>
      <c r="C1639" s="29" t="str">
        <f>R1639&amp;"_BW"&amp;TEXT(O1639-N1639,"000.00")&amp;"_U"&amp;VLOOKUP(R1639&amp;"-"&amp;S1639,通道清单!C:L,5,FALSE)&amp;LEFT("_____",5-LEN(VLOOKUP(R1639&amp;"-"&amp;S1639,通道清单!C:L,4,FALSE)))&amp;VLOOKUP(R1639&amp;"-"&amp;S1639,通道清单!C:L,4,FALSE)&amp;"_S"&amp;TEXT(N1639,"00000.00")&amp;"_E"&amp;TEXT(O1639,"00000.00")&amp;"_D"&amp;VLOOKUP(R1639&amp;"-"&amp;T1639,通道清单!C:L,5,FALSE)&amp;LEFT("_____",5-LEN(VLOOKUP(R1639&amp;"-"&amp;T1639,通道清单!C:L,4,FALSE)))&amp;VLOOKUP(R1639&amp;"-"&amp;T1639,通道清单!C:L,4,FALSE)&amp;"_S"&amp;TEXT(P1639,"00000.00")&amp;"_E"&amp;TEXT(Q1639,"00000.00")</f>
        <v>CS26_BW020.00_UL____Y_S29641.60_E29661.60_DR____D_S18651.60_E18671.60</v>
      </c>
      <c r="D1639" s="172"/>
      <c r="E1639" s="172"/>
      <c r="G1639" s="143" t="s">
        <v>9230</v>
      </c>
      <c r="H1639" s="29">
        <f>VLOOKUP(G1639,开关状态表!B:I,7,FALSE)</f>
        <v>1</v>
      </c>
      <c r="I1639" s="143">
        <v>111.6</v>
      </c>
      <c r="J1639" s="144">
        <v>20</v>
      </c>
      <c r="K1639" s="173" t="s">
        <v>202</v>
      </c>
      <c r="M1639" s="168" t="s">
        <v>8733</v>
      </c>
      <c r="N1639" s="156">
        <f t="shared" si="191"/>
        <v>29641.6</v>
      </c>
      <c r="O1639" s="156">
        <f t="shared" si="192"/>
        <v>29661.6</v>
      </c>
      <c r="P1639" s="156">
        <f t="shared" si="193"/>
        <v>18651.6</v>
      </c>
      <c r="Q1639" s="156">
        <f t="shared" si="194"/>
        <v>18671.6</v>
      </c>
      <c r="R1639" s="29" t="str">
        <f>VLOOKUP(VLOOKUP(G1639,开关状态表!B:H,2,FALSE),矩阵信息表!B:H,2,FALSE)</f>
        <v>CS26</v>
      </c>
      <c r="S1639" s="29" t="str">
        <f>VLOOKUP(G1639,开关状态表!B:H,5,FALSE)</f>
        <v>RY33L</v>
      </c>
      <c r="T1639" s="29" t="str">
        <f>VLOOKUP(G1639,开关状态表!B:H,6,FALSE)</f>
        <v>TD33R</v>
      </c>
      <c r="U1639" s="29">
        <f>VLOOKUP(R1639&amp;"-"&amp;S1639,通道清单!C:L,8,FALSE)</f>
        <v>220</v>
      </c>
      <c r="V1639" s="29">
        <f>VLOOKUP(R1639&amp;"-"&amp;S1639,通道清单!C:L,9,FALSE)</f>
        <v>29530</v>
      </c>
      <c r="W1639" s="29">
        <f>VLOOKUP(R1639&amp;"-"&amp;S1639,通道清单!C:L,10,FALSE)</f>
        <v>29750</v>
      </c>
      <c r="X1639" s="29">
        <f>VLOOKUP(R1639&amp;"-"&amp;T1639,通道清单!C:L,9,FALSE)</f>
        <v>18540</v>
      </c>
      <c r="Y1639" s="29">
        <f>VLOOKUP(R1639&amp;"-"&amp;T1639,通道清单!C:L,10,FALSE)</f>
        <v>18760</v>
      </c>
    </row>
    <row r="1640" ht="15" hidden="1" spans="1:25">
      <c r="A1640" s="29">
        <f t="shared" si="189"/>
        <v>1639</v>
      </c>
      <c r="B1640" s="29" t="str">
        <f t="shared" si="190"/>
        <v>IS39-1-6-[1][1]-OFF-5.6-BW0.4</v>
      </c>
      <c r="C1640" s="29" t="str">
        <f>R1640&amp;"_BW"&amp;TEXT(O1640-N1640,"000.00")&amp;"_U"&amp;VLOOKUP(R1640&amp;"-"&amp;S1640,通道清单!C:L,5,FALSE)&amp;LEFT("_____",5-LEN(VLOOKUP(R1640&amp;"-"&amp;S1640,通道清单!C:L,4,FALSE)))&amp;VLOOKUP(R1640&amp;"-"&amp;S1640,通道清单!C:L,4,FALSE)&amp;"_S"&amp;TEXT(N1640,"00000.00")&amp;"_E"&amp;TEXT(O1640,"00000.00")&amp;"_D"&amp;VLOOKUP(R1640&amp;"-"&amp;T1640,通道清单!C:L,5,FALSE)&amp;LEFT("_____",5-LEN(VLOOKUP(R1640&amp;"-"&amp;T1640,通道清单!C:L,4,FALSE)))&amp;VLOOKUP(R1640&amp;"-"&amp;T1640,通道清单!C:L,4,FALSE)&amp;"_S"&amp;TEXT(P1640,"00000.00")&amp;"_E"&amp;TEXT(Q1640,"00000.00")</f>
        <v>IS39_BW000.40_UV__OUT_S06067.00_E06067.40_DV__OUT_S03842.00_E03842.40</v>
      </c>
      <c r="D1640" s="29"/>
      <c r="E1640" s="29"/>
      <c r="F1640" s="3"/>
      <c r="G1640" s="3" t="s">
        <v>9299</v>
      </c>
      <c r="H1640" s="29">
        <v>1</v>
      </c>
      <c r="I1640" s="3">
        <v>-5.6</v>
      </c>
      <c r="J1640" s="167">
        <v>0.4</v>
      </c>
      <c r="K1640" s="3" t="s">
        <v>8732</v>
      </c>
      <c r="L1640" s="3"/>
      <c r="M1640" s="168" t="s">
        <v>8733</v>
      </c>
      <c r="N1640" s="156">
        <f t="shared" si="191"/>
        <v>6067</v>
      </c>
      <c r="O1640" s="156">
        <f t="shared" si="192"/>
        <v>6067.4</v>
      </c>
      <c r="P1640" s="156">
        <f t="shared" si="193"/>
        <v>3842</v>
      </c>
      <c r="Q1640" s="156">
        <f t="shared" si="194"/>
        <v>3842.4</v>
      </c>
      <c r="R1640" s="29" t="str">
        <f>VLOOKUP(VLOOKUP(G1640,开关状态表!B:H,2,FALSE),矩阵信息表!B:H,2,FALSE)</f>
        <v>IS39</v>
      </c>
      <c r="S1640" s="29" t="str">
        <f>VLOOKUP(G1640,开关状态表!B:H,5,FALSE)</f>
        <v>REHCL31WHCR</v>
      </c>
      <c r="T1640" s="29" t="str">
        <f>VLOOKUP(G1640,开关状态表!B:H,6,FALSE)</f>
        <v>TEHCL31WHCR</v>
      </c>
      <c r="U1640" s="29">
        <f>VLOOKUP(R1640&amp;"-"&amp;S1640,通道清单!C:L,8,FALSE)</f>
        <v>4.7</v>
      </c>
      <c r="V1640" s="29">
        <f>VLOOKUP(R1640&amp;"-"&amp;S1640,通道清单!C:L,9,FALSE)</f>
        <v>6072.6</v>
      </c>
      <c r="W1640" s="29">
        <f>VLOOKUP(R1640&amp;"-"&amp;S1640,通道清单!C:L,10,FALSE)</f>
        <v>6077.3</v>
      </c>
      <c r="X1640" s="29">
        <f>VLOOKUP(R1640&amp;"-"&amp;T1640,通道清单!C:L,9,FALSE)</f>
        <v>3847.6</v>
      </c>
      <c r="Y1640" s="29">
        <f>VLOOKUP(R1640&amp;"-"&amp;T1640,通道清单!C:L,10,FALSE)</f>
        <v>3852.3</v>
      </c>
    </row>
    <row r="1641" ht="15" hidden="1" spans="1:25">
      <c r="A1641" s="29">
        <f t="shared" si="189"/>
        <v>1640</v>
      </c>
      <c r="B1641" s="29" t="str">
        <f t="shared" si="190"/>
        <v>IS39-1-9-[1][1]-OFF6.9-BW4</v>
      </c>
      <c r="C1641" s="29" t="str">
        <f>R1641&amp;"_BW"&amp;TEXT(O1641-N1641,"000.00")&amp;"_U"&amp;VLOOKUP(R1641&amp;"-"&amp;S1641,通道清单!C:L,5,FALSE)&amp;LEFT("_____",5-LEN(VLOOKUP(R1641&amp;"-"&amp;S1641,通道清单!C:L,4,FALSE)))&amp;VLOOKUP(R1641&amp;"-"&amp;S1641,通道清单!C:L,4,FALSE)&amp;"_S"&amp;TEXT(N1641,"00000.00")&amp;"_E"&amp;TEXT(O1641,"00000.00")&amp;"_D"&amp;VLOOKUP(R1641&amp;"-"&amp;T1641,通道清单!C:L,5,FALSE)&amp;LEFT("_____",5-LEN(VLOOKUP(R1641&amp;"-"&amp;T1641,通道清单!C:L,4,FALSE)))&amp;VLOOKUP(R1641&amp;"-"&amp;T1641,通道清单!C:L,4,FALSE)&amp;"_S"&amp;TEXT(P1641,"00000.00")&amp;"_E"&amp;TEXT(Q1641,"00000.00")</f>
        <v>IS39_BW004.00_UV__OUT_S06066.00_E06070.00_DV__OUT_S03841.00_E03845.00</v>
      </c>
      <c r="D1641" s="29"/>
      <c r="E1641" s="29"/>
      <c r="F1641" s="3"/>
      <c r="G1641" s="3" t="s">
        <v>9302</v>
      </c>
      <c r="H1641" s="29">
        <v>1</v>
      </c>
      <c r="I1641" s="3">
        <v>6.9</v>
      </c>
      <c r="J1641" s="167">
        <v>4</v>
      </c>
      <c r="K1641" s="3" t="s">
        <v>8732</v>
      </c>
      <c r="L1641" s="3"/>
      <c r="M1641" s="168" t="s">
        <v>8733</v>
      </c>
      <c r="N1641" s="156">
        <f t="shared" si="191"/>
        <v>6066</v>
      </c>
      <c r="O1641" s="156">
        <f t="shared" si="192"/>
        <v>6070</v>
      </c>
      <c r="P1641" s="156">
        <f t="shared" si="193"/>
        <v>3841</v>
      </c>
      <c r="Q1641" s="156">
        <f t="shared" si="194"/>
        <v>3845</v>
      </c>
      <c r="R1641" s="29" t="str">
        <f>VLOOKUP(VLOOKUP(G1641,开关状态表!B:H,2,FALSE),矩阵信息表!B:H,2,FALSE)</f>
        <v>IS39</v>
      </c>
      <c r="S1641" s="29" t="str">
        <f>VLOOKUP(G1641,开关状态表!B:H,5,FALSE)</f>
        <v>RWHCL7EHCR3</v>
      </c>
      <c r="T1641" s="29" t="str">
        <f>VLOOKUP(G1641,开关状态表!B:H,6,FALSE)</f>
        <v>TWHCL7EHCR3</v>
      </c>
      <c r="U1641" s="29">
        <f>VLOOKUP(R1641&amp;"-"&amp;S1641,通道清单!C:L,8,FALSE)</f>
        <v>2.1</v>
      </c>
      <c r="V1641" s="29">
        <f>VLOOKUP(R1641&amp;"-"&amp;S1641,通道清单!C:L,9,FALSE)</f>
        <v>6059.1</v>
      </c>
      <c r="W1641" s="29">
        <f>VLOOKUP(R1641&amp;"-"&amp;S1641,通道清单!C:L,10,FALSE)</f>
        <v>6061.2</v>
      </c>
      <c r="X1641" s="29">
        <f>VLOOKUP(R1641&amp;"-"&amp;T1641,通道清单!C:L,9,FALSE)</f>
        <v>3834.1</v>
      </c>
      <c r="Y1641" s="29">
        <f>VLOOKUP(R1641&amp;"-"&amp;T1641,通道清单!C:L,10,FALSE)</f>
        <v>3836.2</v>
      </c>
    </row>
    <row r="1642" ht="15" hidden="1" spans="1:25">
      <c r="A1642" s="29">
        <f t="shared" si="189"/>
        <v>1641</v>
      </c>
      <c r="B1642" s="29" t="str">
        <f t="shared" si="190"/>
        <v>IS35E-1-16-[1][1]-OFF1.5-BW0.5</v>
      </c>
      <c r="C1642" s="29" t="str">
        <f>R1642&amp;"_BW"&amp;TEXT(O1642-N1642,"000.00")&amp;"_U"&amp;VLOOKUP(R1642&amp;"-"&amp;S1642,通道清单!C:L,5,FALSE)&amp;LEFT("_____",5-LEN(VLOOKUP(R1642&amp;"-"&amp;S1642,通道清单!C:L,4,FALSE)))&amp;VLOOKUP(R1642&amp;"-"&amp;S1642,通道清单!C:L,4,FALSE)&amp;"_S"&amp;TEXT(N1642,"00000.00")&amp;"_E"&amp;TEXT(O1642,"00000.00")&amp;"_D"&amp;VLOOKUP(R1642&amp;"-"&amp;T1642,通道清单!C:L,5,FALSE)&amp;LEFT("_____",5-LEN(VLOOKUP(R1642&amp;"-"&amp;T1642,通道清单!C:L,4,FALSE)))&amp;VLOOKUP(R1642&amp;"-"&amp;T1642,通道清单!C:L,4,FALSE)&amp;"_S"&amp;TEXT(P1642,"00000.00")&amp;"_E"&amp;TEXT(Q1642,"00000.00")</f>
        <v>IS35E_BW000.50_UV__OUT_S06323.00_E06323.50_DV__OUT_S04162.58_E04163.08</v>
      </c>
      <c r="D1642" s="29"/>
      <c r="E1642" s="29"/>
      <c r="F1642" s="3"/>
      <c r="G1642" s="3" t="s">
        <v>9309</v>
      </c>
      <c r="H1642" s="29">
        <v>1</v>
      </c>
      <c r="I1642" s="3">
        <v>1.5</v>
      </c>
      <c r="J1642" s="167">
        <v>0.5</v>
      </c>
      <c r="K1642" s="3" t="s">
        <v>8732</v>
      </c>
      <c r="L1642" s="3"/>
      <c r="M1642" s="168" t="s">
        <v>8733</v>
      </c>
      <c r="N1642" s="156">
        <f t="shared" si="191"/>
        <v>6323</v>
      </c>
      <c r="O1642" s="156">
        <f t="shared" si="192"/>
        <v>6323.5</v>
      </c>
      <c r="P1642" s="156">
        <f t="shared" si="193"/>
        <v>4162.583</v>
      </c>
      <c r="Q1642" s="156">
        <f t="shared" si="194"/>
        <v>4163.083</v>
      </c>
      <c r="R1642" s="29" t="str">
        <f>VLOOKUP(VLOOKUP(G1642,开关状态表!B:H,2,FALSE),矩阵信息表!B:H,2,FALSE)</f>
        <v>IS35E</v>
      </c>
      <c r="S1642" s="29" t="str">
        <f>VLOOKUP(G1642,开关状态表!B:H,5,FALSE)</f>
        <v>RC07L1GCR2</v>
      </c>
      <c r="T1642" s="29" t="str">
        <f>VLOOKUP(G1642,开关状态表!B:H,6,FALSE)</f>
        <v>TC07L1GCR2</v>
      </c>
      <c r="U1642" s="29">
        <f>VLOOKUP(R1642&amp;"-"&amp;S1642,通道清单!C:L,8,FALSE)</f>
        <v>1.5</v>
      </c>
      <c r="V1642" s="29">
        <f>VLOOKUP(R1642&amp;"-"&amp;S1642,通道清单!C:L,9,FALSE)</f>
        <v>6321.5</v>
      </c>
      <c r="W1642" s="29">
        <f>VLOOKUP(R1642&amp;"-"&amp;S1642,通道清单!C:L,10,FALSE)</f>
        <v>6323</v>
      </c>
      <c r="X1642" s="29">
        <f>VLOOKUP(R1642&amp;"-"&amp;T1642,通道清单!C:L,9,FALSE)</f>
        <v>4161.083</v>
      </c>
      <c r="Y1642" s="29">
        <f>VLOOKUP(R1642&amp;"-"&amp;T1642,通道清单!C:L,10,FALSE)</f>
        <v>4162.583</v>
      </c>
    </row>
    <row r="1643" ht="15" hidden="1" spans="1:25">
      <c r="A1643" s="29">
        <f t="shared" si="189"/>
        <v>1642</v>
      </c>
      <c r="B1643" s="29" t="str">
        <f t="shared" si="190"/>
        <v>IS35E-1-19-[1][1]-OFF2.3-BW2</v>
      </c>
      <c r="C1643" s="29" t="str">
        <f>R1643&amp;"_BW"&amp;TEXT(O1643-N1643,"000.00")&amp;"_U"&amp;VLOOKUP(R1643&amp;"-"&amp;S1643,通道清单!C:L,5,FALSE)&amp;LEFT("_____",5-LEN(VLOOKUP(R1643&amp;"-"&amp;S1643,通道清单!C:L,4,FALSE)))&amp;VLOOKUP(R1643&amp;"-"&amp;S1643,通道清单!C:L,4,FALSE)&amp;"_S"&amp;TEXT(N1643,"00000.00")&amp;"_E"&amp;TEXT(O1643,"00000.00")&amp;"_D"&amp;VLOOKUP(R1643&amp;"-"&amp;T1643,通道清单!C:L,5,FALSE)&amp;LEFT("_____",5-LEN(VLOOKUP(R1643&amp;"-"&amp;T1643,通道清单!C:L,4,FALSE)))&amp;VLOOKUP(R1643&amp;"-"&amp;T1643,通道清单!C:L,4,FALSE)&amp;"_S"&amp;TEXT(P1643,"00000.00")&amp;"_E"&amp;TEXT(Q1643,"00000.00")</f>
        <v>IS35E_BW002.00_UV__OUT_S06406.90_E06408.90_DV__OUT_S04096.49_E04098.49</v>
      </c>
      <c r="D1643" s="29"/>
      <c r="E1643" s="29"/>
      <c r="F1643" s="3"/>
      <c r="G1643" s="3" t="s">
        <v>9312</v>
      </c>
      <c r="H1643" s="29">
        <v>1</v>
      </c>
      <c r="I1643" s="3">
        <v>2.3</v>
      </c>
      <c r="J1643" s="167">
        <v>2</v>
      </c>
      <c r="K1643" s="3" t="s">
        <v>8732</v>
      </c>
      <c r="L1643" s="3"/>
      <c r="M1643" s="168" t="s">
        <v>8733</v>
      </c>
      <c r="N1643" s="156">
        <f t="shared" si="191"/>
        <v>6406.904</v>
      </c>
      <c r="O1643" s="156">
        <f t="shared" si="192"/>
        <v>6408.904</v>
      </c>
      <c r="P1643" s="156">
        <f t="shared" si="193"/>
        <v>4096.487</v>
      </c>
      <c r="Q1643" s="156">
        <f t="shared" si="194"/>
        <v>4098.487</v>
      </c>
      <c r="R1643" s="29" t="str">
        <f>VLOOKUP(VLOOKUP(G1643,开关状态表!B:H,2,FALSE),矩阵信息表!B:H,2,FALSE)</f>
        <v>IS35E</v>
      </c>
      <c r="S1643" s="29" t="str">
        <f>VLOOKUP(G1643,开关状态表!B:H,5,FALSE)</f>
        <v>RGCL1C07R1</v>
      </c>
      <c r="T1643" s="29" t="str">
        <f>VLOOKUP(G1643,开关状态表!B:H,6,FALSE)</f>
        <v>TGCL1C07R1</v>
      </c>
      <c r="U1643" s="29">
        <f>VLOOKUP(R1643&amp;"-"&amp;S1643,通道清单!C:L,8,FALSE)</f>
        <v>2.3</v>
      </c>
      <c r="V1643" s="29">
        <f>VLOOKUP(R1643&amp;"-"&amp;S1643,通道清单!C:L,9,FALSE)</f>
        <v>6404.604</v>
      </c>
      <c r="W1643" s="29">
        <f>VLOOKUP(R1643&amp;"-"&amp;S1643,通道清单!C:L,10,FALSE)</f>
        <v>6406.904</v>
      </c>
      <c r="X1643" s="29">
        <f>VLOOKUP(R1643&amp;"-"&amp;T1643,通道清单!C:L,9,FALSE)</f>
        <v>4094.187</v>
      </c>
      <c r="Y1643" s="29">
        <f>VLOOKUP(R1643&amp;"-"&amp;T1643,通道清单!C:L,10,FALSE)</f>
        <v>4096.487</v>
      </c>
    </row>
    <row r="1644" ht="15" hidden="1" spans="1:25">
      <c r="A1644" s="29">
        <f t="shared" si="189"/>
        <v>1643</v>
      </c>
      <c r="B1644" s="29" t="str">
        <f t="shared" si="190"/>
        <v>IS35E-1-20-[1][1]-OFF0-BW2</v>
      </c>
      <c r="C1644" s="29" t="str">
        <f>R1644&amp;"_BW"&amp;TEXT(O1644-N1644,"000.00")&amp;"_U"&amp;VLOOKUP(R1644&amp;"-"&amp;S1644,通道清单!C:L,5,FALSE)&amp;LEFT("_____",5-LEN(VLOOKUP(R1644&amp;"-"&amp;S1644,通道清单!C:L,4,FALSE)))&amp;VLOOKUP(R1644&amp;"-"&amp;S1644,通道清单!C:L,4,FALSE)&amp;"_S"&amp;TEXT(N1644,"00000.00")&amp;"_E"&amp;TEXT(O1644,"00000.00")&amp;"_D"&amp;VLOOKUP(R1644&amp;"-"&amp;T1644,通道清单!C:L,5,FALSE)&amp;LEFT("_____",5-LEN(VLOOKUP(R1644&amp;"-"&amp;T1644,通道清单!C:L,4,FALSE)))&amp;VLOOKUP(R1644&amp;"-"&amp;T1644,通道清单!C:L,4,FALSE)&amp;"_S"&amp;TEXT(P1644,"00000.00")&amp;"_E"&amp;TEXT(Q1644,"00000.00")</f>
        <v>IS35E_BW002.00_UV__OUT_S06081.90_E06083.90_DV__OUT_S03918.88_E03920.88</v>
      </c>
      <c r="D1644" s="29"/>
      <c r="E1644" s="29"/>
      <c r="F1644" s="3"/>
      <c r="G1644" s="3" t="s">
        <v>9313</v>
      </c>
      <c r="H1644" s="29">
        <v>1</v>
      </c>
      <c r="I1644" s="3">
        <v>0</v>
      </c>
      <c r="J1644" s="167">
        <v>2</v>
      </c>
      <c r="K1644" s="3" t="s">
        <v>8732</v>
      </c>
      <c r="L1644" s="3"/>
      <c r="M1644" s="168" t="s">
        <v>8733</v>
      </c>
      <c r="N1644" s="156">
        <f t="shared" si="191"/>
        <v>6081.90456</v>
      </c>
      <c r="O1644" s="156">
        <f t="shared" si="192"/>
        <v>6083.90456</v>
      </c>
      <c r="P1644" s="156">
        <f t="shared" si="193"/>
        <v>3918.88376</v>
      </c>
      <c r="Q1644" s="156">
        <f t="shared" si="194"/>
        <v>3920.88376</v>
      </c>
      <c r="R1644" s="29" t="str">
        <f>VLOOKUP(VLOOKUP(G1644,开关状态表!B:H,2,FALSE),矩阵信息表!B:H,2,FALSE)</f>
        <v>IS35E</v>
      </c>
      <c r="S1644" s="29" t="str">
        <f>VLOOKUP(G1644,开关状态表!B:H,5,FALSE)</f>
        <v>RC14L1GCR2</v>
      </c>
      <c r="T1644" s="29" t="str">
        <f>VLOOKUP(G1644,开关状态表!B:H,6,FALSE)</f>
        <v>TC14L1GCR2</v>
      </c>
      <c r="U1644" s="29">
        <f>VLOOKUP(R1644&amp;"-"&amp;S1644,通道清单!C:L,8,FALSE)</f>
        <v>2.8</v>
      </c>
      <c r="V1644" s="29">
        <f>VLOOKUP(R1644&amp;"-"&amp;S1644,通道清单!C:L,9,FALSE)</f>
        <v>6081.90456</v>
      </c>
      <c r="W1644" s="29">
        <f>VLOOKUP(R1644&amp;"-"&amp;S1644,通道清单!C:L,10,FALSE)</f>
        <v>6084.70456</v>
      </c>
      <c r="X1644" s="29">
        <f>VLOOKUP(R1644&amp;"-"&amp;T1644,通道清单!C:L,9,FALSE)</f>
        <v>3918.88376</v>
      </c>
      <c r="Y1644" s="29">
        <f>VLOOKUP(R1644&amp;"-"&amp;T1644,通道清单!C:L,10,FALSE)</f>
        <v>3921.68376</v>
      </c>
    </row>
    <row r="1645" ht="15" hidden="1" spans="1:25">
      <c r="A1645" s="29">
        <f t="shared" si="189"/>
        <v>1644</v>
      </c>
      <c r="B1645" s="29" t="str">
        <f t="shared" si="190"/>
        <v>IS35E-1-113-[1][1]-OFF0.5-BW3.1</v>
      </c>
      <c r="C1645" s="29" t="str">
        <f>R1645&amp;"_BW"&amp;TEXT(O1645-N1645,"000.00")&amp;"_U"&amp;VLOOKUP(R1645&amp;"-"&amp;S1645,通道清单!C:L,5,FALSE)&amp;LEFT("_____",5-LEN(VLOOKUP(R1645&amp;"-"&amp;S1645,通道清单!C:L,4,FALSE)))&amp;VLOOKUP(R1645&amp;"-"&amp;S1645,通道清单!C:L,4,FALSE)&amp;"_S"&amp;TEXT(N1645,"00000.00")&amp;"_E"&amp;TEXT(O1645,"00000.00")&amp;"_D"&amp;VLOOKUP(R1645&amp;"-"&amp;T1645,通道清单!C:L,5,FALSE)&amp;LEFT("_____",5-LEN(VLOOKUP(R1645&amp;"-"&amp;T1645,通道清单!C:L,4,FALSE)))&amp;VLOOKUP(R1645&amp;"-"&amp;T1645,通道清单!C:L,4,FALSE)&amp;"_S"&amp;TEXT(P1645,"00000.00")&amp;"_E"&amp;TEXT(Q1645,"00000.00")</f>
        <v>IS35E_BW003.10_UL____G_S06325.60_E06328.70_DR____G_S03588.10_E03591.20</v>
      </c>
      <c r="D1645" s="29"/>
      <c r="E1645" s="29"/>
      <c r="F1645" s="3"/>
      <c r="G1645" s="3" t="s">
        <v>9318</v>
      </c>
      <c r="H1645" s="29">
        <v>1</v>
      </c>
      <c r="I1645" s="3">
        <v>0.5</v>
      </c>
      <c r="J1645" s="167">
        <v>3.1</v>
      </c>
      <c r="K1645" s="3" t="s">
        <v>8732</v>
      </c>
      <c r="L1645" s="3"/>
      <c r="M1645" s="168" t="s">
        <v>8733</v>
      </c>
      <c r="N1645" s="156">
        <f t="shared" si="191"/>
        <v>6325.6</v>
      </c>
      <c r="O1645" s="156">
        <f t="shared" si="192"/>
        <v>6328.7</v>
      </c>
      <c r="P1645" s="156">
        <f t="shared" si="193"/>
        <v>3588.1</v>
      </c>
      <c r="Q1645" s="156">
        <f t="shared" si="194"/>
        <v>3591.2</v>
      </c>
      <c r="R1645" s="29" t="str">
        <f>VLOOKUP(VLOOKUP(G1645,开关状态表!B:H,2,FALSE),矩阵信息表!B:H,2,FALSE)</f>
        <v>IS35E</v>
      </c>
      <c r="S1645" s="29" t="str">
        <f>VLOOKUP(G1645,开关状态表!B:H,5,FALSE)</f>
        <v>RC01L1/C01R2</v>
      </c>
      <c r="T1645" s="29" t="str">
        <f>VLOOKUP(G1645,开关状态表!B:H,6,FALSE)</f>
        <v>TC01L1/C01R2</v>
      </c>
      <c r="U1645" s="29">
        <f>VLOOKUP(R1645&amp;"-"&amp;S1645,通道清单!C:L,8,FALSE)</f>
        <v>3.6</v>
      </c>
      <c r="V1645" s="29">
        <f>VLOOKUP(R1645&amp;"-"&amp;S1645,通道清单!C:L,9,FALSE)</f>
        <v>6325.1</v>
      </c>
      <c r="W1645" s="29">
        <f>VLOOKUP(R1645&amp;"-"&amp;S1645,通道清单!C:L,10,FALSE)</f>
        <v>6328.7</v>
      </c>
      <c r="X1645" s="29">
        <f>VLOOKUP(R1645&amp;"-"&amp;T1645,通道清单!C:L,9,FALSE)</f>
        <v>3587.6</v>
      </c>
      <c r="Y1645" s="29">
        <f>VLOOKUP(R1645&amp;"-"&amp;T1645,通道清单!C:L,10,FALSE)</f>
        <v>3591.2</v>
      </c>
    </row>
    <row r="1646" ht="15" hidden="1" spans="1:25">
      <c r="A1646" s="29">
        <f t="shared" si="189"/>
        <v>1645</v>
      </c>
      <c r="B1646" s="29" t="str">
        <f t="shared" si="190"/>
        <v>IS35E-1-111-[1][1]-OFF-1.9-BW1.9</v>
      </c>
      <c r="C1646" s="29" t="str">
        <f>R1646&amp;"_BW"&amp;TEXT(O1646-N1646,"000.00")&amp;"_U"&amp;VLOOKUP(R1646&amp;"-"&amp;S1646,通道清单!C:L,5,FALSE)&amp;LEFT("_____",5-LEN(VLOOKUP(R1646&amp;"-"&amp;S1646,通道清单!C:L,4,FALSE)))&amp;VLOOKUP(R1646&amp;"-"&amp;S1646,通道清单!C:L,4,FALSE)&amp;"_S"&amp;TEXT(N1646,"00000.00")&amp;"_E"&amp;TEXT(O1646,"00000.00")&amp;"_D"&amp;VLOOKUP(R1646&amp;"-"&amp;T1646,通道清单!C:L,5,FALSE)&amp;LEFT("_____",5-LEN(VLOOKUP(R1646&amp;"-"&amp;T1646,通道清单!C:L,4,FALSE)))&amp;VLOOKUP(R1646&amp;"-"&amp;T1646,通道清单!C:L,4,FALSE)&amp;"_S"&amp;TEXT(P1646,"00000.00")&amp;"_E"&amp;TEXT(Q1646,"00000.00")</f>
        <v>IS35E_BW001.90_UL____G_S06379.36_E06381.26_DR____G_S03641.86_E03643.76</v>
      </c>
      <c r="D1646" s="172"/>
      <c r="E1646" s="172"/>
      <c r="G1646" s="143" t="s">
        <v>9405</v>
      </c>
      <c r="H1646" s="29">
        <v>1</v>
      </c>
      <c r="I1646" s="143">
        <v>-1.9</v>
      </c>
      <c r="J1646" s="144">
        <v>1.9</v>
      </c>
      <c r="K1646" s="173" t="s">
        <v>8732</v>
      </c>
      <c r="M1646" s="168" t="s">
        <v>8733</v>
      </c>
      <c r="N1646" s="156">
        <f t="shared" si="191"/>
        <v>6379.359</v>
      </c>
      <c r="O1646" s="156">
        <f t="shared" si="192"/>
        <v>6381.259</v>
      </c>
      <c r="P1646" s="156">
        <f t="shared" si="193"/>
        <v>3641.859</v>
      </c>
      <c r="Q1646" s="156">
        <f t="shared" si="194"/>
        <v>3643.759</v>
      </c>
      <c r="R1646" s="29" t="str">
        <f>VLOOKUP(VLOOKUP(G1646,开关状态表!B:H,2,FALSE),矩阵信息表!B:H,2,FALSE)</f>
        <v>IS35E</v>
      </c>
      <c r="S1646" s="29" t="str">
        <f>VLOOKUP(G1646,开关状态表!B:H,5,FALSE)</f>
        <v>RGCL1/C14R1</v>
      </c>
      <c r="T1646" s="29" t="str">
        <f>VLOOKUP(G1646,开关状态表!B:H,6,FALSE)</f>
        <v>TGCL1/C14R1</v>
      </c>
      <c r="U1646" s="29">
        <f>VLOOKUP(R1646&amp;"-"&amp;S1646,通道清单!C:L,8,FALSE)</f>
        <v>1.1</v>
      </c>
      <c r="V1646" s="29">
        <f>VLOOKUP(R1646&amp;"-"&amp;S1646,通道清单!C:L,9,FALSE)</f>
        <v>6381.259</v>
      </c>
      <c r="W1646" s="29">
        <f>VLOOKUP(R1646&amp;"-"&amp;S1646,通道清单!C:L,10,FALSE)</f>
        <v>6382.359</v>
      </c>
      <c r="X1646" s="29">
        <f>VLOOKUP(R1646&amp;"-"&amp;T1646,通道清单!C:L,9,FALSE)</f>
        <v>3643.759</v>
      </c>
      <c r="Y1646" s="29">
        <f>VLOOKUP(R1646&amp;"-"&amp;T1646,通道清单!C:L,10,FALSE)</f>
        <v>3644.859</v>
      </c>
    </row>
    <row r="1647" ht="15" hidden="1" spans="1:25">
      <c r="A1647" s="29">
        <f t="shared" si="189"/>
        <v>1646</v>
      </c>
      <c r="B1647" s="29" t="str">
        <f t="shared" si="190"/>
        <v>IS39-1-10-[1][1]-OFF16.2-BW2</v>
      </c>
      <c r="C1647" s="29" t="str">
        <f>R1647&amp;"_BW"&amp;TEXT(O1647-N1647,"000.00")&amp;"_U"&amp;VLOOKUP(R1647&amp;"-"&amp;S1647,通道清单!C:L,5,FALSE)&amp;LEFT("_____",5-LEN(VLOOKUP(R1647&amp;"-"&amp;S1647,通道清单!C:L,4,FALSE)))&amp;VLOOKUP(R1647&amp;"-"&amp;S1647,通道清单!C:L,4,FALSE)&amp;"_S"&amp;TEXT(N1647,"00000.00")&amp;"_E"&amp;TEXT(O1647,"00000.00")&amp;"_D"&amp;VLOOKUP(R1647&amp;"-"&amp;T1647,通道清单!C:L,5,FALSE)&amp;LEFT("_____",5-LEN(VLOOKUP(R1647&amp;"-"&amp;T1647,通道清单!C:L,4,FALSE)))&amp;VLOOKUP(R1647&amp;"-"&amp;T1647,通道清单!C:L,4,FALSE)&amp;"_S"&amp;TEXT(P1647,"00000.00")&amp;"_E"&amp;TEXT(Q1647,"00000.00")</f>
        <v>IS39_BW002.00_UV__O10_S06088.20_E06090.20_DV__O10_S03863.20_E03865.20</v>
      </c>
      <c r="D1647" s="29"/>
      <c r="E1647" s="29"/>
      <c r="F1647" s="3"/>
      <c r="G1647" s="3" t="s">
        <v>9303</v>
      </c>
      <c r="H1647" s="29">
        <f>VLOOKUP(G1647,开关状态表!B:I,7,FALSE)</f>
        <v>1</v>
      </c>
      <c r="I1647" s="143">
        <v>16.2</v>
      </c>
      <c r="J1647" s="144">
        <v>2</v>
      </c>
      <c r="K1647" s="173" t="s">
        <v>8732</v>
      </c>
      <c r="M1647" s="168" t="s">
        <v>8733</v>
      </c>
      <c r="N1647" s="156">
        <f t="shared" si="191"/>
        <v>6088.2</v>
      </c>
      <c r="O1647" s="156">
        <f t="shared" si="192"/>
        <v>6090.2</v>
      </c>
      <c r="P1647" s="156">
        <f t="shared" si="193"/>
        <v>3863.2</v>
      </c>
      <c r="Q1647" s="156">
        <f t="shared" si="194"/>
        <v>3865.2</v>
      </c>
      <c r="R1647" s="29" t="str">
        <f>VLOOKUP(VLOOKUP(G1647,开关状态表!B:H,2,FALSE),矩阵信息表!B:H,2,FALSE)</f>
        <v>IS39</v>
      </c>
      <c r="S1647" s="29" t="str">
        <f>VLOOKUP(G1647,开关状态表!B:H,5,FALSE)</f>
        <v>REHCL31/WHCR7-1</v>
      </c>
      <c r="T1647" s="29" t="str">
        <f>VLOOKUP(G1647,开关状态表!B:H,6,FALSE)</f>
        <v>TEHCL31/WHCR7-1</v>
      </c>
      <c r="U1647" s="29">
        <f>VLOOKUP(R1647&amp;"-"&amp;S1647,通道清单!C:L,8,FALSE)</f>
        <v>8</v>
      </c>
      <c r="V1647" s="29">
        <f>VLOOKUP(R1647&amp;"-"&amp;S1647,通道清单!C:L,9,FALSE)</f>
        <v>6072</v>
      </c>
      <c r="W1647" s="29">
        <f>VLOOKUP(R1647&amp;"-"&amp;S1647,通道清单!C:L,10,FALSE)</f>
        <v>6080</v>
      </c>
      <c r="X1647" s="29">
        <f>VLOOKUP(R1647&amp;"-"&amp;T1647,通道清单!C:L,9,FALSE)</f>
        <v>3847</v>
      </c>
      <c r="Y1647" s="29">
        <f>VLOOKUP(R1647&amp;"-"&amp;T1647,通道清单!C:L,10,FALSE)</f>
        <v>3855</v>
      </c>
    </row>
    <row r="1648" ht="15" hidden="1" spans="1:25">
      <c r="A1648" s="29">
        <f t="shared" si="189"/>
        <v>1647</v>
      </c>
      <c r="B1648" s="29" t="str">
        <f t="shared" si="190"/>
        <v>E21B-1-116-[1][1]-OFF0-BW32</v>
      </c>
      <c r="C1648" s="29" t="str">
        <f>R1648&amp;"_BW"&amp;TEXT(O1648-N1648,"000.00")&amp;"_U"&amp;VLOOKUP(R1648&amp;"-"&amp;S1648,通道清单!C:L,5,FALSE)&amp;LEFT("_____",5-LEN(VLOOKUP(R1648&amp;"-"&amp;S1648,通道清单!C:L,4,FALSE)))&amp;VLOOKUP(R1648&amp;"-"&amp;S1648,通道清单!C:L,4,FALSE)&amp;"_S"&amp;TEXT(N1648,"00000.00")&amp;"_E"&amp;TEXT(O1648,"00000.00")&amp;"_D"&amp;VLOOKUP(R1648&amp;"-"&amp;T1648,通道清单!C:L,5,FALSE)&amp;LEFT("_____",5-LEN(VLOOKUP(R1648&amp;"-"&amp;T1648,通道清单!C:L,4,FALSE)))&amp;VLOOKUP(R1648&amp;"-"&amp;T1648,通道清单!C:L,4,FALSE)&amp;"_S"&amp;TEXT(P1648,"00000.00")&amp;"_E"&amp;TEXT(Q1648,"00000.00")</f>
        <v>E21B_BW032.00_UY_WEST_S14189.94_E14221.94_DX_WEST_S12689.94_E12721.94</v>
      </c>
      <c r="D1648" s="172"/>
      <c r="E1648" s="172"/>
      <c r="F1648" s="173"/>
      <c r="G1648" s="173" t="s">
        <v>9409</v>
      </c>
      <c r="H1648" s="29">
        <f>VLOOKUP(G1648,开关状态表!B:I,7,FALSE)</f>
        <v>1</v>
      </c>
      <c r="I1648" s="143">
        <v>0</v>
      </c>
      <c r="J1648" s="144">
        <v>32</v>
      </c>
      <c r="K1648" s="173" t="s">
        <v>8732</v>
      </c>
      <c r="M1648" s="168" t="s">
        <v>8733</v>
      </c>
      <c r="N1648" s="156">
        <f t="shared" si="191"/>
        <v>14189.94</v>
      </c>
      <c r="O1648" s="156">
        <f t="shared" si="192"/>
        <v>14221.94</v>
      </c>
      <c r="P1648" s="156">
        <f t="shared" si="193"/>
        <v>12689.94</v>
      </c>
      <c r="Q1648" s="156">
        <f t="shared" si="194"/>
        <v>12721.94</v>
      </c>
      <c r="R1648" s="29" t="str">
        <f>VLOOKUP(VLOOKUP(G1648,开关状态表!B:H,2,FALSE),矩阵信息表!B:H,2,FALSE)</f>
        <v>E21B</v>
      </c>
      <c r="S1648" s="29" t="str">
        <f>VLOOKUP(G1648,开关状态表!B:H,5,FALSE)</f>
        <v>RFW05</v>
      </c>
      <c r="T1648" s="29" t="str">
        <f>VLOOKUP(G1648,开关状态表!B:H,6,FALSE)</f>
        <v>TFW05</v>
      </c>
      <c r="U1648" s="29">
        <f>VLOOKUP(R1648&amp;"-"&amp;S1648,通道清单!C:L,8,FALSE)</f>
        <v>32</v>
      </c>
      <c r="V1648" s="29">
        <f>VLOOKUP(R1648&amp;"-"&amp;S1648,通道清单!C:L,9,FALSE)</f>
        <v>14189.94</v>
      </c>
      <c r="W1648" s="29">
        <f>VLOOKUP(R1648&amp;"-"&amp;S1648,通道清单!C:L,10,FALSE)</f>
        <v>14221.94</v>
      </c>
      <c r="X1648" s="29">
        <f>VLOOKUP(R1648&amp;"-"&amp;T1648,通道清单!C:L,9,FALSE)</f>
        <v>12689.94</v>
      </c>
      <c r="Y1648" s="29">
        <f>VLOOKUP(R1648&amp;"-"&amp;T1648,通道清单!C:L,10,FALSE)</f>
        <v>12721.94</v>
      </c>
    </row>
    <row r="1649" ht="15" hidden="1" spans="1:25">
      <c r="A1649" s="29">
        <f t="shared" si="189"/>
        <v>1648</v>
      </c>
      <c r="B1649" s="29" t="str">
        <f t="shared" si="190"/>
        <v>E10B-1-117-[1][1]-OFF0-BW24</v>
      </c>
      <c r="C1649" s="29" t="str">
        <f>R1649&amp;"_BW"&amp;TEXT(O1649-N1649,"000.00")&amp;"_U"&amp;VLOOKUP(R1649&amp;"-"&amp;S1649,通道清单!C:L,5,FALSE)&amp;LEFT("_____",5-LEN(VLOOKUP(R1649&amp;"-"&amp;S1649,通道清单!C:L,4,FALSE)))&amp;VLOOKUP(R1649&amp;"-"&amp;S1649,通道清单!C:L,4,FALSE)&amp;"_S"&amp;TEXT(N1649,"00000.00")&amp;"_E"&amp;TEXT(O1649,"00000.00")&amp;"_D"&amp;VLOOKUP(R1649&amp;"-"&amp;T1649,通道清单!C:L,5,FALSE)&amp;LEFT("_____",5-LEN(VLOOKUP(R1649&amp;"-"&amp;T1649,通道清单!C:L,4,FALSE)))&amp;VLOOKUP(R1649&amp;"-"&amp;T1649,通道清单!C:L,4,FALSE)&amp;"_S"&amp;TEXT(P1649,"00000.00")&amp;"_E"&amp;TEXT(Q1649,"00000.00")</f>
        <v>E10B_BW024.00_UH____N_S14194.10_E14218.10_DV____N_S11432.00_E11456.00</v>
      </c>
      <c r="D1649" s="172"/>
      <c r="E1649" s="172"/>
      <c r="G1649" s="143" t="s">
        <v>9410</v>
      </c>
      <c r="H1649" s="29">
        <f>VLOOKUP(G1649,开关状态表!B:I,7,FALSE)</f>
        <v>1</v>
      </c>
      <c r="I1649" s="143">
        <v>0</v>
      </c>
      <c r="J1649" s="144">
        <v>24</v>
      </c>
      <c r="K1649" s="173" t="s">
        <v>8732</v>
      </c>
      <c r="M1649" s="158" t="s">
        <v>8733</v>
      </c>
      <c r="N1649" s="156">
        <f t="shared" si="191"/>
        <v>14194.1</v>
      </c>
      <c r="O1649" s="156">
        <f t="shared" si="192"/>
        <v>14218.1</v>
      </c>
      <c r="P1649" s="156">
        <f t="shared" si="193"/>
        <v>11432</v>
      </c>
      <c r="Q1649" s="156">
        <f t="shared" si="194"/>
        <v>11456</v>
      </c>
      <c r="R1649" s="29" t="str">
        <f>VLOOKUP(VLOOKUP(G1649,开关状态表!B:H,2,FALSE),矩阵信息表!B:H,2,FALSE)</f>
        <v>E10B</v>
      </c>
      <c r="S1649" s="29" t="str">
        <f>VLOOKUP(G1649,开关状态表!B:H,5,FALSE)</f>
        <v>R19_19_ChSat_0001</v>
      </c>
      <c r="T1649" s="29" t="str">
        <f>VLOOKUP(G1649,开关状态表!B:H,6,FALSE)</f>
        <v>T19_19_ChSat_0001</v>
      </c>
      <c r="U1649" s="29">
        <f>VLOOKUP(R1649&amp;"-"&amp;S1649,通道清单!C:L,8,FALSE)</f>
        <v>24</v>
      </c>
      <c r="V1649" s="29">
        <f>VLOOKUP(R1649&amp;"-"&amp;S1649,通道清单!C:L,9,FALSE)</f>
        <v>14194.1</v>
      </c>
      <c r="W1649" s="29">
        <f>VLOOKUP(R1649&amp;"-"&amp;S1649,通道清单!C:L,10,FALSE)</f>
        <v>14218.1</v>
      </c>
      <c r="X1649" s="29">
        <f>VLOOKUP(R1649&amp;"-"&amp;T1649,通道清单!C:L,9,FALSE)</f>
        <v>11432</v>
      </c>
      <c r="Y1649" s="29">
        <f>VLOOKUP(R1649&amp;"-"&amp;T1649,通道清单!C:L,10,FALSE)</f>
        <v>11456</v>
      </c>
    </row>
    <row r="1650" ht="15" hidden="1" spans="1:25">
      <c r="A1650" s="29">
        <f>ROW()-1</f>
        <v>1649</v>
      </c>
      <c r="B1650" s="29" t="str">
        <f t="shared" si="190"/>
        <v>CS10R-1-7-[5][5]-OFF18-BW11</v>
      </c>
      <c r="C1650" s="29" t="str">
        <f>R1650&amp;"_BW"&amp;TEXT(O1650-N1650,"000.00")&amp;"_U"&amp;VLOOKUP(R1650&amp;"-"&amp;S1650,通道清单!C:L,5,FALSE)&amp;LEFT("_____",5-LEN(VLOOKUP(R1650&amp;"-"&amp;S1650,通道清单!C:L,4,FALSE)))&amp;VLOOKUP(R1650&amp;"-"&amp;S1650,通道清单!C:L,4,FALSE)&amp;"_S"&amp;TEXT(N1650,"00000.00")&amp;"_E"&amp;TEXT(O1650,"00000.00")&amp;"_D"&amp;VLOOKUP(R1650&amp;"-"&amp;T1650,通道清单!C:L,5,FALSE)&amp;LEFT("_____",5-LEN(VLOOKUP(R1650&amp;"-"&amp;T1650,通道清单!C:L,4,FALSE)))&amp;VLOOKUP(R1650&amp;"-"&amp;T1650,通道清单!C:L,4,FALSE)&amp;"_S"&amp;TEXT(P1650,"00000.00")&amp;"_E"&amp;TEXT(Q1650,"00000.00")</f>
        <v>CS10R_BW011.00_UV____W_S13780.00_E13791.00_DH____W_S11480.00_E11491.00</v>
      </c>
      <c r="D1650" s="174" t="s">
        <v>8800</v>
      </c>
      <c r="E1650" s="175" t="s">
        <v>8801</v>
      </c>
      <c r="F1650" s="175" t="s">
        <v>8802</v>
      </c>
      <c r="G1650" s="29" t="s">
        <v>9411</v>
      </c>
      <c r="H1650" s="29">
        <f>VLOOKUP(G1650,开关状态表!B:I,7,FALSE)</f>
        <v>1</v>
      </c>
      <c r="I1650" s="29">
        <v>18</v>
      </c>
      <c r="J1650" s="161">
        <v>11</v>
      </c>
      <c r="K1650" s="162" t="s">
        <v>8732</v>
      </c>
      <c r="L1650" s="29"/>
      <c r="M1650" s="158" t="s">
        <v>8733</v>
      </c>
      <c r="N1650" s="156">
        <f t="shared" si="191"/>
        <v>13780</v>
      </c>
      <c r="O1650" s="156">
        <f t="shared" si="192"/>
        <v>13791</v>
      </c>
      <c r="P1650" s="156">
        <f t="shared" si="193"/>
        <v>11480</v>
      </c>
      <c r="Q1650" s="156">
        <f t="shared" si="194"/>
        <v>11491</v>
      </c>
      <c r="R1650" s="29" t="str">
        <f>VLOOKUP(VLOOKUP(G1650,开关状态表!B:H,2,FALSE),矩阵信息表!B:H,2,FALSE)</f>
        <v>CS10R</v>
      </c>
      <c r="S1650" s="29" t="str">
        <f>VLOOKUP(G1650,开关状态表!B:H,5,FALSE)</f>
        <v>RW11B</v>
      </c>
      <c r="T1650" s="29" t="str">
        <f>VLOOKUP(G1650,开关状态表!B:H,6,FALSE)</f>
        <v>TW11B</v>
      </c>
      <c r="U1650" s="29">
        <f>VLOOKUP(R1650&amp;"-"&amp;S1650,通道清单!C:L,8,FALSE)</f>
        <v>34</v>
      </c>
      <c r="V1650" s="29">
        <f>VLOOKUP(R1650&amp;"-"&amp;S1650,通道清单!C:L,9,FALSE)</f>
        <v>13762</v>
      </c>
      <c r="W1650" s="29">
        <f>VLOOKUP(R1650&amp;"-"&amp;S1650,通道清单!C:L,10,FALSE)</f>
        <v>13796</v>
      </c>
      <c r="X1650" s="29">
        <f>VLOOKUP(R1650&amp;"-"&amp;T1650,通道清单!C:L,9,FALSE)</f>
        <v>11462</v>
      </c>
      <c r="Y1650" s="29">
        <f>VLOOKUP(R1650&amp;"-"&amp;T1650,通道清单!C:L,10,FALSE)</f>
        <v>11496</v>
      </c>
    </row>
    <row r="1651" ht="15" hidden="1" spans="1:25">
      <c r="A1651" s="29">
        <f>ROW()-1</f>
        <v>1650</v>
      </c>
      <c r="B1651" s="29" t="str">
        <f t="shared" si="190"/>
        <v>CS10R-1-3-[1][1]-OFF0-BW26</v>
      </c>
      <c r="C1651" s="29" t="str">
        <f>R1651&amp;"_BW"&amp;TEXT(O1651-N1651,"000.00")&amp;"_U"&amp;VLOOKUP(R1651&amp;"-"&amp;S1651,通道清单!C:L,5,FALSE)&amp;LEFT("_____",5-LEN(VLOOKUP(R1651&amp;"-"&amp;S1651,通道清单!C:L,4,FALSE)))&amp;VLOOKUP(R1651&amp;"-"&amp;S1651,通道清单!C:L,4,FALSE)&amp;"_S"&amp;TEXT(N1651,"00000.00")&amp;"_E"&amp;TEXT(O1651,"00000.00")&amp;"_D"&amp;VLOOKUP(R1651&amp;"-"&amp;T1651,通道清单!C:L,5,FALSE)&amp;LEFT("_____",5-LEN(VLOOKUP(R1651&amp;"-"&amp;T1651,通道清单!C:L,4,FALSE)))&amp;VLOOKUP(R1651&amp;"-"&amp;T1651,通道清单!C:L,4,FALSE)&amp;"_S"&amp;TEXT(P1651,"00000.00")&amp;"_E"&amp;TEXT(Q1651,"00000.00")</f>
        <v>CS10R_BW026.00_UV____W_S14023.00_E14049.00_DH____W_S12263.00_E12289.00</v>
      </c>
      <c r="D1651" s="164" t="s">
        <v>8840</v>
      </c>
      <c r="E1651" s="164" t="s">
        <v>9412</v>
      </c>
      <c r="F1651" s="164" t="s">
        <v>8802</v>
      </c>
      <c r="G1651" s="29" t="s">
        <v>8759</v>
      </c>
      <c r="H1651" s="29">
        <f>VLOOKUP(G1651,开关状态表!B:I,7,FALSE)</f>
        <v>1</v>
      </c>
      <c r="I1651" s="29">
        <v>0</v>
      </c>
      <c r="J1651" s="161">
        <v>26</v>
      </c>
      <c r="K1651" s="162" t="s">
        <v>8732</v>
      </c>
      <c r="L1651" s="29"/>
      <c r="M1651" s="158" t="s">
        <v>8733</v>
      </c>
      <c r="N1651" s="156">
        <f t="shared" si="191"/>
        <v>14023</v>
      </c>
      <c r="O1651" s="156">
        <f t="shared" si="192"/>
        <v>14049</v>
      </c>
      <c r="P1651" s="156">
        <f t="shared" si="193"/>
        <v>12263</v>
      </c>
      <c r="Q1651" s="156">
        <f t="shared" si="194"/>
        <v>12289</v>
      </c>
      <c r="R1651" s="29" t="str">
        <f>VLOOKUP(VLOOKUP(G1651,开关状态表!B:H,2,FALSE),矩阵信息表!B:H,2,FALSE)</f>
        <v>CS10R</v>
      </c>
      <c r="S1651" s="29" t="str">
        <f>VLOOKUP(G1651,开关状态表!B:H,5,FALSE)</f>
        <v>RW1B</v>
      </c>
      <c r="T1651" s="29" t="str">
        <f>VLOOKUP(G1651,开关状态表!B:H,6,FALSE)</f>
        <v>TW1B</v>
      </c>
      <c r="U1651" s="29">
        <f>VLOOKUP(R1651&amp;"-"&amp;S1651,通道清单!C:L,8,FALSE)</f>
        <v>54</v>
      </c>
      <c r="V1651" s="29">
        <f>VLOOKUP(R1651&amp;"-"&amp;S1651,通道清单!C:L,9,FALSE)</f>
        <v>14023</v>
      </c>
      <c r="W1651" s="29">
        <f>VLOOKUP(R1651&amp;"-"&amp;S1651,通道清单!C:L,10,FALSE)</f>
        <v>14077</v>
      </c>
      <c r="X1651" s="29">
        <f>VLOOKUP(R1651&amp;"-"&amp;T1651,通道清单!C:L,9,FALSE)</f>
        <v>12263</v>
      </c>
      <c r="Y1651" s="29">
        <f>VLOOKUP(R1651&amp;"-"&amp;T1651,通道清单!C:L,10,FALSE)</f>
        <v>12317</v>
      </c>
    </row>
    <row r="1652" ht="15" spans="1:25">
      <c r="B1652" s="173" t="s">
        <v>9413</v>
      </c>
      <c r="C1652" s="29" t="str">
        <f>R1652&amp;"_BW"&amp;TEXT(O1652-N1652,"000.00")&amp;"_U"&amp;VLOOKUP(R1652&amp;"-"&amp;S1652,通道清单!C:L,5,FALSE)&amp;LEFT("_____",5-LEN(VLOOKUP(R1652&amp;"-"&amp;S1652,通道清单!C:L,4,FALSE)))&amp;VLOOKUP(R1652&amp;"-"&amp;S1652,通道清单!C:L,4,FALSE)&amp;"_S"&amp;TEXT(N1652,"00000.00")&amp;"_E"&amp;TEXT(O1652,"00000.00")&amp;"_D"&amp;VLOOKUP(R1652&amp;"-"&amp;T1652,通道清单!C:L,5,FALSE)&amp;LEFT("_____",5-LEN(VLOOKUP(R1652&amp;"-"&amp;T1652,通道清单!C:L,4,FALSE)))&amp;VLOOKUP(R1652&amp;"-"&amp;T1652,通道清单!C:L,4,FALSE)&amp;"_S"&amp;TEXT(P1652,"00000.00")&amp;"_E"&amp;TEXT(Q1652,"00000.00")</f>
        <v>CS6C_BW001.00_UV____C_S06367.00_E06368.00_DH____A_S04142.00_E04143.00</v>
      </c>
      <c r="G1652" s="29" t="s">
        <v>8895</v>
      </c>
      <c r="H1652" s="143">
        <v>1</v>
      </c>
      <c r="I1652" s="143">
        <v>0</v>
      </c>
      <c r="J1652" s="144">
        <v>1</v>
      </c>
      <c r="M1652" s="158" t="s">
        <v>8733</v>
      </c>
      <c r="N1652" s="156">
        <f t="shared" si="191"/>
        <v>6367</v>
      </c>
      <c r="O1652" s="156">
        <f t="shared" si="192"/>
        <v>6368</v>
      </c>
      <c r="P1652" s="156">
        <f t="shared" si="193"/>
        <v>4142</v>
      </c>
      <c r="Q1652" s="156">
        <f t="shared" si="194"/>
        <v>4143</v>
      </c>
      <c r="R1652" s="29" t="str">
        <f>VLOOKUP(VLOOKUP(G1652,开关状态表!B:H,2,FALSE),矩阵信息表!B:H,2,FALSE)</f>
        <v>CS6C</v>
      </c>
      <c r="S1652" s="29" t="str">
        <f>VLOOKUP(G1652,开关状态表!B:H,5,FALSE)</f>
        <v>RC12A</v>
      </c>
      <c r="T1652" s="29" t="str">
        <f>VLOOKUP(G1652,开关状态表!B:H,6,FALSE)</f>
        <v>TA12A</v>
      </c>
      <c r="U1652" s="29">
        <f>VLOOKUP(R1652&amp;"-"&amp;S1652,通道清单!C:L,8,FALSE)</f>
        <v>36</v>
      </c>
      <c r="V1652" s="29">
        <f>VLOOKUP(R1652&amp;"-"&amp;S1652,通道清单!C:L,9,FALSE)</f>
        <v>6367</v>
      </c>
      <c r="W1652" s="29">
        <f>VLOOKUP(R1652&amp;"-"&amp;S1652,通道清单!C:L,10,FALSE)</f>
        <v>6403</v>
      </c>
      <c r="X1652" s="29">
        <f>VLOOKUP(R1652&amp;"-"&amp;T1652,通道清单!C:L,9,FALSE)</f>
        <v>4142</v>
      </c>
      <c r="Y1652" s="29">
        <f>VLOOKUP(R1652&amp;"-"&amp;T1652,通道清单!C:L,10,FALSE)</f>
        <v>4178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Y1651" etc:filterBottomFollowUsedRange="0">
    <filterColumn colId="17">
      <customFilters>
        <customFilter operator="equal" val="CS15"/>
      </customFilters>
    </filterColumn>
    <filterColumn colId="18">
      <customFilters>
        <customFilter operator="equal" val="RAC11L"/>
        <customFilter operator="equal" val="RFK11H"/>
      </customFilters>
    </filterColumn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87"/>
  <sheetViews>
    <sheetView topLeftCell="I1" workbookViewId="0">
      <pane ySplit="1" topLeftCell="A2" activePane="bottomLeft" state="frozen"/>
      <selection/>
      <selection pane="bottomLeft" activeCell="A756" sqref="$A756:$XFD758"/>
    </sheetView>
  </sheetViews>
  <sheetFormatPr defaultColWidth="9" defaultRowHeight="14.25"/>
  <cols>
    <col min="2" max="2" width="29.375" customWidth="1"/>
    <col min="4" max="4" width="12.125" customWidth="1"/>
    <col min="6" max="6" width="11.125"/>
    <col min="8" max="9" width="17.25" style="68"/>
    <col min="13" max="13" width="11.9083333333333" customWidth="1"/>
    <col min="16" max="16" width="8.875" customWidth="1"/>
    <col min="18" max="19" width="11.125"/>
    <col min="20" max="20" width="13.625" style="68"/>
    <col min="21" max="21" width="14.375" style="68"/>
    <col min="23" max="23" width="25.4166666666667" customWidth="1"/>
    <col min="24" max="24" width="9.00833333333333" customWidth="1"/>
    <col min="25" max="25" width="7.13333333333333" customWidth="1"/>
    <col min="26" max="26" width="13.625" style="68"/>
    <col min="27" max="27" width="11.25" style="68" customWidth="1"/>
    <col min="28" max="28" width="14.225" style="68" customWidth="1"/>
    <col min="29" max="29" width="63.3333333333333" style="69" customWidth="1"/>
    <col min="30" max="30" width="14.7416666666667" style="69" customWidth="1"/>
    <col min="31" max="31" width="13.625" style="68"/>
    <col min="32" max="32" width="14.375" style="68"/>
  </cols>
  <sheetData>
    <row r="1" ht="24.75" spans="1:35">
      <c r="A1" s="70" t="s">
        <v>9414</v>
      </c>
      <c r="B1" s="71" t="s">
        <v>9415</v>
      </c>
      <c r="C1" s="71" t="s">
        <v>9416</v>
      </c>
      <c r="D1" s="71" t="s">
        <v>9417</v>
      </c>
      <c r="E1" s="71" t="s">
        <v>9418</v>
      </c>
      <c r="F1" s="71" t="s">
        <v>9419</v>
      </c>
      <c r="G1" s="71" t="s">
        <v>9420</v>
      </c>
      <c r="H1" s="72" t="s">
        <v>9421</v>
      </c>
      <c r="I1" s="72" t="s">
        <v>9422</v>
      </c>
      <c r="J1" s="71" t="s">
        <v>9423</v>
      </c>
      <c r="K1" s="71" t="s">
        <v>9424</v>
      </c>
      <c r="L1" s="71" t="s">
        <v>9425</v>
      </c>
      <c r="M1" s="71" t="s">
        <v>9426</v>
      </c>
      <c r="N1" s="71" t="s">
        <v>9427</v>
      </c>
      <c r="O1" s="71" t="s">
        <v>9428</v>
      </c>
      <c r="P1" s="73" t="s">
        <v>9429</v>
      </c>
      <c r="Q1" s="73" t="s">
        <v>9430</v>
      </c>
      <c r="R1" s="71" t="s">
        <v>9431</v>
      </c>
      <c r="S1" s="71" t="s">
        <v>9432</v>
      </c>
      <c r="T1" s="72" t="s">
        <v>9433</v>
      </c>
      <c r="U1" s="72" t="s">
        <v>9434</v>
      </c>
      <c r="V1" s="74" t="s">
        <v>9435</v>
      </c>
      <c r="W1" s="75" t="s">
        <v>9436</v>
      </c>
      <c r="X1" s="76" t="s">
        <v>9437</v>
      </c>
      <c r="Y1" s="76" t="s">
        <v>9438</v>
      </c>
      <c r="Z1" s="77" t="s">
        <v>9439</v>
      </c>
      <c r="AA1" s="77" t="s">
        <v>9440</v>
      </c>
      <c r="AB1" s="77" t="s">
        <v>9441</v>
      </c>
      <c r="AC1" s="78" t="s">
        <v>9442</v>
      </c>
      <c r="AD1" s="78" t="s">
        <v>9443</v>
      </c>
      <c r="AE1" s="77" t="s">
        <v>9444</v>
      </c>
      <c r="AF1" s="77" t="s">
        <v>9445</v>
      </c>
      <c r="AG1" s="76" t="s">
        <v>9446</v>
      </c>
      <c r="AH1" s="79"/>
      <c r="AI1" s="80"/>
    </row>
    <row r="2" ht="51" spans="1:35">
      <c r="A2" s="81">
        <v>52266</v>
      </c>
      <c r="B2" s="51" t="s">
        <v>9447</v>
      </c>
      <c r="C2" s="51" t="s">
        <v>9448</v>
      </c>
      <c r="D2" s="51" t="s">
        <v>9449</v>
      </c>
      <c r="E2" s="51" t="s">
        <v>9450</v>
      </c>
      <c r="F2" s="51">
        <v>856825</v>
      </c>
      <c r="G2" s="51">
        <v>0.99</v>
      </c>
      <c r="H2" s="53">
        <v>46107</v>
      </c>
      <c r="I2" s="53">
        <v>46136.9999884259</v>
      </c>
      <c r="J2" s="51"/>
      <c r="K2" s="51" t="s">
        <v>9451</v>
      </c>
      <c r="L2" s="51" t="s">
        <v>9452</v>
      </c>
      <c r="M2" s="51" t="s">
        <v>9453</v>
      </c>
      <c r="N2" s="51" t="s">
        <v>9454</v>
      </c>
      <c r="O2" s="51" t="s">
        <v>9455</v>
      </c>
      <c r="P2" s="51" t="s">
        <v>9456</v>
      </c>
      <c r="Q2" s="51" t="s">
        <v>9457</v>
      </c>
      <c r="R2" s="51">
        <v>856825</v>
      </c>
      <c r="S2" s="51">
        <v>856825</v>
      </c>
      <c r="T2" s="53">
        <v>46107</v>
      </c>
      <c r="U2" s="53">
        <v>46136.9999884259</v>
      </c>
      <c r="V2" s="51">
        <v>36</v>
      </c>
      <c r="W2" s="82" t="s">
        <v>9458</v>
      </c>
      <c r="X2" s="82"/>
      <c r="Y2" s="82"/>
      <c r="Z2" s="83"/>
      <c r="AA2" s="83"/>
      <c r="AB2" s="83"/>
      <c r="AC2" s="83"/>
      <c r="AD2" s="83"/>
      <c r="AE2" s="84">
        <v>46107</v>
      </c>
      <c r="AF2" s="84">
        <v>46136.9999884259</v>
      </c>
      <c r="AG2" s="85" t="s">
        <v>9459</v>
      </c>
      <c r="AH2" s="86" t="s">
        <v>9447</v>
      </c>
      <c r="AI2" s="80"/>
    </row>
    <row r="3" ht="48" spans="1:35">
      <c r="A3" s="81">
        <v>52256</v>
      </c>
      <c r="B3" s="51" t="s">
        <v>9460</v>
      </c>
      <c r="C3" s="51" t="s">
        <v>9461</v>
      </c>
      <c r="D3" s="51" t="s">
        <v>9462</v>
      </c>
      <c r="E3" s="51" t="s">
        <v>9450</v>
      </c>
      <c r="F3" s="51">
        <v>2933.33</v>
      </c>
      <c r="G3" s="51">
        <v>0.03</v>
      </c>
      <c r="H3" s="53">
        <v>45745</v>
      </c>
      <c r="I3" s="53">
        <v>45745.9999884259</v>
      </c>
      <c r="J3" s="51" t="s">
        <v>9463</v>
      </c>
      <c r="K3" s="51" t="s">
        <v>9464</v>
      </c>
      <c r="L3" s="51" t="s">
        <v>9465</v>
      </c>
      <c r="M3" s="218" t="s">
        <v>9466</v>
      </c>
      <c r="N3" s="51" t="s">
        <v>9467</v>
      </c>
      <c r="O3" s="51" t="s">
        <v>9468</v>
      </c>
      <c r="P3" s="51" t="s">
        <v>9469</v>
      </c>
      <c r="Q3" s="51" t="s">
        <v>9457</v>
      </c>
      <c r="R3" s="51">
        <v>2933.33</v>
      </c>
      <c r="S3" s="51">
        <v>81683.33</v>
      </c>
      <c r="T3" s="53">
        <v>45745</v>
      </c>
      <c r="U3" s="53">
        <v>45745.9999884259</v>
      </c>
      <c r="V3" s="51">
        <v>8</v>
      </c>
      <c r="W3" s="80"/>
      <c r="X3" s="80"/>
      <c r="Y3" s="80"/>
      <c r="Z3" s="87"/>
      <c r="AA3" s="87"/>
      <c r="AB3" s="87"/>
      <c r="AC3" s="87"/>
      <c r="AD3" s="87"/>
      <c r="AE3" s="87"/>
      <c r="AF3" s="87"/>
      <c r="AG3" s="80"/>
      <c r="AH3" s="80"/>
      <c r="AI3" s="80"/>
    </row>
    <row r="4" ht="48" spans="1:35">
      <c r="A4" s="81">
        <v>52257</v>
      </c>
      <c r="B4" s="51" t="s">
        <v>9470</v>
      </c>
      <c r="C4" s="51" t="s">
        <v>9471</v>
      </c>
      <c r="D4" s="51" t="s">
        <v>9472</v>
      </c>
      <c r="E4" s="51" t="s">
        <v>9450</v>
      </c>
      <c r="F4" s="51">
        <v>78750</v>
      </c>
      <c r="G4" s="51">
        <v>1.65</v>
      </c>
      <c r="H4" s="53">
        <v>45698</v>
      </c>
      <c r="I4" s="53">
        <v>45746.9999884259</v>
      </c>
      <c r="J4" s="51" t="s">
        <v>9463</v>
      </c>
      <c r="K4" s="51" t="s">
        <v>9464</v>
      </c>
      <c r="L4" s="51" t="s">
        <v>9465</v>
      </c>
      <c r="M4" s="218" t="s">
        <v>9466</v>
      </c>
      <c r="N4" s="51" t="s">
        <v>9467</v>
      </c>
      <c r="O4" s="51" t="s">
        <v>9468</v>
      </c>
      <c r="P4" s="51" t="s">
        <v>9469</v>
      </c>
      <c r="Q4" s="51" t="s">
        <v>9457</v>
      </c>
      <c r="R4" s="51">
        <v>78750</v>
      </c>
      <c r="S4" s="51">
        <v>81683.33</v>
      </c>
      <c r="T4" s="53">
        <v>45698</v>
      </c>
      <c r="U4" s="53">
        <v>45746.9999884259</v>
      </c>
      <c r="V4" s="51">
        <v>12</v>
      </c>
      <c r="W4" s="80"/>
      <c r="X4" s="80"/>
      <c r="Y4" s="80"/>
      <c r="Z4" s="87"/>
      <c r="AA4" s="87"/>
      <c r="AB4" s="87"/>
      <c r="AC4" s="87"/>
      <c r="AD4" s="87"/>
      <c r="AE4" s="87"/>
      <c r="AF4" s="87"/>
      <c r="AG4" s="80"/>
      <c r="AH4" s="80"/>
      <c r="AI4" s="80"/>
    </row>
    <row r="5" ht="48" spans="1:35">
      <c r="A5" s="81">
        <v>52258</v>
      </c>
      <c r="B5" s="51" t="s">
        <v>9473</v>
      </c>
      <c r="C5" s="51" t="s">
        <v>9474</v>
      </c>
      <c r="D5" s="51" t="s">
        <v>9462</v>
      </c>
      <c r="E5" s="51" t="s">
        <v>9450</v>
      </c>
      <c r="F5" s="51">
        <v>11000</v>
      </c>
      <c r="G5" s="51">
        <v>0.77</v>
      </c>
      <c r="H5" s="53">
        <v>45753</v>
      </c>
      <c r="I5" s="53">
        <v>45775.9999884259</v>
      </c>
      <c r="J5" s="51" t="s">
        <v>9463</v>
      </c>
      <c r="K5" s="51" t="s">
        <v>9464</v>
      </c>
      <c r="L5" s="51" t="s">
        <v>9475</v>
      </c>
      <c r="M5" s="218" t="s">
        <v>9466</v>
      </c>
      <c r="N5" s="51" t="s">
        <v>9467</v>
      </c>
      <c r="O5" s="51" t="s">
        <v>9468</v>
      </c>
      <c r="P5" s="51" t="s">
        <v>9469</v>
      </c>
      <c r="Q5" s="51" t="s">
        <v>9457</v>
      </c>
      <c r="R5" s="51">
        <v>11000</v>
      </c>
      <c r="S5" s="51">
        <v>226108.32</v>
      </c>
      <c r="T5" s="53">
        <v>45753</v>
      </c>
      <c r="U5" s="53">
        <v>45775.9999884259</v>
      </c>
      <c r="V5" s="51">
        <v>8</v>
      </c>
      <c r="W5" s="80"/>
      <c r="X5" s="80"/>
      <c r="Y5" s="80"/>
      <c r="Z5" s="87"/>
      <c r="AA5" s="87"/>
      <c r="AB5" s="87"/>
      <c r="AC5" s="87"/>
      <c r="AD5" s="87"/>
      <c r="AE5" s="87"/>
      <c r="AF5" s="87"/>
      <c r="AG5" s="80"/>
      <c r="AH5" s="80"/>
      <c r="AI5" s="80"/>
    </row>
    <row r="6" ht="48" spans="1:35">
      <c r="A6" s="81">
        <v>52259</v>
      </c>
      <c r="B6" s="51" t="s">
        <v>9476</v>
      </c>
      <c r="C6" s="51" t="s">
        <v>9477</v>
      </c>
      <c r="D6" s="51" t="s">
        <v>9472</v>
      </c>
      <c r="E6" s="51" t="s">
        <v>9450</v>
      </c>
      <c r="F6" s="51">
        <v>188708.32</v>
      </c>
      <c r="G6" s="51">
        <v>3.2</v>
      </c>
      <c r="H6" s="53">
        <v>45706</v>
      </c>
      <c r="I6" s="53">
        <v>45802.9999884259</v>
      </c>
      <c r="J6" s="51" t="s">
        <v>9463</v>
      </c>
      <c r="K6" s="51" t="s">
        <v>9464</v>
      </c>
      <c r="L6" s="51" t="s">
        <v>9475</v>
      </c>
      <c r="M6" s="218" t="s">
        <v>9466</v>
      </c>
      <c r="N6" s="51" t="s">
        <v>9467</v>
      </c>
      <c r="O6" s="51" t="s">
        <v>9468</v>
      </c>
      <c r="P6" s="51" t="s">
        <v>9469</v>
      </c>
      <c r="Q6" s="51" t="s">
        <v>9457</v>
      </c>
      <c r="R6" s="51">
        <v>188708.32</v>
      </c>
      <c r="S6" s="51">
        <v>226108.32</v>
      </c>
      <c r="T6" s="53">
        <v>45706</v>
      </c>
      <c r="U6" s="53">
        <v>45802.9999884259</v>
      </c>
      <c r="V6" s="51">
        <v>12</v>
      </c>
      <c r="W6" s="80"/>
      <c r="X6" s="80"/>
      <c r="Y6" s="80"/>
      <c r="Z6" s="87"/>
      <c r="AA6" s="87"/>
      <c r="AB6" s="87"/>
      <c r="AC6" s="87"/>
      <c r="AD6" s="87"/>
      <c r="AE6" s="87"/>
      <c r="AF6" s="87"/>
      <c r="AG6" s="80"/>
      <c r="AH6" s="80"/>
      <c r="AI6" s="80"/>
    </row>
    <row r="7" ht="48" spans="1:35">
      <c r="A7" s="81">
        <v>52260</v>
      </c>
      <c r="B7" s="51" t="s">
        <v>9478</v>
      </c>
      <c r="C7" s="51" t="s">
        <v>9479</v>
      </c>
      <c r="D7" s="51" t="s">
        <v>9480</v>
      </c>
      <c r="E7" s="51" t="s">
        <v>9450</v>
      </c>
      <c r="F7" s="51">
        <v>26400</v>
      </c>
      <c r="G7" s="51">
        <v>0.03</v>
      </c>
      <c r="H7" s="53">
        <v>45792</v>
      </c>
      <c r="I7" s="53">
        <v>45792.9999884259</v>
      </c>
      <c r="J7" s="51" t="s">
        <v>9463</v>
      </c>
      <c r="K7" s="51" t="s">
        <v>9464</v>
      </c>
      <c r="L7" s="51" t="s">
        <v>9475</v>
      </c>
      <c r="M7" s="218" t="s">
        <v>9466</v>
      </c>
      <c r="N7" s="51" t="s">
        <v>9467</v>
      </c>
      <c r="O7" s="51" t="s">
        <v>9468</v>
      </c>
      <c r="P7" s="51" t="s">
        <v>9469</v>
      </c>
      <c r="Q7" s="51" t="s">
        <v>9457</v>
      </c>
      <c r="R7" s="51">
        <v>26400</v>
      </c>
      <c r="S7" s="51">
        <v>226108.32</v>
      </c>
      <c r="T7" s="53">
        <v>45792</v>
      </c>
      <c r="U7" s="53">
        <v>45792.9999884259</v>
      </c>
      <c r="V7" s="51">
        <v>16</v>
      </c>
      <c r="W7" s="80"/>
      <c r="X7" s="80"/>
      <c r="Y7" s="80"/>
      <c r="Z7" s="87"/>
      <c r="AA7" s="87"/>
      <c r="AB7" s="87"/>
      <c r="AC7" s="87"/>
      <c r="AD7" s="87"/>
      <c r="AE7" s="87"/>
      <c r="AF7" s="87"/>
      <c r="AG7" s="80"/>
      <c r="AH7" s="80"/>
      <c r="AI7" s="80"/>
    </row>
    <row r="8" ht="48" spans="1:35">
      <c r="A8" s="81">
        <v>52261</v>
      </c>
      <c r="B8" s="51" t="s">
        <v>9481</v>
      </c>
      <c r="C8" s="51" t="s">
        <v>9482</v>
      </c>
      <c r="D8" s="51" t="s">
        <v>9462</v>
      </c>
      <c r="E8" s="51" t="s">
        <v>9450</v>
      </c>
      <c r="F8" s="51">
        <v>25300</v>
      </c>
      <c r="G8" s="51">
        <v>0.1</v>
      </c>
      <c r="H8" s="53">
        <v>45789</v>
      </c>
      <c r="I8" s="53">
        <v>45791.9999884259</v>
      </c>
      <c r="J8" s="51" t="s">
        <v>9463</v>
      </c>
      <c r="K8" s="51" t="s">
        <v>9464</v>
      </c>
      <c r="L8" s="51" t="s">
        <v>9483</v>
      </c>
      <c r="M8" s="218" t="s">
        <v>9466</v>
      </c>
      <c r="N8" s="51" t="s">
        <v>9467</v>
      </c>
      <c r="O8" s="51" t="s">
        <v>9468</v>
      </c>
      <c r="P8" s="51" t="s">
        <v>9469</v>
      </c>
      <c r="Q8" s="51" t="s">
        <v>9457</v>
      </c>
      <c r="R8" s="51">
        <v>25300</v>
      </c>
      <c r="S8" s="51">
        <v>241966.67</v>
      </c>
      <c r="T8" s="53">
        <v>45789</v>
      </c>
      <c r="U8" s="53">
        <v>45791.9999884259</v>
      </c>
      <c r="V8" s="51">
        <v>8</v>
      </c>
      <c r="W8" s="80"/>
      <c r="X8" s="80"/>
      <c r="Y8" s="80"/>
      <c r="Z8" s="87"/>
      <c r="AA8" s="87"/>
      <c r="AB8" s="87"/>
      <c r="AC8" s="87"/>
      <c r="AD8" s="87"/>
      <c r="AE8" s="87"/>
      <c r="AF8" s="87"/>
      <c r="AG8" s="80"/>
      <c r="AH8" s="80"/>
      <c r="AI8" s="80"/>
    </row>
    <row r="9" ht="48" spans="1:35">
      <c r="A9" s="81">
        <v>52262</v>
      </c>
      <c r="B9" s="51" t="s">
        <v>9484</v>
      </c>
      <c r="C9" s="51" t="s">
        <v>9485</v>
      </c>
      <c r="D9" s="51" t="s">
        <v>9472</v>
      </c>
      <c r="E9" s="51" t="s">
        <v>9450</v>
      </c>
      <c r="F9" s="51">
        <v>175875.01</v>
      </c>
      <c r="G9" s="51">
        <v>2.84</v>
      </c>
      <c r="H9" s="53">
        <v>45708</v>
      </c>
      <c r="I9" s="53">
        <v>45793.9999884259</v>
      </c>
      <c r="J9" s="51" t="s">
        <v>9463</v>
      </c>
      <c r="K9" s="51" t="s">
        <v>9464</v>
      </c>
      <c r="L9" s="51" t="s">
        <v>9483</v>
      </c>
      <c r="M9" s="218" t="s">
        <v>9466</v>
      </c>
      <c r="N9" s="51" t="s">
        <v>9467</v>
      </c>
      <c r="O9" s="51" t="s">
        <v>9468</v>
      </c>
      <c r="P9" s="51" t="s">
        <v>9469</v>
      </c>
      <c r="Q9" s="51" t="s">
        <v>9457</v>
      </c>
      <c r="R9" s="51">
        <v>175875.01</v>
      </c>
      <c r="S9" s="51">
        <v>241966.67</v>
      </c>
      <c r="T9" s="53">
        <v>45708</v>
      </c>
      <c r="U9" s="53">
        <v>45793.9999884259</v>
      </c>
      <c r="V9" s="51">
        <v>10</v>
      </c>
      <c r="W9" s="80"/>
      <c r="X9" s="80"/>
      <c r="Y9" s="80"/>
      <c r="Z9" s="87"/>
      <c r="AA9" s="87"/>
      <c r="AB9" s="87"/>
      <c r="AC9" s="87"/>
      <c r="AD9" s="87"/>
      <c r="AE9" s="87"/>
      <c r="AF9" s="87"/>
      <c r="AG9" s="80"/>
      <c r="AH9" s="80"/>
      <c r="AI9" s="80"/>
    </row>
    <row r="10" ht="48" spans="1:35">
      <c r="A10" s="81">
        <v>52263</v>
      </c>
      <c r="B10" s="51" t="s">
        <v>9486</v>
      </c>
      <c r="C10" s="51" t="s">
        <v>9487</v>
      </c>
      <c r="D10" s="51" t="s">
        <v>9480</v>
      </c>
      <c r="E10" s="51" t="s">
        <v>9450</v>
      </c>
      <c r="F10" s="51">
        <v>40791.66</v>
      </c>
      <c r="G10" s="51">
        <v>0.13</v>
      </c>
      <c r="H10" s="53">
        <v>45754</v>
      </c>
      <c r="I10" s="53">
        <v>45757.9999884259</v>
      </c>
      <c r="J10" s="51" t="s">
        <v>9463</v>
      </c>
      <c r="K10" s="51" t="s">
        <v>9464</v>
      </c>
      <c r="L10" s="51" t="s">
        <v>9483</v>
      </c>
      <c r="M10" s="218" t="s">
        <v>9466</v>
      </c>
      <c r="N10" s="51" t="s">
        <v>9467</v>
      </c>
      <c r="O10" s="51" t="s">
        <v>9468</v>
      </c>
      <c r="P10" s="51" t="s">
        <v>9469</v>
      </c>
      <c r="Q10" s="51" t="s">
        <v>9457</v>
      </c>
      <c r="R10" s="51">
        <v>40791.66</v>
      </c>
      <c r="S10" s="51">
        <v>241966.67</v>
      </c>
      <c r="T10" s="53">
        <v>45754</v>
      </c>
      <c r="U10" s="53">
        <v>45757.9999884259</v>
      </c>
      <c r="V10" s="51">
        <v>18</v>
      </c>
      <c r="W10" s="80"/>
      <c r="X10" s="80"/>
      <c r="Y10" s="80"/>
      <c r="Z10" s="87"/>
      <c r="AA10" s="87"/>
      <c r="AB10" s="87"/>
      <c r="AC10" s="87"/>
      <c r="AD10" s="87"/>
      <c r="AE10" s="87"/>
      <c r="AF10" s="87"/>
      <c r="AG10" s="80"/>
      <c r="AH10" s="80"/>
      <c r="AI10" s="80"/>
    </row>
    <row r="11" ht="48" spans="1:35">
      <c r="A11" s="81">
        <v>52264</v>
      </c>
      <c r="B11" s="51" t="s">
        <v>9488</v>
      </c>
      <c r="C11" s="51" t="s">
        <v>9489</v>
      </c>
      <c r="D11" s="51" t="s">
        <v>9472</v>
      </c>
      <c r="E11" s="51" t="s">
        <v>9450</v>
      </c>
      <c r="F11" s="51">
        <v>31791.66</v>
      </c>
      <c r="G11" s="51">
        <v>1.34</v>
      </c>
      <c r="H11" s="53">
        <v>45765</v>
      </c>
      <c r="I11" s="53">
        <v>45805.9999884259</v>
      </c>
      <c r="J11" s="51" t="s">
        <v>9463</v>
      </c>
      <c r="K11" s="51" t="s">
        <v>9464</v>
      </c>
      <c r="L11" s="51" t="s">
        <v>9490</v>
      </c>
      <c r="M11" s="218" t="s">
        <v>9466</v>
      </c>
      <c r="N11" s="51" t="s">
        <v>9467</v>
      </c>
      <c r="O11" s="51" t="s">
        <v>9468</v>
      </c>
      <c r="P11" s="51" t="s">
        <v>9469</v>
      </c>
      <c r="Q11" s="51" t="s">
        <v>9457</v>
      </c>
      <c r="R11" s="51">
        <v>31791.66</v>
      </c>
      <c r="S11" s="51">
        <v>31791.66</v>
      </c>
      <c r="T11" s="53">
        <v>45765</v>
      </c>
      <c r="U11" s="53">
        <v>45805.9999884259</v>
      </c>
      <c r="V11" s="51">
        <v>12</v>
      </c>
      <c r="W11" s="80"/>
      <c r="X11" s="80"/>
      <c r="Y11" s="80"/>
      <c r="Z11" s="87"/>
      <c r="AA11" s="87"/>
      <c r="AB11" s="87"/>
      <c r="AC11" s="87"/>
      <c r="AD11" s="87"/>
      <c r="AE11" s="87"/>
      <c r="AF11" s="87"/>
      <c r="AG11" s="80"/>
      <c r="AH11" s="80"/>
      <c r="AI11" s="80"/>
    </row>
    <row r="12" ht="48" spans="1:35">
      <c r="A12" s="81">
        <v>52265</v>
      </c>
      <c r="B12" s="51" t="s">
        <v>9491</v>
      </c>
      <c r="C12" s="51" t="s">
        <v>9492</v>
      </c>
      <c r="D12" s="51" t="s">
        <v>9472</v>
      </c>
      <c r="E12" s="51" t="s">
        <v>9450</v>
      </c>
      <c r="F12" s="51">
        <v>195708.32</v>
      </c>
      <c r="G12" s="51">
        <v>0.58</v>
      </c>
      <c r="H12" s="53">
        <v>45785</v>
      </c>
      <c r="I12" s="53">
        <v>45802.9999884259</v>
      </c>
      <c r="J12" s="51" t="s">
        <v>9463</v>
      </c>
      <c r="K12" s="51" t="s">
        <v>9464</v>
      </c>
      <c r="L12" s="51" t="s">
        <v>9493</v>
      </c>
      <c r="M12" s="218" t="s">
        <v>9466</v>
      </c>
      <c r="N12" s="51" t="s">
        <v>9467</v>
      </c>
      <c r="O12" s="51" t="s">
        <v>9468</v>
      </c>
      <c r="P12" s="51" t="s">
        <v>9469</v>
      </c>
      <c r="Q12" s="51" t="s">
        <v>9457</v>
      </c>
      <c r="R12" s="51">
        <v>195708.32</v>
      </c>
      <c r="S12" s="51">
        <v>195708.32</v>
      </c>
      <c r="T12" s="53">
        <v>45785</v>
      </c>
      <c r="U12" s="53">
        <v>45802.9999884259</v>
      </c>
      <c r="V12" s="51">
        <v>10</v>
      </c>
      <c r="W12" s="80"/>
      <c r="X12" s="80"/>
      <c r="Y12" s="80"/>
      <c r="Z12" s="87"/>
      <c r="AA12" s="87"/>
      <c r="AB12" s="87"/>
      <c r="AC12" s="87"/>
      <c r="AD12" s="87"/>
      <c r="AE12" s="87"/>
      <c r="AF12" s="87"/>
      <c r="AG12" s="80"/>
      <c r="AH12" s="80"/>
      <c r="AI12" s="80"/>
    </row>
    <row r="13" ht="51" spans="1:35">
      <c r="A13" s="81">
        <v>27876</v>
      </c>
      <c r="B13" s="51" t="s">
        <v>9494</v>
      </c>
      <c r="C13" s="51" t="s">
        <v>9495</v>
      </c>
      <c r="D13" s="51" t="s">
        <v>9496</v>
      </c>
      <c r="E13" s="51" t="s">
        <v>9450</v>
      </c>
      <c r="F13" s="51">
        <v>3250000</v>
      </c>
      <c r="G13" s="51">
        <v>12</v>
      </c>
      <c r="H13" s="53">
        <v>46016</v>
      </c>
      <c r="I13" s="53">
        <v>46380</v>
      </c>
      <c r="J13" s="51" t="s">
        <v>9463</v>
      </c>
      <c r="K13" s="51" t="s">
        <v>9497</v>
      </c>
      <c r="L13" s="51" t="s">
        <v>9498</v>
      </c>
      <c r="M13" s="218" t="s">
        <v>9499</v>
      </c>
      <c r="N13" s="51" t="s">
        <v>9500</v>
      </c>
      <c r="O13" s="51" t="s">
        <v>9455</v>
      </c>
      <c r="P13" s="51" t="s">
        <v>9501</v>
      </c>
      <c r="Q13" s="51" t="s">
        <v>9456</v>
      </c>
      <c r="R13" s="51">
        <v>3250000</v>
      </c>
      <c r="S13" s="51">
        <v>3250000</v>
      </c>
      <c r="T13" s="53">
        <v>46016</v>
      </c>
      <c r="U13" s="53">
        <v>46380.9999884259</v>
      </c>
      <c r="V13" s="51">
        <v>9</v>
      </c>
      <c r="W13" s="80" t="s">
        <v>9502</v>
      </c>
      <c r="X13" s="80"/>
      <c r="Y13" s="80"/>
      <c r="Z13" s="87"/>
      <c r="AA13" s="87"/>
      <c r="AB13" s="87"/>
      <c r="AC13" s="87"/>
      <c r="AD13" s="87"/>
      <c r="AE13" s="87"/>
      <c r="AF13" s="87"/>
      <c r="AG13" s="80"/>
      <c r="AH13" s="86" t="s">
        <v>9494</v>
      </c>
      <c r="AI13" s="80"/>
    </row>
    <row r="14" ht="38.25" spans="1:35">
      <c r="A14" s="81">
        <v>48202</v>
      </c>
      <c r="B14" s="51" t="s">
        <v>9503</v>
      </c>
      <c r="C14" s="51" t="s">
        <v>9504</v>
      </c>
      <c r="D14" s="51" t="s">
        <v>9505</v>
      </c>
      <c r="E14" s="51" t="s">
        <v>9450</v>
      </c>
      <c r="F14" s="51">
        <v>825357.84</v>
      </c>
      <c r="G14" s="51">
        <v>12</v>
      </c>
      <c r="H14" s="53">
        <v>45505</v>
      </c>
      <c r="I14" s="53">
        <v>45869</v>
      </c>
      <c r="J14" s="51" t="s">
        <v>9506</v>
      </c>
      <c r="K14" s="51" t="s">
        <v>9497</v>
      </c>
      <c r="L14" s="51" t="s">
        <v>9507</v>
      </c>
      <c r="M14" s="51" t="s">
        <v>9508</v>
      </c>
      <c r="N14" s="51" t="s">
        <v>9509</v>
      </c>
      <c r="O14" s="51" t="s">
        <v>9510</v>
      </c>
      <c r="P14" s="51" t="s">
        <v>9511</v>
      </c>
      <c r="Q14" s="51" t="s">
        <v>9512</v>
      </c>
      <c r="R14" s="51">
        <v>825357.84</v>
      </c>
      <c r="S14" s="51">
        <v>5292000</v>
      </c>
      <c r="T14" s="53">
        <v>45505</v>
      </c>
      <c r="U14" s="53">
        <v>45869.9999884259</v>
      </c>
      <c r="V14" s="51">
        <v>1</v>
      </c>
      <c r="W14" s="80"/>
      <c r="X14" s="80"/>
      <c r="Y14" s="80"/>
      <c r="Z14" s="87"/>
      <c r="AA14" s="87"/>
      <c r="AB14" s="87"/>
      <c r="AC14" s="87"/>
      <c r="AD14" s="87"/>
      <c r="AE14" s="87"/>
      <c r="AF14" s="87"/>
      <c r="AG14" s="80"/>
      <c r="AH14" s="80"/>
      <c r="AI14" s="80"/>
    </row>
    <row r="15" ht="38.25" spans="1:35">
      <c r="A15" s="81">
        <v>48203</v>
      </c>
      <c r="B15" s="51" t="s">
        <v>9513</v>
      </c>
      <c r="C15" s="51" t="s">
        <v>9514</v>
      </c>
      <c r="D15" s="51" t="s">
        <v>9515</v>
      </c>
      <c r="E15" s="51" t="s">
        <v>9450</v>
      </c>
      <c r="F15" s="51">
        <v>20092</v>
      </c>
      <c r="G15" s="51">
        <v>6.1</v>
      </c>
      <c r="H15" s="53">
        <v>45748</v>
      </c>
      <c r="I15" s="53">
        <v>45930</v>
      </c>
      <c r="J15" s="51" t="s">
        <v>9506</v>
      </c>
      <c r="K15" s="51" t="s">
        <v>9497</v>
      </c>
      <c r="L15" s="51" t="s">
        <v>9516</v>
      </c>
      <c r="M15" s="218" t="s">
        <v>9517</v>
      </c>
      <c r="N15" s="51" t="s">
        <v>9518</v>
      </c>
      <c r="O15" s="51" t="s">
        <v>9468</v>
      </c>
      <c r="P15" s="51" t="s">
        <v>9519</v>
      </c>
      <c r="Q15" s="51" t="s">
        <v>9520</v>
      </c>
      <c r="R15" s="51">
        <v>20092</v>
      </c>
      <c r="S15" s="51">
        <v>1897832</v>
      </c>
      <c r="T15" s="53">
        <v>45748</v>
      </c>
      <c r="U15" s="53">
        <v>45930.9999884259</v>
      </c>
      <c r="V15" s="51">
        <v>29</v>
      </c>
      <c r="W15" s="80"/>
      <c r="X15" s="80"/>
      <c r="Y15" s="80"/>
      <c r="Z15" s="87"/>
      <c r="AA15" s="87"/>
      <c r="AB15" s="87"/>
      <c r="AC15" s="87"/>
      <c r="AD15" s="87"/>
      <c r="AE15" s="87"/>
      <c r="AF15" s="87"/>
      <c r="AG15" s="80"/>
      <c r="AH15" s="80"/>
      <c r="AI15" s="80"/>
    </row>
    <row r="16" ht="51" spans="1:35">
      <c r="A16" s="81">
        <v>48200</v>
      </c>
      <c r="B16" s="51" t="s">
        <v>9521</v>
      </c>
      <c r="C16" s="51" t="s">
        <v>9522</v>
      </c>
      <c r="D16" s="51" t="s">
        <v>9523</v>
      </c>
      <c r="E16" s="51" t="s">
        <v>9450</v>
      </c>
      <c r="F16" s="51">
        <v>15960000</v>
      </c>
      <c r="G16" s="51">
        <v>12</v>
      </c>
      <c r="H16" s="53">
        <v>46113</v>
      </c>
      <c r="I16" s="53">
        <v>46477</v>
      </c>
      <c r="J16" s="51" t="s">
        <v>9506</v>
      </c>
      <c r="K16" s="51" t="s">
        <v>9497</v>
      </c>
      <c r="L16" s="51" t="s">
        <v>9524</v>
      </c>
      <c r="M16" s="218" t="s">
        <v>9525</v>
      </c>
      <c r="N16" s="51" t="s">
        <v>9454</v>
      </c>
      <c r="O16" s="51" t="s">
        <v>9455</v>
      </c>
      <c r="P16" s="51" t="s">
        <v>9456</v>
      </c>
      <c r="Q16" s="51" t="s">
        <v>9456</v>
      </c>
      <c r="R16" s="51">
        <v>15960000</v>
      </c>
      <c r="S16" s="51">
        <v>15960000</v>
      </c>
      <c r="T16" s="53">
        <v>46113</v>
      </c>
      <c r="U16" s="53">
        <v>46477.9999884259</v>
      </c>
      <c r="V16" s="51">
        <v>72</v>
      </c>
      <c r="W16" s="80" t="s">
        <v>9526</v>
      </c>
      <c r="X16" s="80"/>
      <c r="Y16" s="80"/>
      <c r="Z16" s="87"/>
      <c r="AA16" s="87"/>
      <c r="AB16" s="87"/>
      <c r="AC16" s="87"/>
      <c r="AD16" s="87"/>
      <c r="AE16" s="87"/>
      <c r="AF16" s="87"/>
      <c r="AG16" s="80"/>
      <c r="AH16" s="86" t="s">
        <v>9521</v>
      </c>
      <c r="AI16" s="80"/>
    </row>
    <row r="17" ht="38.25" spans="1:35">
      <c r="A17" s="81">
        <v>78</v>
      </c>
      <c r="B17" s="51" t="s">
        <v>9527</v>
      </c>
      <c r="C17" s="51" t="s">
        <v>9528</v>
      </c>
      <c r="D17" s="51" t="s">
        <v>9529</v>
      </c>
      <c r="E17" s="51" t="s">
        <v>9450</v>
      </c>
      <c r="F17" s="51">
        <v>1281000.06</v>
      </c>
      <c r="G17" s="51">
        <v>60.8</v>
      </c>
      <c r="H17" s="53">
        <v>44774</v>
      </c>
      <c r="I17" s="53">
        <v>46599</v>
      </c>
      <c r="J17" s="51" t="s">
        <v>9506</v>
      </c>
      <c r="K17" s="51"/>
      <c r="L17" s="51" t="s">
        <v>9530</v>
      </c>
      <c r="M17" s="51" t="s">
        <v>9531</v>
      </c>
      <c r="N17" s="51" t="s">
        <v>9532</v>
      </c>
      <c r="O17" s="51" t="s">
        <v>9468</v>
      </c>
      <c r="P17" s="51" t="s">
        <v>9533</v>
      </c>
      <c r="Q17" s="51" t="s">
        <v>9533</v>
      </c>
      <c r="R17" s="51">
        <v>1281000.06</v>
      </c>
      <c r="S17" s="51">
        <v>2562000</v>
      </c>
      <c r="T17" s="53">
        <v>44774</v>
      </c>
      <c r="U17" s="53">
        <v>46599.9999884259</v>
      </c>
      <c r="V17" s="51">
        <v>1</v>
      </c>
      <c r="W17" s="80"/>
      <c r="X17" s="80"/>
      <c r="Y17" s="80"/>
      <c r="Z17" s="87"/>
      <c r="AA17" s="87"/>
      <c r="AB17" s="87"/>
      <c r="AC17" s="87"/>
      <c r="AD17" s="87"/>
      <c r="AE17" s="87"/>
      <c r="AF17" s="87"/>
      <c r="AG17" s="80"/>
      <c r="AH17" s="80"/>
      <c r="AI17" s="80"/>
    </row>
    <row r="18" ht="38.25" spans="1:35">
      <c r="A18" s="81">
        <v>64</v>
      </c>
      <c r="B18" s="51" t="s">
        <v>9534</v>
      </c>
      <c r="C18" s="51" t="s">
        <v>9535</v>
      </c>
      <c r="D18" s="51" t="s">
        <v>9536</v>
      </c>
      <c r="E18" s="51" t="s">
        <v>9450</v>
      </c>
      <c r="F18" s="51">
        <v>6900000</v>
      </c>
      <c r="G18" s="51">
        <v>36</v>
      </c>
      <c r="H18" s="53">
        <v>46023</v>
      </c>
      <c r="I18" s="53">
        <v>47118</v>
      </c>
      <c r="J18" s="51" t="s">
        <v>9506</v>
      </c>
      <c r="K18" s="51" t="s">
        <v>9451</v>
      </c>
      <c r="L18" s="51" t="s">
        <v>9537</v>
      </c>
      <c r="M18" s="218" t="s">
        <v>9538</v>
      </c>
      <c r="N18" s="51" t="s">
        <v>9539</v>
      </c>
      <c r="O18" s="51" t="s">
        <v>9468</v>
      </c>
      <c r="P18" s="51" t="s">
        <v>9533</v>
      </c>
      <c r="Q18" s="51" t="s">
        <v>9533</v>
      </c>
      <c r="R18" s="51">
        <v>6900000</v>
      </c>
      <c r="S18" s="51">
        <v>6900000</v>
      </c>
      <c r="T18" s="53">
        <v>46023</v>
      </c>
      <c r="U18" s="53">
        <v>47118.9999884259</v>
      </c>
      <c r="V18" s="51">
        <v>20</v>
      </c>
      <c r="W18" s="80"/>
      <c r="X18" s="80"/>
      <c r="Y18" s="80"/>
      <c r="Z18" s="87"/>
      <c r="AA18" s="87"/>
      <c r="AB18" s="87"/>
      <c r="AC18" s="87"/>
      <c r="AD18" s="87"/>
      <c r="AE18" s="87"/>
      <c r="AF18" s="87"/>
      <c r="AG18" s="80"/>
      <c r="AH18" s="80"/>
      <c r="AI18" s="80"/>
    </row>
    <row r="19" ht="63.75" spans="1:35">
      <c r="A19" s="81">
        <v>59</v>
      </c>
      <c r="B19" s="51" t="s">
        <v>9540</v>
      </c>
      <c r="C19" s="51" t="s">
        <v>9541</v>
      </c>
      <c r="D19" s="51" t="s">
        <v>9529</v>
      </c>
      <c r="E19" s="51" t="s">
        <v>9450</v>
      </c>
      <c r="F19" s="51">
        <v>336585.37</v>
      </c>
      <c r="G19" s="51">
        <v>36</v>
      </c>
      <c r="H19" s="53">
        <v>45951</v>
      </c>
      <c r="I19" s="53">
        <v>47046</v>
      </c>
      <c r="J19" s="51" t="s">
        <v>9506</v>
      </c>
      <c r="K19" s="51" t="s">
        <v>9464</v>
      </c>
      <c r="L19" s="51" t="s">
        <v>9542</v>
      </c>
      <c r="M19" s="218" t="s">
        <v>9543</v>
      </c>
      <c r="N19" s="51" t="s">
        <v>9544</v>
      </c>
      <c r="O19" s="51" t="s">
        <v>9468</v>
      </c>
      <c r="P19" s="51" t="s">
        <v>8856</v>
      </c>
      <c r="Q19" s="51" t="s">
        <v>9545</v>
      </c>
      <c r="R19" s="51">
        <v>336585.37</v>
      </c>
      <c r="S19" s="51">
        <v>336585.37</v>
      </c>
      <c r="T19" s="53">
        <v>45951</v>
      </c>
      <c r="U19" s="53">
        <v>47046.9999884259</v>
      </c>
      <c r="V19" s="51">
        <v>2</v>
      </c>
      <c r="W19" s="80"/>
      <c r="X19" s="80"/>
      <c r="Y19" s="80"/>
      <c r="Z19" s="87"/>
      <c r="AA19" s="87"/>
      <c r="AB19" s="87"/>
      <c r="AC19" s="87"/>
      <c r="AD19" s="87"/>
      <c r="AE19" s="87"/>
      <c r="AF19" s="87"/>
      <c r="AG19" s="80"/>
      <c r="AH19" s="80"/>
      <c r="AI19" s="80"/>
    </row>
    <row r="20" ht="60" spans="1:35">
      <c r="A20" s="81">
        <v>265</v>
      </c>
      <c r="B20" s="51" t="s">
        <v>9546</v>
      </c>
      <c r="C20" s="51" t="s">
        <v>9547</v>
      </c>
      <c r="D20" s="51" t="s">
        <v>9523</v>
      </c>
      <c r="E20" s="51" t="s">
        <v>9450</v>
      </c>
      <c r="F20" s="51">
        <v>6880000</v>
      </c>
      <c r="G20" s="51">
        <v>12</v>
      </c>
      <c r="H20" s="53">
        <v>45778</v>
      </c>
      <c r="I20" s="53">
        <v>46142</v>
      </c>
      <c r="J20" s="51" t="s">
        <v>9506</v>
      </c>
      <c r="K20" s="51" t="s">
        <v>9497</v>
      </c>
      <c r="L20" s="51" t="s">
        <v>9548</v>
      </c>
      <c r="M20" s="218" t="s">
        <v>9549</v>
      </c>
      <c r="N20" s="51" t="s">
        <v>9550</v>
      </c>
      <c r="O20" s="51" t="s">
        <v>9510</v>
      </c>
      <c r="P20" s="51" t="s">
        <v>9511</v>
      </c>
      <c r="Q20" s="51" t="s">
        <v>9512</v>
      </c>
      <c r="R20" s="51">
        <v>6880000</v>
      </c>
      <c r="S20" s="51">
        <v>6880000</v>
      </c>
      <c r="T20" s="53">
        <v>45778</v>
      </c>
      <c r="U20" s="53">
        <v>46142.9999884259</v>
      </c>
      <c r="V20" s="51">
        <v>36</v>
      </c>
      <c r="W20" s="80" t="s">
        <v>9551</v>
      </c>
      <c r="X20" s="80"/>
      <c r="Y20" s="80"/>
      <c r="Z20" s="87"/>
      <c r="AA20" s="87"/>
      <c r="AB20" s="87"/>
      <c r="AC20" s="87"/>
      <c r="AD20" s="87"/>
      <c r="AE20" s="87"/>
      <c r="AF20" s="87"/>
      <c r="AG20" s="80"/>
      <c r="AH20" s="80" t="str">
        <f>VLOOKUP(B20,'合约记录 (新-20260601-1647)'!B:B,1,0)</f>
        <v>2026010700100-20101001-00001</v>
      </c>
      <c r="AI20" s="80"/>
    </row>
    <row r="21" ht="38.25" spans="1:35">
      <c r="A21" s="81">
        <v>266</v>
      </c>
      <c r="B21" s="51" t="s">
        <v>9552</v>
      </c>
      <c r="C21" s="51" t="s">
        <v>9553</v>
      </c>
      <c r="D21" s="51" t="s">
        <v>9523</v>
      </c>
      <c r="E21" s="51" t="s">
        <v>9450</v>
      </c>
      <c r="F21" s="51">
        <v>4017000</v>
      </c>
      <c r="G21" s="51">
        <v>12</v>
      </c>
      <c r="H21" s="53">
        <v>46023</v>
      </c>
      <c r="I21" s="53">
        <v>46387</v>
      </c>
      <c r="J21" s="51" t="s">
        <v>9506</v>
      </c>
      <c r="K21" s="51" t="s">
        <v>9497</v>
      </c>
      <c r="L21" s="51" t="s">
        <v>9554</v>
      </c>
      <c r="M21" s="218" t="s">
        <v>9555</v>
      </c>
      <c r="N21" s="51" t="s">
        <v>9509</v>
      </c>
      <c r="O21" s="51" t="s">
        <v>9510</v>
      </c>
      <c r="P21" s="51" t="s">
        <v>9511</v>
      </c>
      <c r="Q21" s="51" t="s">
        <v>9512</v>
      </c>
      <c r="R21" s="51">
        <v>4017000</v>
      </c>
      <c r="S21" s="51">
        <v>4017000</v>
      </c>
      <c r="T21" s="53">
        <v>46023</v>
      </c>
      <c r="U21" s="53">
        <v>46387.9999884259</v>
      </c>
      <c r="V21" s="51">
        <v>10</v>
      </c>
      <c r="W21" s="80"/>
      <c r="X21" s="80"/>
      <c r="Y21" s="80"/>
      <c r="Z21" s="87"/>
      <c r="AA21" s="87"/>
      <c r="AB21" s="87"/>
      <c r="AC21" s="87"/>
      <c r="AD21" s="87"/>
      <c r="AE21" s="87"/>
      <c r="AF21" s="87"/>
      <c r="AG21" s="80"/>
      <c r="AH21" s="80" t="str">
        <f>VLOOKUP(B21,'合约记录 (新-20260601-1647)'!B:B,1,0)</f>
        <v>2026010700069-20101001-00001</v>
      </c>
      <c r="AI21" s="80"/>
    </row>
    <row r="22" ht="48" spans="1:35">
      <c r="A22" s="81">
        <v>264</v>
      </c>
      <c r="B22" s="51" t="s">
        <v>9556</v>
      </c>
      <c r="C22" s="51" t="s">
        <v>9557</v>
      </c>
      <c r="D22" s="51" t="s">
        <v>9523</v>
      </c>
      <c r="E22" s="51" t="s">
        <v>9450</v>
      </c>
      <c r="F22" s="51">
        <v>1104000</v>
      </c>
      <c r="G22" s="51">
        <v>24</v>
      </c>
      <c r="H22" s="53">
        <v>45931</v>
      </c>
      <c r="I22" s="53">
        <v>46660</v>
      </c>
      <c r="J22" s="51" t="s">
        <v>9506</v>
      </c>
      <c r="K22" s="51" t="s">
        <v>9497</v>
      </c>
      <c r="L22" s="51" t="s">
        <v>9558</v>
      </c>
      <c r="M22" s="218" t="s">
        <v>9559</v>
      </c>
      <c r="N22" s="51" t="s">
        <v>9560</v>
      </c>
      <c r="O22" s="51" t="s">
        <v>9510</v>
      </c>
      <c r="P22" s="51" t="s">
        <v>9512</v>
      </c>
      <c r="Q22" s="51" t="s">
        <v>9512</v>
      </c>
      <c r="R22" s="51">
        <v>1104000</v>
      </c>
      <c r="S22" s="51">
        <v>1104000</v>
      </c>
      <c r="T22" s="53">
        <v>45931</v>
      </c>
      <c r="U22" s="53">
        <v>46660.9999884259</v>
      </c>
      <c r="V22" s="51">
        <v>2</v>
      </c>
      <c r="W22" s="80" t="s">
        <v>9526</v>
      </c>
      <c r="X22" s="80"/>
      <c r="Y22" s="80"/>
      <c r="Z22" s="87"/>
      <c r="AA22" s="87"/>
      <c r="AB22" s="87"/>
      <c r="AC22" s="87"/>
      <c r="AD22" s="87"/>
      <c r="AE22" s="87"/>
      <c r="AF22" s="87"/>
      <c r="AG22" s="80"/>
      <c r="AH22" s="80" t="str">
        <f>VLOOKUP(B22,'合约记录 (新-20260601-1647)'!B:B,1,0)</f>
        <v>2026010700059-20101001-00001</v>
      </c>
      <c r="AI22" s="80"/>
    </row>
    <row r="23" ht="38.25" spans="1:35">
      <c r="A23" s="81">
        <v>263</v>
      </c>
      <c r="B23" s="51" t="s">
        <v>9561</v>
      </c>
      <c r="C23" s="51" t="s">
        <v>9562</v>
      </c>
      <c r="D23" s="51" t="s">
        <v>9523</v>
      </c>
      <c r="E23" s="51" t="s">
        <v>9450</v>
      </c>
      <c r="F23" s="51">
        <v>3544333</v>
      </c>
      <c r="G23" s="51">
        <v>15.5</v>
      </c>
      <c r="H23" s="53">
        <v>45658</v>
      </c>
      <c r="I23" s="53">
        <v>46127</v>
      </c>
      <c r="J23" s="51" t="s">
        <v>9506</v>
      </c>
      <c r="K23" s="51" t="s">
        <v>9497</v>
      </c>
      <c r="L23" s="51" t="s">
        <v>9563</v>
      </c>
      <c r="M23" s="218" t="s">
        <v>9564</v>
      </c>
      <c r="N23" s="51" t="s">
        <v>9565</v>
      </c>
      <c r="O23" s="51" t="s">
        <v>9510</v>
      </c>
      <c r="P23" s="51" t="s">
        <v>9511</v>
      </c>
      <c r="Q23" s="51" t="s">
        <v>9512</v>
      </c>
      <c r="R23" s="51">
        <v>3544333</v>
      </c>
      <c r="S23" s="51">
        <v>9209583</v>
      </c>
      <c r="T23" s="53">
        <v>45658</v>
      </c>
      <c r="U23" s="53">
        <v>46127.9999884259</v>
      </c>
      <c r="V23" s="51">
        <v>9</v>
      </c>
      <c r="W23" s="80"/>
      <c r="X23" s="80"/>
      <c r="Y23" s="80"/>
      <c r="Z23" s="87"/>
      <c r="AA23" s="87"/>
      <c r="AB23" s="87"/>
      <c r="AC23" s="87"/>
      <c r="AD23" s="87"/>
      <c r="AE23" s="87"/>
      <c r="AF23" s="87"/>
      <c r="AG23" s="80"/>
      <c r="AH23" s="80" t="str">
        <f>VLOOKUP(B23,'合约记录 (新-20260601-1647)'!B:B,1,0)</f>
        <v>2026010900047-20101001-00001</v>
      </c>
      <c r="AI23" s="80"/>
    </row>
    <row r="24" ht="38.25" spans="1:35">
      <c r="A24" s="81">
        <v>261</v>
      </c>
      <c r="B24" s="51" t="s">
        <v>9566</v>
      </c>
      <c r="C24" s="51" t="s">
        <v>9567</v>
      </c>
      <c r="D24" s="51" t="s">
        <v>9523</v>
      </c>
      <c r="E24" s="51" t="s">
        <v>9450</v>
      </c>
      <c r="F24" s="51">
        <v>5138250</v>
      </c>
      <c r="G24" s="51">
        <v>15.5</v>
      </c>
      <c r="H24" s="53">
        <v>45658</v>
      </c>
      <c r="I24" s="53">
        <v>46127</v>
      </c>
      <c r="J24" s="51" t="s">
        <v>9506</v>
      </c>
      <c r="K24" s="51" t="s">
        <v>9497</v>
      </c>
      <c r="L24" s="51" t="s">
        <v>9563</v>
      </c>
      <c r="M24" s="218" t="s">
        <v>9564</v>
      </c>
      <c r="N24" s="51" t="s">
        <v>9565</v>
      </c>
      <c r="O24" s="51" t="s">
        <v>9510</v>
      </c>
      <c r="P24" s="51" t="s">
        <v>9511</v>
      </c>
      <c r="Q24" s="51" t="s">
        <v>9512</v>
      </c>
      <c r="R24" s="51">
        <v>5138250</v>
      </c>
      <c r="S24" s="51">
        <v>9209583</v>
      </c>
      <c r="T24" s="53">
        <v>45658</v>
      </c>
      <c r="U24" s="53">
        <v>46127.9999884259</v>
      </c>
      <c r="V24" s="51">
        <v>10</v>
      </c>
      <c r="W24" s="80"/>
      <c r="X24" s="80"/>
      <c r="Y24" s="80"/>
      <c r="Z24" s="87"/>
      <c r="AA24" s="87"/>
      <c r="AB24" s="87"/>
      <c r="AC24" s="87"/>
      <c r="AD24" s="87"/>
      <c r="AE24" s="87"/>
      <c r="AF24" s="87"/>
      <c r="AG24" s="80"/>
      <c r="AH24" s="80" t="str">
        <f>VLOOKUP(B24,'合约记录 (新-20260601-1647)'!B:B,1,0)</f>
        <v>2026010900049-20101001-00001</v>
      </c>
      <c r="AI24" s="80"/>
    </row>
    <row r="25" ht="38.25" spans="1:35">
      <c r="A25" s="81">
        <v>262</v>
      </c>
      <c r="B25" s="51" t="s">
        <v>9568</v>
      </c>
      <c r="C25" s="51" t="s">
        <v>9569</v>
      </c>
      <c r="D25" s="51" t="s">
        <v>9523</v>
      </c>
      <c r="E25" s="51" t="s">
        <v>9450</v>
      </c>
      <c r="F25" s="51">
        <v>527000</v>
      </c>
      <c r="G25" s="51">
        <v>15.5</v>
      </c>
      <c r="H25" s="53">
        <v>45658</v>
      </c>
      <c r="I25" s="53">
        <v>46127</v>
      </c>
      <c r="J25" s="51" t="s">
        <v>9506</v>
      </c>
      <c r="K25" s="51" t="s">
        <v>9497</v>
      </c>
      <c r="L25" s="51" t="s">
        <v>9563</v>
      </c>
      <c r="M25" s="218" t="s">
        <v>9564</v>
      </c>
      <c r="N25" s="51" t="s">
        <v>9565</v>
      </c>
      <c r="O25" s="51" t="s">
        <v>9510</v>
      </c>
      <c r="P25" s="51" t="s">
        <v>9511</v>
      </c>
      <c r="Q25" s="51" t="s">
        <v>9512</v>
      </c>
      <c r="R25" s="51">
        <v>527000</v>
      </c>
      <c r="S25" s="51">
        <v>9209583</v>
      </c>
      <c r="T25" s="53">
        <v>45658</v>
      </c>
      <c r="U25" s="53">
        <v>46127.9999884259</v>
      </c>
      <c r="V25" s="51">
        <v>1</v>
      </c>
      <c r="W25" s="80"/>
      <c r="X25" s="80"/>
      <c r="Y25" s="80"/>
      <c r="Z25" s="87"/>
      <c r="AA25" s="87"/>
      <c r="AB25" s="87"/>
      <c r="AC25" s="87"/>
      <c r="AD25" s="87"/>
      <c r="AE25" s="87"/>
      <c r="AF25" s="87"/>
      <c r="AG25" s="80"/>
      <c r="AH25" s="80" t="str">
        <f>VLOOKUP(B25,'合约记录 (新-20260601-1647)'!B:B,1,0)</f>
        <v>2026010900048-20101001-00001</v>
      </c>
      <c r="AI25" s="80"/>
    </row>
    <row r="26" ht="38.25" spans="1:35">
      <c r="A26" s="81">
        <v>260</v>
      </c>
      <c r="B26" s="51" t="s">
        <v>9570</v>
      </c>
      <c r="C26" s="51" t="s">
        <v>9571</v>
      </c>
      <c r="D26" s="51" t="s">
        <v>9505</v>
      </c>
      <c r="E26" s="51" t="s">
        <v>9450</v>
      </c>
      <c r="F26" s="51">
        <v>2884292</v>
      </c>
      <c r="G26" s="51">
        <v>15.5</v>
      </c>
      <c r="H26" s="53">
        <v>45658</v>
      </c>
      <c r="I26" s="53">
        <v>46127</v>
      </c>
      <c r="J26" s="51" t="s">
        <v>9506</v>
      </c>
      <c r="K26" s="51" t="s">
        <v>9497</v>
      </c>
      <c r="L26" s="51" t="s">
        <v>9572</v>
      </c>
      <c r="M26" s="218" t="s">
        <v>9573</v>
      </c>
      <c r="N26" s="51" t="s">
        <v>9565</v>
      </c>
      <c r="O26" s="51" t="s">
        <v>9510</v>
      </c>
      <c r="P26" s="51" t="s">
        <v>9511</v>
      </c>
      <c r="Q26" s="51" t="s">
        <v>9512</v>
      </c>
      <c r="R26" s="51">
        <v>2884292</v>
      </c>
      <c r="S26" s="51">
        <v>2884292</v>
      </c>
      <c r="T26" s="53">
        <v>45658</v>
      </c>
      <c r="U26" s="53">
        <v>46127.9999884259</v>
      </c>
      <c r="V26" s="51">
        <v>5.8</v>
      </c>
      <c r="W26" s="80" t="s">
        <v>9574</v>
      </c>
      <c r="X26" s="80"/>
      <c r="Y26" s="80"/>
      <c r="Z26" s="87"/>
      <c r="AA26" s="87"/>
      <c r="AB26" s="87"/>
      <c r="AC26" s="87"/>
      <c r="AD26" s="87"/>
      <c r="AE26" s="87"/>
      <c r="AF26" s="87"/>
      <c r="AG26" s="80"/>
      <c r="AH26" s="80" t="str">
        <f>VLOOKUP(B26,'合约记录 (新-20260601-1647)'!B:B,1,0)</f>
        <v>2026010900053-90101001-00001</v>
      </c>
      <c r="AI26" s="80"/>
    </row>
    <row r="27" ht="38.25" spans="1:35">
      <c r="A27" s="81">
        <v>259</v>
      </c>
      <c r="B27" s="51" t="s">
        <v>9575</v>
      </c>
      <c r="C27" s="51" t="s">
        <v>9576</v>
      </c>
      <c r="D27" s="51" t="s">
        <v>9505</v>
      </c>
      <c r="E27" s="51" t="s">
        <v>9450</v>
      </c>
      <c r="F27" s="51">
        <v>3386104.4</v>
      </c>
      <c r="G27" s="51">
        <v>15.5</v>
      </c>
      <c r="H27" s="53">
        <v>45658</v>
      </c>
      <c r="I27" s="53">
        <v>46127</v>
      </c>
      <c r="J27" s="51" t="s">
        <v>9506</v>
      </c>
      <c r="K27" s="51" t="s">
        <v>9497</v>
      </c>
      <c r="L27" s="51" t="s">
        <v>9577</v>
      </c>
      <c r="M27" s="218" t="s">
        <v>9578</v>
      </c>
      <c r="N27" s="51" t="s">
        <v>9565</v>
      </c>
      <c r="O27" s="51" t="s">
        <v>9510</v>
      </c>
      <c r="P27" s="51" t="s">
        <v>9511</v>
      </c>
      <c r="Q27" s="51" t="s">
        <v>9512</v>
      </c>
      <c r="R27" s="51">
        <v>3386104.4</v>
      </c>
      <c r="S27" s="51">
        <v>4837292</v>
      </c>
      <c r="T27" s="53">
        <v>45658</v>
      </c>
      <c r="U27" s="53">
        <v>46127.9999884259</v>
      </c>
      <c r="V27" s="51">
        <v>4</v>
      </c>
      <c r="W27" s="80"/>
      <c r="X27" s="80"/>
      <c r="Y27" s="80"/>
      <c r="Z27" s="87"/>
      <c r="AA27" s="87"/>
      <c r="AB27" s="87"/>
      <c r="AC27" s="87"/>
      <c r="AD27" s="87"/>
      <c r="AE27" s="87"/>
      <c r="AF27" s="87"/>
      <c r="AG27" s="80"/>
      <c r="AH27" s="80" t="str">
        <f>VLOOKUP(B27,'合约记录 (新-20260601-1647)'!B:B,1,0)</f>
        <v>2026010900056-90101001-00001</v>
      </c>
      <c r="AI27" s="80"/>
    </row>
    <row r="28" ht="38.25" spans="1:35">
      <c r="A28" s="81">
        <v>257</v>
      </c>
      <c r="B28" s="51" t="s">
        <v>9579</v>
      </c>
      <c r="C28" s="51" t="s">
        <v>9580</v>
      </c>
      <c r="D28" s="51" t="s">
        <v>9505</v>
      </c>
      <c r="E28" s="51" t="s">
        <v>9450</v>
      </c>
      <c r="F28" s="51">
        <v>1140000</v>
      </c>
      <c r="G28" s="51">
        <v>12</v>
      </c>
      <c r="H28" s="53">
        <v>46023</v>
      </c>
      <c r="I28" s="53">
        <v>46387</v>
      </c>
      <c r="J28" s="51" t="s">
        <v>9506</v>
      </c>
      <c r="K28" s="51"/>
      <c r="L28" s="51" t="s">
        <v>9581</v>
      </c>
      <c r="M28" s="218" t="s">
        <v>9582</v>
      </c>
      <c r="N28" s="51" t="s">
        <v>9583</v>
      </c>
      <c r="O28" s="51" t="s">
        <v>9468</v>
      </c>
      <c r="P28" s="51" t="s">
        <v>9533</v>
      </c>
      <c r="Q28" s="51" t="s">
        <v>9533</v>
      </c>
      <c r="R28" s="51">
        <v>1140000</v>
      </c>
      <c r="S28" s="51">
        <v>1140000</v>
      </c>
      <c r="T28" s="53">
        <v>46023</v>
      </c>
      <c r="U28" s="53">
        <v>46387.9999884259</v>
      </c>
      <c r="V28" s="51">
        <v>6</v>
      </c>
      <c r="W28" s="80"/>
      <c r="X28" s="80"/>
      <c r="Y28" s="80"/>
      <c r="Z28" s="87"/>
      <c r="AA28" s="87"/>
      <c r="AB28" s="87"/>
      <c r="AC28" s="87"/>
      <c r="AD28" s="87"/>
      <c r="AE28" s="87"/>
      <c r="AF28" s="87"/>
      <c r="AG28" s="80"/>
      <c r="AH28" s="80"/>
      <c r="AI28" s="80"/>
    </row>
    <row r="29" ht="38.25" spans="1:35">
      <c r="A29" s="81">
        <v>258</v>
      </c>
      <c r="B29" s="51" t="s">
        <v>9584</v>
      </c>
      <c r="C29" s="51" t="s">
        <v>9585</v>
      </c>
      <c r="D29" s="51" t="s">
        <v>9505</v>
      </c>
      <c r="E29" s="51" t="s">
        <v>9450</v>
      </c>
      <c r="F29" s="51">
        <v>1451187.6</v>
      </c>
      <c r="G29" s="51">
        <v>15.5</v>
      </c>
      <c r="H29" s="53">
        <v>45658</v>
      </c>
      <c r="I29" s="53">
        <v>46127</v>
      </c>
      <c r="J29" s="51" t="s">
        <v>9506</v>
      </c>
      <c r="K29" s="51" t="s">
        <v>9497</v>
      </c>
      <c r="L29" s="51" t="s">
        <v>9577</v>
      </c>
      <c r="M29" s="218" t="s">
        <v>9578</v>
      </c>
      <c r="N29" s="51" t="s">
        <v>9565</v>
      </c>
      <c r="O29" s="51" t="s">
        <v>9510</v>
      </c>
      <c r="P29" s="51" t="s">
        <v>9511</v>
      </c>
      <c r="Q29" s="51" t="s">
        <v>9512</v>
      </c>
      <c r="R29" s="51">
        <v>1451187.6</v>
      </c>
      <c r="S29" s="51">
        <v>4837292</v>
      </c>
      <c r="T29" s="53">
        <v>45658</v>
      </c>
      <c r="U29" s="53">
        <v>46127.9999884259</v>
      </c>
      <c r="V29" s="51">
        <v>2</v>
      </c>
      <c r="W29" s="80"/>
      <c r="X29" s="80"/>
      <c r="Y29" s="80"/>
      <c r="Z29" s="87"/>
      <c r="AA29" s="87"/>
      <c r="AB29" s="87"/>
      <c r="AC29" s="87"/>
      <c r="AD29" s="87"/>
      <c r="AE29" s="87"/>
      <c r="AF29" s="87"/>
      <c r="AG29" s="80"/>
      <c r="AH29" s="80" t="str">
        <f>VLOOKUP(B29,'合约记录 (新-20260601-1647)'!B:B,1,0)</f>
        <v>2026010900057-90101001-00001</v>
      </c>
      <c r="AI29" s="80"/>
    </row>
    <row r="30" ht="38.25" spans="1:35">
      <c r="A30" s="81">
        <v>256</v>
      </c>
      <c r="B30" s="51" t="s">
        <v>9586</v>
      </c>
      <c r="C30" s="51" t="s">
        <v>9587</v>
      </c>
      <c r="D30" s="51" t="s">
        <v>9523</v>
      </c>
      <c r="E30" s="51" t="s">
        <v>9450</v>
      </c>
      <c r="F30" s="51">
        <v>65676</v>
      </c>
      <c r="G30" s="51">
        <v>12</v>
      </c>
      <c r="H30" s="53">
        <v>45839</v>
      </c>
      <c r="I30" s="53">
        <v>46203</v>
      </c>
      <c r="J30" s="51" t="s">
        <v>9506</v>
      </c>
      <c r="K30" s="51" t="s">
        <v>9497</v>
      </c>
      <c r="L30" s="51" t="s">
        <v>9588</v>
      </c>
      <c r="M30" s="218" t="s">
        <v>9589</v>
      </c>
      <c r="N30" s="51" t="s">
        <v>9590</v>
      </c>
      <c r="O30" s="51" t="s">
        <v>9510</v>
      </c>
      <c r="P30" s="51" t="s">
        <v>9591</v>
      </c>
      <c r="Q30" s="51" t="s">
        <v>9512</v>
      </c>
      <c r="R30" s="51">
        <v>65676</v>
      </c>
      <c r="S30" s="51">
        <v>2000926</v>
      </c>
      <c r="T30" s="53">
        <v>45839</v>
      </c>
      <c r="U30" s="53">
        <v>46203.9999884259</v>
      </c>
      <c r="V30" s="51">
        <v>0.26</v>
      </c>
      <c r="W30" s="80" t="s">
        <v>9551</v>
      </c>
      <c r="X30" s="80"/>
      <c r="Y30" s="80"/>
      <c r="Z30" s="87"/>
      <c r="AA30" s="87"/>
      <c r="AB30" s="87"/>
      <c r="AC30" s="87"/>
      <c r="AD30" s="87"/>
      <c r="AE30" s="87"/>
      <c r="AF30" s="87"/>
      <c r="AG30" s="80"/>
      <c r="AH30" s="80" t="str">
        <f>VLOOKUP(B30,'合约记录 (新-20260601-1647)'!B:B,1,0)</f>
        <v>2026011200013-20101001-00001</v>
      </c>
      <c r="AI30" s="80"/>
    </row>
    <row r="31" ht="38.25" spans="1:35">
      <c r="A31" s="81">
        <v>255</v>
      </c>
      <c r="B31" s="51" t="s">
        <v>9592</v>
      </c>
      <c r="C31" s="51" t="s">
        <v>9593</v>
      </c>
      <c r="D31" s="51" t="s">
        <v>9523</v>
      </c>
      <c r="E31" s="51" t="s">
        <v>9450</v>
      </c>
      <c r="F31" s="51">
        <v>229400</v>
      </c>
      <c r="G31" s="51">
        <v>12</v>
      </c>
      <c r="H31" s="53">
        <v>45839</v>
      </c>
      <c r="I31" s="53">
        <v>46203</v>
      </c>
      <c r="J31" s="51" t="s">
        <v>9506</v>
      </c>
      <c r="K31" s="51" t="s">
        <v>9497</v>
      </c>
      <c r="L31" s="51" t="s">
        <v>9588</v>
      </c>
      <c r="M31" s="218" t="s">
        <v>9589</v>
      </c>
      <c r="N31" s="51" t="s">
        <v>9590</v>
      </c>
      <c r="O31" s="51" t="s">
        <v>9510</v>
      </c>
      <c r="P31" s="51" t="s">
        <v>9591</v>
      </c>
      <c r="Q31" s="51" t="s">
        <v>9512</v>
      </c>
      <c r="R31" s="51">
        <v>229400</v>
      </c>
      <c r="S31" s="51">
        <v>2000926</v>
      </c>
      <c r="T31" s="53">
        <v>45839</v>
      </c>
      <c r="U31" s="53">
        <v>46203.9999884259</v>
      </c>
      <c r="V31" s="51">
        <v>1</v>
      </c>
      <c r="W31" s="80" t="s">
        <v>9594</v>
      </c>
      <c r="X31" s="80"/>
      <c r="Y31" s="80"/>
      <c r="Z31" s="87"/>
      <c r="AA31" s="87"/>
      <c r="AB31" s="87"/>
      <c r="AC31" s="87"/>
      <c r="AD31" s="87"/>
      <c r="AE31" s="87"/>
      <c r="AF31" s="87"/>
      <c r="AG31" s="80"/>
      <c r="AH31" s="80" t="str">
        <f>VLOOKUP(B31,'合约记录 (新-20260601-1647)'!B:B,1,0)</f>
        <v>2026011200014-20101001-00001</v>
      </c>
      <c r="AI31" s="80"/>
    </row>
    <row r="32" ht="38.25" spans="1:35">
      <c r="A32" s="81">
        <v>254</v>
      </c>
      <c r="B32" s="51" t="s">
        <v>9595</v>
      </c>
      <c r="C32" s="51" t="s">
        <v>9596</v>
      </c>
      <c r="D32" s="51" t="s">
        <v>9523</v>
      </c>
      <c r="E32" s="51" t="s">
        <v>9450</v>
      </c>
      <c r="F32" s="51">
        <v>12877929.4</v>
      </c>
      <c r="G32" s="51">
        <v>12</v>
      </c>
      <c r="H32" s="53">
        <v>46023</v>
      </c>
      <c r="I32" s="53">
        <v>46387</v>
      </c>
      <c r="J32" s="51" t="s">
        <v>9506</v>
      </c>
      <c r="K32" s="51" t="s">
        <v>9451</v>
      </c>
      <c r="L32" s="51" t="s">
        <v>9597</v>
      </c>
      <c r="M32" s="218" t="s">
        <v>9598</v>
      </c>
      <c r="N32" s="51" t="s">
        <v>9599</v>
      </c>
      <c r="O32" s="51" t="s">
        <v>9510</v>
      </c>
      <c r="P32" s="51" t="s">
        <v>9512</v>
      </c>
      <c r="Q32" s="51" t="s">
        <v>9512</v>
      </c>
      <c r="R32" s="51">
        <v>12877929.4</v>
      </c>
      <c r="S32" s="51">
        <v>127206752.29</v>
      </c>
      <c r="T32" s="53">
        <v>46023</v>
      </c>
      <c r="U32" s="53">
        <v>46387.9999884259</v>
      </c>
      <c r="V32" s="51">
        <v>53</v>
      </c>
      <c r="W32" s="80" t="s">
        <v>9600</v>
      </c>
      <c r="X32" s="80"/>
      <c r="Y32" s="80"/>
      <c r="Z32" s="87"/>
      <c r="AA32" s="87"/>
      <c r="AB32" s="87"/>
      <c r="AC32" s="87"/>
      <c r="AD32" s="87"/>
      <c r="AE32" s="87"/>
      <c r="AF32" s="87"/>
      <c r="AG32" s="80"/>
      <c r="AH32" s="80" t="str">
        <f>VLOOKUP(B32,'合约记录 (新-20260601-1647)'!B:B,1,0)</f>
        <v>2026011300064-20101001-00001</v>
      </c>
      <c r="AI32" s="80"/>
    </row>
    <row r="33" ht="38.25" spans="1:35">
      <c r="A33" s="81">
        <v>252</v>
      </c>
      <c r="B33" s="51" t="s">
        <v>9601</v>
      </c>
      <c r="C33" s="51" t="s">
        <v>9602</v>
      </c>
      <c r="D33" s="51" t="s">
        <v>9523</v>
      </c>
      <c r="E33" s="51" t="s">
        <v>9450</v>
      </c>
      <c r="F33" s="51">
        <v>15766130.16</v>
      </c>
      <c r="G33" s="51">
        <v>12</v>
      </c>
      <c r="H33" s="53">
        <v>46023</v>
      </c>
      <c r="I33" s="53">
        <v>46387</v>
      </c>
      <c r="J33" s="51" t="s">
        <v>9506</v>
      </c>
      <c r="K33" s="51" t="s">
        <v>9451</v>
      </c>
      <c r="L33" s="51" t="s">
        <v>9597</v>
      </c>
      <c r="M33" s="218" t="s">
        <v>9598</v>
      </c>
      <c r="N33" s="51" t="s">
        <v>9599</v>
      </c>
      <c r="O33" s="51" t="s">
        <v>9510</v>
      </c>
      <c r="P33" s="51" t="s">
        <v>9512</v>
      </c>
      <c r="Q33" s="51" t="s">
        <v>9512</v>
      </c>
      <c r="R33" s="51">
        <v>15766130.16</v>
      </c>
      <c r="S33" s="51">
        <v>127206752.29</v>
      </c>
      <c r="T33" s="53">
        <v>46023</v>
      </c>
      <c r="U33" s="53">
        <v>46387.9999884259</v>
      </c>
      <c r="V33" s="51">
        <v>72</v>
      </c>
      <c r="W33" s="80" t="s">
        <v>9603</v>
      </c>
      <c r="X33" s="80"/>
      <c r="Y33" s="80"/>
      <c r="Z33" s="87"/>
      <c r="AA33" s="87"/>
      <c r="AB33" s="87"/>
      <c r="AC33" s="87"/>
      <c r="AD33" s="87"/>
      <c r="AE33" s="87"/>
      <c r="AF33" s="87"/>
      <c r="AG33" s="80"/>
      <c r="AH33" s="80" t="str">
        <f>VLOOKUP(B33,'合约记录 (新-20260601-1647)'!B:B,1,0)</f>
        <v>2026011300068-20101001-00001</v>
      </c>
      <c r="AI33" s="80"/>
    </row>
    <row r="34" ht="38.25" spans="1:35">
      <c r="A34" s="81">
        <v>253</v>
      </c>
      <c r="B34" s="51" t="s">
        <v>9604</v>
      </c>
      <c r="C34" s="51" t="s">
        <v>9605</v>
      </c>
      <c r="D34" s="51" t="s">
        <v>9523</v>
      </c>
      <c r="E34" s="51" t="s">
        <v>9450</v>
      </c>
      <c r="F34" s="51">
        <v>43398736.2</v>
      </c>
      <c r="G34" s="51">
        <v>12</v>
      </c>
      <c r="H34" s="53">
        <v>46023</v>
      </c>
      <c r="I34" s="53">
        <v>46387</v>
      </c>
      <c r="J34" s="51" t="s">
        <v>9506</v>
      </c>
      <c r="K34" s="51" t="s">
        <v>9451</v>
      </c>
      <c r="L34" s="51" t="s">
        <v>9597</v>
      </c>
      <c r="M34" s="218" t="s">
        <v>9598</v>
      </c>
      <c r="N34" s="51" t="s">
        <v>9599</v>
      </c>
      <c r="O34" s="51" t="s">
        <v>9510</v>
      </c>
      <c r="P34" s="51" t="s">
        <v>9512</v>
      </c>
      <c r="Q34" s="51" t="s">
        <v>9512</v>
      </c>
      <c r="R34" s="51">
        <v>43398736.2</v>
      </c>
      <c r="S34" s="51">
        <v>127206752.29</v>
      </c>
      <c r="T34" s="53">
        <v>46023</v>
      </c>
      <c r="U34" s="53">
        <v>46387.9999884259</v>
      </c>
      <c r="V34" s="51">
        <v>180</v>
      </c>
      <c r="W34" s="80" t="s">
        <v>9606</v>
      </c>
      <c r="X34" s="80"/>
      <c r="Y34" s="80"/>
      <c r="Z34" s="87"/>
      <c r="AA34" s="87"/>
      <c r="AB34" s="87"/>
      <c r="AC34" s="87"/>
      <c r="AD34" s="87"/>
      <c r="AE34" s="87"/>
      <c r="AF34" s="87"/>
      <c r="AG34" s="80"/>
      <c r="AH34" s="80" t="str">
        <f>VLOOKUP(B34,'合约记录 (新-20260601-1647)'!B:B,1,0)</f>
        <v>2026011300067-20101001-00001</v>
      </c>
      <c r="AI34" s="80"/>
    </row>
    <row r="35" ht="38.25" spans="1:35">
      <c r="A35" s="81">
        <v>251</v>
      </c>
      <c r="B35" s="51" t="s">
        <v>9607</v>
      </c>
      <c r="C35" s="51" t="s">
        <v>9608</v>
      </c>
      <c r="D35" s="51" t="s">
        <v>9523</v>
      </c>
      <c r="E35" s="51" t="s">
        <v>9450</v>
      </c>
      <c r="F35" s="51">
        <v>7445117.02</v>
      </c>
      <c r="G35" s="51">
        <v>12</v>
      </c>
      <c r="H35" s="53">
        <v>46023</v>
      </c>
      <c r="I35" s="53">
        <v>46387</v>
      </c>
      <c r="J35" s="51" t="s">
        <v>9506</v>
      </c>
      <c r="K35" s="51" t="s">
        <v>9451</v>
      </c>
      <c r="L35" s="51" t="s">
        <v>9597</v>
      </c>
      <c r="M35" s="218" t="s">
        <v>9598</v>
      </c>
      <c r="N35" s="51" t="s">
        <v>9599</v>
      </c>
      <c r="O35" s="51" t="s">
        <v>9510</v>
      </c>
      <c r="P35" s="51" t="s">
        <v>9512</v>
      </c>
      <c r="Q35" s="51" t="s">
        <v>9512</v>
      </c>
      <c r="R35" s="51">
        <v>7445117.02</v>
      </c>
      <c r="S35" s="51">
        <v>127206752.29</v>
      </c>
      <c r="T35" s="53">
        <v>46023</v>
      </c>
      <c r="U35" s="53">
        <v>46387.9999884259</v>
      </c>
      <c r="V35" s="51">
        <v>34</v>
      </c>
      <c r="W35" s="80" t="s">
        <v>9609</v>
      </c>
      <c r="X35" s="80"/>
      <c r="Y35" s="80"/>
      <c r="Z35" s="87"/>
      <c r="AA35" s="87"/>
      <c r="AB35" s="87"/>
      <c r="AC35" s="87"/>
      <c r="AD35" s="87"/>
      <c r="AE35" s="87"/>
      <c r="AF35" s="87"/>
      <c r="AG35" s="80"/>
      <c r="AH35" s="80" t="str">
        <f>VLOOKUP(B35,'合约记录 (新-20260601-1647)'!B:B,1,0)</f>
        <v>2026011300069-20101001-00001</v>
      </c>
      <c r="AI35" s="80"/>
    </row>
    <row r="36" ht="38.25" spans="1:35">
      <c r="A36" s="81">
        <v>249</v>
      </c>
      <c r="B36" s="51" t="s">
        <v>9610</v>
      </c>
      <c r="C36" s="51" t="s">
        <v>9611</v>
      </c>
      <c r="D36" s="51" t="s">
        <v>9505</v>
      </c>
      <c r="E36" s="51" t="s">
        <v>9450</v>
      </c>
      <c r="F36" s="51">
        <v>3412500</v>
      </c>
      <c r="G36" s="51">
        <v>12</v>
      </c>
      <c r="H36" s="53">
        <v>45825</v>
      </c>
      <c r="I36" s="53">
        <v>46189</v>
      </c>
      <c r="J36" s="51" t="s">
        <v>9506</v>
      </c>
      <c r="K36" s="51" t="s">
        <v>9497</v>
      </c>
      <c r="L36" s="51" t="s">
        <v>9612</v>
      </c>
      <c r="M36" s="218" t="s">
        <v>9613</v>
      </c>
      <c r="N36" s="51" t="s">
        <v>9509</v>
      </c>
      <c r="O36" s="51" t="s">
        <v>9510</v>
      </c>
      <c r="P36" s="51" t="s">
        <v>9511</v>
      </c>
      <c r="Q36" s="51" t="s">
        <v>9512</v>
      </c>
      <c r="R36" s="51">
        <v>3412500</v>
      </c>
      <c r="S36" s="51">
        <v>4112500</v>
      </c>
      <c r="T36" s="53">
        <v>45825</v>
      </c>
      <c r="U36" s="53">
        <v>46189.9999884259</v>
      </c>
      <c r="V36" s="51">
        <v>7.8</v>
      </c>
      <c r="W36" s="80"/>
      <c r="X36" s="80"/>
      <c r="Y36" s="80"/>
      <c r="Z36" s="87"/>
      <c r="AA36" s="87"/>
      <c r="AB36" s="87"/>
      <c r="AC36" s="87"/>
      <c r="AD36" s="87"/>
      <c r="AE36" s="87"/>
      <c r="AF36" s="87"/>
      <c r="AG36" s="80"/>
      <c r="AH36" s="80" t="str">
        <f>VLOOKUP(B36,'合约记录 (新-20260601-1647)'!B:B,1,0)</f>
        <v>2026010500009-90101001-00001</v>
      </c>
      <c r="AI36" s="80"/>
    </row>
    <row r="37" ht="38.25" spans="1:35">
      <c r="A37" s="81">
        <v>250</v>
      </c>
      <c r="B37" s="51" t="s">
        <v>9614</v>
      </c>
      <c r="C37" s="51" t="s">
        <v>9615</v>
      </c>
      <c r="D37" s="51" t="s">
        <v>9523</v>
      </c>
      <c r="E37" s="51" t="s">
        <v>9450</v>
      </c>
      <c r="F37" s="51">
        <v>640499.94</v>
      </c>
      <c r="G37" s="51">
        <v>30.3</v>
      </c>
      <c r="H37" s="53">
        <v>45689</v>
      </c>
      <c r="I37" s="53">
        <v>46599</v>
      </c>
      <c r="J37" s="51" t="s">
        <v>9506</v>
      </c>
      <c r="K37" s="51"/>
      <c r="L37" s="51" t="s">
        <v>9530</v>
      </c>
      <c r="M37" s="51" t="s">
        <v>9531</v>
      </c>
      <c r="N37" s="51" t="s">
        <v>9532</v>
      </c>
      <c r="O37" s="51" t="s">
        <v>9468</v>
      </c>
      <c r="P37" s="51" t="s">
        <v>9533</v>
      </c>
      <c r="Q37" s="51" t="s">
        <v>9533</v>
      </c>
      <c r="R37" s="51">
        <v>640499.94</v>
      </c>
      <c r="S37" s="51">
        <v>2562000</v>
      </c>
      <c r="T37" s="53">
        <v>45689</v>
      </c>
      <c r="U37" s="53">
        <v>46599.9999884259</v>
      </c>
      <c r="V37" s="51">
        <v>1</v>
      </c>
      <c r="W37" s="80"/>
      <c r="X37" s="80"/>
      <c r="Y37" s="80"/>
      <c r="Z37" s="87"/>
      <c r="AA37" s="87"/>
      <c r="AB37" s="87"/>
      <c r="AC37" s="87"/>
      <c r="AD37" s="87"/>
      <c r="AE37" s="87"/>
      <c r="AF37" s="87"/>
      <c r="AG37" s="80"/>
      <c r="AH37" s="80"/>
      <c r="AI37" s="80"/>
    </row>
    <row r="38" ht="38.25" spans="1:35">
      <c r="A38" s="81">
        <v>248</v>
      </c>
      <c r="B38" s="51" t="s">
        <v>9616</v>
      </c>
      <c r="C38" s="51" t="s">
        <v>9617</v>
      </c>
      <c r="D38" s="51" t="s">
        <v>9505</v>
      </c>
      <c r="E38" s="51" t="s">
        <v>9450</v>
      </c>
      <c r="F38" s="51">
        <v>700000</v>
      </c>
      <c r="G38" s="51">
        <v>12</v>
      </c>
      <c r="H38" s="53">
        <v>45825</v>
      </c>
      <c r="I38" s="53">
        <v>46189</v>
      </c>
      <c r="J38" s="51" t="s">
        <v>9506</v>
      </c>
      <c r="K38" s="51" t="s">
        <v>9497</v>
      </c>
      <c r="L38" s="51" t="s">
        <v>9612</v>
      </c>
      <c r="M38" s="218" t="s">
        <v>9613</v>
      </c>
      <c r="N38" s="51" t="s">
        <v>9509</v>
      </c>
      <c r="O38" s="51" t="s">
        <v>9510</v>
      </c>
      <c r="P38" s="51" t="s">
        <v>9511</v>
      </c>
      <c r="Q38" s="51" t="s">
        <v>9512</v>
      </c>
      <c r="R38" s="51">
        <v>700000</v>
      </c>
      <c r="S38" s="51">
        <v>4112500</v>
      </c>
      <c r="T38" s="53">
        <v>45825</v>
      </c>
      <c r="U38" s="53">
        <v>46189.9999884259</v>
      </c>
      <c r="V38" s="51">
        <v>1.6</v>
      </c>
      <c r="W38" s="80" t="s">
        <v>398</v>
      </c>
      <c r="X38" s="80"/>
      <c r="Y38" s="80"/>
      <c r="Z38" s="87"/>
      <c r="AA38" s="87"/>
      <c r="AB38" s="87"/>
      <c r="AC38" s="87"/>
      <c r="AD38" s="87"/>
      <c r="AE38" s="87"/>
      <c r="AF38" s="87"/>
      <c r="AG38" s="80"/>
      <c r="AH38" s="80" t="str">
        <f>VLOOKUP(B38,'合约记录 (新-20260601-1647)'!B:B,1,0)</f>
        <v>2026010500010-90101001-00001</v>
      </c>
      <c r="AI38" s="80"/>
    </row>
    <row r="39" ht="38.25" spans="1:35">
      <c r="A39" s="81">
        <v>247</v>
      </c>
      <c r="B39" s="51" t="s">
        <v>9618</v>
      </c>
      <c r="C39" s="51" t="s">
        <v>9619</v>
      </c>
      <c r="D39" s="51" t="s">
        <v>9536</v>
      </c>
      <c r="E39" s="51" t="s">
        <v>9450</v>
      </c>
      <c r="F39" s="51">
        <v>435000</v>
      </c>
      <c r="G39" s="51">
        <v>2</v>
      </c>
      <c r="H39" s="53">
        <v>45992</v>
      </c>
      <c r="I39" s="53">
        <v>46053</v>
      </c>
      <c r="J39" s="51" t="s">
        <v>9506</v>
      </c>
      <c r="K39" s="51" t="s">
        <v>9464</v>
      </c>
      <c r="L39" s="51" t="s">
        <v>9620</v>
      </c>
      <c r="M39" s="218" t="s">
        <v>9621</v>
      </c>
      <c r="N39" s="51" t="s">
        <v>9622</v>
      </c>
      <c r="O39" s="51" t="s">
        <v>9468</v>
      </c>
      <c r="P39" s="51" t="s">
        <v>9545</v>
      </c>
      <c r="Q39" s="51" t="s">
        <v>9545</v>
      </c>
      <c r="R39" s="51">
        <v>435000</v>
      </c>
      <c r="S39" s="51">
        <v>435000</v>
      </c>
      <c r="T39" s="53">
        <v>45992</v>
      </c>
      <c r="U39" s="53">
        <v>46053.9999884259</v>
      </c>
      <c r="V39" s="51">
        <v>10</v>
      </c>
      <c r="W39" s="80"/>
      <c r="X39" s="80"/>
      <c r="Y39" s="80"/>
      <c r="Z39" s="87"/>
      <c r="AA39" s="87"/>
      <c r="AB39" s="87"/>
      <c r="AC39" s="87"/>
      <c r="AD39" s="87"/>
      <c r="AE39" s="87"/>
      <c r="AF39" s="87"/>
      <c r="AG39" s="80"/>
      <c r="AH39" s="80"/>
      <c r="AI39" s="80"/>
    </row>
    <row r="40" ht="38.25" spans="1:35">
      <c r="A40" s="81">
        <v>244</v>
      </c>
      <c r="B40" s="51" t="s">
        <v>9623</v>
      </c>
      <c r="C40" s="51" t="s">
        <v>9624</v>
      </c>
      <c r="D40" s="51" t="s">
        <v>9523</v>
      </c>
      <c r="E40" s="51" t="s">
        <v>9450</v>
      </c>
      <c r="F40" s="51">
        <v>800000</v>
      </c>
      <c r="G40" s="51">
        <v>24</v>
      </c>
      <c r="H40" s="53">
        <v>45444</v>
      </c>
      <c r="I40" s="53">
        <v>46173</v>
      </c>
      <c r="J40" s="51" t="s">
        <v>9506</v>
      </c>
      <c r="K40" s="51" t="s">
        <v>9497</v>
      </c>
      <c r="L40" s="51" t="s">
        <v>9625</v>
      </c>
      <c r="M40" s="51" t="s">
        <v>9626</v>
      </c>
      <c r="N40" s="51" t="s">
        <v>9627</v>
      </c>
      <c r="O40" s="51" t="s">
        <v>9510</v>
      </c>
      <c r="P40" s="51" t="s">
        <v>9512</v>
      </c>
      <c r="Q40" s="51" t="s">
        <v>9512</v>
      </c>
      <c r="R40" s="51">
        <v>800000</v>
      </c>
      <c r="S40" s="51">
        <v>800000</v>
      </c>
      <c r="T40" s="53">
        <v>45444</v>
      </c>
      <c r="U40" s="53">
        <v>46173.9999884259</v>
      </c>
      <c r="V40" s="51">
        <v>2</v>
      </c>
      <c r="W40" s="80" t="s">
        <v>9628</v>
      </c>
      <c r="X40" s="80"/>
      <c r="Y40" s="80"/>
      <c r="Z40" s="87"/>
      <c r="AA40" s="87"/>
      <c r="AB40" s="87"/>
      <c r="AC40" s="87"/>
      <c r="AD40" s="87"/>
      <c r="AE40" s="87"/>
      <c r="AF40" s="87"/>
      <c r="AG40" s="80"/>
      <c r="AH40" s="80" t="str">
        <f>VLOOKUP(B40,'合约记录 (新-20260601-1647)'!B:B,1,0)</f>
        <v>2026010700025-20101001-00001</v>
      </c>
      <c r="AI40" s="80"/>
    </row>
    <row r="41" ht="38.25" spans="1:35">
      <c r="A41" s="81">
        <v>245</v>
      </c>
      <c r="B41" s="51" t="s">
        <v>9629</v>
      </c>
      <c r="C41" s="51" t="s">
        <v>9630</v>
      </c>
      <c r="D41" s="51" t="s">
        <v>9523</v>
      </c>
      <c r="E41" s="51" t="s">
        <v>9450</v>
      </c>
      <c r="F41" s="51">
        <v>1368000</v>
      </c>
      <c r="G41" s="51">
        <v>12</v>
      </c>
      <c r="H41" s="53">
        <v>45870</v>
      </c>
      <c r="I41" s="53">
        <v>46234</v>
      </c>
      <c r="J41" s="51" t="s">
        <v>9506</v>
      </c>
      <c r="K41" s="51" t="s">
        <v>9497</v>
      </c>
      <c r="L41" s="51" t="s">
        <v>9631</v>
      </c>
      <c r="M41" s="218" t="s">
        <v>9632</v>
      </c>
      <c r="N41" s="51" t="s">
        <v>9509</v>
      </c>
      <c r="O41" s="51" t="s">
        <v>9510</v>
      </c>
      <c r="P41" s="51" t="s">
        <v>9511</v>
      </c>
      <c r="Q41" s="51" t="s">
        <v>9512</v>
      </c>
      <c r="R41" s="51">
        <v>1368000</v>
      </c>
      <c r="S41" s="51">
        <v>1368000</v>
      </c>
      <c r="T41" s="53">
        <v>45870</v>
      </c>
      <c r="U41" s="53">
        <v>46234.9999884259</v>
      </c>
      <c r="V41" s="51">
        <v>3</v>
      </c>
      <c r="W41" s="80"/>
      <c r="X41" s="80"/>
      <c r="Y41" s="80"/>
      <c r="Z41" s="87"/>
      <c r="AA41" s="87"/>
      <c r="AB41" s="87"/>
      <c r="AC41" s="87"/>
      <c r="AD41" s="87"/>
      <c r="AE41" s="87"/>
      <c r="AF41" s="87"/>
      <c r="AG41" s="80"/>
      <c r="AH41" s="80" t="str">
        <f>VLOOKUP(B41,'合约记录 (新-20260601-1647)'!B:B,1,0)</f>
        <v>2026010700020-20101001-00001</v>
      </c>
      <c r="AI41" s="80"/>
    </row>
    <row r="42" ht="38.25" spans="1:35">
      <c r="A42" s="81">
        <v>243</v>
      </c>
      <c r="B42" s="51" t="s">
        <v>9633</v>
      </c>
      <c r="C42" s="51" t="s">
        <v>9634</v>
      </c>
      <c r="D42" s="51" t="s">
        <v>9505</v>
      </c>
      <c r="E42" s="51" t="s">
        <v>9450</v>
      </c>
      <c r="F42" s="51">
        <v>825357.84</v>
      </c>
      <c r="G42" s="51">
        <v>12</v>
      </c>
      <c r="H42" s="53">
        <v>45870</v>
      </c>
      <c r="I42" s="53">
        <v>46234</v>
      </c>
      <c r="J42" s="51" t="s">
        <v>9506</v>
      </c>
      <c r="K42" s="51" t="s">
        <v>9497</v>
      </c>
      <c r="L42" s="51" t="s">
        <v>9635</v>
      </c>
      <c r="M42" s="218" t="s">
        <v>9636</v>
      </c>
      <c r="N42" s="51" t="s">
        <v>9509</v>
      </c>
      <c r="O42" s="51" t="s">
        <v>9510</v>
      </c>
      <c r="P42" s="51" t="s">
        <v>9511</v>
      </c>
      <c r="Q42" s="51" t="s">
        <v>9512</v>
      </c>
      <c r="R42" s="51">
        <v>825357.84</v>
      </c>
      <c r="S42" s="51">
        <v>5292000</v>
      </c>
      <c r="T42" s="53">
        <v>45870</v>
      </c>
      <c r="U42" s="53">
        <v>46234.9999884259</v>
      </c>
      <c r="V42" s="51">
        <v>1</v>
      </c>
      <c r="W42" s="80"/>
      <c r="X42" s="80"/>
      <c r="Y42" s="80"/>
      <c r="Z42" s="87"/>
      <c r="AA42" s="87"/>
      <c r="AB42" s="87"/>
      <c r="AC42" s="87"/>
      <c r="AD42" s="87"/>
      <c r="AE42" s="87"/>
      <c r="AF42" s="87"/>
      <c r="AG42" s="80"/>
      <c r="AH42" s="80" t="str">
        <f>VLOOKUP(B42,'合约记录 (新-20260601-1647)'!B:B,1,0)</f>
        <v>2026010700016-90101001-00001</v>
      </c>
      <c r="AI42" s="80"/>
    </row>
    <row r="43" ht="38.25" spans="1:35">
      <c r="A43" s="81">
        <v>242</v>
      </c>
      <c r="B43" s="51" t="s">
        <v>9637</v>
      </c>
      <c r="C43" s="51" t="s">
        <v>9638</v>
      </c>
      <c r="D43" s="51" t="s">
        <v>9536</v>
      </c>
      <c r="E43" s="51" t="s">
        <v>9450</v>
      </c>
      <c r="F43" s="51">
        <v>140000</v>
      </c>
      <c r="G43" s="51">
        <v>12</v>
      </c>
      <c r="H43" s="53">
        <v>45764</v>
      </c>
      <c r="I43" s="53">
        <v>46128</v>
      </c>
      <c r="J43" s="51" t="s">
        <v>9506</v>
      </c>
      <c r="K43" s="51"/>
      <c r="L43" s="51" t="s">
        <v>9639</v>
      </c>
      <c r="M43" s="218" t="s">
        <v>9640</v>
      </c>
      <c r="N43" s="51" t="s">
        <v>9641</v>
      </c>
      <c r="O43" s="51" t="s">
        <v>9468</v>
      </c>
      <c r="P43" s="51" t="s">
        <v>8856</v>
      </c>
      <c r="Q43" s="51" t="s">
        <v>9545</v>
      </c>
      <c r="R43" s="51">
        <v>140000</v>
      </c>
      <c r="S43" s="51">
        <v>140000</v>
      </c>
      <c r="T43" s="53">
        <v>45764</v>
      </c>
      <c r="U43" s="53">
        <v>46128.9999884259</v>
      </c>
      <c r="V43" s="51">
        <v>1</v>
      </c>
      <c r="W43" s="80"/>
      <c r="X43" s="80"/>
      <c r="Y43" s="80"/>
      <c r="Z43" s="87"/>
      <c r="AA43" s="87"/>
      <c r="AB43" s="87"/>
      <c r="AC43" s="87"/>
      <c r="AD43" s="87"/>
      <c r="AE43" s="87"/>
      <c r="AF43" s="87"/>
      <c r="AG43" s="80"/>
      <c r="AH43" s="80"/>
      <c r="AI43" s="80"/>
    </row>
    <row r="44" ht="38.25" spans="1:35">
      <c r="A44" s="81">
        <v>240</v>
      </c>
      <c r="B44" s="51" t="s">
        <v>9642</v>
      </c>
      <c r="C44" s="51" t="s">
        <v>9643</v>
      </c>
      <c r="D44" s="51" t="s">
        <v>9536</v>
      </c>
      <c r="E44" s="51" t="s">
        <v>9450</v>
      </c>
      <c r="F44" s="51">
        <v>340000</v>
      </c>
      <c r="G44" s="51">
        <v>12</v>
      </c>
      <c r="H44" s="53">
        <v>45892</v>
      </c>
      <c r="I44" s="53">
        <v>46256</v>
      </c>
      <c r="J44" s="51" t="s">
        <v>9506</v>
      </c>
      <c r="K44" s="51"/>
      <c r="L44" s="51" t="s">
        <v>9644</v>
      </c>
      <c r="M44" s="218" t="s">
        <v>9645</v>
      </c>
      <c r="N44" s="51" t="s">
        <v>9641</v>
      </c>
      <c r="O44" s="51" t="s">
        <v>9468</v>
      </c>
      <c r="P44" s="51" t="s">
        <v>8856</v>
      </c>
      <c r="Q44" s="51" t="s">
        <v>9545</v>
      </c>
      <c r="R44" s="51">
        <v>340000</v>
      </c>
      <c r="S44" s="51">
        <v>340000</v>
      </c>
      <c r="T44" s="53">
        <v>45892</v>
      </c>
      <c r="U44" s="53">
        <v>46256.9999884259</v>
      </c>
      <c r="V44" s="51">
        <v>2</v>
      </c>
      <c r="W44" s="80"/>
      <c r="X44" s="80"/>
      <c r="Y44" s="80"/>
      <c r="Z44" s="87"/>
      <c r="AA44" s="87"/>
      <c r="AB44" s="87"/>
      <c r="AC44" s="87"/>
      <c r="AD44" s="87"/>
      <c r="AE44" s="87"/>
      <c r="AF44" s="87"/>
      <c r="AG44" s="80"/>
      <c r="AH44" s="80"/>
      <c r="AI44" s="80"/>
    </row>
    <row r="45" ht="38.25" spans="1:35">
      <c r="A45" s="81">
        <v>241</v>
      </c>
      <c r="B45" s="51" t="s">
        <v>9646</v>
      </c>
      <c r="C45" s="51" t="s">
        <v>9647</v>
      </c>
      <c r="D45" s="51" t="s">
        <v>9536</v>
      </c>
      <c r="E45" s="51" t="s">
        <v>9450</v>
      </c>
      <c r="F45" s="51">
        <v>170000</v>
      </c>
      <c r="G45" s="51">
        <v>12.1</v>
      </c>
      <c r="H45" s="53">
        <v>45764</v>
      </c>
      <c r="I45" s="53">
        <v>46128</v>
      </c>
      <c r="J45" s="51" t="s">
        <v>9506</v>
      </c>
      <c r="K45" s="51"/>
      <c r="L45" s="51" t="s">
        <v>9648</v>
      </c>
      <c r="M45" s="218" t="s">
        <v>9649</v>
      </c>
      <c r="N45" s="51" t="s">
        <v>9641</v>
      </c>
      <c r="O45" s="51" t="s">
        <v>9468</v>
      </c>
      <c r="P45" s="51" t="s">
        <v>8856</v>
      </c>
      <c r="Q45" s="51" t="s">
        <v>9545</v>
      </c>
      <c r="R45" s="51">
        <v>170000</v>
      </c>
      <c r="S45" s="51">
        <v>258305.56</v>
      </c>
      <c r="T45" s="53">
        <v>45764</v>
      </c>
      <c r="U45" s="53">
        <v>46128.9999884259</v>
      </c>
      <c r="V45" s="51">
        <v>1</v>
      </c>
      <c r="W45" s="80"/>
      <c r="X45" s="80"/>
      <c r="Y45" s="80"/>
      <c r="Z45" s="87"/>
      <c r="AA45" s="87"/>
      <c r="AB45" s="87"/>
      <c r="AC45" s="87"/>
      <c r="AD45" s="87"/>
      <c r="AE45" s="87"/>
      <c r="AF45" s="87"/>
      <c r="AG45" s="80"/>
      <c r="AH45" s="80"/>
      <c r="AI45" s="80"/>
    </row>
    <row r="46" ht="38.25" spans="1:35">
      <c r="A46" s="81">
        <v>239</v>
      </c>
      <c r="B46" s="51" t="s">
        <v>9650</v>
      </c>
      <c r="C46" s="51" t="s">
        <v>9651</v>
      </c>
      <c r="D46" s="51" t="s">
        <v>9536</v>
      </c>
      <c r="E46" s="51" t="s">
        <v>9450</v>
      </c>
      <c r="F46" s="51">
        <v>340000</v>
      </c>
      <c r="G46" s="51">
        <v>12</v>
      </c>
      <c r="H46" s="53">
        <v>45788</v>
      </c>
      <c r="I46" s="53">
        <v>46152</v>
      </c>
      <c r="J46" s="51" t="s">
        <v>9506</v>
      </c>
      <c r="K46" s="51"/>
      <c r="L46" s="51" t="s">
        <v>9652</v>
      </c>
      <c r="M46" s="218" t="s">
        <v>9653</v>
      </c>
      <c r="N46" s="51" t="s">
        <v>9641</v>
      </c>
      <c r="O46" s="51" t="s">
        <v>9468</v>
      </c>
      <c r="P46" s="51" t="s">
        <v>8856</v>
      </c>
      <c r="Q46" s="51" t="s">
        <v>9545</v>
      </c>
      <c r="R46" s="51">
        <v>340000</v>
      </c>
      <c r="S46" s="51">
        <v>340000</v>
      </c>
      <c r="T46" s="53">
        <v>45788</v>
      </c>
      <c r="U46" s="53">
        <v>46152.9999884259</v>
      </c>
      <c r="V46" s="51">
        <v>2</v>
      </c>
      <c r="W46" s="80"/>
      <c r="X46" s="80"/>
      <c r="Y46" s="80"/>
      <c r="Z46" s="87"/>
      <c r="AA46" s="87"/>
      <c r="AB46" s="87"/>
      <c r="AC46" s="87"/>
      <c r="AD46" s="87"/>
      <c r="AE46" s="87"/>
      <c r="AF46" s="87"/>
      <c r="AG46" s="80"/>
      <c r="AH46" s="80"/>
      <c r="AI46" s="80"/>
    </row>
    <row r="47" ht="38.25" spans="1:35">
      <c r="A47" s="81">
        <v>238</v>
      </c>
      <c r="B47" s="51" t="s">
        <v>9654</v>
      </c>
      <c r="C47" s="51" t="s">
        <v>9655</v>
      </c>
      <c r="D47" s="51" t="s">
        <v>9523</v>
      </c>
      <c r="E47" s="51" t="s">
        <v>9450</v>
      </c>
      <c r="F47" s="51">
        <v>4407000</v>
      </c>
      <c r="G47" s="51">
        <v>12</v>
      </c>
      <c r="H47" s="53">
        <v>45825</v>
      </c>
      <c r="I47" s="53">
        <v>46189</v>
      </c>
      <c r="J47" s="51" t="s">
        <v>9506</v>
      </c>
      <c r="K47" s="51" t="s">
        <v>9497</v>
      </c>
      <c r="L47" s="51" t="s">
        <v>9656</v>
      </c>
      <c r="M47" s="218" t="s">
        <v>9657</v>
      </c>
      <c r="N47" s="51" t="s">
        <v>9509</v>
      </c>
      <c r="O47" s="51" t="s">
        <v>9510</v>
      </c>
      <c r="P47" s="51" t="s">
        <v>9511</v>
      </c>
      <c r="Q47" s="51" t="s">
        <v>9512</v>
      </c>
      <c r="R47" s="51">
        <v>4407000</v>
      </c>
      <c r="S47" s="51">
        <v>4407000</v>
      </c>
      <c r="T47" s="53">
        <v>45825</v>
      </c>
      <c r="U47" s="53">
        <v>46189.9999884259</v>
      </c>
      <c r="V47" s="51">
        <v>11</v>
      </c>
      <c r="W47" s="80"/>
      <c r="X47" s="80"/>
      <c r="Y47" s="80"/>
      <c r="Z47" s="87"/>
      <c r="AA47" s="87"/>
      <c r="AB47" s="87"/>
      <c r="AC47" s="87"/>
      <c r="AD47" s="87"/>
      <c r="AE47" s="87"/>
      <c r="AF47" s="87"/>
      <c r="AG47" s="80"/>
      <c r="AH47" s="80" t="str">
        <f>VLOOKUP(B47,'合约记录 (新-20260601-1647)'!B:B,1,0)</f>
        <v>2026010500005-20101001-00001</v>
      </c>
      <c r="AI47" s="80"/>
    </row>
    <row r="48" ht="38.25" spans="1:35">
      <c r="A48" s="81">
        <v>236</v>
      </c>
      <c r="B48" s="51" t="s">
        <v>9658</v>
      </c>
      <c r="C48" s="51" t="s">
        <v>9659</v>
      </c>
      <c r="D48" s="51" t="s">
        <v>9536</v>
      </c>
      <c r="E48" s="51" t="s">
        <v>9450</v>
      </c>
      <c r="F48" s="51">
        <v>2310000</v>
      </c>
      <c r="G48" s="51">
        <v>12</v>
      </c>
      <c r="H48" s="53">
        <v>45931</v>
      </c>
      <c r="I48" s="53">
        <v>46295</v>
      </c>
      <c r="J48" s="51" t="s">
        <v>9506</v>
      </c>
      <c r="K48" s="51"/>
      <c r="L48" s="51" t="s">
        <v>9660</v>
      </c>
      <c r="M48" s="218" t="s">
        <v>9661</v>
      </c>
      <c r="N48" s="51" t="s">
        <v>9641</v>
      </c>
      <c r="O48" s="51" t="s">
        <v>9468</v>
      </c>
      <c r="P48" s="51" t="s">
        <v>8856</v>
      </c>
      <c r="Q48" s="51" t="s">
        <v>9545</v>
      </c>
      <c r="R48" s="51">
        <v>2310000</v>
      </c>
      <c r="S48" s="51">
        <v>2310000</v>
      </c>
      <c r="T48" s="53">
        <v>45931</v>
      </c>
      <c r="U48" s="53">
        <v>46295.9999884259</v>
      </c>
      <c r="V48" s="51">
        <v>16</v>
      </c>
      <c r="W48" s="80"/>
      <c r="X48" s="80"/>
      <c r="Y48" s="80"/>
      <c r="Z48" s="87"/>
      <c r="AA48" s="87"/>
      <c r="AB48" s="87"/>
      <c r="AC48" s="87"/>
      <c r="AD48" s="87"/>
      <c r="AE48" s="87"/>
      <c r="AF48" s="87"/>
      <c r="AG48" s="80"/>
      <c r="AH48" s="80"/>
      <c r="AI48" s="80"/>
    </row>
    <row r="49" ht="48" spans="1:35">
      <c r="A49" s="81">
        <v>237</v>
      </c>
      <c r="B49" s="51" t="s">
        <v>9662</v>
      </c>
      <c r="C49" s="51" t="s">
        <v>9663</v>
      </c>
      <c r="D49" s="51" t="s">
        <v>9523</v>
      </c>
      <c r="E49" s="51" t="s">
        <v>9450</v>
      </c>
      <c r="F49" s="51">
        <v>520000</v>
      </c>
      <c r="G49" s="51">
        <v>12</v>
      </c>
      <c r="H49" s="53">
        <v>46023</v>
      </c>
      <c r="I49" s="53">
        <v>46387</v>
      </c>
      <c r="J49" s="51" t="s">
        <v>9506</v>
      </c>
      <c r="K49" s="51" t="s">
        <v>9451</v>
      </c>
      <c r="L49" s="51" t="s">
        <v>9664</v>
      </c>
      <c r="M49" s="218" t="s">
        <v>9665</v>
      </c>
      <c r="N49" s="51" t="s">
        <v>9666</v>
      </c>
      <c r="O49" s="51" t="s">
        <v>9468</v>
      </c>
      <c r="P49" s="51" t="s">
        <v>9469</v>
      </c>
      <c r="Q49" s="51" t="s">
        <v>9545</v>
      </c>
      <c r="R49" s="51">
        <v>520000</v>
      </c>
      <c r="S49" s="51">
        <v>640000</v>
      </c>
      <c r="T49" s="53">
        <v>46023</v>
      </c>
      <c r="U49" s="53">
        <v>46387.9999884259</v>
      </c>
      <c r="V49" s="51">
        <v>2</v>
      </c>
      <c r="W49" s="80"/>
      <c r="X49" s="80"/>
      <c r="Y49" s="80"/>
      <c r="Z49" s="87"/>
      <c r="AA49" s="87"/>
      <c r="AB49" s="87"/>
      <c r="AC49" s="87"/>
      <c r="AD49" s="87"/>
      <c r="AE49" s="87"/>
      <c r="AF49" s="87"/>
      <c r="AG49" s="80"/>
      <c r="AH49" s="80"/>
      <c r="AI49" s="80"/>
    </row>
    <row r="50" ht="38.25" spans="1:35">
      <c r="A50" s="81">
        <v>235</v>
      </c>
      <c r="B50" s="51" t="s">
        <v>9667</v>
      </c>
      <c r="C50" s="51" t="s">
        <v>9668</v>
      </c>
      <c r="D50" s="51" t="s">
        <v>9669</v>
      </c>
      <c r="E50" s="51" t="s">
        <v>9450</v>
      </c>
      <c r="F50" s="51">
        <v>1600000</v>
      </c>
      <c r="G50" s="51">
        <v>12</v>
      </c>
      <c r="H50" s="53">
        <v>45931</v>
      </c>
      <c r="I50" s="53">
        <v>46295</v>
      </c>
      <c r="J50" s="51" t="s">
        <v>9506</v>
      </c>
      <c r="K50" s="51"/>
      <c r="L50" s="51" t="s">
        <v>9670</v>
      </c>
      <c r="M50" s="218" t="s">
        <v>9671</v>
      </c>
      <c r="N50" s="51" t="s">
        <v>9641</v>
      </c>
      <c r="O50" s="51" t="s">
        <v>9468</v>
      </c>
      <c r="P50" s="51" t="s">
        <v>8856</v>
      </c>
      <c r="Q50" s="51" t="s">
        <v>9545</v>
      </c>
      <c r="R50" s="51">
        <v>1600000</v>
      </c>
      <c r="S50" s="51">
        <v>1600000</v>
      </c>
      <c r="T50" s="53">
        <v>45931</v>
      </c>
      <c r="U50" s="53">
        <v>46295.9999884259</v>
      </c>
      <c r="V50" s="51">
        <v>32</v>
      </c>
      <c r="W50" s="80"/>
      <c r="X50" s="80"/>
      <c r="Y50" s="80"/>
      <c r="Z50" s="87"/>
      <c r="AA50" s="87"/>
      <c r="AB50" s="87"/>
      <c r="AC50" s="87"/>
      <c r="AD50" s="87"/>
      <c r="AE50" s="87"/>
      <c r="AF50" s="87"/>
      <c r="AG50" s="80"/>
      <c r="AH50" s="80"/>
      <c r="AI50" s="80"/>
    </row>
    <row r="51" ht="38.25" spans="1:35">
      <c r="A51" s="81">
        <v>234</v>
      </c>
      <c r="B51" s="51" t="s">
        <v>9672</v>
      </c>
      <c r="C51" s="51" t="s">
        <v>9673</v>
      </c>
      <c r="D51" s="51" t="s">
        <v>9529</v>
      </c>
      <c r="E51" s="51" t="s">
        <v>9450</v>
      </c>
      <c r="F51" s="51">
        <v>170000</v>
      </c>
      <c r="G51" s="51">
        <v>12</v>
      </c>
      <c r="H51" s="53">
        <v>45854</v>
      </c>
      <c r="I51" s="53">
        <v>46218</v>
      </c>
      <c r="J51" s="51" t="s">
        <v>9506</v>
      </c>
      <c r="K51" s="51"/>
      <c r="L51" s="51" t="s">
        <v>9674</v>
      </c>
      <c r="M51" s="218" t="s">
        <v>9675</v>
      </c>
      <c r="N51" s="51" t="s">
        <v>9641</v>
      </c>
      <c r="O51" s="51" t="s">
        <v>9468</v>
      </c>
      <c r="P51" s="51" t="s">
        <v>8856</v>
      </c>
      <c r="Q51" s="51" t="s">
        <v>9545</v>
      </c>
      <c r="R51" s="51">
        <v>170000</v>
      </c>
      <c r="S51" s="51">
        <v>340000</v>
      </c>
      <c r="T51" s="53">
        <v>45854</v>
      </c>
      <c r="U51" s="53">
        <v>46218.9999884259</v>
      </c>
      <c r="V51" s="51">
        <v>1</v>
      </c>
      <c r="W51" s="80"/>
      <c r="X51" s="80"/>
      <c r="Y51" s="80"/>
      <c r="Z51" s="87"/>
      <c r="AA51" s="87"/>
      <c r="AB51" s="87"/>
      <c r="AC51" s="87"/>
      <c r="AD51" s="87"/>
      <c r="AE51" s="87"/>
      <c r="AF51" s="87"/>
      <c r="AG51" s="80"/>
      <c r="AH51" s="80"/>
      <c r="AI51" s="80"/>
    </row>
    <row r="52" ht="38.25" spans="1:35">
      <c r="A52" s="81">
        <v>232</v>
      </c>
      <c r="B52" s="51" t="s">
        <v>9676</v>
      </c>
      <c r="C52" s="51" t="s">
        <v>9677</v>
      </c>
      <c r="D52" s="51" t="s">
        <v>9523</v>
      </c>
      <c r="E52" s="51" t="s">
        <v>9450</v>
      </c>
      <c r="F52" s="51">
        <v>1199906.14</v>
      </c>
      <c r="G52" s="51">
        <v>12</v>
      </c>
      <c r="H52" s="53">
        <v>45962</v>
      </c>
      <c r="I52" s="53">
        <v>46326</v>
      </c>
      <c r="J52" s="51" t="s">
        <v>9506</v>
      </c>
      <c r="K52" s="51"/>
      <c r="L52" s="51" t="s">
        <v>9678</v>
      </c>
      <c r="M52" s="218" t="s">
        <v>9679</v>
      </c>
      <c r="N52" s="51" t="s">
        <v>9680</v>
      </c>
      <c r="O52" s="51" t="s">
        <v>9468</v>
      </c>
      <c r="P52" s="51" t="s">
        <v>8856</v>
      </c>
      <c r="Q52" s="51" t="s">
        <v>9545</v>
      </c>
      <c r="R52" s="51">
        <v>1199906.14</v>
      </c>
      <c r="S52" s="51">
        <v>2999765.25</v>
      </c>
      <c r="T52" s="53">
        <v>45962</v>
      </c>
      <c r="U52" s="53">
        <v>46326.9999884259</v>
      </c>
      <c r="V52" s="51">
        <v>8</v>
      </c>
      <c r="W52" s="80"/>
      <c r="X52" s="80"/>
      <c r="Y52" s="80"/>
      <c r="Z52" s="87"/>
      <c r="AA52" s="87"/>
      <c r="AB52" s="87"/>
      <c r="AC52" s="87"/>
      <c r="AD52" s="87"/>
      <c r="AE52" s="87"/>
      <c r="AF52" s="87"/>
      <c r="AG52" s="80"/>
      <c r="AH52" s="80"/>
      <c r="AI52" s="80"/>
    </row>
    <row r="53" ht="48" spans="1:35">
      <c r="A53" s="81">
        <v>233</v>
      </c>
      <c r="B53" s="51" t="s">
        <v>9681</v>
      </c>
      <c r="C53" s="51" t="s">
        <v>9682</v>
      </c>
      <c r="D53" s="51" t="s">
        <v>9523</v>
      </c>
      <c r="E53" s="51" t="s">
        <v>9450</v>
      </c>
      <c r="F53" s="51">
        <v>1060000</v>
      </c>
      <c r="G53" s="51">
        <v>12</v>
      </c>
      <c r="H53" s="53">
        <v>46023</v>
      </c>
      <c r="I53" s="53">
        <v>46387</v>
      </c>
      <c r="J53" s="51" t="s">
        <v>9506</v>
      </c>
      <c r="K53" s="51" t="s">
        <v>9451</v>
      </c>
      <c r="L53" s="51" t="s">
        <v>9683</v>
      </c>
      <c r="M53" s="218" t="s">
        <v>9684</v>
      </c>
      <c r="N53" s="51" t="s">
        <v>9685</v>
      </c>
      <c r="O53" s="51" t="s">
        <v>9468</v>
      </c>
      <c r="P53" s="51" t="s">
        <v>9469</v>
      </c>
      <c r="Q53" s="51" t="s">
        <v>9545</v>
      </c>
      <c r="R53" s="51">
        <v>1060000</v>
      </c>
      <c r="S53" s="51">
        <v>1060000</v>
      </c>
      <c r="T53" s="53">
        <v>46023</v>
      </c>
      <c r="U53" s="53">
        <v>46387.9999884259</v>
      </c>
      <c r="V53" s="51">
        <v>3</v>
      </c>
      <c r="W53" s="80"/>
      <c r="X53" s="80"/>
      <c r="Y53" s="80"/>
      <c r="Z53" s="87"/>
      <c r="AA53" s="87"/>
      <c r="AB53" s="87"/>
      <c r="AC53" s="87"/>
      <c r="AD53" s="87"/>
      <c r="AE53" s="87"/>
      <c r="AF53" s="87"/>
      <c r="AG53" s="80"/>
      <c r="AH53" s="80"/>
      <c r="AI53" s="80"/>
    </row>
    <row r="54" ht="38.25" spans="1:35">
      <c r="A54" s="81">
        <v>231</v>
      </c>
      <c r="B54" s="51" t="s">
        <v>9686</v>
      </c>
      <c r="C54" s="51" t="s">
        <v>9687</v>
      </c>
      <c r="D54" s="51" t="s">
        <v>9505</v>
      </c>
      <c r="E54" s="51" t="s">
        <v>9450</v>
      </c>
      <c r="F54" s="51">
        <v>35400000</v>
      </c>
      <c r="G54" s="51">
        <v>36</v>
      </c>
      <c r="H54" s="53">
        <v>45108</v>
      </c>
      <c r="I54" s="53">
        <v>46203</v>
      </c>
      <c r="J54" s="51" t="s">
        <v>9506</v>
      </c>
      <c r="K54" s="51" t="s">
        <v>9497</v>
      </c>
      <c r="L54" s="51" t="s">
        <v>9688</v>
      </c>
      <c r="M54" s="51" t="s">
        <v>9689</v>
      </c>
      <c r="N54" s="51" t="s">
        <v>9565</v>
      </c>
      <c r="O54" s="51" t="s">
        <v>9510</v>
      </c>
      <c r="P54" s="51" t="s">
        <v>9511</v>
      </c>
      <c r="Q54" s="51" t="s">
        <v>9512</v>
      </c>
      <c r="R54" s="51">
        <v>35400000</v>
      </c>
      <c r="S54" s="51">
        <v>35400000</v>
      </c>
      <c r="T54" s="53">
        <v>45108</v>
      </c>
      <c r="U54" s="53">
        <v>46203.9999884259</v>
      </c>
      <c r="V54" s="51">
        <v>23</v>
      </c>
      <c r="W54" s="80"/>
      <c r="X54" s="80"/>
      <c r="Y54" s="80"/>
      <c r="Z54" s="87"/>
      <c r="AA54" s="87"/>
      <c r="AB54" s="87"/>
      <c r="AC54" s="87"/>
      <c r="AD54" s="87"/>
      <c r="AE54" s="87"/>
      <c r="AF54" s="87"/>
      <c r="AG54" s="80"/>
      <c r="AH54" s="80" t="str">
        <f>VLOOKUP(B54,'合约记录 (新-20260601-1647)'!B:B,1,0)</f>
        <v>2026010900058-90101001-00001</v>
      </c>
      <c r="AI54" s="80"/>
    </row>
    <row r="55" ht="38.25" spans="1:35">
      <c r="A55" s="81">
        <v>230</v>
      </c>
      <c r="B55" s="51" t="s">
        <v>9690</v>
      </c>
      <c r="C55" s="51" t="s">
        <v>9691</v>
      </c>
      <c r="D55" s="51" t="s">
        <v>9523</v>
      </c>
      <c r="E55" s="51" t="s">
        <v>9450</v>
      </c>
      <c r="F55" s="51">
        <v>4521400</v>
      </c>
      <c r="G55" s="51">
        <v>12</v>
      </c>
      <c r="H55" s="53">
        <v>46023</v>
      </c>
      <c r="I55" s="53">
        <v>46387</v>
      </c>
      <c r="J55" s="51" t="s">
        <v>9506</v>
      </c>
      <c r="K55" s="51" t="s">
        <v>9497</v>
      </c>
      <c r="L55" s="51" t="s">
        <v>9692</v>
      </c>
      <c r="M55" s="218" t="s">
        <v>9693</v>
      </c>
      <c r="N55" s="51" t="s">
        <v>9694</v>
      </c>
      <c r="O55" s="51" t="s">
        <v>9510</v>
      </c>
      <c r="P55" s="51" t="s">
        <v>9511</v>
      </c>
      <c r="Q55" s="51" t="s">
        <v>9512</v>
      </c>
      <c r="R55" s="51">
        <v>4521400</v>
      </c>
      <c r="S55" s="51">
        <v>4521400</v>
      </c>
      <c r="T55" s="53">
        <v>46023</v>
      </c>
      <c r="U55" s="53">
        <v>46387.9999884259</v>
      </c>
      <c r="V55" s="51">
        <v>13</v>
      </c>
      <c r="W55" s="80"/>
      <c r="X55" s="80"/>
      <c r="Y55" s="80"/>
      <c r="Z55" s="87"/>
      <c r="AA55" s="87"/>
      <c r="AB55" s="87"/>
      <c r="AC55" s="87"/>
      <c r="AD55" s="87"/>
      <c r="AE55" s="87"/>
      <c r="AF55" s="87"/>
      <c r="AG55" s="80"/>
      <c r="AH55" s="80" t="str">
        <f>VLOOKUP(B55,'合约记录 (新-20260601-1647)'!B:B,1,0)</f>
        <v>2026010700017-20101001-00001</v>
      </c>
      <c r="AI55" s="80"/>
    </row>
    <row r="56" ht="38.25" spans="1:35">
      <c r="A56" s="81">
        <v>228</v>
      </c>
      <c r="B56" s="51" t="s">
        <v>9695</v>
      </c>
      <c r="C56" s="51" t="s">
        <v>9696</v>
      </c>
      <c r="D56" s="51" t="s">
        <v>9505</v>
      </c>
      <c r="E56" s="51" t="s">
        <v>9450</v>
      </c>
      <c r="F56" s="51">
        <v>1428000</v>
      </c>
      <c r="G56" s="51">
        <v>12</v>
      </c>
      <c r="H56" s="53">
        <v>46023</v>
      </c>
      <c r="I56" s="53">
        <v>46387</v>
      </c>
      <c r="J56" s="51" t="s">
        <v>9506</v>
      </c>
      <c r="K56" s="51" t="s">
        <v>9451</v>
      </c>
      <c r="L56" s="51" t="s">
        <v>9697</v>
      </c>
      <c r="M56" s="218" t="s">
        <v>9698</v>
      </c>
      <c r="N56" s="51" t="s">
        <v>9599</v>
      </c>
      <c r="O56" s="51" t="s">
        <v>9510</v>
      </c>
      <c r="P56" s="51" t="s">
        <v>9591</v>
      </c>
      <c r="Q56" s="51" t="s">
        <v>9512</v>
      </c>
      <c r="R56" s="51">
        <v>1428000</v>
      </c>
      <c r="S56" s="51">
        <v>1428000</v>
      </c>
      <c r="T56" s="53">
        <v>46023</v>
      </c>
      <c r="U56" s="53">
        <v>46387.9999884259</v>
      </c>
      <c r="V56" s="51">
        <v>3.4</v>
      </c>
      <c r="W56" s="80" t="s">
        <v>9699</v>
      </c>
      <c r="X56" s="80"/>
      <c r="Y56" s="80"/>
      <c r="Z56" s="87"/>
      <c r="AA56" s="87"/>
      <c r="AB56" s="87"/>
      <c r="AC56" s="87"/>
      <c r="AD56" s="87"/>
      <c r="AE56" s="87"/>
      <c r="AF56" s="87"/>
      <c r="AG56" s="80"/>
      <c r="AH56" s="80" t="str">
        <f>VLOOKUP(B56,'合约记录 (新-20260601-1647)'!B:B,1,0)</f>
        <v>2026011300070-90101001-00001</v>
      </c>
      <c r="AI56" s="80"/>
    </row>
    <row r="57" ht="38.25" spans="1:35">
      <c r="A57" s="81">
        <v>229</v>
      </c>
      <c r="B57" s="51" t="s">
        <v>9700</v>
      </c>
      <c r="C57" s="51" t="s">
        <v>9701</v>
      </c>
      <c r="D57" s="51" t="s">
        <v>9523</v>
      </c>
      <c r="E57" s="51" t="s">
        <v>9450</v>
      </c>
      <c r="F57" s="51">
        <v>1705850</v>
      </c>
      <c r="G57" s="51">
        <v>12</v>
      </c>
      <c r="H57" s="53">
        <v>45839</v>
      </c>
      <c r="I57" s="53">
        <v>46203</v>
      </c>
      <c r="J57" s="51" t="s">
        <v>9506</v>
      </c>
      <c r="K57" s="51" t="s">
        <v>9497</v>
      </c>
      <c r="L57" s="51" t="s">
        <v>9588</v>
      </c>
      <c r="M57" s="218" t="s">
        <v>9589</v>
      </c>
      <c r="N57" s="51" t="s">
        <v>9590</v>
      </c>
      <c r="O57" s="51" t="s">
        <v>9510</v>
      </c>
      <c r="P57" s="51" t="s">
        <v>9591</v>
      </c>
      <c r="Q57" s="51" t="s">
        <v>9512</v>
      </c>
      <c r="R57" s="51">
        <v>1705850</v>
      </c>
      <c r="S57" s="51">
        <v>2000926</v>
      </c>
      <c r="T57" s="53">
        <v>45839</v>
      </c>
      <c r="U57" s="53">
        <v>46203.9999884259</v>
      </c>
      <c r="V57" s="51">
        <v>6.8</v>
      </c>
      <c r="W57" s="80" t="s">
        <v>9702</v>
      </c>
      <c r="X57" s="80"/>
      <c r="Y57" s="80"/>
      <c r="Z57" s="87"/>
      <c r="AA57" s="87"/>
      <c r="AB57" s="87"/>
      <c r="AC57" s="87"/>
      <c r="AD57" s="87"/>
      <c r="AE57" s="87"/>
      <c r="AF57" s="87"/>
      <c r="AG57" s="80"/>
      <c r="AH57" s="80" t="str">
        <f>VLOOKUP(B57,'合约记录 (新-20260601-1647)'!B:B,1,0)</f>
        <v>2026011200012-20101001-00001</v>
      </c>
      <c r="AI57" s="80"/>
    </row>
    <row r="58" ht="38.25" spans="1:35">
      <c r="A58" s="81">
        <v>227</v>
      </c>
      <c r="B58" s="51" t="s">
        <v>9703</v>
      </c>
      <c r="C58" s="51" t="s">
        <v>9704</v>
      </c>
      <c r="D58" s="51" t="s">
        <v>9523</v>
      </c>
      <c r="E58" s="51" t="s">
        <v>9450</v>
      </c>
      <c r="F58" s="51">
        <v>41918157.15</v>
      </c>
      <c r="G58" s="51">
        <v>12</v>
      </c>
      <c r="H58" s="53">
        <v>46023</v>
      </c>
      <c r="I58" s="53">
        <v>46387</v>
      </c>
      <c r="J58" s="51" t="s">
        <v>9506</v>
      </c>
      <c r="K58" s="51" t="s">
        <v>9451</v>
      </c>
      <c r="L58" s="51" t="s">
        <v>9705</v>
      </c>
      <c r="M58" s="218" t="s">
        <v>9706</v>
      </c>
      <c r="N58" s="51" t="s">
        <v>9599</v>
      </c>
      <c r="O58" s="51" t="s">
        <v>9510</v>
      </c>
      <c r="P58" s="51" t="s">
        <v>9707</v>
      </c>
      <c r="Q58" s="51" t="s">
        <v>9512</v>
      </c>
      <c r="R58" s="51">
        <v>41918157.15</v>
      </c>
      <c r="S58" s="51">
        <v>41918157.15</v>
      </c>
      <c r="T58" s="53">
        <v>46023</v>
      </c>
      <c r="U58" s="53">
        <v>46387.9999884259</v>
      </c>
      <c r="V58" s="51">
        <v>485</v>
      </c>
      <c r="W58" s="80" t="s">
        <v>9708</v>
      </c>
      <c r="X58" s="80"/>
      <c r="Y58" s="80"/>
      <c r="Z58" s="87"/>
      <c r="AA58" s="87"/>
      <c r="AB58" s="87"/>
      <c r="AC58" s="87"/>
      <c r="AD58" s="87"/>
      <c r="AE58" s="87"/>
      <c r="AF58" s="87"/>
      <c r="AG58" s="80"/>
      <c r="AH58" s="80" t="str">
        <f>VLOOKUP(B58,'合约记录 (新-20260601-1647)'!B:B,1,0)</f>
        <v>2026011300072-20101001-00001</v>
      </c>
      <c r="AI58" s="80"/>
    </row>
    <row r="59" ht="38.25" spans="1:35">
      <c r="A59" s="81">
        <v>226</v>
      </c>
      <c r="B59" s="51" t="s">
        <v>9709</v>
      </c>
      <c r="C59" s="51" t="s">
        <v>9710</v>
      </c>
      <c r="D59" s="51" t="s">
        <v>9523</v>
      </c>
      <c r="E59" s="51" t="s">
        <v>9450</v>
      </c>
      <c r="F59" s="51">
        <v>1799859.11</v>
      </c>
      <c r="G59" s="51">
        <v>12</v>
      </c>
      <c r="H59" s="53">
        <v>45962</v>
      </c>
      <c r="I59" s="53">
        <v>46326</v>
      </c>
      <c r="J59" s="51" t="s">
        <v>9506</v>
      </c>
      <c r="K59" s="51"/>
      <c r="L59" s="51" t="s">
        <v>9678</v>
      </c>
      <c r="M59" s="218" t="s">
        <v>9679</v>
      </c>
      <c r="N59" s="51" t="s">
        <v>9680</v>
      </c>
      <c r="O59" s="51" t="s">
        <v>9468</v>
      </c>
      <c r="P59" s="51" t="s">
        <v>8856</v>
      </c>
      <c r="Q59" s="51" t="s">
        <v>9545</v>
      </c>
      <c r="R59" s="51">
        <v>1799859.11</v>
      </c>
      <c r="S59" s="51">
        <v>2999765.25</v>
      </c>
      <c r="T59" s="53">
        <v>45962</v>
      </c>
      <c r="U59" s="53">
        <v>46326.9999884259</v>
      </c>
      <c r="V59" s="51">
        <v>12</v>
      </c>
      <c r="W59" s="80"/>
      <c r="X59" s="80"/>
      <c r="Y59" s="80"/>
      <c r="Z59" s="87"/>
      <c r="AA59" s="87"/>
      <c r="AB59" s="87"/>
      <c r="AC59" s="87"/>
      <c r="AD59" s="87"/>
      <c r="AE59" s="87"/>
      <c r="AF59" s="87"/>
      <c r="AG59" s="80"/>
      <c r="AH59" s="80"/>
      <c r="AI59" s="80"/>
    </row>
    <row r="60" ht="48" spans="1:35">
      <c r="A60" s="81">
        <v>224</v>
      </c>
      <c r="B60" s="51" t="s">
        <v>9711</v>
      </c>
      <c r="C60" s="51" t="s">
        <v>9712</v>
      </c>
      <c r="D60" s="51" t="s">
        <v>9523</v>
      </c>
      <c r="E60" s="51" t="s">
        <v>9450</v>
      </c>
      <c r="F60" s="51">
        <v>5250000</v>
      </c>
      <c r="G60" s="51">
        <v>36</v>
      </c>
      <c r="H60" s="53">
        <v>45731</v>
      </c>
      <c r="I60" s="53">
        <v>46826</v>
      </c>
      <c r="J60" s="51" t="s">
        <v>9506</v>
      </c>
      <c r="K60" s="51"/>
      <c r="L60" s="51" t="s">
        <v>9713</v>
      </c>
      <c r="M60" s="218" t="s">
        <v>9714</v>
      </c>
      <c r="N60" s="51" t="s">
        <v>9715</v>
      </c>
      <c r="O60" s="51" t="s">
        <v>9468</v>
      </c>
      <c r="P60" s="51" t="s">
        <v>9469</v>
      </c>
      <c r="Q60" s="51" t="s">
        <v>9545</v>
      </c>
      <c r="R60" s="51">
        <v>5250000</v>
      </c>
      <c r="S60" s="51">
        <v>5250000</v>
      </c>
      <c r="T60" s="53">
        <v>45731</v>
      </c>
      <c r="U60" s="53">
        <v>46826.9999884259</v>
      </c>
      <c r="V60" s="51">
        <v>10</v>
      </c>
      <c r="W60" s="80"/>
      <c r="X60" s="80"/>
      <c r="Y60" s="80"/>
      <c r="Z60" s="87"/>
      <c r="AA60" s="87"/>
      <c r="AB60" s="87"/>
      <c r="AC60" s="87"/>
      <c r="AD60" s="87"/>
      <c r="AE60" s="87"/>
      <c r="AF60" s="87"/>
      <c r="AG60" s="80"/>
      <c r="AH60" s="80"/>
      <c r="AI60" s="80"/>
    </row>
    <row r="61" ht="38.25" spans="1:35">
      <c r="A61" s="81">
        <v>225</v>
      </c>
      <c r="B61" s="51" t="s">
        <v>9716</v>
      </c>
      <c r="C61" s="51" t="s">
        <v>9717</v>
      </c>
      <c r="D61" s="51" t="s">
        <v>9523</v>
      </c>
      <c r="E61" s="51" t="s">
        <v>9450</v>
      </c>
      <c r="F61" s="51">
        <v>8747272.8</v>
      </c>
      <c r="G61" s="51">
        <v>12</v>
      </c>
      <c r="H61" s="53">
        <v>46023</v>
      </c>
      <c r="I61" s="53">
        <v>46387</v>
      </c>
      <c r="J61" s="51" t="s">
        <v>9506</v>
      </c>
      <c r="K61" s="51" t="s">
        <v>9451</v>
      </c>
      <c r="L61" s="51" t="s">
        <v>9718</v>
      </c>
      <c r="M61" s="218" t="s">
        <v>9719</v>
      </c>
      <c r="N61" s="51" t="s">
        <v>9590</v>
      </c>
      <c r="O61" s="51" t="s">
        <v>9510</v>
      </c>
      <c r="P61" s="51" t="s">
        <v>9591</v>
      </c>
      <c r="Q61" s="51" t="s">
        <v>9512</v>
      </c>
      <c r="R61" s="51">
        <v>8747272.8</v>
      </c>
      <c r="S61" s="51">
        <v>8747272.8</v>
      </c>
      <c r="T61" s="53">
        <v>46023</v>
      </c>
      <c r="U61" s="53">
        <v>46387.9999884259</v>
      </c>
      <c r="V61" s="51">
        <v>36</v>
      </c>
      <c r="W61" s="80" t="s">
        <v>9702</v>
      </c>
      <c r="X61" s="80"/>
      <c r="Y61" s="80"/>
      <c r="Z61" s="87"/>
      <c r="AA61" s="87"/>
      <c r="AB61" s="87"/>
      <c r="AC61" s="87"/>
      <c r="AD61" s="87"/>
      <c r="AE61" s="87"/>
      <c r="AF61" s="87"/>
      <c r="AG61" s="80"/>
      <c r="AH61" s="80" t="str">
        <f>VLOOKUP(B61,'合约记录 (新-20260601-1647)'!B:B,1,0)</f>
        <v>2026011300082-20101001-00001</v>
      </c>
      <c r="AI61" s="80"/>
    </row>
    <row r="62" ht="48" spans="1:35">
      <c r="A62" s="81">
        <v>223</v>
      </c>
      <c r="B62" s="51" t="s">
        <v>9720</v>
      </c>
      <c r="C62" s="51" t="s">
        <v>9721</v>
      </c>
      <c r="D62" s="51" t="s">
        <v>9462</v>
      </c>
      <c r="E62" s="51" t="s">
        <v>9450</v>
      </c>
      <c r="F62" s="51">
        <v>11000</v>
      </c>
      <c r="G62" s="51">
        <v>0.1</v>
      </c>
      <c r="H62" s="53">
        <v>45928</v>
      </c>
      <c r="I62" s="53">
        <v>45928</v>
      </c>
      <c r="J62" s="51" t="s">
        <v>9506</v>
      </c>
      <c r="K62" s="51" t="s">
        <v>9464</v>
      </c>
      <c r="L62" s="51" t="s">
        <v>9722</v>
      </c>
      <c r="M62" s="218" t="s">
        <v>9723</v>
      </c>
      <c r="N62" s="51" t="s">
        <v>9724</v>
      </c>
      <c r="O62" s="51" t="s">
        <v>9468</v>
      </c>
      <c r="P62" s="51" t="s">
        <v>9469</v>
      </c>
      <c r="Q62" s="51" t="s">
        <v>9545</v>
      </c>
      <c r="R62" s="51">
        <v>11000</v>
      </c>
      <c r="S62" s="51">
        <v>11000</v>
      </c>
      <c r="T62" s="53">
        <v>45928</v>
      </c>
      <c r="U62" s="53">
        <v>45928.9999884259</v>
      </c>
      <c r="V62" s="51">
        <v>9</v>
      </c>
      <c r="W62" s="80"/>
      <c r="X62" s="80"/>
      <c r="Y62" s="80"/>
      <c r="Z62" s="87"/>
      <c r="AA62" s="87"/>
      <c r="AB62" s="87"/>
      <c r="AC62" s="87"/>
      <c r="AD62" s="87"/>
      <c r="AE62" s="87"/>
      <c r="AF62" s="87"/>
      <c r="AG62" s="80"/>
      <c r="AH62" s="80"/>
      <c r="AI62" s="80"/>
    </row>
    <row r="63" ht="38.25" spans="1:35">
      <c r="A63" s="81">
        <v>222</v>
      </c>
      <c r="B63" s="51" t="s">
        <v>9725</v>
      </c>
      <c r="C63" s="51" t="s">
        <v>9726</v>
      </c>
      <c r="D63" s="51" t="s">
        <v>9505</v>
      </c>
      <c r="E63" s="51" t="s">
        <v>9450</v>
      </c>
      <c r="F63" s="51">
        <v>2086500</v>
      </c>
      <c r="G63" s="51">
        <v>12</v>
      </c>
      <c r="H63" s="53">
        <v>46033</v>
      </c>
      <c r="I63" s="53">
        <v>46397</v>
      </c>
      <c r="J63" s="51" t="s">
        <v>9506</v>
      </c>
      <c r="K63" s="51" t="s">
        <v>9497</v>
      </c>
      <c r="L63" s="51" t="s">
        <v>9727</v>
      </c>
      <c r="M63" s="218" t="s">
        <v>9728</v>
      </c>
      <c r="N63" s="51" t="s">
        <v>9509</v>
      </c>
      <c r="O63" s="51" t="s">
        <v>9510</v>
      </c>
      <c r="P63" s="51" t="s">
        <v>9511</v>
      </c>
      <c r="Q63" s="51" t="s">
        <v>9512</v>
      </c>
      <c r="R63" s="51">
        <v>2086500</v>
      </c>
      <c r="S63" s="51">
        <v>2086500</v>
      </c>
      <c r="T63" s="53">
        <v>46033</v>
      </c>
      <c r="U63" s="53">
        <v>46397.9999884259</v>
      </c>
      <c r="V63" s="51">
        <v>3</v>
      </c>
      <c r="W63" s="80"/>
      <c r="X63" s="80"/>
      <c r="Y63" s="80"/>
      <c r="Z63" s="87"/>
      <c r="AA63" s="87"/>
      <c r="AB63" s="87"/>
      <c r="AC63" s="87"/>
      <c r="AD63" s="87"/>
      <c r="AE63" s="87"/>
      <c r="AF63" s="87"/>
      <c r="AG63" s="80"/>
      <c r="AH63" s="80" t="str">
        <f>VLOOKUP(B63,'合约记录 (新-20260601-1647)'!B:B,1,0)</f>
        <v>2026010400025-90101001-00001</v>
      </c>
      <c r="AI63" s="80"/>
    </row>
    <row r="64" ht="38.25" spans="1:35">
      <c r="A64" s="81">
        <v>220</v>
      </c>
      <c r="B64" s="51" t="s">
        <v>9729</v>
      </c>
      <c r="C64" s="51" t="s">
        <v>9730</v>
      </c>
      <c r="D64" s="51" t="s">
        <v>9536</v>
      </c>
      <c r="E64" s="51" t="s">
        <v>9450</v>
      </c>
      <c r="F64" s="51">
        <v>170000</v>
      </c>
      <c r="G64" s="51">
        <v>12</v>
      </c>
      <c r="H64" s="53">
        <v>45854</v>
      </c>
      <c r="I64" s="53">
        <v>46218</v>
      </c>
      <c r="J64" s="51" t="s">
        <v>9506</v>
      </c>
      <c r="K64" s="51"/>
      <c r="L64" s="51" t="s">
        <v>9674</v>
      </c>
      <c r="M64" s="218" t="s">
        <v>9675</v>
      </c>
      <c r="N64" s="51" t="s">
        <v>9641</v>
      </c>
      <c r="O64" s="51" t="s">
        <v>9468</v>
      </c>
      <c r="P64" s="51" t="s">
        <v>8856</v>
      </c>
      <c r="Q64" s="51" t="s">
        <v>9545</v>
      </c>
      <c r="R64" s="51">
        <v>170000</v>
      </c>
      <c r="S64" s="51">
        <v>340000</v>
      </c>
      <c r="T64" s="53">
        <v>45854</v>
      </c>
      <c r="U64" s="53">
        <v>46218.9999884259</v>
      </c>
      <c r="V64" s="51">
        <v>1</v>
      </c>
      <c r="W64" s="80"/>
      <c r="X64" s="80"/>
      <c r="Y64" s="80"/>
      <c r="Z64" s="87"/>
      <c r="AA64" s="87"/>
      <c r="AB64" s="87"/>
      <c r="AC64" s="87"/>
      <c r="AD64" s="87"/>
      <c r="AE64" s="87"/>
      <c r="AF64" s="87"/>
      <c r="AG64" s="80"/>
      <c r="AH64" s="80"/>
      <c r="AI64" s="80"/>
    </row>
    <row r="65" ht="38.25" spans="1:35">
      <c r="A65" s="81">
        <v>221</v>
      </c>
      <c r="B65" s="51" t="s">
        <v>9731</v>
      </c>
      <c r="C65" s="51" t="s">
        <v>9732</v>
      </c>
      <c r="D65" s="51" t="s">
        <v>9505</v>
      </c>
      <c r="E65" s="51" t="s">
        <v>9450</v>
      </c>
      <c r="F65" s="51">
        <v>4466642.16</v>
      </c>
      <c r="G65" s="51">
        <v>12</v>
      </c>
      <c r="H65" s="53">
        <v>45870</v>
      </c>
      <c r="I65" s="53">
        <v>46234</v>
      </c>
      <c r="J65" s="51" t="s">
        <v>9506</v>
      </c>
      <c r="K65" s="51" t="s">
        <v>9497</v>
      </c>
      <c r="L65" s="51" t="s">
        <v>9635</v>
      </c>
      <c r="M65" s="218" t="s">
        <v>9636</v>
      </c>
      <c r="N65" s="51" t="s">
        <v>9509</v>
      </c>
      <c r="O65" s="51" t="s">
        <v>9510</v>
      </c>
      <c r="P65" s="51" t="s">
        <v>9511</v>
      </c>
      <c r="Q65" s="51" t="s">
        <v>9512</v>
      </c>
      <c r="R65" s="51">
        <v>4466642.16</v>
      </c>
      <c r="S65" s="51">
        <v>5292000</v>
      </c>
      <c r="T65" s="53">
        <v>45870</v>
      </c>
      <c r="U65" s="53">
        <v>46234.9999884259</v>
      </c>
      <c r="V65" s="51">
        <v>9</v>
      </c>
      <c r="W65" s="80"/>
      <c r="X65" s="80"/>
      <c r="Y65" s="80"/>
      <c r="Z65" s="87"/>
      <c r="AA65" s="87"/>
      <c r="AB65" s="87"/>
      <c r="AC65" s="87"/>
      <c r="AD65" s="87"/>
      <c r="AE65" s="87"/>
      <c r="AF65" s="87"/>
      <c r="AG65" s="80"/>
      <c r="AH65" s="80" t="str">
        <f>VLOOKUP(B65,'合约记录 (新-20260601-1647)'!B:B,1,0)</f>
        <v>2026010700015-90101001-00001</v>
      </c>
      <c r="AI65" s="80"/>
    </row>
    <row r="66" ht="38.25" spans="1:35">
      <c r="A66" s="81">
        <v>219</v>
      </c>
      <c r="B66" s="51" t="s">
        <v>9733</v>
      </c>
      <c r="C66" s="51" t="s">
        <v>9734</v>
      </c>
      <c r="D66" s="51" t="s">
        <v>9523</v>
      </c>
      <c r="E66" s="51" t="s">
        <v>9450</v>
      </c>
      <c r="F66" s="51">
        <v>2400000</v>
      </c>
      <c r="G66" s="51">
        <v>12</v>
      </c>
      <c r="H66" s="53">
        <v>46033</v>
      </c>
      <c r="I66" s="53">
        <v>46397</v>
      </c>
      <c r="J66" s="51" t="s">
        <v>9506</v>
      </c>
      <c r="K66" s="51" t="s">
        <v>9497</v>
      </c>
      <c r="L66" s="51" t="s">
        <v>9735</v>
      </c>
      <c r="M66" s="218" t="s">
        <v>9736</v>
      </c>
      <c r="N66" s="51" t="s">
        <v>9509</v>
      </c>
      <c r="O66" s="51" t="s">
        <v>9510</v>
      </c>
      <c r="P66" s="51" t="s">
        <v>9511</v>
      </c>
      <c r="Q66" s="51" t="s">
        <v>9512</v>
      </c>
      <c r="R66" s="51">
        <v>2400000</v>
      </c>
      <c r="S66" s="51">
        <v>2400000</v>
      </c>
      <c r="T66" s="53">
        <v>46033</v>
      </c>
      <c r="U66" s="53">
        <v>46397.9999884259</v>
      </c>
      <c r="V66" s="51">
        <v>6</v>
      </c>
      <c r="W66" s="80"/>
      <c r="X66" s="80"/>
      <c r="Y66" s="80"/>
      <c r="Z66" s="87"/>
      <c r="AA66" s="87"/>
      <c r="AB66" s="87"/>
      <c r="AC66" s="87"/>
      <c r="AD66" s="87"/>
      <c r="AE66" s="87"/>
      <c r="AF66" s="87"/>
      <c r="AG66" s="80"/>
      <c r="AH66" s="80" t="str">
        <f>VLOOKUP(B66,'合约记录 (新-20260601-1647)'!B:B,1,0)</f>
        <v>2026010400028-20101001-00001</v>
      </c>
      <c r="AI66" s="80"/>
    </row>
    <row r="67" ht="38.25" spans="1:35">
      <c r="A67" s="81">
        <v>218</v>
      </c>
      <c r="B67" s="51" t="s">
        <v>9737</v>
      </c>
      <c r="C67" s="51" t="s">
        <v>9738</v>
      </c>
      <c r="D67" s="51" t="s">
        <v>9536</v>
      </c>
      <c r="E67" s="51" t="s">
        <v>9450</v>
      </c>
      <c r="F67" s="51">
        <v>255000</v>
      </c>
      <c r="G67" s="51">
        <v>12</v>
      </c>
      <c r="H67" s="53">
        <v>45748</v>
      </c>
      <c r="I67" s="53">
        <v>46112</v>
      </c>
      <c r="J67" s="51" t="s">
        <v>9506</v>
      </c>
      <c r="K67" s="51"/>
      <c r="L67" s="51" t="s">
        <v>9739</v>
      </c>
      <c r="M67" s="218" t="s">
        <v>9740</v>
      </c>
      <c r="N67" s="51" t="s">
        <v>9641</v>
      </c>
      <c r="O67" s="51" t="s">
        <v>9468</v>
      </c>
      <c r="P67" s="51" t="s">
        <v>8856</v>
      </c>
      <c r="Q67" s="51" t="s">
        <v>9545</v>
      </c>
      <c r="R67" s="51">
        <v>255000</v>
      </c>
      <c r="S67" s="51">
        <v>255000</v>
      </c>
      <c r="T67" s="53">
        <v>45748</v>
      </c>
      <c r="U67" s="53">
        <v>46112.9999884259</v>
      </c>
      <c r="V67" s="51">
        <v>1</v>
      </c>
      <c r="W67" s="80"/>
      <c r="X67" s="80"/>
      <c r="Y67" s="80"/>
      <c r="Z67" s="87"/>
      <c r="AA67" s="87"/>
      <c r="AB67" s="87"/>
      <c r="AC67" s="87"/>
      <c r="AD67" s="87"/>
      <c r="AE67" s="87"/>
      <c r="AF67" s="87"/>
      <c r="AG67" s="80"/>
      <c r="AH67" s="80"/>
      <c r="AI67" s="80"/>
    </row>
    <row r="68" ht="38.25" spans="1:35">
      <c r="A68" s="81">
        <v>217</v>
      </c>
      <c r="B68" s="51" t="s">
        <v>9741</v>
      </c>
      <c r="C68" s="51" t="s">
        <v>9742</v>
      </c>
      <c r="D68" s="51" t="s">
        <v>9523</v>
      </c>
      <c r="E68" s="51" t="s">
        <v>9450</v>
      </c>
      <c r="F68" s="51">
        <v>720000</v>
      </c>
      <c r="G68" s="51">
        <v>12</v>
      </c>
      <c r="H68" s="53">
        <v>45668</v>
      </c>
      <c r="I68" s="53">
        <v>46032</v>
      </c>
      <c r="J68" s="51" t="s">
        <v>9506</v>
      </c>
      <c r="K68" s="51" t="s">
        <v>9497</v>
      </c>
      <c r="L68" s="51" t="s">
        <v>9743</v>
      </c>
      <c r="M68" s="51" t="s">
        <v>9744</v>
      </c>
      <c r="N68" s="51" t="s">
        <v>9509</v>
      </c>
      <c r="O68" s="51" t="s">
        <v>9510</v>
      </c>
      <c r="P68" s="51" t="s">
        <v>9511</v>
      </c>
      <c r="Q68" s="51" t="s">
        <v>9512</v>
      </c>
      <c r="R68" s="51">
        <v>720000</v>
      </c>
      <c r="S68" s="51">
        <v>720000</v>
      </c>
      <c r="T68" s="53">
        <v>45668</v>
      </c>
      <c r="U68" s="53">
        <v>46032.9999884259</v>
      </c>
      <c r="V68" s="51">
        <v>2</v>
      </c>
      <c r="W68" s="80"/>
      <c r="X68" s="80"/>
      <c r="Y68" s="80"/>
      <c r="Z68" s="87"/>
      <c r="AA68" s="87"/>
      <c r="AB68" s="87"/>
      <c r="AC68" s="87"/>
      <c r="AD68" s="87"/>
      <c r="AE68" s="87"/>
      <c r="AF68" s="87"/>
      <c r="AG68" s="80"/>
      <c r="AH68" s="80" t="str">
        <f>VLOOKUP(B68,'合约记录 (新-20260601-1647)'!B:B,1,0)</f>
        <v>2026010400029-20101001-00001</v>
      </c>
      <c r="AI68" s="80"/>
    </row>
    <row r="69" ht="38.25" spans="1:35">
      <c r="A69" s="81">
        <v>358</v>
      </c>
      <c r="B69" s="51" t="s">
        <v>9745</v>
      </c>
      <c r="C69" s="51" t="s">
        <v>9746</v>
      </c>
      <c r="D69" s="51" t="s">
        <v>9462</v>
      </c>
      <c r="E69" s="51" t="s">
        <v>9450</v>
      </c>
      <c r="F69" s="51">
        <v>10290</v>
      </c>
      <c r="G69" s="51">
        <v>0.2</v>
      </c>
      <c r="H69" s="53">
        <v>45973</v>
      </c>
      <c r="I69" s="53">
        <v>45979</v>
      </c>
      <c r="J69" s="51" t="s">
        <v>9506</v>
      </c>
      <c r="K69" s="51" t="s">
        <v>9464</v>
      </c>
      <c r="L69" s="51" t="s">
        <v>9747</v>
      </c>
      <c r="M69" s="218" t="s">
        <v>9748</v>
      </c>
      <c r="N69" s="51" t="s">
        <v>9749</v>
      </c>
      <c r="O69" s="51" t="s">
        <v>9468</v>
      </c>
      <c r="P69" s="51" t="s">
        <v>9469</v>
      </c>
      <c r="Q69" s="51" t="s">
        <v>9545</v>
      </c>
      <c r="R69" s="51">
        <v>10290</v>
      </c>
      <c r="S69" s="51">
        <v>10290</v>
      </c>
      <c r="T69" s="53">
        <v>45973</v>
      </c>
      <c r="U69" s="53">
        <v>45979.9999884259</v>
      </c>
      <c r="V69" s="51">
        <v>9</v>
      </c>
      <c r="W69" s="80"/>
      <c r="X69" s="80"/>
      <c r="Y69" s="80"/>
      <c r="Z69" s="87"/>
      <c r="AA69" s="87"/>
      <c r="AB69" s="87"/>
      <c r="AC69" s="87"/>
      <c r="AD69" s="87"/>
      <c r="AE69" s="87"/>
      <c r="AF69" s="87"/>
      <c r="AG69" s="80"/>
      <c r="AH69" s="80"/>
      <c r="AI69" s="80"/>
    </row>
    <row r="70" ht="38.25" spans="1:35">
      <c r="A70" s="81">
        <v>357</v>
      </c>
      <c r="B70" s="51" t="s">
        <v>9750</v>
      </c>
      <c r="C70" s="51" t="s">
        <v>9751</v>
      </c>
      <c r="D70" s="51" t="s">
        <v>9462</v>
      </c>
      <c r="E70" s="51" t="s">
        <v>9450</v>
      </c>
      <c r="F70" s="51">
        <v>32085</v>
      </c>
      <c r="G70" s="51">
        <v>8</v>
      </c>
      <c r="H70" s="53">
        <v>45816</v>
      </c>
      <c r="I70" s="53">
        <v>46056</v>
      </c>
      <c r="J70" s="51" t="s">
        <v>9506</v>
      </c>
      <c r="K70" s="51" t="s">
        <v>9464</v>
      </c>
      <c r="L70" s="51" t="s">
        <v>9752</v>
      </c>
      <c r="M70" s="218" t="s">
        <v>9753</v>
      </c>
      <c r="N70" s="51" t="s">
        <v>9500</v>
      </c>
      <c r="O70" s="51" t="s">
        <v>9468</v>
      </c>
      <c r="P70" s="51" t="s">
        <v>9469</v>
      </c>
      <c r="Q70" s="51" t="s">
        <v>9545</v>
      </c>
      <c r="R70" s="51">
        <v>32085</v>
      </c>
      <c r="S70" s="51">
        <v>32085</v>
      </c>
      <c r="T70" s="53">
        <v>45816</v>
      </c>
      <c r="U70" s="53">
        <v>46056.9999884259</v>
      </c>
      <c r="V70" s="51">
        <v>9</v>
      </c>
      <c r="W70" s="80"/>
      <c r="X70" s="80"/>
      <c r="Y70" s="80"/>
      <c r="Z70" s="87"/>
      <c r="AA70" s="87"/>
      <c r="AB70" s="87"/>
      <c r="AC70" s="87"/>
      <c r="AD70" s="87"/>
      <c r="AE70" s="87"/>
      <c r="AF70" s="87"/>
      <c r="AG70" s="80"/>
      <c r="AH70" s="80"/>
      <c r="AI70" s="80"/>
    </row>
    <row r="71" ht="38.25" spans="1:35">
      <c r="A71" s="81">
        <v>356</v>
      </c>
      <c r="B71" s="51" t="s">
        <v>9754</v>
      </c>
      <c r="C71" s="51" t="s">
        <v>9755</v>
      </c>
      <c r="D71" s="51" t="s">
        <v>9462</v>
      </c>
      <c r="E71" s="51" t="s">
        <v>9450</v>
      </c>
      <c r="F71" s="51">
        <v>8616.66</v>
      </c>
      <c r="G71" s="51">
        <v>0.1</v>
      </c>
      <c r="H71" s="53">
        <v>45663</v>
      </c>
      <c r="I71" s="53">
        <v>45665</v>
      </c>
      <c r="J71" s="51" t="s">
        <v>9506</v>
      </c>
      <c r="K71" s="51" t="s">
        <v>9464</v>
      </c>
      <c r="L71" s="51" t="s">
        <v>9756</v>
      </c>
      <c r="M71" s="218" t="s">
        <v>9757</v>
      </c>
      <c r="N71" s="51" t="s">
        <v>9758</v>
      </c>
      <c r="O71" s="51" t="s">
        <v>9468</v>
      </c>
      <c r="P71" s="51" t="s">
        <v>9469</v>
      </c>
      <c r="Q71" s="51" t="s">
        <v>9545</v>
      </c>
      <c r="R71" s="51">
        <v>8616.66</v>
      </c>
      <c r="S71" s="51">
        <v>8616.66</v>
      </c>
      <c r="T71" s="53">
        <v>45663</v>
      </c>
      <c r="U71" s="53">
        <v>45665.9999884259</v>
      </c>
      <c r="V71" s="51">
        <v>9</v>
      </c>
      <c r="W71" s="80"/>
      <c r="X71" s="80"/>
      <c r="Y71" s="80"/>
      <c r="Z71" s="87"/>
      <c r="AA71" s="87"/>
      <c r="AB71" s="87"/>
      <c r="AC71" s="87"/>
      <c r="AD71" s="87"/>
      <c r="AE71" s="87"/>
      <c r="AF71" s="87"/>
      <c r="AG71" s="80"/>
      <c r="AH71" s="80"/>
      <c r="AI71" s="80"/>
    </row>
    <row r="72" ht="38.25" spans="1:35">
      <c r="A72" s="81">
        <v>355</v>
      </c>
      <c r="B72" s="51" t="s">
        <v>9759</v>
      </c>
      <c r="C72" s="51" t="s">
        <v>9760</v>
      </c>
      <c r="D72" s="51" t="s">
        <v>9472</v>
      </c>
      <c r="E72" s="51" t="s">
        <v>9450</v>
      </c>
      <c r="F72" s="51">
        <v>374325</v>
      </c>
      <c r="G72" s="51">
        <v>7.5</v>
      </c>
      <c r="H72" s="53">
        <v>45787</v>
      </c>
      <c r="I72" s="53">
        <v>46012</v>
      </c>
      <c r="J72" s="51" t="s">
        <v>9506</v>
      </c>
      <c r="K72" s="51" t="s">
        <v>9464</v>
      </c>
      <c r="L72" s="51" t="s">
        <v>9761</v>
      </c>
      <c r="M72" s="218" t="s">
        <v>9762</v>
      </c>
      <c r="N72" s="51" t="s">
        <v>9763</v>
      </c>
      <c r="O72" s="51" t="s">
        <v>9468</v>
      </c>
      <c r="P72" s="51" t="s">
        <v>9469</v>
      </c>
      <c r="Q72" s="51" t="s">
        <v>9545</v>
      </c>
      <c r="R72" s="51">
        <v>374325</v>
      </c>
      <c r="S72" s="51">
        <v>416125</v>
      </c>
      <c r="T72" s="53">
        <v>45787</v>
      </c>
      <c r="U72" s="53">
        <v>46012.9999884259</v>
      </c>
      <c r="V72" s="51">
        <v>12</v>
      </c>
      <c r="W72" s="80"/>
      <c r="X72" s="80"/>
      <c r="Y72" s="80"/>
      <c r="Z72" s="87"/>
      <c r="AA72" s="87"/>
      <c r="AB72" s="87"/>
      <c r="AC72" s="87"/>
      <c r="AD72" s="87"/>
      <c r="AE72" s="87"/>
      <c r="AF72" s="87"/>
      <c r="AG72" s="80"/>
      <c r="AH72" s="80"/>
      <c r="AI72" s="80"/>
    </row>
    <row r="73" ht="38.25" spans="1:35">
      <c r="A73" s="81">
        <v>353</v>
      </c>
      <c r="B73" s="51" t="s">
        <v>9764</v>
      </c>
      <c r="C73" s="51" t="s">
        <v>9765</v>
      </c>
      <c r="D73" s="51" t="s">
        <v>9480</v>
      </c>
      <c r="E73" s="51" t="s">
        <v>9450</v>
      </c>
      <c r="F73" s="51">
        <v>33000</v>
      </c>
      <c r="G73" s="51">
        <v>0.1</v>
      </c>
      <c r="H73" s="53">
        <v>46005</v>
      </c>
      <c r="I73" s="53">
        <v>46005</v>
      </c>
      <c r="J73" s="51" t="s">
        <v>9506</v>
      </c>
      <c r="K73" s="51" t="s">
        <v>9464</v>
      </c>
      <c r="L73" s="51" t="s">
        <v>9761</v>
      </c>
      <c r="M73" s="218" t="s">
        <v>9762</v>
      </c>
      <c r="N73" s="51" t="s">
        <v>9763</v>
      </c>
      <c r="O73" s="51" t="s">
        <v>9468</v>
      </c>
      <c r="P73" s="51" t="s">
        <v>9469</v>
      </c>
      <c r="Q73" s="51" t="s">
        <v>9545</v>
      </c>
      <c r="R73" s="51">
        <v>33000</v>
      </c>
      <c r="S73" s="51">
        <v>416125</v>
      </c>
      <c r="T73" s="53">
        <v>46005</v>
      </c>
      <c r="U73" s="53">
        <v>46005.9999884259</v>
      </c>
      <c r="V73" s="51">
        <v>15</v>
      </c>
      <c r="W73" s="80"/>
      <c r="X73" s="80"/>
      <c r="Y73" s="80"/>
      <c r="Z73" s="87"/>
      <c r="AA73" s="87"/>
      <c r="AB73" s="87"/>
      <c r="AC73" s="87"/>
      <c r="AD73" s="87"/>
      <c r="AE73" s="87"/>
      <c r="AF73" s="87"/>
      <c r="AG73" s="80"/>
      <c r="AH73" s="80"/>
      <c r="AI73" s="80"/>
    </row>
    <row r="74" ht="38.25" spans="1:35">
      <c r="A74" s="81">
        <v>354</v>
      </c>
      <c r="B74" s="51" t="s">
        <v>9766</v>
      </c>
      <c r="C74" s="51" t="s">
        <v>9767</v>
      </c>
      <c r="D74" s="51" t="s">
        <v>9462</v>
      </c>
      <c r="E74" s="51" t="s">
        <v>9450</v>
      </c>
      <c r="F74" s="51">
        <v>8800</v>
      </c>
      <c r="G74" s="51">
        <v>0.1</v>
      </c>
      <c r="H74" s="53">
        <v>45819</v>
      </c>
      <c r="I74" s="53">
        <v>45819</v>
      </c>
      <c r="J74" s="51" t="s">
        <v>9506</v>
      </c>
      <c r="K74" s="51" t="s">
        <v>9464</v>
      </c>
      <c r="L74" s="51" t="s">
        <v>9761</v>
      </c>
      <c r="M74" s="218" t="s">
        <v>9762</v>
      </c>
      <c r="N74" s="51" t="s">
        <v>9763</v>
      </c>
      <c r="O74" s="51" t="s">
        <v>9468</v>
      </c>
      <c r="P74" s="51" t="s">
        <v>9469</v>
      </c>
      <c r="Q74" s="51" t="s">
        <v>9545</v>
      </c>
      <c r="R74" s="51">
        <v>8800</v>
      </c>
      <c r="S74" s="51">
        <v>416125</v>
      </c>
      <c r="T74" s="53">
        <v>45819</v>
      </c>
      <c r="U74" s="53">
        <v>45819.9999884259</v>
      </c>
      <c r="V74" s="51">
        <v>7</v>
      </c>
      <c r="W74" s="80"/>
      <c r="X74" s="80"/>
      <c r="Y74" s="80"/>
      <c r="Z74" s="87"/>
      <c r="AA74" s="87"/>
      <c r="AB74" s="87"/>
      <c r="AC74" s="87"/>
      <c r="AD74" s="87"/>
      <c r="AE74" s="87"/>
      <c r="AF74" s="87"/>
      <c r="AG74" s="80"/>
      <c r="AH74" s="80"/>
      <c r="AI74" s="80"/>
    </row>
    <row r="75" ht="38.25" spans="1:35">
      <c r="A75" s="81">
        <v>352</v>
      </c>
      <c r="B75" s="51" t="s">
        <v>9768</v>
      </c>
      <c r="C75" s="51" t="s">
        <v>9769</v>
      </c>
      <c r="D75" s="51" t="s">
        <v>9462</v>
      </c>
      <c r="E75" s="51" t="s">
        <v>9450</v>
      </c>
      <c r="F75" s="51">
        <v>58310</v>
      </c>
      <c r="G75" s="51">
        <v>0.3</v>
      </c>
      <c r="H75" s="53">
        <v>46084</v>
      </c>
      <c r="I75" s="53">
        <v>46092</v>
      </c>
      <c r="J75" s="51" t="s">
        <v>9506</v>
      </c>
      <c r="K75" s="51" t="s">
        <v>9464</v>
      </c>
      <c r="L75" s="51" t="s">
        <v>9770</v>
      </c>
      <c r="M75" s="218" t="s">
        <v>9771</v>
      </c>
      <c r="N75" s="51" t="s">
        <v>9772</v>
      </c>
      <c r="O75" s="51" t="s">
        <v>9468</v>
      </c>
      <c r="P75" s="51" t="s">
        <v>9469</v>
      </c>
      <c r="Q75" s="51" t="s">
        <v>9545</v>
      </c>
      <c r="R75" s="51">
        <v>58310</v>
      </c>
      <c r="S75" s="51">
        <v>58310</v>
      </c>
      <c r="T75" s="53">
        <v>46084</v>
      </c>
      <c r="U75" s="53">
        <v>46092.9999884259</v>
      </c>
      <c r="V75" s="51">
        <v>9</v>
      </c>
      <c r="W75" s="80"/>
      <c r="X75" s="80"/>
      <c r="Y75" s="80"/>
      <c r="Z75" s="87"/>
      <c r="AA75" s="87"/>
      <c r="AB75" s="87"/>
      <c r="AC75" s="87"/>
      <c r="AD75" s="87"/>
      <c r="AE75" s="87"/>
      <c r="AF75" s="87"/>
      <c r="AG75" s="80"/>
      <c r="AH75" s="80"/>
      <c r="AI75" s="80"/>
    </row>
    <row r="76" ht="38.25" spans="1:35">
      <c r="A76" s="81">
        <v>345</v>
      </c>
      <c r="B76" s="51" t="s">
        <v>9773</v>
      </c>
      <c r="C76" s="51" t="s">
        <v>9774</v>
      </c>
      <c r="D76" s="51" t="s">
        <v>9775</v>
      </c>
      <c r="E76" s="51" t="s">
        <v>9450</v>
      </c>
      <c r="F76" s="51">
        <v>32700</v>
      </c>
      <c r="G76" s="51">
        <v>7.5</v>
      </c>
      <c r="H76" s="53">
        <v>45742</v>
      </c>
      <c r="I76" s="53">
        <v>45966</v>
      </c>
      <c r="J76" s="51" t="s">
        <v>9506</v>
      </c>
      <c r="K76" s="51" t="s">
        <v>9464</v>
      </c>
      <c r="L76" s="51" t="s">
        <v>9776</v>
      </c>
      <c r="M76" s="218" t="s">
        <v>9777</v>
      </c>
      <c r="N76" s="51" t="s">
        <v>9778</v>
      </c>
      <c r="O76" s="51" t="s">
        <v>9468</v>
      </c>
      <c r="P76" s="51" t="s">
        <v>9469</v>
      </c>
      <c r="Q76" s="51" t="s">
        <v>9545</v>
      </c>
      <c r="R76" s="51">
        <v>32700</v>
      </c>
      <c r="S76" s="51">
        <v>32700</v>
      </c>
      <c r="T76" s="53">
        <v>45742</v>
      </c>
      <c r="U76" s="53">
        <v>45966.9999884259</v>
      </c>
      <c r="V76" s="51">
        <v>4</v>
      </c>
      <c r="W76" s="80"/>
      <c r="X76" s="80"/>
      <c r="Y76" s="80"/>
      <c r="Z76" s="87"/>
      <c r="AA76" s="87"/>
      <c r="AB76" s="87"/>
      <c r="AC76" s="87"/>
      <c r="AD76" s="87"/>
      <c r="AE76" s="87"/>
      <c r="AF76" s="87"/>
      <c r="AG76" s="80"/>
      <c r="AH76" s="80"/>
      <c r="AI76" s="80"/>
    </row>
    <row r="77" ht="38.25" spans="1:35">
      <c r="A77" s="81">
        <v>344</v>
      </c>
      <c r="B77" s="51" t="s">
        <v>9779</v>
      </c>
      <c r="C77" s="51" t="s">
        <v>9780</v>
      </c>
      <c r="D77" s="51" t="s">
        <v>9462</v>
      </c>
      <c r="E77" s="51" t="s">
        <v>9450</v>
      </c>
      <c r="F77" s="51">
        <v>41433.33</v>
      </c>
      <c r="G77" s="51">
        <v>1.8</v>
      </c>
      <c r="H77" s="53">
        <v>45868</v>
      </c>
      <c r="I77" s="53">
        <v>45921</v>
      </c>
      <c r="J77" s="51" t="s">
        <v>9506</v>
      </c>
      <c r="K77" s="51" t="s">
        <v>9464</v>
      </c>
      <c r="L77" s="51" t="s">
        <v>9781</v>
      </c>
      <c r="M77" s="218" t="s">
        <v>9782</v>
      </c>
      <c r="N77" s="51" t="s">
        <v>9783</v>
      </c>
      <c r="O77" s="51" t="s">
        <v>9468</v>
      </c>
      <c r="P77" s="51" t="s">
        <v>9469</v>
      </c>
      <c r="Q77" s="51" t="s">
        <v>9545</v>
      </c>
      <c r="R77" s="51">
        <v>41433.33</v>
      </c>
      <c r="S77" s="51">
        <v>41433.33</v>
      </c>
      <c r="T77" s="53">
        <v>45868</v>
      </c>
      <c r="U77" s="53">
        <v>45921.9999884259</v>
      </c>
      <c r="V77" s="51">
        <v>9</v>
      </c>
      <c r="W77" s="80"/>
      <c r="X77" s="80"/>
      <c r="Y77" s="80"/>
      <c r="Z77" s="87"/>
      <c r="AA77" s="87"/>
      <c r="AB77" s="87"/>
      <c r="AC77" s="87"/>
      <c r="AD77" s="87"/>
      <c r="AE77" s="87"/>
      <c r="AF77" s="87"/>
      <c r="AG77" s="80"/>
      <c r="AH77" s="80"/>
      <c r="AI77" s="80"/>
    </row>
    <row r="78" ht="38.25" spans="1:35">
      <c r="A78" s="81">
        <v>332</v>
      </c>
      <c r="B78" s="51" t="s">
        <v>9784</v>
      </c>
      <c r="C78" s="51" t="s">
        <v>9785</v>
      </c>
      <c r="D78" s="51" t="s">
        <v>9786</v>
      </c>
      <c r="E78" s="51" t="s">
        <v>9450</v>
      </c>
      <c r="F78" s="51">
        <v>0</v>
      </c>
      <c r="G78" s="51">
        <v>1</v>
      </c>
      <c r="H78" s="53">
        <v>46100</v>
      </c>
      <c r="I78" s="53">
        <v>46130</v>
      </c>
      <c r="J78" s="51" t="s">
        <v>9506</v>
      </c>
      <c r="K78" s="51" t="s">
        <v>9464</v>
      </c>
      <c r="L78" s="51" t="s">
        <v>9787</v>
      </c>
      <c r="M78" s="218" t="s">
        <v>9788</v>
      </c>
      <c r="N78" s="51" t="s">
        <v>9789</v>
      </c>
      <c r="O78" s="51" t="s">
        <v>9510</v>
      </c>
      <c r="P78" s="51" t="s">
        <v>9790</v>
      </c>
      <c r="Q78" s="51" t="s">
        <v>9512</v>
      </c>
      <c r="R78" s="51">
        <v>0</v>
      </c>
      <c r="S78" s="51">
        <v>0</v>
      </c>
      <c r="T78" s="53">
        <v>46100</v>
      </c>
      <c r="U78" s="53">
        <v>46130.9999884259</v>
      </c>
      <c r="V78" s="51">
        <v>2</v>
      </c>
      <c r="W78" s="88" t="s">
        <v>9791</v>
      </c>
      <c r="X78" s="80"/>
      <c r="Y78" s="80"/>
      <c r="Z78" s="87"/>
      <c r="AA78" s="87"/>
      <c r="AB78" s="87"/>
      <c r="AC78" s="87"/>
      <c r="AD78" s="87"/>
      <c r="AE78" s="87"/>
      <c r="AF78" s="87"/>
      <c r="AG78" s="80"/>
      <c r="AH78" s="80" t="e">
        <f>VLOOKUP(B78,'合约记录 (新-20260601-1647)'!B:B,1,0)</f>
        <v>#N/A</v>
      </c>
      <c r="AI78" s="80"/>
    </row>
    <row r="79" ht="38.25" spans="1:35">
      <c r="A79" s="81">
        <v>343</v>
      </c>
      <c r="B79" s="51" t="s">
        <v>9792</v>
      </c>
      <c r="C79" s="51" t="s">
        <v>9793</v>
      </c>
      <c r="D79" s="51" t="s">
        <v>9462</v>
      </c>
      <c r="E79" s="51" t="s">
        <v>9450</v>
      </c>
      <c r="F79" s="51">
        <v>10083.33</v>
      </c>
      <c r="G79" s="51">
        <v>0.2</v>
      </c>
      <c r="H79" s="53">
        <v>45666</v>
      </c>
      <c r="I79" s="53">
        <v>45672</v>
      </c>
      <c r="J79" s="51" t="s">
        <v>9506</v>
      </c>
      <c r="K79" s="51" t="s">
        <v>9464</v>
      </c>
      <c r="L79" s="51" t="s">
        <v>9794</v>
      </c>
      <c r="M79" s="218" t="s">
        <v>9795</v>
      </c>
      <c r="N79" s="51" t="s">
        <v>9796</v>
      </c>
      <c r="O79" s="51" t="s">
        <v>9468</v>
      </c>
      <c r="P79" s="51" t="s">
        <v>9469</v>
      </c>
      <c r="Q79" s="51" t="s">
        <v>9545</v>
      </c>
      <c r="R79" s="51">
        <v>10083.33</v>
      </c>
      <c r="S79" s="51">
        <v>10083.33</v>
      </c>
      <c r="T79" s="53">
        <v>45666</v>
      </c>
      <c r="U79" s="53">
        <v>45672.9999884259</v>
      </c>
      <c r="V79" s="51">
        <v>9</v>
      </c>
      <c r="W79" s="80"/>
      <c r="X79" s="80"/>
      <c r="Y79" s="80"/>
      <c r="Z79" s="87"/>
      <c r="AA79" s="87"/>
      <c r="AB79" s="87"/>
      <c r="AC79" s="87"/>
      <c r="AD79" s="87"/>
      <c r="AE79" s="87"/>
      <c r="AF79" s="87"/>
      <c r="AG79" s="80"/>
      <c r="AH79" s="80"/>
      <c r="AI79" s="80"/>
    </row>
    <row r="80" ht="38.25" spans="1:35">
      <c r="A80" s="81">
        <v>331</v>
      </c>
      <c r="B80" s="51" t="s">
        <v>9797</v>
      </c>
      <c r="C80" s="51" t="s">
        <v>9798</v>
      </c>
      <c r="D80" s="51" t="s">
        <v>9775</v>
      </c>
      <c r="E80" s="51" t="s">
        <v>9450</v>
      </c>
      <c r="F80" s="51">
        <v>4000</v>
      </c>
      <c r="G80" s="51">
        <v>1</v>
      </c>
      <c r="H80" s="53">
        <v>46100</v>
      </c>
      <c r="I80" s="53">
        <v>46130</v>
      </c>
      <c r="J80" s="51" t="s">
        <v>9506</v>
      </c>
      <c r="K80" s="51" t="s">
        <v>9464</v>
      </c>
      <c r="L80" s="51" t="s">
        <v>9799</v>
      </c>
      <c r="M80" s="218" t="s">
        <v>9788</v>
      </c>
      <c r="N80" s="51" t="s">
        <v>9789</v>
      </c>
      <c r="O80" s="51" t="s">
        <v>9510</v>
      </c>
      <c r="P80" s="51" t="s">
        <v>9790</v>
      </c>
      <c r="Q80" s="51" t="s">
        <v>9512</v>
      </c>
      <c r="R80" s="51">
        <v>4000</v>
      </c>
      <c r="S80" s="51">
        <v>4000</v>
      </c>
      <c r="T80" s="53">
        <v>46100</v>
      </c>
      <c r="U80" s="53">
        <v>46130.9999884259</v>
      </c>
      <c r="V80" s="51">
        <v>2</v>
      </c>
      <c r="W80" s="88" t="s">
        <v>9800</v>
      </c>
      <c r="X80" s="89">
        <v>2</v>
      </c>
      <c r="Y80" s="90" t="s">
        <v>57</v>
      </c>
      <c r="Z80" s="91" t="s">
        <v>450</v>
      </c>
      <c r="AA80" s="89">
        <v>14296</v>
      </c>
      <c r="AB80" s="92">
        <v>14298</v>
      </c>
      <c r="AC80" s="93" t="s">
        <v>9801</v>
      </c>
      <c r="AD80" s="87"/>
      <c r="AE80" s="87"/>
      <c r="AF80" s="87"/>
      <c r="AG80" s="80"/>
      <c r="AH80" s="80" t="str">
        <f>VLOOKUP(B80,'合约记录 (新-20260601-1647)'!B:B,1,0)</f>
        <v>2026032000002-10101014-00001</v>
      </c>
      <c r="AI80" s="80"/>
    </row>
    <row r="81" ht="38.25" spans="1:35">
      <c r="A81" s="81">
        <v>330</v>
      </c>
      <c r="B81" s="51" t="s">
        <v>9802</v>
      </c>
      <c r="C81" s="51" t="s">
        <v>9803</v>
      </c>
      <c r="D81" s="51" t="s">
        <v>9529</v>
      </c>
      <c r="E81" s="51" t="s">
        <v>9450</v>
      </c>
      <c r="F81" s="51">
        <v>446211.02</v>
      </c>
      <c r="G81" s="51">
        <v>12</v>
      </c>
      <c r="H81" s="53">
        <v>46120</v>
      </c>
      <c r="I81" s="53">
        <v>46484</v>
      </c>
      <c r="J81" s="51" t="s">
        <v>9506</v>
      </c>
      <c r="K81" s="51" t="s">
        <v>9451</v>
      </c>
      <c r="L81" s="51" t="s">
        <v>9804</v>
      </c>
      <c r="M81" s="218" t="s">
        <v>9805</v>
      </c>
      <c r="N81" s="51" t="s">
        <v>9806</v>
      </c>
      <c r="O81" s="51" t="s">
        <v>9510</v>
      </c>
      <c r="P81" s="51" t="s">
        <v>9512</v>
      </c>
      <c r="Q81" s="51" t="s">
        <v>9512</v>
      </c>
      <c r="R81" s="51">
        <v>446211.02</v>
      </c>
      <c r="S81" s="51">
        <v>446211.02</v>
      </c>
      <c r="T81" s="53">
        <v>46120</v>
      </c>
      <c r="U81" s="53">
        <v>46484.9999884259</v>
      </c>
      <c r="V81" s="51">
        <v>1.5</v>
      </c>
      <c r="W81" s="80" t="s">
        <v>73</v>
      </c>
      <c r="X81" s="94">
        <v>1.5</v>
      </c>
      <c r="Y81" s="94" t="s">
        <v>73</v>
      </c>
      <c r="Z81" s="93" t="s">
        <v>459</v>
      </c>
      <c r="AA81" s="95">
        <v>6259.5</v>
      </c>
      <c r="AB81" s="96">
        <v>6261</v>
      </c>
      <c r="AC81" s="93" t="s">
        <v>9807</v>
      </c>
      <c r="AD81" s="87"/>
      <c r="AE81" s="87"/>
      <c r="AF81" s="87"/>
      <c r="AG81" s="80"/>
      <c r="AH81" s="80" t="str">
        <f>VLOOKUP(B81,'合约记录 (新-20260601-1647)'!B:B,1,0)</f>
        <v>2026030500012-10101004-00001</v>
      </c>
      <c r="AI81" s="80"/>
    </row>
    <row r="82" ht="38.25" spans="1:35">
      <c r="A82" s="81">
        <v>13050</v>
      </c>
      <c r="B82" s="51" t="s">
        <v>9808</v>
      </c>
      <c r="C82" s="51" t="s">
        <v>9809</v>
      </c>
      <c r="D82" s="51" t="s">
        <v>9523</v>
      </c>
      <c r="E82" s="51" t="s">
        <v>9450</v>
      </c>
      <c r="F82" s="51">
        <v>608000</v>
      </c>
      <c r="G82" s="51">
        <v>12</v>
      </c>
      <c r="H82" s="53">
        <v>46023</v>
      </c>
      <c r="I82" s="53">
        <v>46387</v>
      </c>
      <c r="J82" s="51" t="s">
        <v>9506</v>
      </c>
      <c r="K82" s="51"/>
      <c r="L82" s="51" t="s">
        <v>9810</v>
      </c>
      <c r="M82" s="218" t="s">
        <v>9811</v>
      </c>
      <c r="N82" s="51" t="s">
        <v>9812</v>
      </c>
      <c r="O82" s="51" t="s">
        <v>9468</v>
      </c>
      <c r="P82" s="51" t="s">
        <v>8856</v>
      </c>
      <c r="Q82" s="51" t="s">
        <v>9545</v>
      </c>
      <c r="R82" s="51">
        <v>608000</v>
      </c>
      <c r="S82" s="51">
        <v>608000</v>
      </c>
      <c r="T82" s="53">
        <v>46023</v>
      </c>
      <c r="U82" s="53">
        <v>46387.9999884259</v>
      </c>
      <c r="V82" s="51">
        <v>3</v>
      </c>
      <c r="W82" s="80"/>
      <c r="X82" s="80"/>
      <c r="Y82" s="80"/>
      <c r="Z82" s="87"/>
      <c r="AA82" s="87"/>
      <c r="AB82" s="87"/>
      <c r="AC82" s="87"/>
      <c r="AD82" s="87"/>
      <c r="AE82" s="87"/>
      <c r="AF82" s="87"/>
      <c r="AG82" s="80"/>
      <c r="AH82" s="80"/>
      <c r="AI82" s="80"/>
    </row>
    <row r="83" ht="38.25" spans="1:35">
      <c r="A83" s="81">
        <v>13048</v>
      </c>
      <c r="B83" s="51" t="s">
        <v>9813</v>
      </c>
      <c r="C83" s="51" t="s">
        <v>9814</v>
      </c>
      <c r="D83" s="51" t="s">
        <v>9462</v>
      </c>
      <c r="E83" s="51" t="s">
        <v>9450</v>
      </c>
      <c r="F83" s="51">
        <v>9146.66</v>
      </c>
      <c r="G83" s="51">
        <v>0.1</v>
      </c>
      <c r="H83" s="53">
        <v>45718</v>
      </c>
      <c r="I83" s="53">
        <v>45718</v>
      </c>
      <c r="J83" s="51" t="s">
        <v>9506</v>
      </c>
      <c r="K83" s="51" t="s">
        <v>9464</v>
      </c>
      <c r="L83" s="51" t="s">
        <v>9815</v>
      </c>
      <c r="M83" s="218" t="s">
        <v>9816</v>
      </c>
      <c r="N83" s="51" t="s">
        <v>9749</v>
      </c>
      <c r="O83" s="51" t="s">
        <v>9468</v>
      </c>
      <c r="P83" s="51" t="s">
        <v>9469</v>
      </c>
      <c r="Q83" s="51" t="s">
        <v>9545</v>
      </c>
      <c r="R83" s="51">
        <v>9146.66</v>
      </c>
      <c r="S83" s="51">
        <v>9146.66</v>
      </c>
      <c r="T83" s="53">
        <v>45718</v>
      </c>
      <c r="U83" s="53">
        <v>45718.9999884259</v>
      </c>
      <c r="V83" s="51">
        <v>9</v>
      </c>
      <c r="W83" s="80"/>
      <c r="X83" s="80"/>
      <c r="Y83" s="80"/>
      <c r="Z83" s="87"/>
      <c r="AA83" s="87"/>
      <c r="AB83" s="87"/>
      <c r="AC83" s="87"/>
      <c r="AD83" s="87"/>
      <c r="AE83" s="87"/>
      <c r="AF83" s="87"/>
      <c r="AG83" s="80"/>
      <c r="AH83" s="80"/>
      <c r="AI83" s="80"/>
    </row>
    <row r="84" ht="38.25" spans="1:35">
      <c r="A84" s="81">
        <v>15116</v>
      </c>
      <c r="B84" s="51" t="s">
        <v>9817</v>
      </c>
      <c r="C84" s="51" t="s">
        <v>9818</v>
      </c>
      <c r="D84" s="51" t="s">
        <v>9523</v>
      </c>
      <c r="E84" s="51" t="s">
        <v>9450</v>
      </c>
      <c r="F84" s="51">
        <v>260301.12</v>
      </c>
      <c r="G84" s="51">
        <v>0.2</v>
      </c>
      <c r="H84" s="53">
        <v>45750</v>
      </c>
      <c r="I84" s="53">
        <v>45757</v>
      </c>
      <c r="J84" s="51" t="s">
        <v>9506</v>
      </c>
      <c r="K84" s="51" t="s">
        <v>9497</v>
      </c>
      <c r="L84" s="51" t="s">
        <v>9819</v>
      </c>
      <c r="M84" s="218" t="s">
        <v>9820</v>
      </c>
      <c r="N84" s="51" t="s">
        <v>9590</v>
      </c>
      <c r="O84" s="51" t="s">
        <v>9510</v>
      </c>
      <c r="P84" s="51" t="s">
        <v>9591</v>
      </c>
      <c r="Q84" s="51" t="s">
        <v>9512</v>
      </c>
      <c r="R84" s="51">
        <v>260301.12</v>
      </c>
      <c r="S84" s="51">
        <v>1826971.29</v>
      </c>
      <c r="T84" s="53">
        <v>45750</v>
      </c>
      <c r="U84" s="53">
        <v>45757.9999884259</v>
      </c>
      <c r="V84" s="51">
        <v>46</v>
      </c>
      <c r="W84" s="80" t="s">
        <v>9526</v>
      </c>
      <c r="X84" s="80"/>
      <c r="Y84" s="80"/>
      <c r="Z84" s="87"/>
      <c r="AA84" s="87"/>
      <c r="AB84" s="87"/>
      <c r="AC84" s="87"/>
      <c r="AD84" s="87"/>
      <c r="AE84" s="87"/>
      <c r="AF84" s="87"/>
      <c r="AG84" s="80"/>
      <c r="AH84" s="80"/>
      <c r="AI84" s="80"/>
    </row>
    <row r="85" ht="38.25" spans="1:35">
      <c r="A85" s="81">
        <v>15115</v>
      </c>
      <c r="B85" s="51" t="s">
        <v>9821</v>
      </c>
      <c r="C85" s="51" t="s">
        <v>9822</v>
      </c>
      <c r="D85" s="51" t="s">
        <v>9523</v>
      </c>
      <c r="E85" s="51" t="s">
        <v>9450</v>
      </c>
      <c r="F85" s="51">
        <v>76392.72</v>
      </c>
      <c r="G85" s="51">
        <v>0.2</v>
      </c>
      <c r="H85" s="53">
        <v>45667</v>
      </c>
      <c r="I85" s="53">
        <v>45672</v>
      </c>
      <c r="J85" s="51" t="s">
        <v>9506</v>
      </c>
      <c r="K85" s="51" t="s">
        <v>9497</v>
      </c>
      <c r="L85" s="51" t="s">
        <v>9819</v>
      </c>
      <c r="M85" s="218" t="s">
        <v>9820</v>
      </c>
      <c r="N85" s="51" t="s">
        <v>9590</v>
      </c>
      <c r="O85" s="51" t="s">
        <v>9510</v>
      </c>
      <c r="P85" s="51" t="s">
        <v>9591</v>
      </c>
      <c r="Q85" s="51" t="s">
        <v>9512</v>
      </c>
      <c r="R85" s="51">
        <v>76392.72</v>
      </c>
      <c r="S85" s="51">
        <v>1826971.29</v>
      </c>
      <c r="T85" s="53">
        <v>45667</v>
      </c>
      <c r="U85" s="53">
        <v>45672.9999884259</v>
      </c>
      <c r="V85" s="51">
        <v>18</v>
      </c>
      <c r="W85" s="80" t="s">
        <v>9526</v>
      </c>
      <c r="X85" s="80"/>
      <c r="Y85" s="80"/>
      <c r="Z85" s="87"/>
      <c r="AA85" s="87"/>
      <c r="AB85" s="87"/>
      <c r="AC85" s="87"/>
      <c r="AD85" s="87"/>
      <c r="AE85" s="87"/>
      <c r="AF85" s="87"/>
      <c r="AG85" s="80"/>
      <c r="AH85" s="80"/>
      <c r="AI85" s="80"/>
    </row>
    <row r="86" ht="38.25" spans="1:35">
      <c r="A86" s="81">
        <v>15114</v>
      </c>
      <c r="B86" s="51" t="s">
        <v>9823</v>
      </c>
      <c r="C86" s="51" t="s">
        <v>9824</v>
      </c>
      <c r="D86" s="51" t="s">
        <v>9523</v>
      </c>
      <c r="E86" s="51" t="s">
        <v>9450</v>
      </c>
      <c r="F86" s="51">
        <v>16976.16</v>
      </c>
      <c r="G86" s="51">
        <v>0.1</v>
      </c>
      <c r="H86" s="53">
        <v>45652</v>
      </c>
      <c r="I86" s="53">
        <v>45654</v>
      </c>
      <c r="J86" s="51" t="s">
        <v>9506</v>
      </c>
      <c r="K86" s="51" t="s">
        <v>9497</v>
      </c>
      <c r="L86" s="51" t="s">
        <v>9819</v>
      </c>
      <c r="M86" s="218" t="s">
        <v>9820</v>
      </c>
      <c r="N86" s="51" t="s">
        <v>9590</v>
      </c>
      <c r="O86" s="51" t="s">
        <v>9510</v>
      </c>
      <c r="P86" s="51" t="s">
        <v>9591</v>
      </c>
      <c r="Q86" s="51" t="s">
        <v>9512</v>
      </c>
      <c r="R86" s="51">
        <v>16976.16</v>
      </c>
      <c r="S86" s="51">
        <v>1826971.29</v>
      </c>
      <c r="T86" s="53">
        <v>45652</v>
      </c>
      <c r="U86" s="53">
        <v>45654.9999884259</v>
      </c>
      <c r="V86" s="51">
        <v>8</v>
      </c>
      <c r="W86" s="80" t="s">
        <v>9526</v>
      </c>
      <c r="X86" s="80"/>
      <c r="Y86" s="80"/>
      <c r="Z86" s="87"/>
      <c r="AA86" s="87"/>
      <c r="AB86" s="87"/>
      <c r="AC86" s="87"/>
      <c r="AD86" s="87"/>
      <c r="AE86" s="87"/>
      <c r="AF86" s="87"/>
      <c r="AG86" s="80"/>
      <c r="AH86" s="80"/>
      <c r="AI86" s="80"/>
    </row>
    <row r="87" ht="38.25" spans="1:35">
      <c r="A87" s="81">
        <v>15113</v>
      </c>
      <c r="B87" s="51" t="s">
        <v>9825</v>
      </c>
      <c r="C87" s="51" t="s">
        <v>9826</v>
      </c>
      <c r="D87" s="51" t="s">
        <v>9529</v>
      </c>
      <c r="E87" s="51" t="s">
        <v>9450</v>
      </c>
      <c r="F87" s="51">
        <v>449449</v>
      </c>
      <c r="G87" s="51">
        <v>2.2</v>
      </c>
      <c r="H87" s="53">
        <v>45513</v>
      </c>
      <c r="I87" s="53">
        <v>45578</v>
      </c>
      <c r="J87" s="51" t="s">
        <v>9506</v>
      </c>
      <c r="K87" s="51" t="s">
        <v>9497</v>
      </c>
      <c r="L87" s="51" t="s">
        <v>9827</v>
      </c>
      <c r="M87" s="218" t="s">
        <v>9828</v>
      </c>
      <c r="N87" s="51" t="s">
        <v>9590</v>
      </c>
      <c r="O87" s="51" t="s">
        <v>9510</v>
      </c>
      <c r="P87" s="51" t="s">
        <v>9591</v>
      </c>
      <c r="Q87" s="51" t="s">
        <v>9512</v>
      </c>
      <c r="R87" s="51">
        <v>449449</v>
      </c>
      <c r="S87" s="51">
        <v>8288197.6</v>
      </c>
      <c r="T87" s="53">
        <v>45513</v>
      </c>
      <c r="U87" s="53">
        <v>45578.9999884259</v>
      </c>
      <c r="V87" s="51">
        <v>10</v>
      </c>
      <c r="W87" s="80" t="s">
        <v>9829</v>
      </c>
      <c r="X87" s="80"/>
      <c r="Y87" s="80"/>
      <c r="Z87" s="87"/>
      <c r="AA87" s="87"/>
      <c r="AB87" s="87"/>
      <c r="AC87" s="87"/>
      <c r="AD87" s="87"/>
      <c r="AE87" s="87"/>
      <c r="AF87" s="87"/>
      <c r="AG87" s="80"/>
      <c r="AH87" s="80"/>
      <c r="AI87" s="80"/>
    </row>
    <row r="88" ht="38.25" spans="1:35">
      <c r="A88" s="81">
        <v>15111</v>
      </c>
      <c r="B88" s="51" t="s">
        <v>9830</v>
      </c>
      <c r="C88" s="51" t="s">
        <v>9831</v>
      </c>
      <c r="D88" s="51" t="s">
        <v>9529</v>
      </c>
      <c r="E88" s="51" t="s">
        <v>9450</v>
      </c>
      <c r="F88" s="51">
        <v>698374.6</v>
      </c>
      <c r="G88" s="51">
        <v>3.5</v>
      </c>
      <c r="H88" s="53">
        <v>45488</v>
      </c>
      <c r="I88" s="53">
        <v>45590</v>
      </c>
      <c r="J88" s="51" t="s">
        <v>9506</v>
      </c>
      <c r="K88" s="51" t="s">
        <v>9497</v>
      </c>
      <c r="L88" s="51" t="s">
        <v>9827</v>
      </c>
      <c r="M88" s="218" t="s">
        <v>9828</v>
      </c>
      <c r="N88" s="51" t="s">
        <v>9590</v>
      </c>
      <c r="O88" s="51" t="s">
        <v>9510</v>
      </c>
      <c r="P88" s="51" t="s">
        <v>9591</v>
      </c>
      <c r="Q88" s="51" t="s">
        <v>9512</v>
      </c>
      <c r="R88" s="51">
        <v>698374.6</v>
      </c>
      <c r="S88" s="51">
        <v>8288197.6</v>
      </c>
      <c r="T88" s="53">
        <v>45488</v>
      </c>
      <c r="U88" s="53">
        <v>45590.9999884259</v>
      </c>
      <c r="V88" s="51">
        <v>10</v>
      </c>
      <c r="W88" s="80" t="s">
        <v>9829</v>
      </c>
      <c r="X88" s="80"/>
      <c r="Y88" s="80"/>
      <c r="Z88" s="87"/>
      <c r="AA88" s="87"/>
      <c r="AB88" s="87"/>
      <c r="AC88" s="87"/>
      <c r="AD88" s="87"/>
      <c r="AE88" s="87"/>
      <c r="AF88" s="87"/>
      <c r="AG88" s="80"/>
      <c r="AH88" s="80"/>
      <c r="AI88" s="80"/>
    </row>
    <row r="89" ht="38.25" spans="1:35">
      <c r="A89" s="81">
        <v>15112</v>
      </c>
      <c r="B89" s="51" t="s">
        <v>9832</v>
      </c>
      <c r="C89" s="51" t="s">
        <v>9833</v>
      </c>
      <c r="D89" s="51" t="s">
        <v>9529</v>
      </c>
      <c r="E89" s="51" t="s">
        <v>9450</v>
      </c>
      <c r="F89" s="51">
        <v>629228.6</v>
      </c>
      <c r="G89" s="51">
        <v>3.7</v>
      </c>
      <c r="H89" s="53">
        <v>45481</v>
      </c>
      <c r="I89" s="53">
        <v>45593</v>
      </c>
      <c r="J89" s="51" t="s">
        <v>9506</v>
      </c>
      <c r="K89" s="51" t="s">
        <v>9497</v>
      </c>
      <c r="L89" s="51" t="s">
        <v>9827</v>
      </c>
      <c r="M89" s="218" t="s">
        <v>9828</v>
      </c>
      <c r="N89" s="51" t="s">
        <v>9590</v>
      </c>
      <c r="O89" s="51" t="s">
        <v>9510</v>
      </c>
      <c r="P89" s="51" t="s">
        <v>9591</v>
      </c>
      <c r="Q89" s="51" t="s">
        <v>9512</v>
      </c>
      <c r="R89" s="51">
        <v>629228.6</v>
      </c>
      <c r="S89" s="51">
        <v>8288197.6</v>
      </c>
      <c r="T89" s="53">
        <v>45481</v>
      </c>
      <c r="U89" s="53">
        <v>45593.9999884259</v>
      </c>
      <c r="V89" s="51">
        <v>10</v>
      </c>
      <c r="W89" s="80" t="s">
        <v>9829</v>
      </c>
      <c r="X89" s="80"/>
      <c r="Y89" s="80"/>
      <c r="Z89" s="87"/>
      <c r="AA89" s="87"/>
      <c r="AB89" s="87"/>
      <c r="AC89" s="87"/>
      <c r="AD89" s="87"/>
      <c r="AE89" s="87"/>
      <c r="AF89" s="87"/>
      <c r="AG89" s="80"/>
      <c r="AH89" s="80"/>
      <c r="AI89" s="80"/>
    </row>
    <row r="90" ht="38.25" spans="1:35">
      <c r="A90" s="81">
        <v>15110</v>
      </c>
      <c r="B90" s="51" t="s">
        <v>9834</v>
      </c>
      <c r="C90" s="51" t="s">
        <v>9835</v>
      </c>
      <c r="D90" s="51" t="s">
        <v>9529</v>
      </c>
      <c r="E90" s="51" t="s">
        <v>9450</v>
      </c>
      <c r="F90" s="51">
        <v>186694.2</v>
      </c>
      <c r="G90" s="51">
        <v>0.9</v>
      </c>
      <c r="H90" s="53">
        <v>45474</v>
      </c>
      <c r="I90" s="53">
        <v>45500</v>
      </c>
      <c r="J90" s="51" t="s">
        <v>9506</v>
      </c>
      <c r="K90" s="51" t="s">
        <v>9497</v>
      </c>
      <c r="L90" s="51" t="s">
        <v>9827</v>
      </c>
      <c r="M90" s="218" t="s">
        <v>9828</v>
      </c>
      <c r="N90" s="51" t="s">
        <v>9590</v>
      </c>
      <c r="O90" s="51" t="s">
        <v>9510</v>
      </c>
      <c r="P90" s="51" t="s">
        <v>9591</v>
      </c>
      <c r="Q90" s="51" t="s">
        <v>9512</v>
      </c>
      <c r="R90" s="51">
        <v>186694.2</v>
      </c>
      <c r="S90" s="51">
        <v>8288197.6</v>
      </c>
      <c r="T90" s="53">
        <v>45474</v>
      </c>
      <c r="U90" s="53">
        <v>45500.9999884259</v>
      </c>
      <c r="V90" s="51">
        <v>10</v>
      </c>
      <c r="W90" s="80" t="s">
        <v>9829</v>
      </c>
      <c r="X90" s="80"/>
      <c r="Y90" s="80"/>
      <c r="Z90" s="87"/>
      <c r="AA90" s="87"/>
      <c r="AB90" s="87"/>
      <c r="AC90" s="87"/>
      <c r="AD90" s="87"/>
      <c r="AE90" s="87"/>
      <c r="AF90" s="87"/>
      <c r="AG90" s="80"/>
      <c r="AH90" s="80"/>
      <c r="AI90" s="80"/>
    </row>
    <row r="91" ht="38.25" spans="1:35">
      <c r="A91" s="81">
        <v>15109</v>
      </c>
      <c r="B91" s="51" t="s">
        <v>9836</v>
      </c>
      <c r="C91" s="51" t="s">
        <v>9837</v>
      </c>
      <c r="D91" s="51" t="s">
        <v>9529</v>
      </c>
      <c r="E91" s="51" t="s">
        <v>9450</v>
      </c>
      <c r="F91" s="51">
        <v>222102</v>
      </c>
      <c r="G91" s="51">
        <v>0.9</v>
      </c>
      <c r="H91" s="53">
        <v>45754</v>
      </c>
      <c r="I91" s="53">
        <v>45780</v>
      </c>
      <c r="J91" s="51" t="s">
        <v>9506</v>
      </c>
      <c r="K91" s="51" t="s">
        <v>9497</v>
      </c>
      <c r="L91" s="51" t="s">
        <v>9827</v>
      </c>
      <c r="M91" s="218" t="s">
        <v>9828</v>
      </c>
      <c r="N91" s="51" t="s">
        <v>9590</v>
      </c>
      <c r="O91" s="51" t="s">
        <v>9510</v>
      </c>
      <c r="P91" s="51" t="s">
        <v>9591</v>
      </c>
      <c r="Q91" s="51" t="s">
        <v>9512</v>
      </c>
      <c r="R91" s="51">
        <v>222102</v>
      </c>
      <c r="S91" s="51">
        <v>8288197.6</v>
      </c>
      <c r="T91" s="53">
        <v>45754</v>
      </c>
      <c r="U91" s="53">
        <v>45780.9999884259</v>
      </c>
      <c r="V91" s="51">
        <v>10</v>
      </c>
      <c r="W91" s="80" t="s">
        <v>9829</v>
      </c>
      <c r="X91" s="80"/>
      <c r="Y91" s="80"/>
      <c r="Z91" s="87"/>
      <c r="AA91" s="87"/>
      <c r="AB91" s="87"/>
      <c r="AC91" s="87"/>
      <c r="AD91" s="87"/>
      <c r="AE91" s="87"/>
      <c r="AF91" s="87"/>
      <c r="AG91" s="80"/>
      <c r="AH91" s="80"/>
      <c r="AI91" s="80"/>
    </row>
    <row r="92" ht="38.25" spans="1:35">
      <c r="A92" s="81">
        <v>15107</v>
      </c>
      <c r="B92" s="51" t="s">
        <v>9838</v>
      </c>
      <c r="C92" s="51" t="s">
        <v>9839</v>
      </c>
      <c r="D92" s="51" t="s">
        <v>9529</v>
      </c>
      <c r="E92" s="51" t="s">
        <v>9450</v>
      </c>
      <c r="F92" s="51">
        <v>156294</v>
      </c>
      <c r="G92" s="51">
        <v>0.6</v>
      </c>
      <c r="H92" s="53">
        <v>45512</v>
      </c>
      <c r="I92" s="53">
        <v>45530</v>
      </c>
      <c r="J92" s="51" t="s">
        <v>9506</v>
      </c>
      <c r="K92" s="51" t="s">
        <v>9497</v>
      </c>
      <c r="L92" s="51" t="s">
        <v>9827</v>
      </c>
      <c r="M92" s="218" t="s">
        <v>9828</v>
      </c>
      <c r="N92" s="51" t="s">
        <v>9590</v>
      </c>
      <c r="O92" s="51" t="s">
        <v>9510</v>
      </c>
      <c r="P92" s="51" t="s">
        <v>9591</v>
      </c>
      <c r="Q92" s="51" t="s">
        <v>9512</v>
      </c>
      <c r="R92" s="51">
        <v>156294</v>
      </c>
      <c r="S92" s="51">
        <v>8288197.6</v>
      </c>
      <c r="T92" s="53">
        <v>45512</v>
      </c>
      <c r="U92" s="53">
        <v>45530.9999884259</v>
      </c>
      <c r="V92" s="51">
        <v>10</v>
      </c>
      <c r="W92" s="80" t="s">
        <v>9829</v>
      </c>
      <c r="X92" s="80"/>
      <c r="Y92" s="80"/>
      <c r="Z92" s="87"/>
      <c r="AA92" s="87"/>
      <c r="AB92" s="87"/>
      <c r="AC92" s="87"/>
      <c r="AD92" s="87"/>
      <c r="AE92" s="87"/>
      <c r="AF92" s="87"/>
      <c r="AG92" s="80"/>
      <c r="AH92" s="80"/>
      <c r="AI92" s="80"/>
    </row>
    <row r="93" ht="38.25" spans="1:35">
      <c r="A93" s="81">
        <v>15108</v>
      </c>
      <c r="B93" s="51" t="s">
        <v>9840</v>
      </c>
      <c r="C93" s="51" t="s">
        <v>9841</v>
      </c>
      <c r="D93" s="51" t="s">
        <v>9529</v>
      </c>
      <c r="E93" s="51" t="s">
        <v>9450</v>
      </c>
      <c r="F93" s="51">
        <v>353718</v>
      </c>
      <c r="G93" s="51">
        <v>1.4</v>
      </c>
      <c r="H93" s="53">
        <v>45550</v>
      </c>
      <c r="I93" s="53">
        <v>45592</v>
      </c>
      <c r="J93" s="51" t="s">
        <v>9506</v>
      </c>
      <c r="K93" s="51" t="s">
        <v>9497</v>
      </c>
      <c r="L93" s="51" t="s">
        <v>9827</v>
      </c>
      <c r="M93" s="218" t="s">
        <v>9828</v>
      </c>
      <c r="N93" s="51" t="s">
        <v>9590</v>
      </c>
      <c r="O93" s="51" t="s">
        <v>9510</v>
      </c>
      <c r="P93" s="51" t="s">
        <v>9591</v>
      </c>
      <c r="Q93" s="51" t="s">
        <v>9512</v>
      </c>
      <c r="R93" s="51">
        <v>353718</v>
      </c>
      <c r="S93" s="51">
        <v>8288197.6</v>
      </c>
      <c r="T93" s="53">
        <v>45550</v>
      </c>
      <c r="U93" s="53">
        <v>45592.9999884259</v>
      </c>
      <c r="V93" s="51">
        <v>10</v>
      </c>
      <c r="W93" s="80" t="s">
        <v>9829</v>
      </c>
      <c r="X93" s="80"/>
      <c r="Y93" s="80"/>
      <c r="Z93" s="87"/>
      <c r="AA93" s="87"/>
      <c r="AB93" s="87"/>
      <c r="AC93" s="87"/>
      <c r="AD93" s="87"/>
      <c r="AE93" s="87"/>
      <c r="AF93" s="87"/>
      <c r="AG93" s="80"/>
      <c r="AH93" s="80"/>
      <c r="AI93" s="80"/>
    </row>
    <row r="94" ht="38.25" spans="1:35">
      <c r="A94" s="81">
        <v>15106</v>
      </c>
      <c r="B94" s="51" t="s">
        <v>9842</v>
      </c>
      <c r="C94" s="51" t="s">
        <v>9843</v>
      </c>
      <c r="D94" s="51" t="s">
        <v>9529</v>
      </c>
      <c r="E94" s="51" t="s">
        <v>9450</v>
      </c>
      <c r="F94" s="51">
        <v>164520</v>
      </c>
      <c r="G94" s="51">
        <v>0.6</v>
      </c>
      <c r="H94" s="53">
        <v>45474</v>
      </c>
      <c r="I94" s="53">
        <v>45493</v>
      </c>
      <c r="J94" s="51" t="s">
        <v>9506</v>
      </c>
      <c r="K94" s="51" t="s">
        <v>9497</v>
      </c>
      <c r="L94" s="51" t="s">
        <v>9827</v>
      </c>
      <c r="M94" s="218" t="s">
        <v>9828</v>
      </c>
      <c r="N94" s="51" t="s">
        <v>9590</v>
      </c>
      <c r="O94" s="51" t="s">
        <v>9510</v>
      </c>
      <c r="P94" s="51" t="s">
        <v>9591</v>
      </c>
      <c r="Q94" s="51" t="s">
        <v>9512</v>
      </c>
      <c r="R94" s="51">
        <v>164520</v>
      </c>
      <c r="S94" s="51">
        <v>8288197.6</v>
      </c>
      <c r="T94" s="53">
        <v>45474</v>
      </c>
      <c r="U94" s="53">
        <v>45493.9999884259</v>
      </c>
      <c r="V94" s="51">
        <v>10</v>
      </c>
      <c r="W94" s="80" t="s">
        <v>9829</v>
      </c>
      <c r="X94" s="80"/>
      <c r="Y94" s="80"/>
      <c r="Z94" s="87"/>
      <c r="AA94" s="87"/>
      <c r="AB94" s="87"/>
      <c r="AC94" s="87"/>
      <c r="AD94" s="87"/>
      <c r="AE94" s="87"/>
      <c r="AF94" s="87"/>
      <c r="AG94" s="80"/>
      <c r="AH94" s="80"/>
      <c r="AI94" s="80"/>
    </row>
    <row r="95" ht="38.25" spans="1:35">
      <c r="A95" s="81">
        <v>15105</v>
      </c>
      <c r="B95" s="51" t="s">
        <v>9844</v>
      </c>
      <c r="C95" s="51" t="s">
        <v>9845</v>
      </c>
      <c r="D95" s="51" t="s">
        <v>9529</v>
      </c>
      <c r="E95" s="51" t="s">
        <v>9450</v>
      </c>
      <c r="F95" s="51">
        <v>414876</v>
      </c>
      <c r="G95" s="51">
        <v>2</v>
      </c>
      <c r="H95" s="53">
        <v>45757</v>
      </c>
      <c r="I95" s="53">
        <v>45817</v>
      </c>
      <c r="J95" s="51" t="s">
        <v>9506</v>
      </c>
      <c r="K95" s="51" t="s">
        <v>9497</v>
      </c>
      <c r="L95" s="51" t="s">
        <v>9827</v>
      </c>
      <c r="M95" s="218" t="s">
        <v>9828</v>
      </c>
      <c r="N95" s="51" t="s">
        <v>9590</v>
      </c>
      <c r="O95" s="51" t="s">
        <v>9510</v>
      </c>
      <c r="P95" s="51" t="s">
        <v>9591</v>
      </c>
      <c r="Q95" s="51" t="s">
        <v>9512</v>
      </c>
      <c r="R95" s="51">
        <v>414876</v>
      </c>
      <c r="S95" s="51">
        <v>8288197.6</v>
      </c>
      <c r="T95" s="53">
        <v>45757</v>
      </c>
      <c r="U95" s="53">
        <v>45817.9999884259</v>
      </c>
      <c r="V95" s="51">
        <v>10</v>
      </c>
      <c r="W95" s="80" t="s">
        <v>9829</v>
      </c>
      <c r="X95" s="80"/>
      <c r="Y95" s="80"/>
      <c r="Z95" s="87"/>
      <c r="AA95" s="87"/>
      <c r="AB95" s="87"/>
      <c r="AC95" s="87"/>
      <c r="AD95" s="87"/>
      <c r="AE95" s="87"/>
      <c r="AF95" s="87"/>
      <c r="AG95" s="80"/>
      <c r="AH95" s="80"/>
      <c r="AI95" s="80"/>
    </row>
    <row r="96" ht="38.25" spans="1:35">
      <c r="A96" s="81">
        <v>15103</v>
      </c>
      <c r="B96" s="51" t="s">
        <v>9846</v>
      </c>
      <c r="C96" s="51" t="s">
        <v>9847</v>
      </c>
      <c r="D96" s="51" t="s">
        <v>9529</v>
      </c>
      <c r="E96" s="51" t="s">
        <v>9450</v>
      </c>
      <c r="F96" s="51">
        <v>207438</v>
      </c>
      <c r="G96" s="51">
        <v>1</v>
      </c>
      <c r="H96" s="53">
        <v>45743</v>
      </c>
      <c r="I96" s="53">
        <v>45773</v>
      </c>
      <c r="J96" s="51" t="s">
        <v>9506</v>
      </c>
      <c r="K96" s="51" t="s">
        <v>9497</v>
      </c>
      <c r="L96" s="51" t="s">
        <v>9827</v>
      </c>
      <c r="M96" s="218" t="s">
        <v>9828</v>
      </c>
      <c r="N96" s="51" t="s">
        <v>9590</v>
      </c>
      <c r="O96" s="51" t="s">
        <v>9510</v>
      </c>
      <c r="P96" s="51" t="s">
        <v>9591</v>
      </c>
      <c r="Q96" s="51" t="s">
        <v>9512</v>
      </c>
      <c r="R96" s="51">
        <v>207438</v>
      </c>
      <c r="S96" s="51">
        <v>8288197.6</v>
      </c>
      <c r="T96" s="53">
        <v>45743</v>
      </c>
      <c r="U96" s="53">
        <v>45773.9999884259</v>
      </c>
      <c r="V96" s="51">
        <v>10</v>
      </c>
      <c r="W96" s="80" t="s">
        <v>9829</v>
      </c>
      <c r="X96" s="80"/>
      <c r="Y96" s="80"/>
      <c r="Z96" s="87"/>
      <c r="AA96" s="87"/>
      <c r="AB96" s="87"/>
      <c r="AC96" s="87"/>
      <c r="AD96" s="87"/>
      <c r="AE96" s="87"/>
      <c r="AF96" s="87"/>
      <c r="AG96" s="80"/>
      <c r="AH96" s="80"/>
      <c r="AI96" s="80"/>
    </row>
    <row r="97" ht="38.25" spans="1:35">
      <c r="A97" s="81">
        <v>15104</v>
      </c>
      <c r="B97" s="51" t="s">
        <v>9848</v>
      </c>
      <c r="C97" s="51" t="s">
        <v>9849</v>
      </c>
      <c r="D97" s="51" t="s">
        <v>9529</v>
      </c>
      <c r="E97" s="51" t="s">
        <v>9450</v>
      </c>
      <c r="F97" s="51">
        <v>207438</v>
      </c>
      <c r="G97" s="51">
        <v>1</v>
      </c>
      <c r="H97" s="53">
        <v>45748</v>
      </c>
      <c r="I97" s="53">
        <v>45777</v>
      </c>
      <c r="J97" s="51" t="s">
        <v>9506</v>
      </c>
      <c r="K97" s="51" t="s">
        <v>9497</v>
      </c>
      <c r="L97" s="51" t="s">
        <v>9827</v>
      </c>
      <c r="M97" s="218" t="s">
        <v>9828</v>
      </c>
      <c r="N97" s="51" t="s">
        <v>9590</v>
      </c>
      <c r="O97" s="51" t="s">
        <v>9510</v>
      </c>
      <c r="P97" s="51" t="s">
        <v>9591</v>
      </c>
      <c r="Q97" s="51" t="s">
        <v>9512</v>
      </c>
      <c r="R97" s="51">
        <v>207438</v>
      </c>
      <c r="S97" s="51">
        <v>8288197.6</v>
      </c>
      <c r="T97" s="53">
        <v>45748</v>
      </c>
      <c r="U97" s="53">
        <v>45777.9999884259</v>
      </c>
      <c r="V97" s="51">
        <v>10</v>
      </c>
      <c r="W97" s="80" t="s">
        <v>9829</v>
      </c>
      <c r="X97" s="80"/>
      <c r="Y97" s="80"/>
      <c r="Z97" s="87"/>
      <c r="AA97" s="87"/>
      <c r="AB97" s="87"/>
      <c r="AC97" s="87"/>
      <c r="AD97" s="87"/>
      <c r="AE97" s="87"/>
      <c r="AF97" s="87"/>
      <c r="AG97" s="80"/>
      <c r="AH97" s="80"/>
      <c r="AI97" s="80"/>
    </row>
    <row r="98" ht="38.25" spans="1:35">
      <c r="A98" s="81">
        <v>15102</v>
      </c>
      <c r="B98" s="51" t="s">
        <v>9850</v>
      </c>
      <c r="C98" s="51" t="s">
        <v>9851</v>
      </c>
      <c r="D98" s="51" t="s">
        <v>9529</v>
      </c>
      <c r="E98" s="51" t="s">
        <v>9450</v>
      </c>
      <c r="F98" s="51">
        <v>636143.2</v>
      </c>
      <c r="G98" s="51">
        <v>3</v>
      </c>
      <c r="H98" s="53">
        <v>45737</v>
      </c>
      <c r="I98" s="53">
        <v>45830</v>
      </c>
      <c r="J98" s="51" t="s">
        <v>9506</v>
      </c>
      <c r="K98" s="51" t="s">
        <v>9497</v>
      </c>
      <c r="L98" s="51" t="s">
        <v>9827</v>
      </c>
      <c r="M98" s="218" t="s">
        <v>9828</v>
      </c>
      <c r="N98" s="51" t="s">
        <v>9590</v>
      </c>
      <c r="O98" s="51" t="s">
        <v>9510</v>
      </c>
      <c r="P98" s="51" t="s">
        <v>9591</v>
      </c>
      <c r="Q98" s="51" t="s">
        <v>9512</v>
      </c>
      <c r="R98" s="51">
        <v>636143.2</v>
      </c>
      <c r="S98" s="51">
        <v>8288197.6</v>
      </c>
      <c r="T98" s="53">
        <v>45737</v>
      </c>
      <c r="U98" s="53">
        <v>45830.9999884259</v>
      </c>
      <c r="V98" s="51">
        <v>10</v>
      </c>
      <c r="W98" s="80" t="s">
        <v>9829</v>
      </c>
      <c r="X98" s="80"/>
      <c r="Y98" s="80"/>
      <c r="Z98" s="87"/>
      <c r="AA98" s="87"/>
      <c r="AB98" s="87"/>
      <c r="AC98" s="87"/>
      <c r="AD98" s="87"/>
      <c r="AE98" s="87"/>
      <c r="AF98" s="87"/>
      <c r="AG98" s="80"/>
      <c r="AH98" s="80"/>
      <c r="AI98" s="80"/>
    </row>
    <row r="99" ht="38.25" spans="1:35">
      <c r="A99" s="81">
        <v>15101</v>
      </c>
      <c r="B99" s="51" t="s">
        <v>9852</v>
      </c>
      <c r="C99" s="51" t="s">
        <v>9853</v>
      </c>
      <c r="D99" s="51" t="s">
        <v>9529</v>
      </c>
      <c r="E99" s="51" t="s">
        <v>9450</v>
      </c>
      <c r="F99" s="51">
        <v>186694.2</v>
      </c>
      <c r="G99" s="51">
        <v>0.9</v>
      </c>
      <c r="H99" s="53">
        <v>45704</v>
      </c>
      <c r="I99" s="53">
        <v>45730</v>
      </c>
      <c r="J99" s="51" t="s">
        <v>9506</v>
      </c>
      <c r="K99" s="51" t="s">
        <v>9497</v>
      </c>
      <c r="L99" s="51" t="s">
        <v>9827</v>
      </c>
      <c r="M99" s="218" t="s">
        <v>9828</v>
      </c>
      <c r="N99" s="51" t="s">
        <v>9590</v>
      </c>
      <c r="O99" s="51" t="s">
        <v>9510</v>
      </c>
      <c r="P99" s="51" t="s">
        <v>9591</v>
      </c>
      <c r="Q99" s="51" t="s">
        <v>9512</v>
      </c>
      <c r="R99" s="51">
        <v>186694.2</v>
      </c>
      <c r="S99" s="51">
        <v>8288197.6</v>
      </c>
      <c r="T99" s="53">
        <v>45704</v>
      </c>
      <c r="U99" s="53">
        <v>45730.9999884259</v>
      </c>
      <c r="V99" s="51">
        <v>10</v>
      </c>
      <c r="W99" s="80" t="s">
        <v>9829</v>
      </c>
      <c r="X99" s="80"/>
      <c r="Y99" s="80"/>
      <c r="Z99" s="87"/>
      <c r="AA99" s="87"/>
      <c r="AB99" s="87"/>
      <c r="AC99" s="87"/>
      <c r="AD99" s="87"/>
      <c r="AE99" s="87"/>
      <c r="AF99" s="87"/>
      <c r="AG99" s="80"/>
      <c r="AH99" s="80"/>
      <c r="AI99" s="80"/>
    </row>
    <row r="100" ht="38.25" spans="1:35">
      <c r="A100" s="81">
        <v>15099</v>
      </c>
      <c r="B100" s="51" t="s">
        <v>9854</v>
      </c>
      <c r="C100" s="51" t="s">
        <v>9855</v>
      </c>
      <c r="D100" s="51" t="s">
        <v>9529</v>
      </c>
      <c r="E100" s="51" t="s">
        <v>9450</v>
      </c>
      <c r="F100" s="51">
        <v>836666.6</v>
      </c>
      <c r="G100" s="51">
        <v>4</v>
      </c>
      <c r="H100" s="53">
        <v>45622</v>
      </c>
      <c r="I100" s="53">
        <v>45742</v>
      </c>
      <c r="J100" s="51" t="s">
        <v>9506</v>
      </c>
      <c r="K100" s="51" t="s">
        <v>9497</v>
      </c>
      <c r="L100" s="51" t="s">
        <v>9827</v>
      </c>
      <c r="M100" s="218" t="s">
        <v>9828</v>
      </c>
      <c r="N100" s="51" t="s">
        <v>9590</v>
      </c>
      <c r="O100" s="51" t="s">
        <v>9510</v>
      </c>
      <c r="P100" s="51" t="s">
        <v>9591</v>
      </c>
      <c r="Q100" s="51" t="s">
        <v>9512</v>
      </c>
      <c r="R100" s="51">
        <v>836666.6</v>
      </c>
      <c r="S100" s="51">
        <v>8288197.6</v>
      </c>
      <c r="T100" s="53">
        <v>45622</v>
      </c>
      <c r="U100" s="53">
        <v>45742.9999884259</v>
      </c>
      <c r="V100" s="51">
        <v>10</v>
      </c>
      <c r="W100" s="80" t="s">
        <v>9829</v>
      </c>
      <c r="X100" s="80"/>
      <c r="Y100" s="80"/>
      <c r="Z100" s="87"/>
      <c r="AA100" s="87"/>
      <c r="AB100" s="87"/>
      <c r="AC100" s="87"/>
      <c r="AD100" s="87"/>
      <c r="AE100" s="87"/>
      <c r="AF100" s="87"/>
      <c r="AG100" s="80"/>
      <c r="AH100" s="80"/>
      <c r="AI100" s="80"/>
    </row>
    <row r="101" ht="38.25" spans="1:35">
      <c r="A101" s="81">
        <v>15100</v>
      </c>
      <c r="B101" s="51" t="s">
        <v>9856</v>
      </c>
      <c r="C101" s="51" t="s">
        <v>9857</v>
      </c>
      <c r="D101" s="51" t="s">
        <v>9529</v>
      </c>
      <c r="E101" s="51" t="s">
        <v>9450</v>
      </c>
      <c r="F101" s="51">
        <v>622314</v>
      </c>
      <c r="G101" s="51">
        <v>3</v>
      </c>
      <c r="H101" s="53">
        <v>45666</v>
      </c>
      <c r="I101" s="53">
        <v>45754</v>
      </c>
      <c r="J101" s="51" t="s">
        <v>9506</v>
      </c>
      <c r="K101" s="51" t="s">
        <v>9497</v>
      </c>
      <c r="L101" s="51" t="s">
        <v>9827</v>
      </c>
      <c r="M101" s="218" t="s">
        <v>9828</v>
      </c>
      <c r="N101" s="51" t="s">
        <v>9590</v>
      </c>
      <c r="O101" s="51" t="s">
        <v>9510</v>
      </c>
      <c r="P101" s="51" t="s">
        <v>9591</v>
      </c>
      <c r="Q101" s="51" t="s">
        <v>9512</v>
      </c>
      <c r="R101" s="51">
        <v>622314</v>
      </c>
      <c r="S101" s="51">
        <v>8288197.6</v>
      </c>
      <c r="T101" s="53">
        <v>45666</v>
      </c>
      <c r="U101" s="53">
        <v>45754.9999884259</v>
      </c>
      <c r="V101" s="51">
        <v>10</v>
      </c>
      <c r="W101" s="80" t="s">
        <v>9829</v>
      </c>
      <c r="X101" s="80"/>
      <c r="Y101" s="80"/>
      <c r="Z101" s="87"/>
      <c r="AA101" s="87"/>
      <c r="AB101" s="87"/>
      <c r="AC101" s="87"/>
      <c r="AD101" s="87"/>
      <c r="AE101" s="87"/>
      <c r="AF101" s="87"/>
      <c r="AG101" s="80"/>
      <c r="AH101" s="80"/>
      <c r="AI101" s="80"/>
    </row>
    <row r="102" ht="38.25" spans="1:35">
      <c r="A102" s="81">
        <v>15098</v>
      </c>
      <c r="B102" s="51" t="s">
        <v>9858</v>
      </c>
      <c r="C102" s="51" t="s">
        <v>9859</v>
      </c>
      <c r="D102" s="51" t="s">
        <v>9529</v>
      </c>
      <c r="E102" s="51" t="s">
        <v>9450</v>
      </c>
      <c r="F102" s="51">
        <v>636143.2</v>
      </c>
      <c r="G102" s="51">
        <v>3</v>
      </c>
      <c r="H102" s="53">
        <v>45585</v>
      </c>
      <c r="I102" s="53">
        <v>45678</v>
      </c>
      <c r="J102" s="51" t="s">
        <v>9506</v>
      </c>
      <c r="K102" s="51" t="s">
        <v>9497</v>
      </c>
      <c r="L102" s="51" t="s">
        <v>9827</v>
      </c>
      <c r="M102" s="218" t="s">
        <v>9828</v>
      </c>
      <c r="N102" s="51" t="s">
        <v>9590</v>
      </c>
      <c r="O102" s="51" t="s">
        <v>9510</v>
      </c>
      <c r="P102" s="51" t="s">
        <v>9591</v>
      </c>
      <c r="Q102" s="51" t="s">
        <v>9512</v>
      </c>
      <c r="R102" s="51">
        <v>636143.2</v>
      </c>
      <c r="S102" s="51">
        <v>8288197.6</v>
      </c>
      <c r="T102" s="53">
        <v>45585</v>
      </c>
      <c r="U102" s="53">
        <v>45678.9999884259</v>
      </c>
      <c r="V102" s="51">
        <v>10</v>
      </c>
      <c r="W102" s="80" t="s">
        <v>9829</v>
      </c>
      <c r="X102" s="80"/>
      <c r="Y102" s="80"/>
      <c r="Z102" s="87"/>
      <c r="AA102" s="87"/>
      <c r="AB102" s="87"/>
      <c r="AC102" s="87"/>
      <c r="AD102" s="87"/>
      <c r="AE102" s="87"/>
      <c r="AF102" s="87"/>
      <c r="AG102" s="80"/>
      <c r="AH102" s="80"/>
      <c r="AI102" s="80"/>
    </row>
    <row r="103" ht="38.25" spans="1:35">
      <c r="A103" s="81">
        <v>15097</v>
      </c>
      <c r="B103" s="51" t="s">
        <v>9860</v>
      </c>
      <c r="C103" s="51" t="s">
        <v>9861</v>
      </c>
      <c r="D103" s="51" t="s">
        <v>9536</v>
      </c>
      <c r="E103" s="51" t="s">
        <v>9450</v>
      </c>
      <c r="F103" s="51">
        <v>10484.8</v>
      </c>
      <c r="G103" s="51">
        <v>0.1</v>
      </c>
      <c r="H103" s="53">
        <v>45713</v>
      </c>
      <c r="I103" s="53">
        <v>45716</v>
      </c>
      <c r="J103" s="51" t="s">
        <v>9506</v>
      </c>
      <c r="K103" s="51" t="s">
        <v>9497</v>
      </c>
      <c r="L103" s="51" t="s">
        <v>9827</v>
      </c>
      <c r="M103" s="218" t="s">
        <v>9828</v>
      </c>
      <c r="N103" s="51" t="s">
        <v>9590</v>
      </c>
      <c r="O103" s="51" t="s">
        <v>9510</v>
      </c>
      <c r="P103" s="51" t="s">
        <v>9591</v>
      </c>
      <c r="Q103" s="51" t="s">
        <v>9512</v>
      </c>
      <c r="R103" s="51">
        <v>10484.8</v>
      </c>
      <c r="S103" s="51">
        <v>8288197.6</v>
      </c>
      <c r="T103" s="53">
        <v>45713</v>
      </c>
      <c r="U103" s="53">
        <v>45716.9999884259</v>
      </c>
      <c r="V103" s="51">
        <v>4</v>
      </c>
      <c r="W103" s="80" t="s">
        <v>9829</v>
      </c>
      <c r="X103" s="80"/>
      <c r="Y103" s="80"/>
      <c r="Z103" s="87"/>
      <c r="AA103" s="87"/>
      <c r="AB103" s="87"/>
      <c r="AC103" s="87"/>
      <c r="AD103" s="87"/>
      <c r="AE103" s="87"/>
      <c r="AF103" s="87"/>
      <c r="AG103" s="80"/>
      <c r="AH103" s="80"/>
      <c r="AI103" s="80"/>
    </row>
    <row r="104" ht="38.25" spans="1:35">
      <c r="A104" s="81">
        <v>15095</v>
      </c>
      <c r="B104" s="51" t="s">
        <v>9862</v>
      </c>
      <c r="C104" s="51" t="s">
        <v>9863</v>
      </c>
      <c r="D104" s="51" t="s">
        <v>9536</v>
      </c>
      <c r="E104" s="51" t="s">
        <v>9450</v>
      </c>
      <c r="F104" s="51">
        <v>259498.8</v>
      </c>
      <c r="G104" s="51">
        <v>0.2</v>
      </c>
      <c r="H104" s="53">
        <v>45651</v>
      </c>
      <c r="I104" s="53">
        <v>45656</v>
      </c>
      <c r="J104" s="51" t="s">
        <v>9506</v>
      </c>
      <c r="K104" s="51" t="s">
        <v>9497</v>
      </c>
      <c r="L104" s="51" t="s">
        <v>9827</v>
      </c>
      <c r="M104" s="218" t="s">
        <v>9828</v>
      </c>
      <c r="N104" s="51" t="s">
        <v>9590</v>
      </c>
      <c r="O104" s="51" t="s">
        <v>9510</v>
      </c>
      <c r="P104" s="51" t="s">
        <v>9591</v>
      </c>
      <c r="Q104" s="51" t="s">
        <v>9512</v>
      </c>
      <c r="R104" s="51">
        <v>259498.8</v>
      </c>
      <c r="S104" s="51">
        <v>8288197.6</v>
      </c>
      <c r="T104" s="53">
        <v>45651</v>
      </c>
      <c r="U104" s="53">
        <v>45656.9999884259</v>
      </c>
      <c r="V104" s="51">
        <v>66</v>
      </c>
      <c r="W104" s="80" t="s">
        <v>9829</v>
      </c>
      <c r="X104" s="80"/>
      <c r="Y104" s="80"/>
      <c r="Z104" s="87"/>
      <c r="AA104" s="87"/>
      <c r="AB104" s="87"/>
      <c r="AC104" s="87"/>
      <c r="AD104" s="87"/>
      <c r="AE104" s="87"/>
      <c r="AF104" s="87"/>
      <c r="AG104" s="80"/>
      <c r="AH104" s="80"/>
      <c r="AI104" s="80"/>
    </row>
    <row r="105" ht="38.25" spans="1:35">
      <c r="A105" s="81">
        <v>15096</v>
      </c>
      <c r="B105" s="51" t="s">
        <v>9864</v>
      </c>
      <c r="C105" s="51" t="s">
        <v>9865</v>
      </c>
      <c r="D105" s="51" t="s">
        <v>9536</v>
      </c>
      <c r="E105" s="51" t="s">
        <v>9450</v>
      </c>
      <c r="F105" s="51">
        <v>314544</v>
      </c>
      <c r="G105" s="51">
        <v>0.1</v>
      </c>
      <c r="H105" s="53">
        <v>45712</v>
      </c>
      <c r="I105" s="53">
        <v>45716</v>
      </c>
      <c r="J105" s="51" t="s">
        <v>9506</v>
      </c>
      <c r="K105" s="51" t="s">
        <v>9497</v>
      </c>
      <c r="L105" s="51" t="s">
        <v>9827</v>
      </c>
      <c r="M105" s="218" t="s">
        <v>9828</v>
      </c>
      <c r="N105" s="51" t="s">
        <v>9590</v>
      </c>
      <c r="O105" s="51" t="s">
        <v>9510</v>
      </c>
      <c r="P105" s="51" t="s">
        <v>9591</v>
      </c>
      <c r="Q105" s="51" t="s">
        <v>9512</v>
      </c>
      <c r="R105" s="51">
        <v>314544</v>
      </c>
      <c r="S105" s="51">
        <v>8288197.6</v>
      </c>
      <c r="T105" s="53">
        <v>45712</v>
      </c>
      <c r="U105" s="53">
        <v>45716.9999884259</v>
      </c>
      <c r="V105" s="51">
        <v>96</v>
      </c>
      <c r="W105" s="80" t="s">
        <v>9829</v>
      </c>
      <c r="X105" s="80"/>
      <c r="Y105" s="80"/>
      <c r="Z105" s="87"/>
      <c r="AA105" s="87"/>
      <c r="AB105" s="87"/>
      <c r="AC105" s="87"/>
      <c r="AD105" s="87"/>
      <c r="AE105" s="87"/>
      <c r="AF105" s="87"/>
      <c r="AG105" s="80"/>
      <c r="AH105" s="80"/>
      <c r="AI105" s="80"/>
    </row>
    <row r="106" ht="38.25" spans="1:35">
      <c r="A106" s="81">
        <v>15094</v>
      </c>
      <c r="B106" s="51" t="s">
        <v>9866</v>
      </c>
      <c r="C106" s="51" t="s">
        <v>9867</v>
      </c>
      <c r="D106" s="51" t="s">
        <v>9536</v>
      </c>
      <c r="E106" s="51" t="s">
        <v>9450</v>
      </c>
      <c r="F106" s="51">
        <v>445604</v>
      </c>
      <c r="G106" s="51">
        <v>0.3</v>
      </c>
      <c r="H106" s="53">
        <v>45597</v>
      </c>
      <c r="I106" s="53">
        <v>45606</v>
      </c>
      <c r="J106" s="51" t="s">
        <v>9506</v>
      </c>
      <c r="K106" s="51" t="s">
        <v>9497</v>
      </c>
      <c r="L106" s="51" t="s">
        <v>9827</v>
      </c>
      <c r="M106" s="218" t="s">
        <v>9828</v>
      </c>
      <c r="N106" s="51" t="s">
        <v>9590</v>
      </c>
      <c r="O106" s="51" t="s">
        <v>9510</v>
      </c>
      <c r="P106" s="51" t="s">
        <v>9591</v>
      </c>
      <c r="Q106" s="51" t="s">
        <v>9512</v>
      </c>
      <c r="R106" s="51">
        <v>445604</v>
      </c>
      <c r="S106" s="51">
        <v>8288197.6</v>
      </c>
      <c r="T106" s="53">
        <v>45597</v>
      </c>
      <c r="U106" s="53">
        <v>45606.9999884259</v>
      </c>
      <c r="V106" s="51">
        <v>68</v>
      </c>
      <c r="W106" s="80" t="s">
        <v>9829</v>
      </c>
      <c r="X106" s="80"/>
      <c r="Y106" s="80"/>
      <c r="Z106" s="87"/>
      <c r="AA106" s="87"/>
      <c r="AB106" s="87"/>
      <c r="AC106" s="87"/>
      <c r="AD106" s="87"/>
      <c r="AE106" s="87"/>
      <c r="AF106" s="87"/>
      <c r="AG106" s="80"/>
      <c r="AH106" s="80"/>
      <c r="AI106" s="80"/>
    </row>
    <row r="107" ht="38.25" spans="1:35">
      <c r="A107" s="81">
        <v>15093</v>
      </c>
      <c r="B107" s="51" t="s">
        <v>9868</v>
      </c>
      <c r="C107" s="51" t="s">
        <v>9869</v>
      </c>
      <c r="D107" s="51" t="s">
        <v>9529</v>
      </c>
      <c r="E107" s="51" t="s">
        <v>9450</v>
      </c>
      <c r="F107" s="51">
        <v>62231.4</v>
      </c>
      <c r="G107" s="51">
        <v>0.3</v>
      </c>
      <c r="H107" s="53">
        <v>45830</v>
      </c>
      <c r="I107" s="53">
        <v>45838</v>
      </c>
      <c r="J107" s="51" t="s">
        <v>9506</v>
      </c>
      <c r="K107" s="51" t="s">
        <v>9497</v>
      </c>
      <c r="L107" s="51" t="s">
        <v>9827</v>
      </c>
      <c r="M107" s="218" t="s">
        <v>9828</v>
      </c>
      <c r="N107" s="51" t="s">
        <v>9590</v>
      </c>
      <c r="O107" s="51" t="s">
        <v>9510</v>
      </c>
      <c r="P107" s="51" t="s">
        <v>9591</v>
      </c>
      <c r="Q107" s="51" t="s">
        <v>9512</v>
      </c>
      <c r="R107" s="51">
        <v>62231.4</v>
      </c>
      <c r="S107" s="51">
        <v>8288197.6</v>
      </c>
      <c r="T107" s="53">
        <v>45830</v>
      </c>
      <c r="U107" s="53">
        <v>45838.9999884259</v>
      </c>
      <c r="V107" s="51">
        <v>10</v>
      </c>
      <c r="W107" s="80" t="s">
        <v>9829</v>
      </c>
      <c r="X107" s="80"/>
      <c r="Y107" s="80"/>
      <c r="Z107" s="87"/>
      <c r="AA107" s="87"/>
      <c r="AB107" s="87"/>
      <c r="AC107" s="87"/>
      <c r="AD107" s="87"/>
      <c r="AE107" s="87"/>
      <c r="AF107" s="87"/>
      <c r="AG107" s="80"/>
      <c r="AH107" s="80"/>
      <c r="AI107" s="80"/>
    </row>
    <row r="108" ht="38.25" spans="1:35">
      <c r="A108" s="81">
        <v>15091</v>
      </c>
      <c r="B108" s="51" t="s">
        <v>9870</v>
      </c>
      <c r="C108" s="51" t="s">
        <v>9871</v>
      </c>
      <c r="D108" s="51" t="s">
        <v>9529</v>
      </c>
      <c r="E108" s="51" t="s">
        <v>9450</v>
      </c>
      <c r="F108" s="51">
        <v>159035.8</v>
      </c>
      <c r="G108" s="51">
        <v>0.7</v>
      </c>
      <c r="H108" s="53">
        <v>45795</v>
      </c>
      <c r="I108" s="53">
        <v>45817</v>
      </c>
      <c r="J108" s="51" t="s">
        <v>9506</v>
      </c>
      <c r="K108" s="51" t="s">
        <v>9497</v>
      </c>
      <c r="L108" s="51" t="s">
        <v>9827</v>
      </c>
      <c r="M108" s="218" t="s">
        <v>9828</v>
      </c>
      <c r="N108" s="51" t="s">
        <v>9590</v>
      </c>
      <c r="O108" s="51" t="s">
        <v>9510</v>
      </c>
      <c r="P108" s="51" t="s">
        <v>9591</v>
      </c>
      <c r="Q108" s="51" t="s">
        <v>9512</v>
      </c>
      <c r="R108" s="51">
        <v>159035.8</v>
      </c>
      <c r="S108" s="51">
        <v>8288197.6</v>
      </c>
      <c r="T108" s="53">
        <v>45795</v>
      </c>
      <c r="U108" s="53">
        <v>45817.9999884259</v>
      </c>
      <c r="V108" s="51">
        <v>10</v>
      </c>
      <c r="W108" s="80" t="s">
        <v>9829</v>
      </c>
      <c r="X108" s="80"/>
      <c r="Y108" s="80"/>
      <c r="Z108" s="87"/>
      <c r="AA108" s="87"/>
      <c r="AB108" s="87"/>
      <c r="AC108" s="87"/>
      <c r="AD108" s="87"/>
      <c r="AE108" s="87"/>
      <c r="AF108" s="87"/>
      <c r="AG108" s="80"/>
      <c r="AH108" s="80"/>
      <c r="AI108" s="80"/>
    </row>
    <row r="109" ht="38.25" spans="1:35">
      <c r="A109" s="81">
        <v>15092</v>
      </c>
      <c r="B109" s="51" t="s">
        <v>9872</v>
      </c>
      <c r="C109" s="51" t="s">
        <v>9873</v>
      </c>
      <c r="D109" s="51" t="s">
        <v>9529</v>
      </c>
      <c r="E109" s="51" t="s">
        <v>9450</v>
      </c>
      <c r="F109" s="51">
        <v>428705.2</v>
      </c>
      <c r="G109" s="51">
        <v>2</v>
      </c>
      <c r="H109" s="53">
        <v>45774</v>
      </c>
      <c r="I109" s="53">
        <v>45836</v>
      </c>
      <c r="J109" s="51" t="s">
        <v>9506</v>
      </c>
      <c r="K109" s="51" t="s">
        <v>9497</v>
      </c>
      <c r="L109" s="51" t="s">
        <v>9827</v>
      </c>
      <c r="M109" s="218" t="s">
        <v>9828</v>
      </c>
      <c r="N109" s="51" t="s">
        <v>9590</v>
      </c>
      <c r="O109" s="51" t="s">
        <v>9510</v>
      </c>
      <c r="P109" s="51" t="s">
        <v>9591</v>
      </c>
      <c r="Q109" s="51" t="s">
        <v>9512</v>
      </c>
      <c r="R109" s="51">
        <v>428705.2</v>
      </c>
      <c r="S109" s="51">
        <v>8288197.6</v>
      </c>
      <c r="T109" s="53">
        <v>45774</v>
      </c>
      <c r="U109" s="53">
        <v>45836.9999884259</v>
      </c>
      <c r="V109" s="51">
        <v>10</v>
      </c>
      <c r="W109" s="80" t="s">
        <v>9829</v>
      </c>
      <c r="X109" s="80"/>
      <c r="Y109" s="80"/>
      <c r="Z109" s="87"/>
      <c r="AA109" s="87"/>
      <c r="AB109" s="87"/>
      <c r="AC109" s="87"/>
      <c r="AD109" s="87"/>
      <c r="AE109" s="87"/>
      <c r="AF109" s="87"/>
      <c r="AG109" s="80"/>
      <c r="AH109" s="80"/>
      <c r="AI109" s="80"/>
    </row>
    <row r="110" ht="38.25" spans="1:35">
      <c r="A110" s="81">
        <v>15087</v>
      </c>
      <c r="B110" s="51" t="s">
        <v>9874</v>
      </c>
      <c r="C110" s="51" t="s">
        <v>9875</v>
      </c>
      <c r="D110" s="51" t="s">
        <v>9523</v>
      </c>
      <c r="E110" s="51" t="s">
        <v>9450</v>
      </c>
      <c r="F110" s="51">
        <v>674348</v>
      </c>
      <c r="G110" s="51">
        <v>36</v>
      </c>
      <c r="H110" s="53">
        <v>46023</v>
      </c>
      <c r="I110" s="53">
        <v>47118</v>
      </c>
      <c r="J110" s="51" t="s">
        <v>9506</v>
      </c>
      <c r="K110" s="51" t="s">
        <v>9451</v>
      </c>
      <c r="L110" s="51" t="s">
        <v>9876</v>
      </c>
      <c r="M110" s="218" t="s">
        <v>9877</v>
      </c>
      <c r="N110" s="51" t="s">
        <v>9878</v>
      </c>
      <c r="O110" s="51" t="s">
        <v>9468</v>
      </c>
      <c r="P110" s="51" t="s">
        <v>8856</v>
      </c>
      <c r="Q110" s="51" t="s">
        <v>9545</v>
      </c>
      <c r="R110" s="51">
        <v>674348</v>
      </c>
      <c r="S110" s="51">
        <v>674348</v>
      </c>
      <c r="T110" s="53">
        <v>46023</v>
      </c>
      <c r="U110" s="53">
        <v>47118.9999884259</v>
      </c>
      <c r="V110" s="51">
        <v>6</v>
      </c>
      <c r="W110" s="80"/>
      <c r="X110" s="80"/>
      <c r="Y110" s="80"/>
      <c r="Z110" s="87"/>
      <c r="AA110" s="87"/>
      <c r="AB110" s="87"/>
      <c r="AC110" s="87"/>
      <c r="AD110" s="87"/>
      <c r="AE110" s="87"/>
      <c r="AF110" s="87"/>
      <c r="AG110" s="80"/>
      <c r="AH110" s="80"/>
      <c r="AI110" s="80"/>
    </row>
    <row r="111" ht="38.25" spans="1:35">
      <c r="A111" s="81">
        <v>15078</v>
      </c>
      <c r="B111" s="51" t="s">
        <v>9879</v>
      </c>
      <c r="C111" s="51" t="s">
        <v>9880</v>
      </c>
      <c r="D111" s="51" t="s">
        <v>9881</v>
      </c>
      <c r="E111" s="51" t="s">
        <v>9450</v>
      </c>
      <c r="F111" s="51">
        <v>604800</v>
      </c>
      <c r="G111" s="51">
        <v>12</v>
      </c>
      <c r="H111" s="53">
        <v>45966</v>
      </c>
      <c r="I111" s="53">
        <v>46330</v>
      </c>
      <c r="J111" s="51" t="s">
        <v>9506</v>
      </c>
      <c r="K111" s="51" t="s">
        <v>9451</v>
      </c>
      <c r="L111" s="51" t="s">
        <v>9882</v>
      </c>
      <c r="M111" s="218" t="s">
        <v>9883</v>
      </c>
      <c r="N111" s="51" t="s">
        <v>9884</v>
      </c>
      <c r="O111" s="51" t="s">
        <v>9885</v>
      </c>
      <c r="P111" s="51" t="s">
        <v>9520</v>
      </c>
      <c r="Q111" s="51" t="s">
        <v>9520</v>
      </c>
      <c r="R111" s="51">
        <v>604800</v>
      </c>
      <c r="S111" s="51">
        <v>1209600</v>
      </c>
      <c r="T111" s="53">
        <v>45966</v>
      </c>
      <c r="U111" s="53">
        <v>46330.9999884259</v>
      </c>
      <c r="V111" s="51">
        <v>18</v>
      </c>
      <c r="W111" s="80"/>
      <c r="X111" s="80"/>
      <c r="Y111" s="80"/>
      <c r="Z111" s="87"/>
      <c r="AA111" s="87"/>
      <c r="AB111" s="87"/>
      <c r="AC111" s="87"/>
      <c r="AD111" s="87"/>
      <c r="AE111" s="87"/>
      <c r="AF111" s="87"/>
      <c r="AG111" s="80"/>
      <c r="AH111" s="80"/>
      <c r="AI111" s="80"/>
    </row>
    <row r="112" ht="38.25" spans="1:35">
      <c r="A112" s="81">
        <v>15079</v>
      </c>
      <c r="B112" s="51" t="s">
        <v>9886</v>
      </c>
      <c r="C112" s="51" t="s">
        <v>9887</v>
      </c>
      <c r="D112" s="51" t="s">
        <v>9881</v>
      </c>
      <c r="E112" s="51" t="s">
        <v>9450</v>
      </c>
      <c r="F112" s="51">
        <v>604800</v>
      </c>
      <c r="G112" s="51">
        <v>12</v>
      </c>
      <c r="H112" s="53">
        <v>46082</v>
      </c>
      <c r="I112" s="53">
        <v>46446</v>
      </c>
      <c r="J112" s="51" t="s">
        <v>9506</v>
      </c>
      <c r="K112" s="51" t="s">
        <v>9451</v>
      </c>
      <c r="L112" s="51" t="s">
        <v>9882</v>
      </c>
      <c r="M112" s="218" t="s">
        <v>9883</v>
      </c>
      <c r="N112" s="51" t="s">
        <v>9884</v>
      </c>
      <c r="O112" s="51" t="s">
        <v>9885</v>
      </c>
      <c r="P112" s="51" t="s">
        <v>9520</v>
      </c>
      <c r="Q112" s="51" t="s">
        <v>9520</v>
      </c>
      <c r="R112" s="51">
        <v>604800</v>
      </c>
      <c r="S112" s="51">
        <v>1209600</v>
      </c>
      <c r="T112" s="53">
        <v>46082</v>
      </c>
      <c r="U112" s="53">
        <v>46446.9999884259</v>
      </c>
      <c r="V112" s="51">
        <v>18</v>
      </c>
      <c r="W112" s="80"/>
      <c r="X112" s="80"/>
      <c r="Y112" s="80"/>
      <c r="Z112" s="87"/>
      <c r="AA112" s="87"/>
      <c r="AB112" s="87"/>
      <c r="AC112" s="87"/>
      <c r="AD112" s="87"/>
      <c r="AE112" s="87"/>
      <c r="AF112" s="87"/>
      <c r="AG112" s="80"/>
      <c r="AH112" s="80"/>
      <c r="AI112" s="80"/>
    </row>
    <row r="113" ht="38.25" spans="1:35">
      <c r="A113" s="81">
        <v>15077</v>
      </c>
      <c r="B113" s="51" t="s">
        <v>9888</v>
      </c>
      <c r="C113" s="51" t="s">
        <v>9889</v>
      </c>
      <c r="D113" s="51" t="s">
        <v>9505</v>
      </c>
      <c r="E113" s="51" t="s">
        <v>9450</v>
      </c>
      <c r="F113" s="51">
        <v>6160896</v>
      </c>
      <c r="G113" s="51">
        <v>12</v>
      </c>
      <c r="H113" s="53">
        <v>45809</v>
      </c>
      <c r="I113" s="53">
        <v>46173</v>
      </c>
      <c r="J113" s="51" t="s">
        <v>9506</v>
      </c>
      <c r="K113" s="51"/>
      <c r="L113" s="51" t="s">
        <v>9890</v>
      </c>
      <c r="M113" s="218" t="s">
        <v>9891</v>
      </c>
      <c r="N113" s="51" t="s">
        <v>9892</v>
      </c>
      <c r="O113" s="51" t="s">
        <v>9885</v>
      </c>
      <c r="P113" s="51" t="s">
        <v>9520</v>
      </c>
      <c r="Q113" s="51" t="s">
        <v>9520</v>
      </c>
      <c r="R113" s="51">
        <v>6160896</v>
      </c>
      <c r="S113" s="51">
        <v>6160896</v>
      </c>
      <c r="T113" s="53">
        <v>45809</v>
      </c>
      <c r="U113" s="53">
        <v>46173.9999884259</v>
      </c>
      <c r="V113" s="51">
        <v>24</v>
      </c>
      <c r="W113" s="80"/>
      <c r="X113" s="80"/>
      <c r="Y113" s="80"/>
      <c r="Z113" s="87"/>
      <c r="AA113" s="87"/>
      <c r="AB113" s="87"/>
      <c r="AC113" s="87"/>
      <c r="AD113" s="87"/>
      <c r="AE113" s="87"/>
      <c r="AF113" s="87"/>
      <c r="AG113" s="80"/>
      <c r="AH113" s="80"/>
      <c r="AI113" s="80"/>
    </row>
    <row r="114" ht="38.25" spans="1:35">
      <c r="A114" s="81">
        <v>15075</v>
      </c>
      <c r="B114" s="51" t="s">
        <v>9893</v>
      </c>
      <c r="C114" s="51" t="s">
        <v>9894</v>
      </c>
      <c r="D114" s="51" t="s">
        <v>9895</v>
      </c>
      <c r="E114" s="51" t="s">
        <v>9450</v>
      </c>
      <c r="F114" s="51">
        <v>1499760</v>
      </c>
      <c r="G114" s="51">
        <v>9</v>
      </c>
      <c r="H114" s="53">
        <v>46113</v>
      </c>
      <c r="I114" s="53">
        <v>46387</v>
      </c>
      <c r="J114" s="51" t="s">
        <v>9506</v>
      </c>
      <c r="K114" s="51" t="s">
        <v>9464</v>
      </c>
      <c r="L114" s="51" t="s">
        <v>9896</v>
      </c>
      <c r="M114" s="218" t="s">
        <v>9897</v>
      </c>
      <c r="N114" s="51" t="s">
        <v>9898</v>
      </c>
      <c r="O114" s="51" t="s">
        <v>9468</v>
      </c>
      <c r="P114" s="51" t="s">
        <v>9519</v>
      </c>
      <c r="Q114" s="51" t="s">
        <v>9545</v>
      </c>
      <c r="R114" s="51">
        <v>1499760</v>
      </c>
      <c r="S114" s="51">
        <v>1499760</v>
      </c>
      <c r="T114" s="53">
        <v>46113</v>
      </c>
      <c r="U114" s="53">
        <v>46387.9999884259</v>
      </c>
      <c r="V114" s="51">
        <v>80</v>
      </c>
      <c r="W114" s="80"/>
      <c r="X114" s="80"/>
      <c r="Y114" s="80"/>
      <c r="Z114" s="87"/>
      <c r="AA114" s="87"/>
      <c r="AB114" s="87"/>
      <c r="AC114" s="87"/>
      <c r="AD114" s="87"/>
      <c r="AE114" s="87"/>
      <c r="AF114" s="87"/>
      <c r="AG114" s="80"/>
      <c r="AH114" s="80"/>
      <c r="AI114" s="80"/>
    </row>
    <row r="115" ht="38.25" spans="1:35">
      <c r="A115" s="81">
        <v>15069</v>
      </c>
      <c r="B115" s="51" t="s">
        <v>9899</v>
      </c>
      <c r="C115" s="51" t="s">
        <v>9900</v>
      </c>
      <c r="D115" s="51" t="s">
        <v>9536</v>
      </c>
      <c r="E115" s="51" t="s">
        <v>9450</v>
      </c>
      <c r="F115" s="51">
        <v>320000</v>
      </c>
      <c r="G115" s="51">
        <v>12</v>
      </c>
      <c r="H115" s="53">
        <v>46023</v>
      </c>
      <c r="I115" s="53">
        <v>46387</v>
      </c>
      <c r="J115" s="51" t="s">
        <v>9506</v>
      </c>
      <c r="K115" s="51"/>
      <c r="L115" s="51" t="s">
        <v>9901</v>
      </c>
      <c r="M115" s="218" t="s">
        <v>9902</v>
      </c>
      <c r="N115" s="51" t="s">
        <v>9903</v>
      </c>
      <c r="O115" s="51" t="s">
        <v>9468</v>
      </c>
      <c r="P115" s="51" t="s">
        <v>8856</v>
      </c>
      <c r="Q115" s="51" t="s">
        <v>9545</v>
      </c>
      <c r="R115" s="51">
        <v>320000</v>
      </c>
      <c r="S115" s="51">
        <v>320000</v>
      </c>
      <c r="T115" s="53">
        <v>46023</v>
      </c>
      <c r="U115" s="53">
        <v>46387.9999884259</v>
      </c>
      <c r="V115" s="51">
        <v>1</v>
      </c>
      <c r="W115" s="80"/>
      <c r="X115" s="80"/>
      <c r="Y115" s="80"/>
      <c r="Z115" s="87"/>
      <c r="AA115" s="87"/>
      <c r="AB115" s="87"/>
      <c r="AC115" s="87"/>
      <c r="AD115" s="87"/>
      <c r="AE115" s="87"/>
      <c r="AF115" s="87"/>
      <c r="AG115" s="80"/>
      <c r="AH115" s="80"/>
      <c r="AI115" s="80"/>
    </row>
    <row r="116" ht="38.25" spans="1:35">
      <c r="A116" s="81">
        <v>15068</v>
      </c>
      <c r="B116" s="51" t="s">
        <v>9904</v>
      </c>
      <c r="C116" s="51" t="s">
        <v>9905</v>
      </c>
      <c r="D116" s="51" t="s">
        <v>9523</v>
      </c>
      <c r="E116" s="51" t="s">
        <v>9450</v>
      </c>
      <c r="F116" s="51">
        <v>540000</v>
      </c>
      <c r="G116" s="51">
        <v>36</v>
      </c>
      <c r="H116" s="53">
        <v>45748</v>
      </c>
      <c r="I116" s="53">
        <v>46843</v>
      </c>
      <c r="J116" s="51" t="s">
        <v>9506</v>
      </c>
      <c r="K116" s="51"/>
      <c r="L116" s="51" t="s">
        <v>9906</v>
      </c>
      <c r="M116" s="218" t="s">
        <v>9907</v>
      </c>
      <c r="N116" s="51" t="s">
        <v>9908</v>
      </c>
      <c r="O116" s="51" t="s">
        <v>9468</v>
      </c>
      <c r="P116" s="51" t="s">
        <v>8856</v>
      </c>
      <c r="Q116" s="51" t="s">
        <v>9545</v>
      </c>
      <c r="R116" s="51">
        <v>540000</v>
      </c>
      <c r="S116" s="51">
        <v>540000</v>
      </c>
      <c r="T116" s="53">
        <v>45748</v>
      </c>
      <c r="U116" s="53">
        <v>46843.9999884259</v>
      </c>
      <c r="V116" s="51">
        <v>1</v>
      </c>
      <c r="W116" s="80"/>
      <c r="X116" s="80"/>
      <c r="Y116" s="80"/>
      <c r="Z116" s="87"/>
      <c r="AA116" s="87"/>
      <c r="AB116" s="87"/>
      <c r="AC116" s="87"/>
      <c r="AD116" s="87"/>
      <c r="AE116" s="87"/>
      <c r="AF116" s="87"/>
      <c r="AG116" s="80"/>
      <c r="AH116" s="80"/>
      <c r="AI116" s="80"/>
    </row>
    <row r="117" ht="38.25" spans="1:35">
      <c r="A117" s="81">
        <v>15066</v>
      </c>
      <c r="B117" s="51" t="s">
        <v>9909</v>
      </c>
      <c r="C117" s="51" t="s">
        <v>9910</v>
      </c>
      <c r="D117" s="51" t="s">
        <v>9523</v>
      </c>
      <c r="E117" s="51" t="s">
        <v>9450</v>
      </c>
      <c r="F117" s="51">
        <v>540000</v>
      </c>
      <c r="G117" s="51">
        <v>36</v>
      </c>
      <c r="H117" s="53">
        <v>45550</v>
      </c>
      <c r="I117" s="53">
        <v>46644</v>
      </c>
      <c r="J117" s="51" t="s">
        <v>9506</v>
      </c>
      <c r="K117" s="51"/>
      <c r="L117" s="51" t="s">
        <v>9911</v>
      </c>
      <c r="M117" s="51" t="s">
        <v>9912</v>
      </c>
      <c r="N117" s="51" t="s">
        <v>9913</v>
      </c>
      <c r="O117" s="51" t="s">
        <v>9468</v>
      </c>
      <c r="P117" s="51" t="s">
        <v>8856</v>
      </c>
      <c r="Q117" s="51" t="s">
        <v>9545</v>
      </c>
      <c r="R117" s="51">
        <v>540000</v>
      </c>
      <c r="S117" s="51">
        <v>540000</v>
      </c>
      <c r="T117" s="53">
        <v>45550</v>
      </c>
      <c r="U117" s="53">
        <v>46644.9999884259</v>
      </c>
      <c r="V117" s="51">
        <v>1</v>
      </c>
      <c r="W117" s="80"/>
      <c r="X117" s="80"/>
      <c r="Y117" s="80"/>
      <c r="Z117" s="87"/>
      <c r="AA117" s="87"/>
      <c r="AB117" s="87"/>
      <c r="AC117" s="87"/>
      <c r="AD117" s="87"/>
      <c r="AE117" s="87"/>
      <c r="AF117" s="87"/>
      <c r="AG117" s="80"/>
      <c r="AH117" s="80"/>
      <c r="AI117" s="80"/>
    </row>
    <row r="118" ht="48" spans="1:35">
      <c r="A118" s="81">
        <v>15067</v>
      </c>
      <c r="B118" s="51" t="s">
        <v>9914</v>
      </c>
      <c r="C118" s="51" t="s">
        <v>9915</v>
      </c>
      <c r="D118" s="51" t="s">
        <v>9523</v>
      </c>
      <c r="E118" s="51" t="s">
        <v>9450</v>
      </c>
      <c r="F118" s="51">
        <v>94300</v>
      </c>
      <c r="G118" s="51">
        <v>6</v>
      </c>
      <c r="H118" s="53">
        <v>46023</v>
      </c>
      <c r="I118" s="53">
        <v>46203</v>
      </c>
      <c r="J118" s="51" t="s">
        <v>9506</v>
      </c>
      <c r="K118" s="51" t="s">
        <v>9451</v>
      </c>
      <c r="L118" s="51" t="s">
        <v>9916</v>
      </c>
      <c r="M118" s="218" t="s">
        <v>9917</v>
      </c>
      <c r="N118" s="51" t="s">
        <v>9918</v>
      </c>
      <c r="O118" s="51" t="s">
        <v>9468</v>
      </c>
      <c r="P118" s="51" t="s">
        <v>8856</v>
      </c>
      <c r="Q118" s="51" t="s">
        <v>9545</v>
      </c>
      <c r="R118" s="51">
        <v>94300</v>
      </c>
      <c r="S118" s="51">
        <v>224440</v>
      </c>
      <c r="T118" s="53">
        <v>46023</v>
      </c>
      <c r="U118" s="53">
        <v>46203.9999884259</v>
      </c>
      <c r="V118" s="51">
        <v>1</v>
      </c>
      <c r="W118" s="80"/>
      <c r="X118" s="80"/>
      <c r="Y118" s="80"/>
      <c r="Z118" s="87"/>
      <c r="AA118" s="87"/>
      <c r="AB118" s="87"/>
      <c r="AC118" s="87"/>
      <c r="AD118" s="87"/>
      <c r="AE118" s="87"/>
      <c r="AF118" s="87"/>
      <c r="AG118" s="80"/>
      <c r="AH118" s="80"/>
      <c r="AI118" s="80"/>
    </row>
    <row r="119" ht="48" spans="1:35">
      <c r="A119" s="81">
        <v>15065</v>
      </c>
      <c r="B119" s="51" t="s">
        <v>9919</v>
      </c>
      <c r="C119" s="51" t="s">
        <v>9920</v>
      </c>
      <c r="D119" s="51" t="s">
        <v>9523</v>
      </c>
      <c r="E119" s="51" t="s">
        <v>9450</v>
      </c>
      <c r="F119" s="51">
        <v>130140</v>
      </c>
      <c r="G119" s="51">
        <v>6</v>
      </c>
      <c r="H119" s="53">
        <v>46023</v>
      </c>
      <c r="I119" s="53">
        <v>46203</v>
      </c>
      <c r="J119" s="51" t="s">
        <v>9506</v>
      </c>
      <c r="K119" s="51" t="s">
        <v>9451</v>
      </c>
      <c r="L119" s="51" t="s">
        <v>9916</v>
      </c>
      <c r="M119" s="218" t="s">
        <v>9917</v>
      </c>
      <c r="N119" s="51" t="s">
        <v>9918</v>
      </c>
      <c r="O119" s="51" t="s">
        <v>9468</v>
      </c>
      <c r="P119" s="51" t="s">
        <v>8856</v>
      </c>
      <c r="Q119" s="51" t="s">
        <v>9545</v>
      </c>
      <c r="R119" s="51">
        <v>130140</v>
      </c>
      <c r="S119" s="51">
        <v>224440</v>
      </c>
      <c r="T119" s="53">
        <v>46023</v>
      </c>
      <c r="U119" s="53">
        <v>46203.9999884259</v>
      </c>
      <c r="V119" s="51">
        <v>1</v>
      </c>
      <c r="W119" s="80"/>
      <c r="X119" s="80"/>
      <c r="Y119" s="80"/>
      <c r="Z119" s="87"/>
      <c r="AA119" s="87"/>
      <c r="AB119" s="87"/>
      <c r="AC119" s="87"/>
      <c r="AD119" s="87"/>
      <c r="AE119" s="87"/>
      <c r="AF119" s="87"/>
      <c r="AG119" s="80"/>
      <c r="AH119" s="80"/>
      <c r="AI119" s="80"/>
    </row>
    <row r="120" ht="38.25" spans="1:35">
      <c r="A120" s="81">
        <v>15064</v>
      </c>
      <c r="B120" s="51" t="s">
        <v>9921</v>
      </c>
      <c r="C120" s="51" t="s">
        <v>9922</v>
      </c>
      <c r="D120" s="51" t="s">
        <v>9523</v>
      </c>
      <c r="E120" s="51" t="s">
        <v>9450</v>
      </c>
      <c r="F120" s="51">
        <v>5880000</v>
      </c>
      <c r="G120" s="51">
        <v>12</v>
      </c>
      <c r="H120" s="53">
        <v>46023</v>
      </c>
      <c r="I120" s="53">
        <v>46387</v>
      </c>
      <c r="J120" s="51" t="s">
        <v>9506</v>
      </c>
      <c r="K120" s="51" t="s">
        <v>9451</v>
      </c>
      <c r="L120" s="51" t="s">
        <v>9923</v>
      </c>
      <c r="M120" s="218" t="s">
        <v>9924</v>
      </c>
      <c r="N120" s="51" t="s">
        <v>9925</v>
      </c>
      <c r="O120" s="51" t="s">
        <v>9468</v>
      </c>
      <c r="P120" s="51" t="s">
        <v>8856</v>
      </c>
      <c r="Q120" s="51" t="s">
        <v>9545</v>
      </c>
      <c r="R120" s="51">
        <v>5880000</v>
      </c>
      <c r="S120" s="51">
        <v>31640000</v>
      </c>
      <c r="T120" s="53">
        <v>46023</v>
      </c>
      <c r="U120" s="53">
        <v>46387.9999884259</v>
      </c>
      <c r="V120" s="51">
        <v>21</v>
      </c>
      <c r="W120" s="80"/>
      <c r="X120" s="80"/>
      <c r="Y120" s="80"/>
      <c r="Z120" s="87"/>
      <c r="AA120" s="87"/>
      <c r="AB120" s="87"/>
      <c r="AC120" s="87"/>
      <c r="AD120" s="87"/>
      <c r="AE120" s="87"/>
      <c r="AF120" s="87"/>
      <c r="AG120" s="80"/>
      <c r="AH120" s="80"/>
      <c r="AI120" s="80"/>
    </row>
    <row r="121" ht="38.25" spans="1:35">
      <c r="A121" s="81">
        <v>15062</v>
      </c>
      <c r="B121" s="51" t="s">
        <v>9926</v>
      </c>
      <c r="C121" s="51" t="s">
        <v>9927</v>
      </c>
      <c r="D121" s="51" t="s">
        <v>9529</v>
      </c>
      <c r="E121" s="51" t="s">
        <v>9450</v>
      </c>
      <c r="F121" s="51">
        <v>22400000</v>
      </c>
      <c r="G121" s="51">
        <v>12</v>
      </c>
      <c r="H121" s="53">
        <v>46023</v>
      </c>
      <c r="I121" s="53">
        <v>46387</v>
      </c>
      <c r="J121" s="51" t="s">
        <v>9506</v>
      </c>
      <c r="K121" s="51" t="s">
        <v>9451</v>
      </c>
      <c r="L121" s="51" t="s">
        <v>9923</v>
      </c>
      <c r="M121" s="218" t="s">
        <v>9924</v>
      </c>
      <c r="N121" s="51" t="s">
        <v>9925</v>
      </c>
      <c r="O121" s="51" t="s">
        <v>9468</v>
      </c>
      <c r="P121" s="51" t="s">
        <v>8856</v>
      </c>
      <c r="Q121" s="51" t="s">
        <v>9545</v>
      </c>
      <c r="R121" s="51">
        <v>22400000</v>
      </c>
      <c r="S121" s="51">
        <v>31640000</v>
      </c>
      <c r="T121" s="53">
        <v>46023</v>
      </c>
      <c r="U121" s="53">
        <v>46387.9999884259</v>
      </c>
      <c r="V121" s="51">
        <v>80</v>
      </c>
      <c r="W121" s="80"/>
      <c r="X121" s="80"/>
      <c r="Y121" s="80"/>
      <c r="Z121" s="87"/>
      <c r="AA121" s="87"/>
      <c r="AB121" s="87"/>
      <c r="AC121" s="87"/>
      <c r="AD121" s="87"/>
      <c r="AE121" s="87"/>
      <c r="AF121" s="87"/>
      <c r="AG121" s="80"/>
      <c r="AH121" s="80"/>
      <c r="AI121" s="80"/>
    </row>
    <row r="122" ht="38.25" spans="1:35">
      <c r="A122" s="81">
        <v>15063</v>
      </c>
      <c r="B122" s="51" t="s">
        <v>9928</v>
      </c>
      <c r="C122" s="51" t="s">
        <v>9929</v>
      </c>
      <c r="D122" s="51" t="s">
        <v>9523</v>
      </c>
      <c r="E122" s="51" t="s">
        <v>9450</v>
      </c>
      <c r="F122" s="51">
        <v>3360000</v>
      </c>
      <c r="G122" s="51">
        <v>12</v>
      </c>
      <c r="H122" s="53">
        <v>46023</v>
      </c>
      <c r="I122" s="53">
        <v>46387</v>
      </c>
      <c r="J122" s="51" t="s">
        <v>9506</v>
      </c>
      <c r="K122" s="51" t="s">
        <v>9451</v>
      </c>
      <c r="L122" s="51" t="s">
        <v>9923</v>
      </c>
      <c r="M122" s="218" t="s">
        <v>9924</v>
      </c>
      <c r="N122" s="51" t="s">
        <v>9925</v>
      </c>
      <c r="O122" s="51" t="s">
        <v>9468</v>
      </c>
      <c r="P122" s="51" t="s">
        <v>8856</v>
      </c>
      <c r="Q122" s="51" t="s">
        <v>9545</v>
      </c>
      <c r="R122" s="51">
        <v>3360000</v>
      </c>
      <c r="S122" s="51">
        <v>31640000</v>
      </c>
      <c r="T122" s="53">
        <v>46023</v>
      </c>
      <c r="U122" s="53">
        <v>46387.9999884259</v>
      </c>
      <c r="V122" s="51">
        <v>12</v>
      </c>
      <c r="W122" s="80"/>
      <c r="X122" s="80"/>
      <c r="Y122" s="80"/>
      <c r="Z122" s="87"/>
      <c r="AA122" s="87"/>
      <c r="AB122" s="87"/>
      <c r="AC122" s="87"/>
      <c r="AD122" s="87"/>
      <c r="AE122" s="87"/>
      <c r="AF122" s="87"/>
      <c r="AG122" s="80"/>
      <c r="AH122" s="80"/>
      <c r="AI122" s="80"/>
    </row>
    <row r="123" ht="38.25" spans="1:35">
      <c r="A123" s="81">
        <v>15061</v>
      </c>
      <c r="B123" s="51" t="s">
        <v>9930</v>
      </c>
      <c r="C123" s="51" t="s">
        <v>9931</v>
      </c>
      <c r="D123" s="51" t="s">
        <v>9523</v>
      </c>
      <c r="E123" s="51" t="s">
        <v>9450</v>
      </c>
      <c r="F123" s="51">
        <v>4758000</v>
      </c>
      <c r="G123" s="51">
        <v>12</v>
      </c>
      <c r="H123" s="53">
        <v>45839</v>
      </c>
      <c r="I123" s="53">
        <v>46081</v>
      </c>
      <c r="J123" s="51" t="s">
        <v>9506</v>
      </c>
      <c r="K123" s="51"/>
      <c r="L123" s="51" t="s">
        <v>9932</v>
      </c>
      <c r="M123" s="218" t="s">
        <v>9933</v>
      </c>
      <c r="N123" s="51" t="s">
        <v>9934</v>
      </c>
      <c r="O123" s="51" t="s">
        <v>9468</v>
      </c>
      <c r="P123" s="51" t="s">
        <v>8856</v>
      </c>
      <c r="Q123" s="51" t="s">
        <v>9545</v>
      </c>
      <c r="R123" s="51">
        <v>4758000</v>
      </c>
      <c r="S123" s="51">
        <v>4758000</v>
      </c>
      <c r="T123" s="53">
        <v>45839</v>
      </c>
      <c r="U123" s="53">
        <v>46081.9999884259</v>
      </c>
      <c r="V123" s="51">
        <v>36</v>
      </c>
      <c r="W123" s="80"/>
      <c r="X123" s="80"/>
      <c r="Y123" s="80"/>
      <c r="Z123" s="87"/>
      <c r="AA123" s="87"/>
      <c r="AB123" s="87"/>
      <c r="AC123" s="87"/>
      <c r="AD123" s="87"/>
      <c r="AE123" s="87"/>
      <c r="AF123" s="87"/>
      <c r="AG123" s="80"/>
      <c r="AH123" s="80"/>
      <c r="AI123" s="80"/>
    </row>
    <row r="124" ht="38.25" spans="1:35">
      <c r="A124" s="81">
        <v>15060</v>
      </c>
      <c r="B124" s="51" t="s">
        <v>9935</v>
      </c>
      <c r="C124" s="51" t="s">
        <v>9936</v>
      </c>
      <c r="D124" s="51" t="s">
        <v>9937</v>
      </c>
      <c r="E124" s="51" t="s">
        <v>9450</v>
      </c>
      <c r="F124" s="51">
        <v>1222541.67</v>
      </c>
      <c r="G124" s="51">
        <v>4</v>
      </c>
      <c r="H124" s="53">
        <v>46082</v>
      </c>
      <c r="I124" s="53">
        <v>46203</v>
      </c>
      <c r="J124" s="51" t="s">
        <v>9506</v>
      </c>
      <c r="K124" s="51" t="s">
        <v>9451</v>
      </c>
      <c r="L124" s="51" t="s">
        <v>9938</v>
      </c>
      <c r="M124" s="218" t="s">
        <v>9933</v>
      </c>
      <c r="N124" s="51" t="s">
        <v>9934</v>
      </c>
      <c r="O124" s="51" t="s">
        <v>9468</v>
      </c>
      <c r="P124" s="51" t="s">
        <v>8856</v>
      </c>
      <c r="Q124" s="51" t="s">
        <v>9545</v>
      </c>
      <c r="R124" s="51">
        <v>1222541.67</v>
      </c>
      <c r="S124" s="51">
        <v>1222541.67</v>
      </c>
      <c r="T124" s="53">
        <v>46082</v>
      </c>
      <c r="U124" s="53">
        <v>46203.9999884259</v>
      </c>
      <c r="V124" s="51">
        <v>18</v>
      </c>
      <c r="W124" s="80"/>
      <c r="X124" s="80"/>
      <c r="Y124" s="80"/>
      <c r="Z124" s="87"/>
      <c r="AA124" s="87"/>
      <c r="AB124" s="87"/>
      <c r="AC124" s="87"/>
      <c r="AD124" s="87"/>
      <c r="AE124" s="87"/>
      <c r="AF124" s="87"/>
      <c r="AG124" s="80"/>
      <c r="AH124" s="80"/>
      <c r="AI124" s="80"/>
    </row>
    <row r="125" ht="38.25" spans="1:35">
      <c r="A125" s="81">
        <v>15215</v>
      </c>
      <c r="B125" s="51" t="s">
        <v>9939</v>
      </c>
      <c r="C125" s="51" t="s">
        <v>9940</v>
      </c>
      <c r="D125" s="51" t="s">
        <v>9523</v>
      </c>
      <c r="E125" s="51" t="s">
        <v>9450</v>
      </c>
      <c r="F125" s="51">
        <v>3493179.76</v>
      </c>
      <c r="G125" s="51">
        <v>1</v>
      </c>
      <c r="H125" s="53">
        <v>45992</v>
      </c>
      <c r="I125" s="53">
        <v>46022</v>
      </c>
      <c r="J125" s="51" t="s">
        <v>9506</v>
      </c>
      <c r="K125" s="51" t="s">
        <v>9497</v>
      </c>
      <c r="L125" s="51" t="s">
        <v>9941</v>
      </c>
      <c r="M125" s="218" t="s">
        <v>9942</v>
      </c>
      <c r="N125" s="51" t="s">
        <v>9599</v>
      </c>
      <c r="O125" s="51" t="s">
        <v>9510</v>
      </c>
      <c r="P125" s="51" t="s">
        <v>9790</v>
      </c>
      <c r="Q125" s="51" t="s">
        <v>9512</v>
      </c>
      <c r="R125" s="51">
        <v>3493179.76</v>
      </c>
      <c r="S125" s="51">
        <v>3493179.76</v>
      </c>
      <c r="T125" s="53">
        <v>45992</v>
      </c>
      <c r="U125" s="53">
        <v>46022.9999884259</v>
      </c>
      <c r="V125" s="51">
        <v>485</v>
      </c>
      <c r="W125" s="80" t="s">
        <v>9943</v>
      </c>
      <c r="X125" s="80"/>
      <c r="Y125" s="80"/>
      <c r="Z125" s="87"/>
      <c r="AA125" s="87"/>
      <c r="AB125" s="87"/>
      <c r="AC125" s="87"/>
      <c r="AD125" s="87"/>
      <c r="AE125" s="87"/>
      <c r="AF125" s="87"/>
      <c r="AG125" s="80"/>
      <c r="AH125" s="80"/>
      <c r="AI125" s="80"/>
    </row>
    <row r="126" ht="38.25" spans="1:35">
      <c r="A126" s="81">
        <v>15216</v>
      </c>
      <c r="B126" s="51" t="s">
        <v>9944</v>
      </c>
      <c r="C126" s="51" t="s">
        <v>9945</v>
      </c>
      <c r="D126" s="51" t="s">
        <v>9946</v>
      </c>
      <c r="E126" s="51" t="s">
        <v>9450</v>
      </c>
      <c r="F126" s="51">
        <v>1567989.77</v>
      </c>
      <c r="G126" s="51">
        <v>1</v>
      </c>
      <c r="H126" s="53">
        <v>45992</v>
      </c>
      <c r="I126" s="53">
        <v>46022</v>
      </c>
      <c r="J126" s="51" t="s">
        <v>9506</v>
      </c>
      <c r="K126" s="51" t="s">
        <v>9497</v>
      </c>
      <c r="L126" s="51" t="s">
        <v>9947</v>
      </c>
      <c r="M126" s="218" t="s">
        <v>9948</v>
      </c>
      <c r="N126" s="51" t="s">
        <v>9599</v>
      </c>
      <c r="O126" s="51" t="s">
        <v>9510</v>
      </c>
      <c r="P126" s="51" t="s">
        <v>9790</v>
      </c>
      <c r="Q126" s="51" t="s">
        <v>9512</v>
      </c>
      <c r="R126" s="51">
        <v>1567989.77</v>
      </c>
      <c r="S126" s="51">
        <v>1567989.77</v>
      </c>
      <c r="T126" s="53">
        <v>45992</v>
      </c>
      <c r="U126" s="53">
        <v>46022.9999884259</v>
      </c>
      <c r="V126" s="51">
        <v>428</v>
      </c>
      <c r="W126" s="80" t="s">
        <v>9949</v>
      </c>
      <c r="X126" s="80"/>
      <c r="Y126" s="80"/>
      <c r="Z126" s="87"/>
      <c r="AA126" s="87"/>
      <c r="AB126" s="87"/>
      <c r="AC126" s="87"/>
      <c r="AD126" s="87"/>
      <c r="AE126" s="87"/>
      <c r="AF126" s="87"/>
      <c r="AG126" s="80"/>
      <c r="AH126" s="80"/>
      <c r="AI126" s="80"/>
    </row>
    <row r="127" ht="38.25" spans="1:35">
      <c r="A127" s="81">
        <v>15214</v>
      </c>
      <c r="B127" s="51" t="s">
        <v>9950</v>
      </c>
      <c r="C127" s="51" t="s">
        <v>9951</v>
      </c>
      <c r="D127" s="51" t="s">
        <v>9523</v>
      </c>
      <c r="E127" s="51" t="s">
        <v>9450</v>
      </c>
      <c r="F127" s="51">
        <v>8642919</v>
      </c>
      <c r="G127" s="51">
        <v>8</v>
      </c>
      <c r="H127" s="53">
        <v>45748</v>
      </c>
      <c r="I127" s="53">
        <v>45991</v>
      </c>
      <c r="J127" s="51" t="s">
        <v>9506</v>
      </c>
      <c r="K127" s="51" t="s">
        <v>9497</v>
      </c>
      <c r="L127" s="51" t="s">
        <v>9952</v>
      </c>
      <c r="M127" s="218" t="s">
        <v>9953</v>
      </c>
      <c r="N127" s="51" t="s">
        <v>9599</v>
      </c>
      <c r="O127" s="51" t="s">
        <v>9510</v>
      </c>
      <c r="P127" s="51" t="s">
        <v>9790</v>
      </c>
      <c r="Q127" s="51" t="s">
        <v>9512</v>
      </c>
      <c r="R127" s="51">
        <v>8642919</v>
      </c>
      <c r="S127" s="51">
        <v>8642919</v>
      </c>
      <c r="T127" s="53">
        <v>45748</v>
      </c>
      <c r="U127" s="53">
        <v>45991.9999884259</v>
      </c>
      <c r="V127" s="51">
        <v>150</v>
      </c>
      <c r="W127" s="80" t="s">
        <v>9943</v>
      </c>
      <c r="X127" s="80"/>
      <c r="Y127" s="80"/>
      <c r="Z127" s="87"/>
      <c r="AA127" s="87"/>
      <c r="AB127" s="87"/>
      <c r="AC127" s="87"/>
      <c r="AD127" s="87"/>
      <c r="AE127" s="87"/>
      <c r="AF127" s="87"/>
      <c r="AG127" s="80"/>
      <c r="AH127" s="80"/>
      <c r="AI127" s="80"/>
    </row>
    <row r="128" ht="38.25" spans="1:35">
      <c r="A128" s="81">
        <v>15213</v>
      </c>
      <c r="B128" s="51" t="s">
        <v>9954</v>
      </c>
      <c r="C128" s="51" t="s">
        <v>9955</v>
      </c>
      <c r="D128" s="51" t="s">
        <v>9523</v>
      </c>
      <c r="E128" s="51" t="s">
        <v>9450</v>
      </c>
      <c r="F128" s="51">
        <v>26540963.76</v>
      </c>
      <c r="G128" s="51">
        <v>11</v>
      </c>
      <c r="H128" s="53">
        <v>45658</v>
      </c>
      <c r="I128" s="53">
        <v>45991</v>
      </c>
      <c r="J128" s="51" t="s">
        <v>9506</v>
      </c>
      <c r="K128" s="51" t="s">
        <v>9497</v>
      </c>
      <c r="L128" s="51" t="s">
        <v>9956</v>
      </c>
      <c r="M128" s="218" t="s">
        <v>9957</v>
      </c>
      <c r="N128" s="51" t="s">
        <v>9599</v>
      </c>
      <c r="O128" s="51" t="s">
        <v>9510</v>
      </c>
      <c r="P128" s="51" t="s">
        <v>9790</v>
      </c>
      <c r="Q128" s="51" t="s">
        <v>9512</v>
      </c>
      <c r="R128" s="51">
        <v>26540963.76</v>
      </c>
      <c r="S128" s="51">
        <v>26540963.76</v>
      </c>
      <c r="T128" s="53">
        <v>45658</v>
      </c>
      <c r="U128" s="53">
        <v>45991.9999884259</v>
      </c>
      <c r="V128" s="51">
        <v>335</v>
      </c>
      <c r="W128" s="80" t="s">
        <v>9829</v>
      </c>
      <c r="X128" s="80"/>
      <c r="Y128" s="80"/>
      <c r="Z128" s="87"/>
      <c r="AA128" s="87"/>
      <c r="AB128" s="87"/>
      <c r="AC128" s="87"/>
      <c r="AD128" s="87"/>
      <c r="AE128" s="87"/>
      <c r="AF128" s="87"/>
      <c r="AG128" s="80"/>
      <c r="AH128" s="80"/>
      <c r="AI128" s="80"/>
    </row>
    <row r="129" ht="38.25" spans="1:35">
      <c r="A129" s="81">
        <v>15206</v>
      </c>
      <c r="B129" s="51" t="s">
        <v>9958</v>
      </c>
      <c r="C129" s="51" t="s">
        <v>9959</v>
      </c>
      <c r="D129" s="51" t="s">
        <v>9536</v>
      </c>
      <c r="E129" s="51" t="s">
        <v>9450</v>
      </c>
      <c r="F129" s="51">
        <v>217484.43</v>
      </c>
      <c r="G129" s="51">
        <v>1</v>
      </c>
      <c r="H129" s="53">
        <v>45261</v>
      </c>
      <c r="I129" s="53">
        <v>45291</v>
      </c>
      <c r="J129" s="51" t="s">
        <v>9506</v>
      </c>
      <c r="K129" s="51" t="s">
        <v>9497</v>
      </c>
      <c r="L129" s="51" t="s">
        <v>9960</v>
      </c>
      <c r="M129" s="51" t="s">
        <v>9961</v>
      </c>
      <c r="N129" s="51" t="s">
        <v>9962</v>
      </c>
      <c r="O129" s="51" t="s">
        <v>9510</v>
      </c>
      <c r="P129" s="51" t="s">
        <v>9591</v>
      </c>
      <c r="Q129" s="51" t="s">
        <v>9512</v>
      </c>
      <c r="R129" s="51">
        <v>217484.43</v>
      </c>
      <c r="S129" s="51">
        <v>4931236.13</v>
      </c>
      <c r="T129" s="53">
        <v>45261</v>
      </c>
      <c r="U129" s="53">
        <v>45291.9999884259</v>
      </c>
      <c r="V129" s="51">
        <v>10</v>
      </c>
      <c r="W129" s="80" t="s">
        <v>9829</v>
      </c>
      <c r="X129" s="80"/>
      <c r="Y129" s="80"/>
      <c r="Z129" s="87"/>
      <c r="AA129" s="87"/>
      <c r="AB129" s="87"/>
      <c r="AC129" s="87"/>
      <c r="AD129" s="87"/>
      <c r="AE129" s="87"/>
      <c r="AF129" s="87"/>
      <c r="AG129" s="80"/>
      <c r="AH129" s="80"/>
      <c r="AI129" s="80"/>
    </row>
    <row r="130" ht="38.25" spans="1:35">
      <c r="A130" s="81">
        <v>15212</v>
      </c>
      <c r="B130" s="51" t="s">
        <v>9963</v>
      </c>
      <c r="C130" s="51" t="s">
        <v>9964</v>
      </c>
      <c r="D130" s="51" t="s">
        <v>9946</v>
      </c>
      <c r="E130" s="51" t="s">
        <v>9450</v>
      </c>
      <c r="F130" s="51">
        <v>8792466</v>
      </c>
      <c r="G130" s="51">
        <v>8</v>
      </c>
      <c r="H130" s="53">
        <v>45748</v>
      </c>
      <c r="I130" s="53">
        <v>45991</v>
      </c>
      <c r="J130" s="51" t="s">
        <v>9506</v>
      </c>
      <c r="K130" s="51" t="s">
        <v>9497</v>
      </c>
      <c r="L130" s="51" t="s">
        <v>9965</v>
      </c>
      <c r="M130" s="218" t="s">
        <v>9966</v>
      </c>
      <c r="N130" s="51" t="s">
        <v>9599</v>
      </c>
      <c r="O130" s="51" t="s">
        <v>9510</v>
      </c>
      <c r="P130" s="51" t="s">
        <v>9790</v>
      </c>
      <c r="Q130" s="51" t="s">
        <v>9512</v>
      </c>
      <c r="R130" s="51">
        <v>8792466</v>
      </c>
      <c r="S130" s="51">
        <v>8792466</v>
      </c>
      <c r="T130" s="53">
        <v>45748</v>
      </c>
      <c r="U130" s="53">
        <v>45991.9999884259</v>
      </c>
      <c r="V130" s="51">
        <v>300</v>
      </c>
      <c r="W130" s="80"/>
      <c r="X130" s="80"/>
      <c r="Y130" s="80"/>
      <c r="Z130" s="87"/>
      <c r="AA130" s="87"/>
      <c r="AB130" s="87"/>
      <c r="AC130" s="87"/>
      <c r="AD130" s="87"/>
      <c r="AE130" s="87"/>
      <c r="AF130" s="87"/>
      <c r="AG130" s="80"/>
      <c r="AH130" s="80"/>
      <c r="AI130" s="80"/>
    </row>
    <row r="131" ht="38.25" spans="1:35">
      <c r="A131" s="81">
        <v>15205</v>
      </c>
      <c r="B131" s="51" t="s">
        <v>9967</v>
      </c>
      <c r="C131" s="51" t="s">
        <v>9968</v>
      </c>
      <c r="D131" s="51" t="s">
        <v>9529</v>
      </c>
      <c r="E131" s="51" t="s">
        <v>9450</v>
      </c>
      <c r="F131" s="51">
        <v>4713751.7</v>
      </c>
      <c r="G131" s="51">
        <v>11</v>
      </c>
      <c r="H131" s="53">
        <v>44958</v>
      </c>
      <c r="I131" s="53">
        <v>45291</v>
      </c>
      <c r="J131" s="51" t="s">
        <v>9506</v>
      </c>
      <c r="K131" s="51" t="s">
        <v>9497</v>
      </c>
      <c r="L131" s="51" t="s">
        <v>9960</v>
      </c>
      <c r="M131" s="51" t="s">
        <v>9961</v>
      </c>
      <c r="N131" s="51" t="s">
        <v>9962</v>
      </c>
      <c r="O131" s="51" t="s">
        <v>9510</v>
      </c>
      <c r="P131" s="51" t="s">
        <v>9591</v>
      </c>
      <c r="Q131" s="51" t="s">
        <v>9512</v>
      </c>
      <c r="R131" s="51">
        <v>4713751.7</v>
      </c>
      <c r="S131" s="51">
        <v>4931236.13</v>
      </c>
      <c r="T131" s="53">
        <v>44958</v>
      </c>
      <c r="U131" s="53">
        <v>45291.9999884259</v>
      </c>
      <c r="V131" s="51">
        <v>20</v>
      </c>
      <c r="W131" s="80"/>
      <c r="X131" s="80"/>
      <c r="Y131" s="80"/>
      <c r="Z131" s="87"/>
      <c r="AA131" s="87"/>
      <c r="AB131" s="87"/>
      <c r="AC131" s="87"/>
      <c r="AD131" s="87"/>
      <c r="AE131" s="87"/>
      <c r="AF131" s="87"/>
      <c r="AG131" s="80"/>
      <c r="AH131" s="80"/>
      <c r="AI131" s="80"/>
    </row>
    <row r="132" ht="38.25" spans="1:35">
      <c r="A132" s="81">
        <v>15204</v>
      </c>
      <c r="B132" s="51" t="s">
        <v>9969</v>
      </c>
      <c r="C132" s="51" t="s">
        <v>9970</v>
      </c>
      <c r="D132" s="51" t="s">
        <v>9536</v>
      </c>
      <c r="E132" s="51" t="s">
        <v>9450</v>
      </c>
      <c r="F132" s="51">
        <v>2560703.8</v>
      </c>
      <c r="G132" s="51">
        <v>12</v>
      </c>
      <c r="H132" s="53">
        <v>45292</v>
      </c>
      <c r="I132" s="53">
        <v>45657</v>
      </c>
      <c r="J132" s="51" t="s">
        <v>9506</v>
      </c>
      <c r="K132" s="51" t="s">
        <v>9497</v>
      </c>
      <c r="L132" s="51" t="s">
        <v>9971</v>
      </c>
      <c r="M132" s="218" t="s">
        <v>9972</v>
      </c>
      <c r="N132" s="51" t="s">
        <v>9962</v>
      </c>
      <c r="O132" s="51" t="s">
        <v>9510</v>
      </c>
      <c r="P132" s="51" t="s">
        <v>9591</v>
      </c>
      <c r="Q132" s="51" t="s">
        <v>9512</v>
      </c>
      <c r="R132" s="51">
        <v>2586575</v>
      </c>
      <c r="S132" s="51">
        <v>7073245.2</v>
      </c>
      <c r="T132" s="53">
        <v>45292</v>
      </c>
      <c r="U132" s="53">
        <v>45657.9999884259</v>
      </c>
      <c r="V132" s="51">
        <v>10</v>
      </c>
      <c r="W132" s="80"/>
      <c r="X132" s="80"/>
      <c r="Y132" s="80"/>
      <c r="Z132" s="87"/>
      <c r="AA132" s="87"/>
      <c r="AB132" s="87"/>
      <c r="AC132" s="87"/>
      <c r="AD132" s="87"/>
      <c r="AE132" s="87"/>
      <c r="AF132" s="87"/>
      <c r="AG132" s="80"/>
      <c r="AH132" s="80"/>
      <c r="AI132" s="80"/>
    </row>
    <row r="133" ht="38.25" spans="1:35">
      <c r="A133" s="81">
        <v>15202</v>
      </c>
      <c r="B133" s="51" t="s">
        <v>9973</v>
      </c>
      <c r="C133" s="51" t="s">
        <v>9974</v>
      </c>
      <c r="D133" s="51" t="s">
        <v>9529</v>
      </c>
      <c r="E133" s="51" t="s">
        <v>9450</v>
      </c>
      <c r="F133" s="51">
        <v>186000</v>
      </c>
      <c r="G133" s="51">
        <v>12</v>
      </c>
      <c r="H133" s="53">
        <v>45323</v>
      </c>
      <c r="I133" s="53">
        <v>45688</v>
      </c>
      <c r="J133" s="51" t="s">
        <v>9506</v>
      </c>
      <c r="K133" s="51" t="s">
        <v>9497</v>
      </c>
      <c r="L133" s="51" t="s">
        <v>9975</v>
      </c>
      <c r="M133" s="51" t="s">
        <v>9976</v>
      </c>
      <c r="N133" s="51" t="s">
        <v>9977</v>
      </c>
      <c r="O133" s="51" t="s">
        <v>9510</v>
      </c>
      <c r="P133" s="51" t="s">
        <v>9591</v>
      </c>
      <c r="Q133" s="51" t="s">
        <v>9512</v>
      </c>
      <c r="R133" s="51">
        <v>186000</v>
      </c>
      <c r="S133" s="51">
        <v>186000</v>
      </c>
      <c r="T133" s="53">
        <v>45323</v>
      </c>
      <c r="U133" s="53">
        <v>45688.9999884259</v>
      </c>
      <c r="V133" s="51">
        <v>0</v>
      </c>
      <c r="W133" s="80"/>
      <c r="X133" s="80"/>
      <c r="Y133" s="80"/>
      <c r="Z133" s="87"/>
      <c r="AA133" s="87"/>
      <c r="AB133" s="87"/>
      <c r="AC133" s="87"/>
      <c r="AD133" s="87"/>
      <c r="AE133" s="87"/>
      <c r="AF133" s="87"/>
      <c r="AG133" s="80"/>
      <c r="AH133" s="80"/>
      <c r="AI133" s="80"/>
    </row>
    <row r="134" ht="38.25" spans="1:35">
      <c r="A134" s="81">
        <v>15203</v>
      </c>
      <c r="B134" s="51" t="s">
        <v>9978</v>
      </c>
      <c r="C134" s="51" t="s">
        <v>9979</v>
      </c>
      <c r="D134" s="51" t="s">
        <v>9529</v>
      </c>
      <c r="E134" s="51" t="s">
        <v>9450</v>
      </c>
      <c r="F134" s="51">
        <v>5151255.6</v>
      </c>
      <c r="G134" s="51">
        <v>12</v>
      </c>
      <c r="H134" s="53">
        <v>45292</v>
      </c>
      <c r="I134" s="53">
        <v>45657</v>
      </c>
      <c r="J134" s="51" t="s">
        <v>9506</v>
      </c>
      <c r="K134" s="51" t="s">
        <v>9497</v>
      </c>
      <c r="L134" s="51" t="s">
        <v>9971</v>
      </c>
      <c r="M134" s="218" t="s">
        <v>9972</v>
      </c>
      <c r="N134" s="51" t="s">
        <v>9962</v>
      </c>
      <c r="O134" s="51" t="s">
        <v>9510</v>
      </c>
      <c r="P134" s="51" t="s">
        <v>9591</v>
      </c>
      <c r="Q134" s="51" t="s">
        <v>9512</v>
      </c>
      <c r="R134" s="51">
        <v>4512541.4</v>
      </c>
      <c r="S134" s="51">
        <v>7073245.2</v>
      </c>
      <c r="T134" s="53">
        <v>45292</v>
      </c>
      <c r="U134" s="53">
        <v>45657.9999884259</v>
      </c>
      <c r="V134" s="51">
        <v>20</v>
      </c>
      <c r="W134" s="80"/>
      <c r="X134" s="80"/>
      <c r="Y134" s="80"/>
      <c r="Z134" s="87"/>
      <c r="AA134" s="87"/>
      <c r="AB134" s="87"/>
      <c r="AC134" s="87"/>
      <c r="AD134" s="87"/>
      <c r="AE134" s="87"/>
      <c r="AF134" s="87"/>
      <c r="AG134" s="80"/>
      <c r="AH134" s="80"/>
      <c r="AI134" s="80"/>
    </row>
    <row r="135" ht="38.25" spans="1:35">
      <c r="A135" s="81">
        <v>15201</v>
      </c>
      <c r="B135" s="51" t="s">
        <v>9980</v>
      </c>
      <c r="C135" s="51" t="s">
        <v>9981</v>
      </c>
      <c r="D135" s="51" t="s">
        <v>9529</v>
      </c>
      <c r="E135" s="51" t="s">
        <v>9450</v>
      </c>
      <c r="F135" s="51">
        <v>566015.62</v>
      </c>
      <c r="G135" s="51">
        <v>15</v>
      </c>
      <c r="H135" s="53">
        <v>45292</v>
      </c>
      <c r="I135" s="53">
        <v>45754</v>
      </c>
      <c r="J135" s="51" t="s">
        <v>9506</v>
      </c>
      <c r="K135" s="51" t="s">
        <v>9497</v>
      </c>
      <c r="L135" s="51" t="s">
        <v>9982</v>
      </c>
      <c r="M135" s="51" t="s">
        <v>9983</v>
      </c>
      <c r="N135" s="51" t="s">
        <v>9806</v>
      </c>
      <c r="O135" s="51" t="s">
        <v>9510</v>
      </c>
      <c r="P135" s="51" t="s">
        <v>9512</v>
      </c>
      <c r="Q135" s="51" t="s">
        <v>9512</v>
      </c>
      <c r="R135" s="51">
        <v>566015.62</v>
      </c>
      <c r="S135" s="51">
        <v>566015.62</v>
      </c>
      <c r="T135" s="53">
        <v>45292</v>
      </c>
      <c r="U135" s="53">
        <v>45754.9999884259</v>
      </c>
      <c r="V135" s="51">
        <v>1</v>
      </c>
      <c r="W135" s="80"/>
      <c r="X135" s="80"/>
      <c r="Y135" s="80"/>
      <c r="Z135" s="87"/>
      <c r="AA135" s="87"/>
      <c r="AB135" s="87"/>
      <c r="AC135" s="87"/>
      <c r="AD135" s="87"/>
      <c r="AE135" s="87"/>
      <c r="AF135" s="87"/>
      <c r="AG135" s="80"/>
      <c r="AH135" s="80"/>
      <c r="AI135" s="80"/>
    </row>
    <row r="136" ht="38.25" spans="1:35">
      <c r="A136" s="81">
        <v>15200</v>
      </c>
      <c r="B136" s="51" t="s">
        <v>9984</v>
      </c>
      <c r="C136" s="51" t="s">
        <v>9985</v>
      </c>
      <c r="D136" s="51" t="s">
        <v>9523</v>
      </c>
      <c r="E136" s="51" t="s">
        <v>9450</v>
      </c>
      <c r="F136" s="51">
        <v>800000</v>
      </c>
      <c r="G136" s="51">
        <v>24</v>
      </c>
      <c r="H136" s="53">
        <v>44713</v>
      </c>
      <c r="I136" s="53">
        <v>45443</v>
      </c>
      <c r="J136" s="51" t="s">
        <v>9506</v>
      </c>
      <c r="K136" s="51" t="s">
        <v>9497</v>
      </c>
      <c r="L136" s="51" t="s">
        <v>9986</v>
      </c>
      <c r="M136" s="51" t="s">
        <v>9987</v>
      </c>
      <c r="N136" s="51" t="s">
        <v>9627</v>
      </c>
      <c r="O136" s="51" t="s">
        <v>9510</v>
      </c>
      <c r="P136" s="51" t="s">
        <v>9512</v>
      </c>
      <c r="Q136" s="51" t="s">
        <v>9512</v>
      </c>
      <c r="R136" s="51">
        <v>800000</v>
      </c>
      <c r="S136" s="51">
        <v>800000</v>
      </c>
      <c r="T136" s="53">
        <v>44713</v>
      </c>
      <c r="U136" s="53">
        <v>45443.9999884259</v>
      </c>
      <c r="V136" s="51">
        <v>2</v>
      </c>
      <c r="W136" s="80" t="s">
        <v>9628</v>
      </c>
      <c r="X136" s="80"/>
      <c r="Y136" s="80"/>
      <c r="Z136" s="87"/>
      <c r="AA136" s="87"/>
      <c r="AB136" s="87"/>
      <c r="AC136" s="87"/>
      <c r="AD136" s="87"/>
      <c r="AE136" s="87"/>
      <c r="AF136" s="87"/>
      <c r="AG136" s="80"/>
      <c r="AH136" s="80"/>
      <c r="AI136" s="80"/>
    </row>
    <row r="137" ht="38.25" spans="1:35">
      <c r="A137" s="81">
        <v>15158</v>
      </c>
      <c r="B137" s="51" t="s">
        <v>9988</v>
      </c>
      <c r="C137" s="51" t="s">
        <v>9989</v>
      </c>
      <c r="D137" s="51" t="s">
        <v>9523</v>
      </c>
      <c r="E137" s="51" t="s">
        <v>9450</v>
      </c>
      <c r="F137" s="51">
        <v>225000</v>
      </c>
      <c r="G137" s="51">
        <v>6</v>
      </c>
      <c r="H137" s="53">
        <v>45658</v>
      </c>
      <c r="I137" s="53">
        <v>45838</v>
      </c>
      <c r="J137" s="51" t="s">
        <v>9506</v>
      </c>
      <c r="K137" s="51" t="s">
        <v>9497</v>
      </c>
      <c r="L137" s="51" t="s">
        <v>9990</v>
      </c>
      <c r="M137" s="51" t="s">
        <v>9991</v>
      </c>
      <c r="N137" s="51" t="s">
        <v>9992</v>
      </c>
      <c r="O137" s="51" t="s">
        <v>9510</v>
      </c>
      <c r="P137" s="51" t="s">
        <v>9993</v>
      </c>
      <c r="Q137" s="51" t="s">
        <v>9512</v>
      </c>
      <c r="R137" s="51">
        <v>225000</v>
      </c>
      <c r="S137" s="51">
        <v>225000</v>
      </c>
      <c r="T137" s="53">
        <v>45658</v>
      </c>
      <c r="U137" s="53">
        <v>45838.9999884259</v>
      </c>
      <c r="V137" s="51">
        <v>1</v>
      </c>
      <c r="W137" s="80"/>
      <c r="X137" s="80"/>
      <c r="Y137" s="80"/>
      <c r="Z137" s="87"/>
      <c r="AA137" s="87"/>
      <c r="AB137" s="87"/>
      <c r="AC137" s="87"/>
      <c r="AD137" s="87"/>
      <c r="AE137" s="87"/>
      <c r="AF137" s="87"/>
      <c r="AG137" s="80"/>
      <c r="AH137" s="80"/>
      <c r="AI137" s="80"/>
    </row>
    <row r="138" ht="38.25" spans="1:35">
      <c r="A138" s="81">
        <v>15199</v>
      </c>
      <c r="B138" s="51" t="s">
        <v>9994</v>
      </c>
      <c r="C138" s="51" t="s">
        <v>9995</v>
      </c>
      <c r="D138" s="51" t="s">
        <v>9523</v>
      </c>
      <c r="E138" s="51" t="s">
        <v>9450</v>
      </c>
      <c r="F138" s="51">
        <v>4521400</v>
      </c>
      <c r="G138" s="51">
        <v>12</v>
      </c>
      <c r="H138" s="53">
        <v>45658</v>
      </c>
      <c r="I138" s="53">
        <v>46022</v>
      </c>
      <c r="J138" s="51" t="s">
        <v>9506</v>
      </c>
      <c r="K138" s="51" t="s">
        <v>9497</v>
      </c>
      <c r="L138" s="51" t="s">
        <v>9996</v>
      </c>
      <c r="M138" s="51" t="s">
        <v>9997</v>
      </c>
      <c r="N138" s="51" t="s">
        <v>9694</v>
      </c>
      <c r="O138" s="51" t="s">
        <v>9510</v>
      </c>
      <c r="P138" s="51" t="s">
        <v>9511</v>
      </c>
      <c r="Q138" s="51" t="s">
        <v>9512</v>
      </c>
      <c r="R138" s="51">
        <v>4521400</v>
      </c>
      <c r="S138" s="51">
        <v>4521400</v>
      </c>
      <c r="T138" s="53">
        <v>45658</v>
      </c>
      <c r="U138" s="53">
        <v>46022.9999884259</v>
      </c>
      <c r="V138" s="51">
        <v>13</v>
      </c>
      <c r="W138" s="80"/>
      <c r="X138" s="80"/>
      <c r="Y138" s="80"/>
      <c r="Z138" s="87"/>
      <c r="AA138" s="87"/>
      <c r="AB138" s="87"/>
      <c r="AC138" s="87"/>
      <c r="AD138" s="87"/>
      <c r="AE138" s="87"/>
      <c r="AF138" s="87"/>
      <c r="AG138" s="80"/>
      <c r="AH138" s="80"/>
      <c r="AI138" s="80"/>
    </row>
    <row r="139" ht="38.25" spans="1:35">
      <c r="A139" s="81">
        <v>15157</v>
      </c>
      <c r="B139" s="51" t="s">
        <v>9998</v>
      </c>
      <c r="C139" s="51" t="s">
        <v>9999</v>
      </c>
      <c r="D139" s="51" t="s">
        <v>9523</v>
      </c>
      <c r="E139" s="51" t="s">
        <v>9450</v>
      </c>
      <c r="F139" s="51">
        <v>210000</v>
      </c>
      <c r="G139" s="51">
        <v>6</v>
      </c>
      <c r="H139" s="53">
        <v>45839</v>
      </c>
      <c r="I139" s="53">
        <v>46022</v>
      </c>
      <c r="J139" s="51" t="s">
        <v>9506</v>
      </c>
      <c r="K139" s="51" t="s">
        <v>9497</v>
      </c>
      <c r="L139" s="51" t="s">
        <v>10000</v>
      </c>
      <c r="M139" s="218" t="s">
        <v>10001</v>
      </c>
      <c r="N139" s="51" t="s">
        <v>9992</v>
      </c>
      <c r="O139" s="51" t="s">
        <v>9510</v>
      </c>
      <c r="P139" s="51" t="s">
        <v>9993</v>
      </c>
      <c r="Q139" s="51" t="s">
        <v>9512</v>
      </c>
      <c r="R139" s="51">
        <v>210000</v>
      </c>
      <c r="S139" s="51">
        <v>210000</v>
      </c>
      <c r="T139" s="53">
        <v>45839</v>
      </c>
      <c r="U139" s="53">
        <v>46022.9999884259</v>
      </c>
      <c r="V139" s="51">
        <v>1</v>
      </c>
      <c r="W139" s="80"/>
      <c r="X139" s="80"/>
      <c r="Y139" s="80"/>
      <c r="Z139" s="87"/>
      <c r="AA139" s="87"/>
      <c r="AB139" s="87"/>
      <c r="AC139" s="87"/>
      <c r="AD139" s="87"/>
      <c r="AE139" s="87"/>
      <c r="AF139" s="87"/>
      <c r="AG139" s="80"/>
      <c r="AH139" s="80"/>
      <c r="AI139" s="80"/>
    </row>
    <row r="140" ht="60" spans="1:35">
      <c r="A140" s="81">
        <v>15156</v>
      </c>
      <c r="B140" s="51" t="s">
        <v>10002</v>
      </c>
      <c r="C140" s="51" t="s">
        <v>10003</v>
      </c>
      <c r="D140" s="51" t="s">
        <v>9523</v>
      </c>
      <c r="E140" s="51" t="s">
        <v>9450</v>
      </c>
      <c r="F140" s="51">
        <v>6880000</v>
      </c>
      <c r="G140" s="51">
        <v>12</v>
      </c>
      <c r="H140" s="53">
        <v>45413</v>
      </c>
      <c r="I140" s="53">
        <v>45777</v>
      </c>
      <c r="J140" s="51" t="s">
        <v>9506</v>
      </c>
      <c r="K140" s="51" t="s">
        <v>9497</v>
      </c>
      <c r="L140" s="51" t="s">
        <v>10004</v>
      </c>
      <c r="M140" s="51" t="s">
        <v>10005</v>
      </c>
      <c r="N140" s="51" t="s">
        <v>9550</v>
      </c>
      <c r="O140" s="51" t="s">
        <v>9510</v>
      </c>
      <c r="P140" s="51" t="s">
        <v>9511</v>
      </c>
      <c r="Q140" s="51" t="s">
        <v>9512</v>
      </c>
      <c r="R140" s="51">
        <v>6880000</v>
      </c>
      <c r="S140" s="51">
        <v>6880000</v>
      </c>
      <c r="T140" s="53">
        <v>45413</v>
      </c>
      <c r="U140" s="53">
        <v>45777.9999884259</v>
      </c>
      <c r="V140" s="51">
        <v>36</v>
      </c>
      <c r="W140" s="80"/>
      <c r="X140" s="80"/>
      <c r="Y140" s="80"/>
      <c r="Z140" s="87"/>
      <c r="AA140" s="87"/>
      <c r="AB140" s="87"/>
      <c r="AC140" s="87"/>
      <c r="AD140" s="87"/>
      <c r="AE140" s="87"/>
      <c r="AF140" s="87"/>
      <c r="AG140" s="80"/>
      <c r="AH140" s="80"/>
      <c r="AI140" s="80"/>
    </row>
    <row r="141" ht="38.25" spans="1:35">
      <c r="A141" s="81">
        <v>15154</v>
      </c>
      <c r="B141" s="51" t="s">
        <v>10006</v>
      </c>
      <c r="C141" s="51" t="s">
        <v>10007</v>
      </c>
      <c r="D141" s="51" t="s">
        <v>9536</v>
      </c>
      <c r="E141" s="51" t="s">
        <v>9450</v>
      </c>
      <c r="F141" s="51">
        <v>50000</v>
      </c>
      <c r="G141" s="51">
        <v>1</v>
      </c>
      <c r="H141" s="53">
        <v>45708</v>
      </c>
      <c r="I141" s="53">
        <v>45735</v>
      </c>
      <c r="J141" s="51" t="s">
        <v>9506</v>
      </c>
      <c r="K141" s="51" t="s">
        <v>9497</v>
      </c>
      <c r="L141" s="51" t="s">
        <v>10008</v>
      </c>
      <c r="M141" s="218" t="s">
        <v>10009</v>
      </c>
      <c r="N141" s="51" t="s">
        <v>10010</v>
      </c>
      <c r="O141" s="51" t="s">
        <v>9510</v>
      </c>
      <c r="P141" s="51" t="s">
        <v>9591</v>
      </c>
      <c r="Q141" s="51" t="s">
        <v>9512</v>
      </c>
      <c r="R141" s="51">
        <v>50000</v>
      </c>
      <c r="S141" s="51">
        <v>50000</v>
      </c>
      <c r="T141" s="53">
        <v>45708</v>
      </c>
      <c r="U141" s="53">
        <v>45735.9999884259</v>
      </c>
      <c r="V141" s="51">
        <v>2</v>
      </c>
      <c r="W141" s="80"/>
      <c r="X141" s="80"/>
      <c r="Y141" s="80"/>
      <c r="Z141" s="87"/>
      <c r="AA141" s="87"/>
      <c r="AB141" s="87"/>
      <c r="AC141" s="87"/>
      <c r="AD141" s="87"/>
      <c r="AE141" s="87"/>
      <c r="AF141" s="87"/>
      <c r="AG141" s="80"/>
      <c r="AH141" s="80"/>
      <c r="AI141" s="80"/>
    </row>
    <row r="142" ht="38.25" spans="1:35">
      <c r="A142" s="81">
        <v>15155</v>
      </c>
      <c r="B142" s="51" t="s">
        <v>10011</v>
      </c>
      <c r="C142" s="51" t="s">
        <v>10012</v>
      </c>
      <c r="D142" s="51" t="s">
        <v>9536</v>
      </c>
      <c r="E142" s="51" t="s">
        <v>9450</v>
      </c>
      <c r="F142" s="51">
        <v>150000</v>
      </c>
      <c r="G142" s="51">
        <v>3</v>
      </c>
      <c r="H142" s="53">
        <v>45616</v>
      </c>
      <c r="I142" s="53">
        <v>45707</v>
      </c>
      <c r="J142" s="51" t="s">
        <v>9506</v>
      </c>
      <c r="K142" s="51" t="s">
        <v>9497</v>
      </c>
      <c r="L142" s="51" t="s">
        <v>10013</v>
      </c>
      <c r="M142" s="51" t="s">
        <v>10014</v>
      </c>
      <c r="N142" s="51" t="s">
        <v>10010</v>
      </c>
      <c r="O142" s="51" t="s">
        <v>9510</v>
      </c>
      <c r="P142" s="51" t="s">
        <v>9591</v>
      </c>
      <c r="Q142" s="51" t="s">
        <v>9512</v>
      </c>
      <c r="R142" s="51">
        <v>150000</v>
      </c>
      <c r="S142" s="51">
        <v>150000</v>
      </c>
      <c r="T142" s="53">
        <v>45616</v>
      </c>
      <c r="U142" s="53">
        <v>45707.9999884259</v>
      </c>
      <c r="V142" s="51">
        <v>2</v>
      </c>
      <c r="W142" s="80"/>
      <c r="X142" s="80"/>
      <c r="Y142" s="80"/>
      <c r="Z142" s="87"/>
      <c r="AA142" s="87"/>
      <c r="AB142" s="87"/>
      <c r="AC142" s="87"/>
      <c r="AD142" s="87"/>
      <c r="AE142" s="87"/>
      <c r="AF142" s="87"/>
      <c r="AG142" s="80"/>
      <c r="AH142" s="80"/>
      <c r="AI142" s="80"/>
    </row>
    <row r="143" ht="38.25" spans="1:35">
      <c r="A143" s="81">
        <v>15153</v>
      </c>
      <c r="B143" s="51" t="s">
        <v>10015</v>
      </c>
      <c r="C143" s="51" t="s">
        <v>10016</v>
      </c>
      <c r="D143" s="51" t="s">
        <v>9536</v>
      </c>
      <c r="E143" s="51" t="s">
        <v>9450</v>
      </c>
      <c r="F143" s="51">
        <v>1684621.1</v>
      </c>
      <c r="G143" s="51">
        <v>35</v>
      </c>
      <c r="H143" s="53">
        <v>44531</v>
      </c>
      <c r="I143" s="53">
        <v>45596</v>
      </c>
      <c r="J143" s="51" t="s">
        <v>9506</v>
      </c>
      <c r="K143" s="51" t="s">
        <v>9497</v>
      </c>
      <c r="L143" s="51" t="s">
        <v>10017</v>
      </c>
      <c r="M143" s="51" t="s">
        <v>10018</v>
      </c>
      <c r="N143" s="51" t="s">
        <v>10019</v>
      </c>
      <c r="O143" s="51" t="s">
        <v>9510</v>
      </c>
      <c r="P143" s="51" t="s">
        <v>9512</v>
      </c>
      <c r="Q143" s="51" t="s">
        <v>9512</v>
      </c>
      <c r="R143" s="51">
        <v>1684621.1</v>
      </c>
      <c r="S143" s="51">
        <v>1684621.1</v>
      </c>
      <c r="T143" s="53">
        <v>44531</v>
      </c>
      <c r="U143" s="53">
        <v>45596.9999884259</v>
      </c>
      <c r="V143" s="51">
        <v>2</v>
      </c>
      <c r="W143" s="80"/>
      <c r="X143" s="80"/>
      <c r="Y143" s="80"/>
      <c r="Z143" s="87"/>
      <c r="AA143" s="87"/>
      <c r="AB143" s="87"/>
      <c r="AC143" s="87"/>
      <c r="AD143" s="87"/>
      <c r="AE143" s="87"/>
      <c r="AF143" s="87"/>
      <c r="AG143" s="80"/>
      <c r="AH143" s="80"/>
      <c r="AI143" s="80"/>
    </row>
    <row r="144" ht="38.25" spans="1:35">
      <c r="A144" s="81">
        <v>15152</v>
      </c>
      <c r="B144" s="51" t="s">
        <v>10020</v>
      </c>
      <c r="C144" s="51" t="s">
        <v>10021</v>
      </c>
      <c r="D144" s="51" t="s">
        <v>9536</v>
      </c>
      <c r="E144" s="51" t="s">
        <v>9450</v>
      </c>
      <c r="F144" s="51">
        <v>675306.9</v>
      </c>
      <c r="G144" s="51">
        <v>1</v>
      </c>
      <c r="H144" s="53">
        <v>45992</v>
      </c>
      <c r="I144" s="53">
        <v>46022</v>
      </c>
      <c r="J144" s="51" t="s">
        <v>9506</v>
      </c>
      <c r="K144" s="51" t="s">
        <v>9497</v>
      </c>
      <c r="L144" s="51" t="s">
        <v>10022</v>
      </c>
      <c r="M144" s="218" t="s">
        <v>10023</v>
      </c>
      <c r="N144" s="51" t="s">
        <v>9599</v>
      </c>
      <c r="O144" s="51" t="s">
        <v>9510</v>
      </c>
      <c r="P144" s="51" t="s">
        <v>9790</v>
      </c>
      <c r="Q144" s="51" t="s">
        <v>9512</v>
      </c>
      <c r="R144" s="51">
        <v>675306.9</v>
      </c>
      <c r="S144" s="51">
        <v>32983918.27</v>
      </c>
      <c r="T144" s="53">
        <v>45992</v>
      </c>
      <c r="U144" s="53">
        <v>46022.9999884259</v>
      </c>
      <c r="V144" s="51">
        <v>36</v>
      </c>
      <c r="W144" s="80"/>
      <c r="X144" s="80"/>
      <c r="Y144" s="80"/>
      <c r="Z144" s="87"/>
      <c r="AA144" s="87"/>
      <c r="AB144" s="87"/>
      <c r="AC144" s="87"/>
      <c r="AD144" s="87"/>
      <c r="AE144" s="87"/>
      <c r="AF144" s="87"/>
      <c r="AG144" s="80"/>
      <c r="AH144" s="80"/>
      <c r="AI144" s="80"/>
    </row>
    <row r="145" ht="38.25" spans="1:35">
      <c r="A145" s="81">
        <v>15150</v>
      </c>
      <c r="B145" s="51" t="s">
        <v>10024</v>
      </c>
      <c r="C145" s="51" t="s">
        <v>10025</v>
      </c>
      <c r="D145" s="51" t="s">
        <v>9536</v>
      </c>
      <c r="E145" s="51" t="s">
        <v>9450</v>
      </c>
      <c r="F145" s="51">
        <v>1012960.35</v>
      </c>
      <c r="G145" s="51">
        <v>1</v>
      </c>
      <c r="H145" s="53">
        <v>45992</v>
      </c>
      <c r="I145" s="53">
        <v>46022</v>
      </c>
      <c r="J145" s="51" t="s">
        <v>9506</v>
      </c>
      <c r="K145" s="51" t="s">
        <v>9497</v>
      </c>
      <c r="L145" s="51" t="s">
        <v>10022</v>
      </c>
      <c r="M145" s="218" t="s">
        <v>10023</v>
      </c>
      <c r="N145" s="51" t="s">
        <v>9599</v>
      </c>
      <c r="O145" s="51" t="s">
        <v>9510</v>
      </c>
      <c r="P145" s="51" t="s">
        <v>9790</v>
      </c>
      <c r="Q145" s="51" t="s">
        <v>9512</v>
      </c>
      <c r="R145" s="51">
        <v>1012960.35</v>
      </c>
      <c r="S145" s="51">
        <v>32983918.27</v>
      </c>
      <c r="T145" s="53">
        <v>45992</v>
      </c>
      <c r="U145" s="53">
        <v>46022.9999884259</v>
      </c>
      <c r="V145" s="51">
        <v>54</v>
      </c>
      <c r="W145" s="80"/>
      <c r="X145" s="80"/>
      <c r="Y145" s="80"/>
      <c r="Z145" s="87"/>
      <c r="AA145" s="87"/>
      <c r="AB145" s="87"/>
      <c r="AC145" s="87"/>
      <c r="AD145" s="87"/>
      <c r="AE145" s="87"/>
      <c r="AF145" s="87"/>
      <c r="AG145" s="80"/>
      <c r="AH145" s="80"/>
      <c r="AI145" s="80"/>
    </row>
    <row r="146" ht="38.25" spans="1:35">
      <c r="A146" s="81">
        <v>15151</v>
      </c>
      <c r="B146" s="51" t="s">
        <v>10026</v>
      </c>
      <c r="C146" s="51" t="s">
        <v>10027</v>
      </c>
      <c r="D146" s="51" t="s">
        <v>9536</v>
      </c>
      <c r="E146" s="51" t="s">
        <v>9450</v>
      </c>
      <c r="F146" s="51">
        <v>1012960.35</v>
      </c>
      <c r="G146" s="51">
        <v>1</v>
      </c>
      <c r="H146" s="53">
        <v>45992</v>
      </c>
      <c r="I146" s="53">
        <v>46022</v>
      </c>
      <c r="J146" s="51" t="s">
        <v>9506</v>
      </c>
      <c r="K146" s="51" t="s">
        <v>9497</v>
      </c>
      <c r="L146" s="51" t="s">
        <v>10022</v>
      </c>
      <c r="M146" s="218" t="s">
        <v>10023</v>
      </c>
      <c r="N146" s="51" t="s">
        <v>9599</v>
      </c>
      <c r="O146" s="51" t="s">
        <v>9510</v>
      </c>
      <c r="P146" s="51" t="s">
        <v>9790</v>
      </c>
      <c r="Q146" s="51" t="s">
        <v>9512</v>
      </c>
      <c r="R146" s="51">
        <v>1012960.35</v>
      </c>
      <c r="S146" s="51">
        <v>32983918.27</v>
      </c>
      <c r="T146" s="53">
        <v>45992</v>
      </c>
      <c r="U146" s="53">
        <v>46022.9999884259</v>
      </c>
      <c r="V146" s="51">
        <v>54</v>
      </c>
      <c r="W146" s="80"/>
      <c r="X146" s="80"/>
      <c r="Y146" s="80"/>
      <c r="Z146" s="87"/>
      <c r="AA146" s="87"/>
      <c r="AB146" s="87"/>
      <c r="AC146" s="87"/>
      <c r="AD146" s="87"/>
      <c r="AE146" s="87"/>
      <c r="AF146" s="87"/>
      <c r="AG146" s="80"/>
      <c r="AH146" s="80"/>
      <c r="AI146" s="80"/>
    </row>
    <row r="147" ht="38.25" spans="1:35">
      <c r="A147" s="81">
        <v>15149</v>
      </c>
      <c r="B147" s="51" t="s">
        <v>10028</v>
      </c>
      <c r="C147" s="51" t="s">
        <v>10029</v>
      </c>
      <c r="D147" s="51" t="s">
        <v>9536</v>
      </c>
      <c r="E147" s="51" t="s">
        <v>9450</v>
      </c>
      <c r="F147" s="51">
        <v>1782059.88</v>
      </c>
      <c r="G147" s="51">
        <v>1</v>
      </c>
      <c r="H147" s="53">
        <v>45992</v>
      </c>
      <c r="I147" s="53">
        <v>46022</v>
      </c>
      <c r="J147" s="51" t="s">
        <v>9506</v>
      </c>
      <c r="K147" s="51" t="s">
        <v>9497</v>
      </c>
      <c r="L147" s="51" t="s">
        <v>10022</v>
      </c>
      <c r="M147" s="218" t="s">
        <v>10023</v>
      </c>
      <c r="N147" s="51" t="s">
        <v>9599</v>
      </c>
      <c r="O147" s="51" t="s">
        <v>9510</v>
      </c>
      <c r="P147" s="51" t="s">
        <v>9790</v>
      </c>
      <c r="Q147" s="51" t="s">
        <v>9512</v>
      </c>
      <c r="R147" s="51">
        <v>1782059.88</v>
      </c>
      <c r="S147" s="51">
        <v>32983918.27</v>
      </c>
      <c r="T147" s="53">
        <v>45992</v>
      </c>
      <c r="U147" s="53">
        <v>46022.9999884259</v>
      </c>
      <c r="V147" s="51">
        <v>95</v>
      </c>
      <c r="W147" s="80"/>
      <c r="X147" s="80"/>
      <c r="Y147" s="80"/>
      <c r="Z147" s="87"/>
      <c r="AA147" s="87"/>
      <c r="AB147" s="87"/>
      <c r="AC147" s="87"/>
      <c r="AD147" s="87"/>
      <c r="AE147" s="87"/>
      <c r="AF147" s="87"/>
      <c r="AG147" s="80"/>
      <c r="AH147" s="80"/>
      <c r="AI147" s="80"/>
    </row>
    <row r="148" ht="38.25" spans="1:35">
      <c r="A148" s="81">
        <v>15148</v>
      </c>
      <c r="B148" s="51" t="s">
        <v>10030</v>
      </c>
      <c r="C148" s="51" t="s">
        <v>10031</v>
      </c>
      <c r="D148" s="51" t="s">
        <v>9536</v>
      </c>
      <c r="E148" s="51" t="s">
        <v>9450</v>
      </c>
      <c r="F148" s="51">
        <v>2025920.7</v>
      </c>
      <c r="G148" s="51">
        <v>1</v>
      </c>
      <c r="H148" s="53">
        <v>45992</v>
      </c>
      <c r="I148" s="53">
        <v>46022</v>
      </c>
      <c r="J148" s="51" t="s">
        <v>9506</v>
      </c>
      <c r="K148" s="51" t="s">
        <v>9497</v>
      </c>
      <c r="L148" s="51" t="s">
        <v>10022</v>
      </c>
      <c r="M148" s="218" t="s">
        <v>10023</v>
      </c>
      <c r="N148" s="51" t="s">
        <v>9599</v>
      </c>
      <c r="O148" s="51" t="s">
        <v>9510</v>
      </c>
      <c r="P148" s="51" t="s">
        <v>9790</v>
      </c>
      <c r="Q148" s="51" t="s">
        <v>9512</v>
      </c>
      <c r="R148" s="51">
        <v>2025920.7</v>
      </c>
      <c r="S148" s="51">
        <v>32983918.27</v>
      </c>
      <c r="T148" s="53">
        <v>45992</v>
      </c>
      <c r="U148" s="53">
        <v>46022.9999884259</v>
      </c>
      <c r="V148" s="51">
        <v>108</v>
      </c>
      <c r="W148" s="80"/>
      <c r="X148" s="80"/>
      <c r="Y148" s="80"/>
      <c r="Z148" s="87"/>
      <c r="AA148" s="87"/>
      <c r="AB148" s="87"/>
      <c r="AC148" s="87"/>
      <c r="AD148" s="87"/>
      <c r="AE148" s="87"/>
      <c r="AF148" s="87"/>
      <c r="AG148" s="80"/>
      <c r="AH148" s="80"/>
      <c r="AI148" s="80"/>
    </row>
    <row r="149" ht="38.25" spans="1:35">
      <c r="A149" s="81">
        <v>15146</v>
      </c>
      <c r="B149" s="51" t="s">
        <v>10032</v>
      </c>
      <c r="C149" s="51" t="s">
        <v>10033</v>
      </c>
      <c r="D149" s="51" t="s">
        <v>9536</v>
      </c>
      <c r="E149" s="51" t="s">
        <v>9450</v>
      </c>
      <c r="F149" s="51">
        <v>3113915.15</v>
      </c>
      <c r="G149" s="51">
        <v>1</v>
      </c>
      <c r="H149" s="53">
        <v>45992</v>
      </c>
      <c r="I149" s="53">
        <v>46022</v>
      </c>
      <c r="J149" s="51" t="s">
        <v>9506</v>
      </c>
      <c r="K149" s="51" t="s">
        <v>9497</v>
      </c>
      <c r="L149" s="51" t="s">
        <v>10022</v>
      </c>
      <c r="M149" s="218" t="s">
        <v>10023</v>
      </c>
      <c r="N149" s="51" t="s">
        <v>9599</v>
      </c>
      <c r="O149" s="51" t="s">
        <v>9510</v>
      </c>
      <c r="P149" s="51" t="s">
        <v>9790</v>
      </c>
      <c r="Q149" s="51" t="s">
        <v>9512</v>
      </c>
      <c r="R149" s="51">
        <v>3113915.15</v>
      </c>
      <c r="S149" s="51">
        <v>32983918.27</v>
      </c>
      <c r="T149" s="53">
        <v>45992</v>
      </c>
      <c r="U149" s="53">
        <v>46022.9999884259</v>
      </c>
      <c r="V149" s="51">
        <v>166</v>
      </c>
      <c r="W149" s="80"/>
      <c r="X149" s="80"/>
      <c r="Y149" s="80"/>
      <c r="Z149" s="87"/>
      <c r="AA149" s="87"/>
      <c r="AB149" s="87"/>
      <c r="AC149" s="87"/>
      <c r="AD149" s="87"/>
      <c r="AE149" s="87"/>
      <c r="AF149" s="87"/>
      <c r="AG149" s="80"/>
      <c r="AH149" s="80"/>
      <c r="AI149" s="80"/>
    </row>
    <row r="150" ht="38.25" spans="1:35">
      <c r="A150" s="81">
        <v>15147</v>
      </c>
      <c r="B150" s="51" t="s">
        <v>10034</v>
      </c>
      <c r="C150" s="51" t="s">
        <v>10035</v>
      </c>
      <c r="D150" s="51" t="s">
        <v>9536</v>
      </c>
      <c r="E150" s="51" t="s">
        <v>9450</v>
      </c>
      <c r="F150" s="51">
        <v>2025920.7</v>
      </c>
      <c r="G150" s="51">
        <v>1</v>
      </c>
      <c r="H150" s="53">
        <v>45992</v>
      </c>
      <c r="I150" s="53">
        <v>46022</v>
      </c>
      <c r="J150" s="51" t="s">
        <v>9506</v>
      </c>
      <c r="K150" s="51" t="s">
        <v>9497</v>
      </c>
      <c r="L150" s="51" t="s">
        <v>10022</v>
      </c>
      <c r="M150" s="218" t="s">
        <v>10023</v>
      </c>
      <c r="N150" s="51" t="s">
        <v>9599</v>
      </c>
      <c r="O150" s="51" t="s">
        <v>9510</v>
      </c>
      <c r="P150" s="51" t="s">
        <v>9790</v>
      </c>
      <c r="Q150" s="51" t="s">
        <v>9512</v>
      </c>
      <c r="R150" s="51">
        <v>2025920.7</v>
      </c>
      <c r="S150" s="51">
        <v>32983918.27</v>
      </c>
      <c r="T150" s="53">
        <v>45992</v>
      </c>
      <c r="U150" s="53">
        <v>46022.9999884259</v>
      </c>
      <c r="V150" s="51">
        <v>108</v>
      </c>
      <c r="W150" s="80"/>
      <c r="X150" s="80"/>
      <c r="Y150" s="80"/>
      <c r="Z150" s="87"/>
      <c r="AA150" s="87"/>
      <c r="AB150" s="87"/>
      <c r="AC150" s="87"/>
      <c r="AD150" s="87"/>
      <c r="AE150" s="87"/>
      <c r="AF150" s="87"/>
      <c r="AG150" s="80"/>
      <c r="AH150" s="80"/>
      <c r="AI150" s="80"/>
    </row>
    <row r="151" ht="38.25" spans="1:35">
      <c r="A151" s="81">
        <v>15145</v>
      </c>
      <c r="B151" s="51" t="s">
        <v>10036</v>
      </c>
      <c r="C151" s="51" t="s">
        <v>10037</v>
      </c>
      <c r="D151" s="51" t="s">
        <v>9669</v>
      </c>
      <c r="E151" s="51" t="s">
        <v>9450</v>
      </c>
      <c r="F151" s="51">
        <v>712575.06</v>
      </c>
      <c r="G151" s="51">
        <v>1</v>
      </c>
      <c r="H151" s="53">
        <v>45992</v>
      </c>
      <c r="I151" s="53">
        <v>46022</v>
      </c>
      <c r="J151" s="51" t="s">
        <v>9506</v>
      </c>
      <c r="K151" s="51" t="s">
        <v>9497</v>
      </c>
      <c r="L151" s="51" t="s">
        <v>10022</v>
      </c>
      <c r="M151" s="218" t="s">
        <v>10023</v>
      </c>
      <c r="N151" s="51" t="s">
        <v>9599</v>
      </c>
      <c r="O151" s="51" t="s">
        <v>9510</v>
      </c>
      <c r="P151" s="51" t="s">
        <v>9790</v>
      </c>
      <c r="Q151" s="51" t="s">
        <v>9512</v>
      </c>
      <c r="R151" s="51">
        <v>712575.06</v>
      </c>
      <c r="S151" s="51">
        <v>32983918.27</v>
      </c>
      <c r="T151" s="53">
        <v>45992</v>
      </c>
      <c r="U151" s="53">
        <v>46022.9999884259</v>
      </c>
      <c r="V151" s="51">
        <v>36</v>
      </c>
      <c r="W151" s="80"/>
      <c r="X151" s="80"/>
      <c r="Y151" s="80"/>
      <c r="Z151" s="87"/>
      <c r="AA151" s="87"/>
      <c r="AB151" s="87"/>
      <c r="AC151" s="87"/>
      <c r="AD151" s="87"/>
      <c r="AE151" s="87"/>
      <c r="AF151" s="87"/>
      <c r="AG151" s="80"/>
      <c r="AH151" s="80"/>
      <c r="AI151" s="80"/>
    </row>
    <row r="152" ht="38.25" spans="1:35">
      <c r="A152" s="81">
        <v>15143</v>
      </c>
      <c r="B152" s="51" t="s">
        <v>10038</v>
      </c>
      <c r="C152" s="51" t="s">
        <v>10039</v>
      </c>
      <c r="D152" s="51" t="s">
        <v>9669</v>
      </c>
      <c r="E152" s="51" t="s">
        <v>9450</v>
      </c>
      <c r="F152" s="51">
        <v>1088656.34</v>
      </c>
      <c r="G152" s="51">
        <v>1</v>
      </c>
      <c r="H152" s="53">
        <v>45992</v>
      </c>
      <c r="I152" s="53">
        <v>46022</v>
      </c>
      <c r="J152" s="51" t="s">
        <v>9506</v>
      </c>
      <c r="K152" s="51" t="s">
        <v>9497</v>
      </c>
      <c r="L152" s="51" t="s">
        <v>10022</v>
      </c>
      <c r="M152" s="218" t="s">
        <v>10023</v>
      </c>
      <c r="N152" s="51" t="s">
        <v>9599</v>
      </c>
      <c r="O152" s="51" t="s">
        <v>9510</v>
      </c>
      <c r="P152" s="51" t="s">
        <v>9790</v>
      </c>
      <c r="Q152" s="51" t="s">
        <v>9512</v>
      </c>
      <c r="R152" s="51">
        <v>1088656.34</v>
      </c>
      <c r="S152" s="51">
        <v>32983918.27</v>
      </c>
      <c r="T152" s="53">
        <v>45992</v>
      </c>
      <c r="U152" s="53">
        <v>46022.9999884259</v>
      </c>
      <c r="V152" s="51">
        <v>55</v>
      </c>
      <c r="W152" s="80"/>
      <c r="X152" s="80"/>
      <c r="Y152" s="80"/>
      <c r="Z152" s="87"/>
      <c r="AA152" s="87"/>
      <c r="AB152" s="87"/>
      <c r="AC152" s="87"/>
      <c r="AD152" s="87"/>
      <c r="AE152" s="87"/>
      <c r="AF152" s="87"/>
      <c r="AG152" s="80"/>
      <c r="AH152" s="80"/>
      <c r="AI152" s="80"/>
    </row>
    <row r="153" ht="38.25" spans="1:35">
      <c r="A153" s="81">
        <v>15144</v>
      </c>
      <c r="B153" s="51" t="s">
        <v>10040</v>
      </c>
      <c r="C153" s="51" t="s">
        <v>10041</v>
      </c>
      <c r="D153" s="51" t="s">
        <v>9669</v>
      </c>
      <c r="E153" s="51" t="s">
        <v>9450</v>
      </c>
      <c r="F153" s="51">
        <v>1068862.59</v>
      </c>
      <c r="G153" s="51">
        <v>1</v>
      </c>
      <c r="H153" s="53">
        <v>45992</v>
      </c>
      <c r="I153" s="53">
        <v>46022</v>
      </c>
      <c r="J153" s="51" t="s">
        <v>9506</v>
      </c>
      <c r="K153" s="51" t="s">
        <v>9497</v>
      </c>
      <c r="L153" s="51" t="s">
        <v>10022</v>
      </c>
      <c r="M153" s="218" t="s">
        <v>10023</v>
      </c>
      <c r="N153" s="51" t="s">
        <v>9599</v>
      </c>
      <c r="O153" s="51" t="s">
        <v>9510</v>
      </c>
      <c r="P153" s="51" t="s">
        <v>9790</v>
      </c>
      <c r="Q153" s="51" t="s">
        <v>9512</v>
      </c>
      <c r="R153" s="51">
        <v>1068862.59</v>
      </c>
      <c r="S153" s="51">
        <v>32983918.27</v>
      </c>
      <c r="T153" s="53">
        <v>45992</v>
      </c>
      <c r="U153" s="53">
        <v>46022.9999884259</v>
      </c>
      <c r="V153" s="51">
        <v>54</v>
      </c>
      <c r="W153" s="80"/>
      <c r="X153" s="80"/>
      <c r="Y153" s="80"/>
      <c r="Z153" s="87"/>
      <c r="AA153" s="87"/>
      <c r="AB153" s="87"/>
      <c r="AC153" s="87"/>
      <c r="AD153" s="87"/>
      <c r="AE153" s="87"/>
      <c r="AF153" s="87"/>
      <c r="AG153" s="80"/>
      <c r="AH153" s="80"/>
      <c r="AI153" s="80"/>
    </row>
    <row r="154" ht="38.25" spans="1:35">
      <c r="A154" s="81">
        <v>15142</v>
      </c>
      <c r="B154" s="51" t="s">
        <v>10042</v>
      </c>
      <c r="C154" s="51" t="s">
        <v>10043</v>
      </c>
      <c r="D154" s="51" t="s">
        <v>9529</v>
      </c>
      <c r="E154" s="51" t="s">
        <v>9450</v>
      </c>
      <c r="F154" s="51">
        <v>353217.36</v>
      </c>
      <c r="G154" s="51">
        <v>1</v>
      </c>
      <c r="H154" s="53">
        <v>45992</v>
      </c>
      <c r="I154" s="53">
        <v>46022</v>
      </c>
      <c r="J154" s="51" t="s">
        <v>9506</v>
      </c>
      <c r="K154" s="51" t="s">
        <v>9497</v>
      </c>
      <c r="L154" s="51" t="s">
        <v>10022</v>
      </c>
      <c r="M154" s="218" t="s">
        <v>10023</v>
      </c>
      <c r="N154" s="51" t="s">
        <v>9599</v>
      </c>
      <c r="O154" s="51" t="s">
        <v>9510</v>
      </c>
      <c r="P154" s="51" t="s">
        <v>9790</v>
      </c>
      <c r="Q154" s="51" t="s">
        <v>9512</v>
      </c>
      <c r="R154" s="51">
        <v>353217.36</v>
      </c>
      <c r="S154" s="51">
        <v>32983918.27</v>
      </c>
      <c r="T154" s="53">
        <v>45992</v>
      </c>
      <c r="U154" s="53">
        <v>46022.9999884259</v>
      </c>
      <c r="V154" s="51">
        <v>15</v>
      </c>
      <c r="W154" s="80"/>
      <c r="X154" s="80"/>
      <c r="Y154" s="80"/>
      <c r="Z154" s="87"/>
      <c r="AA154" s="87"/>
      <c r="AB154" s="87"/>
      <c r="AC154" s="87"/>
      <c r="AD154" s="87"/>
      <c r="AE154" s="87"/>
      <c r="AF154" s="87"/>
      <c r="AG154" s="80"/>
      <c r="AH154" s="80"/>
      <c r="AI154" s="80"/>
    </row>
    <row r="155" ht="38.25" spans="1:35">
      <c r="A155" s="81">
        <v>15141</v>
      </c>
      <c r="B155" s="51" t="s">
        <v>10044</v>
      </c>
      <c r="C155" s="51" t="s">
        <v>10045</v>
      </c>
      <c r="D155" s="51" t="s">
        <v>9536</v>
      </c>
      <c r="E155" s="51" t="s">
        <v>9450</v>
      </c>
      <c r="F155" s="51">
        <v>128380.49</v>
      </c>
      <c r="G155" s="51">
        <v>1</v>
      </c>
      <c r="H155" s="53">
        <v>45992</v>
      </c>
      <c r="I155" s="53">
        <v>46022</v>
      </c>
      <c r="J155" s="51" t="s">
        <v>9506</v>
      </c>
      <c r="K155" s="51" t="s">
        <v>9497</v>
      </c>
      <c r="L155" s="51" t="s">
        <v>10022</v>
      </c>
      <c r="M155" s="218" t="s">
        <v>10023</v>
      </c>
      <c r="N155" s="51" t="s">
        <v>9599</v>
      </c>
      <c r="O155" s="51" t="s">
        <v>9510</v>
      </c>
      <c r="P155" s="51" t="s">
        <v>9790</v>
      </c>
      <c r="Q155" s="51" t="s">
        <v>9512</v>
      </c>
      <c r="R155" s="51">
        <v>128380.49</v>
      </c>
      <c r="S155" s="51">
        <v>32983918.27</v>
      </c>
      <c r="T155" s="53">
        <v>45992</v>
      </c>
      <c r="U155" s="53">
        <v>46022.9999884259</v>
      </c>
      <c r="V155" s="51">
        <v>6</v>
      </c>
      <c r="W155" s="80"/>
      <c r="X155" s="80"/>
      <c r="Y155" s="80"/>
      <c r="Z155" s="87"/>
      <c r="AA155" s="87"/>
      <c r="AB155" s="87"/>
      <c r="AC155" s="87"/>
      <c r="AD155" s="87"/>
      <c r="AE155" s="87"/>
      <c r="AF155" s="87"/>
      <c r="AG155" s="80"/>
      <c r="AH155" s="80"/>
      <c r="AI155" s="80"/>
    </row>
    <row r="156" ht="38.25" spans="1:35">
      <c r="A156" s="81">
        <v>15139</v>
      </c>
      <c r="B156" s="51" t="s">
        <v>10046</v>
      </c>
      <c r="C156" s="51" t="s">
        <v>10047</v>
      </c>
      <c r="D156" s="51" t="s">
        <v>9536</v>
      </c>
      <c r="E156" s="51" t="s">
        <v>9450</v>
      </c>
      <c r="F156" s="51">
        <v>213967.48</v>
      </c>
      <c r="G156" s="51">
        <v>1</v>
      </c>
      <c r="H156" s="53">
        <v>45992</v>
      </c>
      <c r="I156" s="53">
        <v>46022</v>
      </c>
      <c r="J156" s="51" t="s">
        <v>9506</v>
      </c>
      <c r="K156" s="51" t="s">
        <v>9497</v>
      </c>
      <c r="L156" s="51" t="s">
        <v>10022</v>
      </c>
      <c r="M156" s="218" t="s">
        <v>10023</v>
      </c>
      <c r="N156" s="51" t="s">
        <v>9599</v>
      </c>
      <c r="O156" s="51" t="s">
        <v>9510</v>
      </c>
      <c r="P156" s="51" t="s">
        <v>9790</v>
      </c>
      <c r="Q156" s="51" t="s">
        <v>9512</v>
      </c>
      <c r="R156" s="51">
        <v>213967.48</v>
      </c>
      <c r="S156" s="51">
        <v>32983918.27</v>
      </c>
      <c r="T156" s="53">
        <v>45992</v>
      </c>
      <c r="U156" s="53">
        <v>46022.9999884259</v>
      </c>
      <c r="V156" s="51">
        <v>10</v>
      </c>
      <c r="W156" s="80"/>
      <c r="X156" s="80"/>
      <c r="Y156" s="80"/>
      <c r="Z156" s="87"/>
      <c r="AA156" s="87"/>
      <c r="AB156" s="87"/>
      <c r="AC156" s="87"/>
      <c r="AD156" s="87"/>
      <c r="AE156" s="87"/>
      <c r="AF156" s="87"/>
      <c r="AG156" s="80"/>
      <c r="AH156" s="80"/>
      <c r="AI156" s="80"/>
    </row>
    <row r="157" ht="38.25" spans="1:35">
      <c r="A157" s="81">
        <v>15140</v>
      </c>
      <c r="B157" s="51" t="s">
        <v>10048</v>
      </c>
      <c r="C157" s="51" t="s">
        <v>10049</v>
      </c>
      <c r="D157" s="51" t="s">
        <v>9536</v>
      </c>
      <c r="E157" s="51" t="s">
        <v>9450</v>
      </c>
      <c r="F157" s="51">
        <v>213967.48</v>
      </c>
      <c r="G157" s="51">
        <v>1</v>
      </c>
      <c r="H157" s="53">
        <v>45992</v>
      </c>
      <c r="I157" s="53">
        <v>46022</v>
      </c>
      <c r="J157" s="51" t="s">
        <v>9506</v>
      </c>
      <c r="K157" s="51" t="s">
        <v>9497</v>
      </c>
      <c r="L157" s="51" t="s">
        <v>10022</v>
      </c>
      <c r="M157" s="218" t="s">
        <v>10023</v>
      </c>
      <c r="N157" s="51" t="s">
        <v>9599</v>
      </c>
      <c r="O157" s="51" t="s">
        <v>9510</v>
      </c>
      <c r="P157" s="51" t="s">
        <v>9790</v>
      </c>
      <c r="Q157" s="51" t="s">
        <v>9512</v>
      </c>
      <c r="R157" s="51">
        <v>213967.48</v>
      </c>
      <c r="S157" s="51">
        <v>32983918.27</v>
      </c>
      <c r="T157" s="53">
        <v>45992</v>
      </c>
      <c r="U157" s="53">
        <v>46022.9999884259</v>
      </c>
      <c r="V157" s="51">
        <v>10</v>
      </c>
      <c r="W157" s="80"/>
      <c r="X157" s="80"/>
      <c r="Y157" s="80"/>
      <c r="Z157" s="87"/>
      <c r="AA157" s="87"/>
      <c r="AB157" s="87"/>
      <c r="AC157" s="87"/>
      <c r="AD157" s="87"/>
      <c r="AE157" s="87"/>
      <c r="AF157" s="87"/>
      <c r="AG157" s="80"/>
      <c r="AH157" s="80"/>
      <c r="AI157" s="80"/>
    </row>
    <row r="158" ht="38.25" spans="1:35">
      <c r="A158" s="81">
        <v>15138</v>
      </c>
      <c r="B158" s="51" t="s">
        <v>10050</v>
      </c>
      <c r="C158" s="51" t="s">
        <v>10051</v>
      </c>
      <c r="D158" s="51" t="s">
        <v>9523</v>
      </c>
      <c r="E158" s="51" t="s">
        <v>9450</v>
      </c>
      <c r="F158" s="51">
        <v>198055.2</v>
      </c>
      <c r="G158" s="51">
        <v>0.2</v>
      </c>
      <c r="H158" s="53">
        <v>45573</v>
      </c>
      <c r="I158" s="53">
        <v>45579</v>
      </c>
      <c r="J158" s="51" t="s">
        <v>9506</v>
      </c>
      <c r="K158" s="51" t="s">
        <v>9497</v>
      </c>
      <c r="L158" s="51" t="s">
        <v>9819</v>
      </c>
      <c r="M158" s="218" t="s">
        <v>9820</v>
      </c>
      <c r="N158" s="51" t="s">
        <v>9590</v>
      </c>
      <c r="O158" s="51" t="s">
        <v>9510</v>
      </c>
      <c r="P158" s="51" t="s">
        <v>9591</v>
      </c>
      <c r="Q158" s="51" t="s">
        <v>9512</v>
      </c>
      <c r="R158" s="51">
        <v>198055.2</v>
      </c>
      <c r="S158" s="51">
        <v>1826971.29</v>
      </c>
      <c r="T158" s="53">
        <v>45573</v>
      </c>
      <c r="U158" s="53">
        <v>45579.9999884259</v>
      </c>
      <c r="V158" s="51">
        <v>40</v>
      </c>
      <c r="W158" s="80"/>
      <c r="X158" s="80"/>
      <c r="Y158" s="80"/>
      <c r="Z158" s="87"/>
      <c r="AA158" s="87"/>
      <c r="AB158" s="87"/>
      <c r="AC158" s="87"/>
      <c r="AD158" s="87"/>
      <c r="AE158" s="87"/>
      <c r="AF158" s="87"/>
      <c r="AG158" s="80"/>
      <c r="AH158" s="80"/>
      <c r="AI158" s="80"/>
    </row>
    <row r="159" ht="38.25" spans="1:35">
      <c r="A159" s="81">
        <v>15137</v>
      </c>
      <c r="B159" s="51" t="s">
        <v>10052</v>
      </c>
      <c r="C159" s="51" t="s">
        <v>10053</v>
      </c>
      <c r="D159" s="51" t="s">
        <v>9523</v>
      </c>
      <c r="E159" s="51" t="s">
        <v>9450</v>
      </c>
      <c r="F159" s="51">
        <v>91954.2</v>
      </c>
      <c r="G159" s="51">
        <v>0.5</v>
      </c>
      <c r="H159" s="53">
        <v>45521</v>
      </c>
      <c r="I159" s="53">
        <v>45533</v>
      </c>
      <c r="J159" s="51" t="s">
        <v>9506</v>
      </c>
      <c r="K159" s="51" t="s">
        <v>9497</v>
      </c>
      <c r="L159" s="51" t="s">
        <v>9819</v>
      </c>
      <c r="M159" s="218" t="s">
        <v>9820</v>
      </c>
      <c r="N159" s="51" t="s">
        <v>9590</v>
      </c>
      <c r="O159" s="51" t="s">
        <v>9510</v>
      </c>
      <c r="P159" s="51" t="s">
        <v>9591</v>
      </c>
      <c r="Q159" s="51" t="s">
        <v>9512</v>
      </c>
      <c r="R159" s="51">
        <v>91954.2</v>
      </c>
      <c r="S159" s="51">
        <v>1826971.29</v>
      </c>
      <c r="T159" s="53">
        <v>45521</v>
      </c>
      <c r="U159" s="53">
        <v>45533.9999884259</v>
      </c>
      <c r="V159" s="51">
        <v>10</v>
      </c>
      <c r="W159" s="80"/>
      <c r="X159" s="80"/>
      <c r="Y159" s="80"/>
      <c r="Z159" s="87"/>
      <c r="AA159" s="87"/>
      <c r="AB159" s="87"/>
      <c r="AC159" s="87"/>
      <c r="AD159" s="87"/>
      <c r="AE159" s="87"/>
      <c r="AF159" s="87"/>
      <c r="AG159" s="80"/>
      <c r="AH159" s="80"/>
      <c r="AI159" s="80"/>
    </row>
    <row r="160" ht="38.25" spans="1:35">
      <c r="A160" s="81">
        <v>15135</v>
      </c>
      <c r="B160" s="51" t="s">
        <v>10054</v>
      </c>
      <c r="C160" s="51" t="s">
        <v>10055</v>
      </c>
      <c r="D160" s="51" t="s">
        <v>9505</v>
      </c>
      <c r="E160" s="51" t="s">
        <v>9450</v>
      </c>
      <c r="F160" s="51">
        <v>1610027.77</v>
      </c>
      <c r="G160" s="51">
        <v>12</v>
      </c>
      <c r="H160" s="53">
        <v>45292</v>
      </c>
      <c r="I160" s="53">
        <v>45657</v>
      </c>
      <c r="J160" s="51" t="s">
        <v>9506</v>
      </c>
      <c r="K160" s="51" t="s">
        <v>9497</v>
      </c>
      <c r="L160" s="51" t="s">
        <v>10056</v>
      </c>
      <c r="M160" s="51" t="s">
        <v>10057</v>
      </c>
      <c r="N160" s="51" t="s">
        <v>9590</v>
      </c>
      <c r="O160" s="51" t="s">
        <v>9510</v>
      </c>
      <c r="P160" s="51" t="s">
        <v>9591</v>
      </c>
      <c r="Q160" s="51" t="s">
        <v>9512</v>
      </c>
      <c r="R160" s="51">
        <v>1610027.77</v>
      </c>
      <c r="S160" s="51">
        <v>2557102.93</v>
      </c>
      <c r="T160" s="53">
        <v>45292</v>
      </c>
      <c r="U160" s="53">
        <v>45657.9999884259</v>
      </c>
      <c r="V160" s="51">
        <v>3</v>
      </c>
      <c r="W160" s="80"/>
      <c r="X160" s="80"/>
      <c r="Y160" s="80"/>
      <c r="Z160" s="87"/>
      <c r="AA160" s="87"/>
      <c r="AB160" s="87"/>
      <c r="AC160" s="87"/>
      <c r="AD160" s="87"/>
      <c r="AE160" s="87"/>
      <c r="AF160" s="87"/>
      <c r="AG160" s="80"/>
      <c r="AH160" s="80"/>
      <c r="AI160" s="80"/>
    </row>
    <row r="161" ht="38.25" spans="1:35">
      <c r="A161" s="81">
        <v>15136</v>
      </c>
      <c r="B161" s="51" t="s">
        <v>10058</v>
      </c>
      <c r="C161" s="51" t="s">
        <v>10059</v>
      </c>
      <c r="D161" s="51" t="s">
        <v>9523</v>
      </c>
      <c r="E161" s="51" t="s">
        <v>9450</v>
      </c>
      <c r="F161" s="51">
        <v>8747272.8</v>
      </c>
      <c r="G161" s="51">
        <v>12</v>
      </c>
      <c r="H161" s="53">
        <v>45658</v>
      </c>
      <c r="I161" s="53">
        <v>46022</v>
      </c>
      <c r="J161" s="51" t="s">
        <v>9506</v>
      </c>
      <c r="K161" s="51" t="s">
        <v>9497</v>
      </c>
      <c r="L161" s="51" t="s">
        <v>10060</v>
      </c>
      <c r="M161" s="218" t="s">
        <v>10061</v>
      </c>
      <c r="N161" s="51" t="s">
        <v>9590</v>
      </c>
      <c r="O161" s="51" t="s">
        <v>9510</v>
      </c>
      <c r="P161" s="51" t="s">
        <v>9591</v>
      </c>
      <c r="Q161" s="51" t="s">
        <v>9512</v>
      </c>
      <c r="R161" s="51">
        <v>8747272.8</v>
      </c>
      <c r="S161" s="51">
        <v>8747272.8</v>
      </c>
      <c r="T161" s="53">
        <v>45658</v>
      </c>
      <c r="U161" s="53">
        <v>46022.9999884259</v>
      </c>
      <c r="V161" s="51">
        <v>36</v>
      </c>
      <c r="W161" s="80"/>
      <c r="X161" s="80"/>
      <c r="Y161" s="80"/>
      <c r="Z161" s="87"/>
      <c r="AA161" s="87"/>
      <c r="AB161" s="87"/>
      <c r="AC161" s="87"/>
      <c r="AD161" s="87"/>
      <c r="AE161" s="87"/>
      <c r="AF161" s="87"/>
      <c r="AG161" s="80"/>
      <c r="AH161" s="80"/>
      <c r="AI161" s="80"/>
    </row>
    <row r="162" ht="38.25" spans="1:35">
      <c r="A162" s="81">
        <v>15134</v>
      </c>
      <c r="B162" s="51" t="s">
        <v>10062</v>
      </c>
      <c r="C162" s="51" t="s">
        <v>10063</v>
      </c>
      <c r="D162" s="51" t="s">
        <v>9505</v>
      </c>
      <c r="E162" s="51" t="s">
        <v>9450</v>
      </c>
      <c r="F162" s="51">
        <v>947075.16</v>
      </c>
      <c r="G162" s="51">
        <v>12</v>
      </c>
      <c r="H162" s="53">
        <v>45292</v>
      </c>
      <c r="I162" s="53">
        <v>45657</v>
      </c>
      <c r="J162" s="51" t="s">
        <v>9506</v>
      </c>
      <c r="K162" s="51" t="s">
        <v>9497</v>
      </c>
      <c r="L162" s="51" t="s">
        <v>10056</v>
      </c>
      <c r="M162" s="51" t="s">
        <v>10057</v>
      </c>
      <c r="N162" s="51" t="s">
        <v>9590</v>
      </c>
      <c r="O162" s="51" t="s">
        <v>9510</v>
      </c>
      <c r="P162" s="51" t="s">
        <v>9591</v>
      </c>
      <c r="Q162" s="51" t="s">
        <v>9512</v>
      </c>
      <c r="R162" s="51">
        <v>947075.16</v>
      </c>
      <c r="S162" s="51">
        <v>2557102.93</v>
      </c>
      <c r="T162" s="53">
        <v>45292</v>
      </c>
      <c r="U162" s="53">
        <v>45657.9999884259</v>
      </c>
      <c r="V162" s="51">
        <v>2</v>
      </c>
      <c r="W162" s="80"/>
      <c r="X162" s="80"/>
      <c r="Y162" s="80"/>
      <c r="Z162" s="87"/>
      <c r="AA162" s="87"/>
      <c r="AB162" s="87"/>
      <c r="AC162" s="87"/>
      <c r="AD162" s="87"/>
      <c r="AE162" s="87"/>
      <c r="AF162" s="87"/>
      <c r="AG162" s="80"/>
      <c r="AH162" s="80"/>
      <c r="AI162" s="80"/>
    </row>
    <row r="163" ht="38.25" spans="1:35">
      <c r="A163" s="81">
        <v>15133</v>
      </c>
      <c r="B163" s="51" t="s">
        <v>10064</v>
      </c>
      <c r="C163" s="51" t="s">
        <v>10065</v>
      </c>
      <c r="D163" s="51" t="s">
        <v>9523</v>
      </c>
      <c r="E163" s="51" t="s">
        <v>9450</v>
      </c>
      <c r="F163" s="51">
        <v>23910011.28</v>
      </c>
      <c r="G163" s="51">
        <v>12</v>
      </c>
      <c r="H163" s="53">
        <v>45292</v>
      </c>
      <c r="I163" s="53">
        <v>45657</v>
      </c>
      <c r="J163" s="51" t="s">
        <v>9506</v>
      </c>
      <c r="K163" s="51" t="s">
        <v>9497</v>
      </c>
      <c r="L163" s="51" t="s">
        <v>10066</v>
      </c>
      <c r="M163" s="51" t="s">
        <v>10067</v>
      </c>
      <c r="N163" s="51" t="s">
        <v>9590</v>
      </c>
      <c r="O163" s="51" t="s">
        <v>9510</v>
      </c>
      <c r="P163" s="51" t="s">
        <v>9591</v>
      </c>
      <c r="Q163" s="51" t="s">
        <v>9512</v>
      </c>
      <c r="R163" s="51">
        <v>23910011.28</v>
      </c>
      <c r="S163" s="51">
        <v>45877963.14</v>
      </c>
      <c r="T163" s="53">
        <v>45292</v>
      </c>
      <c r="U163" s="53">
        <v>45657.9999884259</v>
      </c>
      <c r="V163" s="51">
        <v>72</v>
      </c>
      <c r="W163" s="80"/>
      <c r="X163" s="80"/>
      <c r="Y163" s="80"/>
      <c r="Z163" s="87"/>
      <c r="AA163" s="87"/>
      <c r="AB163" s="87"/>
      <c r="AC163" s="87"/>
      <c r="AD163" s="87"/>
      <c r="AE163" s="87"/>
      <c r="AF163" s="87"/>
      <c r="AG163" s="80"/>
      <c r="AH163" s="80"/>
      <c r="AI163" s="80"/>
    </row>
    <row r="164" ht="38.25" spans="1:35">
      <c r="A164" s="81">
        <v>15131</v>
      </c>
      <c r="B164" s="51" t="s">
        <v>10068</v>
      </c>
      <c r="C164" s="51" t="s">
        <v>10069</v>
      </c>
      <c r="D164" s="51" t="s">
        <v>9523</v>
      </c>
      <c r="E164" s="51" t="s">
        <v>9450</v>
      </c>
      <c r="F164" s="51">
        <v>2780753.4</v>
      </c>
      <c r="G164" s="51">
        <v>12</v>
      </c>
      <c r="H164" s="53">
        <v>45292</v>
      </c>
      <c r="I164" s="53">
        <v>45657</v>
      </c>
      <c r="J164" s="51" t="s">
        <v>9506</v>
      </c>
      <c r="K164" s="51" t="s">
        <v>9497</v>
      </c>
      <c r="L164" s="51" t="s">
        <v>10066</v>
      </c>
      <c r="M164" s="51" t="s">
        <v>10067</v>
      </c>
      <c r="N164" s="51" t="s">
        <v>9590</v>
      </c>
      <c r="O164" s="51" t="s">
        <v>9510</v>
      </c>
      <c r="P164" s="51" t="s">
        <v>9591</v>
      </c>
      <c r="Q164" s="51" t="s">
        <v>9512</v>
      </c>
      <c r="R164" s="51">
        <v>2780753.4</v>
      </c>
      <c r="S164" s="51">
        <v>45877963.14</v>
      </c>
      <c r="T164" s="53">
        <v>45292</v>
      </c>
      <c r="U164" s="53">
        <v>45657.9999884259</v>
      </c>
      <c r="V164" s="51">
        <v>10</v>
      </c>
      <c r="W164" s="80"/>
      <c r="X164" s="80"/>
      <c r="Y164" s="80"/>
      <c r="Z164" s="87"/>
      <c r="AA164" s="87"/>
      <c r="AB164" s="87"/>
      <c r="AC164" s="87"/>
      <c r="AD164" s="87"/>
      <c r="AE164" s="87"/>
      <c r="AF164" s="87"/>
      <c r="AG164" s="80"/>
      <c r="AH164" s="80"/>
      <c r="AI164" s="80"/>
    </row>
    <row r="165" ht="38.25" spans="1:35">
      <c r="A165" s="81">
        <v>15132</v>
      </c>
      <c r="B165" s="51" t="s">
        <v>10070</v>
      </c>
      <c r="C165" s="51" t="s">
        <v>10071</v>
      </c>
      <c r="D165" s="51" t="s">
        <v>9523</v>
      </c>
      <c r="E165" s="51" t="s">
        <v>9450</v>
      </c>
      <c r="F165" s="51">
        <v>10010712.24</v>
      </c>
      <c r="G165" s="51">
        <v>12</v>
      </c>
      <c r="H165" s="53">
        <v>45292</v>
      </c>
      <c r="I165" s="53">
        <v>45657</v>
      </c>
      <c r="J165" s="51" t="s">
        <v>9506</v>
      </c>
      <c r="K165" s="51" t="s">
        <v>9497</v>
      </c>
      <c r="L165" s="51" t="s">
        <v>10066</v>
      </c>
      <c r="M165" s="51" t="s">
        <v>10067</v>
      </c>
      <c r="N165" s="51" t="s">
        <v>9590</v>
      </c>
      <c r="O165" s="51" t="s">
        <v>9510</v>
      </c>
      <c r="P165" s="51" t="s">
        <v>9591</v>
      </c>
      <c r="Q165" s="51" t="s">
        <v>9512</v>
      </c>
      <c r="R165" s="51">
        <v>10010712.24</v>
      </c>
      <c r="S165" s="51">
        <v>45877963.14</v>
      </c>
      <c r="T165" s="53">
        <v>45292</v>
      </c>
      <c r="U165" s="53">
        <v>45657.9999884259</v>
      </c>
      <c r="V165" s="51">
        <v>36</v>
      </c>
      <c r="W165" s="80"/>
      <c r="X165" s="80"/>
      <c r="Y165" s="80"/>
      <c r="Z165" s="87"/>
      <c r="AA165" s="87"/>
      <c r="AB165" s="87"/>
      <c r="AC165" s="87"/>
      <c r="AD165" s="87"/>
      <c r="AE165" s="87"/>
      <c r="AF165" s="87"/>
      <c r="AG165" s="80"/>
      <c r="AH165" s="80"/>
      <c r="AI165" s="80"/>
    </row>
    <row r="166" ht="38.25" spans="1:35">
      <c r="A166" s="81">
        <v>15130</v>
      </c>
      <c r="B166" s="51" t="s">
        <v>10072</v>
      </c>
      <c r="C166" s="51" t="s">
        <v>10073</v>
      </c>
      <c r="D166" s="51" t="s">
        <v>9523</v>
      </c>
      <c r="E166" s="51" t="s">
        <v>9450</v>
      </c>
      <c r="F166" s="51">
        <v>9176486.22</v>
      </c>
      <c r="G166" s="51">
        <v>12</v>
      </c>
      <c r="H166" s="53">
        <v>45292</v>
      </c>
      <c r="I166" s="53">
        <v>45657</v>
      </c>
      <c r="J166" s="51" t="s">
        <v>9506</v>
      </c>
      <c r="K166" s="51" t="s">
        <v>9497</v>
      </c>
      <c r="L166" s="51" t="s">
        <v>10066</v>
      </c>
      <c r="M166" s="51" t="s">
        <v>10067</v>
      </c>
      <c r="N166" s="51" t="s">
        <v>9590</v>
      </c>
      <c r="O166" s="51" t="s">
        <v>9510</v>
      </c>
      <c r="P166" s="51" t="s">
        <v>9591</v>
      </c>
      <c r="Q166" s="51" t="s">
        <v>9512</v>
      </c>
      <c r="R166" s="51">
        <v>9176486.22</v>
      </c>
      <c r="S166" s="51">
        <v>45877963.14</v>
      </c>
      <c r="T166" s="53">
        <v>45292</v>
      </c>
      <c r="U166" s="53">
        <v>45657.9999884259</v>
      </c>
      <c r="V166" s="51">
        <v>33</v>
      </c>
      <c r="W166" s="80"/>
      <c r="X166" s="80"/>
      <c r="Y166" s="80"/>
      <c r="Z166" s="87"/>
      <c r="AA166" s="87"/>
      <c r="AB166" s="87"/>
      <c r="AC166" s="87"/>
      <c r="AD166" s="87"/>
      <c r="AE166" s="87"/>
      <c r="AF166" s="87"/>
      <c r="AG166" s="80"/>
      <c r="AH166" s="80"/>
      <c r="AI166" s="80"/>
    </row>
    <row r="167" ht="38.25" spans="1:35">
      <c r="A167" s="81">
        <v>15129</v>
      </c>
      <c r="B167" s="51" t="s">
        <v>10074</v>
      </c>
      <c r="C167" s="51" t="s">
        <v>10075</v>
      </c>
      <c r="D167" s="51" t="s">
        <v>9523</v>
      </c>
      <c r="E167" s="51" t="s">
        <v>9450</v>
      </c>
      <c r="F167" s="51">
        <v>141468</v>
      </c>
      <c r="G167" s="51">
        <v>0.3</v>
      </c>
      <c r="H167" s="53">
        <v>45645</v>
      </c>
      <c r="I167" s="53">
        <v>45654</v>
      </c>
      <c r="J167" s="51" t="s">
        <v>9506</v>
      </c>
      <c r="K167" s="51" t="s">
        <v>9497</v>
      </c>
      <c r="L167" s="51" t="s">
        <v>9819</v>
      </c>
      <c r="M167" s="218" t="s">
        <v>9820</v>
      </c>
      <c r="N167" s="51" t="s">
        <v>9590</v>
      </c>
      <c r="O167" s="51" t="s">
        <v>9510</v>
      </c>
      <c r="P167" s="51" t="s">
        <v>9591</v>
      </c>
      <c r="Q167" s="51" t="s">
        <v>9512</v>
      </c>
      <c r="R167" s="51">
        <v>141468</v>
      </c>
      <c r="S167" s="51">
        <v>1826971.29</v>
      </c>
      <c r="T167" s="53">
        <v>45645</v>
      </c>
      <c r="U167" s="53">
        <v>45654.9999884259</v>
      </c>
      <c r="V167" s="51">
        <v>20</v>
      </c>
      <c r="W167" s="80"/>
      <c r="X167" s="80"/>
      <c r="Y167" s="80"/>
      <c r="Z167" s="87"/>
      <c r="AA167" s="87"/>
      <c r="AB167" s="87"/>
      <c r="AC167" s="87"/>
      <c r="AD167" s="87"/>
      <c r="AE167" s="87"/>
      <c r="AF167" s="87"/>
      <c r="AG167" s="80"/>
      <c r="AH167" s="80"/>
      <c r="AI167" s="80"/>
    </row>
    <row r="168" ht="38.25" spans="1:35">
      <c r="A168" s="81">
        <v>15127</v>
      </c>
      <c r="B168" s="51" t="s">
        <v>10076</v>
      </c>
      <c r="C168" s="51" t="s">
        <v>10077</v>
      </c>
      <c r="D168" s="51" t="s">
        <v>9523</v>
      </c>
      <c r="E168" s="51" t="s">
        <v>9450</v>
      </c>
      <c r="F168" s="51">
        <v>67904.64</v>
      </c>
      <c r="G168" s="51">
        <v>0.2</v>
      </c>
      <c r="H168" s="53">
        <v>45631</v>
      </c>
      <c r="I168" s="53">
        <v>45638</v>
      </c>
      <c r="J168" s="51" t="s">
        <v>9506</v>
      </c>
      <c r="K168" s="51" t="s">
        <v>9497</v>
      </c>
      <c r="L168" s="51" t="s">
        <v>9819</v>
      </c>
      <c r="M168" s="218" t="s">
        <v>9820</v>
      </c>
      <c r="N168" s="51" t="s">
        <v>9590</v>
      </c>
      <c r="O168" s="51" t="s">
        <v>9510</v>
      </c>
      <c r="P168" s="51" t="s">
        <v>9591</v>
      </c>
      <c r="Q168" s="51" t="s">
        <v>9512</v>
      </c>
      <c r="R168" s="51">
        <v>67904.64</v>
      </c>
      <c r="S168" s="51">
        <v>1826971.29</v>
      </c>
      <c r="T168" s="53">
        <v>45631</v>
      </c>
      <c r="U168" s="53">
        <v>45638.9999884259</v>
      </c>
      <c r="V168" s="51">
        <v>12</v>
      </c>
      <c r="W168" s="80"/>
      <c r="X168" s="80"/>
      <c r="Y168" s="80"/>
      <c r="Z168" s="87"/>
      <c r="AA168" s="87"/>
      <c r="AB168" s="87"/>
      <c r="AC168" s="87"/>
      <c r="AD168" s="87"/>
      <c r="AE168" s="87"/>
      <c r="AF168" s="87"/>
      <c r="AG168" s="80"/>
      <c r="AH168" s="80"/>
      <c r="AI168" s="80"/>
    </row>
    <row r="169" ht="38.25" spans="1:35">
      <c r="A169" s="81">
        <v>15128</v>
      </c>
      <c r="B169" s="51" t="s">
        <v>10078</v>
      </c>
      <c r="C169" s="51" t="s">
        <v>10079</v>
      </c>
      <c r="D169" s="51" t="s">
        <v>9523</v>
      </c>
      <c r="E169" s="51" t="s">
        <v>9450</v>
      </c>
      <c r="F169" s="51">
        <v>90539.52</v>
      </c>
      <c r="G169" s="51">
        <v>0.5</v>
      </c>
      <c r="H169" s="53">
        <v>45639</v>
      </c>
      <c r="I169" s="53">
        <v>45654</v>
      </c>
      <c r="J169" s="51" t="s">
        <v>9506</v>
      </c>
      <c r="K169" s="51" t="s">
        <v>9497</v>
      </c>
      <c r="L169" s="51" t="s">
        <v>9819</v>
      </c>
      <c r="M169" s="218" t="s">
        <v>9820</v>
      </c>
      <c r="N169" s="51" t="s">
        <v>9590</v>
      </c>
      <c r="O169" s="51" t="s">
        <v>9510</v>
      </c>
      <c r="P169" s="51" t="s">
        <v>9591</v>
      </c>
      <c r="Q169" s="51" t="s">
        <v>9512</v>
      </c>
      <c r="R169" s="51">
        <v>90539.52</v>
      </c>
      <c r="S169" s="51">
        <v>1826971.29</v>
      </c>
      <c r="T169" s="53">
        <v>45639</v>
      </c>
      <c r="U169" s="53">
        <v>45654.9999884259</v>
      </c>
      <c r="V169" s="51">
        <v>8</v>
      </c>
      <c r="W169" s="80"/>
      <c r="X169" s="80"/>
      <c r="Y169" s="80"/>
      <c r="Z169" s="87"/>
      <c r="AA169" s="87"/>
      <c r="AB169" s="87"/>
      <c r="AC169" s="87"/>
      <c r="AD169" s="87"/>
      <c r="AE169" s="87"/>
      <c r="AF169" s="87"/>
      <c r="AG169" s="80"/>
      <c r="AH169" s="80"/>
      <c r="AI169" s="80"/>
    </row>
    <row r="170" ht="38.25" spans="1:35">
      <c r="A170" s="81">
        <v>15126</v>
      </c>
      <c r="B170" s="51" t="s">
        <v>10080</v>
      </c>
      <c r="C170" s="51" t="s">
        <v>10081</v>
      </c>
      <c r="D170" s="51" t="s">
        <v>9523</v>
      </c>
      <c r="E170" s="51" t="s">
        <v>9450</v>
      </c>
      <c r="F170" s="51">
        <v>190981.8</v>
      </c>
      <c r="G170" s="51">
        <v>0.3</v>
      </c>
      <c r="H170" s="53">
        <v>45622</v>
      </c>
      <c r="I170" s="53">
        <v>45630</v>
      </c>
      <c r="J170" s="51" t="s">
        <v>9506</v>
      </c>
      <c r="K170" s="51" t="s">
        <v>9497</v>
      </c>
      <c r="L170" s="51" t="s">
        <v>9819</v>
      </c>
      <c r="M170" s="218" t="s">
        <v>9820</v>
      </c>
      <c r="N170" s="51" t="s">
        <v>9590</v>
      </c>
      <c r="O170" s="51" t="s">
        <v>9510</v>
      </c>
      <c r="P170" s="51" t="s">
        <v>9591</v>
      </c>
      <c r="Q170" s="51" t="s">
        <v>9512</v>
      </c>
      <c r="R170" s="51">
        <v>190981.8</v>
      </c>
      <c r="S170" s="51">
        <v>1826971.29</v>
      </c>
      <c r="T170" s="53">
        <v>45622</v>
      </c>
      <c r="U170" s="53">
        <v>45630.9999884259</v>
      </c>
      <c r="V170" s="51">
        <v>30</v>
      </c>
      <c r="W170" s="80"/>
      <c r="X170" s="80"/>
      <c r="Y170" s="80"/>
      <c r="Z170" s="87"/>
      <c r="AA170" s="87"/>
      <c r="AB170" s="87"/>
      <c r="AC170" s="87"/>
      <c r="AD170" s="87"/>
      <c r="AE170" s="87"/>
      <c r="AF170" s="87"/>
      <c r="AG170" s="80"/>
      <c r="AH170" s="80"/>
      <c r="AI170" s="80"/>
    </row>
    <row r="171" ht="38.25" spans="1:35">
      <c r="A171" s="81">
        <v>15125</v>
      </c>
      <c r="B171" s="51" t="s">
        <v>10082</v>
      </c>
      <c r="C171" s="51" t="s">
        <v>10083</v>
      </c>
      <c r="D171" s="51" t="s">
        <v>9523</v>
      </c>
      <c r="E171" s="51" t="s">
        <v>9450</v>
      </c>
      <c r="F171" s="51">
        <v>127321.2</v>
      </c>
      <c r="G171" s="51">
        <v>0.4</v>
      </c>
      <c r="H171" s="53">
        <v>45610</v>
      </c>
      <c r="I171" s="53">
        <v>45621</v>
      </c>
      <c r="J171" s="51" t="s">
        <v>9506</v>
      </c>
      <c r="K171" s="51" t="s">
        <v>9497</v>
      </c>
      <c r="L171" s="51" t="s">
        <v>9819</v>
      </c>
      <c r="M171" s="218" t="s">
        <v>9820</v>
      </c>
      <c r="N171" s="51" t="s">
        <v>9590</v>
      </c>
      <c r="O171" s="51" t="s">
        <v>9510</v>
      </c>
      <c r="P171" s="51" t="s">
        <v>9591</v>
      </c>
      <c r="Q171" s="51" t="s">
        <v>9512</v>
      </c>
      <c r="R171" s="51">
        <v>127321.2</v>
      </c>
      <c r="S171" s="51">
        <v>1826971.29</v>
      </c>
      <c r="T171" s="53">
        <v>45610</v>
      </c>
      <c r="U171" s="53">
        <v>45621.9999884259</v>
      </c>
      <c r="V171" s="51">
        <v>15</v>
      </c>
      <c r="W171" s="80"/>
      <c r="X171" s="80"/>
      <c r="Y171" s="80"/>
      <c r="Z171" s="87"/>
      <c r="AA171" s="87"/>
      <c r="AB171" s="87"/>
      <c r="AC171" s="87"/>
      <c r="AD171" s="87"/>
      <c r="AE171" s="87"/>
      <c r="AF171" s="87"/>
      <c r="AG171" s="80"/>
      <c r="AH171" s="80"/>
      <c r="AI171" s="80"/>
    </row>
    <row r="172" ht="38.25" spans="1:35">
      <c r="A172" s="81">
        <v>15123</v>
      </c>
      <c r="B172" s="51" t="s">
        <v>10084</v>
      </c>
      <c r="C172" s="51" t="s">
        <v>10085</v>
      </c>
      <c r="D172" s="51" t="s">
        <v>9523</v>
      </c>
      <c r="E172" s="51" t="s">
        <v>9450</v>
      </c>
      <c r="F172" s="51">
        <v>81810.51</v>
      </c>
      <c r="G172" s="51">
        <v>4.3</v>
      </c>
      <c r="H172" s="53">
        <v>45682</v>
      </c>
      <c r="I172" s="53">
        <v>45810</v>
      </c>
      <c r="J172" s="51" t="s">
        <v>9506</v>
      </c>
      <c r="K172" s="51" t="s">
        <v>9497</v>
      </c>
      <c r="L172" s="51" t="s">
        <v>9819</v>
      </c>
      <c r="M172" s="218" t="s">
        <v>9820</v>
      </c>
      <c r="N172" s="51" t="s">
        <v>9590</v>
      </c>
      <c r="O172" s="51" t="s">
        <v>9510</v>
      </c>
      <c r="P172" s="51" t="s">
        <v>9591</v>
      </c>
      <c r="Q172" s="51" t="s">
        <v>9512</v>
      </c>
      <c r="R172" s="51">
        <v>81810.51</v>
      </c>
      <c r="S172" s="51">
        <v>1826971.29</v>
      </c>
      <c r="T172" s="53">
        <v>45682</v>
      </c>
      <c r="U172" s="53">
        <v>45810.9999884259</v>
      </c>
      <c r="V172" s="51">
        <v>1</v>
      </c>
      <c r="W172" s="80"/>
      <c r="X172" s="80"/>
      <c r="Y172" s="80"/>
      <c r="Z172" s="87"/>
      <c r="AA172" s="87"/>
      <c r="AB172" s="87"/>
      <c r="AC172" s="87"/>
      <c r="AD172" s="87"/>
      <c r="AE172" s="87"/>
      <c r="AF172" s="87"/>
      <c r="AG172" s="80"/>
      <c r="AH172" s="80"/>
      <c r="AI172" s="80"/>
    </row>
    <row r="173" ht="38.25" spans="1:35">
      <c r="A173" s="81">
        <v>15124</v>
      </c>
      <c r="B173" s="51" t="s">
        <v>10086</v>
      </c>
      <c r="C173" s="51" t="s">
        <v>10087</v>
      </c>
      <c r="D173" s="51" t="s">
        <v>9523</v>
      </c>
      <c r="E173" s="51" t="s">
        <v>9450</v>
      </c>
      <c r="F173" s="51">
        <v>119540.46</v>
      </c>
      <c r="G173" s="51">
        <v>0.4</v>
      </c>
      <c r="H173" s="53">
        <v>45588</v>
      </c>
      <c r="I173" s="53">
        <v>45600</v>
      </c>
      <c r="J173" s="51" t="s">
        <v>9506</v>
      </c>
      <c r="K173" s="51" t="s">
        <v>9497</v>
      </c>
      <c r="L173" s="51" t="s">
        <v>9819</v>
      </c>
      <c r="M173" s="218" t="s">
        <v>9820</v>
      </c>
      <c r="N173" s="51" t="s">
        <v>9590</v>
      </c>
      <c r="O173" s="51" t="s">
        <v>9510</v>
      </c>
      <c r="P173" s="51" t="s">
        <v>9591</v>
      </c>
      <c r="Q173" s="51" t="s">
        <v>9512</v>
      </c>
      <c r="R173" s="51">
        <v>119540.46</v>
      </c>
      <c r="S173" s="51">
        <v>1826971.29</v>
      </c>
      <c r="T173" s="53">
        <v>45588</v>
      </c>
      <c r="U173" s="53">
        <v>45600.9999884259</v>
      </c>
      <c r="V173" s="51">
        <v>13</v>
      </c>
      <c r="W173" s="80"/>
      <c r="X173" s="80"/>
      <c r="Y173" s="80"/>
      <c r="Z173" s="87"/>
      <c r="AA173" s="87"/>
      <c r="AB173" s="87"/>
      <c r="AC173" s="87"/>
      <c r="AD173" s="87"/>
      <c r="AE173" s="87"/>
      <c r="AF173" s="87"/>
      <c r="AG173" s="80"/>
      <c r="AH173" s="80"/>
      <c r="AI173" s="80"/>
    </row>
    <row r="174" ht="38.25" spans="1:35">
      <c r="A174" s="81">
        <v>15122</v>
      </c>
      <c r="B174" s="51" t="s">
        <v>10088</v>
      </c>
      <c r="C174" s="51" t="s">
        <v>10089</v>
      </c>
      <c r="D174" s="51" t="s">
        <v>9523</v>
      </c>
      <c r="E174" s="51" t="s">
        <v>9450</v>
      </c>
      <c r="F174" s="51">
        <v>8878.66</v>
      </c>
      <c r="G174" s="51">
        <v>0.4</v>
      </c>
      <c r="H174" s="53">
        <v>45668</v>
      </c>
      <c r="I174" s="53">
        <v>45681</v>
      </c>
      <c r="J174" s="51" t="s">
        <v>9506</v>
      </c>
      <c r="K174" s="51" t="s">
        <v>9497</v>
      </c>
      <c r="L174" s="51" t="s">
        <v>9819</v>
      </c>
      <c r="M174" s="218" t="s">
        <v>9820</v>
      </c>
      <c r="N174" s="51" t="s">
        <v>9590</v>
      </c>
      <c r="O174" s="51" t="s">
        <v>9510</v>
      </c>
      <c r="P174" s="51" t="s">
        <v>9591</v>
      </c>
      <c r="Q174" s="51" t="s">
        <v>9512</v>
      </c>
      <c r="R174" s="51">
        <v>8878.66</v>
      </c>
      <c r="S174" s="51">
        <v>1826971.29</v>
      </c>
      <c r="T174" s="53">
        <v>45668</v>
      </c>
      <c r="U174" s="53">
        <v>45681.9999884259</v>
      </c>
      <c r="V174" s="51">
        <v>1</v>
      </c>
      <c r="W174" s="80"/>
      <c r="X174" s="80"/>
      <c r="Y174" s="80"/>
      <c r="Z174" s="87"/>
      <c r="AA174" s="87"/>
      <c r="AB174" s="87"/>
      <c r="AC174" s="87"/>
      <c r="AD174" s="87"/>
      <c r="AE174" s="87"/>
      <c r="AF174" s="87"/>
      <c r="AG174" s="80"/>
      <c r="AH174" s="80"/>
      <c r="AI174" s="80"/>
    </row>
    <row r="175" ht="38.25" spans="1:35">
      <c r="A175" s="81">
        <v>15121</v>
      </c>
      <c r="B175" s="51" t="s">
        <v>10090</v>
      </c>
      <c r="C175" s="51" t="s">
        <v>10091</v>
      </c>
      <c r="D175" s="51" t="s">
        <v>9523</v>
      </c>
      <c r="E175" s="51" t="s">
        <v>9450</v>
      </c>
      <c r="F175" s="51">
        <v>38685.59</v>
      </c>
      <c r="G175" s="51">
        <v>2</v>
      </c>
      <c r="H175" s="53">
        <v>45606</v>
      </c>
      <c r="I175" s="53">
        <v>45667</v>
      </c>
      <c r="J175" s="51" t="s">
        <v>9506</v>
      </c>
      <c r="K175" s="51" t="s">
        <v>9497</v>
      </c>
      <c r="L175" s="51" t="s">
        <v>9819</v>
      </c>
      <c r="M175" s="218" t="s">
        <v>9820</v>
      </c>
      <c r="N175" s="51" t="s">
        <v>9590</v>
      </c>
      <c r="O175" s="51" t="s">
        <v>9510</v>
      </c>
      <c r="P175" s="51" t="s">
        <v>9591</v>
      </c>
      <c r="Q175" s="51" t="s">
        <v>9512</v>
      </c>
      <c r="R175" s="51">
        <v>38685.59</v>
      </c>
      <c r="S175" s="51">
        <v>1826971.29</v>
      </c>
      <c r="T175" s="53">
        <v>45606</v>
      </c>
      <c r="U175" s="53">
        <v>45667.9999884259</v>
      </c>
      <c r="V175" s="51">
        <v>1</v>
      </c>
      <c r="W175" s="80"/>
      <c r="X175" s="80"/>
      <c r="Y175" s="80"/>
      <c r="Z175" s="87"/>
      <c r="AA175" s="87"/>
      <c r="AB175" s="87"/>
      <c r="AC175" s="87"/>
      <c r="AD175" s="87"/>
      <c r="AE175" s="87"/>
      <c r="AF175" s="87"/>
      <c r="AG175" s="80"/>
      <c r="AH175" s="80"/>
      <c r="AI175" s="80"/>
    </row>
    <row r="176" ht="38.25" spans="1:35">
      <c r="A176" s="81">
        <v>15119</v>
      </c>
      <c r="B176" s="51" t="s">
        <v>10092</v>
      </c>
      <c r="C176" s="51" t="s">
        <v>10093</v>
      </c>
      <c r="D176" s="51" t="s">
        <v>9523</v>
      </c>
      <c r="E176" s="51" t="s">
        <v>9450</v>
      </c>
      <c r="F176" s="51">
        <v>57711.29</v>
      </c>
      <c r="G176" s="51">
        <v>3</v>
      </c>
      <c r="H176" s="53">
        <v>45488</v>
      </c>
      <c r="I176" s="53">
        <v>45580</v>
      </c>
      <c r="J176" s="51" t="s">
        <v>9506</v>
      </c>
      <c r="K176" s="51" t="s">
        <v>9497</v>
      </c>
      <c r="L176" s="51" t="s">
        <v>9819</v>
      </c>
      <c r="M176" s="218" t="s">
        <v>9820</v>
      </c>
      <c r="N176" s="51" t="s">
        <v>9590</v>
      </c>
      <c r="O176" s="51" t="s">
        <v>9510</v>
      </c>
      <c r="P176" s="51" t="s">
        <v>9591</v>
      </c>
      <c r="Q176" s="51" t="s">
        <v>9512</v>
      </c>
      <c r="R176" s="51">
        <v>57711.29</v>
      </c>
      <c r="S176" s="51">
        <v>1826971.29</v>
      </c>
      <c r="T176" s="53">
        <v>45488</v>
      </c>
      <c r="U176" s="53">
        <v>45580.9999884259</v>
      </c>
      <c r="V176" s="51">
        <v>1</v>
      </c>
      <c r="W176" s="80"/>
      <c r="X176" s="80"/>
      <c r="Y176" s="80"/>
      <c r="Z176" s="87"/>
      <c r="AA176" s="87"/>
      <c r="AB176" s="87"/>
      <c r="AC176" s="87"/>
      <c r="AD176" s="87"/>
      <c r="AE176" s="87"/>
      <c r="AF176" s="87"/>
      <c r="AG176" s="80"/>
      <c r="AH176" s="80"/>
      <c r="AI176" s="80"/>
    </row>
    <row r="177" ht="38.25" spans="1:35">
      <c r="A177" s="81">
        <v>15120</v>
      </c>
      <c r="B177" s="51" t="s">
        <v>10094</v>
      </c>
      <c r="C177" s="51" t="s">
        <v>10095</v>
      </c>
      <c r="D177" s="51" t="s">
        <v>9523</v>
      </c>
      <c r="E177" s="51" t="s">
        <v>9450</v>
      </c>
      <c r="F177" s="51">
        <v>77371.18</v>
      </c>
      <c r="G177" s="51">
        <v>2</v>
      </c>
      <c r="H177" s="53">
        <v>45514</v>
      </c>
      <c r="I177" s="53">
        <v>45575</v>
      </c>
      <c r="J177" s="51" t="s">
        <v>9506</v>
      </c>
      <c r="K177" s="51" t="s">
        <v>9497</v>
      </c>
      <c r="L177" s="51" t="s">
        <v>9819</v>
      </c>
      <c r="M177" s="218" t="s">
        <v>9820</v>
      </c>
      <c r="N177" s="51" t="s">
        <v>9590</v>
      </c>
      <c r="O177" s="51" t="s">
        <v>9510</v>
      </c>
      <c r="P177" s="51" t="s">
        <v>9591</v>
      </c>
      <c r="Q177" s="51" t="s">
        <v>9512</v>
      </c>
      <c r="R177" s="51">
        <v>77371.18</v>
      </c>
      <c r="S177" s="51">
        <v>1826971.29</v>
      </c>
      <c r="T177" s="53">
        <v>45514</v>
      </c>
      <c r="U177" s="53">
        <v>45575.9999884259</v>
      </c>
      <c r="V177" s="51">
        <v>2</v>
      </c>
      <c r="W177" s="80"/>
      <c r="X177" s="80"/>
      <c r="Y177" s="80"/>
      <c r="Z177" s="87"/>
      <c r="AA177" s="87"/>
      <c r="AB177" s="87"/>
      <c r="AC177" s="87"/>
      <c r="AD177" s="87"/>
      <c r="AE177" s="87"/>
      <c r="AF177" s="87"/>
      <c r="AG177" s="80"/>
      <c r="AH177" s="80"/>
      <c r="AI177" s="80"/>
    </row>
    <row r="178" ht="38.25" spans="1:35">
      <c r="A178" s="81">
        <v>15118</v>
      </c>
      <c r="B178" s="51" t="s">
        <v>10096</v>
      </c>
      <c r="C178" s="51" t="s">
        <v>10097</v>
      </c>
      <c r="D178" s="51" t="s">
        <v>9523</v>
      </c>
      <c r="E178" s="51" t="s">
        <v>9450</v>
      </c>
      <c r="F178" s="51">
        <v>24756.9</v>
      </c>
      <c r="G178" s="51">
        <v>0.2</v>
      </c>
      <c r="H178" s="53">
        <v>45794</v>
      </c>
      <c r="I178" s="53">
        <v>45800</v>
      </c>
      <c r="J178" s="51" t="s">
        <v>9506</v>
      </c>
      <c r="K178" s="51" t="s">
        <v>9497</v>
      </c>
      <c r="L178" s="51" t="s">
        <v>9819</v>
      </c>
      <c r="M178" s="218" t="s">
        <v>9820</v>
      </c>
      <c r="N178" s="51" t="s">
        <v>9590</v>
      </c>
      <c r="O178" s="51" t="s">
        <v>9510</v>
      </c>
      <c r="P178" s="51" t="s">
        <v>9591</v>
      </c>
      <c r="Q178" s="51" t="s">
        <v>9512</v>
      </c>
      <c r="R178" s="51">
        <v>24756.9</v>
      </c>
      <c r="S178" s="51">
        <v>1826971.29</v>
      </c>
      <c r="T178" s="53">
        <v>45794</v>
      </c>
      <c r="U178" s="53">
        <v>45800.9999884259</v>
      </c>
      <c r="V178" s="51">
        <v>5</v>
      </c>
      <c r="W178" s="80"/>
      <c r="X178" s="80"/>
      <c r="Y178" s="80"/>
      <c r="Z178" s="87"/>
      <c r="AA178" s="87"/>
      <c r="AB178" s="87"/>
      <c r="AC178" s="87"/>
      <c r="AD178" s="87"/>
      <c r="AE178" s="87"/>
      <c r="AF178" s="87"/>
      <c r="AG178" s="80"/>
      <c r="AH178" s="80"/>
      <c r="AI178" s="80"/>
    </row>
    <row r="179" ht="38.25" spans="1:35">
      <c r="A179" s="81">
        <v>15117</v>
      </c>
      <c r="B179" s="51" t="s">
        <v>10098</v>
      </c>
      <c r="C179" s="51" t="s">
        <v>10099</v>
      </c>
      <c r="D179" s="51" t="s">
        <v>9523</v>
      </c>
      <c r="E179" s="51" t="s">
        <v>9450</v>
      </c>
      <c r="F179" s="51">
        <v>156322.14</v>
      </c>
      <c r="G179" s="51">
        <v>0.5</v>
      </c>
      <c r="H179" s="53">
        <v>45761</v>
      </c>
      <c r="I179" s="53">
        <v>45777</v>
      </c>
      <c r="J179" s="51" t="s">
        <v>9506</v>
      </c>
      <c r="K179" s="51" t="s">
        <v>9497</v>
      </c>
      <c r="L179" s="51" t="s">
        <v>9819</v>
      </c>
      <c r="M179" s="218" t="s">
        <v>9820</v>
      </c>
      <c r="N179" s="51" t="s">
        <v>9590</v>
      </c>
      <c r="O179" s="51" t="s">
        <v>9510</v>
      </c>
      <c r="P179" s="51" t="s">
        <v>9591</v>
      </c>
      <c r="Q179" s="51" t="s">
        <v>9512</v>
      </c>
      <c r="R179" s="51">
        <v>156322.14</v>
      </c>
      <c r="S179" s="51">
        <v>1826971.29</v>
      </c>
      <c r="T179" s="53">
        <v>45761</v>
      </c>
      <c r="U179" s="53">
        <v>45777.9999884259</v>
      </c>
      <c r="V179" s="51">
        <v>13</v>
      </c>
      <c r="W179" s="80"/>
      <c r="X179" s="80"/>
      <c r="Y179" s="80"/>
      <c r="Z179" s="87"/>
      <c r="AA179" s="87"/>
      <c r="AB179" s="87"/>
      <c r="AC179" s="87"/>
      <c r="AD179" s="87"/>
      <c r="AE179" s="87"/>
      <c r="AF179" s="87"/>
      <c r="AG179" s="80"/>
      <c r="AH179" s="80"/>
      <c r="AI179" s="80"/>
    </row>
    <row r="180" ht="72" spans="1:35">
      <c r="A180" s="81">
        <v>15273</v>
      </c>
      <c r="B180" s="51" t="s">
        <v>10100</v>
      </c>
      <c r="C180" s="51" t="s">
        <v>10101</v>
      </c>
      <c r="D180" s="51" t="s">
        <v>9523</v>
      </c>
      <c r="E180" s="51" t="s">
        <v>9450</v>
      </c>
      <c r="F180" s="51">
        <v>4497060.62</v>
      </c>
      <c r="G180" s="51">
        <v>8</v>
      </c>
      <c r="H180" s="53">
        <v>45413</v>
      </c>
      <c r="I180" s="53">
        <v>45657</v>
      </c>
      <c r="J180" s="51" t="s">
        <v>9506</v>
      </c>
      <c r="K180" s="51" t="s">
        <v>9497</v>
      </c>
      <c r="L180" s="51" t="s">
        <v>10102</v>
      </c>
      <c r="M180" s="51" t="s">
        <v>10103</v>
      </c>
      <c r="N180" s="51" t="s">
        <v>10104</v>
      </c>
      <c r="O180" s="51" t="s">
        <v>9510</v>
      </c>
      <c r="P180" s="51" t="s">
        <v>9591</v>
      </c>
      <c r="Q180" s="51" t="s">
        <v>9512</v>
      </c>
      <c r="R180" s="51">
        <v>4497060.62</v>
      </c>
      <c r="S180" s="51">
        <v>4497060.62</v>
      </c>
      <c r="T180" s="53">
        <v>45413</v>
      </c>
      <c r="U180" s="53">
        <v>45657.9999884259</v>
      </c>
      <c r="V180" s="51">
        <v>28</v>
      </c>
      <c r="W180" s="80"/>
      <c r="X180" s="80"/>
      <c r="Y180" s="80"/>
      <c r="Z180" s="87"/>
      <c r="AA180" s="87"/>
      <c r="AB180" s="87"/>
      <c r="AC180" s="87"/>
      <c r="AD180" s="87"/>
      <c r="AE180" s="87"/>
      <c r="AF180" s="87"/>
      <c r="AG180" s="80"/>
      <c r="AH180" s="80"/>
      <c r="AI180" s="80"/>
    </row>
    <row r="181" ht="38.25" spans="1:35">
      <c r="A181" s="81">
        <v>15274</v>
      </c>
      <c r="B181" s="51" t="s">
        <v>10105</v>
      </c>
      <c r="C181" s="51" t="s">
        <v>10106</v>
      </c>
      <c r="D181" s="51" t="s">
        <v>9523</v>
      </c>
      <c r="E181" s="51" t="s">
        <v>9450</v>
      </c>
      <c r="F181" s="51">
        <v>720000</v>
      </c>
      <c r="G181" s="51">
        <v>12</v>
      </c>
      <c r="H181" s="53">
        <v>45292</v>
      </c>
      <c r="I181" s="53">
        <v>45667</v>
      </c>
      <c r="J181" s="51" t="s">
        <v>9506</v>
      </c>
      <c r="K181" s="51" t="s">
        <v>9497</v>
      </c>
      <c r="L181" s="51" t="s">
        <v>10107</v>
      </c>
      <c r="M181" s="51" t="s">
        <v>10108</v>
      </c>
      <c r="N181" s="51" t="s">
        <v>9509</v>
      </c>
      <c r="O181" s="51" t="s">
        <v>9510</v>
      </c>
      <c r="P181" s="51" t="s">
        <v>9511</v>
      </c>
      <c r="Q181" s="51" t="s">
        <v>9512</v>
      </c>
      <c r="R181" s="51">
        <v>720000</v>
      </c>
      <c r="S181" s="51">
        <v>720000</v>
      </c>
      <c r="T181" s="53">
        <v>45292</v>
      </c>
      <c r="U181" s="53">
        <v>45667.9999884259</v>
      </c>
      <c r="V181" s="51">
        <v>2</v>
      </c>
      <c r="W181" s="80"/>
      <c r="X181" s="80"/>
      <c r="Y181" s="80"/>
      <c r="Z181" s="87"/>
      <c r="AA181" s="87"/>
      <c r="AB181" s="87"/>
      <c r="AC181" s="87"/>
      <c r="AD181" s="87"/>
      <c r="AE181" s="87"/>
      <c r="AF181" s="87"/>
      <c r="AG181" s="80"/>
      <c r="AH181" s="80"/>
      <c r="AI181" s="80"/>
    </row>
    <row r="182" ht="72" spans="1:35">
      <c r="A182" s="81">
        <v>15272</v>
      </c>
      <c r="B182" s="51" t="s">
        <v>10109</v>
      </c>
      <c r="C182" s="51" t="s">
        <v>10110</v>
      </c>
      <c r="D182" s="51" t="s">
        <v>9523</v>
      </c>
      <c r="E182" s="51" t="s">
        <v>9450</v>
      </c>
      <c r="F182" s="51">
        <v>2264951.44</v>
      </c>
      <c r="G182" s="51">
        <v>14</v>
      </c>
      <c r="H182" s="53">
        <v>45231</v>
      </c>
      <c r="I182" s="53">
        <v>45658</v>
      </c>
      <c r="J182" s="51" t="s">
        <v>9506</v>
      </c>
      <c r="K182" s="51" t="s">
        <v>9497</v>
      </c>
      <c r="L182" s="51" t="s">
        <v>10111</v>
      </c>
      <c r="M182" s="51" t="s">
        <v>10112</v>
      </c>
      <c r="N182" s="51" t="s">
        <v>10104</v>
      </c>
      <c r="O182" s="51" t="s">
        <v>9510</v>
      </c>
      <c r="P182" s="51" t="s">
        <v>9591</v>
      </c>
      <c r="Q182" s="51" t="s">
        <v>9512</v>
      </c>
      <c r="R182" s="51">
        <v>2264951.44</v>
      </c>
      <c r="S182" s="51">
        <v>2264951.44</v>
      </c>
      <c r="T182" s="53">
        <v>45231</v>
      </c>
      <c r="U182" s="53">
        <v>45658.9999884259</v>
      </c>
      <c r="V182" s="51">
        <v>8</v>
      </c>
      <c r="W182" s="80"/>
      <c r="X182" s="80"/>
      <c r="Y182" s="80"/>
      <c r="Z182" s="87"/>
      <c r="AA182" s="87"/>
      <c r="AB182" s="87"/>
      <c r="AC182" s="87"/>
      <c r="AD182" s="87"/>
      <c r="AE182" s="87"/>
      <c r="AF182" s="87"/>
      <c r="AG182" s="80"/>
      <c r="AH182" s="80"/>
      <c r="AI182" s="80"/>
    </row>
    <row r="183" ht="38.25" spans="1:35">
      <c r="A183" s="81">
        <v>15270</v>
      </c>
      <c r="B183" s="51" t="s">
        <v>10113</v>
      </c>
      <c r="C183" s="51" t="s">
        <v>10114</v>
      </c>
      <c r="D183" s="51" t="s">
        <v>9946</v>
      </c>
      <c r="E183" s="51" t="s">
        <v>9450</v>
      </c>
      <c r="F183" s="51">
        <v>5158246.72</v>
      </c>
      <c r="G183" s="51">
        <v>11</v>
      </c>
      <c r="H183" s="53">
        <v>45658</v>
      </c>
      <c r="I183" s="53">
        <v>45991</v>
      </c>
      <c r="J183" s="51" t="s">
        <v>9506</v>
      </c>
      <c r="K183" s="51" t="s">
        <v>9497</v>
      </c>
      <c r="L183" s="51" t="s">
        <v>10115</v>
      </c>
      <c r="M183" s="218" t="s">
        <v>10116</v>
      </c>
      <c r="N183" s="51" t="s">
        <v>9599</v>
      </c>
      <c r="O183" s="51" t="s">
        <v>9510</v>
      </c>
      <c r="P183" s="51" t="s">
        <v>9790</v>
      </c>
      <c r="Q183" s="51" t="s">
        <v>9512</v>
      </c>
      <c r="R183" s="51">
        <v>5158246.72</v>
      </c>
      <c r="S183" s="51">
        <v>5158246.72</v>
      </c>
      <c r="T183" s="53">
        <v>45658</v>
      </c>
      <c r="U183" s="53">
        <v>45991.9999884259</v>
      </c>
      <c r="V183" s="51">
        <v>128</v>
      </c>
      <c r="W183" s="80"/>
      <c r="X183" s="80"/>
      <c r="Y183" s="80"/>
      <c r="Z183" s="87"/>
      <c r="AA183" s="87"/>
      <c r="AB183" s="87"/>
      <c r="AC183" s="87"/>
      <c r="AD183" s="87"/>
      <c r="AE183" s="87"/>
      <c r="AF183" s="87"/>
      <c r="AG183" s="80"/>
      <c r="AH183" s="80"/>
      <c r="AI183" s="80"/>
    </row>
    <row r="184" ht="38.25" spans="1:35">
      <c r="A184" s="81">
        <v>15269</v>
      </c>
      <c r="B184" s="51" t="s">
        <v>10117</v>
      </c>
      <c r="C184" s="51" t="s">
        <v>10118</v>
      </c>
      <c r="D184" s="51" t="s">
        <v>9536</v>
      </c>
      <c r="E184" s="51" t="s">
        <v>9450</v>
      </c>
      <c r="F184" s="51">
        <v>24911321.2</v>
      </c>
      <c r="G184" s="51">
        <v>8</v>
      </c>
      <c r="H184" s="53">
        <v>45748</v>
      </c>
      <c r="I184" s="53">
        <v>45991</v>
      </c>
      <c r="J184" s="51" t="s">
        <v>9506</v>
      </c>
      <c r="K184" s="51" t="s">
        <v>9497</v>
      </c>
      <c r="L184" s="51" t="s">
        <v>10119</v>
      </c>
      <c r="M184" s="218" t="s">
        <v>10120</v>
      </c>
      <c r="N184" s="51" t="s">
        <v>9599</v>
      </c>
      <c r="O184" s="51" t="s">
        <v>9510</v>
      </c>
      <c r="P184" s="51" t="s">
        <v>9790</v>
      </c>
      <c r="Q184" s="51" t="s">
        <v>9512</v>
      </c>
      <c r="R184" s="51">
        <v>24911321.2</v>
      </c>
      <c r="S184" s="51">
        <v>24911321.2</v>
      </c>
      <c r="T184" s="53">
        <v>45748</v>
      </c>
      <c r="U184" s="53">
        <v>45991.9999884259</v>
      </c>
      <c r="V184" s="51">
        <v>166</v>
      </c>
      <c r="W184" s="80"/>
      <c r="X184" s="80"/>
      <c r="Y184" s="80"/>
      <c r="Z184" s="87"/>
      <c r="AA184" s="87"/>
      <c r="AB184" s="87"/>
      <c r="AC184" s="87"/>
      <c r="AD184" s="87"/>
      <c r="AE184" s="87"/>
      <c r="AF184" s="87"/>
      <c r="AG184" s="80"/>
      <c r="AH184" s="80"/>
      <c r="AI184" s="80"/>
    </row>
    <row r="185" ht="38.25" spans="1:35">
      <c r="A185" s="81">
        <v>15268</v>
      </c>
      <c r="B185" s="51" t="s">
        <v>10121</v>
      </c>
      <c r="C185" s="51" t="s">
        <v>10122</v>
      </c>
      <c r="D185" s="51" t="s">
        <v>9536</v>
      </c>
      <c r="E185" s="51" t="s">
        <v>9450</v>
      </c>
      <c r="F185" s="51">
        <v>10523316.65</v>
      </c>
      <c r="G185" s="51">
        <v>5</v>
      </c>
      <c r="H185" s="53">
        <v>45839</v>
      </c>
      <c r="I185" s="53">
        <v>45991</v>
      </c>
      <c r="J185" s="51" t="s">
        <v>9506</v>
      </c>
      <c r="K185" s="51" t="s">
        <v>9497</v>
      </c>
      <c r="L185" s="51" t="s">
        <v>10123</v>
      </c>
      <c r="M185" s="218" t="s">
        <v>10124</v>
      </c>
      <c r="N185" s="51" t="s">
        <v>9599</v>
      </c>
      <c r="O185" s="51" t="s">
        <v>9510</v>
      </c>
      <c r="P185" s="51" t="s">
        <v>9790</v>
      </c>
      <c r="Q185" s="51" t="s">
        <v>9512</v>
      </c>
      <c r="R185" s="51">
        <v>10523316.65</v>
      </c>
      <c r="S185" s="51">
        <v>23627687.45</v>
      </c>
      <c r="T185" s="53">
        <v>45839</v>
      </c>
      <c r="U185" s="53">
        <v>45991.9999884259</v>
      </c>
      <c r="V185" s="51">
        <v>108</v>
      </c>
      <c r="W185" s="80"/>
      <c r="X185" s="80"/>
      <c r="Y185" s="80"/>
      <c r="Z185" s="87"/>
      <c r="AA185" s="87"/>
      <c r="AB185" s="87"/>
      <c r="AC185" s="87"/>
      <c r="AD185" s="87"/>
      <c r="AE185" s="87"/>
      <c r="AF185" s="87"/>
      <c r="AG185" s="80"/>
      <c r="AH185" s="80"/>
      <c r="AI185" s="80"/>
    </row>
    <row r="186" ht="38.25" spans="1:35">
      <c r="A186" s="81">
        <v>15266</v>
      </c>
      <c r="B186" s="51" t="s">
        <v>10125</v>
      </c>
      <c r="C186" s="51" t="s">
        <v>10126</v>
      </c>
      <c r="D186" s="51" t="s">
        <v>9523</v>
      </c>
      <c r="E186" s="51" t="s">
        <v>9450</v>
      </c>
      <c r="F186" s="51">
        <v>7956434.97</v>
      </c>
      <c r="G186" s="51">
        <v>11</v>
      </c>
      <c r="H186" s="53">
        <v>45658</v>
      </c>
      <c r="I186" s="53">
        <v>45991</v>
      </c>
      <c r="J186" s="51" t="s">
        <v>9506</v>
      </c>
      <c r="K186" s="51" t="s">
        <v>9497</v>
      </c>
      <c r="L186" s="51" t="s">
        <v>10127</v>
      </c>
      <c r="M186" s="218" t="s">
        <v>10128</v>
      </c>
      <c r="N186" s="51" t="s">
        <v>9599</v>
      </c>
      <c r="O186" s="51" t="s">
        <v>9510</v>
      </c>
      <c r="P186" s="51" t="s">
        <v>9790</v>
      </c>
      <c r="Q186" s="51" t="s">
        <v>9512</v>
      </c>
      <c r="R186" s="51">
        <v>7956434.97</v>
      </c>
      <c r="S186" s="51">
        <v>7956434.97</v>
      </c>
      <c r="T186" s="53">
        <v>45658</v>
      </c>
      <c r="U186" s="53">
        <v>45991.9999884259</v>
      </c>
      <c r="V186" s="51">
        <v>36</v>
      </c>
      <c r="W186" s="80"/>
      <c r="X186" s="80"/>
      <c r="Y186" s="80"/>
      <c r="Z186" s="87"/>
      <c r="AA186" s="87"/>
      <c r="AB186" s="87"/>
      <c r="AC186" s="87"/>
      <c r="AD186" s="87"/>
      <c r="AE186" s="87"/>
      <c r="AF186" s="87"/>
      <c r="AG186" s="80"/>
      <c r="AH186" s="80"/>
      <c r="AI186" s="80"/>
    </row>
    <row r="187" ht="38.25" spans="1:35">
      <c r="A187" s="81">
        <v>15267</v>
      </c>
      <c r="B187" s="51" t="s">
        <v>10129</v>
      </c>
      <c r="C187" s="51" t="s">
        <v>10130</v>
      </c>
      <c r="D187" s="51" t="s">
        <v>9536</v>
      </c>
      <c r="E187" s="51" t="s">
        <v>9450</v>
      </c>
      <c r="F187" s="51">
        <v>13104370.8</v>
      </c>
      <c r="G187" s="51">
        <v>6</v>
      </c>
      <c r="H187" s="53">
        <v>45658</v>
      </c>
      <c r="I187" s="53">
        <v>45838</v>
      </c>
      <c r="J187" s="51" t="s">
        <v>9506</v>
      </c>
      <c r="K187" s="51" t="s">
        <v>9497</v>
      </c>
      <c r="L187" s="51" t="s">
        <v>10123</v>
      </c>
      <c r="M187" s="218" t="s">
        <v>10124</v>
      </c>
      <c r="N187" s="51" t="s">
        <v>9599</v>
      </c>
      <c r="O187" s="51" t="s">
        <v>9510</v>
      </c>
      <c r="P187" s="51" t="s">
        <v>9790</v>
      </c>
      <c r="Q187" s="51" t="s">
        <v>9512</v>
      </c>
      <c r="R187" s="51">
        <v>13104370.8</v>
      </c>
      <c r="S187" s="51">
        <v>23627687.45</v>
      </c>
      <c r="T187" s="53">
        <v>45658</v>
      </c>
      <c r="U187" s="53">
        <v>45838.9999884259</v>
      </c>
      <c r="V187" s="51">
        <v>108</v>
      </c>
      <c r="W187" s="80"/>
      <c r="X187" s="80"/>
      <c r="Y187" s="80"/>
      <c r="Z187" s="87"/>
      <c r="AA187" s="87"/>
      <c r="AB187" s="87"/>
      <c r="AC187" s="87"/>
      <c r="AD187" s="87"/>
      <c r="AE187" s="87"/>
      <c r="AF187" s="87"/>
      <c r="AG187" s="80"/>
      <c r="AH187" s="80"/>
      <c r="AI187" s="80"/>
    </row>
    <row r="188" ht="38.25" spans="1:35">
      <c r="A188" s="81">
        <v>15265</v>
      </c>
      <c r="B188" s="51" t="s">
        <v>10131</v>
      </c>
      <c r="C188" s="51" t="s">
        <v>10132</v>
      </c>
      <c r="D188" s="51" t="s">
        <v>9536</v>
      </c>
      <c r="E188" s="51" t="s">
        <v>9450</v>
      </c>
      <c r="F188" s="51">
        <v>8709250.73</v>
      </c>
      <c r="G188" s="51">
        <v>8</v>
      </c>
      <c r="H188" s="53">
        <v>45748</v>
      </c>
      <c r="I188" s="53">
        <v>45991</v>
      </c>
      <c r="J188" s="51" t="s">
        <v>9506</v>
      </c>
      <c r="K188" s="51" t="s">
        <v>9497</v>
      </c>
      <c r="L188" s="51" t="s">
        <v>10133</v>
      </c>
      <c r="M188" s="218" t="s">
        <v>10134</v>
      </c>
      <c r="N188" s="51" t="s">
        <v>9599</v>
      </c>
      <c r="O188" s="51" t="s">
        <v>9510</v>
      </c>
      <c r="P188" s="51" t="s">
        <v>9790</v>
      </c>
      <c r="Q188" s="51" t="s">
        <v>9512</v>
      </c>
      <c r="R188" s="51">
        <v>8709250.73</v>
      </c>
      <c r="S188" s="51">
        <v>8709250.73</v>
      </c>
      <c r="T188" s="53">
        <v>45748</v>
      </c>
      <c r="U188" s="53">
        <v>45991.9999884259</v>
      </c>
      <c r="V188" s="51">
        <v>55</v>
      </c>
      <c r="W188" s="80"/>
      <c r="X188" s="80"/>
      <c r="Y188" s="80"/>
      <c r="Z188" s="87"/>
      <c r="AA188" s="87"/>
      <c r="AB188" s="87"/>
      <c r="AC188" s="87"/>
      <c r="AD188" s="87"/>
      <c r="AE188" s="87"/>
      <c r="AF188" s="87"/>
      <c r="AG188" s="80"/>
      <c r="AH188" s="80"/>
      <c r="AI188" s="80"/>
    </row>
    <row r="189" ht="38.25" spans="1:35">
      <c r="A189" s="81">
        <v>15264</v>
      </c>
      <c r="B189" s="51" t="s">
        <v>10135</v>
      </c>
      <c r="C189" s="51" t="s">
        <v>10136</v>
      </c>
      <c r="D189" s="51" t="s">
        <v>9523</v>
      </c>
      <c r="E189" s="51" t="s">
        <v>9450</v>
      </c>
      <c r="F189" s="51">
        <v>14452285.98</v>
      </c>
      <c r="G189" s="51">
        <v>11</v>
      </c>
      <c r="H189" s="53">
        <v>45658</v>
      </c>
      <c r="I189" s="53">
        <v>45991</v>
      </c>
      <c r="J189" s="51" t="s">
        <v>9506</v>
      </c>
      <c r="K189" s="51" t="s">
        <v>9497</v>
      </c>
      <c r="L189" s="51" t="s">
        <v>10137</v>
      </c>
      <c r="M189" s="218" t="s">
        <v>10138</v>
      </c>
      <c r="N189" s="51" t="s">
        <v>9599</v>
      </c>
      <c r="O189" s="51" t="s">
        <v>9510</v>
      </c>
      <c r="P189" s="51" t="s">
        <v>9790</v>
      </c>
      <c r="Q189" s="51" t="s">
        <v>9512</v>
      </c>
      <c r="R189" s="51">
        <v>14452285.98</v>
      </c>
      <c r="S189" s="51">
        <v>25731606.25</v>
      </c>
      <c r="T189" s="53">
        <v>45658</v>
      </c>
      <c r="U189" s="53">
        <v>45991.9999884259</v>
      </c>
      <c r="V189" s="51">
        <v>72</v>
      </c>
      <c r="W189" s="80"/>
      <c r="X189" s="80"/>
      <c r="Y189" s="80"/>
      <c r="Z189" s="87"/>
      <c r="AA189" s="87"/>
      <c r="AB189" s="87"/>
      <c r="AC189" s="87"/>
      <c r="AD189" s="87"/>
      <c r="AE189" s="87"/>
      <c r="AF189" s="87"/>
      <c r="AG189" s="80"/>
      <c r="AH189" s="80"/>
      <c r="AI189" s="80"/>
    </row>
    <row r="190" ht="38.25" spans="1:35">
      <c r="A190" s="81">
        <v>15262</v>
      </c>
      <c r="B190" s="51" t="s">
        <v>10139</v>
      </c>
      <c r="C190" s="51" t="s">
        <v>10140</v>
      </c>
      <c r="D190" s="51" t="s">
        <v>9523</v>
      </c>
      <c r="E190" s="51" t="s">
        <v>9450</v>
      </c>
      <c r="F190" s="51">
        <v>4454629.67</v>
      </c>
      <c r="G190" s="51">
        <v>11</v>
      </c>
      <c r="H190" s="53">
        <v>45658</v>
      </c>
      <c r="I190" s="53">
        <v>45991</v>
      </c>
      <c r="J190" s="51" t="s">
        <v>9506</v>
      </c>
      <c r="K190" s="51" t="s">
        <v>9497</v>
      </c>
      <c r="L190" s="51" t="s">
        <v>10137</v>
      </c>
      <c r="M190" s="218" t="s">
        <v>10138</v>
      </c>
      <c r="N190" s="51" t="s">
        <v>9599</v>
      </c>
      <c r="O190" s="51" t="s">
        <v>9510</v>
      </c>
      <c r="P190" s="51" t="s">
        <v>9790</v>
      </c>
      <c r="Q190" s="51" t="s">
        <v>9512</v>
      </c>
      <c r="R190" s="51">
        <v>4454629.67</v>
      </c>
      <c r="S190" s="51">
        <v>25731606.25</v>
      </c>
      <c r="T190" s="53">
        <v>45658</v>
      </c>
      <c r="U190" s="53">
        <v>45991.9999884259</v>
      </c>
      <c r="V190" s="51">
        <v>20</v>
      </c>
      <c r="W190" s="80"/>
      <c r="X190" s="80"/>
      <c r="Y190" s="80"/>
      <c r="Z190" s="87"/>
      <c r="AA190" s="87"/>
      <c r="AB190" s="87"/>
      <c r="AC190" s="87"/>
      <c r="AD190" s="87"/>
      <c r="AE190" s="87"/>
      <c r="AF190" s="87"/>
      <c r="AG190" s="80"/>
      <c r="AH190" s="80"/>
      <c r="AI190" s="80"/>
    </row>
    <row r="191" ht="38.25" spans="1:35">
      <c r="A191" s="81">
        <v>15263</v>
      </c>
      <c r="B191" s="51" t="s">
        <v>10141</v>
      </c>
      <c r="C191" s="51" t="s">
        <v>10142</v>
      </c>
      <c r="D191" s="51" t="s">
        <v>9523</v>
      </c>
      <c r="E191" s="51" t="s">
        <v>9450</v>
      </c>
      <c r="F191" s="51">
        <v>6824690.6</v>
      </c>
      <c r="G191" s="51">
        <v>11</v>
      </c>
      <c r="H191" s="53">
        <v>45658</v>
      </c>
      <c r="I191" s="53">
        <v>45991</v>
      </c>
      <c r="J191" s="51" t="s">
        <v>9506</v>
      </c>
      <c r="K191" s="51" t="s">
        <v>9497</v>
      </c>
      <c r="L191" s="51" t="s">
        <v>10137</v>
      </c>
      <c r="M191" s="218" t="s">
        <v>10138</v>
      </c>
      <c r="N191" s="51" t="s">
        <v>9599</v>
      </c>
      <c r="O191" s="51" t="s">
        <v>9510</v>
      </c>
      <c r="P191" s="51" t="s">
        <v>9790</v>
      </c>
      <c r="Q191" s="51" t="s">
        <v>9512</v>
      </c>
      <c r="R191" s="51">
        <v>6824690.6</v>
      </c>
      <c r="S191" s="51">
        <v>25731606.25</v>
      </c>
      <c r="T191" s="53">
        <v>45658</v>
      </c>
      <c r="U191" s="53">
        <v>45991.9999884259</v>
      </c>
      <c r="V191" s="51">
        <v>34</v>
      </c>
      <c r="W191" s="80"/>
      <c r="X191" s="80"/>
      <c r="Y191" s="80"/>
      <c r="Z191" s="87"/>
      <c r="AA191" s="87"/>
      <c r="AB191" s="87"/>
      <c r="AC191" s="87"/>
      <c r="AD191" s="87"/>
      <c r="AE191" s="87"/>
      <c r="AF191" s="87"/>
      <c r="AG191" s="80"/>
      <c r="AH191" s="80"/>
      <c r="AI191" s="80"/>
    </row>
    <row r="192" ht="38.25" spans="1:35">
      <c r="A192" s="81">
        <v>15261</v>
      </c>
      <c r="B192" s="51" t="s">
        <v>10143</v>
      </c>
      <c r="C192" s="51" t="s">
        <v>10144</v>
      </c>
      <c r="D192" s="51" t="s">
        <v>9536</v>
      </c>
      <c r="E192" s="51" t="s">
        <v>9450</v>
      </c>
      <c r="F192" s="51">
        <v>2353642.32</v>
      </c>
      <c r="G192" s="51">
        <v>11</v>
      </c>
      <c r="H192" s="53">
        <v>45658</v>
      </c>
      <c r="I192" s="53">
        <v>45991</v>
      </c>
      <c r="J192" s="51" t="s">
        <v>9506</v>
      </c>
      <c r="K192" s="51" t="s">
        <v>9497</v>
      </c>
      <c r="L192" s="51" t="s">
        <v>10145</v>
      </c>
      <c r="M192" s="218" t="s">
        <v>10146</v>
      </c>
      <c r="N192" s="51" t="s">
        <v>9599</v>
      </c>
      <c r="O192" s="51" t="s">
        <v>9510</v>
      </c>
      <c r="P192" s="51" t="s">
        <v>9790</v>
      </c>
      <c r="Q192" s="51" t="s">
        <v>9512</v>
      </c>
      <c r="R192" s="51">
        <v>2353642.32</v>
      </c>
      <c r="S192" s="51">
        <v>15534039.29</v>
      </c>
      <c r="T192" s="53">
        <v>45658</v>
      </c>
      <c r="U192" s="53">
        <v>45991.9999884259</v>
      </c>
      <c r="V192" s="51">
        <v>10</v>
      </c>
      <c r="W192" s="80"/>
      <c r="X192" s="80"/>
      <c r="Y192" s="80"/>
      <c r="Z192" s="87"/>
      <c r="AA192" s="87"/>
      <c r="AB192" s="87"/>
      <c r="AC192" s="87"/>
      <c r="AD192" s="87"/>
      <c r="AE192" s="87"/>
      <c r="AF192" s="87"/>
      <c r="AG192" s="80"/>
      <c r="AH192" s="80"/>
      <c r="AI192" s="80"/>
    </row>
    <row r="193" ht="38.25" spans="1:35">
      <c r="A193" s="81">
        <v>15260</v>
      </c>
      <c r="B193" s="51" t="s">
        <v>10147</v>
      </c>
      <c r="C193" s="51" t="s">
        <v>10148</v>
      </c>
      <c r="D193" s="51" t="s">
        <v>9529</v>
      </c>
      <c r="E193" s="51" t="s">
        <v>9450</v>
      </c>
      <c r="F193" s="51">
        <v>4707284.63</v>
      </c>
      <c r="G193" s="51">
        <v>11</v>
      </c>
      <c r="H193" s="53">
        <v>45658</v>
      </c>
      <c r="I193" s="53">
        <v>45991</v>
      </c>
      <c r="J193" s="51" t="s">
        <v>9506</v>
      </c>
      <c r="K193" s="51" t="s">
        <v>9497</v>
      </c>
      <c r="L193" s="51" t="s">
        <v>10145</v>
      </c>
      <c r="M193" s="218" t="s">
        <v>10146</v>
      </c>
      <c r="N193" s="51" t="s">
        <v>9599</v>
      </c>
      <c r="O193" s="51" t="s">
        <v>9510</v>
      </c>
      <c r="P193" s="51" t="s">
        <v>9790</v>
      </c>
      <c r="Q193" s="51" t="s">
        <v>9512</v>
      </c>
      <c r="R193" s="51">
        <v>4707284.63</v>
      </c>
      <c r="S193" s="51">
        <v>15534039.29</v>
      </c>
      <c r="T193" s="53">
        <v>45658</v>
      </c>
      <c r="U193" s="53">
        <v>45991.9999884259</v>
      </c>
      <c r="V193" s="51">
        <v>20</v>
      </c>
      <c r="W193" s="80"/>
      <c r="X193" s="80"/>
      <c r="Y193" s="80"/>
      <c r="Z193" s="87"/>
      <c r="AA193" s="87"/>
      <c r="AB193" s="87"/>
      <c r="AC193" s="87"/>
      <c r="AD193" s="87"/>
      <c r="AE193" s="87"/>
      <c r="AF193" s="87"/>
      <c r="AG193" s="80"/>
      <c r="AH193" s="80"/>
      <c r="AI193" s="80"/>
    </row>
    <row r="194" ht="38.25" spans="1:35">
      <c r="A194" s="81">
        <v>15258</v>
      </c>
      <c r="B194" s="51" t="s">
        <v>10149</v>
      </c>
      <c r="C194" s="51" t="s">
        <v>10150</v>
      </c>
      <c r="D194" s="51" t="s">
        <v>9529</v>
      </c>
      <c r="E194" s="51" t="s">
        <v>9450</v>
      </c>
      <c r="F194" s="51">
        <v>3885390.99</v>
      </c>
      <c r="G194" s="51">
        <v>11</v>
      </c>
      <c r="H194" s="53">
        <v>45658</v>
      </c>
      <c r="I194" s="53">
        <v>45991</v>
      </c>
      <c r="J194" s="51" t="s">
        <v>9506</v>
      </c>
      <c r="K194" s="51" t="s">
        <v>9497</v>
      </c>
      <c r="L194" s="51" t="s">
        <v>10151</v>
      </c>
      <c r="M194" s="218" t="s">
        <v>10152</v>
      </c>
      <c r="N194" s="51" t="s">
        <v>9599</v>
      </c>
      <c r="O194" s="51" t="s">
        <v>9510</v>
      </c>
      <c r="P194" s="51" t="s">
        <v>9790</v>
      </c>
      <c r="Q194" s="51" t="s">
        <v>9512</v>
      </c>
      <c r="R194" s="51">
        <v>3885390.99</v>
      </c>
      <c r="S194" s="51">
        <v>25538900.3</v>
      </c>
      <c r="T194" s="53">
        <v>45658</v>
      </c>
      <c r="U194" s="53">
        <v>45991.9999884259</v>
      </c>
      <c r="V194" s="51">
        <v>15</v>
      </c>
      <c r="W194" s="80"/>
      <c r="X194" s="80"/>
      <c r="Y194" s="80"/>
      <c r="Z194" s="87"/>
      <c r="AA194" s="87"/>
      <c r="AB194" s="87"/>
      <c r="AC194" s="87"/>
      <c r="AD194" s="87"/>
      <c r="AE194" s="87"/>
      <c r="AF194" s="87"/>
      <c r="AG194" s="80"/>
      <c r="AH194" s="80"/>
      <c r="AI194" s="80"/>
    </row>
    <row r="195" ht="38.25" spans="1:35">
      <c r="A195" s="81">
        <v>15259</v>
      </c>
      <c r="B195" s="51" t="s">
        <v>10153</v>
      </c>
      <c r="C195" s="51" t="s">
        <v>10154</v>
      </c>
      <c r="D195" s="51" t="s">
        <v>9529</v>
      </c>
      <c r="E195" s="51" t="s">
        <v>9450</v>
      </c>
      <c r="F195" s="51">
        <v>8473112.34</v>
      </c>
      <c r="G195" s="51">
        <v>11</v>
      </c>
      <c r="H195" s="53">
        <v>45658</v>
      </c>
      <c r="I195" s="53">
        <v>45991</v>
      </c>
      <c r="J195" s="51" t="s">
        <v>9506</v>
      </c>
      <c r="K195" s="51" t="s">
        <v>9497</v>
      </c>
      <c r="L195" s="51" t="s">
        <v>10145</v>
      </c>
      <c r="M195" s="218" t="s">
        <v>10146</v>
      </c>
      <c r="N195" s="51" t="s">
        <v>9599</v>
      </c>
      <c r="O195" s="51" t="s">
        <v>9510</v>
      </c>
      <c r="P195" s="51" t="s">
        <v>9790</v>
      </c>
      <c r="Q195" s="51" t="s">
        <v>9512</v>
      </c>
      <c r="R195" s="51">
        <v>8473112.34</v>
      </c>
      <c r="S195" s="51">
        <v>15534039.29</v>
      </c>
      <c r="T195" s="53">
        <v>45658</v>
      </c>
      <c r="U195" s="53">
        <v>45991.9999884259</v>
      </c>
      <c r="V195" s="51">
        <v>36</v>
      </c>
      <c r="W195" s="80"/>
      <c r="X195" s="80"/>
      <c r="Y195" s="80"/>
      <c r="Z195" s="87"/>
      <c r="AA195" s="87"/>
      <c r="AB195" s="87"/>
      <c r="AC195" s="87"/>
      <c r="AD195" s="87"/>
      <c r="AE195" s="87"/>
      <c r="AF195" s="87"/>
      <c r="AG195" s="80"/>
      <c r="AH195" s="80"/>
      <c r="AI195" s="80"/>
    </row>
    <row r="196" ht="38.25" spans="1:35">
      <c r="A196" s="81">
        <v>15257</v>
      </c>
      <c r="B196" s="51" t="s">
        <v>10155</v>
      </c>
      <c r="C196" s="51" t="s">
        <v>10156</v>
      </c>
      <c r="D196" s="51" t="s">
        <v>9536</v>
      </c>
      <c r="E196" s="51" t="s">
        <v>9450</v>
      </c>
      <c r="F196" s="51">
        <v>4707284.63</v>
      </c>
      <c r="G196" s="51">
        <v>11</v>
      </c>
      <c r="H196" s="53">
        <v>45658</v>
      </c>
      <c r="I196" s="53">
        <v>45991</v>
      </c>
      <c r="J196" s="51" t="s">
        <v>9506</v>
      </c>
      <c r="K196" s="51" t="s">
        <v>9497</v>
      </c>
      <c r="L196" s="51" t="s">
        <v>10151</v>
      </c>
      <c r="M196" s="218" t="s">
        <v>10152</v>
      </c>
      <c r="N196" s="51" t="s">
        <v>9599</v>
      </c>
      <c r="O196" s="51" t="s">
        <v>9510</v>
      </c>
      <c r="P196" s="51" t="s">
        <v>9790</v>
      </c>
      <c r="Q196" s="51" t="s">
        <v>9512</v>
      </c>
      <c r="R196" s="51">
        <v>4707284.63</v>
      </c>
      <c r="S196" s="51">
        <v>25538900.3</v>
      </c>
      <c r="T196" s="53">
        <v>45658</v>
      </c>
      <c r="U196" s="53">
        <v>45991.9999884259</v>
      </c>
      <c r="V196" s="51">
        <v>20</v>
      </c>
      <c r="W196" s="80"/>
      <c r="X196" s="80"/>
      <c r="Y196" s="80"/>
      <c r="Z196" s="87"/>
      <c r="AA196" s="87"/>
      <c r="AB196" s="87"/>
      <c r="AC196" s="87"/>
      <c r="AD196" s="87"/>
      <c r="AE196" s="87"/>
      <c r="AF196" s="87"/>
      <c r="AG196" s="80"/>
      <c r="AH196" s="80"/>
      <c r="AI196" s="80"/>
    </row>
    <row r="197" ht="38.25" spans="1:35">
      <c r="A197" s="81">
        <v>15256</v>
      </c>
      <c r="B197" s="51" t="s">
        <v>10157</v>
      </c>
      <c r="C197" s="51" t="s">
        <v>10158</v>
      </c>
      <c r="D197" s="51" t="s">
        <v>9536</v>
      </c>
      <c r="E197" s="51" t="s">
        <v>9450</v>
      </c>
      <c r="F197" s="51">
        <v>8473112.34</v>
      </c>
      <c r="G197" s="51">
        <v>11</v>
      </c>
      <c r="H197" s="53">
        <v>45658</v>
      </c>
      <c r="I197" s="53">
        <v>45991</v>
      </c>
      <c r="J197" s="51" t="s">
        <v>9506</v>
      </c>
      <c r="K197" s="51" t="s">
        <v>9497</v>
      </c>
      <c r="L197" s="51" t="s">
        <v>10151</v>
      </c>
      <c r="M197" s="218" t="s">
        <v>10152</v>
      </c>
      <c r="N197" s="51" t="s">
        <v>9599</v>
      </c>
      <c r="O197" s="51" t="s">
        <v>9510</v>
      </c>
      <c r="P197" s="51" t="s">
        <v>9790</v>
      </c>
      <c r="Q197" s="51" t="s">
        <v>9512</v>
      </c>
      <c r="R197" s="51">
        <v>8473112.34</v>
      </c>
      <c r="S197" s="51">
        <v>25538900.3</v>
      </c>
      <c r="T197" s="53">
        <v>45658</v>
      </c>
      <c r="U197" s="53">
        <v>45991.9999884259</v>
      </c>
      <c r="V197" s="51">
        <v>36</v>
      </c>
      <c r="W197" s="80"/>
      <c r="X197" s="80"/>
      <c r="Y197" s="80"/>
      <c r="Z197" s="87"/>
      <c r="AA197" s="87"/>
      <c r="AB197" s="87"/>
      <c r="AC197" s="87"/>
      <c r="AD197" s="87"/>
      <c r="AE197" s="87"/>
      <c r="AF197" s="87"/>
      <c r="AG197" s="80"/>
      <c r="AH197" s="80"/>
      <c r="AI197" s="80"/>
    </row>
    <row r="198" ht="38.25" spans="1:35">
      <c r="A198" s="81">
        <v>15254</v>
      </c>
      <c r="B198" s="51" t="s">
        <v>10159</v>
      </c>
      <c r="C198" s="51" t="s">
        <v>10160</v>
      </c>
      <c r="D198" s="51" t="s">
        <v>9536</v>
      </c>
      <c r="E198" s="51" t="s">
        <v>9450</v>
      </c>
      <c r="F198" s="51">
        <v>14256479</v>
      </c>
      <c r="G198" s="51">
        <v>8</v>
      </c>
      <c r="H198" s="53">
        <v>45748</v>
      </c>
      <c r="I198" s="53">
        <v>45991</v>
      </c>
      <c r="J198" s="51" t="s">
        <v>9506</v>
      </c>
      <c r="K198" s="51" t="s">
        <v>9497</v>
      </c>
      <c r="L198" s="51" t="s">
        <v>10161</v>
      </c>
      <c r="M198" s="218" t="s">
        <v>10162</v>
      </c>
      <c r="N198" s="51" t="s">
        <v>9599</v>
      </c>
      <c r="O198" s="51" t="s">
        <v>9510</v>
      </c>
      <c r="P198" s="51" t="s">
        <v>9790</v>
      </c>
      <c r="Q198" s="51" t="s">
        <v>9512</v>
      </c>
      <c r="R198" s="51">
        <v>14256479</v>
      </c>
      <c r="S198" s="51">
        <v>77872844.42</v>
      </c>
      <c r="T198" s="53">
        <v>45748</v>
      </c>
      <c r="U198" s="53">
        <v>45991.9999884259</v>
      </c>
      <c r="V198" s="51">
        <v>95</v>
      </c>
      <c r="W198" s="80"/>
      <c r="X198" s="80"/>
      <c r="Y198" s="80"/>
      <c r="Z198" s="87"/>
      <c r="AA198" s="87"/>
      <c r="AB198" s="87"/>
      <c r="AC198" s="87"/>
      <c r="AD198" s="87"/>
      <c r="AE198" s="87"/>
      <c r="AF198" s="87"/>
      <c r="AG198" s="80"/>
      <c r="AH198" s="80"/>
      <c r="AI198" s="80"/>
    </row>
    <row r="199" ht="38.25" spans="1:35">
      <c r="A199" s="81">
        <v>15255</v>
      </c>
      <c r="B199" s="51" t="s">
        <v>10163</v>
      </c>
      <c r="C199" s="51" t="s">
        <v>10164</v>
      </c>
      <c r="D199" s="51" t="s">
        <v>9536</v>
      </c>
      <c r="E199" s="51" t="s">
        <v>9450</v>
      </c>
      <c r="F199" s="51">
        <v>8473112.34</v>
      </c>
      <c r="G199" s="51">
        <v>11</v>
      </c>
      <c r="H199" s="53">
        <v>45658</v>
      </c>
      <c r="I199" s="53">
        <v>45991</v>
      </c>
      <c r="J199" s="51" t="s">
        <v>9506</v>
      </c>
      <c r="K199" s="51" t="s">
        <v>9497</v>
      </c>
      <c r="L199" s="51" t="s">
        <v>10151</v>
      </c>
      <c r="M199" s="218" t="s">
        <v>10152</v>
      </c>
      <c r="N199" s="51" t="s">
        <v>9599</v>
      </c>
      <c r="O199" s="51" t="s">
        <v>9510</v>
      </c>
      <c r="P199" s="51" t="s">
        <v>9790</v>
      </c>
      <c r="Q199" s="51" t="s">
        <v>9512</v>
      </c>
      <c r="R199" s="51">
        <v>8473112.34</v>
      </c>
      <c r="S199" s="51">
        <v>25538900.3</v>
      </c>
      <c r="T199" s="53">
        <v>45658</v>
      </c>
      <c r="U199" s="53">
        <v>45991.9999884259</v>
      </c>
      <c r="V199" s="51">
        <v>36</v>
      </c>
      <c r="W199" s="80"/>
      <c r="X199" s="80"/>
      <c r="Y199" s="80"/>
      <c r="Z199" s="87"/>
      <c r="AA199" s="87"/>
      <c r="AB199" s="87"/>
      <c r="AC199" s="87"/>
      <c r="AD199" s="87"/>
      <c r="AE199" s="87"/>
      <c r="AF199" s="87"/>
      <c r="AG199" s="80"/>
      <c r="AH199" s="80"/>
      <c r="AI199" s="80"/>
    </row>
    <row r="200" ht="38.25" spans="1:35">
      <c r="A200" s="81">
        <v>15253</v>
      </c>
      <c r="B200" s="51" t="s">
        <v>10165</v>
      </c>
      <c r="C200" s="51" t="s">
        <v>10166</v>
      </c>
      <c r="D200" s="51" t="s">
        <v>9536</v>
      </c>
      <c r="E200" s="51" t="s">
        <v>9450</v>
      </c>
      <c r="F200" s="51">
        <v>1027043.92</v>
      </c>
      <c r="G200" s="51">
        <v>8</v>
      </c>
      <c r="H200" s="53">
        <v>45748</v>
      </c>
      <c r="I200" s="53">
        <v>45991</v>
      </c>
      <c r="J200" s="51" t="s">
        <v>9506</v>
      </c>
      <c r="K200" s="51" t="s">
        <v>9497</v>
      </c>
      <c r="L200" s="51" t="s">
        <v>10161</v>
      </c>
      <c r="M200" s="218" t="s">
        <v>10162</v>
      </c>
      <c r="N200" s="51" t="s">
        <v>9599</v>
      </c>
      <c r="O200" s="51" t="s">
        <v>9510</v>
      </c>
      <c r="P200" s="51" t="s">
        <v>9790</v>
      </c>
      <c r="Q200" s="51" t="s">
        <v>9512</v>
      </c>
      <c r="R200" s="51">
        <v>1027043.92</v>
      </c>
      <c r="S200" s="51">
        <v>77872844.42</v>
      </c>
      <c r="T200" s="53">
        <v>45748</v>
      </c>
      <c r="U200" s="53">
        <v>45991.9999884259</v>
      </c>
      <c r="V200" s="51">
        <v>6</v>
      </c>
      <c r="W200" s="80"/>
      <c r="X200" s="80"/>
      <c r="Y200" s="80"/>
      <c r="Z200" s="87"/>
      <c r="AA200" s="87"/>
      <c r="AB200" s="87"/>
      <c r="AC200" s="87"/>
      <c r="AD200" s="87"/>
      <c r="AE200" s="87"/>
      <c r="AF200" s="87"/>
      <c r="AG200" s="80"/>
      <c r="AH200" s="80"/>
      <c r="AI200" s="80"/>
    </row>
    <row r="201" ht="38.25" spans="1:35">
      <c r="A201" s="81">
        <v>15252</v>
      </c>
      <c r="B201" s="51" t="s">
        <v>10167</v>
      </c>
      <c r="C201" s="51" t="s">
        <v>10168</v>
      </c>
      <c r="D201" s="51" t="s">
        <v>9536</v>
      </c>
      <c r="E201" s="51" t="s">
        <v>9450</v>
      </c>
      <c r="F201" s="51">
        <v>5700600.48</v>
      </c>
      <c r="G201" s="51">
        <v>8</v>
      </c>
      <c r="H201" s="53">
        <v>45748</v>
      </c>
      <c r="I201" s="53">
        <v>45991</v>
      </c>
      <c r="J201" s="51" t="s">
        <v>9506</v>
      </c>
      <c r="K201" s="51" t="s">
        <v>9497</v>
      </c>
      <c r="L201" s="51" t="s">
        <v>10161</v>
      </c>
      <c r="M201" s="218" t="s">
        <v>10162</v>
      </c>
      <c r="N201" s="51" t="s">
        <v>9599</v>
      </c>
      <c r="O201" s="51" t="s">
        <v>9510</v>
      </c>
      <c r="P201" s="51" t="s">
        <v>9790</v>
      </c>
      <c r="Q201" s="51" t="s">
        <v>9512</v>
      </c>
      <c r="R201" s="51">
        <v>5700600.48</v>
      </c>
      <c r="S201" s="51">
        <v>77872844.42</v>
      </c>
      <c r="T201" s="53">
        <v>45748</v>
      </c>
      <c r="U201" s="53">
        <v>45991.9999884259</v>
      </c>
      <c r="V201" s="51">
        <v>36</v>
      </c>
      <c r="W201" s="80"/>
      <c r="X201" s="80"/>
      <c r="Y201" s="80"/>
      <c r="Z201" s="87"/>
      <c r="AA201" s="87"/>
      <c r="AB201" s="87"/>
      <c r="AC201" s="87"/>
      <c r="AD201" s="87"/>
      <c r="AE201" s="87"/>
      <c r="AF201" s="87"/>
      <c r="AG201" s="80"/>
      <c r="AH201" s="80"/>
      <c r="AI201" s="80"/>
    </row>
    <row r="202" ht="38.25" spans="1:35">
      <c r="A202" s="81">
        <v>15250</v>
      </c>
      <c r="B202" s="51" t="s">
        <v>10169</v>
      </c>
      <c r="C202" s="51" t="s">
        <v>10170</v>
      </c>
      <c r="D202" s="51" t="s">
        <v>9536</v>
      </c>
      <c r="E202" s="51" t="s">
        <v>9450</v>
      </c>
      <c r="F202" s="51">
        <v>33369411.64</v>
      </c>
      <c r="G202" s="51">
        <v>11</v>
      </c>
      <c r="H202" s="53">
        <v>45658</v>
      </c>
      <c r="I202" s="53">
        <v>45991</v>
      </c>
      <c r="J202" s="51" t="s">
        <v>9506</v>
      </c>
      <c r="K202" s="51" t="s">
        <v>9497</v>
      </c>
      <c r="L202" s="51" t="s">
        <v>10161</v>
      </c>
      <c r="M202" s="218" t="s">
        <v>10162</v>
      </c>
      <c r="N202" s="51" t="s">
        <v>9599</v>
      </c>
      <c r="O202" s="51" t="s">
        <v>9510</v>
      </c>
      <c r="P202" s="51" t="s">
        <v>9790</v>
      </c>
      <c r="Q202" s="51" t="s">
        <v>9512</v>
      </c>
      <c r="R202" s="51">
        <v>33369411.64</v>
      </c>
      <c r="S202" s="51">
        <v>77872844.42</v>
      </c>
      <c r="T202" s="53">
        <v>45658</v>
      </c>
      <c r="U202" s="53">
        <v>45991.9999884259</v>
      </c>
      <c r="V202" s="51">
        <v>162</v>
      </c>
      <c r="W202" s="80"/>
      <c r="X202" s="80"/>
      <c r="Y202" s="80"/>
      <c r="Z202" s="87"/>
      <c r="AA202" s="87"/>
      <c r="AB202" s="87"/>
      <c r="AC202" s="87"/>
      <c r="AD202" s="87"/>
      <c r="AE202" s="87"/>
      <c r="AF202" s="87"/>
      <c r="AG202" s="80"/>
      <c r="AH202" s="80"/>
      <c r="AI202" s="80"/>
    </row>
    <row r="203" ht="38.25" spans="1:35">
      <c r="A203" s="81">
        <v>15251</v>
      </c>
      <c r="B203" s="51" t="s">
        <v>10171</v>
      </c>
      <c r="C203" s="51" t="s">
        <v>10172</v>
      </c>
      <c r="D203" s="51" t="s">
        <v>9536</v>
      </c>
      <c r="E203" s="51" t="s">
        <v>9450</v>
      </c>
      <c r="F203" s="51">
        <v>11736989.76</v>
      </c>
      <c r="G203" s="51">
        <v>11</v>
      </c>
      <c r="H203" s="53">
        <v>45658</v>
      </c>
      <c r="I203" s="53">
        <v>45991</v>
      </c>
      <c r="J203" s="51" t="s">
        <v>9506</v>
      </c>
      <c r="K203" s="51" t="s">
        <v>9497</v>
      </c>
      <c r="L203" s="51" t="s">
        <v>10161</v>
      </c>
      <c r="M203" s="218" t="s">
        <v>10162</v>
      </c>
      <c r="N203" s="51" t="s">
        <v>9599</v>
      </c>
      <c r="O203" s="51" t="s">
        <v>9510</v>
      </c>
      <c r="P203" s="51" t="s">
        <v>9790</v>
      </c>
      <c r="Q203" s="51" t="s">
        <v>9512</v>
      </c>
      <c r="R203" s="51">
        <v>11736989.76</v>
      </c>
      <c r="S203" s="51">
        <v>77872844.42</v>
      </c>
      <c r="T203" s="53">
        <v>45658</v>
      </c>
      <c r="U203" s="53">
        <v>45991.9999884259</v>
      </c>
      <c r="V203" s="51">
        <v>54</v>
      </c>
      <c r="W203" s="80"/>
      <c r="X203" s="80"/>
      <c r="Y203" s="80"/>
      <c r="Z203" s="87"/>
      <c r="AA203" s="87"/>
      <c r="AB203" s="87"/>
      <c r="AC203" s="87"/>
      <c r="AD203" s="87"/>
      <c r="AE203" s="87"/>
      <c r="AF203" s="87"/>
      <c r="AG203" s="80"/>
      <c r="AH203" s="80"/>
      <c r="AI203" s="80"/>
    </row>
    <row r="204" ht="38.25" spans="1:35">
      <c r="A204" s="81">
        <v>15249</v>
      </c>
      <c r="B204" s="51" t="s">
        <v>10173</v>
      </c>
      <c r="C204" s="51" t="s">
        <v>10174</v>
      </c>
      <c r="D204" s="51" t="s">
        <v>9536</v>
      </c>
      <c r="E204" s="51" t="s">
        <v>9450</v>
      </c>
      <c r="F204" s="51">
        <v>5230134.22</v>
      </c>
      <c r="G204" s="51">
        <v>5</v>
      </c>
      <c r="H204" s="53">
        <v>45839</v>
      </c>
      <c r="I204" s="53">
        <v>45991</v>
      </c>
      <c r="J204" s="51" t="s">
        <v>9506</v>
      </c>
      <c r="K204" s="51" t="s">
        <v>9497</v>
      </c>
      <c r="L204" s="51" t="s">
        <v>10161</v>
      </c>
      <c r="M204" s="218" t="s">
        <v>10162</v>
      </c>
      <c r="N204" s="51" t="s">
        <v>9599</v>
      </c>
      <c r="O204" s="51" t="s">
        <v>9510</v>
      </c>
      <c r="P204" s="51" t="s">
        <v>9790</v>
      </c>
      <c r="Q204" s="51" t="s">
        <v>9512</v>
      </c>
      <c r="R204" s="51">
        <v>5230134.22</v>
      </c>
      <c r="S204" s="51">
        <v>77872844.42</v>
      </c>
      <c r="T204" s="53">
        <v>45839</v>
      </c>
      <c r="U204" s="53">
        <v>45991.9999884259</v>
      </c>
      <c r="V204" s="51">
        <v>54</v>
      </c>
      <c r="W204" s="80"/>
      <c r="X204" s="80"/>
      <c r="Y204" s="80"/>
      <c r="Z204" s="87"/>
      <c r="AA204" s="87"/>
      <c r="AB204" s="87"/>
      <c r="AC204" s="87"/>
      <c r="AD204" s="87"/>
      <c r="AE204" s="87"/>
      <c r="AF204" s="87"/>
      <c r="AG204" s="80"/>
      <c r="AH204" s="80"/>
      <c r="AI204" s="80"/>
    </row>
    <row r="205" ht="38.25" spans="1:35">
      <c r="A205" s="81">
        <v>15248</v>
      </c>
      <c r="B205" s="51" t="s">
        <v>10175</v>
      </c>
      <c r="C205" s="51" t="s">
        <v>10176</v>
      </c>
      <c r="D205" s="51" t="s">
        <v>9536</v>
      </c>
      <c r="E205" s="51" t="s">
        <v>9450</v>
      </c>
      <c r="F205" s="51">
        <v>6552185.4</v>
      </c>
      <c r="G205" s="51">
        <v>6</v>
      </c>
      <c r="H205" s="53">
        <v>45658</v>
      </c>
      <c r="I205" s="53">
        <v>45838</v>
      </c>
      <c r="J205" s="51" t="s">
        <v>9506</v>
      </c>
      <c r="K205" s="51" t="s">
        <v>9497</v>
      </c>
      <c r="L205" s="51" t="s">
        <v>10161</v>
      </c>
      <c r="M205" s="218" t="s">
        <v>10162</v>
      </c>
      <c r="N205" s="51" t="s">
        <v>9599</v>
      </c>
      <c r="O205" s="51" t="s">
        <v>9510</v>
      </c>
      <c r="P205" s="51" t="s">
        <v>9790</v>
      </c>
      <c r="Q205" s="51" t="s">
        <v>9512</v>
      </c>
      <c r="R205" s="51">
        <v>6552185.4</v>
      </c>
      <c r="S205" s="51">
        <v>77872844.42</v>
      </c>
      <c r="T205" s="53">
        <v>45658</v>
      </c>
      <c r="U205" s="53">
        <v>45838.9999884259</v>
      </c>
      <c r="V205" s="51">
        <v>54</v>
      </c>
      <c r="W205" s="80"/>
      <c r="X205" s="80"/>
      <c r="Y205" s="80"/>
      <c r="Z205" s="87"/>
      <c r="AA205" s="87"/>
      <c r="AB205" s="87"/>
      <c r="AC205" s="87"/>
      <c r="AD205" s="87"/>
      <c r="AE205" s="87"/>
      <c r="AF205" s="87"/>
      <c r="AG205" s="80"/>
      <c r="AH205" s="80"/>
      <c r="AI205" s="80"/>
    </row>
    <row r="206" ht="38.25" spans="1:35">
      <c r="A206" s="81">
        <v>15247</v>
      </c>
      <c r="B206" s="51" t="s">
        <v>10177</v>
      </c>
      <c r="C206" s="51" t="s">
        <v>10178</v>
      </c>
      <c r="D206" s="51" t="s">
        <v>9523</v>
      </c>
      <c r="E206" s="51" t="s">
        <v>9450</v>
      </c>
      <c r="F206" s="51">
        <v>642944.24</v>
      </c>
      <c r="G206" s="51">
        <v>8</v>
      </c>
      <c r="H206" s="53">
        <v>45748</v>
      </c>
      <c r="I206" s="53">
        <v>45991</v>
      </c>
      <c r="J206" s="51" t="s">
        <v>9506</v>
      </c>
      <c r="K206" s="51" t="s">
        <v>9497</v>
      </c>
      <c r="L206" s="51" t="s">
        <v>10179</v>
      </c>
      <c r="M206" s="218" t="s">
        <v>10180</v>
      </c>
      <c r="N206" s="51" t="s">
        <v>9599</v>
      </c>
      <c r="O206" s="51" t="s">
        <v>9510</v>
      </c>
      <c r="P206" s="51" t="s">
        <v>9790</v>
      </c>
      <c r="Q206" s="51" t="s">
        <v>9512</v>
      </c>
      <c r="R206" s="51">
        <v>642944.24</v>
      </c>
      <c r="S206" s="51">
        <v>16555814.18</v>
      </c>
      <c r="T206" s="53">
        <v>45748</v>
      </c>
      <c r="U206" s="53">
        <v>45991.9999884259</v>
      </c>
      <c r="V206" s="51">
        <v>4</v>
      </c>
      <c r="W206" s="80"/>
      <c r="X206" s="80"/>
      <c r="Y206" s="80"/>
      <c r="Z206" s="87"/>
      <c r="AA206" s="87"/>
      <c r="AB206" s="87"/>
      <c r="AC206" s="87"/>
      <c r="AD206" s="87"/>
      <c r="AE206" s="87"/>
      <c r="AF206" s="87"/>
      <c r="AG206" s="80"/>
      <c r="AH206" s="80"/>
      <c r="AI206" s="80"/>
    </row>
    <row r="207" ht="38.25" spans="1:35">
      <c r="A207" s="81">
        <v>15245</v>
      </c>
      <c r="B207" s="51" t="s">
        <v>10181</v>
      </c>
      <c r="C207" s="51" t="s">
        <v>10182</v>
      </c>
      <c r="D207" s="51" t="s">
        <v>9523</v>
      </c>
      <c r="E207" s="51" t="s">
        <v>9450</v>
      </c>
      <c r="F207" s="51">
        <v>15912869.94</v>
      </c>
      <c r="G207" s="51">
        <v>11</v>
      </c>
      <c r="H207" s="53">
        <v>45658</v>
      </c>
      <c r="I207" s="53">
        <v>45991</v>
      </c>
      <c r="J207" s="51" t="s">
        <v>9506</v>
      </c>
      <c r="K207" s="51" t="s">
        <v>9497</v>
      </c>
      <c r="L207" s="51" t="s">
        <v>10183</v>
      </c>
      <c r="M207" s="218" t="s">
        <v>10184</v>
      </c>
      <c r="N207" s="51" t="s">
        <v>9599</v>
      </c>
      <c r="O207" s="51" t="s">
        <v>9510</v>
      </c>
      <c r="P207" s="51" t="s">
        <v>9790</v>
      </c>
      <c r="Q207" s="51" t="s">
        <v>9512</v>
      </c>
      <c r="R207" s="51">
        <v>15912869.94</v>
      </c>
      <c r="S207" s="51">
        <v>15912869.94</v>
      </c>
      <c r="T207" s="53">
        <v>45658</v>
      </c>
      <c r="U207" s="53">
        <v>45991.9999884259</v>
      </c>
      <c r="V207" s="51">
        <v>72</v>
      </c>
      <c r="W207" s="80"/>
      <c r="X207" s="80"/>
      <c r="Y207" s="80"/>
      <c r="Z207" s="87"/>
      <c r="AA207" s="87"/>
      <c r="AB207" s="87"/>
      <c r="AC207" s="87"/>
      <c r="AD207" s="87"/>
      <c r="AE207" s="87"/>
      <c r="AF207" s="87"/>
      <c r="AG207" s="80"/>
      <c r="AH207" s="80"/>
      <c r="AI207" s="80"/>
    </row>
    <row r="208" ht="38.25" spans="1:35">
      <c r="A208" s="81">
        <v>15246</v>
      </c>
      <c r="B208" s="51" t="s">
        <v>10185</v>
      </c>
      <c r="C208" s="51" t="s">
        <v>10186</v>
      </c>
      <c r="D208" s="51" t="s">
        <v>9523</v>
      </c>
      <c r="E208" s="51" t="s">
        <v>9450</v>
      </c>
      <c r="F208" s="51">
        <v>15912869.94</v>
      </c>
      <c r="G208" s="51">
        <v>11</v>
      </c>
      <c r="H208" s="53">
        <v>45658</v>
      </c>
      <c r="I208" s="53">
        <v>45991</v>
      </c>
      <c r="J208" s="51" t="s">
        <v>9506</v>
      </c>
      <c r="K208" s="51" t="s">
        <v>9497</v>
      </c>
      <c r="L208" s="51" t="s">
        <v>10179</v>
      </c>
      <c r="M208" s="218" t="s">
        <v>10180</v>
      </c>
      <c r="N208" s="51" t="s">
        <v>9599</v>
      </c>
      <c r="O208" s="51" t="s">
        <v>9510</v>
      </c>
      <c r="P208" s="51" t="s">
        <v>9790</v>
      </c>
      <c r="Q208" s="51" t="s">
        <v>9512</v>
      </c>
      <c r="R208" s="51">
        <v>15912869.94</v>
      </c>
      <c r="S208" s="51">
        <v>16555814.18</v>
      </c>
      <c r="T208" s="53">
        <v>45658</v>
      </c>
      <c r="U208" s="53">
        <v>45991.9999884259</v>
      </c>
      <c r="V208" s="51">
        <v>72</v>
      </c>
      <c r="W208" s="80"/>
      <c r="X208" s="80"/>
      <c r="Y208" s="80"/>
      <c r="Z208" s="87"/>
      <c r="AA208" s="87"/>
      <c r="AB208" s="87"/>
      <c r="AC208" s="87"/>
      <c r="AD208" s="87"/>
      <c r="AE208" s="87"/>
      <c r="AF208" s="87"/>
      <c r="AG208" s="80"/>
      <c r="AH208" s="80"/>
      <c r="AI208" s="80"/>
    </row>
    <row r="209" ht="38.25" spans="1:35">
      <c r="A209" s="81">
        <v>15244</v>
      </c>
      <c r="B209" s="51" t="s">
        <v>10187</v>
      </c>
      <c r="C209" s="51" t="s">
        <v>10188</v>
      </c>
      <c r="D209" s="51" t="s">
        <v>9536</v>
      </c>
      <c r="E209" s="51" t="s">
        <v>9450</v>
      </c>
      <c r="F209" s="51">
        <v>22285127.7</v>
      </c>
      <c r="G209" s="51">
        <v>11</v>
      </c>
      <c r="H209" s="53">
        <v>45658</v>
      </c>
      <c r="I209" s="53">
        <v>45991</v>
      </c>
      <c r="J209" s="51" t="s">
        <v>9506</v>
      </c>
      <c r="K209" s="51" t="s">
        <v>9497</v>
      </c>
      <c r="L209" s="51" t="s">
        <v>10189</v>
      </c>
      <c r="M209" s="218" t="s">
        <v>10190</v>
      </c>
      <c r="N209" s="51" t="s">
        <v>9599</v>
      </c>
      <c r="O209" s="51" t="s">
        <v>9510</v>
      </c>
      <c r="P209" s="51" t="s">
        <v>9790</v>
      </c>
      <c r="Q209" s="51" t="s">
        <v>9512</v>
      </c>
      <c r="R209" s="51">
        <v>22285127.7</v>
      </c>
      <c r="S209" s="51">
        <v>78686750.73</v>
      </c>
      <c r="T209" s="53">
        <v>45658</v>
      </c>
      <c r="U209" s="53">
        <v>45991.9999884259</v>
      </c>
      <c r="V209" s="51">
        <v>108</v>
      </c>
      <c r="W209" s="80"/>
      <c r="X209" s="80"/>
      <c r="Y209" s="80"/>
      <c r="Z209" s="87"/>
      <c r="AA209" s="87"/>
      <c r="AB209" s="87"/>
      <c r="AC209" s="87"/>
      <c r="AD209" s="87"/>
      <c r="AE209" s="87"/>
      <c r="AF209" s="87"/>
      <c r="AG209" s="80"/>
      <c r="AH209" s="80"/>
      <c r="AI209" s="80"/>
    </row>
    <row r="210" ht="38.25" spans="1:35">
      <c r="A210" s="81">
        <v>15242</v>
      </c>
      <c r="B210" s="51" t="s">
        <v>10191</v>
      </c>
      <c r="C210" s="51" t="s">
        <v>10192</v>
      </c>
      <c r="D210" s="51" t="s">
        <v>9536</v>
      </c>
      <c r="E210" s="51" t="s">
        <v>9450</v>
      </c>
      <c r="F210" s="51">
        <v>13212970.56</v>
      </c>
      <c r="G210" s="51">
        <v>6</v>
      </c>
      <c r="H210" s="53">
        <v>45658</v>
      </c>
      <c r="I210" s="53">
        <v>45838</v>
      </c>
      <c r="J210" s="51" t="s">
        <v>9506</v>
      </c>
      <c r="K210" s="51" t="s">
        <v>9497</v>
      </c>
      <c r="L210" s="51" t="s">
        <v>10189</v>
      </c>
      <c r="M210" s="218" t="s">
        <v>10190</v>
      </c>
      <c r="N210" s="51" t="s">
        <v>9599</v>
      </c>
      <c r="O210" s="51" t="s">
        <v>9510</v>
      </c>
      <c r="P210" s="51" t="s">
        <v>9790</v>
      </c>
      <c r="Q210" s="51" t="s">
        <v>9512</v>
      </c>
      <c r="R210" s="51">
        <v>13212970.56</v>
      </c>
      <c r="S210" s="51">
        <v>78686750.73</v>
      </c>
      <c r="T210" s="53">
        <v>45658</v>
      </c>
      <c r="U210" s="53">
        <v>45838.9999884259</v>
      </c>
      <c r="V210" s="51">
        <v>108</v>
      </c>
      <c r="W210" s="80"/>
      <c r="X210" s="80"/>
      <c r="Y210" s="80"/>
      <c r="Z210" s="87"/>
      <c r="AA210" s="87"/>
      <c r="AB210" s="87"/>
      <c r="AC210" s="87"/>
      <c r="AD210" s="87"/>
      <c r="AE210" s="87"/>
      <c r="AF210" s="87"/>
      <c r="AG210" s="80"/>
      <c r="AH210" s="80"/>
      <c r="AI210" s="80"/>
    </row>
    <row r="211" ht="38.25" spans="1:35">
      <c r="A211" s="81">
        <v>15243</v>
      </c>
      <c r="B211" s="51" t="s">
        <v>10193</v>
      </c>
      <c r="C211" s="51" t="s">
        <v>10194</v>
      </c>
      <c r="D211" s="51" t="s">
        <v>9536</v>
      </c>
      <c r="E211" s="51" t="s">
        <v>9450</v>
      </c>
      <c r="F211" s="51">
        <v>10460268.45</v>
      </c>
      <c r="G211" s="51">
        <v>5</v>
      </c>
      <c r="H211" s="53">
        <v>45839</v>
      </c>
      <c r="I211" s="53">
        <v>45991</v>
      </c>
      <c r="J211" s="51" t="s">
        <v>9506</v>
      </c>
      <c r="K211" s="51" t="s">
        <v>9497</v>
      </c>
      <c r="L211" s="51" t="s">
        <v>10189</v>
      </c>
      <c r="M211" s="218" t="s">
        <v>10190</v>
      </c>
      <c r="N211" s="51" t="s">
        <v>9599</v>
      </c>
      <c r="O211" s="51" t="s">
        <v>9510</v>
      </c>
      <c r="P211" s="51" t="s">
        <v>9790</v>
      </c>
      <c r="Q211" s="51" t="s">
        <v>9512</v>
      </c>
      <c r="R211" s="51">
        <v>10460268.45</v>
      </c>
      <c r="S211" s="51">
        <v>78686750.73</v>
      </c>
      <c r="T211" s="53">
        <v>45839</v>
      </c>
      <c r="U211" s="53">
        <v>45991.9999884259</v>
      </c>
      <c r="V211" s="51">
        <v>108</v>
      </c>
      <c r="W211" s="80"/>
      <c r="X211" s="80"/>
      <c r="Y211" s="80"/>
      <c r="Z211" s="87"/>
      <c r="AA211" s="87"/>
      <c r="AB211" s="87"/>
      <c r="AC211" s="87"/>
      <c r="AD211" s="87"/>
      <c r="AE211" s="87"/>
      <c r="AF211" s="87"/>
      <c r="AG211" s="80"/>
      <c r="AH211" s="80"/>
      <c r="AI211" s="80"/>
    </row>
    <row r="212" ht="38.25" spans="1:35">
      <c r="A212" s="81">
        <v>15241</v>
      </c>
      <c r="B212" s="51" t="s">
        <v>10195</v>
      </c>
      <c r="C212" s="51" t="s">
        <v>10196</v>
      </c>
      <c r="D212" s="51" t="s">
        <v>9529</v>
      </c>
      <c r="E212" s="51" t="s">
        <v>9450</v>
      </c>
      <c r="F212" s="51">
        <v>427934.97</v>
      </c>
      <c r="G212" s="51">
        <v>1</v>
      </c>
      <c r="H212" s="53">
        <v>45992</v>
      </c>
      <c r="I212" s="53">
        <v>46022</v>
      </c>
      <c r="J212" s="51" t="s">
        <v>9506</v>
      </c>
      <c r="K212" s="51" t="s">
        <v>9497</v>
      </c>
      <c r="L212" s="51" t="s">
        <v>10022</v>
      </c>
      <c r="M212" s="218" t="s">
        <v>10023</v>
      </c>
      <c r="N212" s="51" t="s">
        <v>9599</v>
      </c>
      <c r="O212" s="51" t="s">
        <v>9510</v>
      </c>
      <c r="P212" s="51" t="s">
        <v>9790</v>
      </c>
      <c r="Q212" s="51" t="s">
        <v>9512</v>
      </c>
      <c r="R212" s="51">
        <v>427934.97</v>
      </c>
      <c r="S212" s="51">
        <v>32983918.27</v>
      </c>
      <c r="T212" s="53">
        <v>45992</v>
      </c>
      <c r="U212" s="53">
        <v>46022.9999884259</v>
      </c>
      <c r="V212" s="51">
        <v>20</v>
      </c>
      <c r="W212" s="80"/>
      <c r="X212" s="80"/>
      <c r="Y212" s="80"/>
      <c r="Z212" s="87"/>
      <c r="AA212" s="87"/>
      <c r="AB212" s="87"/>
      <c r="AC212" s="87"/>
      <c r="AD212" s="87"/>
      <c r="AE212" s="87"/>
      <c r="AF212" s="87"/>
      <c r="AG212" s="80"/>
      <c r="AH212" s="80"/>
      <c r="AI212" s="80"/>
    </row>
    <row r="213" ht="38.25" spans="1:35">
      <c r="A213" s="81">
        <v>15240</v>
      </c>
      <c r="B213" s="51" t="s">
        <v>10197</v>
      </c>
      <c r="C213" s="51" t="s">
        <v>10198</v>
      </c>
      <c r="D213" s="51" t="s">
        <v>9536</v>
      </c>
      <c r="E213" s="51" t="s">
        <v>9450</v>
      </c>
      <c r="F213" s="51">
        <v>427934.97</v>
      </c>
      <c r="G213" s="51">
        <v>1</v>
      </c>
      <c r="H213" s="53">
        <v>45992</v>
      </c>
      <c r="I213" s="53">
        <v>46022</v>
      </c>
      <c r="J213" s="51" t="s">
        <v>9506</v>
      </c>
      <c r="K213" s="51" t="s">
        <v>9497</v>
      </c>
      <c r="L213" s="51" t="s">
        <v>10022</v>
      </c>
      <c r="M213" s="218" t="s">
        <v>10023</v>
      </c>
      <c r="N213" s="51" t="s">
        <v>9599</v>
      </c>
      <c r="O213" s="51" t="s">
        <v>9510</v>
      </c>
      <c r="P213" s="51" t="s">
        <v>9790</v>
      </c>
      <c r="Q213" s="51" t="s">
        <v>9512</v>
      </c>
      <c r="R213" s="51">
        <v>427934.97</v>
      </c>
      <c r="S213" s="51">
        <v>32983918.27</v>
      </c>
      <c r="T213" s="53">
        <v>45992</v>
      </c>
      <c r="U213" s="53">
        <v>46022.9999884259</v>
      </c>
      <c r="V213" s="51">
        <v>20</v>
      </c>
      <c r="W213" s="80"/>
      <c r="X213" s="80"/>
      <c r="Y213" s="80"/>
      <c r="Z213" s="87"/>
      <c r="AA213" s="87"/>
      <c r="AB213" s="87"/>
      <c r="AC213" s="87"/>
      <c r="AD213" s="87"/>
      <c r="AE213" s="87"/>
      <c r="AF213" s="87"/>
      <c r="AG213" s="80"/>
      <c r="AH213" s="80"/>
      <c r="AI213" s="80"/>
    </row>
    <row r="214" ht="38.25" spans="1:35">
      <c r="A214" s="81">
        <v>15238</v>
      </c>
      <c r="B214" s="51" t="s">
        <v>10199</v>
      </c>
      <c r="C214" s="51" t="s">
        <v>10200</v>
      </c>
      <c r="D214" s="51" t="s">
        <v>9536</v>
      </c>
      <c r="E214" s="51" t="s">
        <v>9450</v>
      </c>
      <c r="F214" s="51">
        <v>770282.94</v>
      </c>
      <c r="G214" s="51">
        <v>1</v>
      </c>
      <c r="H214" s="53">
        <v>45992</v>
      </c>
      <c r="I214" s="53">
        <v>46022</v>
      </c>
      <c r="J214" s="51" t="s">
        <v>9506</v>
      </c>
      <c r="K214" s="51" t="s">
        <v>9497</v>
      </c>
      <c r="L214" s="51" t="s">
        <v>10022</v>
      </c>
      <c r="M214" s="218" t="s">
        <v>10023</v>
      </c>
      <c r="N214" s="51" t="s">
        <v>9599</v>
      </c>
      <c r="O214" s="51" t="s">
        <v>9510</v>
      </c>
      <c r="P214" s="51" t="s">
        <v>9790</v>
      </c>
      <c r="Q214" s="51" t="s">
        <v>9512</v>
      </c>
      <c r="R214" s="51">
        <v>770282.94</v>
      </c>
      <c r="S214" s="51">
        <v>32983918.27</v>
      </c>
      <c r="T214" s="53">
        <v>45992</v>
      </c>
      <c r="U214" s="53">
        <v>46022.9999884259</v>
      </c>
      <c r="V214" s="51">
        <v>36</v>
      </c>
      <c r="W214" s="80"/>
      <c r="X214" s="80"/>
      <c r="Y214" s="80"/>
      <c r="Z214" s="87"/>
      <c r="AA214" s="87"/>
      <c r="AB214" s="87"/>
      <c r="AC214" s="87"/>
      <c r="AD214" s="87"/>
      <c r="AE214" s="87"/>
      <c r="AF214" s="87"/>
      <c r="AG214" s="80"/>
      <c r="AH214" s="80"/>
      <c r="AI214" s="80"/>
    </row>
    <row r="215" ht="38.25" spans="1:35">
      <c r="A215" s="81">
        <v>15239</v>
      </c>
      <c r="B215" s="51" t="s">
        <v>10201</v>
      </c>
      <c r="C215" s="51" t="s">
        <v>10202</v>
      </c>
      <c r="D215" s="51" t="s">
        <v>9529</v>
      </c>
      <c r="E215" s="51" t="s">
        <v>9450</v>
      </c>
      <c r="F215" s="51">
        <v>770282.94</v>
      </c>
      <c r="G215" s="51">
        <v>1</v>
      </c>
      <c r="H215" s="53">
        <v>45992</v>
      </c>
      <c r="I215" s="53">
        <v>46022</v>
      </c>
      <c r="J215" s="51" t="s">
        <v>9506</v>
      </c>
      <c r="K215" s="51" t="s">
        <v>9497</v>
      </c>
      <c r="L215" s="51" t="s">
        <v>10022</v>
      </c>
      <c r="M215" s="218" t="s">
        <v>10023</v>
      </c>
      <c r="N215" s="51" t="s">
        <v>9599</v>
      </c>
      <c r="O215" s="51" t="s">
        <v>9510</v>
      </c>
      <c r="P215" s="51" t="s">
        <v>9790</v>
      </c>
      <c r="Q215" s="51" t="s">
        <v>9512</v>
      </c>
      <c r="R215" s="51">
        <v>770282.94</v>
      </c>
      <c r="S215" s="51">
        <v>32983918.27</v>
      </c>
      <c r="T215" s="53">
        <v>45992</v>
      </c>
      <c r="U215" s="53">
        <v>46022.9999884259</v>
      </c>
      <c r="V215" s="51">
        <v>36</v>
      </c>
      <c r="W215" s="80"/>
      <c r="X215" s="80"/>
      <c r="Y215" s="80"/>
      <c r="Z215" s="87"/>
      <c r="AA215" s="87"/>
      <c r="AB215" s="87"/>
      <c r="AC215" s="87"/>
      <c r="AD215" s="87"/>
      <c r="AE215" s="87"/>
      <c r="AF215" s="87"/>
      <c r="AG215" s="80"/>
      <c r="AH215" s="80"/>
      <c r="AI215" s="80"/>
    </row>
    <row r="216" ht="38.25" spans="1:35">
      <c r="A216" s="81">
        <v>15237</v>
      </c>
      <c r="B216" s="51" t="s">
        <v>10203</v>
      </c>
      <c r="C216" s="51" t="s">
        <v>10204</v>
      </c>
      <c r="D216" s="51" t="s">
        <v>9536</v>
      </c>
      <c r="E216" s="51" t="s">
        <v>9450</v>
      </c>
      <c r="F216" s="51">
        <v>770282.94</v>
      </c>
      <c r="G216" s="51">
        <v>1</v>
      </c>
      <c r="H216" s="53">
        <v>45992</v>
      </c>
      <c r="I216" s="53">
        <v>46022</v>
      </c>
      <c r="J216" s="51" t="s">
        <v>9506</v>
      </c>
      <c r="K216" s="51" t="s">
        <v>9497</v>
      </c>
      <c r="L216" s="51" t="s">
        <v>10022</v>
      </c>
      <c r="M216" s="218" t="s">
        <v>10023</v>
      </c>
      <c r="N216" s="51" t="s">
        <v>9599</v>
      </c>
      <c r="O216" s="51" t="s">
        <v>9510</v>
      </c>
      <c r="P216" s="51" t="s">
        <v>9790</v>
      </c>
      <c r="Q216" s="51" t="s">
        <v>9512</v>
      </c>
      <c r="R216" s="51">
        <v>770282.94</v>
      </c>
      <c r="S216" s="51">
        <v>32983918.27</v>
      </c>
      <c r="T216" s="53">
        <v>45992</v>
      </c>
      <c r="U216" s="53">
        <v>46022.9999884259</v>
      </c>
      <c r="V216" s="51">
        <v>36</v>
      </c>
      <c r="W216" s="80"/>
      <c r="X216" s="80"/>
      <c r="Y216" s="80"/>
      <c r="Z216" s="87"/>
      <c r="AA216" s="87"/>
      <c r="AB216" s="87"/>
      <c r="AC216" s="87"/>
      <c r="AD216" s="87"/>
      <c r="AE216" s="87"/>
      <c r="AF216" s="87"/>
      <c r="AG216" s="80"/>
      <c r="AH216" s="80"/>
      <c r="AI216" s="80"/>
    </row>
    <row r="217" ht="38.25" spans="1:35">
      <c r="A217" s="81">
        <v>15236</v>
      </c>
      <c r="B217" s="51" t="s">
        <v>10205</v>
      </c>
      <c r="C217" s="51" t="s">
        <v>10206</v>
      </c>
      <c r="D217" s="51" t="s">
        <v>9536</v>
      </c>
      <c r="E217" s="51" t="s">
        <v>9450</v>
      </c>
      <c r="F217" s="51">
        <v>1540565.88</v>
      </c>
      <c r="G217" s="51">
        <v>1</v>
      </c>
      <c r="H217" s="53">
        <v>45992</v>
      </c>
      <c r="I217" s="53">
        <v>46022</v>
      </c>
      <c r="J217" s="51" t="s">
        <v>9506</v>
      </c>
      <c r="K217" s="51" t="s">
        <v>9497</v>
      </c>
      <c r="L217" s="51" t="s">
        <v>10022</v>
      </c>
      <c r="M217" s="218" t="s">
        <v>10023</v>
      </c>
      <c r="N217" s="51" t="s">
        <v>9599</v>
      </c>
      <c r="O217" s="51" t="s">
        <v>9510</v>
      </c>
      <c r="P217" s="51" t="s">
        <v>9790</v>
      </c>
      <c r="Q217" s="51" t="s">
        <v>9512</v>
      </c>
      <c r="R217" s="51">
        <v>1540565.88</v>
      </c>
      <c r="S217" s="51">
        <v>32983918.27</v>
      </c>
      <c r="T217" s="53">
        <v>45992</v>
      </c>
      <c r="U217" s="53">
        <v>46022.9999884259</v>
      </c>
      <c r="V217" s="51">
        <v>72</v>
      </c>
      <c r="W217" s="80"/>
      <c r="X217" s="80"/>
      <c r="Y217" s="80"/>
      <c r="Z217" s="87"/>
      <c r="AA217" s="87"/>
      <c r="AB217" s="87"/>
      <c r="AC217" s="87"/>
      <c r="AD217" s="87"/>
      <c r="AE217" s="87"/>
      <c r="AF217" s="87"/>
      <c r="AG217" s="80"/>
      <c r="AH217" s="80"/>
      <c r="AI217" s="80"/>
    </row>
    <row r="218" ht="38.25" spans="1:35">
      <c r="A218" s="81">
        <v>15234</v>
      </c>
      <c r="B218" s="51" t="s">
        <v>10207</v>
      </c>
      <c r="C218" s="51" t="s">
        <v>10208</v>
      </c>
      <c r="D218" s="51" t="s">
        <v>9536</v>
      </c>
      <c r="E218" s="51" t="s">
        <v>9450</v>
      </c>
      <c r="F218" s="51">
        <v>1046026.85</v>
      </c>
      <c r="G218" s="51">
        <v>1</v>
      </c>
      <c r="H218" s="53">
        <v>45992</v>
      </c>
      <c r="I218" s="53">
        <v>46022</v>
      </c>
      <c r="J218" s="51" t="s">
        <v>9506</v>
      </c>
      <c r="K218" s="51" t="s">
        <v>9497</v>
      </c>
      <c r="L218" s="51" t="s">
        <v>10022</v>
      </c>
      <c r="M218" s="218" t="s">
        <v>10023</v>
      </c>
      <c r="N218" s="51" t="s">
        <v>9599</v>
      </c>
      <c r="O218" s="51" t="s">
        <v>9510</v>
      </c>
      <c r="P218" s="51" t="s">
        <v>9790</v>
      </c>
      <c r="Q218" s="51" t="s">
        <v>9512</v>
      </c>
      <c r="R218" s="51">
        <v>1046026.85</v>
      </c>
      <c r="S218" s="51">
        <v>32983918.27</v>
      </c>
      <c r="T218" s="53">
        <v>45992</v>
      </c>
      <c r="U218" s="53">
        <v>46022.9999884259</v>
      </c>
      <c r="V218" s="51">
        <v>54</v>
      </c>
      <c r="W218" s="80"/>
      <c r="X218" s="80"/>
      <c r="Y218" s="80"/>
      <c r="Z218" s="87"/>
      <c r="AA218" s="87"/>
      <c r="AB218" s="87"/>
      <c r="AC218" s="87"/>
      <c r="AD218" s="87"/>
      <c r="AE218" s="87"/>
      <c r="AF218" s="87"/>
      <c r="AG218" s="80"/>
      <c r="AH218" s="80"/>
      <c r="AI218" s="80"/>
    </row>
    <row r="219" ht="38.25" spans="1:35">
      <c r="A219" s="81">
        <v>15235</v>
      </c>
      <c r="B219" s="51" t="s">
        <v>10209</v>
      </c>
      <c r="C219" s="51" t="s">
        <v>10210</v>
      </c>
      <c r="D219" s="51" t="s">
        <v>9536</v>
      </c>
      <c r="E219" s="51" t="s">
        <v>9450</v>
      </c>
      <c r="F219" s="51">
        <v>1690343.12</v>
      </c>
      <c r="G219" s="51">
        <v>1</v>
      </c>
      <c r="H219" s="53">
        <v>45992</v>
      </c>
      <c r="I219" s="53">
        <v>46022</v>
      </c>
      <c r="J219" s="51" t="s">
        <v>9506</v>
      </c>
      <c r="K219" s="51" t="s">
        <v>9497</v>
      </c>
      <c r="L219" s="51" t="s">
        <v>10022</v>
      </c>
      <c r="M219" s="218" t="s">
        <v>10023</v>
      </c>
      <c r="N219" s="51" t="s">
        <v>9599</v>
      </c>
      <c r="O219" s="51" t="s">
        <v>9510</v>
      </c>
      <c r="P219" s="51" t="s">
        <v>9790</v>
      </c>
      <c r="Q219" s="51" t="s">
        <v>9512</v>
      </c>
      <c r="R219" s="51">
        <v>1690343.12</v>
      </c>
      <c r="S219" s="51">
        <v>32983918.27</v>
      </c>
      <c r="T219" s="53">
        <v>45992</v>
      </c>
      <c r="U219" s="53">
        <v>46022.9999884259</v>
      </c>
      <c r="V219" s="51">
        <v>79</v>
      </c>
      <c r="W219" s="80"/>
      <c r="X219" s="80"/>
      <c r="Y219" s="80"/>
      <c r="Z219" s="87"/>
      <c r="AA219" s="87"/>
      <c r="AB219" s="87"/>
      <c r="AC219" s="87"/>
      <c r="AD219" s="87"/>
      <c r="AE219" s="87"/>
      <c r="AF219" s="87"/>
      <c r="AG219" s="80"/>
      <c r="AH219" s="80"/>
      <c r="AI219" s="80"/>
    </row>
    <row r="220" ht="38.25" spans="1:35">
      <c r="A220" s="81">
        <v>15233</v>
      </c>
      <c r="B220" s="51" t="s">
        <v>10211</v>
      </c>
      <c r="C220" s="51" t="s">
        <v>10212</v>
      </c>
      <c r="D220" s="51" t="s">
        <v>9536</v>
      </c>
      <c r="E220" s="51" t="s">
        <v>9450</v>
      </c>
      <c r="F220" s="51">
        <v>1394702.46</v>
      </c>
      <c r="G220" s="51">
        <v>1</v>
      </c>
      <c r="H220" s="53">
        <v>45992</v>
      </c>
      <c r="I220" s="53">
        <v>46022</v>
      </c>
      <c r="J220" s="51" t="s">
        <v>9506</v>
      </c>
      <c r="K220" s="51" t="s">
        <v>9497</v>
      </c>
      <c r="L220" s="51" t="s">
        <v>10022</v>
      </c>
      <c r="M220" s="218" t="s">
        <v>10023</v>
      </c>
      <c r="N220" s="51" t="s">
        <v>9599</v>
      </c>
      <c r="O220" s="51" t="s">
        <v>9510</v>
      </c>
      <c r="P220" s="51" t="s">
        <v>9790</v>
      </c>
      <c r="Q220" s="51" t="s">
        <v>9512</v>
      </c>
      <c r="R220" s="51">
        <v>1394702.46</v>
      </c>
      <c r="S220" s="51">
        <v>32983918.27</v>
      </c>
      <c r="T220" s="53">
        <v>45992</v>
      </c>
      <c r="U220" s="53">
        <v>46022.9999884259</v>
      </c>
      <c r="V220" s="51">
        <v>72</v>
      </c>
      <c r="W220" s="80"/>
      <c r="X220" s="80"/>
      <c r="Y220" s="80"/>
      <c r="Z220" s="87"/>
      <c r="AA220" s="87"/>
      <c r="AB220" s="87"/>
      <c r="AC220" s="87"/>
      <c r="AD220" s="87"/>
      <c r="AE220" s="87"/>
      <c r="AF220" s="87"/>
      <c r="AG220" s="80"/>
      <c r="AH220" s="80"/>
      <c r="AI220" s="80"/>
    </row>
    <row r="221" ht="38.25" spans="1:35">
      <c r="A221" s="81">
        <v>15232</v>
      </c>
      <c r="B221" s="51" t="s">
        <v>10213</v>
      </c>
      <c r="C221" s="51" t="s">
        <v>10214</v>
      </c>
      <c r="D221" s="51" t="s">
        <v>9536</v>
      </c>
      <c r="E221" s="51" t="s">
        <v>9450</v>
      </c>
      <c r="F221" s="51">
        <v>1530298.53</v>
      </c>
      <c r="G221" s="51">
        <v>1</v>
      </c>
      <c r="H221" s="53">
        <v>45992</v>
      </c>
      <c r="I221" s="53">
        <v>46022</v>
      </c>
      <c r="J221" s="51" t="s">
        <v>9506</v>
      </c>
      <c r="K221" s="51" t="s">
        <v>9497</v>
      </c>
      <c r="L221" s="51" t="s">
        <v>10022</v>
      </c>
      <c r="M221" s="218" t="s">
        <v>10023</v>
      </c>
      <c r="N221" s="51" t="s">
        <v>9599</v>
      </c>
      <c r="O221" s="51" t="s">
        <v>9510</v>
      </c>
      <c r="P221" s="51" t="s">
        <v>9790</v>
      </c>
      <c r="Q221" s="51" t="s">
        <v>9512</v>
      </c>
      <c r="R221" s="51">
        <v>1530298.53</v>
      </c>
      <c r="S221" s="51">
        <v>32983918.27</v>
      </c>
      <c r="T221" s="53">
        <v>45992</v>
      </c>
      <c r="U221" s="53">
        <v>46022.9999884259</v>
      </c>
      <c r="V221" s="51">
        <v>79</v>
      </c>
      <c r="W221" s="80"/>
      <c r="X221" s="80"/>
      <c r="Y221" s="80"/>
      <c r="Z221" s="87"/>
      <c r="AA221" s="87"/>
      <c r="AB221" s="87"/>
      <c r="AC221" s="87"/>
      <c r="AD221" s="87"/>
      <c r="AE221" s="87"/>
      <c r="AF221" s="87"/>
      <c r="AG221" s="80"/>
      <c r="AH221" s="80"/>
      <c r="AI221" s="80"/>
    </row>
    <row r="222" ht="38.25" spans="1:35">
      <c r="A222" s="81">
        <v>15230</v>
      </c>
      <c r="B222" s="51" t="s">
        <v>10215</v>
      </c>
      <c r="C222" s="51" t="s">
        <v>10216</v>
      </c>
      <c r="D222" s="51" t="s">
        <v>9536</v>
      </c>
      <c r="E222" s="51" t="s">
        <v>9450</v>
      </c>
      <c r="F222" s="51">
        <v>2092053.69</v>
      </c>
      <c r="G222" s="51">
        <v>1</v>
      </c>
      <c r="H222" s="53">
        <v>45992</v>
      </c>
      <c r="I222" s="53">
        <v>46022</v>
      </c>
      <c r="J222" s="51" t="s">
        <v>9506</v>
      </c>
      <c r="K222" s="51" t="s">
        <v>9497</v>
      </c>
      <c r="L222" s="51" t="s">
        <v>10022</v>
      </c>
      <c r="M222" s="218" t="s">
        <v>10023</v>
      </c>
      <c r="N222" s="51" t="s">
        <v>9599</v>
      </c>
      <c r="O222" s="51" t="s">
        <v>9510</v>
      </c>
      <c r="P222" s="51" t="s">
        <v>9790</v>
      </c>
      <c r="Q222" s="51" t="s">
        <v>9512</v>
      </c>
      <c r="R222" s="51">
        <v>2092053.69</v>
      </c>
      <c r="S222" s="51">
        <v>32983918.27</v>
      </c>
      <c r="T222" s="53">
        <v>45992</v>
      </c>
      <c r="U222" s="53">
        <v>46022.9999884259</v>
      </c>
      <c r="V222" s="51">
        <v>108</v>
      </c>
      <c r="W222" s="80"/>
      <c r="X222" s="80"/>
      <c r="Y222" s="80"/>
      <c r="Z222" s="87"/>
      <c r="AA222" s="87"/>
      <c r="AB222" s="87"/>
      <c r="AC222" s="87"/>
      <c r="AD222" s="87"/>
      <c r="AE222" s="87"/>
      <c r="AF222" s="87"/>
      <c r="AG222" s="80"/>
      <c r="AH222" s="80"/>
      <c r="AI222" s="80"/>
    </row>
    <row r="223" ht="38.25" spans="1:35">
      <c r="A223" s="81">
        <v>15231</v>
      </c>
      <c r="B223" s="51" t="s">
        <v>10217</v>
      </c>
      <c r="C223" s="51" t="s">
        <v>10218</v>
      </c>
      <c r="D223" s="51" t="s">
        <v>9536</v>
      </c>
      <c r="E223" s="51" t="s">
        <v>9450</v>
      </c>
      <c r="F223" s="51">
        <v>2092053.69</v>
      </c>
      <c r="G223" s="51">
        <v>1</v>
      </c>
      <c r="H223" s="53">
        <v>45992</v>
      </c>
      <c r="I223" s="53">
        <v>46022</v>
      </c>
      <c r="J223" s="51" t="s">
        <v>9506</v>
      </c>
      <c r="K223" s="51" t="s">
        <v>9497</v>
      </c>
      <c r="L223" s="51" t="s">
        <v>10022</v>
      </c>
      <c r="M223" s="218" t="s">
        <v>10023</v>
      </c>
      <c r="N223" s="51" t="s">
        <v>9599</v>
      </c>
      <c r="O223" s="51" t="s">
        <v>9510</v>
      </c>
      <c r="P223" s="51" t="s">
        <v>9790</v>
      </c>
      <c r="Q223" s="51" t="s">
        <v>9512</v>
      </c>
      <c r="R223" s="51">
        <v>2092053.69</v>
      </c>
      <c r="S223" s="51">
        <v>32983918.27</v>
      </c>
      <c r="T223" s="53">
        <v>45992</v>
      </c>
      <c r="U223" s="53">
        <v>46022.9999884259</v>
      </c>
      <c r="V223" s="51">
        <v>108</v>
      </c>
      <c r="W223" s="80"/>
      <c r="X223" s="80"/>
      <c r="Y223" s="80"/>
      <c r="Z223" s="87"/>
      <c r="AA223" s="87"/>
      <c r="AB223" s="87"/>
      <c r="AC223" s="87"/>
      <c r="AD223" s="87"/>
      <c r="AE223" s="87"/>
      <c r="AF223" s="87"/>
      <c r="AG223" s="80"/>
      <c r="AH223" s="80"/>
      <c r="AI223" s="80"/>
    </row>
    <row r="224" ht="38.25" spans="1:35">
      <c r="A224" s="81">
        <v>15229</v>
      </c>
      <c r="B224" s="51" t="s">
        <v>10219</v>
      </c>
      <c r="C224" s="51" t="s">
        <v>10220</v>
      </c>
      <c r="D224" s="51" t="s">
        <v>9536</v>
      </c>
      <c r="E224" s="51" t="s">
        <v>9450</v>
      </c>
      <c r="F224" s="51">
        <v>3002484.46</v>
      </c>
      <c r="G224" s="51">
        <v>1</v>
      </c>
      <c r="H224" s="53">
        <v>45992</v>
      </c>
      <c r="I224" s="53">
        <v>46022</v>
      </c>
      <c r="J224" s="51" t="s">
        <v>9506</v>
      </c>
      <c r="K224" s="51" t="s">
        <v>9497</v>
      </c>
      <c r="L224" s="51" t="s">
        <v>10022</v>
      </c>
      <c r="M224" s="218" t="s">
        <v>10023</v>
      </c>
      <c r="N224" s="51" t="s">
        <v>9599</v>
      </c>
      <c r="O224" s="51" t="s">
        <v>9510</v>
      </c>
      <c r="P224" s="51" t="s">
        <v>9790</v>
      </c>
      <c r="Q224" s="51" t="s">
        <v>9512</v>
      </c>
      <c r="R224" s="51">
        <v>3002484.46</v>
      </c>
      <c r="S224" s="51">
        <v>32983918.27</v>
      </c>
      <c r="T224" s="53">
        <v>45992</v>
      </c>
      <c r="U224" s="53">
        <v>46022.9999884259</v>
      </c>
      <c r="V224" s="51">
        <v>155</v>
      </c>
      <c r="W224" s="80"/>
      <c r="X224" s="80"/>
      <c r="Y224" s="80"/>
      <c r="Z224" s="87"/>
      <c r="AA224" s="87"/>
      <c r="AB224" s="87"/>
      <c r="AC224" s="87"/>
      <c r="AD224" s="87"/>
      <c r="AE224" s="87"/>
      <c r="AF224" s="87"/>
      <c r="AG224" s="80"/>
      <c r="AH224" s="80"/>
      <c r="AI224" s="80"/>
    </row>
    <row r="225" ht="38.25" spans="1:35">
      <c r="A225" s="81">
        <v>15228</v>
      </c>
      <c r="B225" s="51" t="s">
        <v>10221</v>
      </c>
      <c r="C225" s="51" t="s">
        <v>10222</v>
      </c>
      <c r="D225" s="51" t="s">
        <v>9523</v>
      </c>
      <c r="E225" s="51" t="s">
        <v>9450</v>
      </c>
      <c r="F225" s="51">
        <v>328461.05</v>
      </c>
      <c r="G225" s="51">
        <v>1</v>
      </c>
      <c r="H225" s="53">
        <v>45992</v>
      </c>
      <c r="I225" s="53">
        <v>46022</v>
      </c>
      <c r="J225" s="51" t="s">
        <v>9506</v>
      </c>
      <c r="K225" s="51" t="s">
        <v>9497</v>
      </c>
      <c r="L225" s="51" t="s">
        <v>10223</v>
      </c>
      <c r="M225" s="218" t="s">
        <v>10224</v>
      </c>
      <c r="N225" s="51" t="s">
        <v>9599</v>
      </c>
      <c r="O225" s="51" t="s">
        <v>9510</v>
      </c>
      <c r="P225" s="51" t="s">
        <v>9790</v>
      </c>
      <c r="Q225" s="51" t="s">
        <v>9512</v>
      </c>
      <c r="R225" s="51">
        <v>328461.05</v>
      </c>
      <c r="S225" s="51">
        <v>8353468.47</v>
      </c>
      <c r="T225" s="53">
        <v>45992</v>
      </c>
      <c r="U225" s="53">
        <v>46022.9999884259</v>
      </c>
      <c r="V225" s="51">
        <v>18</v>
      </c>
      <c r="W225" s="80"/>
      <c r="X225" s="80"/>
      <c r="Y225" s="80"/>
      <c r="Z225" s="87"/>
      <c r="AA225" s="87"/>
      <c r="AB225" s="87"/>
      <c r="AC225" s="87"/>
      <c r="AD225" s="87"/>
      <c r="AE225" s="87"/>
      <c r="AF225" s="87"/>
      <c r="AG225" s="80"/>
      <c r="AH225" s="80"/>
      <c r="AI225" s="80"/>
    </row>
    <row r="226" ht="38.25" spans="1:35">
      <c r="A226" s="81">
        <v>15226</v>
      </c>
      <c r="B226" s="51" t="s">
        <v>10225</v>
      </c>
      <c r="C226" s="51" t="s">
        <v>10226</v>
      </c>
      <c r="D226" s="51" t="s">
        <v>9523</v>
      </c>
      <c r="E226" s="51" t="s">
        <v>9450</v>
      </c>
      <c r="F226" s="51">
        <v>328461.05</v>
      </c>
      <c r="G226" s="51">
        <v>1</v>
      </c>
      <c r="H226" s="53">
        <v>45992</v>
      </c>
      <c r="I226" s="53">
        <v>46022</v>
      </c>
      <c r="J226" s="51" t="s">
        <v>9506</v>
      </c>
      <c r="K226" s="51" t="s">
        <v>9497</v>
      </c>
      <c r="L226" s="51" t="s">
        <v>10223</v>
      </c>
      <c r="M226" s="218" t="s">
        <v>10224</v>
      </c>
      <c r="N226" s="51" t="s">
        <v>9599</v>
      </c>
      <c r="O226" s="51" t="s">
        <v>9510</v>
      </c>
      <c r="P226" s="51" t="s">
        <v>9790</v>
      </c>
      <c r="Q226" s="51" t="s">
        <v>9512</v>
      </c>
      <c r="R226" s="51">
        <v>328461.05</v>
      </c>
      <c r="S226" s="51">
        <v>8353468.47</v>
      </c>
      <c r="T226" s="53">
        <v>45992</v>
      </c>
      <c r="U226" s="53">
        <v>46022.9999884259</v>
      </c>
      <c r="V226" s="51">
        <v>18</v>
      </c>
      <c r="W226" s="80"/>
      <c r="X226" s="80"/>
      <c r="Y226" s="80"/>
      <c r="Z226" s="87"/>
      <c r="AA226" s="87"/>
      <c r="AB226" s="87"/>
      <c r="AC226" s="87"/>
      <c r="AD226" s="87"/>
      <c r="AE226" s="87"/>
      <c r="AF226" s="87"/>
      <c r="AG226" s="80"/>
      <c r="AH226" s="80"/>
      <c r="AI226" s="80"/>
    </row>
    <row r="227" ht="38.25" spans="1:35">
      <c r="A227" s="81">
        <v>15227</v>
      </c>
      <c r="B227" s="51" t="s">
        <v>10227</v>
      </c>
      <c r="C227" s="51" t="s">
        <v>10228</v>
      </c>
      <c r="D227" s="51" t="s">
        <v>9523</v>
      </c>
      <c r="E227" s="51" t="s">
        <v>9450</v>
      </c>
      <c r="F227" s="51">
        <v>291965.36</v>
      </c>
      <c r="G227" s="51">
        <v>1</v>
      </c>
      <c r="H227" s="53">
        <v>45992</v>
      </c>
      <c r="I227" s="53">
        <v>46022</v>
      </c>
      <c r="J227" s="51" t="s">
        <v>9506</v>
      </c>
      <c r="K227" s="51" t="s">
        <v>9497</v>
      </c>
      <c r="L227" s="51" t="s">
        <v>10223</v>
      </c>
      <c r="M227" s="218" t="s">
        <v>10224</v>
      </c>
      <c r="N227" s="51" t="s">
        <v>9599</v>
      </c>
      <c r="O227" s="51" t="s">
        <v>9510</v>
      </c>
      <c r="P227" s="51" t="s">
        <v>9790</v>
      </c>
      <c r="Q227" s="51" t="s">
        <v>9512</v>
      </c>
      <c r="R227" s="51">
        <v>291965.36</v>
      </c>
      <c r="S227" s="51">
        <v>8353468.47</v>
      </c>
      <c r="T227" s="53">
        <v>45992</v>
      </c>
      <c r="U227" s="53">
        <v>46022.9999884259</v>
      </c>
      <c r="V227" s="51">
        <v>16</v>
      </c>
      <c r="W227" s="80"/>
      <c r="X227" s="80"/>
      <c r="Y227" s="80"/>
      <c r="Z227" s="87"/>
      <c r="AA227" s="87"/>
      <c r="AB227" s="87"/>
      <c r="AC227" s="87"/>
      <c r="AD227" s="87"/>
      <c r="AE227" s="87"/>
      <c r="AF227" s="87"/>
      <c r="AG227" s="80"/>
      <c r="AH227" s="80"/>
      <c r="AI227" s="80"/>
    </row>
    <row r="228" ht="38.25" spans="1:35">
      <c r="A228" s="81">
        <v>15225</v>
      </c>
      <c r="B228" s="51" t="s">
        <v>10229</v>
      </c>
      <c r="C228" s="51" t="s">
        <v>10230</v>
      </c>
      <c r="D228" s="51" t="s">
        <v>9523</v>
      </c>
      <c r="E228" s="51" t="s">
        <v>9450</v>
      </c>
      <c r="F228" s="51">
        <v>985383.14</v>
      </c>
      <c r="G228" s="51">
        <v>1</v>
      </c>
      <c r="H228" s="53">
        <v>45992</v>
      </c>
      <c r="I228" s="53">
        <v>46022</v>
      </c>
      <c r="J228" s="51" t="s">
        <v>9506</v>
      </c>
      <c r="K228" s="51" t="s">
        <v>9497</v>
      </c>
      <c r="L228" s="51" t="s">
        <v>10223</v>
      </c>
      <c r="M228" s="218" t="s">
        <v>10224</v>
      </c>
      <c r="N228" s="51" t="s">
        <v>9599</v>
      </c>
      <c r="O228" s="51" t="s">
        <v>9510</v>
      </c>
      <c r="P228" s="51" t="s">
        <v>9790</v>
      </c>
      <c r="Q228" s="51" t="s">
        <v>9512</v>
      </c>
      <c r="R228" s="51">
        <v>985383.14</v>
      </c>
      <c r="S228" s="51">
        <v>8353468.47</v>
      </c>
      <c r="T228" s="53">
        <v>45992</v>
      </c>
      <c r="U228" s="53">
        <v>46022.9999884259</v>
      </c>
      <c r="V228" s="51">
        <v>54</v>
      </c>
      <c r="W228" s="80"/>
      <c r="X228" s="80"/>
      <c r="Y228" s="80"/>
      <c r="Z228" s="87"/>
      <c r="AA228" s="87"/>
      <c r="AB228" s="87"/>
      <c r="AC228" s="87"/>
      <c r="AD228" s="87"/>
      <c r="AE228" s="87"/>
      <c r="AF228" s="87"/>
      <c r="AG228" s="80"/>
      <c r="AH228" s="80"/>
      <c r="AI228" s="80"/>
    </row>
    <row r="229" ht="38.25" spans="1:35">
      <c r="A229" s="81">
        <v>15224</v>
      </c>
      <c r="B229" s="51" t="s">
        <v>10231</v>
      </c>
      <c r="C229" s="51" t="s">
        <v>10232</v>
      </c>
      <c r="D229" s="51" t="s">
        <v>9523</v>
      </c>
      <c r="E229" s="51" t="s">
        <v>9450</v>
      </c>
      <c r="F229" s="51">
        <v>202483.17</v>
      </c>
      <c r="G229" s="51">
        <v>1</v>
      </c>
      <c r="H229" s="53">
        <v>45992</v>
      </c>
      <c r="I229" s="53">
        <v>46022</v>
      </c>
      <c r="J229" s="51" t="s">
        <v>9506</v>
      </c>
      <c r="K229" s="51" t="s">
        <v>9497</v>
      </c>
      <c r="L229" s="51" t="s">
        <v>10223</v>
      </c>
      <c r="M229" s="218" t="s">
        <v>10224</v>
      </c>
      <c r="N229" s="51" t="s">
        <v>9599</v>
      </c>
      <c r="O229" s="51" t="s">
        <v>9510</v>
      </c>
      <c r="P229" s="51" t="s">
        <v>9790</v>
      </c>
      <c r="Q229" s="51" t="s">
        <v>9512</v>
      </c>
      <c r="R229" s="51">
        <v>202483.17</v>
      </c>
      <c r="S229" s="51">
        <v>8353468.47</v>
      </c>
      <c r="T229" s="53">
        <v>45992</v>
      </c>
      <c r="U229" s="53">
        <v>46022.9999884259</v>
      </c>
      <c r="V229" s="51">
        <v>10</v>
      </c>
      <c r="W229" s="80"/>
      <c r="X229" s="80"/>
      <c r="Y229" s="80"/>
      <c r="Z229" s="87"/>
      <c r="AA229" s="87"/>
      <c r="AB229" s="87"/>
      <c r="AC229" s="87"/>
      <c r="AD229" s="87"/>
      <c r="AE229" s="87"/>
      <c r="AF229" s="87"/>
      <c r="AG229" s="80"/>
      <c r="AH229" s="80"/>
      <c r="AI229" s="80"/>
    </row>
    <row r="230" ht="38.25" spans="1:35">
      <c r="A230" s="81">
        <v>15223</v>
      </c>
      <c r="B230" s="51" t="s">
        <v>10233</v>
      </c>
      <c r="C230" s="51" t="s">
        <v>10234</v>
      </c>
      <c r="D230" s="51" t="s">
        <v>9523</v>
      </c>
      <c r="E230" s="51" t="s">
        <v>9450</v>
      </c>
      <c r="F230" s="51">
        <v>404966.33</v>
      </c>
      <c r="G230" s="51">
        <v>1</v>
      </c>
      <c r="H230" s="53">
        <v>45992</v>
      </c>
      <c r="I230" s="53">
        <v>46022</v>
      </c>
      <c r="J230" s="51" t="s">
        <v>9506</v>
      </c>
      <c r="K230" s="51" t="s">
        <v>9497</v>
      </c>
      <c r="L230" s="51" t="s">
        <v>10223</v>
      </c>
      <c r="M230" s="218" t="s">
        <v>10224</v>
      </c>
      <c r="N230" s="51" t="s">
        <v>9599</v>
      </c>
      <c r="O230" s="51" t="s">
        <v>9510</v>
      </c>
      <c r="P230" s="51" t="s">
        <v>9790</v>
      </c>
      <c r="Q230" s="51" t="s">
        <v>9512</v>
      </c>
      <c r="R230" s="51">
        <v>404966.33</v>
      </c>
      <c r="S230" s="51">
        <v>8353468.47</v>
      </c>
      <c r="T230" s="53">
        <v>45992</v>
      </c>
      <c r="U230" s="53">
        <v>46022.9999884259</v>
      </c>
      <c r="V230" s="51">
        <v>20</v>
      </c>
      <c r="W230" s="80"/>
      <c r="X230" s="80"/>
      <c r="Y230" s="80"/>
      <c r="Z230" s="87"/>
      <c r="AA230" s="87"/>
      <c r="AB230" s="87"/>
      <c r="AC230" s="87"/>
      <c r="AD230" s="87"/>
      <c r="AE230" s="87"/>
      <c r="AF230" s="87"/>
      <c r="AG230" s="80"/>
      <c r="AH230" s="80"/>
      <c r="AI230" s="80"/>
    </row>
    <row r="231" ht="38.25" spans="1:35">
      <c r="A231" s="81">
        <v>15221</v>
      </c>
      <c r="B231" s="51" t="s">
        <v>10235</v>
      </c>
      <c r="C231" s="51" t="s">
        <v>10236</v>
      </c>
      <c r="D231" s="51" t="s">
        <v>9523</v>
      </c>
      <c r="E231" s="51" t="s">
        <v>9450</v>
      </c>
      <c r="F231" s="51">
        <v>723312.27</v>
      </c>
      <c r="G231" s="51">
        <v>1</v>
      </c>
      <c r="H231" s="53">
        <v>45992</v>
      </c>
      <c r="I231" s="53">
        <v>46022</v>
      </c>
      <c r="J231" s="51" t="s">
        <v>9506</v>
      </c>
      <c r="K231" s="51" t="s">
        <v>9497</v>
      </c>
      <c r="L231" s="51" t="s">
        <v>10223</v>
      </c>
      <c r="M231" s="218" t="s">
        <v>10224</v>
      </c>
      <c r="N231" s="51" t="s">
        <v>9599</v>
      </c>
      <c r="O231" s="51" t="s">
        <v>9510</v>
      </c>
      <c r="P231" s="51" t="s">
        <v>9790</v>
      </c>
      <c r="Q231" s="51" t="s">
        <v>9512</v>
      </c>
      <c r="R231" s="51">
        <v>723312.27</v>
      </c>
      <c r="S231" s="51">
        <v>8353468.47</v>
      </c>
      <c r="T231" s="53">
        <v>45992</v>
      </c>
      <c r="U231" s="53">
        <v>46022.9999884259</v>
      </c>
      <c r="V231" s="51">
        <v>36</v>
      </c>
      <c r="W231" s="80"/>
      <c r="X231" s="80"/>
      <c r="Y231" s="80"/>
      <c r="Z231" s="87"/>
      <c r="AA231" s="87"/>
      <c r="AB231" s="87"/>
      <c r="AC231" s="87"/>
      <c r="AD231" s="87"/>
      <c r="AE231" s="87"/>
      <c r="AF231" s="87"/>
      <c r="AG231" s="80"/>
      <c r="AH231" s="80"/>
      <c r="AI231" s="80"/>
    </row>
    <row r="232" ht="38.25" spans="1:35">
      <c r="A232" s="81">
        <v>15222</v>
      </c>
      <c r="B232" s="51" t="s">
        <v>10237</v>
      </c>
      <c r="C232" s="51" t="s">
        <v>10238</v>
      </c>
      <c r="D232" s="51" t="s">
        <v>9523</v>
      </c>
      <c r="E232" s="51" t="s">
        <v>9450</v>
      </c>
      <c r="F232" s="51">
        <v>668194.45</v>
      </c>
      <c r="G232" s="51">
        <v>1</v>
      </c>
      <c r="H232" s="53">
        <v>45992</v>
      </c>
      <c r="I232" s="53">
        <v>46022</v>
      </c>
      <c r="J232" s="51" t="s">
        <v>9506</v>
      </c>
      <c r="K232" s="51" t="s">
        <v>9497</v>
      </c>
      <c r="L232" s="51" t="s">
        <v>10223</v>
      </c>
      <c r="M232" s="218" t="s">
        <v>10224</v>
      </c>
      <c r="N232" s="51" t="s">
        <v>9599</v>
      </c>
      <c r="O232" s="51" t="s">
        <v>9510</v>
      </c>
      <c r="P232" s="51" t="s">
        <v>9790</v>
      </c>
      <c r="Q232" s="51" t="s">
        <v>9512</v>
      </c>
      <c r="R232" s="51">
        <v>668194.45</v>
      </c>
      <c r="S232" s="51">
        <v>8353468.47</v>
      </c>
      <c r="T232" s="53">
        <v>45992</v>
      </c>
      <c r="U232" s="53">
        <v>46022.9999884259</v>
      </c>
      <c r="V232" s="51">
        <v>33</v>
      </c>
      <c r="W232" s="80"/>
      <c r="X232" s="80"/>
      <c r="Y232" s="80"/>
      <c r="Z232" s="87"/>
      <c r="AA232" s="87"/>
      <c r="AB232" s="87"/>
      <c r="AC232" s="87"/>
      <c r="AD232" s="87"/>
      <c r="AE232" s="87"/>
      <c r="AF232" s="87"/>
      <c r="AG232" s="80"/>
      <c r="AH232" s="80"/>
      <c r="AI232" s="80"/>
    </row>
    <row r="233" ht="38.25" spans="1:35">
      <c r="A233" s="81">
        <v>15220</v>
      </c>
      <c r="B233" s="51" t="s">
        <v>10239</v>
      </c>
      <c r="C233" s="51" t="s">
        <v>10240</v>
      </c>
      <c r="D233" s="51" t="s">
        <v>9523</v>
      </c>
      <c r="E233" s="51" t="s">
        <v>9450</v>
      </c>
      <c r="F233" s="51">
        <v>1446624.54</v>
      </c>
      <c r="G233" s="51">
        <v>1</v>
      </c>
      <c r="H233" s="53">
        <v>45992</v>
      </c>
      <c r="I233" s="53">
        <v>46022</v>
      </c>
      <c r="J233" s="51" t="s">
        <v>9506</v>
      </c>
      <c r="K233" s="51" t="s">
        <v>9497</v>
      </c>
      <c r="L233" s="51" t="s">
        <v>10223</v>
      </c>
      <c r="M233" s="218" t="s">
        <v>10224</v>
      </c>
      <c r="N233" s="51" t="s">
        <v>9599</v>
      </c>
      <c r="O233" s="51" t="s">
        <v>9510</v>
      </c>
      <c r="P233" s="51" t="s">
        <v>9790</v>
      </c>
      <c r="Q233" s="51" t="s">
        <v>9512</v>
      </c>
      <c r="R233" s="51">
        <v>1446624.54</v>
      </c>
      <c r="S233" s="51">
        <v>8353468.47</v>
      </c>
      <c r="T233" s="53">
        <v>45992</v>
      </c>
      <c r="U233" s="53">
        <v>46022.9999884259</v>
      </c>
      <c r="V233" s="51">
        <v>72</v>
      </c>
      <c r="W233" s="80"/>
      <c r="X233" s="80"/>
      <c r="Y233" s="80"/>
      <c r="Z233" s="87"/>
      <c r="AA233" s="87"/>
      <c r="AB233" s="87"/>
      <c r="AC233" s="87"/>
      <c r="AD233" s="87"/>
      <c r="AE233" s="87"/>
      <c r="AF233" s="87"/>
      <c r="AG233" s="80"/>
      <c r="AH233" s="80"/>
      <c r="AI233" s="80"/>
    </row>
    <row r="234" ht="38.25" spans="1:35">
      <c r="A234" s="81">
        <v>15219</v>
      </c>
      <c r="B234" s="51" t="s">
        <v>10241</v>
      </c>
      <c r="C234" s="51" t="s">
        <v>10242</v>
      </c>
      <c r="D234" s="51" t="s">
        <v>9523</v>
      </c>
      <c r="E234" s="51" t="s">
        <v>9450</v>
      </c>
      <c r="F234" s="51">
        <v>1446624.54</v>
      </c>
      <c r="G234" s="51">
        <v>1</v>
      </c>
      <c r="H234" s="53">
        <v>45992</v>
      </c>
      <c r="I234" s="53">
        <v>46022</v>
      </c>
      <c r="J234" s="51" t="s">
        <v>9506</v>
      </c>
      <c r="K234" s="51" t="s">
        <v>9497</v>
      </c>
      <c r="L234" s="51" t="s">
        <v>10223</v>
      </c>
      <c r="M234" s="218" t="s">
        <v>10224</v>
      </c>
      <c r="N234" s="51" t="s">
        <v>9599</v>
      </c>
      <c r="O234" s="51" t="s">
        <v>9510</v>
      </c>
      <c r="P234" s="51" t="s">
        <v>9790</v>
      </c>
      <c r="Q234" s="51" t="s">
        <v>9512</v>
      </c>
      <c r="R234" s="51">
        <v>1446624.54</v>
      </c>
      <c r="S234" s="51">
        <v>8353468.47</v>
      </c>
      <c r="T234" s="53">
        <v>45992</v>
      </c>
      <c r="U234" s="53">
        <v>46022.9999884259</v>
      </c>
      <c r="V234" s="51">
        <v>72</v>
      </c>
      <c r="W234" s="80"/>
      <c r="X234" s="80"/>
      <c r="Y234" s="80"/>
      <c r="Z234" s="87"/>
      <c r="AA234" s="87"/>
      <c r="AB234" s="87"/>
      <c r="AC234" s="87"/>
      <c r="AD234" s="87"/>
      <c r="AE234" s="87"/>
      <c r="AF234" s="87"/>
      <c r="AG234" s="80"/>
      <c r="AH234" s="80"/>
      <c r="AI234" s="80"/>
    </row>
    <row r="235" ht="38.25" spans="1:35">
      <c r="A235" s="81">
        <v>15217</v>
      </c>
      <c r="B235" s="51" t="s">
        <v>10243</v>
      </c>
      <c r="C235" s="51" t="s">
        <v>10244</v>
      </c>
      <c r="D235" s="51" t="s">
        <v>9523</v>
      </c>
      <c r="E235" s="51" t="s">
        <v>9450</v>
      </c>
      <c r="F235" s="51">
        <v>80368.03</v>
      </c>
      <c r="G235" s="51">
        <v>1</v>
      </c>
      <c r="H235" s="53">
        <v>45992</v>
      </c>
      <c r="I235" s="53">
        <v>46022</v>
      </c>
      <c r="J235" s="51" t="s">
        <v>9506</v>
      </c>
      <c r="K235" s="51" t="s">
        <v>9497</v>
      </c>
      <c r="L235" s="51" t="s">
        <v>10223</v>
      </c>
      <c r="M235" s="218" t="s">
        <v>10224</v>
      </c>
      <c r="N235" s="51" t="s">
        <v>9599</v>
      </c>
      <c r="O235" s="51" t="s">
        <v>9510</v>
      </c>
      <c r="P235" s="51" t="s">
        <v>9790</v>
      </c>
      <c r="Q235" s="51" t="s">
        <v>9512</v>
      </c>
      <c r="R235" s="51">
        <v>80368.03</v>
      </c>
      <c r="S235" s="51">
        <v>8353468.47</v>
      </c>
      <c r="T235" s="53">
        <v>45992</v>
      </c>
      <c r="U235" s="53">
        <v>46022.9999884259</v>
      </c>
      <c r="V235" s="51">
        <v>4</v>
      </c>
      <c r="W235" s="80"/>
      <c r="X235" s="80"/>
      <c r="Y235" s="80"/>
      <c r="Z235" s="87"/>
      <c r="AA235" s="87"/>
      <c r="AB235" s="87"/>
      <c r="AC235" s="87"/>
      <c r="AD235" s="87"/>
      <c r="AE235" s="87"/>
      <c r="AF235" s="87"/>
      <c r="AG235" s="80"/>
      <c r="AH235" s="80"/>
      <c r="AI235" s="80"/>
    </row>
    <row r="236" ht="38.25" spans="1:35">
      <c r="A236" s="81">
        <v>15218</v>
      </c>
      <c r="B236" s="51" t="s">
        <v>10245</v>
      </c>
      <c r="C236" s="51" t="s">
        <v>10246</v>
      </c>
      <c r="D236" s="51" t="s">
        <v>9523</v>
      </c>
      <c r="E236" s="51" t="s">
        <v>9450</v>
      </c>
      <c r="F236" s="51">
        <v>1446624.54</v>
      </c>
      <c r="G236" s="51">
        <v>1</v>
      </c>
      <c r="H236" s="53">
        <v>45992</v>
      </c>
      <c r="I236" s="53">
        <v>46022</v>
      </c>
      <c r="J236" s="51" t="s">
        <v>9506</v>
      </c>
      <c r="K236" s="51" t="s">
        <v>9497</v>
      </c>
      <c r="L236" s="51" t="s">
        <v>10223</v>
      </c>
      <c r="M236" s="218" t="s">
        <v>10224</v>
      </c>
      <c r="N236" s="51" t="s">
        <v>9599</v>
      </c>
      <c r="O236" s="51" t="s">
        <v>9510</v>
      </c>
      <c r="P236" s="51" t="s">
        <v>9790</v>
      </c>
      <c r="Q236" s="51" t="s">
        <v>9512</v>
      </c>
      <c r="R236" s="51">
        <v>1446624.54</v>
      </c>
      <c r="S236" s="51">
        <v>8353468.47</v>
      </c>
      <c r="T236" s="53">
        <v>45992</v>
      </c>
      <c r="U236" s="53">
        <v>46022.9999884259</v>
      </c>
      <c r="V236" s="51">
        <v>72</v>
      </c>
      <c r="W236" s="80"/>
      <c r="X236" s="80"/>
      <c r="Y236" s="80"/>
      <c r="Z236" s="87"/>
      <c r="AA236" s="87"/>
      <c r="AB236" s="87"/>
      <c r="AC236" s="87"/>
      <c r="AD236" s="87"/>
      <c r="AE236" s="87"/>
      <c r="AF236" s="87"/>
      <c r="AG236" s="80"/>
      <c r="AH236" s="80"/>
      <c r="AI236" s="80"/>
    </row>
    <row r="237" ht="38.25" spans="1:35">
      <c r="A237" s="81">
        <v>15333</v>
      </c>
      <c r="B237" s="51" t="s">
        <v>10247</v>
      </c>
      <c r="C237" s="51" t="s">
        <v>10248</v>
      </c>
      <c r="D237" s="51" t="s">
        <v>9946</v>
      </c>
      <c r="E237" s="51" t="s">
        <v>9450</v>
      </c>
      <c r="F237" s="51">
        <v>2709000</v>
      </c>
      <c r="G237" s="51">
        <v>18</v>
      </c>
      <c r="H237" s="53">
        <v>46023</v>
      </c>
      <c r="I237" s="53">
        <v>46568</v>
      </c>
      <c r="J237" s="51" t="s">
        <v>9506</v>
      </c>
      <c r="K237" s="51" t="s">
        <v>9497</v>
      </c>
      <c r="L237" s="51" t="s">
        <v>10249</v>
      </c>
      <c r="M237" s="218" t="s">
        <v>10250</v>
      </c>
      <c r="N237" s="51" t="s">
        <v>10251</v>
      </c>
      <c r="O237" s="51" t="s">
        <v>9510</v>
      </c>
      <c r="P237" s="51" t="s">
        <v>9707</v>
      </c>
      <c r="Q237" s="51" t="s">
        <v>9512</v>
      </c>
      <c r="R237" s="51">
        <v>2709000</v>
      </c>
      <c r="S237" s="51">
        <v>2709000</v>
      </c>
      <c r="T237" s="53">
        <v>46023</v>
      </c>
      <c r="U237" s="53">
        <v>46568.9999884259</v>
      </c>
      <c r="V237" s="51">
        <v>42</v>
      </c>
      <c r="W237" s="80" t="s">
        <v>10252</v>
      </c>
      <c r="X237" s="80"/>
      <c r="Y237" s="80"/>
      <c r="Z237" s="87"/>
      <c r="AA237" s="87"/>
      <c r="AB237" s="87"/>
      <c r="AC237" s="87"/>
      <c r="AD237" s="87"/>
      <c r="AE237" s="87"/>
      <c r="AF237" s="87"/>
      <c r="AG237" s="80"/>
      <c r="AH237" s="80" t="e">
        <f>VLOOKUP(B237,'合约记录 (新-20260601-1647)'!B:B,1,0)</f>
        <v>#N/A</v>
      </c>
      <c r="AI237" s="80"/>
    </row>
    <row r="238" ht="38.25" spans="1:35">
      <c r="A238" s="81">
        <v>15332</v>
      </c>
      <c r="B238" s="51" t="s">
        <v>10253</v>
      </c>
      <c r="C238" s="51" t="s">
        <v>10254</v>
      </c>
      <c r="D238" s="51" t="s">
        <v>9505</v>
      </c>
      <c r="E238" s="51" t="s">
        <v>9450</v>
      </c>
      <c r="F238" s="51">
        <v>68333.2</v>
      </c>
      <c r="G238" s="51">
        <v>1.5</v>
      </c>
      <c r="H238" s="53">
        <v>45985</v>
      </c>
      <c r="I238" s="53">
        <v>46024</v>
      </c>
      <c r="J238" s="51" t="s">
        <v>9506</v>
      </c>
      <c r="K238" s="51" t="s">
        <v>9497</v>
      </c>
      <c r="L238" s="51" t="s">
        <v>10255</v>
      </c>
      <c r="M238" s="218" t="s">
        <v>10256</v>
      </c>
      <c r="N238" s="51" t="s">
        <v>9590</v>
      </c>
      <c r="O238" s="51" t="s">
        <v>9510</v>
      </c>
      <c r="P238" s="51" t="s">
        <v>9591</v>
      </c>
      <c r="Q238" s="51" t="s">
        <v>9512</v>
      </c>
      <c r="R238" s="51">
        <v>68333.2</v>
      </c>
      <c r="S238" s="51">
        <v>891748.26</v>
      </c>
      <c r="T238" s="53">
        <v>45985</v>
      </c>
      <c r="U238" s="53">
        <v>46024.9999884259</v>
      </c>
      <c r="V238" s="51">
        <v>1</v>
      </c>
      <c r="W238" s="94" t="s">
        <v>10257</v>
      </c>
      <c r="X238" s="94"/>
      <c r="Y238" s="94"/>
      <c r="Z238" s="97"/>
      <c r="AA238" s="97"/>
      <c r="AB238" s="97"/>
      <c r="AC238" s="97"/>
      <c r="AD238" s="97"/>
      <c r="AE238" s="53">
        <v>45985</v>
      </c>
      <c r="AF238" s="53">
        <v>46024.9999884259</v>
      </c>
      <c r="AG238" s="80"/>
      <c r="AH238" s="80" t="e">
        <f>VLOOKUP(B238,'合约记录 (新-20260601-1647)'!B:B,1,0)</f>
        <v>#N/A</v>
      </c>
      <c r="AI238" s="80"/>
    </row>
    <row r="239" ht="38.25" spans="1:35">
      <c r="A239" s="81">
        <v>15330</v>
      </c>
      <c r="B239" s="51" t="s">
        <v>10258</v>
      </c>
      <c r="C239" s="51" t="s">
        <v>10259</v>
      </c>
      <c r="D239" s="51" t="s">
        <v>9536</v>
      </c>
      <c r="E239" s="51" t="s">
        <v>9450</v>
      </c>
      <c r="F239" s="51">
        <v>1290000</v>
      </c>
      <c r="G239" s="51">
        <v>36</v>
      </c>
      <c r="H239" s="53">
        <v>44972</v>
      </c>
      <c r="I239" s="53">
        <v>46067</v>
      </c>
      <c r="J239" s="51" t="s">
        <v>9506</v>
      </c>
      <c r="K239" s="51" t="s">
        <v>9497</v>
      </c>
      <c r="L239" s="51" t="s">
        <v>10260</v>
      </c>
      <c r="M239" s="51" t="s">
        <v>10261</v>
      </c>
      <c r="N239" s="51" t="s">
        <v>9565</v>
      </c>
      <c r="O239" s="51" t="s">
        <v>9510</v>
      </c>
      <c r="P239" s="51" t="s">
        <v>9511</v>
      </c>
      <c r="Q239" s="51" t="s">
        <v>9512</v>
      </c>
      <c r="R239" s="51">
        <v>1290000</v>
      </c>
      <c r="S239" s="51">
        <v>1290000</v>
      </c>
      <c r="T239" s="53">
        <v>44972</v>
      </c>
      <c r="U239" s="53">
        <v>46067.9999884259</v>
      </c>
      <c r="V239" s="51">
        <v>1.5</v>
      </c>
      <c r="W239" s="80" t="s">
        <v>10262</v>
      </c>
      <c r="X239" s="89">
        <v>1.5</v>
      </c>
      <c r="Y239" s="92" t="s">
        <v>73</v>
      </c>
      <c r="Z239" s="92" t="s">
        <v>875</v>
      </c>
      <c r="AA239" s="89">
        <v>14401.5</v>
      </c>
      <c r="AB239" s="92">
        <v>14403</v>
      </c>
      <c r="AC239" s="87" t="s">
        <v>10263</v>
      </c>
      <c r="AD239" s="87"/>
      <c r="AE239" s="87"/>
      <c r="AF239" s="87"/>
      <c r="AG239" s="80"/>
      <c r="AH239" s="80" t="str">
        <f>VLOOKUP(B239,'合约记录 (新-20260601-1647)'!B:B,1,0)</f>
        <v>2026010900062-10101005-00001</v>
      </c>
      <c r="AI239" s="80"/>
    </row>
    <row r="240" ht="38.25" spans="1:35">
      <c r="A240" s="81">
        <v>15331</v>
      </c>
      <c r="B240" s="51" t="s">
        <v>10264</v>
      </c>
      <c r="C240" s="51" t="s">
        <v>10265</v>
      </c>
      <c r="D240" s="51" t="s">
        <v>9505</v>
      </c>
      <c r="E240" s="51" t="s">
        <v>9450</v>
      </c>
      <c r="F240" s="51">
        <v>690165.32</v>
      </c>
      <c r="G240" s="51">
        <v>1.5</v>
      </c>
      <c r="H240" s="53">
        <v>46013</v>
      </c>
      <c r="I240" s="53">
        <v>46053</v>
      </c>
      <c r="J240" s="51" t="s">
        <v>9506</v>
      </c>
      <c r="K240" s="51" t="s">
        <v>9497</v>
      </c>
      <c r="L240" s="51" t="s">
        <v>10255</v>
      </c>
      <c r="M240" s="218" t="s">
        <v>10256</v>
      </c>
      <c r="N240" s="51" t="s">
        <v>9590</v>
      </c>
      <c r="O240" s="51" t="s">
        <v>9510</v>
      </c>
      <c r="P240" s="51" t="s">
        <v>9591</v>
      </c>
      <c r="Q240" s="51" t="s">
        <v>9512</v>
      </c>
      <c r="R240" s="51">
        <v>690165.32</v>
      </c>
      <c r="S240" s="51">
        <v>891748.26</v>
      </c>
      <c r="T240" s="53">
        <v>46013</v>
      </c>
      <c r="U240" s="53">
        <v>46053.9999884259</v>
      </c>
      <c r="V240" s="51">
        <v>10.1</v>
      </c>
      <c r="W240" s="94" t="s">
        <v>10257</v>
      </c>
      <c r="X240" s="94"/>
      <c r="Y240" s="94"/>
      <c r="Z240" s="97"/>
      <c r="AA240" s="97"/>
      <c r="AB240" s="97"/>
      <c r="AC240" s="97"/>
      <c r="AD240" s="97"/>
      <c r="AE240" s="53">
        <v>46013</v>
      </c>
      <c r="AF240" s="53">
        <v>46053.9999884259</v>
      </c>
      <c r="AG240" s="80"/>
      <c r="AH240" s="80" t="e">
        <f>VLOOKUP(B240,'合约记录 (新-20260601-1647)'!B:B,1,0)</f>
        <v>#N/A</v>
      </c>
      <c r="AI240" s="80"/>
    </row>
    <row r="241" ht="38.25" spans="1:35">
      <c r="A241" s="81">
        <v>15327</v>
      </c>
      <c r="B241" s="51" t="s">
        <v>10266</v>
      </c>
      <c r="C241" s="51" t="s">
        <v>10267</v>
      </c>
      <c r="D241" s="51" t="s">
        <v>9523</v>
      </c>
      <c r="E241" s="51" t="s">
        <v>9450</v>
      </c>
      <c r="F241" s="51">
        <v>7342500</v>
      </c>
      <c r="G241" s="51">
        <v>12</v>
      </c>
      <c r="H241" s="53">
        <v>45901</v>
      </c>
      <c r="I241" s="53">
        <v>46265</v>
      </c>
      <c r="J241" s="51" t="s">
        <v>9506</v>
      </c>
      <c r="K241" s="51" t="s">
        <v>9497</v>
      </c>
      <c r="L241" s="51" t="s">
        <v>10268</v>
      </c>
      <c r="M241" s="218" t="s">
        <v>10269</v>
      </c>
      <c r="N241" s="51" t="s">
        <v>10270</v>
      </c>
      <c r="O241" s="51" t="s">
        <v>9510</v>
      </c>
      <c r="P241" s="51" t="s">
        <v>9707</v>
      </c>
      <c r="Q241" s="51" t="s">
        <v>9512</v>
      </c>
      <c r="R241" s="51">
        <v>7342500</v>
      </c>
      <c r="S241" s="51">
        <v>7342500</v>
      </c>
      <c r="T241" s="53">
        <v>45901</v>
      </c>
      <c r="U241" s="53">
        <v>46265.9999884259</v>
      </c>
      <c r="V241" s="51">
        <v>82</v>
      </c>
      <c r="W241" s="80" t="s">
        <v>9943</v>
      </c>
      <c r="X241" s="80"/>
      <c r="Y241" s="80"/>
      <c r="Z241" s="87"/>
      <c r="AA241" s="87"/>
      <c r="AB241" s="87"/>
      <c r="AC241" s="87"/>
      <c r="AD241" s="87"/>
      <c r="AE241" s="87"/>
      <c r="AF241" s="87"/>
      <c r="AG241" s="80"/>
      <c r="AH241" s="80" t="str">
        <f>VLOOKUP(B241,'合约记录 (新-20260601-1647)'!B:B,1,0)</f>
        <v>2026010700103-20101001-00001</v>
      </c>
      <c r="AI241" s="80"/>
    </row>
    <row r="242" ht="38.25" spans="1:35">
      <c r="A242" s="81">
        <v>15326</v>
      </c>
      <c r="B242" s="51" t="s">
        <v>10271</v>
      </c>
      <c r="C242" s="51" t="s">
        <v>10272</v>
      </c>
      <c r="D242" s="51" t="s">
        <v>9536</v>
      </c>
      <c r="E242" s="51" t="s">
        <v>9450</v>
      </c>
      <c r="F242" s="51">
        <v>92151900</v>
      </c>
      <c r="G242" s="51">
        <v>167.5</v>
      </c>
      <c r="H242" s="53">
        <v>40739</v>
      </c>
      <c r="I242" s="53">
        <v>45838</v>
      </c>
      <c r="J242" s="51" t="s">
        <v>9506</v>
      </c>
      <c r="K242" s="51" t="s">
        <v>9497</v>
      </c>
      <c r="L242" s="51" t="s">
        <v>10273</v>
      </c>
      <c r="M242" s="51" t="s">
        <v>10274</v>
      </c>
      <c r="N242" s="51" t="s">
        <v>10275</v>
      </c>
      <c r="O242" s="51" t="s">
        <v>9510</v>
      </c>
      <c r="P242" s="51" t="s">
        <v>9790</v>
      </c>
      <c r="Q242" s="51" t="s">
        <v>9512</v>
      </c>
      <c r="R242" s="51">
        <v>92151900</v>
      </c>
      <c r="S242" s="51">
        <v>99000000</v>
      </c>
      <c r="T242" s="53">
        <v>40739</v>
      </c>
      <c r="U242" s="53">
        <v>45838.9999884259</v>
      </c>
      <c r="V242" s="51">
        <v>36</v>
      </c>
      <c r="W242" s="80" t="s">
        <v>163</v>
      </c>
      <c r="X242" s="80"/>
      <c r="Y242" s="80"/>
      <c r="Z242" s="87"/>
      <c r="AA242" s="87"/>
      <c r="AB242" s="87"/>
      <c r="AC242" s="87"/>
      <c r="AD242" s="87"/>
      <c r="AE242" s="87"/>
      <c r="AF242" s="87"/>
      <c r="AG242" s="80"/>
      <c r="AH242" s="80"/>
      <c r="AI242" s="80"/>
    </row>
    <row r="243" ht="38.25" spans="1:35">
      <c r="A243" s="81">
        <v>15320</v>
      </c>
      <c r="B243" s="51" t="s">
        <v>10276</v>
      </c>
      <c r="C243" s="51" t="s">
        <v>10277</v>
      </c>
      <c r="D243" s="51" t="s">
        <v>9536</v>
      </c>
      <c r="E243" s="51" t="s">
        <v>9450</v>
      </c>
      <c r="F243" s="51">
        <v>620000</v>
      </c>
      <c r="G243" s="51">
        <v>12</v>
      </c>
      <c r="H243" s="53">
        <v>45658</v>
      </c>
      <c r="I243" s="53">
        <v>46022</v>
      </c>
      <c r="J243" s="51" t="s">
        <v>9506</v>
      </c>
      <c r="K243" s="51" t="s">
        <v>9497</v>
      </c>
      <c r="L243" s="51" t="s">
        <v>10278</v>
      </c>
      <c r="M243" s="51" t="s">
        <v>10279</v>
      </c>
      <c r="N243" s="51" t="s">
        <v>9509</v>
      </c>
      <c r="O243" s="51" t="s">
        <v>9510</v>
      </c>
      <c r="P243" s="51" t="s">
        <v>9511</v>
      </c>
      <c r="Q243" s="51" t="s">
        <v>9512</v>
      </c>
      <c r="R243" s="51">
        <v>620000</v>
      </c>
      <c r="S243" s="51">
        <v>2600000</v>
      </c>
      <c r="T243" s="53">
        <v>45658</v>
      </c>
      <c r="U243" s="53">
        <v>46022.9999884259</v>
      </c>
      <c r="V243" s="51">
        <v>2</v>
      </c>
      <c r="W243" s="80"/>
      <c r="X243" s="80"/>
      <c r="Y243" s="80"/>
      <c r="Z243" s="87"/>
      <c r="AA243" s="87"/>
      <c r="AB243" s="87"/>
      <c r="AC243" s="87"/>
      <c r="AD243" s="87"/>
      <c r="AE243" s="87"/>
      <c r="AF243" s="87"/>
      <c r="AG243" s="80"/>
      <c r="AH243" s="80"/>
      <c r="AI243" s="80"/>
    </row>
    <row r="244" ht="38.25" spans="1:35">
      <c r="A244" s="81">
        <v>15325</v>
      </c>
      <c r="B244" s="51" t="s">
        <v>10280</v>
      </c>
      <c r="C244" s="51" t="s">
        <v>10281</v>
      </c>
      <c r="D244" s="51" t="s">
        <v>9536</v>
      </c>
      <c r="E244" s="51" t="s">
        <v>9450</v>
      </c>
      <c r="F244" s="51">
        <v>111945428</v>
      </c>
      <c r="G244" s="51">
        <v>167.5</v>
      </c>
      <c r="H244" s="53">
        <v>40770</v>
      </c>
      <c r="I244" s="53">
        <v>45838</v>
      </c>
      <c r="J244" s="51" t="s">
        <v>9506</v>
      </c>
      <c r="K244" s="51" t="s">
        <v>9497</v>
      </c>
      <c r="L244" s="51" t="s">
        <v>10282</v>
      </c>
      <c r="M244" s="51" t="s">
        <v>10283</v>
      </c>
      <c r="N244" s="51" t="s">
        <v>10284</v>
      </c>
      <c r="O244" s="51" t="s">
        <v>9510</v>
      </c>
      <c r="P244" s="51" t="s">
        <v>9790</v>
      </c>
      <c r="Q244" s="51" t="s">
        <v>9512</v>
      </c>
      <c r="R244" s="51">
        <v>111945428</v>
      </c>
      <c r="S244" s="51">
        <v>121000000</v>
      </c>
      <c r="T244" s="53">
        <v>40770</v>
      </c>
      <c r="U244" s="53">
        <v>45838.9999884259</v>
      </c>
      <c r="V244" s="51">
        <v>54</v>
      </c>
      <c r="W244" s="80" t="s">
        <v>163</v>
      </c>
      <c r="X244" s="80"/>
      <c r="Y244" s="80"/>
      <c r="Z244" s="87"/>
      <c r="AA244" s="87"/>
      <c r="AB244" s="87"/>
      <c r="AC244" s="87"/>
      <c r="AD244" s="87"/>
      <c r="AE244" s="87"/>
      <c r="AF244" s="87"/>
      <c r="AG244" s="80"/>
      <c r="AH244" s="80"/>
      <c r="AI244" s="80"/>
    </row>
    <row r="245" ht="38.25" spans="1:35">
      <c r="A245" s="81">
        <v>15319</v>
      </c>
      <c r="B245" s="51" t="s">
        <v>10285</v>
      </c>
      <c r="C245" s="51" t="s">
        <v>10286</v>
      </c>
      <c r="D245" s="51" t="s">
        <v>9529</v>
      </c>
      <c r="E245" s="51" t="s">
        <v>9450</v>
      </c>
      <c r="F245" s="51">
        <v>1980000</v>
      </c>
      <c r="G245" s="51">
        <v>12</v>
      </c>
      <c r="H245" s="53">
        <v>45658</v>
      </c>
      <c r="I245" s="53">
        <v>46022</v>
      </c>
      <c r="J245" s="51" t="s">
        <v>9506</v>
      </c>
      <c r="K245" s="51" t="s">
        <v>9497</v>
      </c>
      <c r="L245" s="51" t="s">
        <v>10278</v>
      </c>
      <c r="M245" s="51" t="s">
        <v>10279</v>
      </c>
      <c r="N245" s="51" t="s">
        <v>9509</v>
      </c>
      <c r="O245" s="51" t="s">
        <v>9510</v>
      </c>
      <c r="P245" s="51" t="s">
        <v>9511</v>
      </c>
      <c r="Q245" s="51" t="s">
        <v>9512</v>
      </c>
      <c r="R245" s="51">
        <v>1980000</v>
      </c>
      <c r="S245" s="51">
        <v>2600000</v>
      </c>
      <c r="T245" s="53">
        <v>45658</v>
      </c>
      <c r="U245" s="53">
        <v>46022.9999884259</v>
      </c>
      <c r="V245" s="51">
        <v>6</v>
      </c>
      <c r="W245" s="80"/>
      <c r="X245" s="80"/>
      <c r="Y245" s="80"/>
      <c r="Z245" s="87"/>
      <c r="AA245" s="87"/>
      <c r="AB245" s="87"/>
      <c r="AC245" s="87"/>
      <c r="AD245" s="87"/>
      <c r="AE245" s="87"/>
      <c r="AF245" s="87"/>
      <c r="AG245" s="80"/>
      <c r="AH245" s="80"/>
      <c r="AI245" s="80"/>
    </row>
    <row r="246" ht="38.25" spans="1:35">
      <c r="A246" s="81">
        <v>15318</v>
      </c>
      <c r="B246" s="51" t="s">
        <v>10287</v>
      </c>
      <c r="C246" s="51" t="s">
        <v>10288</v>
      </c>
      <c r="D246" s="51" t="s">
        <v>9536</v>
      </c>
      <c r="E246" s="51" t="s">
        <v>9450</v>
      </c>
      <c r="F246" s="51">
        <v>620000</v>
      </c>
      <c r="G246" s="51">
        <v>12</v>
      </c>
      <c r="H246" s="53">
        <v>45261</v>
      </c>
      <c r="I246" s="53">
        <v>45626</v>
      </c>
      <c r="J246" s="51" t="s">
        <v>9506</v>
      </c>
      <c r="K246" s="51" t="s">
        <v>9497</v>
      </c>
      <c r="L246" s="51" t="s">
        <v>10289</v>
      </c>
      <c r="M246" s="51" t="s">
        <v>10290</v>
      </c>
      <c r="N246" s="51" t="s">
        <v>9509</v>
      </c>
      <c r="O246" s="51" t="s">
        <v>9510</v>
      </c>
      <c r="P246" s="51" t="s">
        <v>9511</v>
      </c>
      <c r="Q246" s="51" t="s">
        <v>9512</v>
      </c>
      <c r="R246" s="51">
        <v>620000</v>
      </c>
      <c r="S246" s="51">
        <v>2600000</v>
      </c>
      <c r="T246" s="53">
        <v>45261</v>
      </c>
      <c r="U246" s="53">
        <v>45626.9999884259</v>
      </c>
      <c r="V246" s="51">
        <v>2</v>
      </c>
      <c r="W246" s="80"/>
      <c r="X246" s="80"/>
      <c r="Y246" s="80"/>
      <c r="Z246" s="87"/>
      <c r="AA246" s="87"/>
      <c r="AB246" s="87"/>
      <c r="AC246" s="87"/>
      <c r="AD246" s="87"/>
      <c r="AE246" s="87"/>
      <c r="AF246" s="87"/>
      <c r="AG246" s="80"/>
      <c r="AH246" s="80"/>
      <c r="AI246" s="80"/>
    </row>
    <row r="247" ht="38.25" spans="1:35">
      <c r="A247" s="81">
        <v>15316</v>
      </c>
      <c r="B247" s="51" t="s">
        <v>10291</v>
      </c>
      <c r="C247" s="51" t="s">
        <v>10292</v>
      </c>
      <c r="D247" s="51" t="s">
        <v>9505</v>
      </c>
      <c r="E247" s="51" t="s">
        <v>9450</v>
      </c>
      <c r="F247" s="51">
        <v>2880000</v>
      </c>
      <c r="G247" s="51">
        <v>12</v>
      </c>
      <c r="H247" s="53">
        <v>45658</v>
      </c>
      <c r="I247" s="53">
        <v>46022</v>
      </c>
      <c r="J247" s="51" t="s">
        <v>9506</v>
      </c>
      <c r="K247" s="51" t="s">
        <v>9497</v>
      </c>
      <c r="L247" s="51" t="s">
        <v>10293</v>
      </c>
      <c r="M247" s="51" t="s">
        <v>10294</v>
      </c>
      <c r="N247" s="51" t="s">
        <v>9509</v>
      </c>
      <c r="O247" s="51" t="s">
        <v>9510</v>
      </c>
      <c r="P247" s="51" t="s">
        <v>9511</v>
      </c>
      <c r="Q247" s="51" t="s">
        <v>9512</v>
      </c>
      <c r="R247" s="51">
        <v>2880000</v>
      </c>
      <c r="S247" s="51">
        <v>2880000</v>
      </c>
      <c r="T247" s="53">
        <v>45658</v>
      </c>
      <c r="U247" s="53">
        <v>46022.9999884259</v>
      </c>
      <c r="V247" s="51">
        <v>6</v>
      </c>
      <c r="W247" s="80"/>
      <c r="X247" s="80"/>
      <c r="Y247" s="80"/>
      <c r="Z247" s="87"/>
      <c r="AA247" s="87"/>
      <c r="AB247" s="87"/>
      <c r="AC247" s="87"/>
      <c r="AD247" s="87"/>
      <c r="AE247" s="87"/>
      <c r="AF247" s="87"/>
      <c r="AG247" s="80"/>
      <c r="AH247" s="80"/>
      <c r="AI247" s="80"/>
    </row>
    <row r="248" ht="38.25" spans="1:35">
      <c r="A248" s="81">
        <v>15317</v>
      </c>
      <c r="B248" s="51" t="s">
        <v>10295</v>
      </c>
      <c r="C248" s="51" t="s">
        <v>10296</v>
      </c>
      <c r="D248" s="51" t="s">
        <v>9529</v>
      </c>
      <c r="E248" s="51" t="s">
        <v>9450</v>
      </c>
      <c r="F248" s="51">
        <v>1980000</v>
      </c>
      <c r="G248" s="51">
        <v>12</v>
      </c>
      <c r="H248" s="53">
        <v>45261</v>
      </c>
      <c r="I248" s="53">
        <v>45626</v>
      </c>
      <c r="J248" s="51" t="s">
        <v>9506</v>
      </c>
      <c r="K248" s="51" t="s">
        <v>9497</v>
      </c>
      <c r="L248" s="51" t="s">
        <v>10289</v>
      </c>
      <c r="M248" s="51" t="s">
        <v>10290</v>
      </c>
      <c r="N248" s="51" t="s">
        <v>9509</v>
      </c>
      <c r="O248" s="51" t="s">
        <v>9510</v>
      </c>
      <c r="P248" s="51" t="s">
        <v>9511</v>
      </c>
      <c r="Q248" s="51" t="s">
        <v>9512</v>
      </c>
      <c r="R248" s="51">
        <v>1980000</v>
      </c>
      <c r="S248" s="51">
        <v>2600000</v>
      </c>
      <c r="T248" s="53">
        <v>45261</v>
      </c>
      <c r="U248" s="53">
        <v>45626.9999884259</v>
      </c>
      <c r="V248" s="51">
        <v>6</v>
      </c>
      <c r="W248" s="80"/>
      <c r="X248" s="80"/>
      <c r="Y248" s="80"/>
      <c r="Z248" s="87"/>
      <c r="AA248" s="87"/>
      <c r="AB248" s="87"/>
      <c r="AC248" s="87"/>
      <c r="AD248" s="87"/>
      <c r="AE248" s="87"/>
      <c r="AF248" s="87"/>
      <c r="AG248" s="80"/>
      <c r="AH248" s="80"/>
      <c r="AI248" s="80"/>
    </row>
    <row r="249" ht="38.25" spans="1:35">
      <c r="A249" s="81">
        <v>15315</v>
      </c>
      <c r="B249" s="51" t="s">
        <v>10297</v>
      </c>
      <c r="C249" s="51" t="s">
        <v>10298</v>
      </c>
      <c r="D249" s="51" t="s">
        <v>9505</v>
      </c>
      <c r="E249" s="51" t="s">
        <v>9450</v>
      </c>
      <c r="F249" s="51">
        <v>2880000</v>
      </c>
      <c r="G249" s="51">
        <v>12</v>
      </c>
      <c r="H249" s="53">
        <v>45261</v>
      </c>
      <c r="I249" s="53">
        <v>45626</v>
      </c>
      <c r="J249" s="51" t="s">
        <v>9506</v>
      </c>
      <c r="K249" s="51" t="s">
        <v>9497</v>
      </c>
      <c r="L249" s="51" t="s">
        <v>10299</v>
      </c>
      <c r="M249" s="51" t="s">
        <v>10300</v>
      </c>
      <c r="N249" s="51" t="s">
        <v>9509</v>
      </c>
      <c r="O249" s="51" t="s">
        <v>9510</v>
      </c>
      <c r="P249" s="51" t="s">
        <v>9511</v>
      </c>
      <c r="Q249" s="51" t="s">
        <v>9512</v>
      </c>
      <c r="R249" s="51">
        <v>2880000</v>
      </c>
      <c r="S249" s="51">
        <v>2880000</v>
      </c>
      <c r="T249" s="53">
        <v>45261</v>
      </c>
      <c r="U249" s="53">
        <v>45626.9999884259</v>
      </c>
      <c r="V249" s="51">
        <v>6</v>
      </c>
      <c r="W249" s="80"/>
      <c r="X249" s="80"/>
      <c r="Y249" s="80"/>
      <c r="Z249" s="87"/>
      <c r="AA249" s="87"/>
      <c r="AB249" s="87"/>
      <c r="AC249" s="87"/>
      <c r="AD249" s="87"/>
      <c r="AE249" s="87"/>
      <c r="AF249" s="87"/>
      <c r="AG249" s="80"/>
      <c r="AH249" s="80"/>
      <c r="AI249" s="80"/>
    </row>
    <row r="250" ht="38.25" spans="1:35">
      <c r="A250" s="81">
        <v>15314</v>
      </c>
      <c r="B250" s="51" t="s">
        <v>10301</v>
      </c>
      <c r="C250" s="51" t="s">
        <v>10302</v>
      </c>
      <c r="D250" s="51" t="s">
        <v>9523</v>
      </c>
      <c r="E250" s="51" t="s">
        <v>9450</v>
      </c>
      <c r="F250" s="51">
        <v>615000</v>
      </c>
      <c r="G250" s="51">
        <v>12</v>
      </c>
      <c r="H250" s="53">
        <v>45658</v>
      </c>
      <c r="I250" s="53">
        <v>46022</v>
      </c>
      <c r="J250" s="51" t="s">
        <v>9506</v>
      </c>
      <c r="K250" s="51" t="s">
        <v>9497</v>
      </c>
      <c r="L250" s="51" t="s">
        <v>10303</v>
      </c>
      <c r="M250" s="51" t="s">
        <v>10304</v>
      </c>
      <c r="N250" s="51" t="s">
        <v>9509</v>
      </c>
      <c r="O250" s="51" t="s">
        <v>9510</v>
      </c>
      <c r="P250" s="51" t="s">
        <v>9511</v>
      </c>
      <c r="Q250" s="51" t="s">
        <v>9512</v>
      </c>
      <c r="R250" s="51">
        <v>615000</v>
      </c>
      <c r="S250" s="51">
        <v>3695000</v>
      </c>
      <c r="T250" s="53">
        <v>45658</v>
      </c>
      <c r="U250" s="53">
        <v>46022.9999884259</v>
      </c>
      <c r="V250" s="51">
        <v>2</v>
      </c>
      <c r="W250" s="80"/>
      <c r="X250" s="80"/>
      <c r="Y250" s="80"/>
      <c r="Z250" s="87"/>
      <c r="AA250" s="87"/>
      <c r="AB250" s="87"/>
      <c r="AC250" s="87"/>
      <c r="AD250" s="87"/>
      <c r="AE250" s="87"/>
      <c r="AF250" s="87"/>
      <c r="AG250" s="80"/>
      <c r="AH250" s="80"/>
      <c r="AI250" s="80"/>
    </row>
    <row r="251" ht="38.25" spans="1:35">
      <c r="A251" s="81">
        <v>15312</v>
      </c>
      <c r="B251" s="51" t="s">
        <v>10305</v>
      </c>
      <c r="C251" s="51" t="s">
        <v>10306</v>
      </c>
      <c r="D251" s="51" t="s">
        <v>9523</v>
      </c>
      <c r="E251" s="51" t="s">
        <v>9450</v>
      </c>
      <c r="F251" s="51">
        <v>2400000</v>
      </c>
      <c r="G251" s="51">
        <v>12</v>
      </c>
      <c r="H251" s="53">
        <v>45658</v>
      </c>
      <c r="I251" s="53">
        <v>46022</v>
      </c>
      <c r="J251" s="51" t="s">
        <v>9506</v>
      </c>
      <c r="K251" s="51" t="s">
        <v>9497</v>
      </c>
      <c r="L251" s="51" t="s">
        <v>10303</v>
      </c>
      <c r="M251" s="51" t="s">
        <v>10304</v>
      </c>
      <c r="N251" s="51" t="s">
        <v>9509</v>
      </c>
      <c r="O251" s="51" t="s">
        <v>9510</v>
      </c>
      <c r="P251" s="51" t="s">
        <v>9511</v>
      </c>
      <c r="Q251" s="51" t="s">
        <v>9512</v>
      </c>
      <c r="R251" s="51">
        <v>2400000</v>
      </c>
      <c r="S251" s="51">
        <v>3695000</v>
      </c>
      <c r="T251" s="53">
        <v>45658</v>
      </c>
      <c r="U251" s="53">
        <v>46022.9999884259</v>
      </c>
      <c r="V251" s="51">
        <v>6</v>
      </c>
      <c r="W251" s="80"/>
      <c r="X251" s="80"/>
      <c r="Y251" s="80"/>
      <c r="Z251" s="87"/>
      <c r="AA251" s="87"/>
      <c r="AB251" s="87"/>
      <c r="AC251" s="87"/>
      <c r="AD251" s="87"/>
      <c r="AE251" s="87"/>
      <c r="AF251" s="87"/>
      <c r="AG251" s="80"/>
      <c r="AH251" s="80"/>
      <c r="AI251" s="80"/>
    </row>
    <row r="252" ht="38.25" spans="1:35">
      <c r="A252" s="81">
        <v>15313</v>
      </c>
      <c r="B252" s="51" t="s">
        <v>10307</v>
      </c>
      <c r="C252" s="51" t="s">
        <v>10308</v>
      </c>
      <c r="D252" s="51" t="s">
        <v>9523</v>
      </c>
      <c r="E252" s="51" t="s">
        <v>9450</v>
      </c>
      <c r="F252" s="51">
        <v>680000</v>
      </c>
      <c r="G252" s="51">
        <v>12</v>
      </c>
      <c r="H252" s="53">
        <v>45658</v>
      </c>
      <c r="I252" s="53">
        <v>46022</v>
      </c>
      <c r="J252" s="51" t="s">
        <v>9506</v>
      </c>
      <c r="K252" s="51" t="s">
        <v>9497</v>
      </c>
      <c r="L252" s="51" t="s">
        <v>10303</v>
      </c>
      <c r="M252" s="51" t="s">
        <v>10304</v>
      </c>
      <c r="N252" s="51" t="s">
        <v>9509</v>
      </c>
      <c r="O252" s="51" t="s">
        <v>9510</v>
      </c>
      <c r="P252" s="51" t="s">
        <v>9511</v>
      </c>
      <c r="Q252" s="51" t="s">
        <v>9512</v>
      </c>
      <c r="R252" s="51">
        <v>680000</v>
      </c>
      <c r="S252" s="51">
        <v>3695000</v>
      </c>
      <c r="T252" s="53">
        <v>45658</v>
      </c>
      <c r="U252" s="53">
        <v>46022.9999884259</v>
      </c>
      <c r="V252" s="51">
        <v>2</v>
      </c>
      <c r="W252" s="80"/>
      <c r="X252" s="80"/>
      <c r="Y252" s="80"/>
      <c r="Z252" s="87"/>
      <c r="AA252" s="87"/>
      <c r="AB252" s="87"/>
      <c r="AC252" s="87"/>
      <c r="AD252" s="87"/>
      <c r="AE252" s="87"/>
      <c r="AF252" s="87"/>
      <c r="AG252" s="80"/>
      <c r="AH252" s="80"/>
      <c r="AI252" s="80"/>
    </row>
    <row r="253" ht="38.25" spans="1:35">
      <c r="A253" s="81">
        <v>15311</v>
      </c>
      <c r="B253" s="51" t="s">
        <v>10309</v>
      </c>
      <c r="C253" s="51" t="s">
        <v>10310</v>
      </c>
      <c r="D253" s="51" t="s">
        <v>9523</v>
      </c>
      <c r="E253" s="51" t="s">
        <v>9450</v>
      </c>
      <c r="F253" s="51">
        <v>1368000</v>
      </c>
      <c r="G253" s="51">
        <v>12</v>
      </c>
      <c r="H253" s="53">
        <v>45505</v>
      </c>
      <c r="I253" s="53">
        <v>45869</v>
      </c>
      <c r="J253" s="51" t="s">
        <v>9506</v>
      </c>
      <c r="K253" s="51" t="s">
        <v>9497</v>
      </c>
      <c r="L253" s="51" t="s">
        <v>10311</v>
      </c>
      <c r="M253" s="51" t="s">
        <v>10312</v>
      </c>
      <c r="N253" s="51" t="s">
        <v>9509</v>
      </c>
      <c r="O253" s="51" t="s">
        <v>9510</v>
      </c>
      <c r="P253" s="51" t="s">
        <v>9511</v>
      </c>
      <c r="Q253" s="51" t="s">
        <v>9512</v>
      </c>
      <c r="R253" s="51">
        <v>1368000</v>
      </c>
      <c r="S253" s="51">
        <v>1368000</v>
      </c>
      <c r="T253" s="53">
        <v>45505</v>
      </c>
      <c r="U253" s="53">
        <v>45869.9999884259</v>
      </c>
      <c r="V253" s="51">
        <v>3</v>
      </c>
      <c r="W253" s="80"/>
      <c r="X253" s="80"/>
      <c r="Y253" s="80"/>
      <c r="Z253" s="87"/>
      <c r="AA253" s="87"/>
      <c r="AB253" s="87"/>
      <c r="AC253" s="87"/>
      <c r="AD253" s="87"/>
      <c r="AE253" s="87"/>
      <c r="AF253" s="87"/>
      <c r="AG253" s="80"/>
      <c r="AH253" s="80"/>
      <c r="AI253" s="80"/>
    </row>
    <row r="254" ht="38.25" spans="1:35">
      <c r="A254" s="81">
        <v>15310</v>
      </c>
      <c r="B254" s="51" t="s">
        <v>10313</v>
      </c>
      <c r="C254" s="51" t="s">
        <v>10314</v>
      </c>
      <c r="D254" s="51" t="s">
        <v>9505</v>
      </c>
      <c r="E254" s="51" t="s">
        <v>9450</v>
      </c>
      <c r="F254" s="51">
        <v>4466642.16</v>
      </c>
      <c r="G254" s="51">
        <v>12</v>
      </c>
      <c r="H254" s="53">
        <v>45505</v>
      </c>
      <c r="I254" s="53">
        <v>45869</v>
      </c>
      <c r="J254" s="51" t="s">
        <v>9506</v>
      </c>
      <c r="K254" s="51" t="s">
        <v>9497</v>
      </c>
      <c r="L254" s="51" t="s">
        <v>9507</v>
      </c>
      <c r="M254" s="51" t="s">
        <v>9508</v>
      </c>
      <c r="N254" s="51" t="s">
        <v>9509</v>
      </c>
      <c r="O254" s="51" t="s">
        <v>9510</v>
      </c>
      <c r="P254" s="51" t="s">
        <v>9511</v>
      </c>
      <c r="Q254" s="51" t="s">
        <v>9512</v>
      </c>
      <c r="R254" s="51">
        <v>4466642.16</v>
      </c>
      <c r="S254" s="51">
        <v>5292000</v>
      </c>
      <c r="T254" s="53">
        <v>45505</v>
      </c>
      <c r="U254" s="53">
        <v>45869.9999884259</v>
      </c>
      <c r="V254" s="51">
        <v>9</v>
      </c>
      <c r="W254" s="80"/>
      <c r="X254" s="80"/>
      <c r="Y254" s="80"/>
      <c r="Z254" s="87"/>
      <c r="AA254" s="87"/>
      <c r="AB254" s="87"/>
      <c r="AC254" s="87"/>
      <c r="AD254" s="87"/>
      <c r="AE254" s="87"/>
      <c r="AF254" s="87"/>
      <c r="AG254" s="80"/>
      <c r="AH254" s="80"/>
      <c r="AI254" s="80"/>
    </row>
    <row r="255" ht="38.25" spans="1:35">
      <c r="A255" s="81">
        <v>15309</v>
      </c>
      <c r="B255" s="51" t="s">
        <v>10315</v>
      </c>
      <c r="C255" s="51" t="s">
        <v>10316</v>
      </c>
      <c r="D255" s="51" t="s">
        <v>9505</v>
      </c>
      <c r="E255" s="51" t="s">
        <v>9450</v>
      </c>
      <c r="F255" s="51">
        <v>694400.04</v>
      </c>
      <c r="G255" s="51">
        <v>12</v>
      </c>
      <c r="H255" s="53">
        <v>45444</v>
      </c>
      <c r="I255" s="53">
        <v>45808</v>
      </c>
      <c r="J255" s="51" t="s">
        <v>9506</v>
      </c>
      <c r="K255" s="51" t="s">
        <v>9497</v>
      </c>
      <c r="L255" s="51" t="s">
        <v>10317</v>
      </c>
      <c r="M255" s="51" t="s">
        <v>10318</v>
      </c>
      <c r="N255" s="51" t="s">
        <v>9509</v>
      </c>
      <c r="O255" s="51" t="s">
        <v>9510</v>
      </c>
      <c r="P255" s="51" t="s">
        <v>9511</v>
      </c>
      <c r="Q255" s="51" t="s">
        <v>9512</v>
      </c>
      <c r="R255" s="51">
        <v>694400.04</v>
      </c>
      <c r="S255" s="51">
        <v>6119400</v>
      </c>
      <c r="T255" s="53">
        <v>45444</v>
      </c>
      <c r="U255" s="53">
        <v>45808.9999884259</v>
      </c>
      <c r="V255" s="51">
        <v>1</v>
      </c>
      <c r="W255" s="80"/>
      <c r="X255" s="80"/>
      <c r="Y255" s="80"/>
      <c r="Z255" s="87"/>
      <c r="AA255" s="87"/>
      <c r="AB255" s="87"/>
      <c r="AC255" s="87"/>
      <c r="AD255" s="87"/>
      <c r="AE255" s="87"/>
      <c r="AF255" s="87"/>
      <c r="AG255" s="80"/>
      <c r="AH255" s="80"/>
      <c r="AI255" s="80"/>
    </row>
    <row r="256" ht="38.25" spans="1:35">
      <c r="A256" s="81">
        <v>15307</v>
      </c>
      <c r="B256" s="51" t="s">
        <v>10319</v>
      </c>
      <c r="C256" s="51" t="s">
        <v>10320</v>
      </c>
      <c r="D256" s="51" t="s">
        <v>9529</v>
      </c>
      <c r="E256" s="51" t="s">
        <v>9450</v>
      </c>
      <c r="F256" s="51">
        <v>1280000</v>
      </c>
      <c r="G256" s="51">
        <v>12</v>
      </c>
      <c r="H256" s="53">
        <v>45444</v>
      </c>
      <c r="I256" s="53">
        <v>45808</v>
      </c>
      <c r="J256" s="51" t="s">
        <v>9506</v>
      </c>
      <c r="K256" s="51" t="s">
        <v>9497</v>
      </c>
      <c r="L256" s="51" t="s">
        <v>10321</v>
      </c>
      <c r="M256" s="51" t="s">
        <v>10322</v>
      </c>
      <c r="N256" s="51" t="s">
        <v>9509</v>
      </c>
      <c r="O256" s="51" t="s">
        <v>9510</v>
      </c>
      <c r="P256" s="51" t="s">
        <v>9511</v>
      </c>
      <c r="Q256" s="51" t="s">
        <v>9512</v>
      </c>
      <c r="R256" s="51">
        <v>1280000</v>
      </c>
      <c r="S256" s="51">
        <v>1280000</v>
      </c>
      <c r="T256" s="53">
        <v>45444</v>
      </c>
      <c r="U256" s="53">
        <v>45808.9999884259</v>
      </c>
      <c r="V256" s="51">
        <v>4</v>
      </c>
      <c r="W256" s="80"/>
      <c r="X256" s="80"/>
      <c r="Y256" s="80"/>
      <c r="Z256" s="87"/>
      <c r="AA256" s="87"/>
      <c r="AB256" s="87"/>
      <c r="AC256" s="87"/>
      <c r="AD256" s="87"/>
      <c r="AE256" s="87"/>
      <c r="AF256" s="87"/>
      <c r="AG256" s="80"/>
      <c r="AH256" s="80"/>
      <c r="AI256" s="80"/>
    </row>
    <row r="257" ht="38.25" spans="1:35">
      <c r="A257" s="81">
        <v>15308</v>
      </c>
      <c r="B257" s="51" t="s">
        <v>10323</v>
      </c>
      <c r="C257" s="51" t="s">
        <v>10324</v>
      </c>
      <c r="D257" s="51" t="s">
        <v>9505</v>
      </c>
      <c r="E257" s="51" t="s">
        <v>9450</v>
      </c>
      <c r="F257" s="51">
        <v>5424999.96</v>
      </c>
      <c r="G257" s="51">
        <v>12</v>
      </c>
      <c r="H257" s="53">
        <v>45444</v>
      </c>
      <c r="I257" s="53">
        <v>45808</v>
      </c>
      <c r="J257" s="51" t="s">
        <v>9506</v>
      </c>
      <c r="K257" s="51" t="s">
        <v>9497</v>
      </c>
      <c r="L257" s="51" t="s">
        <v>10317</v>
      </c>
      <c r="M257" s="51" t="s">
        <v>10318</v>
      </c>
      <c r="N257" s="51" t="s">
        <v>9509</v>
      </c>
      <c r="O257" s="51" t="s">
        <v>9510</v>
      </c>
      <c r="P257" s="51" t="s">
        <v>9511</v>
      </c>
      <c r="Q257" s="51" t="s">
        <v>9512</v>
      </c>
      <c r="R257" s="51">
        <v>5424999.96</v>
      </c>
      <c r="S257" s="51">
        <v>6119400</v>
      </c>
      <c r="T257" s="53">
        <v>45444</v>
      </c>
      <c r="U257" s="53">
        <v>45808.9999884259</v>
      </c>
      <c r="V257" s="51">
        <v>12</v>
      </c>
      <c r="W257" s="80"/>
      <c r="X257" s="80"/>
      <c r="Y257" s="80"/>
      <c r="Z257" s="87"/>
      <c r="AA257" s="87"/>
      <c r="AB257" s="87"/>
      <c r="AC257" s="87"/>
      <c r="AD257" s="87"/>
      <c r="AE257" s="87"/>
      <c r="AF257" s="87"/>
      <c r="AG257" s="80"/>
      <c r="AH257" s="80"/>
      <c r="AI257" s="80"/>
    </row>
    <row r="258" ht="38.25" spans="1:35">
      <c r="A258" s="81">
        <v>15306</v>
      </c>
      <c r="B258" s="51" t="s">
        <v>10325</v>
      </c>
      <c r="C258" s="51" t="s">
        <v>10326</v>
      </c>
      <c r="D258" s="51" t="s">
        <v>9523</v>
      </c>
      <c r="E258" s="51" t="s">
        <v>9450</v>
      </c>
      <c r="F258" s="51">
        <v>5460000</v>
      </c>
      <c r="G258" s="51">
        <v>12</v>
      </c>
      <c r="H258" s="53">
        <v>45444</v>
      </c>
      <c r="I258" s="53">
        <v>45808</v>
      </c>
      <c r="J258" s="51" t="s">
        <v>9506</v>
      </c>
      <c r="K258" s="51" t="s">
        <v>9497</v>
      </c>
      <c r="L258" s="51" t="s">
        <v>10327</v>
      </c>
      <c r="M258" s="51" t="s">
        <v>10328</v>
      </c>
      <c r="N258" s="51" t="s">
        <v>9509</v>
      </c>
      <c r="O258" s="51" t="s">
        <v>9510</v>
      </c>
      <c r="P258" s="51" t="s">
        <v>9511</v>
      </c>
      <c r="Q258" s="51" t="s">
        <v>9512</v>
      </c>
      <c r="R258" s="51">
        <v>5460000</v>
      </c>
      <c r="S258" s="51">
        <v>5460000</v>
      </c>
      <c r="T258" s="53">
        <v>45444</v>
      </c>
      <c r="U258" s="53">
        <v>45808.9999884259</v>
      </c>
      <c r="V258" s="51">
        <v>14</v>
      </c>
      <c r="W258" s="80"/>
      <c r="X258" s="80"/>
      <c r="Y258" s="80"/>
      <c r="Z258" s="87"/>
      <c r="AA258" s="87"/>
      <c r="AB258" s="87"/>
      <c r="AC258" s="87"/>
      <c r="AD258" s="87"/>
      <c r="AE258" s="87"/>
      <c r="AF258" s="87"/>
      <c r="AG258" s="80"/>
      <c r="AH258" s="80"/>
      <c r="AI258" s="80"/>
    </row>
    <row r="259" ht="38.25" spans="1:35">
      <c r="A259" s="81">
        <v>15305</v>
      </c>
      <c r="B259" s="51" t="s">
        <v>10329</v>
      </c>
      <c r="C259" s="51" t="s">
        <v>10330</v>
      </c>
      <c r="D259" s="51" t="s">
        <v>9536</v>
      </c>
      <c r="E259" s="51" t="s">
        <v>9450</v>
      </c>
      <c r="F259" s="51">
        <v>16946224.68</v>
      </c>
      <c r="G259" s="51">
        <v>11</v>
      </c>
      <c r="H259" s="53">
        <v>45658</v>
      </c>
      <c r="I259" s="53">
        <v>45991</v>
      </c>
      <c r="J259" s="51" t="s">
        <v>9506</v>
      </c>
      <c r="K259" s="51" t="s">
        <v>9497</v>
      </c>
      <c r="L259" s="51" t="s">
        <v>10189</v>
      </c>
      <c r="M259" s="218" t="s">
        <v>10190</v>
      </c>
      <c r="N259" s="51" t="s">
        <v>9599</v>
      </c>
      <c r="O259" s="51" t="s">
        <v>9510</v>
      </c>
      <c r="P259" s="51" t="s">
        <v>9790</v>
      </c>
      <c r="Q259" s="51" t="s">
        <v>9512</v>
      </c>
      <c r="R259" s="51">
        <v>16946224.68</v>
      </c>
      <c r="S259" s="51">
        <v>78686750.73</v>
      </c>
      <c r="T259" s="53">
        <v>45658</v>
      </c>
      <c r="U259" s="53">
        <v>45991.9999884259</v>
      </c>
      <c r="V259" s="51">
        <v>72</v>
      </c>
      <c r="W259" s="80"/>
      <c r="X259" s="80"/>
      <c r="Y259" s="80"/>
      <c r="Z259" s="87"/>
      <c r="AA259" s="87"/>
      <c r="AB259" s="87"/>
      <c r="AC259" s="87"/>
      <c r="AD259" s="87"/>
      <c r="AE259" s="87"/>
      <c r="AF259" s="87"/>
      <c r="AG259" s="80"/>
      <c r="AH259" s="80"/>
      <c r="AI259" s="80"/>
    </row>
    <row r="260" ht="38.25" spans="1:35">
      <c r="A260" s="81">
        <v>15303</v>
      </c>
      <c r="B260" s="51" t="s">
        <v>10331</v>
      </c>
      <c r="C260" s="51" t="s">
        <v>10332</v>
      </c>
      <c r="D260" s="51" t="s">
        <v>9536</v>
      </c>
      <c r="E260" s="51" t="s">
        <v>9450</v>
      </c>
      <c r="F260" s="51">
        <v>8808647.04</v>
      </c>
      <c r="G260" s="51">
        <v>6</v>
      </c>
      <c r="H260" s="53">
        <v>45658</v>
      </c>
      <c r="I260" s="53">
        <v>45838</v>
      </c>
      <c r="J260" s="51" t="s">
        <v>9506</v>
      </c>
      <c r="K260" s="51" t="s">
        <v>9497</v>
      </c>
      <c r="L260" s="51" t="s">
        <v>10189</v>
      </c>
      <c r="M260" s="218" t="s">
        <v>10190</v>
      </c>
      <c r="N260" s="51" t="s">
        <v>9599</v>
      </c>
      <c r="O260" s="51" t="s">
        <v>9510</v>
      </c>
      <c r="P260" s="51" t="s">
        <v>9790</v>
      </c>
      <c r="Q260" s="51" t="s">
        <v>9512</v>
      </c>
      <c r="R260" s="51">
        <v>8808647.04</v>
      </c>
      <c r="S260" s="51">
        <v>78686750.73</v>
      </c>
      <c r="T260" s="53">
        <v>45658</v>
      </c>
      <c r="U260" s="53">
        <v>45838.9999884259</v>
      </c>
      <c r="V260" s="51">
        <v>72</v>
      </c>
      <c r="W260" s="80"/>
      <c r="X260" s="80"/>
      <c r="Y260" s="80"/>
      <c r="Z260" s="87"/>
      <c r="AA260" s="87"/>
      <c r="AB260" s="87"/>
      <c r="AC260" s="87"/>
      <c r="AD260" s="87"/>
      <c r="AE260" s="87"/>
      <c r="AF260" s="87"/>
      <c r="AG260" s="80"/>
      <c r="AH260" s="80"/>
      <c r="AI260" s="80"/>
    </row>
    <row r="261" ht="38.25" spans="1:35">
      <c r="A261" s="81">
        <v>15304</v>
      </c>
      <c r="B261" s="51" t="s">
        <v>10333</v>
      </c>
      <c r="C261" s="51" t="s">
        <v>10334</v>
      </c>
      <c r="D261" s="51" t="s">
        <v>9536</v>
      </c>
      <c r="E261" s="51" t="s">
        <v>9450</v>
      </c>
      <c r="F261" s="51">
        <v>6973512.3</v>
      </c>
      <c r="G261" s="51">
        <v>5</v>
      </c>
      <c r="H261" s="53">
        <v>45839</v>
      </c>
      <c r="I261" s="53">
        <v>45991</v>
      </c>
      <c r="J261" s="51" t="s">
        <v>9506</v>
      </c>
      <c r="K261" s="51" t="s">
        <v>9497</v>
      </c>
      <c r="L261" s="51" t="s">
        <v>10189</v>
      </c>
      <c r="M261" s="218" t="s">
        <v>10190</v>
      </c>
      <c r="N261" s="51" t="s">
        <v>9599</v>
      </c>
      <c r="O261" s="51" t="s">
        <v>9510</v>
      </c>
      <c r="P261" s="51" t="s">
        <v>9790</v>
      </c>
      <c r="Q261" s="51" t="s">
        <v>9512</v>
      </c>
      <c r="R261" s="51">
        <v>6973512.3</v>
      </c>
      <c r="S261" s="51">
        <v>78686750.73</v>
      </c>
      <c r="T261" s="53">
        <v>45839</v>
      </c>
      <c r="U261" s="53">
        <v>45991.9999884259</v>
      </c>
      <c r="V261" s="51">
        <v>72</v>
      </c>
      <c r="W261" s="80"/>
      <c r="X261" s="80"/>
      <c r="Y261" s="80"/>
      <c r="Z261" s="87"/>
      <c r="AA261" s="87"/>
      <c r="AB261" s="87"/>
      <c r="AC261" s="87"/>
      <c r="AD261" s="87"/>
      <c r="AE261" s="87"/>
      <c r="AF261" s="87"/>
      <c r="AG261" s="80"/>
      <c r="AH261" s="80"/>
      <c r="AI261" s="80"/>
    </row>
    <row r="262" ht="38.25" spans="1:35">
      <c r="A262" s="81">
        <v>15302</v>
      </c>
      <c r="B262" s="51" t="s">
        <v>10335</v>
      </c>
      <c r="C262" s="51" t="s">
        <v>10336</v>
      </c>
      <c r="D262" s="51" t="s">
        <v>9523</v>
      </c>
      <c r="E262" s="51" t="s">
        <v>9450</v>
      </c>
      <c r="F262" s="51">
        <v>15912869.94</v>
      </c>
      <c r="G262" s="51">
        <v>11</v>
      </c>
      <c r="H262" s="53">
        <v>45658</v>
      </c>
      <c r="I262" s="53">
        <v>45991</v>
      </c>
      <c r="J262" s="51" t="s">
        <v>9506</v>
      </c>
      <c r="K262" s="51" t="s">
        <v>9497</v>
      </c>
      <c r="L262" s="51" t="s">
        <v>10337</v>
      </c>
      <c r="M262" s="218" t="s">
        <v>10338</v>
      </c>
      <c r="N262" s="51" t="s">
        <v>9599</v>
      </c>
      <c r="O262" s="51" t="s">
        <v>9510</v>
      </c>
      <c r="P262" s="51" t="s">
        <v>9790</v>
      </c>
      <c r="Q262" s="51" t="s">
        <v>9512</v>
      </c>
      <c r="R262" s="51">
        <v>15912869.94</v>
      </c>
      <c r="S262" s="51">
        <v>25490323.72</v>
      </c>
      <c r="T262" s="53">
        <v>45658</v>
      </c>
      <c r="U262" s="53">
        <v>45991.9999884259</v>
      </c>
      <c r="V262" s="51">
        <v>72</v>
      </c>
      <c r="W262" s="80"/>
      <c r="X262" s="80"/>
      <c r="Y262" s="80"/>
      <c r="Z262" s="87"/>
      <c r="AA262" s="87"/>
      <c r="AB262" s="87"/>
      <c r="AC262" s="87"/>
      <c r="AD262" s="87"/>
      <c r="AE262" s="87"/>
      <c r="AF262" s="87"/>
      <c r="AG262" s="80"/>
      <c r="AH262" s="80"/>
      <c r="AI262" s="80"/>
    </row>
    <row r="263" ht="38.25" spans="1:35">
      <c r="A263" s="81">
        <v>15301</v>
      </c>
      <c r="B263" s="51" t="s">
        <v>10339</v>
      </c>
      <c r="C263" s="51" t="s">
        <v>10340</v>
      </c>
      <c r="D263" s="51" t="s">
        <v>9523</v>
      </c>
      <c r="E263" s="51" t="s">
        <v>9450</v>
      </c>
      <c r="F263" s="51">
        <v>2227314.83</v>
      </c>
      <c r="G263" s="51">
        <v>11</v>
      </c>
      <c r="H263" s="53">
        <v>45658</v>
      </c>
      <c r="I263" s="53">
        <v>45991</v>
      </c>
      <c r="J263" s="51" t="s">
        <v>9506</v>
      </c>
      <c r="K263" s="51" t="s">
        <v>9497</v>
      </c>
      <c r="L263" s="51" t="s">
        <v>10337</v>
      </c>
      <c r="M263" s="218" t="s">
        <v>10338</v>
      </c>
      <c r="N263" s="51" t="s">
        <v>9599</v>
      </c>
      <c r="O263" s="51" t="s">
        <v>9510</v>
      </c>
      <c r="P263" s="51" t="s">
        <v>9790</v>
      </c>
      <c r="Q263" s="51" t="s">
        <v>9512</v>
      </c>
      <c r="R263" s="51">
        <v>2227314.83</v>
      </c>
      <c r="S263" s="51">
        <v>25490323.72</v>
      </c>
      <c r="T263" s="53">
        <v>45658</v>
      </c>
      <c r="U263" s="53">
        <v>45991.9999884259</v>
      </c>
      <c r="V263" s="51">
        <v>10</v>
      </c>
      <c r="W263" s="80"/>
      <c r="X263" s="80"/>
      <c r="Y263" s="80"/>
      <c r="Z263" s="87"/>
      <c r="AA263" s="87"/>
      <c r="AB263" s="87"/>
      <c r="AC263" s="87"/>
      <c r="AD263" s="87"/>
      <c r="AE263" s="87"/>
      <c r="AF263" s="87"/>
      <c r="AG263" s="80"/>
      <c r="AH263" s="80"/>
      <c r="AI263" s="80"/>
    </row>
    <row r="264" ht="38.25" spans="1:35">
      <c r="A264" s="81">
        <v>15299</v>
      </c>
      <c r="B264" s="51" t="s">
        <v>10341</v>
      </c>
      <c r="C264" s="51" t="s">
        <v>10342</v>
      </c>
      <c r="D264" s="51" t="s">
        <v>9536</v>
      </c>
      <c r="E264" s="51" t="s">
        <v>9450</v>
      </c>
      <c r="F264" s="51">
        <v>5402455.2</v>
      </c>
      <c r="G264" s="51">
        <v>11</v>
      </c>
      <c r="H264" s="53">
        <v>45658</v>
      </c>
      <c r="I264" s="53">
        <v>45991</v>
      </c>
      <c r="J264" s="51" t="s">
        <v>9506</v>
      </c>
      <c r="K264" s="51" t="s">
        <v>9497</v>
      </c>
      <c r="L264" s="51" t="s">
        <v>10343</v>
      </c>
      <c r="M264" s="218" t="s">
        <v>10344</v>
      </c>
      <c r="N264" s="51" t="s">
        <v>9599</v>
      </c>
      <c r="O264" s="51" t="s">
        <v>9510</v>
      </c>
      <c r="P264" s="51" t="s">
        <v>9790</v>
      </c>
      <c r="Q264" s="51" t="s">
        <v>9512</v>
      </c>
      <c r="R264" s="51">
        <v>5402455.2</v>
      </c>
      <c r="S264" s="51">
        <v>70826015.13</v>
      </c>
      <c r="T264" s="53">
        <v>45658</v>
      </c>
      <c r="U264" s="53">
        <v>45991.9999884259</v>
      </c>
      <c r="V264" s="51">
        <v>36</v>
      </c>
      <c r="W264" s="80"/>
      <c r="X264" s="80"/>
      <c r="Y264" s="80"/>
      <c r="Z264" s="87"/>
      <c r="AA264" s="87"/>
      <c r="AB264" s="87"/>
      <c r="AC264" s="87"/>
      <c r="AD264" s="87"/>
      <c r="AE264" s="87"/>
      <c r="AF264" s="87"/>
      <c r="AG264" s="80"/>
      <c r="AH264" s="80"/>
      <c r="AI264" s="80"/>
    </row>
    <row r="265" ht="38.25" spans="1:35">
      <c r="A265" s="81">
        <v>15300</v>
      </c>
      <c r="B265" s="51" t="s">
        <v>10345</v>
      </c>
      <c r="C265" s="51" t="s">
        <v>10346</v>
      </c>
      <c r="D265" s="51" t="s">
        <v>9523</v>
      </c>
      <c r="E265" s="51" t="s">
        <v>9450</v>
      </c>
      <c r="F265" s="51">
        <v>7350138.95</v>
      </c>
      <c r="G265" s="51">
        <v>11</v>
      </c>
      <c r="H265" s="53">
        <v>45658</v>
      </c>
      <c r="I265" s="53">
        <v>45991</v>
      </c>
      <c r="J265" s="51" t="s">
        <v>9506</v>
      </c>
      <c r="K265" s="51" t="s">
        <v>9497</v>
      </c>
      <c r="L265" s="51" t="s">
        <v>10337</v>
      </c>
      <c r="M265" s="218" t="s">
        <v>10338</v>
      </c>
      <c r="N265" s="51" t="s">
        <v>9599</v>
      </c>
      <c r="O265" s="51" t="s">
        <v>9510</v>
      </c>
      <c r="P265" s="51" t="s">
        <v>9790</v>
      </c>
      <c r="Q265" s="51" t="s">
        <v>9512</v>
      </c>
      <c r="R265" s="51">
        <v>7350138.95</v>
      </c>
      <c r="S265" s="51">
        <v>25490323.72</v>
      </c>
      <c r="T265" s="53">
        <v>45658</v>
      </c>
      <c r="U265" s="53">
        <v>45991.9999884259</v>
      </c>
      <c r="V265" s="51">
        <v>33</v>
      </c>
      <c r="W265" s="80"/>
      <c r="X265" s="80"/>
      <c r="Y265" s="80"/>
      <c r="Z265" s="87"/>
      <c r="AA265" s="87"/>
      <c r="AB265" s="87"/>
      <c r="AC265" s="87"/>
      <c r="AD265" s="87"/>
      <c r="AE265" s="87"/>
      <c r="AF265" s="87"/>
      <c r="AG265" s="80"/>
      <c r="AH265" s="80"/>
      <c r="AI265" s="80"/>
    </row>
    <row r="266" ht="38.25" spans="1:35">
      <c r="A266" s="81">
        <v>15298</v>
      </c>
      <c r="B266" s="51" t="s">
        <v>10347</v>
      </c>
      <c r="C266" s="51" t="s">
        <v>10348</v>
      </c>
      <c r="D266" s="51" t="s">
        <v>9536</v>
      </c>
      <c r="E266" s="51" t="s">
        <v>9450</v>
      </c>
      <c r="F266" s="51">
        <v>1711739.87</v>
      </c>
      <c r="G266" s="51">
        <v>11</v>
      </c>
      <c r="H266" s="53">
        <v>45658</v>
      </c>
      <c r="I266" s="53">
        <v>45991</v>
      </c>
      <c r="J266" s="51" t="s">
        <v>9506</v>
      </c>
      <c r="K266" s="51" t="s">
        <v>9497</v>
      </c>
      <c r="L266" s="51" t="s">
        <v>10343</v>
      </c>
      <c r="M266" s="218" t="s">
        <v>10344</v>
      </c>
      <c r="N266" s="51" t="s">
        <v>9599</v>
      </c>
      <c r="O266" s="51" t="s">
        <v>9510</v>
      </c>
      <c r="P266" s="51" t="s">
        <v>9790</v>
      </c>
      <c r="Q266" s="51" t="s">
        <v>9512</v>
      </c>
      <c r="R266" s="51">
        <v>1711739.87</v>
      </c>
      <c r="S266" s="51">
        <v>70826015.13</v>
      </c>
      <c r="T266" s="53">
        <v>45658</v>
      </c>
      <c r="U266" s="53">
        <v>45991.9999884259</v>
      </c>
      <c r="V266" s="51">
        <v>10</v>
      </c>
      <c r="W266" s="80"/>
      <c r="X266" s="80"/>
      <c r="Y266" s="80"/>
      <c r="Z266" s="87"/>
      <c r="AA266" s="87"/>
      <c r="AB266" s="87"/>
      <c r="AC266" s="87"/>
      <c r="AD266" s="87"/>
      <c r="AE266" s="87"/>
      <c r="AF266" s="87"/>
      <c r="AG266" s="80"/>
      <c r="AH266" s="80"/>
      <c r="AI266" s="80"/>
    </row>
    <row r="267" ht="38.25" spans="1:35">
      <c r="A267" s="81">
        <v>15297</v>
      </c>
      <c r="B267" s="51" t="s">
        <v>10349</v>
      </c>
      <c r="C267" s="51" t="s">
        <v>10350</v>
      </c>
      <c r="D267" s="51" t="s">
        <v>9536</v>
      </c>
      <c r="E267" s="51" t="s">
        <v>9450</v>
      </c>
      <c r="F267" s="51">
        <v>11142563.85</v>
      </c>
      <c r="G267" s="51">
        <v>11</v>
      </c>
      <c r="H267" s="53">
        <v>45658</v>
      </c>
      <c r="I267" s="53">
        <v>45991</v>
      </c>
      <c r="J267" s="51" t="s">
        <v>9506</v>
      </c>
      <c r="K267" s="51" t="s">
        <v>9497</v>
      </c>
      <c r="L267" s="51" t="s">
        <v>10343</v>
      </c>
      <c r="M267" s="218" t="s">
        <v>10344</v>
      </c>
      <c r="N267" s="51" t="s">
        <v>9599</v>
      </c>
      <c r="O267" s="51" t="s">
        <v>9510</v>
      </c>
      <c r="P267" s="51" t="s">
        <v>9790</v>
      </c>
      <c r="Q267" s="51" t="s">
        <v>9512</v>
      </c>
      <c r="R267" s="51">
        <v>11142563.85</v>
      </c>
      <c r="S267" s="51">
        <v>70826015.13</v>
      </c>
      <c r="T267" s="53">
        <v>45658</v>
      </c>
      <c r="U267" s="53">
        <v>45991.9999884259</v>
      </c>
      <c r="V267" s="51">
        <v>54</v>
      </c>
      <c r="W267" s="80"/>
      <c r="X267" s="80"/>
      <c r="Y267" s="80"/>
      <c r="Z267" s="87"/>
      <c r="AA267" s="87"/>
      <c r="AB267" s="87"/>
      <c r="AC267" s="87"/>
      <c r="AD267" s="87"/>
      <c r="AE267" s="87"/>
      <c r="AF267" s="87"/>
      <c r="AG267" s="80"/>
      <c r="AH267" s="80"/>
      <c r="AI267" s="80"/>
    </row>
    <row r="268" ht="38.25" spans="1:35">
      <c r="A268" s="81">
        <v>15295</v>
      </c>
      <c r="B268" s="51" t="s">
        <v>10351</v>
      </c>
      <c r="C268" s="51" t="s">
        <v>10352</v>
      </c>
      <c r="D268" s="51" t="s">
        <v>9536</v>
      </c>
      <c r="E268" s="51" t="s">
        <v>9450</v>
      </c>
      <c r="F268" s="51">
        <v>15012422.31</v>
      </c>
      <c r="G268" s="51">
        <v>5</v>
      </c>
      <c r="H268" s="53">
        <v>45839</v>
      </c>
      <c r="I268" s="53">
        <v>45991</v>
      </c>
      <c r="J268" s="51" t="s">
        <v>9506</v>
      </c>
      <c r="K268" s="51" t="s">
        <v>9497</v>
      </c>
      <c r="L268" s="51" t="s">
        <v>10343</v>
      </c>
      <c r="M268" s="218" t="s">
        <v>10344</v>
      </c>
      <c r="N268" s="51" t="s">
        <v>9599</v>
      </c>
      <c r="O268" s="51" t="s">
        <v>9510</v>
      </c>
      <c r="P268" s="51" t="s">
        <v>9790</v>
      </c>
      <c r="Q268" s="51" t="s">
        <v>9512</v>
      </c>
      <c r="R268" s="51">
        <v>15012422.31</v>
      </c>
      <c r="S268" s="51">
        <v>70826015.13</v>
      </c>
      <c r="T268" s="53">
        <v>45839</v>
      </c>
      <c r="U268" s="53">
        <v>45991.9999884259</v>
      </c>
      <c r="V268" s="51">
        <v>155</v>
      </c>
      <c r="W268" s="80"/>
      <c r="X268" s="80"/>
      <c r="Y268" s="80"/>
      <c r="Z268" s="87"/>
      <c r="AA268" s="87"/>
      <c r="AB268" s="87"/>
      <c r="AC268" s="87"/>
      <c r="AD268" s="87"/>
      <c r="AE268" s="87"/>
      <c r="AF268" s="87"/>
      <c r="AG268" s="80"/>
      <c r="AH268" s="80"/>
      <c r="AI268" s="80"/>
    </row>
    <row r="269" ht="38.25" spans="1:35">
      <c r="A269" s="81">
        <v>15296</v>
      </c>
      <c r="B269" s="51" t="s">
        <v>10353</v>
      </c>
      <c r="C269" s="51" t="s">
        <v>10354</v>
      </c>
      <c r="D269" s="51" t="s">
        <v>9536</v>
      </c>
      <c r="E269" s="51" t="s">
        <v>9450</v>
      </c>
      <c r="F269" s="51">
        <v>18593774.3</v>
      </c>
      <c r="G269" s="51">
        <v>11</v>
      </c>
      <c r="H269" s="53">
        <v>45658</v>
      </c>
      <c r="I269" s="53">
        <v>45991</v>
      </c>
      <c r="J269" s="51" t="s">
        <v>9506</v>
      </c>
      <c r="K269" s="51" t="s">
        <v>9497</v>
      </c>
      <c r="L269" s="51" t="s">
        <v>10343</v>
      </c>
      <c r="M269" s="218" t="s">
        <v>10344</v>
      </c>
      <c r="N269" s="51" t="s">
        <v>9599</v>
      </c>
      <c r="O269" s="51" t="s">
        <v>9510</v>
      </c>
      <c r="P269" s="51" t="s">
        <v>9790</v>
      </c>
      <c r="Q269" s="51" t="s">
        <v>9512</v>
      </c>
      <c r="R269" s="51">
        <v>18593774.3</v>
      </c>
      <c r="S269" s="51">
        <v>70826015.13</v>
      </c>
      <c r="T269" s="53">
        <v>45658</v>
      </c>
      <c r="U269" s="53">
        <v>45991.9999884259</v>
      </c>
      <c r="V269" s="51">
        <v>79</v>
      </c>
      <c r="W269" s="80"/>
      <c r="X269" s="80"/>
      <c r="Y269" s="80"/>
      <c r="Z269" s="87"/>
      <c r="AA269" s="87"/>
      <c r="AB269" s="87"/>
      <c r="AC269" s="87"/>
      <c r="AD269" s="87"/>
      <c r="AE269" s="87"/>
      <c r="AF269" s="87"/>
      <c r="AG269" s="80"/>
      <c r="AH269" s="80"/>
      <c r="AI269" s="80"/>
    </row>
    <row r="270" ht="38.25" spans="1:35">
      <c r="A270" s="81">
        <v>15294</v>
      </c>
      <c r="B270" s="51" t="s">
        <v>10355</v>
      </c>
      <c r="C270" s="51" t="s">
        <v>10356</v>
      </c>
      <c r="D270" s="51" t="s">
        <v>9536</v>
      </c>
      <c r="E270" s="51" t="s">
        <v>9450</v>
      </c>
      <c r="F270" s="51">
        <v>18963059.6</v>
      </c>
      <c r="G270" s="51">
        <v>6</v>
      </c>
      <c r="H270" s="53">
        <v>45658</v>
      </c>
      <c r="I270" s="53">
        <v>45838</v>
      </c>
      <c r="J270" s="51" t="s">
        <v>9506</v>
      </c>
      <c r="K270" s="51" t="s">
        <v>9497</v>
      </c>
      <c r="L270" s="51" t="s">
        <v>10343</v>
      </c>
      <c r="M270" s="218" t="s">
        <v>10344</v>
      </c>
      <c r="N270" s="51" t="s">
        <v>9599</v>
      </c>
      <c r="O270" s="51" t="s">
        <v>9510</v>
      </c>
      <c r="P270" s="51" t="s">
        <v>9790</v>
      </c>
      <c r="Q270" s="51" t="s">
        <v>9512</v>
      </c>
      <c r="R270" s="51">
        <v>18963059.6</v>
      </c>
      <c r="S270" s="51">
        <v>70826015.13</v>
      </c>
      <c r="T270" s="53">
        <v>45658</v>
      </c>
      <c r="U270" s="53">
        <v>45838.9999884259</v>
      </c>
      <c r="V270" s="51">
        <v>155</v>
      </c>
      <c r="W270" s="80"/>
      <c r="X270" s="80"/>
      <c r="Y270" s="80"/>
      <c r="Z270" s="87"/>
      <c r="AA270" s="87"/>
      <c r="AB270" s="87"/>
      <c r="AC270" s="87"/>
      <c r="AD270" s="87"/>
      <c r="AE270" s="87"/>
      <c r="AF270" s="87"/>
      <c r="AG270" s="80"/>
      <c r="AH270" s="80"/>
      <c r="AI270" s="80"/>
    </row>
    <row r="271" ht="38.25" spans="1:35">
      <c r="A271" s="81">
        <v>15293</v>
      </c>
      <c r="B271" s="51" t="s">
        <v>10357</v>
      </c>
      <c r="C271" s="51" t="s">
        <v>10358</v>
      </c>
      <c r="D271" s="51" t="s">
        <v>9505</v>
      </c>
      <c r="E271" s="51" t="s">
        <v>9450</v>
      </c>
      <c r="F271" s="51">
        <v>1610027.77</v>
      </c>
      <c r="G271" s="51">
        <v>12</v>
      </c>
      <c r="H271" s="53">
        <v>45658</v>
      </c>
      <c r="I271" s="53">
        <v>46022</v>
      </c>
      <c r="J271" s="51" t="s">
        <v>9506</v>
      </c>
      <c r="K271" s="51" t="s">
        <v>9497</v>
      </c>
      <c r="L271" s="51" t="s">
        <v>10359</v>
      </c>
      <c r="M271" s="218" t="s">
        <v>10360</v>
      </c>
      <c r="N271" s="51" t="s">
        <v>9599</v>
      </c>
      <c r="O271" s="51" t="s">
        <v>9510</v>
      </c>
      <c r="P271" s="51" t="s">
        <v>9790</v>
      </c>
      <c r="Q271" s="51" t="s">
        <v>9512</v>
      </c>
      <c r="R271" s="51">
        <v>1610027.77</v>
      </c>
      <c r="S271" s="51">
        <v>2557102.93</v>
      </c>
      <c r="T271" s="53">
        <v>45658</v>
      </c>
      <c r="U271" s="53">
        <v>46022.9999884259</v>
      </c>
      <c r="V271" s="51">
        <v>3</v>
      </c>
      <c r="W271" s="80"/>
      <c r="X271" s="80"/>
      <c r="Y271" s="80"/>
      <c r="Z271" s="87"/>
      <c r="AA271" s="87"/>
      <c r="AB271" s="87"/>
      <c r="AC271" s="87"/>
      <c r="AD271" s="87"/>
      <c r="AE271" s="87"/>
      <c r="AF271" s="87"/>
      <c r="AG271" s="80"/>
      <c r="AH271" s="80"/>
      <c r="AI271" s="80"/>
    </row>
    <row r="272" ht="38.25" spans="1:35">
      <c r="A272" s="81">
        <v>15291</v>
      </c>
      <c r="B272" s="51" t="s">
        <v>10361</v>
      </c>
      <c r="C272" s="51" t="s">
        <v>10362</v>
      </c>
      <c r="D272" s="51" t="s">
        <v>9946</v>
      </c>
      <c r="E272" s="51" t="s">
        <v>9450</v>
      </c>
      <c r="F272" s="51">
        <v>7033972.8</v>
      </c>
      <c r="G272" s="51">
        <v>12</v>
      </c>
      <c r="H272" s="53">
        <v>45292</v>
      </c>
      <c r="I272" s="53">
        <v>45657</v>
      </c>
      <c r="J272" s="51" t="s">
        <v>9506</v>
      </c>
      <c r="K272" s="51" t="s">
        <v>9497</v>
      </c>
      <c r="L272" s="51" t="s">
        <v>10363</v>
      </c>
      <c r="M272" s="51" t="s">
        <v>10364</v>
      </c>
      <c r="N272" s="51" t="s">
        <v>9599</v>
      </c>
      <c r="O272" s="51" t="s">
        <v>9510</v>
      </c>
      <c r="P272" s="51" t="s">
        <v>9790</v>
      </c>
      <c r="Q272" s="51" t="s">
        <v>9512</v>
      </c>
      <c r="R272" s="51">
        <v>7033972.8</v>
      </c>
      <c r="S272" s="51">
        <v>7033972.8</v>
      </c>
      <c r="T272" s="53">
        <v>45292</v>
      </c>
      <c r="U272" s="53">
        <v>45657.9999884259</v>
      </c>
      <c r="V272" s="51">
        <v>128</v>
      </c>
      <c r="W272" s="80"/>
      <c r="X272" s="80"/>
      <c r="Y272" s="80"/>
      <c r="Z272" s="87"/>
      <c r="AA272" s="87"/>
      <c r="AB272" s="87"/>
      <c r="AC272" s="87"/>
      <c r="AD272" s="87"/>
      <c r="AE272" s="87"/>
      <c r="AF272" s="87"/>
      <c r="AG272" s="80"/>
      <c r="AH272" s="80"/>
      <c r="AI272" s="80"/>
    </row>
    <row r="273" ht="38.25" spans="1:35">
      <c r="A273" s="81">
        <v>15292</v>
      </c>
      <c r="B273" s="51" t="s">
        <v>10365</v>
      </c>
      <c r="C273" s="51" t="s">
        <v>10366</v>
      </c>
      <c r="D273" s="51" t="s">
        <v>9505</v>
      </c>
      <c r="E273" s="51" t="s">
        <v>9450</v>
      </c>
      <c r="F273" s="51">
        <v>947075.16</v>
      </c>
      <c r="G273" s="51">
        <v>12</v>
      </c>
      <c r="H273" s="53">
        <v>45658</v>
      </c>
      <c r="I273" s="53">
        <v>46022</v>
      </c>
      <c r="J273" s="51" t="s">
        <v>9506</v>
      </c>
      <c r="K273" s="51" t="s">
        <v>9497</v>
      </c>
      <c r="L273" s="51" t="s">
        <v>10359</v>
      </c>
      <c r="M273" s="218" t="s">
        <v>10360</v>
      </c>
      <c r="N273" s="51" t="s">
        <v>9599</v>
      </c>
      <c r="O273" s="51" t="s">
        <v>9510</v>
      </c>
      <c r="P273" s="51" t="s">
        <v>9790</v>
      </c>
      <c r="Q273" s="51" t="s">
        <v>9512</v>
      </c>
      <c r="R273" s="51">
        <v>947075.16</v>
      </c>
      <c r="S273" s="51">
        <v>2557102.93</v>
      </c>
      <c r="T273" s="53">
        <v>45658</v>
      </c>
      <c r="U273" s="53">
        <v>46022.9999884259</v>
      </c>
      <c r="V273" s="51">
        <v>2</v>
      </c>
      <c r="W273" s="80"/>
      <c r="X273" s="80"/>
      <c r="Y273" s="80"/>
      <c r="Z273" s="87"/>
      <c r="AA273" s="87"/>
      <c r="AB273" s="87"/>
      <c r="AC273" s="87"/>
      <c r="AD273" s="87"/>
      <c r="AE273" s="87"/>
      <c r="AF273" s="87"/>
      <c r="AG273" s="80"/>
      <c r="AH273" s="80"/>
      <c r="AI273" s="80"/>
    </row>
    <row r="274" ht="38.25" spans="1:35">
      <c r="A274" s="81">
        <v>15290</v>
      </c>
      <c r="B274" s="51" t="s">
        <v>10367</v>
      </c>
      <c r="C274" s="51" t="s">
        <v>10368</v>
      </c>
      <c r="D274" s="51" t="s">
        <v>9523</v>
      </c>
      <c r="E274" s="51" t="s">
        <v>9450</v>
      </c>
      <c r="F274" s="51">
        <v>28953778.65</v>
      </c>
      <c r="G274" s="51">
        <v>12</v>
      </c>
      <c r="H274" s="53">
        <v>45292</v>
      </c>
      <c r="I274" s="53">
        <v>45657</v>
      </c>
      <c r="J274" s="51" t="s">
        <v>9506</v>
      </c>
      <c r="K274" s="51" t="s">
        <v>9497</v>
      </c>
      <c r="L274" s="51" t="s">
        <v>10369</v>
      </c>
      <c r="M274" s="51" t="s">
        <v>10370</v>
      </c>
      <c r="N274" s="51" t="s">
        <v>9599</v>
      </c>
      <c r="O274" s="51" t="s">
        <v>9510</v>
      </c>
      <c r="P274" s="51" t="s">
        <v>9790</v>
      </c>
      <c r="Q274" s="51" t="s">
        <v>9512</v>
      </c>
      <c r="R274" s="51">
        <v>28953778.65</v>
      </c>
      <c r="S274" s="51">
        <v>28953778.65</v>
      </c>
      <c r="T274" s="53">
        <v>45292</v>
      </c>
      <c r="U274" s="53">
        <v>45657.9999884259</v>
      </c>
      <c r="V274" s="51">
        <v>335</v>
      </c>
      <c r="W274" s="80"/>
      <c r="X274" s="80"/>
      <c r="Y274" s="80"/>
      <c r="Z274" s="87"/>
      <c r="AA274" s="87"/>
      <c r="AB274" s="87"/>
      <c r="AC274" s="87"/>
      <c r="AD274" s="87"/>
      <c r="AE274" s="87"/>
      <c r="AF274" s="87"/>
      <c r="AG274" s="80"/>
      <c r="AH274" s="80"/>
      <c r="AI274" s="80"/>
    </row>
    <row r="275" ht="38.25" spans="1:35">
      <c r="A275" s="81">
        <v>15289</v>
      </c>
      <c r="B275" s="51" t="s">
        <v>10371</v>
      </c>
      <c r="C275" s="51" t="s">
        <v>10372</v>
      </c>
      <c r="D275" s="51" t="s">
        <v>9523</v>
      </c>
      <c r="E275" s="51" t="s">
        <v>9450</v>
      </c>
      <c r="F275" s="51">
        <v>15766130.16</v>
      </c>
      <c r="G275" s="51">
        <v>12</v>
      </c>
      <c r="H275" s="53">
        <v>45292</v>
      </c>
      <c r="I275" s="53">
        <v>45657</v>
      </c>
      <c r="J275" s="51" t="s">
        <v>9506</v>
      </c>
      <c r="K275" s="51" t="s">
        <v>9497</v>
      </c>
      <c r="L275" s="51" t="s">
        <v>10373</v>
      </c>
      <c r="M275" s="51" t="s">
        <v>10374</v>
      </c>
      <c r="N275" s="51" t="s">
        <v>9599</v>
      </c>
      <c r="O275" s="51" t="s">
        <v>9510</v>
      </c>
      <c r="P275" s="51" t="s">
        <v>9790</v>
      </c>
      <c r="Q275" s="51" t="s">
        <v>9512</v>
      </c>
      <c r="R275" s="51">
        <v>15766130.16</v>
      </c>
      <c r="S275" s="51">
        <v>23211247.18</v>
      </c>
      <c r="T275" s="53">
        <v>45292</v>
      </c>
      <c r="U275" s="53">
        <v>45657.9999884259</v>
      </c>
      <c r="V275" s="51">
        <v>72</v>
      </c>
      <c r="W275" s="80"/>
      <c r="X275" s="80"/>
      <c r="Y275" s="80"/>
      <c r="Z275" s="87"/>
      <c r="AA275" s="87"/>
      <c r="AB275" s="87"/>
      <c r="AC275" s="87"/>
      <c r="AD275" s="87"/>
      <c r="AE275" s="87"/>
      <c r="AF275" s="87"/>
      <c r="AG275" s="80"/>
      <c r="AH275" s="80"/>
      <c r="AI275" s="80"/>
    </row>
    <row r="276" ht="38.25" spans="1:35">
      <c r="A276" s="81">
        <v>15287</v>
      </c>
      <c r="B276" s="51" t="s">
        <v>10375</v>
      </c>
      <c r="C276" s="51" t="s">
        <v>10376</v>
      </c>
      <c r="D276" s="51" t="s">
        <v>9523</v>
      </c>
      <c r="E276" s="51" t="s">
        <v>9450</v>
      </c>
      <c r="F276" s="51">
        <v>4859596</v>
      </c>
      <c r="G276" s="51">
        <v>12</v>
      </c>
      <c r="H276" s="53">
        <v>45292</v>
      </c>
      <c r="I276" s="53">
        <v>45657</v>
      </c>
      <c r="J276" s="51" t="s">
        <v>9506</v>
      </c>
      <c r="K276" s="51" t="s">
        <v>9497</v>
      </c>
      <c r="L276" s="51" t="s">
        <v>10377</v>
      </c>
      <c r="M276" s="51" t="s">
        <v>10378</v>
      </c>
      <c r="N276" s="51" t="s">
        <v>9599</v>
      </c>
      <c r="O276" s="51" t="s">
        <v>9510</v>
      </c>
      <c r="P276" s="51" t="s">
        <v>9790</v>
      </c>
      <c r="Q276" s="51" t="s">
        <v>9512</v>
      </c>
      <c r="R276" s="51">
        <v>4859596</v>
      </c>
      <c r="S276" s="51">
        <v>4859596</v>
      </c>
      <c r="T276" s="53">
        <v>45292</v>
      </c>
      <c r="U276" s="53">
        <v>45657.9999884259</v>
      </c>
      <c r="V276" s="51">
        <v>20</v>
      </c>
      <c r="W276" s="80"/>
      <c r="X276" s="80"/>
      <c r="Y276" s="80"/>
      <c r="Z276" s="87"/>
      <c r="AA276" s="87"/>
      <c r="AB276" s="87"/>
      <c r="AC276" s="87"/>
      <c r="AD276" s="87"/>
      <c r="AE276" s="87"/>
      <c r="AF276" s="87"/>
      <c r="AG276" s="80"/>
      <c r="AH276" s="80"/>
      <c r="AI276" s="80"/>
    </row>
    <row r="277" ht="38.25" spans="1:35">
      <c r="A277" s="81">
        <v>15288</v>
      </c>
      <c r="B277" s="51" t="s">
        <v>10379</v>
      </c>
      <c r="C277" s="51" t="s">
        <v>10380</v>
      </c>
      <c r="D277" s="51" t="s">
        <v>9523</v>
      </c>
      <c r="E277" s="51" t="s">
        <v>9450</v>
      </c>
      <c r="F277" s="51">
        <v>7445117.02</v>
      </c>
      <c r="G277" s="51">
        <v>12</v>
      </c>
      <c r="H277" s="53">
        <v>45292</v>
      </c>
      <c r="I277" s="53">
        <v>45657</v>
      </c>
      <c r="J277" s="51" t="s">
        <v>9506</v>
      </c>
      <c r="K277" s="51" t="s">
        <v>9497</v>
      </c>
      <c r="L277" s="51" t="s">
        <v>10373</v>
      </c>
      <c r="M277" s="51" t="s">
        <v>10374</v>
      </c>
      <c r="N277" s="51" t="s">
        <v>9599</v>
      </c>
      <c r="O277" s="51" t="s">
        <v>9510</v>
      </c>
      <c r="P277" s="51" t="s">
        <v>9790</v>
      </c>
      <c r="Q277" s="51" t="s">
        <v>9512</v>
      </c>
      <c r="R277" s="51">
        <v>7445117.02</v>
      </c>
      <c r="S277" s="51">
        <v>23211247.18</v>
      </c>
      <c r="T277" s="53">
        <v>45292</v>
      </c>
      <c r="U277" s="53">
        <v>45657.9999884259</v>
      </c>
      <c r="V277" s="51">
        <v>34</v>
      </c>
      <c r="W277" s="80"/>
      <c r="X277" s="80"/>
      <c r="Y277" s="80"/>
      <c r="Z277" s="87"/>
      <c r="AA277" s="87"/>
      <c r="AB277" s="87"/>
      <c r="AC277" s="87"/>
      <c r="AD277" s="87"/>
      <c r="AE277" s="87"/>
      <c r="AF277" s="87"/>
      <c r="AG277" s="80"/>
      <c r="AH277" s="80"/>
      <c r="AI277" s="80"/>
    </row>
    <row r="278" ht="38.25" spans="1:35">
      <c r="A278" s="81">
        <v>15286</v>
      </c>
      <c r="B278" s="51" t="s">
        <v>10381</v>
      </c>
      <c r="C278" s="51" t="s">
        <v>10382</v>
      </c>
      <c r="D278" s="51" t="s">
        <v>9529</v>
      </c>
      <c r="E278" s="51" t="s">
        <v>9450</v>
      </c>
      <c r="F278" s="51">
        <v>9243395.28</v>
      </c>
      <c r="G278" s="51">
        <v>12</v>
      </c>
      <c r="H278" s="53">
        <v>45292</v>
      </c>
      <c r="I278" s="53">
        <v>45657</v>
      </c>
      <c r="J278" s="51" t="s">
        <v>9506</v>
      </c>
      <c r="K278" s="51" t="s">
        <v>9497</v>
      </c>
      <c r="L278" s="51" t="s">
        <v>10383</v>
      </c>
      <c r="M278" s="51" t="s">
        <v>10384</v>
      </c>
      <c r="N278" s="51" t="s">
        <v>9599</v>
      </c>
      <c r="O278" s="51" t="s">
        <v>9510</v>
      </c>
      <c r="P278" s="51" t="s">
        <v>9790</v>
      </c>
      <c r="Q278" s="51" t="s">
        <v>9512</v>
      </c>
      <c r="R278" s="51">
        <v>9243395.28</v>
      </c>
      <c r="S278" s="51">
        <v>9243395.28</v>
      </c>
      <c r="T278" s="53">
        <v>45292</v>
      </c>
      <c r="U278" s="53">
        <v>45657.9999884259</v>
      </c>
      <c r="V278" s="51">
        <v>36</v>
      </c>
      <c r="W278" s="80"/>
      <c r="X278" s="80"/>
      <c r="Y278" s="80"/>
      <c r="Z278" s="87"/>
      <c r="AA278" s="87"/>
      <c r="AB278" s="87"/>
      <c r="AC278" s="87"/>
      <c r="AD278" s="87"/>
      <c r="AE278" s="87"/>
      <c r="AF278" s="87"/>
      <c r="AG278" s="80"/>
      <c r="AH278" s="80"/>
      <c r="AI278" s="80"/>
    </row>
    <row r="279" ht="38.25" spans="1:35">
      <c r="A279" s="81">
        <v>15285</v>
      </c>
      <c r="B279" s="51" t="s">
        <v>10385</v>
      </c>
      <c r="C279" s="51" t="s">
        <v>10386</v>
      </c>
      <c r="D279" s="51" t="s">
        <v>9529</v>
      </c>
      <c r="E279" s="51" t="s">
        <v>9450</v>
      </c>
      <c r="F279" s="51">
        <v>4238608.35</v>
      </c>
      <c r="G279" s="51">
        <v>12</v>
      </c>
      <c r="H279" s="53">
        <v>45292</v>
      </c>
      <c r="I279" s="53">
        <v>45657</v>
      </c>
      <c r="J279" s="51" t="s">
        <v>9506</v>
      </c>
      <c r="K279" s="51" t="s">
        <v>9497</v>
      </c>
      <c r="L279" s="51" t="s">
        <v>10387</v>
      </c>
      <c r="M279" s="51" t="s">
        <v>10388</v>
      </c>
      <c r="N279" s="51" t="s">
        <v>9599</v>
      </c>
      <c r="O279" s="51" t="s">
        <v>9510</v>
      </c>
      <c r="P279" s="51" t="s">
        <v>9790</v>
      </c>
      <c r="Q279" s="51" t="s">
        <v>9512</v>
      </c>
      <c r="R279" s="51">
        <v>4238608.35</v>
      </c>
      <c r="S279" s="51">
        <v>33012674.9</v>
      </c>
      <c r="T279" s="53">
        <v>45292</v>
      </c>
      <c r="U279" s="53">
        <v>45657.9999884259</v>
      </c>
      <c r="V279" s="51">
        <v>15</v>
      </c>
      <c r="W279" s="80"/>
      <c r="X279" s="80"/>
      <c r="Y279" s="80"/>
      <c r="Z279" s="87"/>
      <c r="AA279" s="87"/>
      <c r="AB279" s="87"/>
      <c r="AC279" s="87"/>
      <c r="AD279" s="87"/>
      <c r="AE279" s="87"/>
      <c r="AF279" s="87"/>
      <c r="AG279" s="80"/>
      <c r="AH279" s="80"/>
      <c r="AI279" s="80"/>
    </row>
    <row r="280" ht="38.25" spans="1:35">
      <c r="A280" s="81">
        <v>15278</v>
      </c>
      <c r="B280" s="51" t="s">
        <v>10389</v>
      </c>
      <c r="C280" s="51" t="s">
        <v>10390</v>
      </c>
      <c r="D280" s="51" t="s">
        <v>9523</v>
      </c>
      <c r="E280" s="51" t="s">
        <v>9450</v>
      </c>
      <c r="F280" s="51">
        <v>1400000</v>
      </c>
      <c r="G280" s="51">
        <v>12</v>
      </c>
      <c r="H280" s="53">
        <v>45658</v>
      </c>
      <c r="I280" s="53">
        <v>46022</v>
      </c>
      <c r="J280" s="51" t="s">
        <v>9506</v>
      </c>
      <c r="K280" s="51" t="s">
        <v>9497</v>
      </c>
      <c r="L280" s="51" t="s">
        <v>10391</v>
      </c>
      <c r="M280" s="218" t="s">
        <v>10392</v>
      </c>
      <c r="N280" s="51" t="s">
        <v>10393</v>
      </c>
      <c r="O280" s="51" t="s">
        <v>9510</v>
      </c>
      <c r="P280" s="51" t="s">
        <v>9511</v>
      </c>
      <c r="Q280" s="51" t="s">
        <v>9512</v>
      </c>
      <c r="R280" s="51">
        <v>1400000</v>
      </c>
      <c r="S280" s="51">
        <v>1400000</v>
      </c>
      <c r="T280" s="53">
        <v>45658</v>
      </c>
      <c r="U280" s="53">
        <v>46022.9999884259</v>
      </c>
      <c r="V280" s="51">
        <v>5</v>
      </c>
      <c r="W280" s="80"/>
      <c r="X280" s="80"/>
      <c r="Y280" s="80"/>
      <c r="Z280" s="87"/>
      <c r="AA280" s="87"/>
      <c r="AB280" s="87"/>
      <c r="AC280" s="87"/>
      <c r="AD280" s="87"/>
      <c r="AE280" s="87"/>
      <c r="AF280" s="87"/>
      <c r="AG280" s="80"/>
      <c r="AH280" s="80"/>
      <c r="AI280" s="80"/>
    </row>
    <row r="281" ht="38.25" spans="1:35">
      <c r="A281" s="81">
        <v>15277</v>
      </c>
      <c r="B281" s="51" t="s">
        <v>10394</v>
      </c>
      <c r="C281" s="51" t="s">
        <v>10395</v>
      </c>
      <c r="D281" s="51" t="s">
        <v>9523</v>
      </c>
      <c r="E281" s="51" t="s">
        <v>9450</v>
      </c>
      <c r="F281" s="51">
        <v>1400000</v>
      </c>
      <c r="G281" s="51">
        <v>12</v>
      </c>
      <c r="H281" s="53">
        <v>45292</v>
      </c>
      <c r="I281" s="53">
        <v>45657</v>
      </c>
      <c r="J281" s="51" t="s">
        <v>9506</v>
      </c>
      <c r="K281" s="51" t="s">
        <v>9497</v>
      </c>
      <c r="L281" s="51" t="s">
        <v>10396</v>
      </c>
      <c r="M281" s="51" t="s">
        <v>10397</v>
      </c>
      <c r="N281" s="51" t="s">
        <v>10393</v>
      </c>
      <c r="O281" s="51" t="s">
        <v>9510</v>
      </c>
      <c r="P281" s="51" t="s">
        <v>9511</v>
      </c>
      <c r="Q281" s="51" t="s">
        <v>9512</v>
      </c>
      <c r="R281" s="51">
        <v>1400000</v>
      </c>
      <c r="S281" s="51">
        <v>1400000</v>
      </c>
      <c r="T281" s="53">
        <v>45292</v>
      </c>
      <c r="U281" s="53">
        <v>45657.9999884259</v>
      </c>
      <c r="V281" s="51">
        <v>5</v>
      </c>
      <c r="W281" s="80"/>
      <c r="X281" s="80"/>
      <c r="Y281" s="80"/>
      <c r="Z281" s="87"/>
      <c r="AA281" s="87"/>
      <c r="AB281" s="87"/>
      <c r="AC281" s="87"/>
      <c r="AD281" s="87"/>
      <c r="AE281" s="87"/>
      <c r="AF281" s="87"/>
      <c r="AG281" s="80"/>
      <c r="AH281" s="80"/>
      <c r="AI281" s="80"/>
    </row>
    <row r="282" ht="38.25" spans="1:35">
      <c r="A282" s="81">
        <v>15275</v>
      </c>
      <c r="B282" s="51" t="s">
        <v>10398</v>
      </c>
      <c r="C282" s="51" t="s">
        <v>10399</v>
      </c>
      <c r="D282" s="51" t="s">
        <v>9529</v>
      </c>
      <c r="E282" s="51" t="s">
        <v>9450</v>
      </c>
      <c r="F282" s="51">
        <v>1550000</v>
      </c>
      <c r="G282" s="51">
        <v>12</v>
      </c>
      <c r="H282" s="53">
        <v>45302</v>
      </c>
      <c r="I282" s="53">
        <v>45667</v>
      </c>
      <c r="J282" s="51" t="s">
        <v>9506</v>
      </c>
      <c r="K282" s="51" t="s">
        <v>9497</v>
      </c>
      <c r="L282" s="51" t="s">
        <v>10400</v>
      </c>
      <c r="M282" s="51" t="s">
        <v>10401</v>
      </c>
      <c r="N282" s="51" t="s">
        <v>9509</v>
      </c>
      <c r="O282" s="51" t="s">
        <v>9510</v>
      </c>
      <c r="P282" s="51" t="s">
        <v>9511</v>
      </c>
      <c r="Q282" s="51" t="s">
        <v>9512</v>
      </c>
      <c r="R282" s="51">
        <v>1550000</v>
      </c>
      <c r="S282" s="51">
        <v>1550000</v>
      </c>
      <c r="T282" s="53">
        <v>45302</v>
      </c>
      <c r="U282" s="53">
        <v>45667.9999884259</v>
      </c>
      <c r="V282" s="51">
        <v>5</v>
      </c>
      <c r="W282" s="80"/>
      <c r="X282" s="80"/>
      <c r="Y282" s="80"/>
      <c r="Z282" s="87"/>
      <c r="AA282" s="87"/>
      <c r="AB282" s="87"/>
      <c r="AC282" s="87"/>
      <c r="AD282" s="87"/>
      <c r="AE282" s="87"/>
      <c r="AF282" s="87"/>
      <c r="AG282" s="80"/>
      <c r="AH282" s="80"/>
      <c r="AI282" s="80"/>
    </row>
    <row r="283" ht="48" spans="1:35">
      <c r="A283" s="81">
        <v>15276</v>
      </c>
      <c r="B283" s="51" t="s">
        <v>10402</v>
      </c>
      <c r="C283" s="51" t="s">
        <v>10403</v>
      </c>
      <c r="D283" s="51" t="s">
        <v>9536</v>
      </c>
      <c r="E283" s="51" t="s">
        <v>9450</v>
      </c>
      <c r="F283" s="51">
        <v>115671232.88</v>
      </c>
      <c r="G283" s="51">
        <v>71</v>
      </c>
      <c r="H283" s="53">
        <v>43525</v>
      </c>
      <c r="I283" s="53">
        <v>45657</v>
      </c>
      <c r="J283" s="51" t="s">
        <v>9506</v>
      </c>
      <c r="K283" s="51" t="s">
        <v>9497</v>
      </c>
      <c r="L283" s="51" t="s">
        <v>10404</v>
      </c>
      <c r="M283" s="51" t="s">
        <v>10405</v>
      </c>
      <c r="N283" s="51" t="s">
        <v>10406</v>
      </c>
      <c r="O283" s="51" t="s">
        <v>9510</v>
      </c>
      <c r="P283" s="51" t="s">
        <v>9790</v>
      </c>
      <c r="Q283" s="51" t="s">
        <v>9512</v>
      </c>
      <c r="R283" s="51">
        <v>115671232.88</v>
      </c>
      <c r="S283" s="51">
        <v>115671232.88</v>
      </c>
      <c r="T283" s="53">
        <v>43525</v>
      </c>
      <c r="U283" s="53">
        <v>45657.9999884259</v>
      </c>
      <c r="V283" s="51">
        <v>108</v>
      </c>
      <c r="W283" s="80"/>
      <c r="X283" s="80"/>
      <c r="Y283" s="80"/>
      <c r="Z283" s="87"/>
      <c r="AA283" s="87"/>
      <c r="AB283" s="87"/>
      <c r="AC283" s="87"/>
      <c r="AD283" s="87"/>
      <c r="AE283" s="87"/>
      <c r="AF283" s="87"/>
      <c r="AG283" s="80"/>
      <c r="AH283" s="80"/>
      <c r="AI283" s="80"/>
    </row>
    <row r="284" ht="38.25" spans="1:35">
      <c r="A284" s="81">
        <v>15402</v>
      </c>
      <c r="B284" s="51" t="s">
        <v>10407</v>
      </c>
      <c r="C284" s="51" t="s">
        <v>10408</v>
      </c>
      <c r="D284" s="51" t="s">
        <v>9505</v>
      </c>
      <c r="E284" s="51" t="s">
        <v>9450</v>
      </c>
      <c r="F284" s="51">
        <v>1232747.99</v>
      </c>
      <c r="G284" s="51">
        <v>1.5</v>
      </c>
      <c r="H284" s="53">
        <v>45519</v>
      </c>
      <c r="I284" s="53">
        <v>45562</v>
      </c>
      <c r="J284" s="51" t="s">
        <v>9506</v>
      </c>
      <c r="K284" s="51" t="s">
        <v>9497</v>
      </c>
      <c r="L284" s="51" t="s">
        <v>10409</v>
      </c>
      <c r="M284" s="218" t="s">
        <v>10410</v>
      </c>
      <c r="N284" s="51" t="s">
        <v>9590</v>
      </c>
      <c r="O284" s="51" t="s">
        <v>9510</v>
      </c>
      <c r="P284" s="51" t="s">
        <v>9591</v>
      </c>
      <c r="Q284" s="51" t="s">
        <v>9512</v>
      </c>
      <c r="R284" s="51">
        <v>1232747.99</v>
      </c>
      <c r="S284" s="51">
        <v>2013064.37</v>
      </c>
      <c r="T284" s="53">
        <v>45519</v>
      </c>
      <c r="U284" s="53">
        <v>45562.9999884259</v>
      </c>
      <c r="V284" s="51">
        <v>15</v>
      </c>
      <c r="W284" s="80"/>
      <c r="X284" s="80"/>
      <c r="Y284" s="80"/>
      <c r="Z284" s="87"/>
      <c r="AA284" s="87"/>
      <c r="AB284" s="87"/>
      <c r="AC284" s="87"/>
      <c r="AD284" s="87"/>
      <c r="AE284" s="87"/>
      <c r="AF284" s="87"/>
      <c r="AG284" s="80"/>
      <c r="AH284" s="80"/>
      <c r="AI284" s="80"/>
    </row>
    <row r="285" ht="38.25" spans="1:35">
      <c r="A285" s="81">
        <v>15401</v>
      </c>
      <c r="B285" s="51" t="s">
        <v>10411</v>
      </c>
      <c r="C285" s="51" t="s">
        <v>10412</v>
      </c>
      <c r="D285" s="51" t="s">
        <v>9505</v>
      </c>
      <c r="E285" s="51" t="s">
        <v>9450</v>
      </c>
      <c r="F285" s="51">
        <v>113914.8</v>
      </c>
      <c r="G285" s="51">
        <v>2</v>
      </c>
      <c r="H285" s="53">
        <v>45704</v>
      </c>
      <c r="I285" s="53">
        <v>45762</v>
      </c>
      <c r="J285" s="51" t="s">
        <v>9506</v>
      </c>
      <c r="K285" s="51" t="s">
        <v>9497</v>
      </c>
      <c r="L285" s="51" t="s">
        <v>10409</v>
      </c>
      <c r="M285" s="218" t="s">
        <v>10410</v>
      </c>
      <c r="N285" s="51" t="s">
        <v>9590</v>
      </c>
      <c r="O285" s="51" t="s">
        <v>9510</v>
      </c>
      <c r="P285" s="51" t="s">
        <v>9591</v>
      </c>
      <c r="Q285" s="51" t="s">
        <v>9512</v>
      </c>
      <c r="R285" s="51">
        <v>113914.8</v>
      </c>
      <c r="S285" s="51">
        <v>2013064.37</v>
      </c>
      <c r="T285" s="53">
        <v>45704</v>
      </c>
      <c r="U285" s="53">
        <v>45762.9999884259</v>
      </c>
      <c r="V285" s="51">
        <v>1</v>
      </c>
      <c r="W285" s="80"/>
      <c r="X285" s="80"/>
      <c r="Y285" s="80"/>
      <c r="Z285" s="87"/>
      <c r="AA285" s="87"/>
      <c r="AB285" s="87"/>
      <c r="AC285" s="87"/>
      <c r="AD285" s="87"/>
      <c r="AE285" s="87"/>
      <c r="AF285" s="87"/>
      <c r="AG285" s="80"/>
      <c r="AH285" s="80"/>
      <c r="AI285" s="80"/>
    </row>
    <row r="286" ht="38.25" spans="1:35">
      <c r="A286" s="81">
        <v>15400</v>
      </c>
      <c r="B286" s="51" t="s">
        <v>10413</v>
      </c>
      <c r="C286" s="51" t="s">
        <v>10414</v>
      </c>
      <c r="D286" s="51" t="s">
        <v>9505</v>
      </c>
      <c r="E286" s="51" t="s">
        <v>9450</v>
      </c>
      <c r="F286" s="51">
        <v>280000</v>
      </c>
      <c r="G286" s="51">
        <v>1</v>
      </c>
      <c r="H286" s="53">
        <v>45962</v>
      </c>
      <c r="I286" s="53">
        <v>45991</v>
      </c>
      <c r="J286" s="51" t="s">
        <v>9506</v>
      </c>
      <c r="K286" s="51" t="s">
        <v>9497</v>
      </c>
      <c r="L286" s="51" t="s">
        <v>10415</v>
      </c>
      <c r="M286" s="218" t="s">
        <v>10416</v>
      </c>
      <c r="N286" s="51" t="s">
        <v>9590</v>
      </c>
      <c r="O286" s="51" t="s">
        <v>9510</v>
      </c>
      <c r="P286" s="51" t="s">
        <v>9591</v>
      </c>
      <c r="Q286" s="51" t="s">
        <v>9512</v>
      </c>
      <c r="R286" s="51">
        <v>280000</v>
      </c>
      <c r="S286" s="51">
        <v>420000</v>
      </c>
      <c r="T286" s="53">
        <v>45962</v>
      </c>
      <c r="U286" s="53">
        <v>45991.9999884259</v>
      </c>
      <c r="V286" s="51">
        <v>8</v>
      </c>
      <c r="W286" s="80"/>
      <c r="X286" s="80"/>
      <c r="Y286" s="80"/>
      <c r="Z286" s="87"/>
      <c r="AA286" s="87"/>
      <c r="AB286" s="87"/>
      <c r="AC286" s="87"/>
      <c r="AD286" s="87"/>
      <c r="AE286" s="87"/>
      <c r="AF286" s="87"/>
      <c r="AG286" s="80"/>
      <c r="AH286" s="80"/>
      <c r="AI286" s="80"/>
    </row>
    <row r="287" ht="38.25" spans="1:35">
      <c r="A287" s="81">
        <v>15398</v>
      </c>
      <c r="B287" s="51" t="s">
        <v>10417</v>
      </c>
      <c r="C287" s="51" t="s">
        <v>10418</v>
      </c>
      <c r="D287" s="51" t="s">
        <v>9529</v>
      </c>
      <c r="E287" s="51" t="s">
        <v>9450</v>
      </c>
      <c r="F287" s="51">
        <v>180400</v>
      </c>
      <c r="G287" s="51">
        <v>12</v>
      </c>
      <c r="H287" s="53">
        <v>45689</v>
      </c>
      <c r="I287" s="53">
        <v>46053</v>
      </c>
      <c r="J287" s="51" t="s">
        <v>9506</v>
      </c>
      <c r="K287" s="51" t="s">
        <v>9497</v>
      </c>
      <c r="L287" s="51" t="s">
        <v>10419</v>
      </c>
      <c r="M287" s="218" t="s">
        <v>10420</v>
      </c>
      <c r="N287" s="51" t="s">
        <v>9977</v>
      </c>
      <c r="O287" s="51" t="s">
        <v>9510</v>
      </c>
      <c r="P287" s="51" t="s">
        <v>9591</v>
      </c>
      <c r="Q287" s="51" t="s">
        <v>9512</v>
      </c>
      <c r="R287" s="51">
        <v>180400</v>
      </c>
      <c r="S287" s="51">
        <v>180400</v>
      </c>
      <c r="T287" s="53">
        <v>45689</v>
      </c>
      <c r="U287" s="53">
        <v>46053.9999884259</v>
      </c>
      <c r="V287" s="51">
        <v>0.6</v>
      </c>
      <c r="W287" s="80" t="s">
        <v>73</v>
      </c>
      <c r="X287" s="94">
        <v>0.6</v>
      </c>
      <c r="Y287" s="94" t="s">
        <v>73</v>
      </c>
      <c r="Z287" s="93" t="s">
        <v>446</v>
      </c>
      <c r="AA287" s="95">
        <v>6003</v>
      </c>
      <c r="AB287" s="96">
        <v>6003.6</v>
      </c>
      <c r="AC287" s="93" t="s">
        <v>10421</v>
      </c>
      <c r="AD287" s="87"/>
      <c r="AE287" s="87"/>
      <c r="AF287" s="87"/>
      <c r="AG287" s="80"/>
      <c r="AH287" s="80" t="str">
        <f>VLOOKUP(B287,'合约记录 (新-20260601-1647)'!B:B,1,0)</f>
        <v>2026010700041-10101004-00001</v>
      </c>
      <c r="AI287" s="80"/>
    </row>
    <row r="288" ht="38.25" spans="1:35">
      <c r="A288" s="81">
        <v>15397</v>
      </c>
      <c r="B288" s="51" t="s">
        <v>10422</v>
      </c>
      <c r="C288" s="51" t="s">
        <v>10423</v>
      </c>
      <c r="D288" s="51" t="s">
        <v>9529</v>
      </c>
      <c r="E288" s="51" t="s">
        <v>9450</v>
      </c>
      <c r="F288" s="51">
        <v>1550000</v>
      </c>
      <c r="G288" s="51">
        <v>12</v>
      </c>
      <c r="H288" s="53">
        <v>45668</v>
      </c>
      <c r="I288" s="53">
        <v>46032</v>
      </c>
      <c r="J288" s="51" t="s">
        <v>9506</v>
      </c>
      <c r="K288" s="51" t="s">
        <v>9497</v>
      </c>
      <c r="L288" s="51" t="s">
        <v>10424</v>
      </c>
      <c r="M288" s="51" t="s">
        <v>10425</v>
      </c>
      <c r="N288" s="51" t="s">
        <v>9509</v>
      </c>
      <c r="O288" s="51" t="s">
        <v>9510</v>
      </c>
      <c r="P288" s="51" t="s">
        <v>9511</v>
      </c>
      <c r="Q288" s="51" t="s">
        <v>9512</v>
      </c>
      <c r="R288" s="51">
        <v>1550000</v>
      </c>
      <c r="S288" s="51">
        <v>1550000</v>
      </c>
      <c r="T288" s="53">
        <v>45668</v>
      </c>
      <c r="U288" s="53">
        <v>46032.9999884259</v>
      </c>
      <c r="V288" s="51">
        <v>5</v>
      </c>
      <c r="W288" s="80" t="s">
        <v>10426</v>
      </c>
      <c r="X288" s="80"/>
      <c r="Y288" s="80"/>
      <c r="Z288" s="87"/>
      <c r="AA288" s="87"/>
      <c r="AB288" s="87"/>
      <c r="AC288" s="87"/>
      <c r="AD288" s="87"/>
      <c r="AE288" s="87"/>
      <c r="AF288" s="87"/>
      <c r="AG288" s="80"/>
      <c r="AH288" s="80" t="e">
        <f>VLOOKUP(B288,'合约记录 (新-20260601-1647)'!B:B,1,0)</f>
        <v>#N/A</v>
      </c>
      <c r="AI288" s="80"/>
    </row>
    <row r="289" ht="38.25" spans="1:35">
      <c r="A289" s="81">
        <v>15395</v>
      </c>
      <c r="B289" s="51" t="s">
        <v>10427</v>
      </c>
      <c r="C289" s="51" t="s">
        <v>10428</v>
      </c>
      <c r="D289" s="51" t="s">
        <v>9536</v>
      </c>
      <c r="E289" s="51" t="s">
        <v>9450</v>
      </c>
      <c r="F289" s="51">
        <v>12852000</v>
      </c>
      <c r="G289" s="51">
        <v>12</v>
      </c>
      <c r="H289" s="53">
        <v>45292</v>
      </c>
      <c r="I289" s="53">
        <v>45657</v>
      </c>
      <c r="J289" s="51" t="s">
        <v>9506</v>
      </c>
      <c r="K289" s="51" t="s">
        <v>9497</v>
      </c>
      <c r="L289" s="51" t="s">
        <v>10429</v>
      </c>
      <c r="M289" s="51" t="s">
        <v>10430</v>
      </c>
      <c r="N289" s="51" t="s">
        <v>10431</v>
      </c>
      <c r="O289" s="51" t="s">
        <v>9510</v>
      </c>
      <c r="P289" s="51" t="s">
        <v>9512</v>
      </c>
      <c r="Q289" s="51" t="s">
        <v>9512</v>
      </c>
      <c r="R289" s="51">
        <v>12852000</v>
      </c>
      <c r="S289" s="51">
        <v>12852000</v>
      </c>
      <c r="T289" s="53">
        <v>45292</v>
      </c>
      <c r="U289" s="53">
        <v>45657.9999884259</v>
      </c>
      <c r="V289" s="51">
        <v>54</v>
      </c>
      <c r="W289" s="80"/>
      <c r="X289" s="80"/>
      <c r="Y289" s="80"/>
      <c r="Z289" s="87"/>
      <c r="AA289" s="87"/>
      <c r="AB289" s="87"/>
      <c r="AC289" s="87"/>
      <c r="AD289" s="87"/>
      <c r="AE289" s="87"/>
      <c r="AF289" s="87"/>
      <c r="AG289" s="80"/>
      <c r="AH289" s="80"/>
      <c r="AI289" s="80"/>
    </row>
    <row r="290" ht="38.25" spans="1:35">
      <c r="A290" s="81">
        <v>15396</v>
      </c>
      <c r="B290" s="51" t="s">
        <v>10432</v>
      </c>
      <c r="C290" s="51" t="s">
        <v>10433</v>
      </c>
      <c r="D290" s="51" t="s">
        <v>9505</v>
      </c>
      <c r="E290" s="51" t="s">
        <v>9450</v>
      </c>
      <c r="F290" s="51">
        <v>133249.74</v>
      </c>
      <c r="G290" s="51">
        <v>2.5</v>
      </c>
      <c r="H290" s="53">
        <v>45975</v>
      </c>
      <c r="I290" s="53">
        <v>46053</v>
      </c>
      <c r="J290" s="51" t="s">
        <v>9506</v>
      </c>
      <c r="K290" s="51" t="s">
        <v>9497</v>
      </c>
      <c r="L290" s="51" t="s">
        <v>10255</v>
      </c>
      <c r="M290" s="218" t="s">
        <v>10256</v>
      </c>
      <c r="N290" s="51" t="s">
        <v>9590</v>
      </c>
      <c r="O290" s="51" t="s">
        <v>9510</v>
      </c>
      <c r="P290" s="51" t="s">
        <v>9591</v>
      </c>
      <c r="Q290" s="51" t="s">
        <v>9512</v>
      </c>
      <c r="R290" s="51">
        <v>133249.74</v>
      </c>
      <c r="S290" s="51">
        <v>891748.26</v>
      </c>
      <c r="T290" s="53">
        <v>45975</v>
      </c>
      <c r="U290" s="53">
        <v>46053.9999884259</v>
      </c>
      <c r="V290" s="51">
        <v>1</v>
      </c>
      <c r="W290" s="94" t="s">
        <v>10257</v>
      </c>
      <c r="X290" s="94"/>
      <c r="Y290" s="94"/>
      <c r="Z290" s="97"/>
      <c r="AA290" s="97"/>
      <c r="AB290" s="97"/>
      <c r="AC290" s="97"/>
      <c r="AD290" s="97"/>
      <c r="AE290" s="53">
        <v>45975</v>
      </c>
      <c r="AF290" s="53">
        <v>46053.9999884259</v>
      </c>
      <c r="AG290" s="80"/>
      <c r="AH290" s="80" t="e">
        <f>VLOOKUP(B290,'合约记录 (新-20260601-1647)'!B:B,1,0)</f>
        <v>#N/A</v>
      </c>
      <c r="AI290" s="80"/>
    </row>
    <row r="291" ht="38.25" spans="1:35">
      <c r="A291" s="81">
        <v>15394</v>
      </c>
      <c r="B291" s="51" t="s">
        <v>10434</v>
      </c>
      <c r="C291" s="51" t="s">
        <v>10435</v>
      </c>
      <c r="D291" s="51" t="s">
        <v>9523</v>
      </c>
      <c r="E291" s="51" t="s">
        <v>9450</v>
      </c>
      <c r="F291" s="51">
        <v>2590000</v>
      </c>
      <c r="G291" s="51">
        <v>12</v>
      </c>
      <c r="H291" s="53">
        <v>44927</v>
      </c>
      <c r="I291" s="53">
        <v>45291</v>
      </c>
      <c r="J291" s="51" t="s">
        <v>9506</v>
      </c>
      <c r="K291" s="51" t="s">
        <v>9497</v>
      </c>
      <c r="L291" s="51" t="s">
        <v>10436</v>
      </c>
      <c r="M291" s="51" t="s">
        <v>10437</v>
      </c>
      <c r="N291" s="51" t="s">
        <v>10431</v>
      </c>
      <c r="O291" s="51" t="s">
        <v>9510</v>
      </c>
      <c r="P291" s="51" t="s">
        <v>9512</v>
      </c>
      <c r="Q291" s="51" t="s">
        <v>9512</v>
      </c>
      <c r="R291" s="51">
        <v>2590000</v>
      </c>
      <c r="S291" s="51">
        <v>2590000</v>
      </c>
      <c r="T291" s="53">
        <v>44927</v>
      </c>
      <c r="U291" s="53">
        <v>45291.9999884259</v>
      </c>
      <c r="V291" s="51">
        <v>7</v>
      </c>
      <c r="W291" s="80"/>
      <c r="X291" s="80"/>
      <c r="Y291" s="80"/>
      <c r="Z291" s="87"/>
      <c r="AA291" s="87"/>
      <c r="AB291" s="87"/>
      <c r="AC291" s="87"/>
      <c r="AD291" s="87"/>
      <c r="AE291" s="87"/>
      <c r="AF291" s="87"/>
      <c r="AG291" s="80"/>
      <c r="AH291" s="80"/>
      <c r="AI291" s="80"/>
    </row>
    <row r="292" ht="38.25" spans="1:35">
      <c r="A292" s="81">
        <v>15393</v>
      </c>
      <c r="B292" s="51" t="s">
        <v>10438</v>
      </c>
      <c r="C292" s="51" t="s">
        <v>10439</v>
      </c>
      <c r="D292" s="51" t="s">
        <v>9529</v>
      </c>
      <c r="E292" s="51" t="s">
        <v>9450</v>
      </c>
      <c r="F292" s="51">
        <v>1268000</v>
      </c>
      <c r="G292" s="51">
        <v>12</v>
      </c>
      <c r="H292" s="53">
        <v>44927</v>
      </c>
      <c r="I292" s="53">
        <v>45291</v>
      </c>
      <c r="J292" s="51" t="s">
        <v>9506</v>
      </c>
      <c r="K292" s="51" t="s">
        <v>9497</v>
      </c>
      <c r="L292" s="51" t="s">
        <v>10440</v>
      </c>
      <c r="M292" s="51" t="s">
        <v>10441</v>
      </c>
      <c r="N292" s="51" t="s">
        <v>10431</v>
      </c>
      <c r="O292" s="51" t="s">
        <v>9510</v>
      </c>
      <c r="P292" s="51" t="s">
        <v>9512</v>
      </c>
      <c r="Q292" s="51" t="s">
        <v>9512</v>
      </c>
      <c r="R292" s="51">
        <v>1268000</v>
      </c>
      <c r="S292" s="51">
        <v>1268000</v>
      </c>
      <c r="T292" s="53">
        <v>44927</v>
      </c>
      <c r="U292" s="53">
        <v>45291.9999884259</v>
      </c>
      <c r="V292" s="51">
        <v>4</v>
      </c>
      <c r="W292" s="80"/>
      <c r="X292" s="80"/>
      <c r="Y292" s="80"/>
      <c r="Z292" s="87"/>
      <c r="AA292" s="87"/>
      <c r="AB292" s="87"/>
      <c r="AC292" s="87"/>
      <c r="AD292" s="87"/>
      <c r="AE292" s="87"/>
      <c r="AF292" s="87"/>
      <c r="AG292" s="80"/>
      <c r="AH292" s="80"/>
      <c r="AI292" s="80"/>
    </row>
    <row r="293" ht="38.25" spans="1:35">
      <c r="A293" s="81">
        <v>15391</v>
      </c>
      <c r="B293" s="51" t="s">
        <v>10442</v>
      </c>
      <c r="C293" s="51" t="s">
        <v>10443</v>
      </c>
      <c r="D293" s="51" t="s">
        <v>9523</v>
      </c>
      <c r="E293" s="51" t="s">
        <v>9450</v>
      </c>
      <c r="F293" s="51">
        <v>2590000</v>
      </c>
      <c r="G293" s="51">
        <v>12</v>
      </c>
      <c r="H293" s="53">
        <v>44562</v>
      </c>
      <c r="I293" s="53">
        <v>44926</v>
      </c>
      <c r="J293" s="51" t="s">
        <v>9506</v>
      </c>
      <c r="K293" s="51" t="s">
        <v>9497</v>
      </c>
      <c r="L293" s="51" t="s">
        <v>10444</v>
      </c>
      <c r="M293" s="51" t="s">
        <v>10445</v>
      </c>
      <c r="N293" s="51" t="s">
        <v>10431</v>
      </c>
      <c r="O293" s="51" t="s">
        <v>9510</v>
      </c>
      <c r="P293" s="51" t="s">
        <v>9512</v>
      </c>
      <c r="Q293" s="51" t="s">
        <v>9512</v>
      </c>
      <c r="R293" s="51">
        <v>2590000</v>
      </c>
      <c r="S293" s="51">
        <v>2590000</v>
      </c>
      <c r="T293" s="53">
        <v>44562</v>
      </c>
      <c r="U293" s="53">
        <v>44926.9999884259</v>
      </c>
      <c r="V293" s="51">
        <v>7</v>
      </c>
      <c r="W293" s="80"/>
      <c r="X293" s="80"/>
      <c r="Y293" s="80"/>
      <c r="Z293" s="87"/>
      <c r="AA293" s="87"/>
      <c r="AB293" s="87"/>
      <c r="AC293" s="87"/>
      <c r="AD293" s="87"/>
      <c r="AE293" s="87"/>
      <c r="AF293" s="87"/>
      <c r="AG293" s="80"/>
      <c r="AH293" s="80"/>
      <c r="AI293" s="80"/>
    </row>
    <row r="294" ht="38.25" spans="1:35">
      <c r="A294" s="81">
        <v>15392</v>
      </c>
      <c r="B294" s="51" t="s">
        <v>10446</v>
      </c>
      <c r="C294" s="51" t="s">
        <v>10447</v>
      </c>
      <c r="D294" s="51" t="s">
        <v>9536</v>
      </c>
      <c r="E294" s="51" t="s">
        <v>9450</v>
      </c>
      <c r="F294" s="51">
        <v>12852000</v>
      </c>
      <c r="G294" s="51">
        <v>12</v>
      </c>
      <c r="H294" s="53">
        <v>44927</v>
      </c>
      <c r="I294" s="53">
        <v>45291</v>
      </c>
      <c r="J294" s="51" t="s">
        <v>9506</v>
      </c>
      <c r="K294" s="51" t="s">
        <v>9497</v>
      </c>
      <c r="L294" s="51" t="s">
        <v>10448</v>
      </c>
      <c r="M294" s="51" t="s">
        <v>10449</v>
      </c>
      <c r="N294" s="51" t="s">
        <v>10431</v>
      </c>
      <c r="O294" s="51" t="s">
        <v>9510</v>
      </c>
      <c r="P294" s="51" t="s">
        <v>9512</v>
      </c>
      <c r="Q294" s="51" t="s">
        <v>9512</v>
      </c>
      <c r="R294" s="51">
        <v>12852000</v>
      </c>
      <c r="S294" s="51">
        <v>12852000</v>
      </c>
      <c r="T294" s="53">
        <v>44927</v>
      </c>
      <c r="U294" s="53">
        <v>45291.9999884259</v>
      </c>
      <c r="V294" s="51">
        <v>54</v>
      </c>
      <c r="W294" s="80"/>
      <c r="X294" s="80"/>
      <c r="Y294" s="80"/>
      <c r="Z294" s="87"/>
      <c r="AA294" s="87"/>
      <c r="AB294" s="87"/>
      <c r="AC294" s="87"/>
      <c r="AD294" s="87"/>
      <c r="AE294" s="87"/>
      <c r="AF294" s="87"/>
      <c r="AG294" s="80"/>
      <c r="AH294" s="80"/>
      <c r="AI294" s="80"/>
    </row>
    <row r="295" ht="38.25" spans="1:35">
      <c r="A295" s="81">
        <v>15390</v>
      </c>
      <c r="B295" s="51" t="s">
        <v>10450</v>
      </c>
      <c r="C295" s="51" t="s">
        <v>10451</v>
      </c>
      <c r="D295" s="51" t="s">
        <v>9529</v>
      </c>
      <c r="E295" s="51" t="s">
        <v>9450</v>
      </c>
      <c r="F295" s="51">
        <v>1268000</v>
      </c>
      <c r="G295" s="51">
        <v>12</v>
      </c>
      <c r="H295" s="53">
        <v>44562</v>
      </c>
      <c r="I295" s="53">
        <v>44926</v>
      </c>
      <c r="J295" s="51" t="s">
        <v>9506</v>
      </c>
      <c r="K295" s="51" t="s">
        <v>9497</v>
      </c>
      <c r="L295" s="51" t="s">
        <v>10452</v>
      </c>
      <c r="M295" s="51" t="s">
        <v>10453</v>
      </c>
      <c r="N295" s="51" t="s">
        <v>10431</v>
      </c>
      <c r="O295" s="51" t="s">
        <v>9510</v>
      </c>
      <c r="P295" s="51" t="s">
        <v>9512</v>
      </c>
      <c r="Q295" s="51" t="s">
        <v>9512</v>
      </c>
      <c r="R295" s="51">
        <v>1268000</v>
      </c>
      <c r="S295" s="51">
        <v>1268000</v>
      </c>
      <c r="T295" s="53">
        <v>44562</v>
      </c>
      <c r="U295" s="53">
        <v>44926.9999884259</v>
      </c>
      <c r="V295" s="51">
        <v>4</v>
      </c>
      <c r="W295" s="80"/>
      <c r="X295" s="80"/>
      <c r="Y295" s="80"/>
      <c r="Z295" s="87"/>
      <c r="AA295" s="87"/>
      <c r="AB295" s="87"/>
      <c r="AC295" s="87"/>
      <c r="AD295" s="87"/>
      <c r="AE295" s="87"/>
      <c r="AF295" s="87"/>
      <c r="AG295" s="80"/>
      <c r="AH295" s="80"/>
      <c r="AI295" s="80"/>
    </row>
    <row r="296" ht="38.25" spans="1:35">
      <c r="A296" s="81">
        <v>15389</v>
      </c>
      <c r="B296" s="51" t="s">
        <v>10454</v>
      </c>
      <c r="C296" s="51" t="s">
        <v>10455</v>
      </c>
      <c r="D296" s="51" t="s">
        <v>9536</v>
      </c>
      <c r="E296" s="51" t="s">
        <v>9450</v>
      </c>
      <c r="F296" s="51">
        <v>12852000</v>
      </c>
      <c r="G296" s="51">
        <v>12</v>
      </c>
      <c r="H296" s="53">
        <v>44562</v>
      </c>
      <c r="I296" s="53">
        <v>44926</v>
      </c>
      <c r="J296" s="51" t="s">
        <v>9506</v>
      </c>
      <c r="K296" s="51" t="s">
        <v>9497</v>
      </c>
      <c r="L296" s="51" t="s">
        <v>10456</v>
      </c>
      <c r="M296" s="51" t="s">
        <v>10457</v>
      </c>
      <c r="N296" s="51" t="s">
        <v>10431</v>
      </c>
      <c r="O296" s="51" t="s">
        <v>9510</v>
      </c>
      <c r="P296" s="51" t="s">
        <v>9512</v>
      </c>
      <c r="Q296" s="51" t="s">
        <v>9512</v>
      </c>
      <c r="R296" s="51">
        <v>12852000</v>
      </c>
      <c r="S296" s="51">
        <v>12852000</v>
      </c>
      <c r="T296" s="53">
        <v>44562</v>
      </c>
      <c r="U296" s="53">
        <v>44926.9999884259</v>
      </c>
      <c r="V296" s="51">
        <v>54</v>
      </c>
      <c r="W296" s="80"/>
      <c r="X296" s="80"/>
      <c r="Y296" s="80"/>
      <c r="Z296" s="87"/>
      <c r="AA296" s="87"/>
      <c r="AB296" s="87"/>
      <c r="AC296" s="87"/>
      <c r="AD296" s="87"/>
      <c r="AE296" s="87"/>
      <c r="AF296" s="87"/>
      <c r="AG296" s="80"/>
      <c r="AH296" s="80"/>
      <c r="AI296" s="80"/>
    </row>
    <row r="297" ht="38.25" spans="1:35">
      <c r="A297" s="81">
        <v>15387</v>
      </c>
      <c r="B297" s="51" t="s">
        <v>10458</v>
      </c>
      <c r="C297" s="51" t="s">
        <v>10459</v>
      </c>
      <c r="D297" s="51" t="s">
        <v>9505</v>
      </c>
      <c r="E297" s="51" t="s">
        <v>9450</v>
      </c>
      <c r="F297" s="51">
        <v>5904000</v>
      </c>
      <c r="G297" s="51">
        <v>36</v>
      </c>
      <c r="H297" s="53">
        <v>44562</v>
      </c>
      <c r="I297" s="53">
        <v>45657</v>
      </c>
      <c r="J297" s="51" t="s">
        <v>9506</v>
      </c>
      <c r="K297" s="51" t="s">
        <v>9497</v>
      </c>
      <c r="L297" s="51" t="s">
        <v>10460</v>
      </c>
      <c r="M297" s="51" t="s">
        <v>10461</v>
      </c>
      <c r="N297" s="51" t="s">
        <v>9565</v>
      </c>
      <c r="O297" s="51" t="s">
        <v>9510</v>
      </c>
      <c r="P297" s="51" t="s">
        <v>9511</v>
      </c>
      <c r="Q297" s="51" t="s">
        <v>9512</v>
      </c>
      <c r="R297" s="51">
        <v>5904000</v>
      </c>
      <c r="S297" s="51">
        <v>8856000</v>
      </c>
      <c r="T297" s="53">
        <v>44562</v>
      </c>
      <c r="U297" s="53">
        <v>45657.9999884259</v>
      </c>
      <c r="V297" s="51">
        <v>4</v>
      </c>
      <c r="W297" s="80"/>
      <c r="X297" s="80"/>
      <c r="Y297" s="80"/>
      <c r="Z297" s="87"/>
      <c r="AA297" s="87"/>
      <c r="AB297" s="87"/>
      <c r="AC297" s="87"/>
      <c r="AD297" s="87"/>
      <c r="AE297" s="87"/>
      <c r="AF297" s="87"/>
      <c r="AG297" s="80"/>
      <c r="AH297" s="80"/>
      <c r="AI297" s="80"/>
    </row>
    <row r="298" ht="38.25" spans="1:35">
      <c r="A298" s="81">
        <v>15388</v>
      </c>
      <c r="B298" s="51" t="s">
        <v>10462</v>
      </c>
      <c r="C298" s="51" t="s">
        <v>10463</v>
      </c>
      <c r="D298" s="51" t="s">
        <v>9505</v>
      </c>
      <c r="E298" s="51" t="s">
        <v>9450</v>
      </c>
      <c r="F298" s="51">
        <v>2952000</v>
      </c>
      <c r="G298" s="51">
        <v>36</v>
      </c>
      <c r="H298" s="53">
        <v>44562</v>
      </c>
      <c r="I298" s="53">
        <v>45657</v>
      </c>
      <c r="J298" s="51" t="s">
        <v>9506</v>
      </c>
      <c r="K298" s="51" t="s">
        <v>9497</v>
      </c>
      <c r="L298" s="51" t="s">
        <v>10460</v>
      </c>
      <c r="M298" s="51" t="s">
        <v>10461</v>
      </c>
      <c r="N298" s="51" t="s">
        <v>9565</v>
      </c>
      <c r="O298" s="51" t="s">
        <v>9510</v>
      </c>
      <c r="P298" s="51" t="s">
        <v>9511</v>
      </c>
      <c r="Q298" s="51" t="s">
        <v>9512</v>
      </c>
      <c r="R298" s="51">
        <v>2952000</v>
      </c>
      <c r="S298" s="51">
        <v>8856000</v>
      </c>
      <c r="T298" s="53">
        <v>44562</v>
      </c>
      <c r="U298" s="53">
        <v>45657.9999884259</v>
      </c>
      <c r="V298" s="51">
        <v>2</v>
      </c>
      <c r="W298" s="80"/>
      <c r="X298" s="80"/>
      <c r="Y298" s="80"/>
      <c r="Z298" s="87"/>
      <c r="AA298" s="87"/>
      <c r="AB298" s="87"/>
      <c r="AC298" s="87"/>
      <c r="AD298" s="87"/>
      <c r="AE298" s="87"/>
      <c r="AF298" s="87"/>
      <c r="AG298" s="80"/>
      <c r="AH298" s="80"/>
      <c r="AI298" s="80"/>
    </row>
    <row r="299" ht="38.25" spans="1:35">
      <c r="A299" s="81">
        <v>15386</v>
      </c>
      <c r="B299" s="51" t="s">
        <v>10464</v>
      </c>
      <c r="C299" s="51" t="s">
        <v>10465</v>
      </c>
      <c r="D299" s="51" t="s">
        <v>9505</v>
      </c>
      <c r="E299" s="51" t="s">
        <v>9450</v>
      </c>
      <c r="F299" s="51">
        <v>9240000</v>
      </c>
      <c r="G299" s="51">
        <v>36</v>
      </c>
      <c r="H299" s="53">
        <v>44562</v>
      </c>
      <c r="I299" s="53">
        <v>45657</v>
      </c>
      <c r="J299" s="51" t="s">
        <v>9506</v>
      </c>
      <c r="K299" s="51" t="s">
        <v>9497</v>
      </c>
      <c r="L299" s="51" t="s">
        <v>10466</v>
      </c>
      <c r="M299" s="51" t="s">
        <v>10467</v>
      </c>
      <c r="N299" s="51" t="s">
        <v>9565</v>
      </c>
      <c r="O299" s="51" t="s">
        <v>9510</v>
      </c>
      <c r="P299" s="51" t="s">
        <v>9511</v>
      </c>
      <c r="Q299" s="51" t="s">
        <v>9512</v>
      </c>
      <c r="R299" s="51">
        <v>9240000</v>
      </c>
      <c r="S299" s="51">
        <v>9240000</v>
      </c>
      <c r="T299" s="53">
        <v>44562</v>
      </c>
      <c r="U299" s="53">
        <v>45657.9999884259</v>
      </c>
      <c r="V299" s="51">
        <v>8</v>
      </c>
      <c r="W299" s="80"/>
      <c r="X299" s="80"/>
      <c r="Y299" s="80"/>
      <c r="Z299" s="87"/>
      <c r="AA299" s="87"/>
      <c r="AB299" s="87"/>
      <c r="AC299" s="87"/>
      <c r="AD299" s="87"/>
      <c r="AE299" s="87"/>
      <c r="AF299" s="87"/>
      <c r="AG299" s="80"/>
      <c r="AH299" s="80"/>
      <c r="AI299" s="80"/>
    </row>
    <row r="300" ht="38.25" spans="1:35">
      <c r="A300" s="81">
        <v>15385</v>
      </c>
      <c r="B300" s="51" t="s">
        <v>10468</v>
      </c>
      <c r="C300" s="51" t="s">
        <v>10469</v>
      </c>
      <c r="D300" s="51" t="s">
        <v>9523</v>
      </c>
      <c r="E300" s="51" t="s">
        <v>9450</v>
      </c>
      <c r="F300" s="51">
        <v>3544333</v>
      </c>
      <c r="G300" s="51">
        <v>36</v>
      </c>
      <c r="H300" s="53">
        <v>44562</v>
      </c>
      <c r="I300" s="53">
        <v>45657</v>
      </c>
      <c r="J300" s="51" t="s">
        <v>9506</v>
      </c>
      <c r="K300" s="51" t="s">
        <v>9497</v>
      </c>
      <c r="L300" s="51" t="s">
        <v>10470</v>
      </c>
      <c r="M300" s="51" t="s">
        <v>10471</v>
      </c>
      <c r="N300" s="51" t="s">
        <v>9565</v>
      </c>
      <c r="O300" s="51" t="s">
        <v>9510</v>
      </c>
      <c r="P300" s="51" t="s">
        <v>9511</v>
      </c>
      <c r="Q300" s="51" t="s">
        <v>9512</v>
      </c>
      <c r="R300" s="51">
        <v>3544333</v>
      </c>
      <c r="S300" s="51">
        <v>28315333</v>
      </c>
      <c r="T300" s="53">
        <v>44562</v>
      </c>
      <c r="U300" s="53">
        <v>45657.9999884259</v>
      </c>
      <c r="V300" s="51">
        <v>9</v>
      </c>
      <c r="W300" s="80"/>
      <c r="X300" s="80"/>
      <c r="Y300" s="80"/>
      <c r="Z300" s="87"/>
      <c r="AA300" s="87"/>
      <c r="AB300" s="87"/>
      <c r="AC300" s="87"/>
      <c r="AD300" s="87"/>
      <c r="AE300" s="87"/>
      <c r="AF300" s="87"/>
      <c r="AG300" s="80"/>
      <c r="AH300" s="80"/>
      <c r="AI300" s="80"/>
    </row>
    <row r="301" ht="38.25" spans="1:35">
      <c r="A301" s="81">
        <v>15384</v>
      </c>
      <c r="B301" s="51" t="s">
        <v>10472</v>
      </c>
      <c r="C301" s="51" t="s">
        <v>10473</v>
      </c>
      <c r="D301" s="51" t="s">
        <v>9523</v>
      </c>
      <c r="E301" s="51" t="s">
        <v>9450</v>
      </c>
      <c r="F301" s="51">
        <v>5880000</v>
      </c>
      <c r="G301" s="51">
        <v>36</v>
      </c>
      <c r="H301" s="53">
        <v>44562</v>
      </c>
      <c r="I301" s="53">
        <v>45657</v>
      </c>
      <c r="J301" s="51" t="s">
        <v>9506</v>
      </c>
      <c r="K301" s="51" t="s">
        <v>9497</v>
      </c>
      <c r="L301" s="51" t="s">
        <v>10470</v>
      </c>
      <c r="M301" s="51" t="s">
        <v>10471</v>
      </c>
      <c r="N301" s="51" t="s">
        <v>9565</v>
      </c>
      <c r="O301" s="51" t="s">
        <v>9510</v>
      </c>
      <c r="P301" s="51" t="s">
        <v>9511</v>
      </c>
      <c r="Q301" s="51" t="s">
        <v>9512</v>
      </c>
      <c r="R301" s="51">
        <v>5880000</v>
      </c>
      <c r="S301" s="51">
        <v>28315333</v>
      </c>
      <c r="T301" s="53">
        <v>44562</v>
      </c>
      <c r="U301" s="53">
        <v>45657.9999884259</v>
      </c>
      <c r="V301" s="51">
        <v>7</v>
      </c>
      <c r="W301" s="80"/>
      <c r="X301" s="80"/>
      <c r="Y301" s="80"/>
      <c r="Z301" s="87"/>
      <c r="AA301" s="87"/>
      <c r="AB301" s="87"/>
      <c r="AC301" s="87"/>
      <c r="AD301" s="87"/>
      <c r="AE301" s="87"/>
      <c r="AF301" s="87"/>
      <c r="AG301" s="80"/>
      <c r="AH301" s="80"/>
      <c r="AI301" s="80"/>
    </row>
    <row r="302" ht="38.25" spans="1:35">
      <c r="A302" s="81">
        <v>15382</v>
      </c>
      <c r="B302" s="51" t="s">
        <v>10474</v>
      </c>
      <c r="C302" s="51" t="s">
        <v>10475</v>
      </c>
      <c r="D302" s="51" t="s">
        <v>9523</v>
      </c>
      <c r="E302" s="51" t="s">
        <v>9450</v>
      </c>
      <c r="F302" s="51">
        <v>204000</v>
      </c>
      <c r="G302" s="51">
        <v>36</v>
      </c>
      <c r="H302" s="53">
        <v>44562</v>
      </c>
      <c r="I302" s="53">
        <v>45657</v>
      </c>
      <c r="J302" s="51" t="s">
        <v>9506</v>
      </c>
      <c r="K302" s="51" t="s">
        <v>9497</v>
      </c>
      <c r="L302" s="51" t="s">
        <v>10470</v>
      </c>
      <c r="M302" s="51" t="s">
        <v>10471</v>
      </c>
      <c r="N302" s="51" t="s">
        <v>9565</v>
      </c>
      <c r="O302" s="51" t="s">
        <v>9510</v>
      </c>
      <c r="P302" s="51" t="s">
        <v>9511</v>
      </c>
      <c r="Q302" s="51" t="s">
        <v>9512</v>
      </c>
      <c r="R302" s="51">
        <v>204000</v>
      </c>
      <c r="S302" s="51">
        <v>28315333</v>
      </c>
      <c r="T302" s="53">
        <v>44562</v>
      </c>
      <c r="U302" s="53">
        <v>45657.9999884259</v>
      </c>
      <c r="V302" s="51">
        <v>0</v>
      </c>
      <c r="W302" s="80"/>
      <c r="X302" s="80"/>
      <c r="Y302" s="80"/>
      <c r="Z302" s="87"/>
      <c r="AA302" s="87"/>
      <c r="AB302" s="87"/>
      <c r="AC302" s="87"/>
      <c r="AD302" s="87"/>
      <c r="AE302" s="87"/>
      <c r="AF302" s="87"/>
      <c r="AG302" s="80"/>
      <c r="AH302" s="80"/>
      <c r="AI302" s="80"/>
    </row>
    <row r="303" ht="38.25" spans="1:35">
      <c r="A303" s="81">
        <v>15383</v>
      </c>
      <c r="B303" s="51" t="s">
        <v>10476</v>
      </c>
      <c r="C303" s="51" t="s">
        <v>10477</v>
      </c>
      <c r="D303" s="51" t="s">
        <v>9523</v>
      </c>
      <c r="E303" s="51" t="s">
        <v>9450</v>
      </c>
      <c r="F303" s="51">
        <v>1020000</v>
      </c>
      <c r="G303" s="51">
        <v>36</v>
      </c>
      <c r="H303" s="53">
        <v>44562</v>
      </c>
      <c r="I303" s="53">
        <v>45657</v>
      </c>
      <c r="J303" s="51" t="s">
        <v>9506</v>
      </c>
      <c r="K303" s="51" t="s">
        <v>9497</v>
      </c>
      <c r="L303" s="51" t="s">
        <v>10470</v>
      </c>
      <c r="M303" s="51" t="s">
        <v>10471</v>
      </c>
      <c r="N303" s="51" t="s">
        <v>9565</v>
      </c>
      <c r="O303" s="51" t="s">
        <v>9510</v>
      </c>
      <c r="P303" s="51" t="s">
        <v>9511</v>
      </c>
      <c r="Q303" s="51" t="s">
        <v>9512</v>
      </c>
      <c r="R303" s="51">
        <v>1020000</v>
      </c>
      <c r="S303" s="51">
        <v>28315333</v>
      </c>
      <c r="T303" s="53">
        <v>44562</v>
      </c>
      <c r="U303" s="53">
        <v>45657.9999884259</v>
      </c>
      <c r="V303" s="51">
        <v>1</v>
      </c>
      <c r="W303" s="80"/>
      <c r="X303" s="80"/>
      <c r="Y303" s="80"/>
      <c r="Z303" s="87"/>
      <c r="AA303" s="87"/>
      <c r="AB303" s="87"/>
      <c r="AC303" s="87"/>
      <c r="AD303" s="87"/>
      <c r="AE303" s="87"/>
      <c r="AF303" s="87"/>
      <c r="AG303" s="80"/>
      <c r="AH303" s="80"/>
      <c r="AI303" s="80"/>
    </row>
    <row r="304" ht="38.25" spans="1:35">
      <c r="A304" s="81">
        <v>15381</v>
      </c>
      <c r="B304" s="51" t="s">
        <v>10478</v>
      </c>
      <c r="C304" s="51" t="s">
        <v>10479</v>
      </c>
      <c r="D304" s="51" t="s">
        <v>9523</v>
      </c>
      <c r="E304" s="51" t="s">
        <v>9450</v>
      </c>
      <c r="F304" s="51">
        <v>1755000</v>
      </c>
      <c r="G304" s="51">
        <v>36</v>
      </c>
      <c r="H304" s="53">
        <v>44562</v>
      </c>
      <c r="I304" s="53">
        <v>45657</v>
      </c>
      <c r="J304" s="51" t="s">
        <v>9506</v>
      </c>
      <c r="K304" s="51" t="s">
        <v>9497</v>
      </c>
      <c r="L304" s="51" t="s">
        <v>10470</v>
      </c>
      <c r="M304" s="51" t="s">
        <v>10471</v>
      </c>
      <c r="N304" s="51" t="s">
        <v>9565</v>
      </c>
      <c r="O304" s="51" t="s">
        <v>9510</v>
      </c>
      <c r="P304" s="51" t="s">
        <v>9511</v>
      </c>
      <c r="Q304" s="51" t="s">
        <v>9512</v>
      </c>
      <c r="R304" s="51">
        <v>1755000</v>
      </c>
      <c r="S304" s="51">
        <v>28315333</v>
      </c>
      <c r="T304" s="53">
        <v>44562</v>
      </c>
      <c r="U304" s="53">
        <v>45657.9999884259</v>
      </c>
      <c r="V304" s="51">
        <v>1</v>
      </c>
      <c r="W304" s="80"/>
      <c r="X304" s="80"/>
      <c r="Y304" s="80"/>
      <c r="Z304" s="87"/>
      <c r="AA304" s="87"/>
      <c r="AB304" s="87"/>
      <c r="AC304" s="87"/>
      <c r="AD304" s="87"/>
      <c r="AE304" s="87"/>
      <c r="AF304" s="87"/>
      <c r="AG304" s="80"/>
      <c r="AH304" s="80"/>
      <c r="AI304" s="80"/>
    </row>
    <row r="305" ht="38.25" spans="1:35">
      <c r="A305" s="81">
        <v>15380</v>
      </c>
      <c r="B305" s="51" t="s">
        <v>10480</v>
      </c>
      <c r="C305" s="51" t="s">
        <v>10481</v>
      </c>
      <c r="D305" s="51" t="s">
        <v>9523</v>
      </c>
      <c r="E305" s="51" t="s">
        <v>9450</v>
      </c>
      <c r="F305" s="51">
        <v>15912000</v>
      </c>
      <c r="G305" s="51">
        <v>36</v>
      </c>
      <c r="H305" s="53">
        <v>44562</v>
      </c>
      <c r="I305" s="53">
        <v>45657</v>
      </c>
      <c r="J305" s="51" t="s">
        <v>9506</v>
      </c>
      <c r="K305" s="51" t="s">
        <v>9497</v>
      </c>
      <c r="L305" s="51" t="s">
        <v>10470</v>
      </c>
      <c r="M305" s="51" t="s">
        <v>10471</v>
      </c>
      <c r="N305" s="51" t="s">
        <v>9565</v>
      </c>
      <c r="O305" s="51" t="s">
        <v>9510</v>
      </c>
      <c r="P305" s="51" t="s">
        <v>9511</v>
      </c>
      <c r="Q305" s="51" t="s">
        <v>9512</v>
      </c>
      <c r="R305" s="51">
        <v>15912000</v>
      </c>
      <c r="S305" s="51">
        <v>28315333</v>
      </c>
      <c r="T305" s="53">
        <v>44562</v>
      </c>
      <c r="U305" s="53">
        <v>45657.9999884259</v>
      </c>
      <c r="V305" s="51">
        <v>13</v>
      </c>
      <c r="W305" s="80"/>
      <c r="X305" s="80"/>
      <c r="Y305" s="80"/>
      <c r="Z305" s="87"/>
      <c r="AA305" s="87"/>
      <c r="AB305" s="87"/>
      <c r="AC305" s="87"/>
      <c r="AD305" s="87"/>
      <c r="AE305" s="87"/>
      <c r="AF305" s="87"/>
      <c r="AG305" s="80"/>
      <c r="AH305" s="80"/>
      <c r="AI305" s="80"/>
    </row>
    <row r="306" ht="38.25" spans="1:35">
      <c r="A306" s="81">
        <v>15375</v>
      </c>
      <c r="B306" s="51" t="s">
        <v>10482</v>
      </c>
      <c r="C306" s="51" t="s">
        <v>10483</v>
      </c>
      <c r="D306" s="51" t="s">
        <v>9536</v>
      </c>
      <c r="E306" s="51" t="s">
        <v>9450</v>
      </c>
      <c r="F306" s="51">
        <v>6848100</v>
      </c>
      <c r="G306" s="51">
        <v>12.5</v>
      </c>
      <c r="H306" s="53">
        <v>45839</v>
      </c>
      <c r="I306" s="53">
        <v>46217</v>
      </c>
      <c r="J306" s="51" t="s">
        <v>9506</v>
      </c>
      <c r="K306" s="51" t="s">
        <v>9497</v>
      </c>
      <c r="L306" s="51" t="s">
        <v>10273</v>
      </c>
      <c r="M306" s="51" t="s">
        <v>10274</v>
      </c>
      <c r="N306" s="51" t="s">
        <v>10275</v>
      </c>
      <c r="O306" s="51" t="s">
        <v>9510</v>
      </c>
      <c r="P306" s="51" t="s">
        <v>9790</v>
      </c>
      <c r="Q306" s="51" t="s">
        <v>9512</v>
      </c>
      <c r="R306" s="51">
        <v>6848100</v>
      </c>
      <c r="S306" s="51">
        <v>99000000</v>
      </c>
      <c r="T306" s="53">
        <v>45839</v>
      </c>
      <c r="U306" s="53">
        <v>46217.9999884259</v>
      </c>
      <c r="V306" s="51">
        <v>36</v>
      </c>
      <c r="W306" s="80" t="s">
        <v>10484</v>
      </c>
      <c r="X306" s="98">
        <v>36</v>
      </c>
      <c r="Y306" s="90" t="s">
        <v>57</v>
      </c>
      <c r="Z306" s="90" t="s">
        <v>494</v>
      </c>
      <c r="AA306" s="98">
        <v>14032</v>
      </c>
      <c r="AB306" s="90">
        <v>14068</v>
      </c>
      <c r="AC306" s="99" t="s">
        <v>10485</v>
      </c>
      <c r="AD306" s="87"/>
      <c r="AE306" s="87"/>
      <c r="AF306" s="87"/>
      <c r="AG306" s="80"/>
      <c r="AH306" s="80" t="str">
        <f>VLOOKUP(B306,'合约记录 (新-20260601-1647)'!B:B,1,0)</f>
        <v>2026010700082-10101005-00001</v>
      </c>
      <c r="AI306" s="80"/>
    </row>
    <row r="307" ht="38.25" spans="1:35">
      <c r="A307" s="81">
        <v>15379</v>
      </c>
      <c r="B307" s="51" t="s">
        <v>10486</v>
      </c>
      <c r="C307" s="51" t="s">
        <v>10487</v>
      </c>
      <c r="D307" s="51" t="s">
        <v>9536</v>
      </c>
      <c r="E307" s="51" t="s">
        <v>9450</v>
      </c>
      <c r="F307" s="51">
        <v>2458119.68</v>
      </c>
      <c r="G307" s="51">
        <v>51</v>
      </c>
      <c r="H307" s="53">
        <v>44324</v>
      </c>
      <c r="I307" s="53">
        <v>45876</v>
      </c>
      <c r="J307" s="51" t="s">
        <v>9506</v>
      </c>
      <c r="K307" s="51" t="s">
        <v>9497</v>
      </c>
      <c r="L307" s="51" t="s">
        <v>10488</v>
      </c>
      <c r="M307" s="51" t="s">
        <v>10489</v>
      </c>
      <c r="N307" s="51" t="s">
        <v>10490</v>
      </c>
      <c r="O307" s="51" t="s">
        <v>9510</v>
      </c>
      <c r="P307" s="51" t="s">
        <v>9512</v>
      </c>
      <c r="Q307" s="51" t="s">
        <v>9512</v>
      </c>
      <c r="R307" s="51">
        <v>2458119.68</v>
      </c>
      <c r="S307" s="51">
        <v>2458119.68</v>
      </c>
      <c r="T307" s="53">
        <v>44324</v>
      </c>
      <c r="U307" s="53">
        <v>45876.9999884259</v>
      </c>
      <c r="V307" s="51">
        <v>2</v>
      </c>
      <c r="W307" s="80"/>
      <c r="X307" s="80"/>
      <c r="Y307" s="80"/>
      <c r="Z307" s="87"/>
      <c r="AA307" s="87"/>
      <c r="AB307" s="87"/>
      <c r="AC307" s="87"/>
      <c r="AD307" s="87"/>
      <c r="AE307" s="87"/>
      <c r="AF307" s="87"/>
      <c r="AG307" s="80"/>
      <c r="AH307" s="80"/>
      <c r="AI307" s="80"/>
    </row>
    <row r="308" ht="38.25" spans="1:35">
      <c r="A308" s="81">
        <v>15374</v>
      </c>
      <c r="B308" s="51" t="s">
        <v>10491</v>
      </c>
      <c r="C308" s="51" t="s">
        <v>10492</v>
      </c>
      <c r="D308" s="51" t="s">
        <v>9536</v>
      </c>
      <c r="E308" s="51" t="s">
        <v>9450</v>
      </c>
      <c r="F308" s="51">
        <v>9054572</v>
      </c>
      <c r="G308" s="51">
        <v>12.5</v>
      </c>
      <c r="H308" s="53">
        <v>45839</v>
      </c>
      <c r="I308" s="53">
        <v>46248</v>
      </c>
      <c r="J308" s="51" t="s">
        <v>9506</v>
      </c>
      <c r="K308" s="51" t="s">
        <v>9497</v>
      </c>
      <c r="L308" s="51" t="s">
        <v>10282</v>
      </c>
      <c r="M308" s="51" t="s">
        <v>10283</v>
      </c>
      <c r="N308" s="51" t="s">
        <v>10284</v>
      </c>
      <c r="O308" s="51" t="s">
        <v>9510</v>
      </c>
      <c r="P308" s="51" t="s">
        <v>9790</v>
      </c>
      <c r="Q308" s="51" t="s">
        <v>9512</v>
      </c>
      <c r="R308" s="51">
        <v>9054572</v>
      </c>
      <c r="S308" s="51">
        <v>121000000</v>
      </c>
      <c r="T308" s="53">
        <v>45839</v>
      </c>
      <c r="U308" s="53">
        <v>46248.9999884259</v>
      </c>
      <c r="V308" s="51">
        <v>54</v>
      </c>
      <c r="W308" s="80" t="s">
        <v>57</v>
      </c>
      <c r="X308" s="98">
        <v>54</v>
      </c>
      <c r="Y308" s="90" t="s">
        <v>57</v>
      </c>
      <c r="Z308" s="90" t="s">
        <v>496</v>
      </c>
      <c r="AA308" s="98">
        <v>14073</v>
      </c>
      <c r="AB308" s="90">
        <v>14127</v>
      </c>
      <c r="AC308" s="99" t="s">
        <v>10493</v>
      </c>
      <c r="AD308" s="87"/>
      <c r="AE308" s="87"/>
      <c r="AF308" s="87"/>
      <c r="AG308" s="80"/>
      <c r="AH308" s="80" t="str">
        <f>VLOOKUP(B308,'合约记录 (新-20260601-1647)'!B:B,1,0)</f>
        <v>2026010700080-10101005-00001</v>
      </c>
      <c r="AI308" s="80"/>
    </row>
    <row r="309" ht="38.25" spans="1:35">
      <c r="A309" s="81">
        <v>15370</v>
      </c>
      <c r="B309" s="51" t="s">
        <v>10494</v>
      </c>
      <c r="C309" s="51" t="s">
        <v>10495</v>
      </c>
      <c r="D309" s="51" t="s">
        <v>9536</v>
      </c>
      <c r="E309" s="51" t="s">
        <v>9450</v>
      </c>
      <c r="F309" s="51">
        <v>1240000</v>
      </c>
      <c r="G309" s="51">
        <v>12</v>
      </c>
      <c r="H309" s="53">
        <v>46033</v>
      </c>
      <c r="I309" s="53">
        <v>46397</v>
      </c>
      <c r="J309" s="51" t="s">
        <v>9506</v>
      </c>
      <c r="K309" s="51" t="s">
        <v>9497</v>
      </c>
      <c r="L309" s="51" t="s">
        <v>10496</v>
      </c>
      <c r="M309" s="218" t="s">
        <v>10497</v>
      </c>
      <c r="N309" s="51" t="s">
        <v>9509</v>
      </c>
      <c r="O309" s="51" t="s">
        <v>9510</v>
      </c>
      <c r="P309" s="51" t="s">
        <v>9511</v>
      </c>
      <c r="Q309" s="51" t="s">
        <v>9512</v>
      </c>
      <c r="R309" s="51">
        <v>1240000</v>
      </c>
      <c r="S309" s="51">
        <v>4760000</v>
      </c>
      <c r="T309" s="53">
        <v>46033</v>
      </c>
      <c r="U309" s="53">
        <v>46397.9999884259</v>
      </c>
      <c r="V309" s="51">
        <v>4</v>
      </c>
      <c r="W309" s="80" t="s">
        <v>10262</v>
      </c>
      <c r="X309" s="80">
        <v>4</v>
      </c>
      <c r="Y309" s="92" t="s">
        <v>73</v>
      </c>
      <c r="Z309" s="87" t="s">
        <v>875</v>
      </c>
      <c r="AA309" s="100">
        <v>12656</v>
      </c>
      <c r="AB309" s="100">
        <v>12660</v>
      </c>
      <c r="AC309" s="87" t="s">
        <v>10498</v>
      </c>
      <c r="AD309" s="87"/>
      <c r="AE309" s="87"/>
      <c r="AF309" s="87"/>
      <c r="AG309" s="80"/>
      <c r="AH309" s="80" t="str">
        <f>VLOOKUP(B309,'合约记录 (新-20260601-1647)'!B:B,1,0)</f>
        <v>2026010400027-10101005-00001</v>
      </c>
      <c r="AI309" s="80"/>
    </row>
    <row r="310" ht="38.25" spans="1:35">
      <c r="A310" s="81"/>
      <c r="B310" s="51" t="s">
        <v>10494</v>
      </c>
      <c r="C310" s="51"/>
      <c r="D310" s="51"/>
      <c r="E310" s="51"/>
      <c r="F310" s="51"/>
      <c r="G310" s="51"/>
      <c r="H310" s="53"/>
      <c r="I310" s="53"/>
      <c r="J310" s="51"/>
      <c r="K310" s="51"/>
      <c r="L310" s="51" t="s">
        <v>10496</v>
      </c>
      <c r="M310" s="218" t="s">
        <v>10497</v>
      </c>
      <c r="N310" s="51" t="s">
        <v>9509</v>
      </c>
      <c r="O310" s="51" t="s">
        <v>9510</v>
      </c>
      <c r="P310" s="51" t="s">
        <v>9511</v>
      </c>
      <c r="Q310" s="51" t="s">
        <v>9512</v>
      </c>
      <c r="R310" s="51">
        <v>1240000</v>
      </c>
      <c r="S310" s="51">
        <v>4760000</v>
      </c>
      <c r="T310" s="53">
        <v>46033</v>
      </c>
      <c r="U310" s="53">
        <v>46397.9999884259</v>
      </c>
      <c r="V310" s="51">
        <v>4</v>
      </c>
      <c r="W310" s="80" t="s">
        <v>10262</v>
      </c>
      <c r="X310" s="80">
        <v>4</v>
      </c>
      <c r="Y310" s="92" t="s">
        <v>73</v>
      </c>
      <c r="Z310" s="87" t="s">
        <v>875</v>
      </c>
      <c r="AA310" s="100">
        <v>12656</v>
      </c>
      <c r="AB310" s="100">
        <v>12660</v>
      </c>
      <c r="AC310" s="87" t="s">
        <v>10499</v>
      </c>
      <c r="AD310" s="87"/>
      <c r="AE310" s="87"/>
      <c r="AF310" s="87"/>
      <c r="AG310" s="80"/>
      <c r="AH310" s="80" t="str">
        <f>VLOOKUP(B310,'合约记录 (新-20260601-1647)'!B:B,1,0)</f>
        <v>2026010400027-10101005-00001</v>
      </c>
      <c r="AI310" s="80"/>
    </row>
    <row r="311" ht="38.25" spans="1:35">
      <c r="A311" s="81">
        <v>15369</v>
      </c>
      <c r="B311" s="51" t="s">
        <v>10500</v>
      </c>
      <c r="C311" s="51" t="s">
        <v>10501</v>
      </c>
      <c r="D311" s="51" t="s">
        <v>9529</v>
      </c>
      <c r="E311" s="51" t="s">
        <v>9450</v>
      </c>
      <c r="F311" s="51">
        <v>3520000</v>
      </c>
      <c r="G311" s="51">
        <v>12</v>
      </c>
      <c r="H311" s="53">
        <v>46033</v>
      </c>
      <c r="I311" s="53">
        <v>46397</v>
      </c>
      <c r="J311" s="51" t="s">
        <v>9506</v>
      </c>
      <c r="K311" s="51" t="s">
        <v>9497</v>
      </c>
      <c r="L311" s="51" t="s">
        <v>10496</v>
      </c>
      <c r="M311" s="218" t="s">
        <v>10497</v>
      </c>
      <c r="N311" s="51" t="s">
        <v>9509</v>
      </c>
      <c r="O311" s="51" t="s">
        <v>9510</v>
      </c>
      <c r="P311" s="51" t="s">
        <v>9511</v>
      </c>
      <c r="Q311" s="51" t="s">
        <v>9512</v>
      </c>
      <c r="R311" s="51">
        <v>3520000</v>
      </c>
      <c r="S311" s="51">
        <v>4760000</v>
      </c>
      <c r="T311" s="53">
        <v>46033</v>
      </c>
      <c r="U311" s="53">
        <v>46397.9999884259</v>
      </c>
      <c r="V311" s="51">
        <v>11</v>
      </c>
      <c r="W311" s="80" t="s">
        <v>10262</v>
      </c>
      <c r="X311" s="80">
        <v>11</v>
      </c>
      <c r="Y311" s="92" t="s">
        <v>73</v>
      </c>
      <c r="Z311" s="87" t="s">
        <v>461</v>
      </c>
      <c r="AA311" s="100">
        <v>4067.44</v>
      </c>
      <c r="AB311" s="100">
        <v>4078.44</v>
      </c>
      <c r="AC311" s="87" t="s">
        <v>10502</v>
      </c>
      <c r="AD311" s="87"/>
      <c r="AE311" s="87"/>
      <c r="AF311" s="87"/>
      <c r="AG311" s="80"/>
      <c r="AH311" s="80" t="str">
        <f>VLOOKUP(B311,'合约记录 (新-20260601-1647)'!B:B,1,0)</f>
        <v>2026010400026-10101004-00001</v>
      </c>
      <c r="AI311" s="80"/>
    </row>
    <row r="312" ht="38.25" spans="1:35">
      <c r="A312" s="81">
        <v>17058</v>
      </c>
      <c r="B312" s="51" t="s">
        <v>10503</v>
      </c>
      <c r="C312" s="51" t="s">
        <v>10504</v>
      </c>
      <c r="D312" s="51" t="s">
        <v>9523</v>
      </c>
      <c r="E312" s="51" t="s">
        <v>9450</v>
      </c>
      <c r="F312" s="51">
        <v>4017000</v>
      </c>
      <c r="G312" s="51">
        <v>12</v>
      </c>
      <c r="H312" s="53">
        <v>45658</v>
      </c>
      <c r="I312" s="53">
        <v>46022</v>
      </c>
      <c r="J312" s="51" t="s">
        <v>9506</v>
      </c>
      <c r="K312" s="51" t="s">
        <v>9497</v>
      </c>
      <c r="L312" s="51" t="s">
        <v>10505</v>
      </c>
      <c r="M312" s="51" t="s">
        <v>10506</v>
      </c>
      <c r="N312" s="51" t="s">
        <v>9509</v>
      </c>
      <c r="O312" s="51" t="s">
        <v>9510</v>
      </c>
      <c r="P312" s="51" t="s">
        <v>9511</v>
      </c>
      <c r="Q312" s="51" t="s">
        <v>9512</v>
      </c>
      <c r="R312" s="51">
        <v>4017000</v>
      </c>
      <c r="S312" s="51">
        <v>4017000</v>
      </c>
      <c r="T312" s="53">
        <v>45658</v>
      </c>
      <c r="U312" s="53">
        <v>46022.9999884259</v>
      </c>
      <c r="V312" s="51">
        <v>10</v>
      </c>
      <c r="W312" s="80"/>
      <c r="X312" s="80"/>
      <c r="Y312" s="80"/>
      <c r="Z312" s="87"/>
      <c r="AA312" s="87"/>
      <c r="AB312" s="87"/>
      <c r="AC312" s="87"/>
      <c r="AD312" s="87"/>
      <c r="AE312" s="87"/>
      <c r="AF312" s="87"/>
      <c r="AG312" s="80"/>
      <c r="AH312" s="80"/>
      <c r="AI312" s="80"/>
    </row>
    <row r="313" ht="38.25" spans="1:35">
      <c r="A313" s="81">
        <v>17352</v>
      </c>
      <c r="B313" s="51" t="s">
        <v>10507</v>
      </c>
      <c r="C313" s="51" t="s">
        <v>10508</v>
      </c>
      <c r="D313" s="51" t="s">
        <v>9536</v>
      </c>
      <c r="E313" s="51" t="s">
        <v>9450</v>
      </c>
      <c r="F313" s="51">
        <v>9243395.28</v>
      </c>
      <c r="G313" s="51">
        <v>12</v>
      </c>
      <c r="H313" s="53">
        <v>45292</v>
      </c>
      <c r="I313" s="53">
        <v>45657</v>
      </c>
      <c r="J313" s="51" t="s">
        <v>9506</v>
      </c>
      <c r="K313" s="51" t="s">
        <v>9497</v>
      </c>
      <c r="L313" s="51" t="s">
        <v>10387</v>
      </c>
      <c r="M313" s="51" t="s">
        <v>10388</v>
      </c>
      <c r="N313" s="51" t="s">
        <v>9599</v>
      </c>
      <c r="O313" s="51" t="s">
        <v>9510</v>
      </c>
      <c r="P313" s="51" t="s">
        <v>9790</v>
      </c>
      <c r="Q313" s="51" t="s">
        <v>9512</v>
      </c>
      <c r="R313" s="51">
        <v>9243395.28</v>
      </c>
      <c r="S313" s="51">
        <v>33012674.9</v>
      </c>
      <c r="T313" s="53">
        <v>45292</v>
      </c>
      <c r="U313" s="53">
        <v>45657.9999884259</v>
      </c>
      <c r="V313" s="51">
        <v>36</v>
      </c>
      <c r="W313" s="80"/>
      <c r="X313" s="80"/>
      <c r="Y313" s="80"/>
      <c r="Z313" s="87"/>
      <c r="AA313" s="87"/>
      <c r="AB313" s="87"/>
      <c r="AC313" s="87"/>
      <c r="AD313" s="87"/>
      <c r="AE313" s="87"/>
      <c r="AF313" s="87"/>
      <c r="AG313" s="80"/>
      <c r="AH313" s="80"/>
      <c r="AI313" s="80"/>
    </row>
    <row r="314" ht="38.25" spans="1:35">
      <c r="A314" s="81">
        <v>17351</v>
      </c>
      <c r="B314" s="51" t="s">
        <v>10509</v>
      </c>
      <c r="C314" s="51" t="s">
        <v>10510</v>
      </c>
      <c r="D314" s="51" t="s">
        <v>9523</v>
      </c>
      <c r="E314" s="51" t="s">
        <v>9450</v>
      </c>
      <c r="F314" s="51">
        <v>2727243</v>
      </c>
      <c r="G314" s="51">
        <v>7.5</v>
      </c>
      <c r="H314" s="53">
        <v>45428</v>
      </c>
      <c r="I314" s="53">
        <v>45657</v>
      </c>
      <c r="J314" s="51" t="s">
        <v>9506</v>
      </c>
      <c r="K314" s="51" t="s">
        <v>9497</v>
      </c>
      <c r="L314" s="51" t="s">
        <v>10511</v>
      </c>
      <c r="M314" s="51" t="s">
        <v>10512</v>
      </c>
      <c r="N314" s="51" t="s">
        <v>9599</v>
      </c>
      <c r="O314" s="51" t="s">
        <v>9510</v>
      </c>
      <c r="P314" s="51" t="s">
        <v>9790</v>
      </c>
      <c r="Q314" s="51" t="s">
        <v>9512</v>
      </c>
      <c r="R314" s="51">
        <v>2727243</v>
      </c>
      <c r="S314" s="51">
        <v>10908971.93</v>
      </c>
      <c r="T314" s="53">
        <v>45428</v>
      </c>
      <c r="U314" s="53">
        <v>45657.9999884259</v>
      </c>
      <c r="V314" s="51">
        <v>18</v>
      </c>
      <c r="W314" s="80"/>
      <c r="X314" s="80"/>
      <c r="Y314" s="80"/>
      <c r="Z314" s="87"/>
      <c r="AA314" s="87"/>
      <c r="AB314" s="87"/>
      <c r="AC314" s="87"/>
      <c r="AD314" s="87"/>
      <c r="AE314" s="87"/>
      <c r="AF314" s="87"/>
      <c r="AG314" s="80"/>
      <c r="AH314" s="80"/>
      <c r="AI314" s="80"/>
    </row>
    <row r="315" ht="38.25" spans="1:35">
      <c r="A315" s="81">
        <v>17349</v>
      </c>
      <c r="B315" s="51" t="s">
        <v>10513</v>
      </c>
      <c r="C315" s="51" t="s">
        <v>10514</v>
      </c>
      <c r="D315" s="51" t="s">
        <v>9536</v>
      </c>
      <c r="E315" s="51" t="s">
        <v>9450</v>
      </c>
      <c r="F315" s="51">
        <v>24311048.4</v>
      </c>
      <c r="G315" s="51">
        <v>12</v>
      </c>
      <c r="H315" s="53">
        <v>45292</v>
      </c>
      <c r="I315" s="53">
        <v>45657</v>
      </c>
      <c r="J315" s="51" t="s">
        <v>9506</v>
      </c>
      <c r="K315" s="51" t="s">
        <v>9497</v>
      </c>
      <c r="L315" s="51" t="s">
        <v>10515</v>
      </c>
      <c r="M315" s="51" t="s">
        <v>10516</v>
      </c>
      <c r="N315" s="51" t="s">
        <v>9599</v>
      </c>
      <c r="O315" s="51" t="s">
        <v>9510</v>
      </c>
      <c r="P315" s="51" t="s">
        <v>9790</v>
      </c>
      <c r="Q315" s="51" t="s">
        <v>9512</v>
      </c>
      <c r="R315" s="51">
        <v>24311048.4</v>
      </c>
      <c r="S315" s="51">
        <v>49679543.21</v>
      </c>
      <c r="T315" s="53">
        <v>45292</v>
      </c>
      <c r="U315" s="53">
        <v>45657.9999884259</v>
      </c>
      <c r="V315" s="51">
        <v>108</v>
      </c>
      <c r="W315" s="80"/>
      <c r="X315" s="80"/>
      <c r="Y315" s="80"/>
      <c r="Z315" s="87"/>
      <c r="AA315" s="87"/>
      <c r="AB315" s="87"/>
      <c r="AC315" s="87"/>
      <c r="AD315" s="87"/>
      <c r="AE315" s="87"/>
      <c r="AF315" s="87"/>
      <c r="AG315" s="80"/>
      <c r="AH315" s="80"/>
      <c r="AI315" s="80"/>
    </row>
    <row r="316" ht="38.25" spans="1:35">
      <c r="A316" s="81">
        <v>17350</v>
      </c>
      <c r="B316" s="51" t="s">
        <v>10517</v>
      </c>
      <c r="C316" s="51" t="s">
        <v>10518</v>
      </c>
      <c r="D316" s="51" t="s">
        <v>9523</v>
      </c>
      <c r="E316" s="51" t="s">
        <v>9450</v>
      </c>
      <c r="F316" s="51">
        <v>8181728.93</v>
      </c>
      <c r="G316" s="51">
        <v>7.5</v>
      </c>
      <c r="H316" s="53">
        <v>45428</v>
      </c>
      <c r="I316" s="53">
        <v>45657</v>
      </c>
      <c r="J316" s="51" t="s">
        <v>9506</v>
      </c>
      <c r="K316" s="51" t="s">
        <v>9497</v>
      </c>
      <c r="L316" s="51" t="s">
        <v>10511</v>
      </c>
      <c r="M316" s="51" t="s">
        <v>10512</v>
      </c>
      <c r="N316" s="51" t="s">
        <v>9599</v>
      </c>
      <c r="O316" s="51" t="s">
        <v>9510</v>
      </c>
      <c r="P316" s="51" t="s">
        <v>9790</v>
      </c>
      <c r="Q316" s="51" t="s">
        <v>9512</v>
      </c>
      <c r="R316" s="51">
        <v>8181728.93</v>
      </c>
      <c r="S316" s="51">
        <v>10908971.93</v>
      </c>
      <c r="T316" s="53">
        <v>45428</v>
      </c>
      <c r="U316" s="53">
        <v>45657.9999884259</v>
      </c>
      <c r="V316" s="51">
        <v>54</v>
      </c>
      <c r="W316" s="80"/>
      <c r="X316" s="80"/>
      <c r="Y316" s="80"/>
      <c r="Z316" s="87"/>
      <c r="AA316" s="87"/>
      <c r="AB316" s="87"/>
      <c r="AC316" s="87"/>
      <c r="AD316" s="87"/>
      <c r="AE316" s="87"/>
      <c r="AF316" s="87"/>
      <c r="AG316" s="80"/>
      <c r="AH316" s="80"/>
      <c r="AI316" s="80"/>
    </row>
    <row r="317" ht="38.25" spans="1:35">
      <c r="A317" s="81">
        <v>17348</v>
      </c>
      <c r="B317" s="51" t="s">
        <v>10519</v>
      </c>
      <c r="C317" s="51" t="s">
        <v>10520</v>
      </c>
      <c r="D317" s="51" t="s">
        <v>9536</v>
      </c>
      <c r="E317" s="51" t="s">
        <v>9450</v>
      </c>
      <c r="F317" s="51">
        <v>12155524.2</v>
      </c>
      <c r="G317" s="51">
        <v>12</v>
      </c>
      <c r="H317" s="53">
        <v>45292</v>
      </c>
      <c r="I317" s="53">
        <v>45657</v>
      </c>
      <c r="J317" s="51" t="s">
        <v>9506</v>
      </c>
      <c r="K317" s="51" t="s">
        <v>9497</v>
      </c>
      <c r="L317" s="51" t="s">
        <v>10515</v>
      </c>
      <c r="M317" s="51" t="s">
        <v>10516</v>
      </c>
      <c r="N317" s="51" t="s">
        <v>9599</v>
      </c>
      <c r="O317" s="51" t="s">
        <v>9510</v>
      </c>
      <c r="P317" s="51" t="s">
        <v>9790</v>
      </c>
      <c r="Q317" s="51" t="s">
        <v>9512</v>
      </c>
      <c r="R317" s="51">
        <v>12155524.2</v>
      </c>
      <c r="S317" s="51">
        <v>49679543.21</v>
      </c>
      <c r="T317" s="53">
        <v>45292</v>
      </c>
      <c r="U317" s="53">
        <v>45657.9999884259</v>
      </c>
      <c r="V317" s="51">
        <v>54</v>
      </c>
      <c r="W317" s="80"/>
      <c r="X317" s="80"/>
      <c r="Y317" s="80"/>
      <c r="Z317" s="87"/>
      <c r="AA317" s="87"/>
      <c r="AB317" s="87"/>
      <c r="AC317" s="87"/>
      <c r="AD317" s="87"/>
      <c r="AE317" s="87"/>
      <c r="AF317" s="87"/>
      <c r="AG317" s="80"/>
      <c r="AH317" s="80"/>
      <c r="AI317" s="80"/>
    </row>
    <row r="318" ht="38.25" spans="1:35">
      <c r="A318" s="81">
        <v>17347</v>
      </c>
      <c r="B318" s="51" t="s">
        <v>10521</v>
      </c>
      <c r="C318" s="51" t="s">
        <v>10522</v>
      </c>
      <c r="D318" s="51" t="s">
        <v>9536</v>
      </c>
      <c r="E318" s="51" t="s">
        <v>9450</v>
      </c>
      <c r="F318" s="51">
        <v>13212970.61</v>
      </c>
      <c r="G318" s="51">
        <v>12</v>
      </c>
      <c r="H318" s="53">
        <v>45292</v>
      </c>
      <c r="I318" s="53">
        <v>45657</v>
      </c>
      <c r="J318" s="51" t="s">
        <v>9506</v>
      </c>
      <c r="K318" s="51" t="s">
        <v>9497</v>
      </c>
      <c r="L318" s="51" t="s">
        <v>10515</v>
      </c>
      <c r="M318" s="51" t="s">
        <v>10516</v>
      </c>
      <c r="N318" s="51" t="s">
        <v>9599</v>
      </c>
      <c r="O318" s="51" t="s">
        <v>9510</v>
      </c>
      <c r="P318" s="51" t="s">
        <v>9790</v>
      </c>
      <c r="Q318" s="51" t="s">
        <v>9512</v>
      </c>
      <c r="R318" s="51">
        <v>13212970.61</v>
      </c>
      <c r="S318" s="51">
        <v>49679543.21</v>
      </c>
      <c r="T318" s="53">
        <v>45292</v>
      </c>
      <c r="U318" s="53">
        <v>45657.9999884259</v>
      </c>
      <c r="V318" s="51">
        <v>54</v>
      </c>
      <c r="W318" s="80"/>
      <c r="X318" s="80"/>
      <c r="Y318" s="80"/>
      <c r="Z318" s="87"/>
      <c r="AA318" s="87"/>
      <c r="AB318" s="87"/>
      <c r="AC318" s="87"/>
      <c r="AD318" s="87"/>
      <c r="AE318" s="87"/>
      <c r="AF318" s="87"/>
      <c r="AG318" s="80"/>
      <c r="AH318" s="80"/>
      <c r="AI318" s="80"/>
    </row>
    <row r="319" ht="38.25" spans="1:35">
      <c r="A319" s="81">
        <v>17345</v>
      </c>
      <c r="B319" s="51" t="s">
        <v>10523</v>
      </c>
      <c r="C319" s="51" t="s">
        <v>10524</v>
      </c>
      <c r="D319" s="51" t="s">
        <v>9505</v>
      </c>
      <c r="E319" s="51" t="s">
        <v>9450</v>
      </c>
      <c r="F319" s="51">
        <v>2475363.37</v>
      </c>
      <c r="G319" s="51">
        <v>12</v>
      </c>
      <c r="H319" s="53">
        <v>45292</v>
      </c>
      <c r="I319" s="53">
        <v>45657</v>
      </c>
      <c r="J319" s="51" t="s">
        <v>9506</v>
      </c>
      <c r="K319" s="51" t="s">
        <v>9497</v>
      </c>
      <c r="L319" s="51" t="s">
        <v>10525</v>
      </c>
      <c r="M319" s="51" t="s">
        <v>10526</v>
      </c>
      <c r="N319" s="51" t="s">
        <v>9599</v>
      </c>
      <c r="O319" s="51" t="s">
        <v>9510</v>
      </c>
      <c r="P319" s="51" t="s">
        <v>9790</v>
      </c>
      <c r="Q319" s="51" t="s">
        <v>9512</v>
      </c>
      <c r="R319" s="51">
        <v>2475363.37</v>
      </c>
      <c r="S319" s="51">
        <v>2475363.37</v>
      </c>
      <c r="T319" s="53">
        <v>45292</v>
      </c>
      <c r="U319" s="53">
        <v>45657.9999884259</v>
      </c>
      <c r="V319" s="51">
        <v>10</v>
      </c>
      <c r="W319" s="80"/>
      <c r="X319" s="80"/>
      <c r="Y319" s="80"/>
      <c r="Z319" s="87"/>
      <c r="AA319" s="87"/>
      <c r="AB319" s="87"/>
      <c r="AC319" s="87"/>
      <c r="AD319" s="87"/>
      <c r="AE319" s="87"/>
      <c r="AF319" s="87"/>
      <c r="AG319" s="80"/>
      <c r="AH319" s="80"/>
      <c r="AI319" s="80"/>
    </row>
    <row r="320" ht="38.25" spans="1:35">
      <c r="A320" s="81">
        <v>17346</v>
      </c>
      <c r="B320" s="51" t="s">
        <v>10527</v>
      </c>
      <c r="C320" s="51" t="s">
        <v>10528</v>
      </c>
      <c r="D320" s="51" t="s">
        <v>9536</v>
      </c>
      <c r="E320" s="51" t="s">
        <v>9450</v>
      </c>
      <c r="F320" s="51">
        <v>12826351.08</v>
      </c>
      <c r="G320" s="51">
        <v>12</v>
      </c>
      <c r="H320" s="53">
        <v>45292</v>
      </c>
      <c r="I320" s="53">
        <v>45657</v>
      </c>
      <c r="J320" s="51" t="s">
        <v>9506</v>
      </c>
      <c r="K320" s="51" t="s">
        <v>9497</v>
      </c>
      <c r="L320" s="51" t="s">
        <v>10529</v>
      </c>
      <c r="M320" s="51" t="s">
        <v>10530</v>
      </c>
      <c r="N320" s="51" t="s">
        <v>9599</v>
      </c>
      <c r="O320" s="51" t="s">
        <v>9510</v>
      </c>
      <c r="P320" s="51" t="s">
        <v>9790</v>
      </c>
      <c r="Q320" s="51" t="s">
        <v>9512</v>
      </c>
      <c r="R320" s="51">
        <v>12826351.08</v>
      </c>
      <c r="S320" s="51">
        <v>12826351.08</v>
      </c>
      <c r="T320" s="53">
        <v>45292</v>
      </c>
      <c r="U320" s="53">
        <v>45657.9999884259</v>
      </c>
      <c r="V320" s="51">
        <v>54</v>
      </c>
      <c r="W320" s="80"/>
      <c r="X320" s="80"/>
      <c r="Y320" s="80"/>
      <c r="Z320" s="87"/>
      <c r="AA320" s="87"/>
      <c r="AB320" s="87"/>
      <c r="AC320" s="87"/>
      <c r="AD320" s="87"/>
      <c r="AE320" s="87"/>
      <c r="AF320" s="87"/>
      <c r="AG320" s="80"/>
      <c r="AH320" s="80"/>
      <c r="AI320" s="80"/>
    </row>
    <row r="321" ht="38.25" spans="1:35">
      <c r="A321" s="81">
        <v>17344</v>
      </c>
      <c r="B321" s="51" t="s">
        <v>10531</v>
      </c>
      <c r="C321" s="51" t="s">
        <v>10532</v>
      </c>
      <c r="D321" s="51" t="s">
        <v>9523</v>
      </c>
      <c r="E321" s="51" t="s">
        <v>9450</v>
      </c>
      <c r="F321" s="51">
        <v>17359494.48</v>
      </c>
      <c r="G321" s="51">
        <v>12</v>
      </c>
      <c r="H321" s="53">
        <v>45292</v>
      </c>
      <c r="I321" s="53">
        <v>45657</v>
      </c>
      <c r="J321" s="51" t="s">
        <v>9506</v>
      </c>
      <c r="K321" s="51" t="s">
        <v>9497</v>
      </c>
      <c r="L321" s="51" t="s">
        <v>10533</v>
      </c>
      <c r="M321" s="51" t="s">
        <v>10534</v>
      </c>
      <c r="N321" s="51" t="s">
        <v>9599</v>
      </c>
      <c r="O321" s="51" t="s">
        <v>9510</v>
      </c>
      <c r="P321" s="51" t="s">
        <v>9790</v>
      </c>
      <c r="Q321" s="51" t="s">
        <v>9512</v>
      </c>
      <c r="R321" s="51">
        <v>17359494.48</v>
      </c>
      <c r="S321" s="51">
        <v>17359494.48</v>
      </c>
      <c r="T321" s="53">
        <v>45292</v>
      </c>
      <c r="U321" s="53">
        <v>45657.9999884259</v>
      </c>
      <c r="V321" s="51">
        <v>72</v>
      </c>
      <c r="W321" s="80"/>
      <c r="X321" s="80"/>
      <c r="Y321" s="80"/>
      <c r="Z321" s="87"/>
      <c r="AA321" s="87"/>
      <c r="AB321" s="87"/>
      <c r="AC321" s="87"/>
      <c r="AD321" s="87"/>
      <c r="AE321" s="87"/>
      <c r="AF321" s="87"/>
      <c r="AG321" s="80"/>
      <c r="AH321" s="80"/>
      <c r="AI321" s="80"/>
    </row>
    <row r="322" ht="38.25" spans="1:35">
      <c r="A322" s="81">
        <v>17343</v>
      </c>
      <c r="B322" s="51" t="s">
        <v>10535</v>
      </c>
      <c r="C322" s="51" t="s">
        <v>10536</v>
      </c>
      <c r="D322" s="51" t="s">
        <v>9536</v>
      </c>
      <c r="E322" s="51" t="s">
        <v>9450</v>
      </c>
      <c r="F322" s="51">
        <v>24311048.4</v>
      </c>
      <c r="G322" s="51">
        <v>12</v>
      </c>
      <c r="H322" s="53">
        <v>45292</v>
      </c>
      <c r="I322" s="53">
        <v>45657</v>
      </c>
      <c r="J322" s="51" t="s">
        <v>9506</v>
      </c>
      <c r="K322" s="51" t="s">
        <v>9497</v>
      </c>
      <c r="L322" s="51" t="s">
        <v>10537</v>
      </c>
      <c r="M322" s="51" t="s">
        <v>10538</v>
      </c>
      <c r="N322" s="51" t="s">
        <v>9599</v>
      </c>
      <c r="O322" s="51" t="s">
        <v>9510</v>
      </c>
      <c r="P322" s="51" t="s">
        <v>9790</v>
      </c>
      <c r="Q322" s="51" t="s">
        <v>9512</v>
      </c>
      <c r="R322" s="51">
        <v>24311048.4</v>
      </c>
      <c r="S322" s="51">
        <v>86841074.34</v>
      </c>
      <c r="T322" s="53">
        <v>45292</v>
      </c>
      <c r="U322" s="53">
        <v>45657.9999884259</v>
      </c>
      <c r="V322" s="51">
        <v>108</v>
      </c>
      <c r="W322" s="80"/>
      <c r="X322" s="80"/>
      <c r="Y322" s="80"/>
      <c r="Z322" s="87"/>
      <c r="AA322" s="87"/>
      <c r="AB322" s="87"/>
      <c r="AC322" s="87"/>
      <c r="AD322" s="87"/>
      <c r="AE322" s="87"/>
      <c r="AF322" s="87"/>
      <c r="AG322" s="80"/>
      <c r="AH322" s="80"/>
      <c r="AI322" s="80"/>
    </row>
    <row r="323" ht="38.25" spans="1:35">
      <c r="A323" s="81">
        <v>17341</v>
      </c>
      <c r="B323" s="51" t="s">
        <v>10539</v>
      </c>
      <c r="C323" s="51" t="s">
        <v>10540</v>
      </c>
      <c r="D323" s="51" t="s">
        <v>9536</v>
      </c>
      <c r="E323" s="51" t="s">
        <v>9450</v>
      </c>
      <c r="F323" s="51">
        <v>26425941.23</v>
      </c>
      <c r="G323" s="51">
        <v>12</v>
      </c>
      <c r="H323" s="53">
        <v>45292</v>
      </c>
      <c r="I323" s="53">
        <v>45657</v>
      </c>
      <c r="J323" s="51" t="s">
        <v>9506</v>
      </c>
      <c r="K323" s="51" t="s">
        <v>9497</v>
      </c>
      <c r="L323" s="51" t="s">
        <v>10537</v>
      </c>
      <c r="M323" s="51" t="s">
        <v>10538</v>
      </c>
      <c r="N323" s="51" t="s">
        <v>9599</v>
      </c>
      <c r="O323" s="51" t="s">
        <v>9510</v>
      </c>
      <c r="P323" s="51" t="s">
        <v>9790</v>
      </c>
      <c r="Q323" s="51" t="s">
        <v>9512</v>
      </c>
      <c r="R323" s="51">
        <v>26425941.23</v>
      </c>
      <c r="S323" s="51">
        <v>86841074.34</v>
      </c>
      <c r="T323" s="53">
        <v>45292</v>
      </c>
      <c r="U323" s="53">
        <v>45657.9999884259</v>
      </c>
      <c r="V323" s="51">
        <v>108</v>
      </c>
      <c r="W323" s="80"/>
      <c r="X323" s="80"/>
      <c r="Y323" s="80"/>
      <c r="Z323" s="87"/>
      <c r="AA323" s="87"/>
      <c r="AB323" s="87"/>
      <c r="AC323" s="87"/>
      <c r="AD323" s="87"/>
      <c r="AE323" s="87"/>
      <c r="AF323" s="87"/>
      <c r="AG323" s="80"/>
      <c r="AH323" s="80"/>
      <c r="AI323" s="80"/>
    </row>
    <row r="324" ht="38.25" spans="1:35">
      <c r="A324" s="81">
        <v>17342</v>
      </c>
      <c r="B324" s="51" t="s">
        <v>10541</v>
      </c>
      <c r="C324" s="51" t="s">
        <v>10542</v>
      </c>
      <c r="D324" s="51" t="s">
        <v>9536</v>
      </c>
      <c r="E324" s="51" t="s">
        <v>9450</v>
      </c>
      <c r="F324" s="51">
        <v>18486790.56</v>
      </c>
      <c r="G324" s="51">
        <v>12</v>
      </c>
      <c r="H324" s="53">
        <v>45292</v>
      </c>
      <c r="I324" s="53">
        <v>45657</v>
      </c>
      <c r="J324" s="51" t="s">
        <v>9506</v>
      </c>
      <c r="K324" s="51" t="s">
        <v>9497</v>
      </c>
      <c r="L324" s="51" t="s">
        <v>10537</v>
      </c>
      <c r="M324" s="51" t="s">
        <v>10538</v>
      </c>
      <c r="N324" s="51" t="s">
        <v>9599</v>
      </c>
      <c r="O324" s="51" t="s">
        <v>9510</v>
      </c>
      <c r="P324" s="51" t="s">
        <v>9790</v>
      </c>
      <c r="Q324" s="51" t="s">
        <v>9512</v>
      </c>
      <c r="R324" s="51">
        <v>18486790.56</v>
      </c>
      <c r="S324" s="51">
        <v>86841074.34</v>
      </c>
      <c r="T324" s="53">
        <v>45292</v>
      </c>
      <c r="U324" s="53">
        <v>45657.9999884259</v>
      </c>
      <c r="V324" s="51">
        <v>72</v>
      </c>
      <c r="W324" s="80"/>
      <c r="X324" s="80"/>
      <c r="Y324" s="80"/>
      <c r="Z324" s="87"/>
      <c r="AA324" s="87"/>
      <c r="AB324" s="87"/>
      <c r="AC324" s="87"/>
      <c r="AD324" s="87"/>
      <c r="AE324" s="87"/>
      <c r="AF324" s="87"/>
      <c r="AG324" s="80"/>
      <c r="AH324" s="80"/>
      <c r="AI324" s="80"/>
    </row>
    <row r="325" ht="38.25" spans="1:35">
      <c r="A325" s="81">
        <v>17340</v>
      </c>
      <c r="B325" s="51" t="s">
        <v>10543</v>
      </c>
      <c r="C325" s="51" t="s">
        <v>10544</v>
      </c>
      <c r="D325" s="51" t="s">
        <v>9536</v>
      </c>
      <c r="E325" s="51" t="s">
        <v>9450</v>
      </c>
      <c r="F325" s="51">
        <v>17617294.15</v>
      </c>
      <c r="G325" s="51">
        <v>12</v>
      </c>
      <c r="H325" s="53">
        <v>45292</v>
      </c>
      <c r="I325" s="53">
        <v>45657</v>
      </c>
      <c r="J325" s="51" t="s">
        <v>9506</v>
      </c>
      <c r="K325" s="51" t="s">
        <v>9497</v>
      </c>
      <c r="L325" s="51" t="s">
        <v>10537</v>
      </c>
      <c r="M325" s="51" t="s">
        <v>10538</v>
      </c>
      <c r="N325" s="51" t="s">
        <v>9599</v>
      </c>
      <c r="O325" s="51" t="s">
        <v>9510</v>
      </c>
      <c r="P325" s="51" t="s">
        <v>9790</v>
      </c>
      <c r="Q325" s="51" t="s">
        <v>9512</v>
      </c>
      <c r="R325" s="51">
        <v>17617294.15</v>
      </c>
      <c r="S325" s="51">
        <v>86841074.34</v>
      </c>
      <c r="T325" s="53">
        <v>45292</v>
      </c>
      <c r="U325" s="53">
        <v>45657.9999884259</v>
      </c>
      <c r="V325" s="51">
        <v>72</v>
      </c>
      <c r="W325" s="80"/>
      <c r="X325" s="80"/>
      <c r="Y325" s="80"/>
      <c r="Z325" s="87"/>
      <c r="AA325" s="87"/>
      <c r="AB325" s="87"/>
      <c r="AC325" s="87"/>
      <c r="AD325" s="87"/>
      <c r="AE325" s="87"/>
      <c r="AF325" s="87"/>
      <c r="AG325" s="80"/>
      <c r="AH325" s="80"/>
      <c r="AI325" s="80"/>
    </row>
    <row r="326" ht="38.25" spans="1:35">
      <c r="A326" s="81">
        <v>17339</v>
      </c>
      <c r="B326" s="51" t="s">
        <v>10545</v>
      </c>
      <c r="C326" s="51" t="s">
        <v>10546</v>
      </c>
      <c r="D326" s="51" t="s">
        <v>9536</v>
      </c>
      <c r="E326" s="51" t="s">
        <v>9450</v>
      </c>
      <c r="F326" s="51">
        <v>12155524.2</v>
      </c>
      <c r="G326" s="51">
        <v>12</v>
      </c>
      <c r="H326" s="53">
        <v>45292</v>
      </c>
      <c r="I326" s="53">
        <v>45657</v>
      </c>
      <c r="J326" s="51" t="s">
        <v>9506</v>
      </c>
      <c r="K326" s="51" t="s">
        <v>9497</v>
      </c>
      <c r="L326" s="51" t="s">
        <v>10547</v>
      </c>
      <c r="M326" s="51" t="s">
        <v>10548</v>
      </c>
      <c r="N326" s="51" t="s">
        <v>9599</v>
      </c>
      <c r="O326" s="51" t="s">
        <v>9510</v>
      </c>
      <c r="P326" s="51" t="s">
        <v>9790</v>
      </c>
      <c r="Q326" s="51" t="s">
        <v>9512</v>
      </c>
      <c r="R326" s="51">
        <v>12155524.2</v>
      </c>
      <c r="S326" s="51">
        <v>70365760.98</v>
      </c>
      <c r="T326" s="53">
        <v>45292</v>
      </c>
      <c r="U326" s="53">
        <v>45657.9999884259</v>
      </c>
      <c r="V326" s="51">
        <v>54</v>
      </c>
      <c r="W326" s="80"/>
      <c r="X326" s="80"/>
      <c r="Y326" s="80"/>
      <c r="Z326" s="87"/>
      <c r="AA326" s="87"/>
      <c r="AB326" s="87"/>
      <c r="AC326" s="87"/>
      <c r="AD326" s="87"/>
      <c r="AE326" s="87"/>
      <c r="AF326" s="87"/>
      <c r="AG326" s="80"/>
      <c r="AH326" s="80"/>
      <c r="AI326" s="80"/>
    </row>
    <row r="327" ht="38.25" spans="1:35">
      <c r="A327" s="81">
        <v>17337</v>
      </c>
      <c r="B327" s="51" t="s">
        <v>10549</v>
      </c>
      <c r="C327" s="51" t="s">
        <v>10550</v>
      </c>
      <c r="D327" s="51" t="s">
        <v>9536</v>
      </c>
      <c r="E327" s="51" t="s">
        <v>9450</v>
      </c>
      <c r="F327" s="51">
        <v>37926119.36</v>
      </c>
      <c r="G327" s="51">
        <v>12</v>
      </c>
      <c r="H327" s="53">
        <v>45292</v>
      </c>
      <c r="I327" s="53">
        <v>45657</v>
      </c>
      <c r="J327" s="51" t="s">
        <v>9506</v>
      </c>
      <c r="K327" s="51" t="s">
        <v>9497</v>
      </c>
      <c r="L327" s="51" t="s">
        <v>10547</v>
      </c>
      <c r="M327" s="51" t="s">
        <v>10548</v>
      </c>
      <c r="N327" s="51" t="s">
        <v>9599</v>
      </c>
      <c r="O327" s="51" t="s">
        <v>9510</v>
      </c>
      <c r="P327" s="51" t="s">
        <v>9790</v>
      </c>
      <c r="Q327" s="51" t="s">
        <v>9512</v>
      </c>
      <c r="R327" s="51">
        <v>37926119.36</v>
      </c>
      <c r="S327" s="51">
        <v>70365760.98</v>
      </c>
      <c r="T327" s="53">
        <v>45292</v>
      </c>
      <c r="U327" s="53">
        <v>45657.9999884259</v>
      </c>
      <c r="V327" s="51">
        <v>155</v>
      </c>
      <c r="W327" s="80"/>
      <c r="X327" s="80"/>
      <c r="Y327" s="80"/>
      <c r="Z327" s="87"/>
      <c r="AA327" s="87"/>
      <c r="AB327" s="87"/>
      <c r="AC327" s="87"/>
      <c r="AD327" s="87"/>
      <c r="AE327" s="87"/>
      <c r="AF327" s="87"/>
      <c r="AG327" s="80"/>
      <c r="AH327" s="80"/>
      <c r="AI327" s="80"/>
    </row>
    <row r="328" ht="38.25" spans="1:35">
      <c r="A328" s="81">
        <v>17338</v>
      </c>
      <c r="B328" s="51" t="s">
        <v>10551</v>
      </c>
      <c r="C328" s="51" t="s">
        <v>10552</v>
      </c>
      <c r="D328" s="51" t="s">
        <v>9536</v>
      </c>
      <c r="E328" s="51" t="s">
        <v>9450</v>
      </c>
      <c r="F328" s="51">
        <v>20284117.42</v>
      </c>
      <c r="G328" s="51">
        <v>12</v>
      </c>
      <c r="H328" s="53">
        <v>45292</v>
      </c>
      <c r="I328" s="53">
        <v>45657</v>
      </c>
      <c r="J328" s="51" t="s">
        <v>9506</v>
      </c>
      <c r="K328" s="51" t="s">
        <v>9497</v>
      </c>
      <c r="L328" s="51" t="s">
        <v>10547</v>
      </c>
      <c r="M328" s="51" t="s">
        <v>10548</v>
      </c>
      <c r="N328" s="51" t="s">
        <v>9599</v>
      </c>
      <c r="O328" s="51" t="s">
        <v>9510</v>
      </c>
      <c r="P328" s="51" t="s">
        <v>9790</v>
      </c>
      <c r="Q328" s="51" t="s">
        <v>9512</v>
      </c>
      <c r="R328" s="51">
        <v>20284117.42</v>
      </c>
      <c r="S328" s="51">
        <v>70365760.98</v>
      </c>
      <c r="T328" s="53">
        <v>45292</v>
      </c>
      <c r="U328" s="53">
        <v>45657.9999884259</v>
      </c>
      <c r="V328" s="51">
        <v>79</v>
      </c>
      <c r="W328" s="80"/>
      <c r="X328" s="80"/>
      <c r="Y328" s="80"/>
      <c r="Z328" s="87"/>
      <c r="AA328" s="87"/>
      <c r="AB328" s="87"/>
      <c r="AC328" s="87"/>
      <c r="AD328" s="87"/>
      <c r="AE328" s="87"/>
      <c r="AF328" s="87"/>
      <c r="AG328" s="80"/>
      <c r="AH328" s="80"/>
      <c r="AI328" s="80"/>
    </row>
    <row r="329" ht="38.25" spans="1:35">
      <c r="A329" s="81">
        <v>17336</v>
      </c>
      <c r="B329" s="51" t="s">
        <v>10553</v>
      </c>
      <c r="C329" s="51" t="s">
        <v>10554</v>
      </c>
      <c r="D329" s="51" t="s">
        <v>9536</v>
      </c>
      <c r="E329" s="51" t="s">
        <v>9450</v>
      </c>
      <c r="F329" s="51">
        <v>1117800</v>
      </c>
      <c r="G329" s="51">
        <v>6</v>
      </c>
      <c r="H329" s="53">
        <v>45839</v>
      </c>
      <c r="I329" s="53">
        <v>46022</v>
      </c>
      <c r="J329" s="51" t="s">
        <v>9506</v>
      </c>
      <c r="K329" s="51" t="s">
        <v>9497</v>
      </c>
      <c r="L329" s="51" t="s">
        <v>10555</v>
      </c>
      <c r="M329" s="218" t="s">
        <v>10556</v>
      </c>
      <c r="N329" s="51" t="s">
        <v>10431</v>
      </c>
      <c r="O329" s="51" t="s">
        <v>9510</v>
      </c>
      <c r="P329" s="51" t="s">
        <v>9512</v>
      </c>
      <c r="Q329" s="51" t="s">
        <v>9512</v>
      </c>
      <c r="R329" s="51">
        <v>1117800</v>
      </c>
      <c r="S329" s="51">
        <v>2235600</v>
      </c>
      <c r="T329" s="53">
        <v>45839</v>
      </c>
      <c r="U329" s="53">
        <v>46022.9999884259</v>
      </c>
      <c r="V329" s="51">
        <v>54</v>
      </c>
      <c r="W329" s="80"/>
      <c r="X329" s="80"/>
      <c r="Y329" s="80"/>
      <c r="Z329" s="87"/>
      <c r="AA329" s="87"/>
      <c r="AB329" s="87"/>
      <c r="AC329" s="87"/>
      <c r="AD329" s="87"/>
      <c r="AE329" s="87"/>
      <c r="AF329" s="87"/>
      <c r="AG329" s="80"/>
      <c r="AH329" s="80"/>
      <c r="AI329" s="80"/>
    </row>
    <row r="330" ht="38.25" spans="1:35">
      <c r="A330" s="81">
        <v>17335</v>
      </c>
      <c r="B330" s="51" t="s">
        <v>10557</v>
      </c>
      <c r="C330" s="51" t="s">
        <v>10558</v>
      </c>
      <c r="D330" s="51" t="s">
        <v>9536</v>
      </c>
      <c r="E330" s="51" t="s">
        <v>9450</v>
      </c>
      <c r="F330" s="51">
        <v>1117800</v>
      </c>
      <c r="G330" s="51">
        <v>6</v>
      </c>
      <c r="H330" s="53">
        <v>45658</v>
      </c>
      <c r="I330" s="53">
        <v>45838</v>
      </c>
      <c r="J330" s="51" t="s">
        <v>9506</v>
      </c>
      <c r="K330" s="51" t="s">
        <v>9497</v>
      </c>
      <c r="L330" s="51" t="s">
        <v>10555</v>
      </c>
      <c r="M330" s="218" t="s">
        <v>10556</v>
      </c>
      <c r="N330" s="51" t="s">
        <v>10431</v>
      </c>
      <c r="O330" s="51" t="s">
        <v>9510</v>
      </c>
      <c r="P330" s="51" t="s">
        <v>9512</v>
      </c>
      <c r="Q330" s="51" t="s">
        <v>9512</v>
      </c>
      <c r="R330" s="51">
        <v>1117800</v>
      </c>
      <c r="S330" s="51">
        <v>2235600</v>
      </c>
      <c r="T330" s="53">
        <v>45658</v>
      </c>
      <c r="U330" s="53">
        <v>45838.9999884259</v>
      </c>
      <c r="V330" s="51">
        <v>54</v>
      </c>
      <c r="W330" s="80"/>
      <c r="X330" s="80"/>
      <c r="Y330" s="80"/>
      <c r="Z330" s="87"/>
      <c r="AA330" s="87"/>
      <c r="AB330" s="87"/>
      <c r="AC330" s="87"/>
      <c r="AD330" s="87"/>
      <c r="AE330" s="87"/>
      <c r="AF330" s="87"/>
      <c r="AG330" s="80"/>
      <c r="AH330" s="80"/>
      <c r="AI330" s="80"/>
    </row>
    <row r="331" ht="38.25" spans="1:35">
      <c r="A331" s="81">
        <v>17333</v>
      </c>
      <c r="B331" s="51" t="s">
        <v>10559</v>
      </c>
      <c r="C331" s="51" t="s">
        <v>10560</v>
      </c>
      <c r="D331" s="51" t="s">
        <v>9536</v>
      </c>
      <c r="E331" s="51" t="s">
        <v>9450</v>
      </c>
      <c r="F331" s="51">
        <v>6104700</v>
      </c>
      <c r="G331" s="51">
        <v>6</v>
      </c>
      <c r="H331" s="53">
        <v>45658</v>
      </c>
      <c r="I331" s="53">
        <v>45838</v>
      </c>
      <c r="J331" s="51" t="s">
        <v>9506</v>
      </c>
      <c r="K331" s="51" t="s">
        <v>9497</v>
      </c>
      <c r="L331" s="51" t="s">
        <v>10561</v>
      </c>
      <c r="M331" s="218" t="s">
        <v>10556</v>
      </c>
      <c r="N331" s="51" t="s">
        <v>10431</v>
      </c>
      <c r="O331" s="51" t="s">
        <v>9510</v>
      </c>
      <c r="P331" s="51" t="s">
        <v>9512</v>
      </c>
      <c r="Q331" s="51" t="s">
        <v>9512</v>
      </c>
      <c r="R331" s="51">
        <v>6104700</v>
      </c>
      <c r="S331" s="51">
        <v>12209400</v>
      </c>
      <c r="T331" s="53">
        <v>45658</v>
      </c>
      <c r="U331" s="53">
        <v>45838.9999884259</v>
      </c>
      <c r="V331" s="51">
        <v>54</v>
      </c>
      <c r="W331" s="80"/>
      <c r="X331" s="80"/>
      <c r="Y331" s="80"/>
      <c r="Z331" s="87"/>
      <c r="AA331" s="87"/>
      <c r="AB331" s="87"/>
      <c r="AC331" s="87"/>
      <c r="AD331" s="87"/>
      <c r="AE331" s="87"/>
      <c r="AF331" s="87"/>
      <c r="AG331" s="80"/>
      <c r="AH331" s="80"/>
      <c r="AI331" s="80"/>
    </row>
    <row r="332" ht="38.25" spans="1:35">
      <c r="A332" s="81">
        <v>17334</v>
      </c>
      <c r="B332" s="51" t="s">
        <v>10562</v>
      </c>
      <c r="C332" s="51" t="s">
        <v>10563</v>
      </c>
      <c r="D332" s="51" t="s">
        <v>9536</v>
      </c>
      <c r="E332" s="51" t="s">
        <v>9450</v>
      </c>
      <c r="F332" s="51">
        <v>6104700</v>
      </c>
      <c r="G332" s="51">
        <v>6</v>
      </c>
      <c r="H332" s="53">
        <v>45839</v>
      </c>
      <c r="I332" s="53">
        <v>46022</v>
      </c>
      <c r="J332" s="51" t="s">
        <v>9506</v>
      </c>
      <c r="K332" s="51" t="s">
        <v>9497</v>
      </c>
      <c r="L332" s="51" t="s">
        <v>10561</v>
      </c>
      <c r="M332" s="218" t="s">
        <v>10556</v>
      </c>
      <c r="N332" s="51" t="s">
        <v>10431</v>
      </c>
      <c r="O332" s="51" t="s">
        <v>9510</v>
      </c>
      <c r="P332" s="51" t="s">
        <v>9512</v>
      </c>
      <c r="Q332" s="51" t="s">
        <v>9512</v>
      </c>
      <c r="R332" s="51">
        <v>6104700</v>
      </c>
      <c r="S332" s="51">
        <v>12209400</v>
      </c>
      <c r="T332" s="53">
        <v>45839</v>
      </c>
      <c r="U332" s="53">
        <v>46022.9999884259</v>
      </c>
      <c r="V332" s="51">
        <v>54</v>
      </c>
      <c r="W332" s="80"/>
      <c r="X332" s="80"/>
      <c r="Y332" s="80"/>
      <c r="Z332" s="87"/>
      <c r="AA332" s="87"/>
      <c r="AB332" s="87"/>
      <c r="AC332" s="87"/>
      <c r="AD332" s="87"/>
      <c r="AE332" s="87"/>
      <c r="AF332" s="87"/>
      <c r="AG332" s="80"/>
      <c r="AH332" s="80"/>
      <c r="AI332" s="80"/>
    </row>
    <row r="333" ht="38.25" spans="1:35">
      <c r="A333" s="81">
        <v>17332</v>
      </c>
      <c r="B333" s="51" t="s">
        <v>10564</v>
      </c>
      <c r="C333" s="51" t="s">
        <v>10565</v>
      </c>
      <c r="D333" s="51" t="s">
        <v>9523</v>
      </c>
      <c r="E333" s="51" t="s">
        <v>9450</v>
      </c>
      <c r="F333" s="51">
        <v>119000</v>
      </c>
      <c r="G333" s="51">
        <v>12</v>
      </c>
      <c r="H333" s="53">
        <v>45658</v>
      </c>
      <c r="I333" s="53">
        <v>46022</v>
      </c>
      <c r="J333" s="51" t="s">
        <v>9506</v>
      </c>
      <c r="K333" s="51" t="s">
        <v>9497</v>
      </c>
      <c r="L333" s="51" t="s">
        <v>10566</v>
      </c>
      <c r="M333" s="218" t="s">
        <v>10567</v>
      </c>
      <c r="N333" s="51" t="s">
        <v>10431</v>
      </c>
      <c r="O333" s="51" t="s">
        <v>9510</v>
      </c>
      <c r="P333" s="51" t="s">
        <v>9512</v>
      </c>
      <c r="Q333" s="51" t="s">
        <v>9512</v>
      </c>
      <c r="R333" s="51">
        <v>119000</v>
      </c>
      <c r="S333" s="51">
        <v>119000</v>
      </c>
      <c r="T333" s="53">
        <v>45658</v>
      </c>
      <c r="U333" s="53">
        <v>46022.9999884259</v>
      </c>
      <c r="V333" s="51">
        <v>7</v>
      </c>
      <c r="W333" s="80"/>
      <c r="X333" s="80"/>
      <c r="Y333" s="80"/>
      <c r="Z333" s="87"/>
      <c r="AA333" s="87"/>
      <c r="AB333" s="87"/>
      <c r="AC333" s="87"/>
      <c r="AD333" s="87"/>
      <c r="AE333" s="87"/>
      <c r="AF333" s="87"/>
      <c r="AG333" s="80"/>
      <c r="AH333" s="80"/>
      <c r="AI333" s="80"/>
    </row>
    <row r="334" ht="38.25" spans="1:35">
      <c r="A334" s="81">
        <v>17331</v>
      </c>
      <c r="B334" s="51" t="s">
        <v>10568</v>
      </c>
      <c r="C334" s="51" t="s">
        <v>10569</v>
      </c>
      <c r="D334" s="51" t="s">
        <v>9523</v>
      </c>
      <c r="E334" s="51" t="s">
        <v>9450</v>
      </c>
      <c r="F334" s="51">
        <v>2261000</v>
      </c>
      <c r="G334" s="51">
        <v>12</v>
      </c>
      <c r="H334" s="53">
        <v>45658</v>
      </c>
      <c r="I334" s="53">
        <v>46022</v>
      </c>
      <c r="J334" s="51" t="s">
        <v>9506</v>
      </c>
      <c r="K334" s="51" t="s">
        <v>9497</v>
      </c>
      <c r="L334" s="51" t="s">
        <v>10570</v>
      </c>
      <c r="M334" s="218" t="s">
        <v>10567</v>
      </c>
      <c r="N334" s="51" t="s">
        <v>10431</v>
      </c>
      <c r="O334" s="51" t="s">
        <v>9510</v>
      </c>
      <c r="P334" s="51" t="s">
        <v>9512</v>
      </c>
      <c r="Q334" s="51" t="s">
        <v>9512</v>
      </c>
      <c r="R334" s="51">
        <v>2261000</v>
      </c>
      <c r="S334" s="51">
        <v>2261000</v>
      </c>
      <c r="T334" s="53">
        <v>45658</v>
      </c>
      <c r="U334" s="53">
        <v>46022.9999884259</v>
      </c>
      <c r="V334" s="51">
        <v>7</v>
      </c>
      <c r="W334" s="80"/>
      <c r="X334" s="80"/>
      <c r="Y334" s="80"/>
      <c r="Z334" s="87"/>
      <c r="AA334" s="87"/>
      <c r="AB334" s="87"/>
      <c r="AC334" s="87"/>
      <c r="AD334" s="87"/>
      <c r="AE334" s="87"/>
      <c r="AF334" s="87"/>
      <c r="AG334" s="80"/>
      <c r="AH334" s="80"/>
      <c r="AI334" s="80"/>
    </row>
    <row r="335" ht="38.25" spans="1:35">
      <c r="A335" s="81">
        <v>17329</v>
      </c>
      <c r="B335" s="51" t="s">
        <v>10571</v>
      </c>
      <c r="C335" s="51" t="s">
        <v>10572</v>
      </c>
      <c r="D335" s="51" t="s">
        <v>9529</v>
      </c>
      <c r="E335" s="51" t="s">
        <v>9450</v>
      </c>
      <c r="F335" s="51">
        <v>180646.58</v>
      </c>
      <c r="G335" s="51">
        <v>1.7</v>
      </c>
      <c r="H335" s="53">
        <v>45292</v>
      </c>
      <c r="I335" s="53">
        <v>45343</v>
      </c>
      <c r="J335" s="51" t="s">
        <v>9506</v>
      </c>
      <c r="K335" s="51" t="s">
        <v>9497</v>
      </c>
      <c r="L335" s="51" t="s">
        <v>10573</v>
      </c>
      <c r="M335" s="51" t="s">
        <v>10574</v>
      </c>
      <c r="N335" s="51" t="s">
        <v>10431</v>
      </c>
      <c r="O335" s="51" t="s">
        <v>9510</v>
      </c>
      <c r="P335" s="51" t="s">
        <v>9512</v>
      </c>
      <c r="Q335" s="51" t="s">
        <v>9512</v>
      </c>
      <c r="R335" s="51">
        <v>180646.58</v>
      </c>
      <c r="S335" s="51">
        <v>180646.58</v>
      </c>
      <c r="T335" s="53">
        <v>45292</v>
      </c>
      <c r="U335" s="53">
        <v>45343.9999884259</v>
      </c>
      <c r="V335" s="51">
        <v>4</v>
      </c>
      <c r="W335" s="80"/>
      <c r="X335" s="80"/>
      <c r="Y335" s="80"/>
      <c r="Z335" s="87"/>
      <c r="AA335" s="87"/>
      <c r="AB335" s="87"/>
      <c r="AC335" s="87"/>
      <c r="AD335" s="87"/>
      <c r="AE335" s="87"/>
      <c r="AF335" s="87"/>
      <c r="AG335" s="80"/>
      <c r="AH335" s="80"/>
      <c r="AI335" s="80"/>
    </row>
    <row r="336" ht="38.25" spans="1:35">
      <c r="A336" s="81">
        <v>17330</v>
      </c>
      <c r="B336" s="51" t="s">
        <v>10575</v>
      </c>
      <c r="C336" s="51" t="s">
        <v>10576</v>
      </c>
      <c r="D336" s="51" t="s">
        <v>9523</v>
      </c>
      <c r="E336" s="51" t="s">
        <v>9450</v>
      </c>
      <c r="F336" s="51">
        <v>2590000</v>
      </c>
      <c r="G336" s="51">
        <v>12</v>
      </c>
      <c r="H336" s="53">
        <v>45292</v>
      </c>
      <c r="I336" s="53">
        <v>45657</v>
      </c>
      <c r="J336" s="51" t="s">
        <v>9506</v>
      </c>
      <c r="K336" s="51" t="s">
        <v>9497</v>
      </c>
      <c r="L336" s="51" t="s">
        <v>10577</v>
      </c>
      <c r="M336" s="51" t="s">
        <v>10578</v>
      </c>
      <c r="N336" s="51" t="s">
        <v>10431</v>
      </c>
      <c r="O336" s="51" t="s">
        <v>9510</v>
      </c>
      <c r="P336" s="51" t="s">
        <v>9512</v>
      </c>
      <c r="Q336" s="51" t="s">
        <v>9512</v>
      </c>
      <c r="R336" s="51">
        <v>2590000</v>
      </c>
      <c r="S336" s="51">
        <v>2590000</v>
      </c>
      <c r="T336" s="53">
        <v>45292</v>
      </c>
      <c r="U336" s="53">
        <v>45657.9999884259</v>
      </c>
      <c r="V336" s="51">
        <v>7</v>
      </c>
      <c r="W336" s="80"/>
      <c r="X336" s="80"/>
      <c r="Y336" s="80"/>
      <c r="Z336" s="87"/>
      <c r="AA336" s="87"/>
      <c r="AB336" s="87"/>
      <c r="AC336" s="87"/>
      <c r="AD336" s="87"/>
      <c r="AE336" s="87"/>
      <c r="AF336" s="87"/>
      <c r="AG336" s="80"/>
      <c r="AH336" s="80"/>
      <c r="AI336" s="80"/>
    </row>
    <row r="337" ht="38.25" spans="1:35">
      <c r="A337" s="81">
        <v>17328</v>
      </c>
      <c r="B337" s="51" t="s">
        <v>10579</v>
      </c>
      <c r="C337" s="51" t="s">
        <v>10580</v>
      </c>
      <c r="D337" s="51" t="s">
        <v>9505</v>
      </c>
      <c r="E337" s="51" t="s">
        <v>9450</v>
      </c>
      <c r="F337" s="51">
        <v>6576.9</v>
      </c>
      <c r="G337" s="51">
        <v>0.1</v>
      </c>
      <c r="H337" s="53">
        <v>45474</v>
      </c>
      <c r="I337" s="53">
        <v>45478</v>
      </c>
      <c r="J337" s="51" t="s">
        <v>9506</v>
      </c>
      <c r="K337" s="51" t="s">
        <v>9497</v>
      </c>
      <c r="L337" s="51" t="s">
        <v>10581</v>
      </c>
      <c r="M337" s="218" t="s">
        <v>10582</v>
      </c>
      <c r="N337" s="51" t="s">
        <v>9590</v>
      </c>
      <c r="O337" s="51" t="s">
        <v>9510</v>
      </c>
      <c r="P337" s="51" t="s">
        <v>9591</v>
      </c>
      <c r="Q337" s="51" t="s">
        <v>9512</v>
      </c>
      <c r="R337" s="51">
        <v>6576.9</v>
      </c>
      <c r="S337" s="51">
        <v>46038.3</v>
      </c>
      <c r="T337" s="53">
        <v>45474</v>
      </c>
      <c r="U337" s="53">
        <v>45478.9999884259</v>
      </c>
      <c r="V337" s="51">
        <v>1</v>
      </c>
      <c r="W337" s="80"/>
      <c r="X337" s="80"/>
      <c r="Y337" s="80"/>
      <c r="Z337" s="87"/>
      <c r="AA337" s="87"/>
      <c r="AB337" s="87"/>
      <c r="AC337" s="87"/>
      <c r="AD337" s="87"/>
      <c r="AE337" s="87"/>
      <c r="AF337" s="87"/>
      <c r="AG337" s="80"/>
      <c r="AH337" s="80"/>
      <c r="AI337" s="80"/>
    </row>
    <row r="338" ht="38.25" spans="1:35">
      <c r="A338" s="81">
        <v>17327</v>
      </c>
      <c r="B338" s="51" t="s">
        <v>10583</v>
      </c>
      <c r="C338" s="51" t="s">
        <v>10584</v>
      </c>
      <c r="D338" s="51" t="s">
        <v>9505</v>
      </c>
      <c r="E338" s="51" t="s">
        <v>9450</v>
      </c>
      <c r="F338" s="51">
        <v>39461.4</v>
      </c>
      <c r="G338" s="51">
        <v>1</v>
      </c>
      <c r="H338" s="53">
        <v>45523</v>
      </c>
      <c r="I338" s="53">
        <v>45553</v>
      </c>
      <c r="J338" s="51" t="s">
        <v>9506</v>
      </c>
      <c r="K338" s="51" t="s">
        <v>9497</v>
      </c>
      <c r="L338" s="51" t="s">
        <v>10581</v>
      </c>
      <c r="M338" s="218" t="s">
        <v>10582</v>
      </c>
      <c r="N338" s="51" t="s">
        <v>9590</v>
      </c>
      <c r="O338" s="51" t="s">
        <v>9510</v>
      </c>
      <c r="P338" s="51" t="s">
        <v>9591</v>
      </c>
      <c r="Q338" s="51" t="s">
        <v>9512</v>
      </c>
      <c r="R338" s="51">
        <v>39461.4</v>
      </c>
      <c r="S338" s="51">
        <v>46038.3</v>
      </c>
      <c r="T338" s="53">
        <v>45523</v>
      </c>
      <c r="U338" s="53">
        <v>45553.9999884259</v>
      </c>
      <c r="V338" s="51">
        <v>1</v>
      </c>
      <c r="W338" s="80"/>
      <c r="X338" s="80"/>
      <c r="Y338" s="80"/>
      <c r="Z338" s="87"/>
      <c r="AA338" s="87"/>
      <c r="AB338" s="87"/>
      <c r="AC338" s="87"/>
      <c r="AD338" s="87"/>
      <c r="AE338" s="87"/>
      <c r="AF338" s="87"/>
      <c r="AG338" s="80"/>
      <c r="AH338" s="80"/>
      <c r="AI338" s="80"/>
    </row>
    <row r="339" ht="38.25" spans="1:35">
      <c r="A339" s="81">
        <v>17325</v>
      </c>
      <c r="B339" s="51" t="s">
        <v>10585</v>
      </c>
      <c r="C339" s="51" t="s">
        <v>10586</v>
      </c>
      <c r="D339" s="51" t="s">
        <v>9505</v>
      </c>
      <c r="E339" s="51" t="s">
        <v>9450</v>
      </c>
      <c r="F339" s="51">
        <v>575269.74</v>
      </c>
      <c r="G339" s="51">
        <v>1</v>
      </c>
      <c r="H339" s="53">
        <v>45726</v>
      </c>
      <c r="I339" s="53">
        <v>45756</v>
      </c>
      <c r="J339" s="51" t="s">
        <v>9506</v>
      </c>
      <c r="K339" s="51" t="s">
        <v>9497</v>
      </c>
      <c r="L339" s="51" t="s">
        <v>10409</v>
      </c>
      <c r="M339" s="218" t="s">
        <v>10410</v>
      </c>
      <c r="N339" s="51" t="s">
        <v>9590</v>
      </c>
      <c r="O339" s="51" t="s">
        <v>9510</v>
      </c>
      <c r="P339" s="51" t="s">
        <v>9591</v>
      </c>
      <c r="Q339" s="51" t="s">
        <v>9512</v>
      </c>
      <c r="R339" s="51">
        <v>575269.74</v>
      </c>
      <c r="S339" s="51">
        <v>2013064.37</v>
      </c>
      <c r="T339" s="53">
        <v>45726</v>
      </c>
      <c r="U339" s="53">
        <v>45756.9999884259</v>
      </c>
      <c r="V339" s="51">
        <v>10</v>
      </c>
      <c r="W339" s="80"/>
      <c r="X339" s="80"/>
      <c r="Y339" s="80"/>
      <c r="Z339" s="87"/>
      <c r="AA339" s="87"/>
      <c r="AB339" s="87"/>
      <c r="AC339" s="87"/>
      <c r="AD339" s="87"/>
      <c r="AE339" s="87"/>
      <c r="AF339" s="87"/>
      <c r="AG339" s="80"/>
      <c r="AH339" s="80"/>
      <c r="AI339" s="80"/>
    </row>
    <row r="340" ht="38.25" spans="1:35">
      <c r="A340" s="81">
        <v>17326</v>
      </c>
      <c r="B340" s="51" t="s">
        <v>10587</v>
      </c>
      <c r="C340" s="51" t="s">
        <v>10588</v>
      </c>
      <c r="D340" s="51" t="s">
        <v>9505</v>
      </c>
      <c r="E340" s="51" t="s">
        <v>9450</v>
      </c>
      <c r="F340" s="51">
        <v>91131.84</v>
      </c>
      <c r="G340" s="51">
        <v>1.5</v>
      </c>
      <c r="H340" s="53">
        <v>45763</v>
      </c>
      <c r="I340" s="53">
        <v>45810</v>
      </c>
      <c r="J340" s="51" t="s">
        <v>9506</v>
      </c>
      <c r="K340" s="51" t="s">
        <v>9497</v>
      </c>
      <c r="L340" s="51" t="s">
        <v>10409</v>
      </c>
      <c r="M340" s="218" t="s">
        <v>10410</v>
      </c>
      <c r="N340" s="51" t="s">
        <v>9590</v>
      </c>
      <c r="O340" s="51" t="s">
        <v>9510</v>
      </c>
      <c r="P340" s="51" t="s">
        <v>9591</v>
      </c>
      <c r="Q340" s="51" t="s">
        <v>9512</v>
      </c>
      <c r="R340" s="51">
        <v>91131.84</v>
      </c>
      <c r="S340" s="51">
        <v>2013064.37</v>
      </c>
      <c r="T340" s="53">
        <v>45763</v>
      </c>
      <c r="U340" s="53">
        <v>45810.9999884259</v>
      </c>
      <c r="V340" s="51">
        <v>1</v>
      </c>
      <c r="W340" s="80"/>
      <c r="X340" s="80"/>
      <c r="Y340" s="80"/>
      <c r="Z340" s="87"/>
      <c r="AA340" s="87"/>
      <c r="AB340" s="87"/>
      <c r="AC340" s="87"/>
      <c r="AD340" s="87"/>
      <c r="AE340" s="87"/>
      <c r="AF340" s="87"/>
      <c r="AG340" s="80"/>
      <c r="AH340" s="80"/>
      <c r="AI340" s="80"/>
    </row>
    <row r="341" ht="38.25" spans="1:35">
      <c r="A341" s="81">
        <v>17324</v>
      </c>
      <c r="B341" s="51" t="s">
        <v>10589</v>
      </c>
      <c r="C341" s="51" t="s">
        <v>10590</v>
      </c>
      <c r="D341" s="51" t="s">
        <v>9505</v>
      </c>
      <c r="E341" s="51" t="s">
        <v>9450</v>
      </c>
      <c r="F341" s="51">
        <v>140000</v>
      </c>
      <c r="G341" s="51">
        <v>0.5</v>
      </c>
      <c r="H341" s="53">
        <v>45992</v>
      </c>
      <c r="I341" s="53">
        <v>46006</v>
      </c>
      <c r="J341" s="51" t="s">
        <v>9506</v>
      </c>
      <c r="K341" s="51" t="s">
        <v>9497</v>
      </c>
      <c r="L341" s="51" t="s">
        <v>10415</v>
      </c>
      <c r="M341" s="218" t="s">
        <v>10416</v>
      </c>
      <c r="N341" s="51" t="s">
        <v>9590</v>
      </c>
      <c r="O341" s="51" t="s">
        <v>9510</v>
      </c>
      <c r="P341" s="51" t="s">
        <v>9591</v>
      </c>
      <c r="Q341" s="51" t="s">
        <v>9512</v>
      </c>
      <c r="R341" s="51">
        <v>140000</v>
      </c>
      <c r="S341" s="51">
        <v>420000</v>
      </c>
      <c r="T341" s="53">
        <v>45992</v>
      </c>
      <c r="U341" s="53">
        <v>46006.9999884259</v>
      </c>
      <c r="V341" s="51">
        <v>8</v>
      </c>
      <c r="W341" s="80"/>
      <c r="X341" s="80"/>
      <c r="Y341" s="80"/>
      <c r="Z341" s="87"/>
      <c r="AA341" s="87"/>
      <c r="AB341" s="87"/>
      <c r="AC341" s="87"/>
      <c r="AD341" s="87"/>
      <c r="AE341" s="87"/>
      <c r="AF341" s="87"/>
      <c r="AG341" s="80"/>
      <c r="AH341" s="80"/>
      <c r="AI341" s="80"/>
    </row>
    <row r="342" ht="38.25" spans="1:35">
      <c r="A342" s="81">
        <v>17391</v>
      </c>
      <c r="B342" s="51" t="s">
        <v>10591</v>
      </c>
      <c r="C342" s="51" t="s">
        <v>10592</v>
      </c>
      <c r="D342" s="51" t="s">
        <v>9462</v>
      </c>
      <c r="E342" s="51" t="s">
        <v>9450</v>
      </c>
      <c r="F342" s="51">
        <v>117333.32</v>
      </c>
      <c r="G342" s="51">
        <v>5.1</v>
      </c>
      <c r="H342" s="53">
        <v>45853</v>
      </c>
      <c r="I342" s="53">
        <v>46006</v>
      </c>
      <c r="J342" s="51" t="s">
        <v>9506</v>
      </c>
      <c r="K342" s="51" t="s">
        <v>9464</v>
      </c>
      <c r="L342" s="51" t="s">
        <v>10593</v>
      </c>
      <c r="M342" s="218" t="s">
        <v>10594</v>
      </c>
      <c r="N342" s="51" t="s">
        <v>10595</v>
      </c>
      <c r="O342" s="51" t="s">
        <v>9468</v>
      </c>
      <c r="P342" s="51" t="s">
        <v>9469</v>
      </c>
      <c r="Q342" s="51" t="s">
        <v>9545</v>
      </c>
      <c r="R342" s="51">
        <v>117333.32</v>
      </c>
      <c r="S342" s="51">
        <v>117333.32</v>
      </c>
      <c r="T342" s="53">
        <v>45853</v>
      </c>
      <c r="U342" s="53">
        <v>46006.9999884259</v>
      </c>
      <c r="V342" s="51">
        <v>9</v>
      </c>
      <c r="W342" s="80"/>
      <c r="X342" s="80"/>
      <c r="Y342" s="80"/>
      <c r="Z342" s="87"/>
      <c r="AA342" s="87"/>
      <c r="AB342" s="87"/>
      <c r="AC342" s="87"/>
      <c r="AD342" s="87"/>
      <c r="AE342" s="87"/>
      <c r="AF342" s="87"/>
      <c r="AG342" s="80"/>
      <c r="AH342" s="80"/>
      <c r="AI342" s="80"/>
    </row>
    <row r="343" ht="38.25" spans="1:35">
      <c r="A343" s="81">
        <v>17389</v>
      </c>
      <c r="B343" s="51" t="s">
        <v>10596</v>
      </c>
      <c r="C343" s="51" t="s">
        <v>10597</v>
      </c>
      <c r="D343" s="51" t="s">
        <v>9462</v>
      </c>
      <c r="E343" s="51" t="s">
        <v>9450</v>
      </c>
      <c r="F343" s="51">
        <v>29760</v>
      </c>
      <c r="G343" s="51">
        <v>0.1</v>
      </c>
      <c r="H343" s="53">
        <v>46046</v>
      </c>
      <c r="I343" s="53">
        <v>46049</v>
      </c>
      <c r="J343" s="51" t="s">
        <v>9506</v>
      </c>
      <c r="K343" s="51" t="s">
        <v>9464</v>
      </c>
      <c r="L343" s="51" t="s">
        <v>10598</v>
      </c>
      <c r="M343" s="218" t="s">
        <v>10599</v>
      </c>
      <c r="N343" s="51" t="s">
        <v>10600</v>
      </c>
      <c r="O343" s="51" t="s">
        <v>9468</v>
      </c>
      <c r="P343" s="51" t="s">
        <v>9469</v>
      </c>
      <c r="Q343" s="51" t="s">
        <v>9545</v>
      </c>
      <c r="R343" s="51">
        <v>29760</v>
      </c>
      <c r="S343" s="51">
        <v>29760</v>
      </c>
      <c r="T343" s="53">
        <v>46046</v>
      </c>
      <c r="U343" s="53">
        <v>46049.9999884259</v>
      </c>
      <c r="V343" s="51">
        <v>9</v>
      </c>
      <c r="W343" s="80"/>
      <c r="X343" s="80"/>
      <c r="Y343" s="80"/>
      <c r="Z343" s="87"/>
      <c r="AA343" s="87"/>
      <c r="AB343" s="87"/>
      <c r="AC343" s="87"/>
      <c r="AD343" s="87"/>
      <c r="AE343" s="87"/>
      <c r="AF343" s="87"/>
      <c r="AG343" s="80"/>
      <c r="AH343" s="80"/>
      <c r="AI343" s="80"/>
    </row>
    <row r="344" ht="38.25" spans="1:35">
      <c r="A344" s="81">
        <v>17390</v>
      </c>
      <c r="B344" s="51" t="s">
        <v>10601</v>
      </c>
      <c r="C344" s="51" t="s">
        <v>10602</v>
      </c>
      <c r="D344" s="51" t="s">
        <v>9775</v>
      </c>
      <c r="E344" s="51" t="s">
        <v>9450</v>
      </c>
      <c r="F344" s="51">
        <v>14833.33</v>
      </c>
      <c r="G344" s="51">
        <v>0.1</v>
      </c>
      <c r="H344" s="53">
        <v>45968</v>
      </c>
      <c r="I344" s="53">
        <v>45971</v>
      </c>
      <c r="J344" s="51" t="s">
        <v>9506</v>
      </c>
      <c r="K344" s="51" t="s">
        <v>9464</v>
      </c>
      <c r="L344" s="51" t="s">
        <v>10603</v>
      </c>
      <c r="M344" s="218" t="s">
        <v>10604</v>
      </c>
      <c r="N344" s="51" t="s">
        <v>10605</v>
      </c>
      <c r="O344" s="51" t="s">
        <v>9468</v>
      </c>
      <c r="P344" s="51" t="s">
        <v>9469</v>
      </c>
      <c r="Q344" s="51" t="s">
        <v>9545</v>
      </c>
      <c r="R344" s="51">
        <v>14833.33</v>
      </c>
      <c r="S344" s="51">
        <v>14833.33</v>
      </c>
      <c r="T344" s="53">
        <v>45968</v>
      </c>
      <c r="U344" s="53">
        <v>45971.9999884259</v>
      </c>
      <c r="V344" s="51">
        <v>4</v>
      </c>
      <c r="W344" s="80"/>
      <c r="X344" s="80"/>
      <c r="Y344" s="80"/>
      <c r="Z344" s="87"/>
      <c r="AA344" s="87"/>
      <c r="AB344" s="87"/>
      <c r="AC344" s="87"/>
      <c r="AD344" s="87"/>
      <c r="AE344" s="87"/>
      <c r="AF344" s="87"/>
      <c r="AG344" s="80"/>
      <c r="AH344" s="80"/>
      <c r="AI344" s="80"/>
    </row>
    <row r="345" ht="38.25" spans="1:35">
      <c r="A345" s="81">
        <v>17388</v>
      </c>
      <c r="B345" s="51" t="s">
        <v>10606</v>
      </c>
      <c r="C345" s="51" t="s">
        <v>10607</v>
      </c>
      <c r="D345" s="51" t="s">
        <v>9472</v>
      </c>
      <c r="E345" s="51" t="s">
        <v>9450</v>
      </c>
      <c r="F345" s="51">
        <v>445050</v>
      </c>
      <c r="G345" s="51">
        <v>5.9</v>
      </c>
      <c r="H345" s="53">
        <v>45839</v>
      </c>
      <c r="I345" s="53">
        <v>46017</v>
      </c>
      <c r="J345" s="51" t="s">
        <v>9506</v>
      </c>
      <c r="K345" s="51" t="s">
        <v>9464</v>
      </c>
      <c r="L345" s="51" t="s">
        <v>10608</v>
      </c>
      <c r="M345" s="218" t="s">
        <v>10609</v>
      </c>
      <c r="N345" s="51" t="s">
        <v>10610</v>
      </c>
      <c r="O345" s="51" t="s">
        <v>9468</v>
      </c>
      <c r="P345" s="51" t="s">
        <v>9469</v>
      </c>
      <c r="Q345" s="51" t="s">
        <v>9545</v>
      </c>
      <c r="R345" s="51">
        <v>445050</v>
      </c>
      <c r="S345" s="51">
        <v>502762.5</v>
      </c>
      <c r="T345" s="53">
        <v>45839</v>
      </c>
      <c r="U345" s="53">
        <v>46017.9999884259</v>
      </c>
      <c r="V345" s="51">
        <v>12</v>
      </c>
      <c r="W345" s="80"/>
      <c r="X345" s="80"/>
      <c r="Y345" s="80"/>
      <c r="Z345" s="87"/>
      <c r="AA345" s="87"/>
      <c r="AB345" s="87"/>
      <c r="AC345" s="87"/>
      <c r="AD345" s="87"/>
      <c r="AE345" s="87"/>
      <c r="AF345" s="87"/>
      <c r="AG345" s="80"/>
      <c r="AH345" s="80"/>
      <c r="AI345" s="80"/>
    </row>
    <row r="346" ht="38.25" spans="1:35">
      <c r="A346" s="81">
        <v>17387</v>
      </c>
      <c r="B346" s="51" t="s">
        <v>10611</v>
      </c>
      <c r="C346" s="51" t="s">
        <v>10612</v>
      </c>
      <c r="D346" s="51" t="s">
        <v>9480</v>
      </c>
      <c r="E346" s="51" t="s">
        <v>9450</v>
      </c>
      <c r="F346" s="51">
        <v>57712.5</v>
      </c>
      <c r="G346" s="51">
        <v>0.2</v>
      </c>
      <c r="H346" s="53">
        <v>45881</v>
      </c>
      <c r="I346" s="53">
        <v>45887</v>
      </c>
      <c r="J346" s="51" t="s">
        <v>9506</v>
      </c>
      <c r="K346" s="51" t="s">
        <v>9464</v>
      </c>
      <c r="L346" s="51" t="s">
        <v>10608</v>
      </c>
      <c r="M346" s="218" t="s">
        <v>10609</v>
      </c>
      <c r="N346" s="51" t="s">
        <v>10610</v>
      </c>
      <c r="O346" s="51" t="s">
        <v>9468</v>
      </c>
      <c r="P346" s="51" t="s">
        <v>9469</v>
      </c>
      <c r="Q346" s="51" t="s">
        <v>9545</v>
      </c>
      <c r="R346" s="51">
        <v>57712.5</v>
      </c>
      <c r="S346" s="51">
        <v>502762.5</v>
      </c>
      <c r="T346" s="53">
        <v>45881</v>
      </c>
      <c r="U346" s="53">
        <v>45887.9999884259</v>
      </c>
      <c r="V346" s="51">
        <v>16</v>
      </c>
      <c r="W346" s="80"/>
      <c r="X346" s="80"/>
      <c r="Y346" s="80"/>
      <c r="Z346" s="87"/>
      <c r="AA346" s="87"/>
      <c r="AB346" s="87"/>
      <c r="AC346" s="87"/>
      <c r="AD346" s="87"/>
      <c r="AE346" s="87"/>
      <c r="AF346" s="87"/>
      <c r="AG346" s="80"/>
      <c r="AH346" s="80"/>
      <c r="AI346" s="80"/>
    </row>
    <row r="347" ht="48" spans="1:35">
      <c r="A347" s="81">
        <v>17385</v>
      </c>
      <c r="B347" s="51" t="s">
        <v>10613</v>
      </c>
      <c r="C347" s="51" t="s">
        <v>10614</v>
      </c>
      <c r="D347" s="51" t="s">
        <v>9472</v>
      </c>
      <c r="E347" s="51" t="s">
        <v>9450</v>
      </c>
      <c r="F347" s="51">
        <v>17000</v>
      </c>
      <c r="G347" s="51">
        <v>1.3</v>
      </c>
      <c r="H347" s="53">
        <v>45972</v>
      </c>
      <c r="I347" s="53">
        <v>46011</v>
      </c>
      <c r="J347" s="51" t="s">
        <v>9506</v>
      </c>
      <c r="K347" s="51" t="s">
        <v>9464</v>
      </c>
      <c r="L347" s="51" t="s">
        <v>10615</v>
      </c>
      <c r="M347" s="218" t="s">
        <v>10616</v>
      </c>
      <c r="N347" s="51" t="s">
        <v>10617</v>
      </c>
      <c r="O347" s="51" t="s">
        <v>9468</v>
      </c>
      <c r="P347" s="51" t="s">
        <v>9469</v>
      </c>
      <c r="Q347" s="51" t="s">
        <v>9545</v>
      </c>
      <c r="R347" s="51">
        <v>17000</v>
      </c>
      <c r="S347" s="51">
        <v>45000</v>
      </c>
      <c r="T347" s="53">
        <v>45972</v>
      </c>
      <c r="U347" s="53">
        <v>46011.9999884259</v>
      </c>
      <c r="V347" s="51">
        <v>12</v>
      </c>
      <c r="W347" s="80"/>
      <c r="X347" s="80"/>
      <c r="Y347" s="80"/>
      <c r="Z347" s="87"/>
      <c r="AA347" s="87"/>
      <c r="AB347" s="87"/>
      <c r="AC347" s="87"/>
      <c r="AD347" s="87"/>
      <c r="AE347" s="87"/>
      <c r="AF347" s="87"/>
      <c r="AG347" s="80"/>
      <c r="AH347" s="80"/>
      <c r="AI347" s="80"/>
    </row>
    <row r="348" ht="48" spans="1:35">
      <c r="A348" s="81">
        <v>17386</v>
      </c>
      <c r="B348" s="51" t="s">
        <v>10618</v>
      </c>
      <c r="C348" s="51" t="s">
        <v>10619</v>
      </c>
      <c r="D348" s="51" t="s">
        <v>9472</v>
      </c>
      <c r="E348" s="51" t="s">
        <v>9450</v>
      </c>
      <c r="F348" s="51">
        <v>28000</v>
      </c>
      <c r="G348" s="51">
        <v>1.5</v>
      </c>
      <c r="H348" s="53">
        <v>45901</v>
      </c>
      <c r="I348" s="53">
        <v>45945</v>
      </c>
      <c r="J348" s="51" t="s">
        <v>9506</v>
      </c>
      <c r="K348" s="51" t="s">
        <v>9464</v>
      </c>
      <c r="L348" s="51" t="s">
        <v>10615</v>
      </c>
      <c r="M348" s="218" t="s">
        <v>10616</v>
      </c>
      <c r="N348" s="51" t="s">
        <v>10617</v>
      </c>
      <c r="O348" s="51" t="s">
        <v>9468</v>
      </c>
      <c r="P348" s="51" t="s">
        <v>9469</v>
      </c>
      <c r="Q348" s="51" t="s">
        <v>9545</v>
      </c>
      <c r="R348" s="51">
        <v>28000</v>
      </c>
      <c r="S348" s="51">
        <v>45000</v>
      </c>
      <c r="T348" s="53">
        <v>45901</v>
      </c>
      <c r="U348" s="53">
        <v>45945.9999884259</v>
      </c>
      <c r="V348" s="51">
        <v>12</v>
      </c>
      <c r="W348" s="80"/>
      <c r="X348" s="80"/>
      <c r="Y348" s="80"/>
      <c r="Z348" s="87"/>
      <c r="AA348" s="87"/>
      <c r="AB348" s="87"/>
      <c r="AC348" s="87"/>
      <c r="AD348" s="87"/>
      <c r="AE348" s="87"/>
      <c r="AF348" s="87"/>
      <c r="AG348" s="80"/>
      <c r="AH348" s="80"/>
      <c r="AI348" s="80"/>
    </row>
    <row r="349" ht="38.25" spans="1:35">
      <c r="A349" s="81">
        <v>17384</v>
      </c>
      <c r="B349" s="51" t="s">
        <v>10620</v>
      </c>
      <c r="C349" s="51" t="s">
        <v>10621</v>
      </c>
      <c r="D349" s="51" t="s">
        <v>9462</v>
      </c>
      <c r="E349" s="51" t="s">
        <v>9450</v>
      </c>
      <c r="F349" s="51">
        <v>17640</v>
      </c>
      <c r="G349" s="51">
        <v>0.1</v>
      </c>
      <c r="H349" s="53">
        <v>46049</v>
      </c>
      <c r="I349" s="53">
        <v>46052</v>
      </c>
      <c r="J349" s="51" t="s">
        <v>9506</v>
      </c>
      <c r="K349" s="51" t="s">
        <v>9464</v>
      </c>
      <c r="L349" s="51" t="s">
        <v>10622</v>
      </c>
      <c r="M349" s="218" t="s">
        <v>10623</v>
      </c>
      <c r="N349" s="51" t="s">
        <v>9772</v>
      </c>
      <c r="O349" s="51" t="s">
        <v>9468</v>
      </c>
      <c r="P349" s="51" t="s">
        <v>9469</v>
      </c>
      <c r="Q349" s="51" t="s">
        <v>9545</v>
      </c>
      <c r="R349" s="51">
        <v>17640</v>
      </c>
      <c r="S349" s="51">
        <v>17640</v>
      </c>
      <c r="T349" s="53">
        <v>46049</v>
      </c>
      <c r="U349" s="53">
        <v>46052.9999884259</v>
      </c>
      <c r="V349" s="51">
        <v>9</v>
      </c>
      <c r="W349" s="80"/>
      <c r="X349" s="80"/>
      <c r="Y349" s="80"/>
      <c r="Z349" s="87"/>
      <c r="AA349" s="87"/>
      <c r="AB349" s="87"/>
      <c r="AC349" s="87"/>
      <c r="AD349" s="87"/>
      <c r="AE349" s="87"/>
      <c r="AF349" s="87"/>
      <c r="AG349" s="80"/>
      <c r="AH349" s="80"/>
      <c r="AI349" s="80"/>
    </row>
    <row r="350" ht="38.25" spans="1:35">
      <c r="A350" s="81">
        <v>17381</v>
      </c>
      <c r="B350" s="51" t="s">
        <v>10624</v>
      </c>
      <c r="C350" s="51" t="s">
        <v>10625</v>
      </c>
      <c r="D350" s="51" t="s">
        <v>9536</v>
      </c>
      <c r="E350" s="51" t="s">
        <v>9450</v>
      </c>
      <c r="F350" s="51">
        <v>4050000</v>
      </c>
      <c r="G350" s="51">
        <v>12</v>
      </c>
      <c r="H350" s="53">
        <v>46023</v>
      </c>
      <c r="I350" s="53">
        <v>46387</v>
      </c>
      <c r="J350" s="51" t="s">
        <v>9506</v>
      </c>
      <c r="K350" s="51" t="s">
        <v>9451</v>
      </c>
      <c r="L350" s="51" t="s">
        <v>10626</v>
      </c>
      <c r="M350" s="218" t="s">
        <v>10627</v>
      </c>
      <c r="N350" s="51" t="s">
        <v>9892</v>
      </c>
      <c r="O350" s="51" t="s">
        <v>9468</v>
      </c>
      <c r="P350" s="51" t="s">
        <v>9469</v>
      </c>
      <c r="Q350" s="51" t="s">
        <v>9545</v>
      </c>
      <c r="R350" s="51">
        <v>4050000</v>
      </c>
      <c r="S350" s="51">
        <v>4050000</v>
      </c>
      <c r="T350" s="53">
        <v>46023</v>
      </c>
      <c r="U350" s="53">
        <v>46387.9999884259</v>
      </c>
      <c r="V350" s="51">
        <v>12</v>
      </c>
      <c r="W350" s="80"/>
      <c r="X350" s="80"/>
      <c r="Y350" s="80"/>
      <c r="Z350" s="87"/>
      <c r="AA350" s="87"/>
      <c r="AB350" s="87"/>
      <c r="AC350" s="87"/>
      <c r="AD350" s="87"/>
      <c r="AE350" s="87"/>
      <c r="AF350" s="87"/>
      <c r="AG350" s="80"/>
      <c r="AH350" s="80"/>
      <c r="AI350" s="80"/>
    </row>
    <row r="351" ht="38.25" spans="1:35">
      <c r="A351" s="81">
        <v>17380</v>
      </c>
      <c r="B351" s="51" t="s">
        <v>10628</v>
      </c>
      <c r="C351" s="51" t="s">
        <v>10629</v>
      </c>
      <c r="D351" s="51" t="s">
        <v>9536</v>
      </c>
      <c r="E351" s="51" t="s">
        <v>9450</v>
      </c>
      <c r="F351" s="51">
        <v>6888480</v>
      </c>
      <c r="G351" s="51">
        <v>24</v>
      </c>
      <c r="H351" s="53">
        <v>45658</v>
      </c>
      <c r="I351" s="53">
        <v>46387</v>
      </c>
      <c r="J351" s="51" t="s">
        <v>9506</v>
      </c>
      <c r="K351" s="51"/>
      <c r="L351" s="51" t="s">
        <v>10630</v>
      </c>
      <c r="M351" s="218" t="s">
        <v>10631</v>
      </c>
      <c r="N351" s="51" t="s">
        <v>10632</v>
      </c>
      <c r="O351" s="51" t="s">
        <v>9468</v>
      </c>
      <c r="P351" s="51" t="s">
        <v>9469</v>
      </c>
      <c r="Q351" s="51" t="s">
        <v>9545</v>
      </c>
      <c r="R351" s="51">
        <v>6888480</v>
      </c>
      <c r="S351" s="51">
        <v>6888480</v>
      </c>
      <c r="T351" s="53">
        <v>45658</v>
      </c>
      <c r="U351" s="53">
        <v>46387.9999884259</v>
      </c>
      <c r="V351" s="51">
        <v>12</v>
      </c>
      <c r="W351" s="80"/>
      <c r="X351" s="80"/>
      <c r="Y351" s="80"/>
      <c r="Z351" s="87"/>
      <c r="AA351" s="87"/>
      <c r="AB351" s="87"/>
      <c r="AC351" s="87"/>
      <c r="AD351" s="87"/>
      <c r="AE351" s="87"/>
      <c r="AF351" s="87"/>
      <c r="AG351" s="80"/>
      <c r="AH351" s="80"/>
      <c r="AI351" s="80"/>
    </row>
    <row r="352" ht="38.25" spans="1:35">
      <c r="A352" s="81">
        <v>17375</v>
      </c>
      <c r="B352" s="51" t="s">
        <v>10633</v>
      </c>
      <c r="C352" s="51" t="s">
        <v>10634</v>
      </c>
      <c r="D352" s="51" t="s">
        <v>10635</v>
      </c>
      <c r="E352" s="51" t="s">
        <v>9450</v>
      </c>
      <c r="F352" s="51">
        <v>105000</v>
      </c>
      <c r="G352" s="51">
        <v>12</v>
      </c>
      <c r="H352" s="53">
        <v>45945</v>
      </c>
      <c r="I352" s="53">
        <v>46309</v>
      </c>
      <c r="J352" s="51" t="s">
        <v>9506</v>
      </c>
      <c r="K352" s="51" t="s">
        <v>9497</v>
      </c>
      <c r="L352" s="51" t="s">
        <v>10636</v>
      </c>
      <c r="M352" s="218" t="s">
        <v>10637</v>
      </c>
      <c r="N352" s="51" t="s">
        <v>10638</v>
      </c>
      <c r="O352" s="51" t="s">
        <v>9468</v>
      </c>
      <c r="P352" s="51" t="s">
        <v>10639</v>
      </c>
      <c r="Q352" s="51" t="s">
        <v>9545</v>
      </c>
      <c r="R352" s="51">
        <v>105000</v>
      </c>
      <c r="S352" s="51">
        <v>105000</v>
      </c>
      <c r="T352" s="53">
        <v>45945</v>
      </c>
      <c r="U352" s="53">
        <v>46309.9999884259</v>
      </c>
      <c r="V352" s="51">
        <v>0</v>
      </c>
      <c r="W352" s="80"/>
      <c r="X352" s="80"/>
      <c r="Y352" s="80"/>
      <c r="Z352" s="87"/>
      <c r="AA352" s="87"/>
      <c r="AB352" s="87"/>
      <c r="AC352" s="87"/>
      <c r="AD352" s="87"/>
      <c r="AE352" s="87"/>
      <c r="AF352" s="87"/>
      <c r="AG352" s="80"/>
      <c r="AH352" s="80"/>
      <c r="AI352" s="80"/>
    </row>
    <row r="353" ht="38.25" spans="1:35">
      <c r="A353" s="81">
        <v>17372</v>
      </c>
      <c r="B353" s="51" t="s">
        <v>10640</v>
      </c>
      <c r="C353" s="51" t="s">
        <v>10641</v>
      </c>
      <c r="D353" s="51" t="s">
        <v>9536</v>
      </c>
      <c r="E353" s="51" t="s">
        <v>9450</v>
      </c>
      <c r="F353" s="51">
        <v>2000000</v>
      </c>
      <c r="G353" s="51">
        <v>12</v>
      </c>
      <c r="H353" s="101">
        <v>45839</v>
      </c>
      <c r="I353" s="101">
        <v>46203</v>
      </c>
      <c r="J353" s="102" t="s">
        <v>9506</v>
      </c>
      <c r="K353" s="57" t="s">
        <v>9497</v>
      </c>
      <c r="L353" s="57" t="s">
        <v>10642</v>
      </c>
      <c r="M353" s="219" t="s">
        <v>10643</v>
      </c>
      <c r="N353" s="57" t="s">
        <v>9590</v>
      </c>
      <c r="O353" s="57" t="s">
        <v>9510</v>
      </c>
      <c r="P353" s="57" t="s">
        <v>9591</v>
      </c>
      <c r="Q353" s="57" t="s">
        <v>9512</v>
      </c>
      <c r="R353" s="57">
        <v>2000000</v>
      </c>
      <c r="S353" s="57">
        <v>5986800</v>
      </c>
      <c r="T353" s="103">
        <v>45839</v>
      </c>
      <c r="U353" s="103">
        <v>46203.9999884259</v>
      </c>
      <c r="V353" s="57">
        <v>7.5</v>
      </c>
      <c r="W353" s="104" t="s">
        <v>10644</v>
      </c>
      <c r="X353" s="94"/>
      <c r="Y353" s="94"/>
      <c r="Z353" s="97"/>
      <c r="AA353" s="97"/>
      <c r="AB353" s="97"/>
      <c r="AC353" s="97"/>
      <c r="AD353" s="97"/>
      <c r="AE353" s="53">
        <v>45839</v>
      </c>
      <c r="AF353" s="53">
        <v>46203.9999884259</v>
      </c>
      <c r="AG353" s="80"/>
      <c r="AH353" s="80" t="e">
        <f>VLOOKUP(B353,'合约记录 (新-20260601-1647)'!B:B,1,0)</f>
        <v>#N/A</v>
      </c>
      <c r="AI353" s="80"/>
    </row>
    <row r="354" ht="38.25" spans="1:35">
      <c r="A354" s="81">
        <v>17371</v>
      </c>
      <c r="B354" s="51" t="s">
        <v>10645</v>
      </c>
      <c r="C354" s="51" t="s">
        <v>10646</v>
      </c>
      <c r="D354" s="51" t="s">
        <v>9529</v>
      </c>
      <c r="E354" s="51" t="s">
        <v>9450</v>
      </c>
      <c r="F354" s="51">
        <v>2986800</v>
      </c>
      <c r="G354" s="51">
        <v>12</v>
      </c>
      <c r="H354" s="101">
        <v>45839</v>
      </c>
      <c r="I354" s="101">
        <v>46203</v>
      </c>
      <c r="J354" s="102" t="s">
        <v>9506</v>
      </c>
      <c r="K354" s="57" t="s">
        <v>9497</v>
      </c>
      <c r="L354" s="57" t="s">
        <v>10642</v>
      </c>
      <c r="M354" s="219" t="s">
        <v>10643</v>
      </c>
      <c r="N354" s="57" t="s">
        <v>9590</v>
      </c>
      <c r="O354" s="57" t="s">
        <v>9510</v>
      </c>
      <c r="P354" s="57" t="s">
        <v>9591</v>
      </c>
      <c r="Q354" s="57" t="s">
        <v>9512</v>
      </c>
      <c r="R354" s="57">
        <v>2986800</v>
      </c>
      <c r="S354" s="57">
        <v>5986800</v>
      </c>
      <c r="T354" s="103">
        <v>45839</v>
      </c>
      <c r="U354" s="103">
        <v>46203.9999884259</v>
      </c>
      <c r="V354" s="57">
        <v>12</v>
      </c>
      <c r="W354" s="104" t="s">
        <v>10647</v>
      </c>
      <c r="X354" s="94"/>
      <c r="Y354" s="94"/>
      <c r="Z354" s="97"/>
      <c r="AA354" s="97"/>
      <c r="AB354" s="97"/>
      <c r="AC354" s="97"/>
      <c r="AD354" s="97"/>
      <c r="AE354" s="53">
        <v>45839</v>
      </c>
      <c r="AF354" s="53">
        <v>46203.9999884259</v>
      </c>
      <c r="AG354" s="80"/>
      <c r="AH354" s="80" t="e">
        <f>VLOOKUP(B354,'合约记录 (新-20260601-1647)'!B:B,1,0)</f>
        <v>#N/A</v>
      </c>
      <c r="AI354" s="80"/>
    </row>
    <row r="355" ht="38.25" spans="1:35">
      <c r="A355" s="81">
        <v>17369</v>
      </c>
      <c r="B355" s="51" t="s">
        <v>10648</v>
      </c>
      <c r="C355" s="51" t="s">
        <v>10649</v>
      </c>
      <c r="D355" s="51" t="s">
        <v>9529</v>
      </c>
      <c r="E355" s="51" t="s">
        <v>9450</v>
      </c>
      <c r="F355" s="51">
        <v>3864667</v>
      </c>
      <c r="G355" s="51">
        <v>15.5</v>
      </c>
      <c r="H355" s="53">
        <v>45658</v>
      </c>
      <c r="I355" s="53">
        <v>46127</v>
      </c>
      <c r="J355" s="51" t="s">
        <v>9506</v>
      </c>
      <c r="K355" s="51" t="s">
        <v>9497</v>
      </c>
      <c r="L355" s="51" t="s">
        <v>10650</v>
      </c>
      <c r="M355" s="218" t="s">
        <v>10651</v>
      </c>
      <c r="N355" s="51" t="s">
        <v>9565</v>
      </c>
      <c r="O355" s="51" t="s">
        <v>9510</v>
      </c>
      <c r="P355" s="51" t="s">
        <v>9511</v>
      </c>
      <c r="Q355" s="51" t="s">
        <v>9512</v>
      </c>
      <c r="R355" s="51">
        <v>3864667</v>
      </c>
      <c r="S355" s="51">
        <v>3864667</v>
      </c>
      <c r="T355" s="53">
        <v>45658</v>
      </c>
      <c r="U355" s="53">
        <v>46127.9999884259</v>
      </c>
      <c r="V355" s="51">
        <v>8.8</v>
      </c>
      <c r="W355" s="80" t="s">
        <v>10262</v>
      </c>
      <c r="X355" s="89">
        <v>8.8</v>
      </c>
      <c r="Y355" s="92" t="s">
        <v>73</v>
      </c>
      <c r="Z355" s="92" t="s">
        <v>491</v>
      </c>
      <c r="AA355" s="89">
        <v>6408.6</v>
      </c>
      <c r="AB355" s="92">
        <v>6417.4</v>
      </c>
      <c r="AC355" s="87" t="s">
        <v>10652</v>
      </c>
      <c r="AD355" s="87"/>
      <c r="AE355" s="87"/>
      <c r="AF355" s="87"/>
      <c r="AG355" s="80"/>
      <c r="AH355" s="80" t="str">
        <f>VLOOKUP(B355,'合约记录 (新-20260601-1647)'!B:B,1,0)</f>
        <v>2026010900061-10101004-00001</v>
      </c>
      <c r="AI355" s="80"/>
    </row>
    <row r="356" ht="38.25" spans="1:35">
      <c r="A356" s="81">
        <v>17370</v>
      </c>
      <c r="B356" s="51" t="s">
        <v>10653</v>
      </c>
      <c r="C356" s="51" t="s">
        <v>10654</v>
      </c>
      <c r="D356" s="51" t="s">
        <v>9529</v>
      </c>
      <c r="E356" s="51" t="s">
        <v>9450</v>
      </c>
      <c r="F356" s="51">
        <v>1000000</v>
      </c>
      <c r="G356" s="51">
        <v>12</v>
      </c>
      <c r="H356" s="101">
        <v>45839</v>
      </c>
      <c r="I356" s="101">
        <v>46203</v>
      </c>
      <c r="J356" s="102" t="s">
        <v>9506</v>
      </c>
      <c r="K356" s="57" t="s">
        <v>9497</v>
      </c>
      <c r="L356" s="57" t="s">
        <v>10642</v>
      </c>
      <c r="M356" s="219" t="s">
        <v>10643</v>
      </c>
      <c r="N356" s="57" t="s">
        <v>9590</v>
      </c>
      <c r="O356" s="57" t="s">
        <v>9510</v>
      </c>
      <c r="P356" s="57" t="s">
        <v>9591</v>
      </c>
      <c r="Q356" s="57" t="s">
        <v>9512</v>
      </c>
      <c r="R356" s="57">
        <v>1000000</v>
      </c>
      <c r="S356" s="57">
        <v>5986800</v>
      </c>
      <c r="T356" s="103">
        <v>45839</v>
      </c>
      <c r="U356" s="103">
        <v>46203.9999884259</v>
      </c>
      <c r="V356" s="57">
        <v>3.4</v>
      </c>
      <c r="W356" s="104" t="s">
        <v>10655</v>
      </c>
      <c r="X356" s="94"/>
      <c r="Y356" s="94"/>
      <c r="Z356" s="97"/>
      <c r="AA356" s="97"/>
      <c r="AB356" s="97"/>
      <c r="AC356" s="97"/>
      <c r="AD356" s="97"/>
      <c r="AE356" s="53">
        <v>45839</v>
      </c>
      <c r="AF356" s="53">
        <v>46203.9999884259</v>
      </c>
      <c r="AG356" s="80"/>
      <c r="AH356" s="80" t="e">
        <f>VLOOKUP(B356,'合约记录 (新-20260601-1647)'!B:B,1,0)</f>
        <v>#N/A</v>
      </c>
      <c r="AI356" s="80"/>
    </row>
    <row r="357" ht="38.25" spans="1:35">
      <c r="A357" s="81">
        <v>17368</v>
      </c>
      <c r="B357" s="51" t="s">
        <v>10656</v>
      </c>
      <c r="C357" s="51" t="s">
        <v>10657</v>
      </c>
      <c r="D357" s="51" t="s">
        <v>9523</v>
      </c>
      <c r="E357" s="51" t="s">
        <v>9450</v>
      </c>
      <c r="F357" s="51">
        <v>658378.4</v>
      </c>
      <c r="G357" s="51">
        <v>12</v>
      </c>
      <c r="H357" s="53">
        <v>46023</v>
      </c>
      <c r="I357" s="53">
        <v>46387</v>
      </c>
      <c r="J357" s="51" t="s">
        <v>9506</v>
      </c>
      <c r="K357" s="51" t="s">
        <v>9497</v>
      </c>
      <c r="L357" s="51" t="s">
        <v>10658</v>
      </c>
      <c r="M357" s="218" t="s">
        <v>10659</v>
      </c>
      <c r="N357" s="51" t="s">
        <v>10660</v>
      </c>
      <c r="O357" s="51" t="s">
        <v>9510</v>
      </c>
      <c r="P357" s="51" t="s">
        <v>9511</v>
      </c>
      <c r="Q357" s="51" t="s">
        <v>9512</v>
      </c>
      <c r="R357" s="51">
        <v>658378.4</v>
      </c>
      <c r="S357" s="51">
        <v>658378.4</v>
      </c>
      <c r="T357" s="53">
        <v>46023</v>
      </c>
      <c r="U357" s="53">
        <v>46387.9999884259</v>
      </c>
      <c r="V357" s="51">
        <v>2</v>
      </c>
      <c r="W357" s="80"/>
      <c r="X357" s="80"/>
      <c r="Y357" s="80"/>
      <c r="Z357" s="87"/>
      <c r="AA357" s="87"/>
      <c r="AB357" s="87"/>
      <c r="AC357" s="87"/>
      <c r="AD357" s="87"/>
      <c r="AE357" s="87"/>
      <c r="AF357" s="87"/>
      <c r="AG357" s="80"/>
      <c r="AH357" s="80" t="str">
        <f>VLOOKUP(B357,'合约记录 (新-20260601-1647)'!B:B,1,0)</f>
        <v>2026010700067-20101001-00001</v>
      </c>
      <c r="AI357" s="80"/>
    </row>
    <row r="358" ht="38.25" spans="1:35">
      <c r="A358" s="81">
        <v>17367</v>
      </c>
      <c r="B358" s="51" t="s">
        <v>10661</v>
      </c>
      <c r="C358" s="51" t="s">
        <v>10662</v>
      </c>
      <c r="D358" s="51" t="s">
        <v>9529</v>
      </c>
      <c r="E358" s="51" t="s">
        <v>9450</v>
      </c>
      <c r="F358" s="51">
        <v>446211.02</v>
      </c>
      <c r="G358" s="51">
        <v>12</v>
      </c>
      <c r="H358" s="53">
        <v>45755</v>
      </c>
      <c r="I358" s="53">
        <v>46119</v>
      </c>
      <c r="J358" s="51" t="s">
        <v>9506</v>
      </c>
      <c r="K358" s="51" t="s">
        <v>9497</v>
      </c>
      <c r="L358" s="51" t="s">
        <v>10663</v>
      </c>
      <c r="M358" s="218" t="s">
        <v>10664</v>
      </c>
      <c r="N358" s="51" t="s">
        <v>9806</v>
      </c>
      <c r="O358" s="51" t="s">
        <v>9510</v>
      </c>
      <c r="P358" s="51" t="s">
        <v>9512</v>
      </c>
      <c r="Q358" s="51" t="s">
        <v>9512</v>
      </c>
      <c r="R358" s="51">
        <v>446211.02</v>
      </c>
      <c r="S358" s="51">
        <v>446211.02</v>
      </c>
      <c r="T358" s="53">
        <v>45755</v>
      </c>
      <c r="U358" s="53">
        <v>46119.9999884259</v>
      </c>
      <c r="V358" s="51">
        <v>1.5</v>
      </c>
      <c r="W358" s="80" t="s">
        <v>73</v>
      </c>
      <c r="X358" s="94">
        <v>1.5</v>
      </c>
      <c r="Y358" s="94" t="s">
        <v>73</v>
      </c>
      <c r="Z358" s="93" t="s">
        <v>459</v>
      </c>
      <c r="AA358" s="95">
        <v>6259.5</v>
      </c>
      <c r="AB358" s="96">
        <v>6261</v>
      </c>
      <c r="AC358" s="93" t="s">
        <v>9807</v>
      </c>
      <c r="AD358" s="87"/>
      <c r="AE358" s="87"/>
      <c r="AF358" s="87"/>
      <c r="AG358" s="80"/>
      <c r="AH358" s="80" t="str">
        <f>VLOOKUP(B358,'合约记录 (新-20260601-1647)'!B:B,1,0)</f>
        <v>2026010700039-10101004-00001</v>
      </c>
      <c r="AI358" s="80"/>
    </row>
    <row r="359" ht="38.25" spans="1:35">
      <c r="A359" s="81">
        <v>17365</v>
      </c>
      <c r="B359" s="51" t="s">
        <v>10665</v>
      </c>
      <c r="C359" s="51" t="s">
        <v>10666</v>
      </c>
      <c r="D359" s="51" t="s">
        <v>9529</v>
      </c>
      <c r="E359" s="51" t="s">
        <v>9450</v>
      </c>
      <c r="F359" s="51">
        <v>1280000</v>
      </c>
      <c r="G359" s="51">
        <v>12</v>
      </c>
      <c r="H359" s="53">
        <v>45825</v>
      </c>
      <c r="I359" s="53">
        <v>46189</v>
      </c>
      <c r="J359" s="51" t="s">
        <v>9506</v>
      </c>
      <c r="K359" s="51" t="s">
        <v>9497</v>
      </c>
      <c r="L359" s="51" t="s">
        <v>10667</v>
      </c>
      <c r="M359" s="218" t="s">
        <v>10668</v>
      </c>
      <c r="N359" s="51" t="s">
        <v>9509</v>
      </c>
      <c r="O359" s="51" t="s">
        <v>9510</v>
      </c>
      <c r="P359" s="51" t="s">
        <v>9511</v>
      </c>
      <c r="Q359" s="51" t="s">
        <v>9512</v>
      </c>
      <c r="R359" s="51">
        <v>1280000</v>
      </c>
      <c r="S359" s="51">
        <v>1280000</v>
      </c>
      <c r="T359" s="53">
        <v>45825</v>
      </c>
      <c r="U359" s="53">
        <v>46189.9999884259</v>
      </c>
      <c r="V359" s="51">
        <v>4</v>
      </c>
      <c r="W359" s="80" t="s">
        <v>10262</v>
      </c>
      <c r="X359" s="80">
        <v>4</v>
      </c>
      <c r="Y359" s="92" t="s">
        <v>73</v>
      </c>
      <c r="Z359" s="87" t="s">
        <v>461</v>
      </c>
      <c r="AA359" s="100">
        <v>4063.44</v>
      </c>
      <c r="AB359" s="100">
        <v>4067.44</v>
      </c>
      <c r="AC359" s="87" t="s">
        <v>10669</v>
      </c>
      <c r="AD359" s="87"/>
      <c r="AE359" s="87"/>
      <c r="AF359" s="87"/>
      <c r="AG359" s="80"/>
      <c r="AH359" s="80" t="str">
        <f>VLOOKUP(B359,'合约记录 (新-20260601-1647)'!B:B,1,0)</f>
        <v>2026010500007-10101004-00001</v>
      </c>
      <c r="AI359" s="80"/>
    </row>
    <row r="360" ht="72" spans="1:35">
      <c r="A360" s="81">
        <v>17366</v>
      </c>
      <c r="B360" s="51" t="s">
        <v>10670</v>
      </c>
      <c r="C360" s="51" t="s">
        <v>10671</v>
      </c>
      <c r="D360" s="51" t="s">
        <v>9536</v>
      </c>
      <c r="E360" s="51" t="s">
        <v>9450</v>
      </c>
      <c r="F360" s="51">
        <v>2400000</v>
      </c>
      <c r="G360" s="51">
        <v>12</v>
      </c>
      <c r="H360" s="53">
        <v>45809</v>
      </c>
      <c r="I360" s="53">
        <v>46173</v>
      </c>
      <c r="J360" s="51" t="s">
        <v>9506</v>
      </c>
      <c r="K360" s="51" t="s">
        <v>9497</v>
      </c>
      <c r="L360" s="51" t="s">
        <v>10672</v>
      </c>
      <c r="M360" s="51" t="s">
        <v>10673</v>
      </c>
      <c r="N360" s="51" t="s">
        <v>10674</v>
      </c>
      <c r="O360" s="51" t="s">
        <v>9510</v>
      </c>
      <c r="P360" s="51" t="s">
        <v>9591</v>
      </c>
      <c r="Q360" s="51" t="s">
        <v>9512</v>
      </c>
      <c r="R360" s="51">
        <v>2400000</v>
      </c>
      <c r="S360" s="51">
        <v>2400000</v>
      </c>
      <c r="T360" s="53">
        <v>45809</v>
      </c>
      <c r="U360" s="53">
        <v>46173.9999884259</v>
      </c>
      <c r="V360" s="51">
        <v>8</v>
      </c>
      <c r="W360" s="80" t="s">
        <v>10262</v>
      </c>
      <c r="X360" s="80">
        <v>8</v>
      </c>
      <c r="Y360" s="80" t="s">
        <v>73</v>
      </c>
      <c r="Z360" s="87" t="s">
        <v>10675</v>
      </c>
      <c r="AA360" s="100">
        <v>12615</v>
      </c>
      <c r="AB360" s="100">
        <v>12623</v>
      </c>
      <c r="AC360" s="87" t="s">
        <v>10676</v>
      </c>
      <c r="AD360" s="87"/>
      <c r="AE360" s="87"/>
      <c r="AF360" s="87"/>
      <c r="AG360" s="80"/>
      <c r="AH360" s="80" t="str">
        <f>VLOOKUP(B360,'合约记录 (新-20260601-1647)'!B:B,1,0)</f>
        <v>2026010700035-10101005-00001</v>
      </c>
      <c r="AI360" s="80"/>
    </row>
    <row r="361" ht="38.25" spans="1:35">
      <c r="A361" s="81">
        <v>17355</v>
      </c>
      <c r="B361" s="51" t="s">
        <v>10677</v>
      </c>
      <c r="C361" s="51" t="s">
        <v>10678</v>
      </c>
      <c r="D361" s="51" t="s">
        <v>9536</v>
      </c>
      <c r="E361" s="51" t="s">
        <v>9450</v>
      </c>
      <c r="F361" s="51">
        <v>5152056.39</v>
      </c>
      <c r="G361" s="51">
        <v>4.5</v>
      </c>
      <c r="H361" s="53">
        <v>45292</v>
      </c>
      <c r="I361" s="53">
        <v>45427</v>
      </c>
      <c r="J361" s="51" t="s">
        <v>9506</v>
      </c>
      <c r="K361" s="51" t="s">
        <v>9497</v>
      </c>
      <c r="L361" s="51" t="s">
        <v>10387</v>
      </c>
      <c r="M361" s="51" t="s">
        <v>10388</v>
      </c>
      <c r="N361" s="51" t="s">
        <v>9599</v>
      </c>
      <c r="O361" s="51" t="s">
        <v>9510</v>
      </c>
      <c r="P361" s="51" t="s">
        <v>9790</v>
      </c>
      <c r="Q361" s="51" t="s">
        <v>9512</v>
      </c>
      <c r="R361" s="51">
        <v>5152056.39</v>
      </c>
      <c r="S361" s="51">
        <v>33012674.9</v>
      </c>
      <c r="T361" s="53">
        <v>45292</v>
      </c>
      <c r="U361" s="53">
        <v>45427.9999884259</v>
      </c>
      <c r="V361" s="51">
        <v>54</v>
      </c>
      <c r="W361" s="80"/>
      <c r="X361" s="80"/>
      <c r="Y361" s="80"/>
      <c r="Z361" s="87"/>
      <c r="AA361" s="87"/>
      <c r="AB361" s="87"/>
      <c r="AC361" s="87"/>
      <c r="AD361" s="87"/>
      <c r="AE361" s="87"/>
      <c r="AF361" s="87"/>
      <c r="AG361" s="80"/>
      <c r="AH361" s="80"/>
      <c r="AI361" s="80"/>
    </row>
    <row r="362" ht="38.25" spans="1:35">
      <c r="A362" s="81">
        <v>17354</v>
      </c>
      <c r="B362" s="51" t="s">
        <v>10679</v>
      </c>
      <c r="C362" s="51" t="s">
        <v>10680</v>
      </c>
      <c r="D362" s="51" t="s">
        <v>9536</v>
      </c>
      <c r="E362" s="51" t="s">
        <v>9450</v>
      </c>
      <c r="F362" s="51">
        <v>5135219.6</v>
      </c>
      <c r="G362" s="51">
        <v>12</v>
      </c>
      <c r="H362" s="53">
        <v>45292</v>
      </c>
      <c r="I362" s="53">
        <v>45657</v>
      </c>
      <c r="J362" s="51" t="s">
        <v>9506</v>
      </c>
      <c r="K362" s="51" t="s">
        <v>9497</v>
      </c>
      <c r="L362" s="51" t="s">
        <v>10387</v>
      </c>
      <c r="M362" s="51" t="s">
        <v>10388</v>
      </c>
      <c r="N362" s="51" t="s">
        <v>9599</v>
      </c>
      <c r="O362" s="51" t="s">
        <v>9510</v>
      </c>
      <c r="P362" s="51" t="s">
        <v>9790</v>
      </c>
      <c r="Q362" s="51" t="s">
        <v>9512</v>
      </c>
      <c r="R362" s="51">
        <v>5135219.6</v>
      </c>
      <c r="S362" s="51">
        <v>33012674.9</v>
      </c>
      <c r="T362" s="53">
        <v>45292</v>
      </c>
      <c r="U362" s="53">
        <v>45657.9999884259</v>
      </c>
      <c r="V362" s="51">
        <v>20</v>
      </c>
      <c r="W362" s="80"/>
      <c r="X362" s="80"/>
      <c r="Y362" s="80"/>
      <c r="Z362" s="87"/>
      <c r="AA362" s="87"/>
      <c r="AB362" s="87"/>
      <c r="AC362" s="87"/>
      <c r="AD362" s="87"/>
      <c r="AE362" s="87"/>
      <c r="AF362" s="87"/>
      <c r="AG362" s="80"/>
      <c r="AH362" s="80"/>
      <c r="AI362" s="80"/>
    </row>
    <row r="363" ht="38.25" spans="1:35">
      <c r="A363" s="81">
        <v>17353</v>
      </c>
      <c r="B363" s="51" t="s">
        <v>10681</v>
      </c>
      <c r="C363" s="51" t="s">
        <v>10682</v>
      </c>
      <c r="D363" s="51" t="s">
        <v>9536</v>
      </c>
      <c r="E363" s="51" t="s">
        <v>9450</v>
      </c>
      <c r="F363" s="51">
        <v>9243395.28</v>
      </c>
      <c r="G363" s="51">
        <v>12</v>
      </c>
      <c r="H363" s="53">
        <v>45292</v>
      </c>
      <c r="I363" s="53">
        <v>45657</v>
      </c>
      <c r="J363" s="51" t="s">
        <v>9506</v>
      </c>
      <c r="K363" s="51" t="s">
        <v>9497</v>
      </c>
      <c r="L363" s="51" t="s">
        <v>10387</v>
      </c>
      <c r="M363" s="51" t="s">
        <v>10388</v>
      </c>
      <c r="N363" s="51" t="s">
        <v>9599</v>
      </c>
      <c r="O363" s="51" t="s">
        <v>9510</v>
      </c>
      <c r="P363" s="51" t="s">
        <v>9790</v>
      </c>
      <c r="Q363" s="51" t="s">
        <v>9512</v>
      </c>
      <c r="R363" s="51">
        <v>9243395.28</v>
      </c>
      <c r="S363" s="51">
        <v>33012674.9</v>
      </c>
      <c r="T363" s="53">
        <v>45292</v>
      </c>
      <c r="U363" s="53">
        <v>45657.9999884259</v>
      </c>
      <c r="V363" s="51">
        <v>36</v>
      </c>
      <c r="W363" s="80"/>
      <c r="X363" s="80"/>
      <c r="Y363" s="80"/>
      <c r="Z363" s="87"/>
      <c r="AA363" s="87"/>
      <c r="AB363" s="87"/>
      <c r="AC363" s="87"/>
      <c r="AD363" s="87"/>
      <c r="AE363" s="87"/>
      <c r="AF363" s="87"/>
      <c r="AG363" s="80"/>
      <c r="AH363" s="80"/>
      <c r="AI363" s="80"/>
    </row>
    <row r="364" ht="38.25" spans="1:35">
      <c r="A364" s="81">
        <v>18404</v>
      </c>
      <c r="B364" s="51" t="s">
        <v>10683</v>
      </c>
      <c r="C364" s="51" t="s">
        <v>10684</v>
      </c>
      <c r="D364" s="51" t="s">
        <v>9536</v>
      </c>
      <c r="E364" s="51" t="s">
        <v>9450</v>
      </c>
      <c r="F364" s="51">
        <v>30450000</v>
      </c>
      <c r="G364" s="51">
        <v>12</v>
      </c>
      <c r="H364" s="53">
        <v>46023</v>
      </c>
      <c r="I364" s="53">
        <v>46387</v>
      </c>
      <c r="J364" s="51" t="s">
        <v>9506</v>
      </c>
      <c r="K364" s="51" t="s">
        <v>9451</v>
      </c>
      <c r="L364" s="51" t="s">
        <v>10685</v>
      </c>
      <c r="M364" s="218" t="s">
        <v>10686</v>
      </c>
      <c r="N364" s="51" t="s">
        <v>9599</v>
      </c>
      <c r="O364" s="51" t="s">
        <v>9510</v>
      </c>
      <c r="P364" s="51" t="s">
        <v>9790</v>
      </c>
      <c r="Q364" s="51" t="s">
        <v>9512</v>
      </c>
      <c r="R364" s="51">
        <v>30450000</v>
      </c>
      <c r="S364" s="51">
        <v>374776301.36</v>
      </c>
      <c r="T364" s="53">
        <v>46023</v>
      </c>
      <c r="U364" s="53">
        <v>46387.9999884259</v>
      </c>
      <c r="V364" s="51">
        <v>145</v>
      </c>
      <c r="W364" s="80" t="s">
        <v>91</v>
      </c>
      <c r="X364" s="98">
        <v>6</v>
      </c>
      <c r="Y364" s="92" t="s">
        <v>91</v>
      </c>
      <c r="Z364" s="105" t="s">
        <v>10687</v>
      </c>
      <c r="AA364" s="89">
        <v>13811</v>
      </c>
      <c r="AB364" s="92">
        <v>13817</v>
      </c>
      <c r="AC364" s="106" t="s">
        <v>10688</v>
      </c>
      <c r="AD364" s="107"/>
      <c r="AE364" s="53">
        <v>46023</v>
      </c>
      <c r="AF364" s="53">
        <v>46387.9999884259</v>
      </c>
      <c r="AG364" s="80"/>
      <c r="AH364" s="80" t="str">
        <f>VLOOKUP(B364,'合约记录 (新-20260601-1647)'!B:B,1,0)</f>
        <v>2026011300059-10101005-00001</v>
      </c>
      <c r="AI364" s="80"/>
    </row>
    <row r="365" ht="36.75" spans="1:35">
      <c r="A365" s="81"/>
      <c r="B365" s="51" t="s">
        <v>10683</v>
      </c>
      <c r="C365" s="51"/>
      <c r="D365" s="51"/>
      <c r="E365" s="51"/>
      <c r="F365" s="51"/>
      <c r="G365" s="51"/>
      <c r="H365" s="53"/>
      <c r="I365" s="53"/>
      <c r="J365" s="51"/>
      <c r="K365" s="51"/>
      <c r="L365" s="51"/>
      <c r="M365" s="218" t="s">
        <v>10686</v>
      </c>
      <c r="N365" s="51" t="s">
        <v>9599</v>
      </c>
      <c r="O365" s="51" t="s">
        <v>9510</v>
      </c>
      <c r="P365" s="51" t="s">
        <v>9790</v>
      </c>
      <c r="Q365" s="51" t="s">
        <v>9512</v>
      </c>
      <c r="R365" s="51">
        <v>30450000</v>
      </c>
      <c r="S365" s="51">
        <v>374776301.36</v>
      </c>
      <c r="T365" s="53">
        <v>46023</v>
      </c>
      <c r="U365" s="53">
        <v>46387.9999884259</v>
      </c>
      <c r="V365" s="51">
        <v>145</v>
      </c>
      <c r="W365" s="80"/>
      <c r="X365" s="108">
        <v>6</v>
      </c>
      <c r="Y365" s="109" t="s">
        <v>91</v>
      </c>
      <c r="Z365" s="110" t="s">
        <v>10689</v>
      </c>
      <c r="AA365" s="111">
        <v>13853</v>
      </c>
      <c r="AB365" s="109">
        <v>13859</v>
      </c>
      <c r="AC365" s="112" t="s">
        <v>10690</v>
      </c>
      <c r="AD365" s="112"/>
      <c r="AE365" s="87"/>
      <c r="AF365" s="87"/>
      <c r="AG365" s="80"/>
      <c r="AH365" s="80" t="str">
        <f>VLOOKUP(B365,'合约记录 (新-20260601-1647)'!B:B,1,0)</f>
        <v>2026011300059-10101005-00001</v>
      </c>
      <c r="AI365" s="80"/>
    </row>
    <row r="366" ht="36.75" spans="1:35">
      <c r="A366" s="81"/>
      <c r="B366" s="51" t="s">
        <v>10683</v>
      </c>
      <c r="C366" s="51"/>
      <c r="D366" s="51"/>
      <c r="E366" s="51"/>
      <c r="F366" s="51"/>
      <c r="G366" s="51"/>
      <c r="H366" s="53"/>
      <c r="I366" s="53"/>
      <c r="J366" s="51"/>
      <c r="K366" s="51"/>
      <c r="L366" s="51"/>
      <c r="M366" s="218" t="s">
        <v>10686</v>
      </c>
      <c r="N366" s="51" t="s">
        <v>9599</v>
      </c>
      <c r="O366" s="51" t="s">
        <v>9510</v>
      </c>
      <c r="P366" s="51" t="s">
        <v>9790</v>
      </c>
      <c r="Q366" s="51" t="s">
        <v>9512</v>
      </c>
      <c r="R366" s="51">
        <v>30450000</v>
      </c>
      <c r="S366" s="51">
        <v>374776301.36</v>
      </c>
      <c r="T366" s="53">
        <v>46023</v>
      </c>
      <c r="U366" s="53">
        <v>46387.9999884259</v>
      </c>
      <c r="V366" s="51">
        <v>145</v>
      </c>
      <c r="W366" s="80"/>
      <c r="X366" s="108">
        <v>36</v>
      </c>
      <c r="Y366" s="109" t="s">
        <v>91</v>
      </c>
      <c r="Z366" s="110" t="s">
        <v>10691</v>
      </c>
      <c r="AA366" s="111">
        <v>13863</v>
      </c>
      <c r="AB366" s="109">
        <v>13899</v>
      </c>
      <c r="AC366" s="112" t="s">
        <v>10692</v>
      </c>
      <c r="AD366" s="112"/>
      <c r="AE366" s="87"/>
      <c r="AF366" s="87"/>
      <c r="AG366" s="80"/>
      <c r="AH366" s="80" t="str">
        <f>VLOOKUP(B366,'合约记录 (新-20260601-1647)'!B:B,1,0)</f>
        <v>2026011300059-10101005-00001</v>
      </c>
      <c r="AI366" s="80"/>
    </row>
    <row r="367" ht="36.75" spans="1:35">
      <c r="A367" s="81"/>
      <c r="B367" s="51" t="s">
        <v>10683</v>
      </c>
      <c r="C367" s="51"/>
      <c r="D367" s="51"/>
      <c r="E367" s="51"/>
      <c r="F367" s="51"/>
      <c r="G367" s="51"/>
      <c r="H367" s="53"/>
      <c r="I367" s="53"/>
      <c r="J367" s="51"/>
      <c r="K367" s="51"/>
      <c r="L367" s="51"/>
      <c r="M367" s="218" t="s">
        <v>10686</v>
      </c>
      <c r="N367" s="51" t="s">
        <v>9599</v>
      </c>
      <c r="O367" s="51" t="s">
        <v>9510</v>
      </c>
      <c r="P367" s="51" t="s">
        <v>9790</v>
      </c>
      <c r="Q367" s="51" t="s">
        <v>9512</v>
      </c>
      <c r="R367" s="51">
        <v>30450000</v>
      </c>
      <c r="S367" s="51">
        <v>374776301.36</v>
      </c>
      <c r="T367" s="53">
        <v>46023</v>
      </c>
      <c r="U367" s="53">
        <v>46387.9999884259</v>
      </c>
      <c r="V367" s="51">
        <v>145</v>
      </c>
      <c r="W367" s="80"/>
      <c r="X367" s="108">
        <v>19</v>
      </c>
      <c r="Y367" s="109" t="s">
        <v>91</v>
      </c>
      <c r="Z367" s="110" t="s">
        <v>10693</v>
      </c>
      <c r="AA367" s="111">
        <v>13943</v>
      </c>
      <c r="AB367" s="109">
        <v>13962</v>
      </c>
      <c r="AC367" s="112" t="s">
        <v>10694</v>
      </c>
      <c r="AD367" s="112"/>
      <c r="AE367" s="87"/>
      <c r="AF367" s="87"/>
      <c r="AG367" s="80"/>
      <c r="AH367" s="80" t="str">
        <f>VLOOKUP(B367,'合约记录 (新-20260601-1647)'!B:B,1,0)</f>
        <v>2026011300059-10101005-00001</v>
      </c>
      <c r="AI367" s="80"/>
    </row>
    <row r="368" ht="36.75" spans="1:35">
      <c r="A368" s="81"/>
      <c r="B368" s="51" t="s">
        <v>10683</v>
      </c>
      <c r="C368" s="51"/>
      <c r="D368" s="51"/>
      <c r="E368" s="51"/>
      <c r="F368" s="51"/>
      <c r="G368" s="51"/>
      <c r="H368" s="53"/>
      <c r="I368" s="53"/>
      <c r="J368" s="51"/>
      <c r="K368" s="51"/>
      <c r="L368" s="51"/>
      <c r="M368" s="218" t="s">
        <v>10686</v>
      </c>
      <c r="N368" s="51" t="s">
        <v>9599</v>
      </c>
      <c r="O368" s="51" t="s">
        <v>9510</v>
      </c>
      <c r="P368" s="51" t="s">
        <v>9790</v>
      </c>
      <c r="Q368" s="51" t="s">
        <v>9512</v>
      </c>
      <c r="R368" s="51">
        <v>30450000</v>
      </c>
      <c r="S368" s="51">
        <v>374776301.36</v>
      </c>
      <c r="T368" s="53">
        <v>46023</v>
      </c>
      <c r="U368" s="53">
        <v>46387.9999884259</v>
      </c>
      <c r="V368" s="51">
        <v>145</v>
      </c>
      <c r="W368" s="80"/>
      <c r="X368" s="108">
        <v>54</v>
      </c>
      <c r="Y368" s="109" t="s">
        <v>91</v>
      </c>
      <c r="Z368" s="110" t="s">
        <v>10695</v>
      </c>
      <c r="AA368" s="111">
        <v>13781</v>
      </c>
      <c r="AB368" s="109">
        <v>13835</v>
      </c>
      <c r="AC368" s="112" t="s">
        <v>10696</v>
      </c>
      <c r="AD368" s="112"/>
      <c r="AE368" s="87"/>
      <c r="AF368" s="87"/>
      <c r="AG368" s="80"/>
      <c r="AH368" s="80" t="str">
        <f>VLOOKUP(B368,'合约记录 (新-20260601-1647)'!B:B,1,0)</f>
        <v>2026011300059-10101005-00001</v>
      </c>
      <c r="AI368" s="80"/>
    </row>
    <row r="369" ht="36.75" spans="1:35">
      <c r="A369" s="81"/>
      <c r="B369" s="51" t="s">
        <v>10683</v>
      </c>
      <c r="C369" s="51"/>
      <c r="D369" s="51"/>
      <c r="E369" s="51"/>
      <c r="F369" s="51"/>
      <c r="G369" s="51"/>
      <c r="H369" s="53"/>
      <c r="I369" s="53"/>
      <c r="J369" s="51"/>
      <c r="K369" s="51"/>
      <c r="L369" s="51"/>
      <c r="M369" s="218" t="s">
        <v>10686</v>
      </c>
      <c r="N369" s="51" t="s">
        <v>9599</v>
      </c>
      <c r="O369" s="51" t="s">
        <v>9510</v>
      </c>
      <c r="P369" s="51" t="s">
        <v>9790</v>
      </c>
      <c r="Q369" s="51" t="s">
        <v>9512</v>
      </c>
      <c r="R369" s="51">
        <v>30450000</v>
      </c>
      <c r="S369" s="51">
        <v>374776301.36</v>
      </c>
      <c r="T369" s="53">
        <v>46023</v>
      </c>
      <c r="U369" s="53">
        <v>46387.9999884259</v>
      </c>
      <c r="V369" s="51">
        <v>145</v>
      </c>
      <c r="W369" s="80"/>
      <c r="X369" s="108">
        <v>24</v>
      </c>
      <c r="Y369" s="109" t="s">
        <v>91</v>
      </c>
      <c r="Z369" s="110" t="s">
        <v>10697</v>
      </c>
      <c r="AA369" s="111">
        <v>13943</v>
      </c>
      <c r="AB369" s="109">
        <v>13967</v>
      </c>
      <c r="AC369" s="113" t="s">
        <v>10698</v>
      </c>
      <c r="AD369" s="113"/>
      <c r="AE369" s="87"/>
      <c r="AF369" s="87"/>
      <c r="AG369" s="80"/>
      <c r="AH369" s="80" t="str">
        <f>VLOOKUP(B369,'合约记录 (新-20260601-1647)'!B:B,1,0)</f>
        <v>2026011300059-10101005-00001</v>
      </c>
      <c r="AI369" s="80"/>
    </row>
    <row r="370" ht="38.25" spans="1:35">
      <c r="A370" s="81">
        <v>18405</v>
      </c>
      <c r="B370" s="51" t="s">
        <v>10699</v>
      </c>
      <c r="C370" s="51" t="s">
        <v>10700</v>
      </c>
      <c r="D370" s="51" t="s">
        <v>9946</v>
      </c>
      <c r="E370" s="51" t="s">
        <v>9450</v>
      </c>
      <c r="F370" s="51">
        <v>18815877.24</v>
      </c>
      <c r="G370" s="51">
        <v>12</v>
      </c>
      <c r="H370" s="53">
        <v>46023</v>
      </c>
      <c r="I370" s="53">
        <v>46387</v>
      </c>
      <c r="J370" s="51" t="s">
        <v>9506</v>
      </c>
      <c r="K370" s="51" t="s">
        <v>9451</v>
      </c>
      <c r="L370" s="51" t="s">
        <v>10701</v>
      </c>
      <c r="M370" s="218" t="s">
        <v>10702</v>
      </c>
      <c r="N370" s="51" t="s">
        <v>9599</v>
      </c>
      <c r="O370" s="51" t="s">
        <v>9510</v>
      </c>
      <c r="P370" s="51" t="s">
        <v>9512</v>
      </c>
      <c r="Q370" s="51" t="s">
        <v>9512</v>
      </c>
      <c r="R370" s="51">
        <v>18815877.24</v>
      </c>
      <c r="S370" s="51">
        <v>18815877.24</v>
      </c>
      <c r="T370" s="53">
        <v>46023</v>
      </c>
      <c r="U370" s="53">
        <v>46387.9999884259</v>
      </c>
      <c r="V370" s="51">
        <v>428</v>
      </c>
      <c r="W370" s="80" t="s">
        <v>10703</v>
      </c>
      <c r="X370" s="80"/>
      <c r="Y370" s="80"/>
      <c r="Z370" s="87"/>
      <c r="AA370" s="87"/>
      <c r="AB370" s="87"/>
      <c r="AC370" s="87"/>
      <c r="AD370" s="87"/>
      <c r="AE370" s="87"/>
      <c r="AF370" s="87"/>
      <c r="AG370" s="80"/>
      <c r="AH370" s="80" t="str">
        <f>VLOOKUP(B370,'合约记录 (新-20260601-1647)'!B:B,1,0)</f>
        <v>2026011300071-10101007-00001</v>
      </c>
      <c r="AI370" s="80"/>
    </row>
    <row r="371" ht="38.25" spans="1:35">
      <c r="A371" s="81">
        <v>18403</v>
      </c>
      <c r="B371" s="51" t="s">
        <v>10704</v>
      </c>
      <c r="C371" s="51" t="s">
        <v>10705</v>
      </c>
      <c r="D371" s="51" t="s">
        <v>9529</v>
      </c>
      <c r="E371" s="51" t="s">
        <v>9450</v>
      </c>
      <c r="F371" s="51">
        <v>4250000</v>
      </c>
      <c r="G371" s="51">
        <v>12</v>
      </c>
      <c r="H371" s="53">
        <v>46023</v>
      </c>
      <c r="I371" s="53">
        <v>46387</v>
      </c>
      <c r="J371" s="51" t="s">
        <v>9506</v>
      </c>
      <c r="K371" s="51" t="s">
        <v>9451</v>
      </c>
      <c r="L371" s="51" t="s">
        <v>10685</v>
      </c>
      <c r="M371" s="218" t="s">
        <v>10686</v>
      </c>
      <c r="N371" s="51" t="s">
        <v>9599</v>
      </c>
      <c r="O371" s="51" t="s">
        <v>9510</v>
      </c>
      <c r="P371" s="51" t="s">
        <v>9790</v>
      </c>
      <c r="Q371" s="51" t="s">
        <v>9512</v>
      </c>
      <c r="R371" s="51">
        <v>4250000</v>
      </c>
      <c r="S371" s="51">
        <v>374776301.36</v>
      </c>
      <c r="T371" s="53">
        <v>46023</v>
      </c>
      <c r="U371" s="53">
        <v>46387.9999884259</v>
      </c>
      <c r="V371" s="51">
        <v>17</v>
      </c>
      <c r="W371" s="80" t="s">
        <v>10706</v>
      </c>
      <c r="X371" s="80">
        <v>3</v>
      </c>
      <c r="Y371" s="80" t="s">
        <v>82</v>
      </c>
      <c r="Z371" s="87" t="s">
        <v>865</v>
      </c>
      <c r="AA371" s="98">
        <v>6092</v>
      </c>
      <c r="AB371" s="90">
        <v>6095</v>
      </c>
      <c r="AC371" s="99" t="s">
        <v>10707</v>
      </c>
      <c r="AD371" s="99"/>
      <c r="AE371" s="53">
        <v>46023</v>
      </c>
      <c r="AF371" s="53">
        <v>46387.9999884259</v>
      </c>
      <c r="AG371" s="80"/>
      <c r="AH371" s="80" t="str">
        <f>VLOOKUP(B371,'合约记录 (新-20260601-1647)'!B:B,1,0)</f>
        <v>2026011300058-10101004-00001</v>
      </c>
      <c r="AI371" s="80"/>
    </row>
    <row r="372" ht="36.75" spans="1:35">
      <c r="A372" s="81"/>
      <c r="B372" s="51" t="s">
        <v>10704</v>
      </c>
      <c r="C372" s="51"/>
      <c r="D372" s="51"/>
      <c r="E372" s="51"/>
      <c r="F372" s="51"/>
      <c r="G372" s="51"/>
      <c r="H372" s="53"/>
      <c r="I372" s="53"/>
      <c r="J372" s="51"/>
      <c r="K372" s="51"/>
      <c r="L372" s="51"/>
      <c r="M372" s="218" t="s">
        <v>10686</v>
      </c>
      <c r="N372" s="51" t="s">
        <v>9599</v>
      </c>
      <c r="O372" s="51" t="s">
        <v>9510</v>
      </c>
      <c r="P372" s="51" t="s">
        <v>9790</v>
      </c>
      <c r="Q372" s="51" t="s">
        <v>9512</v>
      </c>
      <c r="R372" s="51">
        <v>4250000</v>
      </c>
      <c r="S372" s="51">
        <v>374776301.36</v>
      </c>
      <c r="T372" s="53">
        <v>46023</v>
      </c>
      <c r="U372" s="53">
        <v>46387.9999884259</v>
      </c>
      <c r="V372" s="51">
        <v>17</v>
      </c>
      <c r="W372" s="80"/>
      <c r="X372" s="80">
        <v>12</v>
      </c>
      <c r="Y372" s="80" t="s">
        <v>82</v>
      </c>
      <c r="Z372" s="87" t="s">
        <v>954</v>
      </c>
      <c r="AA372" s="108">
        <v>6178</v>
      </c>
      <c r="AB372" s="114">
        <v>6190</v>
      </c>
      <c r="AC372" s="99" t="s">
        <v>10708</v>
      </c>
      <c r="AD372" s="99"/>
      <c r="AE372" s="53"/>
      <c r="AF372" s="53"/>
      <c r="AG372" s="80"/>
      <c r="AH372" s="80" t="str">
        <f>VLOOKUP(B372,'合约记录 (新-20260601-1647)'!B:B,1,0)</f>
        <v>2026011300058-10101004-00001</v>
      </c>
      <c r="AI372" s="80"/>
    </row>
    <row r="373" ht="36.75" spans="1:35">
      <c r="A373" s="81"/>
      <c r="B373" s="51" t="s">
        <v>10704</v>
      </c>
      <c r="C373" s="51"/>
      <c r="D373" s="51"/>
      <c r="E373" s="51"/>
      <c r="F373" s="51"/>
      <c r="G373" s="51"/>
      <c r="H373" s="53"/>
      <c r="I373" s="53"/>
      <c r="J373" s="51"/>
      <c r="K373" s="51"/>
      <c r="L373" s="51"/>
      <c r="M373" s="218" t="s">
        <v>10686</v>
      </c>
      <c r="N373" s="51" t="s">
        <v>9599</v>
      </c>
      <c r="O373" s="51" t="s">
        <v>9510</v>
      </c>
      <c r="P373" s="51" t="s">
        <v>9790</v>
      </c>
      <c r="Q373" s="51" t="s">
        <v>9512</v>
      </c>
      <c r="R373" s="51">
        <v>4250000</v>
      </c>
      <c r="S373" s="51">
        <v>374776301.36</v>
      </c>
      <c r="T373" s="53">
        <v>46023</v>
      </c>
      <c r="U373" s="53">
        <v>46387.9999884259</v>
      </c>
      <c r="V373" s="51">
        <v>17</v>
      </c>
      <c r="W373" s="80"/>
      <c r="X373" s="80">
        <v>2</v>
      </c>
      <c r="Y373" s="80" t="s">
        <v>82</v>
      </c>
      <c r="Z373" s="87" t="s">
        <v>964</v>
      </c>
      <c r="AA373" s="108">
        <v>6337</v>
      </c>
      <c r="AB373" s="114">
        <v>6339</v>
      </c>
      <c r="AC373" s="99" t="s">
        <v>10709</v>
      </c>
      <c r="AD373" s="99"/>
      <c r="AE373" s="53"/>
      <c r="AF373" s="53"/>
      <c r="AG373" s="80"/>
      <c r="AH373" s="80" t="str">
        <f>VLOOKUP(B373,'合约记录 (新-20260601-1647)'!B:B,1,0)</f>
        <v>2026011300058-10101004-00001</v>
      </c>
      <c r="AI373" s="80"/>
    </row>
    <row r="374" ht="38.25" spans="1:35">
      <c r="A374" s="81">
        <v>18402</v>
      </c>
      <c r="B374" s="51" t="s">
        <v>10710</v>
      </c>
      <c r="C374" s="51" t="s">
        <v>10711</v>
      </c>
      <c r="D374" s="51" t="s">
        <v>9529</v>
      </c>
      <c r="E374" s="51" t="s">
        <v>9450</v>
      </c>
      <c r="F374" s="51">
        <v>5399013.7</v>
      </c>
      <c r="G374" s="51">
        <v>5</v>
      </c>
      <c r="H374" s="53">
        <v>46235</v>
      </c>
      <c r="I374" s="53">
        <v>46387</v>
      </c>
      <c r="J374" s="51" t="s">
        <v>9506</v>
      </c>
      <c r="K374" s="51" t="s">
        <v>9451</v>
      </c>
      <c r="L374" s="51" t="s">
        <v>10685</v>
      </c>
      <c r="M374" s="218" t="s">
        <v>10686</v>
      </c>
      <c r="N374" s="51" t="s">
        <v>9599</v>
      </c>
      <c r="O374" s="51" t="s">
        <v>9510</v>
      </c>
      <c r="P374" s="51" t="s">
        <v>9790</v>
      </c>
      <c r="Q374" s="51" t="s">
        <v>9512</v>
      </c>
      <c r="R374" s="51">
        <v>5399013.7</v>
      </c>
      <c r="S374" s="51">
        <v>374776301.36</v>
      </c>
      <c r="T374" s="53">
        <v>46235</v>
      </c>
      <c r="U374" s="53">
        <v>46387.9999884259</v>
      </c>
      <c r="V374" s="51">
        <v>56</v>
      </c>
      <c r="W374" s="80" t="s">
        <v>73</v>
      </c>
      <c r="X374" s="98">
        <v>20</v>
      </c>
      <c r="Y374" s="90" t="s">
        <v>73</v>
      </c>
      <c r="Z374" s="115" t="s">
        <v>444</v>
      </c>
      <c r="AA374" s="98">
        <v>5927</v>
      </c>
      <c r="AB374" s="90">
        <v>5947</v>
      </c>
      <c r="AC374" s="99" t="s">
        <v>10712</v>
      </c>
      <c r="AD374" s="99"/>
      <c r="AE374" s="53">
        <v>46235</v>
      </c>
      <c r="AF374" s="53">
        <v>46387.9999884259</v>
      </c>
      <c r="AG374" s="80"/>
      <c r="AH374" s="80" t="str">
        <f>VLOOKUP(B374,'合约记录 (新-20260601-1647)'!B:B,1,0)</f>
        <v>2026011300057-10101004-00001</v>
      </c>
      <c r="AI374" s="80"/>
    </row>
    <row r="375" ht="36.75" spans="1:35">
      <c r="A375" s="81"/>
      <c r="B375" s="51" t="s">
        <v>10710</v>
      </c>
      <c r="C375" s="51"/>
      <c r="D375" s="51"/>
      <c r="E375" s="51"/>
      <c r="F375" s="51"/>
      <c r="G375" s="51"/>
      <c r="H375" s="53"/>
      <c r="I375" s="53"/>
      <c r="J375" s="51"/>
      <c r="K375" s="51"/>
      <c r="L375" s="51"/>
      <c r="M375" s="218" t="s">
        <v>10686</v>
      </c>
      <c r="N375" s="51" t="s">
        <v>9599</v>
      </c>
      <c r="O375" s="51" t="s">
        <v>9510</v>
      </c>
      <c r="P375" s="51" t="s">
        <v>9790</v>
      </c>
      <c r="Q375" s="51" t="s">
        <v>9512</v>
      </c>
      <c r="R375" s="51">
        <v>5399013.7</v>
      </c>
      <c r="S375" s="51">
        <v>374776301.36</v>
      </c>
      <c r="T375" s="53">
        <v>46235</v>
      </c>
      <c r="U375" s="53">
        <v>46387.9999884259</v>
      </c>
      <c r="V375" s="51">
        <v>56</v>
      </c>
      <c r="W375" s="80"/>
      <c r="X375" s="108">
        <v>16</v>
      </c>
      <c r="Y375" s="114" t="s">
        <v>73</v>
      </c>
      <c r="Z375" s="116" t="s">
        <v>446</v>
      </c>
      <c r="AA375" s="108">
        <v>5975.5</v>
      </c>
      <c r="AB375" s="114">
        <v>5991.5</v>
      </c>
      <c r="AC375" s="99" t="s">
        <v>10713</v>
      </c>
      <c r="AD375" s="99"/>
      <c r="AE375" s="53"/>
      <c r="AF375" s="53"/>
      <c r="AG375" s="80"/>
      <c r="AH375" s="80" t="str">
        <f>VLOOKUP(B375,'合约记录 (新-20260601-1647)'!B:B,1,0)</f>
        <v>2026011300057-10101004-00001</v>
      </c>
      <c r="AI375" s="80"/>
    </row>
    <row r="376" ht="36.75" spans="1:35">
      <c r="A376" s="81"/>
      <c r="B376" s="51" t="s">
        <v>10710</v>
      </c>
      <c r="C376" s="51"/>
      <c r="D376" s="51"/>
      <c r="E376" s="51"/>
      <c r="F376" s="51"/>
      <c r="G376" s="51"/>
      <c r="H376" s="53"/>
      <c r="I376" s="53"/>
      <c r="J376" s="51"/>
      <c r="K376" s="51"/>
      <c r="L376" s="51"/>
      <c r="M376" s="218" t="s">
        <v>10686</v>
      </c>
      <c r="N376" s="51" t="s">
        <v>9599</v>
      </c>
      <c r="O376" s="51" t="s">
        <v>9510</v>
      </c>
      <c r="P376" s="51" t="s">
        <v>9790</v>
      </c>
      <c r="Q376" s="51" t="s">
        <v>9512</v>
      </c>
      <c r="R376" s="51">
        <v>5399013.7</v>
      </c>
      <c r="S376" s="51">
        <v>374776301.36</v>
      </c>
      <c r="T376" s="53">
        <v>46235</v>
      </c>
      <c r="U376" s="53">
        <v>46387.9999884259</v>
      </c>
      <c r="V376" s="51">
        <v>56</v>
      </c>
      <c r="W376" s="80"/>
      <c r="X376" s="108">
        <v>20</v>
      </c>
      <c r="Y376" s="114" t="s">
        <v>73</v>
      </c>
      <c r="Z376" s="116" t="s">
        <v>454</v>
      </c>
      <c r="AA376" s="108">
        <v>6127</v>
      </c>
      <c r="AB376" s="114">
        <v>6147</v>
      </c>
      <c r="AC376" s="99" t="s">
        <v>10714</v>
      </c>
      <c r="AD376" s="99"/>
      <c r="AE376" s="53"/>
      <c r="AF376" s="53"/>
      <c r="AG376" s="80"/>
      <c r="AH376" s="80" t="str">
        <f>VLOOKUP(B376,'合约记录 (新-20260601-1647)'!B:B,1,0)</f>
        <v>2026011300057-10101004-00001</v>
      </c>
      <c r="AI376" s="80"/>
    </row>
    <row r="377" ht="38.25" spans="1:35">
      <c r="A377" s="81">
        <v>18400</v>
      </c>
      <c r="B377" s="51" t="s">
        <v>10715</v>
      </c>
      <c r="C377" s="51" t="s">
        <v>10716</v>
      </c>
      <c r="D377" s="51" t="s">
        <v>9536</v>
      </c>
      <c r="E377" s="51" t="s">
        <v>9450</v>
      </c>
      <c r="F377" s="51">
        <v>26127369.86</v>
      </c>
      <c r="G377" s="51">
        <v>5</v>
      </c>
      <c r="H377" s="53">
        <v>46235</v>
      </c>
      <c r="I377" s="53">
        <v>46387</v>
      </c>
      <c r="J377" s="51" t="s">
        <v>9506</v>
      </c>
      <c r="K377" s="51" t="s">
        <v>9451</v>
      </c>
      <c r="L377" s="51" t="s">
        <v>10685</v>
      </c>
      <c r="M377" s="218" t="s">
        <v>10686</v>
      </c>
      <c r="N377" s="51" t="s">
        <v>9599</v>
      </c>
      <c r="O377" s="51" t="s">
        <v>9510</v>
      </c>
      <c r="P377" s="51" t="s">
        <v>9790</v>
      </c>
      <c r="Q377" s="51" t="s">
        <v>9512</v>
      </c>
      <c r="R377" s="51">
        <v>26127369.86</v>
      </c>
      <c r="S377" s="51">
        <v>374776301.36</v>
      </c>
      <c r="T377" s="53">
        <v>46235</v>
      </c>
      <c r="U377" s="53">
        <v>46387.9999884259</v>
      </c>
      <c r="V377" s="51">
        <v>271</v>
      </c>
      <c r="W377" s="80" t="s">
        <v>10717</v>
      </c>
      <c r="X377" s="80">
        <v>36</v>
      </c>
      <c r="Y377" s="80" t="s">
        <v>73</v>
      </c>
      <c r="Z377" s="87" t="s">
        <v>10718</v>
      </c>
      <c r="AA377" s="98">
        <v>14004</v>
      </c>
      <c r="AB377" s="90">
        <v>14040</v>
      </c>
      <c r="AC377" s="99" t="s">
        <v>10719</v>
      </c>
      <c r="AD377" s="99"/>
      <c r="AE377" s="53">
        <v>46235</v>
      </c>
      <c r="AF377" s="53">
        <v>46387.9999884259</v>
      </c>
      <c r="AG377" s="80"/>
      <c r="AH377" s="80" t="str">
        <f>VLOOKUP(B377,'合约记录 (新-20260601-1647)'!B:B,1,0)</f>
        <v>2026011300055-10101005-00001</v>
      </c>
      <c r="AI377" s="80"/>
    </row>
    <row r="378" ht="36.75" spans="1:35">
      <c r="A378" s="81"/>
      <c r="B378" s="51" t="s">
        <v>10715</v>
      </c>
      <c r="C378" s="51"/>
      <c r="D378" s="51"/>
      <c r="E378" s="51"/>
      <c r="F378" s="51"/>
      <c r="G378" s="51"/>
      <c r="H378" s="53"/>
      <c r="I378" s="53"/>
      <c r="J378" s="51"/>
      <c r="K378" s="51"/>
      <c r="L378" s="51"/>
      <c r="M378" s="218" t="s">
        <v>10686</v>
      </c>
      <c r="N378" s="51" t="s">
        <v>9599</v>
      </c>
      <c r="O378" s="51" t="s">
        <v>9510</v>
      </c>
      <c r="P378" s="51" t="s">
        <v>9790</v>
      </c>
      <c r="Q378" s="51" t="s">
        <v>9512</v>
      </c>
      <c r="R378" s="51">
        <v>26127369.86</v>
      </c>
      <c r="S378" s="51">
        <v>374776301.36</v>
      </c>
      <c r="T378" s="53">
        <v>46235</v>
      </c>
      <c r="U378" s="53">
        <v>46387.9999884259</v>
      </c>
      <c r="V378" s="51">
        <v>271</v>
      </c>
      <c r="W378" s="80"/>
      <c r="X378" s="117">
        <v>36</v>
      </c>
      <c r="Y378" s="117" t="s">
        <v>73</v>
      </c>
      <c r="Z378" s="118" t="s">
        <v>10720</v>
      </c>
      <c r="AA378" s="108">
        <v>14045.5</v>
      </c>
      <c r="AB378" s="114">
        <v>14081.5</v>
      </c>
      <c r="AC378" s="99" t="s">
        <v>10721</v>
      </c>
      <c r="AD378" s="99"/>
      <c r="AE378" s="53"/>
      <c r="AF378" s="53"/>
      <c r="AG378" s="80"/>
      <c r="AH378" s="80" t="str">
        <f>VLOOKUP(B378,'合约记录 (新-20260601-1647)'!B:B,1,0)</f>
        <v>2026011300055-10101005-00001</v>
      </c>
      <c r="AI378" s="80"/>
    </row>
    <row r="379" ht="36.75" spans="1:35">
      <c r="A379" s="81"/>
      <c r="B379" s="51" t="s">
        <v>10715</v>
      </c>
      <c r="C379" s="51"/>
      <c r="D379" s="51"/>
      <c r="E379" s="51"/>
      <c r="F379" s="51"/>
      <c r="G379" s="51"/>
      <c r="H379" s="53"/>
      <c r="I379" s="53"/>
      <c r="J379" s="51"/>
      <c r="K379" s="51"/>
      <c r="L379" s="51"/>
      <c r="M379" s="218" t="s">
        <v>10686</v>
      </c>
      <c r="N379" s="51" t="s">
        <v>9599</v>
      </c>
      <c r="O379" s="51" t="s">
        <v>9510</v>
      </c>
      <c r="P379" s="51" t="s">
        <v>9790</v>
      </c>
      <c r="Q379" s="51" t="s">
        <v>9512</v>
      </c>
      <c r="R379" s="51">
        <v>26127369.86</v>
      </c>
      <c r="S379" s="51">
        <v>374776301.36</v>
      </c>
      <c r="T379" s="53">
        <v>46235</v>
      </c>
      <c r="U379" s="53">
        <v>46387.9999884259</v>
      </c>
      <c r="V379" s="51">
        <v>271</v>
      </c>
      <c r="W379" s="80"/>
      <c r="X379" s="117">
        <v>36</v>
      </c>
      <c r="Y379" s="117" t="s">
        <v>73</v>
      </c>
      <c r="Z379" s="118" t="s">
        <v>10722</v>
      </c>
      <c r="AA379" s="108">
        <v>14087</v>
      </c>
      <c r="AB379" s="114">
        <v>14123</v>
      </c>
      <c r="AC379" s="99" t="s">
        <v>10723</v>
      </c>
      <c r="AD379" s="99"/>
      <c r="AE379" s="53"/>
      <c r="AF379" s="53"/>
      <c r="AG379" s="80"/>
      <c r="AH379" s="80" t="str">
        <f>VLOOKUP(B379,'合约记录 (新-20260601-1647)'!B:B,1,0)</f>
        <v>2026011300055-10101005-00001</v>
      </c>
      <c r="AI379" s="80"/>
    </row>
    <row r="380" ht="36.75" spans="1:35">
      <c r="A380" s="81"/>
      <c r="B380" s="51" t="s">
        <v>10715</v>
      </c>
      <c r="C380" s="51"/>
      <c r="D380" s="51"/>
      <c r="E380" s="51"/>
      <c r="F380" s="51"/>
      <c r="G380" s="51"/>
      <c r="H380" s="53"/>
      <c r="I380" s="53"/>
      <c r="J380" s="51"/>
      <c r="K380" s="51"/>
      <c r="L380" s="51"/>
      <c r="M380" s="218" t="s">
        <v>10686</v>
      </c>
      <c r="N380" s="51" t="s">
        <v>9599</v>
      </c>
      <c r="O380" s="51" t="s">
        <v>9510</v>
      </c>
      <c r="P380" s="51" t="s">
        <v>9790</v>
      </c>
      <c r="Q380" s="51" t="s">
        <v>9512</v>
      </c>
      <c r="R380" s="51">
        <v>26127369.86</v>
      </c>
      <c r="S380" s="51">
        <v>374776301.36</v>
      </c>
      <c r="T380" s="53">
        <v>46235</v>
      </c>
      <c r="U380" s="53">
        <v>46387.9999884259</v>
      </c>
      <c r="V380" s="51">
        <v>271</v>
      </c>
      <c r="W380" s="80"/>
      <c r="X380" s="117">
        <v>5</v>
      </c>
      <c r="Y380" s="117" t="s">
        <v>73</v>
      </c>
      <c r="Z380" s="118" t="s">
        <v>10724</v>
      </c>
      <c r="AA380" s="108">
        <v>14255</v>
      </c>
      <c r="AB380" s="114">
        <v>14260</v>
      </c>
      <c r="AC380" s="99" t="s">
        <v>10725</v>
      </c>
      <c r="AD380" s="99"/>
      <c r="AE380" s="53"/>
      <c r="AF380" s="53"/>
      <c r="AG380" s="80"/>
      <c r="AH380" s="80" t="str">
        <f>VLOOKUP(B380,'合约记录 (新-20260601-1647)'!B:B,1,0)</f>
        <v>2026011300055-10101005-00001</v>
      </c>
      <c r="AI380" s="80"/>
    </row>
    <row r="381" ht="36.75" spans="1:35">
      <c r="A381" s="81"/>
      <c r="B381" s="51" t="s">
        <v>10715</v>
      </c>
      <c r="C381" s="51"/>
      <c r="D381" s="51"/>
      <c r="E381" s="51"/>
      <c r="F381" s="51"/>
      <c r="G381" s="51"/>
      <c r="H381" s="53"/>
      <c r="I381" s="53"/>
      <c r="J381" s="51"/>
      <c r="K381" s="51"/>
      <c r="L381" s="51"/>
      <c r="M381" s="218" t="s">
        <v>10686</v>
      </c>
      <c r="N381" s="51" t="s">
        <v>9599</v>
      </c>
      <c r="O381" s="51" t="s">
        <v>9510</v>
      </c>
      <c r="P381" s="51" t="s">
        <v>9790</v>
      </c>
      <c r="Q381" s="51" t="s">
        <v>9512</v>
      </c>
      <c r="R381" s="51">
        <v>26127369.86</v>
      </c>
      <c r="S381" s="51">
        <v>374776301.36</v>
      </c>
      <c r="T381" s="53">
        <v>46235</v>
      </c>
      <c r="U381" s="53">
        <v>46387.9999884259</v>
      </c>
      <c r="V381" s="51">
        <v>271</v>
      </c>
      <c r="W381" s="80"/>
      <c r="X381" s="117">
        <v>10</v>
      </c>
      <c r="Y381" s="117" t="s">
        <v>73</v>
      </c>
      <c r="Z381" s="118" t="s">
        <v>10724</v>
      </c>
      <c r="AA381" s="108">
        <v>14297</v>
      </c>
      <c r="AB381" s="114">
        <v>14307</v>
      </c>
      <c r="AC381" s="99" t="s">
        <v>10726</v>
      </c>
      <c r="AD381" s="99"/>
      <c r="AE381" s="53"/>
      <c r="AF381" s="53"/>
      <c r="AG381" s="80"/>
      <c r="AH381" s="80" t="str">
        <f>VLOOKUP(B381,'合约记录 (新-20260601-1647)'!B:B,1,0)</f>
        <v>2026011300055-10101005-00001</v>
      </c>
      <c r="AI381" s="80"/>
    </row>
    <row r="382" ht="36.75" spans="1:35">
      <c r="A382" s="81"/>
      <c r="B382" s="51" t="s">
        <v>10715</v>
      </c>
      <c r="C382" s="51"/>
      <c r="D382" s="51"/>
      <c r="E382" s="51"/>
      <c r="F382" s="51"/>
      <c r="G382" s="51"/>
      <c r="H382" s="53"/>
      <c r="I382" s="53"/>
      <c r="J382" s="51"/>
      <c r="K382" s="51"/>
      <c r="L382" s="51"/>
      <c r="M382" s="218" t="s">
        <v>10686</v>
      </c>
      <c r="N382" s="51" t="s">
        <v>9599</v>
      </c>
      <c r="O382" s="51" t="s">
        <v>9510</v>
      </c>
      <c r="P382" s="51" t="s">
        <v>9790</v>
      </c>
      <c r="Q382" s="51" t="s">
        <v>9512</v>
      </c>
      <c r="R382" s="51">
        <v>26127369.86</v>
      </c>
      <c r="S382" s="51">
        <v>374776301.36</v>
      </c>
      <c r="T382" s="53">
        <v>46235</v>
      </c>
      <c r="U382" s="53">
        <v>46387.9999884259</v>
      </c>
      <c r="V382" s="51">
        <v>271</v>
      </c>
      <c r="W382" s="80"/>
      <c r="X382" s="117">
        <v>2</v>
      </c>
      <c r="Y382" s="117" t="s">
        <v>73</v>
      </c>
      <c r="Z382" s="118" t="s">
        <v>10727</v>
      </c>
      <c r="AA382" s="108">
        <v>14317</v>
      </c>
      <c r="AB382" s="114">
        <v>14319</v>
      </c>
      <c r="AC382" s="99" t="s">
        <v>10728</v>
      </c>
      <c r="AD382" s="99"/>
      <c r="AE382" s="53"/>
      <c r="AF382" s="53"/>
      <c r="AG382" s="80" t="s">
        <v>10729</v>
      </c>
      <c r="AH382" s="80" t="str">
        <f>VLOOKUP(B382,'合约记录 (新-20260601-1647)'!B:B,1,0)</f>
        <v>2026011300055-10101005-00001</v>
      </c>
      <c r="AI382" s="80"/>
    </row>
    <row r="383" ht="36.75" spans="1:35">
      <c r="A383" s="81"/>
      <c r="B383" s="51" t="s">
        <v>10715</v>
      </c>
      <c r="C383" s="51"/>
      <c r="D383" s="51"/>
      <c r="E383" s="51"/>
      <c r="F383" s="51"/>
      <c r="G383" s="51"/>
      <c r="H383" s="53"/>
      <c r="I383" s="53"/>
      <c r="J383" s="51"/>
      <c r="K383" s="51"/>
      <c r="L383" s="51"/>
      <c r="M383" s="218" t="s">
        <v>10686</v>
      </c>
      <c r="N383" s="51" t="s">
        <v>9599</v>
      </c>
      <c r="O383" s="51" t="s">
        <v>9510</v>
      </c>
      <c r="P383" s="51" t="s">
        <v>9790</v>
      </c>
      <c r="Q383" s="51" t="s">
        <v>9512</v>
      </c>
      <c r="R383" s="51">
        <v>26127369.86</v>
      </c>
      <c r="S383" s="51">
        <v>374776301.36</v>
      </c>
      <c r="T383" s="53">
        <v>46235</v>
      </c>
      <c r="U383" s="53">
        <v>46387.9999884259</v>
      </c>
      <c r="V383" s="51">
        <v>271</v>
      </c>
      <c r="W383" s="80"/>
      <c r="X383" s="117">
        <v>24</v>
      </c>
      <c r="Y383" s="117" t="s">
        <v>73</v>
      </c>
      <c r="Z383" s="118" t="s">
        <v>10727</v>
      </c>
      <c r="AA383" s="108">
        <v>14319</v>
      </c>
      <c r="AB383" s="114">
        <v>14343</v>
      </c>
      <c r="AC383" s="99" t="s">
        <v>10730</v>
      </c>
      <c r="AD383" s="99"/>
      <c r="AE383" s="53"/>
      <c r="AF383" s="53"/>
      <c r="AG383" s="80" t="s">
        <v>10729</v>
      </c>
      <c r="AH383" s="80" t="str">
        <f>VLOOKUP(B383,'合约记录 (新-20260601-1647)'!B:B,1,0)</f>
        <v>2026011300055-10101005-00001</v>
      </c>
      <c r="AI383" s="80"/>
    </row>
    <row r="384" ht="36.75" spans="1:35">
      <c r="A384" s="81"/>
      <c r="B384" s="51" t="s">
        <v>10715</v>
      </c>
      <c r="C384" s="51"/>
      <c r="D384" s="51"/>
      <c r="E384" s="51"/>
      <c r="F384" s="51"/>
      <c r="G384" s="51"/>
      <c r="H384" s="53"/>
      <c r="I384" s="53"/>
      <c r="J384" s="51"/>
      <c r="K384" s="51"/>
      <c r="L384" s="51"/>
      <c r="M384" s="218" t="s">
        <v>10686</v>
      </c>
      <c r="N384" s="51" t="s">
        <v>9599</v>
      </c>
      <c r="O384" s="51" t="s">
        <v>9510</v>
      </c>
      <c r="P384" s="51" t="s">
        <v>9790</v>
      </c>
      <c r="Q384" s="51" t="s">
        <v>9512</v>
      </c>
      <c r="R384" s="51">
        <v>26127369.86</v>
      </c>
      <c r="S384" s="51">
        <v>374776301.36</v>
      </c>
      <c r="T384" s="53">
        <v>46235</v>
      </c>
      <c r="U384" s="53">
        <v>46387.9999884259</v>
      </c>
      <c r="V384" s="51">
        <v>271</v>
      </c>
      <c r="W384" s="80"/>
      <c r="X384" s="117">
        <v>6</v>
      </c>
      <c r="Y384" s="117" t="s">
        <v>73</v>
      </c>
      <c r="Z384" s="118" t="s">
        <v>10727</v>
      </c>
      <c r="AA384" s="108">
        <v>14343</v>
      </c>
      <c r="AB384" s="114">
        <v>14349</v>
      </c>
      <c r="AC384" s="99" t="s">
        <v>10731</v>
      </c>
      <c r="AD384" s="99"/>
      <c r="AE384" s="53"/>
      <c r="AF384" s="53"/>
      <c r="AG384" s="80" t="s">
        <v>10729</v>
      </c>
      <c r="AH384" s="80" t="str">
        <f>VLOOKUP(B384,'合约记录 (新-20260601-1647)'!B:B,1,0)</f>
        <v>2026011300055-10101005-00001</v>
      </c>
      <c r="AI384" s="80"/>
    </row>
    <row r="385" ht="36.75" spans="1:35">
      <c r="A385" s="81"/>
      <c r="B385" s="51" t="s">
        <v>10715</v>
      </c>
      <c r="C385" s="51"/>
      <c r="D385" s="51"/>
      <c r="E385" s="51"/>
      <c r="F385" s="51"/>
      <c r="G385" s="51"/>
      <c r="H385" s="53"/>
      <c r="I385" s="53"/>
      <c r="J385" s="51"/>
      <c r="K385" s="51"/>
      <c r="L385" s="51"/>
      <c r="M385" s="218" t="s">
        <v>10686</v>
      </c>
      <c r="N385" s="51" t="s">
        <v>9599</v>
      </c>
      <c r="O385" s="51" t="s">
        <v>9510</v>
      </c>
      <c r="P385" s="51" t="s">
        <v>9790</v>
      </c>
      <c r="Q385" s="51" t="s">
        <v>9512</v>
      </c>
      <c r="R385" s="51">
        <v>26127369.86</v>
      </c>
      <c r="S385" s="51">
        <v>374776301.36</v>
      </c>
      <c r="T385" s="53">
        <v>46235</v>
      </c>
      <c r="U385" s="53">
        <v>46387.9999884259</v>
      </c>
      <c r="V385" s="51">
        <v>271</v>
      </c>
      <c r="W385" s="80"/>
      <c r="X385" s="117">
        <v>19</v>
      </c>
      <c r="Y385" s="117" t="s">
        <v>73</v>
      </c>
      <c r="Z385" s="118" t="s">
        <v>10727</v>
      </c>
      <c r="AA385" s="108">
        <v>14349</v>
      </c>
      <c r="AB385" s="114">
        <v>14368</v>
      </c>
      <c r="AC385" s="99" t="s">
        <v>10732</v>
      </c>
      <c r="AD385" s="99"/>
      <c r="AE385" s="53"/>
      <c r="AF385" s="53"/>
      <c r="AG385" s="80" t="s">
        <v>10729</v>
      </c>
      <c r="AH385" s="80" t="str">
        <f>VLOOKUP(B385,'合约记录 (新-20260601-1647)'!B:B,1,0)</f>
        <v>2026011300055-10101005-00001</v>
      </c>
      <c r="AI385" s="80"/>
    </row>
    <row r="386" ht="36.75" spans="1:35">
      <c r="A386" s="81"/>
      <c r="B386" s="51" t="s">
        <v>10715</v>
      </c>
      <c r="C386" s="51"/>
      <c r="D386" s="51"/>
      <c r="E386" s="51"/>
      <c r="F386" s="51"/>
      <c r="G386" s="51"/>
      <c r="H386" s="53"/>
      <c r="I386" s="53"/>
      <c r="J386" s="51"/>
      <c r="K386" s="51"/>
      <c r="L386" s="51"/>
      <c r="M386" s="218" t="s">
        <v>10686</v>
      </c>
      <c r="N386" s="51" t="s">
        <v>9599</v>
      </c>
      <c r="O386" s="51" t="s">
        <v>9510</v>
      </c>
      <c r="P386" s="51" t="s">
        <v>9790</v>
      </c>
      <c r="Q386" s="51" t="s">
        <v>9512</v>
      </c>
      <c r="R386" s="51">
        <v>26127369.86</v>
      </c>
      <c r="S386" s="51">
        <v>374776301.36</v>
      </c>
      <c r="T386" s="53">
        <v>46235</v>
      </c>
      <c r="U386" s="53">
        <v>46387.9999884259</v>
      </c>
      <c r="V386" s="51">
        <v>271</v>
      </c>
      <c r="W386" s="80"/>
      <c r="X386" s="117">
        <v>3</v>
      </c>
      <c r="Y386" s="117" t="s">
        <v>73</v>
      </c>
      <c r="Z386" s="118" t="s">
        <v>10727</v>
      </c>
      <c r="AA386" s="108">
        <v>14368</v>
      </c>
      <c r="AB386" s="114">
        <v>14371</v>
      </c>
      <c r="AC386" s="99" t="s">
        <v>10733</v>
      </c>
      <c r="AD386" s="99"/>
      <c r="AE386" s="53"/>
      <c r="AF386" s="53"/>
      <c r="AG386" s="80" t="s">
        <v>10729</v>
      </c>
      <c r="AH386" s="80" t="str">
        <f>VLOOKUP(B386,'合约记录 (新-20260601-1647)'!B:B,1,0)</f>
        <v>2026011300055-10101005-00001</v>
      </c>
      <c r="AI386" s="80"/>
    </row>
    <row r="387" ht="36.75" spans="1:35">
      <c r="A387" s="81"/>
      <c r="B387" s="51" t="s">
        <v>10715</v>
      </c>
      <c r="C387" s="51"/>
      <c r="D387" s="51"/>
      <c r="E387" s="51"/>
      <c r="F387" s="51"/>
      <c r="G387" s="51"/>
      <c r="H387" s="53"/>
      <c r="I387" s="53"/>
      <c r="J387" s="51"/>
      <c r="K387" s="51"/>
      <c r="L387" s="51"/>
      <c r="M387" s="218" t="s">
        <v>10686</v>
      </c>
      <c r="N387" s="51" t="s">
        <v>9599</v>
      </c>
      <c r="O387" s="51" t="s">
        <v>9510</v>
      </c>
      <c r="P387" s="51" t="s">
        <v>9790</v>
      </c>
      <c r="Q387" s="51" t="s">
        <v>9512</v>
      </c>
      <c r="R387" s="51">
        <v>26127369.86</v>
      </c>
      <c r="S387" s="51">
        <v>374776301.36</v>
      </c>
      <c r="T387" s="53">
        <v>46235</v>
      </c>
      <c r="U387" s="53">
        <v>46387.9999884259</v>
      </c>
      <c r="V387" s="51">
        <v>271</v>
      </c>
      <c r="W387" s="80"/>
      <c r="X387" s="117">
        <v>2</v>
      </c>
      <c r="Y387" s="117" t="s">
        <v>73</v>
      </c>
      <c r="Z387" s="118" t="s">
        <v>10734</v>
      </c>
      <c r="AA387" s="108">
        <v>14379.5</v>
      </c>
      <c r="AB387" s="114">
        <v>14381.5</v>
      </c>
      <c r="AC387" s="99" t="s">
        <v>10735</v>
      </c>
      <c r="AD387" s="99"/>
      <c r="AE387" s="53"/>
      <c r="AF387" s="53"/>
      <c r="AG387" s="80"/>
      <c r="AH387" s="80" t="str">
        <f>VLOOKUP(B387,'合约记录 (新-20260601-1647)'!B:B,1,0)</f>
        <v>2026011300055-10101005-00001</v>
      </c>
      <c r="AI387" s="80"/>
    </row>
    <row r="388" ht="36.75" spans="1:35">
      <c r="A388" s="81"/>
      <c r="B388" s="51" t="s">
        <v>10715</v>
      </c>
      <c r="C388" s="51"/>
      <c r="D388" s="51"/>
      <c r="E388" s="51"/>
      <c r="F388" s="51"/>
      <c r="G388" s="51"/>
      <c r="H388" s="53"/>
      <c r="I388" s="53"/>
      <c r="J388" s="51"/>
      <c r="K388" s="51"/>
      <c r="L388" s="51"/>
      <c r="M388" s="218" t="s">
        <v>10686</v>
      </c>
      <c r="N388" s="51" t="s">
        <v>9599</v>
      </c>
      <c r="O388" s="51" t="s">
        <v>9510</v>
      </c>
      <c r="P388" s="51" t="s">
        <v>9790</v>
      </c>
      <c r="Q388" s="51" t="s">
        <v>9512</v>
      </c>
      <c r="R388" s="51">
        <v>26127369.86</v>
      </c>
      <c r="S388" s="51">
        <v>374776301.36</v>
      </c>
      <c r="T388" s="53">
        <v>46235</v>
      </c>
      <c r="U388" s="53">
        <v>46387.9999884259</v>
      </c>
      <c r="V388" s="51">
        <v>271</v>
      </c>
      <c r="W388" s="80"/>
      <c r="X388" s="117">
        <v>54</v>
      </c>
      <c r="Y388" s="117" t="s">
        <v>73</v>
      </c>
      <c r="Z388" s="118" t="s">
        <v>10736</v>
      </c>
      <c r="AA388" s="108">
        <v>14442</v>
      </c>
      <c r="AB388" s="114">
        <v>14496</v>
      </c>
      <c r="AC388" s="99" t="s">
        <v>10737</v>
      </c>
      <c r="AD388" s="99"/>
      <c r="AE388" s="53"/>
      <c r="AF388" s="53"/>
      <c r="AG388" s="80"/>
      <c r="AH388" s="80" t="str">
        <f>VLOOKUP(B388,'合约记录 (新-20260601-1647)'!B:B,1,0)</f>
        <v>2026011300055-10101005-00001</v>
      </c>
      <c r="AI388" s="80"/>
    </row>
    <row r="389" ht="36.75" spans="1:35">
      <c r="A389" s="81"/>
      <c r="B389" s="51" t="s">
        <v>10715</v>
      </c>
      <c r="C389" s="51"/>
      <c r="D389" s="51"/>
      <c r="E389" s="51"/>
      <c r="F389" s="51"/>
      <c r="G389" s="51"/>
      <c r="H389" s="53"/>
      <c r="I389" s="53"/>
      <c r="J389" s="51"/>
      <c r="K389" s="51"/>
      <c r="L389" s="51"/>
      <c r="M389" s="218" t="s">
        <v>10686</v>
      </c>
      <c r="N389" s="51" t="s">
        <v>9599</v>
      </c>
      <c r="O389" s="51" t="s">
        <v>9510</v>
      </c>
      <c r="P389" s="51" t="s">
        <v>9790</v>
      </c>
      <c r="Q389" s="51" t="s">
        <v>9512</v>
      </c>
      <c r="R389" s="51">
        <v>26127369.86</v>
      </c>
      <c r="S389" s="51">
        <v>374776301.36</v>
      </c>
      <c r="T389" s="53">
        <v>46235</v>
      </c>
      <c r="U389" s="53">
        <v>46387.9999884259</v>
      </c>
      <c r="V389" s="51">
        <v>271</v>
      </c>
      <c r="W389" s="80"/>
      <c r="X389" s="117">
        <v>2</v>
      </c>
      <c r="Y389" s="117" t="s">
        <v>73</v>
      </c>
      <c r="Z389" s="118" t="s">
        <v>10738</v>
      </c>
      <c r="AA389" s="108">
        <v>14080</v>
      </c>
      <c r="AB389" s="114">
        <v>14082</v>
      </c>
      <c r="AC389" s="99" t="s">
        <v>10739</v>
      </c>
      <c r="AD389" s="99"/>
      <c r="AE389" s="53"/>
      <c r="AF389" s="53"/>
      <c r="AG389" s="80"/>
      <c r="AH389" s="80" t="str">
        <f>VLOOKUP(B389,'合约记录 (新-20260601-1647)'!B:B,1,0)</f>
        <v>2026011300055-10101005-00001</v>
      </c>
      <c r="AI389" s="80"/>
    </row>
    <row r="390" ht="36.75" spans="1:35">
      <c r="A390" s="81"/>
      <c r="B390" s="51" t="s">
        <v>10715</v>
      </c>
      <c r="C390" s="51"/>
      <c r="D390" s="51"/>
      <c r="E390" s="51"/>
      <c r="F390" s="51"/>
      <c r="G390" s="51"/>
      <c r="H390" s="53"/>
      <c r="I390" s="53"/>
      <c r="J390" s="51"/>
      <c r="K390" s="51"/>
      <c r="L390" s="51"/>
      <c r="M390" s="218" t="s">
        <v>10686</v>
      </c>
      <c r="N390" s="51" t="s">
        <v>9599</v>
      </c>
      <c r="O390" s="51" t="s">
        <v>9510</v>
      </c>
      <c r="P390" s="51" t="s">
        <v>9790</v>
      </c>
      <c r="Q390" s="51" t="s">
        <v>9512</v>
      </c>
      <c r="R390" s="51">
        <v>26127369.86</v>
      </c>
      <c r="S390" s="51">
        <v>374776301.36</v>
      </c>
      <c r="T390" s="53">
        <v>46235</v>
      </c>
      <c r="U390" s="53">
        <v>46387.9999884259</v>
      </c>
      <c r="V390" s="51">
        <v>271</v>
      </c>
      <c r="W390" s="80"/>
      <c r="X390" s="117">
        <v>36</v>
      </c>
      <c r="Y390" s="117" t="s">
        <v>73</v>
      </c>
      <c r="Z390" s="118" t="s">
        <v>10740</v>
      </c>
      <c r="AA390" s="98">
        <v>14170</v>
      </c>
      <c r="AB390" s="90">
        <v>14206</v>
      </c>
      <c r="AC390" s="99" t="s">
        <v>10741</v>
      </c>
      <c r="AD390" s="99"/>
      <c r="AE390" s="53"/>
      <c r="AF390" s="53"/>
      <c r="AG390" s="80"/>
      <c r="AH390" s="80" t="str">
        <f>VLOOKUP(B390,'合约记录 (新-20260601-1647)'!B:B,1,0)</f>
        <v>2026011300055-10101005-00001</v>
      </c>
      <c r="AI390" s="80"/>
    </row>
    <row r="391" ht="38.25" spans="1:35">
      <c r="A391" s="81">
        <v>18401</v>
      </c>
      <c r="B391" s="51" t="s">
        <v>10742</v>
      </c>
      <c r="C391" s="51" t="s">
        <v>10743</v>
      </c>
      <c r="D391" s="51" t="s">
        <v>9529</v>
      </c>
      <c r="E391" s="51" t="s">
        <v>9450</v>
      </c>
      <c r="F391" s="51">
        <v>7480986.3</v>
      </c>
      <c r="G391" s="51">
        <v>7</v>
      </c>
      <c r="H391" s="53">
        <v>46023</v>
      </c>
      <c r="I391" s="53">
        <v>46234</v>
      </c>
      <c r="J391" s="51" t="s">
        <v>9506</v>
      </c>
      <c r="K391" s="51" t="s">
        <v>9451</v>
      </c>
      <c r="L391" s="51" t="s">
        <v>10685</v>
      </c>
      <c r="M391" s="218" t="s">
        <v>10686</v>
      </c>
      <c r="N391" s="51" t="s">
        <v>9599</v>
      </c>
      <c r="O391" s="51" t="s">
        <v>9510</v>
      </c>
      <c r="P391" s="51" t="s">
        <v>9790</v>
      </c>
      <c r="Q391" s="51" t="s">
        <v>9512</v>
      </c>
      <c r="R391" s="51">
        <v>7480986.3</v>
      </c>
      <c r="S391" s="51">
        <v>374776301.36</v>
      </c>
      <c r="T391" s="53">
        <v>46023</v>
      </c>
      <c r="U391" s="53">
        <v>46234.9999884259</v>
      </c>
      <c r="V391" s="51">
        <v>56</v>
      </c>
      <c r="W391" s="80" t="s">
        <v>10744</v>
      </c>
      <c r="X391" s="98">
        <v>20</v>
      </c>
      <c r="Y391" s="90" t="s">
        <v>73</v>
      </c>
      <c r="Z391" s="115" t="s">
        <v>444</v>
      </c>
      <c r="AA391" s="98">
        <v>5927</v>
      </c>
      <c r="AB391" s="90">
        <v>5947</v>
      </c>
      <c r="AC391" s="99" t="s">
        <v>10712</v>
      </c>
      <c r="AD391" s="99"/>
      <c r="AE391" s="53">
        <v>46023</v>
      </c>
      <c r="AF391" s="53">
        <v>46234.9999884259</v>
      </c>
      <c r="AG391" s="80"/>
      <c r="AH391" s="80" t="str">
        <f>VLOOKUP(B391,'合约记录 (新-20260601-1647)'!B:B,1,0)</f>
        <v>2026011300056-10101004-00001</v>
      </c>
      <c r="AI391" s="80"/>
    </row>
    <row r="392" ht="36.75" spans="1:35">
      <c r="A392" s="81"/>
      <c r="B392" s="51" t="s">
        <v>10742</v>
      </c>
      <c r="C392" s="51"/>
      <c r="D392" s="51"/>
      <c r="E392" s="51"/>
      <c r="F392" s="51"/>
      <c r="G392" s="51"/>
      <c r="H392" s="53"/>
      <c r="I392" s="53"/>
      <c r="J392" s="51"/>
      <c r="K392" s="51"/>
      <c r="L392" s="51"/>
      <c r="M392" s="218" t="s">
        <v>10686</v>
      </c>
      <c r="N392" s="51" t="s">
        <v>9599</v>
      </c>
      <c r="O392" s="51" t="s">
        <v>9510</v>
      </c>
      <c r="P392" s="51" t="s">
        <v>9790</v>
      </c>
      <c r="Q392" s="51" t="s">
        <v>9512</v>
      </c>
      <c r="R392" s="51">
        <v>7480986.3</v>
      </c>
      <c r="S392" s="51">
        <v>374776301.36</v>
      </c>
      <c r="T392" s="53">
        <v>46023</v>
      </c>
      <c r="U392" s="53">
        <v>46234.9999884259</v>
      </c>
      <c r="V392" s="51">
        <v>56</v>
      </c>
      <c r="W392" s="80"/>
      <c r="X392" s="108">
        <v>16</v>
      </c>
      <c r="Y392" s="114" t="s">
        <v>73</v>
      </c>
      <c r="Z392" s="116" t="s">
        <v>446</v>
      </c>
      <c r="AA392" s="108">
        <v>5975.5</v>
      </c>
      <c r="AB392" s="114">
        <v>5991.5</v>
      </c>
      <c r="AC392" s="99" t="s">
        <v>10713</v>
      </c>
      <c r="AD392" s="99"/>
      <c r="AE392" s="53"/>
      <c r="AF392" s="53"/>
      <c r="AG392" s="80"/>
      <c r="AH392" s="80" t="str">
        <f>VLOOKUP(B392,'合约记录 (新-20260601-1647)'!B:B,1,0)</f>
        <v>2026011300056-10101004-00001</v>
      </c>
      <c r="AI392" s="80"/>
    </row>
    <row r="393" ht="36.75" spans="1:35">
      <c r="A393" s="81"/>
      <c r="B393" s="51" t="s">
        <v>10742</v>
      </c>
      <c r="C393" s="51"/>
      <c r="D393" s="51"/>
      <c r="E393" s="51"/>
      <c r="F393" s="51"/>
      <c r="G393" s="51"/>
      <c r="H393" s="53"/>
      <c r="I393" s="53"/>
      <c r="J393" s="51"/>
      <c r="K393" s="51"/>
      <c r="L393" s="51"/>
      <c r="M393" s="218" t="s">
        <v>10686</v>
      </c>
      <c r="N393" s="51" t="s">
        <v>9599</v>
      </c>
      <c r="O393" s="51" t="s">
        <v>9510</v>
      </c>
      <c r="P393" s="51" t="s">
        <v>9790</v>
      </c>
      <c r="Q393" s="51" t="s">
        <v>9512</v>
      </c>
      <c r="R393" s="51">
        <v>7480986.3</v>
      </c>
      <c r="S393" s="51">
        <v>374776301.36</v>
      </c>
      <c r="T393" s="53">
        <v>46023</v>
      </c>
      <c r="U393" s="53">
        <v>46234.9999884259</v>
      </c>
      <c r="V393" s="51">
        <v>56</v>
      </c>
      <c r="W393" s="80"/>
      <c r="X393" s="108">
        <v>20</v>
      </c>
      <c r="Y393" s="114" t="s">
        <v>73</v>
      </c>
      <c r="Z393" s="116" t="s">
        <v>454</v>
      </c>
      <c r="AA393" s="108">
        <v>6127</v>
      </c>
      <c r="AB393" s="114">
        <v>6147</v>
      </c>
      <c r="AC393" s="99" t="s">
        <v>10714</v>
      </c>
      <c r="AD393" s="99"/>
      <c r="AE393" s="53"/>
      <c r="AF393" s="53"/>
      <c r="AG393" s="80"/>
      <c r="AH393" s="80" t="str">
        <f>VLOOKUP(B393,'合约记录 (新-20260601-1647)'!B:B,1,0)</f>
        <v>2026011300056-10101004-00001</v>
      </c>
      <c r="AI393" s="80"/>
    </row>
    <row r="394" ht="38.25" spans="1:35">
      <c r="A394" s="81">
        <v>18399</v>
      </c>
      <c r="B394" s="51" t="s">
        <v>10745</v>
      </c>
      <c r="C394" s="51" t="s">
        <v>10746</v>
      </c>
      <c r="D394" s="51" t="s">
        <v>9536</v>
      </c>
      <c r="E394" s="51" t="s">
        <v>9450</v>
      </c>
      <c r="F394" s="51">
        <v>36202630.14</v>
      </c>
      <c r="G394" s="51">
        <v>7</v>
      </c>
      <c r="H394" s="53">
        <v>46023</v>
      </c>
      <c r="I394" s="53">
        <v>46234</v>
      </c>
      <c r="J394" s="51" t="s">
        <v>9506</v>
      </c>
      <c r="K394" s="51" t="s">
        <v>9451</v>
      </c>
      <c r="L394" s="51" t="s">
        <v>10685</v>
      </c>
      <c r="M394" s="218" t="s">
        <v>10686</v>
      </c>
      <c r="N394" s="51" t="s">
        <v>9599</v>
      </c>
      <c r="O394" s="51" t="s">
        <v>9510</v>
      </c>
      <c r="P394" s="51" t="s">
        <v>9790</v>
      </c>
      <c r="Q394" s="51" t="s">
        <v>9512</v>
      </c>
      <c r="R394" s="51">
        <v>36202630.14</v>
      </c>
      <c r="S394" s="51">
        <v>374776301.36</v>
      </c>
      <c r="T394" s="53">
        <v>46023</v>
      </c>
      <c r="U394" s="53">
        <v>46234.9999884259</v>
      </c>
      <c r="V394" s="51">
        <v>271</v>
      </c>
      <c r="W394" s="80" t="s">
        <v>10717</v>
      </c>
      <c r="X394" s="80">
        <v>36</v>
      </c>
      <c r="Y394" s="80" t="s">
        <v>73</v>
      </c>
      <c r="Z394" s="87" t="s">
        <v>10718</v>
      </c>
      <c r="AA394" s="98">
        <v>14004</v>
      </c>
      <c r="AB394" s="90">
        <v>14040</v>
      </c>
      <c r="AC394" s="99" t="s">
        <v>10719</v>
      </c>
      <c r="AD394" s="99"/>
      <c r="AE394" s="53">
        <v>46023</v>
      </c>
      <c r="AF394" s="53">
        <v>46234.9999884259</v>
      </c>
      <c r="AG394" s="80"/>
      <c r="AH394" s="80" t="str">
        <f>VLOOKUP(B394,'合约记录 (新-20260601-1647)'!B:B,1,0)</f>
        <v>2026011300054-10101005-00001</v>
      </c>
      <c r="AI394" s="80"/>
    </row>
    <row r="395" ht="36.75" spans="1:35">
      <c r="A395" s="81"/>
      <c r="B395" s="51" t="s">
        <v>10745</v>
      </c>
      <c r="C395" s="51"/>
      <c r="D395" s="51"/>
      <c r="E395" s="51"/>
      <c r="F395" s="51"/>
      <c r="G395" s="51"/>
      <c r="H395" s="53"/>
      <c r="I395" s="53"/>
      <c r="J395" s="51"/>
      <c r="K395" s="51"/>
      <c r="L395" s="51"/>
      <c r="M395" s="218" t="s">
        <v>10686</v>
      </c>
      <c r="N395" s="51" t="s">
        <v>9599</v>
      </c>
      <c r="O395" s="51" t="s">
        <v>9510</v>
      </c>
      <c r="P395" s="51" t="s">
        <v>9790</v>
      </c>
      <c r="Q395" s="51" t="s">
        <v>9512</v>
      </c>
      <c r="R395" s="51">
        <v>36202630.14</v>
      </c>
      <c r="S395" s="51">
        <v>374776301.36</v>
      </c>
      <c r="T395" s="53">
        <v>46023</v>
      </c>
      <c r="U395" s="53">
        <v>46234.9999884259</v>
      </c>
      <c r="V395" s="51">
        <v>271</v>
      </c>
      <c r="W395" s="80"/>
      <c r="X395" s="117">
        <v>36</v>
      </c>
      <c r="Y395" s="117" t="s">
        <v>73</v>
      </c>
      <c r="Z395" s="118" t="s">
        <v>10720</v>
      </c>
      <c r="AA395" s="108">
        <v>14045.5</v>
      </c>
      <c r="AB395" s="114">
        <v>14081.5</v>
      </c>
      <c r="AC395" s="99" t="s">
        <v>10721</v>
      </c>
      <c r="AD395" s="99"/>
      <c r="AE395" s="53"/>
      <c r="AF395" s="53"/>
      <c r="AG395" s="80"/>
      <c r="AH395" s="80" t="str">
        <f>VLOOKUP(B395,'合约记录 (新-20260601-1647)'!B:B,1,0)</f>
        <v>2026011300054-10101005-00001</v>
      </c>
      <c r="AI395" s="80"/>
    </row>
    <row r="396" ht="36.75" spans="1:35">
      <c r="A396" s="81"/>
      <c r="B396" s="51" t="s">
        <v>10745</v>
      </c>
      <c r="C396" s="51"/>
      <c r="D396" s="51"/>
      <c r="E396" s="51"/>
      <c r="F396" s="51"/>
      <c r="G396" s="51"/>
      <c r="H396" s="53"/>
      <c r="I396" s="53"/>
      <c r="J396" s="51"/>
      <c r="K396" s="51"/>
      <c r="L396" s="51"/>
      <c r="M396" s="218" t="s">
        <v>10686</v>
      </c>
      <c r="N396" s="51" t="s">
        <v>9599</v>
      </c>
      <c r="O396" s="51" t="s">
        <v>9510</v>
      </c>
      <c r="P396" s="51" t="s">
        <v>9790</v>
      </c>
      <c r="Q396" s="51" t="s">
        <v>9512</v>
      </c>
      <c r="R396" s="51">
        <v>36202630.14</v>
      </c>
      <c r="S396" s="51">
        <v>374776301.36</v>
      </c>
      <c r="T396" s="53">
        <v>46023</v>
      </c>
      <c r="U396" s="53">
        <v>46234.9999884259</v>
      </c>
      <c r="V396" s="51">
        <v>271</v>
      </c>
      <c r="W396" s="80"/>
      <c r="X396" s="117">
        <v>36</v>
      </c>
      <c r="Y396" s="117" t="s">
        <v>73</v>
      </c>
      <c r="Z396" s="118" t="s">
        <v>10722</v>
      </c>
      <c r="AA396" s="108">
        <v>14087</v>
      </c>
      <c r="AB396" s="114">
        <v>14123</v>
      </c>
      <c r="AC396" s="99" t="s">
        <v>10723</v>
      </c>
      <c r="AD396" s="99"/>
      <c r="AE396" s="53"/>
      <c r="AF396" s="53"/>
      <c r="AG396" s="80"/>
      <c r="AH396" s="80" t="str">
        <f>VLOOKUP(B396,'合约记录 (新-20260601-1647)'!B:B,1,0)</f>
        <v>2026011300054-10101005-00001</v>
      </c>
      <c r="AI396" s="80"/>
    </row>
    <row r="397" ht="36.75" spans="1:35">
      <c r="A397" s="81"/>
      <c r="B397" s="51" t="s">
        <v>10745</v>
      </c>
      <c r="C397" s="51"/>
      <c r="D397" s="51"/>
      <c r="E397" s="51"/>
      <c r="F397" s="51"/>
      <c r="G397" s="51"/>
      <c r="H397" s="53"/>
      <c r="I397" s="53"/>
      <c r="J397" s="51"/>
      <c r="K397" s="51"/>
      <c r="L397" s="51"/>
      <c r="M397" s="218" t="s">
        <v>10686</v>
      </c>
      <c r="N397" s="51" t="s">
        <v>9599</v>
      </c>
      <c r="O397" s="51" t="s">
        <v>9510</v>
      </c>
      <c r="P397" s="51" t="s">
        <v>9790</v>
      </c>
      <c r="Q397" s="51" t="s">
        <v>9512</v>
      </c>
      <c r="R397" s="51">
        <v>36202630.14</v>
      </c>
      <c r="S397" s="51">
        <v>374776301.36</v>
      </c>
      <c r="T397" s="53">
        <v>46023</v>
      </c>
      <c r="U397" s="53">
        <v>46234.9999884259</v>
      </c>
      <c r="V397" s="51">
        <v>271</v>
      </c>
      <c r="W397" s="80"/>
      <c r="X397" s="117">
        <v>5</v>
      </c>
      <c r="Y397" s="117" t="s">
        <v>73</v>
      </c>
      <c r="Z397" s="118" t="s">
        <v>10724</v>
      </c>
      <c r="AA397" s="108">
        <v>14255</v>
      </c>
      <c r="AB397" s="114">
        <v>14260</v>
      </c>
      <c r="AC397" s="99" t="s">
        <v>10725</v>
      </c>
      <c r="AD397" s="99"/>
      <c r="AE397" s="53"/>
      <c r="AF397" s="53"/>
      <c r="AG397" s="80"/>
      <c r="AH397" s="80" t="str">
        <f>VLOOKUP(B397,'合约记录 (新-20260601-1647)'!B:B,1,0)</f>
        <v>2026011300054-10101005-00001</v>
      </c>
      <c r="AI397" s="80"/>
    </row>
    <row r="398" ht="36.75" spans="1:35">
      <c r="A398" s="81"/>
      <c r="B398" s="51" t="s">
        <v>10745</v>
      </c>
      <c r="C398" s="51"/>
      <c r="D398" s="51"/>
      <c r="E398" s="51"/>
      <c r="F398" s="51"/>
      <c r="G398" s="51"/>
      <c r="H398" s="53"/>
      <c r="I398" s="53"/>
      <c r="J398" s="51"/>
      <c r="K398" s="51"/>
      <c r="L398" s="51"/>
      <c r="M398" s="218" t="s">
        <v>10686</v>
      </c>
      <c r="N398" s="51" t="s">
        <v>9599</v>
      </c>
      <c r="O398" s="51" t="s">
        <v>9510</v>
      </c>
      <c r="P398" s="51" t="s">
        <v>9790</v>
      </c>
      <c r="Q398" s="51" t="s">
        <v>9512</v>
      </c>
      <c r="R398" s="51">
        <v>36202630.14</v>
      </c>
      <c r="S398" s="51">
        <v>374776301.36</v>
      </c>
      <c r="T398" s="53">
        <v>46023</v>
      </c>
      <c r="U398" s="53">
        <v>46234.9999884259</v>
      </c>
      <c r="V398" s="51">
        <v>271</v>
      </c>
      <c r="W398" s="80"/>
      <c r="X398" s="117">
        <v>10</v>
      </c>
      <c r="Y398" s="117" t="s">
        <v>73</v>
      </c>
      <c r="Z398" s="118" t="s">
        <v>10724</v>
      </c>
      <c r="AA398" s="108">
        <v>14297</v>
      </c>
      <c r="AB398" s="114">
        <v>14307</v>
      </c>
      <c r="AC398" s="99" t="s">
        <v>10726</v>
      </c>
      <c r="AD398" s="99"/>
      <c r="AE398" s="53"/>
      <c r="AF398" s="53"/>
      <c r="AG398" s="80"/>
      <c r="AH398" s="80" t="str">
        <f>VLOOKUP(B398,'合约记录 (新-20260601-1647)'!B:B,1,0)</f>
        <v>2026011300054-10101005-00001</v>
      </c>
      <c r="AI398" s="80"/>
    </row>
    <row r="399" ht="36.75" spans="1:35">
      <c r="A399" s="81"/>
      <c r="B399" s="51" t="s">
        <v>10745</v>
      </c>
      <c r="C399" s="51"/>
      <c r="D399" s="51"/>
      <c r="E399" s="51"/>
      <c r="F399" s="51"/>
      <c r="G399" s="51"/>
      <c r="H399" s="53"/>
      <c r="I399" s="53"/>
      <c r="J399" s="51"/>
      <c r="K399" s="51"/>
      <c r="L399" s="51"/>
      <c r="M399" s="218" t="s">
        <v>10686</v>
      </c>
      <c r="N399" s="51" t="s">
        <v>9599</v>
      </c>
      <c r="O399" s="51" t="s">
        <v>9510</v>
      </c>
      <c r="P399" s="51" t="s">
        <v>9790</v>
      </c>
      <c r="Q399" s="51" t="s">
        <v>9512</v>
      </c>
      <c r="R399" s="51">
        <v>36202630.14</v>
      </c>
      <c r="S399" s="51">
        <v>374776301.36</v>
      </c>
      <c r="T399" s="53">
        <v>46023</v>
      </c>
      <c r="U399" s="53">
        <v>46234.9999884259</v>
      </c>
      <c r="V399" s="51">
        <v>271</v>
      </c>
      <c r="W399" s="80"/>
      <c r="X399" s="117">
        <v>2</v>
      </c>
      <c r="Y399" s="117" t="s">
        <v>73</v>
      </c>
      <c r="Z399" s="118" t="s">
        <v>10727</v>
      </c>
      <c r="AA399" s="108">
        <v>14317</v>
      </c>
      <c r="AB399" s="114">
        <v>14319</v>
      </c>
      <c r="AC399" s="99" t="s">
        <v>10728</v>
      </c>
      <c r="AD399" s="99"/>
      <c r="AE399" s="53"/>
      <c r="AF399" s="53"/>
      <c r="AG399" s="80"/>
      <c r="AH399" s="80" t="str">
        <f>VLOOKUP(B399,'合约记录 (新-20260601-1647)'!B:B,1,0)</f>
        <v>2026011300054-10101005-00001</v>
      </c>
      <c r="AI399" s="80"/>
    </row>
    <row r="400" ht="36.75" spans="1:35">
      <c r="A400" s="81"/>
      <c r="B400" s="51" t="s">
        <v>10745</v>
      </c>
      <c r="C400" s="51"/>
      <c r="D400" s="51"/>
      <c r="E400" s="51"/>
      <c r="F400" s="51"/>
      <c r="G400" s="51"/>
      <c r="H400" s="53"/>
      <c r="I400" s="53"/>
      <c r="J400" s="51"/>
      <c r="K400" s="51"/>
      <c r="L400" s="51"/>
      <c r="M400" s="218" t="s">
        <v>10686</v>
      </c>
      <c r="N400" s="51" t="s">
        <v>9599</v>
      </c>
      <c r="O400" s="51" t="s">
        <v>9510</v>
      </c>
      <c r="P400" s="51" t="s">
        <v>9790</v>
      </c>
      <c r="Q400" s="51" t="s">
        <v>9512</v>
      </c>
      <c r="R400" s="51">
        <v>36202630.14</v>
      </c>
      <c r="S400" s="51">
        <v>374776301.36</v>
      </c>
      <c r="T400" s="53">
        <v>46023</v>
      </c>
      <c r="U400" s="53">
        <v>46234.9999884259</v>
      </c>
      <c r="V400" s="51">
        <v>271</v>
      </c>
      <c r="W400" s="80"/>
      <c r="X400" s="117">
        <v>24</v>
      </c>
      <c r="Y400" s="117" t="s">
        <v>73</v>
      </c>
      <c r="Z400" s="118" t="s">
        <v>10727</v>
      </c>
      <c r="AA400" s="108">
        <v>14319</v>
      </c>
      <c r="AB400" s="114">
        <v>14343</v>
      </c>
      <c r="AC400" s="99" t="s">
        <v>10730</v>
      </c>
      <c r="AD400" s="99"/>
      <c r="AE400" s="53"/>
      <c r="AF400" s="53"/>
      <c r="AG400" s="80"/>
      <c r="AH400" s="80" t="str">
        <f>VLOOKUP(B400,'合约记录 (新-20260601-1647)'!B:B,1,0)</f>
        <v>2026011300054-10101005-00001</v>
      </c>
      <c r="AI400" s="80"/>
    </row>
    <row r="401" ht="36.75" spans="1:35">
      <c r="A401" s="81"/>
      <c r="B401" s="51" t="s">
        <v>10745</v>
      </c>
      <c r="C401" s="51"/>
      <c r="D401" s="51"/>
      <c r="E401" s="51"/>
      <c r="F401" s="51"/>
      <c r="G401" s="51"/>
      <c r="H401" s="53"/>
      <c r="I401" s="53"/>
      <c r="J401" s="51"/>
      <c r="K401" s="51"/>
      <c r="L401" s="51"/>
      <c r="M401" s="218" t="s">
        <v>10686</v>
      </c>
      <c r="N401" s="51" t="s">
        <v>9599</v>
      </c>
      <c r="O401" s="51" t="s">
        <v>9510</v>
      </c>
      <c r="P401" s="51" t="s">
        <v>9790</v>
      </c>
      <c r="Q401" s="51" t="s">
        <v>9512</v>
      </c>
      <c r="R401" s="51">
        <v>36202630.14</v>
      </c>
      <c r="S401" s="51">
        <v>374776301.36</v>
      </c>
      <c r="T401" s="53">
        <v>46023</v>
      </c>
      <c r="U401" s="53">
        <v>46234.9999884259</v>
      </c>
      <c r="V401" s="51">
        <v>271</v>
      </c>
      <c r="W401" s="80"/>
      <c r="X401" s="117">
        <v>6</v>
      </c>
      <c r="Y401" s="117" t="s">
        <v>73</v>
      </c>
      <c r="Z401" s="118" t="s">
        <v>10727</v>
      </c>
      <c r="AA401" s="108">
        <v>14343</v>
      </c>
      <c r="AB401" s="114">
        <v>14349</v>
      </c>
      <c r="AC401" s="99" t="s">
        <v>10731</v>
      </c>
      <c r="AD401" s="99"/>
      <c r="AE401" s="53"/>
      <c r="AF401" s="53"/>
      <c r="AG401" s="80"/>
      <c r="AH401" s="80" t="str">
        <f>VLOOKUP(B401,'合约记录 (新-20260601-1647)'!B:B,1,0)</f>
        <v>2026011300054-10101005-00001</v>
      </c>
      <c r="AI401" s="80"/>
    </row>
    <row r="402" ht="36.75" spans="1:35">
      <c r="A402" s="81"/>
      <c r="B402" s="51" t="s">
        <v>10745</v>
      </c>
      <c r="C402" s="51"/>
      <c r="D402" s="51"/>
      <c r="E402" s="51"/>
      <c r="F402" s="51"/>
      <c r="G402" s="51"/>
      <c r="H402" s="53"/>
      <c r="I402" s="53"/>
      <c r="J402" s="51"/>
      <c r="K402" s="51"/>
      <c r="L402" s="51"/>
      <c r="M402" s="218" t="s">
        <v>10686</v>
      </c>
      <c r="N402" s="51" t="s">
        <v>9599</v>
      </c>
      <c r="O402" s="51" t="s">
        <v>9510</v>
      </c>
      <c r="P402" s="51" t="s">
        <v>9790</v>
      </c>
      <c r="Q402" s="51" t="s">
        <v>9512</v>
      </c>
      <c r="R402" s="51">
        <v>36202630.14</v>
      </c>
      <c r="S402" s="51">
        <v>374776301.36</v>
      </c>
      <c r="T402" s="53">
        <v>46023</v>
      </c>
      <c r="U402" s="53">
        <v>46234.9999884259</v>
      </c>
      <c r="V402" s="51">
        <v>271</v>
      </c>
      <c r="W402" s="80"/>
      <c r="X402" s="117">
        <v>19</v>
      </c>
      <c r="Y402" s="117" t="s">
        <v>73</v>
      </c>
      <c r="Z402" s="118" t="s">
        <v>10727</v>
      </c>
      <c r="AA402" s="108">
        <v>14349</v>
      </c>
      <c r="AB402" s="114">
        <v>14368</v>
      </c>
      <c r="AC402" s="99" t="s">
        <v>10732</v>
      </c>
      <c r="AD402" s="99"/>
      <c r="AE402" s="53"/>
      <c r="AF402" s="53"/>
      <c r="AG402" s="80"/>
      <c r="AH402" s="80" t="str">
        <f>VLOOKUP(B402,'合约记录 (新-20260601-1647)'!B:B,1,0)</f>
        <v>2026011300054-10101005-00001</v>
      </c>
      <c r="AI402" s="80"/>
    </row>
    <row r="403" ht="36.75" spans="1:35">
      <c r="A403" s="81"/>
      <c r="B403" s="51" t="s">
        <v>10745</v>
      </c>
      <c r="C403" s="51"/>
      <c r="D403" s="51"/>
      <c r="E403" s="51"/>
      <c r="F403" s="51"/>
      <c r="G403" s="51"/>
      <c r="H403" s="53"/>
      <c r="I403" s="53"/>
      <c r="J403" s="51"/>
      <c r="K403" s="51"/>
      <c r="L403" s="51"/>
      <c r="M403" s="218" t="s">
        <v>10686</v>
      </c>
      <c r="N403" s="51" t="s">
        <v>9599</v>
      </c>
      <c r="O403" s="51" t="s">
        <v>9510</v>
      </c>
      <c r="P403" s="51" t="s">
        <v>9790</v>
      </c>
      <c r="Q403" s="51" t="s">
        <v>9512</v>
      </c>
      <c r="R403" s="51">
        <v>36202630.14</v>
      </c>
      <c r="S403" s="51">
        <v>374776301.36</v>
      </c>
      <c r="T403" s="53">
        <v>46023</v>
      </c>
      <c r="U403" s="53">
        <v>46234.9999884259</v>
      </c>
      <c r="V403" s="51">
        <v>271</v>
      </c>
      <c r="W403" s="80"/>
      <c r="X403" s="117">
        <v>3</v>
      </c>
      <c r="Y403" s="117" t="s">
        <v>73</v>
      </c>
      <c r="Z403" s="118" t="s">
        <v>10727</v>
      </c>
      <c r="AA403" s="108">
        <v>14368</v>
      </c>
      <c r="AB403" s="114">
        <v>14371</v>
      </c>
      <c r="AC403" s="99" t="s">
        <v>10733</v>
      </c>
      <c r="AD403" s="99"/>
      <c r="AE403" s="53"/>
      <c r="AF403" s="53"/>
      <c r="AG403" s="80"/>
      <c r="AH403" s="80" t="str">
        <f>VLOOKUP(B403,'合约记录 (新-20260601-1647)'!B:B,1,0)</f>
        <v>2026011300054-10101005-00001</v>
      </c>
      <c r="AI403" s="80"/>
    </row>
    <row r="404" ht="36.75" spans="1:35">
      <c r="A404" s="81"/>
      <c r="B404" s="51" t="s">
        <v>10745</v>
      </c>
      <c r="C404" s="51"/>
      <c r="D404" s="51"/>
      <c r="E404" s="51"/>
      <c r="F404" s="51"/>
      <c r="G404" s="51"/>
      <c r="H404" s="53"/>
      <c r="I404" s="53"/>
      <c r="J404" s="51"/>
      <c r="K404" s="51"/>
      <c r="L404" s="51"/>
      <c r="M404" s="218" t="s">
        <v>10686</v>
      </c>
      <c r="N404" s="51" t="s">
        <v>9599</v>
      </c>
      <c r="O404" s="51" t="s">
        <v>9510</v>
      </c>
      <c r="P404" s="51" t="s">
        <v>9790</v>
      </c>
      <c r="Q404" s="51" t="s">
        <v>9512</v>
      </c>
      <c r="R404" s="51">
        <v>36202630.14</v>
      </c>
      <c r="S404" s="51">
        <v>374776301.36</v>
      </c>
      <c r="T404" s="53">
        <v>46023</v>
      </c>
      <c r="U404" s="53">
        <v>46234.9999884259</v>
      </c>
      <c r="V404" s="51">
        <v>271</v>
      </c>
      <c r="W404" s="80"/>
      <c r="X404" s="117">
        <v>2</v>
      </c>
      <c r="Y404" s="117" t="s">
        <v>73</v>
      </c>
      <c r="Z404" s="118" t="s">
        <v>10734</v>
      </c>
      <c r="AA404" s="108">
        <v>14379.5</v>
      </c>
      <c r="AB404" s="114">
        <v>14381.5</v>
      </c>
      <c r="AC404" s="99" t="s">
        <v>10735</v>
      </c>
      <c r="AD404" s="99"/>
      <c r="AE404" s="53"/>
      <c r="AF404" s="53"/>
      <c r="AG404" s="80"/>
      <c r="AH404" s="80" t="str">
        <f>VLOOKUP(B404,'合约记录 (新-20260601-1647)'!B:B,1,0)</f>
        <v>2026011300054-10101005-00001</v>
      </c>
      <c r="AI404" s="80"/>
    </row>
    <row r="405" ht="36.75" spans="1:35">
      <c r="A405" s="81"/>
      <c r="B405" s="51" t="s">
        <v>10745</v>
      </c>
      <c r="C405" s="51"/>
      <c r="D405" s="51"/>
      <c r="E405" s="51"/>
      <c r="F405" s="51"/>
      <c r="G405" s="51"/>
      <c r="H405" s="53"/>
      <c r="I405" s="53"/>
      <c r="J405" s="51"/>
      <c r="K405" s="51"/>
      <c r="L405" s="51"/>
      <c r="M405" s="218" t="s">
        <v>10686</v>
      </c>
      <c r="N405" s="51" t="s">
        <v>9599</v>
      </c>
      <c r="O405" s="51" t="s">
        <v>9510</v>
      </c>
      <c r="P405" s="51" t="s">
        <v>9790</v>
      </c>
      <c r="Q405" s="51" t="s">
        <v>9512</v>
      </c>
      <c r="R405" s="51">
        <v>36202630.14</v>
      </c>
      <c r="S405" s="51">
        <v>374776301.36</v>
      </c>
      <c r="T405" s="53">
        <v>46023</v>
      </c>
      <c r="U405" s="53">
        <v>46234.9999884259</v>
      </c>
      <c r="V405" s="51">
        <v>271</v>
      </c>
      <c r="W405" s="80"/>
      <c r="X405" s="117">
        <v>54</v>
      </c>
      <c r="Y405" s="117" t="s">
        <v>73</v>
      </c>
      <c r="Z405" s="118" t="s">
        <v>10736</v>
      </c>
      <c r="AA405" s="108">
        <v>14442</v>
      </c>
      <c r="AB405" s="114">
        <v>14496</v>
      </c>
      <c r="AC405" s="99" t="s">
        <v>10737</v>
      </c>
      <c r="AD405" s="99"/>
      <c r="AE405" s="53"/>
      <c r="AF405" s="53"/>
      <c r="AG405" s="80"/>
      <c r="AH405" s="80" t="str">
        <f>VLOOKUP(B405,'合约记录 (新-20260601-1647)'!B:B,1,0)</f>
        <v>2026011300054-10101005-00001</v>
      </c>
      <c r="AI405" s="80"/>
    </row>
    <row r="406" ht="36.75" spans="1:35">
      <c r="A406" s="81"/>
      <c r="B406" s="51" t="s">
        <v>10745</v>
      </c>
      <c r="C406" s="51"/>
      <c r="D406" s="51"/>
      <c r="E406" s="51"/>
      <c r="F406" s="51"/>
      <c r="G406" s="51"/>
      <c r="H406" s="53"/>
      <c r="I406" s="53"/>
      <c r="J406" s="51"/>
      <c r="K406" s="51"/>
      <c r="L406" s="51"/>
      <c r="M406" s="218" t="s">
        <v>10686</v>
      </c>
      <c r="N406" s="51" t="s">
        <v>9599</v>
      </c>
      <c r="O406" s="51" t="s">
        <v>9510</v>
      </c>
      <c r="P406" s="51" t="s">
        <v>9790</v>
      </c>
      <c r="Q406" s="51" t="s">
        <v>9512</v>
      </c>
      <c r="R406" s="51">
        <v>36202630.14</v>
      </c>
      <c r="S406" s="51">
        <v>374776301.36</v>
      </c>
      <c r="T406" s="53">
        <v>46023</v>
      </c>
      <c r="U406" s="53">
        <v>46234.9999884259</v>
      </c>
      <c r="V406" s="51">
        <v>271</v>
      </c>
      <c r="W406" s="80"/>
      <c r="X406" s="117">
        <v>2</v>
      </c>
      <c r="Y406" s="117" t="s">
        <v>73</v>
      </c>
      <c r="Z406" s="118" t="s">
        <v>10738</v>
      </c>
      <c r="AA406" s="108">
        <v>14080</v>
      </c>
      <c r="AB406" s="114">
        <v>14082</v>
      </c>
      <c r="AC406" s="99" t="s">
        <v>10739</v>
      </c>
      <c r="AD406" s="99"/>
      <c r="AE406" s="53"/>
      <c r="AF406" s="53"/>
      <c r="AG406" s="80"/>
      <c r="AH406" s="80" t="str">
        <f>VLOOKUP(B406,'合约记录 (新-20260601-1647)'!B:B,1,0)</f>
        <v>2026011300054-10101005-00001</v>
      </c>
      <c r="AI406" s="80"/>
    </row>
    <row r="407" ht="36.75" spans="1:35">
      <c r="A407" s="81"/>
      <c r="B407" s="51" t="s">
        <v>10745</v>
      </c>
      <c r="C407" s="51"/>
      <c r="D407" s="51"/>
      <c r="E407" s="51"/>
      <c r="F407" s="51"/>
      <c r="G407" s="51"/>
      <c r="H407" s="53"/>
      <c r="I407" s="53"/>
      <c r="J407" s="51"/>
      <c r="K407" s="51"/>
      <c r="L407" s="51"/>
      <c r="M407" s="218" t="s">
        <v>10686</v>
      </c>
      <c r="N407" s="51" t="s">
        <v>9599</v>
      </c>
      <c r="O407" s="51" t="s">
        <v>9510</v>
      </c>
      <c r="P407" s="51" t="s">
        <v>9790</v>
      </c>
      <c r="Q407" s="51" t="s">
        <v>9512</v>
      </c>
      <c r="R407" s="51">
        <v>36202630.14</v>
      </c>
      <c r="S407" s="51">
        <v>374776301.36</v>
      </c>
      <c r="T407" s="53">
        <v>46023</v>
      </c>
      <c r="U407" s="53">
        <v>46234.9999884259</v>
      </c>
      <c r="V407" s="51">
        <v>271</v>
      </c>
      <c r="W407" s="80"/>
      <c r="X407" s="117">
        <v>36</v>
      </c>
      <c r="Y407" s="117" t="s">
        <v>73</v>
      </c>
      <c r="Z407" s="118" t="s">
        <v>10740</v>
      </c>
      <c r="AA407" s="98">
        <v>14170</v>
      </c>
      <c r="AB407" s="90">
        <v>14206</v>
      </c>
      <c r="AC407" s="99" t="s">
        <v>10741</v>
      </c>
      <c r="AD407" s="99"/>
      <c r="AE407" s="53"/>
      <c r="AF407" s="53"/>
      <c r="AG407" s="80"/>
      <c r="AH407" s="80" t="str">
        <f>VLOOKUP(B407,'合约记录 (新-20260601-1647)'!B:B,1,0)</f>
        <v>2026011300054-10101005-00001</v>
      </c>
      <c r="AI407" s="80"/>
    </row>
    <row r="408" ht="38.25" spans="1:35">
      <c r="A408" s="81">
        <v>18398</v>
      </c>
      <c r="B408" s="51" t="s">
        <v>10747</v>
      </c>
      <c r="C408" s="51" t="s">
        <v>10748</v>
      </c>
      <c r="D408" s="51" t="s">
        <v>9536</v>
      </c>
      <c r="E408" s="51" t="s">
        <v>9450</v>
      </c>
      <c r="F408" s="51">
        <v>3353424.65</v>
      </c>
      <c r="G408" s="51">
        <v>5.5</v>
      </c>
      <c r="H408" s="53">
        <v>46218</v>
      </c>
      <c r="I408" s="53">
        <v>46387</v>
      </c>
      <c r="J408" s="51" t="s">
        <v>9506</v>
      </c>
      <c r="K408" s="51" t="s">
        <v>9451</v>
      </c>
      <c r="L408" s="51" t="s">
        <v>10685</v>
      </c>
      <c r="M408" s="218" t="s">
        <v>10686</v>
      </c>
      <c r="N408" s="51" t="s">
        <v>9599</v>
      </c>
      <c r="O408" s="51" t="s">
        <v>9510</v>
      </c>
      <c r="P408" s="51" t="s">
        <v>9790</v>
      </c>
      <c r="Q408" s="51" t="s">
        <v>9512</v>
      </c>
      <c r="R408" s="51">
        <v>3353424.65</v>
      </c>
      <c r="S408" s="51">
        <v>374776301.36</v>
      </c>
      <c r="T408" s="53">
        <v>46218</v>
      </c>
      <c r="U408" s="53">
        <v>46387.9999884259</v>
      </c>
      <c r="V408" s="51">
        <v>36</v>
      </c>
      <c r="W408" s="80" t="s">
        <v>10484</v>
      </c>
      <c r="X408" s="98">
        <v>36</v>
      </c>
      <c r="Y408" s="90" t="s">
        <v>57</v>
      </c>
      <c r="Z408" s="90" t="s">
        <v>494</v>
      </c>
      <c r="AA408" s="98">
        <v>14032</v>
      </c>
      <c r="AB408" s="90">
        <v>14068</v>
      </c>
      <c r="AC408" s="99" t="s">
        <v>10485</v>
      </c>
      <c r="AD408" s="99"/>
      <c r="AE408" s="53">
        <v>46218</v>
      </c>
      <c r="AF408" s="53">
        <v>46387.9999884259</v>
      </c>
      <c r="AG408" s="80"/>
      <c r="AH408" s="80" t="str">
        <f>VLOOKUP(B408,'合约记录 (新-20260601-1647)'!B:B,1,0)</f>
        <v>2026011300053-10101005-00001</v>
      </c>
      <c r="AI408" s="80"/>
    </row>
    <row r="409" ht="38.25" spans="1:35">
      <c r="A409" s="81">
        <v>18396</v>
      </c>
      <c r="B409" s="51" t="s">
        <v>10749</v>
      </c>
      <c r="C409" s="51" t="s">
        <v>10750</v>
      </c>
      <c r="D409" s="51" t="s">
        <v>9536</v>
      </c>
      <c r="E409" s="51" t="s">
        <v>9450</v>
      </c>
      <c r="F409" s="51">
        <v>133200000</v>
      </c>
      <c r="G409" s="51">
        <v>12</v>
      </c>
      <c r="H409" s="53">
        <v>46023</v>
      </c>
      <c r="I409" s="53">
        <v>46387</v>
      </c>
      <c r="J409" s="51" t="s">
        <v>9506</v>
      </c>
      <c r="K409" s="51" t="s">
        <v>9451</v>
      </c>
      <c r="L409" s="51" t="s">
        <v>10685</v>
      </c>
      <c r="M409" s="218" t="s">
        <v>10686</v>
      </c>
      <c r="N409" s="51" t="s">
        <v>9599</v>
      </c>
      <c r="O409" s="51" t="s">
        <v>9510</v>
      </c>
      <c r="P409" s="51" t="s">
        <v>9790</v>
      </c>
      <c r="Q409" s="51" t="s">
        <v>9512</v>
      </c>
      <c r="R409" s="51">
        <v>133200000</v>
      </c>
      <c r="S409" s="51">
        <v>374776301.36</v>
      </c>
      <c r="T409" s="53">
        <v>46023</v>
      </c>
      <c r="U409" s="53">
        <v>46387.9999884259</v>
      </c>
      <c r="V409" s="51">
        <v>666</v>
      </c>
      <c r="W409" s="80" t="s">
        <v>57</v>
      </c>
      <c r="X409" s="98">
        <v>32</v>
      </c>
      <c r="Y409" s="90" t="s">
        <v>57</v>
      </c>
      <c r="Z409" s="119" t="s">
        <v>440</v>
      </c>
      <c r="AA409" s="98">
        <v>14007</v>
      </c>
      <c r="AB409" s="90">
        <v>14039</v>
      </c>
      <c r="AC409" s="99" t="s">
        <v>10751</v>
      </c>
      <c r="AD409" s="99"/>
      <c r="AE409" s="53">
        <v>46023</v>
      </c>
      <c r="AF409" s="53">
        <v>46387.9999884259</v>
      </c>
      <c r="AG409" s="80"/>
      <c r="AH409" s="80" t="str">
        <f>VLOOKUP(B409,'合约记录 (新-20260601-1647)'!B:B,1,0)</f>
        <v>2026011300051-10101005-00001</v>
      </c>
      <c r="AI409" s="80"/>
    </row>
    <row r="410" ht="36.75" spans="1:35">
      <c r="A410" s="81"/>
      <c r="B410" s="51" t="s">
        <v>10749</v>
      </c>
      <c r="C410" s="51"/>
      <c r="D410" s="51"/>
      <c r="E410" s="51"/>
      <c r="F410" s="51"/>
      <c r="G410" s="51"/>
      <c r="H410" s="53"/>
      <c r="I410" s="53"/>
      <c r="J410" s="51"/>
      <c r="K410" s="51"/>
      <c r="L410" s="51"/>
      <c r="M410" s="218" t="s">
        <v>10686</v>
      </c>
      <c r="N410" s="51" t="s">
        <v>9599</v>
      </c>
      <c r="O410" s="51" t="s">
        <v>9510</v>
      </c>
      <c r="P410" s="51" t="s">
        <v>9790</v>
      </c>
      <c r="Q410" s="51" t="s">
        <v>9512</v>
      </c>
      <c r="R410" s="51">
        <v>133200000</v>
      </c>
      <c r="S410" s="51">
        <v>374776301.36</v>
      </c>
      <c r="T410" s="53">
        <v>46023</v>
      </c>
      <c r="U410" s="53">
        <v>46387.9999884259</v>
      </c>
      <c r="V410" s="51">
        <v>666</v>
      </c>
      <c r="W410" s="80"/>
      <c r="X410" s="108">
        <v>36</v>
      </c>
      <c r="Y410" s="114" t="s">
        <v>57</v>
      </c>
      <c r="Z410" s="120" t="s">
        <v>442</v>
      </c>
      <c r="AA410" s="108">
        <v>14052</v>
      </c>
      <c r="AB410" s="114">
        <v>14088</v>
      </c>
      <c r="AC410" s="99" t="s">
        <v>10752</v>
      </c>
      <c r="AD410" s="99"/>
      <c r="AE410" s="53"/>
      <c r="AF410" s="53"/>
      <c r="AG410" s="80"/>
      <c r="AH410" s="80" t="str">
        <f>VLOOKUP(B410,'合约记录 (新-20260601-1647)'!B:B,1,0)</f>
        <v>2026011300051-10101005-00001</v>
      </c>
      <c r="AI410" s="80"/>
    </row>
    <row r="411" ht="36.75" spans="1:35">
      <c r="A411" s="81"/>
      <c r="B411" s="51" t="s">
        <v>10749</v>
      </c>
      <c r="C411" s="51"/>
      <c r="D411" s="51"/>
      <c r="E411" s="51"/>
      <c r="F411" s="51"/>
      <c r="G411" s="51"/>
      <c r="H411" s="53"/>
      <c r="I411" s="53"/>
      <c r="J411" s="51"/>
      <c r="K411" s="51"/>
      <c r="L411" s="51"/>
      <c r="M411" s="218" t="s">
        <v>10686</v>
      </c>
      <c r="N411" s="51" t="s">
        <v>9599</v>
      </c>
      <c r="O411" s="51" t="s">
        <v>9510</v>
      </c>
      <c r="P411" s="51" t="s">
        <v>9790</v>
      </c>
      <c r="Q411" s="51" t="s">
        <v>9512</v>
      </c>
      <c r="R411" s="51">
        <v>133200000</v>
      </c>
      <c r="S411" s="51">
        <v>374776301.36</v>
      </c>
      <c r="T411" s="53">
        <v>46023</v>
      </c>
      <c r="U411" s="53">
        <v>46387.9999884259</v>
      </c>
      <c r="V411" s="51">
        <v>666</v>
      </c>
      <c r="W411" s="80"/>
      <c r="X411" s="108">
        <v>54</v>
      </c>
      <c r="Y411" s="114" t="s">
        <v>57</v>
      </c>
      <c r="Z411" s="120" t="s">
        <v>444</v>
      </c>
      <c r="AA411" s="108">
        <v>14103</v>
      </c>
      <c r="AB411" s="114">
        <v>14157</v>
      </c>
      <c r="AC411" s="99" t="s">
        <v>10753</v>
      </c>
      <c r="AD411" s="99"/>
      <c r="AE411" s="53"/>
      <c r="AF411" s="53"/>
      <c r="AG411" s="80"/>
      <c r="AH411" s="80" t="str">
        <f>VLOOKUP(B411,'合约记录 (新-20260601-1647)'!B:B,1,0)</f>
        <v>2026011300051-10101005-00001</v>
      </c>
      <c r="AI411" s="80"/>
    </row>
    <row r="412" ht="36.75" spans="1:35">
      <c r="A412" s="81"/>
      <c r="B412" s="51" t="s">
        <v>10749</v>
      </c>
      <c r="C412" s="51"/>
      <c r="D412" s="51"/>
      <c r="E412" s="51"/>
      <c r="F412" s="51"/>
      <c r="G412" s="51"/>
      <c r="H412" s="53"/>
      <c r="I412" s="53"/>
      <c r="J412" s="51"/>
      <c r="K412" s="51"/>
      <c r="L412" s="51"/>
      <c r="M412" s="218" t="s">
        <v>10686</v>
      </c>
      <c r="N412" s="51" t="s">
        <v>9599</v>
      </c>
      <c r="O412" s="51" t="s">
        <v>9510</v>
      </c>
      <c r="P412" s="51" t="s">
        <v>9790</v>
      </c>
      <c r="Q412" s="51" t="s">
        <v>9512</v>
      </c>
      <c r="R412" s="51">
        <v>133200000</v>
      </c>
      <c r="S412" s="51">
        <v>374776301.36</v>
      </c>
      <c r="T412" s="53">
        <v>46023</v>
      </c>
      <c r="U412" s="53">
        <v>46387.9999884259</v>
      </c>
      <c r="V412" s="51">
        <v>666</v>
      </c>
      <c r="W412" s="80"/>
      <c r="X412" s="108">
        <v>54</v>
      </c>
      <c r="Y412" s="114" t="s">
        <v>57</v>
      </c>
      <c r="Z412" s="120" t="s">
        <v>446</v>
      </c>
      <c r="AA412" s="108">
        <v>14163</v>
      </c>
      <c r="AB412" s="114">
        <v>14217</v>
      </c>
      <c r="AC412" s="99" t="s">
        <v>10754</v>
      </c>
      <c r="AD412" s="99"/>
      <c r="AE412" s="53"/>
      <c r="AF412" s="53"/>
      <c r="AG412" s="80"/>
      <c r="AH412" s="80" t="str">
        <f>VLOOKUP(B412,'合约记录 (新-20260601-1647)'!B:B,1,0)</f>
        <v>2026011300051-10101005-00001</v>
      </c>
      <c r="AI412" s="80"/>
    </row>
    <row r="413" ht="36.75" spans="1:35">
      <c r="A413" s="81"/>
      <c r="B413" s="51" t="s">
        <v>10749</v>
      </c>
      <c r="C413" s="51"/>
      <c r="D413" s="51"/>
      <c r="E413" s="51"/>
      <c r="F413" s="51"/>
      <c r="G413" s="51"/>
      <c r="H413" s="53"/>
      <c r="I413" s="53"/>
      <c r="J413" s="51"/>
      <c r="K413" s="51"/>
      <c r="L413" s="51"/>
      <c r="M413" s="218" t="s">
        <v>10686</v>
      </c>
      <c r="N413" s="51" t="s">
        <v>9599</v>
      </c>
      <c r="O413" s="51" t="s">
        <v>9510</v>
      </c>
      <c r="P413" s="51" t="s">
        <v>9790</v>
      </c>
      <c r="Q413" s="51" t="s">
        <v>9512</v>
      </c>
      <c r="R413" s="51">
        <v>133200000</v>
      </c>
      <c r="S413" s="51">
        <v>374776301.36</v>
      </c>
      <c r="T413" s="53">
        <v>46023</v>
      </c>
      <c r="U413" s="53">
        <v>46387.9999884259</v>
      </c>
      <c r="V413" s="51">
        <v>666</v>
      </c>
      <c r="W413" s="80"/>
      <c r="X413" s="108">
        <v>54</v>
      </c>
      <c r="Y413" s="114" t="s">
        <v>57</v>
      </c>
      <c r="Z413" s="120" t="s">
        <v>448</v>
      </c>
      <c r="AA413" s="108">
        <v>14223</v>
      </c>
      <c r="AB413" s="114">
        <v>14277</v>
      </c>
      <c r="AC413" s="99" t="s">
        <v>10755</v>
      </c>
      <c r="AD413" s="99"/>
      <c r="AE413" s="53"/>
      <c r="AF413" s="53"/>
      <c r="AG413" s="80"/>
      <c r="AH413" s="80" t="str">
        <f>VLOOKUP(B413,'合约记录 (新-20260601-1647)'!B:B,1,0)</f>
        <v>2026011300051-10101005-00001</v>
      </c>
      <c r="AI413" s="80"/>
    </row>
    <row r="414" ht="36.75" spans="1:35">
      <c r="A414" s="81"/>
      <c r="B414" s="51" t="s">
        <v>10749</v>
      </c>
      <c r="C414" s="51"/>
      <c r="D414" s="51"/>
      <c r="E414" s="51"/>
      <c r="F414" s="51"/>
      <c r="G414" s="51"/>
      <c r="H414" s="53"/>
      <c r="I414" s="53"/>
      <c r="J414" s="51"/>
      <c r="K414" s="51"/>
      <c r="L414" s="51"/>
      <c r="M414" s="218" t="s">
        <v>10686</v>
      </c>
      <c r="N414" s="51" t="s">
        <v>9599</v>
      </c>
      <c r="O414" s="51" t="s">
        <v>9510</v>
      </c>
      <c r="P414" s="51" t="s">
        <v>9790</v>
      </c>
      <c r="Q414" s="51" t="s">
        <v>9512</v>
      </c>
      <c r="R414" s="51">
        <v>133200000</v>
      </c>
      <c r="S414" s="51">
        <v>374776301.36</v>
      </c>
      <c r="T414" s="53">
        <v>46023</v>
      </c>
      <c r="U414" s="53">
        <v>46387.9999884259</v>
      </c>
      <c r="V414" s="51">
        <v>666</v>
      </c>
      <c r="W414" s="80"/>
      <c r="X414" s="108">
        <v>10</v>
      </c>
      <c r="Y414" s="114" t="s">
        <v>57</v>
      </c>
      <c r="Z414" s="120" t="s">
        <v>450</v>
      </c>
      <c r="AA414" s="108">
        <v>14283</v>
      </c>
      <c r="AB414" s="114">
        <v>14293</v>
      </c>
      <c r="AC414" s="99" t="s">
        <v>10756</v>
      </c>
      <c r="AD414" s="99"/>
      <c r="AE414" s="53"/>
      <c r="AF414" s="53"/>
      <c r="AG414" s="80"/>
      <c r="AH414" s="80" t="str">
        <f>VLOOKUP(B414,'合约记录 (新-20260601-1647)'!B:B,1,0)</f>
        <v>2026011300051-10101005-00001</v>
      </c>
      <c r="AI414" s="80"/>
    </row>
    <row r="415" ht="36.75" spans="1:35">
      <c r="A415" s="81"/>
      <c r="B415" s="51" t="s">
        <v>10749</v>
      </c>
      <c r="C415" s="51"/>
      <c r="D415" s="51"/>
      <c r="E415" s="51"/>
      <c r="F415" s="51"/>
      <c r="G415" s="51"/>
      <c r="H415" s="53"/>
      <c r="I415" s="53"/>
      <c r="J415" s="51"/>
      <c r="K415" s="51"/>
      <c r="L415" s="51"/>
      <c r="M415" s="218" t="s">
        <v>10686</v>
      </c>
      <c r="N415" s="51" t="s">
        <v>9599</v>
      </c>
      <c r="O415" s="51" t="s">
        <v>9510</v>
      </c>
      <c r="P415" s="51" t="s">
        <v>9790</v>
      </c>
      <c r="Q415" s="51" t="s">
        <v>9512</v>
      </c>
      <c r="R415" s="51">
        <v>133200000</v>
      </c>
      <c r="S415" s="51">
        <v>374776301.36</v>
      </c>
      <c r="T415" s="53">
        <v>46023</v>
      </c>
      <c r="U415" s="53">
        <v>46387.9999884259</v>
      </c>
      <c r="V415" s="51">
        <v>666</v>
      </c>
      <c r="W415" s="80"/>
      <c r="X415" s="108">
        <v>30</v>
      </c>
      <c r="Y415" s="114" t="s">
        <v>57</v>
      </c>
      <c r="Z415" s="120" t="s">
        <v>452</v>
      </c>
      <c r="AA415" s="108">
        <v>14343</v>
      </c>
      <c r="AB415" s="114">
        <v>14373</v>
      </c>
      <c r="AC415" s="99" t="s">
        <v>10757</v>
      </c>
      <c r="AD415" s="99"/>
      <c r="AE415" s="53"/>
      <c r="AF415" s="53"/>
      <c r="AG415" s="80" t="s">
        <v>10729</v>
      </c>
      <c r="AH415" s="80" t="str">
        <f>VLOOKUP(B415,'合约记录 (新-20260601-1647)'!B:B,1,0)</f>
        <v>2026011300051-10101005-00001</v>
      </c>
      <c r="AI415" s="80"/>
    </row>
    <row r="416" ht="36.75" spans="1:35">
      <c r="A416" s="81"/>
      <c r="B416" s="51" t="s">
        <v>10749</v>
      </c>
      <c r="C416" s="51"/>
      <c r="D416" s="51"/>
      <c r="E416" s="51"/>
      <c r="F416" s="51"/>
      <c r="G416" s="51"/>
      <c r="H416" s="53"/>
      <c r="I416" s="53"/>
      <c r="J416" s="51"/>
      <c r="K416" s="51"/>
      <c r="L416" s="51"/>
      <c r="M416" s="218" t="s">
        <v>10686</v>
      </c>
      <c r="N416" s="51" t="s">
        <v>9599</v>
      </c>
      <c r="O416" s="51" t="s">
        <v>9510</v>
      </c>
      <c r="P416" s="51" t="s">
        <v>9790</v>
      </c>
      <c r="Q416" s="51" t="s">
        <v>9512</v>
      </c>
      <c r="R416" s="51">
        <v>133200000</v>
      </c>
      <c r="S416" s="51">
        <v>374776301.36</v>
      </c>
      <c r="T416" s="53">
        <v>46023</v>
      </c>
      <c r="U416" s="53">
        <v>46387.9999884259</v>
      </c>
      <c r="V416" s="51">
        <v>666</v>
      </c>
      <c r="W416" s="80"/>
      <c r="X416" s="108">
        <v>18</v>
      </c>
      <c r="Y416" s="114" t="s">
        <v>57</v>
      </c>
      <c r="Z416" s="120" t="s">
        <v>452</v>
      </c>
      <c r="AA416" s="108">
        <v>14373</v>
      </c>
      <c r="AB416" s="114">
        <v>14391</v>
      </c>
      <c r="AC416" s="99" t="s">
        <v>10758</v>
      </c>
      <c r="AD416" s="99"/>
      <c r="AE416" s="53"/>
      <c r="AF416" s="53"/>
      <c r="AG416" s="80" t="s">
        <v>10729</v>
      </c>
      <c r="AH416" s="80" t="str">
        <f>VLOOKUP(B416,'合约记录 (新-20260601-1647)'!B:B,1,0)</f>
        <v>2026011300051-10101005-00001</v>
      </c>
      <c r="AI416" s="80"/>
    </row>
    <row r="417" ht="36.75" spans="1:35">
      <c r="A417" s="81"/>
      <c r="B417" s="51" t="s">
        <v>10749</v>
      </c>
      <c r="C417" s="51"/>
      <c r="D417" s="51"/>
      <c r="E417" s="51"/>
      <c r="F417" s="51"/>
      <c r="G417" s="51"/>
      <c r="H417" s="53"/>
      <c r="I417" s="53"/>
      <c r="J417" s="51"/>
      <c r="K417" s="51"/>
      <c r="L417" s="51"/>
      <c r="M417" s="218" t="s">
        <v>10686</v>
      </c>
      <c r="N417" s="51" t="s">
        <v>9599</v>
      </c>
      <c r="O417" s="51" t="s">
        <v>9510</v>
      </c>
      <c r="P417" s="51" t="s">
        <v>9790</v>
      </c>
      <c r="Q417" s="51" t="s">
        <v>9512</v>
      </c>
      <c r="R417" s="51">
        <v>133200000</v>
      </c>
      <c r="S417" s="51">
        <v>374776301.36</v>
      </c>
      <c r="T417" s="53">
        <v>46023</v>
      </c>
      <c r="U417" s="53">
        <v>46387.9999884259</v>
      </c>
      <c r="V417" s="51">
        <v>666</v>
      </c>
      <c r="W417" s="80"/>
      <c r="X417" s="108">
        <v>6</v>
      </c>
      <c r="Y417" s="114" t="s">
        <v>57</v>
      </c>
      <c r="Z417" s="120" t="s">
        <v>452</v>
      </c>
      <c r="AA417" s="108">
        <v>14391</v>
      </c>
      <c r="AB417" s="114">
        <v>14397</v>
      </c>
      <c r="AC417" s="99" t="s">
        <v>10759</v>
      </c>
      <c r="AD417" s="99"/>
      <c r="AE417" s="53"/>
      <c r="AF417" s="53"/>
      <c r="AG417" s="80" t="s">
        <v>10729</v>
      </c>
      <c r="AH417" s="80" t="str">
        <f>VLOOKUP(B417,'合约记录 (新-20260601-1647)'!B:B,1,0)</f>
        <v>2026011300051-10101005-00001</v>
      </c>
      <c r="AI417" s="80"/>
    </row>
    <row r="418" ht="36.75" spans="1:35">
      <c r="A418" s="81"/>
      <c r="B418" s="51" t="s">
        <v>10749</v>
      </c>
      <c r="C418" s="51"/>
      <c r="D418" s="51"/>
      <c r="E418" s="51"/>
      <c r="F418" s="51"/>
      <c r="G418" s="51"/>
      <c r="H418" s="53"/>
      <c r="I418" s="53"/>
      <c r="J418" s="51"/>
      <c r="K418" s="51"/>
      <c r="L418" s="51"/>
      <c r="M418" s="218" t="s">
        <v>10686</v>
      </c>
      <c r="N418" s="51" t="s">
        <v>9599</v>
      </c>
      <c r="O418" s="51" t="s">
        <v>9510</v>
      </c>
      <c r="P418" s="51" t="s">
        <v>9790</v>
      </c>
      <c r="Q418" s="51" t="s">
        <v>9512</v>
      </c>
      <c r="R418" s="51">
        <v>133200000</v>
      </c>
      <c r="S418" s="51">
        <v>374776301.36</v>
      </c>
      <c r="T418" s="53">
        <v>46023</v>
      </c>
      <c r="U418" s="53">
        <v>46387.9999884259</v>
      </c>
      <c r="V418" s="51">
        <v>666</v>
      </c>
      <c r="W418" s="80"/>
      <c r="X418" s="108">
        <v>13</v>
      </c>
      <c r="Y418" s="114" t="s">
        <v>57</v>
      </c>
      <c r="Z418" s="120" t="s">
        <v>454</v>
      </c>
      <c r="AA418" s="108">
        <v>14403</v>
      </c>
      <c r="AB418" s="114">
        <v>14416</v>
      </c>
      <c r="AC418" s="99" t="s">
        <v>10760</v>
      </c>
      <c r="AD418" s="99"/>
      <c r="AE418" s="53"/>
      <c r="AF418" s="53"/>
      <c r="AG418" s="80" t="s">
        <v>10729</v>
      </c>
      <c r="AH418" s="80" t="str">
        <f>VLOOKUP(B418,'合约记录 (新-20260601-1647)'!B:B,1,0)</f>
        <v>2026011300051-10101005-00001</v>
      </c>
      <c r="AI418" s="80"/>
    </row>
    <row r="419" ht="36.75" spans="1:35">
      <c r="A419" s="81"/>
      <c r="B419" s="51" t="s">
        <v>10749</v>
      </c>
      <c r="C419" s="51"/>
      <c r="D419" s="51"/>
      <c r="E419" s="51"/>
      <c r="F419" s="51"/>
      <c r="G419" s="51"/>
      <c r="H419" s="53"/>
      <c r="I419" s="53"/>
      <c r="J419" s="51"/>
      <c r="K419" s="51"/>
      <c r="L419" s="51"/>
      <c r="M419" s="218" t="s">
        <v>10686</v>
      </c>
      <c r="N419" s="51" t="s">
        <v>9599</v>
      </c>
      <c r="O419" s="51" t="s">
        <v>9510</v>
      </c>
      <c r="P419" s="51" t="s">
        <v>9790</v>
      </c>
      <c r="Q419" s="51" t="s">
        <v>9512</v>
      </c>
      <c r="R419" s="51">
        <v>133200000</v>
      </c>
      <c r="S419" s="51">
        <v>374776301.36</v>
      </c>
      <c r="T419" s="53">
        <v>46023</v>
      </c>
      <c r="U419" s="53">
        <v>46387.9999884259</v>
      </c>
      <c r="V419" s="51">
        <v>666</v>
      </c>
      <c r="W419" s="80"/>
      <c r="X419" s="108">
        <v>19</v>
      </c>
      <c r="Y419" s="114" t="s">
        <v>57</v>
      </c>
      <c r="Z419" s="120" t="s">
        <v>454</v>
      </c>
      <c r="AA419" s="108">
        <v>14416</v>
      </c>
      <c r="AB419" s="114">
        <v>14435</v>
      </c>
      <c r="AC419" s="99" t="s">
        <v>10761</v>
      </c>
      <c r="AD419" s="99"/>
      <c r="AE419" s="53"/>
      <c r="AF419" s="53"/>
      <c r="AG419" s="80" t="s">
        <v>10729</v>
      </c>
      <c r="AH419" s="80" t="str">
        <f>VLOOKUP(B419,'合约记录 (新-20260601-1647)'!B:B,1,0)</f>
        <v>2026011300051-10101005-00001</v>
      </c>
      <c r="AI419" s="80"/>
    </row>
    <row r="420" ht="36.75" spans="1:35">
      <c r="A420" s="81"/>
      <c r="B420" s="51" t="s">
        <v>10749</v>
      </c>
      <c r="C420" s="51"/>
      <c r="D420" s="51"/>
      <c r="E420" s="51"/>
      <c r="F420" s="51"/>
      <c r="G420" s="51"/>
      <c r="H420" s="53"/>
      <c r="I420" s="53"/>
      <c r="J420" s="51"/>
      <c r="K420" s="51"/>
      <c r="L420" s="51"/>
      <c r="M420" s="218" t="s">
        <v>10686</v>
      </c>
      <c r="N420" s="51" t="s">
        <v>9599</v>
      </c>
      <c r="O420" s="51" t="s">
        <v>9510</v>
      </c>
      <c r="P420" s="51" t="s">
        <v>9790</v>
      </c>
      <c r="Q420" s="51" t="s">
        <v>9512</v>
      </c>
      <c r="R420" s="51">
        <v>133200000</v>
      </c>
      <c r="S420" s="51">
        <v>374776301.36</v>
      </c>
      <c r="T420" s="53">
        <v>46023</v>
      </c>
      <c r="U420" s="53">
        <v>46387.9999884259</v>
      </c>
      <c r="V420" s="51">
        <v>666</v>
      </c>
      <c r="W420" s="80"/>
      <c r="X420" s="108">
        <v>8</v>
      </c>
      <c r="Y420" s="114" t="s">
        <v>57</v>
      </c>
      <c r="Z420" s="120" t="s">
        <v>454</v>
      </c>
      <c r="AA420" s="108">
        <v>14435</v>
      </c>
      <c r="AB420" s="114">
        <v>14443</v>
      </c>
      <c r="AC420" s="99" t="s">
        <v>10762</v>
      </c>
      <c r="AD420" s="99"/>
      <c r="AE420" s="53"/>
      <c r="AF420" s="53"/>
      <c r="AG420" s="80" t="s">
        <v>10729</v>
      </c>
      <c r="AH420" s="80" t="str">
        <f>VLOOKUP(B420,'合约记录 (新-20260601-1647)'!B:B,1,0)</f>
        <v>2026011300051-10101005-00001</v>
      </c>
      <c r="AI420" s="80"/>
    </row>
    <row r="421" ht="36.75" spans="1:35">
      <c r="A421" s="81"/>
      <c r="B421" s="51" t="s">
        <v>10749</v>
      </c>
      <c r="C421" s="51"/>
      <c r="D421" s="51"/>
      <c r="E421" s="51"/>
      <c r="F421" s="51"/>
      <c r="G421" s="51"/>
      <c r="H421" s="53"/>
      <c r="I421" s="53"/>
      <c r="J421" s="51"/>
      <c r="K421" s="51"/>
      <c r="L421" s="51"/>
      <c r="M421" s="218" t="s">
        <v>10686</v>
      </c>
      <c r="N421" s="51" t="s">
        <v>9599</v>
      </c>
      <c r="O421" s="51" t="s">
        <v>9510</v>
      </c>
      <c r="P421" s="51" t="s">
        <v>9790</v>
      </c>
      <c r="Q421" s="51" t="s">
        <v>9512</v>
      </c>
      <c r="R421" s="51">
        <v>133200000</v>
      </c>
      <c r="S421" s="51">
        <v>374776301.36</v>
      </c>
      <c r="T421" s="53">
        <v>46023</v>
      </c>
      <c r="U421" s="53">
        <v>46387.9999884259</v>
      </c>
      <c r="V421" s="51">
        <v>666</v>
      </c>
      <c r="W421" s="80"/>
      <c r="X421" s="108">
        <v>14</v>
      </c>
      <c r="Y421" s="114" t="s">
        <v>57</v>
      </c>
      <c r="Z421" s="120" t="s">
        <v>454</v>
      </c>
      <c r="AA421" s="108">
        <v>14443</v>
      </c>
      <c r="AB421" s="114">
        <v>14457</v>
      </c>
      <c r="AC421" s="99" t="s">
        <v>10763</v>
      </c>
      <c r="AD421" s="99"/>
      <c r="AE421" s="53"/>
      <c r="AF421" s="53"/>
      <c r="AG421" s="80" t="s">
        <v>10729</v>
      </c>
      <c r="AH421" s="80" t="str">
        <f>VLOOKUP(B421,'合约记录 (新-20260601-1647)'!B:B,1,0)</f>
        <v>2026011300051-10101005-00001</v>
      </c>
      <c r="AI421" s="80"/>
    </row>
    <row r="422" ht="36.75" spans="1:35">
      <c r="A422" s="81"/>
      <c r="B422" s="51" t="s">
        <v>10749</v>
      </c>
      <c r="C422" s="51"/>
      <c r="D422" s="51"/>
      <c r="E422" s="51"/>
      <c r="F422" s="51"/>
      <c r="G422" s="51"/>
      <c r="H422" s="53"/>
      <c r="I422" s="53"/>
      <c r="J422" s="51"/>
      <c r="K422" s="51"/>
      <c r="L422" s="51"/>
      <c r="M422" s="218" t="s">
        <v>10686</v>
      </c>
      <c r="N422" s="51" t="s">
        <v>9599</v>
      </c>
      <c r="O422" s="51" t="s">
        <v>9510</v>
      </c>
      <c r="P422" s="51" t="s">
        <v>9790</v>
      </c>
      <c r="Q422" s="51" t="s">
        <v>9512</v>
      </c>
      <c r="R422" s="51">
        <v>133200000</v>
      </c>
      <c r="S422" s="51">
        <v>374776301.36</v>
      </c>
      <c r="T422" s="53">
        <v>46023</v>
      </c>
      <c r="U422" s="53">
        <v>46387.9999884259</v>
      </c>
      <c r="V422" s="51">
        <v>666</v>
      </c>
      <c r="W422" s="80"/>
      <c r="X422" s="108">
        <v>23</v>
      </c>
      <c r="Y422" s="114" t="s">
        <v>57</v>
      </c>
      <c r="Z422" s="120" t="s">
        <v>456</v>
      </c>
      <c r="AA422" s="108">
        <v>14463</v>
      </c>
      <c r="AB422" s="114">
        <v>14493</v>
      </c>
      <c r="AC422" s="99" t="s">
        <v>10764</v>
      </c>
      <c r="AD422" s="99"/>
      <c r="AE422" s="53"/>
      <c r="AF422" s="53"/>
      <c r="AG422" s="80" t="s">
        <v>10729</v>
      </c>
      <c r="AH422" s="80" t="str">
        <f>VLOOKUP(B422,'合约记录 (新-20260601-1647)'!B:B,1,0)</f>
        <v>2026011300051-10101005-00001</v>
      </c>
      <c r="AI422" s="80"/>
    </row>
    <row r="423" ht="36.75" spans="1:35">
      <c r="A423" s="81"/>
      <c r="B423" s="51" t="s">
        <v>10749</v>
      </c>
      <c r="C423" s="51"/>
      <c r="D423" s="51"/>
      <c r="E423" s="51"/>
      <c r="F423" s="51"/>
      <c r="G423" s="51"/>
      <c r="H423" s="53"/>
      <c r="I423" s="53"/>
      <c r="J423" s="51"/>
      <c r="K423" s="51"/>
      <c r="L423" s="51"/>
      <c r="M423" s="218" t="s">
        <v>10686</v>
      </c>
      <c r="N423" s="51" t="s">
        <v>9599</v>
      </c>
      <c r="O423" s="51" t="s">
        <v>9510</v>
      </c>
      <c r="P423" s="51" t="s">
        <v>9790</v>
      </c>
      <c r="Q423" s="51" t="s">
        <v>9512</v>
      </c>
      <c r="R423" s="51">
        <v>133200000</v>
      </c>
      <c r="S423" s="51">
        <v>374776301.36</v>
      </c>
      <c r="T423" s="53">
        <v>46023</v>
      </c>
      <c r="U423" s="53">
        <v>46387.9999884259</v>
      </c>
      <c r="V423" s="51">
        <v>666</v>
      </c>
      <c r="W423" s="80"/>
      <c r="X423" s="108">
        <v>7</v>
      </c>
      <c r="Y423" s="114" t="s">
        <v>57</v>
      </c>
      <c r="Z423" s="120" t="s">
        <v>456</v>
      </c>
      <c r="AA423" s="108"/>
      <c r="AB423" s="114"/>
      <c r="AC423" s="99" t="s">
        <v>10765</v>
      </c>
      <c r="AD423" s="99"/>
      <c r="AE423" s="53"/>
      <c r="AF423" s="53"/>
      <c r="AG423" s="80" t="s">
        <v>10729</v>
      </c>
      <c r="AH423" s="80" t="str">
        <f>VLOOKUP(B423,'合约记录 (新-20260601-1647)'!B:B,1,0)</f>
        <v>2026011300051-10101005-00001</v>
      </c>
      <c r="AI423" s="80"/>
    </row>
    <row r="424" ht="36.75" spans="1:35">
      <c r="A424" s="81"/>
      <c r="B424" s="51" t="s">
        <v>10749</v>
      </c>
      <c r="C424" s="51"/>
      <c r="D424" s="51"/>
      <c r="E424" s="51"/>
      <c r="F424" s="51"/>
      <c r="G424" s="51"/>
      <c r="H424" s="53"/>
      <c r="I424" s="53"/>
      <c r="J424" s="51"/>
      <c r="K424" s="51"/>
      <c r="L424" s="51"/>
      <c r="M424" s="218" t="s">
        <v>10686</v>
      </c>
      <c r="N424" s="51" t="s">
        <v>9599</v>
      </c>
      <c r="O424" s="51" t="s">
        <v>9510</v>
      </c>
      <c r="P424" s="51" t="s">
        <v>9790</v>
      </c>
      <c r="Q424" s="51" t="s">
        <v>9512</v>
      </c>
      <c r="R424" s="51">
        <v>133200000</v>
      </c>
      <c r="S424" s="51">
        <v>374776301.36</v>
      </c>
      <c r="T424" s="53">
        <v>46023</v>
      </c>
      <c r="U424" s="53">
        <v>46387.9999884259</v>
      </c>
      <c r="V424" s="51">
        <v>666</v>
      </c>
      <c r="W424" s="80"/>
      <c r="X424" s="108">
        <v>18</v>
      </c>
      <c r="Y424" s="114" t="s">
        <v>57</v>
      </c>
      <c r="Z424" s="116" t="s">
        <v>494</v>
      </c>
      <c r="AA424" s="108">
        <v>14013</v>
      </c>
      <c r="AB424" s="114">
        <v>14031</v>
      </c>
      <c r="AC424" s="99" t="s">
        <v>10766</v>
      </c>
      <c r="AD424" s="99"/>
      <c r="AE424" s="53"/>
      <c r="AF424" s="53"/>
      <c r="AG424" s="80"/>
      <c r="AH424" s="80" t="str">
        <f>VLOOKUP(B424,'合约记录 (新-20260601-1647)'!B:B,1,0)</f>
        <v>2026011300051-10101005-00001</v>
      </c>
      <c r="AI424" s="80"/>
    </row>
    <row r="425" ht="36.75" spans="1:35">
      <c r="A425" s="81"/>
      <c r="B425" s="51" t="s">
        <v>10749</v>
      </c>
      <c r="C425" s="51"/>
      <c r="D425" s="51"/>
      <c r="E425" s="51"/>
      <c r="F425" s="51"/>
      <c r="G425" s="51"/>
      <c r="H425" s="53"/>
      <c r="I425" s="53"/>
      <c r="J425" s="51"/>
      <c r="K425" s="51"/>
      <c r="L425" s="51"/>
      <c r="M425" s="218" t="s">
        <v>10686</v>
      </c>
      <c r="N425" s="51" t="s">
        <v>9599</v>
      </c>
      <c r="O425" s="51" t="s">
        <v>9510</v>
      </c>
      <c r="P425" s="51" t="s">
        <v>9790</v>
      </c>
      <c r="Q425" s="51" t="s">
        <v>9512</v>
      </c>
      <c r="R425" s="51">
        <v>133200000</v>
      </c>
      <c r="S425" s="51">
        <v>374776301.36</v>
      </c>
      <c r="T425" s="53">
        <v>46023</v>
      </c>
      <c r="U425" s="53">
        <v>46387.9999884259</v>
      </c>
      <c r="V425" s="51">
        <v>666</v>
      </c>
      <c r="W425" s="80"/>
      <c r="X425" s="108">
        <v>31</v>
      </c>
      <c r="Y425" s="114" t="s">
        <v>57</v>
      </c>
      <c r="Z425" s="121" t="s">
        <v>498</v>
      </c>
      <c r="AA425" s="108">
        <v>14133</v>
      </c>
      <c r="AB425" s="114">
        <v>14164</v>
      </c>
      <c r="AC425" s="99" t="s">
        <v>10767</v>
      </c>
      <c r="AD425" s="99"/>
      <c r="AE425" s="53"/>
      <c r="AF425" s="53"/>
      <c r="AG425" s="80"/>
      <c r="AH425" s="80" t="str">
        <f>VLOOKUP(B425,'合约记录 (新-20260601-1647)'!B:B,1,0)</f>
        <v>2026011300051-10101005-00001</v>
      </c>
      <c r="AI425" s="80"/>
    </row>
    <row r="426" ht="36.75" spans="1:35">
      <c r="A426" s="81"/>
      <c r="B426" s="51" t="s">
        <v>10749</v>
      </c>
      <c r="C426" s="51"/>
      <c r="D426" s="51"/>
      <c r="E426" s="51"/>
      <c r="F426" s="51"/>
      <c r="G426" s="51"/>
      <c r="H426" s="53"/>
      <c r="I426" s="53"/>
      <c r="J426" s="51"/>
      <c r="K426" s="51"/>
      <c r="L426" s="51"/>
      <c r="M426" s="218" t="s">
        <v>10686</v>
      </c>
      <c r="N426" s="51" t="s">
        <v>9599</v>
      </c>
      <c r="O426" s="51" t="s">
        <v>9510</v>
      </c>
      <c r="P426" s="51" t="s">
        <v>9790</v>
      </c>
      <c r="Q426" s="51" t="s">
        <v>9512</v>
      </c>
      <c r="R426" s="51">
        <v>133200000</v>
      </c>
      <c r="S426" s="51">
        <v>374776301.36</v>
      </c>
      <c r="T426" s="53">
        <v>46023</v>
      </c>
      <c r="U426" s="53">
        <v>46387.9999884259</v>
      </c>
      <c r="V426" s="51">
        <v>666</v>
      </c>
      <c r="W426" s="80"/>
      <c r="X426" s="108">
        <v>23</v>
      </c>
      <c r="Y426" s="114" t="s">
        <v>57</v>
      </c>
      <c r="Z426" s="122" t="s">
        <v>498</v>
      </c>
      <c r="AA426" s="108">
        <v>14164</v>
      </c>
      <c r="AB426" s="114">
        <v>14187</v>
      </c>
      <c r="AC426" s="99" t="s">
        <v>10768</v>
      </c>
      <c r="AD426" s="99"/>
      <c r="AE426" s="53"/>
      <c r="AF426" s="53"/>
      <c r="AG426" s="80"/>
      <c r="AH426" s="80" t="str">
        <f>VLOOKUP(B426,'合约记录 (新-20260601-1647)'!B:B,1,0)</f>
        <v>2026011300051-10101005-00001</v>
      </c>
      <c r="AI426" s="80"/>
    </row>
    <row r="427" ht="36.75" spans="1:35">
      <c r="A427" s="81"/>
      <c r="B427" s="51" t="s">
        <v>10749</v>
      </c>
      <c r="C427" s="51"/>
      <c r="D427" s="51"/>
      <c r="E427" s="51"/>
      <c r="F427" s="51"/>
      <c r="G427" s="51"/>
      <c r="H427" s="53"/>
      <c r="I427" s="53"/>
      <c r="J427" s="51"/>
      <c r="K427" s="51"/>
      <c r="L427" s="51"/>
      <c r="M427" s="218" t="s">
        <v>10686</v>
      </c>
      <c r="N427" s="51" t="s">
        <v>9599</v>
      </c>
      <c r="O427" s="51" t="s">
        <v>9510</v>
      </c>
      <c r="P427" s="51" t="s">
        <v>9790</v>
      </c>
      <c r="Q427" s="51" t="s">
        <v>9512</v>
      </c>
      <c r="R427" s="51">
        <v>133200000</v>
      </c>
      <c r="S427" s="51">
        <v>374776301.36</v>
      </c>
      <c r="T427" s="53">
        <v>46023</v>
      </c>
      <c r="U427" s="53">
        <v>46387.9999884259</v>
      </c>
      <c r="V427" s="51">
        <v>666</v>
      </c>
      <c r="W427" s="80"/>
      <c r="X427" s="108">
        <v>54</v>
      </c>
      <c r="Y427" s="114" t="s">
        <v>57</v>
      </c>
      <c r="Z427" s="120" t="s">
        <v>474</v>
      </c>
      <c r="AA427" s="108">
        <v>14193</v>
      </c>
      <c r="AB427" s="114">
        <v>14247</v>
      </c>
      <c r="AC427" s="99" t="s">
        <v>10769</v>
      </c>
      <c r="AD427" s="99"/>
      <c r="AE427" s="53"/>
      <c r="AF427" s="53"/>
      <c r="AG427" s="80"/>
      <c r="AH427" s="80" t="str">
        <f>VLOOKUP(B427,'合约记录 (新-20260601-1647)'!B:B,1,0)</f>
        <v>2026011300051-10101005-00001</v>
      </c>
      <c r="AI427" s="80"/>
    </row>
    <row r="428" ht="36.75" spans="1:35">
      <c r="A428" s="81"/>
      <c r="B428" s="51" t="s">
        <v>10749</v>
      </c>
      <c r="C428" s="51"/>
      <c r="D428" s="51"/>
      <c r="E428" s="51"/>
      <c r="F428" s="51"/>
      <c r="G428" s="51"/>
      <c r="H428" s="53"/>
      <c r="I428" s="53"/>
      <c r="J428" s="51"/>
      <c r="K428" s="51"/>
      <c r="L428" s="51"/>
      <c r="M428" s="218" t="s">
        <v>10686</v>
      </c>
      <c r="N428" s="51" t="s">
        <v>9599</v>
      </c>
      <c r="O428" s="51" t="s">
        <v>9510</v>
      </c>
      <c r="P428" s="51" t="s">
        <v>9790</v>
      </c>
      <c r="Q428" s="51" t="s">
        <v>9512</v>
      </c>
      <c r="R428" s="51">
        <v>133200000</v>
      </c>
      <c r="S428" s="51">
        <v>374776301.36</v>
      </c>
      <c r="T428" s="53">
        <v>46023</v>
      </c>
      <c r="U428" s="53">
        <v>46387.9999884259</v>
      </c>
      <c r="V428" s="51">
        <v>666</v>
      </c>
      <c r="W428" s="80"/>
      <c r="X428" s="108">
        <v>54</v>
      </c>
      <c r="Y428" s="114" t="s">
        <v>57</v>
      </c>
      <c r="Z428" s="120" t="s">
        <v>476</v>
      </c>
      <c r="AA428" s="108">
        <v>14253</v>
      </c>
      <c r="AB428" s="114">
        <v>14307</v>
      </c>
      <c r="AC428" s="99" t="s">
        <v>10770</v>
      </c>
      <c r="AD428" s="99"/>
      <c r="AE428" s="53"/>
      <c r="AF428" s="53"/>
      <c r="AG428" s="80"/>
      <c r="AH428" s="80" t="str">
        <f>VLOOKUP(B428,'合约记录 (新-20260601-1647)'!B:B,1,0)</f>
        <v>2026011300051-10101005-00001</v>
      </c>
      <c r="AI428" s="80"/>
    </row>
    <row r="429" ht="36.75" spans="1:35">
      <c r="A429" s="81"/>
      <c r="B429" s="51" t="s">
        <v>10749</v>
      </c>
      <c r="C429" s="51"/>
      <c r="D429" s="51"/>
      <c r="E429" s="51"/>
      <c r="F429" s="51"/>
      <c r="G429" s="51"/>
      <c r="H429" s="53"/>
      <c r="I429" s="53"/>
      <c r="J429" s="51"/>
      <c r="K429" s="51"/>
      <c r="L429" s="51"/>
      <c r="M429" s="218" t="s">
        <v>10686</v>
      </c>
      <c r="N429" s="51" t="s">
        <v>9599</v>
      </c>
      <c r="O429" s="51" t="s">
        <v>9510</v>
      </c>
      <c r="P429" s="51" t="s">
        <v>9790</v>
      </c>
      <c r="Q429" s="51" t="s">
        <v>9512</v>
      </c>
      <c r="R429" s="51">
        <v>133200000</v>
      </c>
      <c r="S429" s="51">
        <v>374776301.36</v>
      </c>
      <c r="T429" s="53">
        <v>46023</v>
      </c>
      <c r="U429" s="53">
        <v>46387.9999884259</v>
      </c>
      <c r="V429" s="51">
        <v>666</v>
      </c>
      <c r="W429" s="80"/>
      <c r="X429" s="108">
        <v>54</v>
      </c>
      <c r="Y429" s="114" t="s">
        <v>57</v>
      </c>
      <c r="Z429" s="114" t="s">
        <v>480</v>
      </c>
      <c r="AA429" s="108">
        <v>14373</v>
      </c>
      <c r="AB429" s="114">
        <v>14427</v>
      </c>
      <c r="AC429" s="99" t="s">
        <v>10771</v>
      </c>
      <c r="AD429" s="99"/>
      <c r="AE429" s="53"/>
      <c r="AF429" s="53"/>
      <c r="AG429" s="80"/>
      <c r="AH429" s="80" t="str">
        <f>VLOOKUP(B429,'合约记录 (新-20260601-1647)'!B:B,1,0)</f>
        <v>2026011300051-10101005-00001</v>
      </c>
      <c r="AI429" s="80"/>
    </row>
    <row r="430" ht="36.75" spans="1:35">
      <c r="A430" s="81"/>
      <c r="B430" s="51" t="s">
        <v>10749</v>
      </c>
      <c r="C430" s="51"/>
      <c r="D430" s="51"/>
      <c r="E430" s="51"/>
      <c r="F430" s="51"/>
      <c r="G430" s="51"/>
      <c r="H430" s="53"/>
      <c r="I430" s="53"/>
      <c r="J430" s="51"/>
      <c r="K430" s="51"/>
      <c r="L430" s="51"/>
      <c r="M430" s="218" t="s">
        <v>10686</v>
      </c>
      <c r="N430" s="51" t="s">
        <v>9599</v>
      </c>
      <c r="O430" s="51" t="s">
        <v>9510</v>
      </c>
      <c r="P430" s="51" t="s">
        <v>9790</v>
      </c>
      <c r="Q430" s="51" t="s">
        <v>9512</v>
      </c>
      <c r="R430" s="51">
        <v>133200000</v>
      </c>
      <c r="S430" s="51">
        <v>374776301.36</v>
      </c>
      <c r="T430" s="53">
        <v>46023</v>
      </c>
      <c r="U430" s="53">
        <v>46387.9999884259</v>
      </c>
      <c r="V430" s="51">
        <v>666</v>
      </c>
      <c r="W430" s="80"/>
      <c r="X430" s="108">
        <v>54</v>
      </c>
      <c r="Y430" s="114" t="s">
        <v>57</v>
      </c>
      <c r="Z430" s="120" t="s">
        <v>482</v>
      </c>
      <c r="AA430" s="108">
        <v>14434</v>
      </c>
      <c r="AB430" s="114">
        <v>14488</v>
      </c>
      <c r="AC430" s="99" t="s">
        <v>10772</v>
      </c>
      <c r="AD430" s="99"/>
      <c r="AE430" s="53"/>
      <c r="AF430" s="53"/>
      <c r="AG430" s="80"/>
      <c r="AH430" s="80" t="str">
        <f>VLOOKUP(B430,'合约记录 (新-20260601-1647)'!B:B,1,0)</f>
        <v>2026011300051-10101005-00001</v>
      </c>
      <c r="AI430" s="80"/>
    </row>
    <row r="431" ht="38.25" spans="1:35">
      <c r="A431" s="81">
        <v>18397</v>
      </c>
      <c r="B431" s="51" t="s">
        <v>10773</v>
      </c>
      <c r="C431" s="51" t="s">
        <v>10774</v>
      </c>
      <c r="D431" s="51" t="s">
        <v>9536</v>
      </c>
      <c r="E431" s="51" t="s">
        <v>9450</v>
      </c>
      <c r="F431" s="51">
        <v>4112876.71</v>
      </c>
      <c r="G431" s="51">
        <v>4.5</v>
      </c>
      <c r="H431" s="53">
        <v>46249</v>
      </c>
      <c r="I431" s="53">
        <v>46387</v>
      </c>
      <c r="J431" s="51" t="s">
        <v>9506</v>
      </c>
      <c r="K431" s="51" t="s">
        <v>9451</v>
      </c>
      <c r="L431" s="51" t="s">
        <v>10685</v>
      </c>
      <c r="M431" s="218" t="s">
        <v>10686</v>
      </c>
      <c r="N431" s="51" t="s">
        <v>9599</v>
      </c>
      <c r="O431" s="51" t="s">
        <v>9510</v>
      </c>
      <c r="P431" s="51" t="s">
        <v>9790</v>
      </c>
      <c r="Q431" s="51" t="s">
        <v>9512</v>
      </c>
      <c r="R431" s="51">
        <v>4112876.71</v>
      </c>
      <c r="S431" s="51">
        <v>374776301.36</v>
      </c>
      <c r="T431" s="53">
        <v>46249</v>
      </c>
      <c r="U431" s="53">
        <v>46387.9999884259</v>
      </c>
      <c r="V431" s="51">
        <v>54</v>
      </c>
      <c r="W431" s="80" t="s">
        <v>57</v>
      </c>
      <c r="X431" s="98">
        <v>54</v>
      </c>
      <c r="Y431" s="90" t="s">
        <v>57</v>
      </c>
      <c r="Z431" s="90" t="s">
        <v>496</v>
      </c>
      <c r="AA431" s="98">
        <v>14073</v>
      </c>
      <c r="AB431" s="90">
        <v>14127</v>
      </c>
      <c r="AC431" s="99" t="s">
        <v>10493</v>
      </c>
      <c r="AD431" s="99"/>
      <c r="AE431" s="53">
        <v>46249</v>
      </c>
      <c r="AF431" s="53">
        <v>46387.9999884259</v>
      </c>
      <c r="AG431" s="80"/>
      <c r="AH431" s="80" t="str">
        <f>VLOOKUP(B431,'合约记录 (新-20260601-1647)'!B:B,1,0)</f>
        <v>2026011300052-10101005-00001</v>
      </c>
      <c r="AI431" s="80"/>
    </row>
    <row r="432" ht="38.25" spans="1:35">
      <c r="A432" s="81">
        <v>18395</v>
      </c>
      <c r="B432" s="51" t="s">
        <v>10775</v>
      </c>
      <c r="C432" s="51" t="s">
        <v>10776</v>
      </c>
      <c r="D432" s="51" t="s">
        <v>9536</v>
      </c>
      <c r="E432" s="51" t="s">
        <v>9450</v>
      </c>
      <c r="F432" s="51">
        <v>124200000</v>
      </c>
      <c r="G432" s="51">
        <v>12</v>
      </c>
      <c r="H432" s="53">
        <v>46023</v>
      </c>
      <c r="I432" s="53">
        <v>46387</v>
      </c>
      <c r="J432" s="51" t="s">
        <v>9506</v>
      </c>
      <c r="K432" s="51" t="s">
        <v>9451</v>
      </c>
      <c r="L432" s="51" t="s">
        <v>10685</v>
      </c>
      <c r="M432" s="218" t="s">
        <v>10686</v>
      </c>
      <c r="N432" s="51" t="s">
        <v>9599</v>
      </c>
      <c r="O432" s="51" t="s">
        <v>9510</v>
      </c>
      <c r="P432" s="51" t="s">
        <v>9790</v>
      </c>
      <c r="Q432" s="51" t="s">
        <v>9512</v>
      </c>
      <c r="R432" s="51">
        <v>124200000</v>
      </c>
      <c r="S432" s="51">
        <v>374776301.36</v>
      </c>
      <c r="T432" s="53">
        <v>46023</v>
      </c>
      <c r="U432" s="53">
        <v>46387.9999884259</v>
      </c>
      <c r="V432" s="51">
        <v>621</v>
      </c>
      <c r="W432" s="80" t="s">
        <v>19</v>
      </c>
      <c r="X432" s="98">
        <v>45</v>
      </c>
      <c r="Y432" s="90" t="s">
        <v>19</v>
      </c>
      <c r="Z432" s="119" t="s">
        <v>10777</v>
      </c>
      <c r="AA432" s="98">
        <v>14013.5</v>
      </c>
      <c r="AB432" s="90">
        <v>14058.5</v>
      </c>
      <c r="AC432" s="99" t="s">
        <v>10778</v>
      </c>
      <c r="AD432" s="99" t="s">
        <v>10779</v>
      </c>
      <c r="AE432" s="53">
        <v>46023</v>
      </c>
      <c r="AF432" s="53">
        <v>46387.9999884259</v>
      </c>
      <c r="AG432" s="80"/>
      <c r="AH432" s="80" t="str">
        <f>VLOOKUP(B432,'合约记录 (新-20260601-1647)'!B:B,1,0)</f>
        <v>2026011300050-10101005-00001</v>
      </c>
      <c r="AI432" s="80"/>
    </row>
    <row r="433" ht="36.75" spans="1:35">
      <c r="A433" s="81"/>
      <c r="B433" s="51" t="s">
        <v>10775</v>
      </c>
      <c r="C433" s="51"/>
      <c r="D433" s="51"/>
      <c r="E433" s="51"/>
      <c r="F433" s="51"/>
      <c r="G433" s="51"/>
      <c r="H433" s="53"/>
      <c r="I433" s="53"/>
      <c r="J433" s="51"/>
      <c r="K433" s="51"/>
      <c r="L433" s="51"/>
      <c r="M433" s="218" t="s">
        <v>10686</v>
      </c>
      <c r="N433" s="51" t="s">
        <v>9599</v>
      </c>
      <c r="O433" s="51" t="s">
        <v>9510</v>
      </c>
      <c r="P433" s="51" t="s">
        <v>9790</v>
      </c>
      <c r="Q433" s="51" t="s">
        <v>9512</v>
      </c>
      <c r="R433" s="51">
        <v>124200000</v>
      </c>
      <c r="S433" s="51">
        <v>374776301.36</v>
      </c>
      <c r="T433" s="53">
        <v>46023</v>
      </c>
      <c r="U433" s="53">
        <v>46387.9999884259</v>
      </c>
      <c r="V433" s="51">
        <v>621</v>
      </c>
      <c r="W433" s="80"/>
      <c r="X433" s="108">
        <v>36</v>
      </c>
      <c r="Y433" s="114" t="s">
        <v>19</v>
      </c>
      <c r="Z433" s="120" t="s">
        <v>10780</v>
      </c>
      <c r="AA433" s="108">
        <v>14063</v>
      </c>
      <c r="AB433" s="114">
        <v>14099</v>
      </c>
      <c r="AC433" s="87" t="s">
        <v>10781</v>
      </c>
      <c r="AD433" s="87" t="s">
        <v>10779</v>
      </c>
      <c r="AE433" s="87"/>
      <c r="AF433" s="87"/>
      <c r="AG433" s="80"/>
      <c r="AH433" s="80" t="str">
        <f>VLOOKUP(B433,'合约记录 (新-20260601-1647)'!B:B,1,0)</f>
        <v>2026011300050-10101005-00001</v>
      </c>
      <c r="AI433" s="80"/>
    </row>
    <row r="434" ht="36.75" spans="1:35">
      <c r="A434" s="81"/>
      <c r="B434" s="51" t="s">
        <v>10775</v>
      </c>
      <c r="C434" s="51"/>
      <c r="D434" s="51"/>
      <c r="E434" s="51"/>
      <c r="F434" s="51"/>
      <c r="G434" s="51"/>
      <c r="H434" s="53"/>
      <c r="I434" s="53"/>
      <c r="J434" s="51"/>
      <c r="K434" s="51"/>
      <c r="L434" s="51"/>
      <c r="M434" s="218" t="s">
        <v>10686</v>
      </c>
      <c r="N434" s="51" t="s">
        <v>9599</v>
      </c>
      <c r="O434" s="51" t="s">
        <v>9510</v>
      </c>
      <c r="P434" s="51" t="s">
        <v>9790</v>
      </c>
      <c r="Q434" s="51" t="s">
        <v>9512</v>
      </c>
      <c r="R434" s="51">
        <v>124200000</v>
      </c>
      <c r="S434" s="51">
        <v>374776301.36</v>
      </c>
      <c r="T434" s="53">
        <v>46023</v>
      </c>
      <c r="U434" s="53">
        <v>46387.9999884259</v>
      </c>
      <c r="V434" s="51">
        <v>621</v>
      </c>
      <c r="W434" s="80"/>
      <c r="X434" s="108">
        <v>14</v>
      </c>
      <c r="Y434" s="114" t="s">
        <v>19</v>
      </c>
      <c r="Z434" s="120" t="s">
        <v>10782</v>
      </c>
      <c r="AA434" s="108">
        <v>14103</v>
      </c>
      <c r="AB434" s="114">
        <v>14117</v>
      </c>
      <c r="AC434" s="87" t="s">
        <v>10783</v>
      </c>
      <c r="AD434" s="87"/>
      <c r="AE434" s="87"/>
      <c r="AF434" s="87"/>
      <c r="AG434" s="80"/>
      <c r="AH434" s="80" t="str">
        <f>VLOOKUP(B434,'合约记录 (新-20260601-1647)'!B:B,1,0)</f>
        <v>2026011300050-10101005-00001</v>
      </c>
      <c r="AI434" s="80"/>
    </row>
    <row r="435" ht="36.75" spans="1:35">
      <c r="A435" s="81"/>
      <c r="B435" s="51" t="s">
        <v>10775</v>
      </c>
      <c r="C435" s="51"/>
      <c r="D435" s="51"/>
      <c r="E435" s="51"/>
      <c r="F435" s="51"/>
      <c r="G435" s="51"/>
      <c r="H435" s="53"/>
      <c r="I435" s="53"/>
      <c r="J435" s="51"/>
      <c r="K435" s="51"/>
      <c r="L435" s="51"/>
      <c r="M435" s="218" t="s">
        <v>10686</v>
      </c>
      <c r="N435" s="51" t="s">
        <v>9599</v>
      </c>
      <c r="O435" s="51" t="s">
        <v>9510</v>
      </c>
      <c r="P435" s="51" t="s">
        <v>9790</v>
      </c>
      <c r="Q435" s="51" t="s">
        <v>9512</v>
      </c>
      <c r="R435" s="51">
        <v>124200000</v>
      </c>
      <c r="S435" s="51">
        <v>374776301.36</v>
      </c>
      <c r="T435" s="53">
        <v>46023</v>
      </c>
      <c r="U435" s="53">
        <v>46387.9999884259</v>
      </c>
      <c r="V435" s="51">
        <v>621</v>
      </c>
      <c r="W435" s="80"/>
      <c r="X435" s="108">
        <v>22</v>
      </c>
      <c r="Y435" s="114" t="s">
        <v>19</v>
      </c>
      <c r="Z435" s="116" t="s">
        <v>10782</v>
      </c>
      <c r="AA435" s="108">
        <v>14117</v>
      </c>
      <c r="AB435" s="114">
        <v>14139</v>
      </c>
      <c r="AC435" s="87" t="s">
        <v>10784</v>
      </c>
      <c r="AD435" s="87"/>
      <c r="AE435" s="87"/>
      <c r="AF435" s="87"/>
      <c r="AG435" s="80"/>
      <c r="AH435" s="80" t="str">
        <f>VLOOKUP(B435,'合约记录 (新-20260601-1647)'!B:B,1,0)</f>
        <v>2026011300050-10101005-00001</v>
      </c>
      <c r="AI435" s="80"/>
    </row>
    <row r="436" ht="36.75" spans="1:35">
      <c r="A436" s="81"/>
      <c r="B436" s="51" t="s">
        <v>10775</v>
      </c>
      <c r="C436" s="51"/>
      <c r="D436" s="51"/>
      <c r="E436" s="51"/>
      <c r="F436" s="51"/>
      <c r="G436" s="51"/>
      <c r="H436" s="53"/>
      <c r="I436" s="53"/>
      <c r="J436" s="51"/>
      <c r="K436" s="51"/>
      <c r="L436" s="51"/>
      <c r="M436" s="218" t="s">
        <v>10686</v>
      </c>
      <c r="N436" s="51" t="s">
        <v>9599</v>
      </c>
      <c r="O436" s="51" t="s">
        <v>9510</v>
      </c>
      <c r="P436" s="51" t="s">
        <v>9790</v>
      </c>
      <c r="Q436" s="51" t="s">
        <v>9512</v>
      </c>
      <c r="R436" s="51">
        <v>124200000</v>
      </c>
      <c r="S436" s="51">
        <v>374776301.36</v>
      </c>
      <c r="T436" s="53">
        <v>46023</v>
      </c>
      <c r="U436" s="53">
        <v>46387.9999884259</v>
      </c>
      <c r="V436" s="51">
        <v>621</v>
      </c>
      <c r="W436" s="80"/>
      <c r="X436" s="108">
        <v>36</v>
      </c>
      <c r="Y436" s="114" t="s">
        <v>19</v>
      </c>
      <c r="Z436" s="116" t="s">
        <v>10785</v>
      </c>
      <c r="AA436" s="108">
        <v>14143</v>
      </c>
      <c r="AB436" s="114">
        <v>14179</v>
      </c>
      <c r="AC436" s="87" t="s">
        <v>10786</v>
      </c>
      <c r="AD436" s="87" t="s">
        <v>10779</v>
      </c>
      <c r="AE436" s="87"/>
      <c r="AF436" s="87"/>
      <c r="AG436" s="80"/>
      <c r="AH436" s="80" t="str">
        <f>VLOOKUP(B436,'合约记录 (新-20260601-1647)'!B:B,1,0)</f>
        <v>2026011300050-10101005-00001</v>
      </c>
      <c r="AI436" s="80"/>
    </row>
    <row r="437" ht="36.75" spans="1:35">
      <c r="A437" s="81"/>
      <c r="B437" s="51" t="s">
        <v>10775</v>
      </c>
      <c r="C437" s="51"/>
      <c r="D437" s="51"/>
      <c r="E437" s="51"/>
      <c r="F437" s="51"/>
      <c r="G437" s="51"/>
      <c r="H437" s="53"/>
      <c r="I437" s="53"/>
      <c r="J437" s="51"/>
      <c r="K437" s="51"/>
      <c r="L437" s="51"/>
      <c r="M437" s="218" t="s">
        <v>10686</v>
      </c>
      <c r="N437" s="51" t="s">
        <v>9599</v>
      </c>
      <c r="O437" s="51" t="s">
        <v>9510</v>
      </c>
      <c r="P437" s="51" t="s">
        <v>9790</v>
      </c>
      <c r="Q437" s="51" t="s">
        <v>9512</v>
      </c>
      <c r="R437" s="51">
        <v>124200000</v>
      </c>
      <c r="S437" s="51">
        <v>374776301.36</v>
      </c>
      <c r="T437" s="53">
        <v>46023</v>
      </c>
      <c r="U437" s="53">
        <v>46387.9999884259</v>
      </c>
      <c r="V437" s="51">
        <v>621</v>
      </c>
      <c r="W437" s="80"/>
      <c r="X437" s="108">
        <v>36</v>
      </c>
      <c r="Y437" s="114" t="s">
        <v>19</v>
      </c>
      <c r="Z437" s="116" t="s">
        <v>10787</v>
      </c>
      <c r="AA437" s="108">
        <v>14183</v>
      </c>
      <c r="AB437" s="114">
        <v>14219</v>
      </c>
      <c r="AC437" s="87" t="s">
        <v>10788</v>
      </c>
      <c r="AD437" s="99" t="s">
        <v>10779</v>
      </c>
      <c r="AE437" s="87"/>
      <c r="AF437" s="87"/>
      <c r="AG437" s="80"/>
      <c r="AH437" s="80" t="str">
        <f>VLOOKUP(B437,'合约记录 (新-20260601-1647)'!B:B,1,0)</f>
        <v>2026011300050-10101005-00001</v>
      </c>
      <c r="AI437" s="80"/>
    </row>
    <row r="438" ht="36.75" spans="1:35">
      <c r="A438" s="81"/>
      <c r="B438" s="51" t="s">
        <v>10775</v>
      </c>
      <c r="C438" s="51"/>
      <c r="D438" s="51"/>
      <c r="E438" s="51"/>
      <c r="F438" s="51"/>
      <c r="G438" s="51"/>
      <c r="H438" s="53"/>
      <c r="I438" s="53"/>
      <c r="J438" s="51"/>
      <c r="K438" s="51"/>
      <c r="L438" s="51"/>
      <c r="M438" s="218" t="s">
        <v>10686</v>
      </c>
      <c r="N438" s="51" t="s">
        <v>9599</v>
      </c>
      <c r="O438" s="51" t="s">
        <v>9510</v>
      </c>
      <c r="P438" s="51" t="s">
        <v>9790</v>
      </c>
      <c r="Q438" s="51" t="s">
        <v>9512</v>
      </c>
      <c r="R438" s="51">
        <v>124200000</v>
      </c>
      <c r="S438" s="51">
        <v>374776301.36</v>
      </c>
      <c r="T438" s="53">
        <v>46023</v>
      </c>
      <c r="U438" s="53">
        <v>46387.9999884259</v>
      </c>
      <c r="V438" s="51">
        <v>621</v>
      </c>
      <c r="W438" s="80"/>
      <c r="X438" s="108">
        <v>36</v>
      </c>
      <c r="Y438" s="114" t="s">
        <v>19</v>
      </c>
      <c r="Z438" s="116" t="s">
        <v>10789</v>
      </c>
      <c r="AA438" s="108">
        <v>14223</v>
      </c>
      <c r="AB438" s="114">
        <v>14259</v>
      </c>
      <c r="AC438" s="87" t="s">
        <v>10790</v>
      </c>
      <c r="AD438" s="99" t="s">
        <v>10779</v>
      </c>
      <c r="AE438" s="87"/>
      <c r="AF438" s="87"/>
      <c r="AG438" s="80"/>
      <c r="AH438" s="80" t="str">
        <f>VLOOKUP(B438,'合约记录 (新-20260601-1647)'!B:B,1,0)</f>
        <v>2026011300050-10101005-00001</v>
      </c>
      <c r="AI438" s="80"/>
    </row>
    <row r="439" ht="36.75" spans="1:35">
      <c r="A439" s="81"/>
      <c r="B439" s="51" t="s">
        <v>10775</v>
      </c>
      <c r="C439" s="51"/>
      <c r="D439" s="51"/>
      <c r="E439" s="51"/>
      <c r="F439" s="51"/>
      <c r="G439" s="51"/>
      <c r="H439" s="53"/>
      <c r="I439" s="53"/>
      <c r="J439" s="51"/>
      <c r="K439" s="51"/>
      <c r="L439" s="51"/>
      <c r="M439" s="218" t="s">
        <v>10686</v>
      </c>
      <c r="N439" s="51" t="s">
        <v>9599</v>
      </c>
      <c r="O439" s="51" t="s">
        <v>9510</v>
      </c>
      <c r="P439" s="51" t="s">
        <v>9790</v>
      </c>
      <c r="Q439" s="51" t="s">
        <v>9512</v>
      </c>
      <c r="R439" s="51">
        <v>124200000</v>
      </c>
      <c r="S439" s="51">
        <v>374776301.36</v>
      </c>
      <c r="T439" s="53">
        <v>46023</v>
      </c>
      <c r="U439" s="53">
        <v>46387.9999884259</v>
      </c>
      <c r="V439" s="51">
        <v>621</v>
      </c>
      <c r="W439" s="80"/>
      <c r="X439" s="108">
        <v>36</v>
      </c>
      <c r="Y439" s="114" t="s">
        <v>19</v>
      </c>
      <c r="Z439" s="116" t="s">
        <v>10791</v>
      </c>
      <c r="AA439" s="108">
        <v>14263</v>
      </c>
      <c r="AB439" s="114">
        <v>14299</v>
      </c>
      <c r="AC439" s="87" t="s">
        <v>10792</v>
      </c>
      <c r="AD439" s="99" t="s">
        <v>10779</v>
      </c>
      <c r="AE439" s="87"/>
      <c r="AF439" s="87"/>
      <c r="AG439" s="80"/>
      <c r="AH439" s="80" t="str">
        <f>VLOOKUP(B439,'合约记录 (新-20260601-1647)'!B:B,1,0)</f>
        <v>2026011300050-10101005-00001</v>
      </c>
      <c r="AI439" s="80"/>
    </row>
    <row r="440" ht="36.75" spans="1:35">
      <c r="A440" s="81"/>
      <c r="B440" s="51" t="s">
        <v>10775</v>
      </c>
      <c r="C440" s="51"/>
      <c r="D440" s="51"/>
      <c r="E440" s="51"/>
      <c r="F440" s="51"/>
      <c r="G440" s="51"/>
      <c r="H440" s="53"/>
      <c r="I440" s="53"/>
      <c r="J440" s="51"/>
      <c r="K440" s="51"/>
      <c r="L440" s="51"/>
      <c r="M440" s="218" t="s">
        <v>10686</v>
      </c>
      <c r="N440" s="51" t="s">
        <v>9599</v>
      </c>
      <c r="O440" s="51" t="s">
        <v>9510</v>
      </c>
      <c r="P440" s="51" t="s">
        <v>9790</v>
      </c>
      <c r="Q440" s="51" t="s">
        <v>9512</v>
      </c>
      <c r="R440" s="51">
        <v>124200000</v>
      </c>
      <c r="S440" s="51">
        <v>374776301.36</v>
      </c>
      <c r="T440" s="53">
        <v>46023</v>
      </c>
      <c r="U440" s="53">
        <v>46387.9999884259</v>
      </c>
      <c r="V440" s="51">
        <v>621</v>
      </c>
      <c r="W440" s="80"/>
      <c r="X440" s="108">
        <v>18</v>
      </c>
      <c r="Y440" s="114" t="s">
        <v>19</v>
      </c>
      <c r="Z440" s="116" t="s">
        <v>10793</v>
      </c>
      <c r="AA440" s="108">
        <v>14303</v>
      </c>
      <c r="AB440" s="114">
        <v>14321</v>
      </c>
      <c r="AC440" s="87" t="s">
        <v>10794</v>
      </c>
      <c r="AD440" s="87"/>
      <c r="AE440" s="87"/>
      <c r="AF440" s="87"/>
      <c r="AG440" s="80"/>
      <c r="AH440" s="80" t="str">
        <f>VLOOKUP(B440,'合约记录 (新-20260601-1647)'!B:B,1,0)</f>
        <v>2026011300050-10101005-00001</v>
      </c>
      <c r="AI440" s="80"/>
    </row>
    <row r="441" ht="36.75" spans="1:35">
      <c r="A441" s="81"/>
      <c r="B441" s="51" t="s">
        <v>10775</v>
      </c>
      <c r="C441" s="51"/>
      <c r="D441" s="51"/>
      <c r="E441" s="51"/>
      <c r="F441" s="51"/>
      <c r="G441" s="51"/>
      <c r="H441" s="53"/>
      <c r="I441" s="53"/>
      <c r="J441" s="51"/>
      <c r="K441" s="51"/>
      <c r="L441" s="51"/>
      <c r="M441" s="218" t="s">
        <v>10686</v>
      </c>
      <c r="N441" s="51" t="s">
        <v>9599</v>
      </c>
      <c r="O441" s="51" t="s">
        <v>9510</v>
      </c>
      <c r="P441" s="51" t="s">
        <v>9790</v>
      </c>
      <c r="Q441" s="51" t="s">
        <v>9512</v>
      </c>
      <c r="R441" s="51">
        <v>124200000</v>
      </c>
      <c r="S441" s="51">
        <v>374776301.36</v>
      </c>
      <c r="T441" s="53">
        <v>46023</v>
      </c>
      <c r="U441" s="53">
        <v>46387.9999884259</v>
      </c>
      <c r="V441" s="51">
        <v>621</v>
      </c>
      <c r="W441" s="80"/>
      <c r="X441" s="108">
        <v>18</v>
      </c>
      <c r="Y441" s="114" t="s">
        <v>19</v>
      </c>
      <c r="Z441" s="120" t="s">
        <v>10793</v>
      </c>
      <c r="AA441" s="108">
        <v>14321</v>
      </c>
      <c r="AB441" s="114">
        <v>14339</v>
      </c>
      <c r="AC441" s="87" t="s">
        <v>10795</v>
      </c>
      <c r="AD441" s="87"/>
      <c r="AE441" s="87"/>
      <c r="AF441" s="87"/>
      <c r="AG441" s="80"/>
      <c r="AH441" s="80" t="str">
        <f>VLOOKUP(B441,'合约记录 (新-20260601-1647)'!B:B,1,0)</f>
        <v>2026011300050-10101005-00001</v>
      </c>
      <c r="AI441" s="80"/>
    </row>
    <row r="442" ht="36.75" spans="1:35">
      <c r="A442" s="81"/>
      <c r="B442" s="51" t="s">
        <v>10775</v>
      </c>
      <c r="C442" s="51"/>
      <c r="D442" s="51"/>
      <c r="E442" s="51"/>
      <c r="F442" s="51"/>
      <c r="G442" s="51"/>
      <c r="H442" s="53"/>
      <c r="I442" s="53"/>
      <c r="J442" s="51"/>
      <c r="K442" s="51"/>
      <c r="L442" s="51"/>
      <c r="M442" s="218" t="s">
        <v>10686</v>
      </c>
      <c r="N442" s="51" t="s">
        <v>9599</v>
      </c>
      <c r="O442" s="51" t="s">
        <v>9510</v>
      </c>
      <c r="P442" s="51" t="s">
        <v>9790</v>
      </c>
      <c r="Q442" s="51" t="s">
        <v>9512</v>
      </c>
      <c r="R442" s="51">
        <v>124200000</v>
      </c>
      <c r="S442" s="51">
        <v>374776301.36</v>
      </c>
      <c r="T442" s="53">
        <v>46023</v>
      </c>
      <c r="U442" s="53">
        <v>46387.9999884259</v>
      </c>
      <c r="V442" s="51">
        <v>621</v>
      </c>
      <c r="W442" s="80"/>
      <c r="X442" s="108">
        <v>36</v>
      </c>
      <c r="Y442" s="114" t="s">
        <v>19</v>
      </c>
      <c r="Z442" s="120" t="s">
        <v>10796</v>
      </c>
      <c r="AA442" s="108">
        <v>14343</v>
      </c>
      <c r="AB442" s="114">
        <v>14379</v>
      </c>
      <c r="AC442" s="87" t="s">
        <v>10797</v>
      </c>
      <c r="AD442" s="99" t="s">
        <v>10779</v>
      </c>
      <c r="AE442" s="87"/>
      <c r="AF442" s="87"/>
      <c r="AG442" s="80"/>
      <c r="AH442" s="80" t="str">
        <f>VLOOKUP(B442,'合约记录 (新-20260601-1647)'!B:B,1,0)</f>
        <v>2026011300050-10101005-00001</v>
      </c>
      <c r="AI442" s="80"/>
    </row>
    <row r="443" ht="36.75" spans="1:35">
      <c r="A443" s="81"/>
      <c r="B443" s="51" t="s">
        <v>10775</v>
      </c>
      <c r="C443" s="51"/>
      <c r="D443" s="51"/>
      <c r="E443" s="51"/>
      <c r="F443" s="51"/>
      <c r="G443" s="51"/>
      <c r="H443" s="53"/>
      <c r="I443" s="53"/>
      <c r="J443" s="51"/>
      <c r="K443" s="51"/>
      <c r="L443" s="51"/>
      <c r="M443" s="218" t="s">
        <v>10686</v>
      </c>
      <c r="N443" s="51" t="s">
        <v>9599</v>
      </c>
      <c r="O443" s="51" t="s">
        <v>9510</v>
      </c>
      <c r="P443" s="51" t="s">
        <v>9790</v>
      </c>
      <c r="Q443" s="51" t="s">
        <v>9512</v>
      </c>
      <c r="R443" s="51">
        <v>124200000</v>
      </c>
      <c r="S443" s="51">
        <v>374776301.36</v>
      </c>
      <c r="T443" s="53">
        <v>46023</v>
      </c>
      <c r="U443" s="53">
        <v>46387.9999884259</v>
      </c>
      <c r="V443" s="51">
        <v>621</v>
      </c>
      <c r="W443" s="80"/>
      <c r="X443" s="108">
        <v>36</v>
      </c>
      <c r="Y443" s="114" t="s">
        <v>19</v>
      </c>
      <c r="Z443" s="120" t="s">
        <v>10798</v>
      </c>
      <c r="AA443" s="108">
        <v>14383</v>
      </c>
      <c r="AB443" s="114">
        <v>14419</v>
      </c>
      <c r="AC443" s="87" t="s">
        <v>10799</v>
      </c>
      <c r="AD443" s="99" t="s">
        <v>10779</v>
      </c>
      <c r="AE443" s="87"/>
      <c r="AF443" s="87"/>
      <c r="AG443" s="80"/>
      <c r="AH443" s="80" t="str">
        <f>VLOOKUP(B443,'合约记录 (新-20260601-1647)'!B:B,1,0)</f>
        <v>2026011300050-10101005-00001</v>
      </c>
      <c r="AI443" s="80"/>
    </row>
    <row r="444" ht="36.75" spans="1:35">
      <c r="A444" s="81"/>
      <c r="B444" s="51" t="s">
        <v>10775</v>
      </c>
      <c r="C444" s="51"/>
      <c r="D444" s="51"/>
      <c r="E444" s="51"/>
      <c r="F444" s="51"/>
      <c r="G444" s="51"/>
      <c r="H444" s="53"/>
      <c r="I444" s="53"/>
      <c r="J444" s="51"/>
      <c r="K444" s="51"/>
      <c r="L444" s="51"/>
      <c r="M444" s="218" t="s">
        <v>10686</v>
      </c>
      <c r="N444" s="51" t="s">
        <v>9599</v>
      </c>
      <c r="O444" s="51" t="s">
        <v>9510</v>
      </c>
      <c r="P444" s="51" t="s">
        <v>9790</v>
      </c>
      <c r="Q444" s="51" t="s">
        <v>9512</v>
      </c>
      <c r="R444" s="51">
        <v>124200000</v>
      </c>
      <c r="S444" s="51">
        <v>374776301.36</v>
      </c>
      <c r="T444" s="53">
        <v>46023</v>
      </c>
      <c r="U444" s="53">
        <v>46387.9999884259</v>
      </c>
      <c r="V444" s="51">
        <v>621</v>
      </c>
      <c r="W444" s="80"/>
      <c r="X444" s="108">
        <v>36</v>
      </c>
      <c r="Y444" s="114" t="s">
        <v>19</v>
      </c>
      <c r="Z444" s="120" t="s">
        <v>10800</v>
      </c>
      <c r="AA444" s="108">
        <v>14423</v>
      </c>
      <c r="AB444" s="114">
        <v>14459</v>
      </c>
      <c r="AC444" s="87" t="s">
        <v>10801</v>
      </c>
      <c r="AD444" s="99" t="s">
        <v>10779</v>
      </c>
      <c r="AE444" s="87"/>
      <c r="AF444" s="87"/>
      <c r="AG444" s="80"/>
      <c r="AH444" s="80" t="str">
        <f>VLOOKUP(B444,'合约记录 (新-20260601-1647)'!B:B,1,0)</f>
        <v>2026011300050-10101005-00001</v>
      </c>
      <c r="AI444" s="80"/>
    </row>
    <row r="445" ht="36.75" spans="1:35">
      <c r="A445" s="81"/>
      <c r="B445" s="51" t="s">
        <v>10775</v>
      </c>
      <c r="C445" s="51"/>
      <c r="D445" s="51"/>
      <c r="E445" s="51"/>
      <c r="F445" s="51"/>
      <c r="G445" s="51"/>
      <c r="H445" s="53"/>
      <c r="I445" s="53"/>
      <c r="J445" s="51"/>
      <c r="K445" s="51"/>
      <c r="L445" s="51"/>
      <c r="M445" s="218" t="s">
        <v>10686</v>
      </c>
      <c r="N445" s="51" t="s">
        <v>9599</v>
      </c>
      <c r="O445" s="51" t="s">
        <v>9510</v>
      </c>
      <c r="P445" s="51" t="s">
        <v>9790</v>
      </c>
      <c r="Q445" s="51" t="s">
        <v>9512</v>
      </c>
      <c r="R445" s="51">
        <v>124200000</v>
      </c>
      <c r="S445" s="51">
        <v>374776301.36</v>
      </c>
      <c r="T445" s="53">
        <v>46023</v>
      </c>
      <c r="U445" s="53">
        <v>46387.9999884259</v>
      </c>
      <c r="V445" s="51">
        <v>621</v>
      </c>
      <c r="W445" s="80"/>
      <c r="X445" s="108">
        <v>36</v>
      </c>
      <c r="Y445" s="114" t="s">
        <v>19</v>
      </c>
      <c r="Z445" s="120" t="s">
        <v>10802</v>
      </c>
      <c r="AA445" s="108">
        <v>14463</v>
      </c>
      <c r="AB445" s="114">
        <v>14499</v>
      </c>
      <c r="AC445" s="87" t="s">
        <v>10803</v>
      </c>
      <c r="AD445" s="99" t="s">
        <v>10779</v>
      </c>
      <c r="AE445" s="87"/>
      <c r="AF445" s="87"/>
      <c r="AG445" s="80"/>
      <c r="AH445" s="80" t="str">
        <f>VLOOKUP(B445,'合约记录 (新-20260601-1647)'!B:B,1,0)</f>
        <v>2026011300050-10101005-00001</v>
      </c>
      <c r="AI445" s="80"/>
    </row>
    <row r="446" ht="36.75" spans="1:35">
      <c r="A446" s="81"/>
      <c r="B446" s="51" t="s">
        <v>10775</v>
      </c>
      <c r="C446" s="51"/>
      <c r="D446" s="51"/>
      <c r="E446" s="51"/>
      <c r="F446" s="51"/>
      <c r="G446" s="51"/>
      <c r="H446" s="53"/>
      <c r="I446" s="53"/>
      <c r="J446" s="51"/>
      <c r="K446" s="51"/>
      <c r="L446" s="51"/>
      <c r="M446" s="218" t="s">
        <v>10686</v>
      </c>
      <c r="N446" s="51" t="s">
        <v>9599</v>
      </c>
      <c r="O446" s="51" t="s">
        <v>9510</v>
      </c>
      <c r="P446" s="51" t="s">
        <v>9790</v>
      </c>
      <c r="Q446" s="51" t="s">
        <v>9512</v>
      </c>
      <c r="R446" s="51">
        <v>124200000</v>
      </c>
      <c r="S446" s="51">
        <v>374776301.36</v>
      </c>
      <c r="T446" s="53">
        <v>46023</v>
      </c>
      <c r="U446" s="53">
        <v>46387.9999884259</v>
      </c>
      <c r="V446" s="51">
        <v>621</v>
      </c>
      <c r="W446" s="80"/>
      <c r="X446" s="108">
        <v>36</v>
      </c>
      <c r="Y446" s="114" t="s">
        <v>19</v>
      </c>
      <c r="Z446" s="116" t="s">
        <v>10804</v>
      </c>
      <c r="AA446" s="108">
        <v>14263</v>
      </c>
      <c r="AB446" s="114">
        <v>14299</v>
      </c>
      <c r="AC446" s="123" t="s">
        <v>10805</v>
      </c>
      <c r="AD446" s="99" t="s">
        <v>10779</v>
      </c>
      <c r="AE446" s="87"/>
      <c r="AF446" s="87"/>
      <c r="AG446" s="80"/>
      <c r="AH446" s="80" t="str">
        <f>VLOOKUP(B446,'合约记录 (新-20260601-1647)'!B:B,1,0)</f>
        <v>2026011300050-10101005-00001</v>
      </c>
      <c r="AI446" s="80"/>
    </row>
    <row r="447" ht="36.75" spans="1:35">
      <c r="A447" s="81"/>
      <c r="B447" s="51" t="s">
        <v>10775</v>
      </c>
      <c r="C447" s="51"/>
      <c r="D447" s="51"/>
      <c r="E447" s="51"/>
      <c r="F447" s="51"/>
      <c r="G447" s="51"/>
      <c r="H447" s="53"/>
      <c r="I447" s="53"/>
      <c r="J447" s="51"/>
      <c r="K447" s="51"/>
      <c r="L447" s="51"/>
      <c r="M447" s="218" t="s">
        <v>10686</v>
      </c>
      <c r="N447" s="51" t="s">
        <v>9599</v>
      </c>
      <c r="O447" s="51" t="s">
        <v>9510</v>
      </c>
      <c r="P447" s="51" t="s">
        <v>9790</v>
      </c>
      <c r="Q447" s="51" t="s">
        <v>9512</v>
      </c>
      <c r="R447" s="51">
        <v>124200000</v>
      </c>
      <c r="S447" s="51">
        <v>374776301.36</v>
      </c>
      <c r="T447" s="53">
        <v>46023</v>
      </c>
      <c r="U447" s="53">
        <v>46387.9999884259</v>
      </c>
      <c r="V447" s="51">
        <v>621</v>
      </c>
      <c r="W447" s="80"/>
      <c r="X447" s="108">
        <v>36</v>
      </c>
      <c r="Y447" s="114" t="s">
        <v>19</v>
      </c>
      <c r="Z447" s="120" t="s">
        <v>10806</v>
      </c>
      <c r="AA447" s="108">
        <v>14343</v>
      </c>
      <c r="AB447" s="114">
        <v>14379</v>
      </c>
      <c r="AC447" s="123" t="s">
        <v>10807</v>
      </c>
      <c r="AD447" s="99" t="s">
        <v>10779</v>
      </c>
      <c r="AE447" s="87"/>
      <c r="AF447" s="87"/>
      <c r="AG447" s="80"/>
      <c r="AH447" s="80" t="str">
        <f>VLOOKUP(B447,'合约记录 (新-20260601-1647)'!B:B,1,0)</f>
        <v>2026011300050-10101005-00001</v>
      </c>
      <c r="AI447" s="80"/>
    </row>
    <row r="448" ht="36.75" spans="1:35">
      <c r="A448" s="81"/>
      <c r="B448" s="51" t="s">
        <v>10775</v>
      </c>
      <c r="C448" s="51"/>
      <c r="D448" s="51"/>
      <c r="E448" s="51"/>
      <c r="F448" s="51"/>
      <c r="G448" s="51"/>
      <c r="H448" s="53"/>
      <c r="I448" s="53"/>
      <c r="J448" s="51"/>
      <c r="K448" s="51"/>
      <c r="L448" s="51"/>
      <c r="M448" s="218" t="s">
        <v>10686</v>
      </c>
      <c r="N448" s="51" t="s">
        <v>9599</v>
      </c>
      <c r="O448" s="51" t="s">
        <v>9510</v>
      </c>
      <c r="P448" s="51" t="s">
        <v>9790</v>
      </c>
      <c r="Q448" s="51" t="s">
        <v>9512</v>
      </c>
      <c r="R448" s="51">
        <v>124200000</v>
      </c>
      <c r="S448" s="51">
        <v>374776301.36</v>
      </c>
      <c r="T448" s="53">
        <v>46023</v>
      </c>
      <c r="U448" s="53">
        <v>46387.9999884259</v>
      </c>
      <c r="V448" s="51">
        <v>621</v>
      </c>
      <c r="W448" s="80"/>
      <c r="X448" s="108">
        <v>36</v>
      </c>
      <c r="Y448" s="114" t="s">
        <v>19</v>
      </c>
      <c r="Z448" s="120" t="s">
        <v>10808</v>
      </c>
      <c r="AA448" s="108">
        <v>14383</v>
      </c>
      <c r="AB448" s="114">
        <v>14419</v>
      </c>
      <c r="AC448" s="123" t="s">
        <v>10809</v>
      </c>
      <c r="AD448" s="99" t="s">
        <v>10779</v>
      </c>
      <c r="AE448" s="87"/>
      <c r="AF448" s="87"/>
      <c r="AG448" s="80"/>
      <c r="AH448" s="80" t="str">
        <f>VLOOKUP(B448,'合约记录 (新-20260601-1647)'!B:B,1,0)</f>
        <v>2026011300050-10101005-00001</v>
      </c>
      <c r="AI448" s="80"/>
    </row>
    <row r="449" ht="36.75" spans="1:35">
      <c r="A449" s="81"/>
      <c r="B449" s="51" t="s">
        <v>10775</v>
      </c>
      <c r="C449" s="51"/>
      <c r="D449" s="51"/>
      <c r="E449" s="51"/>
      <c r="F449" s="51"/>
      <c r="G449" s="51"/>
      <c r="H449" s="53"/>
      <c r="I449" s="53"/>
      <c r="J449" s="51"/>
      <c r="K449" s="51"/>
      <c r="L449" s="51"/>
      <c r="M449" s="218" t="s">
        <v>10686</v>
      </c>
      <c r="N449" s="51" t="s">
        <v>9599</v>
      </c>
      <c r="O449" s="51" t="s">
        <v>9510</v>
      </c>
      <c r="P449" s="51" t="s">
        <v>9790</v>
      </c>
      <c r="Q449" s="51" t="s">
        <v>9512</v>
      </c>
      <c r="R449" s="51">
        <v>124200000</v>
      </c>
      <c r="S449" s="51">
        <v>374776301.36</v>
      </c>
      <c r="T449" s="53">
        <v>46023</v>
      </c>
      <c r="U449" s="53">
        <v>46387.9999884259</v>
      </c>
      <c r="V449" s="51">
        <v>621</v>
      </c>
      <c r="W449" s="80"/>
      <c r="X449" s="108">
        <v>36</v>
      </c>
      <c r="Y449" s="114" t="s">
        <v>19</v>
      </c>
      <c r="Z449" s="116" t="s">
        <v>10810</v>
      </c>
      <c r="AA449" s="108">
        <v>14423</v>
      </c>
      <c r="AB449" s="114">
        <v>14459</v>
      </c>
      <c r="AC449" s="123" t="s">
        <v>10811</v>
      </c>
      <c r="AD449" s="99" t="s">
        <v>10779</v>
      </c>
      <c r="AE449" s="87"/>
      <c r="AF449" s="87"/>
      <c r="AG449" s="80"/>
      <c r="AH449" s="80" t="str">
        <f>VLOOKUP(B449,'合约记录 (新-20260601-1647)'!B:B,1,0)</f>
        <v>2026011300050-10101005-00001</v>
      </c>
      <c r="AI449" s="80"/>
    </row>
    <row r="450" ht="36.75" spans="1:35">
      <c r="A450" s="81"/>
      <c r="B450" s="51" t="s">
        <v>10775</v>
      </c>
      <c r="C450" s="51"/>
      <c r="D450" s="51"/>
      <c r="E450" s="51"/>
      <c r="F450" s="51"/>
      <c r="G450" s="51"/>
      <c r="H450" s="53"/>
      <c r="I450" s="53"/>
      <c r="J450" s="51"/>
      <c r="K450" s="51"/>
      <c r="L450" s="51"/>
      <c r="M450" s="218" t="s">
        <v>10686</v>
      </c>
      <c r="N450" s="51" t="s">
        <v>9599</v>
      </c>
      <c r="O450" s="51" t="s">
        <v>9510</v>
      </c>
      <c r="P450" s="51" t="s">
        <v>9790</v>
      </c>
      <c r="Q450" s="51" t="s">
        <v>9512</v>
      </c>
      <c r="R450" s="51">
        <v>124200000</v>
      </c>
      <c r="S450" s="51">
        <v>374776301.36</v>
      </c>
      <c r="T450" s="53">
        <v>46023</v>
      </c>
      <c r="U450" s="53">
        <v>46387.9999884259</v>
      </c>
      <c r="V450" s="51">
        <v>621</v>
      </c>
      <c r="W450" s="80"/>
      <c r="X450" s="108">
        <v>36</v>
      </c>
      <c r="Y450" s="114" t="s">
        <v>19</v>
      </c>
      <c r="Z450" s="120" t="s">
        <v>10812</v>
      </c>
      <c r="AA450" s="108">
        <v>14463</v>
      </c>
      <c r="AB450" s="114">
        <v>14499</v>
      </c>
      <c r="AC450" s="123" t="s">
        <v>10813</v>
      </c>
      <c r="AD450" s="99" t="s">
        <v>10779</v>
      </c>
      <c r="AE450" s="87"/>
      <c r="AF450" s="87"/>
      <c r="AG450" s="80"/>
      <c r="AH450" s="80" t="str">
        <f>VLOOKUP(B450,'合约记录 (新-20260601-1647)'!B:B,1,0)</f>
        <v>2026011300050-10101005-00001</v>
      </c>
      <c r="AI450" s="80"/>
    </row>
    <row r="451" ht="38.25" spans="1:35">
      <c r="A451" s="81">
        <v>18394</v>
      </c>
      <c r="B451" s="51" t="s">
        <v>10814</v>
      </c>
      <c r="C451" s="51" t="s">
        <v>10815</v>
      </c>
      <c r="D451" s="51" t="s">
        <v>9523</v>
      </c>
      <c r="E451" s="51" t="s">
        <v>9450</v>
      </c>
      <c r="F451" s="51">
        <v>19047223.11</v>
      </c>
      <c r="G451" s="51">
        <v>12</v>
      </c>
      <c r="H451" s="53">
        <v>46023</v>
      </c>
      <c r="I451" s="53">
        <v>46387</v>
      </c>
      <c r="J451" s="51" t="s">
        <v>9506</v>
      </c>
      <c r="K451" s="51" t="s">
        <v>9451</v>
      </c>
      <c r="L451" s="51" t="s">
        <v>9597</v>
      </c>
      <c r="M451" s="218" t="s">
        <v>9598</v>
      </c>
      <c r="N451" s="51" t="s">
        <v>9599</v>
      </c>
      <c r="O451" s="51" t="s">
        <v>9510</v>
      </c>
      <c r="P451" s="51" t="s">
        <v>9512</v>
      </c>
      <c r="Q451" s="51" t="s">
        <v>9512</v>
      </c>
      <c r="R451" s="51">
        <v>19047223.11</v>
      </c>
      <c r="S451" s="51">
        <v>127206752.29</v>
      </c>
      <c r="T451" s="53">
        <v>46023</v>
      </c>
      <c r="U451" s="53">
        <v>46387.9999884259</v>
      </c>
      <c r="V451" s="51">
        <v>79</v>
      </c>
      <c r="W451" s="80" t="s">
        <v>10816</v>
      </c>
      <c r="X451" s="80"/>
      <c r="Y451" s="80"/>
      <c r="Z451" s="87"/>
      <c r="AA451" s="87"/>
      <c r="AB451" s="87"/>
      <c r="AC451" s="87"/>
      <c r="AD451" s="87"/>
      <c r="AE451" s="87"/>
      <c r="AF451" s="87"/>
      <c r="AG451" s="80"/>
      <c r="AH451" s="80" t="str">
        <f>VLOOKUP(B451,'合约记录 (新-20260601-1647)'!B:B,1,0)</f>
        <v>2026011300066-20101001-00001</v>
      </c>
      <c r="AI451" s="80"/>
    </row>
    <row r="452" ht="38.25" spans="1:35">
      <c r="A452" s="81">
        <v>18392</v>
      </c>
      <c r="B452" s="51" t="s">
        <v>10817</v>
      </c>
      <c r="C452" s="51" t="s">
        <v>10818</v>
      </c>
      <c r="D452" s="51" t="s">
        <v>9523</v>
      </c>
      <c r="E452" s="51" t="s">
        <v>9450</v>
      </c>
      <c r="F452" s="51">
        <v>28671616.4</v>
      </c>
      <c r="G452" s="51">
        <v>12</v>
      </c>
      <c r="H452" s="53">
        <v>46023</v>
      </c>
      <c r="I452" s="53">
        <v>46387</v>
      </c>
      <c r="J452" s="51" t="s">
        <v>9506</v>
      </c>
      <c r="K452" s="51" t="s">
        <v>9464</v>
      </c>
      <c r="L452" s="51" t="s">
        <v>9597</v>
      </c>
      <c r="M452" s="218" t="s">
        <v>9598</v>
      </c>
      <c r="N452" s="51" t="s">
        <v>9599</v>
      </c>
      <c r="O452" s="51" t="s">
        <v>9510</v>
      </c>
      <c r="P452" s="51" t="s">
        <v>9512</v>
      </c>
      <c r="Q452" s="51" t="s">
        <v>9512</v>
      </c>
      <c r="R452" s="51">
        <v>28671616.4</v>
      </c>
      <c r="S452" s="51">
        <v>127206752.29</v>
      </c>
      <c r="T452" s="53">
        <v>46023</v>
      </c>
      <c r="U452" s="53">
        <v>46387.9999884259</v>
      </c>
      <c r="V452" s="51">
        <v>118</v>
      </c>
      <c r="W452" s="80" t="s">
        <v>10819</v>
      </c>
      <c r="X452" s="80"/>
      <c r="Y452" s="80"/>
      <c r="Z452" s="87"/>
      <c r="AA452" s="87"/>
      <c r="AB452" s="87"/>
      <c r="AC452" s="87"/>
      <c r="AD452" s="87"/>
      <c r="AE452" s="87"/>
      <c r="AF452" s="87"/>
      <c r="AG452" s="80"/>
      <c r="AH452" s="80" t="e">
        <f>VLOOKUP(B452,'合约记录 (新-20260601-1647)'!B:B,1,0)</f>
        <v>#N/A</v>
      </c>
      <c r="AI452" s="80"/>
    </row>
    <row r="453" ht="38.25" spans="1:35">
      <c r="A453" s="81">
        <v>18393</v>
      </c>
      <c r="B453" s="51" t="s">
        <v>10820</v>
      </c>
      <c r="C453" s="51" t="s">
        <v>10821</v>
      </c>
      <c r="D453" s="51" t="s">
        <v>9523</v>
      </c>
      <c r="E453" s="51" t="s">
        <v>9450</v>
      </c>
      <c r="F453" s="51">
        <v>210000</v>
      </c>
      <c r="G453" s="51">
        <v>6</v>
      </c>
      <c r="H453" s="53">
        <v>46023</v>
      </c>
      <c r="I453" s="53">
        <v>46203</v>
      </c>
      <c r="J453" s="51" t="s">
        <v>9506</v>
      </c>
      <c r="K453" s="51" t="s">
        <v>9497</v>
      </c>
      <c r="L453" s="51" t="s">
        <v>10822</v>
      </c>
      <c r="M453" s="218" t="s">
        <v>10823</v>
      </c>
      <c r="N453" s="51" t="s">
        <v>9992</v>
      </c>
      <c r="O453" s="51" t="s">
        <v>9510</v>
      </c>
      <c r="P453" s="51" t="s">
        <v>9993</v>
      </c>
      <c r="Q453" s="51" t="s">
        <v>9512</v>
      </c>
      <c r="R453" s="51">
        <v>210000</v>
      </c>
      <c r="S453" s="51">
        <v>210000</v>
      </c>
      <c r="T453" s="53">
        <v>46023</v>
      </c>
      <c r="U453" s="53">
        <v>46203.9999884259</v>
      </c>
      <c r="V453" s="51">
        <v>1</v>
      </c>
      <c r="W453" s="80"/>
      <c r="X453" s="80"/>
      <c r="Y453" s="80"/>
      <c r="Z453" s="87"/>
      <c r="AA453" s="87"/>
      <c r="AB453" s="87"/>
      <c r="AC453" s="87"/>
      <c r="AD453" s="87"/>
      <c r="AE453" s="87"/>
      <c r="AF453" s="87"/>
      <c r="AG453" s="80"/>
      <c r="AH453" s="80" t="str">
        <f>VLOOKUP(B453,'合约记录 (新-20260601-1647)'!B:B,1,0)</f>
        <v>2026010700023-20101001-00001</v>
      </c>
      <c r="AI453" s="80"/>
    </row>
    <row r="454" ht="51" spans="1:35">
      <c r="A454" s="81">
        <v>20912</v>
      </c>
      <c r="B454" s="51" t="s">
        <v>10824</v>
      </c>
      <c r="C454" s="51" t="s">
        <v>10825</v>
      </c>
      <c r="D454" s="51" t="s">
        <v>10826</v>
      </c>
      <c r="E454" s="51" t="s">
        <v>9450</v>
      </c>
      <c r="F454" s="51">
        <v>47520</v>
      </c>
      <c r="G454" s="51">
        <v>3</v>
      </c>
      <c r="H454" s="53">
        <v>46023</v>
      </c>
      <c r="I454" s="53">
        <v>46112</v>
      </c>
      <c r="J454" s="51" t="s">
        <v>9506</v>
      </c>
      <c r="K454" s="51" t="s">
        <v>9464</v>
      </c>
      <c r="L454" s="51" t="s">
        <v>10827</v>
      </c>
      <c r="M454" s="218" t="s">
        <v>10828</v>
      </c>
      <c r="N454" s="51" t="s">
        <v>10829</v>
      </c>
      <c r="O454" s="51" t="s">
        <v>9885</v>
      </c>
      <c r="P454" s="51" t="s">
        <v>8802</v>
      </c>
      <c r="Q454" s="51" t="s">
        <v>9520</v>
      </c>
      <c r="R454" s="51">
        <v>47520</v>
      </c>
      <c r="S454" s="51">
        <v>47520</v>
      </c>
      <c r="T454" s="53">
        <v>46023</v>
      </c>
      <c r="U454" s="53">
        <v>46112.9999884259</v>
      </c>
      <c r="V454" s="51">
        <v>15</v>
      </c>
      <c r="W454" s="80"/>
      <c r="X454" s="80"/>
      <c r="Y454" s="80"/>
      <c r="Z454" s="87"/>
      <c r="AA454" s="87"/>
      <c r="AB454" s="87"/>
      <c r="AC454" s="87"/>
      <c r="AD454" s="87"/>
      <c r="AE454" s="87"/>
      <c r="AF454" s="87"/>
      <c r="AG454" s="80"/>
      <c r="AH454" s="80"/>
      <c r="AI454" s="80"/>
    </row>
    <row r="455" ht="51" spans="1:35">
      <c r="A455" s="81">
        <v>20911</v>
      </c>
      <c r="B455" s="51" t="s">
        <v>10830</v>
      </c>
      <c r="C455" s="51" t="s">
        <v>10831</v>
      </c>
      <c r="D455" s="51" t="s">
        <v>10832</v>
      </c>
      <c r="E455" s="51" t="s">
        <v>9450</v>
      </c>
      <c r="F455" s="51">
        <v>2760</v>
      </c>
      <c r="G455" s="51">
        <v>2</v>
      </c>
      <c r="H455" s="53">
        <v>46023</v>
      </c>
      <c r="I455" s="53">
        <v>46081</v>
      </c>
      <c r="J455" s="51" t="s">
        <v>9506</v>
      </c>
      <c r="K455" s="51" t="s">
        <v>9464</v>
      </c>
      <c r="L455" s="51" t="s">
        <v>10833</v>
      </c>
      <c r="M455" s="218" t="s">
        <v>10834</v>
      </c>
      <c r="N455" s="51" t="s">
        <v>10829</v>
      </c>
      <c r="O455" s="51" t="s">
        <v>9885</v>
      </c>
      <c r="P455" s="51" t="s">
        <v>8802</v>
      </c>
      <c r="Q455" s="51" t="s">
        <v>9520</v>
      </c>
      <c r="R455" s="51">
        <v>2760</v>
      </c>
      <c r="S455" s="51">
        <v>2760</v>
      </c>
      <c r="T455" s="53">
        <v>46023</v>
      </c>
      <c r="U455" s="53">
        <v>46081.9999884259</v>
      </c>
      <c r="V455" s="51">
        <v>1</v>
      </c>
      <c r="W455" s="80"/>
      <c r="X455" s="80"/>
      <c r="Y455" s="80"/>
      <c r="Z455" s="87"/>
      <c r="AA455" s="87"/>
      <c r="AB455" s="87"/>
      <c r="AC455" s="87"/>
      <c r="AD455" s="87"/>
      <c r="AE455" s="87"/>
      <c r="AF455" s="87"/>
      <c r="AG455" s="80"/>
      <c r="AH455" s="80"/>
      <c r="AI455" s="80"/>
    </row>
    <row r="456" ht="51" spans="1:35">
      <c r="A456" s="81">
        <v>20910</v>
      </c>
      <c r="B456" s="51" t="s">
        <v>10835</v>
      </c>
      <c r="C456" s="51" t="s">
        <v>10836</v>
      </c>
      <c r="D456" s="51" t="s">
        <v>10832</v>
      </c>
      <c r="E456" s="51" t="s">
        <v>9450</v>
      </c>
      <c r="F456" s="51">
        <v>2760</v>
      </c>
      <c r="G456" s="51">
        <v>2</v>
      </c>
      <c r="H456" s="53">
        <v>46023</v>
      </c>
      <c r="I456" s="53">
        <v>46081</v>
      </c>
      <c r="J456" s="51" t="s">
        <v>9506</v>
      </c>
      <c r="K456" s="51" t="s">
        <v>9464</v>
      </c>
      <c r="L456" s="51" t="s">
        <v>10837</v>
      </c>
      <c r="M456" s="218" t="s">
        <v>10838</v>
      </c>
      <c r="N456" s="51" t="s">
        <v>10829</v>
      </c>
      <c r="O456" s="51" t="s">
        <v>9885</v>
      </c>
      <c r="P456" s="51" t="s">
        <v>8802</v>
      </c>
      <c r="Q456" s="51" t="s">
        <v>9520</v>
      </c>
      <c r="R456" s="51">
        <v>2760</v>
      </c>
      <c r="S456" s="51">
        <v>2760</v>
      </c>
      <c r="T456" s="53">
        <v>46023</v>
      </c>
      <c r="U456" s="53">
        <v>46081.9999884259</v>
      </c>
      <c r="V456" s="51">
        <v>1</v>
      </c>
      <c r="W456" s="80"/>
      <c r="X456" s="80"/>
      <c r="Y456" s="80"/>
      <c r="Z456" s="87"/>
      <c r="AA456" s="87"/>
      <c r="AB456" s="87"/>
      <c r="AC456" s="87"/>
      <c r="AD456" s="87"/>
      <c r="AE456" s="87"/>
      <c r="AF456" s="87"/>
      <c r="AG456" s="80"/>
      <c r="AH456" s="80"/>
      <c r="AI456" s="80"/>
    </row>
    <row r="457" ht="51" spans="1:35">
      <c r="A457" s="81">
        <v>22460</v>
      </c>
      <c r="B457" s="51" t="s">
        <v>10839</v>
      </c>
      <c r="C457" s="51" t="s">
        <v>10840</v>
      </c>
      <c r="D457" s="51" t="s">
        <v>10841</v>
      </c>
      <c r="E457" s="51" t="s">
        <v>9450</v>
      </c>
      <c r="F457" s="51">
        <v>4500000</v>
      </c>
      <c r="G457" s="51">
        <v>12</v>
      </c>
      <c r="H457" s="53">
        <v>45928</v>
      </c>
      <c r="I457" s="53">
        <v>46292</v>
      </c>
      <c r="J457" s="51" t="s">
        <v>9506</v>
      </c>
      <c r="K457" s="51" t="s">
        <v>9497</v>
      </c>
      <c r="L457" s="51" t="s">
        <v>10842</v>
      </c>
      <c r="M457" s="218" t="s">
        <v>10843</v>
      </c>
      <c r="N457" s="51" t="s">
        <v>10844</v>
      </c>
      <c r="O457" s="51" t="s">
        <v>9455</v>
      </c>
      <c r="P457" s="51" t="s">
        <v>9501</v>
      </c>
      <c r="Q457" s="51" t="s">
        <v>9456</v>
      </c>
      <c r="R457" s="51">
        <v>4500000</v>
      </c>
      <c r="S457" s="51">
        <v>4500000</v>
      </c>
      <c r="T457" s="53">
        <v>45928</v>
      </c>
      <c r="U457" s="53">
        <v>46292.9999884259</v>
      </c>
      <c r="V457" s="51">
        <v>18</v>
      </c>
      <c r="W457" s="124" t="s">
        <v>10845</v>
      </c>
      <c r="X457" s="124"/>
      <c r="Y457" s="124"/>
      <c r="Z457" s="97"/>
      <c r="AA457" s="97"/>
      <c r="AB457" s="97"/>
      <c r="AC457" s="97"/>
      <c r="AD457" s="97"/>
      <c r="AE457" s="125">
        <v>45928</v>
      </c>
      <c r="AF457" s="84">
        <v>46292.9999884259</v>
      </c>
      <c r="AG457" s="124" t="s">
        <v>9459</v>
      </c>
      <c r="AH457" s="86" t="s">
        <v>10839</v>
      </c>
      <c r="AI457" s="80"/>
    </row>
    <row r="458" ht="51" spans="1:35">
      <c r="A458" s="81">
        <v>22459</v>
      </c>
      <c r="B458" s="51" t="s">
        <v>10846</v>
      </c>
      <c r="C458" s="51" t="s">
        <v>10847</v>
      </c>
      <c r="D458" s="51" t="s">
        <v>10841</v>
      </c>
      <c r="E458" s="51" t="s">
        <v>9450</v>
      </c>
      <c r="F458" s="51">
        <v>4500000</v>
      </c>
      <c r="G458" s="51">
        <v>12</v>
      </c>
      <c r="H458" s="53">
        <v>45928</v>
      </c>
      <c r="I458" s="53">
        <v>46292</v>
      </c>
      <c r="J458" s="51" t="s">
        <v>9506</v>
      </c>
      <c r="K458" s="51" t="s">
        <v>9497</v>
      </c>
      <c r="L458" s="51" t="s">
        <v>10848</v>
      </c>
      <c r="M458" s="218" t="s">
        <v>10849</v>
      </c>
      <c r="N458" s="51" t="s">
        <v>10850</v>
      </c>
      <c r="O458" s="51" t="s">
        <v>9455</v>
      </c>
      <c r="P458" s="51" t="s">
        <v>10851</v>
      </c>
      <c r="Q458" s="51" t="s">
        <v>9456</v>
      </c>
      <c r="R458" s="51">
        <v>4500000</v>
      </c>
      <c r="S458" s="51">
        <v>4500000</v>
      </c>
      <c r="T458" s="53">
        <v>45928</v>
      </c>
      <c r="U458" s="53">
        <v>46292.9999884259</v>
      </c>
      <c r="V458" s="51">
        <v>18</v>
      </c>
      <c r="W458" s="80" t="s">
        <v>10852</v>
      </c>
      <c r="X458" s="80"/>
      <c r="Y458" s="80"/>
      <c r="Z458" s="97"/>
      <c r="AA458" s="97"/>
      <c r="AB458" s="97"/>
      <c r="AC458" s="97"/>
      <c r="AD458" s="97"/>
      <c r="AE458" s="126">
        <v>45928</v>
      </c>
      <c r="AF458" s="53">
        <v>46292.9999884259</v>
      </c>
      <c r="AG458" s="124" t="s">
        <v>9459</v>
      </c>
      <c r="AH458" s="86" t="s">
        <v>10846</v>
      </c>
      <c r="AI458" s="80"/>
    </row>
    <row r="459" ht="51" spans="1:35">
      <c r="A459" s="81">
        <v>22456</v>
      </c>
      <c r="B459" s="51" t="s">
        <v>10853</v>
      </c>
      <c r="C459" s="51" t="s">
        <v>10854</v>
      </c>
      <c r="D459" s="51" t="s">
        <v>10841</v>
      </c>
      <c r="E459" s="51" t="s">
        <v>9450</v>
      </c>
      <c r="F459" s="51">
        <v>4500000</v>
      </c>
      <c r="G459" s="51">
        <v>12</v>
      </c>
      <c r="H459" s="53">
        <v>45928</v>
      </c>
      <c r="I459" s="53">
        <v>46292</v>
      </c>
      <c r="J459" s="51" t="s">
        <v>9506</v>
      </c>
      <c r="K459" s="51" t="s">
        <v>9497</v>
      </c>
      <c r="L459" s="51" t="s">
        <v>10855</v>
      </c>
      <c r="M459" s="218" t="s">
        <v>10856</v>
      </c>
      <c r="N459" s="51" t="s">
        <v>10857</v>
      </c>
      <c r="O459" s="51" t="s">
        <v>9455</v>
      </c>
      <c r="P459" s="51" t="s">
        <v>10851</v>
      </c>
      <c r="Q459" s="51" t="s">
        <v>9456</v>
      </c>
      <c r="R459" s="51">
        <v>4500000</v>
      </c>
      <c r="S459" s="51">
        <v>4500000</v>
      </c>
      <c r="T459" s="53">
        <v>45928</v>
      </c>
      <c r="U459" s="53">
        <v>46292.9999884259</v>
      </c>
      <c r="V459" s="51">
        <v>18</v>
      </c>
      <c r="W459" s="80" t="s">
        <v>10858</v>
      </c>
      <c r="X459" s="80"/>
      <c r="Y459" s="80"/>
      <c r="Z459" s="97"/>
      <c r="AA459" s="97"/>
      <c r="AB459" s="97"/>
      <c r="AC459" s="97"/>
      <c r="AD459" s="97"/>
      <c r="AE459" s="126">
        <v>45928</v>
      </c>
      <c r="AF459" s="53">
        <v>46292.9999884259</v>
      </c>
      <c r="AG459" s="124" t="s">
        <v>9459</v>
      </c>
      <c r="AH459" s="86" t="s">
        <v>10853</v>
      </c>
      <c r="AI459" s="80"/>
    </row>
    <row r="460" ht="51" spans="1:35">
      <c r="A460" s="81">
        <v>22449</v>
      </c>
      <c r="B460" s="51" t="s">
        <v>10859</v>
      </c>
      <c r="C460" s="51" t="s">
        <v>10860</v>
      </c>
      <c r="D460" s="51" t="s">
        <v>10841</v>
      </c>
      <c r="E460" s="51" t="s">
        <v>9450</v>
      </c>
      <c r="F460" s="51">
        <v>4500000</v>
      </c>
      <c r="G460" s="51">
        <v>12</v>
      </c>
      <c r="H460" s="53">
        <v>45836</v>
      </c>
      <c r="I460" s="53">
        <v>46200</v>
      </c>
      <c r="J460" s="51" t="s">
        <v>9506</v>
      </c>
      <c r="K460" s="51" t="s">
        <v>9497</v>
      </c>
      <c r="L460" s="51" t="s">
        <v>10861</v>
      </c>
      <c r="M460" s="218" t="s">
        <v>10862</v>
      </c>
      <c r="N460" s="51" t="s">
        <v>10863</v>
      </c>
      <c r="O460" s="51" t="s">
        <v>9455</v>
      </c>
      <c r="P460" s="51" t="s">
        <v>10864</v>
      </c>
      <c r="Q460" s="51" t="s">
        <v>9456</v>
      </c>
      <c r="R460" s="51">
        <v>4500000</v>
      </c>
      <c r="S460" s="51">
        <v>4500000</v>
      </c>
      <c r="T460" s="53">
        <v>45836</v>
      </c>
      <c r="U460" s="53">
        <v>46200.9999884259</v>
      </c>
      <c r="V460" s="51">
        <v>18</v>
      </c>
      <c r="W460" s="80" t="s">
        <v>10865</v>
      </c>
      <c r="X460" s="80"/>
      <c r="Y460" s="80"/>
      <c r="Z460" s="97"/>
      <c r="AA460" s="97"/>
      <c r="AB460" s="97"/>
      <c r="AC460" s="97"/>
      <c r="AD460" s="97"/>
      <c r="AE460" s="126">
        <v>45836</v>
      </c>
      <c r="AF460" s="53">
        <v>46200.9999884259</v>
      </c>
      <c r="AG460" s="124" t="s">
        <v>9459</v>
      </c>
      <c r="AH460" s="86" t="s">
        <v>10859</v>
      </c>
      <c r="AI460" s="80"/>
    </row>
    <row r="461" ht="51" spans="1:35">
      <c r="A461" s="81">
        <v>22446</v>
      </c>
      <c r="B461" s="51" t="s">
        <v>10866</v>
      </c>
      <c r="C461" s="51" t="s">
        <v>10867</v>
      </c>
      <c r="D461" s="51" t="s">
        <v>10841</v>
      </c>
      <c r="E461" s="51" t="s">
        <v>9450</v>
      </c>
      <c r="F461" s="51">
        <v>4500000</v>
      </c>
      <c r="G461" s="51">
        <v>12</v>
      </c>
      <c r="H461" s="53">
        <v>45928</v>
      </c>
      <c r="I461" s="53">
        <v>46292</v>
      </c>
      <c r="J461" s="51" t="s">
        <v>9506</v>
      </c>
      <c r="K461" s="51" t="s">
        <v>9497</v>
      </c>
      <c r="L461" s="51" t="s">
        <v>10868</v>
      </c>
      <c r="M461" s="218" t="s">
        <v>10869</v>
      </c>
      <c r="N461" s="51" t="s">
        <v>10870</v>
      </c>
      <c r="O461" s="51" t="s">
        <v>9455</v>
      </c>
      <c r="P461" s="51" t="s">
        <v>9456</v>
      </c>
      <c r="Q461" s="51" t="s">
        <v>9456</v>
      </c>
      <c r="R461" s="51">
        <v>4500000</v>
      </c>
      <c r="S461" s="51">
        <v>4500000</v>
      </c>
      <c r="T461" s="53">
        <v>45928</v>
      </c>
      <c r="U461" s="53">
        <v>46292.9999884259</v>
      </c>
      <c r="V461" s="51">
        <v>18</v>
      </c>
      <c r="W461" s="85" t="s">
        <v>10871</v>
      </c>
      <c r="X461" s="85"/>
      <c r="Y461" s="85"/>
      <c r="Z461" s="83"/>
      <c r="AA461" s="83"/>
      <c r="AB461" s="83"/>
      <c r="AC461" s="83"/>
      <c r="AD461" s="83"/>
      <c r="AE461" s="53">
        <v>45928</v>
      </c>
      <c r="AF461" s="53">
        <v>46292.9999884259</v>
      </c>
      <c r="AG461" s="85" t="s">
        <v>9459</v>
      </c>
      <c r="AH461" s="86" t="s">
        <v>10866</v>
      </c>
      <c r="AI461" s="80"/>
    </row>
    <row r="462" ht="51" spans="1:35">
      <c r="A462" s="81">
        <v>22443</v>
      </c>
      <c r="B462" s="51" t="s">
        <v>10872</v>
      </c>
      <c r="C462" s="51" t="s">
        <v>10873</v>
      </c>
      <c r="D462" s="51" t="s">
        <v>10841</v>
      </c>
      <c r="E462" s="51" t="s">
        <v>9450</v>
      </c>
      <c r="F462" s="51">
        <v>4500000</v>
      </c>
      <c r="G462" s="51">
        <v>12</v>
      </c>
      <c r="H462" s="53">
        <v>46023</v>
      </c>
      <c r="I462" s="53">
        <v>46387</v>
      </c>
      <c r="J462" s="51" t="s">
        <v>9506</v>
      </c>
      <c r="K462" s="51" t="s">
        <v>9497</v>
      </c>
      <c r="L462" s="51" t="s">
        <v>10874</v>
      </c>
      <c r="M462" s="218" t="s">
        <v>10875</v>
      </c>
      <c r="N462" s="51" t="s">
        <v>10876</v>
      </c>
      <c r="O462" s="51" t="s">
        <v>9455</v>
      </c>
      <c r="P462" s="51" t="s">
        <v>10864</v>
      </c>
      <c r="Q462" s="51" t="s">
        <v>9456</v>
      </c>
      <c r="R462" s="51">
        <v>4500000</v>
      </c>
      <c r="S462" s="51">
        <v>4500000</v>
      </c>
      <c r="T462" s="53">
        <v>46023</v>
      </c>
      <c r="U462" s="53">
        <v>46387.9999884259</v>
      </c>
      <c r="V462" s="51">
        <v>18</v>
      </c>
      <c r="W462" s="80" t="s">
        <v>10877</v>
      </c>
      <c r="X462" s="80"/>
      <c r="Y462" s="80"/>
      <c r="Z462" s="97"/>
      <c r="AA462" s="97"/>
      <c r="AB462" s="97"/>
      <c r="AC462" s="97"/>
      <c r="AD462" s="97"/>
      <c r="AE462" s="126">
        <v>46023</v>
      </c>
      <c r="AF462" s="53">
        <v>46387.9999884259</v>
      </c>
      <c r="AG462" s="85" t="s">
        <v>9459</v>
      </c>
      <c r="AH462" s="86" t="s">
        <v>10872</v>
      </c>
      <c r="AI462" s="80"/>
    </row>
    <row r="463" ht="38.25" spans="1:35">
      <c r="A463" s="81">
        <v>22422</v>
      </c>
      <c r="B463" s="51" t="s">
        <v>10878</v>
      </c>
      <c r="C463" s="51" t="s">
        <v>10879</v>
      </c>
      <c r="D463" s="51" t="s">
        <v>10826</v>
      </c>
      <c r="E463" s="51" t="s">
        <v>9450</v>
      </c>
      <c r="F463" s="51">
        <v>15300</v>
      </c>
      <c r="G463" s="51">
        <v>12</v>
      </c>
      <c r="H463" s="53">
        <v>46082</v>
      </c>
      <c r="I463" s="53">
        <v>46446</v>
      </c>
      <c r="J463" s="51" t="s">
        <v>9506</v>
      </c>
      <c r="K463" s="51" t="s">
        <v>9464</v>
      </c>
      <c r="L463" s="51" t="s">
        <v>10880</v>
      </c>
      <c r="M463" s="218" t="s">
        <v>10881</v>
      </c>
      <c r="N463" s="51" t="s">
        <v>10882</v>
      </c>
      <c r="O463" s="51" t="s">
        <v>9885</v>
      </c>
      <c r="P463" s="51" t="s">
        <v>8802</v>
      </c>
      <c r="Q463" s="51" t="s">
        <v>9520</v>
      </c>
      <c r="R463" s="51">
        <v>15300</v>
      </c>
      <c r="S463" s="51">
        <v>15300</v>
      </c>
      <c r="T463" s="53">
        <v>46082</v>
      </c>
      <c r="U463" s="53">
        <v>46446.9999884259</v>
      </c>
      <c r="V463" s="51">
        <v>0</v>
      </c>
      <c r="W463" s="80"/>
      <c r="X463" s="80"/>
      <c r="Y463" s="80"/>
      <c r="Z463" s="87"/>
      <c r="AA463" s="87"/>
      <c r="AB463" s="87"/>
      <c r="AC463" s="87"/>
      <c r="AD463" s="87"/>
      <c r="AE463" s="87"/>
      <c r="AF463" s="87"/>
      <c r="AG463" s="80"/>
      <c r="AH463" s="80"/>
      <c r="AI463" s="80"/>
    </row>
    <row r="464" ht="38.25" spans="1:35">
      <c r="A464" s="81">
        <v>22421</v>
      </c>
      <c r="B464" s="51" t="s">
        <v>10883</v>
      </c>
      <c r="C464" s="51" t="s">
        <v>10884</v>
      </c>
      <c r="D464" s="51" t="s">
        <v>10826</v>
      </c>
      <c r="E464" s="51" t="s">
        <v>9450</v>
      </c>
      <c r="F464" s="51">
        <v>42336</v>
      </c>
      <c r="G464" s="51">
        <v>8</v>
      </c>
      <c r="H464" s="53">
        <v>46023</v>
      </c>
      <c r="I464" s="53">
        <v>46265</v>
      </c>
      <c r="J464" s="51" t="s">
        <v>9506</v>
      </c>
      <c r="K464" s="51" t="s">
        <v>9464</v>
      </c>
      <c r="L464" s="51" t="s">
        <v>10885</v>
      </c>
      <c r="M464" s="218" t="s">
        <v>10886</v>
      </c>
      <c r="N464" s="51" t="s">
        <v>10887</v>
      </c>
      <c r="O464" s="51" t="s">
        <v>9885</v>
      </c>
      <c r="P464" s="51" t="s">
        <v>8802</v>
      </c>
      <c r="Q464" s="51" t="s">
        <v>9520</v>
      </c>
      <c r="R464" s="51">
        <v>42336</v>
      </c>
      <c r="S464" s="51">
        <v>42336</v>
      </c>
      <c r="T464" s="53">
        <v>46023</v>
      </c>
      <c r="U464" s="53">
        <v>46265.9999884259</v>
      </c>
      <c r="V464" s="51">
        <v>5</v>
      </c>
      <c r="W464" s="80"/>
      <c r="X464" s="80"/>
      <c r="Y464" s="80"/>
      <c r="Z464" s="87"/>
      <c r="AA464" s="87"/>
      <c r="AB464" s="87"/>
      <c r="AC464" s="87"/>
      <c r="AD464" s="87"/>
      <c r="AE464" s="87"/>
      <c r="AF464" s="87"/>
      <c r="AG464" s="80"/>
      <c r="AH464" s="80"/>
      <c r="AI464" s="80"/>
    </row>
    <row r="465" ht="38.25" spans="1:35">
      <c r="A465" s="81">
        <v>22419</v>
      </c>
      <c r="B465" s="51" t="s">
        <v>10888</v>
      </c>
      <c r="C465" s="51" t="s">
        <v>10889</v>
      </c>
      <c r="D465" s="51" t="s">
        <v>10826</v>
      </c>
      <c r="E465" s="51" t="s">
        <v>9450</v>
      </c>
      <c r="F465" s="51">
        <v>69300</v>
      </c>
      <c r="G465" s="51">
        <v>3</v>
      </c>
      <c r="H465" s="53">
        <v>46023</v>
      </c>
      <c r="I465" s="53">
        <v>46112</v>
      </c>
      <c r="J465" s="51" t="s">
        <v>9506</v>
      </c>
      <c r="K465" s="51" t="s">
        <v>9464</v>
      </c>
      <c r="L465" s="51" t="s">
        <v>10890</v>
      </c>
      <c r="M465" s="218" t="s">
        <v>10891</v>
      </c>
      <c r="N465" s="51" t="s">
        <v>10887</v>
      </c>
      <c r="O465" s="51" t="s">
        <v>9885</v>
      </c>
      <c r="P465" s="51" t="s">
        <v>8802</v>
      </c>
      <c r="Q465" s="51" t="s">
        <v>9520</v>
      </c>
      <c r="R465" s="51">
        <v>69300</v>
      </c>
      <c r="S465" s="51">
        <v>69300</v>
      </c>
      <c r="T465" s="53">
        <v>46023</v>
      </c>
      <c r="U465" s="53">
        <v>46112.9999884259</v>
      </c>
      <c r="V465" s="51">
        <v>22</v>
      </c>
      <c r="W465" s="80"/>
      <c r="X465" s="80"/>
      <c r="Y465" s="80"/>
      <c r="Z465" s="87"/>
      <c r="AA465" s="87"/>
      <c r="AB465" s="87"/>
      <c r="AC465" s="87"/>
      <c r="AD465" s="87"/>
      <c r="AE465" s="87"/>
      <c r="AF465" s="87"/>
      <c r="AG465" s="80"/>
      <c r="AH465" s="80"/>
      <c r="AI465" s="80"/>
    </row>
    <row r="466" ht="38.25" spans="1:35">
      <c r="A466" s="81">
        <v>22420</v>
      </c>
      <c r="B466" s="51" t="s">
        <v>10892</v>
      </c>
      <c r="C466" s="51" t="s">
        <v>10893</v>
      </c>
      <c r="D466" s="51" t="s">
        <v>10826</v>
      </c>
      <c r="E466" s="51" t="s">
        <v>9450</v>
      </c>
      <c r="F466" s="51">
        <v>327600</v>
      </c>
      <c r="G466" s="51">
        <v>12</v>
      </c>
      <c r="H466" s="53">
        <v>46023</v>
      </c>
      <c r="I466" s="53">
        <v>46387</v>
      </c>
      <c r="J466" s="51" t="s">
        <v>9506</v>
      </c>
      <c r="K466" s="51" t="s">
        <v>9464</v>
      </c>
      <c r="L466" s="51" t="s">
        <v>10894</v>
      </c>
      <c r="M466" s="218" t="s">
        <v>10895</v>
      </c>
      <c r="N466" s="51" t="s">
        <v>10887</v>
      </c>
      <c r="O466" s="51" t="s">
        <v>9885</v>
      </c>
      <c r="P466" s="51" t="s">
        <v>8802</v>
      </c>
      <c r="Q466" s="51" t="s">
        <v>9520</v>
      </c>
      <c r="R466" s="51">
        <v>327600</v>
      </c>
      <c r="S466" s="51">
        <v>327600</v>
      </c>
      <c r="T466" s="53">
        <v>46023</v>
      </c>
      <c r="U466" s="53">
        <v>46387.9999884259</v>
      </c>
      <c r="V466" s="51">
        <v>26</v>
      </c>
      <c r="W466" s="80"/>
      <c r="X466" s="80"/>
      <c r="Y466" s="80"/>
      <c r="Z466" s="87"/>
      <c r="AA466" s="87"/>
      <c r="AB466" s="87"/>
      <c r="AC466" s="87"/>
      <c r="AD466" s="87"/>
      <c r="AE466" s="87"/>
      <c r="AF466" s="87"/>
      <c r="AG466" s="80"/>
      <c r="AH466" s="80"/>
      <c r="AI466" s="80"/>
    </row>
    <row r="467" ht="38.25" spans="1:35">
      <c r="A467" s="81">
        <v>22418</v>
      </c>
      <c r="B467" s="51" t="s">
        <v>10896</v>
      </c>
      <c r="C467" s="51" t="s">
        <v>10897</v>
      </c>
      <c r="D467" s="51" t="s">
        <v>10826</v>
      </c>
      <c r="E467" s="51" t="s">
        <v>9450</v>
      </c>
      <c r="F467" s="51">
        <v>31500</v>
      </c>
      <c r="G467" s="51">
        <v>3</v>
      </c>
      <c r="H467" s="53">
        <v>46023</v>
      </c>
      <c r="I467" s="53">
        <v>46112</v>
      </c>
      <c r="J467" s="51" t="s">
        <v>9506</v>
      </c>
      <c r="K467" s="51" t="s">
        <v>9464</v>
      </c>
      <c r="L467" s="51" t="s">
        <v>10898</v>
      </c>
      <c r="M467" s="218" t="s">
        <v>10899</v>
      </c>
      <c r="N467" s="51" t="s">
        <v>10887</v>
      </c>
      <c r="O467" s="51" t="s">
        <v>9885</v>
      </c>
      <c r="P467" s="51" t="s">
        <v>8802</v>
      </c>
      <c r="Q467" s="51" t="s">
        <v>9520</v>
      </c>
      <c r="R467" s="51">
        <v>31500</v>
      </c>
      <c r="S467" s="51">
        <v>31500</v>
      </c>
      <c r="T467" s="53">
        <v>46023</v>
      </c>
      <c r="U467" s="53">
        <v>46112.9999884259</v>
      </c>
      <c r="V467" s="51">
        <v>10</v>
      </c>
      <c r="W467" s="80"/>
      <c r="X467" s="80"/>
      <c r="Y467" s="80"/>
      <c r="Z467" s="87"/>
      <c r="AA467" s="87"/>
      <c r="AB467" s="87"/>
      <c r="AC467" s="87"/>
      <c r="AD467" s="87"/>
      <c r="AE467" s="87"/>
      <c r="AF467" s="87"/>
      <c r="AG467" s="80"/>
      <c r="AH467" s="80"/>
      <c r="AI467" s="80"/>
    </row>
    <row r="468" ht="38.25" spans="1:35">
      <c r="A468" s="81">
        <v>22417</v>
      </c>
      <c r="B468" s="51" t="s">
        <v>10900</v>
      </c>
      <c r="C468" s="51" t="s">
        <v>10901</v>
      </c>
      <c r="D468" s="51" t="s">
        <v>10832</v>
      </c>
      <c r="E468" s="51" t="s">
        <v>9450</v>
      </c>
      <c r="F468" s="51">
        <v>20000</v>
      </c>
      <c r="G468" s="51">
        <v>10</v>
      </c>
      <c r="H468" s="53">
        <v>46086</v>
      </c>
      <c r="I468" s="53">
        <v>46387</v>
      </c>
      <c r="J468" s="51" t="s">
        <v>9506</v>
      </c>
      <c r="K468" s="51" t="s">
        <v>9464</v>
      </c>
      <c r="L468" s="51" t="s">
        <v>10902</v>
      </c>
      <c r="M468" s="218" t="s">
        <v>10903</v>
      </c>
      <c r="N468" s="51" t="s">
        <v>10904</v>
      </c>
      <c r="O468" s="51" t="s">
        <v>9885</v>
      </c>
      <c r="P468" s="51" t="s">
        <v>8802</v>
      </c>
      <c r="Q468" s="51" t="s">
        <v>9520</v>
      </c>
      <c r="R468" s="51">
        <v>20000</v>
      </c>
      <c r="S468" s="51">
        <v>52010</v>
      </c>
      <c r="T468" s="53">
        <v>46086</v>
      </c>
      <c r="U468" s="53">
        <v>46387.9999884259</v>
      </c>
      <c r="V468" s="51">
        <v>5</v>
      </c>
      <c r="W468" s="80"/>
      <c r="X468" s="80"/>
      <c r="Y468" s="80"/>
      <c r="Z468" s="87"/>
      <c r="AA468" s="87"/>
      <c r="AB468" s="87"/>
      <c r="AC468" s="87"/>
      <c r="AD468" s="87"/>
      <c r="AE468" s="87"/>
      <c r="AF468" s="87"/>
      <c r="AG468" s="80"/>
      <c r="AH468" s="80"/>
      <c r="AI468" s="80"/>
    </row>
    <row r="469" ht="38.25" spans="1:35">
      <c r="A469" s="81">
        <v>22416</v>
      </c>
      <c r="B469" s="51" t="s">
        <v>10905</v>
      </c>
      <c r="C469" s="51" t="s">
        <v>10906</v>
      </c>
      <c r="D469" s="51" t="s">
        <v>10832</v>
      </c>
      <c r="E469" s="51" t="s">
        <v>9450</v>
      </c>
      <c r="F469" s="51">
        <v>11760</v>
      </c>
      <c r="G469" s="51">
        <v>2.1</v>
      </c>
      <c r="H469" s="53">
        <v>46023</v>
      </c>
      <c r="I469" s="53">
        <v>46085</v>
      </c>
      <c r="J469" s="51" t="s">
        <v>9506</v>
      </c>
      <c r="K469" s="51" t="s">
        <v>9464</v>
      </c>
      <c r="L469" s="51" t="s">
        <v>10902</v>
      </c>
      <c r="M469" s="218" t="s">
        <v>10903</v>
      </c>
      <c r="N469" s="51" t="s">
        <v>10904</v>
      </c>
      <c r="O469" s="51" t="s">
        <v>9885</v>
      </c>
      <c r="P469" s="51" t="s">
        <v>8802</v>
      </c>
      <c r="Q469" s="51" t="s">
        <v>9520</v>
      </c>
      <c r="R469" s="51">
        <v>11760</v>
      </c>
      <c r="S469" s="51">
        <v>52010</v>
      </c>
      <c r="T469" s="53">
        <v>46023</v>
      </c>
      <c r="U469" s="53">
        <v>46085.9999884259</v>
      </c>
      <c r="V469" s="51">
        <v>14</v>
      </c>
      <c r="W469" s="80"/>
      <c r="X469" s="80"/>
      <c r="Y469" s="80"/>
      <c r="Z469" s="87"/>
      <c r="AA469" s="87"/>
      <c r="AB469" s="87"/>
      <c r="AC469" s="87"/>
      <c r="AD469" s="87"/>
      <c r="AE469" s="87"/>
      <c r="AF469" s="87"/>
      <c r="AG469" s="80"/>
      <c r="AH469" s="80"/>
      <c r="AI469" s="80"/>
    </row>
    <row r="470" ht="51" spans="1:35">
      <c r="A470" s="81">
        <v>22414</v>
      </c>
      <c r="B470" s="51" t="s">
        <v>10907</v>
      </c>
      <c r="C470" s="51" t="s">
        <v>10908</v>
      </c>
      <c r="D470" s="51" t="s">
        <v>10826</v>
      </c>
      <c r="E470" s="51" t="s">
        <v>9450</v>
      </c>
      <c r="F470" s="51">
        <v>917683.2</v>
      </c>
      <c r="G470" s="51">
        <v>12</v>
      </c>
      <c r="H470" s="53">
        <v>46023</v>
      </c>
      <c r="I470" s="53">
        <v>46387</v>
      </c>
      <c r="J470" s="51" t="s">
        <v>9506</v>
      </c>
      <c r="K470" s="51" t="s">
        <v>9464</v>
      </c>
      <c r="L470" s="51" t="s">
        <v>10909</v>
      </c>
      <c r="M470" s="218" t="s">
        <v>10910</v>
      </c>
      <c r="N470" s="51" t="s">
        <v>10829</v>
      </c>
      <c r="O470" s="51" t="s">
        <v>9885</v>
      </c>
      <c r="P470" s="51" t="s">
        <v>8802</v>
      </c>
      <c r="Q470" s="51" t="s">
        <v>9520</v>
      </c>
      <c r="R470" s="51">
        <v>917683.2</v>
      </c>
      <c r="S470" s="51">
        <v>917683.2</v>
      </c>
      <c r="T470" s="53">
        <v>46023</v>
      </c>
      <c r="U470" s="53">
        <v>46387.9999884259</v>
      </c>
      <c r="V470" s="51">
        <v>227</v>
      </c>
      <c r="W470" s="80"/>
      <c r="X470" s="80"/>
      <c r="Y470" s="80"/>
      <c r="Z470" s="87"/>
      <c r="AA470" s="87"/>
      <c r="AB470" s="87"/>
      <c r="AC470" s="87"/>
      <c r="AD470" s="87"/>
      <c r="AE470" s="87"/>
      <c r="AF470" s="87"/>
      <c r="AG470" s="80"/>
      <c r="AH470" s="80"/>
      <c r="AI470" s="80"/>
    </row>
    <row r="471" ht="38.25" spans="1:35">
      <c r="A471" s="81">
        <v>22415</v>
      </c>
      <c r="B471" s="51" t="s">
        <v>10911</v>
      </c>
      <c r="C471" s="51" t="s">
        <v>10912</v>
      </c>
      <c r="D471" s="51" t="s">
        <v>10832</v>
      </c>
      <c r="E471" s="51" t="s">
        <v>9450</v>
      </c>
      <c r="F471" s="51">
        <v>20250</v>
      </c>
      <c r="G471" s="51">
        <v>12</v>
      </c>
      <c r="H471" s="53">
        <v>46023</v>
      </c>
      <c r="I471" s="53">
        <v>46387</v>
      </c>
      <c r="J471" s="51" t="s">
        <v>9506</v>
      </c>
      <c r="K471" s="51" t="s">
        <v>9464</v>
      </c>
      <c r="L471" s="51" t="s">
        <v>10902</v>
      </c>
      <c r="M471" s="218" t="s">
        <v>10903</v>
      </c>
      <c r="N471" s="51" t="s">
        <v>10904</v>
      </c>
      <c r="O471" s="51" t="s">
        <v>9885</v>
      </c>
      <c r="P471" s="51" t="s">
        <v>8802</v>
      </c>
      <c r="Q471" s="51" t="s">
        <v>9520</v>
      </c>
      <c r="R471" s="51">
        <v>20250</v>
      </c>
      <c r="S471" s="51">
        <v>52010</v>
      </c>
      <c r="T471" s="53">
        <v>46023</v>
      </c>
      <c r="U471" s="53">
        <v>46387.9999884259</v>
      </c>
      <c r="V471" s="51">
        <v>2</v>
      </c>
      <c r="W471" s="80"/>
      <c r="X471" s="80"/>
      <c r="Y471" s="80"/>
      <c r="Z471" s="87"/>
      <c r="AA471" s="87"/>
      <c r="AB471" s="87"/>
      <c r="AC471" s="87"/>
      <c r="AD471" s="87"/>
      <c r="AE471" s="87"/>
      <c r="AF471" s="87"/>
      <c r="AG471" s="80"/>
      <c r="AH471" s="80"/>
      <c r="AI471" s="80"/>
    </row>
    <row r="472" ht="51" spans="1:35">
      <c r="A472" s="81">
        <v>22413</v>
      </c>
      <c r="B472" s="51" t="s">
        <v>10913</v>
      </c>
      <c r="C472" s="51" t="s">
        <v>10914</v>
      </c>
      <c r="D472" s="51" t="s">
        <v>10826</v>
      </c>
      <c r="E472" s="51" t="s">
        <v>9450</v>
      </c>
      <c r="F472" s="51">
        <v>614707.2</v>
      </c>
      <c r="G472" s="51">
        <v>12</v>
      </c>
      <c r="H472" s="53">
        <v>46023</v>
      </c>
      <c r="I472" s="53">
        <v>46387</v>
      </c>
      <c r="J472" s="51" t="s">
        <v>9506</v>
      </c>
      <c r="K472" s="51" t="s">
        <v>9464</v>
      </c>
      <c r="L472" s="51" t="s">
        <v>10915</v>
      </c>
      <c r="M472" s="218" t="s">
        <v>10916</v>
      </c>
      <c r="N472" s="51" t="s">
        <v>10829</v>
      </c>
      <c r="O472" s="51" t="s">
        <v>9885</v>
      </c>
      <c r="P472" s="51" t="s">
        <v>8802</v>
      </c>
      <c r="Q472" s="51" t="s">
        <v>9520</v>
      </c>
      <c r="R472" s="51">
        <v>614707.2</v>
      </c>
      <c r="S472" s="51">
        <v>614707.2</v>
      </c>
      <c r="T472" s="53">
        <v>46023</v>
      </c>
      <c r="U472" s="53">
        <v>46387.9999884259</v>
      </c>
      <c r="V472" s="51">
        <v>184</v>
      </c>
      <c r="W472" s="80"/>
      <c r="X472" s="80"/>
      <c r="Y472" s="80"/>
      <c r="Z472" s="87"/>
      <c r="AA472" s="87"/>
      <c r="AB472" s="87"/>
      <c r="AC472" s="87"/>
      <c r="AD472" s="87"/>
      <c r="AE472" s="87"/>
      <c r="AF472" s="87"/>
      <c r="AG472" s="80"/>
      <c r="AH472" s="80"/>
      <c r="AI472" s="80"/>
    </row>
    <row r="473" ht="51" spans="1:35">
      <c r="A473" s="81">
        <v>22506</v>
      </c>
      <c r="B473" s="51" t="s">
        <v>10917</v>
      </c>
      <c r="C473" s="51" t="s">
        <v>10918</v>
      </c>
      <c r="D473" s="51" t="s">
        <v>9523</v>
      </c>
      <c r="E473" s="51" t="s">
        <v>9450</v>
      </c>
      <c r="F473" s="51">
        <v>5348800</v>
      </c>
      <c r="G473" s="51">
        <v>12</v>
      </c>
      <c r="H473" s="53">
        <v>46023</v>
      </c>
      <c r="I473" s="53">
        <v>46387</v>
      </c>
      <c r="J473" s="51" t="s">
        <v>9506</v>
      </c>
      <c r="K473" s="51" t="s">
        <v>9451</v>
      </c>
      <c r="L473" s="51" t="s">
        <v>10919</v>
      </c>
      <c r="M473" s="218" t="s">
        <v>10920</v>
      </c>
      <c r="N473" s="51" t="s">
        <v>10921</v>
      </c>
      <c r="O473" s="51" t="s">
        <v>9455</v>
      </c>
      <c r="P473" s="51" t="s">
        <v>9456</v>
      </c>
      <c r="Q473" s="51" t="s">
        <v>9456</v>
      </c>
      <c r="R473" s="51">
        <v>5348800</v>
      </c>
      <c r="S473" s="51">
        <v>5348800</v>
      </c>
      <c r="T473" s="53">
        <v>46023</v>
      </c>
      <c r="U473" s="53">
        <v>46387.9999884259</v>
      </c>
      <c r="V473" s="51">
        <v>25</v>
      </c>
      <c r="W473" s="80" t="s">
        <v>9526</v>
      </c>
      <c r="X473" s="80"/>
      <c r="Y473" s="80"/>
      <c r="Z473" s="87"/>
      <c r="AA473" s="87"/>
      <c r="AB473" s="87"/>
      <c r="AC473" s="87"/>
      <c r="AD473" s="87"/>
      <c r="AE473" s="87"/>
      <c r="AF473" s="87"/>
      <c r="AG473" s="80"/>
      <c r="AH473" s="86" t="s">
        <v>10917</v>
      </c>
      <c r="AI473" s="80"/>
    </row>
    <row r="474" ht="51" spans="1:35">
      <c r="A474" s="81">
        <v>22507</v>
      </c>
      <c r="B474" s="51" t="s">
        <v>10922</v>
      </c>
      <c r="C474" s="51" t="s">
        <v>10923</v>
      </c>
      <c r="D474" s="51" t="s">
        <v>9523</v>
      </c>
      <c r="E474" s="51" t="s">
        <v>9450</v>
      </c>
      <c r="F474" s="51">
        <v>7071300</v>
      </c>
      <c r="G474" s="51">
        <v>12</v>
      </c>
      <c r="H474" s="53">
        <v>45926</v>
      </c>
      <c r="I474" s="53">
        <v>46290</v>
      </c>
      <c r="J474" s="51" t="s">
        <v>9506</v>
      </c>
      <c r="K474" s="51" t="s">
        <v>9497</v>
      </c>
      <c r="L474" s="51" t="s">
        <v>10924</v>
      </c>
      <c r="M474" s="218" t="s">
        <v>10925</v>
      </c>
      <c r="N474" s="51" t="s">
        <v>9454</v>
      </c>
      <c r="O474" s="51" t="s">
        <v>9455</v>
      </c>
      <c r="P474" s="51" t="s">
        <v>9456</v>
      </c>
      <c r="Q474" s="51" t="s">
        <v>9456</v>
      </c>
      <c r="R474" s="51">
        <v>7071300</v>
      </c>
      <c r="S474" s="51">
        <v>7071300</v>
      </c>
      <c r="T474" s="53">
        <v>45926</v>
      </c>
      <c r="U474" s="53">
        <v>46290.9999884259</v>
      </c>
      <c r="V474" s="51">
        <v>72</v>
      </c>
      <c r="W474" s="80" t="s">
        <v>9526</v>
      </c>
      <c r="X474" s="80"/>
      <c r="Y474" s="80"/>
      <c r="Z474" s="87"/>
      <c r="AA474" s="87"/>
      <c r="AB474" s="87"/>
      <c r="AC474" s="87"/>
      <c r="AD474" s="87"/>
      <c r="AE474" s="87"/>
      <c r="AF474" s="87"/>
      <c r="AG474" s="80"/>
      <c r="AH474" s="86" t="s">
        <v>10922</v>
      </c>
      <c r="AI474" s="80"/>
    </row>
    <row r="475" ht="51" spans="1:35">
      <c r="A475" s="81">
        <v>22495</v>
      </c>
      <c r="B475" s="51" t="s">
        <v>10926</v>
      </c>
      <c r="C475" s="51" t="s">
        <v>10927</v>
      </c>
      <c r="D475" s="51" t="s">
        <v>10841</v>
      </c>
      <c r="E475" s="51" t="s">
        <v>9450</v>
      </c>
      <c r="F475" s="51">
        <v>11680000</v>
      </c>
      <c r="G475" s="51">
        <v>12</v>
      </c>
      <c r="H475" s="53">
        <v>45946</v>
      </c>
      <c r="I475" s="53">
        <v>46310</v>
      </c>
      <c r="J475" s="51" t="s">
        <v>9506</v>
      </c>
      <c r="K475" s="51" t="s">
        <v>9497</v>
      </c>
      <c r="L475" s="51" t="s">
        <v>10928</v>
      </c>
      <c r="M475" s="218" t="s">
        <v>10929</v>
      </c>
      <c r="N475" s="51" t="s">
        <v>9454</v>
      </c>
      <c r="O475" s="51" t="s">
        <v>9455</v>
      </c>
      <c r="P475" s="51" t="s">
        <v>9456</v>
      </c>
      <c r="Q475" s="51" t="s">
        <v>9456</v>
      </c>
      <c r="R475" s="51">
        <v>11680000</v>
      </c>
      <c r="S475" s="51">
        <v>11680000</v>
      </c>
      <c r="T475" s="53">
        <v>45946</v>
      </c>
      <c r="U475" s="53">
        <v>46310.9999884259</v>
      </c>
      <c r="V475" s="51">
        <v>36</v>
      </c>
      <c r="W475" s="85" t="s">
        <v>10930</v>
      </c>
      <c r="X475" s="85"/>
      <c r="Y475" s="85"/>
      <c r="Z475" s="83"/>
      <c r="AA475" s="83"/>
      <c r="AB475" s="83"/>
      <c r="AC475" s="83"/>
      <c r="AD475" s="83"/>
      <c r="AE475" s="84">
        <v>45946</v>
      </c>
      <c r="AF475" s="84">
        <v>46310.9999884259</v>
      </c>
      <c r="AG475" s="85" t="s">
        <v>9459</v>
      </c>
      <c r="AH475" s="86" t="s">
        <v>10926</v>
      </c>
      <c r="AI475" s="80"/>
    </row>
    <row r="476" ht="51" spans="1:35">
      <c r="A476" s="81">
        <v>22482</v>
      </c>
      <c r="B476" s="51" t="s">
        <v>10931</v>
      </c>
      <c r="C476" s="51" t="s">
        <v>10932</v>
      </c>
      <c r="D476" s="51" t="s">
        <v>9505</v>
      </c>
      <c r="E476" s="51" t="s">
        <v>9450</v>
      </c>
      <c r="F476" s="51">
        <v>160000</v>
      </c>
      <c r="G476" s="51">
        <v>24</v>
      </c>
      <c r="H476" s="53">
        <v>45992</v>
      </c>
      <c r="I476" s="53">
        <v>46722</v>
      </c>
      <c r="J476" s="51" t="s">
        <v>9506</v>
      </c>
      <c r="K476" s="51" t="s">
        <v>9497</v>
      </c>
      <c r="L476" s="51" t="s">
        <v>10933</v>
      </c>
      <c r="M476" s="218" t="s">
        <v>10934</v>
      </c>
      <c r="N476" s="51" t="s">
        <v>10935</v>
      </c>
      <c r="O476" s="51" t="s">
        <v>9455</v>
      </c>
      <c r="P476" s="51" t="s">
        <v>10864</v>
      </c>
      <c r="Q476" s="51" t="s">
        <v>9456</v>
      </c>
      <c r="R476" s="51">
        <v>160000</v>
      </c>
      <c r="S476" s="51">
        <v>160000</v>
      </c>
      <c r="T476" s="53">
        <v>45992</v>
      </c>
      <c r="U476" s="53">
        <v>46722.9999884259</v>
      </c>
      <c r="V476" s="51">
        <v>0.4</v>
      </c>
      <c r="W476" s="80" t="s">
        <v>10936</v>
      </c>
      <c r="X476" s="80"/>
      <c r="Y476" s="80"/>
      <c r="Z476" s="87"/>
      <c r="AA476" s="87"/>
      <c r="AB476" s="87"/>
      <c r="AC476" s="87"/>
      <c r="AD476" s="87"/>
      <c r="AE476" s="87"/>
      <c r="AF476" s="87"/>
      <c r="AG476" s="80"/>
      <c r="AH476" s="86" t="s">
        <v>10931</v>
      </c>
      <c r="AI476" s="80"/>
    </row>
    <row r="477" ht="51" spans="1:35">
      <c r="A477" s="81">
        <v>22483</v>
      </c>
      <c r="B477" s="51" t="s">
        <v>10937</v>
      </c>
      <c r="C477" s="51" t="s">
        <v>10938</v>
      </c>
      <c r="D477" s="51" t="s">
        <v>9523</v>
      </c>
      <c r="E477" s="51" t="s">
        <v>9450</v>
      </c>
      <c r="F477" s="51">
        <v>15960000</v>
      </c>
      <c r="G477" s="51">
        <v>12</v>
      </c>
      <c r="H477" s="53">
        <v>45748</v>
      </c>
      <c r="I477" s="53">
        <v>46112</v>
      </c>
      <c r="J477" s="51" t="s">
        <v>9506</v>
      </c>
      <c r="K477" s="51" t="s">
        <v>9497</v>
      </c>
      <c r="L477" s="51" t="s">
        <v>10939</v>
      </c>
      <c r="M477" s="218" t="s">
        <v>10940</v>
      </c>
      <c r="N477" s="51" t="s">
        <v>9454</v>
      </c>
      <c r="O477" s="51" t="s">
        <v>9455</v>
      </c>
      <c r="P477" s="51" t="s">
        <v>9456</v>
      </c>
      <c r="Q477" s="51" t="s">
        <v>9456</v>
      </c>
      <c r="R477" s="51">
        <v>15960000</v>
      </c>
      <c r="S477" s="51">
        <v>15960000</v>
      </c>
      <c r="T477" s="53">
        <v>45748</v>
      </c>
      <c r="U477" s="53">
        <v>46112.9999884259</v>
      </c>
      <c r="V477" s="51">
        <v>72</v>
      </c>
      <c r="W477" s="80" t="s">
        <v>9526</v>
      </c>
      <c r="X477" s="80"/>
      <c r="Y477" s="80"/>
      <c r="Z477" s="87"/>
      <c r="AA477" s="87"/>
      <c r="AB477" s="87"/>
      <c r="AC477" s="87"/>
      <c r="AD477" s="87"/>
      <c r="AE477" s="87"/>
      <c r="AF477" s="87"/>
      <c r="AG477" s="80"/>
      <c r="AH477" s="86" t="s">
        <v>10937</v>
      </c>
      <c r="AI477" s="80"/>
    </row>
    <row r="478" ht="51" spans="1:35">
      <c r="A478" s="81">
        <v>22474</v>
      </c>
      <c r="B478" s="51" t="s">
        <v>10941</v>
      </c>
      <c r="C478" s="51" t="s">
        <v>10942</v>
      </c>
      <c r="D478" s="51" t="s">
        <v>10841</v>
      </c>
      <c r="E478" s="51" t="s">
        <v>9450</v>
      </c>
      <c r="F478" s="51">
        <v>9500000</v>
      </c>
      <c r="G478" s="51">
        <v>24</v>
      </c>
      <c r="H478" s="53">
        <v>45931</v>
      </c>
      <c r="I478" s="53">
        <v>46660</v>
      </c>
      <c r="J478" s="51" t="s">
        <v>9506</v>
      </c>
      <c r="K478" s="51" t="s">
        <v>9497</v>
      </c>
      <c r="L478" s="51" t="s">
        <v>10943</v>
      </c>
      <c r="M478" s="218" t="s">
        <v>10944</v>
      </c>
      <c r="N478" s="51" t="s">
        <v>10945</v>
      </c>
      <c r="O478" s="51" t="s">
        <v>9455</v>
      </c>
      <c r="P478" s="51" t="s">
        <v>10851</v>
      </c>
      <c r="Q478" s="51" t="s">
        <v>9456</v>
      </c>
      <c r="R478" s="51">
        <v>9500000</v>
      </c>
      <c r="S478" s="51">
        <v>9500000</v>
      </c>
      <c r="T478" s="53">
        <v>45931</v>
      </c>
      <c r="U478" s="53">
        <v>46660.9999884259</v>
      </c>
      <c r="V478" s="51">
        <v>19</v>
      </c>
      <c r="W478" s="80" t="s">
        <v>10946</v>
      </c>
      <c r="X478" s="80"/>
      <c r="Y478" s="80"/>
      <c r="Z478" s="97"/>
      <c r="AA478" s="97"/>
      <c r="AB478" s="97"/>
      <c r="AC478" s="97"/>
      <c r="AD478" s="97"/>
      <c r="AE478" s="125">
        <v>45931</v>
      </c>
      <c r="AF478" s="84">
        <v>46660.9999884259</v>
      </c>
      <c r="AG478" s="85" t="s">
        <v>9459</v>
      </c>
      <c r="AH478" s="86" t="s">
        <v>10941</v>
      </c>
      <c r="AI478" s="80"/>
    </row>
    <row r="479" ht="51" spans="1:35">
      <c r="A479" s="81">
        <v>22469</v>
      </c>
      <c r="B479" s="51" t="s">
        <v>10947</v>
      </c>
      <c r="C479" s="51" t="s">
        <v>10948</v>
      </c>
      <c r="D479" s="51" t="s">
        <v>10841</v>
      </c>
      <c r="E479" s="51" t="s">
        <v>9450</v>
      </c>
      <c r="F479" s="51">
        <v>4500000</v>
      </c>
      <c r="G479" s="51">
        <v>12</v>
      </c>
      <c r="H479" s="53">
        <v>45928</v>
      </c>
      <c r="I479" s="53">
        <v>46292</v>
      </c>
      <c r="J479" s="51" t="s">
        <v>9506</v>
      </c>
      <c r="K479" s="51" t="s">
        <v>9497</v>
      </c>
      <c r="L479" s="51" t="s">
        <v>10949</v>
      </c>
      <c r="M479" s="218" t="s">
        <v>10950</v>
      </c>
      <c r="N479" s="51" t="s">
        <v>10951</v>
      </c>
      <c r="O479" s="51" t="s">
        <v>9455</v>
      </c>
      <c r="P479" s="51" t="s">
        <v>10851</v>
      </c>
      <c r="Q479" s="51" t="s">
        <v>9456</v>
      </c>
      <c r="R479" s="51">
        <v>4500000</v>
      </c>
      <c r="S479" s="51">
        <v>4500000</v>
      </c>
      <c r="T479" s="53">
        <v>45928</v>
      </c>
      <c r="U479" s="53">
        <v>46292.9999884259</v>
      </c>
      <c r="V479" s="51">
        <v>18</v>
      </c>
      <c r="W479" s="80" t="s">
        <v>10952</v>
      </c>
      <c r="X479" s="80"/>
      <c r="Y479" s="80"/>
      <c r="Z479" s="97"/>
      <c r="AA479" s="97"/>
      <c r="AB479" s="97"/>
      <c r="AC479" s="97"/>
      <c r="AD479" s="97"/>
      <c r="AE479" s="126">
        <v>45928</v>
      </c>
      <c r="AF479" s="53">
        <v>46292.9999884259</v>
      </c>
      <c r="AG479" s="85" t="s">
        <v>9459</v>
      </c>
      <c r="AH479" s="86" t="s">
        <v>10947</v>
      </c>
      <c r="AI479" s="80"/>
    </row>
    <row r="480" ht="51" spans="1:35">
      <c r="A480" s="81">
        <v>22467</v>
      </c>
      <c r="B480" s="51" t="s">
        <v>10953</v>
      </c>
      <c r="C480" s="51" t="s">
        <v>10954</v>
      </c>
      <c r="D480" s="51" t="s">
        <v>10841</v>
      </c>
      <c r="E480" s="51" t="s">
        <v>9450</v>
      </c>
      <c r="F480" s="51">
        <v>4500000</v>
      </c>
      <c r="G480" s="51">
        <v>12</v>
      </c>
      <c r="H480" s="53">
        <v>45836</v>
      </c>
      <c r="I480" s="53">
        <v>46200</v>
      </c>
      <c r="J480" s="51" t="s">
        <v>9506</v>
      </c>
      <c r="K480" s="51" t="s">
        <v>9497</v>
      </c>
      <c r="L480" s="51" t="s">
        <v>10955</v>
      </c>
      <c r="M480" s="218" t="s">
        <v>10956</v>
      </c>
      <c r="N480" s="51" t="s">
        <v>10957</v>
      </c>
      <c r="O480" s="51" t="s">
        <v>9455</v>
      </c>
      <c r="P480" s="51" t="s">
        <v>10864</v>
      </c>
      <c r="Q480" s="51" t="s">
        <v>9456</v>
      </c>
      <c r="R480" s="51">
        <v>4500000</v>
      </c>
      <c r="S480" s="51">
        <v>4500000</v>
      </c>
      <c r="T480" s="53">
        <v>45836</v>
      </c>
      <c r="U480" s="53">
        <v>46200.9999884259</v>
      </c>
      <c r="V480" s="51">
        <v>18</v>
      </c>
      <c r="W480" s="80" t="s">
        <v>10958</v>
      </c>
      <c r="X480" s="80"/>
      <c r="Y480" s="80"/>
      <c r="Z480" s="97"/>
      <c r="AA480" s="97"/>
      <c r="AB480" s="97"/>
      <c r="AC480" s="97"/>
      <c r="AD480" s="97"/>
      <c r="AE480" s="126">
        <v>45836</v>
      </c>
      <c r="AF480" s="53">
        <v>46200.9999884259</v>
      </c>
      <c r="AG480" s="85" t="s">
        <v>9459</v>
      </c>
      <c r="AH480" s="86" t="s">
        <v>10953</v>
      </c>
      <c r="AI480" s="80"/>
    </row>
    <row r="481" ht="51" spans="1:35">
      <c r="A481" s="81">
        <v>22607</v>
      </c>
      <c r="B481" s="51" t="s">
        <v>10959</v>
      </c>
      <c r="C481" s="51" t="s">
        <v>10960</v>
      </c>
      <c r="D481" s="51" t="s">
        <v>9523</v>
      </c>
      <c r="E481" s="51" t="s">
        <v>9450</v>
      </c>
      <c r="F481" s="51">
        <v>3650000</v>
      </c>
      <c r="G481" s="51">
        <v>12</v>
      </c>
      <c r="H481" s="53">
        <v>46023</v>
      </c>
      <c r="I481" s="53">
        <v>46387</v>
      </c>
      <c r="J481" s="51" t="s">
        <v>9506</v>
      </c>
      <c r="K481" s="51" t="s">
        <v>9451</v>
      </c>
      <c r="L481" s="51" t="s">
        <v>10961</v>
      </c>
      <c r="M481" s="51"/>
      <c r="N481" s="51" t="s">
        <v>10962</v>
      </c>
      <c r="O481" s="51" t="s">
        <v>9455</v>
      </c>
      <c r="P481" s="51" t="s">
        <v>9456</v>
      </c>
      <c r="Q481" s="51" t="s">
        <v>9456</v>
      </c>
      <c r="R481" s="51">
        <v>3650000</v>
      </c>
      <c r="S481" s="51">
        <v>3650000</v>
      </c>
      <c r="T481" s="53">
        <v>46023</v>
      </c>
      <c r="U481" s="53">
        <v>46387.9999884259</v>
      </c>
      <c r="V481" s="51">
        <v>36</v>
      </c>
      <c r="W481" s="80" t="s">
        <v>9526</v>
      </c>
      <c r="X481" s="80"/>
      <c r="Y481" s="80"/>
      <c r="Z481" s="87"/>
      <c r="AA481" s="87"/>
      <c r="AB481" s="87"/>
      <c r="AC481" s="87"/>
      <c r="AD481" s="87"/>
      <c r="AE481" s="87"/>
      <c r="AF481" s="87"/>
      <c r="AG481" s="80"/>
      <c r="AH481" s="86" t="s">
        <v>10959</v>
      </c>
      <c r="AI481" s="80"/>
    </row>
    <row r="482" ht="38.25" spans="1:35">
      <c r="A482" s="81">
        <v>22561</v>
      </c>
      <c r="B482" s="51" t="s">
        <v>10963</v>
      </c>
      <c r="C482" s="51" t="s">
        <v>10964</v>
      </c>
      <c r="D482" s="51" t="s">
        <v>9523</v>
      </c>
      <c r="E482" s="51" t="s">
        <v>9450</v>
      </c>
      <c r="F482" s="51">
        <v>4200000</v>
      </c>
      <c r="G482" s="51">
        <v>36</v>
      </c>
      <c r="H482" s="53">
        <v>44927</v>
      </c>
      <c r="I482" s="53">
        <v>46022</v>
      </c>
      <c r="J482" s="51" t="s">
        <v>9506</v>
      </c>
      <c r="K482" s="51"/>
      <c r="L482" s="51" t="s">
        <v>10965</v>
      </c>
      <c r="M482" s="51" t="s">
        <v>10966</v>
      </c>
      <c r="N482" s="51" t="s">
        <v>9925</v>
      </c>
      <c r="O482" s="51" t="s">
        <v>9468</v>
      </c>
      <c r="P482" s="51" t="s">
        <v>8856</v>
      </c>
      <c r="Q482" s="51" t="s">
        <v>9545</v>
      </c>
      <c r="R482" s="51">
        <v>4200000</v>
      </c>
      <c r="S482" s="51">
        <v>4200000</v>
      </c>
      <c r="T482" s="53">
        <v>44927</v>
      </c>
      <c r="U482" s="53">
        <v>46022.9999884259</v>
      </c>
      <c r="V482" s="51">
        <v>5</v>
      </c>
      <c r="W482" s="80"/>
      <c r="X482" s="80"/>
      <c r="Y482" s="80"/>
      <c r="Z482" s="87"/>
      <c r="AA482" s="87"/>
      <c r="AB482" s="87"/>
      <c r="AC482" s="87"/>
      <c r="AD482" s="87"/>
      <c r="AE482" s="87"/>
      <c r="AF482" s="87"/>
      <c r="AG482" s="80"/>
      <c r="AH482" s="80"/>
      <c r="AI482" s="80"/>
    </row>
    <row r="483" ht="38.25" spans="1:35">
      <c r="A483" s="81">
        <v>22544</v>
      </c>
      <c r="B483" s="51" t="s">
        <v>10967</v>
      </c>
      <c r="C483" s="51" t="s">
        <v>10968</v>
      </c>
      <c r="D483" s="51" t="s">
        <v>9523</v>
      </c>
      <c r="E483" s="51" t="s">
        <v>9450</v>
      </c>
      <c r="F483" s="51">
        <v>1256709.44</v>
      </c>
      <c r="G483" s="51">
        <v>6</v>
      </c>
      <c r="H483" s="53">
        <v>45839</v>
      </c>
      <c r="I483" s="53">
        <v>46022</v>
      </c>
      <c r="J483" s="51" t="s">
        <v>9506</v>
      </c>
      <c r="K483" s="51"/>
      <c r="L483" s="51" t="s">
        <v>10969</v>
      </c>
      <c r="M483" s="218" t="s">
        <v>10970</v>
      </c>
      <c r="N483" s="51" t="s">
        <v>9925</v>
      </c>
      <c r="O483" s="51" t="s">
        <v>9468</v>
      </c>
      <c r="P483" s="51" t="s">
        <v>8856</v>
      </c>
      <c r="Q483" s="51" t="s">
        <v>9545</v>
      </c>
      <c r="R483" s="51">
        <v>1256709.44</v>
      </c>
      <c r="S483" s="51">
        <v>1256709.44</v>
      </c>
      <c r="T483" s="53">
        <v>45839</v>
      </c>
      <c r="U483" s="53">
        <v>46022.9999884259</v>
      </c>
      <c r="V483" s="51">
        <v>8</v>
      </c>
      <c r="W483" s="80"/>
      <c r="X483" s="80"/>
      <c r="Y483" s="80"/>
      <c r="Z483" s="87"/>
      <c r="AA483" s="87"/>
      <c r="AB483" s="87"/>
      <c r="AC483" s="87"/>
      <c r="AD483" s="87"/>
      <c r="AE483" s="87"/>
      <c r="AF483" s="87"/>
      <c r="AG483" s="80"/>
      <c r="AH483" s="80"/>
      <c r="AI483" s="80"/>
    </row>
    <row r="484" ht="38.25" spans="1:35">
      <c r="A484" s="81">
        <v>22634</v>
      </c>
      <c r="B484" s="51" t="s">
        <v>10971</v>
      </c>
      <c r="C484" s="51" t="s">
        <v>10972</v>
      </c>
      <c r="D484" s="51" t="s">
        <v>9529</v>
      </c>
      <c r="E484" s="51" t="s">
        <v>9450</v>
      </c>
      <c r="F484" s="51">
        <v>640500</v>
      </c>
      <c r="G484" s="51">
        <v>30.5</v>
      </c>
      <c r="H484" s="53">
        <v>44774</v>
      </c>
      <c r="I484" s="53">
        <v>45688</v>
      </c>
      <c r="J484" s="51" t="s">
        <v>9506</v>
      </c>
      <c r="K484" s="51"/>
      <c r="L484" s="51" t="s">
        <v>9530</v>
      </c>
      <c r="M484" s="51" t="s">
        <v>9531</v>
      </c>
      <c r="N484" s="51" t="s">
        <v>9532</v>
      </c>
      <c r="O484" s="51" t="s">
        <v>9468</v>
      </c>
      <c r="P484" s="51" t="s">
        <v>9533</v>
      </c>
      <c r="Q484" s="51" t="s">
        <v>9533</v>
      </c>
      <c r="R484" s="51">
        <v>640500</v>
      </c>
      <c r="S484" s="51">
        <v>2562000</v>
      </c>
      <c r="T484" s="53">
        <v>44774</v>
      </c>
      <c r="U484" s="53">
        <v>45688.9999884259</v>
      </c>
      <c r="V484" s="51">
        <v>1</v>
      </c>
      <c r="W484" s="80"/>
      <c r="X484" s="80"/>
      <c r="Y484" s="80"/>
      <c r="Z484" s="87"/>
      <c r="AA484" s="87"/>
      <c r="AB484" s="87"/>
      <c r="AC484" s="87"/>
      <c r="AD484" s="87"/>
      <c r="AE484" s="87"/>
      <c r="AF484" s="87"/>
      <c r="AG484" s="80"/>
      <c r="AH484" s="80"/>
      <c r="AI484" s="80"/>
    </row>
    <row r="485" ht="38.25" spans="1:35">
      <c r="A485" s="81">
        <v>22633</v>
      </c>
      <c r="B485" s="51" t="s">
        <v>10973</v>
      </c>
      <c r="C485" s="51" t="s">
        <v>10974</v>
      </c>
      <c r="D485" s="51" t="s">
        <v>9523</v>
      </c>
      <c r="E485" s="51" t="s">
        <v>9450</v>
      </c>
      <c r="F485" s="51">
        <v>5880000</v>
      </c>
      <c r="G485" s="51">
        <v>12</v>
      </c>
      <c r="H485" s="53">
        <v>46023</v>
      </c>
      <c r="I485" s="53">
        <v>46387</v>
      </c>
      <c r="J485" s="51" t="s">
        <v>9506</v>
      </c>
      <c r="K485" s="51" t="s">
        <v>9451</v>
      </c>
      <c r="L485" s="51" t="s">
        <v>10975</v>
      </c>
      <c r="M485" s="218" t="s">
        <v>9924</v>
      </c>
      <c r="N485" s="51" t="s">
        <v>9925</v>
      </c>
      <c r="O485" s="51" t="s">
        <v>9468</v>
      </c>
      <c r="P485" s="51" t="s">
        <v>8856</v>
      </c>
      <c r="Q485" s="51" t="s">
        <v>9545</v>
      </c>
      <c r="R485" s="51">
        <v>5880000</v>
      </c>
      <c r="S485" s="51">
        <v>31640000</v>
      </c>
      <c r="T485" s="53">
        <v>46023</v>
      </c>
      <c r="U485" s="53">
        <v>46387.9999884259</v>
      </c>
      <c r="V485" s="51">
        <v>21</v>
      </c>
      <c r="W485" s="80"/>
      <c r="X485" s="80"/>
      <c r="Y485" s="80"/>
      <c r="Z485" s="87"/>
      <c r="AA485" s="87"/>
      <c r="AB485" s="87"/>
      <c r="AC485" s="87"/>
      <c r="AD485" s="87"/>
      <c r="AE485" s="87"/>
      <c r="AF485" s="87"/>
      <c r="AG485" s="80"/>
      <c r="AH485" s="80"/>
      <c r="AI485" s="80"/>
    </row>
    <row r="486" ht="38.25" spans="1:35">
      <c r="A486" s="81">
        <v>22632</v>
      </c>
      <c r="B486" s="51" t="s">
        <v>10976</v>
      </c>
      <c r="C486" s="51" t="s">
        <v>10977</v>
      </c>
      <c r="D486" s="51" t="s">
        <v>9523</v>
      </c>
      <c r="E486" s="51" t="s">
        <v>9450</v>
      </c>
      <c r="F486" s="51">
        <v>3360000</v>
      </c>
      <c r="G486" s="51">
        <v>12</v>
      </c>
      <c r="H486" s="53">
        <v>46023</v>
      </c>
      <c r="I486" s="53">
        <v>46387</v>
      </c>
      <c r="J486" s="51" t="s">
        <v>9506</v>
      </c>
      <c r="K486" s="51" t="s">
        <v>9451</v>
      </c>
      <c r="L486" s="51" t="s">
        <v>10975</v>
      </c>
      <c r="M486" s="218" t="s">
        <v>9924</v>
      </c>
      <c r="N486" s="51" t="s">
        <v>9925</v>
      </c>
      <c r="O486" s="51" t="s">
        <v>9468</v>
      </c>
      <c r="P486" s="51" t="s">
        <v>8856</v>
      </c>
      <c r="Q486" s="51" t="s">
        <v>9545</v>
      </c>
      <c r="R486" s="51">
        <v>3360000</v>
      </c>
      <c r="S486" s="51">
        <v>31640000</v>
      </c>
      <c r="T486" s="53">
        <v>46023</v>
      </c>
      <c r="U486" s="53">
        <v>46387.9999884259</v>
      </c>
      <c r="V486" s="51">
        <v>12</v>
      </c>
      <c r="W486" s="80"/>
      <c r="X486" s="80"/>
      <c r="Y486" s="80"/>
      <c r="Z486" s="87"/>
      <c r="AA486" s="87"/>
      <c r="AB486" s="87"/>
      <c r="AC486" s="87"/>
      <c r="AD486" s="87"/>
      <c r="AE486" s="87"/>
      <c r="AF486" s="87"/>
      <c r="AG486" s="80"/>
      <c r="AH486" s="80"/>
      <c r="AI486" s="80"/>
    </row>
    <row r="487" ht="38.25" spans="1:35">
      <c r="A487" s="81">
        <v>23323</v>
      </c>
      <c r="B487" s="51" t="s">
        <v>10978</v>
      </c>
      <c r="C487" s="51" t="s">
        <v>10979</v>
      </c>
      <c r="D487" s="51" t="s">
        <v>9505</v>
      </c>
      <c r="E487" s="51" t="s">
        <v>9450</v>
      </c>
      <c r="F487" s="51">
        <v>2233000</v>
      </c>
      <c r="G487" s="51">
        <v>12</v>
      </c>
      <c r="H487" s="53">
        <v>46128</v>
      </c>
      <c r="I487" s="53">
        <v>46492</v>
      </c>
      <c r="J487" s="51" t="s">
        <v>9506</v>
      </c>
      <c r="K487" s="51" t="s">
        <v>9451</v>
      </c>
      <c r="L487" s="51" t="s">
        <v>10980</v>
      </c>
      <c r="M487" s="51" t="s">
        <v>10981</v>
      </c>
      <c r="N487" s="51" t="s">
        <v>9565</v>
      </c>
      <c r="O487" s="51" t="s">
        <v>9510</v>
      </c>
      <c r="P487" s="51" t="s">
        <v>9511</v>
      </c>
      <c r="Q487" s="51" t="s">
        <v>9512</v>
      </c>
      <c r="R487" s="51">
        <v>2233000</v>
      </c>
      <c r="S487" s="51">
        <v>2233000</v>
      </c>
      <c r="T487" s="53">
        <v>46128</v>
      </c>
      <c r="U487" s="53">
        <v>46492.9999884259</v>
      </c>
      <c r="V487" s="51">
        <v>5</v>
      </c>
      <c r="W487" s="80"/>
      <c r="X487" s="80"/>
      <c r="Y487" s="80"/>
      <c r="Z487" s="87"/>
      <c r="AA487" s="87"/>
      <c r="AB487" s="87"/>
      <c r="AC487" s="87"/>
      <c r="AD487" s="87"/>
      <c r="AE487" s="87"/>
      <c r="AF487" s="87"/>
      <c r="AG487" s="80"/>
      <c r="AH487" s="80" t="str">
        <f>VLOOKUP(B487,'合约记录 (新-20260601-1647)'!B:B,1,0)</f>
        <v>2026031200005-90101001-00001</v>
      </c>
      <c r="AI487" s="80"/>
    </row>
    <row r="488" ht="38.25" spans="1:35">
      <c r="A488" s="81">
        <v>24160</v>
      </c>
      <c r="B488" s="51" t="s">
        <v>10982</v>
      </c>
      <c r="C488" s="51" t="s">
        <v>10983</v>
      </c>
      <c r="D488" s="51" t="s">
        <v>9536</v>
      </c>
      <c r="E488" s="51" t="s">
        <v>9450</v>
      </c>
      <c r="F488" s="51">
        <v>0</v>
      </c>
      <c r="G488" s="51">
        <v>4.5</v>
      </c>
      <c r="H488" s="53">
        <v>46068</v>
      </c>
      <c r="I488" s="53">
        <v>46203</v>
      </c>
      <c r="J488" s="51" t="s">
        <v>9506</v>
      </c>
      <c r="K488" s="51" t="s">
        <v>9451</v>
      </c>
      <c r="L488" s="51" t="s">
        <v>10984</v>
      </c>
      <c r="M488" s="51" t="s">
        <v>10985</v>
      </c>
      <c r="N488" s="51" t="s">
        <v>9565</v>
      </c>
      <c r="O488" s="51" t="s">
        <v>9510</v>
      </c>
      <c r="P488" s="51" t="s">
        <v>9511</v>
      </c>
      <c r="Q488" s="51" t="s">
        <v>9512</v>
      </c>
      <c r="R488" s="51">
        <v>0</v>
      </c>
      <c r="S488" s="51">
        <v>430000</v>
      </c>
      <c r="T488" s="53">
        <v>46068</v>
      </c>
      <c r="U488" s="53">
        <v>46203.9999884259</v>
      </c>
      <c r="V488" s="51">
        <v>1.5</v>
      </c>
      <c r="W488" s="80" t="s">
        <v>10262</v>
      </c>
      <c r="X488" s="89">
        <v>1.5</v>
      </c>
      <c r="Y488" s="92" t="s">
        <v>73</v>
      </c>
      <c r="Z488" s="92" t="s">
        <v>875</v>
      </c>
      <c r="AA488" s="89">
        <v>14401.5</v>
      </c>
      <c r="AB488" s="92">
        <v>14403</v>
      </c>
      <c r="AC488" s="87" t="s">
        <v>10263</v>
      </c>
      <c r="AD488" s="87"/>
      <c r="AE488" s="87"/>
      <c r="AF488" s="87"/>
      <c r="AG488" s="80"/>
      <c r="AH488" s="80" t="str">
        <f>VLOOKUP(B488,'合约记录 (新-20260601-1647)'!B:B,1,0)</f>
        <v>2026031200002-10101005-00001</v>
      </c>
      <c r="AI488" s="80"/>
    </row>
    <row r="489" ht="38.25" spans="1:35">
      <c r="A489" s="81">
        <v>24158</v>
      </c>
      <c r="B489" s="51" t="s">
        <v>10986</v>
      </c>
      <c r="C489" s="51" t="s">
        <v>10987</v>
      </c>
      <c r="D489" s="51" t="s">
        <v>9505</v>
      </c>
      <c r="E489" s="51" t="s">
        <v>9450</v>
      </c>
      <c r="F489" s="51">
        <v>1123500</v>
      </c>
      <c r="G489" s="51">
        <v>12</v>
      </c>
      <c r="H489" s="53">
        <v>46128</v>
      </c>
      <c r="I489" s="53">
        <v>46492</v>
      </c>
      <c r="J489" s="51" t="s">
        <v>9506</v>
      </c>
      <c r="K489" s="51" t="s">
        <v>9451</v>
      </c>
      <c r="L489" s="51" t="s">
        <v>10988</v>
      </c>
      <c r="M489" s="51" t="s">
        <v>10989</v>
      </c>
      <c r="N489" s="51" t="s">
        <v>9565</v>
      </c>
      <c r="O489" s="51" t="s">
        <v>9510</v>
      </c>
      <c r="P489" s="51" t="s">
        <v>9511</v>
      </c>
      <c r="Q489" s="51" t="s">
        <v>9512</v>
      </c>
      <c r="R489" s="51">
        <v>1123500</v>
      </c>
      <c r="S489" s="51">
        <v>3745000</v>
      </c>
      <c r="T489" s="53">
        <v>46128</v>
      </c>
      <c r="U489" s="53">
        <v>46492.9999884259</v>
      </c>
      <c r="V489" s="51">
        <v>2.1</v>
      </c>
      <c r="W489" s="80" t="s">
        <v>401</v>
      </c>
      <c r="X489" s="80"/>
      <c r="Y489" s="80"/>
      <c r="Z489" s="87"/>
      <c r="AA489" s="87"/>
      <c r="AB489" s="87"/>
      <c r="AC489" s="87"/>
      <c r="AD489" s="87"/>
      <c r="AE489" s="87"/>
      <c r="AF489" s="87"/>
      <c r="AG489" s="80"/>
      <c r="AH489" s="80" t="str">
        <f>VLOOKUP(B489,'合约记录 (新-20260601-1647)'!B:B,1,0)</f>
        <v>2026031200004-90101001-00001</v>
      </c>
      <c r="AI489" s="80"/>
    </row>
    <row r="490" ht="38.25" spans="1:35">
      <c r="A490" s="81">
        <v>24159</v>
      </c>
      <c r="B490" s="51" t="s">
        <v>10990</v>
      </c>
      <c r="C490" s="51" t="s">
        <v>10991</v>
      </c>
      <c r="D490" s="51" t="s">
        <v>9536</v>
      </c>
      <c r="E490" s="51" t="s">
        <v>9450</v>
      </c>
      <c r="F490" s="51">
        <v>430000</v>
      </c>
      <c r="G490" s="51">
        <v>12</v>
      </c>
      <c r="H490" s="53">
        <v>46204</v>
      </c>
      <c r="I490" s="53">
        <v>46568</v>
      </c>
      <c r="J490" s="51" t="s">
        <v>9506</v>
      </c>
      <c r="K490" s="51" t="s">
        <v>9451</v>
      </c>
      <c r="L490" s="51" t="s">
        <v>10984</v>
      </c>
      <c r="M490" s="51" t="s">
        <v>10985</v>
      </c>
      <c r="N490" s="51" t="s">
        <v>9565</v>
      </c>
      <c r="O490" s="51" t="s">
        <v>9510</v>
      </c>
      <c r="P490" s="51" t="s">
        <v>9511</v>
      </c>
      <c r="Q490" s="51" t="s">
        <v>9512</v>
      </c>
      <c r="R490" s="51">
        <v>430000</v>
      </c>
      <c r="S490" s="51">
        <v>430000</v>
      </c>
      <c r="T490" s="53">
        <v>46204</v>
      </c>
      <c r="U490" s="53">
        <v>46568.9999884259</v>
      </c>
      <c r="V490" s="51">
        <v>1.5</v>
      </c>
      <c r="W490" s="80" t="s">
        <v>10262</v>
      </c>
      <c r="X490" s="89">
        <v>1.5</v>
      </c>
      <c r="Y490" s="92" t="s">
        <v>73</v>
      </c>
      <c r="Z490" s="92" t="s">
        <v>875</v>
      </c>
      <c r="AA490" s="89">
        <v>14401.5</v>
      </c>
      <c r="AB490" s="92">
        <v>14403</v>
      </c>
      <c r="AC490" s="87" t="s">
        <v>10263</v>
      </c>
      <c r="AD490" s="87"/>
      <c r="AE490" s="87"/>
      <c r="AF490" s="87"/>
      <c r="AG490" s="80"/>
      <c r="AH490" s="80" t="str">
        <f>VLOOKUP(B490,'合约记录 (新-20260601-1647)'!B:B,1,0)</f>
        <v>2026031200001-10101005-00001</v>
      </c>
      <c r="AI490" s="80"/>
    </row>
    <row r="491" ht="38.25" spans="1:35">
      <c r="A491" s="81">
        <v>24157</v>
      </c>
      <c r="B491" s="51" t="s">
        <v>10992</v>
      </c>
      <c r="C491" s="51" t="s">
        <v>10993</v>
      </c>
      <c r="D491" s="51" t="s">
        <v>9505</v>
      </c>
      <c r="E491" s="51" t="s">
        <v>9450</v>
      </c>
      <c r="F491" s="51">
        <v>2621500</v>
      </c>
      <c r="G491" s="51">
        <v>12</v>
      </c>
      <c r="H491" s="53">
        <v>46128</v>
      </c>
      <c r="I491" s="53">
        <v>46492</v>
      </c>
      <c r="J491" s="51" t="s">
        <v>9506</v>
      </c>
      <c r="K491" s="51" t="s">
        <v>9451</v>
      </c>
      <c r="L491" s="51" t="s">
        <v>10988</v>
      </c>
      <c r="M491" s="51" t="s">
        <v>10989</v>
      </c>
      <c r="N491" s="51" t="s">
        <v>9565</v>
      </c>
      <c r="O491" s="51" t="s">
        <v>9510</v>
      </c>
      <c r="P491" s="51" t="s">
        <v>9511</v>
      </c>
      <c r="Q491" s="51" t="s">
        <v>9512</v>
      </c>
      <c r="R491" s="51">
        <v>2621500</v>
      </c>
      <c r="S491" s="51">
        <v>3745000</v>
      </c>
      <c r="T491" s="53">
        <v>46128</v>
      </c>
      <c r="U491" s="53">
        <v>46492.9999884259</v>
      </c>
      <c r="V491" s="51">
        <v>4</v>
      </c>
      <c r="W491" s="80"/>
      <c r="X491" s="80"/>
      <c r="Y491" s="80"/>
      <c r="Z491" s="87"/>
      <c r="AA491" s="87"/>
      <c r="AB491" s="87"/>
      <c r="AC491" s="87"/>
      <c r="AD491" s="87"/>
      <c r="AE491" s="87"/>
      <c r="AF491" s="87"/>
      <c r="AG491" s="80"/>
      <c r="AH491" s="80" t="str">
        <f>VLOOKUP(B491,'合约记录 (新-20260601-1647)'!B:B,1,0)</f>
        <v>2026031200003-90101001-00001</v>
      </c>
      <c r="AI491" s="80"/>
    </row>
    <row r="492" ht="38.25" spans="1:35">
      <c r="A492" s="81">
        <v>24156</v>
      </c>
      <c r="B492" s="51" t="s">
        <v>10994</v>
      </c>
      <c r="C492" s="51" t="s">
        <v>10995</v>
      </c>
      <c r="D492" s="51" t="s">
        <v>9529</v>
      </c>
      <c r="E492" s="51" t="s">
        <v>9450</v>
      </c>
      <c r="F492" s="51">
        <v>2992000</v>
      </c>
      <c r="G492" s="51">
        <v>12</v>
      </c>
      <c r="H492" s="53">
        <v>46128</v>
      </c>
      <c r="I492" s="53">
        <v>46492</v>
      </c>
      <c r="J492" s="51" t="s">
        <v>9506</v>
      </c>
      <c r="K492" s="51" t="s">
        <v>9451</v>
      </c>
      <c r="L492" s="51" t="s">
        <v>10996</v>
      </c>
      <c r="M492" s="51" t="s">
        <v>10997</v>
      </c>
      <c r="N492" s="51" t="s">
        <v>9565</v>
      </c>
      <c r="O492" s="51" t="s">
        <v>9510</v>
      </c>
      <c r="P492" s="51" t="s">
        <v>9511</v>
      </c>
      <c r="Q492" s="51" t="s">
        <v>9512</v>
      </c>
      <c r="R492" s="51">
        <v>2992000</v>
      </c>
      <c r="S492" s="51">
        <v>2992000</v>
      </c>
      <c r="T492" s="53">
        <v>46128</v>
      </c>
      <c r="U492" s="53">
        <v>46492.9999884259</v>
      </c>
      <c r="V492" s="51">
        <v>8.8</v>
      </c>
      <c r="W492" s="80" t="s">
        <v>10262</v>
      </c>
      <c r="X492" s="89">
        <v>8.8</v>
      </c>
      <c r="Y492" s="92" t="s">
        <v>73</v>
      </c>
      <c r="Z492" s="92" t="s">
        <v>491</v>
      </c>
      <c r="AA492" s="89">
        <v>6408.6</v>
      </c>
      <c r="AB492" s="92">
        <v>6417.4</v>
      </c>
      <c r="AC492" s="87" t="s">
        <v>10652</v>
      </c>
      <c r="AD492" s="87"/>
      <c r="AE492" s="87"/>
      <c r="AF492" s="87"/>
      <c r="AG492" s="80"/>
      <c r="AH492" s="80" t="str">
        <f>VLOOKUP(B492,'合约记录 (新-20260601-1647)'!B:B,1,0)</f>
        <v>2026031200006-10101004-00001</v>
      </c>
      <c r="AI492" s="80"/>
    </row>
    <row r="493" ht="38.25" spans="1:35">
      <c r="A493" s="81">
        <v>24154</v>
      </c>
      <c r="B493" s="51" t="s">
        <v>10998</v>
      </c>
      <c r="C493" s="51" t="s">
        <v>10999</v>
      </c>
      <c r="D493" s="51" t="s">
        <v>9523</v>
      </c>
      <c r="E493" s="51" t="s">
        <v>9450</v>
      </c>
      <c r="F493" s="51">
        <v>408000</v>
      </c>
      <c r="G493" s="51">
        <v>12</v>
      </c>
      <c r="H493" s="53">
        <v>46128</v>
      </c>
      <c r="I493" s="53">
        <v>46492</v>
      </c>
      <c r="J493" s="51" t="s">
        <v>9506</v>
      </c>
      <c r="K493" s="51" t="s">
        <v>9451</v>
      </c>
      <c r="L493" s="51" t="s">
        <v>11000</v>
      </c>
      <c r="M493" s="51" t="s">
        <v>11001</v>
      </c>
      <c r="N493" s="51" t="s">
        <v>9565</v>
      </c>
      <c r="O493" s="51" t="s">
        <v>9510</v>
      </c>
      <c r="P493" s="51" t="s">
        <v>9511</v>
      </c>
      <c r="Q493" s="51" t="s">
        <v>9512</v>
      </c>
      <c r="R493" s="51">
        <v>408000</v>
      </c>
      <c r="S493" s="51">
        <v>6350000</v>
      </c>
      <c r="T493" s="53">
        <v>46128</v>
      </c>
      <c r="U493" s="53">
        <v>46492.9999884259</v>
      </c>
      <c r="V493" s="51">
        <v>1</v>
      </c>
      <c r="W493" s="80"/>
      <c r="X493" s="80"/>
      <c r="Y493" s="80"/>
      <c r="Z493" s="87"/>
      <c r="AA493" s="87"/>
      <c r="AB493" s="87"/>
      <c r="AC493" s="87"/>
      <c r="AD493" s="87"/>
      <c r="AE493" s="87"/>
      <c r="AF493" s="87"/>
      <c r="AG493" s="80"/>
      <c r="AH493" s="80" t="str">
        <f>VLOOKUP(B493,'合约记录 (新-20260601-1647)'!B:B,1,0)</f>
        <v>2026031200009-20101001-00001</v>
      </c>
      <c r="AI493" s="80"/>
    </row>
    <row r="494" ht="38.25" spans="1:35">
      <c r="A494" s="81">
        <v>24155</v>
      </c>
      <c r="B494" s="51" t="s">
        <v>11002</v>
      </c>
      <c r="C494" s="51" t="s">
        <v>11003</v>
      </c>
      <c r="D494" s="51" t="s">
        <v>9523</v>
      </c>
      <c r="E494" s="51" t="s">
        <v>9450</v>
      </c>
      <c r="F494" s="51">
        <v>3198000</v>
      </c>
      <c r="G494" s="51">
        <v>12</v>
      </c>
      <c r="H494" s="53">
        <v>46128</v>
      </c>
      <c r="I494" s="53">
        <v>46492</v>
      </c>
      <c r="J494" s="51" t="s">
        <v>9506</v>
      </c>
      <c r="K494" s="51" t="s">
        <v>9451</v>
      </c>
      <c r="L494" s="51" t="s">
        <v>11000</v>
      </c>
      <c r="M494" s="51" t="s">
        <v>11001</v>
      </c>
      <c r="N494" s="51" t="s">
        <v>9565</v>
      </c>
      <c r="O494" s="51" t="s">
        <v>9510</v>
      </c>
      <c r="P494" s="51" t="s">
        <v>9511</v>
      </c>
      <c r="Q494" s="51" t="s">
        <v>9512</v>
      </c>
      <c r="R494" s="51">
        <v>3198000</v>
      </c>
      <c r="S494" s="51">
        <v>6350000</v>
      </c>
      <c r="T494" s="53">
        <v>46128</v>
      </c>
      <c r="U494" s="53">
        <v>46492.9999884259</v>
      </c>
      <c r="V494" s="51">
        <v>8</v>
      </c>
      <c r="W494" s="80"/>
      <c r="X494" s="80"/>
      <c r="Y494" s="80"/>
      <c r="Z494" s="87"/>
      <c r="AA494" s="87"/>
      <c r="AB494" s="87"/>
      <c r="AC494" s="87"/>
      <c r="AD494" s="87"/>
      <c r="AE494" s="87"/>
      <c r="AF494" s="87"/>
      <c r="AG494" s="80"/>
      <c r="AH494" s="80" t="str">
        <f>VLOOKUP(B494,'合约记录 (新-20260601-1647)'!B:B,1,0)</f>
        <v>2026031200007-20101001-00001</v>
      </c>
      <c r="AI494" s="80"/>
    </row>
    <row r="495" ht="38.25" spans="1:35">
      <c r="A495" s="81">
        <v>24153</v>
      </c>
      <c r="B495" s="51" t="s">
        <v>11004</v>
      </c>
      <c r="C495" s="51" t="s">
        <v>11005</v>
      </c>
      <c r="D495" s="51" t="s">
        <v>9523</v>
      </c>
      <c r="E495" s="51" t="s">
        <v>9450</v>
      </c>
      <c r="F495" s="51">
        <v>0</v>
      </c>
      <c r="G495" s="51">
        <v>12</v>
      </c>
      <c r="H495" s="53">
        <v>46128</v>
      </c>
      <c r="I495" s="53">
        <v>46492</v>
      </c>
      <c r="J495" s="51" t="s">
        <v>9506</v>
      </c>
      <c r="K495" s="51" t="s">
        <v>9451</v>
      </c>
      <c r="L495" s="51" t="s">
        <v>11000</v>
      </c>
      <c r="M495" s="51" t="s">
        <v>11001</v>
      </c>
      <c r="N495" s="51" t="s">
        <v>9565</v>
      </c>
      <c r="O495" s="51" t="s">
        <v>9510</v>
      </c>
      <c r="P495" s="51" t="s">
        <v>9511</v>
      </c>
      <c r="Q495" s="51" t="s">
        <v>9512</v>
      </c>
      <c r="R495" s="51">
        <v>0</v>
      </c>
      <c r="S495" s="51">
        <v>6350000</v>
      </c>
      <c r="T495" s="53">
        <v>46128</v>
      </c>
      <c r="U495" s="53">
        <v>46492.9999884259</v>
      </c>
      <c r="V495" s="51">
        <v>2</v>
      </c>
      <c r="W495" s="80"/>
      <c r="X495" s="80"/>
      <c r="Y495" s="80"/>
      <c r="Z495" s="87"/>
      <c r="AA495" s="87"/>
      <c r="AB495" s="87"/>
      <c r="AC495" s="87"/>
      <c r="AD495" s="87"/>
      <c r="AE495" s="87"/>
      <c r="AF495" s="87"/>
      <c r="AG495" s="80"/>
      <c r="AH495" s="80" t="str">
        <f>VLOOKUP(B495,'合约记录 (新-20260601-1647)'!B:B,1,0)</f>
        <v>2026031200008-20101001-00001</v>
      </c>
      <c r="AI495" s="80"/>
    </row>
    <row r="496" ht="38.25" spans="1:35">
      <c r="A496" s="81">
        <v>24152</v>
      </c>
      <c r="B496" s="51" t="s">
        <v>11006</v>
      </c>
      <c r="C496" s="51" t="s">
        <v>11007</v>
      </c>
      <c r="D496" s="51" t="s">
        <v>9523</v>
      </c>
      <c r="E496" s="51" t="s">
        <v>9450</v>
      </c>
      <c r="F496" s="51">
        <v>2744000</v>
      </c>
      <c r="G496" s="51">
        <v>12</v>
      </c>
      <c r="H496" s="53">
        <v>46128</v>
      </c>
      <c r="I496" s="53">
        <v>46492</v>
      </c>
      <c r="J496" s="51" t="s">
        <v>9506</v>
      </c>
      <c r="K496" s="51" t="s">
        <v>9451</v>
      </c>
      <c r="L496" s="51" t="s">
        <v>11000</v>
      </c>
      <c r="M496" s="51" t="s">
        <v>11001</v>
      </c>
      <c r="N496" s="51" t="s">
        <v>9565</v>
      </c>
      <c r="O496" s="51" t="s">
        <v>9510</v>
      </c>
      <c r="P496" s="51" t="s">
        <v>9511</v>
      </c>
      <c r="Q496" s="51" t="s">
        <v>9512</v>
      </c>
      <c r="R496" s="51">
        <v>2744000</v>
      </c>
      <c r="S496" s="51">
        <v>6350000</v>
      </c>
      <c r="T496" s="53">
        <v>46128</v>
      </c>
      <c r="U496" s="53">
        <v>46492.9999884259</v>
      </c>
      <c r="V496" s="51">
        <v>9</v>
      </c>
      <c r="W496" s="80"/>
      <c r="X496" s="80"/>
      <c r="Y496" s="80"/>
      <c r="Z496" s="87"/>
      <c r="AA496" s="87"/>
      <c r="AB496" s="87"/>
      <c r="AC496" s="87"/>
      <c r="AD496" s="87"/>
      <c r="AE496" s="87"/>
      <c r="AF496" s="87"/>
      <c r="AG496" s="80"/>
      <c r="AH496" s="80" t="str">
        <f>VLOOKUP(B496,'合约记录 (新-20260601-1647)'!B:B,1,0)</f>
        <v>2026031200010-20101001-00001</v>
      </c>
      <c r="AI496" s="80"/>
    </row>
    <row r="497" ht="38.25" spans="1:35">
      <c r="A497" s="81">
        <v>24151</v>
      </c>
      <c r="B497" s="51" t="s">
        <v>11008</v>
      </c>
      <c r="C497" s="51" t="s">
        <v>11009</v>
      </c>
      <c r="D497" s="51" t="s">
        <v>9505</v>
      </c>
      <c r="E497" s="51" t="s">
        <v>9450</v>
      </c>
      <c r="F497" s="51">
        <v>5082500</v>
      </c>
      <c r="G497" s="51">
        <v>12</v>
      </c>
      <c r="H497" s="53">
        <v>46204</v>
      </c>
      <c r="I497" s="53">
        <v>46568</v>
      </c>
      <c r="J497" s="51" t="s">
        <v>9506</v>
      </c>
      <c r="K497" s="51" t="s">
        <v>9451</v>
      </c>
      <c r="L497" s="51" t="s">
        <v>11010</v>
      </c>
      <c r="M497" s="51" t="s">
        <v>11011</v>
      </c>
      <c r="N497" s="51" t="s">
        <v>9565</v>
      </c>
      <c r="O497" s="51" t="s">
        <v>9510</v>
      </c>
      <c r="P497" s="51" t="s">
        <v>9511</v>
      </c>
      <c r="Q497" s="51" t="s">
        <v>9512</v>
      </c>
      <c r="R497" s="51">
        <v>5082500</v>
      </c>
      <c r="S497" s="51">
        <v>7864500</v>
      </c>
      <c r="T497" s="53">
        <v>46204</v>
      </c>
      <c r="U497" s="53">
        <v>46568.9999884259</v>
      </c>
      <c r="V497" s="51">
        <v>9.5</v>
      </c>
      <c r="W497" s="80" t="s">
        <v>398</v>
      </c>
      <c r="X497" s="80"/>
      <c r="Y497" s="80"/>
      <c r="Z497" s="87"/>
      <c r="AA497" s="87"/>
      <c r="AB497" s="87"/>
      <c r="AC497" s="87"/>
      <c r="AD497" s="87"/>
      <c r="AE497" s="87"/>
      <c r="AF497" s="87"/>
      <c r="AG497" s="80"/>
      <c r="AH497" s="80" t="str">
        <f>VLOOKUP(B497,'合约记录 (新-20260601-1647)'!B:B,1,0)</f>
        <v>2026031200011-90101001-00001</v>
      </c>
      <c r="AI497" s="80"/>
    </row>
    <row r="498" ht="38.25" spans="1:35">
      <c r="A498" s="81">
        <v>24150</v>
      </c>
      <c r="B498" s="51" t="s">
        <v>11012</v>
      </c>
      <c r="C498" s="51" t="s">
        <v>11013</v>
      </c>
      <c r="D498" s="51" t="s">
        <v>9505</v>
      </c>
      <c r="E498" s="51" t="s">
        <v>9450</v>
      </c>
      <c r="F498" s="51">
        <v>2782000</v>
      </c>
      <c r="G498" s="51">
        <v>12</v>
      </c>
      <c r="H498" s="53">
        <v>46204</v>
      </c>
      <c r="I498" s="53">
        <v>46568</v>
      </c>
      <c r="J498" s="51" t="s">
        <v>9506</v>
      </c>
      <c r="K498" s="51" t="s">
        <v>9451</v>
      </c>
      <c r="L498" s="51" t="s">
        <v>11010</v>
      </c>
      <c r="M498" s="51" t="s">
        <v>11011</v>
      </c>
      <c r="N498" s="51" t="s">
        <v>9565</v>
      </c>
      <c r="O498" s="51" t="s">
        <v>9510</v>
      </c>
      <c r="P498" s="51" t="s">
        <v>9511</v>
      </c>
      <c r="Q498" s="51" t="s">
        <v>9512</v>
      </c>
      <c r="R498" s="51">
        <v>2782000</v>
      </c>
      <c r="S498" s="51">
        <v>7864500</v>
      </c>
      <c r="T498" s="53">
        <v>46204</v>
      </c>
      <c r="U498" s="53">
        <v>46568.9999884259</v>
      </c>
      <c r="V498" s="51">
        <v>5.2</v>
      </c>
      <c r="W498" s="80" t="s">
        <v>401</v>
      </c>
      <c r="X498" s="80"/>
      <c r="Y498" s="80"/>
      <c r="Z498" s="87"/>
      <c r="AA498" s="87"/>
      <c r="AB498" s="87"/>
      <c r="AC498" s="87"/>
      <c r="AD498" s="87"/>
      <c r="AE498" s="87"/>
      <c r="AF498" s="87"/>
      <c r="AG498" s="80"/>
      <c r="AH498" s="80" t="str">
        <f>VLOOKUP(B498,'合约记录 (新-20260601-1647)'!B:B,1,0)</f>
        <v>2026031200012-90101001-00001</v>
      </c>
      <c r="AI498" s="80"/>
    </row>
    <row r="499" ht="60" spans="1:35">
      <c r="A499" s="81">
        <v>24143</v>
      </c>
      <c r="B499" s="51" t="s">
        <v>11014</v>
      </c>
      <c r="C499" s="51" t="s">
        <v>11015</v>
      </c>
      <c r="D499" s="51" t="s">
        <v>9536</v>
      </c>
      <c r="E499" s="51" t="s">
        <v>9450</v>
      </c>
      <c r="F499" s="51">
        <v>591225.6</v>
      </c>
      <c r="G499" s="51">
        <v>4</v>
      </c>
      <c r="H499" s="53">
        <v>46023</v>
      </c>
      <c r="I499" s="53">
        <v>46142</v>
      </c>
      <c r="J499" s="51" t="s">
        <v>9506</v>
      </c>
      <c r="K499" s="51"/>
      <c r="L499" s="51" t="s">
        <v>11016</v>
      </c>
      <c r="M499" s="218" t="s">
        <v>11017</v>
      </c>
      <c r="N499" s="51" t="s">
        <v>11018</v>
      </c>
      <c r="O499" s="51" t="s">
        <v>9468</v>
      </c>
      <c r="P499" s="51" t="s">
        <v>9545</v>
      </c>
      <c r="Q499" s="51" t="s">
        <v>9545</v>
      </c>
      <c r="R499" s="51">
        <v>591225.6</v>
      </c>
      <c r="S499" s="51">
        <v>2236310.86</v>
      </c>
      <c r="T499" s="53">
        <v>46023</v>
      </c>
      <c r="U499" s="53">
        <v>46142.9999884259</v>
      </c>
      <c r="V499" s="51">
        <v>8</v>
      </c>
      <c r="W499" s="80"/>
      <c r="X499" s="80"/>
      <c r="Y499" s="80"/>
      <c r="Z499" s="87"/>
      <c r="AA499" s="87"/>
      <c r="AB499" s="87"/>
      <c r="AC499" s="87"/>
      <c r="AD499" s="87"/>
      <c r="AE499" s="87"/>
      <c r="AF499" s="87"/>
      <c r="AG499" s="80"/>
      <c r="AH499" s="80"/>
      <c r="AI499" s="80"/>
    </row>
    <row r="500" ht="38.25" spans="1:35">
      <c r="A500" s="81">
        <v>24142</v>
      </c>
      <c r="B500" s="51" t="s">
        <v>11019</v>
      </c>
      <c r="C500" s="51" t="s">
        <v>11020</v>
      </c>
      <c r="D500" s="51" t="s">
        <v>9536</v>
      </c>
      <c r="E500" s="51" t="s">
        <v>9450</v>
      </c>
      <c r="F500" s="51">
        <v>112650000</v>
      </c>
      <c r="G500" s="51">
        <v>180</v>
      </c>
      <c r="H500" s="53">
        <v>41520</v>
      </c>
      <c r="I500" s="53">
        <v>46998</v>
      </c>
      <c r="J500" s="51" t="s">
        <v>9506</v>
      </c>
      <c r="K500" s="51"/>
      <c r="L500" s="51" t="s">
        <v>11021</v>
      </c>
      <c r="M500" s="51" t="s">
        <v>11022</v>
      </c>
      <c r="N500" s="51" t="s">
        <v>11023</v>
      </c>
      <c r="O500" s="51" t="s">
        <v>9468</v>
      </c>
      <c r="P500" s="51" t="s">
        <v>9545</v>
      </c>
      <c r="Q500" s="51" t="s">
        <v>9545</v>
      </c>
      <c r="R500" s="51">
        <v>112650000</v>
      </c>
      <c r="S500" s="51">
        <v>112650000</v>
      </c>
      <c r="T500" s="53">
        <v>41520</v>
      </c>
      <c r="U500" s="53">
        <v>46998.9999884259</v>
      </c>
      <c r="V500" s="51">
        <v>54</v>
      </c>
      <c r="W500" s="80"/>
      <c r="X500" s="80"/>
      <c r="Y500" s="80"/>
      <c r="Z500" s="87"/>
      <c r="AA500" s="87"/>
      <c r="AB500" s="87"/>
      <c r="AC500" s="87"/>
      <c r="AD500" s="87"/>
      <c r="AE500" s="87"/>
      <c r="AF500" s="87"/>
      <c r="AG500" s="80"/>
      <c r="AH500" s="80"/>
      <c r="AI500" s="80"/>
    </row>
    <row r="501" ht="38.25" spans="1:35">
      <c r="A501" s="81">
        <v>24141</v>
      </c>
      <c r="B501" s="51" t="s">
        <v>11024</v>
      </c>
      <c r="C501" s="51" t="s">
        <v>11025</v>
      </c>
      <c r="D501" s="51" t="s">
        <v>9536</v>
      </c>
      <c r="E501" s="51" t="s">
        <v>9450</v>
      </c>
      <c r="F501" s="51">
        <v>300600000</v>
      </c>
      <c r="G501" s="51">
        <v>180</v>
      </c>
      <c r="H501" s="53">
        <v>41426</v>
      </c>
      <c r="I501" s="53">
        <v>46904</v>
      </c>
      <c r="J501" s="51" t="s">
        <v>9506</v>
      </c>
      <c r="K501" s="51"/>
      <c r="L501" s="51" t="s">
        <v>11026</v>
      </c>
      <c r="M501" s="51" t="s">
        <v>11027</v>
      </c>
      <c r="N501" s="51" t="s">
        <v>11023</v>
      </c>
      <c r="O501" s="51" t="s">
        <v>9468</v>
      </c>
      <c r="P501" s="51" t="s">
        <v>9545</v>
      </c>
      <c r="Q501" s="51" t="s">
        <v>9545</v>
      </c>
      <c r="R501" s="51">
        <v>300600000</v>
      </c>
      <c r="S501" s="51">
        <v>1277550000.36</v>
      </c>
      <c r="T501" s="53">
        <v>41426</v>
      </c>
      <c r="U501" s="53">
        <v>46904.9999884259</v>
      </c>
      <c r="V501" s="51">
        <v>144</v>
      </c>
      <c r="W501" s="80"/>
      <c r="X501" s="80"/>
      <c r="Y501" s="80"/>
      <c r="Z501" s="87"/>
      <c r="AA501" s="87"/>
      <c r="AB501" s="87"/>
      <c r="AC501" s="87"/>
      <c r="AD501" s="87"/>
      <c r="AE501" s="87"/>
      <c r="AF501" s="87"/>
      <c r="AG501" s="80"/>
      <c r="AH501" s="80"/>
      <c r="AI501" s="80"/>
    </row>
    <row r="502" ht="38.25" spans="1:35">
      <c r="A502" s="81">
        <v>24139</v>
      </c>
      <c r="B502" s="51" t="s">
        <v>11028</v>
      </c>
      <c r="C502" s="51" t="s">
        <v>11029</v>
      </c>
      <c r="D502" s="51" t="s">
        <v>9529</v>
      </c>
      <c r="E502" s="51" t="s">
        <v>9450</v>
      </c>
      <c r="F502" s="51">
        <v>976950000.36</v>
      </c>
      <c r="G502" s="51">
        <v>180</v>
      </c>
      <c r="H502" s="53">
        <v>41426</v>
      </c>
      <c r="I502" s="53">
        <v>46904</v>
      </c>
      <c r="J502" s="51" t="s">
        <v>9506</v>
      </c>
      <c r="K502" s="51"/>
      <c r="L502" s="51" t="s">
        <v>11026</v>
      </c>
      <c r="M502" s="51" t="s">
        <v>11027</v>
      </c>
      <c r="N502" s="51" t="s">
        <v>11023</v>
      </c>
      <c r="O502" s="51" t="s">
        <v>9468</v>
      </c>
      <c r="P502" s="51" t="s">
        <v>9545</v>
      </c>
      <c r="Q502" s="51" t="s">
        <v>9545</v>
      </c>
      <c r="R502" s="51">
        <v>976950000.36</v>
      </c>
      <c r="S502" s="51">
        <v>1277550000.36</v>
      </c>
      <c r="T502" s="53">
        <v>41426</v>
      </c>
      <c r="U502" s="53">
        <v>46904.9999884259</v>
      </c>
      <c r="V502" s="51">
        <v>468</v>
      </c>
      <c r="W502" s="80"/>
      <c r="X502" s="80"/>
      <c r="Y502" s="80"/>
      <c r="Z502" s="87"/>
      <c r="AA502" s="87"/>
      <c r="AB502" s="87"/>
      <c r="AC502" s="87"/>
      <c r="AD502" s="87"/>
      <c r="AE502" s="87"/>
      <c r="AF502" s="87"/>
      <c r="AG502" s="80"/>
      <c r="AH502" s="80"/>
      <c r="AI502" s="80"/>
    </row>
    <row r="503" ht="38.25" spans="1:35">
      <c r="A503" s="81">
        <v>24224</v>
      </c>
      <c r="B503" s="51" t="s">
        <v>11030</v>
      </c>
      <c r="C503" s="51" t="s">
        <v>11031</v>
      </c>
      <c r="D503" s="51" t="s">
        <v>10635</v>
      </c>
      <c r="E503" s="51" t="s">
        <v>9450</v>
      </c>
      <c r="F503" s="51">
        <v>5340000</v>
      </c>
      <c r="G503" s="51">
        <v>12</v>
      </c>
      <c r="H503" s="53">
        <v>45658</v>
      </c>
      <c r="I503" s="53">
        <v>46022</v>
      </c>
      <c r="J503" s="51" t="s">
        <v>9506</v>
      </c>
      <c r="K503" s="51"/>
      <c r="L503" s="51" t="s">
        <v>11032</v>
      </c>
      <c r="M503" s="218" t="s">
        <v>11033</v>
      </c>
      <c r="N503" s="51" t="s">
        <v>9641</v>
      </c>
      <c r="O503" s="51" t="s">
        <v>9468</v>
      </c>
      <c r="P503" s="51" t="s">
        <v>8856</v>
      </c>
      <c r="Q503" s="51" t="s">
        <v>9545</v>
      </c>
      <c r="R503" s="51">
        <v>5340000</v>
      </c>
      <c r="S503" s="51">
        <v>5340000</v>
      </c>
      <c r="T503" s="53">
        <v>45658</v>
      </c>
      <c r="U503" s="53">
        <v>46022.9999884259</v>
      </c>
      <c r="V503" s="51">
        <v>178</v>
      </c>
      <c r="W503" s="80"/>
      <c r="X503" s="80"/>
      <c r="Y503" s="80"/>
      <c r="Z503" s="87"/>
      <c r="AA503" s="87"/>
      <c r="AB503" s="87"/>
      <c r="AC503" s="87"/>
      <c r="AD503" s="87"/>
      <c r="AE503" s="87"/>
      <c r="AF503" s="87"/>
      <c r="AG503" s="80"/>
      <c r="AH503" s="80"/>
      <c r="AI503" s="80"/>
    </row>
    <row r="504" ht="38.25" spans="1:35">
      <c r="A504" s="81">
        <v>24225</v>
      </c>
      <c r="B504" s="51" t="s">
        <v>11034</v>
      </c>
      <c r="C504" s="51" t="s">
        <v>11035</v>
      </c>
      <c r="D504" s="51" t="s">
        <v>9523</v>
      </c>
      <c r="E504" s="51" t="s">
        <v>9450</v>
      </c>
      <c r="F504" s="51">
        <v>10080000</v>
      </c>
      <c r="G504" s="51">
        <v>36</v>
      </c>
      <c r="H504" s="53">
        <v>44927</v>
      </c>
      <c r="I504" s="53">
        <v>46022</v>
      </c>
      <c r="J504" s="51" t="s">
        <v>9506</v>
      </c>
      <c r="K504" s="51"/>
      <c r="L504" s="51" t="s">
        <v>11036</v>
      </c>
      <c r="M504" s="51" t="s">
        <v>11037</v>
      </c>
      <c r="N504" s="51" t="s">
        <v>9925</v>
      </c>
      <c r="O504" s="51" t="s">
        <v>9468</v>
      </c>
      <c r="P504" s="51" t="s">
        <v>8856</v>
      </c>
      <c r="Q504" s="51" t="s">
        <v>9545</v>
      </c>
      <c r="R504" s="51">
        <v>10080000</v>
      </c>
      <c r="S504" s="51">
        <v>10080000</v>
      </c>
      <c r="T504" s="53">
        <v>44927</v>
      </c>
      <c r="U504" s="53">
        <v>46022.9999884259</v>
      </c>
      <c r="V504" s="51">
        <v>12</v>
      </c>
      <c r="W504" s="80"/>
      <c r="X504" s="80"/>
      <c r="Y504" s="80"/>
      <c r="Z504" s="87"/>
      <c r="AA504" s="87"/>
      <c r="AB504" s="87"/>
      <c r="AC504" s="87"/>
      <c r="AD504" s="87"/>
      <c r="AE504" s="87"/>
      <c r="AF504" s="87"/>
      <c r="AG504" s="80"/>
      <c r="AH504" s="80"/>
      <c r="AI504" s="80"/>
    </row>
    <row r="505" ht="38.25" spans="1:35">
      <c r="A505" s="81">
        <v>24223</v>
      </c>
      <c r="B505" s="51" t="s">
        <v>11038</v>
      </c>
      <c r="C505" s="51" t="s">
        <v>11039</v>
      </c>
      <c r="D505" s="51" t="s">
        <v>9536</v>
      </c>
      <c r="E505" s="51" t="s">
        <v>9450</v>
      </c>
      <c r="F505" s="51">
        <v>612000</v>
      </c>
      <c r="G505" s="51">
        <v>12</v>
      </c>
      <c r="H505" s="53">
        <v>45627</v>
      </c>
      <c r="I505" s="53">
        <v>45991</v>
      </c>
      <c r="J505" s="51" t="s">
        <v>9506</v>
      </c>
      <c r="K505" s="51"/>
      <c r="L505" s="51" t="s">
        <v>11040</v>
      </c>
      <c r="M505" s="218" t="s">
        <v>11041</v>
      </c>
      <c r="N505" s="51" t="s">
        <v>9641</v>
      </c>
      <c r="O505" s="51" t="s">
        <v>9468</v>
      </c>
      <c r="P505" s="51" t="s">
        <v>8856</v>
      </c>
      <c r="Q505" s="51" t="s">
        <v>9545</v>
      </c>
      <c r="R505" s="51">
        <v>612000</v>
      </c>
      <c r="S505" s="51">
        <v>612000</v>
      </c>
      <c r="T505" s="53">
        <v>45627</v>
      </c>
      <c r="U505" s="53">
        <v>45991.9999884259</v>
      </c>
      <c r="V505" s="51">
        <v>3</v>
      </c>
      <c r="W505" s="80"/>
      <c r="X505" s="80"/>
      <c r="Y505" s="80"/>
      <c r="Z505" s="87"/>
      <c r="AA505" s="87"/>
      <c r="AB505" s="87"/>
      <c r="AC505" s="87"/>
      <c r="AD505" s="87"/>
      <c r="AE505" s="87"/>
      <c r="AF505" s="87"/>
      <c r="AG505" s="80"/>
      <c r="AH505" s="80"/>
      <c r="AI505" s="80"/>
    </row>
    <row r="506" ht="38.25" spans="1:35">
      <c r="A506" s="81">
        <v>24222</v>
      </c>
      <c r="B506" s="51" t="s">
        <v>11042</v>
      </c>
      <c r="C506" s="51" t="s">
        <v>11043</v>
      </c>
      <c r="D506" s="51" t="s">
        <v>9536</v>
      </c>
      <c r="E506" s="51" t="s">
        <v>9450</v>
      </c>
      <c r="F506" s="51">
        <v>369600</v>
      </c>
      <c r="G506" s="51">
        <v>12</v>
      </c>
      <c r="H506" s="53">
        <v>45658</v>
      </c>
      <c r="I506" s="53">
        <v>46022</v>
      </c>
      <c r="J506" s="51" t="s">
        <v>9506</v>
      </c>
      <c r="K506" s="51"/>
      <c r="L506" s="51" t="s">
        <v>11044</v>
      </c>
      <c r="M506" s="218" t="s">
        <v>11045</v>
      </c>
      <c r="N506" s="51" t="s">
        <v>9641</v>
      </c>
      <c r="O506" s="51" t="s">
        <v>9468</v>
      </c>
      <c r="P506" s="51" t="s">
        <v>8856</v>
      </c>
      <c r="Q506" s="51" t="s">
        <v>9545</v>
      </c>
      <c r="R506" s="51">
        <v>369600</v>
      </c>
      <c r="S506" s="51">
        <v>369600</v>
      </c>
      <c r="T506" s="53">
        <v>45658</v>
      </c>
      <c r="U506" s="53">
        <v>46022.9999884259</v>
      </c>
      <c r="V506" s="51">
        <v>2</v>
      </c>
      <c r="W506" s="80"/>
      <c r="X506" s="80"/>
      <c r="Y506" s="80"/>
      <c r="Z506" s="87"/>
      <c r="AA506" s="87"/>
      <c r="AB506" s="87"/>
      <c r="AC506" s="87"/>
      <c r="AD506" s="87"/>
      <c r="AE506" s="87"/>
      <c r="AF506" s="87"/>
      <c r="AG506" s="80"/>
      <c r="AH506" s="80"/>
      <c r="AI506" s="80"/>
    </row>
    <row r="507" ht="48" spans="1:35">
      <c r="A507" s="81">
        <v>24220</v>
      </c>
      <c r="B507" s="51" t="s">
        <v>11046</v>
      </c>
      <c r="C507" s="51" t="s">
        <v>11047</v>
      </c>
      <c r="D507" s="51" t="s">
        <v>9523</v>
      </c>
      <c r="E507" s="51" t="s">
        <v>9450</v>
      </c>
      <c r="F507" s="51">
        <v>520000</v>
      </c>
      <c r="G507" s="51">
        <v>12</v>
      </c>
      <c r="H507" s="53">
        <v>45658</v>
      </c>
      <c r="I507" s="53">
        <v>46022</v>
      </c>
      <c r="J507" s="51" t="s">
        <v>9506</v>
      </c>
      <c r="K507" s="51"/>
      <c r="L507" s="51" t="s">
        <v>11048</v>
      </c>
      <c r="M507" s="51" t="s">
        <v>11049</v>
      </c>
      <c r="N507" s="51" t="s">
        <v>9666</v>
      </c>
      <c r="O507" s="51" t="s">
        <v>9468</v>
      </c>
      <c r="P507" s="51" t="s">
        <v>9469</v>
      </c>
      <c r="Q507" s="51" t="s">
        <v>9545</v>
      </c>
      <c r="R507" s="51">
        <v>520000</v>
      </c>
      <c r="S507" s="51">
        <v>640000</v>
      </c>
      <c r="T507" s="53">
        <v>45658</v>
      </c>
      <c r="U507" s="53">
        <v>46022.9999884259</v>
      </c>
      <c r="V507" s="51">
        <v>2</v>
      </c>
      <c r="W507" s="80"/>
      <c r="X507" s="80"/>
      <c r="Y507" s="80"/>
      <c r="Z507" s="87"/>
      <c r="AA507" s="87"/>
      <c r="AB507" s="87"/>
      <c r="AC507" s="87"/>
      <c r="AD507" s="87"/>
      <c r="AE507" s="87"/>
      <c r="AF507" s="87"/>
      <c r="AG507" s="80"/>
      <c r="AH507" s="80"/>
      <c r="AI507" s="80"/>
    </row>
    <row r="508" ht="38.25" spans="1:35">
      <c r="A508" s="81">
        <v>24221</v>
      </c>
      <c r="B508" s="51" t="s">
        <v>11050</v>
      </c>
      <c r="C508" s="51" t="s">
        <v>11051</v>
      </c>
      <c r="D508" s="51" t="s">
        <v>9536</v>
      </c>
      <c r="E508" s="51" t="s">
        <v>9450</v>
      </c>
      <c r="F508" s="51">
        <v>140000</v>
      </c>
      <c r="G508" s="51">
        <v>12</v>
      </c>
      <c r="H508" s="53">
        <v>45399</v>
      </c>
      <c r="I508" s="53">
        <v>45763</v>
      </c>
      <c r="J508" s="51" t="s">
        <v>9506</v>
      </c>
      <c r="K508" s="51"/>
      <c r="L508" s="51" t="s">
        <v>11052</v>
      </c>
      <c r="M508" s="51" t="s">
        <v>11053</v>
      </c>
      <c r="N508" s="51" t="s">
        <v>9641</v>
      </c>
      <c r="O508" s="51" t="s">
        <v>9468</v>
      </c>
      <c r="P508" s="51" t="s">
        <v>8856</v>
      </c>
      <c r="Q508" s="51" t="s">
        <v>9545</v>
      </c>
      <c r="R508" s="51">
        <v>140000</v>
      </c>
      <c r="S508" s="51">
        <v>140000</v>
      </c>
      <c r="T508" s="53">
        <v>45399</v>
      </c>
      <c r="U508" s="53">
        <v>45763.9999884259</v>
      </c>
      <c r="V508" s="51">
        <v>1</v>
      </c>
      <c r="W508" s="80"/>
      <c r="X508" s="80"/>
      <c r="Y508" s="80"/>
      <c r="Z508" s="87"/>
      <c r="AA508" s="87"/>
      <c r="AB508" s="87"/>
      <c r="AC508" s="87"/>
      <c r="AD508" s="87"/>
      <c r="AE508" s="87"/>
      <c r="AF508" s="87"/>
      <c r="AG508" s="80"/>
      <c r="AH508" s="80"/>
      <c r="AI508" s="80"/>
    </row>
    <row r="509" ht="48" spans="1:35">
      <c r="A509" s="81">
        <v>24219</v>
      </c>
      <c r="B509" s="51" t="s">
        <v>11054</v>
      </c>
      <c r="C509" s="51" t="s">
        <v>11055</v>
      </c>
      <c r="D509" s="51" t="s">
        <v>9523</v>
      </c>
      <c r="E509" s="51" t="s">
        <v>9450</v>
      </c>
      <c r="F509" s="51">
        <v>-0.08</v>
      </c>
      <c r="G509" s="51">
        <v>12</v>
      </c>
      <c r="H509" s="53">
        <v>45292</v>
      </c>
      <c r="I509" s="53">
        <v>45657</v>
      </c>
      <c r="J509" s="51" t="s">
        <v>9506</v>
      </c>
      <c r="K509" s="51"/>
      <c r="L509" s="51" t="s">
        <v>11056</v>
      </c>
      <c r="M509" s="51" t="s">
        <v>11057</v>
      </c>
      <c r="N509" s="51" t="s">
        <v>9666</v>
      </c>
      <c r="O509" s="51" t="s">
        <v>9468</v>
      </c>
      <c r="P509" s="51" t="s">
        <v>9469</v>
      </c>
      <c r="Q509" s="51" t="s">
        <v>9545</v>
      </c>
      <c r="R509" s="51">
        <v>-0.08</v>
      </c>
      <c r="S509" s="51">
        <v>119999.92</v>
      </c>
      <c r="T509" s="53">
        <v>45292</v>
      </c>
      <c r="U509" s="53">
        <v>45657.9999884259</v>
      </c>
      <c r="V509" s="51">
        <v>2</v>
      </c>
      <c r="W509" s="80"/>
      <c r="X509" s="80"/>
      <c r="Y509" s="80"/>
      <c r="Z509" s="87"/>
      <c r="AA509" s="87"/>
      <c r="AB509" s="87"/>
      <c r="AC509" s="87"/>
      <c r="AD509" s="87"/>
      <c r="AE509" s="87"/>
      <c r="AF509" s="87"/>
      <c r="AG509" s="80"/>
      <c r="AH509" s="80"/>
      <c r="AI509" s="80"/>
    </row>
    <row r="510" ht="38.25" spans="1:35">
      <c r="A510" s="81">
        <v>24216</v>
      </c>
      <c r="B510" s="51" t="s">
        <v>11058</v>
      </c>
      <c r="C510" s="51" t="s">
        <v>11059</v>
      </c>
      <c r="D510" s="51" t="s">
        <v>9536</v>
      </c>
      <c r="E510" s="51" t="s">
        <v>9450</v>
      </c>
      <c r="F510" s="51">
        <v>6888480</v>
      </c>
      <c r="G510" s="51">
        <v>24</v>
      </c>
      <c r="H510" s="53">
        <v>44927</v>
      </c>
      <c r="I510" s="53">
        <v>45657</v>
      </c>
      <c r="J510" s="51" t="s">
        <v>9506</v>
      </c>
      <c r="K510" s="51"/>
      <c r="L510" s="51" t="s">
        <v>11060</v>
      </c>
      <c r="M510" s="51" t="s">
        <v>11061</v>
      </c>
      <c r="N510" s="51" t="s">
        <v>10632</v>
      </c>
      <c r="O510" s="51" t="s">
        <v>9468</v>
      </c>
      <c r="P510" s="51" t="s">
        <v>9469</v>
      </c>
      <c r="Q510" s="51" t="s">
        <v>9545</v>
      </c>
      <c r="R510" s="51">
        <v>6888480</v>
      </c>
      <c r="S510" s="51">
        <v>6888480</v>
      </c>
      <c r="T510" s="53">
        <v>44927</v>
      </c>
      <c r="U510" s="53">
        <v>45657.9999884259</v>
      </c>
      <c r="V510" s="51">
        <v>12</v>
      </c>
      <c r="W510" s="80"/>
      <c r="X510" s="80"/>
      <c r="Y510" s="80"/>
      <c r="Z510" s="87"/>
      <c r="AA510" s="87"/>
      <c r="AB510" s="87"/>
      <c r="AC510" s="87"/>
      <c r="AD510" s="87"/>
      <c r="AE510" s="87"/>
      <c r="AF510" s="87"/>
      <c r="AG510" s="80"/>
      <c r="AH510" s="80"/>
      <c r="AI510" s="80"/>
    </row>
    <row r="511" ht="48" spans="1:35">
      <c r="A511" s="81">
        <v>24215</v>
      </c>
      <c r="B511" s="51" t="s">
        <v>11062</v>
      </c>
      <c r="C511" s="51" t="s">
        <v>11063</v>
      </c>
      <c r="D511" s="51" t="s">
        <v>9523</v>
      </c>
      <c r="E511" s="51" t="s">
        <v>9450</v>
      </c>
      <c r="F511" s="51">
        <v>1091500</v>
      </c>
      <c r="G511" s="51">
        <v>12</v>
      </c>
      <c r="H511" s="53">
        <v>45658</v>
      </c>
      <c r="I511" s="53">
        <v>46022</v>
      </c>
      <c r="J511" s="51" t="s">
        <v>9506</v>
      </c>
      <c r="K511" s="51"/>
      <c r="L511" s="51" t="s">
        <v>11064</v>
      </c>
      <c r="M511" s="218" t="s">
        <v>11065</v>
      </c>
      <c r="N511" s="51" t="s">
        <v>9685</v>
      </c>
      <c r="O511" s="51" t="s">
        <v>9468</v>
      </c>
      <c r="P511" s="51" t="s">
        <v>9469</v>
      </c>
      <c r="Q511" s="51" t="s">
        <v>9545</v>
      </c>
      <c r="R511" s="51">
        <v>1091500</v>
      </c>
      <c r="S511" s="51">
        <v>1091500</v>
      </c>
      <c r="T511" s="53">
        <v>45658</v>
      </c>
      <c r="U511" s="53">
        <v>46022.9999884259</v>
      </c>
      <c r="V511" s="51">
        <v>3</v>
      </c>
      <c r="W511" s="80"/>
      <c r="X511" s="80"/>
      <c r="Y511" s="80"/>
      <c r="Z511" s="87"/>
      <c r="AA511" s="87"/>
      <c r="AB511" s="87"/>
      <c r="AC511" s="87"/>
      <c r="AD511" s="87"/>
      <c r="AE511" s="87"/>
      <c r="AF511" s="87"/>
      <c r="AG511" s="80"/>
      <c r="AH511" s="80"/>
      <c r="AI511" s="80"/>
    </row>
    <row r="512" ht="48" spans="1:35">
      <c r="A512" s="81">
        <v>24214</v>
      </c>
      <c r="B512" s="51" t="s">
        <v>11066</v>
      </c>
      <c r="C512" s="51" t="s">
        <v>11067</v>
      </c>
      <c r="D512" s="51" t="s">
        <v>9523</v>
      </c>
      <c r="E512" s="51" t="s">
        <v>9450</v>
      </c>
      <c r="F512" s="51">
        <v>-0.08</v>
      </c>
      <c r="G512" s="51">
        <v>12</v>
      </c>
      <c r="H512" s="53">
        <v>45292</v>
      </c>
      <c r="I512" s="53">
        <v>45657</v>
      </c>
      <c r="J512" s="51" t="s">
        <v>9506</v>
      </c>
      <c r="K512" s="51"/>
      <c r="L512" s="51" t="s">
        <v>11068</v>
      </c>
      <c r="M512" s="51" t="s">
        <v>11069</v>
      </c>
      <c r="N512" s="51" t="s">
        <v>9685</v>
      </c>
      <c r="O512" s="51" t="s">
        <v>9468</v>
      </c>
      <c r="P512" s="51" t="s">
        <v>9469</v>
      </c>
      <c r="Q512" s="51" t="s">
        <v>9545</v>
      </c>
      <c r="R512" s="51">
        <v>-0.08</v>
      </c>
      <c r="S512" s="51">
        <v>-0.08</v>
      </c>
      <c r="T512" s="53">
        <v>45292</v>
      </c>
      <c r="U512" s="53">
        <v>45657.9999884259</v>
      </c>
      <c r="V512" s="51">
        <v>3</v>
      </c>
      <c r="W512" s="80"/>
      <c r="X512" s="80"/>
      <c r="Y512" s="80"/>
      <c r="Z512" s="87"/>
      <c r="AA512" s="87"/>
      <c r="AB512" s="87"/>
      <c r="AC512" s="87"/>
      <c r="AD512" s="87"/>
      <c r="AE512" s="87"/>
      <c r="AF512" s="87"/>
      <c r="AG512" s="80"/>
      <c r="AH512" s="80"/>
      <c r="AI512" s="80"/>
    </row>
    <row r="513" ht="48" spans="1:35">
      <c r="A513" s="81">
        <v>24212</v>
      </c>
      <c r="B513" s="51" t="s">
        <v>11070</v>
      </c>
      <c r="C513" s="51" t="s">
        <v>11071</v>
      </c>
      <c r="D513" s="51" t="s">
        <v>9523</v>
      </c>
      <c r="E513" s="51" t="s">
        <v>9450</v>
      </c>
      <c r="F513" s="51">
        <v>5250000</v>
      </c>
      <c r="G513" s="51">
        <v>36</v>
      </c>
      <c r="H513" s="53">
        <v>44635</v>
      </c>
      <c r="I513" s="53">
        <v>45730</v>
      </c>
      <c r="J513" s="51" t="s">
        <v>9506</v>
      </c>
      <c r="K513" s="51"/>
      <c r="L513" s="51" t="s">
        <v>11072</v>
      </c>
      <c r="M513" s="51" t="s">
        <v>11073</v>
      </c>
      <c r="N513" s="51" t="s">
        <v>9715</v>
      </c>
      <c r="O513" s="51" t="s">
        <v>9468</v>
      </c>
      <c r="P513" s="51" t="s">
        <v>9469</v>
      </c>
      <c r="Q513" s="51" t="s">
        <v>9545</v>
      </c>
      <c r="R513" s="51">
        <v>5250000</v>
      </c>
      <c r="S513" s="51">
        <v>5250000</v>
      </c>
      <c r="T513" s="53">
        <v>44635</v>
      </c>
      <c r="U513" s="53">
        <v>45730.9999884259</v>
      </c>
      <c r="V513" s="51">
        <v>10</v>
      </c>
      <c r="W513" s="80"/>
      <c r="X513" s="80"/>
      <c r="Y513" s="80"/>
      <c r="Z513" s="87"/>
      <c r="AA513" s="87"/>
      <c r="AB513" s="87"/>
      <c r="AC513" s="87"/>
      <c r="AD513" s="87"/>
      <c r="AE513" s="87"/>
      <c r="AF513" s="87"/>
      <c r="AG513" s="80"/>
      <c r="AH513" s="80"/>
      <c r="AI513" s="80"/>
    </row>
    <row r="514" ht="38.25" spans="1:35">
      <c r="A514" s="81">
        <v>24213</v>
      </c>
      <c r="B514" s="51" t="s">
        <v>11074</v>
      </c>
      <c r="C514" s="51" t="s">
        <v>11075</v>
      </c>
      <c r="D514" s="51" t="s">
        <v>9523</v>
      </c>
      <c r="E514" s="51" t="s">
        <v>9450</v>
      </c>
      <c r="F514" s="51">
        <v>2800000</v>
      </c>
      <c r="G514" s="51">
        <v>7</v>
      </c>
      <c r="H514" s="53">
        <v>45748</v>
      </c>
      <c r="I514" s="53">
        <v>45961</v>
      </c>
      <c r="J514" s="51" t="s">
        <v>9506</v>
      </c>
      <c r="K514" s="51"/>
      <c r="L514" s="51" t="s">
        <v>11076</v>
      </c>
      <c r="M514" s="218" t="s">
        <v>11077</v>
      </c>
      <c r="N514" s="51" t="s">
        <v>11078</v>
      </c>
      <c r="O514" s="51" t="s">
        <v>9468</v>
      </c>
      <c r="P514" s="51" t="s">
        <v>9469</v>
      </c>
      <c r="Q514" s="51" t="s">
        <v>9545</v>
      </c>
      <c r="R514" s="51">
        <v>2800000</v>
      </c>
      <c r="S514" s="51">
        <v>2800000</v>
      </c>
      <c r="T514" s="53">
        <v>45748</v>
      </c>
      <c r="U514" s="53">
        <v>45961.9999884259</v>
      </c>
      <c r="V514" s="51">
        <v>18</v>
      </c>
      <c r="W514" s="80"/>
      <c r="X514" s="80"/>
      <c r="Y514" s="80"/>
      <c r="Z514" s="87"/>
      <c r="AA514" s="87"/>
      <c r="AB514" s="87"/>
      <c r="AC514" s="87"/>
      <c r="AD514" s="87"/>
      <c r="AE514" s="87"/>
      <c r="AF514" s="87"/>
      <c r="AG514" s="80"/>
      <c r="AH514" s="80"/>
      <c r="AI514" s="80"/>
    </row>
    <row r="515" ht="38.25" spans="1:35">
      <c r="A515" s="81">
        <v>24210</v>
      </c>
      <c r="B515" s="51" t="s">
        <v>11079</v>
      </c>
      <c r="C515" s="51" t="s">
        <v>11080</v>
      </c>
      <c r="D515" s="51" t="s">
        <v>9536</v>
      </c>
      <c r="E515" s="51" t="s">
        <v>9450</v>
      </c>
      <c r="F515" s="51">
        <v>190800</v>
      </c>
      <c r="G515" s="51">
        <v>30</v>
      </c>
      <c r="H515" s="53">
        <v>45108</v>
      </c>
      <c r="I515" s="53">
        <v>46022</v>
      </c>
      <c r="J515" s="51" t="s">
        <v>9506</v>
      </c>
      <c r="K515" s="51"/>
      <c r="L515" s="51" t="s">
        <v>11081</v>
      </c>
      <c r="M515" s="51" t="s">
        <v>11082</v>
      </c>
      <c r="N515" s="51" t="s">
        <v>11083</v>
      </c>
      <c r="O515" s="51" t="s">
        <v>9468</v>
      </c>
      <c r="P515" s="51" t="s">
        <v>9469</v>
      </c>
      <c r="Q515" s="51" t="s">
        <v>9545</v>
      </c>
      <c r="R515" s="51">
        <v>190800</v>
      </c>
      <c r="S515" s="51">
        <v>190800</v>
      </c>
      <c r="T515" s="53">
        <v>45108</v>
      </c>
      <c r="U515" s="53">
        <v>46022.9999884259</v>
      </c>
      <c r="V515" s="51">
        <v>0</v>
      </c>
      <c r="W515" s="80"/>
      <c r="X515" s="80"/>
      <c r="Y515" s="80"/>
      <c r="Z515" s="87"/>
      <c r="AA515" s="87"/>
      <c r="AB515" s="87"/>
      <c r="AC515" s="87"/>
      <c r="AD515" s="87"/>
      <c r="AE515" s="87"/>
      <c r="AF515" s="87"/>
      <c r="AG515" s="80"/>
      <c r="AH515" s="80"/>
      <c r="AI515" s="80"/>
    </row>
    <row r="516" ht="38.25" spans="1:35">
      <c r="A516" s="81">
        <v>24209</v>
      </c>
      <c r="B516" s="51" t="s">
        <v>11084</v>
      </c>
      <c r="C516" s="51" t="s">
        <v>11085</v>
      </c>
      <c r="D516" s="51" t="s">
        <v>9536</v>
      </c>
      <c r="E516" s="51" t="s">
        <v>9450</v>
      </c>
      <c r="F516" s="51">
        <v>2450000</v>
      </c>
      <c r="G516" s="51">
        <v>7</v>
      </c>
      <c r="H516" s="53">
        <v>45809</v>
      </c>
      <c r="I516" s="53">
        <v>46022</v>
      </c>
      <c r="J516" s="51" t="s">
        <v>9506</v>
      </c>
      <c r="K516" s="51"/>
      <c r="L516" s="51" t="s">
        <v>11086</v>
      </c>
      <c r="M516" s="218" t="s">
        <v>11087</v>
      </c>
      <c r="N516" s="51" t="s">
        <v>9892</v>
      </c>
      <c r="O516" s="51" t="s">
        <v>9468</v>
      </c>
      <c r="P516" s="51" t="s">
        <v>9469</v>
      </c>
      <c r="Q516" s="51" t="s">
        <v>9545</v>
      </c>
      <c r="R516" s="51">
        <v>2450000</v>
      </c>
      <c r="S516" s="51">
        <v>2450000</v>
      </c>
      <c r="T516" s="53">
        <v>45809</v>
      </c>
      <c r="U516" s="53">
        <v>46022.9999884259</v>
      </c>
      <c r="V516" s="51">
        <v>15</v>
      </c>
      <c r="W516" s="80"/>
      <c r="X516" s="80"/>
      <c r="Y516" s="80"/>
      <c r="Z516" s="87"/>
      <c r="AA516" s="87"/>
      <c r="AB516" s="87"/>
      <c r="AC516" s="87"/>
      <c r="AD516" s="87"/>
      <c r="AE516" s="87"/>
      <c r="AF516" s="87"/>
      <c r="AG516" s="80"/>
      <c r="AH516" s="80"/>
      <c r="AI516" s="80"/>
    </row>
    <row r="517" ht="38.25" spans="1:35">
      <c r="A517" s="81">
        <v>24206</v>
      </c>
      <c r="B517" s="51" t="s">
        <v>11088</v>
      </c>
      <c r="C517" s="51" t="s">
        <v>11089</v>
      </c>
      <c r="D517" s="51" t="s">
        <v>9523</v>
      </c>
      <c r="E517" s="51" t="s">
        <v>9450</v>
      </c>
      <c r="F517" s="51">
        <v>11500000</v>
      </c>
      <c r="G517" s="51">
        <v>180</v>
      </c>
      <c r="H517" s="53">
        <v>40337</v>
      </c>
      <c r="I517" s="53">
        <v>45815</v>
      </c>
      <c r="J517" s="51" t="s">
        <v>9506</v>
      </c>
      <c r="K517" s="51"/>
      <c r="L517" s="51" t="s">
        <v>11090</v>
      </c>
      <c r="M517" s="51" t="s">
        <v>11091</v>
      </c>
      <c r="N517" s="51" t="s">
        <v>11092</v>
      </c>
      <c r="O517" s="51" t="s">
        <v>9468</v>
      </c>
      <c r="P517" s="51" t="s">
        <v>9545</v>
      </c>
      <c r="Q517" s="51" t="s">
        <v>9545</v>
      </c>
      <c r="R517" s="51">
        <v>11500000</v>
      </c>
      <c r="S517" s="51">
        <v>11500000</v>
      </c>
      <c r="T517" s="53">
        <v>40337</v>
      </c>
      <c r="U517" s="53">
        <v>45815.9999884259</v>
      </c>
      <c r="V517" s="51">
        <v>5</v>
      </c>
      <c r="W517" s="80"/>
      <c r="X517" s="80"/>
      <c r="Y517" s="80"/>
      <c r="Z517" s="87"/>
      <c r="AA517" s="87"/>
      <c r="AB517" s="87"/>
      <c r="AC517" s="87"/>
      <c r="AD517" s="87"/>
      <c r="AE517" s="87"/>
      <c r="AF517" s="87"/>
      <c r="AG517" s="80"/>
      <c r="AH517" s="80"/>
      <c r="AI517" s="80"/>
    </row>
    <row r="518" ht="60" spans="1:35">
      <c r="A518" s="81">
        <v>24205</v>
      </c>
      <c r="B518" s="51" t="s">
        <v>11093</v>
      </c>
      <c r="C518" s="51" t="s">
        <v>11094</v>
      </c>
      <c r="D518" s="51" t="s">
        <v>9536</v>
      </c>
      <c r="E518" s="51" t="s">
        <v>9450</v>
      </c>
      <c r="F518" s="51">
        <v>453272.96</v>
      </c>
      <c r="G518" s="51">
        <v>3</v>
      </c>
      <c r="H518" s="53">
        <v>45931</v>
      </c>
      <c r="I518" s="53">
        <v>46022</v>
      </c>
      <c r="J518" s="51" t="s">
        <v>9506</v>
      </c>
      <c r="K518" s="51"/>
      <c r="L518" s="51" t="s">
        <v>11016</v>
      </c>
      <c r="M518" s="218" t="s">
        <v>11017</v>
      </c>
      <c r="N518" s="51" t="s">
        <v>11018</v>
      </c>
      <c r="O518" s="51" t="s">
        <v>9468</v>
      </c>
      <c r="P518" s="51" t="s">
        <v>9545</v>
      </c>
      <c r="Q518" s="51" t="s">
        <v>9545</v>
      </c>
      <c r="R518" s="51">
        <v>453272.96</v>
      </c>
      <c r="S518" s="51">
        <v>2236310.86</v>
      </c>
      <c r="T518" s="53">
        <v>45931</v>
      </c>
      <c r="U518" s="53">
        <v>46022.9999884259</v>
      </c>
      <c r="V518" s="51">
        <v>8</v>
      </c>
      <c r="W518" s="80"/>
      <c r="X518" s="80"/>
      <c r="Y518" s="80"/>
      <c r="Z518" s="87"/>
      <c r="AA518" s="87"/>
      <c r="AB518" s="87"/>
      <c r="AC518" s="87"/>
      <c r="AD518" s="87"/>
      <c r="AE518" s="87"/>
      <c r="AF518" s="87"/>
      <c r="AG518" s="80"/>
      <c r="AH518" s="80"/>
      <c r="AI518" s="80"/>
    </row>
    <row r="519" ht="38.25" spans="1:35">
      <c r="A519" s="81">
        <v>24203</v>
      </c>
      <c r="B519" s="51" t="s">
        <v>11095</v>
      </c>
      <c r="C519" s="51" t="s">
        <v>11096</v>
      </c>
      <c r="D519" s="51" t="s">
        <v>9536</v>
      </c>
      <c r="E519" s="51" t="s">
        <v>9450</v>
      </c>
      <c r="F519" s="51">
        <v>1800000</v>
      </c>
      <c r="G519" s="51">
        <v>12</v>
      </c>
      <c r="H519" s="53">
        <v>45658</v>
      </c>
      <c r="I519" s="53">
        <v>46022</v>
      </c>
      <c r="J519" s="51" t="s">
        <v>9506</v>
      </c>
      <c r="K519" s="51"/>
      <c r="L519" s="51" t="s">
        <v>11097</v>
      </c>
      <c r="M519" s="218" t="s">
        <v>11098</v>
      </c>
      <c r="N519" s="51" t="s">
        <v>11099</v>
      </c>
      <c r="O519" s="51" t="s">
        <v>9468</v>
      </c>
      <c r="P519" s="51" t="s">
        <v>9545</v>
      </c>
      <c r="Q519" s="51" t="s">
        <v>9545</v>
      </c>
      <c r="R519" s="51">
        <v>1800000</v>
      </c>
      <c r="S519" s="51">
        <v>1800000</v>
      </c>
      <c r="T519" s="53">
        <v>45658</v>
      </c>
      <c r="U519" s="53">
        <v>46022.9999884259</v>
      </c>
      <c r="V519" s="51">
        <v>8</v>
      </c>
      <c r="W519" s="80"/>
      <c r="X519" s="80"/>
      <c r="Y519" s="80"/>
      <c r="Z519" s="87"/>
      <c r="AA519" s="87"/>
      <c r="AB519" s="87"/>
      <c r="AC519" s="87"/>
      <c r="AD519" s="87"/>
      <c r="AE519" s="87"/>
      <c r="AF519" s="87"/>
      <c r="AG519" s="80"/>
      <c r="AH519" s="80"/>
      <c r="AI519" s="80"/>
    </row>
    <row r="520" ht="60" spans="1:35">
      <c r="A520" s="81">
        <v>24204</v>
      </c>
      <c r="B520" s="51" t="s">
        <v>11100</v>
      </c>
      <c r="C520" s="51" t="s">
        <v>11101</v>
      </c>
      <c r="D520" s="51" t="s">
        <v>9536</v>
      </c>
      <c r="E520" s="51" t="s">
        <v>9450</v>
      </c>
      <c r="F520" s="51">
        <v>906545.92</v>
      </c>
      <c r="G520" s="51">
        <v>3</v>
      </c>
      <c r="H520" s="53">
        <v>45839</v>
      </c>
      <c r="I520" s="53">
        <v>45930</v>
      </c>
      <c r="J520" s="51" t="s">
        <v>9506</v>
      </c>
      <c r="K520" s="51"/>
      <c r="L520" s="51" t="s">
        <v>11016</v>
      </c>
      <c r="M520" s="218" t="s">
        <v>11017</v>
      </c>
      <c r="N520" s="51" t="s">
        <v>11018</v>
      </c>
      <c r="O520" s="51" t="s">
        <v>9468</v>
      </c>
      <c r="P520" s="51" t="s">
        <v>9545</v>
      </c>
      <c r="Q520" s="51" t="s">
        <v>9545</v>
      </c>
      <c r="R520" s="51">
        <v>906545.92</v>
      </c>
      <c r="S520" s="51">
        <v>2236310.86</v>
      </c>
      <c r="T520" s="53">
        <v>45839</v>
      </c>
      <c r="U520" s="53">
        <v>45930.9999884259</v>
      </c>
      <c r="V520" s="51">
        <v>16</v>
      </c>
      <c r="W520" s="80"/>
      <c r="X520" s="80"/>
      <c r="Y520" s="80"/>
      <c r="Z520" s="87"/>
      <c r="AA520" s="87"/>
      <c r="AB520" s="87"/>
      <c r="AC520" s="87"/>
      <c r="AD520" s="87"/>
      <c r="AE520" s="87"/>
      <c r="AF520" s="87"/>
      <c r="AG520" s="80"/>
      <c r="AH520" s="80"/>
      <c r="AI520" s="80"/>
    </row>
    <row r="521" ht="38.25" spans="1:35">
      <c r="A521" s="81">
        <v>24202</v>
      </c>
      <c r="B521" s="51" t="s">
        <v>11102</v>
      </c>
      <c r="C521" s="51" t="s">
        <v>11103</v>
      </c>
      <c r="D521" s="51" t="s">
        <v>9669</v>
      </c>
      <c r="E521" s="51" t="s">
        <v>9450</v>
      </c>
      <c r="F521" s="51">
        <v>75000</v>
      </c>
      <c r="G521" s="51">
        <v>12</v>
      </c>
      <c r="H521" s="53">
        <v>45536</v>
      </c>
      <c r="I521" s="53">
        <v>45900</v>
      </c>
      <c r="J521" s="51" t="s">
        <v>9506</v>
      </c>
      <c r="K521" s="51"/>
      <c r="L521" s="51" t="s">
        <v>11104</v>
      </c>
      <c r="M521" s="51" t="s">
        <v>11105</v>
      </c>
      <c r="N521" s="51" t="s">
        <v>11106</v>
      </c>
      <c r="O521" s="51" t="s">
        <v>9468</v>
      </c>
      <c r="P521" s="51" t="s">
        <v>9545</v>
      </c>
      <c r="Q521" s="51" t="s">
        <v>9545</v>
      </c>
      <c r="R521" s="51">
        <v>75000</v>
      </c>
      <c r="S521" s="51">
        <v>75000</v>
      </c>
      <c r="T521" s="53">
        <v>45536</v>
      </c>
      <c r="U521" s="53">
        <v>45900.9999884259</v>
      </c>
      <c r="V521" s="51">
        <v>0</v>
      </c>
      <c r="W521" s="80"/>
      <c r="X521" s="80"/>
      <c r="Y521" s="80"/>
      <c r="Z521" s="87"/>
      <c r="AA521" s="87"/>
      <c r="AB521" s="87"/>
      <c r="AC521" s="87"/>
      <c r="AD521" s="87"/>
      <c r="AE521" s="87"/>
      <c r="AF521" s="87"/>
      <c r="AG521" s="80"/>
      <c r="AH521" s="80"/>
      <c r="AI521" s="80"/>
    </row>
    <row r="522" ht="48" spans="1:35">
      <c r="A522" s="81">
        <v>24191</v>
      </c>
      <c r="B522" s="51" t="s">
        <v>11107</v>
      </c>
      <c r="C522" s="51" t="s">
        <v>11108</v>
      </c>
      <c r="D522" s="51" t="s">
        <v>9529</v>
      </c>
      <c r="E522" s="51" t="s">
        <v>9450</v>
      </c>
      <c r="F522" s="51">
        <v>1800000</v>
      </c>
      <c r="G522" s="51">
        <v>12</v>
      </c>
      <c r="H522" s="53">
        <v>45658</v>
      </c>
      <c r="I522" s="53">
        <v>46022</v>
      </c>
      <c r="J522" s="51" t="s">
        <v>9506</v>
      </c>
      <c r="K522" s="51"/>
      <c r="L522" s="51" t="s">
        <v>11109</v>
      </c>
      <c r="M522" s="51" t="s">
        <v>11110</v>
      </c>
      <c r="N522" s="51" t="s">
        <v>11111</v>
      </c>
      <c r="O522" s="51" t="s">
        <v>9468</v>
      </c>
      <c r="P522" s="51" t="s">
        <v>9533</v>
      </c>
      <c r="Q522" s="51" t="s">
        <v>9533</v>
      </c>
      <c r="R522" s="51">
        <v>1800000</v>
      </c>
      <c r="S522" s="51">
        <v>1800000</v>
      </c>
      <c r="T522" s="53">
        <v>45658</v>
      </c>
      <c r="U522" s="53">
        <v>46022.9999884259</v>
      </c>
      <c r="V522" s="51">
        <v>10</v>
      </c>
      <c r="W522" s="80"/>
      <c r="X522" s="80"/>
      <c r="Y522" s="80"/>
      <c r="Z522" s="87"/>
      <c r="AA522" s="87"/>
      <c r="AB522" s="87"/>
      <c r="AC522" s="87"/>
      <c r="AD522" s="87"/>
      <c r="AE522" s="87"/>
      <c r="AF522" s="87"/>
      <c r="AG522" s="80"/>
      <c r="AH522" s="80"/>
      <c r="AI522" s="80"/>
    </row>
    <row r="523" ht="38.25" spans="1:35">
      <c r="A523" s="81">
        <v>24190</v>
      </c>
      <c r="B523" s="51" t="s">
        <v>11112</v>
      </c>
      <c r="C523" s="51" t="s">
        <v>11113</v>
      </c>
      <c r="D523" s="51" t="s">
        <v>9536</v>
      </c>
      <c r="E523" s="51" t="s">
        <v>9450</v>
      </c>
      <c r="F523" s="51">
        <v>1260000</v>
      </c>
      <c r="G523" s="51">
        <v>12</v>
      </c>
      <c r="H523" s="53">
        <v>45658</v>
      </c>
      <c r="I523" s="53">
        <v>46022</v>
      </c>
      <c r="J523" s="51" t="s">
        <v>9506</v>
      </c>
      <c r="K523" s="51"/>
      <c r="L523" s="51" t="s">
        <v>11114</v>
      </c>
      <c r="M523" s="51" t="s">
        <v>11115</v>
      </c>
      <c r="N523" s="51" t="s">
        <v>9583</v>
      </c>
      <c r="O523" s="51" t="s">
        <v>9468</v>
      </c>
      <c r="P523" s="51" t="s">
        <v>9533</v>
      </c>
      <c r="Q523" s="51" t="s">
        <v>9533</v>
      </c>
      <c r="R523" s="51">
        <v>1260000</v>
      </c>
      <c r="S523" s="51">
        <v>1260000</v>
      </c>
      <c r="T523" s="53">
        <v>45658</v>
      </c>
      <c r="U523" s="53">
        <v>46022.9999884259</v>
      </c>
      <c r="V523" s="51">
        <v>6</v>
      </c>
      <c r="W523" s="80"/>
      <c r="X523" s="80"/>
      <c r="Y523" s="80"/>
      <c r="Z523" s="87"/>
      <c r="AA523" s="87"/>
      <c r="AB523" s="87"/>
      <c r="AC523" s="87"/>
      <c r="AD523" s="87"/>
      <c r="AE523" s="87"/>
      <c r="AF523" s="87"/>
      <c r="AG523" s="80"/>
      <c r="AH523" s="80"/>
      <c r="AI523" s="80"/>
    </row>
    <row r="524" ht="48" spans="1:35">
      <c r="A524" s="81">
        <v>24186</v>
      </c>
      <c r="B524" s="51" t="s">
        <v>11116</v>
      </c>
      <c r="C524" s="51" t="s">
        <v>11117</v>
      </c>
      <c r="D524" s="51" t="s">
        <v>9775</v>
      </c>
      <c r="E524" s="51" t="s">
        <v>9450</v>
      </c>
      <c r="F524" s="51">
        <v>6450</v>
      </c>
      <c r="G524" s="51">
        <v>0.5</v>
      </c>
      <c r="H524" s="53">
        <v>45481</v>
      </c>
      <c r="I524" s="53">
        <v>45497</v>
      </c>
      <c r="J524" s="51" t="s">
        <v>9506</v>
      </c>
      <c r="K524" s="51" t="s">
        <v>9464</v>
      </c>
      <c r="L524" s="51" t="s">
        <v>11118</v>
      </c>
      <c r="M524" s="218" t="s">
        <v>11119</v>
      </c>
      <c r="N524" s="51" t="s">
        <v>11120</v>
      </c>
      <c r="O524" s="51" t="s">
        <v>9468</v>
      </c>
      <c r="P524" s="51" t="s">
        <v>9469</v>
      </c>
      <c r="Q524" s="51" t="s">
        <v>9545</v>
      </c>
      <c r="R524" s="51">
        <v>6450</v>
      </c>
      <c r="S524" s="51">
        <v>8595</v>
      </c>
      <c r="T524" s="53">
        <v>45481</v>
      </c>
      <c r="U524" s="53">
        <v>45497.9999884259</v>
      </c>
      <c r="V524" s="51">
        <v>4</v>
      </c>
      <c r="W524" s="80"/>
      <c r="X524" s="80"/>
      <c r="Y524" s="80"/>
      <c r="Z524" s="87"/>
      <c r="AA524" s="87"/>
      <c r="AB524" s="87"/>
      <c r="AC524" s="87"/>
      <c r="AD524" s="87"/>
      <c r="AE524" s="87"/>
      <c r="AF524" s="87"/>
      <c r="AG524" s="80"/>
      <c r="AH524" s="80"/>
      <c r="AI524" s="80"/>
    </row>
    <row r="525" ht="48" spans="1:35">
      <c r="A525" s="81">
        <v>24187</v>
      </c>
      <c r="B525" s="51" t="s">
        <v>11121</v>
      </c>
      <c r="C525" s="51" t="s">
        <v>11122</v>
      </c>
      <c r="D525" s="51" t="s">
        <v>9462</v>
      </c>
      <c r="E525" s="51" t="s">
        <v>9450</v>
      </c>
      <c r="F525" s="51">
        <v>2145</v>
      </c>
      <c r="G525" s="51">
        <v>0.1</v>
      </c>
      <c r="H525" s="53">
        <v>45548</v>
      </c>
      <c r="I525" s="53">
        <v>45548</v>
      </c>
      <c r="J525" s="51" t="s">
        <v>9506</v>
      </c>
      <c r="K525" s="51" t="s">
        <v>9464</v>
      </c>
      <c r="L525" s="51" t="s">
        <v>11118</v>
      </c>
      <c r="M525" s="218" t="s">
        <v>11119</v>
      </c>
      <c r="N525" s="51" t="s">
        <v>11120</v>
      </c>
      <c r="O525" s="51" t="s">
        <v>9468</v>
      </c>
      <c r="P525" s="51" t="s">
        <v>9469</v>
      </c>
      <c r="Q525" s="51" t="s">
        <v>9545</v>
      </c>
      <c r="R525" s="51">
        <v>2145</v>
      </c>
      <c r="S525" s="51">
        <v>8595</v>
      </c>
      <c r="T525" s="53">
        <v>45548</v>
      </c>
      <c r="U525" s="53">
        <v>45548.9999884259</v>
      </c>
      <c r="V525" s="51">
        <v>8</v>
      </c>
      <c r="W525" s="80"/>
      <c r="X525" s="80"/>
      <c r="Y525" s="80"/>
      <c r="Z525" s="87"/>
      <c r="AA525" s="87"/>
      <c r="AB525" s="87"/>
      <c r="AC525" s="87"/>
      <c r="AD525" s="87"/>
      <c r="AE525" s="87"/>
      <c r="AF525" s="87"/>
      <c r="AG525" s="80"/>
      <c r="AH525" s="80"/>
      <c r="AI525" s="80"/>
    </row>
    <row r="526" ht="48" spans="1:35">
      <c r="A526" s="81">
        <v>24185</v>
      </c>
      <c r="B526" s="51" t="s">
        <v>11123</v>
      </c>
      <c r="C526" s="51" t="s">
        <v>11124</v>
      </c>
      <c r="D526" s="51" t="s">
        <v>9480</v>
      </c>
      <c r="E526" s="51" t="s">
        <v>9450</v>
      </c>
      <c r="F526" s="51">
        <v>1090575</v>
      </c>
      <c r="G526" s="51">
        <v>4.4</v>
      </c>
      <c r="H526" s="53">
        <v>45839</v>
      </c>
      <c r="I526" s="53">
        <v>45971</v>
      </c>
      <c r="J526" s="51" t="s">
        <v>9506</v>
      </c>
      <c r="K526" s="51" t="s">
        <v>9464</v>
      </c>
      <c r="L526" s="51" t="s">
        <v>11125</v>
      </c>
      <c r="M526" s="218" t="s">
        <v>11126</v>
      </c>
      <c r="N526" s="51" t="s">
        <v>11127</v>
      </c>
      <c r="O526" s="51" t="s">
        <v>9468</v>
      </c>
      <c r="P526" s="51" t="s">
        <v>9469</v>
      </c>
      <c r="Q526" s="51" t="s">
        <v>9545</v>
      </c>
      <c r="R526" s="51">
        <v>1090575</v>
      </c>
      <c r="S526" s="51">
        <v>1892525</v>
      </c>
      <c r="T526" s="53">
        <v>45839</v>
      </c>
      <c r="U526" s="53">
        <v>45971.9999884259</v>
      </c>
      <c r="V526" s="51">
        <v>18</v>
      </c>
      <c r="W526" s="80"/>
      <c r="X526" s="80"/>
      <c r="Y526" s="80"/>
      <c r="Z526" s="87"/>
      <c r="AA526" s="87"/>
      <c r="AB526" s="87"/>
      <c r="AC526" s="87"/>
      <c r="AD526" s="87"/>
      <c r="AE526" s="87"/>
      <c r="AF526" s="87"/>
      <c r="AG526" s="80"/>
      <c r="AH526" s="80"/>
      <c r="AI526" s="80"/>
    </row>
    <row r="527" ht="48" spans="1:35">
      <c r="A527" s="81">
        <v>24184</v>
      </c>
      <c r="B527" s="51" t="s">
        <v>11128</v>
      </c>
      <c r="C527" s="51" t="s">
        <v>11129</v>
      </c>
      <c r="D527" s="51" t="s">
        <v>9472</v>
      </c>
      <c r="E527" s="51" t="s">
        <v>9450</v>
      </c>
      <c r="F527" s="51">
        <v>801950</v>
      </c>
      <c r="G527" s="51">
        <v>5.7</v>
      </c>
      <c r="H527" s="53">
        <v>45842</v>
      </c>
      <c r="I527" s="53">
        <v>46014</v>
      </c>
      <c r="J527" s="51" t="s">
        <v>9506</v>
      </c>
      <c r="K527" s="51" t="s">
        <v>9464</v>
      </c>
      <c r="L527" s="51" t="s">
        <v>11125</v>
      </c>
      <c r="M527" s="218" t="s">
        <v>11126</v>
      </c>
      <c r="N527" s="51" t="s">
        <v>11127</v>
      </c>
      <c r="O527" s="51" t="s">
        <v>9468</v>
      </c>
      <c r="P527" s="51" t="s">
        <v>9469</v>
      </c>
      <c r="Q527" s="51" t="s">
        <v>9545</v>
      </c>
      <c r="R527" s="51">
        <v>801950</v>
      </c>
      <c r="S527" s="51">
        <v>1892525</v>
      </c>
      <c r="T527" s="53">
        <v>45842</v>
      </c>
      <c r="U527" s="53">
        <v>46014.9999884259</v>
      </c>
      <c r="V527" s="51">
        <v>12</v>
      </c>
      <c r="W527" s="80"/>
      <c r="X527" s="80"/>
      <c r="Y527" s="80"/>
      <c r="Z527" s="87"/>
      <c r="AA527" s="87"/>
      <c r="AB527" s="87"/>
      <c r="AC527" s="87"/>
      <c r="AD527" s="87"/>
      <c r="AE527" s="87"/>
      <c r="AF527" s="87"/>
      <c r="AG527" s="80"/>
      <c r="AH527" s="80"/>
      <c r="AI527" s="80"/>
    </row>
    <row r="528" ht="63.75" spans="1:35">
      <c r="A528" s="81">
        <v>24183</v>
      </c>
      <c r="B528" s="51" t="s">
        <v>11130</v>
      </c>
      <c r="C528" s="51" t="s">
        <v>11131</v>
      </c>
      <c r="D528" s="51" t="s">
        <v>9529</v>
      </c>
      <c r="E528" s="51" t="s">
        <v>9450</v>
      </c>
      <c r="F528" s="51">
        <v>255914.1</v>
      </c>
      <c r="G528" s="51">
        <v>36</v>
      </c>
      <c r="H528" s="53">
        <v>44855</v>
      </c>
      <c r="I528" s="53">
        <v>45950</v>
      </c>
      <c r="J528" s="51" t="s">
        <v>9506</v>
      </c>
      <c r="K528" s="51" t="s">
        <v>9497</v>
      </c>
      <c r="L528" s="51" t="s">
        <v>11132</v>
      </c>
      <c r="M528" s="51" t="s">
        <v>11133</v>
      </c>
      <c r="N528" s="51" t="s">
        <v>9544</v>
      </c>
      <c r="O528" s="51" t="s">
        <v>9468</v>
      </c>
      <c r="P528" s="51" t="s">
        <v>8856</v>
      </c>
      <c r="Q528" s="51" t="s">
        <v>9545</v>
      </c>
      <c r="R528" s="51">
        <v>255914.1</v>
      </c>
      <c r="S528" s="51">
        <v>255914.1</v>
      </c>
      <c r="T528" s="53">
        <v>44855</v>
      </c>
      <c r="U528" s="53">
        <v>45950.9999884259</v>
      </c>
      <c r="V528" s="51">
        <v>2</v>
      </c>
      <c r="W528" s="80"/>
      <c r="X528" s="80"/>
      <c r="Y528" s="80"/>
      <c r="Z528" s="87"/>
      <c r="AA528" s="87"/>
      <c r="AB528" s="87"/>
      <c r="AC528" s="87"/>
      <c r="AD528" s="87"/>
      <c r="AE528" s="87"/>
      <c r="AF528" s="87"/>
      <c r="AG528" s="80"/>
      <c r="AH528" s="80"/>
      <c r="AI528" s="80"/>
    </row>
    <row r="529" ht="38.25" spans="1:35">
      <c r="A529" s="81">
        <v>24182</v>
      </c>
      <c r="B529" s="51" t="s">
        <v>11134</v>
      </c>
      <c r="C529" s="51" t="s">
        <v>11135</v>
      </c>
      <c r="D529" s="51" t="s">
        <v>9523</v>
      </c>
      <c r="E529" s="51" t="s">
        <v>9450</v>
      </c>
      <c r="F529" s="51">
        <v>1900000</v>
      </c>
      <c r="G529" s="51">
        <v>12</v>
      </c>
      <c r="H529" s="53">
        <v>45658</v>
      </c>
      <c r="I529" s="53">
        <v>46022</v>
      </c>
      <c r="J529" s="51" t="s">
        <v>9506</v>
      </c>
      <c r="K529" s="51"/>
      <c r="L529" s="51" t="s">
        <v>11136</v>
      </c>
      <c r="M529" s="218" t="s">
        <v>11137</v>
      </c>
      <c r="N529" s="51" t="s">
        <v>9583</v>
      </c>
      <c r="O529" s="51" t="s">
        <v>9468</v>
      </c>
      <c r="P529" s="51" t="s">
        <v>9533</v>
      </c>
      <c r="Q529" s="51" t="s">
        <v>9533</v>
      </c>
      <c r="R529" s="51">
        <v>1900000</v>
      </c>
      <c r="S529" s="51">
        <v>1900000</v>
      </c>
      <c r="T529" s="53">
        <v>45658</v>
      </c>
      <c r="U529" s="53">
        <v>46022.9999884259</v>
      </c>
      <c r="V529" s="51">
        <v>10</v>
      </c>
      <c r="W529" s="80"/>
      <c r="X529" s="80"/>
      <c r="Y529" s="80"/>
      <c r="Z529" s="87"/>
      <c r="AA529" s="87"/>
      <c r="AB529" s="87"/>
      <c r="AC529" s="87"/>
      <c r="AD529" s="87"/>
      <c r="AE529" s="87"/>
      <c r="AF529" s="87"/>
      <c r="AG529" s="80"/>
      <c r="AH529" s="80"/>
      <c r="AI529" s="80"/>
    </row>
    <row r="530" ht="38.25" spans="1:35">
      <c r="A530" s="81">
        <v>24180</v>
      </c>
      <c r="B530" s="51" t="s">
        <v>11138</v>
      </c>
      <c r="C530" s="51" t="s">
        <v>11139</v>
      </c>
      <c r="D530" s="51" t="s">
        <v>9523</v>
      </c>
      <c r="E530" s="51" t="s">
        <v>9450</v>
      </c>
      <c r="F530" s="51">
        <v>900000</v>
      </c>
      <c r="G530" s="51">
        <v>12</v>
      </c>
      <c r="H530" s="53">
        <v>45529</v>
      </c>
      <c r="I530" s="53">
        <v>45893</v>
      </c>
      <c r="J530" s="51" t="s">
        <v>9506</v>
      </c>
      <c r="K530" s="51"/>
      <c r="L530" s="51" t="s">
        <v>11140</v>
      </c>
      <c r="M530" s="51" t="s">
        <v>11141</v>
      </c>
      <c r="N530" s="51" t="s">
        <v>11142</v>
      </c>
      <c r="O530" s="51" t="s">
        <v>9468</v>
      </c>
      <c r="P530" s="51" t="s">
        <v>9533</v>
      </c>
      <c r="Q530" s="51" t="s">
        <v>9533</v>
      </c>
      <c r="R530" s="51">
        <v>900000</v>
      </c>
      <c r="S530" s="51">
        <v>900000</v>
      </c>
      <c r="T530" s="53">
        <v>45529</v>
      </c>
      <c r="U530" s="53">
        <v>45893.9999884259</v>
      </c>
      <c r="V530" s="51">
        <v>4</v>
      </c>
      <c r="W530" s="80"/>
      <c r="X530" s="80"/>
      <c r="Y530" s="80"/>
      <c r="Z530" s="87"/>
      <c r="AA530" s="87"/>
      <c r="AB530" s="87"/>
      <c r="AC530" s="87"/>
      <c r="AD530" s="87"/>
      <c r="AE530" s="87"/>
      <c r="AF530" s="87"/>
      <c r="AG530" s="80"/>
      <c r="AH530" s="80"/>
      <c r="AI530" s="80"/>
    </row>
    <row r="531" ht="38.25" spans="1:35">
      <c r="A531" s="81">
        <v>24179</v>
      </c>
      <c r="B531" s="51" t="s">
        <v>11143</v>
      </c>
      <c r="C531" s="51" t="s">
        <v>11144</v>
      </c>
      <c r="D531" s="51" t="s">
        <v>9536</v>
      </c>
      <c r="E531" s="51" t="s">
        <v>9450</v>
      </c>
      <c r="F531" s="51">
        <v>200000</v>
      </c>
      <c r="G531" s="51">
        <v>3</v>
      </c>
      <c r="H531" s="53">
        <v>45931</v>
      </c>
      <c r="I531" s="53">
        <v>46022</v>
      </c>
      <c r="J531" s="51" t="s">
        <v>9506</v>
      </c>
      <c r="K531" s="51"/>
      <c r="L531" s="51" t="s">
        <v>11145</v>
      </c>
      <c r="M531" s="218" t="s">
        <v>11146</v>
      </c>
      <c r="N531" s="51" t="s">
        <v>9583</v>
      </c>
      <c r="O531" s="51" t="s">
        <v>9468</v>
      </c>
      <c r="P531" s="51" t="s">
        <v>9533</v>
      </c>
      <c r="Q531" s="51" t="s">
        <v>9533</v>
      </c>
      <c r="R531" s="51">
        <v>200000</v>
      </c>
      <c r="S531" s="51">
        <v>200000</v>
      </c>
      <c r="T531" s="53">
        <v>45931</v>
      </c>
      <c r="U531" s="53">
        <v>46022.9999884259</v>
      </c>
      <c r="V531" s="51">
        <v>3</v>
      </c>
      <c r="W531" s="80"/>
      <c r="X531" s="80"/>
      <c r="Y531" s="80"/>
      <c r="Z531" s="87"/>
      <c r="AA531" s="87"/>
      <c r="AB531" s="87"/>
      <c r="AC531" s="87"/>
      <c r="AD531" s="87"/>
      <c r="AE531" s="87"/>
      <c r="AF531" s="87"/>
      <c r="AG531" s="80"/>
      <c r="AH531" s="80"/>
      <c r="AI531" s="80"/>
    </row>
    <row r="532" ht="38.25" spans="1:35">
      <c r="A532" s="81">
        <v>24177</v>
      </c>
      <c r="B532" s="51" t="s">
        <v>11147</v>
      </c>
      <c r="C532" s="51" t="s">
        <v>11148</v>
      </c>
      <c r="D532" s="51" t="s">
        <v>9536</v>
      </c>
      <c r="E532" s="51" t="s">
        <v>9450</v>
      </c>
      <c r="F532" s="51">
        <v>13800000</v>
      </c>
      <c r="G532" s="51">
        <v>36</v>
      </c>
      <c r="H532" s="53">
        <v>44927</v>
      </c>
      <c r="I532" s="53">
        <v>46022</v>
      </c>
      <c r="J532" s="51" t="s">
        <v>9506</v>
      </c>
      <c r="K532" s="51"/>
      <c r="L532" s="51" t="s">
        <v>11149</v>
      </c>
      <c r="M532" s="51" t="s">
        <v>11150</v>
      </c>
      <c r="N532" s="51" t="s">
        <v>9539</v>
      </c>
      <c r="O532" s="51" t="s">
        <v>9468</v>
      </c>
      <c r="P532" s="51" t="s">
        <v>9533</v>
      </c>
      <c r="Q532" s="51" t="s">
        <v>9533</v>
      </c>
      <c r="R532" s="51">
        <v>13800000</v>
      </c>
      <c r="S532" s="51">
        <v>13800000</v>
      </c>
      <c r="T532" s="53">
        <v>44927</v>
      </c>
      <c r="U532" s="53">
        <v>46022.9999884259</v>
      </c>
      <c r="V532" s="51">
        <v>20</v>
      </c>
      <c r="W532" s="80"/>
      <c r="X532" s="80"/>
      <c r="Y532" s="80"/>
      <c r="Z532" s="87"/>
      <c r="AA532" s="87"/>
      <c r="AB532" s="87"/>
      <c r="AC532" s="87"/>
      <c r="AD532" s="87"/>
      <c r="AE532" s="87"/>
      <c r="AF532" s="87"/>
      <c r="AG532" s="80"/>
      <c r="AH532" s="80"/>
      <c r="AI532" s="80"/>
    </row>
    <row r="533" ht="38.25" spans="1:35">
      <c r="A533" s="81">
        <v>24176</v>
      </c>
      <c r="B533" s="51" t="s">
        <v>11151</v>
      </c>
      <c r="C533" s="51" t="s">
        <v>11152</v>
      </c>
      <c r="D533" s="51" t="s">
        <v>9523</v>
      </c>
      <c r="E533" s="51" t="s">
        <v>9450</v>
      </c>
      <c r="F533" s="51">
        <v>674348</v>
      </c>
      <c r="G533" s="51">
        <v>36</v>
      </c>
      <c r="H533" s="53">
        <v>46023</v>
      </c>
      <c r="I533" s="53">
        <v>47118</v>
      </c>
      <c r="J533" s="51" t="s">
        <v>9506</v>
      </c>
      <c r="K533" s="51" t="s">
        <v>9451</v>
      </c>
      <c r="L533" s="51" t="s">
        <v>11153</v>
      </c>
      <c r="M533" s="218" t="s">
        <v>9877</v>
      </c>
      <c r="N533" s="51" t="s">
        <v>9878</v>
      </c>
      <c r="O533" s="51" t="s">
        <v>9468</v>
      </c>
      <c r="P533" s="51" t="s">
        <v>8856</v>
      </c>
      <c r="Q533" s="51" t="s">
        <v>9545</v>
      </c>
      <c r="R533" s="51">
        <v>674348</v>
      </c>
      <c r="S533" s="51">
        <v>674348</v>
      </c>
      <c r="T533" s="53">
        <v>46023</v>
      </c>
      <c r="U533" s="53">
        <v>47118.9999884259</v>
      </c>
      <c r="V533" s="51">
        <v>6</v>
      </c>
      <c r="W533" s="80"/>
      <c r="X533" s="80"/>
      <c r="Y533" s="80"/>
      <c r="Z533" s="87"/>
      <c r="AA533" s="87"/>
      <c r="AB533" s="87"/>
      <c r="AC533" s="87"/>
      <c r="AD533" s="87"/>
      <c r="AE533" s="87"/>
      <c r="AF533" s="87"/>
      <c r="AG533" s="80"/>
      <c r="AH533" s="80"/>
      <c r="AI533" s="80"/>
    </row>
    <row r="534" ht="48" spans="1:35">
      <c r="A534" s="81">
        <v>24175</v>
      </c>
      <c r="B534" s="51" t="s">
        <v>11154</v>
      </c>
      <c r="C534" s="51" t="s">
        <v>11155</v>
      </c>
      <c r="D534" s="51" t="s">
        <v>9529</v>
      </c>
      <c r="E534" s="51" t="s">
        <v>9450</v>
      </c>
      <c r="F534" s="51">
        <v>1420000</v>
      </c>
      <c r="G534" s="51">
        <v>6</v>
      </c>
      <c r="H534" s="53">
        <v>45839</v>
      </c>
      <c r="I534" s="53">
        <v>46022</v>
      </c>
      <c r="J534" s="51" t="s">
        <v>9506</v>
      </c>
      <c r="K534" s="51"/>
      <c r="L534" s="51" t="s">
        <v>11156</v>
      </c>
      <c r="M534" s="218" t="s">
        <v>11157</v>
      </c>
      <c r="N534" s="51" t="s">
        <v>11111</v>
      </c>
      <c r="O534" s="51" t="s">
        <v>9468</v>
      </c>
      <c r="P534" s="51" t="s">
        <v>9533</v>
      </c>
      <c r="Q534" s="51" t="s">
        <v>9533</v>
      </c>
      <c r="R534" s="51">
        <v>1420000</v>
      </c>
      <c r="S534" s="51">
        <v>1420000</v>
      </c>
      <c r="T534" s="53">
        <v>45839</v>
      </c>
      <c r="U534" s="53">
        <v>46022.9999884259</v>
      </c>
      <c r="V534" s="51">
        <v>10</v>
      </c>
      <c r="W534" s="80"/>
      <c r="X534" s="80"/>
      <c r="Y534" s="80"/>
      <c r="Z534" s="87"/>
      <c r="AA534" s="87"/>
      <c r="AB534" s="87"/>
      <c r="AC534" s="87"/>
      <c r="AD534" s="87"/>
      <c r="AE534" s="87"/>
      <c r="AF534" s="87"/>
      <c r="AG534" s="80"/>
      <c r="AH534" s="80"/>
      <c r="AI534" s="80"/>
    </row>
    <row r="535" ht="38.25" spans="1:35">
      <c r="A535" s="81">
        <v>24173</v>
      </c>
      <c r="B535" s="51" t="s">
        <v>11158</v>
      </c>
      <c r="C535" s="51" t="s">
        <v>11159</v>
      </c>
      <c r="D535" s="51" t="s">
        <v>9536</v>
      </c>
      <c r="E535" s="51" t="s">
        <v>9450</v>
      </c>
      <c r="F535" s="51">
        <v>1800000</v>
      </c>
      <c r="G535" s="51">
        <v>12</v>
      </c>
      <c r="H535" s="53">
        <v>46023</v>
      </c>
      <c r="I535" s="53">
        <v>46387</v>
      </c>
      <c r="J535" s="51" t="s">
        <v>9506</v>
      </c>
      <c r="K535" s="51" t="s">
        <v>9451</v>
      </c>
      <c r="L535" s="51" t="s">
        <v>11160</v>
      </c>
      <c r="M535" s="218" t="s">
        <v>11161</v>
      </c>
      <c r="N535" s="51" t="s">
        <v>11099</v>
      </c>
      <c r="O535" s="51" t="s">
        <v>9468</v>
      </c>
      <c r="P535" s="51" t="s">
        <v>9545</v>
      </c>
      <c r="Q535" s="51" t="s">
        <v>9545</v>
      </c>
      <c r="R535" s="51">
        <v>1800000</v>
      </c>
      <c r="S535" s="51">
        <v>1800000</v>
      </c>
      <c r="T535" s="53">
        <v>46023</v>
      </c>
      <c r="U535" s="53">
        <v>46387.9999884259</v>
      </c>
      <c r="V535" s="51">
        <v>8</v>
      </c>
      <c r="W535" s="80"/>
      <c r="X535" s="80"/>
      <c r="Y535" s="80"/>
      <c r="Z535" s="87"/>
      <c r="AA535" s="87"/>
      <c r="AB535" s="87"/>
      <c r="AC535" s="87"/>
      <c r="AD535" s="87"/>
      <c r="AE535" s="87"/>
      <c r="AF535" s="87"/>
      <c r="AG535" s="80"/>
      <c r="AH535" s="80"/>
      <c r="AI535" s="80"/>
    </row>
    <row r="536" ht="38.25" spans="1:35">
      <c r="A536" s="81">
        <v>24230</v>
      </c>
      <c r="B536" s="51" t="s">
        <v>11162</v>
      </c>
      <c r="C536" s="51" t="s">
        <v>11163</v>
      </c>
      <c r="D536" s="51" t="s">
        <v>9462</v>
      </c>
      <c r="E536" s="51" t="s">
        <v>9450</v>
      </c>
      <c r="F536" s="51">
        <v>4030</v>
      </c>
      <c r="G536" s="51">
        <v>0.1</v>
      </c>
      <c r="H536" s="53">
        <v>45643</v>
      </c>
      <c r="I536" s="53">
        <v>45644</v>
      </c>
      <c r="J536" s="51" t="s">
        <v>9506</v>
      </c>
      <c r="K536" s="51"/>
      <c r="L536" s="51" t="s">
        <v>11164</v>
      </c>
      <c r="M536" s="51"/>
      <c r="N536" s="51" t="s">
        <v>11165</v>
      </c>
      <c r="O536" s="51" t="s">
        <v>9468</v>
      </c>
      <c r="P536" s="51" t="s">
        <v>9469</v>
      </c>
      <c r="Q536" s="51" t="s">
        <v>9545</v>
      </c>
      <c r="R536" s="51">
        <v>4030</v>
      </c>
      <c r="S536" s="51">
        <v>4030</v>
      </c>
      <c r="T536" s="53">
        <v>45643</v>
      </c>
      <c r="U536" s="53">
        <v>45644.9999884259</v>
      </c>
      <c r="V536" s="51">
        <v>9</v>
      </c>
      <c r="W536" s="80"/>
      <c r="X536" s="80"/>
      <c r="Y536" s="80"/>
      <c r="Z536" s="87"/>
      <c r="AA536" s="87"/>
      <c r="AB536" s="87"/>
      <c r="AC536" s="87"/>
      <c r="AD536" s="87"/>
      <c r="AE536" s="87"/>
      <c r="AF536" s="87"/>
      <c r="AG536" s="80"/>
      <c r="AH536" s="80"/>
      <c r="AI536" s="80"/>
    </row>
    <row r="537" ht="38.25" spans="1:35">
      <c r="A537" s="81">
        <v>25055</v>
      </c>
      <c r="B537" s="51" t="s">
        <v>11166</v>
      </c>
      <c r="C537" s="51" t="s">
        <v>11167</v>
      </c>
      <c r="D537" s="51" t="s">
        <v>9536</v>
      </c>
      <c r="E537" s="51" t="s">
        <v>9450</v>
      </c>
      <c r="F537" s="51">
        <v>220000</v>
      </c>
      <c r="G537" s="51">
        <v>12</v>
      </c>
      <c r="H537" s="53">
        <v>46082</v>
      </c>
      <c r="I537" s="53">
        <v>46446</v>
      </c>
      <c r="J537" s="51" t="s">
        <v>9506</v>
      </c>
      <c r="K537" s="51" t="s">
        <v>9464</v>
      </c>
      <c r="L537" s="51" t="s">
        <v>11168</v>
      </c>
      <c r="M537" s="218" t="s">
        <v>11169</v>
      </c>
      <c r="N537" s="51" t="s">
        <v>11170</v>
      </c>
      <c r="O537" s="51" t="s">
        <v>9468</v>
      </c>
      <c r="P537" s="51" t="s">
        <v>9545</v>
      </c>
      <c r="Q537" s="51" t="s">
        <v>9533</v>
      </c>
      <c r="R537" s="51">
        <v>220000</v>
      </c>
      <c r="S537" s="51">
        <v>220000</v>
      </c>
      <c r="T537" s="53">
        <v>46082</v>
      </c>
      <c r="U537" s="53">
        <v>46446.9999884259</v>
      </c>
      <c r="V537" s="51">
        <v>1</v>
      </c>
      <c r="W537" s="80"/>
      <c r="X537" s="80"/>
      <c r="Y537" s="80"/>
      <c r="Z537" s="87"/>
      <c r="AA537" s="87"/>
      <c r="AB537" s="87"/>
      <c r="AC537" s="87"/>
      <c r="AD537" s="87"/>
      <c r="AE537" s="87"/>
      <c r="AF537" s="87"/>
      <c r="AG537" s="80"/>
      <c r="AH537" s="80"/>
      <c r="AI537" s="80"/>
    </row>
    <row r="538" ht="38.25" spans="1:35">
      <c r="A538" s="81">
        <v>25047</v>
      </c>
      <c r="B538" s="51" t="s">
        <v>11171</v>
      </c>
      <c r="C538" s="51" t="s">
        <v>11172</v>
      </c>
      <c r="D538" s="51" t="s">
        <v>9523</v>
      </c>
      <c r="E538" s="51" t="s">
        <v>9450</v>
      </c>
      <c r="F538" s="51">
        <v>1400000</v>
      </c>
      <c r="G538" s="51">
        <v>8</v>
      </c>
      <c r="H538" s="53">
        <v>45047</v>
      </c>
      <c r="I538" s="53">
        <v>45291</v>
      </c>
      <c r="J538" s="51" t="s">
        <v>9506</v>
      </c>
      <c r="K538" s="51" t="s">
        <v>9497</v>
      </c>
      <c r="L538" s="51" t="s">
        <v>11173</v>
      </c>
      <c r="M538" s="51" t="s">
        <v>11174</v>
      </c>
      <c r="N538" s="51" t="s">
        <v>11175</v>
      </c>
      <c r="O538" s="51" t="s">
        <v>9468</v>
      </c>
      <c r="P538" s="51" t="s">
        <v>9533</v>
      </c>
      <c r="Q538" s="51" t="s">
        <v>9533</v>
      </c>
      <c r="R538" s="51">
        <v>1400000</v>
      </c>
      <c r="S538" s="51">
        <v>1400000</v>
      </c>
      <c r="T538" s="53">
        <v>45047</v>
      </c>
      <c r="U538" s="53">
        <v>45291.9999884259</v>
      </c>
      <c r="V538" s="51">
        <v>10</v>
      </c>
      <c r="W538" s="80"/>
      <c r="X538" s="80"/>
      <c r="Y538" s="80"/>
      <c r="Z538" s="87"/>
      <c r="AA538" s="87"/>
      <c r="AB538" s="87"/>
      <c r="AC538" s="87"/>
      <c r="AD538" s="87"/>
      <c r="AE538" s="87"/>
      <c r="AF538" s="87"/>
      <c r="AG538" s="80"/>
      <c r="AH538" s="80"/>
      <c r="AI538" s="80"/>
    </row>
    <row r="539" ht="48" spans="1:35">
      <c r="A539" s="81">
        <v>25048</v>
      </c>
      <c r="B539" s="51" t="s">
        <v>11176</v>
      </c>
      <c r="C539" s="51" t="s">
        <v>11177</v>
      </c>
      <c r="D539" s="51" t="s">
        <v>9529</v>
      </c>
      <c r="E539" s="51" t="s">
        <v>9450</v>
      </c>
      <c r="F539" s="51">
        <v>285000</v>
      </c>
      <c r="G539" s="51">
        <v>6</v>
      </c>
      <c r="H539" s="53">
        <v>45474</v>
      </c>
      <c r="I539" s="53">
        <v>45657</v>
      </c>
      <c r="J539" s="51" t="s">
        <v>9506</v>
      </c>
      <c r="K539" s="51" t="s">
        <v>9497</v>
      </c>
      <c r="L539" s="51" t="s">
        <v>11178</v>
      </c>
      <c r="M539" s="51" t="s">
        <v>11179</v>
      </c>
      <c r="N539" s="51" t="s">
        <v>11120</v>
      </c>
      <c r="O539" s="51" t="s">
        <v>9468</v>
      </c>
      <c r="P539" s="51" t="s">
        <v>9545</v>
      </c>
      <c r="Q539" s="51" t="s">
        <v>9545</v>
      </c>
      <c r="R539" s="51">
        <v>285000</v>
      </c>
      <c r="S539" s="51">
        <v>285000</v>
      </c>
      <c r="T539" s="53">
        <v>45474</v>
      </c>
      <c r="U539" s="53">
        <v>45657.9999884259</v>
      </c>
      <c r="V539" s="51">
        <v>3</v>
      </c>
      <c r="W539" s="80"/>
      <c r="X539" s="80"/>
      <c r="Y539" s="80"/>
      <c r="Z539" s="87"/>
      <c r="AA539" s="87"/>
      <c r="AB539" s="87"/>
      <c r="AC539" s="87"/>
      <c r="AD539" s="87"/>
      <c r="AE539" s="87"/>
      <c r="AF539" s="87"/>
      <c r="AG539" s="80"/>
      <c r="AH539" s="80"/>
      <c r="AI539" s="80"/>
    </row>
    <row r="540" ht="38.25" spans="1:35">
      <c r="A540" s="81">
        <v>25020</v>
      </c>
      <c r="B540" s="51" t="s">
        <v>11180</v>
      </c>
      <c r="C540" s="51" t="s">
        <v>11181</v>
      </c>
      <c r="D540" s="51" t="s">
        <v>9523</v>
      </c>
      <c r="E540" s="51" t="s">
        <v>9450</v>
      </c>
      <c r="F540" s="51">
        <v>324688</v>
      </c>
      <c r="G540" s="51">
        <v>19.2</v>
      </c>
      <c r="H540" s="53">
        <v>45078</v>
      </c>
      <c r="I540" s="53">
        <v>45654</v>
      </c>
      <c r="J540" s="51" t="s">
        <v>9506</v>
      </c>
      <c r="K540" s="51" t="s">
        <v>9497</v>
      </c>
      <c r="L540" s="51" t="s">
        <v>11182</v>
      </c>
      <c r="M540" s="51" t="s">
        <v>11183</v>
      </c>
      <c r="N540" s="51" t="s">
        <v>9878</v>
      </c>
      <c r="O540" s="51" t="s">
        <v>9468</v>
      </c>
      <c r="P540" s="51" t="s">
        <v>8856</v>
      </c>
      <c r="Q540" s="51" t="s">
        <v>9545</v>
      </c>
      <c r="R540" s="51">
        <v>324688</v>
      </c>
      <c r="S540" s="51">
        <v>324688</v>
      </c>
      <c r="T540" s="53">
        <v>45078</v>
      </c>
      <c r="U540" s="53">
        <v>45654.9999884259</v>
      </c>
      <c r="V540" s="51">
        <v>6</v>
      </c>
      <c r="W540" s="80"/>
      <c r="X540" s="80"/>
      <c r="Y540" s="80"/>
      <c r="Z540" s="87"/>
      <c r="AA540" s="87"/>
      <c r="AB540" s="87"/>
      <c r="AC540" s="87"/>
      <c r="AD540" s="87"/>
      <c r="AE540" s="87"/>
      <c r="AF540" s="87"/>
      <c r="AG540" s="80"/>
      <c r="AH540" s="80"/>
      <c r="AI540" s="80"/>
    </row>
    <row r="541" ht="63.75" spans="1:35">
      <c r="A541" s="81">
        <v>25019</v>
      </c>
      <c r="B541" s="51" t="s">
        <v>11184</v>
      </c>
      <c r="C541" s="51" t="s">
        <v>11185</v>
      </c>
      <c r="D541" s="51" t="s">
        <v>9529</v>
      </c>
      <c r="E541" s="51" t="s">
        <v>9450</v>
      </c>
      <c r="F541" s="51">
        <v>102366</v>
      </c>
      <c r="G541" s="51">
        <v>36</v>
      </c>
      <c r="H541" s="53">
        <v>44855</v>
      </c>
      <c r="I541" s="53">
        <v>45950</v>
      </c>
      <c r="J541" s="51" t="s">
        <v>9506</v>
      </c>
      <c r="K541" s="51" t="s">
        <v>9497</v>
      </c>
      <c r="L541" s="51" t="s">
        <v>11186</v>
      </c>
      <c r="M541" s="51" t="s">
        <v>11187</v>
      </c>
      <c r="N541" s="51" t="s">
        <v>11188</v>
      </c>
      <c r="O541" s="51" t="s">
        <v>9468</v>
      </c>
      <c r="P541" s="51" t="s">
        <v>8856</v>
      </c>
      <c r="Q541" s="51" t="s">
        <v>9545</v>
      </c>
      <c r="R541" s="51">
        <v>102366</v>
      </c>
      <c r="S541" s="51">
        <v>102366</v>
      </c>
      <c r="T541" s="53">
        <v>44855</v>
      </c>
      <c r="U541" s="53">
        <v>45950.9999884259</v>
      </c>
      <c r="V541" s="51">
        <v>0</v>
      </c>
      <c r="W541" s="80"/>
      <c r="X541" s="80"/>
      <c r="Y541" s="80"/>
      <c r="Z541" s="87"/>
      <c r="AA541" s="87"/>
      <c r="AB541" s="87"/>
      <c r="AC541" s="87"/>
      <c r="AD541" s="87"/>
      <c r="AE541" s="87"/>
      <c r="AF541" s="87"/>
      <c r="AG541" s="80"/>
      <c r="AH541" s="80"/>
      <c r="AI541" s="80"/>
    </row>
    <row r="542" ht="51" spans="1:35">
      <c r="A542" s="81">
        <v>25107</v>
      </c>
      <c r="B542" s="51" t="s">
        <v>11189</v>
      </c>
      <c r="C542" s="51" t="s">
        <v>11190</v>
      </c>
      <c r="D542" s="51" t="s">
        <v>9523</v>
      </c>
      <c r="E542" s="51" t="s">
        <v>9450</v>
      </c>
      <c r="F542" s="51">
        <v>34393000</v>
      </c>
      <c r="G542" s="51">
        <v>12</v>
      </c>
      <c r="H542" s="53">
        <v>46023</v>
      </c>
      <c r="I542" s="53">
        <v>46387</v>
      </c>
      <c r="J542" s="51" t="s">
        <v>9506</v>
      </c>
      <c r="K542" s="51" t="s">
        <v>9451</v>
      </c>
      <c r="L542" s="51" t="s">
        <v>11191</v>
      </c>
      <c r="M542" s="51"/>
      <c r="N542" s="51" t="s">
        <v>11192</v>
      </c>
      <c r="O542" s="51" t="s">
        <v>9455</v>
      </c>
      <c r="P542" s="51" t="s">
        <v>10851</v>
      </c>
      <c r="Q542" s="51" t="s">
        <v>9456</v>
      </c>
      <c r="R542" s="51">
        <v>34393000</v>
      </c>
      <c r="S542" s="51">
        <v>34393000</v>
      </c>
      <c r="T542" s="53">
        <v>46023</v>
      </c>
      <c r="U542" s="53">
        <v>46387.9999884259</v>
      </c>
      <c r="V542" s="51">
        <v>144</v>
      </c>
      <c r="W542" s="80" t="s">
        <v>9526</v>
      </c>
      <c r="X542" s="80"/>
      <c r="Y542" s="80"/>
      <c r="Z542" s="87"/>
      <c r="AA542" s="87"/>
      <c r="AB542" s="87"/>
      <c r="AC542" s="87"/>
      <c r="AD542" s="87"/>
      <c r="AE542" s="87"/>
      <c r="AF542" s="87"/>
      <c r="AG542" s="80"/>
      <c r="AH542" s="86" t="s">
        <v>11189</v>
      </c>
      <c r="AI542" s="80"/>
    </row>
    <row r="543" ht="48" spans="1:35">
      <c r="A543" s="81">
        <v>26707</v>
      </c>
      <c r="B543" s="51" t="s">
        <v>11193</v>
      </c>
      <c r="C543" s="51" t="s">
        <v>11194</v>
      </c>
      <c r="D543" s="51" t="s">
        <v>9472</v>
      </c>
      <c r="E543" s="51" t="s">
        <v>9450</v>
      </c>
      <c r="F543" s="51">
        <v>36166.67</v>
      </c>
      <c r="G543" s="51">
        <v>0.1</v>
      </c>
      <c r="H543" s="53">
        <v>45592</v>
      </c>
      <c r="I543" s="53">
        <v>45595</v>
      </c>
      <c r="J543" s="51" t="s">
        <v>9506</v>
      </c>
      <c r="K543" s="51" t="s">
        <v>9497</v>
      </c>
      <c r="L543" s="51" t="s">
        <v>11195</v>
      </c>
      <c r="M543" s="51"/>
      <c r="N543" s="51" t="s">
        <v>9467</v>
      </c>
      <c r="O543" s="51" t="s">
        <v>9468</v>
      </c>
      <c r="P543" s="51" t="s">
        <v>9469</v>
      </c>
      <c r="Q543" s="51" t="s">
        <v>9545</v>
      </c>
      <c r="R543" s="51">
        <v>36166.67</v>
      </c>
      <c r="S543" s="51">
        <v>238750</v>
      </c>
      <c r="T543" s="53">
        <v>45592</v>
      </c>
      <c r="U543" s="53">
        <v>45595.9999884259</v>
      </c>
      <c r="V543" s="51">
        <v>12</v>
      </c>
      <c r="W543" s="80"/>
      <c r="X543" s="80"/>
      <c r="Y543" s="80"/>
      <c r="Z543" s="87"/>
      <c r="AA543" s="87"/>
      <c r="AB543" s="87"/>
      <c r="AC543" s="87"/>
      <c r="AD543" s="87"/>
      <c r="AE543" s="87"/>
      <c r="AF543" s="87"/>
      <c r="AG543" s="80"/>
      <c r="AH543" s="80"/>
      <c r="AI543" s="80"/>
    </row>
    <row r="544" ht="48" spans="1:35">
      <c r="A544" s="81">
        <v>26708</v>
      </c>
      <c r="B544" s="51" t="s">
        <v>11196</v>
      </c>
      <c r="C544" s="51" t="s">
        <v>11197</v>
      </c>
      <c r="D544" s="51" t="s">
        <v>9480</v>
      </c>
      <c r="E544" s="51" t="s">
        <v>9450</v>
      </c>
      <c r="F544" s="51">
        <v>171233.33</v>
      </c>
      <c r="G544" s="51">
        <v>2.1</v>
      </c>
      <c r="H544" s="53">
        <v>45579</v>
      </c>
      <c r="I544" s="53">
        <v>45642</v>
      </c>
      <c r="J544" s="51" t="s">
        <v>9506</v>
      </c>
      <c r="K544" s="51" t="s">
        <v>9497</v>
      </c>
      <c r="L544" s="51" t="s">
        <v>11195</v>
      </c>
      <c r="M544" s="51"/>
      <c r="N544" s="51" t="s">
        <v>9467</v>
      </c>
      <c r="O544" s="51" t="s">
        <v>9468</v>
      </c>
      <c r="P544" s="51" t="s">
        <v>9469</v>
      </c>
      <c r="Q544" s="51" t="s">
        <v>9545</v>
      </c>
      <c r="R544" s="51">
        <v>171233.33</v>
      </c>
      <c r="S544" s="51">
        <v>238750</v>
      </c>
      <c r="T544" s="53">
        <v>45579</v>
      </c>
      <c r="U544" s="53">
        <v>45642.9999884259</v>
      </c>
      <c r="V544" s="51">
        <v>14</v>
      </c>
      <c r="W544" s="80"/>
      <c r="X544" s="80"/>
      <c r="Y544" s="80"/>
      <c r="Z544" s="87"/>
      <c r="AA544" s="87"/>
      <c r="AB544" s="87"/>
      <c r="AC544" s="87"/>
      <c r="AD544" s="87"/>
      <c r="AE544" s="87"/>
      <c r="AF544" s="87"/>
      <c r="AG544" s="80"/>
      <c r="AH544" s="80"/>
      <c r="AI544" s="80"/>
    </row>
    <row r="545" ht="48" spans="1:35">
      <c r="A545" s="81">
        <v>26706</v>
      </c>
      <c r="B545" s="51" t="s">
        <v>11198</v>
      </c>
      <c r="C545" s="51" t="s">
        <v>11199</v>
      </c>
      <c r="D545" s="51" t="s">
        <v>9462</v>
      </c>
      <c r="E545" s="51" t="s">
        <v>9450</v>
      </c>
      <c r="F545" s="51">
        <v>31350</v>
      </c>
      <c r="G545" s="51">
        <v>1.6</v>
      </c>
      <c r="H545" s="53">
        <v>45607</v>
      </c>
      <c r="I545" s="53">
        <v>45656</v>
      </c>
      <c r="J545" s="51" t="s">
        <v>9506</v>
      </c>
      <c r="K545" s="51" t="s">
        <v>9497</v>
      </c>
      <c r="L545" s="51" t="s">
        <v>11195</v>
      </c>
      <c r="M545" s="51"/>
      <c r="N545" s="51" t="s">
        <v>9467</v>
      </c>
      <c r="O545" s="51" t="s">
        <v>9468</v>
      </c>
      <c r="P545" s="51" t="s">
        <v>9469</v>
      </c>
      <c r="Q545" s="51" t="s">
        <v>9545</v>
      </c>
      <c r="R545" s="51">
        <v>31350</v>
      </c>
      <c r="S545" s="51">
        <v>238750</v>
      </c>
      <c r="T545" s="53">
        <v>45607</v>
      </c>
      <c r="U545" s="53">
        <v>45656.9999884259</v>
      </c>
      <c r="V545" s="51">
        <v>8</v>
      </c>
      <c r="W545" s="80"/>
      <c r="X545" s="80"/>
      <c r="Y545" s="80"/>
      <c r="Z545" s="87"/>
      <c r="AA545" s="87"/>
      <c r="AB545" s="87"/>
      <c r="AC545" s="87"/>
      <c r="AD545" s="87"/>
      <c r="AE545" s="87"/>
      <c r="AF545" s="87"/>
      <c r="AG545" s="80"/>
      <c r="AH545" s="80"/>
      <c r="AI545" s="80"/>
    </row>
    <row r="546" ht="38.25" spans="1:35">
      <c r="A546" s="81">
        <v>26705</v>
      </c>
      <c r="B546" s="51" t="s">
        <v>11200</v>
      </c>
      <c r="C546" s="51" t="s">
        <v>11201</v>
      </c>
      <c r="D546" s="51" t="s">
        <v>9462</v>
      </c>
      <c r="E546" s="51" t="s">
        <v>9450</v>
      </c>
      <c r="F546" s="51">
        <v>7516.67</v>
      </c>
      <c r="G546" s="51">
        <v>0.1</v>
      </c>
      <c r="H546" s="53">
        <v>44997</v>
      </c>
      <c r="I546" s="53">
        <v>44997</v>
      </c>
      <c r="J546" s="51" t="s">
        <v>9506</v>
      </c>
      <c r="K546" s="51" t="s">
        <v>9497</v>
      </c>
      <c r="L546" s="51" t="s">
        <v>11202</v>
      </c>
      <c r="M546" s="51"/>
      <c r="N546" s="51" t="s">
        <v>11203</v>
      </c>
      <c r="O546" s="51" t="s">
        <v>9468</v>
      </c>
      <c r="P546" s="51" t="s">
        <v>9469</v>
      </c>
      <c r="Q546" s="51" t="s">
        <v>9545</v>
      </c>
      <c r="R546" s="51">
        <v>7516.67</v>
      </c>
      <c r="S546" s="51">
        <v>7516.67</v>
      </c>
      <c r="T546" s="53">
        <v>44997</v>
      </c>
      <c r="U546" s="53">
        <v>44997.9999884259</v>
      </c>
      <c r="V546" s="51">
        <v>9</v>
      </c>
      <c r="W546" s="80"/>
      <c r="X546" s="80"/>
      <c r="Y546" s="80"/>
      <c r="Z546" s="87"/>
      <c r="AA546" s="87"/>
      <c r="AB546" s="87"/>
      <c r="AC546" s="87"/>
      <c r="AD546" s="87"/>
      <c r="AE546" s="87"/>
      <c r="AF546" s="87"/>
      <c r="AG546" s="80"/>
      <c r="AH546" s="80"/>
      <c r="AI546" s="80"/>
    </row>
    <row r="547" ht="48" spans="1:35">
      <c r="A547" s="81">
        <v>26704</v>
      </c>
      <c r="B547" s="51" t="s">
        <v>11204</v>
      </c>
      <c r="C547" s="51" t="s">
        <v>11205</v>
      </c>
      <c r="D547" s="51" t="s">
        <v>9480</v>
      </c>
      <c r="E547" s="51" t="s">
        <v>9450</v>
      </c>
      <c r="F547" s="51">
        <v>4400</v>
      </c>
      <c r="G547" s="51">
        <v>0.1</v>
      </c>
      <c r="H547" s="53">
        <v>45587</v>
      </c>
      <c r="I547" s="53">
        <v>45587</v>
      </c>
      <c r="J547" s="51" t="s">
        <v>9506</v>
      </c>
      <c r="K547" s="51" t="s">
        <v>9497</v>
      </c>
      <c r="L547" s="51" t="s">
        <v>11206</v>
      </c>
      <c r="M547" s="51"/>
      <c r="N547" s="51" t="s">
        <v>9467</v>
      </c>
      <c r="O547" s="51" t="s">
        <v>9468</v>
      </c>
      <c r="P547" s="51" t="s">
        <v>9469</v>
      </c>
      <c r="Q547" s="51" t="s">
        <v>9545</v>
      </c>
      <c r="R547" s="51">
        <v>4400</v>
      </c>
      <c r="S547" s="51">
        <v>4400</v>
      </c>
      <c r="T547" s="53">
        <v>45587</v>
      </c>
      <c r="U547" s="53">
        <v>45587.9999884259</v>
      </c>
      <c r="V547" s="51">
        <v>14</v>
      </c>
      <c r="W547" s="80"/>
      <c r="X547" s="80"/>
      <c r="Y547" s="80"/>
      <c r="Z547" s="87"/>
      <c r="AA547" s="87"/>
      <c r="AB547" s="87"/>
      <c r="AC547" s="87"/>
      <c r="AD547" s="87"/>
      <c r="AE547" s="87"/>
      <c r="AF547" s="87"/>
      <c r="AG547" s="80"/>
      <c r="AH547" s="80"/>
      <c r="AI547" s="80"/>
    </row>
    <row r="548" ht="38.25" spans="1:35">
      <c r="A548" s="81">
        <v>27747</v>
      </c>
      <c r="B548" s="51" t="s">
        <v>11207</v>
      </c>
      <c r="C548" s="51" t="s">
        <v>11208</v>
      </c>
      <c r="D548" s="51" t="s">
        <v>9480</v>
      </c>
      <c r="E548" s="51" t="s">
        <v>9450</v>
      </c>
      <c r="F548" s="51">
        <v>365933.33</v>
      </c>
      <c r="G548" s="51">
        <v>12</v>
      </c>
      <c r="H548" s="53">
        <v>45297</v>
      </c>
      <c r="I548" s="53">
        <v>45656</v>
      </c>
      <c r="J548" s="51" t="s">
        <v>9506</v>
      </c>
      <c r="K548" s="51"/>
      <c r="L548" s="51" t="s">
        <v>11209</v>
      </c>
      <c r="M548" s="218" t="s">
        <v>11210</v>
      </c>
      <c r="N548" s="51" t="s">
        <v>11211</v>
      </c>
      <c r="O548" s="51" t="s">
        <v>9468</v>
      </c>
      <c r="P548" s="51" t="s">
        <v>9469</v>
      </c>
      <c r="Q548" s="51" t="s">
        <v>9545</v>
      </c>
      <c r="R548" s="51">
        <v>365933.33</v>
      </c>
      <c r="S548" s="51">
        <v>365933.33</v>
      </c>
      <c r="T548" s="53">
        <v>45297</v>
      </c>
      <c r="U548" s="53">
        <v>45656.9999884259</v>
      </c>
      <c r="V548" s="51">
        <v>16</v>
      </c>
      <c r="W548" s="80"/>
      <c r="X548" s="80"/>
      <c r="Y548" s="80"/>
      <c r="Z548" s="87"/>
      <c r="AA548" s="87"/>
      <c r="AB548" s="87"/>
      <c r="AC548" s="87"/>
      <c r="AD548" s="87"/>
      <c r="AE548" s="87"/>
      <c r="AF548" s="87"/>
      <c r="AG548" s="80"/>
      <c r="AH548" s="80"/>
      <c r="AI548" s="80"/>
    </row>
    <row r="549" ht="38.25" spans="1:35">
      <c r="A549" s="81">
        <v>27809</v>
      </c>
      <c r="B549" s="51" t="s">
        <v>11212</v>
      </c>
      <c r="C549" s="51" t="s">
        <v>11213</v>
      </c>
      <c r="D549" s="51" t="s">
        <v>9472</v>
      </c>
      <c r="E549" s="51" t="s">
        <v>9450</v>
      </c>
      <c r="F549" s="51">
        <v>316020</v>
      </c>
      <c r="G549" s="51">
        <v>6.5</v>
      </c>
      <c r="H549" s="53">
        <v>45448</v>
      </c>
      <c r="I549" s="53">
        <v>45642</v>
      </c>
      <c r="J549" s="51" t="s">
        <v>9506</v>
      </c>
      <c r="K549" s="51"/>
      <c r="L549" s="51" t="s">
        <v>11214</v>
      </c>
      <c r="M549" s="51"/>
      <c r="N549" s="51" t="s">
        <v>10610</v>
      </c>
      <c r="O549" s="51" t="s">
        <v>9468</v>
      </c>
      <c r="P549" s="51" t="s">
        <v>9469</v>
      </c>
      <c r="Q549" s="51" t="s">
        <v>9545</v>
      </c>
      <c r="R549" s="51">
        <v>316020</v>
      </c>
      <c r="S549" s="51">
        <v>620963</v>
      </c>
      <c r="T549" s="53">
        <v>45448</v>
      </c>
      <c r="U549" s="53">
        <v>45642.9999884259</v>
      </c>
      <c r="V549" s="51">
        <v>12</v>
      </c>
      <c r="W549" s="80"/>
      <c r="X549" s="80"/>
      <c r="Y549" s="80"/>
      <c r="Z549" s="87"/>
      <c r="AA549" s="87"/>
      <c r="AB549" s="87"/>
      <c r="AC549" s="87"/>
      <c r="AD549" s="87"/>
      <c r="AE549" s="87"/>
      <c r="AF549" s="87"/>
      <c r="AG549" s="80"/>
      <c r="AH549" s="80"/>
      <c r="AI549" s="80"/>
    </row>
    <row r="550" ht="38.25" spans="1:35">
      <c r="A550" s="81">
        <v>27807</v>
      </c>
      <c r="B550" s="51" t="s">
        <v>11215</v>
      </c>
      <c r="C550" s="51" t="s">
        <v>11216</v>
      </c>
      <c r="D550" s="51" t="s">
        <v>9462</v>
      </c>
      <c r="E550" s="51" t="s">
        <v>9450</v>
      </c>
      <c r="F550" s="51">
        <v>9240</v>
      </c>
      <c r="G550" s="51">
        <v>0.1</v>
      </c>
      <c r="H550" s="53">
        <v>45583</v>
      </c>
      <c r="I550" s="53">
        <v>45585</v>
      </c>
      <c r="J550" s="51" t="s">
        <v>9506</v>
      </c>
      <c r="K550" s="51"/>
      <c r="L550" s="51" t="s">
        <v>11217</v>
      </c>
      <c r="M550" s="51"/>
      <c r="N550" s="51" t="s">
        <v>11218</v>
      </c>
      <c r="O550" s="51" t="s">
        <v>9468</v>
      </c>
      <c r="P550" s="51" t="s">
        <v>9469</v>
      </c>
      <c r="Q550" s="51" t="s">
        <v>9545</v>
      </c>
      <c r="R550" s="51">
        <v>9240</v>
      </c>
      <c r="S550" s="51">
        <v>9240</v>
      </c>
      <c r="T550" s="53">
        <v>45583</v>
      </c>
      <c r="U550" s="53">
        <v>45585.9999884259</v>
      </c>
      <c r="V550" s="51">
        <v>9</v>
      </c>
      <c r="W550" s="80"/>
      <c r="X550" s="80"/>
      <c r="Y550" s="80"/>
      <c r="Z550" s="87"/>
      <c r="AA550" s="87"/>
      <c r="AB550" s="87"/>
      <c r="AC550" s="87"/>
      <c r="AD550" s="87"/>
      <c r="AE550" s="87"/>
      <c r="AF550" s="87"/>
      <c r="AG550" s="80"/>
      <c r="AH550" s="80"/>
      <c r="AI550" s="80"/>
    </row>
    <row r="551" ht="38.25" spans="1:35">
      <c r="A551" s="81">
        <v>27808</v>
      </c>
      <c r="B551" s="51" t="s">
        <v>11219</v>
      </c>
      <c r="C551" s="51" t="s">
        <v>11220</v>
      </c>
      <c r="D551" s="51" t="s">
        <v>9480</v>
      </c>
      <c r="E551" s="51" t="s">
        <v>9450</v>
      </c>
      <c r="F551" s="51">
        <v>304943</v>
      </c>
      <c r="G551" s="51">
        <v>3</v>
      </c>
      <c r="H551" s="53">
        <v>45562</v>
      </c>
      <c r="I551" s="53">
        <v>45653</v>
      </c>
      <c r="J551" s="51" t="s">
        <v>9506</v>
      </c>
      <c r="K551" s="51"/>
      <c r="L551" s="51" t="s">
        <v>11214</v>
      </c>
      <c r="M551" s="51"/>
      <c r="N551" s="51" t="s">
        <v>10610</v>
      </c>
      <c r="O551" s="51" t="s">
        <v>9468</v>
      </c>
      <c r="P551" s="51" t="s">
        <v>9469</v>
      </c>
      <c r="Q551" s="51" t="s">
        <v>9545</v>
      </c>
      <c r="R551" s="51">
        <v>304943</v>
      </c>
      <c r="S551" s="51">
        <v>620963</v>
      </c>
      <c r="T551" s="53">
        <v>45562</v>
      </c>
      <c r="U551" s="53">
        <v>45653.9999884259</v>
      </c>
      <c r="V551" s="51">
        <v>18</v>
      </c>
      <c r="W551" s="80"/>
      <c r="X551" s="80"/>
      <c r="Y551" s="80"/>
      <c r="Z551" s="87"/>
      <c r="AA551" s="87"/>
      <c r="AB551" s="87"/>
      <c r="AC551" s="87"/>
      <c r="AD551" s="87"/>
      <c r="AE551" s="87"/>
      <c r="AF551" s="87"/>
      <c r="AG551" s="80"/>
      <c r="AH551" s="80"/>
      <c r="AI551" s="80"/>
    </row>
    <row r="552" ht="38.25" spans="1:35">
      <c r="A552" s="81">
        <v>27806</v>
      </c>
      <c r="B552" s="51" t="s">
        <v>11221</v>
      </c>
      <c r="C552" s="51" t="s">
        <v>11222</v>
      </c>
      <c r="D552" s="51" t="s">
        <v>9462</v>
      </c>
      <c r="E552" s="51" t="s">
        <v>9450</v>
      </c>
      <c r="F552" s="51">
        <v>15500</v>
      </c>
      <c r="G552" s="51">
        <v>0.1</v>
      </c>
      <c r="H552" s="53">
        <v>45613</v>
      </c>
      <c r="I552" s="53">
        <v>45613</v>
      </c>
      <c r="J552" s="51" t="s">
        <v>9506</v>
      </c>
      <c r="K552" s="51"/>
      <c r="L552" s="51" t="s">
        <v>11223</v>
      </c>
      <c r="M552" s="51"/>
      <c r="N552" s="51" t="s">
        <v>10600</v>
      </c>
      <c r="O552" s="51" t="s">
        <v>9468</v>
      </c>
      <c r="P552" s="51" t="s">
        <v>9469</v>
      </c>
      <c r="Q552" s="51" t="s">
        <v>9545</v>
      </c>
      <c r="R552" s="51">
        <v>15500</v>
      </c>
      <c r="S552" s="51">
        <v>15500</v>
      </c>
      <c r="T552" s="53">
        <v>45613</v>
      </c>
      <c r="U552" s="53">
        <v>45613.9999884259</v>
      </c>
      <c r="V552" s="51">
        <v>9</v>
      </c>
      <c r="W552" s="80"/>
      <c r="X552" s="80"/>
      <c r="Y552" s="80"/>
      <c r="Z552" s="87"/>
      <c r="AA552" s="87"/>
      <c r="AB552" s="87"/>
      <c r="AC552" s="87"/>
      <c r="AD552" s="87"/>
      <c r="AE552" s="87"/>
      <c r="AF552" s="87"/>
      <c r="AG552" s="80"/>
      <c r="AH552" s="80"/>
      <c r="AI552" s="80"/>
    </row>
    <row r="553" ht="38.25" spans="1:35">
      <c r="A553" s="81">
        <v>27805</v>
      </c>
      <c r="B553" s="51" t="s">
        <v>11224</v>
      </c>
      <c r="C553" s="51" t="s">
        <v>11225</v>
      </c>
      <c r="D553" s="51" t="s">
        <v>9462</v>
      </c>
      <c r="E553" s="51" t="s">
        <v>9450</v>
      </c>
      <c r="F553" s="51">
        <v>930</v>
      </c>
      <c r="G553" s="51">
        <v>0.1</v>
      </c>
      <c r="H553" s="53">
        <v>45556</v>
      </c>
      <c r="I553" s="53">
        <v>45556</v>
      </c>
      <c r="J553" s="51" t="s">
        <v>9506</v>
      </c>
      <c r="K553" s="51"/>
      <c r="L553" s="51" t="s">
        <v>11226</v>
      </c>
      <c r="M553" s="51"/>
      <c r="N553" s="51" t="s">
        <v>10600</v>
      </c>
      <c r="O553" s="51" t="s">
        <v>9468</v>
      </c>
      <c r="P553" s="51" t="s">
        <v>9469</v>
      </c>
      <c r="Q553" s="51" t="s">
        <v>9545</v>
      </c>
      <c r="R553" s="51">
        <v>930</v>
      </c>
      <c r="S553" s="51">
        <v>930</v>
      </c>
      <c r="T553" s="53">
        <v>45556</v>
      </c>
      <c r="U553" s="53">
        <v>45556.9999884259</v>
      </c>
      <c r="V553" s="51">
        <v>9</v>
      </c>
      <c r="W553" s="80"/>
      <c r="X553" s="80"/>
      <c r="Y553" s="80"/>
      <c r="Z553" s="87"/>
      <c r="AA553" s="87"/>
      <c r="AB553" s="87"/>
      <c r="AC553" s="87"/>
      <c r="AD553" s="87"/>
      <c r="AE553" s="87"/>
      <c r="AF553" s="87"/>
      <c r="AG553" s="80"/>
      <c r="AH553" s="80"/>
      <c r="AI553" s="80"/>
    </row>
    <row r="554" ht="48" spans="1:35">
      <c r="A554" s="81">
        <v>27803</v>
      </c>
      <c r="B554" s="51" t="s">
        <v>11227</v>
      </c>
      <c r="C554" s="51" t="s">
        <v>11228</v>
      </c>
      <c r="D554" s="51" t="s">
        <v>9480</v>
      </c>
      <c r="E554" s="51" t="s">
        <v>9450</v>
      </c>
      <c r="F554" s="51">
        <v>2238508.33</v>
      </c>
      <c r="G554" s="51">
        <v>6</v>
      </c>
      <c r="H554" s="53">
        <v>45474</v>
      </c>
      <c r="I554" s="53">
        <v>45656</v>
      </c>
      <c r="J554" s="51" t="s">
        <v>9506</v>
      </c>
      <c r="K554" s="51"/>
      <c r="L554" s="51" t="s">
        <v>11229</v>
      </c>
      <c r="M554" s="51"/>
      <c r="N554" s="51" t="s">
        <v>11127</v>
      </c>
      <c r="O554" s="51" t="s">
        <v>9468</v>
      </c>
      <c r="P554" s="51" t="s">
        <v>9469</v>
      </c>
      <c r="Q554" s="51" t="s">
        <v>9545</v>
      </c>
      <c r="R554" s="51">
        <v>2238508.33</v>
      </c>
      <c r="S554" s="51">
        <v>3389641.66</v>
      </c>
      <c r="T554" s="53">
        <v>45474</v>
      </c>
      <c r="U554" s="53">
        <v>45656.9999884259</v>
      </c>
      <c r="V554" s="51">
        <v>18</v>
      </c>
      <c r="W554" s="80"/>
      <c r="X554" s="80"/>
      <c r="Y554" s="80"/>
      <c r="Z554" s="87"/>
      <c r="AA554" s="87"/>
      <c r="AB554" s="87"/>
      <c r="AC554" s="87"/>
      <c r="AD554" s="87"/>
      <c r="AE554" s="87"/>
      <c r="AF554" s="87"/>
      <c r="AG554" s="80"/>
      <c r="AH554" s="80"/>
      <c r="AI554" s="80"/>
    </row>
    <row r="555" ht="38.25" spans="1:35">
      <c r="A555" s="81">
        <v>27804</v>
      </c>
      <c r="B555" s="51" t="s">
        <v>11230</v>
      </c>
      <c r="C555" s="51" t="s">
        <v>11231</v>
      </c>
      <c r="D555" s="51" t="s">
        <v>9462</v>
      </c>
      <c r="E555" s="51" t="s">
        <v>9450</v>
      </c>
      <c r="F555" s="51">
        <v>930</v>
      </c>
      <c r="G555" s="51">
        <v>0.1</v>
      </c>
      <c r="H555" s="53">
        <v>45581</v>
      </c>
      <c r="I555" s="53">
        <v>45581</v>
      </c>
      <c r="J555" s="51" t="s">
        <v>9506</v>
      </c>
      <c r="K555" s="51"/>
      <c r="L555" s="51" t="s">
        <v>11232</v>
      </c>
      <c r="M555" s="51"/>
      <c r="N555" s="51" t="s">
        <v>10600</v>
      </c>
      <c r="O555" s="51" t="s">
        <v>9468</v>
      </c>
      <c r="P555" s="51" t="s">
        <v>9469</v>
      </c>
      <c r="Q555" s="51" t="s">
        <v>9545</v>
      </c>
      <c r="R555" s="51">
        <v>930</v>
      </c>
      <c r="S555" s="51">
        <v>930</v>
      </c>
      <c r="T555" s="53">
        <v>45581</v>
      </c>
      <c r="U555" s="53">
        <v>45581.9999884259</v>
      </c>
      <c r="V555" s="51">
        <v>9</v>
      </c>
      <c r="W555" s="80"/>
      <c r="X555" s="80"/>
      <c r="Y555" s="80"/>
      <c r="Z555" s="87"/>
      <c r="AA555" s="87"/>
      <c r="AB555" s="87"/>
      <c r="AC555" s="87"/>
      <c r="AD555" s="87"/>
      <c r="AE555" s="87"/>
      <c r="AF555" s="87"/>
      <c r="AG555" s="80"/>
      <c r="AH555" s="80"/>
      <c r="AI555" s="80"/>
    </row>
    <row r="556" ht="48" spans="1:35">
      <c r="A556" s="81">
        <v>27802</v>
      </c>
      <c r="B556" s="51" t="s">
        <v>11233</v>
      </c>
      <c r="C556" s="51" t="s">
        <v>11234</v>
      </c>
      <c r="D556" s="51" t="s">
        <v>9472</v>
      </c>
      <c r="E556" s="51" t="s">
        <v>9450</v>
      </c>
      <c r="F556" s="51">
        <v>1040200</v>
      </c>
      <c r="G556" s="51">
        <v>6</v>
      </c>
      <c r="H556" s="53">
        <v>45474</v>
      </c>
      <c r="I556" s="53">
        <v>45653</v>
      </c>
      <c r="J556" s="51" t="s">
        <v>9506</v>
      </c>
      <c r="K556" s="51"/>
      <c r="L556" s="51" t="s">
        <v>11229</v>
      </c>
      <c r="M556" s="51"/>
      <c r="N556" s="51" t="s">
        <v>11127</v>
      </c>
      <c r="O556" s="51" t="s">
        <v>9468</v>
      </c>
      <c r="P556" s="51" t="s">
        <v>9469</v>
      </c>
      <c r="Q556" s="51" t="s">
        <v>9545</v>
      </c>
      <c r="R556" s="51">
        <v>1040200</v>
      </c>
      <c r="S556" s="51">
        <v>3389641.66</v>
      </c>
      <c r="T556" s="53">
        <v>45474</v>
      </c>
      <c r="U556" s="53">
        <v>45653.9999884259</v>
      </c>
      <c r="V556" s="51">
        <v>12</v>
      </c>
      <c r="W556" s="80"/>
      <c r="X556" s="80"/>
      <c r="Y556" s="80"/>
      <c r="Z556" s="87"/>
      <c r="AA556" s="87"/>
      <c r="AB556" s="87"/>
      <c r="AC556" s="87"/>
      <c r="AD556" s="87"/>
      <c r="AE556" s="87"/>
      <c r="AF556" s="87"/>
      <c r="AG556" s="80"/>
      <c r="AH556" s="80"/>
      <c r="AI556" s="80"/>
    </row>
    <row r="557" ht="38.25" spans="1:35">
      <c r="A557" s="81">
        <v>27800</v>
      </c>
      <c r="B557" s="51" t="s">
        <v>11235</v>
      </c>
      <c r="C557" s="51" t="s">
        <v>11236</v>
      </c>
      <c r="D557" s="51" t="s">
        <v>9775</v>
      </c>
      <c r="E557" s="51" t="s">
        <v>9450</v>
      </c>
      <c r="F557" s="51">
        <v>185850</v>
      </c>
      <c r="G557" s="51">
        <v>9.8</v>
      </c>
      <c r="H557" s="53">
        <v>45352</v>
      </c>
      <c r="I557" s="53">
        <v>45645</v>
      </c>
      <c r="J557" s="51" t="s">
        <v>9506</v>
      </c>
      <c r="K557" s="51"/>
      <c r="L557" s="51" t="s">
        <v>11237</v>
      </c>
      <c r="M557" s="51"/>
      <c r="N557" s="51" t="s">
        <v>9778</v>
      </c>
      <c r="O557" s="51" t="s">
        <v>9468</v>
      </c>
      <c r="P557" s="51" t="s">
        <v>9469</v>
      </c>
      <c r="Q557" s="51" t="s">
        <v>9545</v>
      </c>
      <c r="R557" s="51">
        <v>185850</v>
      </c>
      <c r="S557" s="51">
        <v>185850</v>
      </c>
      <c r="T557" s="53">
        <v>45352</v>
      </c>
      <c r="U557" s="53">
        <v>45645.9999884259</v>
      </c>
      <c r="V557" s="51">
        <v>4</v>
      </c>
      <c r="W557" s="80"/>
      <c r="X557" s="80"/>
      <c r="Y557" s="80"/>
      <c r="Z557" s="87"/>
      <c r="AA557" s="87"/>
      <c r="AB557" s="87"/>
      <c r="AC557" s="87"/>
      <c r="AD557" s="87"/>
      <c r="AE557" s="87"/>
      <c r="AF557" s="87"/>
      <c r="AG557" s="80"/>
      <c r="AH557" s="80"/>
      <c r="AI557" s="80"/>
    </row>
    <row r="558" ht="48" spans="1:35">
      <c r="A558" s="81">
        <v>27801</v>
      </c>
      <c r="B558" s="51" t="s">
        <v>11238</v>
      </c>
      <c r="C558" s="51" t="s">
        <v>11239</v>
      </c>
      <c r="D558" s="51" t="s">
        <v>9462</v>
      </c>
      <c r="E558" s="51" t="s">
        <v>9450</v>
      </c>
      <c r="F558" s="51">
        <v>110933.33</v>
      </c>
      <c r="G558" s="51">
        <v>2.3</v>
      </c>
      <c r="H558" s="53">
        <v>45480</v>
      </c>
      <c r="I558" s="53">
        <v>45550</v>
      </c>
      <c r="J558" s="51" t="s">
        <v>9506</v>
      </c>
      <c r="K558" s="51"/>
      <c r="L558" s="51" t="s">
        <v>11229</v>
      </c>
      <c r="M558" s="51"/>
      <c r="N558" s="51" t="s">
        <v>11127</v>
      </c>
      <c r="O558" s="51" t="s">
        <v>9468</v>
      </c>
      <c r="P558" s="51" t="s">
        <v>9469</v>
      </c>
      <c r="Q558" s="51" t="s">
        <v>9545</v>
      </c>
      <c r="R558" s="51">
        <v>110933.33</v>
      </c>
      <c r="S558" s="51">
        <v>3389641.66</v>
      </c>
      <c r="T558" s="53">
        <v>45480</v>
      </c>
      <c r="U558" s="53">
        <v>45550.9999884259</v>
      </c>
      <c r="V558" s="51">
        <v>8</v>
      </c>
      <c r="W558" s="80"/>
      <c r="X558" s="80"/>
      <c r="Y558" s="80"/>
      <c r="Z558" s="87"/>
      <c r="AA558" s="87"/>
      <c r="AB558" s="87"/>
      <c r="AC558" s="87"/>
      <c r="AD558" s="87"/>
      <c r="AE558" s="87"/>
      <c r="AF558" s="87"/>
      <c r="AG558" s="80"/>
      <c r="AH558" s="80"/>
      <c r="AI558" s="80"/>
    </row>
    <row r="559" ht="38.25" spans="1:35">
      <c r="A559" s="81">
        <v>27799</v>
      </c>
      <c r="B559" s="51" t="s">
        <v>11240</v>
      </c>
      <c r="C559" s="51" t="s">
        <v>11241</v>
      </c>
      <c r="D559" s="51" t="s">
        <v>9462</v>
      </c>
      <c r="E559" s="51" t="s">
        <v>9450</v>
      </c>
      <c r="F559" s="51">
        <v>31930</v>
      </c>
      <c r="G559" s="51">
        <v>0.1</v>
      </c>
      <c r="H559" s="53">
        <v>45511</v>
      </c>
      <c r="I559" s="53">
        <v>45512</v>
      </c>
      <c r="J559" s="51" t="s">
        <v>9506</v>
      </c>
      <c r="K559" s="51"/>
      <c r="L559" s="51" t="s">
        <v>11242</v>
      </c>
      <c r="M559" s="51"/>
      <c r="N559" s="51" t="s">
        <v>11243</v>
      </c>
      <c r="O559" s="51" t="s">
        <v>9468</v>
      </c>
      <c r="P559" s="51" t="s">
        <v>9469</v>
      </c>
      <c r="Q559" s="51" t="s">
        <v>9545</v>
      </c>
      <c r="R559" s="51">
        <v>31930</v>
      </c>
      <c r="S559" s="51">
        <v>31930</v>
      </c>
      <c r="T559" s="53">
        <v>45511</v>
      </c>
      <c r="U559" s="53">
        <v>45512.9999884259</v>
      </c>
      <c r="V559" s="51">
        <v>9</v>
      </c>
      <c r="W559" s="80"/>
      <c r="X559" s="80"/>
      <c r="Y559" s="80"/>
      <c r="Z559" s="87"/>
      <c r="AA559" s="87"/>
      <c r="AB559" s="87"/>
      <c r="AC559" s="87"/>
      <c r="AD559" s="87"/>
      <c r="AE559" s="87"/>
      <c r="AF559" s="87"/>
      <c r="AG559" s="80"/>
      <c r="AH559" s="80"/>
      <c r="AI559" s="80"/>
    </row>
    <row r="560" ht="48" spans="1:35">
      <c r="A560" s="81">
        <v>27798</v>
      </c>
      <c r="B560" s="51" t="s">
        <v>11244</v>
      </c>
      <c r="C560" s="51" t="s">
        <v>11245</v>
      </c>
      <c r="D560" s="51" t="s">
        <v>9480</v>
      </c>
      <c r="E560" s="51" t="s">
        <v>9450</v>
      </c>
      <c r="F560" s="51">
        <v>106333.33</v>
      </c>
      <c r="G560" s="51">
        <v>0.5</v>
      </c>
      <c r="H560" s="53">
        <v>45597</v>
      </c>
      <c r="I560" s="53">
        <v>45611</v>
      </c>
      <c r="J560" s="51" t="s">
        <v>9506</v>
      </c>
      <c r="K560" s="51"/>
      <c r="L560" s="51" t="s">
        <v>11246</v>
      </c>
      <c r="M560" s="51"/>
      <c r="N560" s="51" t="s">
        <v>11247</v>
      </c>
      <c r="O560" s="51" t="s">
        <v>9468</v>
      </c>
      <c r="P560" s="51" t="s">
        <v>9469</v>
      </c>
      <c r="Q560" s="51" t="s">
        <v>9545</v>
      </c>
      <c r="R560" s="51">
        <v>106333.33</v>
      </c>
      <c r="S560" s="51">
        <v>106333.33</v>
      </c>
      <c r="T560" s="53">
        <v>45597</v>
      </c>
      <c r="U560" s="53">
        <v>45611.9999884259</v>
      </c>
      <c r="V560" s="51">
        <v>17</v>
      </c>
      <c r="W560" s="80"/>
      <c r="X560" s="80"/>
      <c r="Y560" s="80"/>
      <c r="Z560" s="87"/>
      <c r="AA560" s="87"/>
      <c r="AB560" s="87"/>
      <c r="AC560" s="87"/>
      <c r="AD560" s="87"/>
      <c r="AE560" s="87"/>
      <c r="AF560" s="87"/>
      <c r="AG560" s="80"/>
      <c r="AH560" s="80"/>
      <c r="AI560" s="80"/>
    </row>
    <row r="561" ht="38.25" spans="1:35">
      <c r="A561" s="81">
        <v>27796</v>
      </c>
      <c r="B561" s="51" t="s">
        <v>11248</v>
      </c>
      <c r="C561" s="51" t="s">
        <v>11249</v>
      </c>
      <c r="D561" s="51" t="s">
        <v>9472</v>
      </c>
      <c r="E561" s="51" t="s">
        <v>9450</v>
      </c>
      <c r="F561" s="51">
        <v>97416.66</v>
      </c>
      <c r="G561" s="51">
        <v>1</v>
      </c>
      <c r="H561" s="53">
        <v>45627</v>
      </c>
      <c r="I561" s="53">
        <v>45656</v>
      </c>
      <c r="J561" s="51" t="s">
        <v>9506</v>
      </c>
      <c r="K561" s="51"/>
      <c r="L561" s="51" t="s">
        <v>11250</v>
      </c>
      <c r="M561" s="51"/>
      <c r="N561" s="51" t="s">
        <v>10595</v>
      </c>
      <c r="O561" s="51" t="s">
        <v>9468</v>
      </c>
      <c r="P561" s="51" t="s">
        <v>9469</v>
      </c>
      <c r="Q561" s="51" t="s">
        <v>9545</v>
      </c>
      <c r="R561" s="51">
        <v>97416.66</v>
      </c>
      <c r="S561" s="51">
        <v>107133.33</v>
      </c>
      <c r="T561" s="53">
        <v>45627</v>
      </c>
      <c r="U561" s="53">
        <v>45656.9999884259</v>
      </c>
      <c r="V561" s="51">
        <v>10</v>
      </c>
      <c r="W561" s="80"/>
      <c r="X561" s="80"/>
      <c r="Y561" s="80"/>
      <c r="Z561" s="87"/>
      <c r="AA561" s="87"/>
      <c r="AB561" s="87"/>
      <c r="AC561" s="87"/>
      <c r="AD561" s="87"/>
      <c r="AE561" s="87"/>
      <c r="AF561" s="87"/>
      <c r="AG561" s="80"/>
      <c r="AH561" s="80"/>
      <c r="AI561" s="80"/>
    </row>
    <row r="562" ht="38.25" spans="1:35">
      <c r="A562" s="81">
        <v>27797</v>
      </c>
      <c r="B562" s="51" t="s">
        <v>11251</v>
      </c>
      <c r="C562" s="51" t="s">
        <v>11252</v>
      </c>
      <c r="D562" s="51" t="s">
        <v>11253</v>
      </c>
      <c r="E562" s="51" t="s">
        <v>9450</v>
      </c>
      <c r="F562" s="51">
        <v>8500</v>
      </c>
      <c r="G562" s="51">
        <v>6.8</v>
      </c>
      <c r="H562" s="53">
        <v>45447</v>
      </c>
      <c r="I562" s="53">
        <v>45652</v>
      </c>
      <c r="J562" s="51" t="s">
        <v>9506</v>
      </c>
      <c r="K562" s="51"/>
      <c r="L562" s="51" t="s">
        <v>11254</v>
      </c>
      <c r="M562" s="51"/>
      <c r="N562" s="51" t="s">
        <v>11255</v>
      </c>
      <c r="O562" s="51" t="s">
        <v>9468</v>
      </c>
      <c r="P562" s="51" t="s">
        <v>9469</v>
      </c>
      <c r="Q562" s="51" t="s">
        <v>9545</v>
      </c>
      <c r="R562" s="51">
        <v>8500</v>
      </c>
      <c r="S562" s="51">
        <v>8500</v>
      </c>
      <c r="T562" s="53">
        <v>45447</v>
      </c>
      <c r="U562" s="53">
        <v>45652.9999884259</v>
      </c>
      <c r="V562" s="51">
        <v>1</v>
      </c>
      <c r="W562" s="80"/>
      <c r="X562" s="80"/>
      <c r="Y562" s="80"/>
      <c r="Z562" s="87"/>
      <c r="AA562" s="87"/>
      <c r="AB562" s="87"/>
      <c r="AC562" s="87"/>
      <c r="AD562" s="87"/>
      <c r="AE562" s="87"/>
      <c r="AF562" s="87"/>
      <c r="AG562" s="80"/>
      <c r="AH562" s="80"/>
      <c r="AI562" s="80"/>
    </row>
    <row r="563" ht="38.25" spans="1:35">
      <c r="A563" s="81">
        <v>27795</v>
      </c>
      <c r="B563" s="51" t="s">
        <v>11256</v>
      </c>
      <c r="C563" s="51" t="s">
        <v>11257</v>
      </c>
      <c r="D563" s="51" t="s">
        <v>9462</v>
      </c>
      <c r="E563" s="51" t="s">
        <v>9450</v>
      </c>
      <c r="F563" s="51">
        <v>9716.67</v>
      </c>
      <c r="G563" s="51">
        <v>10.5</v>
      </c>
      <c r="H563" s="53">
        <v>45297</v>
      </c>
      <c r="I563" s="53">
        <v>45611</v>
      </c>
      <c r="J563" s="51" t="s">
        <v>9506</v>
      </c>
      <c r="K563" s="51"/>
      <c r="L563" s="51" t="s">
        <v>11250</v>
      </c>
      <c r="M563" s="51"/>
      <c r="N563" s="51" t="s">
        <v>10595</v>
      </c>
      <c r="O563" s="51" t="s">
        <v>9468</v>
      </c>
      <c r="P563" s="51" t="s">
        <v>9469</v>
      </c>
      <c r="Q563" s="51" t="s">
        <v>9545</v>
      </c>
      <c r="R563" s="51">
        <v>9716.67</v>
      </c>
      <c r="S563" s="51">
        <v>107133.33</v>
      </c>
      <c r="T563" s="53">
        <v>45297</v>
      </c>
      <c r="U563" s="53">
        <v>45611.9999884259</v>
      </c>
      <c r="V563" s="51">
        <v>9</v>
      </c>
      <c r="W563" s="80"/>
      <c r="X563" s="80"/>
      <c r="Y563" s="80"/>
      <c r="Z563" s="87"/>
      <c r="AA563" s="87"/>
      <c r="AB563" s="87"/>
      <c r="AC563" s="87"/>
      <c r="AD563" s="87"/>
      <c r="AE563" s="87"/>
      <c r="AF563" s="87"/>
      <c r="AG563" s="80"/>
      <c r="AH563" s="80"/>
      <c r="AI563" s="80"/>
    </row>
    <row r="564" ht="48" spans="1:35">
      <c r="A564" s="81">
        <v>27794</v>
      </c>
      <c r="B564" s="51" t="s">
        <v>11258</v>
      </c>
      <c r="C564" s="51" t="s">
        <v>11259</v>
      </c>
      <c r="D564" s="51" t="s">
        <v>9480</v>
      </c>
      <c r="E564" s="51" t="s">
        <v>9450</v>
      </c>
      <c r="F564" s="51">
        <v>118066.67</v>
      </c>
      <c r="G564" s="51">
        <v>3.8</v>
      </c>
      <c r="H564" s="53">
        <v>45481</v>
      </c>
      <c r="I564" s="53">
        <v>45596</v>
      </c>
      <c r="J564" s="51" t="s">
        <v>9506</v>
      </c>
      <c r="K564" s="51"/>
      <c r="L564" s="51" t="s">
        <v>11260</v>
      </c>
      <c r="M564" s="51"/>
      <c r="N564" s="51" t="s">
        <v>11247</v>
      </c>
      <c r="O564" s="51" t="s">
        <v>9468</v>
      </c>
      <c r="P564" s="51" t="s">
        <v>9469</v>
      </c>
      <c r="Q564" s="51" t="s">
        <v>9545</v>
      </c>
      <c r="R564" s="51">
        <v>118066.67</v>
      </c>
      <c r="S564" s="51">
        <v>118066.67</v>
      </c>
      <c r="T564" s="53">
        <v>45481</v>
      </c>
      <c r="U564" s="53">
        <v>45596.9999884259</v>
      </c>
      <c r="V564" s="51">
        <v>17</v>
      </c>
      <c r="W564" s="80"/>
      <c r="X564" s="80"/>
      <c r="Y564" s="80"/>
      <c r="Z564" s="87"/>
      <c r="AA564" s="87"/>
      <c r="AB564" s="87"/>
      <c r="AC564" s="87"/>
      <c r="AD564" s="87"/>
      <c r="AE564" s="87"/>
      <c r="AF564" s="87"/>
      <c r="AG564" s="80"/>
      <c r="AH564" s="80"/>
      <c r="AI564" s="80"/>
    </row>
    <row r="565" ht="38.25" spans="1:35">
      <c r="A565" s="81">
        <v>27792</v>
      </c>
      <c r="B565" s="51" t="s">
        <v>11261</v>
      </c>
      <c r="C565" s="51" t="s">
        <v>11262</v>
      </c>
      <c r="D565" s="51" t="s">
        <v>9462</v>
      </c>
      <c r="E565" s="51" t="s">
        <v>9450</v>
      </c>
      <c r="F565" s="51">
        <v>12865</v>
      </c>
      <c r="G565" s="51">
        <v>2.6</v>
      </c>
      <c r="H565" s="53">
        <v>45512</v>
      </c>
      <c r="I565" s="53">
        <v>45591</v>
      </c>
      <c r="J565" s="51" t="s">
        <v>9506</v>
      </c>
      <c r="K565" s="51"/>
      <c r="L565" s="51" t="s">
        <v>11263</v>
      </c>
      <c r="M565" s="51"/>
      <c r="N565" s="51" t="s">
        <v>9500</v>
      </c>
      <c r="O565" s="51" t="s">
        <v>9468</v>
      </c>
      <c r="P565" s="51" t="s">
        <v>9469</v>
      </c>
      <c r="Q565" s="51" t="s">
        <v>9545</v>
      </c>
      <c r="R565" s="51">
        <v>12865</v>
      </c>
      <c r="S565" s="51">
        <v>12865</v>
      </c>
      <c r="T565" s="53">
        <v>45512</v>
      </c>
      <c r="U565" s="53">
        <v>45591.9999884259</v>
      </c>
      <c r="V565" s="51">
        <v>9</v>
      </c>
      <c r="W565" s="80"/>
      <c r="X565" s="80"/>
      <c r="Y565" s="80"/>
      <c r="Z565" s="87"/>
      <c r="AA565" s="87"/>
      <c r="AB565" s="87"/>
      <c r="AC565" s="87"/>
      <c r="AD565" s="87"/>
      <c r="AE565" s="87"/>
      <c r="AF565" s="87"/>
      <c r="AG565" s="80"/>
      <c r="AH565" s="80"/>
      <c r="AI565" s="80"/>
    </row>
    <row r="566" ht="48" spans="1:35">
      <c r="A566" s="81">
        <v>27793</v>
      </c>
      <c r="B566" s="51" t="s">
        <v>11264</v>
      </c>
      <c r="C566" s="51" t="s">
        <v>11265</v>
      </c>
      <c r="D566" s="51" t="s">
        <v>9775</v>
      </c>
      <c r="E566" s="51" t="s">
        <v>9450</v>
      </c>
      <c r="F566" s="51">
        <v>100500</v>
      </c>
      <c r="G566" s="51">
        <v>4.6</v>
      </c>
      <c r="H566" s="53">
        <v>45519</v>
      </c>
      <c r="I566" s="53">
        <v>45657</v>
      </c>
      <c r="J566" s="51" t="s">
        <v>9506</v>
      </c>
      <c r="K566" s="51"/>
      <c r="L566" s="51" t="s">
        <v>11266</v>
      </c>
      <c r="M566" s="51"/>
      <c r="N566" s="51" t="s">
        <v>11267</v>
      </c>
      <c r="O566" s="51" t="s">
        <v>9468</v>
      </c>
      <c r="P566" s="51" t="s">
        <v>9469</v>
      </c>
      <c r="Q566" s="51" t="s">
        <v>9545</v>
      </c>
      <c r="R566" s="51">
        <v>100500</v>
      </c>
      <c r="S566" s="51">
        <v>100500</v>
      </c>
      <c r="T566" s="53">
        <v>45519</v>
      </c>
      <c r="U566" s="53">
        <v>45657.9999884259</v>
      </c>
      <c r="V566" s="51">
        <v>4</v>
      </c>
      <c r="W566" s="80"/>
      <c r="X566" s="80"/>
      <c r="Y566" s="80"/>
      <c r="Z566" s="87"/>
      <c r="AA566" s="87"/>
      <c r="AB566" s="87"/>
      <c r="AC566" s="87"/>
      <c r="AD566" s="87"/>
      <c r="AE566" s="87"/>
      <c r="AF566" s="87"/>
      <c r="AG566" s="80"/>
      <c r="AH566" s="80"/>
      <c r="AI566" s="80"/>
    </row>
    <row r="567" ht="48" spans="1:35">
      <c r="A567" s="81">
        <v>27791</v>
      </c>
      <c r="B567" s="51" t="s">
        <v>11268</v>
      </c>
      <c r="C567" s="51" t="s">
        <v>11269</v>
      </c>
      <c r="D567" s="51" t="s">
        <v>9462</v>
      </c>
      <c r="E567" s="51" t="s">
        <v>9450</v>
      </c>
      <c r="F567" s="51">
        <v>8213</v>
      </c>
      <c r="G567" s="51">
        <v>0.1</v>
      </c>
      <c r="H567" s="53">
        <v>45484</v>
      </c>
      <c r="I567" s="53">
        <v>45486</v>
      </c>
      <c r="J567" s="51" t="s">
        <v>9506</v>
      </c>
      <c r="K567" s="51"/>
      <c r="L567" s="51" t="s">
        <v>11270</v>
      </c>
      <c r="M567" s="51"/>
      <c r="N567" s="51" t="s">
        <v>11271</v>
      </c>
      <c r="O567" s="51" t="s">
        <v>9468</v>
      </c>
      <c r="P567" s="51" t="s">
        <v>9469</v>
      </c>
      <c r="Q567" s="51" t="s">
        <v>9545</v>
      </c>
      <c r="R567" s="51">
        <v>8213</v>
      </c>
      <c r="S567" s="51">
        <v>8213</v>
      </c>
      <c r="T567" s="53">
        <v>45484</v>
      </c>
      <c r="U567" s="53">
        <v>45486.9999884259</v>
      </c>
      <c r="V567" s="51">
        <v>9</v>
      </c>
      <c r="W567" s="80"/>
      <c r="X567" s="80"/>
      <c r="Y567" s="80"/>
      <c r="Z567" s="87"/>
      <c r="AA567" s="87"/>
      <c r="AB567" s="87"/>
      <c r="AC567" s="87"/>
      <c r="AD567" s="87"/>
      <c r="AE567" s="87"/>
      <c r="AF567" s="87"/>
      <c r="AG567" s="80"/>
      <c r="AH567" s="80"/>
      <c r="AI567" s="80"/>
    </row>
    <row r="568" ht="38.25" spans="1:35">
      <c r="A568" s="81">
        <v>27790</v>
      </c>
      <c r="B568" s="51" t="s">
        <v>11272</v>
      </c>
      <c r="C568" s="51" t="s">
        <v>11273</v>
      </c>
      <c r="D568" s="51" t="s">
        <v>9462</v>
      </c>
      <c r="E568" s="51" t="s">
        <v>9450</v>
      </c>
      <c r="F568" s="51">
        <v>60760</v>
      </c>
      <c r="G568" s="51">
        <v>0.2</v>
      </c>
      <c r="H568" s="53">
        <v>45573</v>
      </c>
      <c r="I568" s="53">
        <v>45578</v>
      </c>
      <c r="J568" s="51" t="s">
        <v>9506</v>
      </c>
      <c r="K568" s="51"/>
      <c r="L568" s="51" t="s">
        <v>11274</v>
      </c>
      <c r="M568" s="51"/>
      <c r="N568" s="51" t="s">
        <v>10600</v>
      </c>
      <c r="O568" s="51" t="s">
        <v>9468</v>
      </c>
      <c r="P568" s="51" t="s">
        <v>9469</v>
      </c>
      <c r="Q568" s="51" t="s">
        <v>9545</v>
      </c>
      <c r="R568" s="51">
        <v>60760</v>
      </c>
      <c r="S568" s="51">
        <v>60760</v>
      </c>
      <c r="T568" s="53">
        <v>45573</v>
      </c>
      <c r="U568" s="53">
        <v>45578.9999884259</v>
      </c>
      <c r="V568" s="51">
        <v>9</v>
      </c>
      <c r="W568" s="80"/>
      <c r="X568" s="80"/>
      <c r="Y568" s="80"/>
      <c r="Z568" s="87"/>
      <c r="AA568" s="87"/>
      <c r="AB568" s="87"/>
      <c r="AC568" s="87"/>
      <c r="AD568" s="87"/>
      <c r="AE568" s="87"/>
      <c r="AF568" s="87"/>
      <c r="AG568" s="80"/>
      <c r="AH568" s="80"/>
      <c r="AI568" s="80"/>
    </row>
    <row r="569" ht="38.25" spans="1:35">
      <c r="A569" s="81">
        <v>27788</v>
      </c>
      <c r="B569" s="51" t="s">
        <v>11275</v>
      </c>
      <c r="C569" s="51" t="s">
        <v>11276</v>
      </c>
      <c r="D569" s="51" t="s">
        <v>9775</v>
      </c>
      <c r="E569" s="51" t="s">
        <v>9450</v>
      </c>
      <c r="F569" s="51">
        <v>64050</v>
      </c>
      <c r="G569" s="51">
        <v>2.9</v>
      </c>
      <c r="H569" s="53">
        <v>45150</v>
      </c>
      <c r="I569" s="53">
        <v>45237</v>
      </c>
      <c r="J569" s="51" t="s">
        <v>9506</v>
      </c>
      <c r="K569" s="51"/>
      <c r="L569" s="51" t="s">
        <v>11277</v>
      </c>
      <c r="M569" s="51"/>
      <c r="N569" s="51" t="s">
        <v>11278</v>
      </c>
      <c r="O569" s="51" t="s">
        <v>9468</v>
      </c>
      <c r="P569" s="51" t="s">
        <v>9469</v>
      </c>
      <c r="Q569" s="51" t="s">
        <v>9545</v>
      </c>
      <c r="R569" s="51">
        <v>64050</v>
      </c>
      <c r="S569" s="51">
        <v>167860</v>
      </c>
      <c r="T569" s="53">
        <v>45150</v>
      </c>
      <c r="U569" s="53">
        <v>45237.9999884259</v>
      </c>
      <c r="V569" s="51">
        <v>4</v>
      </c>
      <c r="W569" s="80"/>
      <c r="X569" s="80"/>
      <c r="Y569" s="80"/>
      <c r="Z569" s="87"/>
      <c r="AA569" s="87"/>
      <c r="AB569" s="87"/>
      <c r="AC569" s="87"/>
      <c r="AD569" s="87"/>
      <c r="AE569" s="87"/>
      <c r="AF569" s="87"/>
      <c r="AG569" s="80"/>
      <c r="AH569" s="80"/>
      <c r="AI569" s="80"/>
    </row>
    <row r="570" ht="38.25" spans="1:35">
      <c r="A570" s="81">
        <v>27789</v>
      </c>
      <c r="B570" s="51" t="s">
        <v>11279</v>
      </c>
      <c r="C570" s="51" t="s">
        <v>11280</v>
      </c>
      <c r="D570" s="51" t="s">
        <v>9462</v>
      </c>
      <c r="E570" s="51" t="s">
        <v>9450</v>
      </c>
      <c r="F570" s="51">
        <v>76560</v>
      </c>
      <c r="G570" s="51">
        <v>3.1</v>
      </c>
      <c r="H570" s="53">
        <v>45174</v>
      </c>
      <c r="I570" s="53">
        <v>45266</v>
      </c>
      <c r="J570" s="51" t="s">
        <v>9506</v>
      </c>
      <c r="K570" s="51"/>
      <c r="L570" s="51" t="s">
        <v>11277</v>
      </c>
      <c r="M570" s="51"/>
      <c r="N570" s="51" t="s">
        <v>11278</v>
      </c>
      <c r="O570" s="51" t="s">
        <v>9468</v>
      </c>
      <c r="P570" s="51" t="s">
        <v>9469</v>
      </c>
      <c r="Q570" s="51" t="s">
        <v>9545</v>
      </c>
      <c r="R570" s="51">
        <v>76560</v>
      </c>
      <c r="S570" s="51">
        <v>167860</v>
      </c>
      <c r="T570" s="53">
        <v>45174</v>
      </c>
      <c r="U570" s="53">
        <v>45266.9999884259</v>
      </c>
      <c r="V570" s="51">
        <v>5</v>
      </c>
      <c r="W570" s="80"/>
      <c r="X570" s="80"/>
      <c r="Y570" s="80"/>
      <c r="Z570" s="87"/>
      <c r="AA570" s="87"/>
      <c r="AB570" s="87"/>
      <c r="AC570" s="87"/>
      <c r="AD570" s="87"/>
      <c r="AE570" s="87"/>
      <c r="AF570" s="87"/>
      <c r="AG570" s="80"/>
      <c r="AH570" s="80"/>
      <c r="AI570" s="80"/>
    </row>
    <row r="571" ht="38.25" spans="1:35">
      <c r="A571" s="81">
        <v>27787</v>
      </c>
      <c r="B571" s="51" t="s">
        <v>11281</v>
      </c>
      <c r="C571" s="51" t="s">
        <v>11282</v>
      </c>
      <c r="D571" s="51" t="s">
        <v>11253</v>
      </c>
      <c r="E571" s="51" t="s">
        <v>9450</v>
      </c>
      <c r="F571" s="51">
        <v>27250</v>
      </c>
      <c r="G571" s="51">
        <v>3.4</v>
      </c>
      <c r="H571" s="53">
        <v>45153</v>
      </c>
      <c r="I571" s="53">
        <v>45255</v>
      </c>
      <c r="J571" s="51" t="s">
        <v>9506</v>
      </c>
      <c r="K571" s="51"/>
      <c r="L571" s="51" t="s">
        <v>11277</v>
      </c>
      <c r="M571" s="51"/>
      <c r="N571" s="51" t="s">
        <v>11278</v>
      </c>
      <c r="O571" s="51" t="s">
        <v>9468</v>
      </c>
      <c r="P571" s="51" t="s">
        <v>9469</v>
      </c>
      <c r="Q571" s="51" t="s">
        <v>9545</v>
      </c>
      <c r="R571" s="51">
        <v>27250</v>
      </c>
      <c r="S571" s="51">
        <v>167860</v>
      </c>
      <c r="T571" s="53">
        <v>45153</v>
      </c>
      <c r="U571" s="53">
        <v>45255.9999884259</v>
      </c>
      <c r="V571" s="51">
        <v>1</v>
      </c>
      <c r="W571" s="80"/>
      <c r="X571" s="80"/>
      <c r="Y571" s="80"/>
      <c r="Z571" s="87"/>
      <c r="AA571" s="87"/>
      <c r="AB571" s="87"/>
      <c r="AC571" s="87"/>
      <c r="AD571" s="87"/>
      <c r="AE571" s="87"/>
      <c r="AF571" s="87"/>
      <c r="AG571" s="80"/>
      <c r="AH571" s="80"/>
      <c r="AI571" s="80"/>
    </row>
    <row r="572" ht="48" spans="1:35">
      <c r="A572" s="81">
        <v>27786</v>
      </c>
      <c r="B572" s="51" t="s">
        <v>11283</v>
      </c>
      <c r="C572" s="51" t="s">
        <v>11284</v>
      </c>
      <c r="D572" s="51" t="s">
        <v>9480</v>
      </c>
      <c r="E572" s="51" t="s">
        <v>9450</v>
      </c>
      <c r="F572" s="51">
        <v>4290</v>
      </c>
      <c r="G572" s="51">
        <v>0.1</v>
      </c>
      <c r="H572" s="53">
        <v>45524</v>
      </c>
      <c r="I572" s="53">
        <v>45524</v>
      </c>
      <c r="J572" s="51" t="s">
        <v>9506</v>
      </c>
      <c r="K572" s="51"/>
      <c r="L572" s="51" t="s">
        <v>11285</v>
      </c>
      <c r="M572" s="51"/>
      <c r="N572" s="51" t="s">
        <v>10617</v>
      </c>
      <c r="O572" s="51" t="s">
        <v>9468</v>
      </c>
      <c r="P572" s="51" t="s">
        <v>9469</v>
      </c>
      <c r="Q572" s="51" t="s">
        <v>9545</v>
      </c>
      <c r="R572" s="51">
        <v>4290</v>
      </c>
      <c r="S572" s="51">
        <v>145540</v>
      </c>
      <c r="T572" s="53">
        <v>45524</v>
      </c>
      <c r="U572" s="53">
        <v>45524.9999884259</v>
      </c>
      <c r="V572" s="51">
        <v>15</v>
      </c>
      <c r="W572" s="80"/>
      <c r="X572" s="80"/>
      <c r="Y572" s="80"/>
      <c r="Z572" s="87"/>
      <c r="AA572" s="87"/>
      <c r="AB572" s="87"/>
      <c r="AC572" s="87"/>
      <c r="AD572" s="87"/>
      <c r="AE572" s="87"/>
      <c r="AF572" s="87"/>
      <c r="AG572" s="80"/>
      <c r="AH572" s="80"/>
      <c r="AI572" s="80"/>
    </row>
    <row r="573" ht="38.25" spans="1:35">
      <c r="A573" s="81">
        <v>27784</v>
      </c>
      <c r="B573" s="51" t="s">
        <v>11286</v>
      </c>
      <c r="C573" s="51" t="s">
        <v>11287</v>
      </c>
      <c r="D573" s="51" t="s">
        <v>9480</v>
      </c>
      <c r="E573" s="51" t="s">
        <v>9450</v>
      </c>
      <c r="F573" s="51">
        <v>384266.67</v>
      </c>
      <c r="G573" s="51">
        <v>2.5</v>
      </c>
      <c r="H573" s="53">
        <v>45435</v>
      </c>
      <c r="I573" s="53">
        <v>45509</v>
      </c>
      <c r="J573" s="51" t="s">
        <v>9506</v>
      </c>
      <c r="K573" s="51"/>
      <c r="L573" s="51" t="s">
        <v>11288</v>
      </c>
      <c r="M573" s="218" t="s">
        <v>11289</v>
      </c>
      <c r="N573" s="51" t="s">
        <v>11211</v>
      </c>
      <c r="O573" s="51" t="s">
        <v>9468</v>
      </c>
      <c r="P573" s="51" t="s">
        <v>9469</v>
      </c>
      <c r="Q573" s="51" t="s">
        <v>9545</v>
      </c>
      <c r="R573" s="51">
        <v>384266.67</v>
      </c>
      <c r="S573" s="51">
        <v>384266.67</v>
      </c>
      <c r="T573" s="53">
        <v>45435</v>
      </c>
      <c r="U573" s="53">
        <v>45509.9999884259</v>
      </c>
      <c r="V573" s="51">
        <v>16</v>
      </c>
      <c r="W573" s="80"/>
      <c r="X573" s="80"/>
      <c r="Y573" s="80"/>
      <c r="Z573" s="87"/>
      <c r="AA573" s="87"/>
      <c r="AB573" s="87"/>
      <c r="AC573" s="87"/>
      <c r="AD573" s="87"/>
      <c r="AE573" s="87"/>
      <c r="AF573" s="87"/>
      <c r="AG573" s="80"/>
      <c r="AH573" s="80"/>
      <c r="AI573" s="80"/>
    </row>
    <row r="574" ht="48" spans="1:35">
      <c r="A574" s="81">
        <v>27785</v>
      </c>
      <c r="B574" s="51" t="s">
        <v>11290</v>
      </c>
      <c r="C574" s="51" t="s">
        <v>11291</v>
      </c>
      <c r="D574" s="51" t="s">
        <v>9472</v>
      </c>
      <c r="E574" s="51" t="s">
        <v>9450</v>
      </c>
      <c r="F574" s="51">
        <v>141250</v>
      </c>
      <c r="G574" s="51">
        <v>4.9</v>
      </c>
      <c r="H574" s="53">
        <v>45476</v>
      </c>
      <c r="I574" s="53">
        <v>45623</v>
      </c>
      <c r="J574" s="51" t="s">
        <v>9506</v>
      </c>
      <c r="K574" s="51"/>
      <c r="L574" s="51" t="s">
        <v>11285</v>
      </c>
      <c r="M574" s="51"/>
      <c r="N574" s="51" t="s">
        <v>10617</v>
      </c>
      <c r="O574" s="51" t="s">
        <v>9468</v>
      </c>
      <c r="P574" s="51" t="s">
        <v>9469</v>
      </c>
      <c r="Q574" s="51" t="s">
        <v>9545</v>
      </c>
      <c r="R574" s="51">
        <v>141250</v>
      </c>
      <c r="S574" s="51">
        <v>145540</v>
      </c>
      <c r="T574" s="53">
        <v>45476</v>
      </c>
      <c r="U574" s="53">
        <v>45623.9999884259</v>
      </c>
      <c r="V574" s="51">
        <v>12</v>
      </c>
      <c r="W574" s="80"/>
      <c r="X574" s="80"/>
      <c r="Y574" s="80"/>
      <c r="Z574" s="87"/>
      <c r="AA574" s="87"/>
      <c r="AB574" s="87"/>
      <c r="AC574" s="87"/>
      <c r="AD574" s="87"/>
      <c r="AE574" s="87"/>
      <c r="AF574" s="87"/>
      <c r="AG574" s="80"/>
      <c r="AH574" s="80"/>
      <c r="AI574" s="80"/>
    </row>
    <row r="575" ht="38.25" spans="1:35">
      <c r="A575" s="81">
        <v>27783</v>
      </c>
      <c r="B575" s="51" t="s">
        <v>11292</v>
      </c>
      <c r="C575" s="51" t="s">
        <v>11293</v>
      </c>
      <c r="D575" s="51" t="s">
        <v>9775</v>
      </c>
      <c r="E575" s="51" t="s">
        <v>9450</v>
      </c>
      <c r="F575" s="51">
        <v>2000</v>
      </c>
      <c r="G575" s="51">
        <v>0.1</v>
      </c>
      <c r="H575" s="53">
        <v>45476</v>
      </c>
      <c r="I575" s="53">
        <v>45476</v>
      </c>
      <c r="J575" s="51" t="s">
        <v>9506</v>
      </c>
      <c r="K575" s="51"/>
      <c r="L575" s="51" t="s">
        <v>11294</v>
      </c>
      <c r="M575" s="51"/>
      <c r="N575" s="51" t="s">
        <v>10850</v>
      </c>
      <c r="O575" s="51" t="s">
        <v>9468</v>
      </c>
      <c r="P575" s="51" t="s">
        <v>9469</v>
      </c>
      <c r="Q575" s="51" t="s">
        <v>9545</v>
      </c>
      <c r="R575" s="51">
        <v>2000</v>
      </c>
      <c r="S575" s="51">
        <v>3916.66</v>
      </c>
      <c r="T575" s="53">
        <v>45476</v>
      </c>
      <c r="U575" s="53">
        <v>45476.9999884259</v>
      </c>
      <c r="V575" s="51">
        <v>4</v>
      </c>
      <c r="W575" s="80"/>
      <c r="X575" s="80"/>
      <c r="Y575" s="80"/>
      <c r="Z575" s="87"/>
      <c r="AA575" s="87"/>
      <c r="AB575" s="87"/>
      <c r="AC575" s="87"/>
      <c r="AD575" s="87"/>
      <c r="AE575" s="87"/>
      <c r="AF575" s="87"/>
      <c r="AG575" s="80"/>
      <c r="AH575" s="80"/>
      <c r="AI575" s="80"/>
    </row>
    <row r="576" ht="38.25" spans="1:35">
      <c r="A576" s="81">
        <v>27782</v>
      </c>
      <c r="B576" s="51" t="s">
        <v>11295</v>
      </c>
      <c r="C576" s="51" t="s">
        <v>11296</v>
      </c>
      <c r="D576" s="51" t="s">
        <v>11253</v>
      </c>
      <c r="E576" s="51" t="s">
        <v>9450</v>
      </c>
      <c r="F576" s="51">
        <v>1916.66</v>
      </c>
      <c r="G576" s="51">
        <v>0.1</v>
      </c>
      <c r="H576" s="53">
        <v>45430</v>
      </c>
      <c r="I576" s="53">
        <v>45430</v>
      </c>
      <c r="J576" s="51" t="s">
        <v>9506</v>
      </c>
      <c r="K576" s="51"/>
      <c r="L576" s="51" t="s">
        <v>11294</v>
      </c>
      <c r="M576" s="51"/>
      <c r="N576" s="51" t="s">
        <v>10850</v>
      </c>
      <c r="O576" s="51" t="s">
        <v>9468</v>
      </c>
      <c r="P576" s="51" t="s">
        <v>9469</v>
      </c>
      <c r="Q576" s="51" t="s">
        <v>9545</v>
      </c>
      <c r="R576" s="51">
        <v>1916.66</v>
      </c>
      <c r="S576" s="51">
        <v>3916.66</v>
      </c>
      <c r="T576" s="53">
        <v>45430</v>
      </c>
      <c r="U576" s="53">
        <v>45430.9999884259</v>
      </c>
      <c r="V576" s="51">
        <v>1</v>
      </c>
      <c r="W576" s="80"/>
      <c r="X576" s="80"/>
      <c r="Y576" s="80"/>
      <c r="Z576" s="87"/>
      <c r="AA576" s="87"/>
      <c r="AB576" s="87"/>
      <c r="AC576" s="87"/>
      <c r="AD576" s="87"/>
      <c r="AE576" s="87"/>
      <c r="AF576" s="87"/>
      <c r="AG576" s="80"/>
      <c r="AH576" s="80"/>
      <c r="AI576" s="80"/>
    </row>
    <row r="577" ht="48" spans="1:35">
      <c r="A577" s="81">
        <v>27781</v>
      </c>
      <c r="B577" s="51" t="s">
        <v>11297</v>
      </c>
      <c r="C577" s="51" t="s">
        <v>11298</v>
      </c>
      <c r="D577" s="51" t="s">
        <v>9480</v>
      </c>
      <c r="E577" s="51" t="s">
        <v>9450</v>
      </c>
      <c r="F577" s="51">
        <v>252175</v>
      </c>
      <c r="G577" s="51">
        <v>3.5</v>
      </c>
      <c r="H577" s="53">
        <v>45516</v>
      </c>
      <c r="I577" s="53">
        <v>45621</v>
      </c>
      <c r="J577" s="51" t="s">
        <v>9506</v>
      </c>
      <c r="K577" s="51"/>
      <c r="L577" s="51" t="s">
        <v>11299</v>
      </c>
      <c r="M577" s="51"/>
      <c r="N577" s="51" t="s">
        <v>9467</v>
      </c>
      <c r="O577" s="51" t="s">
        <v>9468</v>
      </c>
      <c r="P577" s="51" t="s">
        <v>9469</v>
      </c>
      <c r="Q577" s="51" t="s">
        <v>9545</v>
      </c>
      <c r="R577" s="51">
        <v>252175</v>
      </c>
      <c r="S577" s="51">
        <v>327133.33</v>
      </c>
      <c r="T577" s="53">
        <v>45516</v>
      </c>
      <c r="U577" s="53">
        <v>45621.9999884259</v>
      </c>
      <c r="V577" s="51">
        <v>14</v>
      </c>
      <c r="W577" s="80"/>
      <c r="X577" s="80"/>
      <c r="Y577" s="80"/>
      <c r="Z577" s="87"/>
      <c r="AA577" s="87"/>
      <c r="AB577" s="87"/>
      <c r="AC577" s="87"/>
      <c r="AD577" s="87"/>
      <c r="AE577" s="87"/>
      <c r="AF577" s="87"/>
      <c r="AG577" s="80"/>
      <c r="AH577" s="80"/>
      <c r="AI577" s="80"/>
    </row>
    <row r="578" ht="48" spans="1:35">
      <c r="A578" s="81">
        <v>27779</v>
      </c>
      <c r="B578" s="51" t="s">
        <v>11300</v>
      </c>
      <c r="C578" s="51" t="s">
        <v>11301</v>
      </c>
      <c r="D578" s="51" t="s">
        <v>9462</v>
      </c>
      <c r="E578" s="51" t="s">
        <v>9450</v>
      </c>
      <c r="F578" s="51">
        <v>6416.66</v>
      </c>
      <c r="G578" s="51">
        <v>1.9</v>
      </c>
      <c r="H578" s="53">
        <v>45525</v>
      </c>
      <c r="I578" s="53">
        <v>45583</v>
      </c>
      <c r="J578" s="51" t="s">
        <v>9506</v>
      </c>
      <c r="K578" s="51"/>
      <c r="L578" s="51" t="s">
        <v>11299</v>
      </c>
      <c r="M578" s="51"/>
      <c r="N578" s="51" t="s">
        <v>9467</v>
      </c>
      <c r="O578" s="51" t="s">
        <v>9468</v>
      </c>
      <c r="P578" s="51" t="s">
        <v>9469</v>
      </c>
      <c r="Q578" s="51" t="s">
        <v>9545</v>
      </c>
      <c r="R578" s="51">
        <v>6416.66</v>
      </c>
      <c r="S578" s="51">
        <v>327133.33</v>
      </c>
      <c r="T578" s="53">
        <v>45525</v>
      </c>
      <c r="U578" s="53">
        <v>45583.9999884259</v>
      </c>
      <c r="V578" s="51">
        <v>8</v>
      </c>
      <c r="W578" s="80"/>
      <c r="X578" s="80"/>
      <c r="Y578" s="80"/>
      <c r="Z578" s="87"/>
      <c r="AA578" s="87"/>
      <c r="AB578" s="87"/>
      <c r="AC578" s="87"/>
      <c r="AD578" s="87"/>
      <c r="AE578" s="87"/>
      <c r="AF578" s="87"/>
      <c r="AG578" s="80"/>
      <c r="AH578" s="80"/>
      <c r="AI578" s="80"/>
    </row>
    <row r="579" ht="48" spans="1:35">
      <c r="A579" s="81">
        <v>27780</v>
      </c>
      <c r="B579" s="51" t="s">
        <v>11302</v>
      </c>
      <c r="C579" s="51" t="s">
        <v>11303</v>
      </c>
      <c r="D579" s="51" t="s">
        <v>9472</v>
      </c>
      <c r="E579" s="51" t="s">
        <v>9450</v>
      </c>
      <c r="F579" s="51">
        <v>68541.67</v>
      </c>
      <c r="G579" s="51">
        <v>3.3</v>
      </c>
      <c r="H579" s="53">
        <v>45530</v>
      </c>
      <c r="I579" s="53">
        <v>45630</v>
      </c>
      <c r="J579" s="51" t="s">
        <v>9506</v>
      </c>
      <c r="K579" s="51"/>
      <c r="L579" s="51" t="s">
        <v>11299</v>
      </c>
      <c r="M579" s="51"/>
      <c r="N579" s="51" t="s">
        <v>9467</v>
      </c>
      <c r="O579" s="51" t="s">
        <v>9468</v>
      </c>
      <c r="P579" s="51" t="s">
        <v>9469</v>
      </c>
      <c r="Q579" s="51" t="s">
        <v>9545</v>
      </c>
      <c r="R579" s="51">
        <v>68541.67</v>
      </c>
      <c r="S579" s="51">
        <v>327133.33</v>
      </c>
      <c r="T579" s="53">
        <v>45530</v>
      </c>
      <c r="U579" s="53">
        <v>45630.9999884259</v>
      </c>
      <c r="V579" s="51">
        <v>12</v>
      </c>
      <c r="W579" s="80"/>
      <c r="X579" s="80"/>
      <c r="Y579" s="80"/>
      <c r="Z579" s="87"/>
      <c r="AA579" s="87"/>
      <c r="AB579" s="87"/>
      <c r="AC579" s="87"/>
      <c r="AD579" s="87"/>
      <c r="AE579" s="87"/>
      <c r="AF579" s="87"/>
      <c r="AG579" s="80"/>
      <c r="AH579" s="80"/>
      <c r="AI579" s="80"/>
    </row>
    <row r="580" ht="38.25" spans="1:35">
      <c r="A580" s="81">
        <v>27778</v>
      </c>
      <c r="B580" s="51" t="s">
        <v>11304</v>
      </c>
      <c r="C580" s="51" t="s">
        <v>11305</v>
      </c>
      <c r="D580" s="51" t="s">
        <v>9472</v>
      </c>
      <c r="E580" s="51" t="s">
        <v>9450</v>
      </c>
      <c r="F580" s="51">
        <v>885675</v>
      </c>
      <c r="G580" s="51">
        <v>8</v>
      </c>
      <c r="H580" s="53">
        <v>44678</v>
      </c>
      <c r="I580" s="53">
        <v>44922</v>
      </c>
      <c r="J580" s="51" t="s">
        <v>9506</v>
      </c>
      <c r="K580" s="51"/>
      <c r="L580" s="51" t="s">
        <v>11306</v>
      </c>
      <c r="M580" s="51"/>
      <c r="N580" s="51" t="s">
        <v>9892</v>
      </c>
      <c r="O580" s="51" t="s">
        <v>9468</v>
      </c>
      <c r="P580" s="51" t="s">
        <v>9469</v>
      </c>
      <c r="Q580" s="51" t="s">
        <v>9545</v>
      </c>
      <c r="R580" s="51">
        <v>885675</v>
      </c>
      <c r="S580" s="51">
        <v>899837</v>
      </c>
      <c r="T580" s="53">
        <v>44678</v>
      </c>
      <c r="U580" s="53">
        <v>44922.9999884259</v>
      </c>
      <c r="V580" s="51">
        <v>12</v>
      </c>
      <c r="W580" s="80"/>
      <c r="X580" s="80"/>
      <c r="Y580" s="80"/>
      <c r="Z580" s="87"/>
      <c r="AA580" s="87"/>
      <c r="AB580" s="87"/>
      <c r="AC580" s="87"/>
      <c r="AD580" s="87"/>
      <c r="AE580" s="87"/>
      <c r="AF580" s="87"/>
      <c r="AG580" s="80"/>
      <c r="AH580" s="80"/>
      <c r="AI580" s="80"/>
    </row>
    <row r="581" ht="38.25" spans="1:35">
      <c r="A581" s="81">
        <v>27776</v>
      </c>
      <c r="B581" s="51" t="s">
        <v>11307</v>
      </c>
      <c r="C581" s="51" t="s">
        <v>11308</v>
      </c>
      <c r="D581" s="51" t="s">
        <v>11253</v>
      </c>
      <c r="E581" s="51" t="s">
        <v>9450</v>
      </c>
      <c r="F581" s="51">
        <v>500</v>
      </c>
      <c r="G581" s="51">
        <v>0.1</v>
      </c>
      <c r="H581" s="53">
        <v>44744</v>
      </c>
      <c r="I581" s="53">
        <v>44744</v>
      </c>
      <c r="J581" s="51" t="s">
        <v>9506</v>
      </c>
      <c r="K581" s="51"/>
      <c r="L581" s="51" t="s">
        <v>11306</v>
      </c>
      <c r="M581" s="51"/>
      <c r="N581" s="51" t="s">
        <v>9892</v>
      </c>
      <c r="O581" s="51" t="s">
        <v>9468</v>
      </c>
      <c r="P581" s="51" t="s">
        <v>9469</v>
      </c>
      <c r="Q581" s="51" t="s">
        <v>9545</v>
      </c>
      <c r="R581" s="51">
        <v>500</v>
      </c>
      <c r="S581" s="51">
        <v>899837</v>
      </c>
      <c r="T581" s="53">
        <v>44744</v>
      </c>
      <c r="U581" s="53">
        <v>44744.9999884259</v>
      </c>
      <c r="V581" s="51">
        <v>1</v>
      </c>
      <c r="W581" s="80"/>
      <c r="X581" s="80"/>
      <c r="Y581" s="80"/>
      <c r="Z581" s="87"/>
      <c r="AA581" s="87"/>
      <c r="AB581" s="87"/>
      <c r="AC581" s="87"/>
      <c r="AD581" s="87"/>
      <c r="AE581" s="87"/>
      <c r="AF581" s="87"/>
      <c r="AG581" s="80"/>
      <c r="AH581" s="80"/>
      <c r="AI581" s="80"/>
    </row>
    <row r="582" ht="38.25" spans="1:35">
      <c r="A582" s="81">
        <v>27777</v>
      </c>
      <c r="B582" s="51" t="s">
        <v>11309</v>
      </c>
      <c r="C582" s="51" t="s">
        <v>11310</v>
      </c>
      <c r="D582" s="51" t="s">
        <v>9462</v>
      </c>
      <c r="E582" s="51" t="s">
        <v>9450</v>
      </c>
      <c r="F582" s="51">
        <v>13662</v>
      </c>
      <c r="G582" s="51">
        <v>1.5</v>
      </c>
      <c r="H582" s="53">
        <v>44669</v>
      </c>
      <c r="I582" s="53">
        <v>44715</v>
      </c>
      <c r="J582" s="51" t="s">
        <v>9506</v>
      </c>
      <c r="K582" s="51"/>
      <c r="L582" s="51" t="s">
        <v>11306</v>
      </c>
      <c r="M582" s="51"/>
      <c r="N582" s="51" t="s">
        <v>9892</v>
      </c>
      <c r="O582" s="51" t="s">
        <v>9468</v>
      </c>
      <c r="P582" s="51" t="s">
        <v>9469</v>
      </c>
      <c r="Q582" s="51" t="s">
        <v>9545</v>
      </c>
      <c r="R582" s="51">
        <v>13662</v>
      </c>
      <c r="S582" s="51">
        <v>899837</v>
      </c>
      <c r="T582" s="53">
        <v>44669</v>
      </c>
      <c r="U582" s="53">
        <v>44715.9999884259</v>
      </c>
      <c r="V582" s="51">
        <v>9</v>
      </c>
      <c r="W582" s="80"/>
      <c r="X582" s="80"/>
      <c r="Y582" s="80"/>
      <c r="Z582" s="87"/>
      <c r="AA582" s="87"/>
      <c r="AB582" s="87"/>
      <c r="AC582" s="87"/>
      <c r="AD582" s="87"/>
      <c r="AE582" s="87"/>
      <c r="AF582" s="87"/>
      <c r="AG582" s="80"/>
      <c r="AH582" s="80"/>
      <c r="AI582" s="80"/>
    </row>
    <row r="583" ht="48" spans="1:35">
      <c r="A583" s="81">
        <v>27775</v>
      </c>
      <c r="B583" s="51" t="s">
        <v>11311</v>
      </c>
      <c r="C583" s="51" t="s">
        <v>11312</v>
      </c>
      <c r="D583" s="51" t="s">
        <v>9536</v>
      </c>
      <c r="E583" s="51" t="s">
        <v>9450</v>
      </c>
      <c r="F583" s="51">
        <v>63600</v>
      </c>
      <c r="G583" s="51">
        <v>3</v>
      </c>
      <c r="H583" s="53">
        <v>45839</v>
      </c>
      <c r="I583" s="53">
        <v>45930</v>
      </c>
      <c r="J583" s="51" t="s">
        <v>9506</v>
      </c>
      <c r="K583" s="51"/>
      <c r="L583" s="51" t="s">
        <v>11313</v>
      </c>
      <c r="M583" s="218" t="s">
        <v>11314</v>
      </c>
      <c r="N583" s="51" t="s">
        <v>11315</v>
      </c>
      <c r="O583" s="51" t="s">
        <v>9468</v>
      </c>
      <c r="P583" s="51" t="s">
        <v>9469</v>
      </c>
      <c r="Q583" s="51" t="s">
        <v>9545</v>
      </c>
      <c r="R583" s="51">
        <v>63600</v>
      </c>
      <c r="S583" s="51">
        <v>63600</v>
      </c>
      <c r="T583" s="53">
        <v>45839</v>
      </c>
      <c r="U583" s="53">
        <v>45930.9999884259</v>
      </c>
      <c r="V583" s="51">
        <v>1</v>
      </c>
      <c r="W583" s="80"/>
      <c r="X583" s="80"/>
      <c r="Y583" s="80"/>
      <c r="Z583" s="87"/>
      <c r="AA583" s="87"/>
      <c r="AB583" s="87"/>
      <c r="AC583" s="87"/>
      <c r="AD583" s="87"/>
      <c r="AE583" s="87"/>
      <c r="AF583" s="87"/>
      <c r="AG583" s="80"/>
      <c r="AH583" s="80"/>
      <c r="AI583" s="80"/>
    </row>
    <row r="584" ht="48" spans="1:35">
      <c r="A584" s="81">
        <v>27774</v>
      </c>
      <c r="B584" s="51" t="s">
        <v>11316</v>
      </c>
      <c r="C584" s="51" t="s">
        <v>11317</v>
      </c>
      <c r="D584" s="51" t="s">
        <v>9536</v>
      </c>
      <c r="E584" s="51" t="s">
        <v>9450</v>
      </c>
      <c r="F584" s="51">
        <v>63600</v>
      </c>
      <c r="G584" s="51">
        <v>3</v>
      </c>
      <c r="H584" s="53">
        <v>45748</v>
      </c>
      <c r="I584" s="53">
        <v>45838</v>
      </c>
      <c r="J584" s="51" t="s">
        <v>9506</v>
      </c>
      <c r="K584" s="51"/>
      <c r="L584" s="51" t="s">
        <v>11318</v>
      </c>
      <c r="M584" s="218" t="s">
        <v>11319</v>
      </c>
      <c r="N584" s="51" t="s">
        <v>11315</v>
      </c>
      <c r="O584" s="51" t="s">
        <v>9468</v>
      </c>
      <c r="P584" s="51" t="s">
        <v>9469</v>
      </c>
      <c r="Q584" s="51" t="s">
        <v>9545</v>
      </c>
      <c r="R584" s="51">
        <v>63600</v>
      </c>
      <c r="S584" s="51">
        <v>63600</v>
      </c>
      <c r="T584" s="53">
        <v>45748</v>
      </c>
      <c r="U584" s="53">
        <v>45838.9999884259</v>
      </c>
      <c r="V584" s="51">
        <v>1</v>
      </c>
      <c r="W584" s="80"/>
      <c r="X584" s="80"/>
      <c r="Y584" s="80"/>
      <c r="Z584" s="87"/>
      <c r="AA584" s="87"/>
      <c r="AB584" s="87"/>
      <c r="AC584" s="87"/>
      <c r="AD584" s="87"/>
      <c r="AE584" s="87"/>
      <c r="AF584" s="87"/>
      <c r="AG584" s="80"/>
      <c r="AH584" s="80"/>
      <c r="AI584" s="80"/>
    </row>
    <row r="585" ht="48" spans="1:35">
      <c r="A585" s="81">
        <v>27772</v>
      </c>
      <c r="B585" s="51" t="s">
        <v>11320</v>
      </c>
      <c r="C585" s="51" t="s">
        <v>11321</v>
      </c>
      <c r="D585" s="51" t="s">
        <v>9536</v>
      </c>
      <c r="E585" s="51" t="s">
        <v>9450</v>
      </c>
      <c r="F585" s="51">
        <v>63600</v>
      </c>
      <c r="G585" s="51">
        <v>3</v>
      </c>
      <c r="H585" s="53">
        <v>45566</v>
      </c>
      <c r="I585" s="53">
        <v>45657</v>
      </c>
      <c r="J585" s="51" t="s">
        <v>9506</v>
      </c>
      <c r="K585" s="51"/>
      <c r="L585" s="51" t="s">
        <v>11322</v>
      </c>
      <c r="M585" s="51" t="s">
        <v>11323</v>
      </c>
      <c r="N585" s="51" t="s">
        <v>11315</v>
      </c>
      <c r="O585" s="51" t="s">
        <v>9468</v>
      </c>
      <c r="P585" s="51" t="s">
        <v>9469</v>
      </c>
      <c r="Q585" s="51" t="s">
        <v>9545</v>
      </c>
      <c r="R585" s="51">
        <v>63600</v>
      </c>
      <c r="S585" s="51">
        <v>63600</v>
      </c>
      <c r="T585" s="53">
        <v>45566</v>
      </c>
      <c r="U585" s="53">
        <v>45657.9999884259</v>
      </c>
      <c r="V585" s="51">
        <v>1</v>
      </c>
      <c r="W585" s="80"/>
      <c r="X585" s="80"/>
      <c r="Y585" s="80"/>
      <c r="Z585" s="87"/>
      <c r="AA585" s="87"/>
      <c r="AB585" s="87"/>
      <c r="AC585" s="87"/>
      <c r="AD585" s="87"/>
      <c r="AE585" s="87"/>
      <c r="AF585" s="87"/>
      <c r="AG585" s="80"/>
      <c r="AH585" s="80"/>
      <c r="AI585" s="80"/>
    </row>
    <row r="586" ht="48" spans="1:35">
      <c r="A586" s="81">
        <v>27773</v>
      </c>
      <c r="B586" s="51" t="s">
        <v>11324</v>
      </c>
      <c r="C586" s="51" t="s">
        <v>11325</v>
      </c>
      <c r="D586" s="51" t="s">
        <v>9536</v>
      </c>
      <c r="E586" s="51" t="s">
        <v>9450</v>
      </c>
      <c r="F586" s="51">
        <v>63600</v>
      </c>
      <c r="G586" s="51">
        <v>3</v>
      </c>
      <c r="H586" s="53">
        <v>45658</v>
      </c>
      <c r="I586" s="53">
        <v>45747</v>
      </c>
      <c r="J586" s="51" t="s">
        <v>9506</v>
      </c>
      <c r="K586" s="51"/>
      <c r="L586" s="51" t="s">
        <v>11326</v>
      </c>
      <c r="M586" s="218" t="s">
        <v>11327</v>
      </c>
      <c r="N586" s="51" t="s">
        <v>11315</v>
      </c>
      <c r="O586" s="51" t="s">
        <v>9468</v>
      </c>
      <c r="P586" s="51" t="s">
        <v>9469</v>
      </c>
      <c r="Q586" s="51" t="s">
        <v>9545</v>
      </c>
      <c r="R586" s="51">
        <v>63600</v>
      </c>
      <c r="S586" s="51">
        <v>63600</v>
      </c>
      <c r="T586" s="53">
        <v>45658</v>
      </c>
      <c r="U586" s="53">
        <v>45747.9999884259</v>
      </c>
      <c r="V586" s="51">
        <v>1</v>
      </c>
      <c r="W586" s="80"/>
      <c r="X586" s="80"/>
      <c r="Y586" s="80"/>
      <c r="Z586" s="87"/>
      <c r="AA586" s="87"/>
      <c r="AB586" s="87"/>
      <c r="AC586" s="87"/>
      <c r="AD586" s="87"/>
      <c r="AE586" s="87"/>
      <c r="AF586" s="87"/>
      <c r="AG586" s="80"/>
      <c r="AH586" s="80"/>
      <c r="AI586" s="80"/>
    </row>
    <row r="587" ht="48" spans="1:35">
      <c r="A587" s="81">
        <v>27771</v>
      </c>
      <c r="B587" s="51" t="s">
        <v>11328</v>
      </c>
      <c r="C587" s="51" t="s">
        <v>11329</v>
      </c>
      <c r="D587" s="51" t="s">
        <v>9536</v>
      </c>
      <c r="E587" s="51" t="s">
        <v>9450</v>
      </c>
      <c r="F587" s="51">
        <v>63600</v>
      </c>
      <c r="G587" s="51">
        <v>3</v>
      </c>
      <c r="H587" s="53">
        <v>45474</v>
      </c>
      <c r="I587" s="53">
        <v>45565</v>
      </c>
      <c r="J587" s="51" t="s">
        <v>9506</v>
      </c>
      <c r="K587" s="51"/>
      <c r="L587" s="51" t="s">
        <v>11330</v>
      </c>
      <c r="M587" s="51" t="s">
        <v>11331</v>
      </c>
      <c r="N587" s="51" t="s">
        <v>11315</v>
      </c>
      <c r="O587" s="51" t="s">
        <v>9468</v>
      </c>
      <c r="P587" s="51" t="s">
        <v>9469</v>
      </c>
      <c r="Q587" s="51" t="s">
        <v>9545</v>
      </c>
      <c r="R587" s="51">
        <v>63600</v>
      </c>
      <c r="S587" s="51">
        <v>63600</v>
      </c>
      <c r="T587" s="53">
        <v>45474</v>
      </c>
      <c r="U587" s="53">
        <v>45565.9999884259</v>
      </c>
      <c r="V587" s="51">
        <v>1</v>
      </c>
      <c r="W587" s="80"/>
      <c r="X587" s="80"/>
      <c r="Y587" s="80"/>
      <c r="Z587" s="87"/>
      <c r="AA587" s="87"/>
      <c r="AB587" s="87"/>
      <c r="AC587" s="87"/>
      <c r="AD587" s="87"/>
      <c r="AE587" s="87"/>
      <c r="AF587" s="87"/>
      <c r="AG587" s="80"/>
      <c r="AH587" s="80"/>
      <c r="AI587" s="80"/>
    </row>
    <row r="588" ht="38.25" spans="1:35">
      <c r="A588" s="81">
        <v>27770</v>
      </c>
      <c r="B588" s="51" t="s">
        <v>11332</v>
      </c>
      <c r="C588" s="51" t="s">
        <v>11333</v>
      </c>
      <c r="D588" s="51" t="s">
        <v>9536</v>
      </c>
      <c r="E588" s="51" t="s">
        <v>9450</v>
      </c>
      <c r="F588" s="51">
        <v>330000</v>
      </c>
      <c r="G588" s="51">
        <v>6</v>
      </c>
      <c r="H588" s="53">
        <v>45658</v>
      </c>
      <c r="I588" s="53">
        <v>45838</v>
      </c>
      <c r="J588" s="51" t="s">
        <v>9506</v>
      </c>
      <c r="K588" s="51"/>
      <c r="L588" s="51" t="s">
        <v>11334</v>
      </c>
      <c r="M588" s="51" t="s">
        <v>11335</v>
      </c>
      <c r="N588" s="51" t="s">
        <v>11336</v>
      </c>
      <c r="O588" s="51" t="s">
        <v>9468</v>
      </c>
      <c r="P588" s="51" t="s">
        <v>9469</v>
      </c>
      <c r="Q588" s="51" t="s">
        <v>9545</v>
      </c>
      <c r="R588" s="51">
        <v>330000</v>
      </c>
      <c r="S588" s="51">
        <v>330000</v>
      </c>
      <c r="T588" s="53">
        <v>45658</v>
      </c>
      <c r="U588" s="53">
        <v>45838.9999884259</v>
      </c>
      <c r="V588" s="51">
        <v>2</v>
      </c>
      <c r="W588" s="80"/>
      <c r="X588" s="80"/>
      <c r="Y588" s="80"/>
      <c r="Z588" s="87"/>
      <c r="AA588" s="87"/>
      <c r="AB588" s="87"/>
      <c r="AC588" s="87"/>
      <c r="AD588" s="87"/>
      <c r="AE588" s="87"/>
      <c r="AF588" s="87"/>
      <c r="AG588" s="80"/>
      <c r="AH588" s="80"/>
      <c r="AI588" s="80"/>
    </row>
    <row r="589" ht="38.25" spans="1:35">
      <c r="A589" s="81">
        <v>27768</v>
      </c>
      <c r="B589" s="51" t="s">
        <v>11337</v>
      </c>
      <c r="C589" s="51" t="s">
        <v>11338</v>
      </c>
      <c r="D589" s="51" t="s">
        <v>9462</v>
      </c>
      <c r="E589" s="51" t="s">
        <v>9450</v>
      </c>
      <c r="F589" s="51">
        <v>11733.33</v>
      </c>
      <c r="G589" s="51">
        <v>0.1</v>
      </c>
      <c r="H589" s="53">
        <v>45595</v>
      </c>
      <c r="I589" s="53">
        <v>45595</v>
      </c>
      <c r="J589" s="51" t="s">
        <v>9506</v>
      </c>
      <c r="K589" s="51" t="s">
        <v>9464</v>
      </c>
      <c r="L589" s="51" t="s">
        <v>11339</v>
      </c>
      <c r="M589" s="218" t="s">
        <v>11340</v>
      </c>
      <c r="N589" s="51" t="s">
        <v>11341</v>
      </c>
      <c r="O589" s="51" t="s">
        <v>9468</v>
      </c>
      <c r="P589" s="51" t="s">
        <v>9469</v>
      </c>
      <c r="Q589" s="51" t="s">
        <v>9545</v>
      </c>
      <c r="R589" s="51">
        <v>11733.33</v>
      </c>
      <c r="S589" s="51">
        <v>46566.66</v>
      </c>
      <c r="T589" s="53">
        <v>45595</v>
      </c>
      <c r="U589" s="53">
        <v>45595.9999884259</v>
      </c>
      <c r="V589" s="51">
        <v>9</v>
      </c>
      <c r="W589" s="80"/>
      <c r="X589" s="80"/>
      <c r="Y589" s="80"/>
      <c r="Z589" s="87"/>
      <c r="AA589" s="87"/>
      <c r="AB589" s="87"/>
      <c r="AC589" s="87"/>
      <c r="AD589" s="87"/>
      <c r="AE589" s="87"/>
      <c r="AF589" s="87"/>
      <c r="AG589" s="80"/>
      <c r="AH589" s="80"/>
      <c r="AI589" s="80"/>
    </row>
    <row r="590" ht="38.25" spans="1:35">
      <c r="A590" s="81">
        <v>27769</v>
      </c>
      <c r="B590" s="51" t="s">
        <v>11342</v>
      </c>
      <c r="C590" s="51" t="s">
        <v>11343</v>
      </c>
      <c r="D590" s="51" t="s">
        <v>9480</v>
      </c>
      <c r="E590" s="51" t="s">
        <v>9450</v>
      </c>
      <c r="F590" s="51">
        <v>34833.33</v>
      </c>
      <c r="G590" s="51">
        <v>0.1</v>
      </c>
      <c r="H590" s="53">
        <v>45599</v>
      </c>
      <c r="I590" s="53">
        <v>45599</v>
      </c>
      <c r="J590" s="51" t="s">
        <v>9506</v>
      </c>
      <c r="K590" s="51" t="s">
        <v>9464</v>
      </c>
      <c r="L590" s="51" t="s">
        <v>11339</v>
      </c>
      <c r="M590" s="218" t="s">
        <v>11340</v>
      </c>
      <c r="N590" s="51" t="s">
        <v>11341</v>
      </c>
      <c r="O590" s="51" t="s">
        <v>9468</v>
      </c>
      <c r="P590" s="51" t="s">
        <v>9469</v>
      </c>
      <c r="Q590" s="51" t="s">
        <v>9545</v>
      </c>
      <c r="R590" s="51">
        <v>34833.33</v>
      </c>
      <c r="S590" s="51">
        <v>46566.66</v>
      </c>
      <c r="T590" s="53">
        <v>45599</v>
      </c>
      <c r="U590" s="53">
        <v>45599.9999884259</v>
      </c>
      <c r="V590" s="51">
        <v>18</v>
      </c>
      <c r="W590" s="80"/>
      <c r="X590" s="80"/>
      <c r="Y590" s="80"/>
      <c r="Z590" s="87"/>
      <c r="AA590" s="87"/>
      <c r="AB590" s="87"/>
      <c r="AC590" s="87"/>
      <c r="AD590" s="87"/>
      <c r="AE590" s="87"/>
      <c r="AF590" s="87"/>
      <c r="AG590" s="80"/>
      <c r="AH590" s="80"/>
      <c r="AI590" s="80"/>
    </row>
    <row r="591" ht="38.25" spans="1:35">
      <c r="A591" s="81">
        <v>27767</v>
      </c>
      <c r="B591" s="51" t="s">
        <v>11344</v>
      </c>
      <c r="C591" s="51" t="s">
        <v>11345</v>
      </c>
      <c r="D591" s="51" t="s">
        <v>11253</v>
      </c>
      <c r="E591" s="51" t="s">
        <v>9450</v>
      </c>
      <c r="F591" s="51">
        <v>1833.33</v>
      </c>
      <c r="G591" s="51">
        <v>0.1</v>
      </c>
      <c r="H591" s="53">
        <v>45895</v>
      </c>
      <c r="I591" s="53">
        <v>45896</v>
      </c>
      <c r="J591" s="51" t="s">
        <v>9506</v>
      </c>
      <c r="K591" s="51"/>
      <c r="L591" s="51" t="s">
        <v>11346</v>
      </c>
      <c r="M591" s="218" t="s">
        <v>11347</v>
      </c>
      <c r="N591" s="51" t="s">
        <v>11255</v>
      </c>
      <c r="O591" s="51" t="s">
        <v>9468</v>
      </c>
      <c r="P591" s="51" t="s">
        <v>9469</v>
      </c>
      <c r="Q591" s="51" t="s">
        <v>9545</v>
      </c>
      <c r="R591" s="51">
        <v>1833.33</v>
      </c>
      <c r="S591" s="51">
        <v>1833.33</v>
      </c>
      <c r="T591" s="53">
        <v>45895</v>
      </c>
      <c r="U591" s="53">
        <v>45896.9999884259</v>
      </c>
      <c r="V591" s="51">
        <v>1</v>
      </c>
      <c r="W591" s="80"/>
      <c r="X591" s="80"/>
      <c r="Y591" s="80"/>
      <c r="Z591" s="87"/>
      <c r="AA591" s="87"/>
      <c r="AB591" s="87"/>
      <c r="AC591" s="87"/>
      <c r="AD591" s="87"/>
      <c r="AE591" s="87"/>
      <c r="AF591" s="87"/>
      <c r="AG591" s="80"/>
      <c r="AH591" s="80"/>
      <c r="AI591" s="80"/>
    </row>
    <row r="592" ht="38.25" spans="1:35">
      <c r="A592" s="81">
        <v>27766</v>
      </c>
      <c r="B592" s="51" t="s">
        <v>11348</v>
      </c>
      <c r="C592" s="51" t="s">
        <v>11349</v>
      </c>
      <c r="D592" s="51" t="s">
        <v>9775</v>
      </c>
      <c r="E592" s="51" t="s">
        <v>9450</v>
      </c>
      <c r="F592" s="51">
        <v>300000</v>
      </c>
      <c r="G592" s="51">
        <v>2</v>
      </c>
      <c r="H592" s="53">
        <v>45894</v>
      </c>
      <c r="I592" s="53">
        <v>45953</v>
      </c>
      <c r="J592" s="51" t="s">
        <v>9506</v>
      </c>
      <c r="K592" s="51"/>
      <c r="L592" s="51" t="s">
        <v>11350</v>
      </c>
      <c r="M592" s="218" t="s">
        <v>11351</v>
      </c>
      <c r="N592" s="51" t="s">
        <v>11352</v>
      </c>
      <c r="O592" s="51" t="s">
        <v>9468</v>
      </c>
      <c r="P592" s="51" t="s">
        <v>9469</v>
      </c>
      <c r="Q592" s="51" t="s">
        <v>9545</v>
      </c>
      <c r="R592" s="51">
        <v>300000</v>
      </c>
      <c r="S592" s="51">
        <v>300000</v>
      </c>
      <c r="T592" s="53">
        <v>45894</v>
      </c>
      <c r="U592" s="53">
        <v>45953.9999884259</v>
      </c>
      <c r="V592" s="51">
        <v>4</v>
      </c>
      <c r="W592" s="80"/>
      <c r="X592" s="80"/>
      <c r="Y592" s="80"/>
      <c r="Z592" s="87"/>
      <c r="AA592" s="87"/>
      <c r="AB592" s="87"/>
      <c r="AC592" s="87"/>
      <c r="AD592" s="87"/>
      <c r="AE592" s="87"/>
      <c r="AF592" s="87"/>
      <c r="AG592" s="80"/>
      <c r="AH592" s="80"/>
      <c r="AI592" s="80"/>
    </row>
    <row r="593" ht="38.25" spans="1:35">
      <c r="A593" s="81">
        <v>27764</v>
      </c>
      <c r="B593" s="51" t="s">
        <v>11353</v>
      </c>
      <c r="C593" s="51" t="s">
        <v>11354</v>
      </c>
      <c r="D593" s="51" t="s">
        <v>9775</v>
      </c>
      <c r="E593" s="51" t="s">
        <v>9450</v>
      </c>
      <c r="F593" s="51">
        <v>8500</v>
      </c>
      <c r="G593" s="51">
        <v>0.1</v>
      </c>
      <c r="H593" s="53">
        <v>45806</v>
      </c>
      <c r="I593" s="53">
        <v>45806</v>
      </c>
      <c r="J593" s="51" t="s">
        <v>9506</v>
      </c>
      <c r="K593" s="51"/>
      <c r="L593" s="51" t="s">
        <v>11355</v>
      </c>
      <c r="M593" s="218" t="s">
        <v>11356</v>
      </c>
      <c r="N593" s="51" t="s">
        <v>10595</v>
      </c>
      <c r="O593" s="51" t="s">
        <v>9468</v>
      </c>
      <c r="P593" s="51" t="s">
        <v>9469</v>
      </c>
      <c r="Q593" s="51" t="s">
        <v>9545</v>
      </c>
      <c r="R593" s="51">
        <v>8500</v>
      </c>
      <c r="S593" s="51">
        <v>148208.31</v>
      </c>
      <c r="T593" s="53">
        <v>45806</v>
      </c>
      <c r="U593" s="53">
        <v>45806.9999884259</v>
      </c>
      <c r="V593" s="51">
        <v>3</v>
      </c>
      <c r="W593" s="80"/>
      <c r="X593" s="80"/>
      <c r="Y593" s="80"/>
      <c r="Z593" s="87"/>
      <c r="AA593" s="87"/>
      <c r="AB593" s="87"/>
      <c r="AC593" s="87"/>
      <c r="AD593" s="87"/>
      <c r="AE593" s="87"/>
      <c r="AF593" s="87"/>
      <c r="AG593" s="80"/>
      <c r="AH593" s="80"/>
      <c r="AI593" s="80"/>
    </row>
    <row r="594" ht="38.25" spans="1:35">
      <c r="A594" s="81">
        <v>27765</v>
      </c>
      <c r="B594" s="51" t="s">
        <v>11357</v>
      </c>
      <c r="C594" s="51" t="s">
        <v>11358</v>
      </c>
      <c r="D594" s="51" t="s">
        <v>9462</v>
      </c>
      <c r="E594" s="51" t="s">
        <v>9450</v>
      </c>
      <c r="F594" s="51">
        <v>4495</v>
      </c>
      <c r="G594" s="51">
        <v>0.1</v>
      </c>
      <c r="H594" s="53">
        <v>45911</v>
      </c>
      <c r="I594" s="53">
        <v>45912</v>
      </c>
      <c r="J594" s="51" t="s">
        <v>9506</v>
      </c>
      <c r="K594" s="51"/>
      <c r="L594" s="51" t="s">
        <v>11359</v>
      </c>
      <c r="M594" s="218" t="s">
        <v>11360</v>
      </c>
      <c r="N594" s="51" t="s">
        <v>10600</v>
      </c>
      <c r="O594" s="51" t="s">
        <v>9468</v>
      </c>
      <c r="P594" s="51" t="s">
        <v>9469</v>
      </c>
      <c r="Q594" s="51" t="s">
        <v>9545</v>
      </c>
      <c r="R594" s="51">
        <v>4495</v>
      </c>
      <c r="S594" s="51">
        <v>4495</v>
      </c>
      <c r="T594" s="53">
        <v>45911</v>
      </c>
      <c r="U594" s="53">
        <v>45912.9999884259</v>
      </c>
      <c r="V594" s="51">
        <v>9</v>
      </c>
      <c r="W594" s="80"/>
      <c r="X594" s="80"/>
      <c r="Y594" s="80"/>
      <c r="Z594" s="87"/>
      <c r="AA594" s="87"/>
      <c r="AB594" s="87"/>
      <c r="AC594" s="87"/>
      <c r="AD594" s="87"/>
      <c r="AE594" s="87"/>
      <c r="AF594" s="87"/>
      <c r="AG594" s="80"/>
      <c r="AH594" s="80"/>
      <c r="AI594" s="80"/>
    </row>
    <row r="595" ht="38.25" spans="1:35">
      <c r="A595" s="81">
        <v>27763</v>
      </c>
      <c r="B595" s="51" t="s">
        <v>11361</v>
      </c>
      <c r="C595" s="51" t="s">
        <v>11362</v>
      </c>
      <c r="D595" s="51" t="s">
        <v>9472</v>
      </c>
      <c r="E595" s="51" t="s">
        <v>9450</v>
      </c>
      <c r="F595" s="51">
        <v>139708.31</v>
      </c>
      <c r="G595" s="51">
        <v>4.5</v>
      </c>
      <c r="H595" s="53">
        <v>45672</v>
      </c>
      <c r="I595" s="53">
        <v>45806</v>
      </c>
      <c r="J595" s="51" t="s">
        <v>9506</v>
      </c>
      <c r="K595" s="51"/>
      <c r="L595" s="51" t="s">
        <v>11355</v>
      </c>
      <c r="M595" s="218" t="s">
        <v>11356</v>
      </c>
      <c r="N595" s="51" t="s">
        <v>10595</v>
      </c>
      <c r="O595" s="51" t="s">
        <v>9468</v>
      </c>
      <c r="P595" s="51" t="s">
        <v>9469</v>
      </c>
      <c r="Q595" s="51" t="s">
        <v>9545</v>
      </c>
      <c r="R595" s="51">
        <v>139708.31</v>
      </c>
      <c r="S595" s="51">
        <v>148208.31</v>
      </c>
      <c r="T595" s="53">
        <v>45672</v>
      </c>
      <c r="U595" s="53">
        <v>45806.9999884259</v>
      </c>
      <c r="V595" s="51">
        <v>10</v>
      </c>
      <c r="W595" s="80"/>
      <c r="X595" s="80"/>
      <c r="Y595" s="80"/>
      <c r="Z595" s="87"/>
      <c r="AA595" s="87"/>
      <c r="AB595" s="87"/>
      <c r="AC595" s="87"/>
      <c r="AD595" s="87"/>
      <c r="AE595" s="87"/>
      <c r="AF595" s="87"/>
      <c r="AG595" s="80"/>
      <c r="AH595" s="80"/>
      <c r="AI595" s="80"/>
    </row>
    <row r="596" ht="38.25" spans="1:35">
      <c r="A596" s="81">
        <v>27762</v>
      </c>
      <c r="B596" s="51" t="s">
        <v>11363</v>
      </c>
      <c r="C596" s="51" t="s">
        <v>11364</v>
      </c>
      <c r="D596" s="51" t="s">
        <v>9775</v>
      </c>
      <c r="E596" s="51" t="s">
        <v>9450</v>
      </c>
      <c r="F596" s="51">
        <v>1425</v>
      </c>
      <c r="G596" s="51">
        <v>0.1</v>
      </c>
      <c r="H596" s="53">
        <v>45708</v>
      </c>
      <c r="I596" s="53">
        <v>45708</v>
      </c>
      <c r="J596" s="51" t="s">
        <v>9506</v>
      </c>
      <c r="K596" s="51"/>
      <c r="L596" s="51" t="s">
        <v>11365</v>
      </c>
      <c r="M596" s="218" t="s">
        <v>11366</v>
      </c>
      <c r="N596" s="51" t="s">
        <v>11367</v>
      </c>
      <c r="O596" s="51" t="s">
        <v>9468</v>
      </c>
      <c r="P596" s="51" t="s">
        <v>9469</v>
      </c>
      <c r="Q596" s="51" t="s">
        <v>9545</v>
      </c>
      <c r="R596" s="51">
        <v>1425</v>
      </c>
      <c r="S596" s="51">
        <v>1425</v>
      </c>
      <c r="T596" s="53">
        <v>45708</v>
      </c>
      <c r="U596" s="53">
        <v>45708.9999884259</v>
      </c>
      <c r="V596" s="51">
        <v>4</v>
      </c>
      <c r="W596" s="80"/>
      <c r="X596" s="80"/>
      <c r="Y596" s="80"/>
      <c r="Z596" s="87"/>
      <c r="AA596" s="87"/>
      <c r="AB596" s="87"/>
      <c r="AC596" s="87"/>
      <c r="AD596" s="87"/>
      <c r="AE596" s="87"/>
      <c r="AF596" s="87"/>
      <c r="AG596" s="80"/>
      <c r="AH596" s="80"/>
      <c r="AI596" s="80"/>
    </row>
    <row r="597" ht="48" spans="1:35">
      <c r="A597" s="81">
        <v>27760</v>
      </c>
      <c r="B597" s="51" t="s">
        <v>11368</v>
      </c>
      <c r="C597" s="51" t="s">
        <v>11369</v>
      </c>
      <c r="D597" s="51" t="s">
        <v>9472</v>
      </c>
      <c r="E597" s="51" t="s">
        <v>9450</v>
      </c>
      <c r="F597" s="51">
        <v>87500</v>
      </c>
      <c r="G597" s="51">
        <v>0.2</v>
      </c>
      <c r="H597" s="53">
        <v>45701</v>
      </c>
      <c r="I597" s="53">
        <v>45706</v>
      </c>
      <c r="J597" s="51" t="s">
        <v>9506</v>
      </c>
      <c r="K597" s="51"/>
      <c r="L597" s="51" t="s">
        <v>11370</v>
      </c>
      <c r="M597" s="218" t="s">
        <v>11371</v>
      </c>
      <c r="N597" s="51" t="s">
        <v>10617</v>
      </c>
      <c r="O597" s="51" t="s">
        <v>9468</v>
      </c>
      <c r="P597" s="51" t="s">
        <v>9469</v>
      </c>
      <c r="Q597" s="51" t="s">
        <v>9545</v>
      </c>
      <c r="R597" s="51">
        <v>87500</v>
      </c>
      <c r="S597" s="51">
        <v>107300</v>
      </c>
      <c r="T597" s="53">
        <v>45701</v>
      </c>
      <c r="U597" s="53">
        <v>45706.9999884259</v>
      </c>
      <c r="V597" s="51">
        <v>12</v>
      </c>
      <c r="W597" s="80"/>
      <c r="X597" s="80"/>
      <c r="Y597" s="80"/>
      <c r="Z597" s="87"/>
      <c r="AA597" s="87"/>
      <c r="AB597" s="87"/>
      <c r="AC597" s="87"/>
      <c r="AD597" s="87"/>
      <c r="AE597" s="87"/>
      <c r="AF597" s="87"/>
      <c r="AG597" s="80"/>
      <c r="AH597" s="80"/>
      <c r="AI597" s="80"/>
    </row>
    <row r="598" ht="48" spans="1:35">
      <c r="A598" s="81">
        <v>27761</v>
      </c>
      <c r="B598" s="51" t="s">
        <v>11372</v>
      </c>
      <c r="C598" s="51" t="s">
        <v>11373</v>
      </c>
      <c r="D598" s="51" t="s">
        <v>9480</v>
      </c>
      <c r="E598" s="51" t="s">
        <v>9450</v>
      </c>
      <c r="F598" s="51">
        <v>19800</v>
      </c>
      <c r="G598" s="51">
        <v>0.1</v>
      </c>
      <c r="H598" s="53">
        <v>45719</v>
      </c>
      <c r="I598" s="53">
        <v>45719</v>
      </c>
      <c r="J598" s="51" t="s">
        <v>9506</v>
      </c>
      <c r="K598" s="51"/>
      <c r="L598" s="51" t="s">
        <v>11370</v>
      </c>
      <c r="M598" s="218" t="s">
        <v>11371</v>
      </c>
      <c r="N598" s="51" t="s">
        <v>10617</v>
      </c>
      <c r="O598" s="51" t="s">
        <v>9468</v>
      </c>
      <c r="P598" s="51" t="s">
        <v>9469</v>
      </c>
      <c r="Q598" s="51" t="s">
        <v>9545</v>
      </c>
      <c r="R598" s="51">
        <v>19800</v>
      </c>
      <c r="S598" s="51">
        <v>107300</v>
      </c>
      <c r="T598" s="53">
        <v>45719</v>
      </c>
      <c r="U598" s="53">
        <v>45719.9999884259</v>
      </c>
      <c r="V598" s="51">
        <v>18</v>
      </c>
      <c r="W598" s="80"/>
      <c r="X598" s="80"/>
      <c r="Y598" s="80"/>
      <c r="Z598" s="87"/>
      <c r="AA598" s="87"/>
      <c r="AB598" s="87"/>
      <c r="AC598" s="87"/>
      <c r="AD598" s="87"/>
      <c r="AE598" s="87"/>
      <c r="AF598" s="87"/>
      <c r="AG598" s="80"/>
      <c r="AH598" s="80"/>
      <c r="AI598" s="80"/>
    </row>
    <row r="599" ht="48" spans="1:35">
      <c r="A599" s="81">
        <v>27759</v>
      </c>
      <c r="B599" s="51" t="s">
        <v>11374</v>
      </c>
      <c r="C599" s="51" t="s">
        <v>11375</v>
      </c>
      <c r="D599" s="51" t="s">
        <v>11253</v>
      </c>
      <c r="E599" s="51" t="s">
        <v>9450</v>
      </c>
      <c r="F599" s="51">
        <v>1250</v>
      </c>
      <c r="G599" s="51">
        <v>0.1</v>
      </c>
      <c r="H599" s="53">
        <v>45395</v>
      </c>
      <c r="I599" s="53">
        <v>45397</v>
      </c>
      <c r="J599" s="51" t="s">
        <v>9506</v>
      </c>
      <c r="K599" s="51"/>
      <c r="L599" s="51" t="s">
        <v>11376</v>
      </c>
      <c r="M599" s="218" t="s">
        <v>11377</v>
      </c>
      <c r="N599" s="51" t="s">
        <v>11378</v>
      </c>
      <c r="O599" s="51" t="s">
        <v>9468</v>
      </c>
      <c r="P599" s="51" t="s">
        <v>9469</v>
      </c>
      <c r="Q599" s="51" t="s">
        <v>9545</v>
      </c>
      <c r="R599" s="51">
        <v>1250</v>
      </c>
      <c r="S599" s="51">
        <v>2815916.68</v>
      </c>
      <c r="T599" s="53">
        <v>45395</v>
      </c>
      <c r="U599" s="53">
        <v>45397.9999884259</v>
      </c>
      <c r="V599" s="51">
        <v>1</v>
      </c>
      <c r="W599" s="80"/>
      <c r="X599" s="80"/>
      <c r="Y599" s="80"/>
      <c r="Z599" s="87"/>
      <c r="AA599" s="87"/>
      <c r="AB599" s="87"/>
      <c r="AC599" s="87"/>
      <c r="AD599" s="87"/>
      <c r="AE599" s="87"/>
      <c r="AF599" s="87"/>
      <c r="AG599" s="80"/>
      <c r="AH599" s="80"/>
      <c r="AI599" s="80"/>
    </row>
    <row r="600" ht="48" spans="1:35">
      <c r="A600" s="81">
        <v>27758</v>
      </c>
      <c r="B600" s="51" t="s">
        <v>11379</v>
      </c>
      <c r="C600" s="51" t="s">
        <v>11380</v>
      </c>
      <c r="D600" s="51" t="s">
        <v>9472</v>
      </c>
      <c r="E600" s="51" t="s">
        <v>9450</v>
      </c>
      <c r="F600" s="51">
        <v>2814666.68</v>
      </c>
      <c r="G600" s="51">
        <v>11.9</v>
      </c>
      <c r="H600" s="53">
        <v>45298</v>
      </c>
      <c r="I600" s="53">
        <v>45656</v>
      </c>
      <c r="J600" s="51" t="s">
        <v>9506</v>
      </c>
      <c r="K600" s="51"/>
      <c r="L600" s="51" t="s">
        <v>11376</v>
      </c>
      <c r="M600" s="218" t="s">
        <v>11377</v>
      </c>
      <c r="N600" s="51" t="s">
        <v>11378</v>
      </c>
      <c r="O600" s="51" t="s">
        <v>9468</v>
      </c>
      <c r="P600" s="51" t="s">
        <v>9469</v>
      </c>
      <c r="Q600" s="51" t="s">
        <v>9545</v>
      </c>
      <c r="R600" s="51">
        <v>2814666.68</v>
      </c>
      <c r="S600" s="51">
        <v>2815916.68</v>
      </c>
      <c r="T600" s="53">
        <v>45298</v>
      </c>
      <c r="U600" s="53">
        <v>45656.9999884259</v>
      </c>
      <c r="V600" s="51">
        <v>10</v>
      </c>
      <c r="W600" s="80"/>
      <c r="X600" s="80"/>
      <c r="Y600" s="80"/>
      <c r="Z600" s="87"/>
      <c r="AA600" s="87"/>
      <c r="AB600" s="87"/>
      <c r="AC600" s="87"/>
      <c r="AD600" s="87"/>
      <c r="AE600" s="87"/>
      <c r="AF600" s="87"/>
      <c r="AG600" s="80"/>
      <c r="AH600" s="80"/>
      <c r="AI600" s="80"/>
    </row>
    <row r="601" ht="38.25" spans="1:35">
      <c r="A601" s="81">
        <v>27756</v>
      </c>
      <c r="B601" s="51" t="s">
        <v>11381</v>
      </c>
      <c r="C601" s="51" t="s">
        <v>11382</v>
      </c>
      <c r="D601" s="51" t="s">
        <v>9462</v>
      </c>
      <c r="E601" s="51" t="s">
        <v>9450</v>
      </c>
      <c r="F601" s="51">
        <v>22475</v>
      </c>
      <c r="G601" s="51">
        <v>0.1</v>
      </c>
      <c r="H601" s="53">
        <v>45671</v>
      </c>
      <c r="I601" s="53">
        <v>45673</v>
      </c>
      <c r="J601" s="51" t="s">
        <v>9506</v>
      </c>
      <c r="K601" s="51"/>
      <c r="L601" s="51" t="s">
        <v>11383</v>
      </c>
      <c r="M601" s="218" t="s">
        <v>11384</v>
      </c>
      <c r="N601" s="51" t="s">
        <v>10600</v>
      </c>
      <c r="O601" s="51" t="s">
        <v>9468</v>
      </c>
      <c r="P601" s="51" t="s">
        <v>9469</v>
      </c>
      <c r="Q601" s="51" t="s">
        <v>9545</v>
      </c>
      <c r="R601" s="51">
        <v>22475</v>
      </c>
      <c r="S601" s="51">
        <v>22475</v>
      </c>
      <c r="T601" s="53">
        <v>45671</v>
      </c>
      <c r="U601" s="53">
        <v>45673.9999884259</v>
      </c>
      <c r="V601" s="51">
        <v>9</v>
      </c>
      <c r="W601" s="80"/>
      <c r="X601" s="80"/>
      <c r="Y601" s="80"/>
      <c r="Z601" s="87"/>
      <c r="AA601" s="87"/>
      <c r="AB601" s="87"/>
      <c r="AC601" s="87"/>
      <c r="AD601" s="87"/>
      <c r="AE601" s="87"/>
      <c r="AF601" s="87"/>
      <c r="AG601" s="80"/>
      <c r="AH601" s="80"/>
      <c r="AI601" s="80"/>
    </row>
    <row r="602" ht="38.25" spans="1:35">
      <c r="A602" s="81">
        <v>27757</v>
      </c>
      <c r="B602" s="51" t="s">
        <v>11385</v>
      </c>
      <c r="C602" s="51" t="s">
        <v>11386</v>
      </c>
      <c r="D602" s="51" t="s">
        <v>9462</v>
      </c>
      <c r="E602" s="51" t="s">
        <v>9450</v>
      </c>
      <c r="F602" s="51">
        <v>23250</v>
      </c>
      <c r="G602" s="51">
        <v>0.1</v>
      </c>
      <c r="H602" s="53">
        <v>45853</v>
      </c>
      <c r="I602" s="53">
        <v>45854</v>
      </c>
      <c r="J602" s="51" t="s">
        <v>9506</v>
      </c>
      <c r="K602" s="51"/>
      <c r="L602" s="51" t="s">
        <v>11387</v>
      </c>
      <c r="M602" s="218" t="s">
        <v>11388</v>
      </c>
      <c r="N602" s="51" t="s">
        <v>11243</v>
      </c>
      <c r="O602" s="51" t="s">
        <v>9468</v>
      </c>
      <c r="P602" s="51" t="s">
        <v>9469</v>
      </c>
      <c r="Q602" s="51" t="s">
        <v>9545</v>
      </c>
      <c r="R602" s="51">
        <v>23250</v>
      </c>
      <c r="S602" s="51">
        <v>23250</v>
      </c>
      <c r="T602" s="53">
        <v>45853</v>
      </c>
      <c r="U602" s="53">
        <v>45854.9999884259</v>
      </c>
      <c r="V602" s="51">
        <v>9</v>
      </c>
      <c r="W602" s="80"/>
      <c r="X602" s="80"/>
      <c r="Y602" s="80"/>
      <c r="Z602" s="87"/>
      <c r="AA602" s="87"/>
      <c r="AB602" s="87"/>
      <c r="AC602" s="87"/>
      <c r="AD602" s="87"/>
      <c r="AE602" s="87"/>
      <c r="AF602" s="87"/>
      <c r="AG602" s="80"/>
      <c r="AH602" s="80"/>
      <c r="AI602" s="80"/>
    </row>
    <row r="603" ht="48" spans="1:35">
      <c r="A603" s="81">
        <v>27755</v>
      </c>
      <c r="B603" s="51" t="s">
        <v>11389</v>
      </c>
      <c r="C603" s="51" t="s">
        <v>11390</v>
      </c>
      <c r="D603" s="51" t="s">
        <v>9480</v>
      </c>
      <c r="E603" s="51" t="s">
        <v>9450</v>
      </c>
      <c r="F603" s="51">
        <v>1326243.33</v>
      </c>
      <c r="G603" s="51">
        <v>5.9</v>
      </c>
      <c r="H603" s="53">
        <v>45660</v>
      </c>
      <c r="I603" s="53">
        <v>45837</v>
      </c>
      <c r="J603" s="51" t="s">
        <v>9506</v>
      </c>
      <c r="K603" s="51"/>
      <c r="L603" s="51" t="s">
        <v>11391</v>
      </c>
      <c r="M603" s="218" t="s">
        <v>11392</v>
      </c>
      <c r="N603" s="51" t="s">
        <v>11127</v>
      </c>
      <c r="O603" s="51" t="s">
        <v>9468</v>
      </c>
      <c r="P603" s="51" t="s">
        <v>9469</v>
      </c>
      <c r="Q603" s="51" t="s">
        <v>9545</v>
      </c>
      <c r="R603" s="51">
        <v>1326243.33</v>
      </c>
      <c r="S603" s="51">
        <v>2057893.33</v>
      </c>
      <c r="T603" s="53">
        <v>45660</v>
      </c>
      <c r="U603" s="53">
        <v>45837.9999884259</v>
      </c>
      <c r="V603" s="51">
        <v>18</v>
      </c>
      <c r="W603" s="80"/>
      <c r="X603" s="80"/>
      <c r="Y603" s="80"/>
      <c r="Z603" s="87"/>
      <c r="AA603" s="87"/>
      <c r="AB603" s="87"/>
      <c r="AC603" s="87"/>
      <c r="AD603" s="87"/>
      <c r="AE603" s="87"/>
      <c r="AF603" s="87"/>
      <c r="AG603" s="80"/>
      <c r="AH603" s="80"/>
      <c r="AI603" s="80"/>
    </row>
    <row r="604" ht="48" spans="1:35">
      <c r="A604" s="81">
        <v>27754</v>
      </c>
      <c r="B604" s="51" t="s">
        <v>11393</v>
      </c>
      <c r="C604" s="51" t="s">
        <v>11394</v>
      </c>
      <c r="D604" s="51" t="s">
        <v>9472</v>
      </c>
      <c r="E604" s="51" t="s">
        <v>9450</v>
      </c>
      <c r="F604" s="51">
        <v>731650</v>
      </c>
      <c r="G604" s="51">
        <v>5.6</v>
      </c>
      <c r="H604" s="53">
        <v>45670</v>
      </c>
      <c r="I604" s="53">
        <v>45837</v>
      </c>
      <c r="J604" s="51" t="s">
        <v>9506</v>
      </c>
      <c r="K604" s="51"/>
      <c r="L604" s="51" t="s">
        <v>11391</v>
      </c>
      <c r="M604" s="218" t="s">
        <v>11392</v>
      </c>
      <c r="N604" s="51" t="s">
        <v>11127</v>
      </c>
      <c r="O604" s="51" t="s">
        <v>9468</v>
      </c>
      <c r="P604" s="51" t="s">
        <v>9469</v>
      </c>
      <c r="Q604" s="51" t="s">
        <v>9545</v>
      </c>
      <c r="R604" s="51">
        <v>731650</v>
      </c>
      <c r="S604" s="51">
        <v>2057893.33</v>
      </c>
      <c r="T604" s="53">
        <v>45670</v>
      </c>
      <c r="U604" s="53">
        <v>45837.9999884259</v>
      </c>
      <c r="V604" s="51">
        <v>12</v>
      </c>
      <c r="W604" s="80"/>
      <c r="X604" s="80"/>
      <c r="Y604" s="80"/>
      <c r="Z604" s="87"/>
      <c r="AA604" s="87"/>
      <c r="AB604" s="87"/>
      <c r="AC604" s="87"/>
      <c r="AD604" s="87"/>
      <c r="AE604" s="87"/>
      <c r="AF604" s="87"/>
      <c r="AG604" s="80"/>
      <c r="AH604" s="80"/>
      <c r="AI604" s="80"/>
    </row>
    <row r="605" ht="38.25" spans="1:35">
      <c r="A605" s="81">
        <v>27752</v>
      </c>
      <c r="B605" s="51" t="s">
        <v>11395</v>
      </c>
      <c r="C605" s="51" t="s">
        <v>11396</v>
      </c>
      <c r="D605" s="51" t="s">
        <v>9462</v>
      </c>
      <c r="E605" s="51" t="s">
        <v>9450</v>
      </c>
      <c r="F605" s="51">
        <v>20700</v>
      </c>
      <c r="G605" s="51">
        <v>3.1</v>
      </c>
      <c r="H605" s="53">
        <v>45674</v>
      </c>
      <c r="I605" s="53">
        <v>45767</v>
      </c>
      <c r="J605" s="51" t="s">
        <v>9506</v>
      </c>
      <c r="K605" s="51"/>
      <c r="L605" s="51" t="s">
        <v>11397</v>
      </c>
      <c r="M605" s="51" t="s">
        <v>11398</v>
      </c>
      <c r="N605" s="51" t="s">
        <v>10850</v>
      </c>
      <c r="O605" s="51" t="s">
        <v>9468</v>
      </c>
      <c r="P605" s="51" t="s">
        <v>9469</v>
      </c>
      <c r="Q605" s="51" t="s">
        <v>9545</v>
      </c>
      <c r="R605" s="51">
        <v>20700</v>
      </c>
      <c r="S605" s="51">
        <v>20700</v>
      </c>
      <c r="T605" s="53">
        <v>45674</v>
      </c>
      <c r="U605" s="53">
        <v>45767.9999884259</v>
      </c>
      <c r="V605" s="51">
        <v>9</v>
      </c>
      <c r="W605" s="80"/>
      <c r="X605" s="80"/>
      <c r="Y605" s="80"/>
      <c r="Z605" s="87"/>
      <c r="AA605" s="87"/>
      <c r="AB605" s="87"/>
      <c r="AC605" s="87"/>
      <c r="AD605" s="87"/>
      <c r="AE605" s="87"/>
      <c r="AF605" s="87"/>
      <c r="AG605" s="80"/>
      <c r="AH605" s="80"/>
      <c r="AI605" s="80"/>
    </row>
    <row r="606" ht="38.25" spans="1:35">
      <c r="A606" s="81">
        <v>27753</v>
      </c>
      <c r="B606" s="51" t="s">
        <v>11399</v>
      </c>
      <c r="C606" s="51" t="s">
        <v>11400</v>
      </c>
      <c r="D606" s="51" t="s">
        <v>9472</v>
      </c>
      <c r="E606" s="51" t="s">
        <v>9450</v>
      </c>
      <c r="F606" s="51">
        <v>1077825</v>
      </c>
      <c r="G606" s="51">
        <v>5.5</v>
      </c>
      <c r="H606" s="53">
        <v>45674</v>
      </c>
      <c r="I606" s="53">
        <v>45838</v>
      </c>
      <c r="J606" s="51" t="s">
        <v>9506</v>
      </c>
      <c r="K606" s="51"/>
      <c r="L606" s="51" t="s">
        <v>11401</v>
      </c>
      <c r="M606" s="218" t="s">
        <v>11402</v>
      </c>
      <c r="N606" s="51" t="s">
        <v>10610</v>
      </c>
      <c r="O606" s="51" t="s">
        <v>9468</v>
      </c>
      <c r="P606" s="51" t="s">
        <v>9469</v>
      </c>
      <c r="Q606" s="51" t="s">
        <v>9545</v>
      </c>
      <c r="R606" s="51">
        <v>1077825</v>
      </c>
      <c r="S606" s="51">
        <v>1077825</v>
      </c>
      <c r="T606" s="53">
        <v>45674</v>
      </c>
      <c r="U606" s="53">
        <v>45838.9999884259</v>
      </c>
      <c r="V606" s="51">
        <v>12</v>
      </c>
      <c r="W606" s="80"/>
      <c r="X606" s="80"/>
      <c r="Y606" s="80"/>
      <c r="Z606" s="87"/>
      <c r="AA606" s="87"/>
      <c r="AB606" s="87"/>
      <c r="AC606" s="87"/>
      <c r="AD606" s="87"/>
      <c r="AE606" s="87"/>
      <c r="AF606" s="87"/>
      <c r="AG606" s="80"/>
      <c r="AH606" s="80"/>
      <c r="AI606" s="80"/>
    </row>
    <row r="607" ht="38.25" spans="1:35">
      <c r="A607" s="81">
        <v>27751</v>
      </c>
      <c r="B607" s="51" t="s">
        <v>11403</v>
      </c>
      <c r="C607" s="51" t="s">
        <v>11404</v>
      </c>
      <c r="D607" s="51" t="s">
        <v>9775</v>
      </c>
      <c r="E607" s="51" t="s">
        <v>9450</v>
      </c>
      <c r="F607" s="51">
        <v>14833.34</v>
      </c>
      <c r="G607" s="51">
        <v>1.1</v>
      </c>
      <c r="H607" s="53">
        <v>45757</v>
      </c>
      <c r="I607" s="53">
        <v>45789</v>
      </c>
      <c r="J607" s="51" t="s">
        <v>9506</v>
      </c>
      <c r="K607" s="51"/>
      <c r="L607" s="51" t="s">
        <v>11405</v>
      </c>
      <c r="M607" s="218" t="s">
        <v>11406</v>
      </c>
      <c r="N607" s="51" t="s">
        <v>11407</v>
      </c>
      <c r="O607" s="51" t="s">
        <v>9468</v>
      </c>
      <c r="P607" s="51" t="s">
        <v>9469</v>
      </c>
      <c r="Q607" s="51" t="s">
        <v>9545</v>
      </c>
      <c r="R607" s="51">
        <v>14833.34</v>
      </c>
      <c r="S607" s="51">
        <v>65800</v>
      </c>
      <c r="T607" s="53">
        <v>45757</v>
      </c>
      <c r="U607" s="53">
        <v>45789.9999884259</v>
      </c>
      <c r="V607" s="51">
        <v>4</v>
      </c>
      <c r="W607" s="80"/>
      <c r="X607" s="80"/>
      <c r="Y607" s="80"/>
      <c r="Z607" s="87"/>
      <c r="AA607" s="87"/>
      <c r="AB607" s="87"/>
      <c r="AC607" s="87"/>
      <c r="AD607" s="87"/>
      <c r="AE607" s="87"/>
      <c r="AF607" s="87"/>
      <c r="AG607" s="80"/>
      <c r="AH607" s="80"/>
      <c r="AI607" s="80"/>
    </row>
    <row r="608" ht="38.25" spans="1:35">
      <c r="A608" s="81">
        <v>27750</v>
      </c>
      <c r="B608" s="51" t="s">
        <v>11408</v>
      </c>
      <c r="C608" s="51" t="s">
        <v>11409</v>
      </c>
      <c r="D608" s="51" t="s">
        <v>9462</v>
      </c>
      <c r="E608" s="51" t="s">
        <v>9450</v>
      </c>
      <c r="F608" s="51">
        <v>50966.66</v>
      </c>
      <c r="G608" s="51">
        <v>10.3</v>
      </c>
      <c r="H608" s="53">
        <v>45448</v>
      </c>
      <c r="I608" s="53">
        <v>45758</v>
      </c>
      <c r="J608" s="51" t="s">
        <v>9506</v>
      </c>
      <c r="K608" s="51"/>
      <c r="L608" s="51" t="s">
        <v>11405</v>
      </c>
      <c r="M608" s="218" t="s">
        <v>11406</v>
      </c>
      <c r="N608" s="51" t="s">
        <v>11407</v>
      </c>
      <c r="O608" s="51" t="s">
        <v>9468</v>
      </c>
      <c r="P608" s="51" t="s">
        <v>9469</v>
      </c>
      <c r="Q608" s="51" t="s">
        <v>9545</v>
      </c>
      <c r="R608" s="51">
        <v>50966.66</v>
      </c>
      <c r="S608" s="51">
        <v>65800</v>
      </c>
      <c r="T608" s="53">
        <v>45448</v>
      </c>
      <c r="U608" s="53">
        <v>45758.9999884259</v>
      </c>
      <c r="V608" s="51">
        <v>5</v>
      </c>
      <c r="W608" s="80"/>
      <c r="X608" s="80"/>
      <c r="Y608" s="80"/>
      <c r="Z608" s="87"/>
      <c r="AA608" s="87"/>
      <c r="AB608" s="87"/>
      <c r="AC608" s="87"/>
      <c r="AD608" s="87"/>
      <c r="AE608" s="87"/>
      <c r="AF608" s="87"/>
      <c r="AG608" s="80"/>
      <c r="AH608" s="80"/>
      <c r="AI608" s="80"/>
    </row>
    <row r="609" ht="38.25" spans="1:35">
      <c r="A609" s="81">
        <v>27748</v>
      </c>
      <c r="B609" s="51" t="s">
        <v>11410</v>
      </c>
      <c r="C609" s="51" t="s">
        <v>11411</v>
      </c>
      <c r="D609" s="51" t="s">
        <v>9462</v>
      </c>
      <c r="E609" s="51" t="s">
        <v>9450</v>
      </c>
      <c r="F609" s="51">
        <v>365540</v>
      </c>
      <c r="G609" s="51">
        <v>11.3</v>
      </c>
      <c r="H609" s="53">
        <v>45292</v>
      </c>
      <c r="I609" s="53">
        <v>45632</v>
      </c>
      <c r="J609" s="51" t="s">
        <v>9506</v>
      </c>
      <c r="K609" s="51"/>
      <c r="L609" s="51" t="s">
        <v>11412</v>
      </c>
      <c r="M609" s="51" t="s">
        <v>11413</v>
      </c>
      <c r="N609" s="51" t="s">
        <v>10951</v>
      </c>
      <c r="O609" s="51" t="s">
        <v>9468</v>
      </c>
      <c r="P609" s="51" t="s">
        <v>9469</v>
      </c>
      <c r="Q609" s="51" t="s">
        <v>9545</v>
      </c>
      <c r="R609" s="51">
        <v>365540</v>
      </c>
      <c r="S609" s="51">
        <v>369460</v>
      </c>
      <c r="T609" s="53">
        <v>45292</v>
      </c>
      <c r="U609" s="53">
        <v>45632.9999884259</v>
      </c>
      <c r="V609" s="51">
        <v>9</v>
      </c>
      <c r="W609" s="80"/>
      <c r="X609" s="80"/>
      <c r="Y609" s="80"/>
      <c r="Z609" s="87"/>
      <c r="AA609" s="87"/>
      <c r="AB609" s="87"/>
      <c r="AC609" s="87"/>
      <c r="AD609" s="87"/>
      <c r="AE609" s="87"/>
      <c r="AF609" s="87"/>
      <c r="AG609" s="80"/>
      <c r="AH609" s="80"/>
      <c r="AI609" s="80"/>
    </row>
    <row r="610" ht="38.25" spans="1:35">
      <c r="A610" s="81">
        <v>27749</v>
      </c>
      <c r="B610" s="51" t="s">
        <v>11414</v>
      </c>
      <c r="C610" s="51" t="s">
        <v>11415</v>
      </c>
      <c r="D610" s="51" t="s">
        <v>9480</v>
      </c>
      <c r="E610" s="51" t="s">
        <v>9450</v>
      </c>
      <c r="F610" s="51">
        <v>3920</v>
      </c>
      <c r="G610" s="51">
        <v>0.1</v>
      </c>
      <c r="H610" s="53">
        <v>45564</v>
      </c>
      <c r="I610" s="53">
        <v>45564</v>
      </c>
      <c r="J610" s="51" t="s">
        <v>9506</v>
      </c>
      <c r="K610" s="51"/>
      <c r="L610" s="51" t="s">
        <v>11412</v>
      </c>
      <c r="M610" s="51" t="s">
        <v>11413</v>
      </c>
      <c r="N610" s="51" t="s">
        <v>10951</v>
      </c>
      <c r="O610" s="51" t="s">
        <v>9468</v>
      </c>
      <c r="P610" s="51" t="s">
        <v>9469</v>
      </c>
      <c r="Q610" s="51" t="s">
        <v>9545</v>
      </c>
      <c r="R610" s="51">
        <v>3920</v>
      </c>
      <c r="S610" s="51">
        <v>369460</v>
      </c>
      <c r="T610" s="53">
        <v>45564</v>
      </c>
      <c r="U610" s="53">
        <v>45564.9999884259</v>
      </c>
      <c r="V610" s="51">
        <v>18</v>
      </c>
      <c r="W610" s="80"/>
      <c r="X610" s="80"/>
      <c r="Y610" s="80"/>
      <c r="Z610" s="87"/>
      <c r="AA610" s="87"/>
      <c r="AB610" s="87"/>
      <c r="AC610" s="87"/>
      <c r="AD610" s="87"/>
      <c r="AE610" s="87"/>
      <c r="AF610" s="87"/>
      <c r="AG610" s="80"/>
      <c r="AH610" s="80"/>
      <c r="AI610" s="80"/>
    </row>
    <row r="611" ht="51" spans="1:35">
      <c r="A611" s="81">
        <v>27888</v>
      </c>
      <c r="B611" s="51" t="s">
        <v>11416</v>
      </c>
      <c r="C611" s="51" t="s">
        <v>11417</v>
      </c>
      <c r="D611" s="51" t="s">
        <v>10841</v>
      </c>
      <c r="E611" s="51" t="s">
        <v>9450</v>
      </c>
      <c r="F611" s="51">
        <v>3000000</v>
      </c>
      <c r="G611" s="51">
        <v>9.1</v>
      </c>
      <c r="H611" s="53">
        <v>45744</v>
      </c>
      <c r="I611" s="53">
        <v>46022</v>
      </c>
      <c r="J611" s="51" t="s">
        <v>9506</v>
      </c>
      <c r="K611" s="51" t="s">
        <v>9497</v>
      </c>
      <c r="L611" s="51" t="s">
        <v>11418</v>
      </c>
      <c r="M611" s="218" t="s">
        <v>11419</v>
      </c>
      <c r="N611" s="51" t="s">
        <v>10876</v>
      </c>
      <c r="O611" s="51" t="s">
        <v>9455</v>
      </c>
      <c r="P611" s="51" t="s">
        <v>10864</v>
      </c>
      <c r="Q611" s="51" t="s">
        <v>9456</v>
      </c>
      <c r="R611" s="51">
        <v>3000000</v>
      </c>
      <c r="S611" s="51">
        <v>3000000</v>
      </c>
      <c r="T611" s="53">
        <v>45744</v>
      </c>
      <c r="U611" s="53">
        <v>46022.9999884259</v>
      </c>
      <c r="V611" s="51">
        <v>18</v>
      </c>
      <c r="W611" s="80" t="s">
        <v>10877</v>
      </c>
      <c r="X611" s="80"/>
      <c r="Y611" s="80"/>
      <c r="Z611" s="97"/>
      <c r="AA611" s="97"/>
      <c r="AB611" s="97"/>
      <c r="AC611" s="97"/>
      <c r="AD611" s="97"/>
      <c r="AE611" s="125">
        <v>45744</v>
      </c>
      <c r="AF611" s="84">
        <v>46022.9999884259</v>
      </c>
      <c r="AG611" s="85" t="s">
        <v>9459</v>
      </c>
      <c r="AH611" s="86" t="s">
        <v>11416</v>
      </c>
      <c r="AI611" s="80"/>
    </row>
    <row r="612" ht="89.25" spans="1:35">
      <c r="A612" s="81">
        <v>27844</v>
      </c>
      <c r="B612" s="51" t="s">
        <v>11420</v>
      </c>
      <c r="C612" s="51" t="s">
        <v>11421</v>
      </c>
      <c r="D612" s="51" t="s">
        <v>11422</v>
      </c>
      <c r="E612" s="51" t="s">
        <v>9450</v>
      </c>
      <c r="F612" s="51">
        <v>201600</v>
      </c>
      <c r="G612" s="51">
        <v>12</v>
      </c>
      <c r="H612" s="53">
        <v>45870</v>
      </c>
      <c r="I612" s="53">
        <v>46234</v>
      </c>
      <c r="J612" s="51" t="s">
        <v>9506</v>
      </c>
      <c r="K612" s="51"/>
      <c r="L612" s="51" t="s">
        <v>11423</v>
      </c>
      <c r="M612" s="218" t="s">
        <v>11424</v>
      </c>
      <c r="N612" s="51" t="s">
        <v>11425</v>
      </c>
      <c r="O612" s="51" t="s">
        <v>9885</v>
      </c>
      <c r="P612" s="51" t="s">
        <v>8802</v>
      </c>
      <c r="Q612" s="51" t="s">
        <v>9520</v>
      </c>
      <c r="R612" s="51">
        <v>201600</v>
      </c>
      <c r="S612" s="51">
        <v>201600</v>
      </c>
      <c r="T612" s="53">
        <v>45870</v>
      </c>
      <c r="U612" s="53">
        <v>46234.9999884259</v>
      </c>
      <c r="V612" s="51">
        <v>14</v>
      </c>
      <c r="W612" s="80"/>
      <c r="X612" s="80"/>
      <c r="Y612" s="80"/>
      <c r="Z612" s="87"/>
      <c r="AA612" s="87"/>
      <c r="AB612" s="87"/>
      <c r="AC612" s="87"/>
      <c r="AD612" s="87"/>
      <c r="AE612" s="87"/>
      <c r="AF612" s="87"/>
      <c r="AG612" s="80"/>
      <c r="AH612" s="80"/>
      <c r="AI612" s="80"/>
    </row>
    <row r="613" ht="51" spans="1:35">
      <c r="A613" s="81">
        <v>28014</v>
      </c>
      <c r="B613" s="51" t="s">
        <v>11426</v>
      </c>
      <c r="C613" s="51" t="s">
        <v>11427</v>
      </c>
      <c r="D613" s="51" t="s">
        <v>9523</v>
      </c>
      <c r="E613" s="51" t="s">
        <v>9450</v>
      </c>
      <c r="F613" s="51">
        <v>7290000</v>
      </c>
      <c r="G613" s="51">
        <v>12</v>
      </c>
      <c r="H613" s="53">
        <v>45561</v>
      </c>
      <c r="I613" s="53">
        <v>45925</v>
      </c>
      <c r="J613" s="51" t="s">
        <v>9506</v>
      </c>
      <c r="K613" s="51" t="s">
        <v>9497</v>
      </c>
      <c r="L613" s="51" t="s">
        <v>11428</v>
      </c>
      <c r="M613" s="51" t="s">
        <v>11429</v>
      </c>
      <c r="N613" s="51" t="s">
        <v>9454</v>
      </c>
      <c r="O613" s="51" t="s">
        <v>9455</v>
      </c>
      <c r="P613" s="51" t="s">
        <v>11430</v>
      </c>
      <c r="Q613" s="51" t="s">
        <v>9456</v>
      </c>
      <c r="R613" s="51">
        <v>7290000</v>
      </c>
      <c r="S613" s="51">
        <v>7290000</v>
      </c>
      <c r="T613" s="53">
        <v>45561</v>
      </c>
      <c r="U613" s="53">
        <v>45925.9999884259</v>
      </c>
      <c r="V613" s="51">
        <v>72</v>
      </c>
      <c r="W613" s="80" t="s">
        <v>9526</v>
      </c>
      <c r="X613" s="80"/>
      <c r="Y613" s="80"/>
      <c r="Z613" s="87"/>
      <c r="AA613" s="87"/>
      <c r="AB613" s="87"/>
      <c r="AC613" s="87"/>
      <c r="AD613" s="87"/>
      <c r="AE613" s="87"/>
      <c r="AF613" s="87"/>
      <c r="AG613" s="80"/>
      <c r="AH613" s="86" t="s">
        <v>11426</v>
      </c>
      <c r="AI613" s="80"/>
    </row>
    <row r="614" ht="51" spans="1:35">
      <c r="A614" s="81">
        <v>28013</v>
      </c>
      <c r="B614" s="51" t="s">
        <v>11431</v>
      </c>
      <c r="C614" s="51" t="s">
        <v>11432</v>
      </c>
      <c r="D614" s="51" t="s">
        <v>9523</v>
      </c>
      <c r="E614" s="51" t="s">
        <v>9450</v>
      </c>
      <c r="F614" s="51">
        <v>5239500</v>
      </c>
      <c r="G614" s="51">
        <v>12</v>
      </c>
      <c r="H614" s="53">
        <v>45658</v>
      </c>
      <c r="I614" s="53">
        <v>46022</v>
      </c>
      <c r="J614" s="51" t="s">
        <v>9506</v>
      </c>
      <c r="K614" s="51" t="s">
        <v>9497</v>
      </c>
      <c r="L614" s="51" t="s">
        <v>11433</v>
      </c>
      <c r="M614" s="218" t="s">
        <v>11434</v>
      </c>
      <c r="N614" s="51" t="s">
        <v>10921</v>
      </c>
      <c r="O614" s="51" t="s">
        <v>9455</v>
      </c>
      <c r="P614" s="51" t="s">
        <v>9456</v>
      </c>
      <c r="Q614" s="51" t="s">
        <v>9456</v>
      </c>
      <c r="R614" s="51">
        <v>5239500</v>
      </c>
      <c r="S614" s="51">
        <v>5239500</v>
      </c>
      <c r="T614" s="53">
        <v>45658</v>
      </c>
      <c r="U614" s="53">
        <v>46022.9999884259</v>
      </c>
      <c r="V614" s="51">
        <v>25</v>
      </c>
      <c r="W614" s="80" t="s">
        <v>9526</v>
      </c>
      <c r="X614" s="80"/>
      <c r="Y614" s="80"/>
      <c r="Z614" s="87"/>
      <c r="AA614" s="87"/>
      <c r="AB614" s="87"/>
      <c r="AC614" s="87"/>
      <c r="AD614" s="87"/>
      <c r="AE614" s="87"/>
      <c r="AF614" s="87"/>
      <c r="AG614" s="80"/>
      <c r="AH614" s="86" t="s">
        <v>11431</v>
      </c>
      <c r="AI614" s="80"/>
    </row>
    <row r="615" ht="51" spans="1:35">
      <c r="A615" s="81">
        <v>27968</v>
      </c>
      <c r="B615" s="51" t="s">
        <v>11435</v>
      </c>
      <c r="C615" s="51" t="s">
        <v>11436</v>
      </c>
      <c r="D615" s="51" t="s">
        <v>10841</v>
      </c>
      <c r="E615" s="51" t="s">
        <v>9450</v>
      </c>
      <c r="F615" s="51">
        <v>11680000</v>
      </c>
      <c r="G615" s="51">
        <v>12</v>
      </c>
      <c r="H615" s="53">
        <v>45581</v>
      </c>
      <c r="I615" s="53">
        <v>45945</v>
      </c>
      <c r="J615" s="51" t="s">
        <v>9506</v>
      </c>
      <c r="K615" s="51" t="s">
        <v>9497</v>
      </c>
      <c r="L615" s="51" t="s">
        <v>11437</v>
      </c>
      <c r="M615" s="51" t="s">
        <v>11438</v>
      </c>
      <c r="N615" s="51" t="s">
        <v>9454</v>
      </c>
      <c r="O615" s="51" t="s">
        <v>9455</v>
      </c>
      <c r="P615" s="51" t="s">
        <v>9456</v>
      </c>
      <c r="Q615" s="51" t="s">
        <v>9456</v>
      </c>
      <c r="R615" s="51">
        <v>11680000</v>
      </c>
      <c r="S615" s="51">
        <v>11680000</v>
      </c>
      <c r="T615" s="53">
        <v>45581</v>
      </c>
      <c r="U615" s="53">
        <v>45945.9999884259</v>
      </c>
      <c r="V615" s="51">
        <v>36</v>
      </c>
      <c r="W615" s="85" t="s">
        <v>10930</v>
      </c>
      <c r="X615" s="85"/>
      <c r="Y615" s="85"/>
      <c r="Z615" s="83"/>
      <c r="AA615" s="83"/>
      <c r="AB615" s="83"/>
      <c r="AC615" s="83"/>
      <c r="AD615" s="83"/>
      <c r="AE615" s="84">
        <v>45581</v>
      </c>
      <c r="AF615" s="84">
        <v>45945.9999884259</v>
      </c>
      <c r="AG615" s="85" t="s">
        <v>9459</v>
      </c>
      <c r="AH615" s="86" t="s">
        <v>11435</v>
      </c>
      <c r="AI615" s="80"/>
    </row>
    <row r="616" ht="51" spans="1:35">
      <c r="A616" s="81">
        <v>27960</v>
      </c>
      <c r="B616" s="51" t="s">
        <v>11439</v>
      </c>
      <c r="C616" s="51" t="s">
        <v>11440</v>
      </c>
      <c r="D616" s="51" t="s">
        <v>9523</v>
      </c>
      <c r="E616" s="51" t="s">
        <v>9450</v>
      </c>
      <c r="F616" s="51">
        <v>34393000</v>
      </c>
      <c r="G616" s="51">
        <v>12</v>
      </c>
      <c r="H616" s="53">
        <v>45658</v>
      </c>
      <c r="I616" s="53">
        <v>46022</v>
      </c>
      <c r="J616" s="51" t="s">
        <v>9506</v>
      </c>
      <c r="K616" s="51" t="s">
        <v>9497</v>
      </c>
      <c r="L616" s="51" t="s">
        <v>11441</v>
      </c>
      <c r="M616" s="218" t="s">
        <v>11442</v>
      </c>
      <c r="N616" s="51" t="s">
        <v>11192</v>
      </c>
      <c r="O616" s="51" t="s">
        <v>9455</v>
      </c>
      <c r="P616" s="51" t="s">
        <v>10851</v>
      </c>
      <c r="Q616" s="51" t="s">
        <v>9456</v>
      </c>
      <c r="R616" s="51">
        <v>34393000</v>
      </c>
      <c r="S616" s="51">
        <v>34393000</v>
      </c>
      <c r="T616" s="53">
        <v>45658</v>
      </c>
      <c r="U616" s="53">
        <v>46022.9999884259</v>
      </c>
      <c r="V616" s="51">
        <v>144</v>
      </c>
      <c r="W616" s="80" t="s">
        <v>9526</v>
      </c>
      <c r="X616" s="80"/>
      <c r="Y616" s="80"/>
      <c r="Z616" s="87"/>
      <c r="AA616" s="87"/>
      <c r="AB616" s="87"/>
      <c r="AC616" s="87"/>
      <c r="AD616" s="87"/>
      <c r="AE616" s="87"/>
      <c r="AF616" s="87"/>
      <c r="AG616" s="80"/>
      <c r="AH616" s="86" t="s">
        <v>11439</v>
      </c>
      <c r="AI616" s="80"/>
    </row>
    <row r="617" ht="51" spans="1:35">
      <c r="A617" s="81">
        <v>28020</v>
      </c>
      <c r="B617" s="51" t="s">
        <v>11443</v>
      </c>
      <c r="C617" s="51" t="s">
        <v>11444</v>
      </c>
      <c r="D617" s="51" t="s">
        <v>9523</v>
      </c>
      <c r="E617" s="51" t="s">
        <v>9450</v>
      </c>
      <c r="F617" s="51">
        <v>3650000</v>
      </c>
      <c r="G617" s="51">
        <v>12</v>
      </c>
      <c r="H617" s="53">
        <v>45661</v>
      </c>
      <c r="I617" s="53">
        <v>46025</v>
      </c>
      <c r="J617" s="51" t="s">
        <v>9506</v>
      </c>
      <c r="K617" s="51" t="s">
        <v>9497</v>
      </c>
      <c r="L617" s="51" t="s">
        <v>11445</v>
      </c>
      <c r="M617" s="218" t="s">
        <v>11446</v>
      </c>
      <c r="N617" s="51" t="s">
        <v>10962</v>
      </c>
      <c r="O617" s="51" t="s">
        <v>9455</v>
      </c>
      <c r="P617" s="51" t="s">
        <v>9456</v>
      </c>
      <c r="Q617" s="51" t="s">
        <v>9456</v>
      </c>
      <c r="R617" s="51">
        <v>3650000</v>
      </c>
      <c r="S617" s="51">
        <v>3650000</v>
      </c>
      <c r="T617" s="53">
        <v>45661</v>
      </c>
      <c r="U617" s="53">
        <v>46025.9999884259</v>
      </c>
      <c r="V617" s="51">
        <v>36</v>
      </c>
      <c r="W617" s="80" t="s">
        <v>9526</v>
      </c>
      <c r="X617" s="80"/>
      <c r="Y617" s="80"/>
      <c r="Z617" s="87"/>
      <c r="AA617" s="87"/>
      <c r="AB617" s="87"/>
      <c r="AC617" s="87"/>
      <c r="AD617" s="87"/>
      <c r="AE617" s="87"/>
      <c r="AF617" s="87"/>
      <c r="AG617" s="80"/>
      <c r="AH617" s="86" t="s">
        <v>11443</v>
      </c>
      <c r="AI617" s="80"/>
    </row>
    <row r="618" ht="51" spans="1:35">
      <c r="A618" s="81">
        <v>28018</v>
      </c>
      <c r="B618" s="51" t="s">
        <v>11447</v>
      </c>
      <c r="C618" s="51" t="s">
        <v>11448</v>
      </c>
      <c r="D618" s="51" t="s">
        <v>9523</v>
      </c>
      <c r="E618" s="51" t="s">
        <v>9450</v>
      </c>
      <c r="F618" s="51">
        <v>3650000</v>
      </c>
      <c r="G618" s="51">
        <v>12</v>
      </c>
      <c r="H618" s="53">
        <v>45295</v>
      </c>
      <c r="I618" s="53">
        <v>45660</v>
      </c>
      <c r="J618" s="51" t="s">
        <v>9506</v>
      </c>
      <c r="K618" s="51" t="s">
        <v>9497</v>
      </c>
      <c r="L618" s="51" t="s">
        <v>11449</v>
      </c>
      <c r="M618" s="51" t="s">
        <v>11450</v>
      </c>
      <c r="N618" s="51" t="s">
        <v>10962</v>
      </c>
      <c r="O618" s="51" t="s">
        <v>9455</v>
      </c>
      <c r="P618" s="51" t="s">
        <v>11430</v>
      </c>
      <c r="Q618" s="51" t="s">
        <v>9456</v>
      </c>
      <c r="R618" s="51">
        <v>3650000</v>
      </c>
      <c r="S618" s="51">
        <v>3650000</v>
      </c>
      <c r="T618" s="53">
        <v>45295</v>
      </c>
      <c r="U618" s="53">
        <v>45660.9999884259</v>
      </c>
      <c r="V618" s="51">
        <v>36</v>
      </c>
      <c r="W618" s="80" t="s">
        <v>9526</v>
      </c>
      <c r="X618" s="80"/>
      <c r="Y618" s="80"/>
      <c r="Z618" s="87"/>
      <c r="AA618" s="87"/>
      <c r="AB618" s="87"/>
      <c r="AC618" s="87"/>
      <c r="AD618" s="87"/>
      <c r="AE618" s="87"/>
      <c r="AF618" s="87"/>
      <c r="AG618" s="80"/>
      <c r="AH618" s="86" t="s">
        <v>11447</v>
      </c>
      <c r="AI618" s="80"/>
    </row>
    <row r="619" ht="51" spans="1:35">
      <c r="A619" s="81">
        <v>28017</v>
      </c>
      <c r="B619" s="51" t="s">
        <v>11451</v>
      </c>
      <c r="C619" s="51" t="s">
        <v>11452</v>
      </c>
      <c r="D619" s="51" t="s">
        <v>9536</v>
      </c>
      <c r="E619" s="51" t="s">
        <v>9450</v>
      </c>
      <c r="F619" s="51">
        <v>600000</v>
      </c>
      <c r="G619" s="51">
        <v>12</v>
      </c>
      <c r="H619" s="53">
        <v>45383</v>
      </c>
      <c r="I619" s="53">
        <v>45747</v>
      </c>
      <c r="J619" s="51" t="s">
        <v>9506</v>
      </c>
      <c r="K619" s="51" t="s">
        <v>9497</v>
      </c>
      <c r="L619" s="51" t="s">
        <v>11453</v>
      </c>
      <c r="M619" s="51" t="s">
        <v>11454</v>
      </c>
      <c r="N619" s="51" t="s">
        <v>11455</v>
      </c>
      <c r="O619" s="51" t="s">
        <v>9455</v>
      </c>
      <c r="P619" s="51" t="s">
        <v>10864</v>
      </c>
      <c r="Q619" s="51" t="s">
        <v>9456</v>
      </c>
      <c r="R619" s="51">
        <v>600000</v>
      </c>
      <c r="S619" s="51">
        <v>600000</v>
      </c>
      <c r="T619" s="53">
        <v>45383</v>
      </c>
      <c r="U619" s="53">
        <v>45747.9999884259</v>
      </c>
      <c r="V619" s="51">
        <v>2</v>
      </c>
      <c r="W619" s="80" t="s">
        <v>11456</v>
      </c>
      <c r="X619" s="80"/>
      <c r="Y619" s="80"/>
      <c r="Z619" s="97"/>
      <c r="AA619" s="97"/>
      <c r="AB619" s="97"/>
      <c r="AC619" s="97"/>
      <c r="AD619" s="97"/>
      <c r="AE619" s="125">
        <v>45383</v>
      </c>
      <c r="AF619" s="84">
        <v>45747.9999884259</v>
      </c>
      <c r="AG619" s="80" t="s">
        <v>9459</v>
      </c>
      <c r="AH619" s="86" t="s">
        <v>11451</v>
      </c>
      <c r="AI619" s="80"/>
    </row>
    <row r="620" ht="38.25" spans="1:35">
      <c r="A620" s="81">
        <v>28887</v>
      </c>
      <c r="B620" s="51" t="s">
        <v>11457</v>
      </c>
      <c r="C620" s="51" t="s">
        <v>11458</v>
      </c>
      <c r="D620" s="51" t="s">
        <v>9505</v>
      </c>
      <c r="E620" s="51" t="s">
        <v>9450</v>
      </c>
      <c r="F620" s="51">
        <v>500000</v>
      </c>
      <c r="G620" s="51">
        <v>12</v>
      </c>
      <c r="H620" s="53">
        <v>45717</v>
      </c>
      <c r="I620" s="53">
        <v>46081</v>
      </c>
      <c r="J620" s="51" t="s">
        <v>9506</v>
      </c>
      <c r="K620" s="51"/>
      <c r="L620" s="51" t="s">
        <v>11459</v>
      </c>
      <c r="M620" s="51" t="s">
        <v>11460</v>
      </c>
      <c r="N620" s="51" t="s">
        <v>9884</v>
      </c>
      <c r="O620" s="51" t="s">
        <v>9885</v>
      </c>
      <c r="P620" s="51" t="s">
        <v>9520</v>
      </c>
      <c r="Q620" s="51" t="s">
        <v>9520</v>
      </c>
      <c r="R620" s="51">
        <v>500000</v>
      </c>
      <c r="S620" s="51">
        <v>1500000</v>
      </c>
      <c r="T620" s="53">
        <v>45717</v>
      </c>
      <c r="U620" s="53">
        <v>46081.9999884259</v>
      </c>
      <c r="V620" s="51">
        <v>18</v>
      </c>
      <c r="W620" s="80"/>
      <c r="X620" s="80"/>
      <c r="Y620" s="80"/>
      <c r="Z620" s="87"/>
      <c r="AA620" s="87"/>
      <c r="AB620" s="87"/>
      <c r="AC620" s="87"/>
      <c r="AD620" s="87"/>
      <c r="AE620" s="87"/>
      <c r="AF620" s="87"/>
      <c r="AG620" s="80"/>
      <c r="AH620" s="80"/>
      <c r="AI620" s="80"/>
    </row>
    <row r="621" ht="38.25" spans="1:35">
      <c r="A621" s="81">
        <v>33091</v>
      </c>
      <c r="B621" s="51" t="s">
        <v>11461</v>
      </c>
      <c r="C621" s="51" t="s">
        <v>11462</v>
      </c>
      <c r="D621" s="51" t="s">
        <v>9515</v>
      </c>
      <c r="E621" s="51" t="s">
        <v>9450</v>
      </c>
      <c r="F621" s="51">
        <v>6840</v>
      </c>
      <c r="G621" s="51">
        <v>3</v>
      </c>
      <c r="H621" s="53">
        <v>45931</v>
      </c>
      <c r="I621" s="53">
        <v>46022</v>
      </c>
      <c r="J621" s="51" t="s">
        <v>9506</v>
      </c>
      <c r="K621" s="51" t="s">
        <v>9497</v>
      </c>
      <c r="L621" s="51" t="s">
        <v>11463</v>
      </c>
      <c r="M621" s="218" t="s">
        <v>11464</v>
      </c>
      <c r="N621" s="51" t="s">
        <v>9518</v>
      </c>
      <c r="O621" s="51" t="s">
        <v>9468</v>
      </c>
      <c r="P621" s="51" t="s">
        <v>9519</v>
      </c>
      <c r="Q621" s="51" t="s">
        <v>9520</v>
      </c>
      <c r="R621" s="51">
        <v>6840</v>
      </c>
      <c r="S621" s="51">
        <v>565312.66</v>
      </c>
      <c r="T621" s="53">
        <v>45931</v>
      </c>
      <c r="U621" s="53">
        <v>46022.9999884259</v>
      </c>
      <c r="V621" s="51">
        <v>29</v>
      </c>
      <c r="W621" s="80"/>
      <c r="X621" s="80"/>
      <c r="Y621" s="80"/>
      <c r="Z621" s="87"/>
      <c r="AA621" s="87"/>
      <c r="AB621" s="87"/>
      <c r="AC621" s="87"/>
      <c r="AD621" s="87"/>
      <c r="AE621" s="87"/>
      <c r="AF621" s="87"/>
      <c r="AG621" s="80"/>
      <c r="AH621" s="80"/>
      <c r="AI621" s="80"/>
    </row>
    <row r="622" ht="38.25" spans="1:35">
      <c r="A622" s="81">
        <v>33089</v>
      </c>
      <c r="B622" s="51" t="s">
        <v>11465</v>
      </c>
      <c r="C622" s="51" t="s">
        <v>11466</v>
      </c>
      <c r="D622" s="51" t="s">
        <v>9515</v>
      </c>
      <c r="E622" s="51" t="s">
        <v>9450</v>
      </c>
      <c r="F622" s="51">
        <v>77300.51</v>
      </c>
      <c r="G622" s="51">
        <v>3</v>
      </c>
      <c r="H622" s="53">
        <v>45931</v>
      </c>
      <c r="I622" s="53">
        <v>46022</v>
      </c>
      <c r="J622" s="51" t="s">
        <v>9506</v>
      </c>
      <c r="K622" s="51" t="s">
        <v>9497</v>
      </c>
      <c r="L622" s="51" t="s">
        <v>11463</v>
      </c>
      <c r="M622" s="218" t="s">
        <v>11464</v>
      </c>
      <c r="N622" s="51" t="s">
        <v>9518</v>
      </c>
      <c r="O622" s="51" t="s">
        <v>9468</v>
      </c>
      <c r="P622" s="51" t="s">
        <v>9519</v>
      </c>
      <c r="Q622" s="51" t="s">
        <v>9520</v>
      </c>
      <c r="R622" s="51">
        <v>77300.51</v>
      </c>
      <c r="S622" s="51">
        <v>565312.66</v>
      </c>
      <c r="T622" s="53">
        <v>45931</v>
      </c>
      <c r="U622" s="53">
        <v>46022.9999884259</v>
      </c>
      <c r="V622" s="51">
        <v>256</v>
      </c>
      <c r="W622" s="80"/>
      <c r="X622" s="80"/>
      <c r="Y622" s="80"/>
      <c r="Z622" s="87"/>
      <c r="AA622" s="87"/>
      <c r="AB622" s="87"/>
      <c r="AC622" s="87"/>
      <c r="AD622" s="87"/>
      <c r="AE622" s="87"/>
      <c r="AF622" s="87"/>
      <c r="AG622" s="80"/>
      <c r="AH622" s="80"/>
      <c r="AI622" s="80"/>
    </row>
    <row r="623" ht="38.25" spans="1:35">
      <c r="A623" s="81">
        <v>33090</v>
      </c>
      <c r="B623" s="51" t="s">
        <v>11467</v>
      </c>
      <c r="C623" s="51" t="s">
        <v>11468</v>
      </c>
      <c r="D623" s="51" t="s">
        <v>9515</v>
      </c>
      <c r="E623" s="51" t="s">
        <v>9450</v>
      </c>
      <c r="F623" s="51">
        <v>481172.15</v>
      </c>
      <c r="G623" s="51">
        <v>3</v>
      </c>
      <c r="H623" s="53">
        <v>45931</v>
      </c>
      <c r="I623" s="53">
        <v>46022</v>
      </c>
      <c r="J623" s="51" t="s">
        <v>9506</v>
      </c>
      <c r="K623" s="51" t="s">
        <v>9497</v>
      </c>
      <c r="L623" s="51" t="s">
        <v>11463</v>
      </c>
      <c r="M623" s="218" t="s">
        <v>11464</v>
      </c>
      <c r="N623" s="51" t="s">
        <v>9518</v>
      </c>
      <c r="O623" s="51" t="s">
        <v>9468</v>
      </c>
      <c r="P623" s="51" t="s">
        <v>9519</v>
      </c>
      <c r="Q623" s="51" t="s">
        <v>9520</v>
      </c>
      <c r="R623" s="51">
        <v>481172.15</v>
      </c>
      <c r="S623" s="51">
        <v>565312.66</v>
      </c>
      <c r="T623" s="53">
        <v>45931</v>
      </c>
      <c r="U623" s="53">
        <v>46022.9999884259</v>
      </c>
      <c r="V623" s="51">
        <v>129</v>
      </c>
      <c r="W623" s="80"/>
      <c r="X623" s="80"/>
      <c r="Y623" s="80"/>
      <c r="Z623" s="87"/>
      <c r="AA623" s="87"/>
      <c r="AB623" s="87"/>
      <c r="AC623" s="87"/>
      <c r="AD623" s="87"/>
      <c r="AE623" s="87"/>
      <c r="AF623" s="87"/>
      <c r="AG623" s="80"/>
      <c r="AH623" s="80"/>
      <c r="AI623" s="80"/>
    </row>
    <row r="624" ht="38.25" spans="1:35">
      <c r="A624" s="81">
        <v>33086</v>
      </c>
      <c r="B624" s="51" t="s">
        <v>11469</v>
      </c>
      <c r="C624" s="51" t="s">
        <v>11470</v>
      </c>
      <c r="D624" s="51" t="s">
        <v>9515</v>
      </c>
      <c r="E624" s="51" t="s">
        <v>9450</v>
      </c>
      <c r="F624" s="51">
        <v>59323</v>
      </c>
      <c r="G624" s="51">
        <v>3</v>
      </c>
      <c r="H624" s="53">
        <v>45658</v>
      </c>
      <c r="I624" s="53">
        <v>45747</v>
      </c>
      <c r="J624" s="51" t="s">
        <v>9506</v>
      </c>
      <c r="K624" s="51" t="s">
        <v>9497</v>
      </c>
      <c r="L624" s="51" t="s">
        <v>11471</v>
      </c>
      <c r="M624" s="218" t="s">
        <v>11472</v>
      </c>
      <c r="N624" s="51" t="s">
        <v>9518</v>
      </c>
      <c r="O624" s="51" t="s">
        <v>9468</v>
      </c>
      <c r="P624" s="51" t="s">
        <v>9519</v>
      </c>
      <c r="Q624" s="51" t="s">
        <v>9520</v>
      </c>
      <c r="R624" s="51">
        <v>59323</v>
      </c>
      <c r="S624" s="51">
        <v>321231</v>
      </c>
      <c r="T624" s="53">
        <v>45658</v>
      </c>
      <c r="U624" s="53">
        <v>45747.9999884259</v>
      </c>
      <c r="V624" s="51">
        <v>33</v>
      </c>
      <c r="W624" s="80"/>
      <c r="X624" s="80"/>
      <c r="Y624" s="80"/>
      <c r="Z624" s="87"/>
      <c r="AA624" s="87"/>
      <c r="AB624" s="87"/>
      <c r="AC624" s="87"/>
      <c r="AD624" s="87"/>
      <c r="AE624" s="87"/>
      <c r="AF624" s="87"/>
      <c r="AG624" s="80"/>
      <c r="AH624" s="80"/>
      <c r="AI624" s="80"/>
    </row>
    <row r="625" ht="38.25" spans="1:35">
      <c r="A625" s="81">
        <v>33085</v>
      </c>
      <c r="B625" s="51" t="s">
        <v>11473</v>
      </c>
      <c r="C625" s="51" t="s">
        <v>11474</v>
      </c>
      <c r="D625" s="51" t="s">
        <v>9515</v>
      </c>
      <c r="E625" s="51" t="s">
        <v>9450</v>
      </c>
      <c r="F625" s="51">
        <v>69921</v>
      </c>
      <c r="G625" s="51">
        <v>3</v>
      </c>
      <c r="H625" s="53">
        <v>45658</v>
      </c>
      <c r="I625" s="53">
        <v>45747</v>
      </c>
      <c r="J625" s="51" t="s">
        <v>9506</v>
      </c>
      <c r="K625" s="51" t="s">
        <v>9497</v>
      </c>
      <c r="L625" s="51" t="s">
        <v>11471</v>
      </c>
      <c r="M625" s="218" t="s">
        <v>11472</v>
      </c>
      <c r="N625" s="51" t="s">
        <v>9518</v>
      </c>
      <c r="O625" s="51" t="s">
        <v>9468</v>
      </c>
      <c r="P625" s="51" t="s">
        <v>9519</v>
      </c>
      <c r="Q625" s="51" t="s">
        <v>9520</v>
      </c>
      <c r="R625" s="51">
        <v>69921</v>
      </c>
      <c r="S625" s="51">
        <v>321231</v>
      </c>
      <c r="T625" s="53">
        <v>45658</v>
      </c>
      <c r="U625" s="53">
        <v>45747.9999884259</v>
      </c>
      <c r="V625" s="51">
        <v>113</v>
      </c>
      <c r="W625" s="80"/>
      <c r="X625" s="80"/>
      <c r="Y625" s="80"/>
      <c r="Z625" s="87"/>
      <c r="AA625" s="87"/>
      <c r="AB625" s="87"/>
      <c r="AC625" s="87"/>
      <c r="AD625" s="87"/>
      <c r="AE625" s="87"/>
      <c r="AF625" s="87"/>
      <c r="AG625" s="80"/>
      <c r="AH625" s="80"/>
      <c r="AI625" s="80"/>
    </row>
    <row r="626" ht="38.25" spans="1:35">
      <c r="A626" s="81">
        <v>33083</v>
      </c>
      <c r="B626" s="51" t="s">
        <v>11475</v>
      </c>
      <c r="C626" s="51" t="s">
        <v>11476</v>
      </c>
      <c r="D626" s="51" t="s">
        <v>9515</v>
      </c>
      <c r="E626" s="51" t="s">
        <v>9450</v>
      </c>
      <c r="F626" s="51">
        <v>1718900</v>
      </c>
      <c r="G626" s="51">
        <v>6.1</v>
      </c>
      <c r="H626" s="53">
        <v>45748</v>
      </c>
      <c r="I626" s="53">
        <v>45930</v>
      </c>
      <c r="J626" s="51" t="s">
        <v>9506</v>
      </c>
      <c r="K626" s="51" t="s">
        <v>9497</v>
      </c>
      <c r="L626" s="51" t="s">
        <v>9516</v>
      </c>
      <c r="M626" s="218" t="s">
        <v>9517</v>
      </c>
      <c r="N626" s="51" t="s">
        <v>9518</v>
      </c>
      <c r="O626" s="51" t="s">
        <v>9468</v>
      </c>
      <c r="P626" s="51" t="s">
        <v>9519</v>
      </c>
      <c r="Q626" s="51" t="s">
        <v>9520</v>
      </c>
      <c r="R626" s="51">
        <v>1718900</v>
      </c>
      <c r="S626" s="51">
        <v>1897832</v>
      </c>
      <c r="T626" s="53">
        <v>45748</v>
      </c>
      <c r="U626" s="53">
        <v>45930.9999884259</v>
      </c>
      <c r="V626" s="51">
        <v>105</v>
      </c>
      <c r="W626" s="80"/>
      <c r="X626" s="80"/>
      <c r="Y626" s="80"/>
      <c r="Z626" s="87"/>
      <c r="AA626" s="87"/>
      <c r="AB626" s="87"/>
      <c r="AC626" s="87"/>
      <c r="AD626" s="87"/>
      <c r="AE626" s="87"/>
      <c r="AF626" s="87"/>
      <c r="AG626" s="80"/>
      <c r="AH626" s="80"/>
      <c r="AI626" s="80"/>
    </row>
    <row r="627" ht="38.25" spans="1:35">
      <c r="A627" s="81">
        <v>33084</v>
      </c>
      <c r="B627" s="51" t="s">
        <v>11477</v>
      </c>
      <c r="C627" s="51" t="s">
        <v>11478</v>
      </c>
      <c r="D627" s="51" t="s">
        <v>9515</v>
      </c>
      <c r="E627" s="51" t="s">
        <v>9450</v>
      </c>
      <c r="F627" s="51">
        <v>191987</v>
      </c>
      <c r="G627" s="51">
        <v>3</v>
      </c>
      <c r="H627" s="53">
        <v>45658</v>
      </c>
      <c r="I627" s="53">
        <v>45747</v>
      </c>
      <c r="J627" s="51" t="s">
        <v>9506</v>
      </c>
      <c r="K627" s="51" t="s">
        <v>9497</v>
      </c>
      <c r="L627" s="51" t="s">
        <v>11471</v>
      </c>
      <c r="M627" s="218" t="s">
        <v>11472</v>
      </c>
      <c r="N627" s="51" t="s">
        <v>9518</v>
      </c>
      <c r="O627" s="51" t="s">
        <v>9468</v>
      </c>
      <c r="P627" s="51" t="s">
        <v>9519</v>
      </c>
      <c r="Q627" s="51" t="s">
        <v>9520</v>
      </c>
      <c r="R627" s="51">
        <v>191987</v>
      </c>
      <c r="S627" s="51">
        <v>321231</v>
      </c>
      <c r="T627" s="53">
        <v>45658</v>
      </c>
      <c r="U627" s="53">
        <v>45747.9999884259</v>
      </c>
      <c r="V627" s="51">
        <v>2</v>
      </c>
      <c r="W627" s="80"/>
      <c r="X627" s="80"/>
      <c r="Y627" s="80"/>
      <c r="Z627" s="87"/>
      <c r="AA627" s="87"/>
      <c r="AB627" s="87"/>
      <c r="AC627" s="87"/>
      <c r="AD627" s="87"/>
      <c r="AE627" s="87"/>
      <c r="AF627" s="87"/>
      <c r="AG627" s="80"/>
      <c r="AH627" s="80"/>
      <c r="AI627" s="80"/>
    </row>
    <row r="628" ht="38.25" spans="1:35">
      <c r="A628" s="81">
        <v>33082</v>
      </c>
      <c r="B628" s="51" t="s">
        <v>11479</v>
      </c>
      <c r="C628" s="51" t="s">
        <v>11480</v>
      </c>
      <c r="D628" s="51" t="s">
        <v>9515</v>
      </c>
      <c r="E628" s="51" t="s">
        <v>9450</v>
      </c>
      <c r="F628" s="51">
        <v>158840</v>
      </c>
      <c r="G628" s="51">
        <v>6.1</v>
      </c>
      <c r="H628" s="53">
        <v>45748</v>
      </c>
      <c r="I628" s="53">
        <v>45930</v>
      </c>
      <c r="J628" s="51" t="s">
        <v>9506</v>
      </c>
      <c r="K628" s="51" t="s">
        <v>9497</v>
      </c>
      <c r="L628" s="51" t="s">
        <v>9516</v>
      </c>
      <c r="M628" s="218" t="s">
        <v>9517</v>
      </c>
      <c r="N628" s="51" t="s">
        <v>9518</v>
      </c>
      <c r="O628" s="51" t="s">
        <v>9468</v>
      </c>
      <c r="P628" s="51" t="s">
        <v>9519</v>
      </c>
      <c r="Q628" s="51" t="s">
        <v>9520</v>
      </c>
      <c r="R628" s="51">
        <v>158840</v>
      </c>
      <c r="S628" s="51">
        <v>1897832</v>
      </c>
      <c r="T628" s="53">
        <v>45748</v>
      </c>
      <c r="U628" s="53">
        <v>45930.9999884259</v>
      </c>
      <c r="V628" s="51">
        <v>106</v>
      </c>
      <c r="W628" s="80"/>
      <c r="X628" s="80"/>
      <c r="Y628" s="80"/>
      <c r="Z628" s="87"/>
      <c r="AA628" s="87"/>
      <c r="AB628" s="87"/>
      <c r="AC628" s="87"/>
      <c r="AD628" s="87"/>
      <c r="AE628" s="87"/>
      <c r="AF628" s="87"/>
      <c r="AG628" s="80"/>
      <c r="AH628" s="80"/>
      <c r="AI628" s="80"/>
    </row>
    <row r="629" ht="48" spans="1:35">
      <c r="A629" s="81">
        <v>33310</v>
      </c>
      <c r="B629" s="51" t="s">
        <v>11481</v>
      </c>
      <c r="C629" s="51" t="s">
        <v>11482</v>
      </c>
      <c r="D629" s="51" t="s">
        <v>9523</v>
      </c>
      <c r="E629" s="51" t="s">
        <v>9450</v>
      </c>
      <c r="F629" s="51">
        <v>224440</v>
      </c>
      <c r="G629" s="51">
        <v>6</v>
      </c>
      <c r="H629" s="53">
        <v>46023</v>
      </c>
      <c r="I629" s="53">
        <v>46203</v>
      </c>
      <c r="J629" s="51" t="s">
        <v>9506</v>
      </c>
      <c r="K629" s="51"/>
      <c r="L629" s="51" t="s">
        <v>11483</v>
      </c>
      <c r="M629" s="218" t="s">
        <v>9917</v>
      </c>
      <c r="N629" s="51" t="s">
        <v>9918</v>
      </c>
      <c r="O629" s="51" t="s">
        <v>9468</v>
      </c>
      <c r="P629" s="51" t="s">
        <v>8856</v>
      </c>
      <c r="Q629" s="51" t="s">
        <v>9545</v>
      </c>
      <c r="R629" s="51">
        <v>224440</v>
      </c>
      <c r="S629" s="51">
        <v>224440</v>
      </c>
      <c r="T629" s="53">
        <v>46023</v>
      </c>
      <c r="U629" s="53">
        <v>46203.9999884259</v>
      </c>
      <c r="V629" s="51">
        <v>2</v>
      </c>
      <c r="W629" s="80"/>
      <c r="X629" s="80"/>
      <c r="Y629" s="80"/>
      <c r="Z629" s="87"/>
      <c r="AA629" s="87"/>
      <c r="AB629" s="87"/>
      <c r="AC629" s="87"/>
      <c r="AD629" s="87"/>
      <c r="AE629" s="87"/>
      <c r="AF629" s="87"/>
      <c r="AG629" s="80"/>
      <c r="AH629" s="80"/>
      <c r="AI629" s="80"/>
    </row>
    <row r="630" ht="38.25" spans="1:35">
      <c r="A630" s="81">
        <v>33309</v>
      </c>
      <c r="B630" s="51" t="s">
        <v>11484</v>
      </c>
      <c r="C630" s="51" t="s">
        <v>11485</v>
      </c>
      <c r="D630" s="51" t="s">
        <v>9523</v>
      </c>
      <c r="E630" s="51" t="s">
        <v>9450</v>
      </c>
      <c r="F630" s="51">
        <v>9240000</v>
      </c>
      <c r="G630" s="51">
        <v>12</v>
      </c>
      <c r="H630" s="53">
        <v>46023</v>
      </c>
      <c r="I630" s="53">
        <v>46387</v>
      </c>
      <c r="J630" s="51" t="s">
        <v>9506</v>
      </c>
      <c r="K630" s="51"/>
      <c r="L630" s="51" t="s">
        <v>11486</v>
      </c>
      <c r="M630" s="218" t="s">
        <v>9924</v>
      </c>
      <c r="N630" s="51" t="s">
        <v>9925</v>
      </c>
      <c r="O630" s="51" t="s">
        <v>9468</v>
      </c>
      <c r="P630" s="51" t="s">
        <v>8856</v>
      </c>
      <c r="Q630" s="51" t="s">
        <v>9545</v>
      </c>
      <c r="R630" s="51">
        <v>9240000</v>
      </c>
      <c r="S630" s="51">
        <v>31640000</v>
      </c>
      <c r="T630" s="53">
        <v>46023</v>
      </c>
      <c r="U630" s="53">
        <v>46387.9999884259</v>
      </c>
      <c r="V630" s="51">
        <v>80</v>
      </c>
      <c r="W630" s="80"/>
      <c r="X630" s="80"/>
      <c r="Y630" s="80"/>
      <c r="Z630" s="87"/>
      <c r="AA630" s="87"/>
      <c r="AB630" s="87"/>
      <c r="AC630" s="87"/>
      <c r="AD630" s="87"/>
      <c r="AE630" s="87"/>
      <c r="AF630" s="87"/>
      <c r="AG630" s="80"/>
      <c r="AH630" s="80"/>
      <c r="AI630" s="80"/>
    </row>
    <row r="631" ht="38.25" spans="1:35">
      <c r="A631" s="81">
        <v>33306</v>
      </c>
      <c r="B631" s="51" t="s">
        <v>11487</v>
      </c>
      <c r="C631" s="51" t="s">
        <v>11488</v>
      </c>
      <c r="D631" s="51" t="s">
        <v>9515</v>
      </c>
      <c r="E631" s="51" t="s">
        <v>9450</v>
      </c>
      <c r="F631" s="51">
        <v>83358.51</v>
      </c>
      <c r="G631" s="51">
        <v>3</v>
      </c>
      <c r="H631" s="53">
        <v>45566</v>
      </c>
      <c r="I631" s="53">
        <v>45657</v>
      </c>
      <c r="J631" s="51" t="s">
        <v>9506</v>
      </c>
      <c r="K631" s="51"/>
      <c r="L631" s="51" t="s">
        <v>11489</v>
      </c>
      <c r="M631" s="218" t="s">
        <v>11490</v>
      </c>
      <c r="N631" s="51" t="s">
        <v>9518</v>
      </c>
      <c r="O631" s="51" t="s">
        <v>9468</v>
      </c>
      <c r="P631" s="51" t="s">
        <v>9519</v>
      </c>
      <c r="Q631" s="51" t="s">
        <v>9520</v>
      </c>
      <c r="R631" s="51">
        <v>83358.51</v>
      </c>
      <c r="S631" s="51">
        <v>83358.51</v>
      </c>
      <c r="T631" s="53">
        <v>45566</v>
      </c>
      <c r="U631" s="53">
        <v>45657.9999884259</v>
      </c>
      <c r="V631" s="51">
        <v>68</v>
      </c>
      <c r="W631" s="80"/>
      <c r="X631" s="80"/>
      <c r="Y631" s="80"/>
      <c r="Z631" s="87"/>
      <c r="AA631" s="87"/>
      <c r="AB631" s="87"/>
      <c r="AC631" s="87"/>
      <c r="AD631" s="87"/>
      <c r="AE631" s="87"/>
      <c r="AF631" s="87"/>
      <c r="AG631" s="80"/>
      <c r="AH631" s="80"/>
      <c r="AI631" s="80"/>
    </row>
    <row r="632" ht="38.25" spans="1:35">
      <c r="A632" s="81">
        <v>33304</v>
      </c>
      <c r="B632" s="51" t="s">
        <v>11491</v>
      </c>
      <c r="C632" s="51" t="s">
        <v>11492</v>
      </c>
      <c r="D632" s="51" t="s">
        <v>11422</v>
      </c>
      <c r="E632" s="51" t="s">
        <v>9450</v>
      </c>
      <c r="F632" s="51">
        <v>3321324</v>
      </c>
      <c r="G632" s="51">
        <v>36</v>
      </c>
      <c r="H632" s="53">
        <v>45200</v>
      </c>
      <c r="I632" s="53">
        <v>46295</v>
      </c>
      <c r="J632" s="51" t="s">
        <v>9506</v>
      </c>
      <c r="K632" s="51"/>
      <c r="L632" s="51" t="s">
        <v>11493</v>
      </c>
      <c r="M632" s="51" t="s">
        <v>11494</v>
      </c>
      <c r="N632" s="51" t="s">
        <v>11495</v>
      </c>
      <c r="O632" s="51" t="s">
        <v>9885</v>
      </c>
      <c r="P632" s="51" t="s">
        <v>9520</v>
      </c>
      <c r="Q632" s="51" t="s">
        <v>9520</v>
      </c>
      <c r="R632" s="51">
        <v>3321324</v>
      </c>
      <c r="S632" s="51">
        <v>3321324</v>
      </c>
      <c r="T632" s="53">
        <v>45200</v>
      </c>
      <c r="U632" s="53">
        <v>46295.9999884259</v>
      </c>
      <c r="V632" s="51">
        <v>36</v>
      </c>
      <c r="W632" s="80"/>
      <c r="X632" s="80"/>
      <c r="Y632" s="80"/>
      <c r="Z632" s="87"/>
      <c r="AA632" s="87"/>
      <c r="AB632" s="87"/>
      <c r="AC632" s="87"/>
      <c r="AD632" s="87"/>
      <c r="AE632" s="87"/>
      <c r="AF632" s="87"/>
      <c r="AG632" s="80"/>
      <c r="AH632" s="80"/>
      <c r="AI632" s="80"/>
    </row>
    <row r="633" ht="38.25" spans="1:35">
      <c r="A633" s="81">
        <v>33302</v>
      </c>
      <c r="B633" s="51" t="s">
        <v>11496</v>
      </c>
      <c r="C633" s="51" t="s">
        <v>11497</v>
      </c>
      <c r="D633" s="51" t="s">
        <v>9505</v>
      </c>
      <c r="E633" s="51" t="s">
        <v>9450</v>
      </c>
      <c r="F633" s="51">
        <v>1296000</v>
      </c>
      <c r="G633" s="51">
        <v>48</v>
      </c>
      <c r="H633" s="53">
        <v>44713</v>
      </c>
      <c r="I633" s="53">
        <v>46173</v>
      </c>
      <c r="J633" s="51" t="s">
        <v>9506</v>
      </c>
      <c r="K633" s="51"/>
      <c r="L633" s="51" t="s">
        <v>11498</v>
      </c>
      <c r="M633" s="51" t="s">
        <v>11499</v>
      </c>
      <c r="N633" s="51" t="s">
        <v>9884</v>
      </c>
      <c r="O633" s="51" t="s">
        <v>9885</v>
      </c>
      <c r="P633" s="51" t="s">
        <v>9520</v>
      </c>
      <c r="Q633" s="51" t="s">
        <v>9520</v>
      </c>
      <c r="R633" s="51">
        <v>1296000</v>
      </c>
      <c r="S633" s="51">
        <v>1296000</v>
      </c>
      <c r="T633" s="53">
        <v>44713</v>
      </c>
      <c r="U633" s="53">
        <v>46173.9999884259</v>
      </c>
      <c r="V633" s="51">
        <v>18</v>
      </c>
      <c r="W633" s="80"/>
      <c r="X633" s="80"/>
      <c r="Y633" s="80"/>
      <c r="Z633" s="87"/>
      <c r="AA633" s="87"/>
      <c r="AB633" s="87"/>
      <c r="AC633" s="87"/>
      <c r="AD633" s="87"/>
      <c r="AE633" s="87"/>
      <c r="AF633" s="87"/>
      <c r="AG633" s="80"/>
      <c r="AH633" s="80"/>
      <c r="AI633" s="80"/>
    </row>
    <row r="634" ht="38.25" spans="1:35">
      <c r="A634" s="81">
        <v>33300</v>
      </c>
      <c r="B634" s="51" t="s">
        <v>11500</v>
      </c>
      <c r="C634" s="51" t="s">
        <v>11501</v>
      </c>
      <c r="D634" s="51" t="s">
        <v>9505</v>
      </c>
      <c r="E634" s="51" t="s">
        <v>9450</v>
      </c>
      <c r="F634" s="51">
        <v>160000</v>
      </c>
      <c r="G634" s="51">
        <v>3</v>
      </c>
      <c r="H634" s="53">
        <v>45764</v>
      </c>
      <c r="I634" s="53">
        <v>45854</v>
      </c>
      <c r="J634" s="51" t="s">
        <v>9506</v>
      </c>
      <c r="K634" s="51"/>
      <c r="L634" s="51" t="s">
        <v>11502</v>
      </c>
      <c r="M634" s="218" t="s">
        <v>11503</v>
      </c>
      <c r="N634" s="51" t="s">
        <v>11504</v>
      </c>
      <c r="O634" s="51" t="s">
        <v>9885</v>
      </c>
      <c r="P634" s="51" t="s">
        <v>9520</v>
      </c>
      <c r="Q634" s="51" t="s">
        <v>9520</v>
      </c>
      <c r="R634" s="51">
        <v>160000</v>
      </c>
      <c r="S634" s="51">
        <v>160000</v>
      </c>
      <c r="T634" s="53">
        <v>45764</v>
      </c>
      <c r="U634" s="53">
        <v>45854.9999884259</v>
      </c>
      <c r="V634" s="51">
        <v>16</v>
      </c>
      <c r="W634" s="80"/>
      <c r="X634" s="80"/>
      <c r="Y634" s="80"/>
      <c r="Z634" s="87"/>
      <c r="AA634" s="87"/>
      <c r="AB634" s="87"/>
      <c r="AC634" s="87"/>
      <c r="AD634" s="87"/>
      <c r="AE634" s="87"/>
      <c r="AF634" s="87"/>
      <c r="AG634" s="80"/>
      <c r="AH634" s="80"/>
      <c r="AI634" s="80"/>
    </row>
    <row r="635" ht="38.25" spans="1:35">
      <c r="A635" s="81">
        <v>33713</v>
      </c>
      <c r="B635" s="51" t="s">
        <v>11505</v>
      </c>
      <c r="C635" s="51" t="s">
        <v>11506</v>
      </c>
      <c r="D635" s="51" t="s">
        <v>9523</v>
      </c>
      <c r="E635" s="51" t="s">
        <v>9450</v>
      </c>
      <c r="F635" s="51">
        <v>674348</v>
      </c>
      <c r="G635" s="51">
        <v>36</v>
      </c>
      <c r="H635" s="53">
        <v>46023</v>
      </c>
      <c r="I635" s="53">
        <v>47118</v>
      </c>
      <c r="J635" s="51" t="s">
        <v>9506</v>
      </c>
      <c r="K635" s="51"/>
      <c r="L635" s="51" t="s">
        <v>11507</v>
      </c>
      <c r="M635" s="218" t="s">
        <v>9877</v>
      </c>
      <c r="N635" s="51" t="s">
        <v>9878</v>
      </c>
      <c r="O635" s="51" t="s">
        <v>9468</v>
      </c>
      <c r="P635" s="51" t="s">
        <v>8856</v>
      </c>
      <c r="Q635" s="51" t="s">
        <v>9545</v>
      </c>
      <c r="R635" s="51">
        <v>674348</v>
      </c>
      <c r="S635" s="51">
        <v>674348</v>
      </c>
      <c r="T635" s="53">
        <v>46023</v>
      </c>
      <c r="U635" s="53">
        <v>47118.9999884259</v>
      </c>
      <c r="V635" s="51">
        <v>6</v>
      </c>
      <c r="W635" s="80"/>
      <c r="X635" s="80"/>
      <c r="Y635" s="80"/>
      <c r="Z635" s="87"/>
      <c r="AA635" s="87"/>
      <c r="AB635" s="87"/>
      <c r="AC635" s="87"/>
      <c r="AD635" s="87"/>
      <c r="AE635" s="87"/>
      <c r="AF635" s="87"/>
      <c r="AG635" s="80"/>
      <c r="AH635" s="80"/>
      <c r="AI635" s="80"/>
    </row>
    <row r="636" ht="38.25" spans="1:35">
      <c r="A636" s="81">
        <v>34382</v>
      </c>
      <c r="B636" s="51" t="s">
        <v>11508</v>
      </c>
      <c r="C636" s="51" t="s">
        <v>11509</v>
      </c>
      <c r="D636" s="51" t="s">
        <v>9523</v>
      </c>
      <c r="E636" s="51" t="s">
        <v>9450</v>
      </c>
      <c r="F636" s="51">
        <v>16000</v>
      </c>
      <c r="G636" s="51">
        <v>6</v>
      </c>
      <c r="H636" s="53">
        <v>46204</v>
      </c>
      <c r="I636" s="53">
        <v>46387</v>
      </c>
      <c r="J636" s="51" t="s">
        <v>9506</v>
      </c>
      <c r="K636" s="51"/>
      <c r="L636" s="51" t="s">
        <v>11510</v>
      </c>
      <c r="M636" s="218" t="s">
        <v>11511</v>
      </c>
      <c r="N636" s="51" t="s">
        <v>11512</v>
      </c>
      <c r="O636" s="51" t="s">
        <v>9468</v>
      </c>
      <c r="P636" s="51" t="s">
        <v>8856</v>
      </c>
      <c r="Q636" s="51" t="s">
        <v>9545</v>
      </c>
      <c r="R636" s="51">
        <v>16000</v>
      </c>
      <c r="S636" s="51">
        <v>16000</v>
      </c>
      <c r="T636" s="55">
        <v>45839</v>
      </c>
      <c r="U636" s="55">
        <v>46022.9999884259</v>
      </c>
      <c r="V636" s="51">
        <v>0</v>
      </c>
      <c r="W636" s="80"/>
      <c r="X636" s="80"/>
      <c r="Y636" s="80"/>
      <c r="Z636" s="87"/>
      <c r="AA636" s="87"/>
      <c r="AB636" s="87"/>
      <c r="AC636" s="87"/>
      <c r="AD636" s="87"/>
      <c r="AE636" s="87"/>
      <c r="AF636" s="87"/>
      <c r="AG636" s="80"/>
      <c r="AH636" s="80"/>
      <c r="AI636" s="80"/>
    </row>
    <row r="637" ht="38.25" spans="1:35">
      <c r="A637" s="81">
        <v>34369</v>
      </c>
      <c r="B637" s="51" t="s">
        <v>11513</v>
      </c>
      <c r="C637" s="51" t="s">
        <v>11514</v>
      </c>
      <c r="D637" s="51" t="s">
        <v>9523</v>
      </c>
      <c r="E637" s="51" t="s">
        <v>9450</v>
      </c>
      <c r="F637" s="51">
        <v>208000</v>
      </c>
      <c r="G637" s="51">
        <v>7.7</v>
      </c>
      <c r="H637" s="53">
        <v>45658</v>
      </c>
      <c r="I637" s="53">
        <v>45890</v>
      </c>
      <c r="J637" s="51" t="s">
        <v>9506</v>
      </c>
      <c r="K637" s="51"/>
      <c r="L637" s="51" t="s">
        <v>11515</v>
      </c>
      <c r="M637" s="51" t="s">
        <v>11516</v>
      </c>
      <c r="N637" s="51" t="s">
        <v>11512</v>
      </c>
      <c r="O637" s="51" t="s">
        <v>9468</v>
      </c>
      <c r="P637" s="51" t="s">
        <v>8856</v>
      </c>
      <c r="Q637" s="51" t="s">
        <v>9545</v>
      </c>
      <c r="R637" s="51">
        <v>208000</v>
      </c>
      <c r="S637" s="51">
        <v>735450</v>
      </c>
      <c r="T637" s="53">
        <v>45658</v>
      </c>
      <c r="U637" s="53">
        <v>45890.9999884259</v>
      </c>
      <c r="V637" s="51">
        <v>4</v>
      </c>
      <c r="W637" s="80"/>
      <c r="X637" s="80"/>
      <c r="Y637" s="80"/>
      <c r="Z637" s="87"/>
      <c r="AA637" s="87"/>
      <c r="AB637" s="87"/>
      <c r="AC637" s="87"/>
      <c r="AD637" s="87"/>
      <c r="AE637" s="87"/>
      <c r="AF637" s="87"/>
      <c r="AG637" s="80"/>
      <c r="AH637" s="80"/>
      <c r="AI637" s="80"/>
    </row>
    <row r="638" ht="38.25" spans="1:35">
      <c r="A638" s="81">
        <v>34366</v>
      </c>
      <c r="B638" s="51" t="s">
        <v>11517</v>
      </c>
      <c r="C638" s="51" t="s">
        <v>11518</v>
      </c>
      <c r="D638" s="51" t="s">
        <v>9523</v>
      </c>
      <c r="E638" s="51" t="s">
        <v>9450</v>
      </c>
      <c r="F638" s="51">
        <v>959924.88</v>
      </c>
      <c r="G638" s="51">
        <v>12</v>
      </c>
      <c r="H638" s="53">
        <v>45597</v>
      </c>
      <c r="I638" s="53">
        <v>45961</v>
      </c>
      <c r="J638" s="51" t="s">
        <v>9506</v>
      </c>
      <c r="K638" s="51"/>
      <c r="L638" s="51" t="s">
        <v>11519</v>
      </c>
      <c r="M638" s="218" t="s">
        <v>11520</v>
      </c>
      <c r="N638" s="51" t="s">
        <v>9680</v>
      </c>
      <c r="O638" s="51" t="s">
        <v>9468</v>
      </c>
      <c r="P638" s="51" t="s">
        <v>8856</v>
      </c>
      <c r="Q638" s="51" t="s">
        <v>9545</v>
      </c>
      <c r="R638" s="51">
        <v>959924.88</v>
      </c>
      <c r="S638" s="51">
        <v>1599874.8</v>
      </c>
      <c r="T638" s="53">
        <v>45597</v>
      </c>
      <c r="U638" s="53">
        <v>45961.9999884259</v>
      </c>
      <c r="V638" s="51">
        <v>6</v>
      </c>
      <c r="W638" s="80"/>
      <c r="X638" s="80"/>
      <c r="Y638" s="80"/>
      <c r="Z638" s="87"/>
      <c r="AA638" s="87"/>
      <c r="AB638" s="87"/>
      <c r="AC638" s="87"/>
      <c r="AD638" s="87"/>
      <c r="AE638" s="87"/>
      <c r="AF638" s="87"/>
      <c r="AG638" s="80"/>
      <c r="AH638" s="80"/>
      <c r="AI638" s="80"/>
    </row>
    <row r="639" ht="38.25" spans="1:35">
      <c r="A639" s="81">
        <v>34368</v>
      </c>
      <c r="B639" s="51" t="s">
        <v>11521</v>
      </c>
      <c r="C639" s="51" t="s">
        <v>11522</v>
      </c>
      <c r="D639" s="51" t="s">
        <v>9523</v>
      </c>
      <c r="E639" s="51" t="s">
        <v>9450</v>
      </c>
      <c r="F639" s="51">
        <v>527450</v>
      </c>
      <c r="G639" s="51">
        <v>4.3</v>
      </c>
      <c r="H639" s="53">
        <v>45891</v>
      </c>
      <c r="I639" s="53">
        <v>46022</v>
      </c>
      <c r="J639" s="51" t="s">
        <v>9506</v>
      </c>
      <c r="K639" s="51"/>
      <c r="L639" s="51" t="s">
        <v>11515</v>
      </c>
      <c r="M639" s="51" t="s">
        <v>11516</v>
      </c>
      <c r="N639" s="51" t="s">
        <v>11512</v>
      </c>
      <c r="O639" s="51" t="s">
        <v>9468</v>
      </c>
      <c r="P639" s="51" t="s">
        <v>8856</v>
      </c>
      <c r="Q639" s="51" t="s">
        <v>9545</v>
      </c>
      <c r="R639" s="51">
        <v>527450</v>
      </c>
      <c r="S639" s="51">
        <v>735450</v>
      </c>
      <c r="T639" s="53">
        <v>45891</v>
      </c>
      <c r="U639" s="53">
        <v>46022.9999884259</v>
      </c>
      <c r="V639" s="51">
        <v>2</v>
      </c>
      <c r="W639" s="80"/>
      <c r="X639" s="80"/>
      <c r="Y639" s="80"/>
      <c r="Z639" s="87"/>
      <c r="AA639" s="87"/>
      <c r="AB639" s="87"/>
      <c r="AC639" s="87"/>
      <c r="AD639" s="87"/>
      <c r="AE639" s="87"/>
      <c r="AF639" s="87"/>
      <c r="AG639" s="80"/>
      <c r="AH639" s="80"/>
      <c r="AI639" s="80"/>
    </row>
    <row r="640" ht="38.25" spans="1:35">
      <c r="A640" s="81">
        <v>34365</v>
      </c>
      <c r="B640" s="51" t="s">
        <v>11523</v>
      </c>
      <c r="C640" s="51" t="s">
        <v>11524</v>
      </c>
      <c r="D640" s="51" t="s">
        <v>9523</v>
      </c>
      <c r="E640" s="51" t="s">
        <v>9450</v>
      </c>
      <c r="F640" s="51">
        <v>639949.92</v>
      </c>
      <c r="G640" s="51">
        <v>12</v>
      </c>
      <c r="H640" s="53">
        <v>45597</v>
      </c>
      <c r="I640" s="53">
        <v>45961</v>
      </c>
      <c r="J640" s="51" t="s">
        <v>9506</v>
      </c>
      <c r="K640" s="51"/>
      <c r="L640" s="51" t="s">
        <v>11519</v>
      </c>
      <c r="M640" s="218" t="s">
        <v>11520</v>
      </c>
      <c r="N640" s="51" t="s">
        <v>9680</v>
      </c>
      <c r="O640" s="51" t="s">
        <v>9468</v>
      </c>
      <c r="P640" s="51" t="s">
        <v>8856</v>
      </c>
      <c r="Q640" s="51" t="s">
        <v>9545</v>
      </c>
      <c r="R640" s="51">
        <v>639949.92</v>
      </c>
      <c r="S640" s="51">
        <v>1599874.8</v>
      </c>
      <c r="T640" s="53">
        <v>45597</v>
      </c>
      <c r="U640" s="53">
        <v>45961.9999884259</v>
      </c>
      <c r="V640" s="51">
        <v>4</v>
      </c>
      <c r="W640" s="80"/>
      <c r="X640" s="80"/>
      <c r="Y640" s="80"/>
      <c r="Z640" s="87"/>
      <c r="AA640" s="87"/>
      <c r="AB640" s="87"/>
      <c r="AC640" s="87"/>
      <c r="AD640" s="87"/>
      <c r="AE640" s="87"/>
      <c r="AF640" s="87"/>
      <c r="AG640" s="80"/>
      <c r="AH640" s="80"/>
      <c r="AI640" s="80"/>
    </row>
    <row r="641" ht="38.25" spans="1:35">
      <c r="A641" s="81">
        <v>34357</v>
      </c>
      <c r="B641" s="51" t="s">
        <v>11525</v>
      </c>
      <c r="C641" s="51" t="s">
        <v>11526</v>
      </c>
      <c r="D641" s="51" t="s">
        <v>9523</v>
      </c>
      <c r="E641" s="51" t="s">
        <v>9450</v>
      </c>
      <c r="F641" s="51">
        <v>2892361.08</v>
      </c>
      <c r="G641" s="51">
        <v>12</v>
      </c>
      <c r="H641" s="53">
        <v>46023</v>
      </c>
      <c r="I641" s="53">
        <v>46387</v>
      </c>
      <c r="J641" s="51" t="s">
        <v>9506</v>
      </c>
      <c r="K641" s="51"/>
      <c r="L641" s="51" t="s">
        <v>11527</v>
      </c>
      <c r="M641" s="218" t="s">
        <v>11528</v>
      </c>
      <c r="N641" s="51" t="s">
        <v>11529</v>
      </c>
      <c r="O641" s="51" t="s">
        <v>9468</v>
      </c>
      <c r="P641" s="51" t="s">
        <v>8856</v>
      </c>
      <c r="Q641" s="51" t="s">
        <v>9545</v>
      </c>
      <c r="R641" s="51">
        <v>2892361.08</v>
      </c>
      <c r="S641" s="51">
        <v>2892361.08</v>
      </c>
      <c r="T641" s="55">
        <v>45658</v>
      </c>
      <c r="U641" s="55">
        <v>46022.9999884259</v>
      </c>
      <c r="V641" s="51">
        <v>14</v>
      </c>
      <c r="W641" s="80"/>
      <c r="X641" s="80"/>
      <c r="Y641" s="80"/>
      <c r="Z641" s="87"/>
      <c r="AA641" s="87"/>
      <c r="AB641" s="87"/>
      <c r="AC641" s="87"/>
      <c r="AD641" s="87"/>
      <c r="AE641" s="87"/>
      <c r="AF641" s="87"/>
      <c r="AG641" s="80"/>
      <c r="AH641" s="80"/>
      <c r="AI641" s="80"/>
    </row>
    <row r="642" ht="38.25" spans="1:35">
      <c r="A642" s="81">
        <v>34358</v>
      </c>
      <c r="B642" s="51" t="s">
        <v>11530</v>
      </c>
      <c r="C642" s="51" t="s">
        <v>11531</v>
      </c>
      <c r="D642" s="51" t="s">
        <v>9669</v>
      </c>
      <c r="E642" s="51" t="s">
        <v>9450</v>
      </c>
      <c r="F642" s="51">
        <v>75000</v>
      </c>
      <c r="G642" s="51">
        <v>12</v>
      </c>
      <c r="H642" s="53">
        <v>45658</v>
      </c>
      <c r="I642" s="53">
        <v>46022</v>
      </c>
      <c r="J642" s="51" t="s">
        <v>9506</v>
      </c>
      <c r="K642" s="51"/>
      <c r="L642" s="51" t="s">
        <v>11532</v>
      </c>
      <c r="M642" s="218" t="s">
        <v>11533</v>
      </c>
      <c r="N642" s="51" t="s">
        <v>11534</v>
      </c>
      <c r="O642" s="51" t="s">
        <v>9468</v>
      </c>
      <c r="P642" s="51" t="s">
        <v>8856</v>
      </c>
      <c r="Q642" s="51" t="s">
        <v>9545</v>
      </c>
      <c r="R642" s="51">
        <v>75000</v>
      </c>
      <c r="S642" s="51">
        <v>75000</v>
      </c>
      <c r="T642" s="53">
        <v>45658</v>
      </c>
      <c r="U642" s="53">
        <v>46022.9999884259</v>
      </c>
      <c r="V642" s="51">
        <v>0</v>
      </c>
      <c r="W642" s="80"/>
      <c r="X642" s="80"/>
      <c r="Y642" s="80"/>
      <c r="Z642" s="87"/>
      <c r="AA642" s="87"/>
      <c r="AB642" s="87"/>
      <c r="AC642" s="87"/>
      <c r="AD642" s="87"/>
      <c r="AE642" s="87"/>
      <c r="AF642" s="87"/>
      <c r="AG642" s="80"/>
      <c r="AH642" s="80"/>
      <c r="AI642" s="80"/>
    </row>
    <row r="643" ht="38.25" spans="1:35">
      <c r="A643" s="81">
        <v>34356</v>
      </c>
      <c r="B643" s="51" t="s">
        <v>11535</v>
      </c>
      <c r="C643" s="51" t="s">
        <v>11536</v>
      </c>
      <c r="D643" s="51" t="s">
        <v>9523</v>
      </c>
      <c r="E643" s="51" t="s">
        <v>9450</v>
      </c>
      <c r="F643" s="51">
        <v>655864.17</v>
      </c>
      <c r="G643" s="51">
        <v>8.5</v>
      </c>
      <c r="H643" s="53">
        <v>45768</v>
      </c>
      <c r="I643" s="53">
        <v>46022</v>
      </c>
      <c r="J643" s="51" t="s">
        <v>9506</v>
      </c>
      <c r="K643" s="51"/>
      <c r="L643" s="51" t="s">
        <v>11537</v>
      </c>
      <c r="M643" s="218" t="s">
        <v>11538</v>
      </c>
      <c r="N643" s="51" t="s">
        <v>11529</v>
      </c>
      <c r="O643" s="51" t="s">
        <v>9468</v>
      </c>
      <c r="P643" s="51" t="s">
        <v>8856</v>
      </c>
      <c r="Q643" s="51" t="s">
        <v>9545</v>
      </c>
      <c r="R643" s="51">
        <v>655864.17</v>
      </c>
      <c r="S643" s="51">
        <v>1088734.56</v>
      </c>
      <c r="T643" s="53">
        <v>45768</v>
      </c>
      <c r="U643" s="53">
        <v>46022.9999884259</v>
      </c>
      <c r="V643" s="51">
        <v>4</v>
      </c>
      <c r="W643" s="80"/>
      <c r="X643" s="80"/>
      <c r="Y643" s="80"/>
      <c r="Z643" s="87"/>
      <c r="AA643" s="87"/>
      <c r="AB643" s="87"/>
      <c r="AC643" s="87"/>
      <c r="AD643" s="87"/>
      <c r="AE643" s="87"/>
      <c r="AF643" s="87"/>
      <c r="AG643" s="80"/>
      <c r="AH643" s="80"/>
      <c r="AI643" s="80"/>
    </row>
    <row r="644" ht="38.25" spans="1:35">
      <c r="A644" s="81">
        <v>34355</v>
      </c>
      <c r="B644" s="51" t="s">
        <v>11539</v>
      </c>
      <c r="C644" s="51" t="s">
        <v>11540</v>
      </c>
      <c r="D644" s="51" t="s">
        <v>9523</v>
      </c>
      <c r="E644" s="51" t="s">
        <v>9450</v>
      </c>
      <c r="F644" s="51">
        <v>432870.39</v>
      </c>
      <c r="G644" s="51">
        <v>3.6</v>
      </c>
      <c r="H644" s="53">
        <v>45658</v>
      </c>
      <c r="I644" s="53">
        <v>45767</v>
      </c>
      <c r="J644" s="51" t="s">
        <v>9506</v>
      </c>
      <c r="K644" s="51"/>
      <c r="L644" s="51" t="s">
        <v>11537</v>
      </c>
      <c r="M644" s="218" t="s">
        <v>11538</v>
      </c>
      <c r="N644" s="51" t="s">
        <v>11529</v>
      </c>
      <c r="O644" s="51" t="s">
        <v>9468</v>
      </c>
      <c r="P644" s="51" t="s">
        <v>8856</v>
      </c>
      <c r="Q644" s="51" t="s">
        <v>9545</v>
      </c>
      <c r="R644" s="51">
        <v>432870.39</v>
      </c>
      <c r="S644" s="51">
        <v>1088734.56</v>
      </c>
      <c r="T644" s="53">
        <v>45658</v>
      </c>
      <c r="U644" s="53">
        <v>45767.9999884259</v>
      </c>
      <c r="V644" s="51">
        <v>6</v>
      </c>
      <c r="W644" s="80"/>
      <c r="X644" s="80"/>
      <c r="Y644" s="80"/>
      <c r="Z644" s="87"/>
      <c r="AA644" s="87"/>
      <c r="AB644" s="87"/>
      <c r="AC644" s="87"/>
      <c r="AD644" s="87"/>
      <c r="AE644" s="87"/>
      <c r="AF644" s="87"/>
      <c r="AG644" s="80"/>
      <c r="AH644" s="80"/>
      <c r="AI644" s="80"/>
    </row>
    <row r="645" ht="38.25" spans="1:35">
      <c r="A645" s="81">
        <v>34353</v>
      </c>
      <c r="B645" s="51" t="s">
        <v>11541</v>
      </c>
      <c r="C645" s="51" t="s">
        <v>11542</v>
      </c>
      <c r="D645" s="51" t="s">
        <v>9536</v>
      </c>
      <c r="E645" s="51" t="s">
        <v>9450</v>
      </c>
      <c r="F645" s="51">
        <v>487500</v>
      </c>
      <c r="G645" s="51">
        <v>3</v>
      </c>
      <c r="H645" s="53">
        <v>45931</v>
      </c>
      <c r="I645" s="53">
        <v>46022</v>
      </c>
      <c r="J645" s="51" t="s">
        <v>9506</v>
      </c>
      <c r="K645" s="51"/>
      <c r="L645" s="51" t="s">
        <v>11543</v>
      </c>
      <c r="M645" s="218" t="s">
        <v>11544</v>
      </c>
      <c r="N645" s="51" t="s">
        <v>9641</v>
      </c>
      <c r="O645" s="51" t="s">
        <v>9468</v>
      </c>
      <c r="P645" s="51" t="s">
        <v>8856</v>
      </c>
      <c r="Q645" s="51" t="s">
        <v>9545</v>
      </c>
      <c r="R645" s="51">
        <v>487500</v>
      </c>
      <c r="S645" s="51">
        <v>487500</v>
      </c>
      <c r="T645" s="53">
        <v>45931</v>
      </c>
      <c r="U645" s="53">
        <v>46022.9999884259</v>
      </c>
      <c r="V645" s="51">
        <v>15</v>
      </c>
      <c r="W645" s="80"/>
      <c r="X645" s="80"/>
      <c r="Y645" s="80"/>
      <c r="Z645" s="87"/>
      <c r="AA645" s="87"/>
      <c r="AB645" s="87"/>
      <c r="AC645" s="87"/>
      <c r="AD645" s="87"/>
      <c r="AE645" s="87"/>
      <c r="AF645" s="87"/>
      <c r="AG645" s="80"/>
      <c r="AH645" s="80"/>
      <c r="AI645" s="80"/>
    </row>
    <row r="646" ht="38.25" spans="1:35">
      <c r="A646" s="81">
        <v>34354</v>
      </c>
      <c r="B646" s="51" t="s">
        <v>11545</v>
      </c>
      <c r="C646" s="51" t="s">
        <v>11546</v>
      </c>
      <c r="D646" s="51" t="s">
        <v>9523</v>
      </c>
      <c r="E646" s="51" t="s">
        <v>9450</v>
      </c>
      <c r="F646" s="51">
        <v>7140000.02</v>
      </c>
      <c r="G646" s="51">
        <v>12</v>
      </c>
      <c r="H646" s="53">
        <v>45474</v>
      </c>
      <c r="I646" s="53">
        <v>45838</v>
      </c>
      <c r="J646" s="51" t="s">
        <v>9506</v>
      </c>
      <c r="K646" s="51"/>
      <c r="L646" s="51" t="s">
        <v>11547</v>
      </c>
      <c r="M646" s="51" t="s">
        <v>11548</v>
      </c>
      <c r="N646" s="51" t="s">
        <v>9934</v>
      </c>
      <c r="O646" s="51" t="s">
        <v>9468</v>
      </c>
      <c r="P646" s="51" t="s">
        <v>8856</v>
      </c>
      <c r="Q646" s="51" t="s">
        <v>9545</v>
      </c>
      <c r="R646" s="51">
        <v>7140000.02</v>
      </c>
      <c r="S646" s="51">
        <v>7140000.02</v>
      </c>
      <c r="T646" s="53">
        <v>45474</v>
      </c>
      <c r="U646" s="53">
        <v>45838.9999884259</v>
      </c>
      <c r="V646" s="51">
        <v>36</v>
      </c>
      <c r="W646" s="80"/>
      <c r="X646" s="80"/>
      <c r="Y646" s="80"/>
      <c r="Z646" s="87"/>
      <c r="AA646" s="87"/>
      <c r="AB646" s="87"/>
      <c r="AC646" s="87"/>
      <c r="AD646" s="87"/>
      <c r="AE646" s="87"/>
      <c r="AF646" s="87"/>
      <c r="AG646" s="80"/>
      <c r="AH646" s="80"/>
      <c r="AI646" s="80"/>
    </row>
    <row r="647" ht="38.25" spans="1:35">
      <c r="A647" s="81">
        <v>34352</v>
      </c>
      <c r="B647" s="51" t="s">
        <v>11549</v>
      </c>
      <c r="C647" s="51" t="s">
        <v>11550</v>
      </c>
      <c r="D647" s="51" t="s">
        <v>9536</v>
      </c>
      <c r="E647" s="51" t="s">
        <v>9450</v>
      </c>
      <c r="F647" s="51">
        <v>406250</v>
      </c>
      <c r="G647" s="51">
        <v>2.5</v>
      </c>
      <c r="H647" s="53">
        <v>45856</v>
      </c>
      <c r="I647" s="53">
        <v>45930</v>
      </c>
      <c r="J647" s="51" t="s">
        <v>9506</v>
      </c>
      <c r="K647" s="51"/>
      <c r="L647" s="51" t="s">
        <v>11551</v>
      </c>
      <c r="M647" s="218" t="s">
        <v>11552</v>
      </c>
      <c r="N647" s="51" t="s">
        <v>9641</v>
      </c>
      <c r="O647" s="51" t="s">
        <v>9468</v>
      </c>
      <c r="P647" s="51" t="s">
        <v>8856</v>
      </c>
      <c r="Q647" s="51" t="s">
        <v>9545</v>
      </c>
      <c r="R647" s="51">
        <v>406250</v>
      </c>
      <c r="S647" s="51">
        <v>676054.17</v>
      </c>
      <c r="T647" s="53">
        <v>45856</v>
      </c>
      <c r="U647" s="53">
        <v>45930.9999884259</v>
      </c>
      <c r="V647" s="51">
        <v>15</v>
      </c>
      <c r="W647" s="80"/>
      <c r="X647" s="80"/>
      <c r="Y647" s="80"/>
      <c r="Z647" s="87"/>
      <c r="AA647" s="87"/>
      <c r="AB647" s="87"/>
      <c r="AC647" s="87"/>
      <c r="AD647" s="87"/>
      <c r="AE647" s="87"/>
      <c r="AF647" s="87"/>
      <c r="AG647" s="80"/>
      <c r="AH647" s="80"/>
      <c r="AI647" s="80"/>
    </row>
    <row r="648" ht="38.25" spans="1:35">
      <c r="A648" s="81">
        <v>34351</v>
      </c>
      <c r="B648" s="51" t="s">
        <v>11553</v>
      </c>
      <c r="C648" s="51" t="s">
        <v>11554</v>
      </c>
      <c r="D648" s="51" t="s">
        <v>9536</v>
      </c>
      <c r="E648" s="51" t="s">
        <v>9450</v>
      </c>
      <c r="F648" s="51">
        <v>269804.17</v>
      </c>
      <c r="G648" s="51">
        <v>0.5</v>
      </c>
      <c r="H648" s="53">
        <v>45839</v>
      </c>
      <c r="I648" s="53">
        <v>45855</v>
      </c>
      <c r="J648" s="51" t="s">
        <v>9506</v>
      </c>
      <c r="K648" s="51"/>
      <c r="L648" s="51" t="s">
        <v>11551</v>
      </c>
      <c r="M648" s="218" t="s">
        <v>11552</v>
      </c>
      <c r="N648" s="51" t="s">
        <v>9641</v>
      </c>
      <c r="O648" s="51" t="s">
        <v>9468</v>
      </c>
      <c r="P648" s="51" t="s">
        <v>8856</v>
      </c>
      <c r="Q648" s="51" t="s">
        <v>9545</v>
      </c>
      <c r="R648" s="51">
        <v>269804.17</v>
      </c>
      <c r="S648" s="51">
        <v>676054.17</v>
      </c>
      <c r="T648" s="53">
        <v>45839</v>
      </c>
      <c r="U648" s="53">
        <v>45855.9999884259</v>
      </c>
      <c r="V648" s="51">
        <v>43</v>
      </c>
      <c r="W648" s="80"/>
      <c r="X648" s="80"/>
      <c r="Y648" s="80"/>
      <c r="Z648" s="87"/>
      <c r="AA648" s="87"/>
      <c r="AB648" s="87"/>
      <c r="AC648" s="87"/>
      <c r="AD648" s="87"/>
      <c r="AE648" s="87"/>
      <c r="AF648" s="87"/>
      <c r="AG648" s="80"/>
      <c r="AH648" s="80"/>
      <c r="AI648" s="80"/>
    </row>
    <row r="649" ht="38.25" spans="1:35">
      <c r="A649" s="81">
        <v>34350</v>
      </c>
      <c r="B649" s="51" t="s">
        <v>11555</v>
      </c>
      <c r="C649" s="51" t="s">
        <v>11556</v>
      </c>
      <c r="D649" s="51" t="s">
        <v>9536</v>
      </c>
      <c r="E649" s="51" t="s">
        <v>9450</v>
      </c>
      <c r="F649" s="51">
        <v>1428375</v>
      </c>
      <c r="G649" s="51">
        <v>3</v>
      </c>
      <c r="H649" s="53">
        <v>45748</v>
      </c>
      <c r="I649" s="53">
        <v>45838</v>
      </c>
      <c r="J649" s="51" t="s">
        <v>9506</v>
      </c>
      <c r="K649" s="51"/>
      <c r="L649" s="51" t="s">
        <v>11557</v>
      </c>
      <c r="M649" s="218" t="s">
        <v>11558</v>
      </c>
      <c r="N649" s="51" t="s">
        <v>9641</v>
      </c>
      <c r="O649" s="51" t="s">
        <v>9468</v>
      </c>
      <c r="P649" s="51" t="s">
        <v>8856</v>
      </c>
      <c r="Q649" s="51" t="s">
        <v>9545</v>
      </c>
      <c r="R649" s="51">
        <v>1428375</v>
      </c>
      <c r="S649" s="51">
        <v>1428375</v>
      </c>
      <c r="T649" s="53">
        <v>45748</v>
      </c>
      <c r="U649" s="53">
        <v>45838.9999884259</v>
      </c>
      <c r="V649" s="51">
        <v>43</v>
      </c>
      <c r="W649" s="80"/>
      <c r="X649" s="80"/>
      <c r="Y649" s="80"/>
      <c r="Z649" s="87"/>
      <c r="AA649" s="87"/>
      <c r="AB649" s="87"/>
      <c r="AC649" s="87"/>
      <c r="AD649" s="87"/>
      <c r="AE649" s="87"/>
      <c r="AF649" s="87"/>
      <c r="AG649" s="80"/>
      <c r="AH649" s="80"/>
      <c r="AI649" s="80"/>
    </row>
    <row r="650" ht="38.25" spans="1:35">
      <c r="A650" s="81">
        <v>34348</v>
      </c>
      <c r="B650" s="51" t="s">
        <v>11559</v>
      </c>
      <c r="C650" s="51" t="s">
        <v>11560</v>
      </c>
      <c r="D650" s="51" t="s">
        <v>9536</v>
      </c>
      <c r="E650" s="51" t="s">
        <v>9450</v>
      </c>
      <c r="F650" s="51">
        <v>792000</v>
      </c>
      <c r="G650" s="51">
        <v>12</v>
      </c>
      <c r="H650" s="53">
        <v>45658</v>
      </c>
      <c r="I650" s="53">
        <v>46022</v>
      </c>
      <c r="J650" s="51" t="s">
        <v>9506</v>
      </c>
      <c r="K650" s="51"/>
      <c r="L650" s="51" t="s">
        <v>11561</v>
      </c>
      <c r="M650" s="218" t="s">
        <v>11562</v>
      </c>
      <c r="N650" s="51" t="s">
        <v>9641</v>
      </c>
      <c r="O650" s="51" t="s">
        <v>9468</v>
      </c>
      <c r="P650" s="51" t="s">
        <v>8856</v>
      </c>
      <c r="Q650" s="51" t="s">
        <v>9545</v>
      </c>
      <c r="R650" s="51">
        <v>792000</v>
      </c>
      <c r="S650" s="51">
        <v>792000</v>
      </c>
      <c r="T650" s="53">
        <v>45658</v>
      </c>
      <c r="U650" s="53">
        <v>46022.9999884259</v>
      </c>
      <c r="V650" s="51">
        <v>4</v>
      </c>
      <c r="W650" s="80"/>
      <c r="X650" s="80"/>
      <c r="Y650" s="80"/>
      <c r="Z650" s="87"/>
      <c r="AA650" s="87"/>
      <c r="AB650" s="87"/>
      <c r="AC650" s="87"/>
      <c r="AD650" s="87"/>
      <c r="AE650" s="87"/>
      <c r="AF650" s="87"/>
      <c r="AG650" s="80"/>
      <c r="AH650" s="80"/>
      <c r="AI650" s="80"/>
    </row>
    <row r="651" ht="38.25" spans="1:35">
      <c r="A651" s="81">
        <v>34349</v>
      </c>
      <c r="B651" s="51" t="s">
        <v>11563</v>
      </c>
      <c r="C651" s="51" t="s">
        <v>11564</v>
      </c>
      <c r="D651" s="51" t="s">
        <v>9536</v>
      </c>
      <c r="E651" s="51" t="s">
        <v>9450</v>
      </c>
      <c r="F651" s="51">
        <v>1428375</v>
      </c>
      <c r="G651" s="51">
        <v>3</v>
      </c>
      <c r="H651" s="53">
        <v>45658</v>
      </c>
      <c r="I651" s="53">
        <v>45747</v>
      </c>
      <c r="J651" s="51" t="s">
        <v>9506</v>
      </c>
      <c r="K651" s="51"/>
      <c r="L651" s="51" t="s">
        <v>11565</v>
      </c>
      <c r="M651" s="218" t="s">
        <v>11566</v>
      </c>
      <c r="N651" s="51" t="s">
        <v>9641</v>
      </c>
      <c r="O651" s="51" t="s">
        <v>9468</v>
      </c>
      <c r="P651" s="51" t="s">
        <v>8856</v>
      </c>
      <c r="Q651" s="51" t="s">
        <v>9545</v>
      </c>
      <c r="R651" s="51">
        <v>1428375</v>
      </c>
      <c r="S651" s="51">
        <v>1428375</v>
      </c>
      <c r="T651" s="53">
        <v>45658</v>
      </c>
      <c r="U651" s="53">
        <v>45747.9999884259</v>
      </c>
      <c r="V651" s="51">
        <v>43</v>
      </c>
      <c r="W651" s="80"/>
      <c r="X651" s="80"/>
      <c r="Y651" s="80"/>
      <c r="Z651" s="87"/>
      <c r="AA651" s="87"/>
      <c r="AB651" s="87"/>
      <c r="AC651" s="87"/>
      <c r="AD651" s="87"/>
      <c r="AE651" s="87"/>
      <c r="AF651" s="87"/>
      <c r="AG651" s="80"/>
      <c r="AH651" s="80"/>
      <c r="AI651" s="80"/>
    </row>
    <row r="652" ht="38.25" spans="1:35">
      <c r="A652" s="81">
        <v>34347</v>
      </c>
      <c r="B652" s="51" t="s">
        <v>11567</v>
      </c>
      <c r="C652" s="51" t="s">
        <v>11568</v>
      </c>
      <c r="D652" s="51" t="s">
        <v>9536</v>
      </c>
      <c r="E652" s="51" t="s">
        <v>9450</v>
      </c>
      <c r="F652" s="51">
        <v>3500000</v>
      </c>
      <c r="G652" s="51">
        <v>12</v>
      </c>
      <c r="H652" s="53">
        <v>45658</v>
      </c>
      <c r="I652" s="53">
        <v>46022</v>
      </c>
      <c r="J652" s="51" t="s">
        <v>9506</v>
      </c>
      <c r="K652" s="51"/>
      <c r="L652" s="51" t="s">
        <v>11569</v>
      </c>
      <c r="M652" s="218" t="s">
        <v>11570</v>
      </c>
      <c r="N652" s="51" t="s">
        <v>9641</v>
      </c>
      <c r="O652" s="51" t="s">
        <v>9468</v>
      </c>
      <c r="P652" s="51" t="s">
        <v>8856</v>
      </c>
      <c r="Q652" s="51" t="s">
        <v>9545</v>
      </c>
      <c r="R652" s="51">
        <v>3500000</v>
      </c>
      <c r="S652" s="51">
        <v>3500000</v>
      </c>
      <c r="T652" s="53">
        <v>45658</v>
      </c>
      <c r="U652" s="53">
        <v>46022.9999884259</v>
      </c>
      <c r="V652" s="51">
        <v>14</v>
      </c>
      <c r="W652" s="80"/>
      <c r="X652" s="80"/>
      <c r="Y652" s="80"/>
      <c r="Z652" s="87"/>
      <c r="AA652" s="87"/>
      <c r="AB652" s="87"/>
      <c r="AC652" s="87"/>
      <c r="AD652" s="87"/>
      <c r="AE652" s="87"/>
      <c r="AF652" s="87"/>
      <c r="AG652" s="80"/>
      <c r="AH652" s="80"/>
      <c r="AI652" s="80"/>
    </row>
    <row r="653" ht="38.25" spans="1:35">
      <c r="A653" s="81">
        <v>34346</v>
      </c>
      <c r="B653" s="51" t="s">
        <v>11571</v>
      </c>
      <c r="C653" s="51" t="s">
        <v>11572</v>
      </c>
      <c r="D653" s="51" t="s">
        <v>9536</v>
      </c>
      <c r="E653" s="51" t="s">
        <v>9450</v>
      </c>
      <c r="F653" s="51">
        <v>500000</v>
      </c>
      <c r="G653" s="51">
        <v>12</v>
      </c>
      <c r="H653" s="53">
        <v>45658</v>
      </c>
      <c r="I653" s="53">
        <v>46022</v>
      </c>
      <c r="J653" s="51" t="s">
        <v>9506</v>
      </c>
      <c r="K653" s="51"/>
      <c r="L653" s="51" t="s">
        <v>11573</v>
      </c>
      <c r="M653" s="218" t="s">
        <v>11574</v>
      </c>
      <c r="N653" s="51" t="s">
        <v>9641</v>
      </c>
      <c r="O653" s="51" t="s">
        <v>9468</v>
      </c>
      <c r="P653" s="51" t="s">
        <v>8856</v>
      </c>
      <c r="Q653" s="51" t="s">
        <v>9545</v>
      </c>
      <c r="R653" s="51">
        <v>500000</v>
      </c>
      <c r="S653" s="51">
        <v>500000</v>
      </c>
      <c r="T653" s="53">
        <v>45658</v>
      </c>
      <c r="U653" s="53">
        <v>46022.9999884259</v>
      </c>
      <c r="V653" s="51">
        <v>10</v>
      </c>
      <c r="W653" s="80"/>
      <c r="X653" s="80"/>
      <c r="Y653" s="80"/>
      <c r="Z653" s="87"/>
      <c r="AA653" s="87"/>
      <c r="AB653" s="87"/>
      <c r="AC653" s="87"/>
      <c r="AD653" s="87"/>
      <c r="AE653" s="87"/>
      <c r="AF653" s="87"/>
      <c r="AG653" s="80"/>
      <c r="AH653" s="80"/>
      <c r="AI653" s="80"/>
    </row>
    <row r="654" ht="38.25" spans="1:35">
      <c r="A654" s="81">
        <v>34344</v>
      </c>
      <c r="B654" s="51" t="s">
        <v>11575</v>
      </c>
      <c r="C654" s="51" t="s">
        <v>11576</v>
      </c>
      <c r="D654" s="51" t="s">
        <v>9529</v>
      </c>
      <c r="E654" s="51" t="s">
        <v>9450</v>
      </c>
      <c r="F654" s="51">
        <v>1200000</v>
      </c>
      <c r="G654" s="51">
        <v>12</v>
      </c>
      <c r="H654" s="53">
        <v>45658</v>
      </c>
      <c r="I654" s="53">
        <v>46022</v>
      </c>
      <c r="J654" s="51" t="s">
        <v>9506</v>
      </c>
      <c r="K654" s="51"/>
      <c r="L654" s="51" t="s">
        <v>11577</v>
      </c>
      <c r="M654" s="218" t="s">
        <v>11578</v>
      </c>
      <c r="N654" s="51" t="s">
        <v>9641</v>
      </c>
      <c r="O654" s="51" t="s">
        <v>9468</v>
      </c>
      <c r="P654" s="51" t="s">
        <v>8856</v>
      </c>
      <c r="Q654" s="51" t="s">
        <v>9545</v>
      </c>
      <c r="R654" s="51">
        <v>1200000</v>
      </c>
      <c r="S654" s="51">
        <v>1200000</v>
      </c>
      <c r="T654" s="53">
        <v>45658</v>
      </c>
      <c r="U654" s="53">
        <v>46022.9999884259</v>
      </c>
      <c r="V654" s="51">
        <v>10</v>
      </c>
      <c r="W654" s="80"/>
      <c r="X654" s="80"/>
      <c r="Y654" s="80"/>
      <c r="Z654" s="87"/>
      <c r="AA654" s="87"/>
      <c r="AB654" s="87"/>
      <c r="AC654" s="87"/>
      <c r="AD654" s="87"/>
      <c r="AE654" s="87"/>
      <c r="AF654" s="87"/>
      <c r="AG654" s="80"/>
      <c r="AH654" s="80"/>
      <c r="AI654" s="80"/>
    </row>
    <row r="655" ht="38.25" spans="1:35">
      <c r="A655" s="81">
        <v>34345</v>
      </c>
      <c r="B655" s="51" t="s">
        <v>11579</v>
      </c>
      <c r="C655" s="51" t="s">
        <v>11580</v>
      </c>
      <c r="D655" s="51" t="s">
        <v>9536</v>
      </c>
      <c r="E655" s="51" t="s">
        <v>9450</v>
      </c>
      <c r="F655" s="51">
        <v>1400000</v>
      </c>
      <c r="G655" s="51">
        <v>12</v>
      </c>
      <c r="H655" s="53">
        <v>45658</v>
      </c>
      <c r="I655" s="53">
        <v>46022</v>
      </c>
      <c r="J655" s="51" t="s">
        <v>9506</v>
      </c>
      <c r="K655" s="51"/>
      <c r="L655" s="51" t="s">
        <v>11581</v>
      </c>
      <c r="M655" s="218" t="s">
        <v>11582</v>
      </c>
      <c r="N655" s="51" t="s">
        <v>9641</v>
      </c>
      <c r="O655" s="51" t="s">
        <v>9468</v>
      </c>
      <c r="P655" s="51" t="s">
        <v>8856</v>
      </c>
      <c r="Q655" s="51" t="s">
        <v>9545</v>
      </c>
      <c r="R655" s="51">
        <v>1400000</v>
      </c>
      <c r="S655" s="51">
        <v>1400000</v>
      </c>
      <c r="T655" s="53">
        <v>45658</v>
      </c>
      <c r="U655" s="53">
        <v>46022.9999884259</v>
      </c>
      <c r="V655" s="51">
        <v>10</v>
      </c>
      <c r="W655" s="80"/>
      <c r="X655" s="80"/>
      <c r="Y655" s="80"/>
      <c r="Z655" s="87"/>
      <c r="AA655" s="87"/>
      <c r="AB655" s="87"/>
      <c r="AC655" s="87"/>
      <c r="AD655" s="87"/>
      <c r="AE655" s="87"/>
      <c r="AF655" s="87"/>
      <c r="AG655" s="80"/>
      <c r="AH655" s="80"/>
      <c r="AI655" s="80"/>
    </row>
    <row r="656" ht="38.25" spans="1:35">
      <c r="A656" s="81">
        <v>34343</v>
      </c>
      <c r="B656" s="51" t="s">
        <v>11583</v>
      </c>
      <c r="C656" s="51" t="s">
        <v>11584</v>
      </c>
      <c r="D656" s="51" t="s">
        <v>9536</v>
      </c>
      <c r="E656" s="51" t="s">
        <v>9450</v>
      </c>
      <c r="F656" s="51">
        <v>66111.11</v>
      </c>
      <c r="G656" s="51">
        <v>5.7</v>
      </c>
      <c r="H656" s="53">
        <v>45658</v>
      </c>
      <c r="I656" s="53">
        <v>45828</v>
      </c>
      <c r="J656" s="51" t="s">
        <v>9506</v>
      </c>
      <c r="K656" s="51"/>
      <c r="L656" s="51" t="s">
        <v>11585</v>
      </c>
      <c r="M656" s="218" t="s">
        <v>11586</v>
      </c>
      <c r="N656" s="51" t="s">
        <v>9641</v>
      </c>
      <c r="O656" s="51" t="s">
        <v>9468</v>
      </c>
      <c r="P656" s="51" t="s">
        <v>8856</v>
      </c>
      <c r="Q656" s="51" t="s">
        <v>9545</v>
      </c>
      <c r="R656" s="51">
        <v>66111.11</v>
      </c>
      <c r="S656" s="51">
        <v>66111.11</v>
      </c>
      <c r="T656" s="53">
        <v>45658</v>
      </c>
      <c r="U656" s="53">
        <v>45828.9999884259</v>
      </c>
      <c r="V656" s="51">
        <v>1</v>
      </c>
      <c r="W656" s="80"/>
      <c r="X656" s="80"/>
      <c r="Y656" s="80"/>
      <c r="Z656" s="87"/>
      <c r="AA656" s="87"/>
      <c r="AB656" s="87"/>
      <c r="AC656" s="87"/>
      <c r="AD656" s="87"/>
      <c r="AE656" s="87"/>
      <c r="AF656" s="87"/>
      <c r="AG656" s="80"/>
      <c r="AH656" s="80"/>
      <c r="AI656" s="80"/>
    </row>
    <row r="657" ht="38.25" spans="1:35">
      <c r="A657" s="81">
        <v>34342</v>
      </c>
      <c r="B657" s="51" t="s">
        <v>11587</v>
      </c>
      <c r="C657" s="51" t="s">
        <v>11588</v>
      </c>
      <c r="D657" s="51" t="s">
        <v>9536</v>
      </c>
      <c r="E657" s="51" t="s">
        <v>9450</v>
      </c>
      <c r="F657" s="51">
        <v>123316.67</v>
      </c>
      <c r="G657" s="51">
        <v>5.1</v>
      </c>
      <c r="H657" s="53">
        <v>45869</v>
      </c>
      <c r="I657" s="53">
        <v>46022</v>
      </c>
      <c r="J657" s="51" t="s">
        <v>9506</v>
      </c>
      <c r="K657" s="51"/>
      <c r="L657" s="51" t="s">
        <v>11589</v>
      </c>
      <c r="M657" s="218" t="s">
        <v>11590</v>
      </c>
      <c r="N657" s="51" t="s">
        <v>9641</v>
      </c>
      <c r="O657" s="51" t="s">
        <v>9468</v>
      </c>
      <c r="P657" s="51" t="s">
        <v>8856</v>
      </c>
      <c r="Q657" s="51" t="s">
        <v>9545</v>
      </c>
      <c r="R657" s="51">
        <v>123316.67</v>
      </c>
      <c r="S657" s="51">
        <v>445861.11</v>
      </c>
      <c r="T657" s="53">
        <v>45869</v>
      </c>
      <c r="U657" s="53">
        <v>46022.9999884259</v>
      </c>
      <c r="V657" s="51">
        <v>2</v>
      </c>
      <c r="W657" s="80"/>
      <c r="X657" s="80"/>
      <c r="Y657" s="80"/>
      <c r="Z657" s="87"/>
      <c r="AA657" s="87"/>
      <c r="AB657" s="87"/>
      <c r="AC657" s="87"/>
      <c r="AD657" s="87"/>
      <c r="AE657" s="87"/>
      <c r="AF657" s="87"/>
      <c r="AG657" s="80"/>
      <c r="AH657" s="80"/>
      <c r="AI657" s="80"/>
    </row>
    <row r="658" ht="38.25" spans="1:35">
      <c r="A658" s="81">
        <v>34340</v>
      </c>
      <c r="B658" s="51" t="s">
        <v>11591</v>
      </c>
      <c r="C658" s="51" t="s">
        <v>11592</v>
      </c>
      <c r="D658" s="51" t="s">
        <v>9536</v>
      </c>
      <c r="E658" s="51" t="s">
        <v>9450</v>
      </c>
      <c r="F658" s="51">
        <v>269500</v>
      </c>
      <c r="G658" s="51">
        <v>5.5</v>
      </c>
      <c r="H658" s="53">
        <v>45658</v>
      </c>
      <c r="I658" s="53">
        <v>45823</v>
      </c>
      <c r="J658" s="51" t="s">
        <v>9506</v>
      </c>
      <c r="K658" s="51"/>
      <c r="L658" s="51" t="s">
        <v>11589</v>
      </c>
      <c r="M658" s="218" t="s">
        <v>11590</v>
      </c>
      <c r="N658" s="51" t="s">
        <v>9641</v>
      </c>
      <c r="O658" s="51" t="s">
        <v>9468</v>
      </c>
      <c r="P658" s="51" t="s">
        <v>8856</v>
      </c>
      <c r="Q658" s="51" t="s">
        <v>9545</v>
      </c>
      <c r="R658" s="51">
        <v>269500</v>
      </c>
      <c r="S658" s="51">
        <v>445861.11</v>
      </c>
      <c r="T658" s="53">
        <v>45658</v>
      </c>
      <c r="U658" s="53">
        <v>45823.9999884259</v>
      </c>
      <c r="V658" s="51">
        <v>4</v>
      </c>
      <c r="W658" s="80"/>
      <c r="X658" s="80"/>
      <c r="Y658" s="80"/>
      <c r="Z658" s="87"/>
      <c r="AA658" s="87"/>
      <c r="AB658" s="87"/>
      <c r="AC658" s="87"/>
      <c r="AD658" s="87"/>
      <c r="AE658" s="87"/>
      <c r="AF658" s="87"/>
      <c r="AG658" s="80"/>
      <c r="AH658" s="80"/>
      <c r="AI658" s="80"/>
    </row>
    <row r="659" ht="38.25" spans="1:35">
      <c r="A659" s="81">
        <v>34341</v>
      </c>
      <c r="B659" s="51" t="s">
        <v>11593</v>
      </c>
      <c r="C659" s="51" t="s">
        <v>11594</v>
      </c>
      <c r="D659" s="51" t="s">
        <v>9536</v>
      </c>
      <c r="E659" s="51" t="s">
        <v>9450</v>
      </c>
      <c r="F659" s="51">
        <v>53044.44</v>
      </c>
      <c r="G659" s="51">
        <v>1.5</v>
      </c>
      <c r="H659" s="53">
        <v>45824</v>
      </c>
      <c r="I659" s="53">
        <v>45868</v>
      </c>
      <c r="J659" s="51" t="s">
        <v>9506</v>
      </c>
      <c r="K659" s="51"/>
      <c r="L659" s="51" t="s">
        <v>11589</v>
      </c>
      <c r="M659" s="218" t="s">
        <v>11590</v>
      </c>
      <c r="N659" s="51" t="s">
        <v>9641</v>
      </c>
      <c r="O659" s="51" t="s">
        <v>9468</v>
      </c>
      <c r="P659" s="51" t="s">
        <v>8856</v>
      </c>
      <c r="Q659" s="51" t="s">
        <v>9545</v>
      </c>
      <c r="R659" s="51">
        <v>53044.44</v>
      </c>
      <c r="S659" s="51">
        <v>445861.11</v>
      </c>
      <c r="T659" s="53">
        <v>45824</v>
      </c>
      <c r="U659" s="53">
        <v>45868.9999884259</v>
      </c>
      <c r="V659" s="51">
        <v>3</v>
      </c>
      <c r="W659" s="80"/>
      <c r="X659" s="80"/>
      <c r="Y659" s="80"/>
      <c r="Z659" s="87"/>
      <c r="AA659" s="87"/>
      <c r="AB659" s="87"/>
      <c r="AC659" s="87"/>
      <c r="AD659" s="87"/>
      <c r="AE659" s="87"/>
      <c r="AF659" s="87"/>
      <c r="AG659" s="80"/>
      <c r="AH659" s="80"/>
      <c r="AI659" s="80"/>
    </row>
    <row r="660" ht="38.25" spans="1:35">
      <c r="A660" s="81">
        <v>34339</v>
      </c>
      <c r="B660" s="51" t="s">
        <v>11595</v>
      </c>
      <c r="C660" s="51" t="s">
        <v>11596</v>
      </c>
      <c r="D660" s="51" t="s">
        <v>9536</v>
      </c>
      <c r="E660" s="51" t="s">
        <v>9450</v>
      </c>
      <c r="F660" s="51">
        <v>140250</v>
      </c>
      <c r="G660" s="51">
        <v>5.5</v>
      </c>
      <c r="H660" s="53">
        <v>45658</v>
      </c>
      <c r="I660" s="53">
        <v>45823</v>
      </c>
      <c r="J660" s="51" t="s">
        <v>9506</v>
      </c>
      <c r="K660" s="51"/>
      <c r="L660" s="51" t="s">
        <v>11597</v>
      </c>
      <c r="M660" s="218" t="s">
        <v>11598</v>
      </c>
      <c r="N660" s="51" t="s">
        <v>9641</v>
      </c>
      <c r="O660" s="51" t="s">
        <v>9468</v>
      </c>
      <c r="P660" s="51" t="s">
        <v>8856</v>
      </c>
      <c r="Q660" s="51" t="s">
        <v>9545</v>
      </c>
      <c r="R660" s="51">
        <v>140250</v>
      </c>
      <c r="S660" s="51">
        <v>140250</v>
      </c>
      <c r="T660" s="53">
        <v>45658</v>
      </c>
      <c r="U660" s="53">
        <v>45823.9999884259</v>
      </c>
      <c r="V660" s="51">
        <v>1</v>
      </c>
      <c r="W660" s="80"/>
      <c r="X660" s="80"/>
      <c r="Y660" s="80"/>
      <c r="Z660" s="87"/>
      <c r="AA660" s="87"/>
      <c r="AB660" s="87"/>
      <c r="AC660" s="87"/>
      <c r="AD660" s="87"/>
      <c r="AE660" s="87"/>
      <c r="AF660" s="87"/>
      <c r="AG660" s="80"/>
      <c r="AH660" s="80"/>
      <c r="AI660" s="80"/>
    </row>
    <row r="661" ht="38.25" spans="1:35">
      <c r="A661" s="81">
        <v>34338</v>
      </c>
      <c r="B661" s="51" t="s">
        <v>11599</v>
      </c>
      <c r="C661" s="51" t="s">
        <v>11600</v>
      </c>
      <c r="D661" s="51" t="s">
        <v>9529</v>
      </c>
      <c r="E661" s="51" t="s">
        <v>9450</v>
      </c>
      <c r="F661" s="51">
        <v>170000</v>
      </c>
      <c r="G661" s="51">
        <v>12</v>
      </c>
      <c r="H661" s="53">
        <v>45489</v>
      </c>
      <c r="I661" s="53">
        <v>45853</v>
      </c>
      <c r="J661" s="51" t="s">
        <v>9506</v>
      </c>
      <c r="K661" s="51"/>
      <c r="L661" s="51" t="s">
        <v>11601</v>
      </c>
      <c r="M661" s="51" t="s">
        <v>11602</v>
      </c>
      <c r="N661" s="51" t="s">
        <v>9641</v>
      </c>
      <c r="O661" s="51" t="s">
        <v>9468</v>
      </c>
      <c r="P661" s="51" t="s">
        <v>8856</v>
      </c>
      <c r="Q661" s="51" t="s">
        <v>9545</v>
      </c>
      <c r="R661" s="51">
        <v>170000</v>
      </c>
      <c r="S661" s="51">
        <v>340000</v>
      </c>
      <c r="T661" s="53">
        <v>45489</v>
      </c>
      <c r="U661" s="53">
        <v>45853.9999884259</v>
      </c>
      <c r="V661" s="51">
        <v>1</v>
      </c>
      <c r="W661" s="80"/>
      <c r="X661" s="80"/>
      <c r="Y661" s="80"/>
      <c r="Z661" s="87"/>
      <c r="AA661" s="87"/>
      <c r="AB661" s="87"/>
      <c r="AC661" s="87"/>
      <c r="AD661" s="87"/>
      <c r="AE661" s="87"/>
      <c r="AF661" s="87"/>
      <c r="AG661" s="80"/>
      <c r="AH661" s="80"/>
      <c r="AI661" s="80"/>
    </row>
    <row r="662" ht="38.25" spans="1:35">
      <c r="A662" s="81">
        <v>34337</v>
      </c>
      <c r="B662" s="51" t="s">
        <v>11603</v>
      </c>
      <c r="C662" s="51" t="s">
        <v>11604</v>
      </c>
      <c r="D662" s="51" t="s">
        <v>9669</v>
      </c>
      <c r="E662" s="51" t="s">
        <v>9450</v>
      </c>
      <c r="F662" s="51">
        <v>104000</v>
      </c>
      <c r="G662" s="51">
        <v>12</v>
      </c>
      <c r="H662" s="53">
        <v>45474</v>
      </c>
      <c r="I662" s="53">
        <v>45838</v>
      </c>
      <c r="J662" s="51" t="s">
        <v>9506</v>
      </c>
      <c r="K662" s="51"/>
      <c r="L662" s="51" t="s">
        <v>11605</v>
      </c>
      <c r="M662" s="51" t="s">
        <v>11606</v>
      </c>
      <c r="N662" s="51" t="s">
        <v>9641</v>
      </c>
      <c r="O662" s="51" t="s">
        <v>9468</v>
      </c>
      <c r="P662" s="51" t="s">
        <v>8856</v>
      </c>
      <c r="Q662" s="51" t="s">
        <v>9545</v>
      </c>
      <c r="R662" s="51">
        <v>104000</v>
      </c>
      <c r="S662" s="51">
        <v>104000</v>
      </c>
      <c r="T662" s="53">
        <v>45474</v>
      </c>
      <c r="U662" s="53">
        <v>45838.9999884259</v>
      </c>
      <c r="V662" s="51">
        <v>0</v>
      </c>
      <c r="W662" s="80"/>
      <c r="X662" s="80"/>
      <c r="Y662" s="80"/>
      <c r="Z662" s="87"/>
      <c r="AA662" s="87"/>
      <c r="AB662" s="87"/>
      <c r="AC662" s="87"/>
      <c r="AD662" s="87"/>
      <c r="AE662" s="87"/>
      <c r="AF662" s="87"/>
      <c r="AG662" s="80"/>
      <c r="AH662" s="80"/>
      <c r="AI662" s="80"/>
    </row>
    <row r="663" ht="38.25" spans="1:35">
      <c r="A663" s="81">
        <v>34332</v>
      </c>
      <c r="B663" s="51" t="s">
        <v>11607</v>
      </c>
      <c r="C663" s="51" t="s">
        <v>11608</v>
      </c>
      <c r="D663" s="51" t="s">
        <v>9669</v>
      </c>
      <c r="E663" s="51" t="s">
        <v>9450</v>
      </c>
      <c r="F663" s="51">
        <v>1983333.29</v>
      </c>
      <c r="G663" s="51">
        <v>8.6</v>
      </c>
      <c r="H663" s="53">
        <v>45566</v>
      </c>
      <c r="I663" s="53">
        <v>45823</v>
      </c>
      <c r="J663" s="51" t="s">
        <v>9506</v>
      </c>
      <c r="K663" s="51"/>
      <c r="L663" s="51" t="s">
        <v>11609</v>
      </c>
      <c r="M663" s="51" t="s">
        <v>11610</v>
      </c>
      <c r="N663" s="51" t="s">
        <v>9641</v>
      </c>
      <c r="O663" s="51" t="s">
        <v>9468</v>
      </c>
      <c r="P663" s="51" t="s">
        <v>8856</v>
      </c>
      <c r="Q663" s="51" t="s">
        <v>9545</v>
      </c>
      <c r="R663" s="51">
        <v>1983333.29</v>
      </c>
      <c r="S663" s="51">
        <v>2511111.11</v>
      </c>
      <c r="T663" s="53">
        <v>45566</v>
      </c>
      <c r="U663" s="53">
        <v>45823.9999884259</v>
      </c>
      <c r="V663" s="51">
        <v>56</v>
      </c>
      <c r="W663" s="80"/>
      <c r="X663" s="80"/>
      <c r="Y663" s="80"/>
      <c r="Z663" s="87"/>
      <c r="AA663" s="87"/>
      <c r="AB663" s="87"/>
      <c r="AC663" s="87"/>
      <c r="AD663" s="87"/>
      <c r="AE663" s="87"/>
      <c r="AF663" s="87"/>
      <c r="AG663" s="80"/>
      <c r="AH663" s="80"/>
      <c r="AI663" s="80"/>
    </row>
    <row r="664" ht="38.25" spans="1:35">
      <c r="A664" s="81">
        <v>34329</v>
      </c>
      <c r="B664" s="51" t="s">
        <v>11611</v>
      </c>
      <c r="C664" s="51" t="s">
        <v>11612</v>
      </c>
      <c r="D664" s="51" t="s">
        <v>9669</v>
      </c>
      <c r="E664" s="51" t="s">
        <v>9450</v>
      </c>
      <c r="F664" s="51">
        <v>4590000</v>
      </c>
      <c r="G664" s="51">
        <v>6</v>
      </c>
      <c r="H664" s="53">
        <v>45839</v>
      </c>
      <c r="I664" s="53">
        <v>46022</v>
      </c>
      <c r="J664" s="51" t="s">
        <v>9506</v>
      </c>
      <c r="K664" s="51"/>
      <c r="L664" s="51" t="s">
        <v>11613</v>
      </c>
      <c r="M664" s="218" t="s">
        <v>11614</v>
      </c>
      <c r="N664" s="51" t="s">
        <v>9641</v>
      </c>
      <c r="O664" s="51" t="s">
        <v>9468</v>
      </c>
      <c r="P664" s="51" t="s">
        <v>8856</v>
      </c>
      <c r="Q664" s="51" t="s">
        <v>9545</v>
      </c>
      <c r="R664" s="51">
        <v>4590000</v>
      </c>
      <c r="S664" s="51">
        <v>4590000</v>
      </c>
      <c r="T664" s="53">
        <v>45839</v>
      </c>
      <c r="U664" s="53">
        <v>46022.9999884259</v>
      </c>
      <c r="V664" s="51">
        <v>108</v>
      </c>
      <c r="W664" s="80"/>
      <c r="X664" s="80"/>
      <c r="Y664" s="80"/>
      <c r="Z664" s="87"/>
      <c r="AA664" s="87"/>
      <c r="AB664" s="87"/>
      <c r="AC664" s="87"/>
      <c r="AD664" s="87"/>
      <c r="AE664" s="87"/>
      <c r="AF664" s="87"/>
      <c r="AG664" s="80"/>
      <c r="AH664" s="80"/>
      <c r="AI664" s="80"/>
    </row>
    <row r="665" ht="38.25" spans="1:35">
      <c r="A665" s="81">
        <v>34328</v>
      </c>
      <c r="B665" s="51" t="s">
        <v>11615</v>
      </c>
      <c r="C665" s="51" t="s">
        <v>11616</v>
      </c>
      <c r="D665" s="51" t="s">
        <v>9669</v>
      </c>
      <c r="E665" s="51" t="s">
        <v>9450</v>
      </c>
      <c r="F665" s="51">
        <v>4590000</v>
      </c>
      <c r="G665" s="51">
        <v>6</v>
      </c>
      <c r="H665" s="53">
        <v>45658</v>
      </c>
      <c r="I665" s="53">
        <v>45838</v>
      </c>
      <c r="J665" s="51" t="s">
        <v>9506</v>
      </c>
      <c r="K665" s="51"/>
      <c r="L665" s="51" t="s">
        <v>11617</v>
      </c>
      <c r="M665" s="218" t="s">
        <v>11618</v>
      </c>
      <c r="N665" s="51" t="s">
        <v>9641</v>
      </c>
      <c r="O665" s="51" t="s">
        <v>9468</v>
      </c>
      <c r="P665" s="51" t="s">
        <v>8856</v>
      </c>
      <c r="Q665" s="51" t="s">
        <v>9545</v>
      </c>
      <c r="R665" s="51">
        <v>4590000</v>
      </c>
      <c r="S665" s="51">
        <v>4590000</v>
      </c>
      <c r="T665" s="53">
        <v>45658</v>
      </c>
      <c r="U665" s="53">
        <v>45838.9999884259</v>
      </c>
      <c r="V665" s="51">
        <v>108</v>
      </c>
      <c r="W665" s="80"/>
      <c r="X665" s="80"/>
      <c r="Y665" s="80"/>
      <c r="Z665" s="87"/>
      <c r="AA665" s="87"/>
      <c r="AB665" s="87"/>
      <c r="AC665" s="87"/>
      <c r="AD665" s="87"/>
      <c r="AE665" s="87"/>
      <c r="AF665" s="87"/>
      <c r="AG665" s="80"/>
      <c r="AH665" s="80"/>
      <c r="AI665" s="80"/>
    </row>
    <row r="666" ht="48" spans="1:35">
      <c r="A666" s="81">
        <v>34327</v>
      </c>
      <c r="B666" s="51" t="s">
        <v>11619</v>
      </c>
      <c r="C666" s="51" t="s">
        <v>11620</v>
      </c>
      <c r="D666" s="51" t="s">
        <v>9523</v>
      </c>
      <c r="E666" s="51" t="s">
        <v>9450</v>
      </c>
      <c r="F666" s="51">
        <v>130140</v>
      </c>
      <c r="G666" s="51">
        <v>6</v>
      </c>
      <c r="H666" s="53">
        <v>45658</v>
      </c>
      <c r="I666" s="53">
        <v>45838</v>
      </c>
      <c r="J666" s="51" t="s">
        <v>9506</v>
      </c>
      <c r="K666" s="51"/>
      <c r="L666" s="51" t="s">
        <v>11621</v>
      </c>
      <c r="M666" s="218" t="s">
        <v>11622</v>
      </c>
      <c r="N666" s="51" t="s">
        <v>9918</v>
      </c>
      <c r="O666" s="51" t="s">
        <v>9468</v>
      </c>
      <c r="P666" s="51" t="s">
        <v>8856</v>
      </c>
      <c r="Q666" s="51" t="s">
        <v>9545</v>
      </c>
      <c r="R666" s="51">
        <v>130140</v>
      </c>
      <c r="S666" s="51">
        <v>130140</v>
      </c>
      <c r="T666" s="53">
        <v>45658</v>
      </c>
      <c r="U666" s="53">
        <v>45838.9999884259</v>
      </c>
      <c r="V666" s="51">
        <v>1</v>
      </c>
      <c r="W666" s="80"/>
      <c r="X666" s="80"/>
      <c r="Y666" s="80"/>
      <c r="Z666" s="87"/>
      <c r="AA666" s="87"/>
      <c r="AB666" s="87"/>
      <c r="AC666" s="87"/>
      <c r="AD666" s="87"/>
      <c r="AE666" s="87"/>
      <c r="AF666" s="87"/>
      <c r="AG666" s="80"/>
      <c r="AH666" s="80"/>
      <c r="AI666" s="80"/>
    </row>
    <row r="667" ht="48" spans="1:35">
      <c r="A667" s="81">
        <v>34325</v>
      </c>
      <c r="B667" s="51" t="s">
        <v>11623</v>
      </c>
      <c r="C667" s="51" t="s">
        <v>11624</v>
      </c>
      <c r="D667" s="51" t="s">
        <v>9536</v>
      </c>
      <c r="E667" s="51" t="s">
        <v>9450</v>
      </c>
      <c r="F667" s="51">
        <v>224440</v>
      </c>
      <c r="G667" s="51">
        <v>6</v>
      </c>
      <c r="H667" s="53">
        <v>45839</v>
      </c>
      <c r="I667" s="53">
        <v>46022</v>
      </c>
      <c r="J667" s="51" t="s">
        <v>9506</v>
      </c>
      <c r="K667" s="51"/>
      <c r="L667" s="51" t="s">
        <v>11625</v>
      </c>
      <c r="M667" s="218" t="s">
        <v>11626</v>
      </c>
      <c r="N667" s="51" t="s">
        <v>9918</v>
      </c>
      <c r="O667" s="51" t="s">
        <v>9468</v>
      </c>
      <c r="P667" s="51" t="s">
        <v>8856</v>
      </c>
      <c r="Q667" s="51" t="s">
        <v>9545</v>
      </c>
      <c r="R667" s="51">
        <v>224440</v>
      </c>
      <c r="S667" s="51">
        <v>224440</v>
      </c>
      <c r="T667" s="53">
        <v>45839</v>
      </c>
      <c r="U667" s="53">
        <v>46022.9999884259</v>
      </c>
      <c r="V667" s="51">
        <v>2</v>
      </c>
      <c r="W667" s="80"/>
      <c r="X667" s="80"/>
      <c r="Y667" s="80"/>
      <c r="Z667" s="87"/>
      <c r="AA667" s="87"/>
      <c r="AB667" s="87"/>
      <c r="AC667" s="87"/>
      <c r="AD667" s="87"/>
      <c r="AE667" s="87"/>
      <c r="AF667" s="87"/>
      <c r="AG667" s="80"/>
      <c r="AH667" s="80"/>
      <c r="AI667" s="80"/>
    </row>
    <row r="668" ht="48" spans="1:35">
      <c r="A668" s="81">
        <v>34326</v>
      </c>
      <c r="B668" s="51" t="s">
        <v>11627</v>
      </c>
      <c r="C668" s="51" t="s">
        <v>11628</v>
      </c>
      <c r="D668" s="51" t="s">
        <v>9523</v>
      </c>
      <c r="E668" s="51" t="s">
        <v>9450</v>
      </c>
      <c r="F668" s="51">
        <v>94300</v>
      </c>
      <c r="G668" s="51">
        <v>6</v>
      </c>
      <c r="H668" s="53">
        <v>45658</v>
      </c>
      <c r="I668" s="53">
        <v>45838</v>
      </c>
      <c r="J668" s="51" t="s">
        <v>9506</v>
      </c>
      <c r="K668" s="51"/>
      <c r="L668" s="51" t="s">
        <v>11629</v>
      </c>
      <c r="M668" s="218" t="s">
        <v>11630</v>
      </c>
      <c r="N668" s="51" t="s">
        <v>9918</v>
      </c>
      <c r="O668" s="51" t="s">
        <v>9468</v>
      </c>
      <c r="P668" s="51" t="s">
        <v>8856</v>
      </c>
      <c r="Q668" s="51" t="s">
        <v>9545</v>
      </c>
      <c r="R668" s="51">
        <v>94300</v>
      </c>
      <c r="S668" s="51">
        <v>94300</v>
      </c>
      <c r="T668" s="53">
        <v>45658</v>
      </c>
      <c r="U668" s="53">
        <v>45838.9999884259</v>
      </c>
      <c r="V668" s="51">
        <v>1</v>
      </c>
      <c r="W668" s="80"/>
      <c r="X668" s="80"/>
      <c r="Y668" s="80"/>
      <c r="Z668" s="87"/>
      <c r="AA668" s="87"/>
      <c r="AB668" s="87"/>
      <c r="AC668" s="87"/>
      <c r="AD668" s="87"/>
      <c r="AE668" s="87"/>
      <c r="AF668" s="87"/>
      <c r="AG668" s="80"/>
      <c r="AH668" s="80"/>
      <c r="AI668" s="80"/>
    </row>
    <row r="669" ht="38.25" spans="1:35">
      <c r="A669" s="81">
        <v>34323</v>
      </c>
      <c r="B669" s="51" t="s">
        <v>11631</v>
      </c>
      <c r="C669" s="51" t="s">
        <v>11632</v>
      </c>
      <c r="D669" s="51" t="s">
        <v>9536</v>
      </c>
      <c r="E669" s="51" t="s">
        <v>9450</v>
      </c>
      <c r="F669" s="51">
        <v>320000</v>
      </c>
      <c r="G669" s="51">
        <v>12</v>
      </c>
      <c r="H669" s="53">
        <v>45658</v>
      </c>
      <c r="I669" s="53">
        <v>46022</v>
      </c>
      <c r="J669" s="51" t="s">
        <v>9506</v>
      </c>
      <c r="K669" s="51"/>
      <c r="L669" s="51" t="s">
        <v>11633</v>
      </c>
      <c r="M669" s="51" t="s">
        <v>11634</v>
      </c>
      <c r="N669" s="51" t="s">
        <v>11635</v>
      </c>
      <c r="O669" s="51" t="s">
        <v>9468</v>
      </c>
      <c r="P669" s="51" t="s">
        <v>8856</v>
      </c>
      <c r="Q669" s="51" t="s">
        <v>9545</v>
      </c>
      <c r="R669" s="51">
        <v>320000</v>
      </c>
      <c r="S669" s="51">
        <v>320000</v>
      </c>
      <c r="T669" s="53">
        <v>45658</v>
      </c>
      <c r="U669" s="53">
        <v>46022.9999884259</v>
      </c>
      <c r="V669" s="51">
        <v>1</v>
      </c>
      <c r="W669" s="80"/>
      <c r="X669" s="80"/>
      <c r="Y669" s="80"/>
      <c r="Z669" s="87"/>
      <c r="AA669" s="87"/>
      <c r="AB669" s="87"/>
      <c r="AC669" s="87"/>
      <c r="AD669" s="87"/>
      <c r="AE669" s="87"/>
      <c r="AF669" s="87"/>
      <c r="AG669" s="80"/>
      <c r="AH669" s="80"/>
      <c r="AI669" s="80"/>
    </row>
    <row r="670" ht="38.25" spans="1:35">
      <c r="A670" s="81">
        <v>35849</v>
      </c>
      <c r="B670" s="51" t="s">
        <v>11636</v>
      </c>
      <c r="C670" s="51" t="s">
        <v>11637</v>
      </c>
      <c r="D670" s="51" t="s">
        <v>9523</v>
      </c>
      <c r="E670" s="51" t="s">
        <v>9450</v>
      </c>
      <c r="F670" s="51">
        <v>708333.32</v>
      </c>
      <c r="G670" s="51">
        <v>12</v>
      </c>
      <c r="H670" s="53">
        <v>45292</v>
      </c>
      <c r="I670" s="53">
        <v>45657</v>
      </c>
      <c r="J670" s="51" t="s">
        <v>9506</v>
      </c>
      <c r="K670" s="51"/>
      <c r="L670" s="51" t="s">
        <v>11638</v>
      </c>
      <c r="M670" s="51" t="s">
        <v>11639</v>
      </c>
      <c r="N670" s="51" t="s">
        <v>11529</v>
      </c>
      <c r="O670" s="51" t="s">
        <v>9468</v>
      </c>
      <c r="P670" s="51" t="s">
        <v>8856</v>
      </c>
      <c r="Q670" s="51" t="s">
        <v>9545</v>
      </c>
      <c r="R670" s="51">
        <v>708333.32</v>
      </c>
      <c r="S670" s="51">
        <v>708333.32</v>
      </c>
      <c r="T670" s="53">
        <v>45292</v>
      </c>
      <c r="U670" s="53">
        <v>45657.9999884259</v>
      </c>
      <c r="V670" s="51">
        <v>3</v>
      </c>
      <c r="W670" s="80"/>
      <c r="X670" s="80"/>
      <c r="Y670" s="80"/>
      <c r="Z670" s="87"/>
      <c r="AA670" s="87"/>
      <c r="AB670" s="87"/>
      <c r="AC670" s="87"/>
      <c r="AD670" s="87"/>
      <c r="AE670" s="87"/>
      <c r="AF670" s="87"/>
      <c r="AG670" s="80"/>
      <c r="AH670" s="80"/>
      <c r="AI670" s="80"/>
    </row>
    <row r="671" ht="38.25" spans="1:35">
      <c r="A671" s="81">
        <v>35848</v>
      </c>
      <c r="B671" s="51" t="s">
        <v>11640</v>
      </c>
      <c r="C671" s="51" t="s">
        <v>11641</v>
      </c>
      <c r="D671" s="51" t="s">
        <v>9523</v>
      </c>
      <c r="E671" s="51" t="s">
        <v>9450</v>
      </c>
      <c r="F671" s="51">
        <v>619791.68</v>
      </c>
      <c r="G671" s="51">
        <v>12</v>
      </c>
      <c r="H671" s="53">
        <v>45292</v>
      </c>
      <c r="I671" s="53">
        <v>45657</v>
      </c>
      <c r="J671" s="51" t="s">
        <v>9506</v>
      </c>
      <c r="K671" s="51"/>
      <c r="L671" s="51" t="s">
        <v>11642</v>
      </c>
      <c r="M671" s="51" t="s">
        <v>11643</v>
      </c>
      <c r="N671" s="51" t="s">
        <v>11529</v>
      </c>
      <c r="O671" s="51" t="s">
        <v>9468</v>
      </c>
      <c r="P671" s="51" t="s">
        <v>8856</v>
      </c>
      <c r="Q671" s="51" t="s">
        <v>9545</v>
      </c>
      <c r="R671" s="51">
        <v>619791.68</v>
      </c>
      <c r="S671" s="51">
        <v>619791.68</v>
      </c>
      <c r="T671" s="53">
        <v>45292</v>
      </c>
      <c r="U671" s="53">
        <v>45657.9999884259</v>
      </c>
      <c r="V671" s="51">
        <v>3</v>
      </c>
      <c r="W671" s="80"/>
      <c r="X671" s="80"/>
      <c r="Y671" s="80"/>
      <c r="Z671" s="87"/>
      <c r="AA671" s="87"/>
      <c r="AB671" s="87"/>
      <c r="AC671" s="87"/>
      <c r="AD671" s="87"/>
      <c r="AE671" s="87"/>
      <c r="AF671" s="87"/>
      <c r="AG671" s="80"/>
      <c r="AH671" s="80"/>
      <c r="AI671" s="80"/>
    </row>
    <row r="672" ht="38.25" spans="1:35">
      <c r="A672" s="81">
        <v>35847</v>
      </c>
      <c r="B672" s="51" t="s">
        <v>11644</v>
      </c>
      <c r="C672" s="51" t="s">
        <v>11645</v>
      </c>
      <c r="D672" s="51" t="s">
        <v>9523</v>
      </c>
      <c r="E672" s="51" t="s">
        <v>9450</v>
      </c>
      <c r="F672" s="51">
        <v>921489.19</v>
      </c>
      <c r="G672" s="51">
        <v>12</v>
      </c>
      <c r="H672" s="53">
        <v>44927</v>
      </c>
      <c r="I672" s="53">
        <v>45291</v>
      </c>
      <c r="J672" s="51" t="s">
        <v>9506</v>
      </c>
      <c r="K672" s="51"/>
      <c r="L672" s="51" t="s">
        <v>11646</v>
      </c>
      <c r="M672" s="51" t="s">
        <v>11647</v>
      </c>
      <c r="N672" s="51" t="s">
        <v>11529</v>
      </c>
      <c r="O672" s="51" t="s">
        <v>9468</v>
      </c>
      <c r="P672" s="51" t="s">
        <v>8856</v>
      </c>
      <c r="Q672" s="51" t="s">
        <v>9545</v>
      </c>
      <c r="R672" s="51">
        <v>921489.19</v>
      </c>
      <c r="S672" s="51">
        <v>921489.19</v>
      </c>
      <c r="T672" s="53">
        <v>44927</v>
      </c>
      <c r="U672" s="53">
        <v>45291.9999884259</v>
      </c>
      <c r="V672" s="51">
        <v>4</v>
      </c>
      <c r="W672" s="80"/>
      <c r="X672" s="80"/>
      <c r="Y672" s="80"/>
      <c r="Z672" s="87"/>
      <c r="AA672" s="87"/>
      <c r="AB672" s="87"/>
      <c r="AC672" s="87"/>
      <c r="AD672" s="87"/>
      <c r="AE672" s="87"/>
      <c r="AF672" s="87"/>
      <c r="AG672" s="80"/>
      <c r="AH672" s="80"/>
      <c r="AI672" s="80"/>
    </row>
    <row r="673" ht="38.25" spans="1:35">
      <c r="A673" s="81">
        <v>35846</v>
      </c>
      <c r="B673" s="51" t="s">
        <v>11648</v>
      </c>
      <c r="C673" s="51" t="s">
        <v>11649</v>
      </c>
      <c r="D673" s="51" t="s">
        <v>9523</v>
      </c>
      <c r="E673" s="51" t="s">
        <v>9450</v>
      </c>
      <c r="F673" s="51">
        <v>529037.63</v>
      </c>
      <c r="G673" s="51">
        <v>12</v>
      </c>
      <c r="H673" s="53">
        <v>44927</v>
      </c>
      <c r="I673" s="53">
        <v>45291</v>
      </c>
      <c r="J673" s="51" t="s">
        <v>9506</v>
      </c>
      <c r="K673" s="51"/>
      <c r="L673" s="51" t="s">
        <v>11650</v>
      </c>
      <c r="M673" s="51" t="s">
        <v>11651</v>
      </c>
      <c r="N673" s="51" t="s">
        <v>11529</v>
      </c>
      <c r="O673" s="51" t="s">
        <v>9468</v>
      </c>
      <c r="P673" s="51" t="s">
        <v>8856</v>
      </c>
      <c r="Q673" s="51" t="s">
        <v>9545</v>
      </c>
      <c r="R673" s="51">
        <v>529037.63</v>
      </c>
      <c r="S673" s="51">
        <v>529037.63</v>
      </c>
      <c r="T673" s="53">
        <v>44927</v>
      </c>
      <c r="U673" s="53">
        <v>45291.9999884259</v>
      </c>
      <c r="V673" s="51">
        <v>3</v>
      </c>
      <c r="W673" s="80"/>
      <c r="X673" s="80"/>
      <c r="Y673" s="80"/>
      <c r="Z673" s="87"/>
      <c r="AA673" s="87"/>
      <c r="AB673" s="87"/>
      <c r="AC673" s="87"/>
      <c r="AD673" s="87"/>
      <c r="AE673" s="87"/>
      <c r="AF673" s="87"/>
      <c r="AG673" s="80"/>
      <c r="AH673" s="80"/>
      <c r="AI673" s="80"/>
    </row>
    <row r="674" ht="38.25" spans="1:35">
      <c r="A674" s="81">
        <v>35841</v>
      </c>
      <c r="B674" s="51" t="s">
        <v>11652</v>
      </c>
      <c r="C674" s="51" t="s">
        <v>11653</v>
      </c>
      <c r="D674" s="51" t="s">
        <v>9523</v>
      </c>
      <c r="E674" s="51" t="s">
        <v>9450</v>
      </c>
      <c r="F674" s="51">
        <v>809008.48</v>
      </c>
      <c r="G674" s="51">
        <v>12</v>
      </c>
      <c r="H674" s="53">
        <v>45292</v>
      </c>
      <c r="I674" s="53">
        <v>45657</v>
      </c>
      <c r="J674" s="51" t="s">
        <v>9506</v>
      </c>
      <c r="K674" s="51"/>
      <c r="L674" s="51" t="s">
        <v>11654</v>
      </c>
      <c r="M674" s="51" t="s">
        <v>11655</v>
      </c>
      <c r="N674" s="51" t="s">
        <v>11656</v>
      </c>
      <c r="O674" s="51" t="s">
        <v>9468</v>
      </c>
      <c r="P674" s="51" t="s">
        <v>8856</v>
      </c>
      <c r="Q674" s="51" t="s">
        <v>9545</v>
      </c>
      <c r="R674" s="51">
        <v>809008.48</v>
      </c>
      <c r="S674" s="51">
        <v>809008.48</v>
      </c>
      <c r="T674" s="53">
        <v>45292</v>
      </c>
      <c r="U674" s="53">
        <v>45657.9999884259</v>
      </c>
      <c r="V674" s="51">
        <v>3</v>
      </c>
      <c r="W674" s="80"/>
      <c r="X674" s="80"/>
      <c r="Y674" s="80"/>
      <c r="Z674" s="87"/>
      <c r="AA674" s="87"/>
      <c r="AB674" s="87"/>
      <c r="AC674" s="87"/>
      <c r="AD674" s="87"/>
      <c r="AE674" s="87"/>
      <c r="AF674" s="87"/>
      <c r="AG674" s="80"/>
      <c r="AH674" s="80"/>
      <c r="AI674" s="80"/>
    </row>
    <row r="675" ht="38.25" spans="1:35">
      <c r="A675" s="81">
        <v>35834</v>
      </c>
      <c r="B675" s="51" t="s">
        <v>11657</v>
      </c>
      <c r="C675" s="51" t="s">
        <v>11658</v>
      </c>
      <c r="D675" s="51" t="s">
        <v>9523</v>
      </c>
      <c r="E675" s="51" t="s">
        <v>9450</v>
      </c>
      <c r="F675" s="51">
        <v>3045587.35</v>
      </c>
      <c r="G675" s="51">
        <v>18.7</v>
      </c>
      <c r="H675" s="53">
        <v>45095</v>
      </c>
      <c r="I675" s="53">
        <v>45657</v>
      </c>
      <c r="J675" s="51" t="s">
        <v>9506</v>
      </c>
      <c r="K675" s="51"/>
      <c r="L675" s="51" t="s">
        <v>11659</v>
      </c>
      <c r="M675" s="51" t="s">
        <v>11660</v>
      </c>
      <c r="N675" s="51" t="s">
        <v>11656</v>
      </c>
      <c r="O675" s="51" t="s">
        <v>9468</v>
      </c>
      <c r="P675" s="51" t="s">
        <v>8856</v>
      </c>
      <c r="Q675" s="51" t="s">
        <v>9545</v>
      </c>
      <c r="R675" s="51">
        <v>3045587.35</v>
      </c>
      <c r="S675" s="51">
        <v>3045587.35</v>
      </c>
      <c r="T675" s="53">
        <v>45095</v>
      </c>
      <c r="U675" s="53">
        <v>45657.9999884259</v>
      </c>
      <c r="V675" s="51">
        <v>14</v>
      </c>
      <c r="W675" s="80"/>
      <c r="X675" s="80"/>
      <c r="Y675" s="80"/>
      <c r="Z675" s="87"/>
      <c r="AA675" s="87"/>
      <c r="AB675" s="87"/>
      <c r="AC675" s="87"/>
      <c r="AD675" s="87"/>
      <c r="AE675" s="87"/>
      <c r="AF675" s="87"/>
      <c r="AG675" s="80"/>
      <c r="AH675" s="80"/>
      <c r="AI675" s="80"/>
    </row>
    <row r="676" ht="38.25" spans="1:35">
      <c r="A676" s="81">
        <v>36113</v>
      </c>
      <c r="B676" s="51" t="s">
        <v>11661</v>
      </c>
      <c r="C676" s="51" t="s">
        <v>11662</v>
      </c>
      <c r="D676" s="51" t="s">
        <v>9505</v>
      </c>
      <c r="E676" s="51" t="s">
        <v>9450</v>
      </c>
      <c r="F676" s="51">
        <v>14355199.92</v>
      </c>
      <c r="G676" s="51">
        <v>24</v>
      </c>
      <c r="H676" s="53">
        <v>45891</v>
      </c>
      <c r="I676" s="53">
        <v>46620</v>
      </c>
      <c r="J676" s="51" t="s">
        <v>9506</v>
      </c>
      <c r="K676" s="51"/>
      <c r="L676" s="51" t="s">
        <v>11663</v>
      </c>
      <c r="M676" s="218" t="s">
        <v>11664</v>
      </c>
      <c r="N676" s="51" t="s">
        <v>10595</v>
      </c>
      <c r="O676" s="51" t="s">
        <v>9885</v>
      </c>
      <c r="P676" s="51" t="s">
        <v>9520</v>
      </c>
      <c r="Q676" s="51" t="s">
        <v>9520</v>
      </c>
      <c r="R676" s="51">
        <v>14355199.92</v>
      </c>
      <c r="S676" s="51">
        <v>14355199.92</v>
      </c>
      <c r="T676" s="53">
        <v>45891</v>
      </c>
      <c r="U676" s="53">
        <v>46620.9999884259</v>
      </c>
      <c r="V676" s="51">
        <v>32</v>
      </c>
      <c r="W676" s="80"/>
      <c r="X676" s="80"/>
      <c r="Y676" s="80"/>
      <c r="Z676" s="87"/>
      <c r="AA676" s="87"/>
      <c r="AB676" s="87"/>
      <c r="AC676" s="87"/>
      <c r="AD676" s="87"/>
      <c r="AE676" s="87"/>
      <c r="AF676" s="87"/>
      <c r="AG676" s="80"/>
      <c r="AH676" s="80"/>
      <c r="AI676" s="80"/>
    </row>
    <row r="677" ht="38.25" spans="1:35">
      <c r="A677" s="81">
        <v>36098</v>
      </c>
      <c r="B677" s="51" t="s">
        <v>11665</v>
      </c>
      <c r="C677" s="51" t="s">
        <v>11666</v>
      </c>
      <c r="D677" s="51" t="s">
        <v>9505</v>
      </c>
      <c r="E677" s="51" t="s">
        <v>9450</v>
      </c>
      <c r="F677" s="51">
        <v>2907360</v>
      </c>
      <c r="G677" s="51">
        <v>12</v>
      </c>
      <c r="H677" s="53">
        <v>45701</v>
      </c>
      <c r="I677" s="53">
        <v>46065</v>
      </c>
      <c r="J677" s="51" t="s">
        <v>9506</v>
      </c>
      <c r="K677" s="51"/>
      <c r="L677" s="51" t="s">
        <v>11667</v>
      </c>
      <c r="M677" s="218" t="s">
        <v>11668</v>
      </c>
      <c r="N677" s="51" t="s">
        <v>11669</v>
      </c>
      <c r="O677" s="51" t="s">
        <v>9885</v>
      </c>
      <c r="P677" s="51" t="s">
        <v>9520</v>
      </c>
      <c r="Q677" s="51" t="s">
        <v>9520</v>
      </c>
      <c r="R677" s="51">
        <v>2907360</v>
      </c>
      <c r="S677" s="51">
        <v>2907360</v>
      </c>
      <c r="T677" s="53">
        <v>45701</v>
      </c>
      <c r="U677" s="53">
        <v>46065.9999884259</v>
      </c>
      <c r="V677" s="51">
        <v>10</v>
      </c>
      <c r="W677" s="80"/>
      <c r="X677" s="80"/>
      <c r="Y677" s="80"/>
      <c r="Z677" s="87"/>
      <c r="AA677" s="87"/>
      <c r="AB677" s="87"/>
      <c r="AC677" s="87"/>
      <c r="AD677" s="87"/>
      <c r="AE677" s="87"/>
      <c r="AF677" s="87"/>
      <c r="AG677" s="80"/>
      <c r="AH677" s="80"/>
      <c r="AI677" s="80"/>
    </row>
    <row r="678" ht="38.25" spans="1:35">
      <c r="A678" s="81">
        <v>36097</v>
      </c>
      <c r="B678" s="51" t="s">
        <v>11670</v>
      </c>
      <c r="C678" s="51" t="s">
        <v>11671</v>
      </c>
      <c r="D678" s="51" t="s">
        <v>11422</v>
      </c>
      <c r="E678" s="51" t="s">
        <v>9450</v>
      </c>
      <c r="F678" s="51">
        <v>1031640</v>
      </c>
      <c r="G678" s="51">
        <v>4</v>
      </c>
      <c r="H678" s="53">
        <v>45667</v>
      </c>
      <c r="I678" s="53">
        <v>45786</v>
      </c>
      <c r="J678" s="51" t="s">
        <v>9506</v>
      </c>
      <c r="K678" s="51"/>
      <c r="L678" s="51" t="s">
        <v>11672</v>
      </c>
      <c r="M678" s="218" t="s">
        <v>11673</v>
      </c>
      <c r="N678" s="51" t="s">
        <v>11669</v>
      </c>
      <c r="O678" s="51" t="s">
        <v>9885</v>
      </c>
      <c r="P678" s="51" t="s">
        <v>9520</v>
      </c>
      <c r="Q678" s="51" t="s">
        <v>9520</v>
      </c>
      <c r="R678" s="51">
        <v>1031640</v>
      </c>
      <c r="S678" s="51">
        <v>1031640</v>
      </c>
      <c r="T678" s="53">
        <v>45667</v>
      </c>
      <c r="U678" s="53">
        <v>45786.9999884259</v>
      </c>
      <c r="V678" s="51">
        <v>10</v>
      </c>
      <c r="W678" s="80"/>
      <c r="X678" s="80"/>
      <c r="Y678" s="80"/>
      <c r="Z678" s="87"/>
      <c r="AA678" s="87"/>
      <c r="AB678" s="87"/>
      <c r="AC678" s="87"/>
      <c r="AD678" s="87"/>
      <c r="AE678" s="87"/>
      <c r="AF678" s="87"/>
      <c r="AG678" s="80"/>
      <c r="AH678" s="80"/>
      <c r="AI678" s="80"/>
    </row>
    <row r="679" ht="51" spans="1:35">
      <c r="A679" s="81">
        <v>36124</v>
      </c>
      <c r="B679" s="51" t="s">
        <v>11674</v>
      </c>
      <c r="C679" s="51" t="s">
        <v>11675</v>
      </c>
      <c r="D679" s="51" t="s">
        <v>9515</v>
      </c>
      <c r="E679" s="51" t="s">
        <v>9450</v>
      </c>
      <c r="F679" s="51">
        <v>550000</v>
      </c>
      <c r="G679" s="51">
        <v>10</v>
      </c>
      <c r="H679" s="53">
        <v>45627</v>
      </c>
      <c r="I679" s="53">
        <v>45930</v>
      </c>
      <c r="J679" s="51" t="s">
        <v>9506</v>
      </c>
      <c r="K679" s="51"/>
      <c r="L679" s="51" t="s">
        <v>11676</v>
      </c>
      <c r="M679" s="51" t="s">
        <v>11677</v>
      </c>
      <c r="N679" s="51" t="s">
        <v>11678</v>
      </c>
      <c r="O679" s="51" t="s">
        <v>9885</v>
      </c>
      <c r="P679" s="51" t="s">
        <v>11679</v>
      </c>
      <c r="Q679" s="51" t="s">
        <v>9520</v>
      </c>
      <c r="R679" s="51">
        <v>550000</v>
      </c>
      <c r="S679" s="51">
        <v>550000</v>
      </c>
      <c r="T679" s="53">
        <v>45627</v>
      </c>
      <c r="U679" s="53">
        <v>45930.9999884259</v>
      </c>
      <c r="V679" s="51">
        <v>36</v>
      </c>
      <c r="W679" s="80"/>
      <c r="X679" s="80"/>
      <c r="Y679" s="80"/>
      <c r="Z679" s="87"/>
      <c r="AA679" s="87"/>
      <c r="AB679" s="87"/>
      <c r="AC679" s="87"/>
      <c r="AD679" s="87"/>
      <c r="AE679" s="87"/>
      <c r="AF679" s="87"/>
      <c r="AG679" s="80"/>
      <c r="AH679" s="80"/>
      <c r="AI679" s="80"/>
    </row>
    <row r="680" ht="38.25" spans="1:35">
      <c r="A680" s="81">
        <v>36123</v>
      </c>
      <c r="B680" s="51" t="s">
        <v>11680</v>
      </c>
      <c r="C680" s="51" t="s">
        <v>11681</v>
      </c>
      <c r="D680" s="51" t="s">
        <v>9515</v>
      </c>
      <c r="E680" s="51" t="s">
        <v>9450</v>
      </c>
      <c r="F680" s="51">
        <v>321300</v>
      </c>
      <c r="G680" s="51">
        <v>21</v>
      </c>
      <c r="H680" s="53">
        <v>45292</v>
      </c>
      <c r="I680" s="53">
        <v>45930</v>
      </c>
      <c r="J680" s="51" t="s">
        <v>9506</v>
      </c>
      <c r="K680" s="51"/>
      <c r="L680" s="51" t="s">
        <v>11682</v>
      </c>
      <c r="M680" s="51" t="s">
        <v>11683</v>
      </c>
      <c r="N680" s="51" t="s">
        <v>11684</v>
      </c>
      <c r="O680" s="51" t="s">
        <v>9885</v>
      </c>
      <c r="P680" s="51" t="s">
        <v>11679</v>
      </c>
      <c r="Q680" s="51" t="s">
        <v>9520</v>
      </c>
      <c r="R680" s="51">
        <v>321300</v>
      </c>
      <c r="S680" s="51">
        <v>321300</v>
      </c>
      <c r="T680" s="53">
        <v>45292</v>
      </c>
      <c r="U680" s="53">
        <v>45930.9999884259</v>
      </c>
      <c r="V680" s="51">
        <v>9</v>
      </c>
      <c r="W680" s="80"/>
      <c r="X680" s="80"/>
      <c r="Y680" s="80"/>
      <c r="Z680" s="87"/>
      <c r="AA680" s="87"/>
      <c r="AB680" s="87"/>
      <c r="AC680" s="87"/>
      <c r="AD680" s="87"/>
      <c r="AE680" s="87"/>
      <c r="AF680" s="87"/>
      <c r="AG680" s="80"/>
      <c r="AH680" s="80"/>
      <c r="AI680" s="80"/>
    </row>
    <row r="681" ht="38.25" spans="1:35">
      <c r="A681" s="81">
        <v>36122</v>
      </c>
      <c r="B681" s="51" t="s">
        <v>11685</v>
      </c>
      <c r="C681" s="51" t="s">
        <v>11686</v>
      </c>
      <c r="D681" s="51" t="s">
        <v>9505</v>
      </c>
      <c r="E681" s="51" t="s">
        <v>9450</v>
      </c>
      <c r="F681" s="51">
        <v>500000</v>
      </c>
      <c r="G681" s="51">
        <v>12</v>
      </c>
      <c r="H681" s="53">
        <v>45601</v>
      </c>
      <c r="I681" s="53">
        <v>45965</v>
      </c>
      <c r="J681" s="51" t="s">
        <v>9506</v>
      </c>
      <c r="K681" s="51"/>
      <c r="L681" s="51" t="s">
        <v>11459</v>
      </c>
      <c r="M681" s="51" t="s">
        <v>11460</v>
      </c>
      <c r="N681" s="51" t="s">
        <v>9884</v>
      </c>
      <c r="O681" s="51" t="s">
        <v>9885</v>
      </c>
      <c r="P681" s="51" t="s">
        <v>9520</v>
      </c>
      <c r="Q681" s="51" t="s">
        <v>9520</v>
      </c>
      <c r="R681" s="51">
        <v>500000</v>
      </c>
      <c r="S681" s="51">
        <v>1500000</v>
      </c>
      <c r="T681" s="53">
        <v>45601</v>
      </c>
      <c r="U681" s="53">
        <v>45965.9999884259</v>
      </c>
      <c r="V681" s="51">
        <v>18</v>
      </c>
      <c r="W681" s="80"/>
      <c r="X681" s="80"/>
      <c r="Y681" s="80"/>
      <c r="Z681" s="87"/>
      <c r="AA681" s="87"/>
      <c r="AB681" s="87"/>
      <c r="AC681" s="87"/>
      <c r="AD681" s="87"/>
      <c r="AE681" s="87"/>
      <c r="AF681" s="87"/>
      <c r="AG681" s="80"/>
      <c r="AH681" s="80"/>
      <c r="AI681" s="80"/>
    </row>
    <row r="682" ht="38.25" spans="1:35">
      <c r="A682" s="81">
        <v>36121</v>
      </c>
      <c r="B682" s="51" t="s">
        <v>11687</v>
      </c>
      <c r="C682" s="51" t="s">
        <v>11688</v>
      </c>
      <c r="D682" s="51" t="s">
        <v>9505</v>
      </c>
      <c r="E682" s="51" t="s">
        <v>9450</v>
      </c>
      <c r="F682" s="51">
        <v>500000</v>
      </c>
      <c r="G682" s="51">
        <v>12</v>
      </c>
      <c r="H682" s="53">
        <v>45184</v>
      </c>
      <c r="I682" s="53">
        <v>45549</v>
      </c>
      <c r="J682" s="51" t="s">
        <v>9506</v>
      </c>
      <c r="K682" s="51"/>
      <c r="L682" s="51" t="s">
        <v>11459</v>
      </c>
      <c r="M682" s="51" t="s">
        <v>11460</v>
      </c>
      <c r="N682" s="51" t="s">
        <v>9884</v>
      </c>
      <c r="O682" s="51" t="s">
        <v>9885</v>
      </c>
      <c r="P682" s="51" t="s">
        <v>9520</v>
      </c>
      <c r="Q682" s="51" t="s">
        <v>9520</v>
      </c>
      <c r="R682" s="51">
        <v>500000</v>
      </c>
      <c r="S682" s="51">
        <v>1500000</v>
      </c>
      <c r="T682" s="53">
        <v>45184</v>
      </c>
      <c r="U682" s="53">
        <v>45549.9999884259</v>
      </c>
      <c r="V682" s="51">
        <v>18</v>
      </c>
      <c r="W682" s="80"/>
      <c r="X682" s="80"/>
      <c r="Y682" s="80"/>
      <c r="Z682" s="87"/>
      <c r="AA682" s="87"/>
      <c r="AB682" s="87"/>
      <c r="AC682" s="87"/>
      <c r="AD682" s="87"/>
      <c r="AE682" s="87"/>
      <c r="AF682" s="87"/>
      <c r="AG682" s="80"/>
      <c r="AH682" s="80"/>
      <c r="AI682" s="80"/>
    </row>
    <row r="683" ht="38.25" spans="1:35">
      <c r="A683" s="81">
        <v>36118</v>
      </c>
      <c r="B683" s="51" t="s">
        <v>11689</v>
      </c>
      <c r="C683" s="51" t="s">
        <v>11690</v>
      </c>
      <c r="D683" s="51" t="s">
        <v>9505</v>
      </c>
      <c r="E683" s="51" t="s">
        <v>9450</v>
      </c>
      <c r="F683" s="51">
        <v>375882</v>
      </c>
      <c r="G683" s="51">
        <v>1</v>
      </c>
      <c r="H683" s="53">
        <v>45870</v>
      </c>
      <c r="I683" s="53">
        <v>45900</v>
      </c>
      <c r="J683" s="51" t="s">
        <v>9506</v>
      </c>
      <c r="K683" s="51"/>
      <c r="L683" s="51" t="s">
        <v>11691</v>
      </c>
      <c r="M683" s="218" t="s">
        <v>11692</v>
      </c>
      <c r="N683" s="51" t="s">
        <v>11504</v>
      </c>
      <c r="O683" s="51" t="s">
        <v>9885</v>
      </c>
      <c r="P683" s="51" t="s">
        <v>9520</v>
      </c>
      <c r="Q683" s="51" t="s">
        <v>9520</v>
      </c>
      <c r="R683" s="51">
        <v>375882</v>
      </c>
      <c r="S683" s="51">
        <v>375882</v>
      </c>
      <c r="T683" s="53">
        <v>45870</v>
      </c>
      <c r="U683" s="53">
        <v>45900.9999884259</v>
      </c>
      <c r="V683" s="51">
        <v>16</v>
      </c>
      <c r="W683" s="80"/>
      <c r="X683" s="80"/>
      <c r="Y683" s="80"/>
      <c r="Z683" s="87"/>
      <c r="AA683" s="87"/>
      <c r="AB683" s="87"/>
      <c r="AC683" s="87"/>
      <c r="AD683" s="87"/>
      <c r="AE683" s="87"/>
      <c r="AF683" s="87"/>
      <c r="AG683" s="80"/>
      <c r="AH683" s="80"/>
      <c r="AI683" s="80"/>
    </row>
    <row r="684" ht="38.25" spans="1:35">
      <c r="A684" s="81">
        <v>36120</v>
      </c>
      <c r="B684" s="51" t="s">
        <v>11693</v>
      </c>
      <c r="C684" s="51" t="s">
        <v>11694</v>
      </c>
      <c r="D684" s="51" t="s">
        <v>9515</v>
      </c>
      <c r="E684" s="51" t="s">
        <v>9450</v>
      </c>
      <c r="F684" s="51">
        <v>112200</v>
      </c>
      <c r="G684" s="51">
        <v>22</v>
      </c>
      <c r="H684" s="53">
        <v>45261</v>
      </c>
      <c r="I684" s="53">
        <v>45930</v>
      </c>
      <c r="J684" s="51" t="s">
        <v>9506</v>
      </c>
      <c r="K684" s="51"/>
      <c r="L684" s="51" t="s">
        <v>11695</v>
      </c>
      <c r="M684" s="51" t="s">
        <v>11696</v>
      </c>
      <c r="N684" s="51" t="s">
        <v>11684</v>
      </c>
      <c r="O684" s="51" t="s">
        <v>9885</v>
      </c>
      <c r="P684" s="51" t="s">
        <v>11679</v>
      </c>
      <c r="Q684" s="51" t="s">
        <v>9520</v>
      </c>
      <c r="R684" s="51">
        <v>112200</v>
      </c>
      <c r="S684" s="51">
        <v>112200</v>
      </c>
      <c r="T684" s="53">
        <v>45261</v>
      </c>
      <c r="U684" s="53">
        <v>45930.9999884259</v>
      </c>
      <c r="V684" s="51">
        <v>3</v>
      </c>
      <c r="W684" s="80"/>
      <c r="X684" s="80"/>
      <c r="Y684" s="80"/>
      <c r="Z684" s="87"/>
      <c r="AA684" s="87"/>
      <c r="AB684" s="87"/>
      <c r="AC684" s="87"/>
      <c r="AD684" s="87"/>
      <c r="AE684" s="87"/>
      <c r="AF684" s="87"/>
      <c r="AG684" s="80"/>
      <c r="AH684" s="80"/>
      <c r="AI684" s="80"/>
    </row>
    <row r="685" ht="38.25" spans="1:35">
      <c r="A685" s="81">
        <v>37125</v>
      </c>
      <c r="B685" s="51" t="s">
        <v>11697</v>
      </c>
      <c r="C685" s="51" t="s">
        <v>11698</v>
      </c>
      <c r="D685" s="51" t="s">
        <v>9523</v>
      </c>
      <c r="E685" s="51" t="s">
        <v>9450</v>
      </c>
      <c r="F685" s="51">
        <v>1191900</v>
      </c>
      <c r="G685" s="51">
        <v>12</v>
      </c>
      <c r="H685" s="53">
        <v>44927</v>
      </c>
      <c r="I685" s="53">
        <v>45291</v>
      </c>
      <c r="J685" s="51" t="s">
        <v>9506</v>
      </c>
      <c r="K685" s="51"/>
      <c r="L685" s="51" t="s">
        <v>11699</v>
      </c>
      <c r="M685" s="51" t="s">
        <v>11700</v>
      </c>
      <c r="N685" s="51" t="s">
        <v>11701</v>
      </c>
      <c r="O685" s="51" t="s">
        <v>9468</v>
      </c>
      <c r="P685" s="51" t="s">
        <v>8856</v>
      </c>
      <c r="Q685" s="51" t="s">
        <v>9545</v>
      </c>
      <c r="R685" s="51">
        <v>1191900</v>
      </c>
      <c r="S685" s="51">
        <v>1191900</v>
      </c>
      <c r="T685" s="53">
        <v>44927</v>
      </c>
      <c r="U685" s="53">
        <v>45291.9999884259</v>
      </c>
      <c r="V685" s="51">
        <v>6</v>
      </c>
      <c r="W685" s="80"/>
      <c r="X685" s="80"/>
      <c r="Y685" s="80"/>
      <c r="Z685" s="87"/>
      <c r="AA685" s="87"/>
      <c r="AB685" s="87"/>
      <c r="AC685" s="87"/>
      <c r="AD685" s="87"/>
      <c r="AE685" s="87"/>
      <c r="AF685" s="87"/>
      <c r="AG685" s="80"/>
      <c r="AH685" s="80"/>
      <c r="AI685" s="80"/>
    </row>
    <row r="686" ht="51" spans="1:35">
      <c r="A686" s="81">
        <v>39669</v>
      </c>
      <c r="B686" s="51" t="s">
        <v>11702</v>
      </c>
      <c r="C686" s="51" t="s">
        <v>11703</v>
      </c>
      <c r="D686" s="51" t="s">
        <v>9515</v>
      </c>
      <c r="E686" s="51" t="s">
        <v>9450</v>
      </c>
      <c r="F686" s="51">
        <v>37800</v>
      </c>
      <c r="G686" s="51">
        <v>12</v>
      </c>
      <c r="H686" s="53">
        <v>45658</v>
      </c>
      <c r="I686" s="53">
        <v>46022</v>
      </c>
      <c r="J686" s="51" t="s">
        <v>9506</v>
      </c>
      <c r="K686" s="51"/>
      <c r="L686" s="51" t="s">
        <v>11704</v>
      </c>
      <c r="M686" s="218" t="s">
        <v>11705</v>
      </c>
      <c r="N686" s="51" t="s">
        <v>11706</v>
      </c>
      <c r="O686" s="51" t="s">
        <v>9885</v>
      </c>
      <c r="P686" s="51" t="s">
        <v>11679</v>
      </c>
      <c r="Q686" s="51" t="s">
        <v>9520</v>
      </c>
      <c r="R686" s="51">
        <v>37800</v>
      </c>
      <c r="S686" s="51">
        <v>37800</v>
      </c>
      <c r="T686" s="53">
        <v>45658</v>
      </c>
      <c r="U686" s="53">
        <v>46022.9999884259</v>
      </c>
      <c r="V686" s="51">
        <v>3</v>
      </c>
      <c r="W686" s="80"/>
      <c r="X686" s="80"/>
      <c r="Y686" s="80"/>
      <c r="Z686" s="87"/>
      <c r="AA686" s="87"/>
      <c r="AB686" s="87"/>
      <c r="AC686" s="87"/>
      <c r="AD686" s="87"/>
      <c r="AE686" s="87"/>
      <c r="AF686" s="87"/>
      <c r="AG686" s="80"/>
      <c r="AH686" s="80"/>
      <c r="AI686" s="80"/>
    </row>
    <row r="687" ht="38.25" spans="1:35">
      <c r="A687" s="81">
        <v>39813</v>
      </c>
      <c r="B687" s="51" t="s">
        <v>11707</v>
      </c>
      <c r="C687" s="51" t="s">
        <v>11708</v>
      </c>
      <c r="D687" s="51" t="s">
        <v>9515</v>
      </c>
      <c r="E687" s="51" t="s">
        <v>9450</v>
      </c>
      <c r="F687" s="51">
        <v>85680</v>
      </c>
      <c r="G687" s="51">
        <v>12</v>
      </c>
      <c r="H687" s="53">
        <v>45413</v>
      </c>
      <c r="I687" s="53">
        <v>45777</v>
      </c>
      <c r="J687" s="51" t="s">
        <v>9506</v>
      </c>
      <c r="K687" s="51"/>
      <c r="L687" s="51" t="s">
        <v>11709</v>
      </c>
      <c r="M687" s="51" t="s">
        <v>11710</v>
      </c>
      <c r="N687" s="51" t="s">
        <v>11711</v>
      </c>
      <c r="O687" s="51" t="s">
        <v>9885</v>
      </c>
      <c r="P687" s="51" t="s">
        <v>8802</v>
      </c>
      <c r="Q687" s="51" t="s">
        <v>9520</v>
      </c>
      <c r="R687" s="51">
        <v>85680</v>
      </c>
      <c r="S687" s="51">
        <v>85680</v>
      </c>
      <c r="T687" s="53">
        <v>45413</v>
      </c>
      <c r="U687" s="53">
        <v>45777.9999884259</v>
      </c>
      <c r="V687" s="51">
        <v>0</v>
      </c>
      <c r="W687" s="80"/>
      <c r="X687" s="80"/>
      <c r="Y687" s="80"/>
      <c r="Z687" s="87"/>
      <c r="AA687" s="87"/>
      <c r="AB687" s="87"/>
      <c r="AC687" s="87"/>
      <c r="AD687" s="87"/>
      <c r="AE687" s="87"/>
      <c r="AF687" s="87"/>
      <c r="AG687" s="80"/>
      <c r="AH687" s="80"/>
      <c r="AI687" s="80"/>
    </row>
    <row r="688" ht="38.25" spans="1:35">
      <c r="A688" s="81">
        <v>39814</v>
      </c>
      <c r="B688" s="51" t="s">
        <v>11712</v>
      </c>
      <c r="C688" s="51" t="s">
        <v>11713</v>
      </c>
      <c r="D688" s="51" t="s">
        <v>9515</v>
      </c>
      <c r="E688" s="51" t="s">
        <v>9450</v>
      </c>
      <c r="F688" s="51">
        <v>10800</v>
      </c>
      <c r="G688" s="51">
        <v>12</v>
      </c>
      <c r="H688" s="53">
        <v>45901</v>
      </c>
      <c r="I688" s="53">
        <v>46265</v>
      </c>
      <c r="J688" s="51" t="s">
        <v>9506</v>
      </c>
      <c r="K688" s="51"/>
      <c r="L688" s="51" t="s">
        <v>11714</v>
      </c>
      <c r="M688" s="218" t="s">
        <v>11715</v>
      </c>
      <c r="N688" s="51" t="s">
        <v>11716</v>
      </c>
      <c r="O688" s="51" t="s">
        <v>9885</v>
      </c>
      <c r="P688" s="51" t="s">
        <v>8802</v>
      </c>
      <c r="Q688" s="51" t="s">
        <v>9520</v>
      </c>
      <c r="R688" s="51">
        <v>10800</v>
      </c>
      <c r="S688" s="51">
        <v>10800</v>
      </c>
      <c r="T688" s="53">
        <v>45901</v>
      </c>
      <c r="U688" s="53">
        <v>46265.9999884259</v>
      </c>
      <c r="V688" s="51">
        <v>1</v>
      </c>
      <c r="W688" s="80"/>
      <c r="X688" s="80"/>
      <c r="Y688" s="80"/>
      <c r="Z688" s="87"/>
      <c r="AA688" s="87"/>
      <c r="AB688" s="87"/>
      <c r="AC688" s="87"/>
      <c r="AD688" s="87"/>
      <c r="AE688" s="87"/>
      <c r="AF688" s="87"/>
      <c r="AG688" s="80"/>
      <c r="AH688" s="80"/>
      <c r="AI688" s="80"/>
    </row>
    <row r="689" ht="51" spans="1:35">
      <c r="A689" s="81">
        <v>39812</v>
      </c>
      <c r="B689" s="51" t="s">
        <v>11717</v>
      </c>
      <c r="C689" s="51" t="s">
        <v>11718</v>
      </c>
      <c r="D689" s="51" t="s">
        <v>9515</v>
      </c>
      <c r="E689" s="51" t="s">
        <v>9450</v>
      </c>
      <c r="F689" s="51">
        <v>47520</v>
      </c>
      <c r="G689" s="51">
        <v>3</v>
      </c>
      <c r="H689" s="53">
        <v>45931</v>
      </c>
      <c r="I689" s="53">
        <v>46022</v>
      </c>
      <c r="J689" s="51" t="s">
        <v>9506</v>
      </c>
      <c r="K689" s="51"/>
      <c r="L689" s="51" t="s">
        <v>11719</v>
      </c>
      <c r="M689" s="218" t="s">
        <v>11720</v>
      </c>
      <c r="N689" s="51" t="s">
        <v>10829</v>
      </c>
      <c r="O689" s="51" t="s">
        <v>9885</v>
      </c>
      <c r="P689" s="51" t="s">
        <v>8802</v>
      </c>
      <c r="Q689" s="51" t="s">
        <v>9520</v>
      </c>
      <c r="R689" s="51">
        <v>47520</v>
      </c>
      <c r="S689" s="51">
        <v>47520</v>
      </c>
      <c r="T689" s="53">
        <v>45931</v>
      </c>
      <c r="U689" s="53">
        <v>46022.9999884259</v>
      </c>
      <c r="V689" s="51">
        <v>15</v>
      </c>
      <c r="W689" s="80"/>
      <c r="X689" s="80"/>
      <c r="Y689" s="80"/>
      <c r="Z689" s="87"/>
      <c r="AA689" s="87"/>
      <c r="AB689" s="87"/>
      <c r="AC689" s="87"/>
      <c r="AD689" s="87"/>
      <c r="AE689" s="87"/>
      <c r="AF689" s="87"/>
      <c r="AG689" s="80"/>
      <c r="AH689" s="80"/>
      <c r="AI689" s="80"/>
    </row>
    <row r="690" ht="51" spans="1:35">
      <c r="A690" s="81">
        <v>39811</v>
      </c>
      <c r="B690" s="51" t="s">
        <v>11721</v>
      </c>
      <c r="C690" s="51" t="s">
        <v>11722</v>
      </c>
      <c r="D690" s="51" t="s">
        <v>9515</v>
      </c>
      <c r="E690" s="51" t="s">
        <v>9450</v>
      </c>
      <c r="F690" s="51">
        <v>47520</v>
      </c>
      <c r="G690" s="51">
        <v>3</v>
      </c>
      <c r="H690" s="53">
        <v>45839</v>
      </c>
      <c r="I690" s="53">
        <v>45930</v>
      </c>
      <c r="J690" s="51" t="s">
        <v>9506</v>
      </c>
      <c r="K690" s="51"/>
      <c r="L690" s="51" t="s">
        <v>11723</v>
      </c>
      <c r="M690" s="218" t="s">
        <v>11724</v>
      </c>
      <c r="N690" s="51" t="s">
        <v>10829</v>
      </c>
      <c r="O690" s="51" t="s">
        <v>9885</v>
      </c>
      <c r="P690" s="51" t="s">
        <v>8802</v>
      </c>
      <c r="Q690" s="51" t="s">
        <v>9520</v>
      </c>
      <c r="R690" s="51">
        <v>47520</v>
      </c>
      <c r="S690" s="51">
        <v>47520</v>
      </c>
      <c r="T690" s="53">
        <v>45839</v>
      </c>
      <c r="U690" s="53">
        <v>45930.9999884259</v>
      </c>
      <c r="V690" s="51">
        <v>15</v>
      </c>
      <c r="W690" s="80"/>
      <c r="X690" s="80"/>
      <c r="Y690" s="80"/>
      <c r="Z690" s="87"/>
      <c r="AA690" s="87"/>
      <c r="AB690" s="87"/>
      <c r="AC690" s="87"/>
      <c r="AD690" s="87"/>
      <c r="AE690" s="87"/>
      <c r="AF690" s="87"/>
      <c r="AG690" s="80"/>
      <c r="AH690" s="80"/>
      <c r="AI690" s="80"/>
    </row>
    <row r="691" ht="51" spans="1:35">
      <c r="A691" s="81">
        <v>39810</v>
      </c>
      <c r="B691" s="51" t="s">
        <v>11725</v>
      </c>
      <c r="C691" s="51" t="s">
        <v>11726</v>
      </c>
      <c r="D691" s="51" t="s">
        <v>9515</v>
      </c>
      <c r="E691" s="51" t="s">
        <v>9450</v>
      </c>
      <c r="F691" s="51">
        <v>126720</v>
      </c>
      <c r="G691" s="51">
        <v>6</v>
      </c>
      <c r="H691" s="53">
        <v>45658</v>
      </c>
      <c r="I691" s="53">
        <v>45838</v>
      </c>
      <c r="J691" s="51" t="s">
        <v>9506</v>
      </c>
      <c r="K691" s="51"/>
      <c r="L691" s="51" t="s">
        <v>11727</v>
      </c>
      <c r="M691" s="218" t="s">
        <v>11728</v>
      </c>
      <c r="N691" s="51" t="s">
        <v>10829</v>
      </c>
      <c r="O691" s="51" t="s">
        <v>9885</v>
      </c>
      <c r="P691" s="51" t="s">
        <v>8802</v>
      </c>
      <c r="Q691" s="51" t="s">
        <v>9520</v>
      </c>
      <c r="R691" s="51">
        <v>126720</v>
      </c>
      <c r="S691" s="51">
        <v>126720</v>
      </c>
      <c r="T691" s="53">
        <v>45658</v>
      </c>
      <c r="U691" s="53">
        <v>45838.9999884259</v>
      </c>
      <c r="V691" s="51">
        <v>20</v>
      </c>
      <c r="W691" s="80"/>
      <c r="X691" s="80"/>
      <c r="Y691" s="80"/>
      <c r="Z691" s="87"/>
      <c r="AA691" s="87"/>
      <c r="AB691" s="87"/>
      <c r="AC691" s="87"/>
      <c r="AD691" s="87"/>
      <c r="AE691" s="87"/>
      <c r="AF691" s="87"/>
      <c r="AG691" s="80"/>
      <c r="AH691" s="80"/>
      <c r="AI691" s="80"/>
    </row>
    <row r="692" ht="38.25" spans="1:35">
      <c r="A692" s="81">
        <v>39808</v>
      </c>
      <c r="B692" s="51" t="s">
        <v>11729</v>
      </c>
      <c r="C692" s="51" t="s">
        <v>11730</v>
      </c>
      <c r="D692" s="51" t="s">
        <v>9515</v>
      </c>
      <c r="E692" s="51" t="s">
        <v>9450</v>
      </c>
      <c r="F692" s="51">
        <v>3699.96</v>
      </c>
      <c r="G692" s="51">
        <v>12</v>
      </c>
      <c r="H692" s="53">
        <v>45352</v>
      </c>
      <c r="I692" s="53">
        <v>45716</v>
      </c>
      <c r="J692" s="51" t="s">
        <v>9506</v>
      </c>
      <c r="K692" s="51"/>
      <c r="L692" s="51" t="s">
        <v>11731</v>
      </c>
      <c r="M692" s="51" t="s">
        <v>11732</v>
      </c>
      <c r="N692" s="51" t="s">
        <v>10882</v>
      </c>
      <c r="O692" s="51" t="s">
        <v>9885</v>
      </c>
      <c r="P692" s="51" t="s">
        <v>8802</v>
      </c>
      <c r="Q692" s="51" t="s">
        <v>9520</v>
      </c>
      <c r="R692" s="51">
        <v>3699.96</v>
      </c>
      <c r="S692" s="51">
        <v>3699.96</v>
      </c>
      <c r="T692" s="53">
        <v>45352</v>
      </c>
      <c r="U692" s="53">
        <v>45716.9999884259</v>
      </c>
      <c r="V692" s="51">
        <v>0</v>
      </c>
      <c r="W692" s="80"/>
      <c r="X692" s="80"/>
      <c r="Y692" s="80"/>
      <c r="Z692" s="87"/>
      <c r="AA692" s="87"/>
      <c r="AB692" s="87"/>
      <c r="AC692" s="87"/>
      <c r="AD692" s="87"/>
      <c r="AE692" s="87"/>
      <c r="AF692" s="87"/>
      <c r="AG692" s="80"/>
      <c r="AH692" s="80"/>
      <c r="AI692" s="80"/>
    </row>
    <row r="693" ht="38.25" spans="1:35">
      <c r="A693" s="81">
        <v>39809</v>
      </c>
      <c r="B693" s="51" t="s">
        <v>11733</v>
      </c>
      <c r="C693" s="51" t="s">
        <v>11734</v>
      </c>
      <c r="D693" s="51" t="s">
        <v>9515</v>
      </c>
      <c r="E693" s="51" t="s">
        <v>9450</v>
      </c>
      <c r="F693" s="51">
        <v>3699.96</v>
      </c>
      <c r="G693" s="51">
        <v>12</v>
      </c>
      <c r="H693" s="53">
        <v>45717</v>
      </c>
      <c r="I693" s="53">
        <v>46081</v>
      </c>
      <c r="J693" s="51" t="s">
        <v>9506</v>
      </c>
      <c r="K693" s="51"/>
      <c r="L693" s="51" t="s">
        <v>11735</v>
      </c>
      <c r="M693" s="218" t="s">
        <v>11736</v>
      </c>
      <c r="N693" s="51" t="s">
        <v>10882</v>
      </c>
      <c r="O693" s="51" t="s">
        <v>9885</v>
      </c>
      <c r="P693" s="51" t="s">
        <v>8802</v>
      </c>
      <c r="Q693" s="51" t="s">
        <v>9520</v>
      </c>
      <c r="R693" s="51">
        <v>3699.96</v>
      </c>
      <c r="S693" s="51">
        <v>3699.96</v>
      </c>
      <c r="T693" s="53">
        <v>45717</v>
      </c>
      <c r="U693" s="53">
        <v>46081.9999884259</v>
      </c>
      <c r="V693" s="51">
        <v>0</v>
      </c>
      <c r="W693" s="80"/>
      <c r="X693" s="80"/>
      <c r="Y693" s="80"/>
      <c r="Z693" s="87"/>
      <c r="AA693" s="87"/>
      <c r="AB693" s="87"/>
      <c r="AC693" s="87"/>
      <c r="AD693" s="87"/>
      <c r="AE693" s="87"/>
      <c r="AF693" s="87"/>
      <c r="AG693" s="80"/>
      <c r="AH693" s="80"/>
      <c r="AI693" s="80"/>
    </row>
    <row r="694" ht="89.25" spans="1:35">
      <c r="A694" s="81">
        <v>39807</v>
      </c>
      <c r="B694" s="51" t="s">
        <v>11737</v>
      </c>
      <c r="C694" s="51" t="s">
        <v>11738</v>
      </c>
      <c r="D694" s="51" t="s">
        <v>11422</v>
      </c>
      <c r="E694" s="51" t="s">
        <v>9450</v>
      </c>
      <c r="F694" s="51">
        <v>21120</v>
      </c>
      <c r="G694" s="51">
        <v>4.4</v>
      </c>
      <c r="H694" s="53">
        <v>45737</v>
      </c>
      <c r="I694" s="53">
        <v>45869</v>
      </c>
      <c r="J694" s="51" t="s">
        <v>9506</v>
      </c>
      <c r="K694" s="51"/>
      <c r="L694" s="51" t="s">
        <v>11739</v>
      </c>
      <c r="M694" s="218" t="s">
        <v>11740</v>
      </c>
      <c r="N694" s="51" t="s">
        <v>11425</v>
      </c>
      <c r="O694" s="51" t="s">
        <v>9885</v>
      </c>
      <c r="P694" s="51" t="s">
        <v>8802</v>
      </c>
      <c r="Q694" s="51" t="s">
        <v>9520</v>
      </c>
      <c r="R694" s="51">
        <v>21120</v>
      </c>
      <c r="S694" s="51">
        <v>21120</v>
      </c>
      <c r="T694" s="53">
        <v>45737</v>
      </c>
      <c r="U694" s="53">
        <v>45869.9999884259</v>
      </c>
      <c r="V694" s="51">
        <v>4</v>
      </c>
      <c r="W694" s="80"/>
      <c r="X694" s="80"/>
      <c r="Y694" s="80"/>
      <c r="Z694" s="87"/>
      <c r="AA694" s="87"/>
      <c r="AB694" s="87"/>
      <c r="AC694" s="87"/>
      <c r="AD694" s="87"/>
      <c r="AE694" s="87"/>
      <c r="AF694" s="87"/>
      <c r="AG694" s="80"/>
      <c r="AH694" s="80"/>
      <c r="AI694" s="80"/>
    </row>
    <row r="695" ht="89.25" spans="1:35">
      <c r="A695" s="81">
        <v>39806</v>
      </c>
      <c r="B695" s="51" t="s">
        <v>11741</v>
      </c>
      <c r="C695" s="51" t="s">
        <v>11742</v>
      </c>
      <c r="D695" s="51" t="s">
        <v>11422</v>
      </c>
      <c r="E695" s="51" t="s">
        <v>9450</v>
      </c>
      <c r="F695" s="51">
        <v>144000</v>
      </c>
      <c r="G695" s="51">
        <v>12</v>
      </c>
      <c r="H695" s="53">
        <v>45505</v>
      </c>
      <c r="I695" s="53">
        <v>45869</v>
      </c>
      <c r="J695" s="51" t="s">
        <v>9506</v>
      </c>
      <c r="K695" s="51"/>
      <c r="L695" s="51" t="s">
        <v>11743</v>
      </c>
      <c r="M695" s="51" t="s">
        <v>11744</v>
      </c>
      <c r="N695" s="51" t="s">
        <v>11425</v>
      </c>
      <c r="O695" s="51" t="s">
        <v>9885</v>
      </c>
      <c r="P695" s="51" t="s">
        <v>8802</v>
      </c>
      <c r="Q695" s="51" t="s">
        <v>9520</v>
      </c>
      <c r="R695" s="51">
        <v>144000</v>
      </c>
      <c r="S695" s="51">
        <v>144000</v>
      </c>
      <c r="T695" s="53">
        <v>45505</v>
      </c>
      <c r="U695" s="53">
        <v>45869.9999884259</v>
      </c>
      <c r="V695" s="51">
        <v>10</v>
      </c>
      <c r="W695" s="80"/>
      <c r="X695" s="80"/>
      <c r="Y695" s="80"/>
      <c r="Z695" s="87"/>
      <c r="AA695" s="87"/>
      <c r="AB695" s="87"/>
      <c r="AC695" s="87"/>
      <c r="AD695" s="87"/>
      <c r="AE695" s="87"/>
      <c r="AF695" s="87"/>
      <c r="AG695" s="80"/>
      <c r="AH695" s="80"/>
      <c r="AI695" s="80"/>
    </row>
    <row r="696" ht="38.25" spans="1:35">
      <c r="A696" s="81">
        <v>39802</v>
      </c>
      <c r="B696" s="51" t="s">
        <v>11745</v>
      </c>
      <c r="C696" s="51" t="s">
        <v>11746</v>
      </c>
      <c r="D696" s="51" t="s">
        <v>9515</v>
      </c>
      <c r="E696" s="51" t="s">
        <v>9450</v>
      </c>
      <c r="F696" s="51">
        <v>56910</v>
      </c>
      <c r="G696" s="51">
        <v>10</v>
      </c>
      <c r="H696" s="53">
        <v>45323</v>
      </c>
      <c r="I696" s="53">
        <v>45626</v>
      </c>
      <c r="J696" s="51" t="s">
        <v>9506</v>
      </c>
      <c r="K696" s="51"/>
      <c r="L696" s="51" t="s">
        <v>11747</v>
      </c>
      <c r="M696" s="51" t="s">
        <v>11748</v>
      </c>
      <c r="N696" s="51" t="s">
        <v>9518</v>
      </c>
      <c r="O696" s="51" t="s">
        <v>9468</v>
      </c>
      <c r="P696" s="51" t="s">
        <v>9519</v>
      </c>
      <c r="Q696" s="51" t="s">
        <v>9520</v>
      </c>
      <c r="R696" s="51">
        <v>56910</v>
      </c>
      <c r="S696" s="51">
        <v>56910</v>
      </c>
      <c r="T696" s="53">
        <v>45323</v>
      </c>
      <c r="U696" s="53">
        <v>45626.9999884259</v>
      </c>
      <c r="V696" s="51">
        <v>7</v>
      </c>
      <c r="W696" s="80"/>
      <c r="X696" s="80"/>
      <c r="Y696" s="80"/>
      <c r="Z696" s="87"/>
      <c r="AA696" s="87"/>
      <c r="AB696" s="87"/>
      <c r="AC696" s="87"/>
      <c r="AD696" s="87"/>
      <c r="AE696" s="87"/>
      <c r="AF696" s="87"/>
      <c r="AG696" s="80"/>
      <c r="AH696" s="80"/>
      <c r="AI696" s="80"/>
    </row>
    <row r="697" ht="38.25" spans="1:35">
      <c r="A697" s="81">
        <v>39803</v>
      </c>
      <c r="B697" s="51" t="s">
        <v>11749</v>
      </c>
      <c r="C697" s="51" t="s">
        <v>11750</v>
      </c>
      <c r="D697" s="51" t="s">
        <v>9515</v>
      </c>
      <c r="E697" s="51" t="s">
        <v>9450</v>
      </c>
      <c r="F697" s="51">
        <v>12682.8</v>
      </c>
      <c r="G697" s="51">
        <v>12</v>
      </c>
      <c r="H697" s="53">
        <v>45261</v>
      </c>
      <c r="I697" s="53">
        <v>45626</v>
      </c>
      <c r="J697" s="51" t="s">
        <v>9506</v>
      </c>
      <c r="K697" s="51"/>
      <c r="L697" s="51" t="s">
        <v>11751</v>
      </c>
      <c r="M697" s="51" t="s">
        <v>11752</v>
      </c>
      <c r="N697" s="51" t="s">
        <v>9518</v>
      </c>
      <c r="O697" s="51" t="s">
        <v>9468</v>
      </c>
      <c r="P697" s="51" t="s">
        <v>9519</v>
      </c>
      <c r="Q697" s="51" t="s">
        <v>9520</v>
      </c>
      <c r="R697" s="51">
        <v>12682.8</v>
      </c>
      <c r="S697" s="51">
        <v>12682.8</v>
      </c>
      <c r="T697" s="53">
        <v>45261</v>
      </c>
      <c r="U697" s="53">
        <v>45626.9999884259</v>
      </c>
      <c r="V697" s="51">
        <v>1</v>
      </c>
      <c r="W697" s="80"/>
      <c r="X697" s="80"/>
      <c r="Y697" s="80"/>
      <c r="Z697" s="87"/>
      <c r="AA697" s="87"/>
      <c r="AB697" s="87"/>
      <c r="AC697" s="87"/>
      <c r="AD697" s="87"/>
      <c r="AE697" s="87"/>
      <c r="AF697" s="87"/>
      <c r="AG697" s="80"/>
      <c r="AH697" s="80"/>
      <c r="AI697" s="80"/>
    </row>
    <row r="698" ht="38.25" spans="1:35">
      <c r="A698" s="81">
        <v>39801</v>
      </c>
      <c r="B698" s="51" t="s">
        <v>11753</v>
      </c>
      <c r="C698" s="51" t="s">
        <v>11754</v>
      </c>
      <c r="D698" s="51" t="s">
        <v>9515</v>
      </c>
      <c r="E698" s="51" t="s">
        <v>9450</v>
      </c>
      <c r="F698" s="51">
        <v>45649.8</v>
      </c>
      <c r="G698" s="51">
        <v>60</v>
      </c>
      <c r="H698" s="53">
        <v>45175</v>
      </c>
      <c r="I698" s="53">
        <v>47001</v>
      </c>
      <c r="J698" s="51" t="s">
        <v>9506</v>
      </c>
      <c r="K698" s="51"/>
      <c r="L698" s="51" t="s">
        <v>11755</v>
      </c>
      <c r="M698" s="51" t="s">
        <v>11756</v>
      </c>
      <c r="N698" s="51" t="s">
        <v>9518</v>
      </c>
      <c r="O698" s="51" t="s">
        <v>9885</v>
      </c>
      <c r="P698" s="51" t="s">
        <v>9519</v>
      </c>
      <c r="Q698" s="51" t="s">
        <v>9520</v>
      </c>
      <c r="R698" s="51">
        <v>45649.8</v>
      </c>
      <c r="S698" s="51">
        <v>45649.8</v>
      </c>
      <c r="T698" s="53">
        <v>45175</v>
      </c>
      <c r="U698" s="53">
        <v>47001.9999884259</v>
      </c>
      <c r="V698" s="51">
        <v>0</v>
      </c>
      <c r="W698" s="80"/>
      <c r="X698" s="80"/>
      <c r="Y698" s="80"/>
      <c r="Z698" s="87"/>
      <c r="AA698" s="87"/>
      <c r="AB698" s="87"/>
      <c r="AC698" s="87"/>
      <c r="AD698" s="87"/>
      <c r="AE698" s="87"/>
      <c r="AF698" s="87"/>
      <c r="AG698" s="80"/>
      <c r="AH698" s="80"/>
      <c r="AI698" s="80"/>
    </row>
    <row r="699" ht="38.25" spans="1:35">
      <c r="A699" s="81">
        <v>39799</v>
      </c>
      <c r="B699" s="51" t="s">
        <v>11757</v>
      </c>
      <c r="C699" s="51" t="s">
        <v>11758</v>
      </c>
      <c r="D699" s="51" t="s">
        <v>9515</v>
      </c>
      <c r="E699" s="51" t="s">
        <v>9450</v>
      </c>
      <c r="F699" s="51">
        <v>19512</v>
      </c>
      <c r="G699" s="51">
        <v>12</v>
      </c>
      <c r="H699" s="53">
        <v>45962</v>
      </c>
      <c r="I699" s="53">
        <v>46326</v>
      </c>
      <c r="J699" s="51" t="s">
        <v>9506</v>
      </c>
      <c r="K699" s="51"/>
      <c r="L699" s="51" t="s">
        <v>11759</v>
      </c>
      <c r="M699" s="218" t="s">
        <v>11760</v>
      </c>
      <c r="N699" s="51" t="s">
        <v>9518</v>
      </c>
      <c r="O699" s="51" t="s">
        <v>9885</v>
      </c>
      <c r="P699" s="51" t="s">
        <v>9519</v>
      </c>
      <c r="Q699" s="51" t="s">
        <v>9520</v>
      </c>
      <c r="R699" s="51">
        <v>19512</v>
      </c>
      <c r="S699" s="51">
        <v>19512</v>
      </c>
      <c r="T699" s="53">
        <v>45962</v>
      </c>
      <c r="U699" s="53">
        <v>46326.9999884259</v>
      </c>
      <c r="V699" s="51">
        <v>2</v>
      </c>
      <c r="W699" s="80"/>
      <c r="X699" s="80"/>
      <c r="Y699" s="80"/>
      <c r="Z699" s="87"/>
      <c r="AA699" s="87"/>
      <c r="AB699" s="87"/>
      <c r="AC699" s="87"/>
      <c r="AD699" s="87"/>
      <c r="AE699" s="87"/>
      <c r="AF699" s="87"/>
      <c r="AG699" s="80"/>
      <c r="AH699" s="80"/>
      <c r="AI699" s="80"/>
    </row>
    <row r="700" ht="38.25" spans="1:35">
      <c r="A700" s="81">
        <v>39797</v>
      </c>
      <c r="B700" s="51" t="s">
        <v>11761</v>
      </c>
      <c r="C700" s="51" t="s">
        <v>11762</v>
      </c>
      <c r="D700" s="51" t="s">
        <v>11422</v>
      </c>
      <c r="E700" s="51" t="s">
        <v>9450</v>
      </c>
      <c r="F700" s="51">
        <v>9747</v>
      </c>
      <c r="G700" s="51">
        <v>12</v>
      </c>
      <c r="H700" s="53">
        <v>45474</v>
      </c>
      <c r="I700" s="53">
        <v>45838</v>
      </c>
      <c r="J700" s="51" t="s">
        <v>9506</v>
      </c>
      <c r="K700" s="51"/>
      <c r="L700" s="51" t="s">
        <v>11763</v>
      </c>
      <c r="M700" s="51" t="s">
        <v>11764</v>
      </c>
      <c r="N700" s="51" t="s">
        <v>9518</v>
      </c>
      <c r="O700" s="51" t="s">
        <v>9468</v>
      </c>
      <c r="P700" s="51" t="s">
        <v>9519</v>
      </c>
      <c r="Q700" s="51" t="s">
        <v>9520</v>
      </c>
      <c r="R700" s="51">
        <v>9747</v>
      </c>
      <c r="S700" s="51">
        <v>9747</v>
      </c>
      <c r="T700" s="53">
        <v>45474</v>
      </c>
      <c r="U700" s="53">
        <v>45838.9999884259</v>
      </c>
      <c r="V700" s="51">
        <v>2</v>
      </c>
      <c r="W700" s="80"/>
      <c r="X700" s="80"/>
      <c r="Y700" s="80"/>
      <c r="Z700" s="87"/>
      <c r="AA700" s="87"/>
      <c r="AB700" s="87"/>
      <c r="AC700" s="87"/>
      <c r="AD700" s="87"/>
      <c r="AE700" s="87"/>
      <c r="AF700" s="87"/>
      <c r="AG700" s="80"/>
      <c r="AH700" s="80"/>
      <c r="AI700" s="80"/>
    </row>
    <row r="701" ht="38.25" spans="1:35">
      <c r="A701" s="81">
        <v>39798</v>
      </c>
      <c r="B701" s="51" t="s">
        <v>11765</v>
      </c>
      <c r="C701" s="51" t="s">
        <v>11766</v>
      </c>
      <c r="D701" s="51" t="s">
        <v>9515</v>
      </c>
      <c r="E701" s="51" t="s">
        <v>9450</v>
      </c>
      <c r="F701" s="51">
        <v>71177.04</v>
      </c>
      <c r="G701" s="51">
        <v>12</v>
      </c>
      <c r="H701" s="53">
        <v>45948</v>
      </c>
      <c r="I701" s="53">
        <v>46312</v>
      </c>
      <c r="J701" s="51" t="s">
        <v>9506</v>
      </c>
      <c r="K701" s="51"/>
      <c r="L701" s="51" t="s">
        <v>11767</v>
      </c>
      <c r="M701" s="218" t="s">
        <v>11768</v>
      </c>
      <c r="N701" s="51" t="s">
        <v>9518</v>
      </c>
      <c r="O701" s="51" t="s">
        <v>9885</v>
      </c>
      <c r="P701" s="51" t="s">
        <v>9519</v>
      </c>
      <c r="Q701" s="51" t="s">
        <v>9520</v>
      </c>
      <c r="R701" s="51">
        <v>71177.04</v>
      </c>
      <c r="S701" s="51">
        <v>71177.04</v>
      </c>
      <c r="T701" s="53">
        <v>45948</v>
      </c>
      <c r="U701" s="53">
        <v>46312.9999884259</v>
      </c>
      <c r="V701" s="51">
        <v>7</v>
      </c>
      <c r="W701" s="80"/>
      <c r="X701" s="80"/>
      <c r="Y701" s="80"/>
      <c r="Z701" s="87"/>
      <c r="AA701" s="87"/>
      <c r="AB701" s="87"/>
      <c r="AC701" s="87"/>
      <c r="AD701" s="87"/>
      <c r="AE701" s="87"/>
      <c r="AF701" s="87"/>
      <c r="AG701" s="80"/>
      <c r="AH701" s="80"/>
      <c r="AI701" s="80"/>
    </row>
    <row r="702" ht="38.25" spans="1:35">
      <c r="A702" s="81">
        <v>39796</v>
      </c>
      <c r="B702" s="51" t="s">
        <v>11769</v>
      </c>
      <c r="C702" s="51" t="s">
        <v>11770</v>
      </c>
      <c r="D702" s="51" t="s">
        <v>9515</v>
      </c>
      <c r="E702" s="51" t="s">
        <v>9450</v>
      </c>
      <c r="F702" s="51">
        <v>68292</v>
      </c>
      <c r="G702" s="51">
        <v>12</v>
      </c>
      <c r="H702" s="53">
        <v>45992</v>
      </c>
      <c r="I702" s="53">
        <v>46356</v>
      </c>
      <c r="J702" s="51" t="s">
        <v>9506</v>
      </c>
      <c r="K702" s="51"/>
      <c r="L702" s="51" t="s">
        <v>11771</v>
      </c>
      <c r="M702" s="218" t="s">
        <v>11772</v>
      </c>
      <c r="N702" s="51" t="s">
        <v>9518</v>
      </c>
      <c r="O702" s="51" t="s">
        <v>9885</v>
      </c>
      <c r="P702" s="51" t="s">
        <v>9519</v>
      </c>
      <c r="Q702" s="51" t="s">
        <v>9520</v>
      </c>
      <c r="R702" s="51">
        <v>68292</v>
      </c>
      <c r="S702" s="51">
        <v>68292</v>
      </c>
      <c r="T702" s="53">
        <v>45992</v>
      </c>
      <c r="U702" s="53">
        <v>46356.9999884259</v>
      </c>
      <c r="V702" s="51">
        <v>7</v>
      </c>
      <c r="W702" s="80"/>
      <c r="X702" s="80"/>
      <c r="Y702" s="80"/>
      <c r="Z702" s="87"/>
      <c r="AA702" s="87"/>
      <c r="AB702" s="87"/>
      <c r="AC702" s="87"/>
      <c r="AD702" s="87"/>
      <c r="AE702" s="87"/>
      <c r="AF702" s="87"/>
      <c r="AG702" s="80"/>
      <c r="AH702" s="80"/>
      <c r="AI702" s="80"/>
    </row>
    <row r="703" ht="38.25" spans="1:35">
      <c r="A703" s="81">
        <v>39795</v>
      </c>
      <c r="B703" s="51" t="s">
        <v>11773</v>
      </c>
      <c r="C703" s="51" t="s">
        <v>11774</v>
      </c>
      <c r="D703" s="51" t="s">
        <v>9515</v>
      </c>
      <c r="E703" s="51" t="s">
        <v>9450</v>
      </c>
      <c r="F703" s="51">
        <v>68292</v>
      </c>
      <c r="G703" s="51">
        <v>12</v>
      </c>
      <c r="H703" s="53">
        <v>45627</v>
      </c>
      <c r="I703" s="53">
        <v>45991</v>
      </c>
      <c r="J703" s="51" t="s">
        <v>9506</v>
      </c>
      <c r="K703" s="51"/>
      <c r="L703" s="51" t="s">
        <v>11775</v>
      </c>
      <c r="M703" s="51" t="s">
        <v>11776</v>
      </c>
      <c r="N703" s="51" t="s">
        <v>9518</v>
      </c>
      <c r="O703" s="51" t="s">
        <v>9468</v>
      </c>
      <c r="P703" s="51" t="s">
        <v>9519</v>
      </c>
      <c r="Q703" s="51" t="s">
        <v>9520</v>
      </c>
      <c r="R703" s="51">
        <v>68292</v>
      </c>
      <c r="S703" s="51">
        <v>68292</v>
      </c>
      <c r="T703" s="53">
        <v>45627</v>
      </c>
      <c r="U703" s="53">
        <v>45991.9999884259</v>
      </c>
      <c r="V703" s="51">
        <v>7</v>
      </c>
      <c r="W703" s="80"/>
      <c r="X703" s="80"/>
      <c r="Y703" s="80"/>
      <c r="Z703" s="87"/>
      <c r="AA703" s="87"/>
      <c r="AB703" s="87"/>
      <c r="AC703" s="87"/>
      <c r="AD703" s="87"/>
      <c r="AE703" s="87"/>
      <c r="AF703" s="87"/>
      <c r="AG703" s="80"/>
      <c r="AH703" s="80"/>
      <c r="AI703" s="80"/>
    </row>
    <row r="704" ht="38.25" spans="1:35">
      <c r="A704" s="81">
        <v>39794</v>
      </c>
      <c r="B704" s="51" t="s">
        <v>11777</v>
      </c>
      <c r="C704" s="51" t="s">
        <v>11778</v>
      </c>
      <c r="D704" s="51" t="s">
        <v>9515</v>
      </c>
      <c r="E704" s="51" t="s">
        <v>9450</v>
      </c>
      <c r="F704" s="51">
        <v>10800</v>
      </c>
      <c r="G704" s="51">
        <v>12</v>
      </c>
      <c r="H704" s="53">
        <v>45992</v>
      </c>
      <c r="I704" s="53">
        <v>46356</v>
      </c>
      <c r="J704" s="51" t="s">
        <v>9506</v>
      </c>
      <c r="K704" s="51"/>
      <c r="L704" s="51" t="s">
        <v>11779</v>
      </c>
      <c r="M704" s="218" t="s">
        <v>11780</v>
      </c>
      <c r="N704" s="51" t="s">
        <v>9518</v>
      </c>
      <c r="O704" s="51" t="s">
        <v>9885</v>
      </c>
      <c r="P704" s="51" t="s">
        <v>9519</v>
      </c>
      <c r="Q704" s="51" t="s">
        <v>9520</v>
      </c>
      <c r="R704" s="51">
        <v>10800</v>
      </c>
      <c r="S704" s="51">
        <v>10800</v>
      </c>
      <c r="T704" s="53">
        <v>45992</v>
      </c>
      <c r="U704" s="53">
        <v>46356.9999884259</v>
      </c>
      <c r="V704" s="51">
        <v>1</v>
      </c>
      <c r="W704" s="80"/>
      <c r="X704" s="80"/>
      <c r="Y704" s="80"/>
      <c r="Z704" s="87"/>
      <c r="AA704" s="87"/>
      <c r="AB704" s="87"/>
      <c r="AC704" s="87"/>
      <c r="AD704" s="87"/>
      <c r="AE704" s="87"/>
      <c r="AF704" s="87"/>
      <c r="AG704" s="80"/>
      <c r="AH704" s="80"/>
      <c r="AI704" s="80"/>
    </row>
    <row r="705" ht="38.25" spans="1:35">
      <c r="A705" s="81">
        <v>39792</v>
      </c>
      <c r="B705" s="51" t="s">
        <v>11781</v>
      </c>
      <c r="C705" s="51" t="s">
        <v>11782</v>
      </c>
      <c r="D705" s="51" t="s">
        <v>11422</v>
      </c>
      <c r="E705" s="51" t="s">
        <v>9450</v>
      </c>
      <c r="F705" s="51">
        <v>23940</v>
      </c>
      <c r="G705" s="51">
        <v>12</v>
      </c>
      <c r="H705" s="53">
        <v>45697</v>
      </c>
      <c r="I705" s="53">
        <v>46061</v>
      </c>
      <c r="J705" s="51" t="s">
        <v>9506</v>
      </c>
      <c r="K705" s="51"/>
      <c r="L705" s="51" t="s">
        <v>11783</v>
      </c>
      <c r="M705" s="218" t="s">
        <v>11784</v>
      </c>
      <c r="N705" s="51" t="s">
        <v>9518</v>
      </c>
      <c r="O705" s="51" t="s">
        <v>9885</v>
      </c>
      <c r="P705" s="51" t="s">
        <v>9519</v>
      </c>
      <c r="Q705" s="51" t="s">
        <v>9520</v>
      </c>
      <c r="R705" s="51">
        <v>23940</v>
      </c>
      <c r="S705" s="51">
        <v>23940</v>
      </c>
      <c r="T705" s="53">
        <v>45697</v>
      </c>
      <c r="U705" s="53">
        <v>46061.9999884259</v>
      </c>
      <c r="V705" s="51">
        <v>3</v>
      </c>
      <c r="W705" s="80"/>
      <c r="X705" s="80"/>
      <c r="Y705" s="80"/>
      <c r="Z705" s="87"/>
      <c r="AA705" s="87"/>
      <c r="AB705" s="87"/>
      <c r="AC705" s="87"/>
      <c r="AD705" s="87"/>
      <c r="AE705" s="87"/>
      <c r="AF705" s="87"/>
      <c r="AG705" s="80"/>
      <c r="AH705" s="80"/>
      <c r="AI705" s="80"/>
    </row>
    <row r="706" ht="38.25" spans="1:35">
      <c r="A706" s="81">
        <v>39793</v>
      </c>
      <c r="B706" s="51" t="s">
        <v>11785</v>
      </c>
      <c r="C706" s="51" t="s">
        <v>11786</v>
      </c>
      <c r="D706" s="51" t="s">
        <v>9515</v>
      </c>
      <c r="E706" s="51" t="s">
        <v>9450</v>
      </c>
      <c r="F706" s="51">
        <v>12682.8</v>
      </c>
      <c r="G706" s="51">
        <v>12</v>
      </c>
      <c r="H706" s="53">
        <v>45627</v>
      </c>
      <c r="I706" s="53">
        <v>45991</v>
      </c>
      <c r="J706" s="51" t="s">
        <v>9506</v>
      </c>
      <c r="K706" s="51"/>
      <c r="L706" s="51" t="s">
        <v>11787</v>
      </c>
      <c r="M706" s="51" t="s">
        <v>11788</v>
      </c>
      <c r="N706" s="51" t="s">
        <v>9518</v>
      </c>
      <c r="O706" s="51" t="s">
        <v>9468</v>
      </c>
      <c r="P706" s="51" t="s">
        <v>9519</v>
      </c>
      <c r="Q706" s="51" t="s">
        <v>9520</v>
      </c>
      <c r="R706" s="51">
        <v>12682.8</v>
      </c>
      <c r="S706" s="51">
        <v>12682.8</v>
      </c>
      <c r="T706" s="53">
        <v>45627</v>
      </c>
      <c r="U706" s="53">
        <v>45991.9999884259</v>
      </c>
      <c r="V706" s="51">
        <v>1</v>
      </c>
      <c r="W706" s="80"/>
      <c r="X706" s="80"/>
      <c r="Y706" s="80"/>
      <c r="Z706" s="87"/>
      <c r="AA706" s="87"/>
      <c r="AB706" s="87"/>
      <c r="AC706" s="87"/>
      <c r="AD706" s="87"/>
      <c r="AE706" s="87"/>
      <c r="AF706" s="87"/>
      <c r="AG706" s="80"/>
      <c r="AH706" s="80"/>
      <c r="AI706" s="80"/>
    </row>
    <row r="707" ht="38.25" spans="1:35">
      <c r="A707" s="81">
        <v>39791</v>
      </c>
      <c r="B707" s="51" t="s">
        <v>11789</v>
      </c>
      <c r="C707" s="51" t="s">
        <v>11790</v>
      </c>
      <c r="D707" s="51" t="s">
        <v>11422</v>
      </c>
      <c r="E707" s="51" t="s">
        <v>9450</v>
      </c>
      <c r="F707" s="51">
        <v>9750.88</v>
      </c>
      <c r="G707" s="51">
        <v>8</v>
      </c>
      <c r="H707" s="53">
        <v>45474</v>
      </c>
      <c r="I707" s="53">
        <v>45716</v>
      </c>
      <c r="J707" s="51" t="s">
        <v>9506</v>
      </c>
      <c r="K707" s="51"/>
      <c r="L707" s="51" t="s">
        <v>11791</v>
      </c>
      <c r="M707" s="51" t="s">
        <v>11792</v>
      </c>
      <c r="N707" s="51" t="s">
        <v>9518</v>
      </c>
      <c r="O707" s="51" t="s">
        <v>9468</v>
      </c>
      <c r="P707" s="51" t="s">
        <v>9519</v>
      </c>
      <c r="Q707" s="51" t="s">
        <v>9520</v>
      </c>
      <c r="R707" s="51">
        <v>9750.88</v>
      </c>
      <c r="S707" s="51">
        <v>9750.88</v>
      </c>
      <c r="T707" s="53">
        <v>45474</v>
      </c>
      <c r="U707" s="53">
        <v>45716.9999884259</v>
      </c>
      <c r="V707" s="51">
        <v>1</v>
      </c>
      <c r="W707" s="80"/>
      <c r="X707" s="80"/>
      <c r="Y707" s="80"/>
      <c r="Z707" s="87"/>
      <c r="AA707" s="87"/>
      <c r="AB707" s="87"/>
      <c r="AC707" s="87"/>
      <c r="AD707" s="87"/>
      <c r="AE707" s="87"/>
      <c r="AF707" s="87"/>
      <c r="AG707" s="80"/>
      <c r="AH707" s="80"/>
      <c r="AI707" s="80"/>
    </row>
    <row r="708" ht="38.25" spans="1:35">
      <c r="A708" s="81">
        <v>39790</v>
      </c>
      <c r="B708" s="51" t="s">
        <v>11793</v>
      </c>
      <c r="C708" s="51" t="s">
        <v>11794</v>
      </c>
      <c r="D708" s="51" t="s">
        <v>9515</v>
      </c>
      <c r="E708" s="51" t="s">
        <v>9450</v>
      </c>
      <c r="F708" s="51">
        <v>19512</v>
      </c>
      <c r="G708" s="51">
        <v>12</v>
      </c>
      <c r="H708" s="53">
        <v>45834</v>
      </c>
      <c r="I708" s="53">
        <v>46198</v>
      </c>
      <c r="J708" s="51" t="s">
        <v>9506</v>
      </c>
      <c r="K708" s="51"/>
      <c r="L708" s="51" t="s">
        <v>11795</v>
      </c>
      <c r="M708" s="218" t="s">
        <v>11796</v>
      </c>
      <c r="N708" s="51" t="s">
        <v>9518</v>
      </c>
      <c r="O708" s="51" t="s">
        <v>9885</v>
      </c>
      <c r="P708" s="51" t="s">
        <v>9519</v>
      </c>
      <c r="Q708" s="51" t="s">
        <v>9520</v>
      </c>
      <c r="R708" s="51">
        <v>19512</v>
      </c>
      <c r="S708" s="51">
        <v>19512</v>
      </c>
      <c r="T708" s="53">
        <v>45834</v>
      </c>
      <c r="U708" s="53">
        <v>46198.9999884259</v>
      </c>
      <c r="V708" s="51">
        <v>2</v>
      </c>
      <c r="W708" s="80"/>
      <c r="X708" s="80"/>
      <c r="Y708" s="80"/>
      <c r="Z708" s="87"/>
      <c r="AA708" s="87"/>
      <c r="AB708" s="87"/>
      <c r="AC708" s="87"/>
      <c r="AD708" s="87"/>
      <c r="AE708" s="87"/>
      <c r="AF708" s="87"/>
      <c r="AG708" s="80"/>
      <c r="AH708" s="80"/>
      <c r="AI708" s="80"/>
    </row>
    <row r="709" ht="38.25" spans="1:35">
      <c r="A709" s="81">
        <v>39788</v>
      </c>
      <c r="B709" s="51" t="s">
        <v>11797</v>
      </c>
      <c r="C709" s="51" t="s">
        <v>11798</v>
      </c>
      <c r="D709" s="51" t="s">
        <v>9515</v>
      </c>
      <c r="E709" s="51" t="s">
        <v>9450</v>
      </c>
      <c r="F709" s="51">
        <v>160825.56</v>
      </c>
      <c r="G709" s="51">
        <v>12</v>
      </c>
      <c r="H709" s="53">
        <v>45748</v>
      </c>
      <c r="I709" s="53">
        <v>46112</v>
      </c>
      <c r="J709" s="51" t="s">
        <v>9506</v>
      </c>
      <c r="K709" s="51"/>
      <c r="L709" s="51" t="s">
        <v>11799</v>
      </c>
      <c r="M709" s="218" t="s">
        <v>11800</v>
      </c>
      <c r="N709" s="51" t="s">
        <v>9518</v>
      </c>
      <c r="O709" s="51" t="s">
        <v>9885</v>
      </c>
      <c r="P709" s="51" t="s">
        <v>9520</v>
      </c>
      <c r="Q709" s="51" t="s">
        <v>9520</v>
      </c>
      <c r="R709" s="51">
        <v>160825.56</v>
      </c>
      <c r="S709" s="51">
        <v>160825.56</v>
      </c>
      <c r="T709" s="53">
        <v>45748</v>
      </c>
      <c r="U709" s="53">
        <v>46112.9999884259</v>
      </c>
      <c r="V709" s="51">
        <v>16</v>
      </c>
      <c r="W709" s="80"/>
      <c r="X709" s="80"/>
      <c r="Y709" s="80"/>
      <c r="Z709" s="87"/>
      <c r="AA709" s="87"/>
      <c r="AB709" s="87"/>
      <c r="AC709" s="87"/>
      <c r="AD709" s="87"/>
      <c r="AE709" s="87"/>
      <c r="AF709" s="87"/>
      <c r="AG709" s="80"/>
      <c r="AH709" s="80"/>
      <c r="AI709" s="80"/>
    </row>
    <row r="710" ht="38.25" spans="1:35">
      <c r="A710" s="81">
        <v>39789</v>
      </c>
      <c r="B710" s="51" t="s">
        <v>11801</v>
      </c>
      <c r="C710" s="51" t="s">
        <v>11802</v>
      </c>
      <c r="D710" s="51" t="s">
        <v>9515</v>
      </c>
      <c r="E710" s="51" t="s">
        <v>9450</v>
      </c>
      <c r="F710" s="51">
        <v>19512</v>
      </c>
      <c r="G710" s="51">
        <v>12</v>
      </c>
      <c r="H710" s="53">
        <v>45469</v>
      </c>
      <c r="I710" s="53">
        <v>45833</v>
      </c>
      <c r="J710" s="51" t="s">
        <v>9506</v>
      </c>
      <c r="K710" s="51"/>
      <c r="L710" s="51" t="s">
        <v>11803</v>
      </c>
      <c r="M710" s="51" t="s">
        <v>11804</v>
      </c>
      <c r="N710" s="51" t="s">
        <v>9518</v>
      </c>
      <c r="O710" s="51" t="s">
        <v>9468</v>
      </c>
      <c r="P710" s="51" t="s">
        <v>9519</v>
      </c>
      <c r="Q710" s="51" t="s">
        <v>9520</v>
      </c>
      <c r="R710" s="51">
        <v>19512</v>
      </c>
      <c r="S710" s="51">
        <v>19512</v>
      </c>
      <c r="T710" s="53">
        <v>45469</v>
      </c>
      <c r="U710" s="53">
        <v>45833.9999884259</v>
      </c>
      <c r="V710" s="51">
        <v>2</v>
      </c>
      <c r="W710" s="80"/>
      <c r="X710" s="80"/>
      <c r="Y710" s="80"/>
      <c r="Z710" s="87"/>
      <c r="AA710" s="87"/>
      <c r="AB710" s="87"/>
      <c r="AC710" s="87"/>
      <c r="AD710" s="87"/>
      <c r="AE710" s="87"/>
      <c r="AF710" s="87"/>
      <c r="AG710" s="80"/>
      <c r="AH710" s="80"/>
      <c r="AI710" s="80"/>
    </row>
    <row r="711" ht="38.25" spans="1:35">
      <c r="A711" s="81">
        <v>39787</v>
      </c>
      <c r="B711" s="51" t="s">
        <v>11805</v>
      </c>
      <c r="C711" s="51" t="s">
        <v>11806</v>
      </c>
      <c r="D711" s="51" t="s">
        <v>9515</v>
      </c>
      <c r="E711" s="51" t="s">
        <v>9450</v>
      </c>
      <c r="F711" s="51">
        <v>160825.56</v>
      </c>
      <c r="G711" s="51">
        <v>12</v>
      </c>
      <c r="H711" s="53">
        <v>45383</v>
      </c>
      <c r="I711" s="53">
        <v>45747</v>
      </c>
      <c r="J711" s="51" t="s">
        <v>9506</v>
      </c>
      <c r="K711" s="51"/>
      <c r="L711" s="51" t="s">
        <v>11807</v>
      </c>
      <c r="M711" s="51" t="s">
        <v>11808</v>
      </c>
      <c r="N711" s="51" t="s">
        <v>9518</v>
      </c>
      <c r="O711" s="51" t="s">
        <v>9468</v>
      </c>
      <c r="P711" s="51" t="s">
        <v>9519</v>
      </c>
      <c r="Q711" s="51" t="s">
        <v>9520</v>
      </c>
      <c r="R711" s="51">
        <v>160825.56</v>
      </c>
      <c r="S711" s="51">
        <v>160825.56</v>
      </c>
      <c r="T711" s="53">
        <v>45383</v>
      </c>
      <c r="U711" s="53">
        <v>45747.9999884259</v>
      </c>
      <c r="V711" s="51">
        <v>16</v>
      </c>
      <c r="W711" s="80"/>
      <c r="X711" s="80"/>
      <c r="Y711" s="80"/>
      <c r="Z711" s="87"/>
      <c r="AA711" s="87"/>
      <c r="AB711" s="87"/>
      <c r="AC711" s="87"/>
      <c r="AD711" s="87"/>
      <c r="AE711" s="87"/>
      <c r="AF711" s="87"/>
      <c r="AG711" s="80"/>
      <c r="AH711" s="80"/>
      <c r="AI711" s="80"/>
    </row>
    <row r="712" ht="38.25" spans="1:35">
      <c r="A712" s="81">
        <v>39786</v>
      </c>
      <c r="B712" s="51" t="s">
        <v>11809</v>
      </c>
      <c r="C712" s="51" t="s">
        <v>11810</v>
      </c>
      <c r="D712" s="51" t="s">
        <v>9515</v>
      </c>
      <c r="E712" s="51" t="s">
        <v>9450</v>
      </c>
      <c r="F712" s="51">
        <v>139896</v>
      </c>
      <c r="G712" s="51">
        <v>12</v>
      </c>
      <c r="H712" s="53">
        <v>45735</v>
      </c>
      <c r="I712" s="53">
        <v>46099</v>
      </c>
      <c r="J712" s="51" t="s">
        <v>9506</v>
      </c>
      <c r="K712" s="51"/>
      <c r="L712" s="51" t="s">
        <v>11811</v>
      </c>
      <c r="M712" s="218" t="s">
        <v>11812</v>
      </c>
      <c r="N712" s="51" t="s">
        <v>9518</v>
      </c>
      <c r="O712" s="51" t="s">
        <v>9885</v>
      </c>
      <c r="P712" s="51" t="s">
        <v>9520</v>
      </c>
      <c r="Q712" s="51" t="s">
        <v>9520</v>
      </c>
      <c r="R712" s="51">
        <v>139896</v>
      </c>
      <c r="S712" s="51">
        <v>139896</v>
      </c>
      <c r="T712" s="53">
        <v>45735</v>
      </c>
      <c r="U712" s="53">
        <v>46099.9999884259</v>
      </c>
      <c r="V712" s="51">
        <v>2</v>
      </c>
      <c r="W712" s="80"/>
      <c r="X712" s="80"/>
      <c r="Y712" s="80"/>
      <c r="Z712" s="87"/>
      <c r="AA712" s="87"/>
      <c r="AB712" s="87"/>
      <c r="AC712" s="87"/>
      <c r="AD712" s="87"/>
      <c r="AE712" s="87"/>
      <c r="AF712" s="87"/>
      <c r="AG712" s="80"/>
      <c r="AH712" s="80"/>
      <c r="AI712" s="80"/>
    </row>
    <row r="713" ht="38.25" spans="1:35">
      <c r="A713" s="81">
        <v>39785</v>
      </c>
      <c r="B713" s="51" t="s">
        <v>11813</v>
      </c>
      <c r="C713" s="51" t="s">
        <v>11814</v>
      </c>
      <c r="D713" s="51" t="s">
        <v>9515</v>
      </c>
      <c r="E713" s="51" t="s">
        <v>9450</v>
      </c>
      <c r="F713" s="51">
        <v>19512</v>
      </c>
      <c r="G713" s="51">
        <v>12</v>
      </c>
      <c r="H713" s="53">
        <v>45370</v>
      </c>
      <c r="I713" s="53">
        <v>45734</v>
      </c>
      <c r="J713" s="51" t="s">
        <v>9506</v>
      </c>
      <c r="K713" s="51"/>
      <c r="L713" s="51" t="s">
        <v>11815</v>
      </c>
      <c r="M713" s="51" t="s">
        <v>11816</v>
      </c>
      <c r="N713" s="51" t="s">
        <v>9518</v>
      </c>
      <c r="O713" s="51" t="s">
        <v>9468</v>
      </c>
      <c r="P713" s="51" t="s">
        <v>9519</v>
      </c>
      <c r="Q713" s="51" t="s">
        <v>9520</v>
      </c>
      <c r="R713" s="51">
        <v>19512</v>
      </c>
      <c r="S713" s="51">
        <v>19512</v>
      </c>
      <c r="T713" s="53">
        <v>45370</v>
      </c>
      <c r="U713" s="53">
        <v>45734.9999884259</v>
      </c>
      <c r="V713" s="51">
        <v>2</v>
      </c>
      <c r="W713" s="80"/>
      <c r="X713" s="80"/>
      <c r="Y713" s="80"/>
      <c r="Z713" s="87"/>
      <c r="AA713" s="87"/>
      <c r="AB713" s="87"/>
      <c r="AC713" s="87"/>
      <c r="AD713" s="87"/>
      <c r="AE713" s="87"/>
      <c r="AF713" s="87"/>
      <c r="AG713" s="80"/>
      <c r="AH713" s="80"/>
      <c r="AI713" s="80"/>
    </row>
    <row r="714" ht="38.25" spans="1:35">
      <c r="A714" s="81">
        <v>39783</v>
      </c>
      <c r="B714" s="51" t="s">
        <v>11817</v>
      </c>
      <c r="C714" s="51" t="s">
        <v>11818</v>
      </c>
      <c r="D714" s="51" t="s">
        <v>9515</v>
      </c>
      <c r="E714" s="51" t="s">
        <v>9450</v>
      </c>
      <c r="F714" s="51">
        <v>39024</v>
      </c>
      <c r="G714" s="51">
        <v>12</v>
      </c>
      <c r="H714" s="53">
        <v>45366</v>
      </c>
      <c r="I714" s="53">
        <v>45730</v>
      </c>
      <c r="J714" s="51" t="s">
        <v>9506</v>
      </c>
      <c r="K714" s="51"/>
      <c r="L714" s="51" t="s">
        <v>11819</v>
      </c>
      <c r="M714" s="51" t="s">
        <v>11820</v>
      </c>
      <c r="N714" s="51" t="s">
        <v>9518</v>
      </c>
      <c r="O714" s="51" t="s">
        <v>9468</v>
      </c>
      <c r="P714" s="51" t="s">
        <v>9519</v>
      </c>
      <c r="Q714" s="51" t="s">
        <v>9520</v>
      </c>
      <c r="R714" s="51">
        <v>39024</v>
      </c>
      <c r="S714" s="51">
        <v>39024</v>
      </c>
      <c r="T714" s="53">
        <v>45366</v>
      </c>
      <c r="U714" s="53">
        <v>45730.9999884259</v>
      </c>
      <c r="V714" s="51">
        <v>4</v>
      </c>
      <c r="W714" s="80"/>
      <c r="X714" s="80"/>
      <c r="Y714" s="80"/>
      <c r="Z714" s="87"/>
      <c r="AA714" s="87"/>
      <c r="AB714" s="87"/>
      <c r="AC714" s="87"/>
      <c r="AD714" s="87"/>
      <c r="AE714" s="87"/>
      <c r="AF714" s="87"/>
      <c r="AG714" s="80"/>
      <c r="AH714" s="80"/>
      <c r="AI714" s="80"/>
    </row>
    <row r="715" ht="38.25" spans="1:35">
      <c r="A715" s="81">
        <v>39784</v>
      </c>
      <c r="B715" s="51" t="s">
        <v>11821</v>
      </c>
      <c r="C715" s="51" t="s">
        <v>11822</v>
      </c>
      <c r="D715" s="51" t="s">
        <v>9515</v>
      </c>
      <c r="E715" s="51" t="s">
        <v>9450</v>
      </c>
      <c r="F715" s="51">
        <v>39024</v>
      </c>
      <c r="G715" s="51">
        <v>12</v>
      </c>
      <c r="H715" s="53">
        <v>45731</v>
      </c>
      <c r="I715" s="53">
        <v>46095</v>
      </c>
      <c r="J715" s="51" t="s">
        <v>9506</v>
      </c>
      <c r="K715" s="51"/>
      <c r="L715" s="51" t="s">
        <v>11823</v>
      </c>
      <c r="M715" s="218" t="s">
        <v>11824</v>
      </c>
      <c r="N715" s="51" t="s">
        <v>9518</v>
      </c>
      <c r="O715" s="51" t="s">
        <v>9885</v>
      </c>
      <c r="P715" s="51" t="s">
        <v>9519</v>
      </c>
      <c r="Q715" s="51" t="s">
        <v>9520</v>
      </c>
      <c r="R715" s="51">
        <v>39024</v>
      </c>
      <c r="S715" s="51">
        <v>39024</v>
      </c>
      <c r="T715" s="53">
        <v>45731</v>
      </c>
      <c r="U715" s="53">
        <v>46095.9999884259</v>
      </c>
      <c r="V715" s="51">
        <v>4</v>
      </c>
      <c r="W715" s="80"/>
      <c r="X715" s="80"/>
      <c r="Y715" s="80"/>
      <c r="Z715" s="87"/>
      <c r="AA715" s="87"/>
      <c r="AB715" s="87"/>
      <c r="AC715" s="87"/>
      <c r="AD715" s="87"/>
      <c r="AE715" s="87"/>
      <c r="AF715" s="87"/>
      <c r="AG715" s="80"/>
      <c r="AH715" s="80"/>
      <c r="AI715" s="80"/>
    </row>
    <row r="716" ht="38.25" spans="1:35">
      <c r="A716" s="81">
        <v>39782</v>
      </c>
      <c r="B716" s="51" t="s">
        <v>11825</v>
      </c>
      <c r="C716" s="51" t="s">
        <v>11826</v>
      </c>
      <c r="D716" s="51" t="s">
        <v>9515</v>
      </c>
      <c r="E716" s="51" t="s">
        <v>9450</v>
      </c>
      <c r="F716" s="51">
        <v>14634</v>
      </c>
      <c r="G716" s="51">
        <v>12</v>
      </c>
      <c r="H716" s="53">
        <v>45698</v>
      </c>
      <c r="I716" s="53">
        <v>46062</v>
      </c>
      <c r="J716" s="51" t="s">
        <v>9506</v>
      </c>
      <c r="K716" s="51"/>
      <c r="L716" s="51" t="s">
        <v>11827</v>
      </c>
      <c r="M716" s="218" t="s">
        <v>11828</v>
      </c>
      <c r="N716" s="51" t="s">
        <v>9518</v>
      </c>
      <c r="O716" s="51" t="s">
        <v>9885</v>
      </c>
      <c r="P716" s="51" t="s">
        <v>9519</v>
      </c>
      <c r="Q716" s="51" t="s">
        <v>9520</v>
      </c>
      <c r="R716" s="51">
        <v>14634</v>
      </c>
      <c r="S716" s="51">
        <v>14634</v>
      </c>
      <c r="T716" s="53">
        <v>45698</v>
      </c>
      <c r="U716" s="53">
        <v>46062.9999884259</v>
      </c>
      <c r="V716" s="51">
        <v>1</v>
      </c>
      <c r="W716" s="80"/>
      <c r="X716" s="80"/>
      <c r="Y716" s="80"/>
      <c r="Z716" s="87"/>
      <c r="AA716" s="87"/>
      <c r="AB716" s="87"/>
      <c r="AC716" s="87"/>
      <c r="AD716" s="87"/>
      <c r="AE716" s="87"/>
      <c r="AF716" s="87"/>
      <c r="AG716" s="80"/>
      <c r="AH716" s="80"/>
      <c r="AI716" s="80"/>
    </row>
    <row r="717" ht="38.25" spans="1:35">
      <c r="A717" s="81">
        <v>39780</v>
      </c>
      <c r="B717" s="51" t="s">
        <v>11829</v>
      </c>
      <c r="C717" s="51" t="s">
        <v>11830</v>
      </c>
      <c r="D717" s="51" t="s">
        <v>9515</v>
      </c>
      <c r="E717" s="51" t="s">
        <v>9450</v>
      </c>
      <c r="F717" s="51">
        <v>68292</v>
      </c>
      <c r="G717" s="51">
        <v>12</v>
      </c>
      <c r="H717" s="53">
        <v>45689</v>
      </c>
      <c r="I717" s="53">
        <v>46053</v>
      </c>
      <c r="J717" s="51" t="s">
        <v>9506</v>
      </c>
      <c r="K717" s="51"/>
      <c r="L717" s="51" t="s">
        <v>11831</v>
      </c>
      <c r="M717" s="218" t="s">
        <v>11832</v>
      </c>
      <c r="N717" s="51" t="s">
        <v>9518</v>
      </c>
      <c r="O717" s="51" t="s">
        <v>9885</v>
      </c>
      <c r="P717" s="51" t="s">
        <v>9519</v>
      </c>
      <c r="Q717" s="51" t="s">
        <v>9520</v>
      </c>
      <c r="R717" s="51">
        <v>68292</v>
      </c>
      <c r="S717" s="51">
        <v>68292</v>
      </c>
      <c r="T717" s="53">
        <v>45689</v>
      </c>
      <c r="U717" s="53">
        <v>46053.9999884259</v>
      </c>
      <c r="V717" s="51">
        <v>7</v>
      </c>
      <c r="W717" s="80"/>
      <c r="X717" s="80"/>
      <c r="Y717" s="80"/>
      <c r="Z717" s="87"/>
      <c r="AA717" s="87"/>
      <c r="AB717" s="87"/>
      <c r="AC717" s="87"/>
      <c r="AD717" s="87"/>
      <c r="AE717" s="87"/>
      <c r="AF717" s="87"/>
      <c r="AG717" s="80"/>
      <c r="AH717" s="80"/>
      <c r="AI717" s="80"/>
    </row>
    <row r="718" ht="38.25" spans="1:35">
      <c r="A718" s="81">
        <v>39781</v>
      </c>
      <c r="B718" s="51" t="s">
        <v>11833</v>
      </c>
      <c r="C718" s="51" t="s">
        <v>11834</v>
      </c>
      <c r="D718" s="51" t="s">
        <v>11422</v>
      </c>
      <c r="E718" s="51" t="s">
        <v>9450</v>
      </c>
      <c r="F718" s="51">
        <v>14634</v>
      </c>
      <c r="G718" s="51">
        <v>12</v>
      </c>
      <c r="H718" s="53">
        <v>45332</v>
      </c>
      <c r="I718" s="53">
        <v>45697</v>
      </c>
      <c r="J718" s="51" t="s">
        <v>9506</v>
      </c>
      <c r="K718" s="51"/>
      <c r="L718" s="51" t="s">
        <v>11835</v>
      </c>
      <c r="M718" s="51" t="s">
        <v>11836</v>
      </c>
      <c r="N718" s="51" t="s">
        <v>9518</v>
      </c>
      <c r="O718" s="51" t="s">
        <v>9468</v>
      </c>
      <c r="P718" s="51" t="s">
        <v>9519</v>
      </c>
      <c r="Q718" s="51" t="s">
        <v>9520</v>
      </c>
      <c r="R718" s="51">
        <v>14634</v>
      </c>
      <c r="S718" s="51">
        <v>14634</v>
      </c>
      <c r="T718" s="53">
        <v>45332</v>
      </c>
      <c r="U718" s="53">
        <v>45697.9999884259</v>
      </c>
      <c r="V718" s="51">
        <v>1</v>
      </c>
      <c r="W718" s="80"/>
      <c r="X718" s="80"/>
      <c r="Y718" s="80"/>
      <c r="Z718" s="87"/>
      <c r="AA718" s="87"/>
      <c r="AB718" s="87"/>
      <c r="AC718" s="87"/>
      <c r="AD718" s="87"/>
      <c r="AE718" s="87"/>
      <c r="AF718" s="87"/>
      <c r="AG718" s="80"/>
      <c r="AH718" s="80"/>
      <c r="AI718" s="80"/>
    </row>
    <row r="719" ht="38.25" spans="1:35">
      <c r="A719" s="81">
        <v>39779</v>
      </c>
      <c r="B719" s="51" t="s">
        <v>11837</v>
      </c>
      <c r="C719" s="51" t="s">
        <v>11838</v>
      </c>
      <c r="D719" s="51" t="s">
        <v>9515</v>
      </c>
      <c r="E719" s="51" t="s">
        <v>9450</v>
      </c>
      <c r="F719" s="51">
        <v>68292</v>
      </c>
      <c r="G719" s="51">
        <v>12</v>
      </c>
      <c r="H719" s="53">
        <v>45323</v>
      </c>
      <c r="I719" s="53">
        <v>45688</v>
      </c>
      <c r="J719" s="51" t="s">
        <v>9506</v>
      </c>
      <c r="K719" s="51"/>
      <c r="L719" s="51" t="s">
        <v>11839</v>
      </c>
      <c r="M719" s="51" t="s">
        <v>11840</v>
      </c>
      <c r="N719" s="51" t="s">
        <v>9518</v>
      </c>
      <c r="O719" s="51" t="s">
        <v>9468</v>
      </c>
      <c r="P719" s="51" t="s">
        <v>9519</v>
      </c>
      <c r="Q719" s="51" t="s">
        <v>9520</v>
      </c>
      <c r="R719" s="51">
        <v>68292</v>
      </c>
      <c r="S719" s="51">
        <v>68292</v>
      </c>
      <c r="T719" s="53">
        <v>45323</v>
      </c>
      <c r="U719" s="53">
        <v>45688.9999884259</v>
      </c>
      <c r="V719" s="51">
        <v>7</v>
      </c>
      <c r="W719" s="80"/>
      <c r="X719" s="80"/>
      <c r="Y719" s="80"/>
      <c r="Z719" s="87"/>
      <c r="AA719" s="87"/>
      <c r="AB719" s="87"/>
      <c r="AC719" s="87"/>
      <c r="AD719" s="87"/>
      <c r="AE719" s="87"/>
      <c r="AF719" s="87"/>
      <c r="AG719" s="80"/>
      <c r="AH719" s="80"/>
      <c r="AI719" s="80"/>
    </row>
    <row r="720" ht="38.25" spans="1:35">
      <c r="A720" s="81">
        <v>39778</v>
      </c>
      <c r="B720" s="51" t="s">
        <v>11841</v>
      </c>
      <c r="C720" s="51" t="s">
        <v>11842</v>
      </c>
      <c r="D720" s="51" t="s">
        <v>9515</v>
      </c>
      <c r="E720" s="51" t="s">
        <v>9450</v>
      </c>
      <c r="F720" s="51">
        <v>338979</v>
      </c>
      <c r="G720" s="51">
        <v>12</v>
      </c>
      <c r="H720" s="53">
        <v>45870</v>
      </c>
      <c r="I720" s="53">
        <v>46234</v>
      </c>
      <c r="J720" s="51" t="s">
        <v>9506</v>
      </c>
      <c r="K720" s="51"/>
      <c r="L720" s="51" t="s">
        <v>11843</v>
      </c>
      <c r="M720" s="218" t="s">
        <v>11844</v>
      </c>
      <c r="N720" s="51" t="s">
        <v>9518</v>
      </c>
      <c r="O720" s="51" t="s">
        <v>9885</v>
      </c>
      <c r="P720" s="51" t="s">
        <v>9519</v>
      </c>
      <c r="Q720" s="51" t="s">
        <v>9520</v>
      </c>
      <c r="R720" s="51">
        <v>338979</v>
      </c>
      <c r="S720" s="51">
        <v>338979</v>
      </c>
      <c r="T720" s="53">
        <v>45870</v>
      </c>
      <c r="U720" s="53">
        <v>46234.9999884259</v>
      </c>
      <c r="V720" s="51">
        <v>15</v>
      </c>
      <c r="W720" s="80"/>
      <c r="X720" s="80"/>
      <c r="Y720" s="80"/>
      <c r="Z720" s="87"/>
      <c r="AA720" s="87"/>
      <c r="AB720" s="87"/>
      <c r="AC720" s="87"/>
      <c r="AD720" s="87"/>
      <c r="AE720" s="87"/>
      <c r="AF720" s="87"/>
      <c r="AG720" s="80"/>
      <c r="AH720" s="80"/>
      <c r="AI720" s="80"/>
    </row>
    <row r="721" ht="38.25" spans="1:35">
      <c r="A721" s="81">
        <v>39777</v>
      </c>
      <c r="B721" s="51" t="s">
        <v>11845</v>
      </c>
      <c r="C721" s="51" t="s">
        <v>11846</v>
      </c>
      <c r="D721" s="51" t="s">
        <v>9515</v>
      </c>
      <c r="E721" s="51" t="s">
        <v>9450</v>
      </c>
      <c r="F721" s="51">
        <v>72538.2</v>
      </c>
      <c r="G721" s="51">
        <v>6</v>
      </c>
      <c r="H721" s="53">
        <v>46054</v>
      </c>
      <c r="I721" s="53">
        <v>46234</v>
      </c>
      <c r="J721" s="51" t="s">
        <v>9506</v>
      </c>
      <c r="K721" s="51"/>
      <c r="L721" s="51" t="s">
        <v>11847</v>
      </c>
      <c r="M721" s="218" t="s">
        <v>11848</v>
      </c>
      <c r="N721" s="51" t="s">
        <v>9518</v>
      </c>
      <c r="O721" s="51" t="s">
        <v>9885</v>
      </c>
      <c r="P721" s="51" t="s">
        <v>9520</v>
      </c>
      <c r="Q721" s="51" t="s">
        <v>9520</v>
      </c>
      <c r="R721" s="51">
        <v>72538.2</v>
      </c>
      <c r="S721" s="51">
        <v>72538.2</v>
      </c>
      <c r="T721" s="53">
        <v>46054</v>
      </c>
      <c r="U721" s="53">
        <v>46234.9999884259</v>
      </c>
      <c r="V721" s="51">
        <v>6</v>
      </c>
      <c r="W721" s="80"/>
      <c r="X721" s="80"/>
      <c r="Y721" s="80"/>
      <c r="Z721" s="87"/>
      <c r="AA721" s="87"/>
      <c r="AB721" s="87"/>
      <c r="AC721" s="87"/>
      <c r="AD721" s="87"/>
      <c r="AE721" s="87"/>
      <c r="AF721" s="87"/>
      <c r="AG721" s="80"/>
      <c r="AH721" s="80"/>
      <c r="AI721" s="80"/>
    </row>
    <row r="722" ht="38.25" spans="1:35">
      <c r="A722" s="81">
        <v>39775</v>
      </c>
      <c r="B722" s="51" t="s">
        <v>11849</v>
      </c>
      <c r="C722" s="51" t="s">
        <v>11850</v>
      </c>
      <c r="D722" s="51" t="s">
        <v>9515</v>
      </c>
      <c r="E722" s="51" t="s">
        <v>9450</v>
      </c>
      <c r="F722" s="51">
        <v>87804</v>
      </c>
      <c r="G722" s="51">
        <v>12</v>
      </c>
      <c r="H722" s="53">
        <v>45658</v>
      </c>
      <c r="I722" s="53">
        <v>46022</v>
      </c>
      <c r="J722" s="51" t="s">
        <v>9506</v>
      </c>
      <c r="K722" s="51"/>
      <c r="L722" s="51" t="s">
        <v>11851</v>
      </c>
      <c r="M722" s="218" t="s">
        <v>11852</v>
      </c>
      <c r="N722" s="51" t="s">
        <v>9518</v>
      </c>
      <c r="O722" s="51" t="s">
        <v>9468</v>
      </c>
      <c r="P722" s="51" t="s">
        <v>9519</v>
      </c>
      <c r="Q722" s="51" t="s">
        <v>9520</v>
      </c>
      <c r="R722" s="51">
        <v>87804</v>
      </c>
      <c r="S722" s="51">
        <v>87804</v>
      </c>
      <c r="T722" s="53">
        <v>45658</v>
      </c>
      <c r="U722" s="53">
        <v>46022.9999884259</v>
      </c>
      <c r="V722" s="51">
        <v>9</v>
      </c>
      <c r="W722" s="80"/>
      <c r="X722" s="80"/>
      <c r="Y722" s="80"/>
      <c r="Z722" s="87"/>
      <c r="AA722" s="87"/>
      <c r="AB722" s="87"/>
      <c r="AC722" s="87"/>
      <c r="AD722" s="87"/>
      <c r="AE722" s="87"/>
      <c r="AF722" s="87"/>
      <c r="AG722" s="80"/>
      <c r="AH722" s="80"/>
      <c r="AI722" s="80"/>
    </row>
    <row r="723" ht="38.25" spans="1:35">
      <c r="A723" s="81">
        <v>39776</v>
      </c>
      <c r="B723" s="51" t="s">
        <v>11853</v>
      </c>
      <c r="C723" s="51" t="s">
        <v>11854</v>
      </c>
      <c r="D723" s="51" t="s">
        <v>9515</v>
      </c>
      <c r="E723" s="51" t="s">
        <v>9450</v>
      </c>
      <c r="F723" s="51">
        <v>158893.2</v>
      </c>
      <c r="G723" s="51">
        <v>12</v>
      </c>
      <c r="H723" s="53">
        <v>45323</v>
      </c>
      <c r="I723" s="53">
        <v>45688</v>
      </c>
      <c r="J723" s="51" t="s">
        <v>9506</v>
      </c>
      <c r="K723" s="51"/>
      <c r="L723" s="51" t="s">
        <v>11855</v>
      </c>
      <c r="M723" s="51" t="s">
        <v>11856</v>
      </c>
      <c r="N723" s="51" t="s">
        <v>9518</v>
      </c>
      <c r="O723" s="51" t="s">
        <v>9885</v>
      </c>
      <c r="P723" s="51" t="s">
        <v>9520</v>
      </c>
      <c r="Q723" s="51" t="s">
        <v>9520</v>
      </c>
      <c r="R723" s="51">
        <v>158893.2</v>
      </c>
      <c r="S723" s="51">
        <v>158893.2</v>
      </c>
      <c r="T723" s="53">
        <v>45323</v>
      </c>
      <c r="U723" s="53">
        <v>45688.9999884259</v>
      </c>
      <c r="V723" s="51">
        <v>6</v>
      </c>
      <c r="W723" s="80"/>
      <c r="X723" s="80"/>
      <c r="Y723" s="80"/>
      <c r="Z723" s="87"/>
      <c r="AA723" s="87"/>
      <c r="AB723" s="87"/>
      <c r="AC723" s="87"/>
      <c r="AD723" s="87"/>
      <c r="AE723" s="87"/>
      <c r="AF723" s="87"/>
      <c r="AG723" s="80"/>
      <c r="AH723" s="80"/>
      <c r="AI723" s="80"/>
    </row>
    <row r="724" ht="38.25" spans="1:35">
      <c r="A724" s="81">
        <v>39774</v>
      </c>
      <c r="B724" s="51" t="s">
        <v>11857</v>
      </c>
      <c r="C724" s="51" t="s">
        <v>11858</v>
      </c>
      <c r="D724" s="51" t="s">
        <v>11422</v>
      </c>
      <c r="E724" s="51" t="s">
        <v>9450</v>
      </c>
      <c r="F724" s="51">
        <v>123901.2</v>
      </c>
      <c r="G724" s="51">
        <v>12</v>
      </c>
      <c r="H724" s="53">
        <v>45658</v>
      </c>
      <c r="I724" s="53">
        <v>46022</v>
      </c>
      <c r="J724" s="51" t="s">
        <v>9506</v>
      </c>
      <c r="K724" s="51"/>
      <c r="L724" s="51" t="s">
        <v>11859</v>
      </c>
      <c r="M724" s="218" t="s">
        <v>11860</v>
      </c>
      <c r="N724" s="51" t="s">
        <v>9518</v>
      </c>
      <c r="O724" s="51" t="s">
        <v>9468</v>
      </c>
      <c r="P724" s="51" t="s">
        <v>9519</v>
      </c>
      <c r="Q724" s="51" t="s">
        <v>9520</v>
      </c>
      <c r="R724" s="51">
        <v>123901.2</v>
      </c>
      <c r="S724" s="51">
        <v>123901.2</v>
      </c>
      <c r="T724" s="53">
        <v>45658</v>
      </c>
      <c r="U724" s="53">
        <v>46022.9999884259</v>
      </c>
      <c r="V724" s="51">
        <v>12</v>
      </c>
      <c r="W724" s="80"/>
      <c r="X724" s="80"/>
      <c r="Y724" s="80"/>
      <c r="Z724" s="87"/>
      <c r="AA724" s="87"/>
      <c r="AB724" s="87"/>
      <c r="AC724" s="87"/>
      <c r="AD724" s="87"/>
      <c r="AE724" s="87"/>
      <c r="AF724" s="87"/>
      <c r="AG724" s="80"/>
      <c r="AH724" s="80"/>
      <c r="AI724" s="80"/>
    </row>
    <row r="725" ht="38.25" spans="1:35">
      <c r="A725" s="81">
        <v>39773</v>
      </c>
      <c r="B725" s="51" t="s">
        <v>11861</v>
      </c>
      <c r="C725" s="51" t="s">
        <v>11862</v>
      </c>
      <c r="D725" s="51" t="s">
        <v>9515</v>
      </c>
      <c r="E725" s="51" t="s">
        <v>9450</v>
      </c>
      <c r="F725" s="51">
        <v>39024</v>
      </c>
      <c r="G725" s="51">
        <v>12</v>
      </c>
      <c r="H725" s="53">
        <v>45675</v>
      </c>
      <c r="I725" s="53">
        <v>46039</v>
      </c>
      <c r="J725" s="51" t="s">
        <v>9506</v>
      </c>
      <c r="K725" s="51"/>
      <c r="L725" s="51" t="s">
        <v>11863</v>
      </c>
      <c r="M725" s="218" t="s">
        <v>11864</v>
      </c>
      <c r="N725" s="51" t="s">
        <v>9518</v>
      </c>
      <c r="O725" s="51" t="s">
        <v>9885</v>
      </c>
      <c r="P725" s="51" t="s">
        <v>9519</v>
      </c>
      <c r="Q725" s="51" t="s">
        <v>9520</v>
      </c>
      <c r="R725" s="51">
        <v>39024</v>
      </c>
      <c r="S725" s="51">
        <v>39024</v>
      </c>
      <c r="T725" s="53">
        <v>45675</v>
      </c>
      <c r="U725" s="53">
        <v>46039.9999884259</v>
      </c>
      <c r="V725" s="51">
        <v>4</v>
      </c>
      <c r="W725" s="80"/>
      <c r="X725" s="80"/>
      <c r="Y725" s="80"/>
      <c r="Z725" s="87"/>
      <c r="AA725" s="87"/>
      <c r="AB725" s="87"/>
      <c r="AC725" s="87"/>
      <c r="AD725" s="87"/>
      <c r="AE725" s="87"/>
      <c r="AF725" s="87"/>
      <c r="AG725" s="80"/>
      <c r="AH725" s="80"/>
      <c r="AI725" s="80"/>
    </row>
    <row r="726" ht="38.25" spans="1:35">
      <c r="A726" s="81">
        <v>39772</v>
      </c>
      <c r="B726" s="51" t="s">
        <v>11865</v>
      </c>
      <c r="C726" s="51" t="s">
        <v>11866</v>
      </c>
      <c r="D726" s="51" t="s">
        <v>11422</v>
      </c>
      <c r="E726" s="51" t="s">
        <v>9450</v>
      </c>
      <c r="F726" s="51">
        <v>38024.22</v>
      </c>
      <c r="G726" s="51">
        <v>3</v>
      </c>
      <c r="H726" s="53">
        <v>45597</v>
      </c>
      <c r="I726" s="53">
        <v>45691</v>
      </c>
      <c r="J726" s="51" t="s">
        <v>9506</v>
      </c>
      <c r="K726" s="51"/>
      <c r="L726" s="51" t="s">
        <v>11867</v>
      </c>
      <c r="M726" s="218" t="s">
        <v>11868</v>
      </c>
      <c r="N726" s="51" t="s">
        <v>9518</v>
      </c>
      <c r="O726" s="51" t="s">
        <v>9468</v>
      </c>
      <c r="P726" s="51" t="s">
        <v>9519</v>
      </c>
      <c r="Q726" s="51" t="s">
        <v>9520</v>
      </c>
      <c r="R726" s="51">
        <v>38024.22</v>
      </c>
      <c r="S726" s="51">
        <v>38024.22</v>
      </c>
      <c r="T726" s="53">
        <v>45597</v>
      </c>
      <c r="U726" s="53">
        <v>45691.9999884259</v>
      </c>
      <c r="V726" s="51">
        <v>7</v>
      </c>
      <c r="W726" s="80"/>
      <c r="X726" s="80"/>
      <c r="Y726" s="80"/>
      <c r="Z726" s="87"/>
      <c r="AA726" s="87"/>
      <c r="AB726" s="87"/>
      <c r="AC726" s="87"/>
      <c r="AD726" s="87"/>
      <c r="AE726" s="87"/>
      <c r="AF726" s="87"/>
      <c r="AG726" s="80"/>
      <c r="AH726" s="80"/>
      <c r="AI726" s="80"/>
    </row>
    <row r="727" ht="38.25" spans="1:35">
      <c r="A727" s="81">
        <v>39770</v>
      </c>
      <c r="B727" s="51" t="s">
        <v>11869</v>
      </c>
      <c r="C727" s="51" t="s">
        <v>11870</v>
      </c>
      <c r="D727" s="51" t="s">
        <v>9515</v>
      </c>
      <c r="E727" s="51" t="s">
        <v>9450</v>
      </c>
      <c r="F727" s="51">
        <v>17691</v>
      </c>
      <c r="G727" s="51">
        <v>5</v>
      </c>
      <c r="H727" s="53">
        <v>46235</v>
      </c>
      <c r="I727" s="53">
        <v>46387</v>
      </c>
      <c r="J727" s="51" t="s">
        <v>9506</v>
      </c>
      <c r="K727" s="51"/>
      <c r="L727" s="51" t="s">
        <v>11871</v>
      </c>
      <c r="M727" s="218" t="s">
        <v>11872</v>
      </c>
      <c r="N727" s="51" t="s">
        <v>11873</v>
      </c>
      <c r="O727" s="51" t="s">
        <v>9885</v>
      </c>
      <c r="P727" s="51" t="s">
        <v>9520</v>
      </c>
      <c r="Q727" s="51" t="s">
        <v>9520</v>
      </c>
      <c r="R727" s="51">
        <v>17691</v>
      </c>
      <c r="S727" s="51">
        <v>78385</v>
      </c>
      <c r="T727" s="53">
        <v>46235</v>
      </c>
      <c r="U727" s="53">
        <v>46387.9999884259</v>
      </c>
      <c r="V727" s="51">
        <v>6</v>
      </c>
      <c r="W727" s="80"/>
      <c r="X727" s="80"/>
      <c r="Y727" s="80"/>
      <c r="Z727" s="87"/>
      <c r="AA727" s="87"/>
      <c r="AB727" s="87"/>
      <c r="AC727" s="87"/>
      <c r="AD727" s="87"/>
      <c r="AE727" s="87"/>
      <c r="AF727" s="87"/>
      <c r="AG727" s="80"/>
      <c r="AH727" s="80"/>
      <c r="AI727" s="80"/>
    </row>
    <row r="728" ht="38.25" spans="1:35">
      <c r="A728" s="81">
        <v>39769</v>
      </c>
      <c r="B728" s="51" t="s">
        <v>11874</v>
      </c>
      <c r="C728" s="51" t="s">
        <v>11875</v>
      </c>
      <c r="D728" s="51" t="s">
        <v>9515</v>
      </c>
      <c r="E728" s="51" t="s">
        <v>9450</v>
      </c>
      <c r="F728" s="51">
        <v>38376</v>
      </c>
      <c r="G728" s="51">
        <v>5</v>
      </c>
      <c r="H728" s="53">
        <v>46082</v>
      </c>
      <c r="I728" s="53">
        <v>46234</v>
      </c>
      <c r="J728" s="51" t="s">
        <v>9506</v>
      </c>
      <c r="K728" s="51"/>
      <c r="L728" s="51" t="s">
        <v>11871</v>
      </c>
      <c r="M728" s="218" t="s">
        <v>11872</v>
      </c>
      <c r="N728" s="51" t="s">
        <v>11873</v>
      </c>
      <c r="O728" s="51" t="s">
        <v>9885</v>
      </c>
      <c r="P728" s="51" t="s">
        <v>9520</v>
      </c>
      <c r="Q728" s="51" t="s">
        <v>9520</v>
      </c>
      <c r="R728" s="51">
        <v>38376</v>
      </c>
      <c r="S728" s="51">
        <v>78385</v>
      </c>
      <c r="T728" s="53">
        <v>46082</v>
      </c>
      <c r="U728" s="53">
        <v>46234.9999884259</v>
      </c>
      <c r="V728" s="51">
        <v>14</v>
      </c>
      <c r="W728" s="80"/>
      <c r="X728" s="80"/>
      <c r="Y728" s="80"/>
      <c r="Z728" s="87"/>
      <c r="AA728" s="87"/>
      <c r="AB728" s="87"/>
      <c r="AC728" s="87"/>
      <c r="AD728" s="87"/>
      <c r="AE728" s="87"/>
      <c r="AF728" s="87"/>
      <c r="AG728" s="80"/>
      <c r="AH728" s="80"/>
      <c r="AI728" s="80"/>
    </row>
    <row r="729" ht="38.25" spans="1:35">
      <c r="A729" s="81">
        <v>39768</v>
      </c>
      <c r="B729" s="51" t="s">
        <v>11876</v>
      </c>
      <c r="C729" s="51" t="s">
        <v>11877</v>
      </c>
      <c r="D729" s="51" t="s">
        <v>9515</v>
      </c>
      <c r="E729" s="51" t="s">
        <v>9450</v>
      </c>
      <c r="F729" s="51">
        <v>22318</v>
      </c>
      <c r="G729" s="51">
        <v>2</v>
      </c>
      <c r="H729" s="53">
        <v>46023</v>
      </c>
      <c r="I729" s="53">
        <v>46081</v>
      </c>
      <c r="J729" s="51" t="s">
        <v>9506</v>
      </c>
      <c r="K729" s="51"/>
      <c r="L729" s="51" t="s">
        <v>11871</v>
      </c>
      <c r="M729" s="218" t="s">
        <v>11872</v>
      </c>
      <c r="N729" s="51" t="s">
        <v>11873</v>
      </c>
      <c r="O729" s="51" t="s">
        <v>9885</v>
      </c>
      <c r="P729" s="51" t="s">
        <v>9520</v>
      </c>
      <c r="Q729" s="51" t="s">
        <v>9520</v>
      </c>
      <c r="R729" s="51">
        <v>22318</v>
      </c>
      <c r="S729" s="51">
        <v>78385</v>
      </c>
      <c r="T729" s="53">
        <v>46023</v>
      </c>
      <c r="U729" s="53">
        <v>46081.9999884259</v>
      </c>
      <c r="V729" s="51">
        <v>20</v>
      </c>
      <c r="W729" s="80"/>
      <c r="X729" s="80"/>
      <c r="Y729" s="80"/>
      <c r="Z729" s="87"/>
      <c r="AA729" s="87"/>
      <c r="AB729" s="87"/>
      <c r="AC729" s="87"/>
      <c r="AD729" s="87"/>
      <c r="AE729" s="87"/>
      <c r="AF729" s="87"/>
      <c r="AG729" s="80"/>
      <c r="AH729" s="80"/>
      <c r="AI729" s="80"/>
    </row>
    <row r="730" ht="89.25" spans="1:35">
      <c r="A730" s="81">
        <v>39766</v>
      </c>
      <c r="B730" s="51" t="s">
        <v>11878</v>
      </c>
      <c r="C730" s="51" t="s">
        <v>11879</v>
      </c>
      <c r="D730" s="51" t="s">
        <v>9515</v>
      </c>
      <c r="E730" s="51" t="s">
        <v>9450</v>
      </c>
      <c r="F730" s="51">
        <v>28800</v>
      </c>
      <c r="G730" s="51">
        <v>12</v>
      </c>
      <c r="H730" s="53">
        <v>45658</v>
      </c>
      <c r="I730" s="53">
        <v>46022</v>
      </c>
      <c r="J730" s="51" t="s">
        <v>9506</v>
      </c>
      <c r="K730" s="51"/>
      <c r="L730" s="51" t="s">
        <v>11880</v>
      </c>
      <c r="M730" s="51"/>
      <c r="N730" s="51" t="s">
        <v>11881</v>
      </c>
      <c r="O730" s="51" t="s">
        <v>9885</v>
      </c>
      <c r="P730" s="51" t="s">
        <v>11679</v>
      </c>
      <c r="Q730" s="51" t="s">
        <v>9520</v>
      </c>
      <c r="R730" s="51">
        <v>28800</v>
      </c>
      <c r="S730" s="51">
        <v>28800</v>
      </c>
      <c r="T730" s="53">
        <v>45658</v>
      </c>
      <c r="U730" s="53">
        <v>46022.9999884259</v>
      </c>
      <c r="V730" s="51">
        <v>4</v>
      </c>
      <c r="W730" s="80"/>
      <c r="X730" s="80"/>
      <c r="Y730" s="80"/>
      <c r="Z730" s="87"/>
      <c r="AA730" s="87"/>
      <c r="AB730" s="87"/>
      <c r="AC730" s="87"/>
      <c r="AD730" s="87"/>
      <c r="AE730" s="87"/>
      <c r="AF730" s="87"/>
      <c r="AG730" s="80"/>
      <c r="AH730" s="80"/>
      <c r="AI730" s="80"/>
    </row>
    <row r="731" ht="51" spans="1:35">
      <c r="A731" s="81">
        <v>39767</v>
      </c>
      <c r="B731" s="51" t="s">
        <v>11882</v>
      </c>
      <c r="C731" s="51" t="s">
        <v>11883</v>
      </c>
      <c r="D731" s="51" t="s">
        <v>11422</v>
      </c>
      <c r="E731" s="51" t="s">
        <v>9450</v>
      </c>
      <c r="F731" s="51">
        <v>10800</v>
      </c>
      <c r="G731" s="51">
        <v>12</v>
      </c>
      <c r="H731" s="53">
        <v>45616</v>
      </c>
      <c r="I731" s="53">
        <v>45980</v>
      </c>
      <c r="J731" s="51" t="s">
        <v>9506</v>
      </c>
      <c r="K731" s="51"/>
      <c r="L731" s="51" t="s">
        <v>11884</v>
      </c>
      <c r="M731" s="51"/>
      <c r="N731" s="51" t="s">
        <v>11885</v>
      </c>
      <c r="O731" s="51" t="s">
        <v>9885</v>
      </c>
      <c r="P731" s="51" t="s">
        <v>11679</v>
      </c>
      <c r="Q731" s="51" t="s">
        <v>9520</v>
      </c>
      <c r="R731" s="51">
        <v>10800</v>
      </c>
      <c r="S731" s="51">
        <v>10800</v>
      </c>
      <c r="T731" s="53">
        <v>45616</v>
      </c>
      <c r="U731" s="53">
        <v>45980.9999884259</v>
      </c>
      <c r="V731" s="51">
        <v>0</v>
      </c>
      <c r="W731" s="80"/>
      <c r="X731" s="80"/>
      <c r="Y731" s="80"/>
      <c r="Z731" s="87"/>
      <c r="AA731" s="87"/>
      <c r="AB731" s="87"/>
      <c r="AC731" s="87"/>
      <c r="AD731" s="87"/>
      <c r="AE731" s="87"/>
      <c r="AF731" s="87"/>
      <c r="AG731" s="80"/>
      <c r="AH731" s="80"/>
      <c r="AI731" s="80"/>
    </row>
    <row r="732" ht="51" spans="1:35">
      <c r="A732" s="81">
        <v>39765</v>
      </c>
      <c r="B732" s="51" t="s">
        <v>11886</v>
      </c>
      <c r="C732" s="51" t="s">
        <v>11887</v>
      </c>
      <c r="D732" s="51" t="s">
        <v>9515</v>
      </c>
      <c r="E732" s="51" t="s">
        <v>9450</v>
      </c>
      <c r="F732" s="51">
        <v>189000</v>
      </c>
      <c r="G732" s="51">
        <v>36</v>
      </c>
      <c r="H732" s="53">
        <v>44835</v>
      </c>
      <c r="I732" s="53">
        <v>45930</v>
      </c>
      <c r="J732" s="51" t="s">
        <v>9506</v>
      </c>
      <c r="K732" s="51"/>
      <c r="L732" s="51" t="s">
        <v>11888</v>
      </c>
      <c r="M732" s="51"/>
      <c r="N732" s="51" t="s">
        <v>11706</v>
      </c>
      <c r="O732" s="51" t="s">
        <v>9885</v>
      </c>
      <c r="P732" s="51" t="s">
        <v>11679</v>
      </c>
      <c r="Q732" s="51" t="s">
        <v>9520</v>
      </c>
      <c r="R732" s="51">
        <v>189000</v>
      </c>
      <c r="S732" s="51">
        <v>189000</v>
      </c>
      <c r="T732" s="53">
        <v>44835</v>
      </c>
      <c r="U732" s="53">
        <v>45930.9999884259</v>
      </c>
      <c r="V732" s="51">
        <v>5</v>
      </c>
      <c r="W732" s="80"/>
      <c r="X732" s="80"/>
      <c r="Y732" s="80"/>
      <c r="Z732" s="87"/>
      <c r="AA732" s="87"/>
      <c r="AB732" s="87"/>
      <c r="AC732" s="87"/>
      <c r="AD732" s="87"/>
      <c r="AE732" s="87"/>
      <c r="AF732" s="87"/>
      <c r="AG732" s="80"/>
      <c r="AH732" s="80"/>
      <c r="AI732" s="80"/>
    </row>
    <row r="733" ht="38.25" spans="1:35">
      <c r="A733" s="81">
        <v>39761</v>
      </c>
      <c r="B733" s="51" t="s">
        <v>11889</v>
      </c>
      <c r="C733" s="51" t="s">
        <v>11890</v>
      </c>
      <c r="D733" s="51" t="s">
        <v>9523</v>
      </c>
      <c r="E733" s="51" t="s">
        <v>9450</v>
      </c>
      <c r="F733" s="51">
        <v>130140</v>
      </c>
      <c r="G733" s="51">
        <v>6</v>
      </c>
      <c r="H733" s="53">
        <v>45839</v>
      </c>
      <c r="I733" s="53">
        <v>46022</v>
      </c>
      <c r="J733" s="51" t="s">
        <v>9506</v>
      </c>
      <c r="K733" s="51"/>
      <c r="L733" s="51" t="s">
        <v>11891</v>
      </c>
      <c r="M733" s="218" t="s">
        <v>11626</v>
      </c>
      <c r="N733" s="51" t="s">
        <v>11892</v>
      </c>
      <c r="O733" s="51" t="s">
        <v>9468</v>
      </c>
      <c r="P733" s="51" t="s">
        <v>8856</v>
      </c>
      <c r="Q733" s="51" t="s">
        <v>9545</v>
      </c>
      <c r="R733" s="51">
        <v>130140</v>
      </c>
      <c r="S733" s="51">
        <v>224440</v>
      </c>
      <c r="T733" s="53">
        <v>45839</v>
      </c>
      <c r="U733" s="53">
        <v>46022.9999884259</v>
      </c>
      <c r="V733" s="51">
        <v>1</v>
      </c>
      <c r="W733" s="80"/>
      <c r="X733" s="80"/>
      <c r="Y733" s="80"/>
      <c r="Z733" s="87"/>
      <c r="AA733" s="87"/>
      <c r="AB733" s="87"/>
      <c r="AC733" s="87"/>
      <c r="AD733" s="87"/>
      <c r="AE733" s="87"/>
      <c r="AF733" s="87"/>
      <c r="AG733" s="80"/>
      <c r="AH733" s="80"/>
      <c r="AI733" s="80"/>
    </row>
    <row r="734" ht="38.25" spans="1:35">
      <c r="A734" s="81">
        <v>39759</v>
      </c>
      <c r="B734" s="51" t="s">
        <v>11893</v>
      </c>
      <c r="C734" s="51" t="s">
        <v>11894</v>
      </c>
      <c r="D734" s="51" t="s">
        <v>9536</v>
      </c>
      <c r="E734" s="51" t="s">
        <v>9450</v>
      </c>
      <c r="F734" s="51">
        <v>170000</v>
      </c>
      <c r="G734" s="51">
        <v>12</v>
      </c>
      <c r="H734" s="53">
        <v>45489</v>
      </c>
      <c r="I734" s="53">
        <v>45853</v>
      </c>
      <c r="J734" s="51" t="s">
        <v>9506</v>
      </c>
      <c r="K734" s="51"/>
      <c r="L734" s="51" t="s">
        <v>11601</v>
      </c>
      <c r="M734" s="51" t="s">
        <v>11602</v>
      </c>
      <c r="N734" s="51" t="s">
        <v>9641</v>
      </c>
      <c r="O734" s="51" t="s">
        <v>9468</v>
      </c>
      <c r="P734" s="51" t="s">
        <v>8856</v>
      </c>
      <c r="Q734" s="51" t="s">
        <v>9545</v>
      </c>
      <c r="R734" s="51">
        <v>170000</v>
      </c>
      <c r="S734" s="51">
        <v>340000</v>
      </c>
      <c r="T734" s="53">
        <v>45489</v>
      </c>
      <c r="U734" s="53">
        <v>45853.9999884259</v>
      </c>
      <c r="V734" s="51">
        <v>1</v>
      </c>
      <c r="W734" s="80"/>
      <c r="X734" s="80"/>
      <c r="Y734" s="80"/>
      <c r="Z734" s="87"/>
      <c r="AA734" s="87"/>
      <c r="AB734" s="87"/>
      <c r="AC734" s="87"/>
      <c r="AD734" s="87"/>
      <c r="AE734" s="87"/>
      <c r="AF734" s="87"/>
      <c r="AG734" s="80"/>
      <c r="AH734" s="80"/>
      <c r="AI734" s="80"/>
    </row>
    <row r="735" ht="38.25" spans="1:35">
      <c r="A735" s="81">
        <v>39760</v>
      </c>
      <c r="B735" s="51" t="s">
        <v>11895</v>
      </c>
      <c r="C735" s="51" t="s">
        <v>11896</v>
      </c>
      <c r="D735" s="51" t="s">
        <v>9523</v>
      </c>
      <c r="E735" s="51" t="s">
        <v>9450</v>
      </c>
      <c r="F735" s="51">
        <v>94300</v>
      </c>
      <c r="G735" s="51">
        <v>6</v>
      </c>
      <c r="H735" s="53">
        <v>45839</v>
      </c>
      <c r="I735" s="53">
        <v>46022</v>
      </c>
      <c r="J735" s="51" t="s">
        <v>9506</v>
      </c>
      <c r="K735" s="51"/>
      <c r="L735" s="51" t="s">
        <v>11891</v>
      </c>
      <c r="M735" s="218" t="s">
        <v>11626</v>
      </c>
      <c r="N735" s="51" t="s">
        <v>11892</v>
      </c>
      <c r="O735" s="51" t="s">
        <v>9468</v>
      </c>
      <c r="P735" s="51" t="s">
        <v>8856</v>
      </c>
      <c r="Q735" s="51" t="s">
        <v>9545</v>
      </c>
      <c r="R735" s="51">
        <v>94300</v>
      </c>
      <c r="S735" s="51">
        <v>224440</v>
      </c>
      <c r="T735" s="53">
        <v>45839</v>
      </c>
      <c r="U735" s="53">
        <v>46022.9999884259</v>
      </c>
      <c r="V735" s="51">
        <v>1</v>
      </c>
      <c r="W735" s="80"/>
      <c r="X735" s="80"/>
      <c r="Y735" s="80"/>
      <c r="Z735" s="87"/>
      <c r="AA735" s="87"/>
      <c r="AB735" s="87"/>
      <c r="AC735" s="87"/>
      <c r="AD735" s="87"/>
      <c r="AE735" s="87"/>
      <c r="AF735" s="87"/>
      <c r="AG735" s="80"/>
      <c r="AH735" s="80"/>
      <c r="AI735" s="80"/>
    </row>
    <row r="736" ht="38.25" spans="1:35">
      <c r="A736" s="81">
        <v>39758</v>
      </c>
      <c r="B736" s="51" t="s">
        <v>11897</v>
      </c>
      <c r="C736" s="51" t="s">
        <v>11898</v>
      </c>
      <c r="D736" s="51" t="s">
        <v>9669</v>
      </c>
      <c r="E736" s="51" t="s">
        <v>9450</v>
      </c>
      <c r="F736" s="51">
        <v>271111.14</v>
      </c>
      <c r="G736" s="51">
        <v>2</v>
      </c>
      <c r="H736" s="53">
        <v>45869</v>
      </c>
      <c r="I736" s="53">
        <v>45930</v>
      </c>
      <c r="J736" s="51" t="s">
        <v>9506</v>
      </c>
      <c r="K736" s="51"/>
      <c r="L736" s="51" t="s">
        <v>11609</v>
      </c>
      <c r="M736" s="51" t="s">
        <v>11610</v>
      </c>
      <c r="N736" s="51" t="s">
        <v>9641</v>
      </c>
      <c r="O736" s="51" t="s">
        <v>9468</v>
      </c>
      <c r="P736" s="51" t="s">
        <v>8856</v>
      </c>
      <c r="Q736" s="51" t="s">
        <v>9545</v>
      </c>
      <c r="R736" s="51">
        <v>271111.14</v>
      </c>
      <c r="S736" s="51">
        <v>2511111.11</v>
      </c>
      <c r="T736" s="53">
        <v>45869</v>
      </c>
      <c r="U736" s="53">
        <v>45930.9999884259</v>
      </c>
      <c r="V736" s="51">
        <v>32</v>
      </c>
      <c r="W736" s="80"/>
      <c r="X736" s="80"/>
      <c r="Y736" s="80"/>
      <c r="Z736" s="87"/>
      <c r="AA736" s="87"/>
      <c r="AB736" s="87"/>
      <c r="AC736" s="87"/>
      <c r="AD736" s="87"/>
      <c r="AE736" s="87"/>
      <c r="AF736" s="87"/>
      <c r="AG736" s="80"/>
      <c r="AH736" s="80"/>
      <c r="AI736" s="80"/>
    </row>
    <row r="737" ht="38.25" spans="1:35">
      <c r="A737" s="81">
        <v>39757</v>
      </c>
      <c r="B737" s="51" t="s">
        <v>11899</v>
      </c>
      <c r="C737" s="51" t="s">
        <v>11900</v>
      </c>
      <c r="D737" s="51" t="s">
        <v>9669</v>
      </c>
      <c r="E737" s="51" t="s">
        <v>9450</v>
      </c>
      <c r="F737" s="51">
        <v>256666.68</v>
      </c>
      <c r="G737" s="51">
        <v>1.5</v>
      </c>
      <c r="H737" s="53">
        <v>45824</v>
      </c>
      <c r="I737" s="53">
        <v>45868</v>
      </c>
      <c r="J737" s="51" t="s">
        <v>9506</v>
      </c>
      <c r="K737" s="51"/>
      <c r="L737" s="51" t="s">
        <v>11609</v>
      </c>
      <c r="M737" s="51" t="s">
        <v>11610</v>
      </c>
      <c r="N737" s="51" t="s">
        <v>9641</v>
      </c>
      <c r="O737" s="51" t="s">
        <v>9468</v>
      </c>
      <c r="P737" s="51" t="s">
        <v>8856</v>
      </c>
      <c r="Q737" s="51" t="s">
        <v>9545</v>
      </c>
      <c r="R737" s="51">
        <v>256666.68</v>
      </c>
      <c r="S737" s="51">
        <v>2511111.11</v>
      </c>
      <c r="T737" s="53">
        <v>45824</v>
      </c>
      <c r="U737" s="53">
        <v>45868.9999884259</v>
      </c>
      <c r="V737" s="51">
        <v>42</v>
      </c>
      <c r="W737" s="80"/>
      <c r="X737" s="80"/>
      <c r="Y737" s="80"/>
      <c r="Z737" s="87"/>
      <c r="AA737" s="87"/>
      <c r="AB737" s="87"/>
      <c r="AC737" s="87"/>
      <c r="AD737" s="87"/>
      <c r="AE737" s="87"/>
      <c r="AF737" s="87"/>
      <c r="AG737" s="80"/>
      <c r="AH737" s="80"/>
      <c r="AI737" s="80"/>
    </row>
    <row r="738" ht="38.25" spans="1:35">
      <c r="A738" s="81">
        <v>39756</v>
      </c>
      <c r="B738" s="51" t="s">
        <v>11901</v>
      </c>
      <c r="C738" s="51" t="s">
        <v>11902</v>
      </c>
      <c r="D738" s="51" t="s">
        <v>9536</v>
      </c>
      <c r="E738" s="51" t="s">
        <v>9450</v>
      </c>
      <c r="F738" s="51">
        <v>255000</v>
      </c>
      <c r="G738" s="51">
        <v>12</v>
      </c>
      <c r="H738" s="53">
        <v>45383</v>
      </c>
      <c r="I738" s="53">
        <v>45747</v>
      </c>
      <c r="J738" s="51" t="s">
        <v>9506</v>
      </c>
      <c r="K738" s="51"/>
      <c r="L738" s="51" t="s">
        <v>11903</v>
      </c>
      <c r="M738" s="51" t="s">
        <v>11904</v>
      </c>
      <c r="N738" s="51" t="s">
        <v>9641</v>
      </c>
      <c r="O738" s="51" t="s">
        <v>9468</v>
      </c>
      <c r="P738" s="51" t="s">
        <v>8856</v>
      </c>
      <c r="Q738" s="51" t="s">
        <v>9545</v>
      </c>
      <c r="R738" s="51">
        <v>255000</v>
      </c>
      <c r="S738" s="51">
        <v>255000</v>
      </c>
      <c r="T738" s="53">
        <v>45383</v>
      </c>
      <c r="U738" s="53">
        <v>45747.9999884259</v>
      </c>
      <c r="V738" s="51">
        <v>1</v>
      </c>
      <c r="W738" s="80"/>
      <c r="X738" s="80"/>
      <c r="Y738" s="80"/>
      <c r="Z738" s="87"/>
      <c r="AA738" s="87"/>
      <c r="AB738" s="87"/>
      <c r="AC738" s="87"/>
      <c r="AD738" s="87"/>
      <c r="AE738" s="87"/>
      <c r="AF738" s="87"/>
      <c r="AG738" s="80"/>
      <c r="AH738" s="80"/>
      <c r="AI738" s="80"/>
    </row>
    <row r="739" ht="38.25" spans="1:35">
      <c r="A739" s="81">
        <v>39879</v>
      </c>
      <c r="B739" s="51" t="s">
        <v>11905</v>
      </c>
      <c r="C739" s="51" t="s">
        <v>11906</v>
      </c>
      <c r="D739" s="51" t="s">
        <v>9515</v>
      </c>
      <c r="E739" s="51" t="s">
        <v>9450</v>
      </c>
      <c r="F739" s="51">
        <v>835920</v>
      </c>
      <c r="G739" s="51">
        <v>36</v>
      </c>
      <c r="H739" s="53">
        <v>44682</v>
      </c>
      <c r="I739" s="53">
        <v>45777</v>
      </c>
      <c r="J739" s="51" t="s">
        <v>9506</v>
      </c>
      <c r="K739" s="51"/>
      <c r="L739" s="51" t="s">
        <v>11907</v>
      </c>
      <c r="M739" s="51" t="s">
        <v>11908</v>
      </c>
      <c r="N739" s="51" t="s">
        <v>10887</v>
      </c>
      <c r="O739" s="51" t="s">
        <v>9885</v>
      </c>
      <c r="P739" s="51" t="s">
        <v>8802</v>
      </c>
      <c r="Q739" s="51" t="s">
        <v>9520</v>
      </c>
      <c r="R739" s="51">
        <v>835920</v>
      </c>
      <c r="S739" s="51">
        <v>835920</v>
      </c>
      <c r="T739" s="53">
        <v>44682</v>
      </c>
      <c r="U739" s="53">
        <v>45777.9999884259</v>
      </c>
      <c r="V739" s="51">
        <v>54</v>
      </c>
      <c r="W739" s="80"/>
      <c r="X739" s="80"/>
      <c r="Y739" s="80"/>
      <c r="Z739" s="87"/>
      <c r="AA739" s="87"/>
      <c r="AB739" s="87"/>
      <c r="AC739" s="87"/>
      <c r="AD739" s="87"/>
      <c r="AE739" s="87"/>
      <c r="AF739" s="87"/>
      <c r="AG739" s="80"/>
      <c r="AH739" s="80"/>
      <c r="AI739" s="80"/>
    </row>
    <row r="740" ht="48" spans="1:35">
      <c r="A740" s="81">
        <v>39886</v>
      </c>
      <c r="B740" s="51" t="s">
        <v>11909</v>
      </c>
      <c r="C740" s="51" t="s">
        <v>11910</v>
      </c>
      <c r="D740" s="51" t="s">
        <v>9523</v>
      </c>
      <c r="E740" s="51" t="s">
        <v>9450</v>
      </c>
      <c r="F740" s="51">
        <v>490000</v>
      </c>
      <c r="G740" s="51">
        <v>12</v>
      </c>
      <c r="H740" s="53">
        <v>45492</v>
      </c>
      <c r="I740" s="53">
        <v>45856</v>
      </c>
      <c r="J740" s="51" t="s">
        <v>9506</v>
      </c>
      <c r="K740" s="51"/>
      <c r="L740" s="51" t="s">
        <v>11911</v>
      </c>
      <c r="M740" s="51" t="s">
        <v>11912</v>
      </c>
      <c r="N740" s="51" t="s">
        <v>11913</v>
      </c>
      <c r="O740" s="51" t="s">
        <v>9468</v>
      </c>
      <c r="P740" s="51" t="s">
        <v>9469</v>
      </c>
      <c r="Q740" s="51" t="s">
        <v>9545</v>
      </c>
      <c r="R740" s="51">
        <v>490000</v>
      </c>
      <c r="S740" s="51">
        <v>490000</v>
      </c>
      <c r="T740" s="53">
        <v>45492</v>
      </c>
      <c r="U740" s="53">
        <v>45856.9999884259</v>
      </c>
      <c r="V740" s="51">
        <v>2</v>
      </c>
      <c r="W740" s="80"/>
      <c r="X740" s="80"/>
      <c r="Y740" s="80"/>
      <c r="Z740" s="87"/>
      <c r="AA740" s="87"/>
      <c r="AB740" s="87"/>
      <c r="AC740" s="87"/>
      <c r="AD740" s="87"/>
      <c r="AE740" s="87"/>
      <c r="AF740" s="87"/>
      <c r="AG740" s="80"/>
      <c r="AH740" s="80"/>
      <c r="AI740" s="80"/>
    </row>
    <row r="741" ht="38.25" spans="1:35">
      <c r="A741" s="81">
        <v>39878</v>
      </c>
      <c r="B741" s="51" t="s">
        <v>11914</v>
      </c>
      <c r="C741" s="51" t="s">
        <v>11915</v>
      </c>
      <c r="D741" s="51" t="s">
        <v>9515</v>
      </c>
      <c r="E741" s="51" t="s">
        <v>9450</v>
      </c>
      <c r="F741" s="51">
        <v>62640</v>
      </c>
      <c r="G741" s="51">
        <v>3</v>
      </c>
      <c r="H741" s="53">
        <v>45566</v>
      </c>
      <c r="I741" s="53">
        <v>45657</v>
      </c>
      <c r="J741" s="51" t="s">
        <v>9506</v>
      </c>
      <c r="K741" s="51"/>
      <c r="L741" s="51" t="s">
        <v>11916</v>
      </c>
      <c r="M741" s="218" t="s">
        <v>11917</v>
      </c>
      <c r="N741" s="51" t="s">
        <v>10887</v>
      </c>
      <c r="O741" s="51" t="s">
        <v>9885</v>
      </c>
      <c r="P741" s="51" t="s">
        <v>8802</v>
      </c>
      <c r="Q741" s="51" t="s">
        <v>9520</v>
      </c>
      <c r="R741" s="51">
        <v>62640</v>
      </c>
      <c r="S741" s="51">
        <v>62640</v>
      </c>
      <c r="T741" s="53">
        <v>45566</v>
      </c>
      <c r="U741" s="53">
        <v>45657.9999884259</v>
      </c>
      <c r="V741" s="51">
        <v>36</v>
      </c>
      <c r="W741" s="80"/>
      <c r="X741" s="80"/>
      <c r="Y741" s="80"/>
      <c r="Z741" s="87"/>
      <c r="AA741" s="87"/>
      <c r="AB741" s="87"/>
      <c r="AC741" s="87"/>
      <c r="AD741" s="87"/>
      <c r="AE741" s="87"/>
      <c r="AF741" s="87"/>
      <c r="AG741" s="80"/>
      <c r="AH741" s="80"/>
      <c r="AI741" s="80"/>
    </row>
    <row r="742" ht="38.25" spans="1:35">
      <c r="A742" s="81">
        <v>39877</v>
      </c>
      <c r="B742" s="51" t="s">
        <v>11918</v>
      </c>
      <c r="C742" s="51" t="s">
        <v>11919</v>
      </c>
      <c r="D742" s="51" t="s">
        <v>9515</v>
      </c>
      <c r="E742" s="51" t="s">
        <v>9450</v>
      </c>
      <c r="F742" s="51">
        <v>62640</v>
      </c>
      <c r="G742" s="51">
        <v>3</v>
      </c>
      <c r="H742" s="53">
        <v>45566</v>
      </c>
      <c r="I742" s="53">
        <v>45657</v>
      </c>
      <c r="J742" s="51" t="s">
        <v>9506</v>
      </c>
      <c r="K742" s="51"/>
      <c r="L742" s="51" t="s">
        <v>11920</v>
      </c>
      <c r="M742" s="218" t="s">
        <v>11921</v>
      </c>
      <c r="N742" s="51" t="s">
        <v>10887</v>
      </c>
      <c r="O742" s="51" t="s">
        <v>9885</v>
      </c>
      <c r="P742" s="51" t="s">
        <v>8802</v>
      </c>
      <c r="Q742" s="51" t="s">
        <v>9520</v>
      </c>
      <c r="R742" s="51">
        <v>62640</v>
      </c>
      <c r="S742" s="51">
        <v>62640</v>
      </c>
      <c r="T742" s="53">
        <v>45566</v>
      </c>
      <c r="U742" s="53">
        <v>45657.9999884259</v>
      </c>
      <c r="V742" s="51">
        <v>36</v>
      </c>
      <c r="W742" s="80"/>
      <c r="X742" s="80"/>
      <c r="Y742" s="80"/>
      <c r="Z742" s="87"/>
      <c r="AA742" s="87"/>
      <c r="AB742" s="87"/>
      <c r="AC742" s="87"/>
      <c r="AD742" s="87"/>
      <c r="AE742" s="87"/>
      <c r="AF742" s="87"/>
      <c r="AG742" s="80"/>
      <c r="AH742" s="80"/>
      <c r="AI742" s="80"/>
    </row>
    <row r="743" ht="38.25" spans="1:35">
      <c r="A743" s="81">
        <v>39876</v>
      </c>
      <c r="B743" s="51" t="s">
        <v>11922</v>
      </c>
      <c r="C743" s="51" t="s">
        <v>11923</v>
      </c>
      <c r="D743" s="51" t="s">
        <v>9515</v>
      </c>
      <c r="E743" s="51" t="s">
        <v>9450</v>
      </c>
      <c r="F743" s="51">
        <v>31320</v>
      </c>
      <c r="G743" s="51">
        <v>3</v>
      </c>
      <c r="H743" s="53">
        <v>45566</v>
      </c>
      <c r="I743" s="53">
        <v>45657</v>
      </c>
      <c r="J743" s="51" t="s">
        <v>9506</v>
      </c>
      <c r="K743" s="51"/>
      <c r="L743" s="51" t="s">
        <v>11924</v>
      </c>
      <c r="M743" s="218" t="s">
        <v>11925</v>
      </c>
      <c r="N743" s="51" t="s">
        <v>10887</v>
      </c>
      <c r="O743" s="51" t="s">
        <v>9885</v>
      </c>
      <c r="P743" s="51" t="s">
        <v>8802</v>
      </c>
      <c r="Q743" s="51" t="s">
        <v>9520</v>
      </c>
      <c r="R743" s="51">
        <v>31320</v>
      </c>
      <c r="S743" s="51">
        <v>31320</v>
      </c>
      <c r="T743" s="53">
        <v>45566</v>
      </c>
      <c r="U743" s="53">
        <v>45657.9999884259</v>
      </c>
      <c r="V743" s="51">
        <v>18</v>
      </c>
      <c r="W743" s="80"/>
      <c r="X743" s="80"/>
      <c r="Y743" s="80"/>
      <c r="Z743" s="87"/>
      <c r="AA743" s="87"/>
      <c r="AB743" s="87"/>
      <c r="AC743" s="87"/>
      <c r="AD743" s="87"/>
      <c r="AE743" s="87"/>
      <c r="AF743" s="87"/>
      <c r="AG743" s="80"/>
      <c r="AH743" s="80"/>
      <c r="AI743" s="80"/>
    </row>
    <row r="744" ht="38.25" spans="1:35">
      <c r="A744" s="81">
        <v>39874</v>
      </c>
      <c r="B744" s="51" t="s">
        <v>11926</v>
      </c>
      <c r="C744" s="51" t="s">
        <v>11927</v>
      </c>
      <c r="D744" s="51" t="s">
        <v>9515</v>
      </c>
      <c r="E744" s="51" t="s">
        <v>9450</v>
      </c>
      <c r="F744" s="51">
        <v>46440</v>
      </c>
      <c r="G744" s="51">
        <v>3</v>
      </c>
      <c r="H744" s="53">
        <v>45566</v>
      </c>
      <c r="I744" s="53">
        <v>45657</v>
      </c>
      <c r="J744" s="51" t="s">
        <v>9506</v>
      </c>
      <c r="K744" s="51"/>
      <c r="L744" s="51" t="s">
        <v>11928</v>
      </c>
      <c r="M744" s="218" t="s">
        <v>11929</v>
      </c>
      <c r="N744" s="51" t="s">
        <v>10887</v>
      </c>
      <c r="O744" s="51" t="s">
        <v>9885</v>
      </c>
      <c r="P744" s="51" t="s">
        <v>8802</v>
      </c>
      <c r="Q744" s="51" t="s">
        <v>9520</v>
      </c>
      <c r="R744" s="51">
        <v>46440</v>
      </c>
      <c r="S744" s="51">
        <v>46440</v>
      </c>
      <c r="T744" s="53">
        <v>45566</v>
      </c>
      <c r="U744" s="53">
        <v>45657.9999884259</v>
      </c>
      <c r="V744" s="51">
        <v>36</v>
      </c>
      <c r="W744" s="80"/>
      <c r="X744" s="80"/>
      <c r="Y744" s="80"/>
      <c r="Z744" s="87"/>
      <c r="AA744" s="87"/>
      <c r="AB744" s="87"/>
      <c r="AC744" s="87"/>
      <c r="AD744" s="87"/>
      <c r="AE744" s="87"/>
      <c r="AF744" s="87"/>
      <c r="AG744" s="80"/>
      <c r="AH744" s="80"/>
      <c r="AI744" s="80"/>
    </row>
    <row r="745" ht="38.25" spans="1:35">
      <c r="A745" s="81">
        <v>39875</v>
      </c>
      <c r="B745" s="51" t="s">
        <v>11930</v>
      </c>
      <c r="C745" s="51" t="s">
        <v>11931</v>
      </c>
      <c r="D745" s="51" t="s">
        <v>9515</v>
      </c>
      <c r="E745" s="51" t="s">
        <v>9450</v>
      </c>
      <c r="F745" s="51">
        <v>31320</v>
      </c>
      <c r="G745" s="51">
        <v>3</v>
      </c>
      <c r="H745" s="53">
        <v>45566</v>
      </c>
      <c r="I745" s="53">
        <v>45657</v>
      </c>
      <c r="J745" s="51" t="s">
        <v>9506</v>
      </c>
      <c r="K745" s="51"/>
      <c r="L745" s="51" t="s">
        <v>11932</v>
      </c>
      <c r="M745" s="218" t="s">
        <v>11933</v>
      </c>
      <c r="N745" s="51" t="s">
        <v>10887</v>
      </c>
      <c r="O745" s="51" t="s">
        <v>9885</v>
      </c>
      <c r="P745" s="51" t="s">
        <v>8802</v>
      </c>
      <c r="Q745" s="51" t="s">
        <v>9520</v>
      </c>
      <c r="R745" s="51">
        <v>31320</v>
      </c>
      <c r="S745" s="51">
        <v>31320</v>
      </c>
      <c r="T745" s="53">
        <v>45566</v>
      </c>
      <c r="U745" s="53">
        <v>45657.9999884259</v>
      </c>
      <c r="V745" s="51">
        <v>18</v>
      </c>
      <c r="W745" s="80"/>
      <c r="X745" s="80"/>
      <c r="Y745" s="80"/>
      <c r="Z745" s="87"/>
      <c r="AA745" s="87"/>
      <c r="AB745" s="87"/>
      <c r="AC745" s="87"/>
      <c r="AD745" s="87"/>
      <c r="AE745" s="87"/>
      <c r="AF745" s="87"/>
      <c r="AG745" s="80"/>
      <c r="AH745" s="80"/>
      <c r="AI745" s="80"/>
    </row>
    <row r="746" ht="38.25" spans="1:35">
      <c r="A746" s="81">
        <v>39873</v>
      </c>
      <c r="B746" s="51" t="s">
        <v>11934</v>
      </c>
      <c r="C746" s="51" t="s">
        <v>11935</v>
      </c>
      <c r="D746" s="51" t="s">
        <v>9515</v>
      </c>
      <c r="E746" s="51" t="s">
        <v>9450</v>
      </c>
      <c r="F746" s="51">
        <v>46440</v>
      </c>
      <c r="G746" s="51">
        <v>3</v>
      </c>
      <c r="H746" s="53">
        <v>45566</v>
      </c>
      <c r="I746" s="53">
        <v>45657</v>
      </c>
      <c r="J746" s="51" t="s">
        <v>9506</v>
      </c>
      <c r="K746" s="51"/>
      <c r="L746" s="51" t="s">
        <v>11936</v>
      </c>
      <c r="M746" s="218" t="s">
        <v>11937</v>
      </c>
      <c r="N746" s="51" t="s">
        <v>10887</v>
      </c>
      <c r="O746" s="51" t="s">
        <v>9885</v>
      </c>
      <c r="P746" s="51" t="s">
        <v>8802</v>
      </c>
      <c r="Q746" s="51" t="s">
        <v>9520</v>
      </c>
      <c r="R746" s="51">
        <v>46440</v>
      </c>
      <c r="S746" s="51">
        <v>46440</v>
      </c>
      <c r="T746" s="53">
        <v>45566</v>
      </c>
      <c r="U746" s="53">
        <v>45657.9999884259</v>
      </c>
      <c r="V746" s="51">
        <v>36</v>
      </c>
      <c r="W746" s="80"/>
      <c r="X746" s="80"/>
      <c r="Y746" s="80"/>
      <c r="Z746" s="87"/>
      <c r="AA746" s="87"/>
      <c r="AB746" s="87"/>
      <c r="AC746" s="87"/>
      <c r="AD746" s="87"/>
      <c r="AE746" s="87"/>
      <c r="AF746" s="87"/>
      <c r="AG746" s="80"/>
      <c r="AH746" s="80"/>
      <c r="AI746" s="80"/>
    </row>
    <row r="747" ht="38.25" spans="1:35">
      <c r="A747" s="81">
        <v>39872</v>
      </c>
      <c r="B747" s="51" t="s">
        <v>11938</v>
      </c>
      <c r="C747" s="51" t="s">
        <v>11939</v>
      </c>
      <c r="D747" s="51" t="s">
        <v>9515</v>
      </c>
      <c r="E747" s="51" t="s">
        <v>9450</v>
      </c>
      <c r="F747" s="51">
        <v>69660</v>
      </c>
      <c r="G747" s="51">
        <v>3</v>
      </c>
      <c r="H747" s="53">
        <v>45566</v>
      </c>
      <c r="I747" s="53">
        <v>45657</v>
      </c>
      <c r="J747" s="51" t="s">
        <v>9506</v>
      </c>
      <c r="K747" s="51"/>
      <c r="L747" s="51" t="s">
        <v>11940</v>
      </c>
      <c r="M747" s="218" t="s">
        <v>11941</v>
      </c>
      <c r="N747" s="51" t="s">
        <v>10887</v>
      </c>
      <c r="O747" s="51" t="s">
        <v>9885</v>
      </c>
      <c r="P747" s="51" t="s">
        <v>8802</v>
      </c>
      <c r="Q747" s="51" t="s">
        <v>9520</v>
      </c>
      <c r="R747" s="51">
        <v>69660</v>
      </c>
      <c r="S747" s="51">
        <v>69660</v>
      </c>
      <c r="T747" s="53">
        <v>45566</v>
      </c>
      <c r="U747" s="53">
        <v>45657.9999884259</v>
      </c>
      <c r="V747" s="51">
        <v>54</v>
      </c>
      <c r="W747" s="80"/>
      <c r="X747" s="80"/>
      <c r="Y747" s="80"/>
      <c r="Z747" s="87"/>
      <c r="AA747" s="87"/>
      <c r="AB747" s="87"/>
      <c r="AC747" s="87"/>
      <c r="AD747" s="87"/>
      <c r="AE747" s="87"/>
      <c r="AF747" s="87"/>
      <c r="AG747" s="80"/>
      <c r="AH747" s="80"/>
      <c r="AI747" s="80"/>
    </row>
    <row r="748" ht="38.25" spans="1:35">
      <c r="A748" s="81">
        <v>39871</v>
      </c>
      <c r="B748" s="51" t="s">
        <v>11942</v>
      </c>
      <c r="C748" s="51" t="s">
        <v>11943</v>
      </c>
      <c r="D748" s="51" t="s">
        <v>9515</v>
      </c>
      <c r="E748" s="51" t="s">
        <v>9450</v>
      </c>
      <c r="F748" s="51">
        <v>51600</v>
      </c>
      <c r="G748" s="51">
        <v>3</v>
      </c>
      <c r="H748" s="53">
        <v>45566</v>
      </c>
      <c r="I748" s="53">
        <v>45657</v>
      </c>
      <c r="J748" s="51" t="s">
        <v>9506</v>
      </c>
      <c r="K748" s="51"/>
      <c r="L748" s="51" t="s">
        <v>11944</v>
      </c>
      <c r="M748" s="218" t="s">
        <v>11945</v>
      </c>
      <c r="N748" s="51" t="s">
        <v>10887</v>
      </c>
      <c r="O748" s="51" t="s">
        <v>9885</v>
      </c>
      <c r="P748" s="51" t="s">
        <v>8802</v>
      </c>
      <c r="Q748" s="51" t="s">
        <v>9520</v>
      </c>
      <c r="R748" s="51">
        <v>51600</v>
      </c>
      <c r="S748" s="51">
        <v>51600</v>
      </c>
      <c r="T748" s="53">
        <v>45566</v>
      </c>
      <c r="U748" s="53">
        <v>45657.9999884259</v>
      </c>
      <c r="V748" s="51">
        <v>40</v>
      </c>
      <c r="W748" s="80"/>
      <c r="X748" s="80"/>
      <c r="Y748" s="80"/>
      <c r="Z748" s="87"/>
      <c r="AA748" s="87"/>
      <c r="AB748" s="87"/>
      <c r="AC748" s="87"/>
      <c r="AD748" s="87"/>
      <c r="AE748" s="87"/>
      <c r="AF748" s="87"/>
      <c r="AG748" s="80"/>
      <c r="AH748" s="80"/>
      <c r="AI748" s="80"/>
    </row>
    <row r="749" ht="38.25" spans="1:35">
      <c r="A749" s="81">
        <v>39869</v>
      </c>
      <c r="B749" s="51" t="s">
        <v>11946</v>
      </c>
      <c r="C749" s="51" t="s">
        <v>11947</v>
      </c>
      <c r="D749" s="51" t="s">
        <v>9515</v>
      </c>
      <c r="E749" s="51" t="s">
        <v>9450</v>
      </c>
      <c r="F749" s="51">
        <v>43860</v>
      </c>
      <c r="G749" s="51">
        <v>3</v>
      </c>
      <c r="H749" s="53">
        <v>45566</v>
      </c>
      <c r="I749" s="53">
        <v>45657</v>
      </c>
      <c r="J749" s="51" t="s">
        <v>9506</v>
      </c>
      <c r="K749" s="51"/>
      <c r="L749" s="51" t="s">
        <v>11948</v>
      </c>
      <c r="M749" s="218" t="s">
        <v>11949</v>
      </c>
      <c r="N749" s="51" t="s">
        <v>10887</v>
      </c>
      <c r="O749" s="51" t="s">
        <v>9885</v>
      </c>
      <c r="P749" s="51" t="s">
        <v>8802</v>
      </c>
      <c r="Q749" s="51" t="s">
        <v>9520</v>
      </c>
      <c r="R749" s="51">
        <v>43860</v>
      </c>
      <c r="S749" s="51">
        <v>43860</v>
      </c>
      <c r="T749" s="53">
        <v>45566</v>
      </c>
      <c r="U749" s="53">
        <v>45657.9999884259</v>
      </c>
      <c r="V749" s="51">
        <v>34</v>
      </c>
      <c r="W749" s="80"/>
      <c r="X749" s="80"/>
      <c r="Y749" s="80"/>
      <c r="Z749" s="87"/>
      <c r="AA749" s="87"/>
      <c r="AB749" s="87"/>
      <c r="AC749" s="87"/>
      <c r="AD749" s="87"/>
      <c r="AE749" s="87"/>
      <c r="AF749" s="87"/>
      <c r="AG749" s="80"/>
      <c r="AH749" s="80"/>
      <c r="AI749" s="80"/>
    </row>
    <row r="750" ht="38.25" spans="1:35">
      <c r="A750" s="81">
        <v>39870</v>
      </c>
      <c r="B750" s="51" t="s">
        <v>11950</v>
      </c>
      <c r="C750" s="51" t="s">
        <v>11951</v>
      </c>
      <c r="D750" s="51" t="s">
        <v>9515</v>
      </c>
      <c r="E750" s="51" t="s">
        <v>9450</v>
      </c>
      <c r="F750" s="51">
        <v>24360</v>
      </c>
      <c r="G750" s="51">
        <v>3</v>
      </c>
      <c r="H750" s="53">
        <v>45566</v>
      </c>
      <c r="I750" s="53">
        <v>45657</v>
      </c>
      <c r="J750" s="51" t="s">
        <v>9506</v>
      </c>
      <c r="K750" s="51"/>
      <c r="L750" s="51" t="s">
        <v>11952</v>
      </c>
      <c r="M750" s="218" t="s">
        <v>11953</v>
      </c>
      <c r="N750" s="51" t="s">
        <v>10887</v>
      </c>
      <c r="O750" s="51" t="s">
        <v>9885</v>
      </c>
      <c r="P750" s="51" t="s">
        <v>8802</v>
      </c>
      <c r="Q750" s="51" t="s">
        <v>9520</v>
      </c>
      <c r="R750" s="51">
        <v>24360</v>
      </c>
      <c r="S750" s="51">
        <v>24360</v>
      </c>
      <c r="T750" s="53">
        <v>45566</v>
      </c>
      <c r="U750" s="53">
        <v>45657.9999884259</v>
      </c>
      <c r="V750" s="51">
        <v>14</v>
      </c>
      <c r="W750" s="80"/>
      <c r="X750" s="80"/>
      <c r="Y750" s="80"/>
      <c r="Z750" s="87"/>
      <c r="AA750" s="87"/>
      <c r="AB750" s="87"/>
      <c r="AC750" s="87"/>
      <c r="AD750" s="87"/>
      <c r="AE750" s="87"/>
      <c r="AF750" s="87"/>
      <c r="AG750" s="80"/>
      <c r="AH750" s="80"/>
      <c r="AI750" s="80"/>
    </row>
    <row r="751" ht="38.25" spans="1:35">
      <c r="A751" s="81">
        <v>39868</v>
      </c>
      <c r="B751" s="51" t="s">
        <v>11954</v>
      </c>
      <c r="C751" s="51" t="s">
        <v>11955</v>
      </c>
      <c r="D751" s="51" t="s">
        <v>9515</v>
      </c>
      <c r="E751" s="51" t="s">
        <v>9450</v>
      </c>
      <c r="F751" s="51">
        <v>113400</v>
      </c>
      <c r="G751" s="51">
        <v>3</v>
      </c>
      <c r="H751" s="53">
        <v>45566</v>
      </c>
      <c r="I751" s="53">
        <v>45657</v>
      </c>
      <c r="J751" s="51" t="s">
        <v>9506</v>
      </c>
      <c r="K751" s="51"/>
      <c r="L751" s="51" t="s">
        <v>11956</v>
      </c>
      <c r="M751" s="218" t="s">
        <v>11957</v>
      </c>
      <c r="N751" s="51" t="s">
        <v>10887</v>
      </c>
      <c r="O751" s="51" t="s">
        <v>9885</v>
      </c>
      <c r="P751" s="51" t="s">
        <v>8802</v>
      </c>
      <c r="Q751" s="51" t="s">
        <v>9520</v>
      </c>
      <c r="R751" s="51">
        <v>113400</v>
      </c>
      <c r="S751" s="51">
        <v>113400</v>
      </c>
      <c r="T751" s="53">
        <v>45566</v>
      </c>
      <c r="U751" s="53">
        <v>45657.9999884259</v>
      </c>
      <c r="V751" s="51">
        <v>36</v>
      </c>
      <c r="W751" s="80"/>
      <c r="X751" s="80"/>
      <c r="Y751" s="80"/>
      <c r="Z751" s="87"/>
      <c r="AA751" s="87"/>
      <c r="AB751" s="87"/>
      <c r="AC751" s="87"/>
      <c r="AD751" s="87"/>
      <c r="AE751" s="87"/>
      <c r="AF751" s="87"/>
      <c r="AG751" s="80"/>
      <c r="AH751" s="80"/>
      <c r="AI751" s="80"/>
    </row>
    <row r="752" ht="38.25" spans="1:35">
      <c r="A752" s="81">
        <v>39867</v>
      </c>
      <c r="B752" s="51" t="s">
        <v>11958</v>
      </c>
      <c r="C752" s="51" t="s">
        <v>11959</v>
      </c>
      <c r="D752" s="51" t="s">
        <v>9515</v>
      </c>
      <c r="E752" s="51" t="s">
        <v>9450</v>
      </c>
      <c r="F752" s="51">
        <v>59850</v>
      </c>
      <c r="G752" s="51">
        <v>3</v>
      </c>
      <c r="H752" s="53">
        <v>45566</v>
      </c>
      <c r="I752" s="53">
        <v>45657</v>
      </c>
      <c r="J752" s="51" t="s">
        <v>9506</v>
      </c>
      <c r="K752" s="51"/>
      <c r="L752" s="51" t="s">
        <v>11960</v>
      </c>
      <c r="M752" s="218" t="s">
        <v>11961</v>
      </c>
      <c r="N752" s="51" t="s">
        <v>10887</v>
      </c>
      <c r="O752" s="51" t="s">
        <v>9885</v>
      </c>
      <c r="P752" s="51" t="s">
        <v>8802</v>
      </c>
      <c r="Q752" s="51" t="s">
        <v>9520</v>
      </c>
      <c r="R752" s="51">
        <v>59850</v>
      </c>
      <c r="S752" s="51">
        <v>59850</v>
      </c>
      <c r="T752" s="53">
        <v>45566</v>
      </c>
      <c r="U752" s="53">
        <v>45657.9999884259</v>
      </c>
      <c r="V752" s="51">
        <v>19</v>
      </c>
      <c r="W752" s="80"/>
      <c r="X752" s="80"/>
      <c r="Y752" s="80"/>
      <c r="Z752" s="87"/>
      <c r="AA752" s="87"/>
      <c r="AB752" s="87"/>
      <c r="AC752" s="87"/>
      <c r="AD752" s="87"/>
      <c r="AE752" s="87"/>
      <c r="AF752" s="87"/>
      <c r="AG752" s="80"/>
      <c r="AH752" s="80"/>
      <c r="AI752" s="80"/>
    </row>
    <row r="753" ht="38.25" spans="1:35">
      <c r="A753" s="81">
        <v>39865</v>
      </c>
      <c r="B753" s="51" t="s">
        <v>11962</v>
      </c>
      <c r="C753" s="51" t="s">
        <v>11963</v>
      </c>
      <c r="D753" s="51" t="s">
        <v>9515</v>
      </c>
      <c r="E753" s="51" t="s">
        <v>9450</v>
      </c>
      <c r="F753" s="51">
        <v>30240</v>
      </c>
      <c r="G753" s="51">
        <v>3</v>
      </c>
      <c r="H753" s="53">
        <v>45566</v>
      </c>
      <c r="I753" s="53">
        <v>45657</v>
      </c>
      <c r="J753" s="51" t="s">
        <v>9506</v>
      </c>
      <c r="K753" s="51"/>
      <c r="L753" s="51" t="s">
        <v>11964</v>
      </c>
      <c r="M753" s="218" t="s">
        <v>11965</v>
      </c>
      <c r="N753" s="51" t="s">
        <v>10887</v>
      </c>
      <c r="O753" s="51" t="s">
        <v>9885</v>
      </c>
      <c r="P753" s="51" t="s">
        <v>8802</v>
      </c>
      <c r="Q753" s="51" t="s">
        <v>9520</v>
      </c>
      <c r="R753" s="51">
        <v>30240</v>
      </c>
      <c r="S753" s="51">
        <v>30240</v>
      </c>
      <c r="T753" s="53">
        <v>45566</v>
      </c>
      <c r="U753" s="53">
        <v>45657.9999884259</v>
      </c>
      <c r="V753" s="51">
        <v>9</v>
      </c>
      <c r="W753" s="80"/>
      <c r="X753" s="80"/>
      <c r="Y753" s="80"/>
      <c r="Z753" s="87"/>
      <c r="AA753" s="87"/>
      <c r="AB753" s="87"/>
      <c r="AC753" s="87"/>
      <c r="AD753" s="87"/>
      <c r="AE753" s="87"/>
      <c r="AF753" s="87"/>
      <c r="AG753" s="80"/>
      <c r="AH753" s="80"/>
      <c r="AI753" s="80"/>
    </row>
    <row r="754" ht="38.25" spans="1:35">
      <c r="A754" s="81">
        <v>39866</v>
      </c>
      <c r="B754" s="51" t="s">
        <v>11966</v>
      </c>
      <c r="C754" s="51" t="s">
        <v>11967</v>
      </c>
      <c r="D754" s="51" t="s">
        <v>9515</v>
      </c>
      <c r="E754" s="51" t="s">
        <v>9450</v>
      </c>
      <c r="F754" s="51">
        <v>56700</v>
      </c>
      <c r="G754" s="51">
        <v>3</v>
      </c>
      <c r="H754" s="53">
        <v>45566</v>
      </c>
      <c r="I754" s="53">
        <v>45657</v>
      </c>
      <c r="J754" s="51" t="s">
        <v>9506</v>
      </c>
      <c r="K754" s="51"/>
      <c r="L754" s="51" t="s">
        <v>11968</v>
      </c>
      <c r="M754" s="218" t="s">
        <v>11969</v>
      </c>
      <c r="N754" s="51" t="s">
        <v>10887</v>
      </c>
      <c r="O754" s="51" t="s">
        <v>9885</v>
      </c>
      <c r="P754" s="51" t="s">
        <v>8802</v>
      </c>
      <c r="Q754" s="51" t="s">
        <v>9520</v>
      </c>
      <c r="R754" s="51">
        <v>56700</v>
      </c>
      <c r="S754" s="51">
        <v>56700</v>
      </c>
      <c r="T754" s="53">
        <v>45566</v>
      </c>
      <c r="U754" s="53">
        <v>45657.9999884259</v>
      </c>
      <c r="V754" s="51">
        <v>18</v>
      </c>
      <c r="W754" s="80"/>
      <c r="X754" s="80"/>
      <c r="Y754" s="80"/>
      <c r="Z754" s="87"/>
      <c r="AA754" s="87"/>
      <c r="AB754" s="87"/>
      <c r="AC754" s="87"/>
      <c r="AD754" s="87"/>
      <c r="AE754" s="87"/>
      <c r="AF754" s="87"/>
      <c r="AG754" s="80"/>
      <c r="AH754" s="80"/>
      <c r="AI754" s="80"/>
    </row>
    <row r="755" ht="38.25" spans="1:35">
      <c r="A755" s="81">
        <v>39864</v>
      </c>
      <c r="B755" s="51" t="s">
        <v>11970</v>
      </c>
      <c r="C755" s="51" t="s">
        <v>11971</v>
      </c>
      <c r="D755" s="51" t="s">
        <v>9515</v>
      </c>
      <c r="E755" s="51" t="s">
        <v>9450</v>
      </c>
      <c r="F755" s="51">
        <v>56700</v>
      </c>
      <c r="G755" s="51">
        <v>3</v>
      </c>
      <c r="H755" s="53">
        <v>45566</v>
      </c>
      <c r="I755" s="53">
        <v>45657</v>
      </c>
      <c r="J755" s="51" t="s">
        <v>9506</v>
      </c>
      <c r="K755" s="51"/>
      <c r="L755" s="51" t="s">
        <v>11972</v>
      </c>
      <c r="M755" s="218" t="s">
        <v>11973</v>
      </c>
      <c r="N755" s="51" t="s">
        <v>10887</v>
      </c>
      <c r="O755" s="51" t="s">
        <v>9885</v>
      </c>
      <c r="P755" s="51" t="s">
        <v>8802</v>
      </c>
      <c r="Q755" s="51" t="s">
        <v>9520</v>
      </c>
      <c r="R755" s="51">
        <v>56700</v>
      </c>
      <c r="S755" s="51">
        <v>56700</v>
      </c>
      <c r="T755" s="53">
        <v>45566</v>
      </c>
      <c r="U755" s="53">
        <v>45657.9999884259</v>
      </c>
      <c r="V755" s="51">
        <v>18</v>
      </c>
      <c r="W755" s="80"/>
      <c r="X755" s="80"/>
      <c r="Y755" s="80"/>
      <c r="Z755" s="87"/>
      <c r="AA755" s="87"/>
      <c r="AB755" s="87"/>
      <c r="AC755" s="87"/>
      <c r="AD755" s="87"/>
      <c r="AE755" s="87"/>
      <c r="AF755" s="87"/>
      <c r="AG755" s="80"/>
      <c r="AH755" s="80"/>
      <c r="AI755" s="80"/>
    </row>
    <row r="756" ht="38.25" spans="1:35">
      <c r="A756" s="81">
        <v>39863</v>
      </c>
      <c r="B756" s="51" t="s">
        <v>11974</v>
      </c>
      <c r="C756" s="51" t="s">
        <v>11975</v>
      </c>
      <c r="D756" s="51" t="s">
        <v>9515</v>
      </c>
      <c r="E756" s="51" t="s">
        <v>9450</v>
      </c>
      <c r="F756" s="51">
        <v>113400</v>
      </c>
      <c r="G756" s="51">
        <v>3</v>
      </c>
      <c r="H756" s="53">
        <v>45566</v>
      </c>
      <c r="I756" s="53">
        <v>45657</v>
      </c>
      <c r="J756" s="51" t="s">
        <v>9506</v>
      </c>
      <c r="K756" s="51"/>
      <c r="L756" s="51" t="s">
        <v>11976</v>
      </c>
      <c r="M756" s="218" t="s">
        <v>11977</v>
      </c>
      <c r="N756" s="51" t="s">
        <v>10887</v>
      </c>
      <c r="O756" s="51" t="s">
        <v>9885</v>
      </c>
      <c r="P756" s="51" t="s">
        <v>8802</v>
      </c>
      <c r="Q756" s="51" t="s">
        <v>9520</v>
      </c>
      <c r="R756" s="51">
        <v>113400</v>
      </c>
      <c r="S756" s="51">
        <v>113400</v>
      </c>
      <c r="T756" s="53">
        <v>45566</v>
      </c>
      <c r="U756" s="53">
        <v>45657.9999884259</v>
      </c>
      <c r="V756" s="51">
        <v>36</v>
      </c>
      <c r="W756" s="80"/>
      <c r="X756" s="80"/>
      <c r="Y756" s="80"/>
      <c r="Z756" s="87"/>
      <c r="AA756" s="87"/>
      <c r="AB756" s="87"/>
      <c r="AC756" s="87"/>
      <c r="AD756" s="87"/>
      <c r="AE756" s="87"/>
      <c r="AF756" s="87"/>
      <c r="AG756" s="80"/>
      <c r="AH756" s="80"/>
      <c r="AI756" s="80"/>
    </row>
    <row r="757" ht="38.25" spans="1:35">
      <c r="A757" s="81">
        <v>39862</v>
      </c>
      <c r="B757" s="51" t="s">
        <v>11978</v>
      </c>
      <c r="C757" s="51" t="s">
        <v>11979</v>
      </c>
      <c r="D757" s="51" t="s">
        <v>9515</v>
      </c>
      <c r="E757" s="51" t="s">
        <v>9450</v>
      </c>
      <c r="F757" s="51">
        <v>31500</v>
      </c>
      <c r="G757" s="51">
        <v>3</v>
      </c>
      <c r="H757" s="53">
        <v>45566</v>
      </c>
      <c r="I757" s="53">
        <v>45657</v>
      </c>
      <c r="J757" s="51" t="s">
        <v>9506</v>
      </c>
      <c r="K757" s="51"/>
      <c r="L757" s="51" t="s">
        <v>11980</v>
      </c>
      <c r="M757" s="218" t="s">
        <v>11981</v>
      </c>
      <c r="N757" s="51" t="s">
        <v>10887</v>
      </c>
      <c r="O757" s="51" t="s">
        <v>9885</v>
      </c>
      <c r="P757" s="51" t="s">
        <v>8802</v>
      </c>
      <c r="Q757" s="51" t="s">
        <v>9520</v>
      </c>
      <c r="R757" s="51">
        <v>31500</v>
      </c>
      <c r="S757" s="51">
        <v>31500</v>
      </c>
      <c r="T757" s="53">
        <v>45566</v>
      </c>
      <c r="U757" s="53">
        <v>45657.9999884259</v>
      </c>
      <c r="V757" s="51">
        <v>10</v>
      </c>
      <c r="W757" s="80"/>
      <c r="X757" s="80"/>
      <c r="Y757" s="80"/>
      <c r="Z757" s="87"/>
      <c r="AA757" s="87"/>
      <c r="AB757" s="87"/>
      <c r="AC757" s="87"/>
      <c r="AD757" s="87"/>
      <c r="AE757" s="87"/>
      <c r="AF757" s="87"/>
      <c r="AG757" s="80"/>
      <c r="AH757" s="80"/>
      <c r="AI757" s="80"/>
    </row>
    <row r="758" ht="38.25" spans="1:35">
      <c r="A758" s="81">
        <v>39861</v>
      </c>
      <c r="B758" s="51" t="s">
        <v>11982</v>
      </c>
      <c r="C758" s="51" t="s">
        <v>11983</v>
      </c>
      <c r="D758" s="51" t="s">
        <v>9515</v>
      </c>
      <c r="E758" s="51" t="s">
        <v>9450</v>
      </c>
      <c r="F758" s="51">
        <v>31500</v>
      </c>
      <c r="G758" s="51">
        <v>3</v>
      </c>
      <c r="H758" s="53">
        <v>45566</v>
      </c>
      <c r="I758" s="53">
        <v>45657</v>
      </c>
      <c r="J758" s="51" t="s">
        <v>9506</v>
      </c>
      <c r="K758" s="51"/>
      <c r="L758" s="51" t="s">
        <v>11984</v>
      </c>
      <c r="M758" s="218" t="s">
        <v>11985</v>
      </c>
      <c r="N758" s="51" t="s">
        <v>10887</v>
      </c>
      <c r="O758" s="51" t="s">
        <v>9885</v>
      </c>
      <c r="P758" s="51" t="s">
        <v>8802</v>
      </c>
      <c r="Q758" s="51" t="s">
        <v>9520</v>
      </c>
      <c r="R758" s="51">
        <v>31500</v>
      </c>
      <c r="S758" s="51">
        <v>31500</v>
      </c>
      <c r="T758" s="53">
        <v>45566</v>
      </c>
      <c r="U758" s="53">
        <v>45657.9999884259</v>
      </c>
      <c r="V758" s="51">
        <v>10</v>
      </c>
      <c r="W758" s="80"/>
      <c r="X758" s="80"/>
      <c r="Y758" s="80"/>
      <c r="Z758" s="87"/>
      <c r="AA758" s="87"/>
      <c r="AB758" s="87"/>
      <c r="AC758" s="87"/>
      <c r="AD758" s="87"/>
      <c r="AE758" s="87"/>
      <c r="AF758" s="87"/>
      <c r="AG758" s="80"/>
      <c r="AH758" s="80"/>
      <c r="AI758" s="80"/>
    </row>
    <row r="759" ht="38.25" spans="1:35">
      <c r="A759" s="81">
        <v>39859</v>
      </c>
      <c r="B759" s="51" t="s">
        <v>11986</v>
      </c>
      <c r="C759" s="51" t="s">
        <v>11987</v>
      </c>
      <c r="D759" s="51" t="s">
        <v>9515</v>
      </c>
      <c r="E759" s="51" t="s">
        <v>9450</v>
      </c>
      <c r="F759" s="51">
        <v>31500</v>
      </c>
      <c r="G759" s="51">
        <v>3</v>
      </c>
      <c r="H759" s="53">
        <v>45931</v>
      </c>
      <c r="I759" s="53">
        <v>46022</v>
      </c>
      <c r="J759" s="51" t="s">
        <v>9506</v>
      </c>
      <c r="K759" s="51"/>
      <c r="L759" s="51" t="s">
        <v>11988</v>
      </c>
      <c r="M759" s="218" t="s">
        <v>11989</v>
      </c>
      <c r="N759" s="51" t="s">
        <v>10887</v>
      </c>
      <c r="O759" s="51" t="s">
        <v>9885</v>
      </c>
      <c r="P759" s="51" t="s">
        <v>8802</v>
      </c>
      <c r="Q759" s="51" t="s">
        <v>9520</v>
      </c>
      <c r="R759" s="51">
        <v>31500</v>
      </c>
      <c r="S759" s="51">
        <v>31500</v>
      </c>
      <c r="T759" s="53">
        <v>45931</v>
      </c>
      <c r="U759" s="53">
        <v>46022.9999884259</v>
      </c>
      <c r="V759" s="51">
        <v>10</v>
      </c>
      <c r="W759" s="80"/>
      <c r="X759" s="80"/>
      <c r="Y759" s="80"/>
      <c r="Z759" s="87"/>
      <c r="AA759" s="87"/>
      <c r="AB759" s="87"/>
      <c r="AC759" s="87"/>
      <c r="AD759" s="87"/>
      <c r="AE759" s="87"/>
      <c r="AF759" s="87"/>
      <c r="AG759" s="80"/>
      <c r="AH759" s="80"/>
      <c r="AI759" s="80"/>
    </row>
    <row r="760" ht="38.25" spans="1:35">
      <c r="A760" s="81">
        <v>39860</v>
      </c>
      <c r="B760" s="51" t="s">
        <v>11990</v>
      </c>
      <c r="C760" s="51" t="s">
        <v>11991</v>
      </c>
      <c r="D760" s="51" t="s">
        <v>9515</v>
      </c>
      <c r="E760" s="51" t="s">
        <v>9450</v>
      </c>
      <c r="F760" s="51">
        <v>37800</v>
      </c>
      <c r="G760" s="51">
        <v>2</v>
      </c>
      <c r="H760" s="53">
        <v>45566</v>
      </c>
      <c r="I760" s="53">
        <v>45626</v>
      </c>
      <c r="J760" s="51" t="s">
        <v>9506</v>
      </c>
      <c r="K760" s="51"/>
      <c r="L760" s="51" t="s">
        <v>11992</v>
      </c>
      <c r="M760" s="218" t="s">
        <v>11993</v>
      </c>
      <c r="N760" s="51" t="s">
        <v>10887</v>
      </c>
      <c r="O760" s="51" t="s">
        <v>9885</v>
      </c>
      <c r="P760" s="51" t="s">
        <v>8802</v>
      </c>
      <c r="Q760" s="51" t="s">
        <v>9520</v>
      </c>
      <c r="R760" s="51">
        <v>37800</v>
      </c>
      <c r="S760" s="51">
        <v>37800</v>
      </c>
      <c r="T760" s="53">
        <v>45566</v>
      </c>
      <c r="U760" s="53">
        <v>45626.9999884259</v>
      </c>
      <c r="V760" s="51">
        <v>18</v>
      </c>
      <c r="W760" s="80"/>
      <c r="X760" s="80"/>
      <c r="Y760" s="80"/>
      <c r="Z760" s="87"/>
      <c r="AA760" s="87"/>
      <c r="AB760" s="87"/>
      <c r="AC760" s="87"/>
      <c r="AD760" s="87"/>
      <c r="AE760" s="87"/>
      <c r="AF760" s="87"/>
      <c r="AG760" s="80"/>
      <c r="AH760" s="80"/>
      <c r="AI760" s="80"/>
    </row>
    <row r="761" ht="38.25" spans="1:35">
      <c r="A761" s="81">
        <v>39858</v>
      </c>
      <c r="B761" s="51" t="s">
        <v>11994</v>
      </c>
      <c r="C761" s="51" t="s">
        <v>11995</v>
      </c>
      <c r="D761" s="51" t="s">
        <v>9515</v>
      </c>
      <c r="E761" s="51" t="s">
        <v>9450</v>
      </c>
      <c r="F761" s="51">
        <v>126000</v>
      </c>
      <c r="G761" s="51">
        <v>12</v>
      </c>
      <c r="H761" s="53">
        <v>45566</v>
      </c>
      <c r="I761" s="53">
        <v>45930</v>
      </c>
      <c r="J761" s="51" t="s">
        <v>9506</v>
      </c>
      <c r="K761" s="51"/>
      <c r="L761" s="51" t="s">
        <v>11996</v>
      </c>
      <c r="M761" s="218" t="s">
        <v>11997</v>
      </c>
      <c r="N761" s="51" t="s">
        <v>10887</v>
      </c>
      <c r="O761" s="51" t="s">
        <v>9885</v>
      </c>
      <c r="P761" s="51" t="s">
        <v>8802</v>
      </c>
      <c r="Q761" s="51" t="s">
        <v>9520</v>
      </c>
      <c r="R761" s="51">
        <v>126000</v>
      </c>
      <c r="S761" s="51">
        <v>126000</v>
      </c>
      <c r="T761" s="53">
        <v>45566</v>
      </c>
      <c r="U761" s="53">
        <v>45930.9999884259</v>
      </c>
      <c r="V761" s="51">
        <v>10</v>
      </c>
      <c r="W761" s="80"/>
      <c r="X761" s="80"/>
      <c r="Y761" s="80"/>
      <c r="Z761" s="87"/>
      <c r="AA761" s="87"/>
      <c r="AB761" s="87"/>
      <c r="AC761" s="87"/>
      <c r="AD761" s="87"/>
      <c r="AE761" s="87"/>
      <c r="AF761" s="87"/>
      <c r="AG761" s="80"/>
      <c r="AH761" s="80"/>
      <c r="AI761" s="80"/>
    </row>
    <row r="762" ht="38.25" spans="1:35">
      <c r="A762" s="81">
        <v>39857</v>
      </c>
      <c r="B762" s="51" t="s">
        <v>11998</v>
      </c>
      <c r="C762" s="51" t="s">
        <v>11999</v>
      </c>
      <c r="D762" s="51" t="s">
        <v>9515</v>
      </c>
      <c r="E762" s="51" t="s">
        <v>9450</v>
      </c>
      <c r="F762" s="51">
        <v>223020</v>
      </c>
      <c r="G762" s="51">
        <v>12</v>
      </c>
      <c r="H762" s="53">
        <v>45931</v>
      </c>
      <c r="I762" s="53">
        <v>46295</v>
      </c>
      <c r="J762" s="51" t="s">
        <v>9506</v>
      </c>
      <c r="K762" s="51"/>
      <c r="L762" s="51" t="s">
        <v>12000</v>
      </c>
      <c r="M762" s="218" t="s">
        <v>12001</v>
      </c>
      <c r="N762" s="51" t="s">
        <v>10887</v>
      </c>
      <c r="O762" s="51" t="s">
        <v>9885</v>
      </c>
      <c r="P762" s="51" t="s">
        <v>8802</v>
      </c>
      <c r="Q762" s="51" t="s">
        <v>9520</v>
      </c>
      <c r="R762" s="51">
        <v>223020</v>
      </c>
      <c r="S762" s="51">
        <v>223020</v>
      </c>
      <c r="T762" s="53">
        <v>45931</v>
      </c>
      <c r="U762" s="53">
        <v>46295.9999884259</v>
      </c>
      <c r="V762" s="51">
        <v>17</v>
      </c>
      <c r="W762" s="80"/>
      <c r="X762" s="80"/>
      <c r="Y762" s="80"/>
      <c r="Z762" s="87"/>
      <c r="AA762" s="87"/>
      <c r="AB762" s="87"/>
      <c r="AC762" s="87"/>
      <c r="AD762" s="87"/>
      <c r="AE762" s="87"/>
      <c r="AF762" s="87"/>
      <c r="AG762" s="80"/>
      <c r="AH762" s="80"/>
      <c r="AI762" s="80"/>
    </row>
    <row r="763" ht="38.25" spans="1:35">
      <c r="A763" s="81">
        <v>39856</v>
      </c>
      <c r="B763" s="51" t="s">
        <v>12002</v>
      </c>
      <c r="C763" s="51" t="s">
        <v>12003</v>
      </c>
      <c r="D763" s="51" t="s">
        <v>9515</v>
      </c>
      <c r="E763" s="51" t="s">
        <v>9450</v>
      </c>
      <c r="F763" s="51">
        <v>223020</v>
      </c>
      <c r="G763" s="51">
        <v>12</v>
      </c>
      <c r="H763" s="53">
        <v>45566</v>
      </c>
      <c r="I763" s="53">
        <v>45930</v>
      </c>
      <c r="J763" s="51" t="s">
        <v>9506</v>
      </c>
      <c r="K763" s="51"/>
      <c r="L763" s="51" t="s">
        <v>12004</v>
      </c>
      <c r="M763" s="218" t="s">
        <v>12005</v>
      </c>
      <c r="N763" s="51" t="s">
        <v>10887</v>
      </c>
      <c r="O763" s="51" t="s">
        <v>9885</v>
      </c>
      <c r="P763" s="51" t="s">
        <v>8802</v>
      </c>
      <c r="Q763" s="51" t="s">
        <v>9520</v>
      </c>
      <c r="R763" s="51">
        <v>223020</v>
      </c>
      <c r="S763" s="51">
        <v>223020</v>
      </c>
      <c r="T763" s="53">
        <v>45566</v>
      </c>
      <c r="U763" s="53">
        <v>45930.9999884259</v>
      </c>
      <c r="V763" s="51">
        <v>17</v>
      </c>
      <c r="W763" s="80"/>
      <c r="X763" s="80"/>
      <c r="Y763" s="80"/>
      <c r="Z763" s="87"/>
      <c r="AA763" s="87"/>
      <c r="AB763" s="87"/>
      <c r="AC763" s="87"/>
      <c r="AD763" s="87"/>
      <c r="AE763" s="87"/>
      <c r="AF763" s="87"/>
      <c r="AG763" s="80"/>
      <c r="AH763" s="80"/>
      <c r="AI763" s="80"/>
    </row>
    <row r="764" ht="38.25" spans="1:35">
      <c r="A764" s="81">
        <v>39854</v>
      </c>
      <c r="B764" s="51" t="s">
        <v>12006</v>
      </c>
      <c r="C764" s="51" t="s">
        <v>12007</v>
      </c>
      <c r="D764" s="51" t="s">
        <v>9515</v>
      </c>
      <c r="E764" s="51" t="s">
        <v>9450</v>
      </c>
      <c r="F764" s="51">
        <v>12600</v>
      </c>
      <c r="G764" s="51">
        <v>12</v>
      </c>
      <c r="H764" s="53">
        <v>45474</v>
      </c>
      <c r="I764" s="53">
        <v>45838</v>
      </c>
      <c r="J764" s="51" t="s">
        <v>9506</v>
      </c>
      <c r="K764" s="51"/>
      <c r="L764" s="51" t="s">
        <v>12008</v>
      </c>
      <c r="M764" s="51" t="s">
        <v>12009</v>
      </c>
      <c r="N764" s="51" t="s">
        <v>10887</v>
      </c>
      <c r="O764" s="51" t="s">
        <v>9885</v>
      </c>
      <c r="P764" s="51" t="s">
        <v>8802</v>
      </c>
      <c r="Q764" s="51" t="s">
        <v>9520</v>
      </c>
      <c r="R764" s="51">
        <v>12600</v>
      </c>
      <c r="S764" s="51">
        <v>12600</v>
      </c>
      <c r="T764" s="53">
        <v>45474</v>
      </c>
      <c r="U764" s="53">
        <v>45838.9999884259</v>
      </c>
      <c r="V764" s="51">
        <v>1</v>
      </c>
      <c r="W764" s="80"/>
      <c r="X764" s="80"/>
      <c r="Y764" s="80"/>
      <c r="Z764" s="87"/>
      <c r="AA764" s="87"/>
      <c r="AB764" s="87"/>
      <c r="AC764" s="87"/>
      <c r="AD764" s="87"/>
      <c r="AE764" s="87"/>
      <c r="AF764" s="87"/>
      <c r="AG764" s="80"/>
      <c r="AH764" s="80"/>
      <c r="AI764" s="80"/>
    </row>
    <row r="765" ht="38.25" spans="1:35">
      <c r="A765" s="81">
        <v>39855</v>
      </c>
      <c r="B765" s="51" t="s">
        <v>12010</v>
      </c>
      <c r="C765" s="51" t="s">
        <v>12011</v>
      </c>
      <c r="D765" s="51" t="s">
        <v>9515</v>
      </c>
      <c r="E765" s="51" t="s">
        <v>9450</v>
      </c>
      <c r="F765" s="51">
        <v>25200</v>
      </c>
      <c r="G765" s="51">
        <v>12</v>
      </c>
      <c r="H765" s="53">
        <v>45566</v>
      </c>
      <c r="I765" s="53">
        <v>45930</v>
      </c>
      <c r="J765" s="51" t="s">
        <v>9506</v>
      </c>
      <c r="K765" s="51"/>
      <c r="L765" s="51" t="s">
        <v>12012</v>
      </c>
      <c r="M765" s="218" t="s">
        <v>12013</v>
      </c>
      <c r="N765" s="51" t="s">
        <v>10887</v>
      </c>
      <c r="O765" s="51" t="s">
        <v>9885</v>
      </c>
      <c r="P765" s="51" t="s">
        <v>8802</v>
      </c>
      <c r="Q765" s="51" t="s">
        <v>9520</v>
      </c>
      <c r="R765" s="51">
        <v>25200</v>
      </c>
      <c r="S765" s="51">
        <v>25200</v>
      </c>
      <c r="T765" s="53">
        <v>45566</v>
      </c>
      <c r="U765" s="53">
        <v>45930.9999884259</v>
      </c>
      <c r="V765" s="51">
        <v>2</v>
      </c>
      <c r="W765" s="80"/>
      <c r="X765" s="80"/>
      <c r="Y765" s="80"/>
      <c r="Z765" s="87"/>
      <c r="AA765" s="87"/>
      <c r="AB765" s="87"/>
      <c r="AC765" s="87"/>
      <c r="AD765" s="87"/>
      <c r="AE765" s="87"/>
      <c r="AF765" s="87"/>
      <c r="AG765" s="80"/>
      <c r="AH765" s="80"/>
      <c r="AI765" s="80"/>
    </row>
    <row r="766" ht="38.25" spans="1:35">
      <c r="A766" s="81">
        <v>39853</v>
      </c>
      <c r="B766" s="51" t="s">
        <v>12014</v>
      </c>
      <c r="C766" s="51" t="s">
        <v>12015</v>
      </c>
      <c r="D766" s="51" t="s">
        <v>9515</v>
      </c>
      <c r="E766" s="51" t="s">
        <v>9450</v>
      </c>
      <c r="F766" s="51">
        <v>70560</v>
      </c>
      <c r="G766" s="51">
        <v>10.5</v>
      </c>
      <c r="H766" s="53">
        <v>45826</v>
      </c>
      <c r="I766" s="53">
        <v>46142</v>
      </c>
      <c r="J766" s="51" t="s">
        <v>9506</v>
      </c>
      <c r="K766" s="51"/>
      <c r="L766" s="51" t="s">
        <v>12016</v>
      </c>
      <c r="M766" s="218" t="s">
        <v>12017</v>
      </c>
      <c r="N766" s="51" t="s">
        <v>10887</v>
      </c>
      <c r="O766" s="51" t="s">
        <v>9885</v>
      </c>
      <c r="P766" s="51" t="s">
        <v>8802</v>
      </c>
      <c r="Q766" s="51" t="s">
        <v>9520</v>
      </c>
      <c r="R766" s="51">
        <v>70560</v>
      </c>
      <c r="S766" s="51">
        <v>70560</v>
      </c>
      <c r="T766" s="53">
        <v>45826</v>
      </c>
      <c r="U766" s="53">
        <v>46142.9999884259</v>
      </c>
      <c r="V766" s="51">
        <v>6</v>
      </c>
      <c r="W766" s="80"/>
      <c r="X766" s="80"/>
      <c r="Y766" s="80"/>
      <c r="Z766" s="87"/>
      <c r="AA766" s="87"/>
      <c r="AB766" s="87"/>
      <c r="AC766" s="87"/>
      <c r="AD766" s="87"/>
      <c r="AE766" s="87"/>
      <c r="AF766" s="87"/>
      <c r="AG766" s="80"/>
      <c r="AH766" s="80"/>
      <c r="AI766" s="80"/>
    </row>
    <row r="767" ht="38.25" spans="1:35">
      <c r="A767" s="81">
        <v>39852</v>
      </c>
      <c r="B767" s="51" t="s">
        <v>12018</v>
      </c>
      <c r="C767" s="51" t="s">
        <v>12019</v>
      </c>
      <c r="D767" s="51" t="s">
        <v>9515</v>
      </c>
      <c r="E767" s="51" t="s">
        <v>9450</v>
      </c>
      <c r="F767" s="51">
        <v>23520</v>
      </c>
      <c r="G767" s="51">
        <v>1.6</v>
      </c>
      <c r="H767" s="53">
        <v>45778</v>
      </c>
      <c r="I767" s="53">
        <v>45825</v>
      </c>
      <c r="J767" s="51" t="s">
        <v>9506</v>
      </c>
      <c r="K767" s="51"/>
      <c r="L767" s="51" t="s">
        <v>12020</v>
      </c>
      <c r="M767" s="218" t="s">
        <v>12021</v>
      </c>
      <c r="N767" s="51" t="s">
        <v>10887</v>
      </c>
      <c r="O767" s="51" t="s">
        <v>9885</v>
      </c>
      <c r="P767" s="51" t="s">
        <v>8802</v>
      </c>
      <c r="Q767" s="51" t="s">
        <v>9520</v>
      </c>
      <c r="R767" s="51">
        <v>23520</v>
      </c>
      <c r="S767" s="51">
        <v>23520</v>
      </c>
      <c r="T767" s="53">
        <v>45778</v>
      </c>
      <c r="U767" s="53">
        <v>45825.9999884259</v>
      </c>
      <c r="V767" s="51">
        <v>14</v>
      </c>
      <c r="W767" s="80"/>
      <c r="X767" s="80"/>
      <c r="Y767" s="80"/>
      <c r="Z767" s="87"/>
      <c r="AA767" s="87"/>
      <c r="AB767" s="87"/>
      <c r="AC767" s="87"/>
      <c r="AD767" s="87"/>
      <c r="AE767" s="87"/>
      <c r="AF767" s="87"/>
      <c r="AG767" s="80"/>
      <c r="AH767" s="80"/>
      <c r="AI767" s="80"/>
    </row>
    <row r="768" ht="38.25" spans="1:35">
      <c r="A768" s="81">
        <v>39850</v>
      </c>
      <c r="B768" s="51" t="s">
        <v>12022</v>
      </c>
      <c r="C768" s="51" t="s">
        <v>12023</v>
      </c>
      <c r="D768" s="51" t="s">
        <v>9515</v>
      </c>
      <c r="E768" s="51" t="s">
        <v>9450</v>
      </c>
      <c r="F768" s="51">
        <v>183330</v>
      </c>
      <c r="G768" s="51">
        <v>12</v>
      </c>
      <c r="H768" s="53">
        <v>45748</v>
      </c>
      <c r="I768" s="53">
        <v>46112</v>
      </c>
      <c r="J768" s="51" t="s">
        <v>9506</v>
      </c>
      <c r="K768" s="51"/>
      <c r="L768" s="51" t="s">
        <v>12024</v>
      </c>
      <c r="M768" s="218" t="s">
        <v>12025</v>
      </c>
      <c r="N768" s="51" t="s">
        <v>10887</v>
      </c>
      <c r="O768" s="51" t="s">
        <v>9885</v>
      </c>
      <c r="P768" s="51" t="s">
        <v>8802</v>
      </c>
      <c r="Q768" s="51" t="s">
        <v>9520</v>
      </c>
      <c r="R768" s="51">
        <v>183330</v>
      </c>
      <c r="S768" s="51">
        <v>183330</v>
      </c>
      <c r="T768" s="53">
        <v>45748</v>
      </c>
      <c r="U768" s="53">
        <v>46112.9999884259</v>
      </c>
      <c r="V768" s="51">
        <v>14</v>
      </c>
      <c r="W768" s="80"/>
      <c r="X768" s="80"/>
      <c r="Y768" s="80"/>
      <c r="Z768" s="87"/>
      <c r="AA768" s="87"/>
      <c r="AB768" s="87"/>
      <c r="AC768" s="87"/>
      <c r="AD768" s="87"/>
      <c r="AE768" s="87"/>
      <c r="AF768" s="87"/>
      <c r="AG768" s="80"/>
      <c r="AH768" s="80"/>
      <c r="AI768" s="80"/>
    </row>
    <row r="769" ht="38.25" spans="1:35">
      <c r="A769" s="81">
        <v>39851</v>
      </c>
      <c r="B769" s="51" t="s">
        <v>12026</v>
      </c>
      <c r="C769" s="51" t="s">
        <v>12027</v>
      </c>
      <c r="D769" s="51" t="s">
        <v>9515</v>
      </c>
      <c r="E769" s="51" t="s">
        <v>9450</v>
      </c>
      <c r="F769" s="51">
        <v>176400</v>
      </c>
      <c r="G769" s="51">
        <v>12</v>
      </c>
      <c r="H769" s="53">
        <v>45413</v>
      </c>
      <c r="I769" s="53">
        <v>45777</v>
      </c>
      <c r="J769" s="51" t="s">
        <v>9506</v>
      </c>
      <c r="K769" s="51"/>
      <c r="L769" s="51" t="s">
        <v>12028</v>
      </c>
      <c r="M769" s="51" t="s">
        <v>12029</v>
      </c>
      <c r="N769" s="51" t="s">
        <v>10887</v>
      </c>
      <c r="O769" s="51" t="s">
        <v>9885</v>
      </c>
      <c r="P769" s="51" t="s">
        <v>8802</v>
      </c>
      <c r="Q769" s="51" t="s">
        <v>9520</v>
      </c>
      <c r="R769" s="51">
        <v>176400</v>
      </c>
      <c r="S769" s="51">
        <v>176400</v>
      </c>
      <c r="T769" s="53">
        <v>45413</v>
      </c>
      <c r="U769" s="53">
        <v>45777.9999884259</v>
      </c>
      <c r="V769" s="51">
        <v>14</v>
      </c>
      <c r="W769" s="80"/>
      <c r="X769" s="80"/>
      <c r="Y769" s="80"/>
      <c r="Z769" s="87"/>
      <c r="AA769" s="87"/>
      <c r="AB769" s="87"/>
      <c r="AC769" s="87"/>
      <c r="AD769" s="87"/>
      <c r="AE769" s="87"/>
      <c r="AF769" s="87"/>
      <c r="AG769" s="80"/>
      <c r="AH769" s="80"/>
      <c r="AI769" s="80"/>
    </row>
    <row r="770" ht="38.25" spans="1:35">
      <c r="A770" s="81">
        <v>39849</v>
      </c>
      <c r="B770" s="51" t="s">
        <v>12030</v>
      </c>
      <c r="C770" s="51" t="s">
        <v>12031</v>
      </c>
      <c r="D770" s="51" t="s">
        <v>9515</v>
      </c>
      <c r="E770" s="51" t="s">
        <v>9450</v>
      </c>
      <c r="F770" s="51">
        <v>183330</v>
      </c>
      <c r="G770" s="51">
        <v>12</v>
      </c>
      <c r="H770" s="53">
        <v>45383</v>
      </c>
      <c r="I770" s="53">
        <v>45747</v>
      </c>
      <c r="J770" s="51" t="s">
        <v>9506</v>
      </c>
      <c r="K770" s="51"/>
      <c r="L770" s="51" t="s">
        <v>12032</v>
      </c>
      <c r="M770" s="51" t="s">
        <v>12033</v>
      </c>
      <c r="N770" s="51" t="s">
        <v>10887</v>
      </c>
      <c r="O770" s="51" t="s">
        <v>9885</v>
      </c>
      <c r="P770" s="51" t="s">
        <v>8802</v>
      </c>
      <c r="Q770" s="51" t="s">
        <v>9520</v>
      </c>
      <c r="R770" s="51">
        <v>183330</v>
      </c>
      <c r="S770" s="51">
        <v>183330</v>
      </c>
      <c r="T770" s="53">
        <v>45383</v>
      </c>
      <c r="U770" s="53">
        <v>45747.9999884259</v>
      </c>
      <c r="V770" s="51">
        <v>14</v>
      </c>
      <c r="W770" s="80"/>
      <c r="X770" s="80"/>
      <c r="Y770" s="80"/>
      <c r="Z770" s="87"/>
      <c r="AA770" s="87"/>
      <c r="AB770" s="87"/>
      <c r="AC770" s="87"/>
      <c r="AD770" s="87"/>
      <c r="AE770" s="87"/>
      <c r="AF770" s="87"/>
      <c r="AG770" s="80"/>
      <c r="AH770" s="80"/>
      <c r="AI770" s="80"/>
    </row>
    <row r="771" ht="38.25" spans="1:35">
      <c r="A771" s="81">
        <v>39848</v>
      </c>
      <c r="B771" s="51" t="s">
        <v>12034</v>
      </c>
      <c r="C771" s="51" t="s">
        <v>12035</v>
      </c>
      <c r="D771" s="51" t="s">
        <v>9515</v>
      </c>
      <c r="E771" s="51" t="s">
        <v>9450</v>
      </c>
      <c r="F771" s="51">
        <v>37800</v>
      </c>
      <c r="G771" s="51">
        <v>12</v>
      </c>
      <c r="H771" s="53">
        <v>45383</v>
      </c>
      <c r="I771" s="53">
        <v>45747</v>
      </c>
      <c r="J771" s="51" t="s">
        <v>9506</v>
      </c>
      <c r="K771" s="51"/>
      <c r="L771" s="51" t="s">
        <v>12036</v>
      </c>
      <c r="M771" s="51" t="s">
        <v>12037</v>
      </c>
      <c r="N771" s="51" t="s">
        <v>10887</v>
      </c>
      <c r="O771" s="51" t="s">
        <v>9885</v>
      </c>
      <c r="P771" s="51" t="s">
        <v>8802</v>
      </c>
      <c r="Q771" s="51" t="s">
        <v>9520</v>
      </c>
      <c r="R771" s="51">
        <v>37800</v>
      </c>
      <c r="S771" s="51">
        <v>37800</v>
      </c>
      <c r="T771" s="53">
        <v>45383</v>
      </c>
      <c r="U771" s="53">
        <v>45747.9999884259</v>
      </c>
      <c r="V771" s="51">
        <v>3</v>
      </c>
      <c r="W771" s="80"/>
      <c r="X771" s="80"/>
      <c r="Y771" s="80"/>
      <c r="Z771" s="87"/>
      <c r="AA771" s="87"/>
      <c r="AB771" s="87"/>
      <c r="AC771" s="87"/>
      <c r="AD771" s="87"/>
      <c r="AE771" s="87"/>
      <c r="AF771" s="87"/>
      <c r="AG771" s="80"/>
      <c r="AH771" s="80"/>
      <c r="AI771" s="80"/>
    </row>
    <row r="772" ht="38.25" spans="1:35">
      <c r="A772" s="81">
        <v>39847</v>
      </c>
      <c r="B772" s="51" t="s">
        <v>12038</v>
      </c>
      <c r="C772" s="51" t="s">
        <v>12039</v>
      </c>
      <c r="D772" s="51" t="s">
        <v>9515</v>
      </c>
      <c r="E772" s="51" t="s">
        <v>9450</v>
      </c>
      <c r="F772" s="51">
        <v>277200</v>
      </c>
      <c r="G772" s="51">
        <v>12</v>
      </c>
      <c r="H772" s="53">
        <v>45658</v>
      </c>
      <c r="I772" s="53">
        <v>46022</v>
      </c>
      <c r="J772" s="51" t="s">
        <v>9506</v>
      </c>
      <c r="K772" s="51"/>
      <c r="L772" s="51" t="s">
        <v>12040</v>
      </c>
      <c r="M772" s="218" t="s">
        <v>12041</v>
      </c>
      <c r="N772" s="51" t="s">
        <v>10887</v>
      </c>
      <c r="O772" s="51" t="s">
        <v>9885</v>
      </c>
      <c r="P772" s="51" t="s">
        <v>8802</v>
      </c>
      <c r="Q772" s="51" t="s">
        <v>9520</v>
      </c>
      <c r="R772" s="51">
        <v>277200</v>
      </c>
      <c r="S772" s="51">
        <v>277200</v>
      </c>
      <c r="T772" s="53">
        <v>45658</v>
      </c>
      <c r="U772" s="53">
        <v>46022.9999884259</v>
      </c>
      <c r="V772" s="51">
        <v>22</v>
      </c>
      <c r="W772" s="80"/>
      <c r="X772" s="80"/>
      <c r="Y772" s="80"/>
      <c r="Z772" s="87"/>
      <c r="AA772" s="87"/>
      <c r="AB772" s="87"/>
      <c r="AC772" s="87"/>
      <c r="AD772" s="87"/>
      <c r="AE772" s="87"/>
      <c r="AF772" s="87"/>
      <c r="AG772" s="80"/>
      <c r="AH772" s="80"/>
      <c r="AI772" s="80"/>
    </row>
    <row r="773" ht="38.25" spans="1:35">
      <c r="A773" s="81">
        <v>39845</v>
      </c>
      <c r="B773" s="51" t="s">
        <v>12042</v>
      </c>
      <c r="C773" s="51" t="s">
        <v>12043</v>
      </c>
      <c r="D773" s="51" t="s">
        <v>9515</v>
      </c>
      <c r="E773" s="51" t="s">
        <v>9450</v>
      </c>
      <c r="F773" s="51">
        <v>201600</v>
      </c>
      <c r="G773" s="51">
        <v>12</v>
      </c>
      <c r="H773" s="53">
        <v>45658</v>
      </c>
      <c r="I773" s="53">
        <v>46022</v>
      </c>
      <c r="J773" s="51" t="s">
        <v>9506</v>
      </c>
      <c r="K773" s="51"/>
      <c r="L773" s="51" t="s">
        <v>12044</v>
      </c>
      <c r="M773" s="218" t="s">
        <v>12045</v>
      </c>
      <c r="N773" s="51" t="s">
        <v>10887</v>
      </c>
      <c r="O773" s="51" t="s">
        <v>9885</v>
      </c>
      <c r="P773" s="51" t="s">
        <v>8802</v>
      </c>
      <c r="Q773" s="51" t="s">
        <v>9520</v>
      </c>
      <c r="R773" s="51">
        <v>201600</v>
      </c>
      <c r="S773" s="51">
        <v>201600</v>
      </c>
      <c r="T773" s="53">
        <v>45658</v>
      </c>
      <c r="U773" s="53">
        <v>46022.9999884259</v>
      </c>
      <c r="V773" s="51">
        <v>16</v>
      </c>
      <c r="W773" s="80"/>
      <c r="X773" s="80"/>
      <c r="Y773" s="80"/>
      <c r="Z773" s="87"/>
      <c r="AA773" s="87"/>
      <c r="AB773" s="87"/>
      <c r="AC773" s="87"/>
      <c r="AD773" s="87"/>
      <c r="AE773" s="87"/>
      <c r="AF773" s="87"/>
      <c r="AG773" s="80"/>
      <c r="AH773" s="80"/>
      <c r="AI773" s="80"/>
    </row>
    <row r="774" ht="38.25" spans="1:35">
      <c r="A774" s="81">
        <v>39846</v>
      </c>
      <c r="B774" s="51" t="s">
        <v>12046</v>
      </c>
      <c r="C774" s="51" t="s">
        <v>12047</v>
      </c>
      <c r="D774" s="51" t="s">
        <v>9515</v>
      </c>
      <c r="E774" s="51" t="s">
        <v>9450</v>
      </c>
      <c r="F774" s="51">
        <v>327600</v>
      </c>
      <c r="G774" s="51">
        <v>12</v>
      </c>
      <c r="H774" s="53">
        <v>45658</v>
      </c>
      <c r="I774" s="53">
        <v>46022</v>
      </c>
      <c r="J774" s="51" t="s">
        <v>9506</v>
      </c>
      <c r="K774" s="51"/>
      <c r="L774" s="51" t="s">
        <v>12048</v>
      </c>
      <c r="M774" s="218" t="s">
        <v>12049</v>
      </c>
      <c r="N774" s="51" t="s">
        <v>10887</v>
      </c>
      <c r="O774" s="51" t="s">
        <v>9885</v>
      </c>
      <c r="P774" s="51" t="s">
        <v>8802</v>
      </c>
      <c r="Q774" s="51" t="s">
        <v>9520</v>
      </c>
      <c r="R774" s="51">
        <v>327600</v>
      </c>
      <c r="S774" s="51">
        <v>327600</v>
      </c>
      <c r="T774" s="53">
        <v>45658</v>
      </c>
      <c r="U774" s="53">
        <v>46022.9999884259</v>
      </c>
      <c r="V774" s="51">
        <v>26</v>
      </c>
      <c r="W774" s="80"/>
      <c r="X774" s="80"/>
      <c r="Y774" s="80"/>
      <c r="Z774" s="87"/>
      <c r="AA774" s="87"/>
      <c r="AB774" s="87"/>
      <c r="AC774" s="87"/>
      <c r="AD774" s="87"/>
      <c r="AE774" s="87"/>
      <c r="AF774" s="87"/>
      <c r="AG774" s="80"/>
      <c r="AH774" s="80"/>
      <c r="AI774" s="80"/>
    </row>
    <row r="775" ht="38.25" spans="1:35">
      <c r="A775" s="81">
        <v>39844</v>
      </c>
      <c r="B775" s="51" t="s">
        <v>12050</v>
      </c>
      <c r="C775" s="51" t="s">
        <v>12051</v>
      </c>
      <c r="D775" s="51" t="s">
        <v>9515</v>
      </c>
      <c r="E775" s="51" t="s">
        <v>9450</v>
      </c>
      <c r="F775" s="51">
        <v>79380</v>
      </c>
      <c r="G775" s="51">
        <v>12</v>
      </c>
      <c r="H775" s="53">
        <v>45658</v>
      </c>
      <c r="I775" s="53">
        <v>46022</v>
      </c>
      <c r="J775" s="51" t="s">
        <v>9506</v>
      </c>
      <c r="K775" s="51"/>
      <c r="L775" s="51" t="s">
        <v>12052</v>
      </c>
      <c r="M775" s="218" t="s">
        <v>12053</v>
      </c>
      <c r="N775" s="51" t="s">
        <v>10887</v>
      </c>
      <c r="O775" s="51" t="s">
        <v>9885</v>
      </c>
      <c r="P775" s="51" t="s">
        <v>8802</v>
      </c>
      <c r="Q775" s="51" t="s">
        <v>9520</v>
      </c>
      <c r="R775" s="51">
        <v>79380</v>
      </c>
      <c r="S775" s="51">
        <v>79380</v>
      </c>
      <c r="T775" s="53">
        <v>45658</v>
      </c>
      <c r="U775" s="53">
        <v>46022.9999884259</v>
      </c>
      <c r="V775" s="51">
        <v>6</v>
      </c>
      <c r="W775" s="80"/>
      <c r="X775" s="80"/>
      <c r="Y775" s="80"/>
      <c r="Z775" s="87"/>
      <c r="AA775" s="87"/>
      <c r="AB775" s="87"/>
      <c r="AC775" s="87"/>
      <c r="AD775" s="87"/>
      <c r="AE775" s="87"/>
      <c r="AF775" s="87"/>
      <c r="AG775" s="80"/>
      <c r="AH775" s="80"/>
      <c r="AI775" s="80"/>
    </row>
    <row r="776" ht="38.25" spans="1:35">
      <c r="A776" s="81">
        <v>39843</v>
      </c>
      <c r="B776" s="51" t="s">
        <v>12054</v>
      </c>
      <c r="C776" s="51" t="s">
        <v>12055</v>
      </c>
      <c r="D776" s="51" t="s">
        <v>9515</v>
      </c>
      <c r="E776" s="51" t="s">
        <v>9450</v>
      </c>
      <c r="F776" s="51">
        <v>3888000</v>
      </c>
      <c r="G776" s="51">
        <v>60</v>
      </c>
      <c r="H776" s="53">
        <v>44287</v>
      </c>
      <c r="I776" s="53">
        <v>46112</v>
      </c>
      <c r="J776" s="51" t="s">
        <v>9506</v>
      </c>
      <c r="K776" s="51"/>
      <c r="L776" s="51" t="s">
        <v>12056</v>
      </c>
      <c r="M776" s="51" t="s">
        <v>12057</v>
      </c>
      <c r="N776" s="51" t="s">
        <v>12058</v>
      </c>
      <c r="O776" s="51" t="s">
        <v>9885</v>
      </c>
      <c r="P776" s="51" t="s">
        <v>8802</v>
      </c>
      <c r="Q776" s="51" t="s">
        <v>9520</v>
      </c>
      <c r="R776" s="51">
        <v>3888000</v>
      </c>
      <c r="S776" s="51">
        <v>3888000</v>
      </c>
      <c r="T776" s="53">
        <v>44287</v>
      </c>
      <c r="U776" s="53">
        <v>46112.9999884259</v>
      </c>
      <c r="V776" s="51">
        <v>72</v>
      </c>
      <c r="W776" s="80"/>
      <c r="X776" s="80"/>
      <c r="Y776" s="80"/>
      <c r="Z776" s="87"/>
      <c r="AA776" s="87"/>
      <c r="AB776" s="87"/>
      <c r="AC776" s="87"/>
      <c r="AD776" s="87"/>
      <c r="AE776" s="87"/>
      <c r="AF776" s="87"/>
      <c r="AG776" s="80"/>
      <c r="AH776" s="80"/>
      <c r="AI776" s="80"/>
    </row>
    <row r="777" ht="51" spans="1:35">
      <c r="A777" s="81">
        <v>39842</v>
      </c>
      <c r="B777" s="51" t="s">
        <v>12059</v>
      </c>
      <c r="C777" s="51" t="s">
        <v>12060</v>
      </c>
      <c r="D777" s="51" t="s">
        <v>9515</v>
      </c>
      <c r="E777" s="51" t="s">
        <v>9450</v>
      </c>
      <c r="F777" s="51">
        <v>133464.96</v>
      </c>
      <c r="G777" s="51">
        <v>4.7</v>
      </c>
      <c r="H777" s="53">
        <v>45666</v>
      </c>
      <c r="I777" s="53">
        <v>45808</v>
      </c>
      <c r="J777" s="51" t="s">
        <v>9506</v>
      </c>
      <c r="K777" s="51"/>
      <c r="L777" s="51" t="s">
        <v>12061</v>
      </c>
      <c r="M777" s="218" t="s">
        <v>12062</v>
      </c>
      <c r="N777" s="51" t="s">
        <v>10829</v>
      </c>
      <c r="O777" s="51" t="s">
        <v>9885</v>
      </c>
      <c r="P777" s="51" t="s">
        <v>8802</v>
      </c>
      <c r="Q777" s="51" t="s">
        <v>9520</v>
      </c>
      <c r="R777" s="51">
        <v>133464.96</v>
      </c>
      <c r="S777" s="51">
        <v>1640315.52</v>
      </c>
      <c r="T777" s="53">
        <v>45666</v>
      </c>
      <c r="U777" s="53">
        <v>45808.9999884259</v>
      </c>
      <c r="V777" s="51">
        <v>102</v>
      </c>
      <c r="W777" s="80"/>
      <c r="X777" s="80"/>
      <c r="Y777" s="80"/>
      <c r="Z777" s="87"/>
      <c r="AA777" s="87"/>
      <c r="AB777" s="87"/>
      <c r="AC777" s="87"/>
      <c r="AD777" s="87"/>
      <c r="AE777" s="87"/>
      <c r="AF777" s="87"/>
      <c r="AG777" s="80"/>
      <c r="AH777" s="80"/>
      <c r="AI777" s="80"/>
    </row>
    <row r="778" ht="51" spans="1:35">
      <c r="A778" s="81">
        <v>39840</v>
      </c>
      <c r="B778" s="51" t="s">
        <v>12063</v>
      </c>
      <c r="C778" s="51" t="s">
        <v>12064</v>
      </c>
      <c r="D778" s="51" t="s">
        <v>9515</v>
      </c>
      <c r="E778" s="51" t="s">
        <v>9450</v>
      </c>
      <c r="F778" s="51">
        <v>902388.48</v>
      </c>
      <c r="G778" s="51">
        <v>11.8</v>
      </c>
      <c r="H778" s="53">
        <v>45666</v>
      </c>
      <c r="I778" s="53">
        <v>46022</v>
      </c>
      <c r="J778" s="51" t="s">
        <v>9506</v>
      </c>
      <c r="K778" s="51"/>
      <c r="L778" s="51" t="s">
        <v>12061</v>
      </c>
      <c r="M778" s="218" t="s">
        <v>12062</v>
      </c>
      <c r="N778" s="51" t="s">
        <v>10829</v>
      </c>
      <c r="O778" s="51" t="s">
        <v>9885</v>
      </c>
      <c r="P778" s="51" t="s">
        <v>8802</v>
      </c>
      <c r="Q778" s="51" t="s">
        <v>9520</v>
      </c>
      <c r="R778" s="51">
        <v>902388.48</v>
      </c>
      <c r="S778" s="51">
        <v>1640315.52</v>
      </c>
      <c r="T778" s="53">
        <v>45666</v>
      </c>
      <c r="U778" s="53">
        <v>46022.9999884259</v>
      </c>
      <c r="V778" s="51">
        <v>227</v>
      </c>
      <c r="W778" s="80"/>
      <c r="X778" s="80"/>
      <c r="Y778" s="80"/>
      <c r="Z778" s="87"/>
      <c r="AA778" s="87"/>
      <c r="AB778" s="87"/>
      <c r="AC778" s="87"/>
      <c r="AD778" s="87"/>
      <c r="AE778" s="87"/>
      <c r="AF778" s="87"/>
      <c r="AG778" s="80"/>
      <c r="AH778" s="80"/>
      <c r="AI778" s="80"/>
    </row>
    <row r="779" ht="51" spans="1:35">
      <c r="A779" s="81">
        <v>39841</v>
      </c>
      <c r="B779" s="51" t="s">
        <v>12065</v>
      </c>
      <c r="C779" s="51" t="s">
        <v>12066</v>
      </c>
      <c r="D779" s="51" t="s">
        <v>9515</v>
      </c>
      <c r="E779" s="51" t="s">
        <v>9450</v>
      </c>
      <c r="F779" s="51">
        <v>604462.08</v>
      </c>
      <c r="G779" s="51">
        <v>11.8</v>
      </c>
      <c r="H779" s="53">
        <v>45666</v>
      </c>
      <c r="I779" s="53">
        <v>46022</v>
      </c>
      <c r="J779" s="51" t="s">
        <v>9506</v>
      </c>
      <c r="K779" s="51"/>
      <c r="L779" s="51" t="s">
        <v>12061</v>
      </c>
      <c r="M779" s="218" t="s">
        <v>12062</v>
      </c>
      <c r="N779" s="51" t="s">
        <v>10829</v>
      </c>
      <c r="O779" s="51" t="s">
        <v>9885</v>
      </c>
      <c r="P779" s="51" t="s">
        <v>8802</v>
      </c>
      <c r="Q779" s="51" t="s">
        <v>9520</v>
      </c>
      <c r="R779" s="51">
        <v>604462.08</v>
      </c>
      <c r="S779" s="51">
        <v>1640315.52</v>
      </c>
      <c r="T779" s="53">
        <v>45666</v>
      </c>
      <c r="U779" s="53">
        <v>46022.9999884259</v>
      </c>
      <c r="V779" s="51">
        <v>184</v>
      </c>
      <c r="W779" s="80"/>
      <c r="X779" s="80"/>
      <c r="Y779" s="80"/>
      <c r="Z779" s="87"/>
      <c r="AA779" s="87"/>
      <c r="AB779" s="87"/>
      <c r="AC779" s="87"/>
      <c r="AD779" s="87"/>
      <c r="AE779" s="87"/>
      <c r="AF779" s="87"/>
      <c r="AG779" s="80"/>
      <c r="AH779" s="80"/>
      <c r="AI779" s="80"/>
    </row>
    <row r="780" ht="38.25" spans="1:35">
      <c r="A780" s="81">
        <v>39839</v>
      </c>
      <c r="B780" s="51" t="s">
        <v>12067</v>
      </c>
      <c r="C780" s="51" t="s">
        <v>12068</v>
      </c>
      <c r="D780" s="51" t="s">
        <v>11422</v>
      </c>
      <c r="E780" s="51" t="s">
        <v>9450</v>
      </c>
      <c r="F780" s="51">
        <v>42075</v>
      </c>
      <c r="G780" s="51">
        <v>3</v>
      </c>
      <c r="H780" s="53">
        <v>45566</v>
      </c>
      <c r="I780" s="53">
        <v>45657</v>
      </c>
      <c r="J780" s="51" t="s">
        <v>9506</v>
      </c>
      <c r="K780" s="51"/>
      <c r="L780" s="51" t="s">
        <v>12069</v>
      </c>
      <c r="M780" s="218" t="s">
        <v>12070</v>
      </c>
      <c r="N780" s="51" t="s">
        <v>12071</v>
      </c>
      <c r="O780" s="51" t="s">
        <v>9885</v>
      </c>
      <c r="P780" s="51" t="s">
        <v>8802</v>
      </c>
      <c r="Q780" s="51" t="s">
        <v>9520</v>
      </c>
      <c r="R780" s="51">
        <v>42075</v>
      </c>
      <c r="S780" s="51">
        <v>121875</v>
      </c>
      <c r="T780" s="53">
        <v>45566</v>
      </c>
      <c r="U780" s="53">
        <v>45657.9999884259</v>
      </c>
      <c r="V780" s="51">
        <v>16</v>
      </c>
      <c r="W780" s="80"/>
      <c r="X780" s="80"/>
      <c r="Y780" s="80"/>
      <c r="Z780" s="87"/>
      <c r="AA780" s="87"/>
      <c r="AB780" s="87"/>
      <c r="AC780" s="87"/>
      <c r="AD780" s="87"/>
      <c r="AE780" s="87"/>
      <c r="AF780" s="87"/>
      <c r="AG780" s="80"/>
      <c r="AH780" s="80"/>
      <c r="AI780" s="80"/>
    </row>
    <row r="781" ht="38.25" spans="1:35">
      <c r="A781" s="81">
        <v>39838</v>
      </c>
      <c r="B781" s="51" t="s">
        <v>12072</v>
      </c>
      <c r="C781" s="51" t="s">
        <v>12073</v>
      </c>
      <c r="D781" s="51" t="s">
        <v>9515</v>
      </c>
      <c r="E781" s="51" t="s">
        <v>9450</v>
      </c>
      <c r="F781" s="51">
        <v>79800</v>
      </c>
      <c r="G781" s="51">
        <v>3</v>
      </c>
      <c r="H781" s="53">
        <v>45566</v>
      </c>
      <c r="I781" s="53">
        <v>45657</v>
      </c>
      <c r="J781" s="51" t="s">
        <v>9506</v>
      </c>
      <c r="K781" s="51"/>
      <c r="L781" s="51" t="s">
        <v>12069</v>
      </c>
      <c r="M781" s="218" t="s">
        <v>12070</v>
      </c>
      <c r="N781" s="51" t="s">
        <v>12071</v>
      </c>
      <c r="O781" s="51" t="s">
        <v>9885</v>
      </c>
      <c r="P781" s="51" t="s">
        <v>8802</v>
      </c>
      <c r="Q781" s="51" t="s">
        <v>9520</v>
      </c>
      <c r="R781" s="51">
        <v>79800</v>
      </c>
      <c r="S781" s="51">
        <v>121875</v>
      </c>
      <c r="T781" s="53">
        <v>45566</v>
      </c>
      <c r="U781" s="53">
        <v>45657.9999884259</v>
      </c>
      <c r="V781" s="51">
        <v>28</v>
      </c>
      <c r="W781" s="80"/>
      <c r="X781" s="80"/>
      <c r="Y781" s="80"/>
      <c r="Z781" s="87"/>
      <c r="AA781" s="87"/>
      <c r="AB781" s="87"/>
      <c r="AC781" s="87"/>
      <c r="AD781" s="87"/>
      <c r="AE781" s="87"/>
      <c r="AF781" s="87"/>
      <c r="AG781" s="80"/>
      <c r="AH781" s="80"/>
      <c r="AI781" s="80"/>
    </row>
    <row r="782" ht="51" spans="1:35">
      <c r="A782" s="81">
        <v>39837</v>
      </c>
      <c r="B782" s="51" t="s">
        <v>12074</v>
      </c>
      <c r="C782" s="51" t="s">
        <v>12075</v>
      </c>
      <c r="D782" s="51" t="s">
        <v>9515</v>
      </c>
      <c r="E782" s="51" t="s">
        <v>9450</v>
      </c>
      <c r="F782" s="51">
        <v>251100</v>
      </c>
      <c r="G782" s="51">
        <v>12</v>
      </c>
      <c r="H782" s="53">
        <v>45536</v>
      </c>
      <c r="I782" s="53">
        <v>45900</v>
      </c>
      <c r="J782" s="51" t="s">
        <v>9506</v>
      </c>
      <c r="K782" s="51"/>
      <c r="L782" s="51" t="s">
        <v>12076</v>
      </c>
      <c r="M782" s="51" t="s">
        <v>12077</v>
      </c>
      <c r="N782" s="51" t="s">
        <v>12078</v>
      </c>
      <c r="O782" s="51" t="s">
        <v>9885</v>
      </c>
      <c r="P782" s="51" t="s">
        <v>8802</v>
      </c>
      <c r="Q782" s="51" t="s">
        <v>9520</v>
      </c>
      <c r="R782" s="51">
        <v>251100</v>
      </c>
      <c r="S782" s="51">
        <v>251100</v>
      </c>
      <c r="T782" s="53">
        <v>45536</v>
      </c>
      <c r="U782" s="53">
        <v>45900.9999884259</v>
      </c>
      <c r="V782" s="51">
        <v>27</v>
      </c>
      <c r="W782" s="80"/>
      <c r="X782" s="80"/>
      <c r="Y782" s="80"/>
      <c r="Z782" s="87"/>
      <c r="AA782" s="87"/>
      <c r="AB782" s="87"/>
      <c r="AC782" s="87"/>
      <c r="AD782" s="87"/>
      <c r="AE782" s="87"/>
      <c r="AF782" s="87"/>
      <c r="AG782" s="80"/>
      <c r="AH782" s="80"/>
      <c r="AI782" s="80"/>
    </row>
    <row r="783" ht="51" spans="1:35">
      <c r="A783" s="81">
        <v>39835</v>
      </c>
      <c r="B783" s="51" t="s">
        <v>12079</v>
      </c>
      <c r="C783" s="51" t="s">
        <v>12080</v>
      </c>
      <c r="D783" s="51" t="s">
        <v>11422</v>
      </c>
      <c r="E783" s="51" t="s">
        <v>9450</v>
      </c>
      <c r="F783" s="51">
        <v>9975</v>
      </c>
      <c r="G783" s="51">
        <v>5</v>
      </c>
      <c r="H783" s="53">
        <v>45740</v>
      </c>
      <c r="I783" s="53">
        <v>45892</v>
      </c>
      <c r="J783" s="51" t="s">
        <v>9506</v>
      </c>
      <c r="K783" s="51"/>
      <c r="L783" s="51" t="s">
        <v>12081</v>
      </c>
      <c r="M783" s="218" t="s">
        <v>12082</v>
      </c>
      <c r="N783" s="51" t="s">
        <v>12078</v>
      </c>
      <c r="O783" s="51" t="s">
        <v>9885</v>
      </c>
      <c r="P783" s="51" t="s">
        <v>8802</v>
      </c>
      <c r="Q783" s="51" t="s">
        <v>9520</v>
      </c>
      <c r="R783" s="51">
        <v>9975</v>
      </c>
      <c r="S783" s="51">
        <v>9975</v>
      </c>
      <c r="T783" s="53">
        <v>45740</v>
      </c>
      <c r="U783" s="53">
        <v>45892.9999884259</v>
      </c>
      <c r="V783" s="51">
        <v>2</v>
      </c>
      <c r="W783" s="80"/>
      <c r="X783" s="80"/>
      <c r="Y783" s="80"/>
      <c r="Z783" s="87"/>
      <c r="AA783" s="87"/>
      <c r="AB783" s="87"/>
      <c r="AC783" s="87"/>
      <c r="AD783" s="87"/>
      <c r="AE783" s="87"/>
      <c r="AF783" s="87"/>
      <c r="AG783" s="80"/>
      <c r="AH783" s="80"/>
      <c r="AI783" s="80"/>
    </row>
    <row r="784" ht="51" spans="1:35">
      <c r="A784" s="81">
        <v>39836</v>
      </c>
      <c r="B784" s="51" t="s">
        <v>12083</v>
      </c>
      <c r="C784" s="51" t="s">
        <v>12084</v>
      </c>
      <c r="D784" s="51" t="s">
        <v>9515</v>
      </c>
      <c r="E784" s="51" t="s">
        <v>9450</v>
      </c>
      <c r="F784" s="51">
        <v>64350</v>
      </c>
      <c r="G784" s="51">
        <v>9</v>
      </c>
      <c r="H784" s="53">
        <v>45658</v>
      </c>
      <c r="I784" s="53">
        <v>45930</v>
      </c>
      <c r="J784" s="51" t="s">
        <v>9506</v>
      </c>
      <c r="K784" s="51"/>
      <c r="L784" s="51" t="s">
        <v>12085</v>
      </c>
      <c r="M784" s="218" t="s">
        <v>12086</v>
      </c>
      <c r="N784" s="51" t="s">
        <v>12078</v>
      </c>
      <c r="O784" s="51" t="s">
        <v>9885</v>
      </c>
      <c r="P784" s="51" t="s">
        <v>8802</v>
      </c>
      <c r="Q784" s="51" t="s">
        <v>9520</v>
      </c>
      <c r="R784" s="51">
        <v>64350</v>
      </c>
      <c r="S784" s="51">
        <v>64350</v>
      </c>
      <c r="T784" s="53">
        <v>45658</v>
      </c>
      <c r="U784" s="53">
        <v>45930.9999884259</v>
      </c>
      <c r="V784" s="51">
        <v>11</v>
      </c>
      <c r="W784" s="80"/>
      <c r="X784" s="80"/>
      <c r="Y784" s="80"/>
      <c r="Z784" s="87"/>
      <c r="AA784" s="87"/>
      <c r="AB784" s="87"/>
      <c r="AC784" s="87"/>
      <c r="AD784" s="87"/>
      <c r="AE784" s="87"/>
      <c r="AF784" s="87"/>
      <c r="AG784" s="80"/>
      <c r="AH784" s="80"/>
      <c r="AI784" s="80"/>
    </row>
    <row r="785" ht="89.25" spans="1:35">
      <c r="A785" s="81">
        <v>39834</v>
      </c>
      <c r="B785" s="51" t="s">
        <v>12087</v>
      </c>
      <c r="C785" s="51" t="s">
        <v>12088</v>
      </c>
      <c r="D785" s="51" t="s">
        <v>11422</v>
      </c>
      <c r="E785" s="51" t="s">
        <v>9450</v>
      </c>
      <c r="F785" s="51">
        <v>17356.5</v>
      </c>
      <c r="G785" s="51">
        <v>8.7</v>
      </c>
      <c r="H785" s="53">
        <v>45474</v>
      </c>
      <c r="I785" s="53">
        <v>45739</v>
      </c>
      <c r="J785" s="51" t="s">
        <v>9506</v>
      </c>
      <c r="K785" s="51"/>
      <c r="L785" s="51" t="s">
        <v>12089</v>
      </c>
      <c r="M785" s="51" t="s">
        <v>12090</v>
      </c>
      <c r="N785" s="51" t="s">
        <v>12078</v>
      </c>
      <c r="O785" s="51" t="s">
        <v>9885</v>
      </c>
      <c r="P785" s="51" t="s">
        <v>8802</v>
      </c>
      <c r="Q785" s="51" t="s">
        <v>9520</v>
      </c>
      <c r="R785" s="51">
        <v>17356.5</v>
      </c>
      <c r="S785" s="51">
        <v>17356.5</v>
      </c>
      <c r="T785" s="53">
        <v>45474</v>
      </c>
      <c r="U785" s="53">
        <v>45739.9999884259</v>
      </c>
      <c r="V785" s="51">
        <v>2</v>
      </c>
      <c r="W785" s="80"/>
      <c r="X785" s="80"/>
      <c r="Y785" s="80"/>
      <c r="Z785" s="87"/>
      <c r="AA785" s="87"/>
      <c r="AB785" s="87"/>
      <c r="AC785" s="87"/>
      <c r="AD785" s="87"/>
      <c r="AE785" s="87"/>
      <c r="AF785" s="87"/>
      <c r="AG785" s="80"/>
      <c r="AH785" s="80"/>
      <c r="AI785" s="80"/>
    </row>
    <row r="786" ht="38.25" spans="1:35">
      <c r="A786" s="81">
        <v>39833</v>
      </c>
      <c r="B786" s="51" t="s">
        <v>12091</v>
      </c>
      <c r="C786" s="51" t="s">
        <v>12092</v>
      </c>
      <c r="D786" s="51" t="s">
        <v>11422</v>
      </c>
      <c r="E786" s="51" t="s">
        <v>9450</v>
      </c>
      <c r="F786" s="51">
        <v>233054.4</v>
      </c>
      <c r="G786" s="51">
        <v>12</v>
      </c>
      <c r="H786" s="53">
        <v>45763</v>
      </c>
      <c r="I786" s="53">
        <v>46127</v>
      </c>
      <c r="J786" s="51" t="s">
        <v>9506</v>
      </c>
      <c r="K786" s="51"/>
      <c r="L786" s="51" t="s">
        <v>12093</v>
      </c>
      <c r="M786" s="218" t="s">
        <v>12094</v>
      </c>
      <c r="N786" s="51" t="s">
        <v>12095</v>
      </c>
      <c r="O786" s="51" t="s">
        <v>9885</v>
      </c>
      <c r="P786" s="51" t="s">
        <v>8802</v>
      </c>
      <c r="Q786" s="51" t="s">
        <v>9520</v>
      </c>
      <c r="R786" s="51">
        <v>233054.4</v>
      </c>
      <c r="S786" s="51">
        <v>233054.4</v>
      </c>
      <c r="T786" s="53">
        <v>45763</v>
      </c>
      <c r="U786" s="53">
        <v>46127.9999884259</v>
      </c>
      <c r="V786" s="51">
        <v>42</v>
      </c>
      <c r="W786" s="80"/>
      <c r="X786" s="80"/>
      <c r="Y786" s="80"/>
      <c r="Z786" s="87"/>
      <c r="AA786" s="87"/>
      <c r="AB786" s="87"/>
      <c r="AC786" s="87"/>
      <c r="AD786" s="87"/>
      <c r="AE786" s="87"/>
      <c r="AF786" s="87"/>
      <c r="AG786" s="80"/>
      <c r="AH786" s="80"/>
      <c r="AI786" s="80"/>
    </row>
    <row r="787" ht="38.25" spans="1:35">
      <c r="A787" s="81">
        <v>39831</v>
      </c>
      <c r="B787" s="51" t="s">
        <v>12096</v>
      </c>
      <c r="C787" s="51" t="s">
        <v>12097</v>
      </c>
      <c r="D787" s="51" t="s">
        <v>11422</v>
      </c>
      <c r="E787" s="51" t="s">
        <v>9450</v>
      </c>
      <c r="F787" s="51">
        <v>6750</v>
      </c>
      <c r="G787" s="51">
        <v>4</v>
      </c>
      <c r="H787" s="53">
        <v>45901</v>
      </c>
      <c r="I787" s="53">
        <v>46022</v>
      </c>
      <c r="J787" s="51" t="s">
        <v>9506</v>
      </c>
      <c r="K787" s="51"/>
      <c r="L787" s="51" t="s">
        <v>12098</v>
      </c>
      <c r="M787" s="218" t="s">
        <v>12099</v>
      </c>
      <c r="N787" s="51" t="s">
        <v>10904</v>
      </c>
      <c r="O787" s="51" t="s">
        <v>9885</v>
      </c>
      <c r="P787" s="51" t="s">
        <v>8802</v>
      </c>
      <c r="Q787" s="51" t="s">
        <v>9520</v>
      </c>
      <c r="R787" s="51">
        <v>6750</v>
      </c>
      <c r="S787" s="51">
        <v>6750</v>
      </c>
      <c r="T787" s="53">
        <v>45901</v>
      </c>
      <c r="U787" s="53">
        <v>46022.9999884259</v>
      </c>
      <c r="V787" s="51">
        <v>2</v>
      </c>
      <c r="W787" s="80"/>
      <c r="X787" s="80"/>
      <c r="Y787" s="80"/>
      <c r="Z787" s="87"/>
      <c r="AA787" s="87"/>
      <c r="AB787" s="87"/>
      <c r="AC787" s="87"/>
      <c r="AD787" s="87"/>
      <c r="AE787" s="87"/>
      <c r="AF787" s="87"/>
      <c r="AG787" s="80"/>
      <c r="AH787" s="80"/>
      <c r="AI787" s="80"/>
    </row>
    <row r="788" ht="51" spans="1:35">
      <c r="A788" s="81">
        <v>39832</v>
      </c>
      <c r="B788" s="51" t="s">
        <v>12100</v>
      </c>
      <c r="C788" s="51" t="s">
        <v>12101</v>
      </c>
      <c r="D788" s="51" t="s">
        <v>11422</v>
      </c>
      <c r="E788" s="51" t="s">
        <v>9450</v>
      </c>
      <c r="F788" s="51">
        <v>405312</v>
      </c>
      <c r="G788" s="51">
        <v>12</v>
      </c>
      <c r="H788" s="53">
        <v>45398</v>
      </c>
      <c r="I788" s="53">
        <v>45762</v>
      </c>
      <c r="J788" s="51" t="s">
        <v>9506</v>
      </c>
      <c r="K788" s="51"/>
      <c r="L788" s="51" t="s">
        <v>12102</v>
      </c>
      <c r="M788" s="51" t="s">
        <v>12103</v>
      </c>
      <c r="N788" s="51" t="s">
        <v>12095</v>
      </c>
      <c r="O788" s="51" t="s">
        <v>9885</v>
      </c>
      <c r="P788" s="51" t="s">
        <v>8802</v>
      </c>
      <c r="Q788" s="51" t="s">
        <v>9520</v>
      </c>
      <c r="R788" s="51">
        <v>405312</v>
      </c>
      <c r="S788" s="51">
        <v>405312</v>
      </c>
      <c r="T788" s="53">
        <v>45398</v>
      </c>
      <c r="U788" s="53">
        <v>45762.9999884259</v>
      </c>
      <c r="V788" s="51">
        <v>42</v>
      </c>
      <c r="W788" s="80"/>
      <c r="X788" s="80"/>
      <c r="Y788" s="80"/>
      <c r="Z788" s="87"/>
      <c r="AA788" s="87"/>
      <c r="AB788" s="87"/>
      <c r="AC788" s="87"/>
      <c r="AD788" s="87"/>
      <c r="AE788" s="87"/>
      <c r="AF788" s="87"/>
      <c r="AG788" s="80"/>
      <c r="AH788" s="80"/>
      <c r="AI788" s="80"/>
    </row>
    <row r="789" ht="38.25" spans="1:35">
      <c r="A789" s="81">
        <v>39830</v>
      </c>
      <c r="B789" s="51" t="s">
        <v>12104</v>
      </c>
      <c r="C789" s="51" t="s">
        <v>12105</v>
      </c>
      <c r="D789" s="51" t="s">
        <v>11422</v>
      </c>
      <c r="E789" s="51" t="s">
        <v>9450</v>
      </c>
      <c r="F789" s="51">
        <v>20250</v>
      </c>
      <c r="G789" s="51">
        <v>12</v>
      </c>
      <c r="H789" s="53">
        <v>45536</v>
      </c>
      <c r="I789" s="53">
        <v>45900</v>
      </c>
      <c r="J789" s="51" t="s">
        <v>9506</v>
      </c>
      <c r="K789" s="51"/>
      <c r="L789" s="51" t="s">
        <v>12106</v>
      </c>
      <c r="M789" s="51" t="s">
        <v>12107</v>
      </c>
      <c r="N789" s="51" t="s">
        <v>10904</v>
      </c>
      <c r="O789" s="51" t="s">
        <v>9885</v>
      </c>
      <c r="P789" s="51" t="s">
        <v>8802</v>
      </c>
      <c r="Q789" s="51" t="s">
        <v>9520</v>
      </c>
      <c r="R789" s="51">
        <v>20250</v>
      </c>
      <c r="S789" s="51">
        <v>20250</v>
      </c>
      <c r="T789" s="53">
        <v>45536</v>
      </c>
      <c r="U789" s="53">
        <v>45900.9999884259</v>
      </c>
      <c r="V789" s="51">
        <v>2</v>
      </c>
      <c r="W789" s="80"/>
      <c r="X789" s="80"/>
      <c r="Y789" s="80"/>
      <c r="Z789" s="87"/>
      <c r="AA789" s="87"/>
      <c r="AB789" s="87"/>
      <c r="AC789" s="87"/>
      <c r="AD789" s="87"/>
      <c r="AE789" s="87"/>
      <c r="AF789" s="87"/>
      <c r="AG789" s="80"/>
      <c r="AH789" s="80"/>
      <c r="AI789" s="80"/>
    </row>
    <row r="790" ht="38.25" spans="1:35">
      <c r="A790" s="81">
        <v>39829</v>
      </c>
      <c r="B790" s="51" t="s">
        <v>12108</v>
      </c>
      <c r="C790" s="51" t="s">
        <v>12109</v>
      </c>
      <c r="D790" s="51" t="s">
        <v>11422</v>
      </c>
      <c r="E790" s="51" t="s">
        <v>9450</v>
      </c>
      <c r="F790" s="51">
        <v>72000</v>
      </c>
      <c r="G790" s="51">
        <v>12</v>
      </c>
      <c r="H790" s="53">
        <v>45658</v>
      </c>
      <c r="I790" s="53">
        <v>46022</v>
      </c>
      <c r="J790" s="51" t="s">
        <v>9506</v>
      </c>
      <c r="K790" s="51"/>
      <c r="L790" s="51" t="s">
        <v>12110</v>
      </c>
      <c r="M790" s="218" t="s">
        <v>12111</v>
      </c>
      <c r="N790" s="51" t="s">
        <v>10904</v>
      </c>
      <c r="O790" s="51" t="s">
        <v>9885</v>
      </c>
      <c r="P790" s="51" t="s">
        <v>8802</v>
      </c>
      <c r="Q790" s="51" t="s">
        <v>9520</v>
      </c>
      <c r="R790" s="51">
        <v>72000</v>
      </c>
      <c r="S790" s="51">
        <v>72000</v>
      </c>
      <c r="T790" s="53">
        <v>45658</v>
      </c>
      <c r="U790" s="53">
        <v>46022.9999884259</v>
      </c>
      <c r="V790" s="51">
        <v>15</v>
      </c>
      <c r="W790" s="80"/>
      <c r="X790" s="80"/>
      <c r="Y790" s="80"/>
      <c r="Z790" s="87"/>
      <c r="AA790" s="87"/>
      <c r="AB790" s="87"/>
      <c r="AC790" s="87"/>
      <c r="AD790" s="87"/>
      <c r="AE790" s="87"/>
      <c r="AF790" s="87"/>
      <c r="AG790" s="80"/>
      <c r="AH790" s="80"/>
      <c r="AI790" s="80"/>
    </row>
    <row r="791" ht="38.25" spans="1:35">
      <c r="A791" s="81">
        <v>39827</v>
      </c>
      <c r="B791" s="51" t="s">
        <v>12112</v>
      </c>
      <c r="C791" s="51" t="s">
        <v>12113</v>
      </c>
      <c r="D791" s="51" t="s">
        <v>9515</v>
      </c>
      <c r="E791" s="51" t="s">
        <v>9450</v>
      </c>
      <c r="F791" s="51">
        <v>3600</v>
      </c>
      <c r="G791" s="51">
        <v>5</v>
      </c>
      <c r="H791" s="53">
        <v>45658</v>
      </c>
      <c r="I791" s="53">
        <v>45807</v>
      </c>
      <c r="J791" s="51" t="s">
        <v>9506</v>
      </c>
      <c r="K791" s="51"/>
      <c r="L791" s="51" t="s">
        <v>12114</v>
      </c>
      <c r="M791" s="218" t="s">
        <v>12115</v>
      </c>
      <c r="N791" s="51" t="s">
        <v>12116</v>
      </c>
      <c r="O791" s="51" t="s">
        <v>9885</v>
      </c>
      <c r="P791" s="51" t="s">
        <v>8802</v>
      </c>
      <c r="Q791" s="51" t="s">
        <v>9520</v>
      </c>
      <c r="R791" s="51">
        <v>3600</v>
      </c>
      <c r="S791" s="51">
        <v>9900</v>
      </c>
      <c r="T791" s="53">
        <v>45658</v>
      </c>
      <c r="U791" s="53">
        <v>45807.9999884259</v>
      </c>
      <c r="V791" s="51">
        <v>1</v>
      </c>
      <c r="W791" s="80"/>
      <c r="X791" s="80"/>
      <c r="Y791" s="80"/>
      <c r="Z791" s="87"/>
      <c r="AA791" s="87"/>
      <c r="AB791" s="87"/>
      <c r="AC791" s="87"/>
      <c r="AD791" s="87"/>
      <c r="AE791" s="87"/>
      <c r="AF791" s="87"/>
      <c r="AG791" s="80"/>
      <c r="AH791" s="80"/>
      <c r="AI791" s="80"/>
    </row>
    <row r="792" ht="38.25" spans="1:35">
      <c r="A792" s="81">
        <v>39828</v>
      </c>
      <c r="B792" s="51" t="s">
        <v>12117</v>
      </c>
      <c r="C792" s="51" t="s">
        <v>12118</v>
      </c>
      <c r="D792" s="51" t="s">
        <v>11422</v>
      </c>
      <c r="E792" s="51" t="s">
        <v>9450</v>
      </c>
      <c r="F792" s="51">
        <v>121500</v>
      </c>
      <c r="G792" s="51">
        <v>3</v>
      </c>
      <c r="H792" s="53">
        <v>45566</v>
      </c>
      <c r="I792" s="53">
        <v>45657</v>
      </c>
      <c r="J792" s="51" t="s">
        <v>9506</v>
      </c>
      <c r="K792" s="51"/>
      <c r="L792" s="51" t="s">
        <v>12119</v>
      </c>
      <c r="M792" s="218" t="s">
        <v>12120</v>
      </c>
      <c r="N792" s="51" t="s">
        <v>10904</v>
      </c>
      <c r="O792" s="51" t="s">
        <v>9885</v>
      </c>
      <c r="P792" s="51" t="s">
        <v>8802</v>
      </c>
      <c r="Q792" s="51" t="s">
        <v>9520</v>
      </c>
      <c r="R792" s="51">
        <v>121500</v>
      </c>
      <c r="S792" s="51">
        <v>121500</v>
      </c>
      <c r="T792" s="53">
        <v>45566</v>
      </c>
      <c r="U792" s="53">
        <v>45657.9999884259</v>
      </c>
      <c r="V792" s="51">
        <v>54</v>
      </c>
      <c r="W792" s="80"/>
      <c r="X792" s="80"/>
      <c r="Y792" s="80"/>
      <c r="Z792" s="87"/>
      <c r="AA792" s="87"/>
      <c r="AB792" s="87"/>
      <c r="AC792" s="87"/>
      <c r="AD792" s="87"/>
      <c r="AE792" s="87"/>
      <c r="AF792" s="87"/>
      <c r="AG792" s="80"/>
      <c r="AH792" s="80"/>
      <c r="AI792" s="80"/>
    </row>
    <row r="793" ht="38.25" spans="1:35">
      <c r="A793" s="81">
        <v>39826</v>
      </c>
      <c r="B793" s="51" t="s">
        <v>12121</v>
      </c>
      <c r="C793" s="51" t="s">
        <v>12122</v>
      </c>
      <c r="D793" s="51" t="s">
        <v>9515</v>
      </c>
      <c r="E793" s="51" t="s">
        <v>9450</v>
      </c>
      <c r="F793" s="51">
        <v>1080</v>
      </c>
      <c r="G793" s="51">
        <v>3</v>
      </c>
      <c r="H793" s="53">
        <v>45658</v>
      </c>
      <c r="I793" s="53">
        <v>45747</v>
      </c>
      <c r="J793" s="51" t="s">
        <v>9506</v>
      </c>
      <c r="K793" s="51"/>
      <c r="L793" s="51" t="s">
        <v>12114</v>
      </c>
      <c r="M793" s="218" t="s">
        <v>12115</v>
      </c>
      <c r="N793" s="51" t="s">
        <v>12116</v>
      </c>
      <c r="O793" s="51" t="s">
        <v>9885</v>
      </c>
      <c r="P793" s="51" t="s">
        <v>8802</v>
      </c>
      <c r="Q793" s="51" t="s">
        <v>9520</v>
      </c>
      <c r="R793" s="51">
        <v>1080</v>
      </c>
      <c r="S793" s="51">
        <v>9900</v>
      </c>
      <c r="T793" s="53">
        <v>45658</v>
      </c>
      <c r="U793" s="53">
        <v>45747.9999884259</v>
      </c>
      <c r="V793" s="51">
        <v>0</v>
      </c>
      <c r="W793" s="80"/>
      <c r="X793" s="80"/>
      <c r="Y793" s="80"/>
      <c r="Z793" s="87"/>
      <c r="AA793" s="87"/>
      <c r="AB793" s="87"/>
      <c r="AC793" s="87"/>
      <c r="AD793" s="87"/>
      <c r="AE793" s="87"/>
      <c r="AF793" s="87"/>
      <c r="AG793" s="80"/>
      <c r="AH793" s="80"/>
      <c r="AI793" s="80"/>
    </row>
    <row r="794" ht="38.25" spans="1:35">
      <c r="A794" s="81">
        <v>39825</v>
      </c>
      <c r="B794" s="51" t="s">
        <v>12123</v>
      </c>
      <c r="C794" s="51" t="s">
        <v>12124</v>
      </c>
      <c r="D794" s="51" t="s">
        <v>9515</v>
      </c>
      <c r="E794" s="51" t="s">
        <v>9450</v>
      </c>
      <c r="F794" s="51">
        <v>5220</v>
      </c>
      <c r="G794" s="51">
        <v>1</v>
      </c>
      <c r="H794" s="53">
        <v>45683</v>
      </c>
      <c r="I794" s="53">
        <v>45713</v>
      </c>
      <c r="J794" s="51" t="s">
        <v>9506</v>
      </c>
      <c r="K794" s="51"/>
      <c r="L794" s="51" t="s">
        <v>12114</v>
      </c>
      <c r="M794" s="218" t="s">
        <v>12115</v>
      </c>
      <c r="N794" s="51" t="s">
        <v>12116</v>
      </c>
      <c r="O794" s="51" t="s">
        <v>9885</v>
      </c>
      <c r="P794" s="51" t="s">
        <v>8802</v>
      </c>
      <c r="Q794" s="51" t="s">
        <v>9520</v>
      </c>
      <c r="R794" s="51">
        <v>5220</v>
      </c>
      <c r="S794" s="51">
        <v>9900</v>
      </c>
      <c r="T794" s="53">
        <v>45683</v>
      </c>
      <c r="U794" s="53">
        <v>45713.9999884259</v>
      </c>
      <c r="V794" s="51">
        <v>11</v>
      </c>
      <c r="W794" s="80"/>
      <c r="X794" s="80"/>
      <c r="Y794" s="80"/>
      <c r="Z794" s="87"/>
      <c r="AA794" s="87"/>
      <c r="AB794" s="87"/>
      <c r="AC794" s="87"/>
      <c r="AD794" s="87"/>
      <c r="AE794" s="87"/>
      <c r="AF794" s="87"/>
      <c r="AG794" s="80"/>
      <c r="AH794" s="80"/>
      <c r="AI794" s="80"/>
    </row>
    <row r="795" ht="38.25" spans="1:35">
      <c r="A795" s="81">
        <v>39824</v>
      </c>
      <c r="B795" s="51" t="s">
        <v>12125</v>
      </c>
      <c r="C795" s="51" t="s">
        <v>12126</v>
      </c>
      <c r="D795" s="51" t="s">
        <v>9515</v>
      </c>
      <c r="E795" s="51" t="s">
        <v>9450</v>
      </c>
      <c r="F795" s="51">
        <v>51840</v>
      </c>
      <c r="G795" s="51">
        <v>12</v>
      </c>
      <c r="H795" s="53">
        <v>45890</v>
      </c>
      <c r="I795" s="53">
        <v>46254</v>
      </c>
      <c r="J795" s="51" t="s">
        <v>9506</v>
      </c>
      <c r="K795" s="51"/>
      <c r="L795" s="51" t="s">
        <v>12127</v>
      </c>
      <c r="M795" s="218" t="s">
        <v>12128</v>
      </c>
      <c r="N795" s="51" t="s">
        <v>12116</v>
      </c>
      <c r="O795" s="51" t="s">
        <v>9885</v>
      </c>
      <c r="P795" s="51" t="s">
        <v>8802</v>
      </c>
      <c r="Q795" s="51" t="s">
        <v>9520</v>
      </c>
      <c r="R795" s="51">
        <v>51840</v>
      </c>
      <c r="S795" s="51">
        <v>51840</v>
      </c>
      <c r="T795" s="53">
        <v>45890</v>
      </c>
      <c r="U795" s="53">
        <v>46254.9999884259</v>
      </c>
      <c r="V795" s="51">
        <v>9</v>
      </c>
      <c r="W795" s="80"/>
      <c r="X795" s="80"/>
      <c r="Y795" s="80"/>
      <c r="Z795" s="87"/>
      <c r="AA795" s="87"/>
      <c r="AB795" s="87"/>
      <c r="AC795" s="87"/>
      <c r="AD795" s="87"/>
      <c r="AE795" s="87"/>
      <c r="AF795" s="87"/>
      <c r="AG795" s="80"/>
      <c r="AH795" s="80"/>
      <c r="AI795" s="80"/>
    </row>
    <row r="796" ht="38.25" spans="1:35">
      <c r="A796" s="81">
        <v>39822</v>
      </c>
      <c r="B796" s="51" t="s">
        <v>12129</v>
      </c>
      <c r="C796" s="51" t="s">
        <v>12130</v>
      </c>
      <c r="D796" s="51" t="s">
        <v>9515</v>
      </c>
      <c r="E796" s="51" t="s">
        <v>9450</v>
      </c>
      <c r="F796" s="51">
        <v>5040</v>
      </c>
      <c r="G796" s="51">
        <v>3</v>
      </c>
      <c r="H796" s="53">
        <v>45597</v>
      </c>
      <c r="I796" s="53">
        <v>45688</v>
      </c>
      <c r="J796" s="51" t="s">
        <v>9506</v>
      </c>
      <c r="K796" s="51"/>
      <c r="L796" s="51" t="s">
        <v>12131</v>
      </c>
      <c r="M796" s="51" t="s">
        <v>12132</v>
      </c>
      <c r="N796" s="51" t="s">
        <v>12116</v>
      </c>
      <c r="O796" s="51" t="s">
        <v>9885</v>
      </c>
      <c r="P796" s="51" t="s">
        <v>8802</v>
      </c>
      <c r="Q796" s="51" t="s">
        <v>9520</v>
      </c>
      <c r="R796" s="51">
        <v>5040</v>
      </c>
      <c r="S796" s="51">
        <v>5040</v>
      </c>
      <c r="T796" s="53">
        <v>45597</v>
      </c>
      <c r="U796" s="53">
        <v>45688.9999884259</v>
      </c>
      <c r="V796" s="51">
        <v>2</v>
      </c>
      <c r="W796" s="80"/>
      <c r="X796" s="80"/>
      <c r="Y796" s="80"/>
      <c r="Z796" s="87"/>
      <c r="AA796" s="87"/>
      <c r="AB796" s="87"/>
      <c r="AC796" s="87"/>
      <c r="AD796" s="87"/>
      <c r="AE796" s="87"/>
      <c r="AF796" s="87"/>
      <c r="AG796" s="80"/>
      <c r="AH796" s="80"/>
      <c r="AI796" s="80"/>
    </row>
    <row r="797" ht="38.25" spans="1:35">
      <c r="A797" s="81">
        <v>39823</v>
      </c>
      <c r="B797" s="51" t="s">
        <v>12133</v>
      </c>
      <c r="C797" s="51" t="s">
        <v>12134</v>
      </c>
      <c r="D797" s="51" t="s">
        <v>9515</v>
      </c>
      <c r="E797" s="51" t="s">
        <v>9450</v>
      </c>
      <c r="F797" s="51">
        <v>51840</v>
      </c>
      <c r="G797" s="51">
        <v>12</v>
      </c>
      <c r="H797" s="53">
        <v>45525</v>
      </c>
      <c r="I797" s="53">
        <v>45889</v>
      </c>
      <c r="J797" s="51" t="s">
        <v>9506</v>
      </c>
      <c r="K797" s="51"/>
      <c r="L797" s="51" t="s">
        <v>12135</v>
      </c>
      <c r="M797" s="51" t="s">
        <v>12136</v>
      </c>
      <c r="N797" s="51" t="s">
        <v>12116</v>
      </c>
      <c r="O797" s="51" t="s">
        <v>9885</v>
      </c>
      <c r="P797" s="51" t="s">
        <v>8802</v>
      </c>
      <c r="Q797" s="51" t="s">
        <v>9520</v>
      </c>
      <c r="R797" s="51">
        <v>51840</v>
      </c>
      <c r="S797" s="51">
        <v>51840</v>
      </c>
      <c r="T797" s="53">
        <v>45525</v>
      </c>
      <c r="U797" s="53">
        <v>45889.9999884259</v>
      </c>
      <c r="V797" s="51">
        <v>9</v>
      </c>
      <c r="W797" s="80"/>
      <c r="X797" s="80"/>
      <c r="Y797" s="80"/>
      <c r="Z797" s="87"/>
      <c r="AA797" s="87"/>
      <c r="AB797" s="87"/>
      <c r="AC797" s="87"/>
      <c r="AD797" s="87"/>
      <c r="AE797" s="87"/>
      <c r="AF797" s="87"/>
      <c r="AG797" s="80"/>
      <c r="AH797" s="80"/>
      <c r="AI797" s="80"/>
    </row>
    <row r="798" ht="89.25" spans="1:35">
      <c r="A798" s="81">
        <v>39821</v>
      </c>
      <c r="B798" s="51" t="s">
        <v>12137</v>
      </c>
      <c r="C798" s="51" t="s">
        <v>12138</v>
      </c>
      <c r="D798" s="51" t="s">
        <v>11422</v>
      </c>
      <c r="E798" s="51" t="s">
        <v>9450</v>
      </c>
      <c r="F798" s="51">
        <v>12800</v>
      </c>
      <c r="G798" s="51">
        <v>2</v>
      </c>
      <c r="H798" s="53">
        <v>45672</v>
      </c>
      <c r="I798" s="53">
        <v>45730</v>
      </c>
      <c r="J798" s="51" t="s">
        <v>9506</v>
      </c>
      <c r="K798" s="51"/>
      <c r="L798" s="51" t="s">
        <v>12139</v>
      </c>
      <c r="M798" s="218" t="s">
        <v>12140</v>
      </c>
      <c r="N798" s="51" t="s">
        <v>11425</v>
      </c>
      <c r="O798" s="51" t="s">
        <v>9885</v>
      </c>
      <c r="P798" s="51" t="s">
        <v>8802</v>
      </c>
      <c r="Q798" s="51" t="s">
        <v>9520</v>
      </c>
      <c r="R798" s="51">
        <v>12800</v>
      </c>
      <c r="S798" s="51">
        <v>12800</v>
      </c>
      <c r="T798" s="53">
        <v>45672</v>
      </c>
      <c r="U798" s="53">
        <v>45730.9999884259</v>
      </c>
      <c r="V798" s="51">
        <v>4</v>
      </c>
      <c r="W798" s="80"/>
      <c r="X798" s="80"/>
      <c r="Y798" s="80"/>
      <c r="Z798" s="87"/>
      <c r="AA798" s="87"/>
      <c r="AB798" s="87"/>
      <c r="AC798" s="87"/>
      <c r="AD798" s="87"/>
      <c r="AE798" s="87"/>
      <c r="AF798" s="87"/>
      <c r="AG798" s="80"/>
      <c r="AH798" s="80"/>
      <c r="AI798" s="80"/>
    </row>
    <row r="799" ht="89.25" spans="1:35">
      <c r="A799" s="81">
        <v>39820</v>
      </c>
      <c r="B799" s="51" t="s">
        <v>12141</v>
      </c>
      <c r="C799" s="51" t="s">
        <v>12142</v>
      </c>
      <c r="D799" s="51" t="s">
        <v>11422</v>
      </c>
      <c r="E799" s="51" t="s">
        <v>9450</v>
      </c>
      <c r="F799" s="51">
        <v>441600</v>
      </c>
      <c r="G799" s="51">
        <v>12</v>
      </c>
      <c r="H799" s="53">
        <v>45748</v>
      </c>
      <c r="I799" s="53">
        <v>46112</v>
      </c>
      <c r="J799" s="51" t="s">
        <v>9506</v>
      </c>
      <c r="K799" s="51"/>
      <c r="L799" s="51" t="s">
        <v>12143</v>
      </c>
      <c r="M799" s="218" t="s">
        <v>12144</v>
      </c>
      <c r="N799" s="51" t="s">
        <v>11425</v>
      </c>
      <c r="O799" s="51" t="s">
        <v>9885</v>
      </c>
      <c r="P799" s="51" t="s">
        <v>8802</v>
      </c>
      <c r="Q799" s="51" t="s">
        <v>9520</v>
      </c>
      <c r="R799" s="51">
        <v>441600</v>
      </c>
      <c r="S799" s="51">
        <v>441600</v>
      </c>
      <c r="T799" s="53">
        <v>45748</v>
      </c>
      <c r="U799" s="53">
        <v>46112.9999884259</v>
      </c>
      <c r="V799" s="51">
        <v>23</v>
      </c>
      <c r="W799" s="80"/>
      <c r="X799" s="80"/>
      <c r="Y799" s="80"/>
      <c r="Z799" s="87"/>
      <c r="AA799" s="87"/>
      <c r="AB799" s="87"/>
      <c r="AC799" s="87"/>
      <c r="AD799" s="87"/>
      <c r="AE799" s="87"/>
      <c r="AF799" s="87"/>
      <c r="AG799" s="80"/>
      <c r="AH799" s="80"/>
      <c r="AI799" s="80"/>
    </row>
    <row r="800" ht="89.25" spans="1:35">
      <c r="A800" s="81">
        <v>39818</v>
      </c>
      <c r="B800" s="51" t="s">
        <v>12145</v>
      </c>
      <c r="C800" s="51" t="s">
        <v>12146</v>
      </c>
      <c r="D800" s="51" t="s">
        <v>11422</v>
      </c>
      <c r="E800" s="51" t="s">
        <v>9450</v>
      </c>
      <c r="F800" s="51">
        <v>15360</v>
      </c>
      <c r="G800" s="51">
        <v>4</v>
      </c>
      <c r="H800" s="53">
        <v>45627</v>
      </c>
      <c r="I800" s="53">
        <v>45747</v>
      </c>
      <c r="J800" s="51" t="s">
        <v>9506</v>
      </c>
      <c r="K800" s="51"/>
      <c r="L800" s="51" t="s">
        <v>12147</v>
      </c>
      <c r="M800" s="218" t="s">
        <v>12148</v>
      </c>
      <c r="N800" s="51" t="s">
        <v>11425</v>
      </c>
      <c r="O800" s="51" t="s">
        <v>9885</v>
      </c>
      <c r="P800" s="51" t="s">
        <v>8802</v>
      </c>
      <c r="Q800" s="51" t="s">
        <v>9520</v>
      </c>
      <c r="R800" s="51">
        <v>15360</v>
      </c>
      <c r="S800" s="51">
        <v>55760</v>
      </c>
      <c r="T800" s="53">
        <v>45627</v>
      </c>
      <c r="U800" s="53">
        <v>45747.9999884259</v>
      </c>
      <c r="V800" s="51">
        <v>2</v>
      </c>
      <c r="W800" s="80"/>
      <c r="X800" s="80"/>
      <c r="Y800" s="80"/>
      <c r="Z800" s="87"/>
      <c r="AA800" s="87"/>
      <c r="AB800" s="87"/>
      <c r="AC800" s="87"/>
      <c r="AD800" s="87"/>
      <c r="AE800" s="87"/>
      <c r="AF800" s="87"/>
      <c r="AG800" s="80"/>
      <c r="AH800" s="80"/>
      <c r="AI800" s="80"/>
    </row>
    <row r="801" ht="89.25" spans="1:35">
      <c r="A801" s="81">
        <v>39819</v>
      </c>
      <c r="B801" s="51" t="s">
        <v>12149</v>
      </c>
      <c r="C801" s="51" t="s">
        <v>12150</v>
      </c>
      <c r="D801" s="51" t="s">
        <v>11422</v>
      </c>
      <c r="E801" s="51" t="s">
        <v>9450</v>
      </c>
      <c r="F801" s="51">
        <v>40400</v>
      </c>
      <c r="G801" s="51">
        <v>2.5</v>
      </c>
      <c r="H801" s="53">
        <v>45672</v>
      </c>
      <c r="I801" s="53">
        <v>45747</v>
      </c>
      <c r="J801" s="51" t="s">
        <v>9506</v>
      </c>
      <c r="K801" s="51"/>
      <c r="L801" s="51" t="s">
        <v>12147</v>
      </c>
      <c r="M801" s="218" t="s">
        <v>12148</v>
      </c>
      <c r="N801" s="51" t="s">
        <v>11425</v>
      </c>
      <c r="O801" s="51" t="s">
        <v>9885</v>
      </c>
      <c r="P801" s="51" t="s">
        <v>8802</v>
      </c>
      <c r="Q801" s="51" t="s">
        <v>9520</v>
      </c>
      <c r="R801" s="51">
        <v>40400</v>
      </c>
      <c r="S801" s="51">
        <v>55760</v>
      </c>
      <c r="T801" s="53">
        <v>45672</v>
      </c>
      <c r="U801" s="53">
        <v>45747.9999884259</v>
      </c>
      <c r="V801" s="51">
        <v>10</v>
      </c>
      <c r="W801" s="80"/>
      <c r="X801" s="80"/>
      <c r="Y801" s="80"/>
      <c r="Z801" s="87"/>
      <c r="AA801" s="87"/>
      <c r="AB801" s="87"/>
      <c r="AC801" s="87"/>
      <c r="AD801" s="87"/>
      <c r="AE801" s="87"/>
      <c r="AF801" s="87"/>
      <c r="AG801" s="80"/>
      <c r="AH801" s="80"/>
      <c r="AI801" s="80"/>
    </row>
    <row r="802" ht="89.25" spans="1:35">
      <c r="A802" s="81">
        <v>39817</v>
      </c>
      <c r="B802" s="51" t="s">
        <v>12151</v>
      </c>
      <c r="C802" s="51" t="s">
        <v>12152</v>
      </c>
      <c r="D802" s="51" t="s">
        <v>11422</v>
      </c>
      <c r="E802" s="51" t="s">
        <v>9450</v>
      </c>
      <c r="F802" s="51">
        <v>184800</v>
      </c>
      <c r="G802" s="51">
        <v>11</v>
      </c>
      <c r="H802" s="53">
        <v>45413</v>
      </c>
      <c r="I802" s="53">
        <v>45747</v>
      </c>
      <c r="J802" s="51" t="s">
        <v>9506</v>
      </c>
      <c r="K802" s="51"/>
      <c r="L802" s="51" t="s">
        <v>12153</v>
      </c>
      <c r="M802" s="51" t="s">
        <v>12154</v>
      </c>
      <c r="N802" s="51" t="s">
        <v>11425</v>
      </c>
      <c r="O802" s="51" t="s">
        <v>9885</v>
      </c>
      <c r="P802" s="51" t="s">
        <v>8802</v>
      </c>
      <c r="Q802" s="51" t="s">
        <v>9520</v>
      </c>
      <c r="R802" s="51">
        <v>184800</v>
      </c>
      <c r="S802" s="51">
        <v>184800</v>
      </c>
      <c r="T802" s="53">
        <v>45413</v>
      </c>
      <c r="U802" s="53">
        <v>45747.9999884259</v>
      </c>
      <c r="V802" s="51">
        <v>10</v>
      </c>
      <c r="W802" s="80"/>
      <c r="X802" s="80"/>
      <c r="Y802" s="80"/>
      <c r="Z802" s="87"/>
      <c r="AA802" s="87"/>
      <c r="AB802" s="87"/>
      <c r="AC802" s="87"/>
      <c r="AD802" s="87"/>
      <c r="AE802" s="87"/>
      <c r="AF802" s="87"/>
      <c r="AG802" s="80"/>
      <c r="AH802" s="80"/>
      <c r="AI802" s="80"/>
    </row>
    <row r="803" ht="51" spans="1:35">
      <c r="A803" s="81">
        <v>71</v>
      </c>
      <c r="B803" s="51" t="s">
        <v>12155</v>
      </c>
      <c r="C803" s="51" t="s">
        <v>12156</v>
      </c>
      <c r="D803" s="51" t="s">
        <v>12157</v>
      </c>
      <c r="E803" s="51" t="s">
        <v>9450</v>
      </c>
      <c r="F803" s="51">
        <v>479352</v>
      </c>
      <c r="G803" s="51">
        <v>2</v>
      </c>
      <c r="H803" s="53">
        <v>45992</v>
      </c>
      <c r="I803" s="53">
        <v>46053</v>
      </c>
      <c r="J803" s="51" t="s">
        <v>9506</v>
      </c>
      <c r="K803" s="51" t="s">
        <v>9497</v>
      </c>
      <c r="L803" s="51" t="s">
        <v>12158</v>
      </c>
      <c r="M803" s="218" t="s">
        <v>12159</v>
      </c>
      <c r="N803" s="51" t="s">
        <v>12160</v>
      </c>
      <c r="O803" s="51" t="s">
        <v>9455</v>
      </c>
      <c r="P803" s="51" t="s">
        <v>10864</v>
      </c>
      <c r="Q803" s="51" t="s">
        <v>9456</v>
      </c>
      <c r="R803" s="51">
        <v>479352</v>
      </c>
      <c r="S803" s="51">
        <v>479352</v>
      </c>
      <c r="T803" s="53">
        <v>45992</v>
      </c>
      <c r="U803" s="53">
        <v>46053.9999884259</v>
      </c>
      <c r="V803" s="51">
        <v>7.2</v>
      </c>
      <c r="W803" s="80" t="s">
        <v>12161</v>
      </c>
      <c r="X803" s="80"/>
      <c r="Y803" s="80"/>
      <c r="Z803" s="97"/>
      <c r="AA803" s="97"/>
      <c r="AB803" s="97"/>
      <c r="AC803" s="97"/>
      <c r="AD803" s="97"/>
      <c r="AE803" s="125">
        <v>45992</v>
      </c>
      <c r="AF803" s="84">
        <v>46053.9999884259</v>
      </c>
      <c r="AG803" s="80" t="s">
        <v>9459</v>
      </c>
      <c r="AH803" s="86" t="s">
        <v>12155</v>
      </c>
      <c r="AI803" s="80"/>
    </row>
    <row r="804" ht="51" spans="1:35">
      <c r="A804" s="81">
        <v>60</v>
      </c>
      <c r="B804" s="51" t="s">
        <v>12162</v>
      </c>
      <c r="C804" s="51" t="s">
        <v>12163</v>
      </c>
      <c r="D804" s="51" t="s">
        <v>12157</v>
      </c>
      <c r="E804" s="51" t="s">
        <v>9450</v>
      </c>
      <c r="F804" s="51">
        <v>378843</v>
      </c>
      <c r="G804" s="51">
        <v>1.6</v>
      </c>
      <c r="H804" s="53">
        <v>45992</v>
      </c>
      <c r="I804" s="53">
        <v>46040</v>
      </c>
      <c r="J804" s="51" t="s">
        <v>9506</v>
      </c>
      <c r="K804" s="51" t="s">
        <v>9497</v>
      </c>
      <c r="L804" s="51" t="s">
        <v>12164</v>
      </c>
      <c r="M804" s="51" t="s">
        <v>12165</v>
      </c>
      <c r="N804" s="51" t="s">
        <v>12160</v>
      </c>
      <c r="O804" s="51" t="s">
        <v>9455</v>
      </c>
      <c r="P804" s="51" t="s">
        <v>10851</v>
      </c>
      <c r="Q804" s="51" t="s">
        <v>9456</v>
      </c>
      <c r="R804" s="51">
        <v>378843</v>
      </c>
      <c r="S804" s="51">
        <v>378843</v>
      </c>
      <c r="T804" s="53">
        <v>45992</v>
      </c>
      <c r="U804" s="53">
        <v>46040.9999884259</v>
      </c>
      <c r="V804" s="51">
        <v>7.2</v>
      </c>
      <c r="W804" s="80" t="s">
        <v>12166</v>
      </c>
      <c r="X804" s="80"/>
      <c r="Y804" s="80"/>
      <c r="Z804" s="97"/>
      <c r="AA804" s="97"/>
      <c r="AB804" s="97"/>
      <c r="AC804" s="97"/>
      <c r="AD804" s="97"/>
      <c r="AE804" s="126">
        <v>45992</v>
      </c>
      <c r="AF804" s="53">
        <v>46040.9999884259</v>
      </c>
      <c r="AG804" s="80" t="s">
        <v>9459</v>
      </c>
      <c r="AH804" s="86" t="s">
        <v>12162</v>
      </c>
      <c r="AI804" s="80"/>
    </row>
    <row r="805" ht="51" spans="1:35">
      <c r="A805" s="81">
        <v>15074</v>
      </c>
      <c r="B805" s="51" t="s">
        <v>12167</v>
      </c>
      <c r="C805" s="51" t="s">
        <v>12168</v>
      </c>
      <c r="D805" s="51" t="s">
        <v>12169</v>
      </c>
      <c r="E805" s="51" t="s">
        <v>9450</v>
      </c>
      <c r="F805" s="51">
        <v>51072000</v>
      </c>
      <c r="G805" s="51">
        <v>12</v>
      </c>
      <c r="H805" s="53">
        <v>46117</v>
      </c>
      <c r="I805" s="53">
        <v>46481</v>
      </c>
      <c r="J805" s="51" t="s">
        <v>9506</v>
      </c>
      <c r="K805" s="51" t="s">
        <v>9451</v>
      </c>
      <c r="L805" s="51" t="s">
        <v>12170</v>
      </c>
      <c r="M805" s="218" t="s">
        <v>12171</v>
      </c>
      <c r="N805" s="51" t="s">
        <v>12160</v>
      </c>
      <c r="O805" s="51" t="s">
        <v>9455</v>
      </c>
      <c r="P805" s="51" t="s">
        <v>9456</v>
      </c>
      <c r="Q805" s="51" t="s">
        <v>9456</v>
      </c>
      <c r="R805" s="51">
        <v>51072000</v>
      </c>
      <c r="S805" s="51">
        <v>51072000</v>
      </c>
      <c r="T805" s="53">
        <v>46117</v>
      </c>
      <c r="U805" s="53">
        <v>46481.9999884259</v>
      </c>
      <c r="V805" s="127">
        <v>144</v>
      </c>
      <c r="W805" s="128" t="s">
        <v>12172</v>
      </c>
      <c r="X805" s="51"/>
      <c r="Y805" s="51"/>
      <c r="Z805" s="53"/>
      <c r="AA805" s="53"/>
      <c r="AB805" s="53"/>
      <c r="AC805" s="53"/>
      <c r="AD805" s="53"/>
      <c r="AE805" s="53">
        <v>46117</v>
      </c>
      <c r="AF805" s="53">
        <v>46481.9999884259</v>
      </c>
      <c r="AG805" s="85" t="s">
        <v>9459</v>
      </c>
      <c r="AH805" s="86" t="s">
        <v>12167</v>
      </c>
      <c r="AI805" s="80"/>
    </row>
    <row r="806" ht="51" spans="1:35">
      <c r="A806" s="81">
        <v>22461</v>
      </c>
      <c r="B806" s="51" t="s">
        <v>12173</v>
      </c>
      <c r="C806" s="51" t="s">
        <v>12174</v>
      </c>
      <c r="D806" s="51" t="s">
        <v>12157</v>
      </c>
      <c r="E806" s="51" t="s">
        <v>9450</v>
      </c>
      <c r="F806" s="51">
        <v>935512</v>
      </c>
      <c r="G806" s="51">
        <v>4</v>
      </c>
      <c r="H806" s="53">
        <v>45992</v>
      </c>
      <c r="I806" s="53">
        <v>46112</v>
      </c>
      <c r="J806" s="51" t="s">
        <v>9506</v>
      </c>
      <c r="K806" s="51" t="s">
        <v>9497</v>
      </c>
      <c r="L806" s="51" t="s">
        <v>12175</v>
      </c>
      <c r="M806" s="218" t="s">
        <v>12176</v>
      </c>
      <c r="N806" s="51" t="s">
        <v>12177</v>
      </c>
      <c r="O806" s="51" t="s">
        <v>9455</v>
      </c>
      <c r="P806" s="51" t="s">
        <v>9456</v>
      </c>
      <c r="Q806" s="51" t="s">
        <v>9456</v>
      </c>
      <c r="R806" s="51">
        <v>935512</v>
      </c>
      <c r="S806" s="51">
        <v>935512</v>
      </c>
      <c r="T806" s="53">
        <v>45992</v>
      </c>
      <c r="U806" s="53">
        <v>46112.9999884259</v>
      </c>
      <c r="V806" s="127">
        <v>7.2</v>
      </c>
      <c r="W806" s="129" t="s">
        <v>12178</v>
      </c>
      <c r="X806" s="130"/>
      <c r="Y806" s="130"/>
      <c r="Z806" s="53"/>
      <c r="AA806" s="53"/>
      <c r="AB806" s="53"/>
      <c r="AC806" s="53"/>
      <c r="AD806" s="53"/>
      <c r="AE806" s="53">
        <v>45992</v>
      </c>
      <c r="AF806" s="53">
        <v>46112.9999884259</v>
      </c>
      <c r="AG806" s="85" t="s">
        <v>9459</v>
      </c>
      <c r="AH806" s="86" t="s">
        <v>12173</v>
      </c>
      <c r="AI806" s="80"/>
    </row>
    <row r="807" ht="51" spans="1:35">
      <c r="A807" s="81">
        <v>22453</v>
      </c>
      <c r="B807" s="51" t="s">
        <v>12179</v>
      </c>
      <c r="C807" s="51" t="s">
        <v>12180</v>
      </c>
      <c r="D807" s="51" t="s">
        <v>12157</v>
      </c>
      <c r="E807" s="51" t="s">
        <v>9450</v>
      </c>
      <c r="F807" s="51">
        <v>958706</v>
      </c>
      <c r="G807" s="51">
        <v>4.1</v>
      </c>
      <c r="H807" s="53">
        <v>45992</v>
      </c>
      <c r="I807" s="53">
        <v>46115</v>
      </c>
      <c r="J807" s="51" t="s">
        <v>9506</v>
      </c>
      <c r="K807" s="51" t="s">
        <v>9497</v>
      </c>
      <c r="L807" s="51" t="s">
        <v>12181</v>
      </c>
      <c r="M807" s="218" t="s">
        <v>12182</v>
      </c>
      <c r="N807" s="51" t="s">
        <v>12183</v>
      </c>
      <c r="O807" s="51" t="s">
        <v>9455</v>
      </c>
      <c r="P807" s="51" t="s">
        <v>10864</v>
      </c>
      <c r="Q807" s="51" t="s">
        <v>9456</v>
      </c>
      <c r="R807" s="51">
        <v>958706</v>
      </c>
      <c r="S807" s="51">
        <v>958706</v>
      </c>
      <c r="T807" s="53">
        <v>45992</v>
      </c>
      <c r="U807" s="53">
        <v>46115.9999884259</v>
      </c>
      <c r="V807" s="51">
        <v>7.2</v>
      </c>
      <c r="W807" s="80" t="s">
        <v>12184</v>
      </c>
      <c r="X807" s="80"/>
      <c r="Y807" s="80"/>
      <c r="Z807" s="97"/>
      <c r="AA807" s="97"/>
      <c r="AB807" s="97"/>
      <c r="AC807" s="97"/>
      <c r="AD807" s="97"/>
      <c r="AE807" s="126">
        <v>45992</v>
      </c>
      <c r="AF807" s="53">
        <v>46115.9999884259</v>
      </c>
      <c r="AG807" s="85" t="s">
        <v>9459</v>
      </c>
      <c r="AH807" s="86" t="s">
        <v>12179</v>
      </c>
      <c r="AI807" s="80"/>
    </row>
    <row r="808" ht="51" spans="1:35">
      <c r="A808" s="81">
        <v>22454</v>
      </c>
      <c r="B808" s="51" t="s">
        <v>12185</v>
      </c>
      <c r="C808" s="51" t="s">
        <v>12186</v>
      </c>
      <c r="D808" s="51" t="s">
        <v>12157</v>
      </c>
      <c r="E808" s="51" t="s">
        <v>9450</v>
      </c>
      <c r="F808" s="51">
        <v>2706027</v>
      </c>
      <c r="G808" s="51">
        <v>11.5</v>
      </c>
      <c r="H808" s="53">
        <v>45992</v>
      </c>
      <c r="I808" s="53">
        <v>46341</v>
      </c>
      <c r="J808" s="51" t="s">
        <v>9506</v>
      </c>
      <c r="K808" s="51" t="s">
        <v>9497</v>
      </c>
      <c r="L808" s="51" t="s">
        <v>12187</v>
      </c>
      <c r="M808" s="218" t="s">
        <v>12188</v>
      </c>
      <c r="N808" s="51" t="s">
        <v>10600</v>
      </c>
      <c r="O808" s="51" t="s">
        <v>9455</v>
      </c>
      <c r="P808" s="51" t="s">
        <v>10864</v>
      </c>
      <c r="Q808" s="51" t="s">
        <v>9456</v>
      </c>
      <c r="R808" s="51">
        <v>2706027</v>
      </c>
      <c r="S808" s="51">
        <v>2706027</v>
      </c>
      <c r="T808" s="53">
        <v>45992</v>
      </c>
      <c r="U808" s="53">
        <v>46341.9999884259</v>
      </c>
      <c r="V808" s="51">
        <v>7.2</v>
      </c>
      <c r="W808" s="80" t="s">
        <v>12189</v>
      </c>
      <c r="X808" s="80"/>
      <c r="Y808" s="80"/>
      <c r="Z808" s="97"/>
      <c r="AA808" s="97"/>
      <c r="AB808" s="97"/>
      <c r="AC808" s="97"/>
      <c r="AD808" s="97"/>
      <c r="AE808" s="126">
        <v>45992</v>
      </c>
      <c r="AF808" s="53">
        <v>46341.9999884259</v>
      </c>
      <c r="AG808" s="85" t="s">
        <v>9459</v>
      </c>
      <c r="AH808" s="86" t="s">
        <v>12185</v>
      </c>
      <c r="AI808" s="80"/>
    </row>
    <row r="809" ht="51" spans="1:35">
      <c r="A809" s="81">
        <v>22517</v>
      </c>
      <c r="B809" s="51" t="s">
        <v>12190</v>
      </c>
      <c r="C809" s="51" t="s">
        <v>12191</v>
      </c>
      <c r="D809" s="51" t="s">
        <v>12169</v>
      </c>
      <c r="E809" s="51" t="s">
        <v>9450</v>
      </c>
      <c r="F809" s="51">
        <v>2822000</v>
      </c>
      <c r="G809" s="51">
        <v>12</v>
      </c>
      <c r="H809" s="53">
        <v>46113</v>
      </c>
      <c r="I809" s="53">
        <v>46477</v>
      </c>
      <c r="J809" s="51" t="s">
        <v>9506</v>
      </c>
      <c r="K809" s="51" t="s">
        <v>9451</v>
      </c>
      <c r="L809" s="51" t="s">
        <v>12192</v>
      </c>
      <c r="M809" s="218" t="s">
        <v>12193</v>
      </c>
      <c r="N809" s="51" t="s">
        <v>12177</v>
      </c>
      <c r="O809" s="51" t="s">
        <v>9455</v>
      </c>
      <c r="P809" s="51" t="s">
        <v>9456</v>
      </c>
      <c r="Q809" s="51" t="s">
        <v>9456</v>
      </c>
      <c r="R809" s="51">
        <v>2822000</v>
      </c>
      <c r="S809" s="51">
        <v>2822000</v>
      </c>
      <c r="T809" s="53">
        <v>46113</v>
      </c>
      <c r="U809" s="53">
        <v>46477.9999884259</v>
      </c>
      <c r="V809" s="127">
        <v>7.2</v>
      </c>
      <c r="W809" s="131" t="s">
        <v>12178</v>
      </c>
      <c r="X809" s="130"/>
      <c r="Y809" s="130"/>
      <c r="Z809" s="53"/>
      <c r="AA809" s="53"/>
      <c r="AB809" s="53"/>
      <c r="AC809" s="53"/>
      <c r="AD809" s="53"/>
      <c r="AE809" s="53">
        <v>46113</v>
      </c>
      <c r="AF809" s="53">
        <v>46477.9999884259</v>
      </c>
      <c r="AG809" s="85" t="s">
        <v>9459</v>
      </c>
      <c r="AH809" s="86" t="s">
        <v>12190</v>
      </c>
      <c r="AI809" s="80"/>
    </row>
    <row r="810" ht="51" spans="1:35">
      <c r="A810" s="81">
        <v>22504</v>
      </c>
      <c r="B810" s="51" t="s">
        <v>12194</v>
      </c>
      <c r="C810" s="51" t="s">
        <v>12195</v>
      </c>
      <c r="D810" s="51" t="s">
        <v>12157</v>
      </c>
      <c r="E810" s="51" t="s">
        <v>9450</v>
      </c>
      <c r="F810" s="51">
        <v>49164700</v>
      </c>
      <c r="G810" s="51">
        <v>12</v>
      </c>
      <c r="H810" s="53">
        <v>46023</v>
      </c>
      <c r="I810" s="53">
        <v>46387</v>
      </c>
      <c r="J810" s="51" t="s">
        <v>9506</v>
      </c>
      <c r="K810" s="51" t="s">
        <v>9451</v>
      </c>
      <c r="L810" s="51" t="s">
        <v>12196</v>
      </c>
      <c r="M810" s="218" t="s">
        <v>12197</v>
      </c>
      <c r="N810" s="51" t="s">
        <v>10921</v>
      </c>
      <c r="O810" s="51" t="s">
        <v>9455</v>
      </c>
      <c r="P810" s="51" t="s">
        <v>9456</v>
      </c>
      <c r="Q810" s="51" t="s">
        <v>9456</v>
      </c>
      <c r="R810" s="51">
        <v>49164700</v>
      </c>
      <c r="S810" s="51">
        <v>54851200</v>
      </c>
      <c r="T810" s="53">
        <v>46023</v>
      </c>
      <c r="U810" s="53">
        <v>46387.9999884259</v>
      </c>
      <c r="V810" s="127">
        <v>180</v>
      </c>
      <c r="W810" s="129" t="s">
        <v>12198</v>
      </c>
      <c r="X810" s="130"/>
      <c r="Y810" s="130"/>
      <c r="Z810" s="53"/>
      <c r="AA810" s="53"/>
      <c r="AB810" s="53"/>
      <c r="AC810" s="53"/>
      <c r="AD810" s="53"/>
      <c r="AE810" s="53">
        <v>46023</v>
      </c>
      <c r="AF810" s="53">
        <v>46387.9999884259</v>
      </c>
      <c r="AG810" s="85" t="s">
        <v>9459</v>
      </c>
      <c r="AH810" s="86" t="s">
        <v>12194</v>
      </c>
      <c r="AI810" s="80"/>
    </row>
    <row r="811" ht="51" spans="1:35">
      <c r="A811" s="81">
        <v>22502</v>
      </c>
      <c r="B811" s="51" t="s">
        <v>12199</v>
      </c>
      <c r="C811" s="51" t="s">
        <v>12200</v>
      </c>
      <c r="D811" s="51" t="s">
        <v>12157</v>
      </c>
      <c r="E811" s="51" t="s">
        <v>9450</v>
      </c>
      <c r="F811" s="51">
        <v>1176000</v>
      </c>
      <c r="G811" s="51">
        <v>12</v>
      </c>
      <c r="H811" s="53">
        <v>45964</v>
      </c>
      <c r="I811" s="53">
        <v>46328</v>
      </c>
      <c r="J811" s="51" t="s">
        <v>9506</v>
      </c>
      <c r="K811" s="51" t="s">
        <v>9497</v>
      </c>
      <c r="L811" s="51" t="s">
        <v>12201</v>
      </c>
      <c r="M811" s="218" t="s">
        <v>12202</v>
      </c>
      <c r="N811" s="51" t="s">
        <v>12160</v>
      </c>
      <c r="O811" s="51" t="s">
        <v>9455</v>
      </c>
      <c r="P811" s="51" t="s">
        <v>9456</v>
      </c>
      <c r="Q811" s="51" t="s">
        <v>9456</v>
      </c>
      <c r="R811" s="51">
        <v>1176000</v>
      </c>
      <c r="S811" s="51">
        <v>1176000</v>
      </c>
      <c r="T811" s="53">
        <v>45964</v>
      </c>
      <c r="U811" s="53">
        <v>46328.9999884259</v>
      </c>
      <c r="V811" s="127">
        <v>3</v>
      </c>
      <c r="W811" s="129" t="s">
        <v>12203</v>
      </c>
      <c r="X811" s="130"/>
      <c r="Y811" s="130"/>
      <c r="Z811" s="53"/>
      <c r="AA811" s="53"/>
      <c r="AB811" s="53"/>
      <c r="AC811" s="53"/>
      <c r="AD811" s="53"/>
      <c r="AE811" s="53">
        <v>45964</v>
      </c>
      <c r="AF811" s="53">
        <v>46328.9999884259</v>
      </c>
      <c r="AG811" s="85" t="s">
        <v>12204</v>
      </c>
      <c r="AH811" s="86" t="s">
        <v>12199</v>
      </c>
      <c r="AI811" s="80"/>
    </row>
    <row r="812" ht="51" spans="1:35">
      <c r="A812" s="81">
        <v>22503</v>
      </c>
      <c r="B812" s="51" t="s">
        <v>12205</v>
      </c>
      <c r="C812" s="51" t="s">
        <v>12206</v>
      </c>
      <c r="D812" s="51" t="s">
        <v>12157</v>
      </c>
      <c r="E812" s="51" t="s">
        <v>9450</v>
      </c>
      <c r="F812" s="51">
        <v>782926</v>
      </c>
      <c r="G812" s="51">
        <v>8</v>
      </c>
      <c r="H812" s="53">
        <v>45992</v>
      </c>
      <c r="I812" s="53">
        <v>46234</v>
      </c>
      <c r="J812" s="51" t="s">
        <v>9506</v>
      </c>
      <c r="K812" s="51" t="s">
        <v>9497</v>
      </c>
      <c r="L812" s="51" t="s">
        <v>12207</v>
      </c>
      <c r="M812" s="218" t="s">
        <v>12208</v>
      </c>
      <c r="N812" s="51" t="s">
        <v>12160</v>
      </c>
      <c r="O812" s="51" t="s">
        <v>9455</v>
      </c>
      <c r="P812" s="51" t="s">
        <v>10864</v>
      </c>
      <c r="Q812" s="51" t="s">
        <v>9456</v>
      </c>
      <c r="R812" s="51">
        <v>782926</v>
      </c>
      <c r="S812" s="51">
        <v>782926</v>
      </c>
      <c r="T812" s="53">
        <v>45992</v>
      </c>
      <c r="U812" s="53">
        <v>46234.9999884259</v>
      </c>
      <c r="V812" s="51">
        <v>3</v>
      </c>
      <c r="W812" s="80" t="s">
        <v>12209</v>
      </c>
      <c r="X812" s="80"/>
      <c r="Y812" s="80"/>
      <c r="Z812" s="97"/>
      <c r="AA812" s="97"/>
      <c r="AB812" s="97"/>
      <c r="AC812" s="97"/>
      <c r="AD812" s="97"/>
      <c r="AE812" s="126">
        <v>45992</v>
      </c>
      <c r="AF812" s="53">
        <v>46234.9999884259</v>
      </c>
      <c r="AG812" s="132" t="s">
        <v>10729</v>
      </c>
      <c r="AH812" s="86" t="s">
        <v>12205</v>
      </c>
      <c r="AI812" s="80"/>
    </row>
    <row r="813" ht="51" spans="1:35">
      <c r="A813" s="81">
        <v>22501</v>
      </c>
      <c r="B813" s="51" t="s">
        <v>12210</v>
      </c>
      <c r="C813" s="51" t="s">
        <v>12211</v>
      </c>
      <c r="D813" s="51" t="s">
        <v>12157</v>
      </c>
      <c r="E813" s="51" t="s">
        <v>9450</v>
      </c>
      <c r="F813" s="51">
        <v>2822000</v>
      </c>
      <c r="G813" s="51">
        <v>12</v>
      </c>
      <c r="H813" s="53">
        <v>46003</v>
      </c>
      <c r="I813" s="53">
        <v>46367</v>
      </c>
      <c r="J813" s="51" t="s">
        <v>9506</v>
      </c>
      <c r="K813" s="51" t="s">
        <v>9497</v>
      </c>
      <c r="L813" s="51" t="s">
        <v>12212</v>
      </c>
      <c r="M813" s="218" t="s">
        <v>12213</v>
      </c>
      <c r="N813" s="51" t="s">
        <v>12160</v>
      </c>
      <c r="O813" s="51" t="s">
        <v>9455</v>
      </c>
      <c r="P813" s="51" t="s">
        <v>9456</v>
      </c>
      <c r="Q813" s="51" t="s">
        <v>9456</v>
      </c>
      <c r="R813" s="51">
        <v>2822000</v>
      </c>
      <c r="S813" s="51">
        <v>2822000</v>
      </c>
      <c r="T813" s="53">
        <v>46003</v>
      </c>
      <c r="U813" s="53">
        <v>46367.9999884259</v>
      </c>
      <c r="V813" s="127">
        <v>7.2</v>
      </c>
      <c r="W813" s="131" t="s">
        <v>12214</v>
      </c>
      <c r="X813" s="130"/>
      <c r="Y813" s="130"/>
      <c r="Z813" s="53"/>
      <c r="AA813" s="53"/>
      <c r="AB813" s="53"/>
      <c r="AC813" s="53"/>
      <c r="AD813" s="53"/>
      <c r="AE813" s="53">
        <v>46003</v>
      </c>
      <c r="AF813" s="53">
        <v>46367.9999884259</v>
      </c>
      <c r="AG813" s="85" t="s">
        <v>9459</v>
      </c>
      <c r="AH813" s="86" t="s">
        <v>12210</v>
      </c>
      <c r="AI813" s="80"/>
    </row>
    <row r="814" ht="51" spans="1:35">
      <c r="A814" s="81">
        <v>22500</v>
      </c>
      <c r="B814" s="51" t="s">
        <v>12215</v>
      </c>
      <c r="C814" s="51" t="s">
        <v>12216</v>
      </c>
      <c r="D814" s="51" t="s">
        <v>12157</v>
      </c>
      <c r="E814" s="51" t="s">
        <v>9450</v>
      </c>
      <c r="F814" s="51">
        <v>2822000</v>
      </c>
      <c r="G814" s="51">
        <v>12</v>
      </c>
      <c r="H814" s="53">
        <v>45965</v>
      </c>
      <c r="I814" s="53">
        <v>46329</v>
      </c>
      <c r="J814" s="51" t="s">
        <v>9506</v>
      </c>
      <c r="K814" s="51" t="s">
        <v>9497</v>
      </c>
      <c r="L814" s="51" t="s">
        <v>12217</v>
      </c>
      <c r="M814" s="218" t="s">
        <v>12218</v>
      </c>
      <c r="N814" s="51" t="s">
        <v>12160</v>
      </c>
      <c r="O814" s="51" t="s">
        <v>9455</v>
      </c>
      <c r="P814" s="51" t="s">
        <v>9456</v>
      </c>
      <c r="Q814" s="51" t="s">
        <v>9456</v>
      </c>
      <c r="R814" s="51">
        <v>2822000</v>
      </c>
      <c r="S814" s="51">
        <v>2822000</v>
      </c>
      <c r="T814" s="53">
        <v>45965</v>
      </c>
      <c r="U814" s="53">
        <v>46329.9999884259</v>
      </c>
      <c r="V814" s="127">
        <v>7.2</v>
      </c>
      <c r="W814" s="129" t="s">
        <v>12219</v>
      </c>
      <c r="X814" s="130"/>
      <c r="Y814" s="130"/>
      <c r="Z814" s="53"/>
      <c r="AA814" s="53"/>
      <c r="AB814" s="53"/>
      <c r="AC814" s="53"/>
      <c r="AD814" s="53"/>
      <c r="AE814" s="53">
        <v>45965</v>
      </c>
      <c r="AF814" s="53">
        <v>46329.9999884259</v>
      </c>
      <c r="AG814" s="85" t="s">
        <v>9459</v>
      </c>
      <c r="AH814" s="86" t="s">
        <v>12215</v>
      </c>
      <c r="AI814" s="80"/>
    </row>
    <row r="815" ht="51" spans="1:35">
      <c r="A815" s="81">
        <v>22499</v>
      </c>
      <c r="B815" s="51" t="s">
        <v>12220</v>
      </c>
      <c r="C815" s="51" t="s">
        <v>12221</v>
      </c>
      <c r="D815" s="51" t="s">
        <v>12157</v>
      </c>
      <c r="E815" s="51" t="s">
        <v>9450</v>
      </c>
      <c r="F815" s="51">
        <v>5644000</v>
      </c>
      <c r="G815" s="51">
        <v>12</v>
      </c>
      <c r="H815" s="53">
        <v>45924</v>
      </c>
      <c r="I815" s="53">
        <v>46288</v>
      </c>
      <c r="J815" s="51" t="s">
        <v>9506</v>
      </c>
      <c r="K815" s="51" t="s">
        <v>9497</v>
      </c>
      <c r="L815" s="51" t="s">
        <v>12222</v>
      </c>
      <c r="M815" s="218" t="s">
        <v>12223</v>
      </c>
      <c r="N815" s="51" t="s">
        <v>12160</v>
      </c>
      <c r="O815" s="51" t="s">
        <v>9455</v>
      </c>
      <c r="P815" s="51" t="s">
        <v>9456</v>
      </c>
      <c r="Q815" s="51" t="s">
        <v>9456</v>
      </c>
      <c r="R815" s="51">
        <v>5644000</v>
      </c>
      <c r="S815" s="51">
        <v>5644000</v>
      </c>
      <c r="T815" s="53">
        <v>45924</v>
      </c>
      <c r="U815" s="53">
        <v>46288.9999884259</v>
      </c>
      <c r="V815" s="127">
        <v>14.4</v>
      </c>
      <c r="W815" s="129" t="s">
        <v>12224</v>
      </c>
      <c r="X815" s="130"/>
      <c r="Y815" s="130"/>
      <c r="Z815" s="53"/>
      <c r="AA815" s="53"/>
      <c r="AB815" s="53"/>
      <c r="AC815" s="53"/>
      <c r="AD815" s="53"/>
      <c r="AE815" s="53">
        <v>45924</v>
      </c>
      <c r="AF815" s="53">
        <v>46288.9999884259</v>
      </c>
      <c r="AG815" s="85" t="s">
        <v>9459</v>
      </c>
      <c r="AH815" s="86" t="s">
        <v>12220</v>
      </c>
      <c r="AI815" s="80"/>
    </row>
    <row r="816" ht="51" spans="1:35">
      <c r="A816" s="81">
        <v>22497</v>
      </c>
      <c r="B816" s="51" t="s">
        <v>12225</v>
      </c>
      <c r="C816" s="51" t="s">
        <v>12226</v>
      </c>
      <c r="D816" s="51" t="s">
        <v>12157</v>
      </c>
      <c r="E816" s="51" t="s">
        <v>9450</v>
      </c>
      <c r="F816" s="51">
        <v>2822000</v>
      </c>
      <c r="G816" s="51">
        <v>12</v>
      </c>
      <c r="H816" s="53">
        <v>46041</v>
      </c>
      <c r="I816" s="53">
        <v>46405</v>
      </c>
      <c r="J816" s="51" t="s">
        <v>9506</v>
      </c>
      <c r="K816" s="51" t="s">
        <v>9497</v>
      </c>
      <c r="L816" s="51" t="s">
        <v>12227</v>
      </c>
      <c r="M816" s="218" t="s">
        <v>12228</v>
      </c>
      <c r="N816" s="51" t="s">
        <v>12160</v>
      </c>
      <c r="O816" s="51" t="s">
        <v>9455</v>
      </c>
      <c r="P816" s="51" t="s">
        <v>9456</v>
      </c>
      <c r="Q816" s="51" t="s">
        <v>9456</v>
      </c>
      <c r="R816" s="51">
        <v>2822000</v>
      </c>
      <c r="S816" s="51">
        <v>2822000</v>
      </c>
      <c r="T816" s="53">
        <v>46041</v>
      </c>
      <c r="U816" s="53">
        <v>46405.9999884259</v>
      </c>
      <c r="V816" s="127">
        <v>7.2</v>
      </c>
      <c r="W816" s="129" t="s">
        <v>12229</v>
      </c>
      <c r="X816" s="130"/>
      <c r="Y816" s="130"/>
      <c r="Z816" s="53"/>
      <c r="AA816" s="53"/>
      <c r="AB816" s="53"/>
      <c r="AC816" s="53"/>
      <c r="AD816" s="53"/>
      <c r="AE816" s="53">
        <v>46041</v>
      </c>
      <c r="AF816" s="53">
        <v>46405.9999884259</v>
      </c>
      <c r="AG816" s="85" t="s">
        <v>9459</v>
      </c>
      <c r="AH816" s="86" t="s">
        <v>12225</v>
      </c>
      <c r="AI816" s="80"/>
    </row>
    <row r="817" ht="51" spans="1:35">
      <c r="A817" s="81">
        <v>22498</v>
      </c>
      <c r="B817" s="51" t="s">
        <v>12230</v>
      </c>
      <c r="C817" s="51" t="s">
        <v>12231</v>
      </c>
      <c r="D817" s="51" t="s">
        <v>12157</v>
      </c>
      <c r="E817" s="51" t="s">
        <v>9450</v>
      </c>
      <c r="F817" s="51">
        <v>1639079.45</v>
      </c>
      <c r="G817" s="51">
        <v>7</v>
      </c>
      <c r="H817" s="53">
        <v>45992</v>
      </c>
      <c r="I817" s="53">
        <v>46203</v>
      </c>
      <c r="J817" s="51" t="s">
        <v>9506</v>
      </c>
      <c r="K817" s="51" t="s">
        <v>9497</v>
      </c>
      <c r="L817" s="51" t="s">
        <v>12232</v>
      </c>
      <c r="M817" s="218" t="s">
        <v>12233</v>
      </c>
      <c r="N817" s="51" t="s">
        <v>12160</v>
      </c>
      <c r="O817" s="51" t="s">
        <v>9455</v>
      </c>
      <c r="P817" s="51" t="s">
        <v>9456</v>
      </c>
      <c r="Q817" s="51" t="s">
        <v>9456</v>
      </c>
      <c r="R817" s="51">
        <v>1639079.45</v>
      </c>
      <c r="S817" s="51">
        <v>1639079.45</v>
      </c>
      <c r="T817" s="53">
        <v>45992</v>
      </c>
      <c r="U817" s="53">
        <v>46203.9999884259</v>
      </c>
      <c r="V817" s="127">
        <v>7.2</v>
      </c>
      <c r="W817" s="129" t="s">
        <v>12234</v>
      </c>
      <c r="X817" s="130"/>
      <c r="Y817" s="130"/>
      <c r="Z817" s="53"/>
      <c r="AA817" s="53"/>
      <c r="AB817" s="53"/>
      <c r="AC817" s="53"/>
      <c r="AD817" s="53"/>
      <c r="AE817" s="53">
        <v>45992</v>
      </c>
      <c r="AF817" s="53">
        <v>46203.9999884259</v>
      </c>
      <c r="AG817" s="85" t="s">
        <v>9459</v>
      </c>
      <c r="AH817" s="86" t="s">
        <v>12230</v>
      </c>
      <c r="AI817" s="80"/>
    </row>
    <row r="818" ht="51" spans="1:35">
      <c r="A818" s="81">
        <v>22496</v>
      </c>
      <c r="B818" s="51" t="s">
        <v>12235</v>
      </c>
      <c r="C818" s="51" t="s">
        <v>12236</v>
      </c>
      <c r="D818" s="51" t="s">
        <v>12157</v>
      </c>
      <c r="E818" s="51" t="s">
        <v>9450</v>
      </c>
      <c r="F818" s="51">
        <v>2822000</v>
      </c>
      <c r="G818" s="51">
        <v>12</v>
      </c>
      <c r="H818" s="53">
        <v>46023</v>
      </c>
      <c r="I818" s="53">
        <v>46387</v>
      </c>
      <c r="J818" s="51" t="s">
        <v>9506</v>
      </c>
      <c r="K818" s="51" t="s">
        <v>9497</v>
      </c>
      <c r="L818" s="51" t="s">
        <v>12237</v>
      </c>
      <c r="M818" s="218" t="s">
        <v>12238</v>
      </c>
      <c r="N818" s="51" t="s">
        <v>12160</v>
      </c>
      <c r="O818" s="51" t="s">
        <v>9455</v>
      </c>
      <c r="P818" s="51" t="s">
        <v>9456</v>
      </c>
      <c r="Q818" s="51" t="s">
        <v>9456</v>
      </c>
      <c r="R818" s="51">
        <v>2822000</v>
      </c>
      <c r="S818" s="51">
        <v>2822000</v>
      </c>
      <c r="T818" s="53">
        <v>46023</v>
      </c>
      <c r="U818" s="53">
        <v>46387.9999884259</v>
      </c>
      <c r="V818" s="127">
        <v>7.2</v>
      </c>
      <c r="W818" s="129" t="s">
        <v>12239</v>
      </c>
      <c r="X818" s="130"/>
      <c r="Y818" s="130"/>
      <c r="Z818" s="53"/>
      <c r="AA818" s="53"/>
      <c r="AB818" s="53"/>
      <c r="AC818" s="53"/>
      <c r="AD818" s="53"/>
      <c r="AE818" s="53">
        <v>46023</v>
      </c>
      <c r="AF818" s="53">
        <v>46387.9999884259</v>
      </c>
      <c r="AG818" s="85" t="s">
        <v>9459</v>
      </c>
      <c r="AH818" s="86" t="s">
        <v>12235</v>
      </c>
      <c r="AI818" s="80"/>
    </row>
    <row r="819" ht="51" spans="1:35">
      <c r="A819" s="81">
        <v>22494</v>
      </c>
      <c r="B819" s="51" t="s">
        <v>12240</v>
      </c>
      <c r="C819" s="51" t="s">
        <v>12241</v>
      </c>
      <c r="D819" s="51" t="s">
        <v>12157</v>
      </c>
      <c r="E819" s="51" t="s">
        <v>9450</v>
      </c>
      <c r="F819" s="51">
        <v>10969644</v>
      </c>
      <c r="G819" s="51">
        <v>8.8</v>
      </c>
      <c r="H819" s="53">
        <v>45905</v>
      </c>
      <c r="I819" s="53">
        <v>46172</v>
      </c>
      <c r="J819" s="51" t="s">
        <v>9506</v>
      </c>
      <c r="K819" s="51" t="s">
        <v>9497</v>
      </c>
      <c r="L819" s="51" t="s">
        <v>12242</v>
      </c>
      <c r="M819" s="218" t="s">
        <v>12243</v>
      </c>
      <c r="N819" s="51" t="s">
        <v>12160</v>
      </c>
      <c r="O819" s="51" t="s">
        <v>9455</v>
      </c>
      <c r="P819" s="51" t="s">
        <v>9456</v>
      </c>
      <c r="Q819" s="51" t="s">
        <v>9456</v>
      </c>
      <c r="R819" s="51">
        <v>10969644</v>
      </c>
      <c r="S819" s="51">
        <v>10969644</v>
      </c>
      <c r="T819" s="53">
        <v>45905</v>
      </c>
      <c r="U819" s="53">
        <v>46172.9999884259</v>
      </c>
      <c r="V819" s="127">
        <v>36</v>
      </c>
      <c r="W819" s="129" t="s">
        <v>12244</v>
      </c>
      <c r="X819" s="130"/>
      <c r="Y819" s="130"/>
      <c r="Z819" s="53"/>
      <c r="AA819" s="53"/>
      <c r="AB819" s="53"/>
      <c r="AC819" s="53"/>
      <c r="AD819" s="53"/>
      <c r="AE819" s="53">
        <v>45905</v>
      </c>
      <c r="AF819" s="53">
        <v>46172.9999884259</v>
      </c>
      <c r="AG819" s="85" t="s">
        <v>9459</v>
      </c>
      <c r="AH819" s="86" t="s">
        <v>12240</v>
      </c>
      <c r="AI819" s="80"/>
    </row>
    <row r="820" ht="51" spans="1:35">
      <c r="A820" s="81">
        <v>22493</v>
      </c>
      <c r="B820" s="51" t="s">
        <v>12245</v>
      </c>
      <c r="C820" s="51" t="s">
        <v>12246</v>
      </c>
      <c r="D820" s="51" t="s">
        <v>12157</v>
      </c>
      <c r="E820" s="51" t="s">
        <v>9450</v>
      </c>
      <c r="F820" s="51">
        <v>51072000</v>
      </c>
      <c r="G820" s="51">
        <v>12</v>
      </c>
      <c r="H820" s="53">
        <v>45752</v>
      </c>
      <c r="I820" s="53">
        <v>46116</v>
      </c>
      <c r="J820" s="51" t="s">
        <v>9506</v>
      </c>
      <c r="K820" s="51" t="s">
        <v>9497</v>
      </c>
      <c r="L820" s="51" t="s">
        <v>12247</v>
      </c>
      <c r="M820" s="218" t="s">
        <v>12248</v>
      </c>
      <c r="N820" s="51" t="s">
        <v>12160</v>
      </c>
      <c r="O820" s="51" t="s">
        <v>9455</v>
      </c>
      <c r="P820" s="51" t="s">
        <v>9456</v>
      </c>
      <c r="Q820" s="51" t="s">
        <v>9456</v>
      </c>
      <c r="R820" s="51">
        <v>51072000</v>
      </c>
      <c r="S820" s="51">
        <v>51072000</v>
      </c>
      <c r="T820" s="53">
        <v>45752</v>
      </c>
      <c r="U820" s="53">
        <v>46116.9999884259</v>
      </c>
      <c r="V820" s="127">
        <v>144</v>
      </c>
      <c r="W820" s="129" t="s">
        <v>12249</v>
      </c>
      <c r="X820" s="130"/>
      <c r="Y820" s="130"/>
      <c r="Z820" s="53"/>
      <c r="AA820" s="53"/>
      <c r="AB820" s="53"/>
      <c r="AC820" s="53"/>
      <c r="AD820" s="53"/>
      <c r="AE820" s="53">
        <v>45752</v>
      </c>
      <c r="AF820" s="53">
        <v>46116.9999884259</v>
      </c>
      <c r="AG820" s="85" t="s">
        <v>9459</v>
      </c>
      <c r="AH820" s="86" t="s">
        <v>12245</v>
      </c>
      <c r="AI820" s="80"/>
    </row>
    <row r="821" ht="54" spans="1:35">
      <c r="A821" s="81">
        <v>22492</v>
      </c>
      <c r="B821" s="51" t="s">
        <v>12250</v>
      </c>
      <c r="C821" s="51" t="s">
        <v>12251</v>
      </c>
      <c r="D821" s="51" t="s">
        <v>12157</v>
      </c>
      <c r="E821" s="51" t="s">
        <v>9450</v>
      </c>
      <c r="F821" s="51">
        <v>18530000</v>
      </c>
      <c r="G821" s="51">
        <v>12</v>
      </c>
      <c r="H821" s="53">
        <v>46023</v>
      </c>
      <c r="I821" s="53">
        <v>46387</v>
      </c>
      <c r="J821" s="51" t="s">
        <v>9506</v>
      </c>
      <c r="K821" s="51" t="s">
        <v>9497</v>
      </c>
      <c r="L821" s="51" t="s">
        <v>12252</v>
      </c>
      <c r="M821" s="218" t="s">
        <v>12253</v>
      </c>
      <c r="N821" s="51" t="s">
        <v>9454</v>
      </c>
      <c r="O821" s="51" t="s">
        <v>9455</v>
      </c>
      <c r="P821" s="51" t="s">
        <v>9456</v>
      </c>
      <c r="Q821" s="51" t="s">
        <v>9456</v>
      </c>
      <c r="R821" s="51">
        <v>18530000</v>
      </c>
      <c r="S821" s="51">
        <v>18530000</v>
      </c>
      <c r="T821" s="53">
        <v>46023</v>
      </c>
      <c r="U821" s="53">
        <v>46387.9999884259</v>
      </c>
      <c r="V821" s="127">
        <v>51</v>
      </c>
      <c r="W821" s="129" t="s">
        <v>12254</v>
      </c>
      <c r="X821" s="130"/>
      <c r="Y821" s="130"/>
      <c r="Z821" s="53"/>
      <c r="AA821" s="53"/>
      <c r="AB821" s="53"/>
      <c r="AC821" s="53"/>
      <c r="AD821" s="53"/>
      <c r="AE821" s="53">
        <v>46023</v>
      </c>
      <c r="AF821" s="53">
        <v>46387.9999884259</v>
      </c>
      <c r="AG821" s="132" t="s">
        <v>12255</v>
      </c>
      <c r="AH821" s="86" t="s">
        <v>12250</v>
      </c>
      <c r="AI821" s="80"/>
    </row>
    <row r="822" ht="51" spans="1:35">
      <c r="A822" s="81">
        <v>22491</v>
      </c>
      <c r="B822" s="51" t="s">
        <v>12256</v>
      </c>
      <c r="C822" s="51" t="s">
        <v>12257</v>
      </c>
      <c r="D822" s="51" t="s">
        <v>12157</v>
      </c>
      <c r="E822" s="51" t="s">
        <v>9450</v>
      </c>
      <c r="F822" s="51">
        <v>39237000</v>
      </c>
      <c r="G822" s="51">
        <v>12</v>
      </c>
      <c r="H822" s="53">
        <v>46001</v>
      </c>
      <c r="I822" s="53">
        <v>46365</v>
      </c>
      <c r="J822" s="51" t="s">
        <v>9506</v>
      </c>
      <c r="K822" s="51" t="s">
        <v>9497</v>
      </c>
      <c r="L822" s="51" t="s">
        <v>12258</v>
      </c>
      <c r="M822" s="218" t="s">
        <v>12259</v>
      </c>
      <c r="N822" s="51" t="s">
        <v>9454</v>
      </c>
      <c r="O822" s="51" t="s">
        <v>9455</v>
      </c>
      <c r="P822" s="51" t="s">
        <v>9456</v>
      </c>
      <c r="Q822" s="51" t="s">
        <v>9456</v>
      </c>
      <c r="R822" s="51">
        <v>39237000</v>
      </c>
      <c r="S822" s="51">
        <v>39237000</v>
      </c>
      <c r="T822" s="53">
        <v>46001</v>
      </c>
      <c r="U822" s="53">
        <v>46365.9999884259</v>
      </c>
      <c r="V822" s="127">
        <v>108</v>
      </c>
      <c r="W822" s="129" t="s">
        <v>12260</v>
      </c>
      <c r="X822" s="130"/>
      <c r="Y822" s="130"/>
      <c r="Z822" s="53"/>
      <c r="AA822" s="53"/>
      <c r="AB822" s="53"/>
      <c r="AC822" s="53"/>
      <c r="AD822" s="53"/>
      <c r="AE822" s="53">
        <v>46001</v>
      </c>
      <c r="AF822" s="53">
        <v>46365.9999884259</v>
      </c>
      <c r="AG822" s="85" t="s">
        <v>9459</v>
      </c>
      <c r="AH822" s="86" t="s">
        <v>12256</v>
      </c>
      <c r="AI822" s="80"/>
    </row>
    <row r="823" ht="51" spans="1:35">
      <c r="A823" s="81">
        <v>22480</v>
      </c>
      <c r="B823" s="51" t="s">
        <v>12261</v>
      </c>
      <c r="C823" s="51" t="s">
        <v>12262</v>
      </c>
      <c r="D823" s="51" t="s">
        <v>12157</v>
      </c>
      <c r="E823" s="51" t="s">
        <v>9450</v>
      </c>
      <c r="F823" s="51">
        <v>2737340</v>
      </c>
      <c r="G823" s="51">
        <v>12</v>
      </c>
      <c r="H823" s="53">
        <v>46023</v>
      </c>
      <c r="I823" s="53">
        <v>46387</v>
      </c>
      <c r="J823" s="51" t="s">
        <v>9506</v>
      </c>
      <c r="K823" s="51" t="s">
        <v>9451</v>
      </c>
      <c r="L823" s="51" t="s">
        <v>12263</v>
      </c>
      <c r="M823" s="218" t="s">
        <v>12264</v>
      </c>
      <c r="N823" s="51" t="s">
        <v>12265</v>
      </c>
      <c r="O823" s="51" t="s">
        <v>9455</v>
      </c>
      <c r="P823" s="51" t="s">
        <v>9501</v>
      </c>
      <c r="Q823" s="51" t="s">
        <v>9456</v>
      </c>
      <c r="R823" s="51">
        <v>2737340</v>
      </c>
      <c r="S823" s="51">
        <v>15343460</v>
      </c>
      <c r="T823" s="53">
        <v>46023</v>
      </c>
      <c r="U823" s="53">
        <v>46387.9999884259</v>
      </c>
      <c r="V823" s="51">
        <v>7.2</v>
      </c>
      <c r="W823" s="80" t="s">
        <v>12266</v>
      </c>
      <c r="X823" s="80"/>
      <c r="Y823" s="80"/>
      <c r="Z823" s="97"/>
      <c r="AA823" s="97"/>
      <c r="AB823" s="97"/>
      <c r="AC823" s="97"/>
      <c r="AD823" s="97"/>
      <c r="AE823" s="126">
        <v>46023</v>
      </c>
      <c r="AF823" s="53">
        <v>46387.9999884259</v>
      </c>
      <c r="AG823" s="80"/>
      <c r="AH823" s="86" t="s">
        <v>12261</v>
      </c>
      <c r="AI823" s="80"/>
    </row>
    <row r="824" ht="51" spans="1:35">
      <c r="A824" s="81">
        <v>22608</v>
      </c>
      <c r="B824" s="51" t="s">
        <v>12267</v>
      </c>
      <c r="C824" s="51" t="s">
        <v>12268</v>
      </c>
      <c r="D824" s="51" t="s">
        <v>12157</v>
      </c>
      <c r="E824" s="51" t="s">
        <v>9450</v>
      </c>
      <c r="F824" s="51">
        <v>1176000</v>
      </c>
      <c r="G824" s="51">
        <v>12</v>
      </c>
      <c r="H824" s="53">
        <v>46023</v>
      </c>
      <c r="I824" s="53">
        <v>46387</v>
      </c>
      <c r="J824" s="51" t="s">
        <v>9506</v>
      </c>
      <c r="K824" s="51" t="s">
        <v>9451</v>
      </c>
      <c r="L824" s="51" t="s">
        <v>12269</v>
      </c>
      <c r="M824" s="51"/>
      <c r="N824" s="51" t="s">
        <v>12160</v>
      </c>
      <c r="O824" s="51" t="s">
        <v>9455</v>
      </c>
      <c r="P824" s="51" t="s">
        <v>10864</v>
      </c>
      <c r="Q824" s="51" t="s">
        <v>9456</v>
      </c>
      <c r="R824" s="51">
        <v>1176000</v>
      </c>
      <c r="S824" s="51">
        <v>1176000</v>
      </c>
      <c r="T824" s="53">
        <v>45912</v>
      </c>
      <c r="U824" s="53">
        <v>46276.9999884259</v>
      </c>
      <c r="V824" s="51">
        <v>3</v>
      </c>
      <c r="W824" s="80" t="s">
        <v>12270</v>
      </c>
      <c r="X824" s="80"/>
      <c r="Y824" s="80"/>
      <c r="Z824" s="97"/>
      <c r="AA824" s="97"/>
      <c r="AB824" s="97"/>
      <c r="AC824" s="97"/>
      <c r="AD824" s="97"/>
      <c r="AE824" s="126">
        <v>45912</v>
      </c>
      <c r="AF824" s="53">
        <v>46276.9999884259</v>
      </c>
      <c r="AG824" s="80" t="s">
        <v>10729</v>
      </c>
      <c r="AH824" s="86" t="s">
        <v>12267</v>
      </c>
      <c r="AI824" s="80"/>
    </row>
    <row r="825" ht="51" spans="1:35">
      <c r="A825" s="81">
        <v>22601</v>
      </c>
      <c r="B825" s="51" t="s">
        <v>12271</v>
      </c>
      <c r="C825" s="51" t="s">
        <v>12272</v>
      </c>
      <c r="D825" s="51" t="s">
        <v>12157</v>
      </c>
      <c r="E825" s="51" t="s">
        <v>9450</v>
      </c>
      <c r="F825" s="51">
        <v>2822000</v>
      </c>
      <c r="G825" s="51">
        <v>12</v>
      </c>
      <c r="H825" s="53">
        <v>45839</v>
      </c>
      <c r="I825" s="53">
        <v>46203</v>
      </c>
      <c r="J825" s="51" t="s">
        <v>9506</v>
      </c>
      <c r="K825" s="51" t="s">
        <v>9451</v>
      </c>
      <c r="L825" s="51" t="s">
        <v>12273</v>
      </c>
      <c r="M825" s="51"/>
      <c r="N825" s="51" t="s">
        <v>10857</v>
      </c>
      <c r="O825" s="51" t="s">
        <v>9455</v>
      </c>
      <c r="P825" s="51" t="s">
        <v>10851</v>
      </c>
      <c r="Q825" s="51" t="s">
        <v>9456</v>
      </c>
      <c r="R825" s="51">
        <v>2822000</v>
      </c>
      <c r="S825" s="51">
        <v>2822000</v>
      </c>
      <c r="T825" s="53">
        <v>45839</v>
      </c>
      <c r="U825" s="53">
        <v>46203.9999884259</v>
      </c>
      <c r="V825" s="51">
        <v>7.2</v>
      </c>
      <c r="W825" s="80" t="s">
        <v>12189</v>
      </c>
      <c r="X825" s="80"/>
      <c r="Y825" s="80"/>
      <c r="Z825" s="97"/>
      <c r="AA825" s="97"/>
      <c r="AB825" s="97"/>
      <c r="AC825" s="97"/>
      <c r="AD825" s="97"/>
      <c r="AE825" s="126">
        <v>45839</v>
      </c>
      <c r="AF825" s="53">
        <v>46203.9999884259</v>
      </c>
      <c r="AG825" s="80"/>
      <c r="AH825" s="86" t="s">
        <v>12271</v>
      </c>
      <c r="AI825" s="80"/>
    </row>
    <row r="826" ht="51" spans="1:35">
      <c r="A826" s="81">
        <v>22604</v>
      </c>
      <c r="B826" s="51" t="s">
        <v>12274</v>
      </c>
      <c r="C826" s="51" t="s">
        <v>12275</v>
      </c>
      <c r="D826" s="51" t="s">
        <v>12157</v>
      </c>
      <c r="E826" s="51" t="s">
        <v>9450</v>
      </c>
      <c r="F826" s="51">
        <v>2822000</v>
      </c>
      <c r="G826" s="51">
        <v>12</v>
      </c>
      <c r="H826" s="53">
        <v>45839</v>
      </c>
      <c r="I826" s="53">
        <v>46203</v>
      </c>
      <c r="J826" s="51" t="s">
        <v>9506</v>
      </c>
      <c r="K826" s="51" t="s">
        <v>9451</v>
      </c>
      <c r="L826" s="51" t="s">
        <v>12276</v>
      </c>
      <c r="M826" s="218" t="s">
        <v>12277</v>
      </c>
      <c r="N826" s="51" t="s">
        <v>10850</v>
      </c>
      <c r="O826" s="51" t="s">
        <v>9455</v>
      </c>
      <c r="P826" s="51" t="s">
        <v>10851</v>
      </c>
      <c r="Q826" s="51" t="s">
        <v>9456</v>
      </c>
      <c r="R826" s="51">
        <v>2822000</v>
      </c>
      <c r="S826" s="51">
        <v>2822000</v>
      </c>
      <c r="T826" s="53">
        <v>45839</v>
      </c>
      <c r="U826" s="53">
        <v>46203.9999884259</v>
      </c>
      <c r="V826" s="51">
        <v>7.2</v>
      </c>
      <c r="W826" s="80" t="s">
        <v>12189</v>
      </c>
      <c r="X826" s="80"/>
      <c r="Y826" s="80"/>
      <c r="Z826" s="97"/>
      <c r="AA826" s="97"/>
      <c r="AB826" s="97"/>
      <c r="AC826" s="97"/>
      <c r="AD826" s="97"/>
      <c r="AE826" s="126">
        <v>45839</v>
      </c>
      <c r="AF826" s="53">
        <v>46203.9999884259</v>
      </c>
      <c r="AG826" s="80"/>
      <c r="AH826" s="86" t="s">
        <v>12274</v>
      </c>
      <c r="AI826" s="80"/>
    </row>
    <row r="827" ht="51" spans="1:35">
      <c r="A827" s="81">
        <v>22595</v>
      </c>
      <c r="B827" s="51" t="s">
        <v>12278</v>
      </c>
      <c r="C827" s="51" t="s">
        <v>12279</v>
      </c>
      <c r="D827" s="51" t="s">
        <v>12157</v>
      </c>
      <c r="E827" s="51" t="s">
        <v>9450</v>
      </c>
      <c r="F827" s="51">
        <v>115973</v>
      </c>
      <c r="G827" s="51">
        <v>0.5</v>
      </c>
      <c r="H827" s="53">
        <v>45977</v>
      </c>
      <c r="I827" s="53">
        <v>45991</v>
      </c>
      <c r="J827" s="51" t="s">
        <v>9506</v>
      </c>
      <c r="K827" s="51" t="s">
        <v>9451</v>
      </c>
      <c r="L827" s="51" t="s">
        <v>12280</v>
      </c>
      <c r="M827" s="218" t="s">
        <v>12188</v>
      </c>
      <c r="N827" s="51" t="s">
        <v>10600</v>
      </c>
      <c r="O827" s="51" t="s">
        <v>9455</v>
      </c>
      <c r="P827" s="51" t="s">
        <v>10864</v>
      </c>
      <c r="Q827" s="51" t="s">
        <v>9456</v>
      </c>
      <c r="R827" s="51">
        <v>115973</v>
      </c>
      <c r="S827" s="51">
        <v>115973</v>
      </c>
      <c r="T827" s="53">
        <v>45977</v>
      </c>
      <c r="U827" s="53">
        <v>45991.9999884259</v>
      </c>
      <c r="V827" s="51">
        <v>7.2</v>
      </c>
      <c r="W827" s="80" t="s">
        <v>12281</v>
      </c>
      <c r="X827" s="80"/>
      <c r="Y827" s="80"/>
      <c r="Z827" s="97"/>
      <c r="AA827" s="97"/>
      <c r="AB827" s="97"/>
      <c r="AC827" s="97"/>
      <c r="AD827" s="97"/>
      <c r="AE827" s="126">
        <v>45977</v>
      </c>
      <c r="AF827" s="53">
        <v>45991.9999884259</v>
      </c>
      <c r="AG827" s="80"/>
      <c r="AH827" s="86" t="s">
        <v>12278</v>
      </c>
      <c r="AI827" s="80"/>
    </row>
    <row r="828" ht="51" spans="1:35">
      <c r="A828" s="81">
        <v>22549</v>
      </c>
      <c r="B828" s="51" t="s">
        <v>12282</v>
      </c>
      <c r="C828" s="51" t="s">
        <v>12283</v>
      </c>
      <c r="D828" s="51" t="s">
        <v>12157</v>
      </c>
      <c r="E828" s="51" t="s">
        <v>9450</v>
      </c>
      <c r="F828" s="51">
        <v>393074</v>
      </c>
      <c r="G828" s="51">
        <v>4</v>
      </c>
      <c r="H828" s="53">
        <v>45870</v>
      </c>
      <c r="I828" s="53">
        <v>45991</v>
      </c>
      <c r="J828" s="51" t="s">
        <v>9506</v>
      </c>
      <c r="K828" s="51" t="s">
        <v>9451</v>
      </c>
      <c r="L828" s="51" t="s">
        <v>12284</v>
      </c>
      <c r="M828" s="218" t="s">
        <v>12208</v>
      </c>
      <c r="N828" s="51" t="s">
        <v>12160</v>
      </c>
      <c r="O828" s="51" t="s">
        <v>9455</v>
      </c>
      <c r="P828" s="51" t="s">
        <v>10864</v>
      </c>
      <c r="Q828" s="51" t="s">
        <v>9456</v>
      </c>
      <c r="R828" s="51">
        <v>393074</v>
      </c>
      <c r="S828" s="51">
        <v>393074</v>
      </c>
      <c r="T828" s="53">
        <v>45870</v>
      </c>
      <c r="U828" s="53">
        <v>45991.9999884259</v>
      </c>
      <c r="V828" s="51">
        <v>3</v>
      </c>
      <c r="W828" s="80" t="s">
        <v>12285</v>
      </c>
      <c r="X828" s="80"/>
      <c r="Y828" s="80"/>
      <c r="Z828" s="97"/>
      <c r="AA828" s="97"/>
      <c r="AB828" s="97"/>
      <c r="AC828" s="97"/>
      <c r="AD828" s="97"/>
      <c r="AE828" s="126">
        <v>45870</v>
      </c>
      <c r="AF828" s="53">
        <v>45991.9999884259</v>
      </c>
      <c r="AG828" s="80" t="s">
        <v>10729</v>
      </c>
      <c r="AH828" s="86" t="s">
        <v>12282</v>
      </c>
      <c r="AI828" s="80"/>
    </row>
    <row r="829" ht="51" spans="1:35">
      <c r="A829" s="81">
        <v>22547</v>
      </c>
      <c r="B829" s="51" t="s">
        <v>12286</v>
      </c>
      <c r="C829" s="51" t="s">
        <v>12287</v>
      </c>
      <c r="D829" s="51" t="s">
        <v>12157</v>
      </c>
      <c r="E829" s="51" t="s">
        <v>9450</v>
      </c>
      <c r="F829" s="51">
        <v>3970356</v>
      </c>
      <c r="G829" s="51">
        <v>3.2</v>
      </c>
      <c r="H829" s="53">
        <v>45808</v>
      </c>
      <c r="I829" s="53">
        <v>45904</v>
      </c>
      <c r="J829" s="51" t="s">
        <v>9506</v>
      </c>
      <c r="K829" s="51" t="s">
        <v>9451</v>
      </c>
      <c r="L829" s="51" t="s">
        <v>12288</v>
      </c>
      <c r="M829" s="218" t="s">
        <v>12243</v>
      </c>
      <c r="N829" s="51" t="s">
        <v>12160</v>
      </c>
      <c r="O829" s="51" t="s">
        <v>9455</v>
      </c>
      <c r="P829" s="51" t="s">
        <v>9456</v>
      </c>
      <c r="Q829" s="51" t="s">
        <v>9456</v>
      </c>
      <c r="R829" s="51">
        <v>3970356</v>
      </c>
      <c r="S829" s="51">
        <v>3970356</v>
      </c>
      <c r="T829" s="53">
        <v>45808</v>
      </c>
      <c r="U829" s="53">
        <v>45904.9999884259</v>
      </c>
      <c r="V829" s="127">
        <v>36</v>
      </c>
      <c r="W829" s="131" t="s">
        <v>12244</v>
      </c>
      <c r="X829" s="130"/>
      <c r="Y829" s="130"/>
      <c r="Z829" s="53"/>
      <c r="AA829" s="53"/>
      <c r="AB829" s="53"/>
      <c r="AC829" s="53"/>
      <c r="AD829" s="53"/>
      <c r="AE829" s="53">
        <v>45808</v>
      </c>
      <c r="AF829" s="53">
        <v>45904.9999884259</v>
      </c>
      <c r="AG829" s="85" t="s">
        <v>9459</v>
      </c>
      <c r="AH829" s="86" t="s">
        <v>12286</v>
      </c>
      <c r="AI829" s="80"/>
    </row>
    <row r="830" ht="51" spans="1:35">
      <c r="A830" s="81">
        <v>22548</v>
      </c>
      <c r="B830" s="51" t="s">
        <v>12289</v>
      </c>
      <c r="C830" s="51" t="s">
        <v>12290</v>
      </c>
      <c r="D830" s="51" t="s">
        <v>12157</v>
      </c>
      <c r="E830" s="51" t="s">
        <v>9450</v>
      </c>
      <c r="F830" s="51">
        <v>1182920.55</v>
      </c>
      <c r="G830" s="51">
        <v>5</v>
      </c>
      <c r="H830" s="53">
        <v>45839</v>
      </c>
      <c r="I830" s="53">
        <v>45991</v>
      </c>
      <c r="J830" s="51" t="s">
        <v>9506</v>
      </c>
      <c r="K830" s="51" t="s">
        <v>9451</v>
      </c>
      <c r="L830" s="51" t="s">
        <v>12291</v>
      </c>
      <c r="M830" s="218" t="s">
        <v>12233</v>
      </c>
      <c r="N830" s="51" t="s">
        <v>12160</v>
      </c>
      <c r="O830" s="51" t="s">
        <v>9455</v>
      </c>
      <c r="P830" s="51" t="s">
        <v>10864</v>
      </c>
      <c r="Q830" s="51" t="s">
        <v>9456</v>
      </c>
      <c r="R830" s="51">
        <v>1182920.55</v>
      </c>
      <c r="S830" s="51">
        <v>1182920.55</v>
      </c>
      <c r="T830" s="53">
        <v>45839</v>
      </c>
      <c r="U830" s="53">
        <v>45991.9999884259</v>
      </c>
      <c r="V830" s="51">
        <v>7.2</v>
      </c>
      <c r="W830" s="80" t="s">
        <v>12292</v>
      </c>
      <c r="X830" s="80"/>
      <c r="Y830" s="80"/>
      <c r="Z830" s="97"/>
      <c r="AA830" s="97"/>
      <c r="AB830" s="97"/>
      <c r="AC830" s="97"/>
      <c r="AD830" s="97"/>
      <c r="AE830" s="126">
        <v>45839</v>
      </c>
      <c r="AF830" s="53">
        <v>45991.9999884259</v>
      </c>
      <c r="AG830" s="80"/>
      <c r="AH830" s="86" t="s">
        <v>12289</v>
      </c>
      <c r="AI830" s="80"/>
    </row>
    <row r="831" ht="51" spans="1:35">
      <c r="A831" s="81">
        <v>22542</v>
      </c>
      <c r="B831" s="51" t="s">
        <v>12293</v>
      </c>
      <c r="C831" s="51" t="s">
        <v>12294</v>
      </c>
      <c r="D831" s="51" t="s">
        <v>12157</v>
      </c>
      <c r="E831" s="51" t="s">
        <v>9450</v>
      </c>
      <c r="F831" s="51">
        <v>2443157</v>
      </c>
      <c r="G831" s="51">
        <v>10.4</v>
      </c>
      <c r="H831" s="53">
        <v>45676</v>
      </c>
      <c r="I831" s="53">
        <v>45991</v>
      </c>
      <c r="J831" s="51" t="s">
        <v>9506</v>
      </c>
      <c r="K831" s="51" t="s">
        <v>9451</v>
      </c>
      <c r="L831" s="51" t="s">
        <v>12295</v>
      </c>
      <c r="M831" s="51" t="s">
        <v>12165</v>
      </c>
      <c r="N831" s="51" t="s">
        <v>12160</v>
      </c>
      <c r="O831" s="51" t="s">
        <v>9455</v>
      </c>
      <c r="P831" s="51" t="s">
        <v>9456</v>
      </c>
      <c r="Q831" s="51" t="s">
        <v>9456</v>
      </c>
      <c r="R831" s="51">
        <v>2443157</v>
      </c>
      <c r="S831" s="51">
        <v>2443157</v>
      </c>
      <c r="T831" s="53">
        <v>45676</v>
      </c>
      <c r="U831" s="53">
        <v>45991.9999884259</v>
      </c>
      <c r="V831" s="127">
        <v>7.2</v>
      </c>
      <c r="W831" s="131" t="s">
        <v>12296</v>
      </c>
      <c r="X831" s="130"/>
      <c r="Y831" s="130"/>
      <c r="Z831" s="53"/>
      <c r="AA831" s="53"/>
      <c r="AB831" s="53"/>
      <c r="AC831" s="53"/>
      <c r="AD831" s="53"/>
      <c r="AE831" s="53">
        <v>45676</v>
      </c>
      <c r="AF831" s="53">
        <v>45991.9999884259</v>
      </c>
      <c r="AG831" s="85" t="s">
        <v>9459</v>
      </c>
      <c r="AH831" s="86" t="s">
        <v>12293</v>
      </c>
      <c r="AI831" s="80"/>
    </row>
    <row r="832" ht="51" spans="1:35">
      <c r="A832" s="81">
        <v>22541</v>
      </c>
      <c r="B832" s="51" t="s">
        <v>12297</v>
      </c>
      <c r="C832" s="51" t="s">
        <v>12298</v>
      </c>
      <c r="D832" s="51" t="s">
        <v>12157</v>
      </c>
      <c r="E832" s="51" t="s">
        <v>9450</v>
      </c>
      <c r="F832" s="51">
        <v>2342648</v>
      </c>
      <c r="G832" s="51">
        <v>10</v>
      </c>
      <c r="H832" s="53">
        <v>45689</v>
      </c>
      <c r="I832" s="53">
        <v>45991</v>
      </c>
      <c r="J832" s="51" t="s">
        <v>9506</v>
      </c>
      <c r="K832" s="51" t="s">
        <v>9451</v>
      </c>
      <c r="L832" s="51" t="s">
        <v>12299</v>
      </c>
      <c r="M832" s="218" t="s">
        <v>12159</v>
      </c>
      <c r="N832" s="51" t="s">
        <v>12160</v>
      </c>
      <c r="O832" s="51" t="s">
        <v>9455</v>
      </c>
      <c r="P832" s="51" t="s">
        <v>9456</v>
      </c>
      <c r="Q832" s="51" t="s">
        <v>9456</v>
      </c>
      <c r="R832" s="51">
        <v>2342648</v>
      </c>
      <c r="S832" s="51">
        <v>2342648</v>
      </c>
      <c r="T832" s="53">
        <v>45689</v>
      </c>
      <c r="U832" s="53">
        <v>45991.9999884259</v>
      </c>
      <c r="V832" s="127">
        <v>7.2</v>
      </c>
      <c r="W832" s="129" t="s">
        <v>12300</v>
      </c>
      <c r="X832" s="130"/>
      <c r="Y832" s="130"/>
      <c r="Z832" s="53"/>
      <c r="AA832" s="53"/>
      <c r="AB832" s="53"/>
      <c r="AC832" s="53"/>
      <c r="AD832" s="53"/>
      <c r="AE832" s="53">
        <v>45689</v>
      </c>
      <c r="AF832" s="53">
        <v>45991.9999884259</v>
      </c>
      <c r="AG832" s="85" t="s">
        <v>9459</v>
      </c>
      <c r="AH832" s="86" t="s">
        <v>12297</v>
      </c>
      <c r="AI832" s="80"/>
    </row>
    <row r="833" ht="51" spans="1:35">
      <c r="A833" s="81">
        <v>22635</v>
      </c>
      <c r="B833" s="51" t="s">
        <v>12301</v>
      </c>
      <c r="C833" s="51" t="s">
        <v>12302</v>
      </c>
      <c r="D833" s="51" t="s">
        <v>12157</v>
      </c>
      <c r="E833" s="51" t="s">
        <v>9450</v>
      </c>
      <c r="F833" s="51">
        <v>1863294</v>
      </c>
      <c r="G833" s="51">
        <v>7.9</v>
      </c>
      <c r="H833" s="53">
        <v>45751</v>
      </c>
      <c r="I833" s="53">
        <v>45991</v>
      </c>
      <c r="J833" s="51" t="s">
        <v>9506</v>
      </c>
      <c r="K833" s="51" t="s">
        <v>9451</v>
      </c>
      <c r="L833" s="51" t="s">
        <v>12303</v>
      </c>
      <c r="M833" s="218" t="s">
        <v>12182</v>
      </c>
      <c r="N833" s="51" t="s">
        <v>12183</v>
      </c>
      <c r="O833" s="51" t="s">
        <v>9455</v>
      </c>
      <c r="P833" s="51" t="s">
        <v>10864</v>
      </c>
      <c r="Q833" s="51" t="s">
        <v>9456</v>
      </c>
      <c r="R833" s="51">
        <v>1863294</v>
      </c>
      <c r="S833" s="51">
        <v>1863294</v>
      </c>
      <c r="T833" s="53">
        <v>45751</v>
      </c>
      <c r="U833" s="53">
        <v>45991.9999884259</v>
      </c>
      <c r="V833" s="51">
        <v>7.2</v>
      </c>
      <c r="W833" s="80" t="s">
        <v>12304</v>
      </c>
      <c r="X833" s="80"/>
      <c r="Y833" s="80"/>
      <c r="Z833" s="97"/>
      <c r="AA833" s="97"/>
      <c r="AB833" s="97"/>
      <c r="AC833" s="97"/>
      <c r="AD833" s="97"/>
      <c r="AE833" s="126">
        <v>45751</v>
      </c>
      <c r="AF833" s="53">
        <v>45991.9999884259</v>
      </c>
      <c r="AG833" s="80"/>
      <c r="AH833" s="86" t="s">
        <v>12301</v>
      </c>
      <c r="AI833" s="80"/>
    </row>
    <row r="834" ht="51" spans="1:35">
      <c r="A834" s="81">
        <v>22637</v>
      </c>
      <c r="B834" s="51" t="s">
        <v>12305</v>
      </c>
      <c r="C834" s="51" t="s">
        <v>12306</v>
      </c>
      <c r="D834" s="51" t="s">
        <v>12157</v>
      </c>
      <c r="E834" s="51" t="s">
        <v>9450</v>
      </c>
      <c r="F834" s="51">
        <v>1886488</v>
      </c>
      <c r="G834" s="51">
        <v>8</v>
      </c>
      <c r="H834" s="53">
        <v>45748</v>
      </c>
      <c r="I834" s="53">
        <v>45991</v>
      </c>
      <c r="J834" s="51" t="s">
        <v>9506</v>
      </c>
      <c r="K834" s="51" t="s">
        <v>9451</v>
      </c>
      <c r="L834" s="51" t="s">
        <v>12307</v>
      </c>
      <c r="M834" s="218" t="s">
        <v>12176</v>
      </c>
      <c r="N834" s="51" t="s">
        <v>12177</v>
      </c>
      <c r="O834" s="51" t="s">
        <v>9455</v>
      </c>
      <c r="P834" s="51" t="s">
        <v>9456</v>
      </c>
      <c r="Q834" s="51" t="s">
        <v>9456</v>
      </c>
      <c r="R834" s="51">
        <v>1886488</v>
      </c>
      <c r="S834" s="51">
        <v>1886488</v>
      </c>
      <c r="T834" s="53">
        <v>45748</v>
      </c>
      <c r="U834" s="53">
        <v>45991.9999884259</v>
      </c>
      <c r="V834" s="127">
        <v>7.2</v>
      </c>
      <c r="W834" s="131" t="s">
        <v>12308</v>
      </c>
      <c r="X834" s="130"/>
      <c r="Y834" s="130"/>
      <c r="Z834" s="53"/>
      <c r="AA834" s="53"/>
      <c r="AB834" s="53"/>
      <c r="AC834" s="53"/>
      <c r="AD834" s="53"/>
      <c r="AE834" s="53">
        <v>45748</v>
      </c>
      <c r="AF834" s="53">
        <v>45991.9999884259</v>
      </c>
      <c r="AG834" s="85" t="s">
        <v>9459</v>
      </c>
      <c r="AH834" s="86" t="s">
        <v>12305</v>
      </c>
      <c r="AI834" s="80"/>
    </row>
    <row r="835" ht="51" spans="1:35">
      <c r="A835" s="81">
        <v>22617</v>
      </c>
      <c r="B835" s="51" t="s">
        <v>12309</v>
      </c>
      <c r="C835" s="51" t="s">
        <v>12310</v>
      </c>
      <c r="D835" s="51" t="s">
        <v>12157</v>
      </c>
      <c r="E835" s="51" t="s">
        <v>9450</v>
      </c>
      <c r="F835" s="51">
        <v>1176000</v>
      </c>
      <c r="G835" s="51">
        <v>12</v>
      </c>
      <c r="H835" s="53">
        <v>46023</v>
      </c>
      <c r="I835" s="53">
        <v>46387</v>
      </c>
      <c r="J835" s="51" t="s">
        <v>9506</v>
      </c>
      <c r="K835" s="51" t="s">
        <v>9451</v>
      </c>
      <c r="L835" s="51" t="s">
        <v>12311</v>
      </c>
      <c r="M835" s="51"/>
      <c r="N835" s="51" t="s">
        <v>12160</v>
      </c>
      <c r="O835" s="51" t="s">
        <v>9455</v>
      </c>
      <c r="P835" s="51" t="s">
        <v>10864</v>
      </c>
      <c r="Q835" s="51" t="s">
        <v>9456</v>
      </c>
      <c r="R835" s="51">
        <v>1176000</v>
      </c>
      <c r="S835" s="51">
        <v>1176000</v>
      </c>
      <c r="T835" s="53">
        <v>46023</v>
      </c>
      <c r="U835" s="53">
        <v>46387.9999884259</v>
      </c>
      <c r="V835" s="51">
        <v>3</v>
      </c>
      <c r="W835" s="80" t="s">
        <v>12312</v>
      </c>
      <c r="X835" s="80"/>
      <c r="Y835" s="80"/>
      <c r="Z835" s="97"/>
      <c r="AA835" s="97"/>
      <c r="AB835" s="97"/>
      <c r="AC835" s="97"/>
      <c r="AD835" s="97"/>
      <c r="AE835" s="126">
        <v>46023</v>
      </c>
      <c r="AF835" s="53">
        <v>46387.9999884259</v>
      </c>
      <c r="AG835" s="80" t="s">
        <v>10729</v>
      </c>
      <c r="AH835" s="86" t="s">
        <v>12309</v>
      </c>
      <c r="AI835" s="80"/>
    </row>
    <row r="836" ht="51" spans="1:35">
      <c r="A836" s="81">
        <v>25111</v>
      </c>
      <c r="B836" s="51" t="s">
        <v>12313</v>
      </c>
      <c r="C836" s="51" t="s">
        <v>12314</v>
      </c>
      <c r="D836" s="51" t="s">
        <v>12157</v>
      </c>
      <c r="E836" s="51" t="s">
        <v>9450</v>
      </c>
      <c r="F836" s="51">
        <v>14110000</v>
      </c>
      <c r="G836" s="51">
        <v>60</v>
      </c>
      <c r="H836" s="53">
        <v>44531</v>
      </c>
      <c r="I836" s="53">
        <v>46356</v>
      </c>
      <c r="J836" s="51" t="s">
        <v>9506</v>
      </c>
      <c r="K836" s="51" t="s">
        <v>9451</v>
      </c>
      <c r="L836" s="51" t="s">
        <v>12315</v>
      </c>
      <c r="M836" s="51"/>
      <c r="N836" s="51" t="s">
        <v>12160</v>
      </c>
      <c r="O836" s="51" t="s">
        <v>9455</v>
      </c>
      <c r="P836" s="51" t="s">
        <v>10864</v>
      </c>
      <c r="Q836" s="51" t="s">
        <v>9456</v>
      </c>
      <c r="R836" s="51">
        <v>14110000</v>
      </c>
      <c r="S836" s="51">
        <v>56440000</v>
      </c>
      <c r="T836" s="53">
        <v>44531</v>
      </c>
      <c r="U836" s="53">
        <v>46356.9999884259</v>
      </c>
      <c r="V836" s="51">
        <v>7.2</v>
      </c>
      <c r="W836" s="80" t="s">
        <v>12316</v>
      </c>
      <c r="X836" s="80"/>
      <c r="Y836" s="80"/>
      <c r="Z836" s="97"/>
      <c r="AA836" s="97"/>
      <c r="AB836" s="97"/>
      <c r="AC836" s="97"/>
      <c r="AD836" s="97"/>
      <c r="AE836" s="126">
        <v>44531</v>
      </c>
      <c r="AF836" s="53">
        <v>46356.9999884259</v>
      </c>
      <c r="AG836" s="80" t="s">
        <v>10729</v>
      </c>
      <c r="AH836" s="86" t="s">
        <v>12313</v>
      </c>
      <c r="AI836" s="80"/>
    </row>
    <row r="837" ht="51" spans="1:35">
      <c r="A837" s="81">
        <v>25110</v>
      </c>
      <c r="B837" s="51" t="s">
        <v>12317</v>
      </c>
      <c r="C837" s="51" t="s">
        <v>12318</v>
      </c>
      <c r="D837" s="51" t="s">
        <v>12157</v>
      </c>
      <c r="E837" s="51" t="s">
        <v>9450</v>
      </c>
      <c r="F837" s="51">
        <v>19754000</v>
      </c>
      <c r="G837" s="51">
        <v>84</v>
      </c>
      <c r="H837" s="53">
        <v>43856</v>
      </c>
      <c r="I837" s="53">
        <v>46412</v>
      </c>
      <c r="J837" s="51" t="s">
        <v>9506</v>
      </c>
      <c r="K837" s="51" t="s">
        <v>9451</v>
      </c>
      <c r="L837" s="51" t="s">
        <v>12315</v>
      </c>
      <c r="M837" s="51"/>
      <c r="N837" s="51" t="s">
        <v>12160</v>
      </c>
      <c r="O837" s="51" t="s">
        <v>9455</v>
      </c>
      <c r="P837" s="51" t="s">
        <v>10864</v>
      </c>
      <c r="Q837" s="51" t="s">
        <v>9456</v>
      </c>
      <c r="R837" s="51">
        <v>19754000</v>
      </c>
      <c r="S837" s="51">
        <v>56440000</v>
      </c>
      <c r="T837" s="53">
        <v>43856</v>
      </c>
      <c r="U837" s="53">
        <v>46412.9999884259</v>
      </c>
      <c r="V837" s="51">
        <v>7.2</v>
      </c>
      <c r="W837" s="80" t="s">
        <v>12319</v>
      </c>
      <c r="X837" s="80"/>
      <c r="Y837" s="80"/>
      <c r="Z837" s="97"/>
      <c r="AA837" s="97"/>
      <c r="AB837" s="97"/>
      <c r="AC837" s="97"/>
      <c r="AD837" s="97"/>
      <c r="AE837" s="126">
        <v>43856</v>
      </c>
      <c r="AF837" s="53">
        <v>46412.9999884259</v>
      </c>
      <c r="AG837" s="80" t="s">
        <v>10729</v>
      </c>
      <c r="AH837" s="86" t="s">
        <v>12317</v>
      </c>
      <c r="AI837" s="80"/>
    </row>
    <row r="838" ht="51" spans="1:35">
      <c r="A838" s="81">
        <v>25108</v>
      </c>
      <c r="B838" s="51" t="s">
        <v>12320</v>
      </c>
      <c r="C838" s="51" t="s">
        <v>12321</v>
      </c>
      <c r="D838" s="51" t="s">
        <v>12157</v>
      </c>
      <c r="E838" s="51" t="s">
        <v>9450</v>
      </c>
      <c r="F838" s="51">
        <v>11288000</v>
      </c>
      <c r="G838" s="51">
        <v>48</v>
      </c>
      <c r="H838" s="53">
        <v>44952</v>
      </c>
      <c r="I838" s="53">
        <v>46412</v>
      </c>
      <c r="J838" s="51" t="s">
        <v>9506</v>
      </c>
      <c r="K838" s="51" t="s">
        <v>9451</v>
      </c>
      <c r="L838" s="51" t="s">
        <v>12315</v>
      </c>
      <c r="M838" s="51"/>
      <c r="N838" s="51" t="s">
        <v>12160</v>
      </c>
      <c r="O838" s="51" t="s">
        <v>9455</v>
      </c>
      <c r="P838" s="51" t="s">
        <v>10864</v>
      </c>
      <c r="Q838" s="51" t="s">
        <v>9456</v>
      </c>
      <c r="R838" s="51">
        <v>11288000</v>
      </c>
      <c r="S838" s="51">
        <v>56440000</v>
      </c>
      <c r="T838" s="53">
        <v>44952</v>
      </c>
      <c r="U838" s="53">
        <v>46412.9999884259</v>
      </c>
      <c r="V838" s="51">
        <v>7.2</v>
      </c>
      <c r="W838" s="80" t="s">
        <v>12322</v>
      </c>
      <c r="X838" s="80"/>
      <c r="Y838" s="80"/>
      <c r="Z838" s="97"/>
      <c r="AA838" s="97"/>
      <c r="AB838" s="97"/>
      <c r="AC838" s="97"/>
      <c r="AD838" s="97"/>
      <c r="AE838" s="126">
        <v>44952</v>
      </c>
      <c r="AF838" s="53">
        <v>46412.9999884259</v>
      </c>
      <c r="AG838" s="80" t="s">
        <v>10729</v>
      </c>
      <c r="AH838" s="86" t="s">
        <v>12320</v>
      </c>
      <c r="AI838" s="80"/>
    </row>
    <row r="839" ht="51" spans="1:35">
      <c r="A839" s="81">
        <v>25109</v>
      </c>
      <c r="B839" s="51" t="s">
        <v>12323</v>
      </c>
      <c r="C839" s="51" t="s">
        <v>12324</v>
      </c>
      <c r="D839" s="51" t="s">
        <v>12157</v>
      </c>
      <c r="E839" s="51" t="s">
        <v>9450</v>
      </c>
      <c r="F839" s="51">
        <v>11288000</v>
      </c>
      <c r="G839" s="51">
        <v>48</v>
      </c>
      <c r="H839" s="53">
        <v>45137</v>
      </c>
      <c r="I839" s="53">
        <v>46597</v>
      </c>
      <c r="J839" s="51" t="s">
        <v>9506</v>
      </c>
      <c r="K839" s="51" t="s">
        <v>9451</v>
      </c>
      <c r="L839" s="51" t="s">
        <v>12315</v>
      </c>
      <c r="M839" s="51"/>
      <c r="N839" s="51" t="s">
        <v>12160</v>
      </c>
      <c r="O839" s="51" t="s">
        <v>9455</v>
      </c>
      <c r="P839" s="51" t="s">
        <v>10864</v>
      </c>
      <c r="Q839" s="51" t="s">
        <v>9456</v>
      </c>
      <c r="R839" s="51">
        <v>11288000</v>
      </c>
      <c r="S839" s="51">
        <v>56440000</v>
      </c>
      <c r="T839" s="53">
        <v>45137</v>
      </c>
      <c r="U839" s="53">
        <v>46597.9999884259</v>
      </c>
      <c r="V839" s="51">
        <v>7.2</v>
      </c>
      <c r="W839" s="80" t="s">
        <v>12325</v>
      </c>
      <c r="X839" s="80"/>
      <c r="Y839" s="80"/>
      <c r="Z839" s="97"/>
      <c r="AA839" s="97"/>
      <c r="AB839" s="97"/>
      <c r="AC839" s="97"/>
      <c r="AD839" s="97"/>
      <c r="AE839" s="126">
        <v>45137</v>
      </c>
      <c r="AF839" s="53">
        <v>46597.9999884259</v>
      </c>
      <c r="AG839" s="80" t="s">
        <v>10729</v>
      </c>
      <c r="AH839" s="86" t="s">
        <v>12323</v>
      </c>
      <c r="AI839" s="80"/>
    </row>
    <row r="840" ht="51" spans="1:35">
      <c r="A840" s="81">
        <v>25092</v>
      </c>
      <c r="B840" s="51" t="s">
        <v>12326</v>
      </c>
      <c r="C840" s="51" t="s">
        <v>12327</v>
      </c>
      <c r="D840" s="51" t="s">
        <v>12157</v>
      </c>
      <c r="E840" s="51" t="s">
        <v>9450</v>
      </c>
      <c r="F840" s="51">
        <v>1176000</v>
      </c>
      <c r="G840" s="51">
        <v>12</v>
      </c>
      <c r="H840" s="53">
        <v>46001</v>
      </c>
      <c r="I840" s="53">
        <v>46365</v>
      </c>
      <c r="J840" s="51" t="s">
        <v>9506</v>
      </c>
      <c r="K840" s="51" t="s">
        <v>9451</v>
      </c>
      <c r="L840" s="51" t="s">
        <v>12328</v>
      </c>
      <c r="M840" s="51"/>
      <c r="N840" s="51" t="s">
        <v>12160</v>
      </c>
      <c r="O840" s="51" t="s">
        <v>9455</v>
      </c>
      <c r="P840" s="51" t="s">
        <v>10851</v>
      </c>
      <c r="Q840" s="51" t="s">
        <v>9456</v>
      </c>
      <c r="R840" s="51">
        <v>1176000</v>
      </c>
      <c r="S840" s="51">
        <v>1176000</v>
      </c>
      <c r="T840" s="53">
        <v>46001</v>
      </c>
      <c r="U840" s="53">
        <v>46365.9999884259</v>
      </c>
      <c r="V840" s="51">
        <v>3</v>
      </c>
      <c r="W840" s="80" t="s">
        <v>12329</v>
      </c>
      <c r="X840" s="80"/>
      <c r="Y840" s="80"/>
      <c r="Z840" s="97"/>
      <c r="AA840" s="97"/>
      <c r="AB840" s="97"/>
      <c r="AC840" s="97"/>
      <c r="AD840" s="97"/>
      <c r="AE840" s="126">
        <v>46001</v>
      </c>
      <c r="AF840" s="53">
        <v>46365.9999884259</v>
      </c>
      <c r="AG840" s="80" t="s">
        <v>10729</v>
      </c>
      <c r="AH840" s="86" t="s">
        <v>12326</v>
      </c>
      <c r="AI840" s="80"/>
    </row>
    <row r="841" ht="51" spans="1:35">
      <c r="A841" s="81">
        <v>25091</v>
      </c>
      <c r="B841" s="51" t="s">
        <v>12330</v>
      </c>
      <c r="C841" s="51" t="s">
        <v>12331</v>
      </c>
      <c r="D841" s="51" t="s">
        <v>12157</v>
      </c>
      <c r="E841" s="51" t="s">
        <v>9450</v>
      </c>
      <c r="F841" s="51">
        <v>2822000</v>
      </c>
      <c r="G841" s="51">
        <v>12</v>
      </c>
      <c r="H841" s="53">
        <v>45972</v>
      </c>
      <c r="I841" s="53">
        <v>46336</v>
      </c>
      <c r="J841" s="51" t="s">
        <v>9506</v>
      </c>
      <c r="K841" s="51" t="s">
        <v>9451</v>
      </c>
      <c r="L841" s="51" t="s">
        <v>12332</v>
      </c>
      <c r="M841" s="51"/>
      <c r="N841" s="51" t="s">
        <v>12160</v>
      </c>
      <c r="O841" s="51" t="s">
        <v>9455</v>
      </c>
      <c r="P841" s="51" t="s">
        <v>10864</v>
      </c>
      <c r="Q841" s="51" t="s">
        <v>9456</v>
      </c>
      <c r="R841" s="51">
        <v>2822000</v>
      </c>
      <c r="S841" s="51">
        <v>2822000</v>
      </c>
      <c r="T841" s="53">
        <v>45972</v>
      </c>
      <c r="U841" s="53">
        <v>46336.9999884259</v>
      </c>
      <c r="V841" s="51">
        <v>7.2</v>
      </c>
      <c r="W841" s="80" t="s">
        <v>12333</v>
      </c>
      <c r="X841" s="80"/>
      <c r="Y841" s="80"/>
      <c r="Z841" s="97"/>
      <c r="AA841" s="97"/>
      <c r="AB841" s="97"/>
      <c r="AC841" s="97"/>
      <c r="AD841" s="97"/>
      <c r="AE841" s="126">
        <v>45972</v>
      </c>
      <c r="AF841" s="53">
        <v>46336.9999884259</v>
      </c>
      <c r="AG841" s="80" t="s">
        <v>10729</v>
      </c>
      <c r="AH841" s="86" t="s">
        <v>12330</v>
      </c>
      <c r="AI841" s="80"/>
    </row>
    <row r="842" ht="51" spans="1:35">
      <c r="A842" s="81">
        <v>25089</v>
      </c>
      <c r="B842" s="51" t="s">
        <v>12334</v>
      </c>
      <c r="C842" s="51" t="s">
        <v>12335</v>
      </c>
      <c r="D842" s="51" t="s">
        <v>12157</v>
      </c>
      <c r="E842" s="51" t="s">
        <v>9450</v>
      </c>
      <c r="F842" s="51">
        <v>2822000</v>
      </c>
      <c r="G842" s="51">
        <v>12</v>
      </c>
      <c r="H842" s="53">
        <v>45839</v>
      </c>
      <c r="I842" s="53">
        <v>46203</v>
      </c>
      <c r="J842" s="51" t="s">
        <v>9506</v>
      </c>
      <c r="K842" s="51" t="s">
        <v>9451</v>
      </c>
      <c r="L842" s="51" t="s">
        <v>12336</v>
      </c>
      <c r="M842" s="51"/>
      <c r="N842" s="51" t="s">
        <v>12160</v>
      </c>
      <c r="O842" s="51" t="s">
        <v>9455</v>
      </c>
      <c r="P842" s="51" t="s">
        <v>10864</v>
      </c>
      <c r="Q842" s="51" t="s">
        <v>9456</v>
      </c>
      <c r="R842" s="51">
        <v>2822000</v>
      </c>
      <c r="S842" s="51">
        <v>2822000</v>
      </c>
      <c r="T842" s="53">
        <v>45839</v>
      </c>
      <c r="U842" s="53">
        <v>46203.9999884259</v>
      </c>
      <c r="V842" s="51">
        <v>7.2</v>
      </c>
      <c r="W842" s="80" t="s">
        <v>12337</v>
      </c>
      <c r="X842" s="80"/>
      <c r="Y842" s="80"/>
      <c r="Z842" s="97"/>
      <c r="AA842" s="97"/>
      <c r="AB842" s="97"/>
      <c r="AC842" s="97"/>
      <c r="AD842" s="97"/>
      <c r="AE842" s="126">
        <v>45839</v>
      </c>
      <c r="AF842" s="53">
        <v>46203.9999884259</v>
      </c>
      <c r="AG842" s="80" t="s">
        <v>10729</v>
      </c>
      <c r="AH842" s="86" t="s">
        <v>12334</v>
      </c>
      <c r="AI842" s="80"/>
    </row>
    <row r="843" ht="51" spans="1:35">
      <c r="A843" s="81">
        <v>25090</v>
      </c>
      <c r="B843" s="51" t="s">
        <v>12338</v>
      </c>
      <c r="C843" s="51" t="s">
        <v>12339</v>
      </c>
      <c r="D843" s="51" t="s">
        <v>12157</v>
      </c>
      <c r="E843" s="51" t="s">
        <v>9450</v>
      </c>
      <c r="F843" s="51">
        <v>2822000</v>
      </c>
      <c r="G843" s="51">
        <v>12</v>
      </c>
      <c r="H843" s="53">
        <v>46054</v>
      </c>
      <c r="I843" s="53">
        <v>46418</v>
      </c>
      <c r="J843" s="51" t="s">
        <v>9506</v>
      </c>
      <c r="K843" s="51" t="s">
        <v>9451</v>
      </c>
      <c r="L843" s="51" t="s">
        <v>12340</v>
      </c>
      <c r="M843" s="51"/>
      <c r="N843" s="51" t="s">
        <v>12160</v>
      </c>
      <c r="O843" s="51" t="s">
        <v>9455</v>
      </c>
      <c r="P843" s="51" t="s">
        <v>10864</v>
      </c>
      <c r="Q843" s="51" t="s">
        <v>9456</v>
      </c>
      <c r="R843" s="51">
        <v>2822000</v>
      </c>
      <c r="S843" s="51">
        <v>2822000</v>
      </c>
      <c r="T843" s="53">
        <v>46054</v>
      </c>
      <c r="U843" s="53">
        <v>46418.9999884259</v>
      </c>
      <c r="V843" s="51">
        <v>7.2</v>
      </c>
      <c r="W843" s="80" t="s">
        <v>12161</v>
      </c>
      <c r="X843" s="80"/>
      <c r="Y843" s="80"/>
      <c r="Z843" s="97"/>
      <c r="AA843" s="97"/>
      <c r="AB843" s="97"/>
      <c r="AC843" s="97"/>
      <c r="AD843" s="97"/>
      <c r="AE843" s="126">
        <v>46054</v>
      </c>
      <c r="AF843" s="53">
        <v>46418.9999884259</v>
      </c>
      <c r="AG843" s="80" t="s">
        <v>10729</v>
      </c>
      <c r="AH843" s="86" t="s">
        <v>12338</v>
      </c>
      <c r="AI843" s="80"/>
    </row>
    <row r="844" ht="51" spans="1:35">
      <c r="A844" s="81">
        <v>28009</v>
      </c>
      <c r="B844" s="51" t="s">
        <v>12341</v>
      </c>
      <c r="C844" s="51" t="s">
        <v>12342</v>
      </c>
      <c r="D844" s="51" t="s">
        <v>12157</v>
      </c>
      <c r="E844" s="51" t="s">
        <v>9450</v>
      </c>
      <c r="F844" s="51">
        <v>2737340</v>
      </c>
      <c r="G844" s="51">
        <v>12</v>
      </c>
      <c r="H844" s="53">
        <v>45658</v>
      </c>
      <c r="I844" s="53">
        <v>46022</v>
      </c>
      <c r="J844" s="51" t="s">
        <v>9506</v>
      </c>
      <c r="K844" s="51" t="s">
        <v>9497</v>
      </c>
      <c r="L844" s="51" t="s">
        <v>12343</v>
      </c>
      <c r="M844" s="218" t="s">
        <v>12344</v>
      </c>
      <c r="N844" s="51" t="s">
        <v>12265</v>
      </c>
      <c r="O844" s="51" t="s">
        <v>9455</v>
      </c>
      <c r="P844" s="51" t="s">
        <v>10851</v>
      </c>
      <c r="Q844" s="51" t="s">
        <v>9456</v>
      </c>
      <c r="R844" s="51">
        <v>2737340</v>
      </c>
      <c r="S844" s="51">
        <v>15343460</v>
      </c>
      <c r="T844" s="53">
        <v>45658</v>
      </c>
      <c r="U844" s="53">
        <v>46022.9999884259</v>
      </c>
      <c r="V844" s="51">
        <v>7.2</v>
      </c>
      <c r="W844" s="80" t="s">
        <v>12345</v>
      </c>
      <c r="X844" s="80"/>
      <c r="Y844" s="80"/>
      <c r="Z844" s="97"/>
      <c r="AA844" s="97"/>
      <c r="AB844" s="97"/>
      <c r="AC844" s="97"/>
      <c r="AD844" s="97"/>
      <c r="AE844" s="126">
        <v>45658</v>
      </c>
      <c r="AF844" s="53">
        <v>46022.9999884259</v>
      </c>
      <c r="AG844" s="80" t="s">
        <v>10729</v>
      </c>
      <c r="AH844" s="86" t="s">
        <v>12341</v>
      </c>
      <c r="AI844" s="80"/>
    </row>
    <row r="845" ht="51" spans="1:35">
      <c r="A845" s="81">
        <v>28005</v>
      </c>
      <c r="B845" s="51" t="s">
        <v>12346</v>
      </c>
      <c r="C845" s="51" t="s">
        <v>12347</v>
      </c>
      <c r="D845" s="51" t="s">
        <v>12157</v>
      </c>
      <c r="E845" s="51" t="s">
        <v>9450</v>
      </c>
      <c r="F845" s="51">
        <v>632500</v>
      </c>
      <c r="G845" s="51">
        <v>6</v>
      </c>
      <c r="H845" s="53">
        <v>44378</v>
      </c>
      <c r="I845" s="53">
        <v>44561</v>
      </c>
      <c r="J845" s="51" t="s">
        <v>9506</v>
      </c>
      <c r="K845" s="51" t="s">
        <v>9497</v>
      </c>
      <c r="L845" s="51" t="s">
        <v>12348</v>
      </c>
      <c r="M845" s="51" t="s">
        <v>12349</v>
      </c>
      <c r="N845" s="51" t="s">
        <v>12350</v>
      </c>
      <c r="O845" s="51" t="s">
        <v>9455</v>
      </c>
      <c r="P845" s="51" t="s">
        <v>10851</v>
      </c>
      <c r="Q845" s="51" t="s">
        <v>9456</v>
      </c>
      <c r="R845" s="51">
        <v>632500</v>
      </c>
      <c r="S845" s="51">
        <v>632500</v>
      </c>
      <c r="T845" s="53">
        <v>44378</v>
      </c>
      <c r="U845" s="53">
        <v>44561.9999884259</v>
      </c>
      <c r="V845" s="51">
        <v>3</v>
      </c>
      <c r="W845" s="80" t="s">
        <v>12351</v>
      </c>
      <c r="X845" s="80"/>
      <c r="Y845" s="80"/>
      <c r="Z845" s="87"/>
      <c r="AA845" s="87"/>
      <c r="AB845" s="87"/>
      <c r="AC845" s="87"/>
      <c r="AD845" s="87"/>
      <c r="AE845" s="87"/>
      <c r="AF845" s="87"/>
      <c r="AG845" s="80"/>
      <c r="AH845" s="86" t="s">
        <v>12346</v>
      </c>
      <c r="AI845" s="80"/>
    </row>
    <row r="846" ht="54" spans="1:35">
      <c r="A846" s="81">
        <v>28004</v>
      </c>
      <c r="B846" s="51" t="s">
        <v>12352</v>
      </c>
      <c r="C846" s="51" t="s">
        <v>12353</v>
      </c>
      <c r="D846" s="51" t="s">
        <v>12157</v>
      </c>
      <c r="E846" s="51" t="s">
        <v>9450</v>
      </c>
      <c r="F846" s="51">
        <v>19008000</v>
      </c>
      <c r="G846" s="51">
        <v>12</v>
      </c>
      <c r="H846" s="53">
        <v>45292</v>
      </c>
      <c r="I846" s="53">
        <v>45657</v>
      </c>
      <c r="J846" s="51" t="s">
        <v>9506</v>
      </c>
      <c r="K846" s="51" t="s">
        <v>9497</v>
      </c>
      <c r="L846" s="51" t="s">
        <v>12354</v>
      </c>
      <c r="M846" s="51" t="s">
        <v>12355</v>
      </c>
      <c r="N846" s="51" t="s">
        <v>9454</v>
      </c>
      <c r="O846" s="51" t="s">
        <v>9455</v>
      </c>
      <c r="P846" s="51" t="s">
        <v>9456</v>
      </c>
      <c r="Q846" s="51" t="s">
        <v>9456</v>
      </c>
      <c r="R846" s="51">
        <v>19008000</v>
      </c>
      <c r="S846" s="51">
        <v>19008000</v>
      </c>
      <c r="T846" s="53">
        <v>45292</v>
      </c>
      <c r="U846" s="53">
        <v>45657.9999884259</v>
      </c>
      <c r="V846" s="127">
        <v>51</v>
      </c>
      <c r="W846" s="131" t="s">
        <v>12254</v>
      </c>
      <c r="X846" s="133"/>
      <c r="Y846" s="133"/>
      <c r="Z846" s="84"/>
      <c r="AA846" s="84"/>
      <c r="AB846" s="84"/>
      <c r="AC846" s="84"/>
      <c r="AD846" s="84"/>
      <c r="AE846" s="84">
        <v>45292</v>
      </c>
      <c r="AF846" s="84">
        <v>45657.9999884259</v>
      </c>
      <c r="AG846" s="132" t="s">
        <v>12255</v>
      </c>
      <c r="AH846" s="86" t="s">
        <v>12352</v>
      </c>
      <c r="AI846" s="80"/>
    </row>
    <row r="847" ht="51" spans="1:35">
      <c r="A847" s="81">
        <v>28002</v>
      </c>
      <c r="B847" s="51" t="s">
        <v>12356</v>
      </c>
      <c r="C847" s="51" t="s">
        <v>12357</v>
      </c>
      <c r="D847" s="51" t="s">
        <v>12157</v>
      </c>
      <c r="E847" s="51" t="s">
        <v>9450</v>
      </c>
      <c r="F847" s="51">
        <v>1176000</v>
      </c>
      <c r="G847" s="51">
        <v>12</v>
      </c>
      <c r="H847" s="53">
        <v>45547</v>
      </c>
      <c r="I847" s="53">
        <v>45911</v>
      </c>
      <c r="J847" s="51" t="s">
        <v>9506</v>
      </c>
      <c r="K847" s="51" t="s">
        <v>9497</v>
      </c>
      <c r="L847" s="51" t="s">
        <v>12358</v>
      </c>
      <c r="M847" s="218" t="s">
        <v>12359</v>
      </c>
      <c r="N847" s="51" t="s">
        <v>12160</v>
      </c>
      <c r="O847" s="51" t="s">
        <v>9455</v>
      </c>
      <c r="P847" s="51" t="s">
        <v>10864</v>
      </c>
      <c r="Q847" s="51" t="s">
        <v>9456</v>
      </c>
      <c r="R847" s="51">
        <v>1176000</v>
      </c>
      <c r="S847" s="51">
        <v>1176000</v>
      </c>
      <c r="T847" s="53">
        <v>45547</v>
      </c>
      <c r="U847" s="53">
        <v>45911.9999884259</v>
      </c>
      <c r="V847" s="51">
        <v>3</v>
      </c>
      <c r="W847" s="80" t="s">
        <v>12360</v>
      </c>
      <c r="X847" s="80"/>
      <c r="Y847" s="80"/>
      <c r="Z847" s="97"/>
      <c r="AA847" s="97"/>
      <c r="AB847" s="97"/>
      <c r="AC847" s="97"/>
      <c r="AD847" s="97"/>
      <c r="AE847" s="126">
        <v>45547</v>
      </c>
      <c r="AF847" s="53">
        <v>45911.9999884259</v>
      </c>
      <c r="AG847" s="80" t="s">
        <v>10729</v>
      </c>
      <c r="AH847" s="86" t="s">
        <v>12356</v>
      </c>
      <c r="AI847" s="80"/>
    </row>
    <row r="848" ht="51" spans="1:35">
      <c r="A848" s="81">
        <v>28001</v>
      </c>
      <c r="B848" s="51" t="s">
        <v>12361</v>
      </c>
      <c r="C848" s="51" t="s">
        <v>12362</v>
      </c>
      <c r="D848" s="51" t="s">
        <v>12157</v>
      </c>
      <c r="E848" s="51" t="s">
        <v>9450</v>
      </c>
      <c r="F848" s="51">
        <v>1176000</v>
      </c>
      <c r="G848" s="51">
        <v>12</v>
      </c>
      <c r="H848" s="53">
        <v>45658</v>
      </c>
      <c r="I848" s="53">
        <v>46022</v>
      </c>
      <c r="J848" s="51" t="s">
        <v>9506</v>
      </c>
      <c r="K848" s="51" t="s">
        <v>9497</v>
      </c>
      <c r="L848" s="51" t="s">
        <v>12363</v>
      </c>
      <c r="M848" s="218" t="s">
        <v>12364</v>
      </c>
      <c r="N848" s="51" t="s">
        <v>12160</v>
      </c>
      <c r="O848" s="51" t="s">
        <v>9455</v>
      </c>
      <c r="P848" s="51" t="s">
        <v>10864</v>
      </c>
      <c r="Q848" s="51" t="s">
        <v>9456</v>
      </c>
      <c r="R848" s="51">
        <v>1176000</v>
      </c>
      <c r="S848" s="51">
        <v>1176000</v>
      </c>
      <c r="T848" s="53">
        <v>45658</v>
      </c>
      <c r="U848" s="53">
        <v>46022.9999884259</v>
      </c>
      <c r="V848" s="51">
        <v>3</v>
      </c>
      <c r="W848" s="80" t="s">
        <v>12365</v>
      </c>
      <c r="X848" s="80"/>
      <c r="Y848" s="80"/>
      <c r="Z848" s="97"/>
      <c r="AA848" s="97"/>
      <c r="AB848" s="97"/>
      <c r="AC848" s="97"/>
      <c r="AD848" s="97"/>
      <c r="AE848" s="126">
        <v>45658</v>
      </c>
      <c r="AF848" s="53">
        <v>46022.9999884259</v>
      </c>
      <c r="AG848" s="80" t="s">
        <v>10729</v>
      </c>
      <c r="AH848" s="86" t="s">
        <v>12361</v>
      </c>
      <c r="AI848" s="80"/>
    </row>
    <row r="849" ht="51" spans="1:35">
      <c r="A849" s="81">
        <v>27996</v>
      </c>
      <c r="B849" s="51" t="s">
        <v>12366</v>
      </c>
      <c r="C849" s="51" t="s">
        <v>12367</v>
      </c>
      <c r="D849" s="51" t="s">
        <v>12157</v>
      </c>
      <c r="E849" s="51" t="s">
        <v>9450</v>
      </c>
      <c r="F849" s="51">
        <v>2822000</v>
      </c>
      <c r="G849" s="51">
        <v>12</v>
      </c>
      <c r="H849" s="53">
        <v>45323</v>
      </c>
      <c r="I849" s="53">
        <v>45688</v>
      </c>
      <c r="J849" s="51" t="s">
        <v>9506</v>
      </c>
      <c r="K849" s="51" t="s">
        <v>9497</v>
      </c>
      <c r="L849" s="51" t="s">
        <v>12368</v>
      </c>
      <c r="M849" s="51" t="s">
        <v>12369</v>
      </c>
      <c r="N849" s="51" t="s">
        <v>12160</v>
      </c>
      <c r="O849" s="51" t="s">
        <v>9455</v>
      </c>
      <c r="P849" s="51" t="s">
        <v>10864</v>
      </c>
      <c r="Q849" s="51" t="s">
        <v>9456</v>
      </c>
      <c r="R849" s="51">
        <v>2822000</v>
      </c>
      <c r="S849" s="51">
        <v>2822000</v>
      </c>
      <c r="T849" s="53">
        <v>45323</v>
      </c>
      <c r="U849" s="53">
        <v>45688.9999884259</v>
      </c>
      <c r="V849" s="51">
        <v>7.2</v>
      </c>
      <c r="W849" s="80" t="s">
        <v>12370</v>
      </c>
      <c r="X849" s="80"/>
      <c r="Y849" s="80"/>
      <c r="Z849" s="97"/>
      <c r="AA849" s="97"/>
      <c r="AB849" s="97"/>
      <c r="AC849" s="97"/>
      <c r="AD849" s="97"/>
      <c r="AE849" s="126">
        <v>45323</v>
      </c>
      <c r="AF849" s="53">
        <v>45688.9999884259</v>
      </c>
      <c r="AG849" s="80" t="s">
        <v>10729</v>
      </c>
      <c r="AH849" s="86" t="s">
        <v>12366</v>
      </c>
      <c r="AI849" s="80"/>
    </row>
    <row r="850" ht="51" spans="1:35">
      <c r="A850" s="81">
        <v>27997</v>
      </c>
      <c r="B850" s="51" t="s">
        <v>12371</v>
      </c>
      <c r="C850" s="51" t="s">
        <v>12372</v>
      </c>
      <c r="D850" s="51" t="s">
        <v>12157</v>
      </c>
      <c r="E850" s="51" t="s">
        <v>9450</v>
      </c>
      <c r="F850" s="51">
        <v>2822000</v>
      </c>
      <c r="G850" s="51">
        <v>12</v>
      </c>
      <c r="H850" s="53">
        <v>45638</v>
      </c>
      <c r="I850" s="53">
        <v>46002</v>
      </c>
      <c r="J850" s="51" t="s">
        <v>9506</v>
      </c>
      <c r="K850" s="51" t="s">
        <v>9497</v>
      </c>
      <c r="L850" s="51" t="s">
        <v>12373</v>
      </c>
      <c r="M850" s="51" t="s">
        <v>12374</v>
      </c>
      <c r="N850" s="51" t="s">
        <v>12160</v>
      </c>
      <c r="O850" s="51" t="s">
        <v>9455</v>
      </c>
      <c r="P850" s="51" t="s">
        <v>10864</v>
      </c>
      <c r="Q850" s="51" t="s">
        <v>9456</v>
      </c>
      <c r="R850" s="51">
        <v>2822000</v>
      </c>
      <c r="S850" s="51">
        <v>2822000</v>
      </c>
      <c r="T850" s="53">
        <v>45638</v>
      </c>
      <c r="U850" s="53">
        <v>46002.9999884259</v>
      </c>
      <c r="V850" s="51">
        <v>7.2</v>
      </c>
      <c r="W850" s="80" t="s">
        <v>12375</v>
      </c>
      <c r="X850" s="80"/>
      <c r="Y850" s="80"/>
      <c r="Z850" s="97"/>
      <c r="AA850" s="97"/>
      <c r="AB850" s="97"/>
      <c r="AC850" s="97"/>
      <c r="AD850" s="97"/>
      <c r="AE850" s="126">
        <v>45638</v>
      </c>
      <c r="AF850" s="53">
        <v>46002.9999884259</v>
      </c>
      <c r="AG850" s="80" t="s">
        <v>10729</v>
      </c>
      <c r="AH850" s="86" t="s">
        <v>12371</v>
      </c>
      <c r="AI850" s="80"/>
    </row>
    <row r="851" ht="51" spans="1:35">
      <c r="A851" s="81">
        <v>27995</v>
      </c>
      <c r="B851" s="51" t="s">
        <v>12376</v>
      </c>
      <c r="C851" s="51" t="s">
        <v>12377</v>
      </c>
      <c r="D851" s="51" t="s">
        <v>12157</v>
      </c>
      <c r="E851" s="51" t="s">
        <v>9450</v>
      </c>
      <c r="F851" s="51">
        <v>53760000</v>
      </c>
      <c r="G851" s="51">
        <v>12</v>
      </c>
      <c r="H851" s="53">
        <v>45387</v>
      </c>
      <c r="I851" s="53">
        <v>45751</v>
      </c>
      <c r="J851" s="51" t="s">
        <v>9506</v>
      </c>
      <c r="K851" s="51" t="s">
        <v>9497</v>
      </c>
      <c r="L851" s="51" t="s">
        <v>12378</v>
      </c>
      <c r="M851" s="51" t="s">
        <v>12379</v>
      </c>
      <c r="N851" s="51" t="s">
        <v>12160</v>
      </c>
      <c r="O851" s="51" t="s">
        <v>9455</v>
      </c>
      <c r="P851" s="51" t="s">
        <v>11430</v>
      </c>
      <c r="Q851" s="51" t="s">
        <v>9456</v>
      </c>
      <c r="R851" s="51">
        <v>53760000</v>
      </c>
      <c r="S851" s="51">
        <v>53760000</v>
      </c>
      <c r="T851" s="53">
        <v>45387</v>
      </c>
      <c r="U851" s="53">
        <v>45751.9999884259</v>
      </c>
      <c r="V851" s="51">
        <v>144</v>
      </c>
      <c r="W851" s="80" t="s">
        <v>12380</v>
      </c>
      <c r="X851" s="80"/>
      <c r="Y851" s="80"/>
      <c r="Z851" s="97"/>
      <c r="AA851" s="97"/>
      <c r="AB851" s="97"/>
      <c r="AC851" s="97"/>
      <c r="AD851" s="97"/>
      <c r="AE851" s="126">
        <v>45387</v>
      </c>
      <c r="AF851" s="53">
        <v>45751.9999884259</v>
      </c>
      <c r="AG851" s="80" t="s">
        <v>10729</v>
      </c>
      <c r="AH851" s="86" t="s">
        <v>12376</v>
      </c>
      <c r="AI851" s="80"/>
    </row>
    <row r="852" ht="51" spans="1:35">
      <c r="A852" s="81">
        <v>27993</v>
      </c>
      <c r="B852" s="51" t="s">
        <v>12381</v>
      </c>
      <c r="C852" s="51" t="s">
        <v>12382</v>
      </c>
      <c r="D852" s="51" t="s">
        <v>12157</v>
      </c>
      <c r="E852" s="51" t="s">
        <v>9450</v>
      </c>
      <c r="F852" s="51">
        <v>2481800</v>
      </c>
      <c r="G852" s="51">
        <v>10.6</v>
      </c>
      <c r="H852" s="53">
        <v>45644</v>
      </c>
      <c r="I852" s="53">
        <v>45964</v>
      </c>
      <c r="J852" s="51" t="s">
        <v>9506</v>
      </c>
      <c r="K852" s="51" t="s">
        <v>9497</v>
      </c>
      <c r="L852" s="51" t="s">
        <v>12383</v>
      </c>
      <c r="M852" s="51" t="s">
        <v>12384</v>
      </c>
      <c r="N852" s="51" t="s">
        <v>12160</v>
      </c>
      <c r="O852" s="51" t="s">
        <v>9455</v>
      </c>
      <c r="P852" s="51" t="s">
        <v>10864</v>
      </c>
      <c r="Q852" s="51" t="s">
        <v>9456</v>
      </c>
      <c r="R852" s="51">
        <v>2481800</v>
      </c>
      <c r="S852" s="51">
        <v>2481800</v>
      </c>
      <c r="T852" s="53">
        <v>45644</v>
      </c>
      <c r="U852" s="53">
        <v>45964.9999884259</v>
      </c>
      <c r="V852" s="51">
        <v>7.2</v>
      </c>
      <c r="W852" s="80" t="s">
        <v>12385</v>
      </c>
      <c r="X852" s="80"/>
      <c r="Y852" s="80"/>
      <c r="Z852" s="97"/>
      <c r="AA852" s="97"/>
      <c r="AB852" s="97"/>
      <c r="AC852" s="97"/>
      <c r="AD852" s="97"/>
      <c r="AE852" s="126">
        <v>45644</v>
      </c>
      <c r="AF852" s="53">
        <v>45964.9999884259</v>
      </c>
      <c r="AG852" s="80" t="s">
        <v>10729</v>
      </c>
      <c r="AH852" s="86" t="s">
        <v>12381</v>
      </c>
      <c r="AI852" s="80"/>
    </row>
    <row r="853" ht="51" spans="1:35">
      <c r="A853" s="81">
        <v>27994</v>
      </c>
      <c r="B853" s="51" t="s">
        <v>12386</v>
      </c>
      <c r="C853" s="51" t="s">
        <v>12387</v>
      </c>
      <c r="D853" s="51" t="s">
        <v>12157</v>
      </c>
      <c r="E853" s="51" t="s">
        <v>9450</v>
      </c>
      <c r="F853" s="51">
        <v>39237000</v>
      </c>
      <c r="G853" s="51">
        <v>12</v>
      </c>
      <c r="H853" s="53">
        <v>45636</v>
      </c>
      <c r="I853" s="53">
        <v>46000</v>
      </c>
      <c r="J853" s="51" t="s">
        <v>9506</v>
      </c>
      <c r="K853" s="51" t="s">
        <v>9497</v>
      </c>
      <c r="L853" s="51" t="s">
        <v>12388</v>
      </c>
      <c r="M853" s="51" t="s">
        <v>12389</v>
      </c>
      <c r="N853" s="51" t="s">
        <v>9454</v>
      </c>
      <c r="O853" s="51" t="s">
        <v>9455</v>
      </c>
      <c r="P853" s="51" t="s">
        <v>11430</v>
      </c>
      <c r="Q853" s="51" t="s">
        <v>9456</v>
      </c>
      <c r="R853" s="51">
        <v>39237000</v>
      </c>
      <c r="S853" s="51">
        <v>39237000</v>
      </c>
      <c r="T853" s="53">
        <v>45636</v>
      </c>
      <c r="U853" s="53">
        <v>46000.9999884259</v>
      </c>
      <c r="V853" s="51">
        <v>108</v>
      </c>
      <c r="W853" s="134" t="s">
        <v>12390</v>
      </c>
      <c r="X853" s="134"/>
      <c r="Y853" s="134"/>
      <c r="Z853" s="97"/>
      <c r="AA853" s="97"/>
      <c r="AB853" s="97"/>
      <c r="AC853" s="97"/>
      <c r="AD853" s="97"/>
      <c r="AE853" s="126">
        <v>45636</v>
      </c>
      <c r="AF853" s="53">
        <v>46000.9999884259</v>
      </c>
      <c r="AG853" s="80" t="s">
        <v>12391</v>
      </c>
      <c r="AH853" s="86" t="s">
        <v>12386</v>
      </c>
      <c r="AI853" s="80"/>
    </row>
    <row r="854" ht="51" spans="1:35">
      <c r="A854" s="81">
        <v>27992</v>
      </c>
      <c r="B854" s="51" t="s">
        <v>12392</v>
      </c>
      <c r="C854" s="51" t="s">
        <v>12393</v>
      </c>
      <c r="D854" s="51" t="s">
        <v>12157</v>
      </c>
      <c r="E854" s="51" t="s">
        <v>9450</v>
      </c>
      <c r="F854" s="51">
        <v>2822000</v>
      </c>
      <c r="G854" s="51">
        <v>12</v>
      </c>
      <c r="H854" s="53">
        <v>45474</v>
      </c>
      <c r="I854" s="53">
        <v>45838</v>
      </c>
      <c r="J854" s="51" t="s">
        <v>9506</v>
      </c>
      <c r="K854" s="51" t="s">
        <v>9497</v>
      </c>
      <c r="L854" s="51" t="s">
        <v>12394</v>
      </c>
      <c r="M854" s="51" t="s">
        <v>12395</v>
      </c>
      <c r="N854" s="51" t="s">
        <v>12160</v>
      </c>
      <c r="O854" s="51" t="s">
        <v>9455</v>
      </c>
      <c r="P854" s="51" t="s">
        <v>10864</v>
      </c>
      <c r="Q854" s="51" t="s">
        <v>9456</v>
      </c>
      <c r="R854" s="51">
        <v>2822000</v>
      </c>
      <c r="S854" s="51">
        <v>2822000</v>
      </c>
      <c r="T854" s="53">
        <v>45474</v>
      </c>
      <c r="U854" s="53">
        <v>45838.9999884259</v>
      </c>
      <c r="V854" s="51">
        <v>7.2</v>
      </c>
      <c r="W854" s="80" t="s">
        <v>12292</v>
      </c>
      <c r="X854" s="80"/>
      <c r="Y854" s="80"/>
      <c r="Z854" s="97"/>
      <c r="AA854" s="97"/>
      <c r="AB854" s="97"/>
      <c r="AC854" s="97"/>
      <c r="AD854" s="97"/>
      <c r="AE854" s="126">
        <v>45474</v>
      </c>
      <c r="AF854" s="53">
        <v>45838.9999884259</v>
      </c>
      <c r="AG854" s="80" t="s">
        <v>10729</v>
      </c>
      <c r="AH854" s="86" t="s">
        <v>12392</v>
      </c>
      <c r="AI854" s="80"/>
    </row>
    <row r="855" ht="51" spans="1:35">
      <c r="A855" s="81">
        <v>27978</v>
      </c>
      <c r="B855" s="51" t="s">
        <v>12396</v>
      </c>
      <c r="C855" s="51" t="s">
        <v>12397</v>
      </c>
      <c r="D855" s="51" t="s">
        <v>12157</v>
      </c>
      <c r="E855" s="51" t="s">
        <v>9450</v>
      </c>
      <c r="F855" s="51">
        <v>14940000</v>
      </c>
      <c r="G855" s="51">
        <v>12</v>
      </c>
      <c r="H855" s="53">
        <v>45443</v>
      </c>
      <c r="I855" s="53">
        <v>45807</v>
      </c>
      <c r="J855" s="51" t="s">
        <v>9506</v>
      </c>
      <c r="K855" s="51" t="s">
        <v>9497</v>
      </c>
      <c r="L855" s="51" t="s">
        <v>12398</v>
      </c>
      <c r="M855" s="51" t="s">
        <v>12399</v>
      </c>
      <c r="N855" s="51" t="s">
        <v>12160</v>
      </c>
      <c r="O855" s="51" t="s">
        <v>9455</v>
      </c>
      <c r="P855" s="51" t="s">
        <v>11430</v>
      </c>
      <c r="Q855" s="51" t="s">
        <v>9456</v>
      </c>
      <c r="R855" s="51">
        <v>14940000</v>
      </c>
      <c r="S855" s="51">
        <v>14940000</v>
      </c>
      <c r="T855" s="53">
        <v>45443</v>
      </c>
      <c r="U855" s="53">
        <v>45807.9999884259</v>
      </c>
      <c r="V855" s="51">
        <v>36</v>
      </c>
      <c r="W855" s="80" t="s">
        <v>12400</v>
      </c>
      <c r="X855" s="80"/>
      <c r="Y855" s="80"/>
      <c r="Z855" s="97"/>
      <c r="AA855" s="97"/>
      <c r="AB855" s="97"/>
      <c r="AC855" s="97"/>
      <c r="AD855" s="97"/>
      <c r="AE855" s="126">
        <v>45443</v>
      </c>
      <c r="AF855" s="53">
        <v>45807.9999884259</v>
      </c>
      <c r="AG855" s="80" t="s">
        <v>12391</v>
      </c>
      <c r="AH855" s="86" t="s">
        <v>12396</v>
      </c>
      <c r="AI855" s="80"/>
    </row>
    <row r="856" ht="51" spans="1:35">
      <c r="A856" s="81">
        <v>27985</v>
      </c>
      <c r="B856" s="51" t="s">
        <v>12401</v>
      </c>
      <c r="C856" s="51" t="s">
        <v>12402</v>
      </c>
      <c r="D856" s="51" t="s">
        <v>12157</v>
      </c>
      <c r="E856" s="51" t="s">
        <v>9450</v>
      </c>
      <c r="F856" s="51">
        <v>18530000</v>
      </c>
      <c r="G856" s="51">
        <v>12</v>
      </c>
      <c r="H856" s="53">
        <v>45658</v>
      </c>
      <c r="I856" s="53">
        <v>46022</v>
      </c>
      <c r="J856" s="51" t="s">
        <v>9506</v>
      </c>
      <c r="K856" s="51" t="s">
        <v>9497</v>
      </c>
      <c r="L856" s="51" t="s">
        <v>12403</v>
      </c>
      <c r="M856" s="51" t="s">
        <v>12404</v>
      </c>
      <c r="N856" s="51" t="s">
        <v>9454</v>
      </c>
      <c r="O856" s="51" t="s">
        <v>9455</v>
      </c>
      <c r="P856" s="51" t="s">
        <v>11430</v>
      </c>
      <c r="Q856" s="51" t="s">
        <v>9456</v>
      </c>
      <c r="R856" s="51">
        <v>18530000</v>
      </c>
      <c r="S856" s="51">
        <v>18530000</v>
      </c>
      <c r="T856" s="53">
        <v>45658</v>
      </c>
      <c r="U856" s="53">
        <v>46022.9999884259</v>
      </c>
      <c r="V856" s="51">
        <v>51</v>
      </c>
      <c r="W856" s="134" t="s">
        <v>12405</v>
      </c>
      <c r="X856" s="134"/>
      <c r="Y856" s="134"/>
      <c r="Z856" s="97"/>
      <c r="AA856" s="97"/>
      <c r="AB856" s="97"/>
      <c r="AC856" s="97"/>
      <c r="AD856" s="97"/>
      <c r="AE856" s="126">
        <v>45658</v>
      </c>
      <c r="AF856" s="53">
        <v>46022.9999884259</v>
      </c>
      <c r="AG856" s="80"/>
      <c r="AH856" s="86" t="s">
        <v>12401</v>
      </c>
      <c r="AI856" s="80"/>
    </row>
    <row r="857" ht="51" spans="1:35">
      <c r="A857" s="81">
        <v>27977</v>
      </c>
      <c r="B857" s="51" t="s">
        <v>12406</v>
      </c>
      <c r="C857" s="51" t="s">
        <v>12407</v>
      </c>
      <c r="D857" s="51" t="s">
        <v>12157</v>
      </c>
      <c r="E857" s="51" t="s">
        <v>9450</v>
      </c>
      <c r="F857" s="51">
        <v>4886000</v>
      </c>
      <c r="G857" s="51">
        <v>12</v>
      </c>
      <c r="H857" s="53">
        <v>45559</v>
      </c>
      <c r="I857" s="53">
        <v>45923</v>
      </c>
      <c r="J857" s="51" t="s">
        <v>9506</v>
      </c>
      <c r="K857" s="51" t="s">
        <v>9497</v>
      </c>
      <c r="L857" s="51" t="s">
        <v>12408</v>
      </c>
      <c r="M857" s="51" t="s">
        <v>12409</v>
      </c>
      <c r="N857" s="51" t="s">
        <v>12160</v>
      </c>
      <c r="O857" s="51" t="s">
        <v>9455</v>
      </c>
      <c r="P857" s="51" t="s">
        <v>10864</v>
      </c>
      <c r="Q857" s="51" t="s">
        <v>9456</v>
      </c>
      <c r="R857" s="51">
        <v>4886000</v>
      </c>
      <c r="S857" s="51">
        <v>4886000</v>
      </c>
      <c r="T857" s="53">
        <v>45559</v>
      </c>
      <c r="U857" s="53">
        <v>45923.9999884259</v>
      </c>
      <c r="V857" s="51">
        <v>14.4</v>
      </c>
      <c r="W857" s="80" t="s">
        <v>12410</v>
      </c>
      <c r="X857" s="80"/>
      <c r="Y857" s="80"/>
      <c r="Z857" s="97"/>
      <c r="AA857" s="97"/>
      <c r="AB857" s="97"/>
      <c r="AC857" s="97"/>
      <c r="AD857" s="97"/>
      <c r="AE857" s="126">
        <v>45559</v>
      </c>
      <c r="AF857" s="53">
        <v>45923.9999884259</v>
      </c>
      <c r="AG857" s="80" t="s">
        <v>10729</v>
      </c>
      <c r="AH857" s="86" t="s">
        <v>12406</v>
      </c>
      <c r="AI857" s="80"/>
    </row>
    <row r="858" ht="51" spans="1:35">
      <c r="A858" s="81">
        <v>27976</v>
      </c>
      <c r="B858" s="51" t="s">
        <v>12411</v>
      </c>
      <c r="C858" s="51" t="s">
        <v>12412</v>
      </c>
      <c r="D858" s="51" t="s">
        <v>12157</v>
      </c>
      <c r="E858" s="51" t="s">
        <v>9450</v>
      </c>
      <c r="F858" s="51">
        <v>1176000</v>
      </c>
      <c r="G858" s="51">
        <v>12</v>
      </c>
      <c r="H858" s="53">
        <v>45599</v>
      </c>
      <c r="I858" s="53">
        <v>45963</v>
      </c>
      <c r="J858" s="51" t="s">
        <v>9506</v>
      </c>
      <c r="K858" s="51" t="s">
        <v>9497</v>
      </c>
      <c r="L858" s="51" t="s">
        <v>12413</v>
      </c>
      <c r="M858" s="51" t="s">
        <v>12414</v>
      </c>
      <c r="N858" s="51" t="s">
        <v>12160</v>
      </c>
      <c r="O858" s="51" t="s">
        <v>9455</v>
      </c>
      <c r="P858" s="51" t="s">
        <v>10864</v>
      </c>
      <c r="Q858" s="51" t="s">
        <v>9456</v>
      </c>
      <c r="R858" s="51">
        <v>1176000</v>
      </c>
      <c r="S858" s="51">
        <v>1176000</v>
      </c>
      <c r="T858" s="53">
        <v>45599</v>
      </c>
      <c r="U858" s="53">
        <v>45963.9999884259</v>
      </c>
      <c r="V858" s="51">
        <v>3</v>
      </c>
      <c r="W858" s="80" t="s">
        <v>12415</v>
      </c>
      <c r="X858" s="80"/>
      <c r="Y858" s="80"/>
      <c r="Z858" s="97"/>
      <c r="AA858" s="97"/>
      <c r="AB858" s="97"/>
      <c r="AC858" s="97"/>
      <c r="AD858" s="97"/>
      <c r="AE858" s="126">
        <v>45599</v>
      </c>
      <c r="AF858" s="53">
        <v>45963.9999884259</v>
      </c>
      <c r="AG858" s="80" t="s">
        <v>12416</v>
      </c>
      <c r="AH858" s="86" t="s">
        <v>12411</v>
      </c>
      <c r="AI858" s="80"/>
    </row>
    <row r="859" ht="51" spans="1:35">
      <c r="A859" s="81">
        <v>27975</v>
      </c>
      <c r="B859" s="51" t="s">
        <v>12417</v>
      </c>
      <c r="C859" s="51" t="s">
        <v>12418</v>
      </c>
      <c r="D859" s="51" t="s">
        <v>12157</v>
      </c>
      <c r="E859" s="51" t="s">
        <v>9450</v>
      </c>
      <c r="F859" s="51">
        <v>1176000</v>
      </c>
      <c r="G859" s="51">
        <v>12</v>
      </c>
      <c r="H859" s="53">
        <v>45505</v>
      </c>
      <c r="I859" s="53">
        <v>45869</v>
      </c>
      <c r="J859" s="51" t="s">
        <v>9506</v>
      </c>
      <c r="K859" s="51" t="s">
        <v>9497</v>
      </c>
      <c r="L859" s="51" t="s">
        <v>12419</v>
      </c>
      <c r="M859" s="51" t="s">
        <v>12420</v>
      </c>
      <c r="N859" s="51" t="s">
        <v>12160</v>
      </c>
      <c r="O859" s="51" t="s">
        <v>9455</v>
      </c>
      <c r="P859" s="51" t="s">
        <v>10864</v>
      </c>
      <c r="Q859" s="51" t="s">
        <v>9456</v>
      </c>
      <c r="R859" s="51">
        <v>1176000</v>
      </c>
      <c r="S859" s="51">
        <v>1176000</v>
      </c>
      <c r="T859" s="53">
        <v>45505</v>
      </c>
      <c r="U859" s="53">
        <v>45869.9999884259</v>
      </c>
      <c r="V859" s="51">
        <v>3</v>
      </c>
      <c r="W859" s="80" t="s">
        <v>12285</v>
      </c>
      <c r="X859" s="80"/>
      <c r="Y859" s="80"/>
      <c r="Z859" s="97"/>
      <c r="AA859" s="97"/>
      <c r="AB859" s="97"/>
      <c r="AC859" s="97"/>
      <c r="AD859" s="97"/>
      <c r="AE859" s="126">
        <v>45505</v>
      </c>
      <c r="AF859" s="53">
        <v>45869.9999884259</v>
      </c>
      <c r="AG859" s="80" t="s">
        <v>12416</v>
      </c>
      <c r="AH859" s="86" t="s">
        <v>12417</v>
      </c>
      <c r="AI859" s="80"/>
    </row>
    <row r="860" ht="51" spans="1:35">
      <c r="A860" s="81">
        <v>27973</v>
      </c>
      <c r="B860" s="51" t="s">
        <v>12421</v>
      </c>
      <c r="C860" s="51" t="s">
        <v>12422</v>
      </c>
      <c r="D860" s="51" t="s">
        <v>12157</v>
      </c>
      <c r="E860" s="51" t="s">
        <v>9450</v>
      </c>
      <c r="F860" s="51">
        <v>1411000</v>
      </c>
      <c r="G860" s="51">
        <v>6</v>
      </c>
      <c r="H860" s="53">
        <v>45569</v>
      </c>
      <c r="I860" s="53">
        <v>45750</v>
      </c>
      <c r="J860" s="51" t="s">
        <v>9506</v>
      </c>
      <c r="K860" s="51" t="s">
        <v>9497</v>
      </c>
      <c r="L860" s="51" t="s">
        <v>12423</v>
      </c>
      <c r="M860" s="51" t="s">
        <v>12424</v>
      </c>
      <c r="N860" s="51" t="s">
        <v>12183</v>
      </c>
      <c r="O860" s="51" t="s">
        <v>9455</v>
      </c>
      <c r="P860" s="51" t="s">
        <v>10864</v>
      </c>
      <c r="Q860" s="51" t="s">
        <v>9456</v>
      </c>
      <c r="R860" s="51">
        <v>1411000</v>
      </c>
      <c r="S860" s="51">
        <v>1411000</v>
      </c>
      <c r="T860" s="53">
        <v>45569</v>
      </c>
      <c r="U860" s="53">
        <v>45750.9999884259</v>
      </c>
      <c r="V860" s="127">
        <v>7.2</v>
      </c>
      <c r="W860" s="80" t="s">
        <v>12304</v>
      </c>
      <c r="X860" s="80"/>
      <c r="Y860" s="80"/>
      <c r="Z860" s="97"/>
      <c r="AA860" s="97"/>
      <c r="AB860" s="97"/>
      <c r="AC860" s="97"/>
      <c r="AD860" s="97"/>
      <c r="AE860" s="126">
        <v>45569</v>
      </c>
      <c r="AF860" s="53">
        <v>45750.9999884259</v>
      </c>
      <c r="AG860" s="80" t="s">
        <v>12425</v>
      </c>
      <c r="AH860" s="86" t="s">
        <v>12421</v>
      </c>
      <c r="AI860" s="80"/>
    </row>
    <row r="861" ht="51" spans="1:35">
      <c r="A861" s="81">
        <v>27974</v>
      </c>
      <c r="B861" s="51" t="s">
        <v>12426</v>
      </c>
      <c r="C861" s="51" t="s">
        <v>12427</v>
      </c>
      <c r="D861" s="51" t="s">
        <v>12157</v>
      </c>
      <c r="E861" s="51" t="s">
        <v>9450</v>
      </c>
      <c r="F861" s="51">
        <v>2822000</v>
      </c>
      <c r="G861" s="51">
        <v>12</v>
      </c>
      <c r="H861" s="53">
        <v>45383</v>
      </c>
      <c r="I861" s="53">
        <v>45747</v>
      </c>
      <c r="J861" s="51" t="s">
        <v>9506</v>
      </c>
      <c r="K861" s="51" t="s">
        <v>9497</v>
      </c>
      <c r="L861" s="51" t="s">
        <v>12428</v>
      </c>
      <c r="M861" s="51" t="s">
        <v>12429</v>
      </c>
      <c r="N861" s="51" t="s">
        <v>12177</v>
      </c>
      <c r="O861" s="51" t="s">
        <v>9455</v>
      </c>
      <c r="P861" s="51" t="s">
        <v>9456</v>
      </c>
      <c r="Q861" s="51" t="s">
        <v>9456</v>
      </c>
      <c r="R861" s="51">
        <v>2822000</v>
      </c>
      <c r="S861" s="51">
        <v>2822000</v>
      </c>
      <c r="T861" s="53">
        <v>45383</v>
      </c>
      <c r="U861" s="53">
        <v>45747.9999884259</v>
      </c>
      <c r="V861" s="127">
        <v>7.2</v>
      </c>
      <c r="W861" s="131" t="s">
        <v>12308</v>
      </c>
      <c r="X861" s="130"/>
      <c r="Y861" s="130"/>
      <c r="Z861" s="53"/>
      <c r="AA861" s="53"/>
      <c r="AB861" s="53"/>
      <c r="AC861" s="53"/>
      <c r="AD861" s="53"/>
      <c r="AE861" s="53">
        <v>45292</v>
      </c>
      <c r="AF861" s="53">
        <v>45657.9999884259</v>
      </c>
      <c r="AG861" s="80" t="s">
        <v>12425</v>
      </c>
      <c r="AH861" s="86" t="s">
        <v>12426</v>
      </c>
      <c r="AI861" s="80"/>
    </row>
    <row r="862" ht="51" spans="1:35">
      <c r="A862" s="81">
        <v>27972</v>
      </c>
      <c r="B862" s="51" t="s">
        <v>12430</v>
      </c>
      <c r="C862" s="51" t="s">
        <v>12431</v>
      </c>
      <c r="D862" s="51" t="s">
        <v>12157</v>
      </c>
      <c r="E862" s="51" t="s">
        <v>9450</v>
      </c>
      <c r="F862" s="51">
        <v>2822000</v>
      </c>
      <c r="G862" s="51">
        <v>12</v>
      </c>
      <c r="H862" s="53">
        <v>45108</v>
      </c>
      <c r="I862" s="53">
        <v>45473</v>
      </c>
      <c r="J862" s="51" t="s">
        <v>9506</v>
      </c>
      <c r="K862" s="51" t="s">
        <v>9497</v>
      </c>
      <c r="L862" s="51" t="s">
        <v>12432</v>
      </c>
      <c r="M862" s="51" t="s">
        <v>12433</v>
      </c>
      <c r="N862" s="51" t="s">
        <v>10857</v>
      </c>
      <c r="O862" s="51" t="s">
        <v>9455</v>
      </c>
      <c r="P862" s="51" t="s">
        <v>10851</v>
      </c>
      <c r="Q862" s="51" t="s">
        <v>9456</v>
      </c>
      <c r="R862" s="51">
        <v>2822000</v>
      </c>
      <c r="S862" s="51">
        <v>2822000</v>
      </c>
      <c r="T862" s="53">
        <v>45108</v>
      </c>
      <c r="U862" s="53">
        <v>45473.9999884259</v>
      </c>
      <c r="V862" s="127">
        <v>7.2</v>
      </c>
      <c r="W862" s="80" t="s">
        <v>12434</v>
      </c>
      <c r="X862" s="80"/>
      <c r="Y862" s="80"/>
      <c r="Z862" s="97"/>
      <c r="AA862" s="97"/>
      <c r="AB862" s="97"/>
      <c r="AC862" s="97"/>
      <c r="AD862" s="97"/>
      <c r="AE862" s="126">
        <v>45108</v>
      </c>
      <c r="AF862" s="53">
        <v>45473.9999884259</v>
      </c>
      <c r="AG862" s="80" t="s">
        <v>12425</v>
      </c>
      <c r="AH862" s="86" t="s">
        <v>12430</v>
      </c>
      <c r="AI862" s="80"/>
    </row>
    <row r="863" ht="51" spans="1:35">
      <c r="A863" s="81">
        <v>27962</v>
      </c>
      <c r="B863" s="51" t="s">
        <v>12435</v>
      </c>
      <c r="C863" s="51" t="s">
        <v>12436</v>
      </c>
      <c r="D863" s="51" t="s">
        <v>12157</v>
      </c>
      <c r="E863" s="51" t="s">
        <v>9450</v>
      </c>
      <c r="F863" s="51">
        <v>2822000</v>
      </c>
      <c r="G863" s="51">
        <v>12</v>
      </c>
      <c r="H863" s="53">
        <v>45607</v>
      </c>
      <c r="I863" s="53">
        <v>45971</v>
      </c>
      <c r="J863" s="51" t="s">
        <v>9506</v>
      </c>
      <c r="K863" s="51" t="s">
        <v>9497</v>
      </c>
      <c r="L863" s="51" t="s">
        <v>12437</v>
      </c>
      <c r="M863" s="218" t="s">
        <v>12438</v>
      </c>
      <c r="N863" s="51" t="s">
        <v>12160</v>
      </c>
      <c r="O863" s="51" t="s">
        <v>9455</v>
      </c>
      <c r="P863" s="51" t="s">
        <v>9456</v>
      </c>
      <c r="Q863" s="51" t="s">
        <v>9456</v>
      </c>
      <c r="R863" s="51">
        <v>2822000</v>
      </c>
      <c r="S863" s="51">
        <v>2822000</v>
      </c>
      <c r="T863" s="53">
        <v>45607</v>
      </c>
      <c r="U863" s="53">
        <v>45971.9999884259</v>
      </c>
      <c r="V863" s="127">
        <v>7.2</v>
      </c>
      <c r="W863" s="131" t="s">
        <v>12439</v>
      </c>
      <c r="X863" s="130"/>
      <c r="Y863" s="130"/>
      <c r="Z863" s="53"/>
      <c r="AA863" s="53"/>
      <c r="AB863" s="53"/>
      <c r="AC863" s="53"/>
      <c r="AD863" s="53"/>
      <c r="AE863" s="53">
        <v>45607</v>
      </c>
      <c r="AF863" s="53">
        <v>45971.9999884259</v>
      </c>
      <c r="AG863" s="85" t="s">
        <v>9459</v>
      </c>
      <c r="AH863" s="86" t="s">
        <v>12435</v>
      </c>
      <c r="AI863" s="80"/>
    </row>
    <row r="864" ht="51" spans="1:35">
      <c r="A864" s="81">
        <v>27961</v>
      </c>
      <c r="B864" s="51" t="s">
        <v>12440</v>
      </c>
      <c r="C864" s="51" t="s">
        <v>12441</v>
      </c>
      <c r="D864" s="51" t="s">
        <v>12157</v>
      </c>
      <c r="E864" s="51" t="s">
        <v>9450</v>
      </c>
      <c r="F864" s="51">
        <v>2822000</v>
      </c>
      <c r="G864" s="51">
        <v>12</v>
      </c>
      <c r="H864" s="53">
        <v>45474</v>
      </c>
      <c r="I864" s="53">
        <v>45838</v>
      </c>
      <c r="J864" s="51" t="s">
        <v>9506</v>
      </c>
      <c r="K864" s="51" t="s">
        <v>9497</v>
      </c>
      <c r="L864" s="51" t="s">
        <v>12442</v>
      </c>
      <c r="M864" s="218" t="s">
        <v>12443</v>
      </c>
      <c r="N864" s="51" t="s">
        <v>12160</v>
      </c>
      <c r="O864" s="51" t="s">
        <v>9455</v>
      </c>
      <c r="P864" s="51" t="s">
        <v>9456</v>
      </c>
      <c r="Q864" s="51" t="s">
        <v>9456</v>
      </c>
      <c r="R864" s="51">
        <v>2822000</v>
      </c>
      <c r="S864" s="51">
        <v>2822000</v>
      </c>
      <c r="T864" s="53">
        <v>45474</v>
      </c>
      <c r="U864" s="53">
        <v>45838.9999884259</v>
      </c>
      <c r="V864" s="127">
        <v>7.2</v>
      </c>
      <c r="W864" s="129" t="s">
        <v>12444</v>
      </c>
      <c r="X864" s="130"/>
      <c r="Y864" s="130"/>
      <c r="Z864" s="53"/>
      <c r="AA864" s="53"/>
      <c r="AB864" s="53"/>
      <c r="AC864" s="53"/>
      <c r="AD864" s="53"/>
      <c r="AE864" s="53">
        <v>45474</v>
      </c>
      <c r="AF864" s="53">
        <v>45838.9999884259</v>
      </c>
      <c r="AG864" s="85" t="s">
        <v>9459</v>
      </c>
      <c r="AH864" s="86" t="s">
        <v>12440</v>
      </c>
      <c r="AI864" s="80"/>
    </row>
    <row r="865" ht="51" spans="1:35">
      <c r="A865" s="81">
        <v>28028</v>
      </c>
      <c r="B865" s="51" t="s">
        <v>12445</v>
      </c>
      <c r="C865" s="51" t="s">
        <v>12446</v>
      </c>
      <c r="D865" s="51" t="s">
        <v>12157</v>
      </c>
      <c r="E865" s="51" t="s">
        <v>9450</v>
      </c>
      <c r="F865" s="51">
        <v>48160200</v>
      </c>
      <c r="G865" s="51">
        <v>12</v>
      </c>
      <c r="H865" s="53">
        <v>45658</v>
      </c>
      <c r="I865" s="53">
        <v>46022</v>
      </c>
      <c r="J865" s="51" t="s">
        <v>9506</v>
      </c>
      <c r="K865" s="51" t="s">
        <v>9497</v>
      </c>
      <c r="L865" s="51" t="s">
        <v>12447</v>
      </c>
      <c r="M865" s="218" t="s">
        <v>12448</v>
      </c>
      <c r="N865" s="51" t="s">
        <v>10921</v>
      </c>
      <c r="O865" s="51" t="s">
        <v>9455</v>
      </c>
      <c r="P865" s="51" t="s">
        <v>9456</v>
      </c>
      <c r="Q865" s="51" t="s">
        <v>9456</v>
      </c>
      <c r="R865" s="51">
        <v>48160200</v>
      </c>
      <c r="S865" s="51">
        <v>53730500</v>
      </c>
      <c r="T865" s="53">
        <v>45658</v>
      </c>
      <c r="U865" s="53">
        <v>46022.9999884259</v>
      </c>
      <c r="V865" s="127">
        <v>180</v>
      </c>
      <c r="W865" s="129" t="s">
        <v>12449</v>
      </c>
      <c r="X865" s="130"/>
      <c r="Y865" s="130"/>
      <c r="Z865" s="53"/>
      <c r="AA865" s="53"/>
      <c r="AB865" s="53"/>
      <c r="AC865" s="53"/>
      <c r="AD865" s="53"/>
      <c r="AE865" s="53">
        <v>45658</v>
      </c>
      <c r="AF865" s="53">
        <v>46022.9999884259</v>
      </c>
      <c r="AG865" s="85" t="s">
        <v>9459</v>
      </c>
      <c r="AH865" s="86" t="s">
        <v>12445</v>
      </c>
      <c r="AI865" s="80"/>
    </row>
    <row r="866" ht="51" spans="1:35">
      <c r="A866" s="81">
        <v>28025</v>
      </c>
      <c r="B866" s="51" t="s">
        <v>12450</v>
      </c>
      <c r="C866" s="51" t="s">
        <v>12451</v>
      </c>
      <c r="D866" s="51" t="s">
        <v>12157</v>
      </c>
      <c r="E866" s="51" t="s">
        <v>9450</v>
      </c>
      <c r="F866" s="51">
        <v>2822000</v>
      </c>
      <c r="G866" s="51">
        <v>12</v>
      </c>
      <c r="H866" s="53">
        <v>45474</v>
      </c>
      <c r="I866" s="53">
        <v>45838</v>
      </c>
      <c r="J866" s="51" t="s">
        <v>9506</v>
      </c>
      <c r="K866" s="51" t="s">
        <v>9497</v>
      </c>
      <c r="L866" s="51" t="s">
        <v>12452</v>
      </c>
      <c r="M866" s="218" t="s">
        <v>12453</v>
      </c>
      <c r="N866" s="51" t="s">
        <v>10850</v>
      </c>
      <c r="O866" s="51" t="s">
        <v>9455</v>
      </c>
      <c r="P866" s="51" t="s">
        <v>10851</v>
      </c>
      <c r="Q866" s="51" t="s">
        <v>9456</v>
      </c>
      <c r="R866" s="51">
        <v>2822000</v>
      </c>
      <c r="S866" s="51">
        <v>2822000</v>
      </c>
      <c r="T866" s="53">
        <v>45474</v>
      </c>
      <c r="U866" s="53">
        <v>45838.9999884259</v>
      </c>
      <c r="V866" s="127">
        <v>7.2</v>
      </c>
      <c r="W866" s="129" t="s">
        <v>12454</v>
      </c>
      <c r="X866" s="130"/>
      <c r="Y866" s="130"/>
      <c r="Z866" s="53"/>
      <c r="AA866" s="53"/>
      <c r="AB866" s="53"/>
      <c r="AC866" s="53"/>
      <c r="AD866" s="53"/>
      <c r="AE866" s="53">
        <v>45474</v>
      </c>
      <c r="AF866" s="53">
        <v>45838.9999884259</v>
      </c>
      <c r="AG866" s="80" t="s">
        <v>12425</v>
      </c>
      <c r="AH866" s="86" t="s">
        <v>12450</v>
      </c>
      <c r="AI866" s="80"/>
    </row>
    <row r="867" ht="51" spans="1:35">
      <c r="A867" s="81">
        <v>28026</v>
      </c>
      <c r="B867" s="51" t="s">
        <v>12455</v>
      </c>
      <c r="C867" s="51" t="s">
        <v>12456</v>
      </c>
      <c r="D867" s="51" t="s">
        <v>12157</v>
      </c>
      <c r="E867" s="51" t="s">
        <v>9450</v>
      </c>
      <c r="F867" s="51">
        <v>2822000</v>
      </c>
      <c r="G867" s="51">
        <v>12</v>
      </c>
      <c r="H867" s="53">
        <v>45474</v>
      </c>
      <c r="I867" s="53">
        <v>45838</v>
      </c>
      <c r="J867" s="51" t="s">
        <v>9506</v>
      </c>
      <c r="K867" s="51" t="s">
        <v>9497</v>
      </c>
      <c r="L867" s="51" t="s">
        <v>12457</v>
      </c>
      <c r="M867" s="218" t="s">
        <v>12458</v>
      </c>
      <c r="N867" s="51" t="s">
        <v>10857</v>
      </c>
      <c r="O867" s="51" t="s">
        <v>9455</v>
      </c>
      <c r="P867" s="51" t="s">
        <v>10851</v>
      </c>
      <c r="Q867" s="51" t="s">
        <v>9456</v>
      </c>
      <c r="R867" s="51">
        <v>2822000</v>
      </c>
      <c r="S867" s="51">
        <v>2822000</v>
      </c>
      <c r="T867" s="53">
        <v>45474</v>
      </c>
      <c r="U867" s="53">
        <v>45838.9999884259</v>
      </c>
      <c r="V867" s="127">
        <v>7.2</v>
      </c>
      <c r="W867" s="80" t="s">
        <v>12434</v>
      </c>
      <c r="X867" s="80"/>
      <c r="Y867" s="80"/>
      <c r="Z867" s="97"/>
      <c r="AA867" s="97"/>
      <c r="AB867" s="97"/>
      <c r="AC867" s="97"/>
      <c r="AD867" s="97"/>
      <c r="AE867" s="126">
        <v>45474</v>
      </c>
      <c r="AF867" s="53">
        <v>45838.9999884259</v>
      </c>
      <c r="AG867" s="80" t="s">
        <v>12425</v>
      </c>
      <c r="AH867" s="86" t="s">
        <v>12455</v>
      </c>
      <c r="AI867" s="80"/>
    </row>
    <row r="868" ht="51" spans="1:35">
      <c r="A868" s="81">
        <v>28024</v>
      </c>
      <c r="B868" s="51" t="s">
        <v>12459</v>
      </c>
      <c r="C868" s="51" t="s">
        <v>12460</v>
      </c>
      <c r="D868" s="51" t="s">
        <v>12157</v>
      </c>
      <c r="E868" s="51" t="s">
        <v>9450</v>
      </c>
      <c r="F868" s="51">
        <v>2822000</v>
      </c>
      <c r="G868" s="51">
        <v>12</v>
      </c>
      <c r="H868" s="53">
        <v>45658</v>
      </c>
      <c r="I868" s="53">
        <v>46022</v>
      </c>
      <c r="J868" s="51" t="s">
        <v>9506</v>
      </c>
      <c r="K868" s="51" t="s">
        <v>9497</v>
      </c>
      <c r="L868" s="51" t="s">
        <v>12461</v>
      </c>
      <c r="M868" s="218" t="s">
        <v>12462</v>
      </c>
      <c r="N868" s="51" t="s">
        <v>12160</v>
      </c>
      <c r="O868" s="51" t="s">
        <v>9455</v>
      </c>
      <c r="P868" s="51" t="s">
        <v>10864</v>
      </c>
      <c r="Q868" s="51" t="s">
        <v>9456</v>
      </c>
      <c r="R868" s="51">
        <v>2822000</v>
      </c>
      <c r="S868" s="51">
        <v>2822000</v>
      </c>
      <c r="T868" s="53">
        <v>45658</v>
      </c>
      <c r="U868" s="53">
        <v>46022.9999884259</v>
      </c>
      <c r="V868" s="127">
        <v>7.2</v>
      </c>
      <c r="W868" s="80" t="s">
        <v>12463</v>
      </c>
      <c r="X868" s="80"/>
      <c r="Y868" s="80"/>
      <c r="Z868" s="97"/>
      <c r="AA868" s="97"/>
      <c r="AB868" s="97"/>
      <c r="AC868" s="97"/>
      <c r="AD868" s="97"/>
      <c r="AE868" s="126">
        <v>45658</v>
      </c>
      <c r="AF868" s="53">
        <v>46022.9999884259</v>
      </c>
      <c r="AG868" s="80" t="s">
        <v>12425</v>
      </c>
      <c r="AH868" s="86" t="s">
        <v>12459</v>
      </c>
      <c r="AI868" s="80"/>
    </row>
    <row r="869" ht="51" spans="1:35">
      <c r="A869" s="81">
        <v>28023</v>
      </c>
      <c r="B869" s="51" t="s">
        <v>12464</v>
      </c>
      <c r="C869" s="51" t="s">
        <v>12465</v>
      </c>
      <c r="D869" s="51" t="s">
        <v>12157</v>
      </c>
      <c r="E869" s="51" t="s">
        <v>9450</v>
      </c>
      <c r="F869" s="51">
        <v>1176000</v>
      </c>
      <c r="G869" s="51">
        <v>12</v>
      </c>
      <c r="H869" s="53">
        <v>45636</v>
      </c>
      <c r="I869" s="53">
        <v>46000</v>
      </c>
      <c r="J869" s="51" t="s">
        <v>9506</v>
      </c>
      <c r="K869" s="51" t="s">
        <v>9497</v>
      </c>
      <c r="L869" s="51" t="s">
        <v>12466</v>
      </c>
      <c r="M869" s="218" t="s">
        <v>12467</v>
      </c>
      <c r="N869" s="51" t="s">
        <v>12160</v>
      </c>
      <c r="O869" s="51" t="s">
        <v>9455</v>
      </c>
      <c r="P869" s="51" t="s">
        <v>10851</v>
      </c>
      <c r="Q869" s="51" t="s">
        <v>9456</v>
      </c>
      <c r="R869" s="51">
        <v>1176000</v>
      </c>
      <c r="S869" s="51">
        <v>1176000</v>
      </c>
      <c r="T869" s="53">
        <v>45636</v>
      </c>
      <c r="U869" s="53">
        <v>46000.9999884259</v>
      </c>
      <c r="V869" s="51">
        <v>3</v>
      </c>
      <c r="W869" s="80" t="s">
        <v>12468</v>
      </c>
      <c r="X869" s="80"/>
      <c r="Y869" s="80"/>
      <c r="Z869" s="97"/>
      <c r="AA869" s="97"/>
      <c r="AB869" s="97"/>
      <c r="AC869" s="97"/>
      <c r="AD869" s="97"/>
      <c r="AE869" s="126">
        <v>45636</v>
      </c>
      <c r="AF869" s="53">
        <v>46000.9999884259</v>
      </c>
      <c r="AG869" s="80" t="s">
        <v>12416</v>
      </c>
      <c r="AH869" s="86" t="s">
        <v>12464</v>
      </c>
      <c r="AI869" s="80"/>
    </row>
    <row r="870" ht="51" spans="1:35">
      <c r="A870" s="81">
        <v>28022</v>
      </c>
      <c r="B870" s="51" t="s">
        <v>12469</v>
      </c>
      <c r="C870" s="51" t="s">
        <v>12470</v>
      </c>
      <c r="D870" s="51" t="s">
        <v>12157</v>
      </c>
      <c r="E870" s="51" t="s">
        <v>9450</v>
      </c>
      <c r="F870" s="51">
        <v>2822000</v>
      </c>
      <c r="G870" s="51">
        <v>12</v>
      </c>
      <c r="H870" s="53">
        <v>45310</v>
      </c>
      <c r="I870" s="53">
        <v>45675</v>
      </c>
      <c r="J870" s="51" t="s">
        <v>9506</v>
      </c>
      <c r="K870" s="51" t="s">
        <v>9497</v>
      </c>
      <c r="L870" s="51" t="s">
        <v>12471</v>
      </c>
      <c r="M870" s="51" t="s">
        <v>12472</v>
      </c>
      <c r="N870" s="51" t="s">
        <v>12160</v>
      </c>
      <c r="O870" s="51" t="s">
        <v>9455</v>
      </c>
      <c r="P870" s="51" t="s">
        <v>10851</v>
      </c>
      <c r="Q870" s="51" t="s">
        <v>9456</v>
      </c>
      <c r="R870" s="51">
        <v>2822000</v>
      </c>
      <c r="S870" s="51">
        <v>2822000</v>
      </c>
      <c r="T870" s="53">
        <v>45310</v>
      </c>
      <c r="U870" s="53">
        <v>45675.9999884259</v>
      </c>
      <c r="V870" s="127">
        <v>7.2</v>
      </c>
      <c r="W870" s="80" t="s">
        <v>12473</v>
      </c>
      <c r="X870" s="80"/>
      <c r="Y870" s="80"/>
      <c r="Z870" s="97"/>
      <c r="AA870" s="97"/>
      <c r="AB870" s="97"/>
      <c r="AC870" s="97"/>
      <c r="AD870" s="97"/>
      <c r="AE870" s="126">
        <v>45310</v>
      </c>
      <c r="AF870" s="53">
        <v>45675.9999884259</v>
      </c>
      <c r="AG870" s="80" t="s">
        <v>12425</v>
      </c>
      <c r="AH870" s="86" t="s">
        <v>12469</v>
      </c>
      <c r="AI870" s="80"/>
    </row>
    <row r="871" ht="51" spans="1:35">
      <c r="A871" s="81">
        <v>28019</v>
      </c>
      <c r="B871" s="51" t="s">
        <v>12474</v>
      </c>
      <c r="C871" s="51" t="s">
        <v>12475</v>
      </c>
      <c r="D871" s="51" t="s">
        <v>12157</v>
      </c>
      <c r="E871" s="51" t="s">
        <v>9450</v>
      </c>
      <c r="F871" s="51">
        <v>930000</v>
      </c>
      <c r="G871" s="51">
        <v>12</v>
      </c>
      <c r="H871" s="53">
        <v>45496</v>
      </c>
      <c r="I871" s="53">
        <v>45860</v>
      </c>
      <c r="J871" s="51" t="s">
        <v>9506</v>
      </c>
      <c r="K871" s="51" t="s">
        <v>9497</v>
      </c>
      <c r="L871" s="51" t="s">
        <v>12476</v>
      </c>
      <c r="M871" s="51" t="s">
        <v>12477</v>
      </c>
      <c r="N871" s="51" t="s">
        <v>12478</v>
      </c>
      <c r="O871" s="51" t="s">
        <v>9455</v>
      </c>
      <c r="P871" s="51" t="s">
        <v>9456</v>
      </c>
      <c r="Q871" s="51" t="s">
        <v>9456</v>
      </c>
      <c r="R871" s="51">
        <v>930000</v>
      </c>
      <c r="S871" s="51">
        <v>930000</v>
      </c>
      <c r="T871" s="53">
        <v>45496</v>
      </c>
      <c r="U871" s="53">
        <v>45860.9999884259</v>
      </c>
      <c r="V871" s="127">
        <v>2</v>
      </c>
      <c r="W871" s="131" t="s">
        <v>12479</v>
      </c>
      <c r="X871" s="130"/>
      <c r="Y871" s="130"/>
      <c r="Z871" s="53"/>
      <c r="AA871" s="53"/>
      <c r="AB871" s="53"/>
      <c r="AC871" s="53"/>
      <c r="AD871" s="53"/>
      <c r="AE871" s="53">
        <v>45496</v>
      </c>
      <c r="AF871" s="53">
        <v>45860.9999884259</v>
      </c>
      <c r="AG871" s="132" t="s">
        <v>12480</v>
      </c>
      <c r="AH871" s="86" t="s">
        <v>12474</v>
      </c>
      <c r="AI871" s="80"/>
    </row>
    <row r="872" ht="51" spans="1:35">
      <c r="A872" s="81">
        <v>28021</v>
      </c>
      <c r="B872" s="51" t="s">
        <v>12481</v>
      </c>
      <c r="C872" s="51" t="s">
        <v>12482</v>
      </c>
      <c r="D872" s="51" t="s">
        <v>12157</v>
      </c>
      <c r="E872" s="51" t="s">
        <v>9450</v>
      </c>
      <c r="F872" s="51">
        <v>2822000</v>
      </c>
      <c r="G872" s="51">
        <v>12</v>
      </c>
      <c r="H872" s="53">
        <v>45597</v>
      </c>
      <c r="I872" s="53">
        <v>45976</v>
      </c>
      <c r="J872" s="51" t="s">
        <v>9506</v>
      </c>
      <c r="K872" s="51" t="s">
        <v>9497</v>
      </c>
      <c r="L872" s="51" t="s">
        <v>12483</v>
      </c>
      <c r="M872" s="51" t="s">
        <v>12484</v>
      </c>
      <c r="N872" s="51" t="s">
        <v>10600</v>
      </c>
      <c r="O872" s="51" t="s">
        <v>9455</v>
      </c>
      <c r="P872" s="51" t="s">
        <v>10864</v>
      </c>
      <c r="Q872" s="51" t="s">
        <v>9456</v>
      </c>
      <c r="R872" s="51">
        <v>2822000</v>
      </c>
      <c r="S872" s="51">
        <v>2822000</v>
      </c>
      <c r="T872" s="53">
        <v>45597</v>
      </c>
      <c r="U872" s="53">
        <v>45976.9999884259</v>
      </c>
      <c r="V872" s="127">
        <v>7.2</v>
      </c>
      <c r="W872" s="80" t="s">
        <v>12485</v>
      </c>
      <c r="X872" s="80"/>
      <c r="Y872" s="80"/>
      <c r="Z872" s="97"/>
      <c r="AA872" s="97"/>
      <c r="AB872" s="97"/>
      <c r="AC872" s="97"/>
      <c r="AD872" s="97"/>
      <c r="AE872" s="126">
        <v>45597</v>
      </c>
      <c r="AF872" s="53">
        <v>45976.9999884259</v>
      </c>
      <c r="AG872" s="80" t="s">
        <v>12425</v>
      </c>
      <c r="AH872" s="86" t="s">
        <v>12481</v>
      </c>
      <c r="AI872" s="80"/>
    </row>
    <row r="873" ht="38.25" spans="1:35">
      <c r="A873" s="81">
        <v>48204</v>
      </c>
      <c r="B873" s="51" t="s">
        <v>12486</v>
      </c>
      <c r="C873" s="51" t="s">
        <v>12487</v>
      </c>
      <c r="D873" s="51" t="s">
        <v>11422</v>
      </c>
      <c r="E873" s="51" t="s">
        <v>9450</v>
      </c>
      <c r="F873" s="51">
        <v>880128</v>
      </c>
      <c r="G873" s="51">
        <v>24</v>
      </c>
      <c r="H873" s="53">
        <v>45450</v>
      </c>
      <c r="I873" s="53">
        <v>46179</v>
      </c>
      <c r="J873" s="51" t="s">
        <v>9506</v>
      </c>
      <c r="K873" s="51"/>
      <c r="L873" s="51" t="s">
        <v>12488</v>
      </c>
      <c r="M873" s="51" t="s">
        <v>12489</v>
      </c>
      <c r="N873" s="51" t="s">
        <v>9892</v>
      </c>
      <c r="O873" s="51" t="s">
        <v>9885</v>
      </c>
      <c r="P873" s="51" t="s">
        <v>9520</v>
      </c>
      <c r="Q873" s="51" t="s">
        <v>9520</v>
      </c>
      <c r="R873" s="51">
        <v>880128</v>
      </c>
      <c r="S873" s="51">
        <v>880128</v>
      </c>
      <c r="T873" s="53">
        <v>45450</v>
      </c>
      <c r="U873" s="53">
        <v>46179.9999884259</v>
      </c>
      <c r="V873" s="51">
        <v>12</v>
      </c>
      <c r="W873" s="80"/>
      <c r="X873" s="80"/>
      <c r="Y873" s="80"/>
      <c r="Z873" s="87"/>
      <c r="AA873" s="87"/>
      <c r="AB873" s="87"/>
      <c r="AC873" s="87"/>
      <c r="AD873" s="87"/>
      <c r="AE873" s="87"/>
      <c r="AF873" s="87"/>
      <c r="AG873" s="80"/>
      <c r="AH873" s="80"/>
      <c r="AI873" s="80"/>
    </row>
    <row r="874" ht="38.25" spans="1:35">
      <c r="A874" s="81">
        <v>33303</v>
      </c>
      <c r="B874" s="51" t="s">
        <v>12490</v>
      </c>
      <c r="C874" s="51" t="s">
        <v>12491</v>
      </c>
      <c r="D874" s="51" t="s">
        <v>11422</v>
      </c>
      <c r="E874" s="51" t="s">
        <v>9450</v>
      </c>
      <c r="F874" s="51">
        <v>2970432</v>
      </c>
      <c r="G874" s="51">
        <v>36</v>
      </c>
      <c r="H874" s="53">
        <v>45627</v>
      </c>
      <c r="I874" s="53">
        <v>46721</v>
      </c>
      <c r="J874" s="51" t="s">
        <v>9506</v>
      </c>
      <c r="K874" s="51"/>
      <c r="L874" s="51" t="s">
        <v>12492</v>
      </c>
      <c r="M874" s="218" t="s">
        <v>12493</v>
      </c>
      <c r="N874" s="51" t="s">
        <v>11495</v>
      </c>
      <c r="O874" s="51" t="s">
        <v>9885</v>
      </c>
      <c r="P874" s="51" t="s">
        <v>9520</v>
      </c>
      <c r="Q874" s="51" t="s">
        <v>9520</v>
      </c>
      <c r="R874" s="51">
        <v>2970432</v>
      </c>
      <c r="S874" s="51">
        <v>2970432</v>
      </c>
      <c r="T874" s="53">
        <v>45627</v>
      </c>
      <c r="U874" s="53">
        <v>46721.9999884259</v>
      </c>
      <c r="V874" s="51">
        <v>27</v>
      </c>
      <c r="W874" s="80"/>
      <c r="X874" s="80"/>
      <c r="Y874" s="80"/>
      <c r="Z874" s="87"/>
      <c r="AA874" s="87"/>
      <c r="AB874" s="87"/>
      <c r="AC874" s="87"/>
      <c r="AD874" s="87"/>
      <c r="AE874" s="87"/>
      <c r="AF874" s="87"/>
      <c r="AG874" s="80"/>
      <c r="AH874" s="80"/>
      <c r="AI874" s="80"/>
    </row>
    <row r="875" ht="38.25" spans="1:35">
      <c r="A875" s="81">
        <v>33305</v>
      </c>
      <c r="B875" s="51" t="s">
        <v>12494</v>
      </c>
      <c r="C875" s="51" t="s">
        <v>12495</v>
      </c>
      <c r="D875" s="51" t="s">
        <v>11422</v>
      </c>
      <c r="E875" s="51" t="s">
        <v>9450</v>
      </c>
      <c r="F875" s="51">
        <v>2419200</v>
      </c>
      <c r="G875" s="51">
        <v>18</v>
      </c>
      <c r="H875" s="53">
        <v>45413</v>
      </c>
      <c r="I875" s="53">
        <v>45961</v>
      </c>
      <c r="J875" s="51" t="s">
        <v>9506</v>
      </c>
      <c r="K875" s="51"/>
      <c r="L875" s="51" t="s">
        <v>12496</v>
      </c>
      <c r="M875" s="51" t="s">
        <v>12497</v>
      </c>
      <c r="N875" s="51" t="s">
        <v>9892</v>
      </c>
      <c r="O875" s="51" t="s">
        <v>9885</v>
      </c>
      <c r="P875" s="51" t="s">
        <v>9520</v>
      </c>
      <c r="Q875" s="51" t="s">
        <v>9520</v>
      </c>
      <c r="R875" s="51">
        <v>2419200</v>
      </c>
      <c r="S875" s="51">
        <v>2419200</v>
      </c>
      <c r="T875" s="53">
        <v>45413</v>
      </c>
      <c r="U875" s="53">
        <v>45961.9999884259</v>
      </c>
      <c r="V875" s="51">
        <v>48</v>
      </c>
      <c r="W875" s="80"/>
      <c r="X875" s="80"/>
      <c r="Y875" s="80"/>
      <c r="Z875" s="87"/>
      <c r="AA875" s="87"/>
      <c r="AB875" s="87"/>
      <c r="AC875" s="87"/>
      <c r="AD875" s="87"/>
      <c r="AE875" s="87"/>
      <c r="AF875" s="87"/>
      <c r="AG875" s="80"/>
      <c r="AH875" s="80"/>
      <c r="AI875" s="80"/>
    </row>
    <row r="876" ht="38.25" spans="1:35">
      <c r="A876" s="81">
        <v>33301</v>
      </c>
      <c r="B876" s="51" t="s">
        <v>12498</v>
      </c>
      <c r="C876" s="51" t="s">
        <v>12499</v>
      </c>
      <c r="D876" s="51" t="s">
        <v>11422</v>
      </c>
      <c r="E876" s="51" t="s">
        <v>9450</v>
      </c>
      <c r="F876" s="51">
        <v>470400</v>
      </c>
      <c r="G876" s="51">
        <v>12</v>
      </c>
      <c r="H876" s="53">
        <v>45626</v>
      </c>
      <c r="I876" s="53">
        <v>45990</v>
      </c>
      <c r="J876" s="51" t="s">
        <v>9506</v>
      </c>
      <c r="K876" s="51"/>
      <c r="L876" s="51" t="s">
        <v>12500</v>
      </c>
      <c r="M876" s="51" t="s">
        <v>12501</v>
      </c>
      <c r="N876" s="51" t="s">
        <v>9884</v>
      </c>
      <c r="O876" s="51" t="s">
        <v>9885</v>
      </c>
      <c r="P876" s="51" t="s">
        <v>9520</v>
      </c>
      <c r="Q876" s="51" t="s">
        <v>9520</v>
      </c>
      <c r="R876" s="51">
        <v>470400</v>
      </c>
      <c r="S876" s="51">
        <v>470400</v>
      </c>
      <c r="T876" s="53">
        <v>45626</v>
      </c>
      <c r="U876" s="53">
        <v>45990.9999884259</v>
      </c>
      <c r="V876" s="51">
        <v>14</v>
      </c>
      <c r="W876" s="80"/>
      <c r="X876" s="80"/>
      <c r="Y876" s="80"/>
      <c r="Z876" s="87"/>
      <c r="AA876" s="87"/>
      <c r="AB876" s="87"/>
      <c r="AC876" s="87"/>
      <c r="AD876" s="87"/>
      <c r="AE876" s="87"/>
      <c r="AF876" s="87"/>
      <c r="AG876" s="80"/>
      <c r="AH876" s="80"/>
      <c r="AI876" s="80"/>
    </row>
    <row r="877" ht="38.25" spans="1:35">
      <c r="A877" s="81">
        <v>36101</v>
      </c>
      <c r="B877" s="51" t="s">
        <v>12502</v>
      </c>
      <c r="C877" s="51" t="s">
        <v>12503</v>
      </c>
      <c r="D877" s="51" t="s">
        <v>11422</v>
      </c>
      <c r="E877" s="51" t="s">
        <v>9450</v>
      </c>
      <c r="F877" s="51">
        <v>14390000.04</v>
      </c>
      <c r="G877" s="51">
        <v>12</v>
      </c>
      <c r="H877" s="53">
        <v>45690</v>
      </c>
      <c r="I877" s="53">
        <v>46054</v>
      </c>
      <c r="J877" s="51" t="s">
        <v>9506</v>
      </c>
      <c r="K877" s="51"/>
      <c r="L877" s="51" t="s">
        <v>12504</v>
      </c>
      <c r="M877" s="51" t="s">
        <v>12505</v>
      </c>
      <c r="N877" s="51" t="s">
        <v>11495</v>
      </c>
      <c r="O877" s="51" t="s">
        <v>9885</v>
      </c>
      <c r="P877" s="51" t="s">
        <v>9520</v>
      </c>
      <c r="Q877" s="51" t="s">
        <v>9520</v>
      </c>
      <c r="R877" s="51">
        <v>14390000.04</v>
      </c>
      <c r="S877" s="51">
        <v>14390000.04</v>
      </c>
      <c r="T877" s="53">
        <v>45690</v>
      </c>
      <c r="U877" s="53">
        <v>46054.9999884259</v>
      </c>
      <c r="V877" s="51">
        <v>54</v>
      </c>
      <c r="W877" s="80"/>
      <c r="X877" s="80"/>
      <c r="Y877" s="80"/>
      <c r="Z877" s="87"/>
      <c r="AA877" s="87"/>
      <c r="AB877" s="87"/>
      <c r="AC877" s="87"/>
      <c r="AD877" s="87"/>
      <c r="AE877" s="87"/>
      <c r="AF877" s="87"/>
      <c r="AG877" s="80"/>
      <c r="AH877" s="80"/>
      <c r="AI877" s="80"/>
    </row>
    <row r="878" ht="38.25" spans="1:35">
      <c r="A878" s="81">
        <v>39771</v>
      </c>
      <c r="B878" s="51" t="s">
        <v>12506</v>
      </c>
      <c r="C878" s="51" t="s">
        <v>12507</v>
      </c>
      <c r="D878" s="51" t="s">
        <v>11422</v>
      </c>
      <c r="E878" s="51" t="s">
        <v>9450</v>
      </c>
      <c r="F878" s="51">
        <v>5843664</v>
      </c>
      <c r="G878" s="51">
        <v>36</v>
      </c>
      <c r="H878" s="53">
        <v>45627</v>
      </c>
      <c r="I878" s="53">
        <v>46721</v>
      </c>
      <c r="J878" s="51" t="s">
        <v>9506</v>
      </c>
      <c r="K878" s="51"/>
      <c r="L878" s="51" t="s">
        <v>12508</v>
      </c>
      <c r="M878" s="218" t="s">
        <v>12509</v>
      </c>
      <c r="N878" s="51" t="s">
        <v>11495</v>
      </c>
      <c r="O878" s="51" t="s">
        <v>9885</v>
      </c>
      <c r="P878" s="51" t="s">
        <v>9520</v>
      </c>
      <c r="Q878" s="51" t="s">
        <v>9520</v>
      </c>
      <c r="R878" s="51">
        <v>5843664</v>
      </c>
      <c r="S878" s="51">
        <v>5843664</v>
      </c>
      <c r="T878" s="53">
        <v>45627</v>
      </c>
      <c r="U878" s="53">
        <v>46721.9999884259</v>
      </c>
      <c r="V878" s="51">
        <v>54</v>
      </c>
      <c r="W878" s="80"/>
      <c r="X878" s="80"/>
      <c r="Y878" s="80"/>
      <c r="Z878" s="87"/>
      <c r="AA878" s="87"/>
      <c r="AB878" s="87"/>
      <c r="AC878" s="87"/>
      <c r="AD878" s="87"/>
      <c r="AE878" s="87"/>
      <c r="AF878" s="87"/>
      <c r="AG878" s="80"/>
      <c r="AH878" s="80"/>
      <c r="AI878" s="80"/>
    </row>
    <row r="879" ht="60" spans="1:35">
      <c r="A879" s="81">
        <v>51646</v>
      </c>
      <c r="B879" s="51" t="s">
        <v>12510</v>
      </c>
      <c r="C879" s="51" t="s">
        <v>12511</v>
      </c>
      <c r="D879" s="51" t="s">
        <v>9937</v>
      </c>
      <c r="E879" s="51" t="s">
        <v>9450</v>
      </c>
      <c r="F879" s="51">
        <v>6880000</v>
      </c>
      <c r="G879" s="51">
        <v>12</v>
      </c>
      <c r="H879" s="53">
        <v>46143</v>
      </c>
      <c r="I879" s="53">
        <v>46507</v>
      </c>
      <c r="J879" s="51" t="s">
        <v>9463</v>
      </c>
      <c r="K879" s="51" t="s">
        <v>9451</v>
      </c>
      <c r="L879" s="51" t="s">
        <v>12512</v>
      </c>
      <c r="M879" s="218" t="s">
        <v>12513</v>
      </c>
      <c r="N879" s="51" t="s">
        <v>9550</v>
      </c>
      <c r="O879" s="51" t="s">
        <v>9510</v>
      </c>
      <c r="P879" s="51" t="s">
        <v>9511</v>
      </c>
      <c r="Q879" s="51" t="s">
        <v>9512</v>
      </c>
      <c r="R879" s="51">
        <v>6880000</v>
      </c>
      <c r="S879" s="51">
        <v>6880000</v>
      </c>
      <c r="T879" s="53">
        <v>46143</v>
      </c>
      <c r="U879" s="53">
        <v>46507.9999884259</v>
      </c>
      <c r="V879" s="51">
        <v>36</v>
      </c>
      <c r="W879" s="80" t="s">
        <v>9551</v>
      </c>
      <c r="X879" s="80"/>
      <c r="Y879" s="80"/>
      <c r="Z879" s="87"/>
      <c r="AA879" s="87"/>
      <c r="AB879" s="87"/>
      <c r="AC879" s="87"/>
      <c r="AD879" s="87"/>
      <c r="AE879" s="87"/>
      <c r="AF879" s="87"/>
      <c r="AG879" s="80"/>
      <c r="AH879" s="80" t="str">
        <f>VLOOKUP(B879,'合约记录 (新-20260601-1647)'!B:B,1,0)</f>
        <v>2026043000004-20101001-00001</v>
      </c>
      <c r="AI879" s="80"/>
    </row>
    <row r="880" ht="38.25" spans="1:35">
      <c r="A880" s="81">
        <v>48201</v>
      </c>
      <c r="B880" s="51" t="s">
        <v>12514</v>
      </c>
      <c r="C880" s="51" t="s">
        <v>12515</v>
      </c>
      <c r="D880" s="51" t="s">
        <v>9523</v>
      </c>
      <c r="E880" s="51" t="s">
        <v>9450</v>
      </c>
      <c r="F880" s="51">
        <v>658378.4</v>
      </c>
      <c r="G880" s="51">
        <v>12</v>
      </c>
      <c r="H880" s="53">
        <v>45658</v>
      </c>
      <c r="I880" s="53">
        <v>46022</v>
      </c>
      <c r="J880" s="51" t="s">
        <v>9506</v>
      </c>
      <c r="K880" s="51" t="s">
        <v>9497</v>
      </c>
      <c r="L880" s="51" t="s">
        <v>12516</v>
      </c>
      <c r="M880" s="218" t="s">
        <v>12517</v>
      </c>
      <c r="N880" s="51" t="s">
        <v>10660</v>
      </c>
      <c r="O880" s="51" t="s">
        <v>9510</v>
      </c>
      <c r="P880" s="51" t="s">
        <v>9511</v>
      </c>
      <c r="Q880" s="51" t="s">
        <v>9512</v>
      </c>
      <c r="R880" s="51">
        <v>658378.4</v>
      </c>
      <c r="S880" s="51">
        <v>658378.4</v>
      </c>
      <c r="T880" s="53">
        <v>45658</v>
      </c>
      <c r="U880" s="53">
        <v>46022.9999884259</v>
      </c>
      <c r="V880" s="51">
        <v>2</v>
      </c>
      <c r="W880" s="80"/>
      <c r="X880" s="80"/>
      <c r="Y880" s="80"/>
      <c r="Z880" s="87"/>
      <c r="AA880" s="87"/>
      <c r="AB880" s="87"/>
      <c r="AC880" s="87"/>
      <c r="AD880" s="87"/>
      <c r="AE880" s="87"/>
      <c r="AF880" s="87"/>
      <c r="AG880" s="80"/>
      <c r="AH880" s="80"/>
      <c r="AI880" s="80"/>
    </row>
    <row r="881" ht="38.25" spans="1:35">
      <c r="A881" s="81">
        <v>76</v>
      </c>
      <c r="B881" s="51" t="s">
        <v>12518</v>
      </c>
      <c r="C881" s="51" t="s">
        <v>12519</v>
      </c>
      <c r="D881" s="51" t="s">
        <v>9536</v>
      </c>
      <c r="E881" s="51" t="s">
        <v>9450</v>
      </c>
      <c r="F881" s="51">
        <v>4710000</v>
      </c>
      <c r="G881" s="51">
        <v>12</v>
      </c>
      <c r="H881" s="53">
        <v>45870</v>
      </c>
      <c r="I881" s="53">
        <v>46234</v>
      </c>
      <c r="J881" s="51" t="s">
        <v>9506</v>
      </c>
      <c r="K881" s="51"/>
      <c r="L881" s="51" t="s">
        <v>12520</v>
      </c>
      <c r="M881" s="218" t="s">
        <v>12521</v>
      </c>
      <c r="N881" s="51" t="s">
        <v>12522</v>
      </c>
      <c r="O881" s="51" t="s">
        <v>9468</v>
      </c>
      <c r="P881" s="51" t="s">
        <v>9533</v>
      </c>
      <c r="Q881" s="51" t="s">
        <v>9533</v>
      </c>
      <c r="R881" s="51">
        <v>4710000</v>
      </c>
      <c r="S881" s="51">
        <v>4710000</v>
      </c>
      <c r="T881" s="53">
        <v>45870</v>
      </c>
      <c r="U881" s="53">
        <v>46234.9999884259</v>
      </c>
      <c r="V881" s="51">
        <v>15</v>
      </c>
      <c r="W881" s="80"/>
      <c r="X881" s="80"/>
      <c r="Y881" s="80"/>
      <c r="Z881" s="87"/>
      <c r="AA881" s="87"/>
      <c r="AB881" s="87"/>
      <c r="AC881" s="87"/>
      <c r="AD881" s="87"/>
      <c r="AE881" s="87"/>
      <c r="AF881" s="87"/>
      <c r="AG881" s="80"/>
      <c r="AH881" s="80"/>
      <c r="AI881" s="80"/>
    </row>
    <row r="882" ht="38.25" spans="1:35">
      <c r="A882" s="81">
        <v>100</v>
      </c>
      <c r="B882" s="51" t="s">
        <v>12523</v>
      </c>
      <c r="C882" s="51" t="s">
        <v>12524</v>
      </c>
      <c r="D882" s="51" t="s">
        <v>9536</v>
      </c>
      <c r="E882" s="51" t="s">
        <v>9450</v>
      </c>
      <c r="F882" s="51">
        <v>15400000</v>
      </c>
      <c r="G882" s="51">
        <v>12</v>
      </c>
      <c r="H882" s="53">
        <v>46023</v>
      </c>
      <c r="I882" s="53">
        <v>46387</v>
      </c>
      <c r="J882" s="51" t="s">
        <v>9506</v>
      </c>
      <c r="K882" s="51"/>
      <c r="L882" s="51" t="s">
        <v>12525</v>
      </c>
      <c r="M882" s="218" t="s">
        <v>12526</v>
      </c>
      <c r="N882" s="51" t="s">
        <v>12527</v>
      </c>
      <c r="O882" s="51" t="s">
        <v>9468</v>
      </c>
      <c r="P882" s="51" t="s">
        <v>9533</v>
      </c>
      <c r="Q882" s="51" t="s">
        <v>9533</v>
      </c>
      <c r="R882" s="51">
        <v>15400000</v>
      </c>
      <c r="S882" s="51">
        <v>15400000</v>
      </c>
      <c r="T882" s="53">
        <v>46023</v>
      </c>
      <c r="U882" s="53">
        <v>46387.9999884259</v>
      </c>
      <c r="V882" s="51">
        <v>70</v>
      </c>
      <c r="W882" s="80"/>
      <c r="X882" s="80"/>
      <c r="Y882" s="80"/>
      <c r="Z882" s="87"/>
      <c r="AA882" s="87"/>
      <c r="AB882" s="87"/>
      <c r="AC882" s="87"/>
      <c r="AD882" s="87"/>
      <c r="AE882" s="87"/>
      <c r="AF882" s="87"/>
      <c r="AG882" s="80"/>
      <c r="AH882" s="80"/>
      <c r="AI882" s="80"/>
    </row>
    <row r="883" ht="38.25" spans="1:35">
      <c r="A883" s="81">
        <v>70</v>
      </c>
      <c r="B883" s="51" t="s">
        <v>12528</v>
      </c>
      <c r="C883" s="51" t="s">
        <v>12529</v>
      </c>
      <c r="D883" s="51" t="s">
        <v>9536</v>
      </c>
      <c r="E883" s="51" t="s">
        <v>9450</v>
      </c>
      <c r="F883" s="51">
        <v>1800000</v>
      </c>
      <c r="G883" s="51">
        <v>12</v>
      </c>
      <c r="H883" s="53">
        <v>46023</v>
      </c>
      <c r="I883" s="53">
        <v>46387</v>
      </c>
      <c r="J883" s="51" t="s">
        <v>9506</v>
      </c>
      <c r="K883" s="51" t="s">
        <v>9451</v>
      </c>
      <c r="L883" s="51" t="s">
        <v>12530</v>
      </c>
      <c r="M883" s="218" t="s">
        <v>12531</v>
      </c>
      <c r="N883" s="51" t="s">
        <v>12532</v>
      </c>
      <c r="O883" s="51" t="s">
        <v>9468</v>
      </c>
      <c r="P883" s="51" t="s">
        <v>9469</v>
      </c>
      <c r="Q883" s="51" t="s">
        <v>9545</v>
      </c>
      <c r="R883" s="51">
        <v>1800000</v>
      </c>
      <c r="S883" s="51">
        <v>1800000</v>
      </c>
      <c r="T883" s="53">
        <v>46023</v>
      </c>
      <c r="U883" s="53">
        <v>46387.9999884259</v>
      </c>
      <c r="V883" s="51">
        <v>6</v>
      </c>
      <c r="W883" s="80"/>
      <c r="X883" s="80"/>
      <c r="Y883" s="80"/>
      <c r="Z883" s="87"/>
      <c r="AA883" s="87"/>
      <c r="AB883" s="87"/>
      <c r="AC883" s="87"/>
      <c r="AD883" s="87"/>
      <c r="AE883" s="87"/>
      <c r="AF883" s="87"/>
      <c r="AG883" s="80"/>
      <c r="AH883" s="80"/>
      <c r="AI883" s="80"/>
    </row>
    <row r="884" ht="38.25" spans="1:35">
      <c r="A884" s="81">
        <v>62</v>
      </c>
      <c r="B884" s="51" t="s">
        <v>12533</v>
      </c>
      <c r="C884" s="51" t="s">
        <v>12534</v>
      </c>
      <c r="D884" s="51" t="s">
        <v>9536</v>
      </c>
      <c r="E884" s="51" t="s">
        <v>9450</v>
      </c>
      <c r="F884" s="51">
        <v>600000</v>
      </c>
      <c r="G884" s="51">
        <v>12</v>
      </c>
      <c r="H884" s="53">
        <v>45839</v>
      </c>
      <c r="I884" s="53">
        <v>46203</v>
      </c>
      <c r="J884" s="51" t="s">
        <v>9506</v>
      </c>
      <c r="K884" s="51"/>
      <c r="L884" s="51" t="s">
        <v>12535</v>
      </c>
      <c r="M884" s="218" t="s">
        <v>12536</v>
      </c>
      <c r="N884" s="51" t="s">
        <v>10251</v>
      </c>
      <c r="O884" s="51" t="s">
        <v>9468</v>
      </c>
      <c r="P884" s="51" t="s">
        <v>9533</v>
      </c>
      <c r="Q884" s="51" t="s">
        <v>9533</v>
      </c>
      <c r="R884" s="51">
        <v>600000</v>
      </c>
      <c r="S884" s="51">
        <v>600000</v>
      </c>
      <c r="T884" s="53">
        <v>45839</v>
      </c>
      <c r="U884" s="53">
        <v>46203.9999884259</v>
      </c>
      <c r="V884" s="51">
        <v>2</v>
      </c>
      <c r="W884" s="80"/>
      <c r="X884" s="80"/>
      <c r="Y884" s="80"/>
      <c r="Z884" s="87"/>
      <c r="AA884" s="87"/>
      <c r="AB884" s="87"/>
      <c r="AC884" s="87"/>
      <c r="AD884" s="87"/>
      <c r="AE884" s="87"/>
      <c r="AF884" s="87"/>
      <c r="AG884" s="80"/>
      <c r="AH884" s="80"/>
      <c r="AI884" s="80"/>
    </row>
    <row r="885" ht="38.25" spans="1:35">
      <c r="A885" s="81">
        <v>61</v>
      </c>
      <c r="B885" s="51" t="s">
        <v>12537</v>
      </c>
      <c r="C885" s="51" t="s">
        <v>12538</v>
      </c>
      <c r="D885" s="51" t="s">
        <v>9536</v>
      </c>
      <c r="E885" s="51" t="s">
        <v>9450</v>
      </c>
      <c r="F885" s="51">
        <v>500000</v>
      </c>
      <c r="G885" s="51">
        <v>12</v>
      </c>
      <c r="H885" s="53">
        <v>46023</v>
      </c>
      <c r="I885" s="53">
        <v>46387</v>
      </c>
      <c r="J885" s="51" t="s">
        <v>9506</v>
      </c>
      <c r="K885" s="51" t="s">
        <v>9451</v>
      </c>
      <c r="L885" s="51" t="s">
        <v>12539</v>
      </c>
      <c r="M885" s="218" t="s">
        <v>12540</v>
      </c>
      <c r="N885" s="51" t="s">
        <v>10638</v>
      </c>
      <c r="O885" s="51" t="s">
        <v>9468</v>
      </c>
      <c r="P885" s="51" t="s">
        <v>9533</v>
      </c>
      <c r="Q885" s="51" t="s">
        <v>9533</v>
      </c>
      <c r="R885" s="51">
        <v>500000</v>
      </c>
      <c r="S885" s="51">
        <v>500000</v>
      </c>
      <c r="T885" s="53">
        <v>46023</v>
      </c>
      <c r="U885" s="53">
        <v>46387.9999884259</v>
      </c>
      <c r="V885" s="51">
        <v>2</v>
      </c>
      <c r="W885" s="80"/>
      <c r="X885" s="80"/>
      <c r="Y885" s="80"/>
      <c r="Z885" s="87"/>
      <c r="AA885" s="87"/>
      <c r="AB885" s="87"/>
      <c r="AC885" s="87"/>
      <c r="AD885" s="87"/>
      <c r="AE885" s="87"/>
      <c r="AF885" s="87"/>
      <c r="AG885" s="80"/>
      <c r="AH885" s="80"/>
      <c r="AI885" s="80"/>
    </row>
    <row r="886" ht="38.25" spans="1:35">
      <c r="A886" s="81">
        <v>58</v>
      </c>
      <c r="B886" s="51" t="s">
        <v>12541</v>
      </c>
      <c r="C886" s="51" t="s">
        <v>12542</v>
      </c>
      <c r="D886" s="51" t="s">
        <v>9536</v>
      </c>
      <c r="E886" s="51" t="s">
        <v>9450</v>
      </c>
      <c r="F886" s="51">
        <v>440000</v>
      </c>
      <c r="G886" s="51">
        <v>12</v>
      </c>
      <c r="H886" s="53">
        <v>46023</v>
      </c>
      <c r="I886" s="53">
        <v>46387</v>
      </c>
      <c r="J886" s="51" t="s">
        <v>9506</v>
      </c>
      <c r="K886" s="51" t="s">
        <v>9451</v>
      </c>
      <c r="L886" s="51" t="s">
        <v>12543</v>
      </c>
      <c r="M886" s="218" t="s">
        <v>12544</v>
      </c>
      <c r="N886" s="51" t="s">
        <v>12545</v>
      </c>
      <c r="O886" s="51" t="s">
        <v>9468</v>
      </c>
      <c r="P886" s="51" t="s">
        <v>9533</v>
      </c>
      <c r="Q886" s="51" t="s">
        <v>9533</v>
      </c>
      <c r="R886" s="51">
        <v>440000</v>
      </c>
      <c r="S886" s="51">
        <v>440000</v>
      </c>
      <c r="T886" s="53">
        <v>46023</v>
      </c>
      <c r="U886" s="53">
        <v>46387.9999884259</v>
      </c>
      <c r="V886" s="51">
        <v>2</v>
      </c>
      <c r="W886" s="80"/>
      <c r="X886" s="80"/>
      <c r="Y886" s="80"/>
      <c r="Z886" s="87"/>
      <c r="AA886" s="87"/>
      <c r="AB886" s="87"/>
      <c r="AC886" s="87"/>
      <c r="AD886" s="87"/>
      <c r="AE886" s="87"/>
      <c r="AF886" s="87"/>
      <c r="AG886" s="80"/>
      <c r="AH886" s="80"/>
      <c r="AI886" s="80"/>
    </row>
    <row r="887" ht="60" spans="1:35">
      <c r="A887" s="81">
        <v>57</v>
      </c>
      <c r="B887" s="51" t="s">
        <v>12546</v>
      </c>
      <c r="C887" s="51" t="s">
        <v>12547</v>
      </c>
      <c r="D887" s="51" t="s">
        <v>9536</v>
      </c>
      <c r="E887" s="51" t="s">
        <v>9450</v>
      </c>
      <c r="F887" s="51">
        <v>4486054.05</v>
      </c>
      <c r="G887" s="51">
        <v>19</v>
      </c>
      <c r="H887" s="53">
        <v>45839</v>
      </c>
      <c r="I887" s="53">
        <v>46417</v>
      </c>
      <c r="J887" s="51" t="s">
        <v>9506</v>
      </c>
      <c r="K887" s="51" t="s">
        <v>9497</v>
      </c>
      <c r="L887" s="51" t="s">
        <v>12548</v>
      </c>
      <c r="M887" s="51" t="s">
        <v>12549</v>
      </c>
      <c r="N887" s="51" t="s">
        <v>12550</v>
      </c>
      <c r="O887" s="51" t="s">
        <v>9468</v>
      </c>
      <c r="P887" s="51" t="s">
        <v>9533</v>
      </c>
      <c r="Q887" s="51" t="s">
        <v>9533</v>
      </c>
      <c r="R887" s="51">
        <v>4486054.05</v>
      </c>
      <c r="S887" s="51">
        <v>4486054.05</v>
      </c>
      <c r="T887" s="53">
        <v>45839</v>
      </c>
      <c r="U887" s="53">
        <v>46417.9999884259</v>
      </c>
      <c r="V887" s="51">
        <v>10</v>
      </c>
      <c r="W887" s="80"/>
      <c r="X887" s="80"/>
      <c r="Y887" s="80"/>
      <c r="Z887" s="87"/>
      <c r="AA887" s="87"/>
      <c r="AB887" s="87"/>
      <c r="AC887" s="87"/>
      <c r="AD887" s="87"/>
      <c r="AE887" s="87"/>
      <c r="AF887" s="87"/>
      <c r="AG887" s="80"/>
      <c r="AH887" s="80"/>
      <c r="AI887" s="80"/>
    </row>
    <row r="888" ht="38.25" spans="1:35">
      <c r="A888" s="81">
        <v>216</v>
      </c>
      <c r="B888" s="51" t="s">
        <v>12551</v>
      </c>
      <c r="C888" s="51" t="s">
        <v>12552</v>
      </c>
      <c r="D888" s="51" t="s">
        <v>9536</v>
      </c>
      <c r="E888" s="51" t="s">
        <v>9450</v>
      </c>
      <c r="F888" s="51">
        <v>735000</v>
      </c>
      <c r="G888" s="51">
        <v>12</v>
      </c>
      <c r="H888" s="53">
        <v>46023</v>
      </c>
      <c r="I888" s="53">
        <v>46387</v>
      </c>
      <c r="J888" s="51" t="s">
        <v>9506</v>
      </c>
      <c r="K888" s="51" t="s">
        <v>9451</v>
      </c>
      <c r="L888" s="51" t="s">
        <v>12553</v>
      </c>
      <c r="M888" s="218" t="s">
        <v>12554</v>
      </c>
      <c r="N888" s="51" t="s">
        <v>10638</v>
      </c>
      <c r="O888" s="51" t="s">
        <v>9468</v>
      </c>
      <c r="P888" s="51" t="s">
        <v>9533</v>
      </c>
      <c r="Q888" s="51" t="s">
        <v>9533</v>
      </c>
      <c r="R888" s="51">
        <v>735000</v>
      </c>
      <c r="S888" s="51">
        <v>735000</v>
      </c>
      <c r="T888" s="53">
        <v>46023</v>
      </c>
      <c r="U888" s="53">
        <v>46387.9999884259</v>
      </c>
      <c r="V888" s="51">
        <v>3</v>
      </c>
      <c r="W888" s="80"/>
      <c r="X888" s="80"/>
      <c r="Y888" s="80"/>
      <c r="Z888" s="87"/>
      <c r="AA888" s="87"/>
      <c r="AB888" s="87"/>
      <c r="AC888" s="87"/>
      <c r="AD888" s="87"/>
      <c r="AE888" s="87"/>
      <c r="AF888" s="87"/>
      <c r="AG888" s="80"/>
      <c r="AH888" s="80"/>
      <c r="AI888" s="80"/>
    </row>
    <row r="889" ht="38.25" spans="1:35">
      <c r="A889" s="81">
        <v>13049</v>
      </c>
      <c r="B889" s="51" t="s">
        <v>12555</v>
      </c>
      <c r="C889" s="51" t="s">
        <v>12556</v>
      </c>
      <c r="D889" s="51" t="s">
        <v>9536</v>
      </c>
      <c r="E889" s="51" t="s">
        <v>9450</v>
      </c>
      <c r="F889" s="51">
        <v>600000</v>
      </c>
      <c r="G889" s="51">
        <v>12</v>
      </c>
      <c r="H889" s="53">
        <v>46023</v>
      </c>
      <c r="I889" s="53">
        <v>46387</v>
      </c>
      <c r="J889" s="51" t="s">
        <v>9506</v>
      </c>
      <c r="K889" s="51" t="s">
        <v>9451</v>
      </c>
      <c r="L889" s="51" t="s">
        <v>12557</v>
      </c>
      <c r="M889" s="218" t="s">
        <v>12558</v>
      </c>
      <c r="N889" s="51" t="s">
        <v>12559</v>
      </c>
      <c r="O889" s="51" t="s">
        <v>9468</v>
      </c>
      <c r="P889" s="51" t="s">
        <v>8856</v>
      </c>
      <c r="Q889" s="51" t="s">
        <v>9545</v>
      </c>
      <c r="R889" s="51">
        <v>600000</v>
      </c>
      <c r="S889" s="51">
        <v>600000</v>
      </c>
      <c r="T889" s="53">
        <v>46023</v>
      </c>
      <c r="U889" s="53">
        <v>46387.9999884259</v>
      </c>
      <c r="V889" s="51">
        <v>2</v>
      </c>
      <c r="W889" s="80"/>
      <c r="X889" s="80"/>
      <c r="Y889" s="80"/>
      <c r="Z889" s="87"/>
      <c r="AA889" s="87"/>
      <c r="AB889" s="87"/>
      <c r="AC889" s="87"/>
      <c r="AD889" s="87"/>
      <c r="AE889" s="87"/>
      <c r="AF889" s="87"/>
      <c r="AG889" s="80"/>
      <c r="AH889" s="80"/>
      <c r="AI889" s="80"/>
    </row>
    <row r="890" ht="38.25" spans="1:35">
      <c r="A890" s="81">
        <v>15089</v>
      </c>
      <c r="B890" s="51" t="s">
        <v>12560</v>
      </c>
      <c r="C890" s="51" t="s">
        <v>12561</v>
      </c>
      <c r="D890" s="51" t="s">
        <v>12562</v>
      </c>
      <c r="E890" s="51" t="s">
        <v>9450</v>
      </c>
      <c r="F890" s="51">
        <v>830000</v>
      </c>
      <c r="G890" s="51">
        <v>12</v>
      </c>
      <c r="H890" s="53">
        <v>46113</v>
      </c>
      <c r="I890" s="53">
        <v>46477</v>
      </c>
      <c r="J890" s="51" t="s">
        <v>9506</v>
      </c>
      <c r="K890" s="51" t="s">
        <v>9464</v>
      </c>
      <c r="L890" s="51" t="s">
        <v>12563</v>
      </c>
      <c r="M890" s="218" t="s">
        <v>12564</v>
      </c>
      <c r="N890" s="51" t="s">
        <v>12565</v>
      </c>
      <c r="O890" s="51" t="s">
        <v>9510</v>
      </c>
      <c r="P890" s="51" t="s">
        <v>9993</v>
      </c>
      <c r="Q890" s="51" t="s">
        <v>9512</v>
      </c>
      <c r="R890" s="51">
        <v>830000</v>
      </c>
      <c r="S890" s="51">
        <v>830000</v>
      </c>
      <c r="T890" s="53">
        <v>46113</v>
      </c>
      <c r="U890" s="53">
        <v>46477.9999884259</v>
      </c>
      <c r="V890" s="51">
        <v>4</v>
      </c>
      <c r="W890" s="80" t="s">
        <v>10262</v>
      </c>
      <c r="X890" s="89">
        <v>4</v>
      </c>
      <c r="Y890" s="92" t="s">
        <v>73</v>
      </c>
      <c r="Z890" s="92" t="s">
        <v>482</v>
      </c>
      <c r="AA890" s="89">
        <v>14083</v>
      </c>
      <c r="AB890" s="92">
        <v>14087</v>
      </c>
      <c r="AC890" s="87" t="s">
        <v>12566</v>
      </c>
      <c r="AD890" s="87"/>
      <c r="AE890" s="87"/>
      <c r="AF890" s="87"/>
      <c r="AG890" s="80"/>
      <c r="AH890" s="80" t="str">
        <f>VLOOKUP(B890,'合约记录 (新-20260601-1647)'!B:B,1,0)</f>
        <v>2026031800018-10101005-00001</v>
      </c>
      <c r="AI890" s="80"/>
    </row>
    <row r="891" ht="38.25" spans="1:35">
      <c r="A891" s="81">
        <v>15072</v>
      </c>
      <c r="B891" s="51" t="s">
        <v>12567</v>
      </c>
      <c r="C891" s="51" t="s">
        <v>12568</v>
      </c>
      <c r="D891" s="51" t="s">
        <v>9536</v>
      </c>
      <c r="E891" s="51" t="s">
        <v>9450</v>
      </c>
      <c r="F891" s="51">
        <v>1956393</v>
      </c>
      <c r="G891" s="51">
        <v>7.2</v>
      </c>
      <c r="H891" s="53">
        <v>45839</v>
      </c>
      <c r="I891" s="53">
        <v>46059</v>
      </c>
      <c r="J891" s="51" t="s">
        <v>9506</v>
      </c>
      <c r="K891" s="51"/>
      <c r="L891" s="51" t="s">
        <v>12569</v>
      </c>
      <c r="M891" s="218" t="s">
        <v>12570</v>
      </c>
      <c r="N891" s="51" t="s">
        <v>9892</v>
      </c>
      <c r="O891" s="51" t="s">
        <v>9468</v>
      </c>
      <c r="P891" s="51" t="s">
        <v>9469</v>
      </c>
      <c r="Q891" s="51" t="s">
        <v>9545</v>
      </c>
      <c r="R891" s="51">
        <v>1956393</v>
      </c>
      <c r="S891" s="51">
        <v>1956393</v>
      </c>
      <c r="T891" s="53">
        <v>45839</v>
      </c>
      <c r="U891" s="53">
        <v>46059.9999884259</v>
      </c>
      <c r="V891" s="51">
        <v>12</v>
      </c>
      <c r="W891" s="80"/>
      <c r="X891" s="80"/>
      <c r="Y891" s="80"/>
      <c r="Z891" s="87"/>
      <c r="AA891" s="87"/>
      <c r="AB891" s="87"/>
      <c r="AC891" s="87"/>
      <c r="AD891" s="87"/>
      <c r="AE891" s="87"/>
      <c r="AF891" s="87"/>
      <c r="AG891" s="80"/>
      <c r="AH891" s="80"/>
      <c r="AI891" s="80"/>
    </row>
    <row r="892" ht="48" spans="1:35">
      <c r="A892" s="81">
        <v>15073</v>
      </c>
      <c r="B892" s="51" t="s">
        <v>12571</v>
      </c>
      <c r="C892" s="51" t="s">
        <v>12572</v>
      </c>
      <c r="D892" s="51" t="s">
        <v>9536</v>
      </c>
      <c r="E892" s="51" t="s">
        <v>9450</v>
      </c>
      <c r="F892" s="51">
        <v>848894</v>
      </c>
      <c r="G892" s="51">
        <v>30</v>
      </c>
      <c r="H892" s="53">
        <v>45839</v>
      </c>
      <c r="I892" s="53">
        <v>46752</v>
      </c>
      <c r="J892" s="51" t="s">
        <v>9506</v>
      </c>
      <c r="K892" s="51"/>
      <c r="L892" s="51" t="s">
        <v>12573</v>
      </c>
      <c r="M892" s="218" t="s">
        <v>12574</v>
      </c>
      <c r="N892" s="51" t="s">
        <v>12575</v>
      </c>
      <c r="O892" s="51" t="s">
        <v>9468</v>
      </c>
      <c r="P892" s="51" t="s">
        <v>9469</v>
      </c>
      <c r="Q892" s="51" t="s">
        <v>9545</v>
      </c>
      <c r="R892" s="51">
        <v>848894</v>
      </c>
      <c r="S892" s="51">
        <v>848894</v>
      </c>
      <c r="T892" s="53">
        <v>45839</v>
      </c>
      <c r="U892" s="53">
        <v>46752.9999884259</v>
      </c>
      <c r="V892" s="51">
        <v>1</v>
      </c>
      <c r="W892" s="80"/>
      <c r="X892" s="80"/>
      <c r="Y892" s="80"/>
      <c r="Z892" s="87"/>
      <c r="AA892" s="87"/>
      <c r="AB892" s="87"/>
      <c r="AC892" s="87"/>
      <c r="AD892" s="87"/>
      <c r="AE892" s="87"/>
      <c r="AF892" s="87"/>
      <c r="AG892" s="80"/>
      <c r="AH892" s="80"/>
      <c r="AI892" s="80"/>
    </row>
    <row r="893" ht="38.25" spans="1:35">
      <c r="A893" s="81">
        <v>15071</v>
      </c>
      <c r="B893" s="51" t="s">
        <v>12576</v>
      </c>
      <c r="C893" s="51" t="s">
        <v>12577</v>
      </c>
      <c r="D893" s="51" t="s">
        <v>12562</v>
      </c>
      <c r="E893" s="51" t="s">
        <v>9450</v>
      </c>
      <c r="F893" s="51">
        <v>1283607</v>
      </c>
      <c r="G893" s="51">
        <v>4.8</v>
      </c>
      <c r="H893" s="53">
        <v>45694</v>
      </c>
      <c r="I893" s="53">
        <v>45838</v>
      </c>
      <c r="J893" s="51" t="s">
        <v>9506</v>
      </c>
      <c r="K893" s="51" t="s">
        <v>9464</v>
      </c>
      <c r="L893" s="51" t="s">
        <v>12578</v>
      </c>
      <c r="M893" s="218" t="s">
        <v>12570</v>
      </c>
      <c r="N893" s="51" t="s">
        <v>9892</v>
      </c>
      <c r="O893" s="51" t="s">
        <v>9468</v>
      </c>
      <c r="P893" s="51" t="s">
        <v>9469</v>
      </c>
      <c r="Q893" s="51" t="s">
        <v>9545</v>
      </c>
      <c r="R893" s="51">
        <v>1283607</v>
      </c>
      <c r="S893" s="51">
        <v>1283607</v>
      </c>
      <c r="T893" s="53">
        <v>45694</v>
      </c>
      <c r="U893" s="53">
        <v>45838.9999884259</v>
      </c>
      <c r="V893" s="51">
        <v>12</v>
      </c>
      <c r="W893" s="80"/>
      <c r="X893" s="80"/>
      <c r="Y893" s="80"/>
      <c r="Z893" s="87"/>
      <c r="AA893" s="87"/>
      <c r="AB893" s="87"/>
      <c r="AC893" s="87"/>
      <c r="AD893" s="87"/>
      <c r="AE893" s="87"/>
      <c r="AF893" s="87"/>
      <c r="AG893" s="80"/>
      <c r="AH893" s="80"/>
      <c r="AI893" s="80"/>
    </row>
    <row r="894" ht="48" spans="1:35">
      <c r="A894" s="81">
        <v>15070</v>
      </c>
      <c r="B894" s="51" t="s">
        <v>12579</v>
      </c>
      <c r="C894" s="51" t="s">
        <v>12580</v>
      </c>
      <c r="D894" s="51" t="s">
        <v>12562</v>
      </c>
      <c r="E894" s="51" t="s">
        <v>9450</v>
      </c>
      <c r="F894" s="51">
        <v>168106</v>
      </c>
      <c r="G894" s="51">
        <v>6</v>
      </c>
      <c r="H894" s="53">
        <v>45658</v>
      </c>
      <c r="I894" s="53">
        <v>45838</v>
      </c>
      <c r="J894" s="51" t="s">
        <v>9506</v>
      </c>
      <c r="K894" s="51" t="s">
        <v>9464</v>
      </c>
      <c r="L894" s="51" t="s">
        <v>12581</v>
      </c>
      <c r="M894" s="218" t="s">
        <v>12574</v>
      </c>
      <c r="N894" s="51" t="s">
        <v>12575</v>
      </c>
      <c r="O894" s="51" t="s">
        <v>9468</v>
      </c>
      <c r="P894" s="51" t="s">
        <v>9469</v>
      </c>
      <c r="Q894" s="51" t="s">
        <v>9545</v>
      </c>
      <c r="R894" s="51">
        <v>168106</v>
      </c>
      <c r="S894" s="51">
        <v>168106</v>
      </c>
      <c r="T894" s="53">
        <v>45658</v>
      </c>
      <c r="U894" s="53">
        <v>45838.9999884259</v>
      </c>
      <c r="V894" s="51">
        <v>1</v>
      </c>
      <c r="W894" s="80"/>
      <c r="X894" s="80"/>
      <c r="Y894" s="80"/>
      <c r="Z894" s="87"/>
      <c r="AA894" s="87"/>
      <c r="AB894" s="87"/>
      <c r="AC894" s="87"/>
      <c r="AD894" s="87"/>
      <c r="AE894" s="87"/>
      <c r="AF894" s="87"/>
      <c r="AG894" s="80"/>
      <c r="AH894" s="80"/>
      <c r="AI894" s="80"/>
    </row>
    <row r="895" ht="38.25" spans="1:35">
      <c r="A895" s="81">
        <v>15271</v>
      </c>
      <c r="B895" s="51" t="s">
        <v>12582</v>
      </c>
      <c r="C895" s="51" t="s">
        <v>12583</v>
      </c>
      <c r="D895" s="51" t="s">
        <v>9529</v>
      </c>
      <c r="E895" s="51" t="s">
        <v>9450</v>
      </c>
      <c r="F895" s="51">
        <v>1661621.6</v>
      </c>
      <c r="G895" s="51">
        <v>12</v>
      </c>
      <c r="H895" s="53">
        <v>45658</v>
      </c>
      <c r="I895" s="53">
        <v>46022</v>
      </c>
      <c r="J895" s="51" t="s">
        <v>9506</v>
      </c>
      <c r="K895" s="51" t="s">
        <v>9497</v>
      </c>
      <c r="L895" s="51" t="s">
        <v>12584</v>
      </c>
      <c r="M895" s="218" t="s">
        <v>12585</v>
      </c>
      <c r="N895" s="51" t="s">
        <v>10660</v>
      </c>
      <c r="O895" s="51" t="s">
        <v>9510</v>
      </c>
      <c r="P895" s="51" t="s">
        <v>9511</v>
      </c>
      <c r="Q895" s="51" t="s">
        <v>9512</v>
      </c>
      <c r="R895" s="51">
        <v>1661621.6</v>
      </c>
      <c r="S895" s="51">
        <v>1661621.6</v>
      </c>
      <c r="T895" s="53">
        <v>45658</v>
      </c>
      <c r="U895" s="53">
        <v>46022.9999884259</v>
      </c>
      <c r="V895" s="51">
        <v>5</v>
      </c>
      <c r="W895" s="80"/>
      <c r="X895" s="80"/>
      <c r="Y895" s="80"/>
      <c r="Z895" s="87"/>
      <c r="AA895" s="87"/>
      <c r="AB895" s="87"/>
      <c r="AC895" s="87"/>
      <c r="AD895" s="87"/>
      <c r="AE895" s="87"/>
      <c r="AF895" s="87"/>
      <c r="AG895" s="80"/>
      <c r="AH895" s="80"/>
      <c r="AI895" s="80"/>
    </row>
    <row r="896" ht="48" spans="1:35">
      <c r="A896" s="81">
        <v>15283</v>
      </c>
      <c r="B896" s="51" t="s">
        <v>12586</v>
      </c>
      <c r="C896" s="51" t="s">
        <v>12587</v>
      </c>
      <c r="D896" s="51" t="s">
        <v>9536</v>
      </c>
      <c r="E896" s="51" t="s">
        <v>9450</v>
      </c>
      <c r="F896" s="51">
        <v>3640000</v>
      </c>
      <c r="G896" s="51">
        <v>12</v>
      </c>
      <c r="H896" s="53">
        <v>45658</v>
      </c>
      <c r="I896" s="53">
        <v>46022</v>
      </c>
      <c r="J896" s="51" t="s">
        <v>9506</v>
      </c>
      <c r="K896" s="51" t="s">
        <v>9497</v>
      </c>
      <c r="L896" s="51" t="s">
        <v>12588</v>
      </c>
      <c r="M896" s="218" t="s">
        <v>12589</v>
      </c>
      <c r="N896" s="51" t="s">
        <v>12590</v>
      </c>
      <c r="O896" s="51" t="s">
        <v>9510</v>
      </c>
      <c r="P896" s="51" t="s">
        <v>9511</v>
      </c>
      <c r="Q896" s="51" t="s">
        <v>9512</v>
      </c>
      <c r="R896" s="51">
        <v>3640000</v>
      </c>
      <c r="S896" s="51">
        <v>3640000</v>
      </c>
      <c r="T896" s="53">
        <v>45658</v>
      </c>
      <c r="U896" s="53">
        <v>46022.9999884259</v>
      </c>
      <c r="V896" s="51">
        <v>13</v>
      </c>
      <c r="W896" s="80"/>
      <c r="X896" s="80"/>
      <c r="Y896" s="80"/>
      <c r="Z896" s="87"/>
      <c r="AA896" s="87"/>
      <c r="AB896" s="87"/>
      <c r="AC896" s="87"/>
      <c r="AD896" s="87"/>
      <c r="AE896" s="87"/>
      <c r="AF896" s="87"/>
      <c r="AG896" s="80"/>
      <c r="AH896" s="80"/>
      <c r="AI896" s="80"/>
    </row>
    <row r="897" ht="48" spans="1:35">
      <c r="A897" s="81">
        <v>15282</v>
      </c>
      <c r="B897" s="51" t="s">
        <v>12591</v>
      </c>
      <c r="C897" s="51" t="s">
        <v>12592</v>
      </c>
      <c r="D897" s="51" t="s">
        <v>9536</v>
      </c>
      <c r="E897" s="51" t="s">
        <v>9450</v>
      </c>
      <c r="F897" s="51">
        <v>3640000</v>
      </c>
      <c r="G897" s="51">
        <v>12</v>
      </c>
      <c r="H897" s="53">
        <v>45292</v>
      </c>
      <c r="I897" s="53">
        <v>45657</v>
      </c>
      <c r="J897" s="51" t="s">
        <v>9506</v>
      </c>
      <c r="K897" s="51" t="s">
        <v>9497</v>
      </c>
      <c r="L897" s="51" t="s">
        <v>12593</v>
      </c>
      <c r="M897" s="51" t="s">
        <v>12594</v>
      </c>
      <c r="N897" s="51" t="s">
        <v>12590</v>
      </c>
      <c r="O897" s="51" t="s">
        <v>9510</v>
      </c>
      <c r="P897" s="51" t="s">
        <v>9511</v>
      </c>
      <c r="Q897" s="51" t="s">
        <v>9512</v>
      </c>
      <c r="R897" s="51">
        <v>3640000</v>
      </c>
      <c r="S897" s="51">
        <v>3640000</v>
      </c>
      <c r="T897" s="53">
        <v>45292</v>
      </c>
      <c r="U897" s="53">
        <v>45657.9999884259</v>
      </c>
      <c r="V897" s="51">
        <v>13</v>
      </c>
      <c r="W897" s="80"/>
      <c r="X897" s="80"/>
      <c r="Y897" s="80"/>
      <c r="Z897" s="87"/>
      <c r="AA897" s="87"/>
      <c r="AB897" s="87"/>
      <c r="AC897" s="87"/>
      <c r="AD897" s="87"/>
      <c r="AE897" s="87"/>
      <c r="AF897" s="87"/>
      <c r="AG897" s="80"/>
      <c r="AH897" s="80"/>
      <c r="AI897" s="80"/>
    </row>
    <row r="898" ht="38.25" spans="1:35">
      <c r="A898" s="81">
        <v>15280</v>
      </c>
      <c r="B898" s="51" t="s">
        <v>12595</v>
      </c>
      <c r="C898" s="51" t="s">
        <v>12596</v>
      </c>
      <c r="D898" s="51" t="s">
        <v>9536</v>
      </c>
      <c r="E898" s="51" t="s">
        <v>9450</v>
      </c>
      <c r="F898" s="51">
        <v>9240000</v>
      </c>
      <c r="G898" s="51">
        <v>12</v>
      </c>
      <c r="H898" s="53">
        <v>45658</v>
      </c>
      <c r="I898" s="53">
        <v>46022</v>
      </c>
      <c r="J898" s="51" t="s">
        <v>9506</v>
      </c>
      <c r="K898" s="51" t="s">
        <v>9497</v>
      </c>
      <c r="L898" s="51" t="s">
        <v>12597</v>
      </c>
      <c r="M898" s="218" t="s">
        <v>12598</v>
      </c>
      <c r="N898" s="51" t="s">
        <v>10393</v>
      </c>
      <c r="O898" s="51" t="s">
        <v>9510</v>
      </c>
      <c r="P898" s="51" t="s">
        <v>9511</v>
      </c>
      <c r="Q898" s="51" t="s">
        <v>9512</v>
      </c>
      <c r="R898" s="51">
        <v>9240000</v>
      </c>
      <c r="S898" s="51">
        <v>9240000</v>
      </c>
      <c r="T898" s="53">
        <v>45658</v>
      </c>
      <c r="U898" s="53">
        <v>46022.9999884259</v>
      </c>
      <c r="V898" s="51">
        <v>33</v>
      </c>
      <c r="W898" s="80"/>
      <c r="X898" s="80"/>
      <c r="Y898" s="80"/>
      <c r="Z898" s="87"/>
      <c r="AA898" s="87"/>
      <c r="AB898" s="87"/>
      <c r="AC898" s="87"/>
      <c r="AD898" s="87"/>
      <c r="AE898" s="87"/>
      <c r="AF898" s="87"/>
      <c r="AG898" s="80"/>
      <c r="AH898" s="80"/>
      <c r="AI898" s="80"/>
    </row>
    <row r="899" ht="38.25" spans="1:35">
      <c r="A899" s="81">
        <v>15281</v>
      </c>
      <c r="B899" s="51" t="s">
        <v>12599</v>
      </c>
      <c r="C899" s="51" t="s">
        <v>12600</v>
      </c>
      <c r="D899" s="51" t="s">
        <v>9536</v>
      </c>
      <c r="E899" s="51" t="s">
        <v>9450</v>
      </c>
      <c r="F899" s="51">
        <v>1690000</v>
      </c>
      <c r="G899" s="51">
        <v>12</v>
      </c>
      <c r="H899" s="53">
        <v>45170</v>
      </c>
      <c r="I899" s="53">
        <v>45535</v>
      </c>
      <c r="J899" s="51" t="s">
        <v>9506</v>
      </c>
      <c r="K899" s="51" t="s">
        <v>9497</v>
      </c>
      <c r="L899" s="51" t="s">
        <v>12601</v>
      </c>
      <c r="M899" s="51" t="s">
        <v>12602</v>
      </c>
      <c r="N899" s="51" t="s">
        <v>12603</v>
      </c>
      <c r="O899" s="51" t="s">
        <v>9510</v>
      </c>
      <c r="P899" s="51" t="s">
        <v>9511</v>
      </c>
      <c r="Q899" s="51" t="s">
        <v>9512</v>
      </c>
      <c r="R899" s="51">
        <v>1690000</v>
      </c>
      <c r="S899" s="51">
        <v>1690000</v>
      </c>
      <c r="T899" s="53">
        <v>45170</v>
      </c>
      <c r="U899" s="53">
        <v>45535.9999884259</v>
      </c>
      <c r="V899" s="51">
        <v>8</v>
      </c>
      <c r="W899" s="80"/>
      <c r="X899" s="80"/>
      <c r="Y899" s="80"/>
      <c r="Z899" s="87"/>
      <c r="AA899" s="87"/>
      <c r="AB899" s="87"/>
      <c r="AC899" s="87"/>
      <c r="AD899" s="87"/>
      <c r="AE899" s="87"/>
      <c r="AF899" s="87"/>
      <c r="AG899" s="80"/>
      <c r="AH899" s="80"/>
      <c r="AI899" s="80"/>
    </row>
    <row r="900" ht="38.25" spans="1:35">
      <c r="A900" s="81">
        <v>15279</v>
      </c>
      <c r="B900" s="51" t="s">
        <v>12604</v>
      </c>
      <c r="C900" s="51" t="s">
        <v>12605</v>
      </c>
      <c r="D900" s="51" t="s">
        <v>9536</v>
      </c>
      <c r="E900" s="51" t="s">
        <v>9450</v>
      </c>
      <c r="F900" s="51">
        <v>9240000</v>
      </c>
      <c r="G900" s="51">
        <v>12</v>
      </c>
      <c r="H900" s="53">
        <v>45292</v>
      </c>
      <c r="I900" s="53">
        <v>45657</v>
      </c>
      <c r="J900" s="51" t="s">
        <v>9506</v>
      </c>
      <c r="K900" s="51" t="s">
        <v>9497</v>
      </c>
      <c r="L900" s="51" t="s">
        <v>12606</v>
      </c>
      <c r="M900" s="51" t="s">
        <v>12607</v>
      </c>
      <c r="N900" s="51" t="s">
        <v>10393</v>
      </c>
      <c r="O900" s="51" t="s">
        <v>9510</v>
      </c>
      <c r="P900" s="51" t="s">
        <v>9511</v>
      </c>
      <c r="Q900" s="51" t="s">
        <v>9512</v>
      </c>
      <c r="R900" s="51">
        <v>9240000</v>
      </c>
      <c r="S900" s="51">
        <v>9240000</v>
      </c>
      <c r="T900" s="53">
        <v>45292</v>
      </c>
      <c r="U900" s="53">
        <v>45657.9999884259</v>
      </c>
      <c r="V900" s="51">
        <v>33</v>
      </c>
      <c r="W900" s="80"/>
      <c r="X900" s="80"/>
      <c r="Y900" s="80"/>
      <c r="Z900" s="87"/>
      <c r="AA900" s="87"/>
      <c r="AB900" s="87"/>
      <c r="AC900" s="87"/>
      <c r="AD900" s="87"/>
      <c r="AE900" s="87"/>
      <c r="AF900" s="87"/>
      <c r="AG900" s="80"/>
      <c r="AH900" s="80"/>
      <c r="AI900" s="80"/>
    </row>
    <row r="901" ht="38.25" spans="1:35">
      <c r="A901" s="81">
        <v>15399</v>
      </c>
      <c r="B901" s="51" t="s">
        <v>12608</v>
      </c>
      <c r="C901" s="51" t="s">
        <v>12609</v>
      </c>
      <c r="D901" s="51" t="s">
        <v>9536</v>
      </c>
      <c r="E901" s="51" t="s">
        <v>9450</v>
      </c>
      <c r="F901" s="51">
        <v>1675000</v>
      </c>
      <c r="G901" s="51">
        <v>12</v>
      </c>
      <c r="H901" s="53">
        <v>45672</v>
      </c>
      <c r="I901" s="53">
        <v>46036</v>
      </c>
      <c r="J901" s="51" t="s">
        <v>9506</v>
      </c>
      <c r="K901" s="51" t="s">
        <v>9497</v>
      </c>
      <c r="L901" s="51" t="s">
        <v>12610</v>
      </c>
      <c r="M901" s="218" t="s">
        <v>12611</v>
      </c>
      <c r="N901" s="51" t="s">
        <v>12603</v>
      </c>
      <c r="O901" s="51" t="s">
        <v>9510</v>
      </c>
      <c r="P901" s="51" t="s">
        <v>9511</v>
      </c>
      <c r="Q901" s="51" t="s">
        <v>9512</v>
      </c>
      <c r="R901" s="51">
        <v>1675000</v>
      </c>
      <c r="S901" s="51">
        <v>1675000</v>
      </c>
      <c r="T901" s="53">
        <v>45672</v>
      </c>
      <c r="U901" s="53">
        <v>46036.9999884259</v>
      </c>
      <c r="V901" s="51">
        <v>8</v>
      </c>
      <c r="W901" s="80" t="s">
        <v>19</v>
      </c>
      <c r="X901" s="80">
        <v>8</v>
      </c>
      <c r="Y901" s="80" t="s">
        <v>19</v>
      </c>
      <c r="Z901" s="87" t="s">
        <v>12612</v>
      </c>
      <c r="AA901" s="89">
        <v>14223</v>
      </c>
      <c r="AB901" s="92">
        <v>14231</v>
      </c>
      <c r="AC901" s="87" t="s">
        <v>12613</v>
      </c>
      <c r="AD901" s="87"/>
      <c r="AE901" s="87"/>
      <c r="AF901" s="87"/>
      <c r="AG901" s="80"/>
      <c r="AH901" s="80" t="str">
        <f>VLOOKUP(B901,'合约记录 (新-20260601-1647)'!B:B,1,0)</f>
        <v>2026010700093-10101005-00001</v>
      </c>
      <c r="AI901" s="80"/>
    </row>
    <row r="902" ht="38.25" spans="1:35">
      <c r="A902" s="81">
        <v>15372</v>
      </c>
      <c r="B902" s="51" t="s">
        <v>12614</v>
      </c>
      <c r="C902" s="51" t="s">
        <v>12615</v>
      </c>
      <c r="D902" s="51" t="s">
        <v>9529</v>
      </c>
      <c r="E902" s="51" t="s">
        <v>9450</v>
      </c>
      <c r="F902" s="51">
        <v>1661621.6</v>
      </c>
      <c r="G902" s="51">
        <v>12</v>
      </c>
      <c r="H902" s="53">
        <v>46023</v>
      </c>
      <c r="I902" s="53">
        <v>46387</v>
      </c>
      <c r="J902" s="51" t="s">
        <v>9506</v>
      </c>
      <c r="K902" s="51" t="s">
        <v>9497</v>
      </c>
      <c r="L902" s="51" t="s">
        <v>12616</v>
      </c>
      <c r="M902" s="218" t="s">
        <v>12617</v>
      </c>
      <c r="N902" s="51" t="s">
        <v>10660</v>
      </c>
      <c r="O902" s="51" t="s">
        <v>9510</v>
      </c>
      <c r="P902" s="51" t="s">
        <v>9511</v>
      </c>
      <c r="Q902" s="51" t="s">
        <v>9512</v>
      </c>
      <c r="R902" s="51">
        <v>1661621.6</v>
      </c>
      <c r="S902" s="51">
        <v>1661621.6</v>
      </c>
      <c r="T902" s="53">
        <v>46023</v>
      </c>
      <c r="U902" s="53">
        <v>46387.9999884259</v>
      </c>
      <c r="V902" s="51">
        <v>5.3</v>
      </c>
      <c r="W902" s="80" t="s">
        <v>73</v>
      </c>
      <c r="X902" s="89">
        <v>5.3</v>
      </c>
      <c r="Y902" s="92" t="s">
        <v>73</v>
      </c>
      <c r="Z902" s="92" t="s">
        <v>491</v>
      </c>
      <c r="AA902" s="89">
        <v>6403.3</v>
      </c>
      <c r="AB902" s="92">
        <v>6408.6</v>
      </c>
      <c r="AC902" s="87" t="s">
        <v>12618</v>
      </c>
      <c r="AD902" s="87"/>
      <c r="AE902" s="87"/>
      <c r="AF902" s="87"/>
      <c r="AG902" s="80"/>
      <c r="AH902" s="80" t="str">
        <f>VLOOKUP(B902,'合约记录 (新-20260601-1647)'!B:B,1,0)</f>
        <v>2026010700068-10101004-00001</v>
      </c>
      <c r="AI902" s="80"/>
    </row>
    <row r="903" ht="38.25" spans="1:35">
      <c r="A903" s="81">
        <v>15373</v>
      </c>
      <c r="B903" s="51" t="s">
        <v>12619</v>
      </c>
      <c r="C903" s="51" t="s">
        <v>12620</v>
      </c>
      <c r="D903" s="51" t="s">
        <v>9536</v>
      </c>
      <c r="E903" s="51" t="s">
        <v>9450</v>
      </c>
      <c r="F903" s="51">
        <v>1675000</v>
      </c>
      <c r="G903" s="51">
        <v>12</v>
      </c>
      <c r="H903" s="53">
        <v>46037</v>
      </c>
      <c r="I903" s="53">
        <v>46401</v>
      </c>
      <c r="J903" s="51" t="s">
        <v>9506</v>
      </c>
      <c r="K903" s="51" t="s">
        <v>9497</v>
      </c>
      <c r="L903" s="51" t="s">
        <v>12621</v>
      </c>
      <c r="M903" s="218" t="s">
        <v>12622</v>
      </c>
      <c r="N903" s="51" t="s">
        <v>12603</v>
      </c>
      <c r="O903" s="51" t="s">
        <v>9510</v>
      </c>
      <c r="P903" s="51" t="s">
        <v>9511</v>
      </c>
      <c r="Q903" s="51" t="s">
        <v>9512</v>
      </c>
      <c r="R903" s="51">
        <v>1675000</v>
      </c>
      <c r="S903" s="51">
        <v>1675000</v>
      </c>
      <c r="T903" s="53">
        <v>46037</v>
      </c>
      <c r="U903" s="53">
        <v>46401.9999884259</v>
      </c>
      <c r="V903" s="51">
        <v>8</v>
      </c>
      <c r="W903" s="80" t="s">
        <v>19</v>
      </c>
      <c r="X903" s="80">
        <v>8</v>
      </c>
      <c r="Y903" s="80" t="s">
        <v>19</v>
      </c>
      <c r="Z903" s="87" t="s">
        <v>12612</v>
      </c>
      <c r="AA903" s="89">
        <v>14223</v>
      </c>
      <c r="AB903" s="92">
        <v>14231</v>
      </c>
      <c r="AC903" s="87" t="s">
        <v>12613</v>
      </c>
      <c r="AD903" s="87"/>
      <c r="AE903" s="87"/>
      <c r="AF903" s="87"/>
      <c r="AG903" s="80"/>
      <c r="AH903" s="80" t="str">
        <f>VLOOKUP(B903,'合约记录 (新-20260601-1647)'!B:B,1,0)</f>
        <v>2026010700070-10101005-00001</v>
      </c>
      <c r="AI903" s="80"/>
    </row>
    <row r="904" ht="48" spans="1:35">
      <c r="A904" s="81">
        <v>15371</v>
      </c>
      <c r="B904" s="51" t="s">
        <v>12623</v>
      </c>
      <c r="C904" s="51" t="s">
        <v>12624</v>
      </c>
      <c r="D904" s="51" t="s">
        <v>9536</v>
      </c>
      <c r="E904" s="51" t="s">
        <v>9450</v>
      </c>
      <c r="F904" s="51">
        <v>3640000</v>
      </c>
      <c r="G904" s="51">
        <v>12</v>
      </c>
      <c r="H904" s="53">
        <v>46023</v>
      </c>
      <c r="I904" s="53">
        <v>46387</v>
      </c>
      <c r="J904" s="51" t="s">
        <v>9506</v>
      </c>
      <c r="K904" s="51" t="s">
        <v>9497</v>
      </c>
      <c r="L904" s="51" t="s">
        <v>12625</v>
      </c>
      <c r="M904" s="218" t="s">
        <v>12626</v>
      </c>
      <c r="N904" s="51" t="s">
        <v>12590</v>
      </c>
      <c r="O904" s="51" t="s">
        <v>9510</v>
      </c>
      <c r="P904" s="51" t="s">
        <v>9511</v>
      </c>
      <c r="Q904" s="51" t="s">
        <v>9512</v>
      </c>
      <c r="R904" s="51">
        <v>3640000</v>
      </c>
      <c r="S904" s="51">
        <v>3640000</v>
      </c>
      <c r="T904" s="53">
        <v>46023</v>
      </c>
      <c r="U904" s="53">
        <v>46387.9999884259</v>
      </c>
      <c r="V904" s="51">
        <v>13</v>
      </c>
      <c r="W904" s="80" t="s">
        <v>19</v>
      </c>
      <c r="X904" s="89">
        <v>13</v>
      </c>
      <c r="Y904" s="92" t="s">
        <v>19</v>
      </c>
      <c r="Z904" s="92" t="s">
        <v>12612</v>
      </c>
      <c r="AA904" s="89">
        <v>14231</v>
      </c>
      <c r="AB904" s="92">
        <v>14244</v>
      </c>
      <c r="AC904" s="87" t="s">
        <v>12627</v>
      </c>
      <c r="AD904" s="87"/>
      <c r="AE904" s="87"/>
      <c r="AF904" s="87"/>
      <c r="AG904" s="80"/>
      <c r="AH904" s="80" t="str">
        <f>VLOOKUP(B904,'合约记录 (新-20260601-1647)'!B:B,1,0)</f>
        <v>2026010700005-10101005-00001</v>
      </c>
      <c r="AI904" s="80"/>
    </row>
    <row r="905" ht="38.25" spans="1:35">
      <c r="A905" s="81">
        <v>17382</v>
      </c>
      <c r="B905" s="51" t="s">
        <v>12628</v>
      </c>
      <c r="C905" s="51" t="s">
        <v>12629</v>
      </c>
      <c r="D905" s="51" t="s">
        <v>9536</v>
      </c>
      <c r="E905" s="51" t="s">
        <v>9450</v>
      </c>
      <c r="F905" s="51">
        <v>520000</v>
      </c>
      <c r="G905" s="51">
        <v>12</v>
      </c>
      <c r="H905" s="53">
        <v>45841</v>
      </c>
      <c r="I905" s="53">
        <v>46205</v>
      </c>
      <c r="J905" s="51" t="s">
        <v>9506</v>
      </c>
      <c r="K905" s="51"/>
      <c r="L905" s="51" t="s">
        <v>12630</v>
      </c>
      <c r="M905" s="218" t="s">
        <v>12631</v>
      </c>
      <c r="N905" s="51" t="s">
        <v>12632</v>
      </c>
      <c r="O905" s="51" t="s">
        <v>9468</v>
      </c>
      <c r="P905" s="51" t="s">
        <v>9469</v>
      </c>
      <c r="Q905" s="51" t="s">
        <v>9545</v>
      </c>
      <c r="R905" s="51">
        <v>520000</v>
      </c>
      <c r="S905" s="51">
        <v>520000</v>
      </c>
      <c r="T905" s="53">
        <v>45841</v>
      </c>
      <c r="U905" s="53">
        <v>46205.9999884259</v>
      </c>
      <c r="V905" s="51">
        <v>2</v>
      </c>
      <c r="W905" s="80"/>
      <c r="X905" s="80"/>
      <c r="Y905" s="80"/>
      <c r="Z905" s="87"/>
      <c r="AA905" s="87"/>
      <c r="AB905" s="87"/>
      <c r="AC905" s="87"/>
      <c r="AD905" s="87"/>
      <c r="AE905" s="87"/>
      <c r="AF905" s="87"/>
      <c r="AG905" s="80"/>
      <c r="AH905" s="80"/>
      <c r="AI905" s="80"/>
    </row>
    <row r="906" ht="38.25" spans="1:35">
      <c r="A906" s="81">
        <v>17383</v>
      </c>
      <c r="B906" s="51" t="s">
        <v>12633</v>
      </c>
      <c r="C906" s="51" t="s">
        <v>12634</v>
      </c>
      <c r="D906" s="51" t="s">
        <v>9536</v>
      </c>
      <c r="E906" s="51" t="s">
        <v>9450</v>
      </c>
      <c r="F906" s="51">
        <v>330000</v>
      </c>
      <c r="G906" s="51">
        <v>6</v>
      </c>
      <c r="H906" s="53">
        <v>46023</v>
      </c>
      <c r="I906" s="53">
        <v>46203</v>
      </c>
      <c r="J906" s="51" t="s">
        <v>9506</v>
      </c>
      <c r="K906" s="51" t="s">
        <v>9451</v>
      </c>
      <c r="L906" s="51" t="s">
        <v>12635</v>
      </c>
      <c r="M906" s="218" t="s">
        <v>12636</v>
      </c>
      <c r="N906" s="51" t="s">
        <v>11336</v>
      </c>
      <c r="O906" s="51" t="s">
        <v>9468</v>
      </c>
      <c r="P906" s="51" t="s">
        <v>9469</v>
      </c>
      <c r="Q906" s="51" t="s">
        <v>9545</v>
      </c>
      <c r="R906" s="51">
        <v>330000</v>
      </c>
      <c r="S906" s="51">
        <v>330000</v>
      </c>
      <c r="T906" s="53">
        <v>46023</v>
      </c>
      <c r="U906" s="53">
        <v>46203.9999884259</v>
      </c>
      <c r="V906" s="51">
        <v>2</v>
      </c>
      <c r="W906" s="80"/>
      <c r="X906" s="80"/>
      <c r="Y906" s="80"/>
      <c r="Z906" s="87"/>
      <c r="AA906" s="87"/>
      <c r="AB906" s="87"/>
      <c r="AC906" s="87"/>
      <c r="AD906" s="87"/>
      <c r="AE906" s="87"/>
      <c r="AF906" s="87"/>
      <c r="AG906" s="80"/>
      <c r="AH906" s="80"/>
      <c r="AI906" s="80"/>
    </row>
    <row r="907" ht="38.25" spans="1:35">
      <c r="A907" s="81">
        <v>17374</v>
      </c>
      <c r="B907" s="51" t="s">
        <v>12637</v>
      </c>
      <c r="C907" s="51" t="s">
        <v>12638</v>
      </c>
      <c r="D907" s="51" t="s">
        <v>9536</v>
      </c>
      <c r="E907" s="51" t="s">
        <v>9450</v>
      </c>
      <c r="F907" s="51">
        <v>3000000</v>
      </c>
      <c r="G907" s="51">
        <v>12</v>
      </c>
      <c r="H907" s="53">
        <v>46060</v>
      </c>
      <c r="I907" s="53">
        <v>46424</v>
      </c>
      <c r="J907" s="51" t="s">
        <v>9506</v>
      </c>
      <c r="K907" s="51" t="s">
        <v>9451</v>
      </c>
      <c r="L907" s="51" t="s">
        <v>12639</v>
      </c>
      <c r="M907" s="218" t="s">
        <v>12640</v>
      </c>
      <c r="N907" s="51" t="s">
        <v>9892</v>
      </c>
      <c r="O907" s="51" t="s">
        <v>9468</v>
      </c>
      <c r="P907" s="51" t="s">
        <v>9469</v>
      </c>
      <c r="Q907" s="51" t="s">
        <v>9545</v>
      </c>
      <c r="R907" s="51">
        <v>3000000</v>
      </c>
      <c r="S907" s="51">
        <v>3000000</v>
      </c>
      <c r="T907" s="53">
        <v>46060</v>
      </c>
      <c r="U907" s="53">
        <v>46424.9999884259</v>
      </c>
      <c r="V907" s="51">
        <v>12</v>
      </c>
      <c r="W907" s="80"/>
      <c r="X907" s="80"/>
      <c r="Y907" s="80"/>
      <c r="Z907" s="87"/>
      <c r="AA907" s="87"/>
      <c r="AB907" s="87"/>
      <c r="AC907" s="87"/>
      <c r="AD907" s="87"/>
      <c r="AE907" s="87"/>
      <c r="AF907" s="87"/>
      <c r="AG907" s="80"/>
      <c r="AH907" s="80"/>
      <c r="AI907" s="80"/>
    </row>
    <row r="908" ht="60" spans="1:35">
      <c r="A908" s="81">
        <v>22560</v>
      </c>
      <c r="B908" s="51" t="s">
        <v>12641</v>
      </c>
      <c r="C908" s="51" t="s">
        <v>12642</v>
      </c>
      <c r="D908" s="51" t="s">
        <v>9536</v>
      </c>
      <c r="E908" s="51" t="s">
        <v>9450</v>
      </c>
      <c r="F908" s="51">
        <v>4249945.95</v>
      </c>
      <c r="G908" s="51">
        <v>18</v>
      </c>
      <c r="H908" s="53">
        <v>45307</v>
      </c>
      <c r="I908" s="53">
        <v>45838</v>
      </c>
      <c r="J908" s="51" t="s">
        <v>9506</v>
      </c>
      <c r="K908" s="51"/>
      <c r="L908" s="51" t="s">
        <v>12643</v>
      </c>
      <c r="M908" s="51" t="s">
        <v>12549</v>
      </c>
      <c r="N908" s="51" t="s">
        <v>12550</v>
      </c>
      <c r="O908" s="51" t="s">
        <v>9468</v>
      </c>
      <c r="P908" s="51" t="s">
        <v>9533</v>
      </c>
      <c r="Q908" s="51" t="s">
        <v>9533</v>
      </c>
      <c r="R908" s="51">
        <v>4249945.95</v>
      </c>
      <c r="S908" s="51">
        <v>4249945.95</v>
      </c>
      <c r="T908" s="53">
        <v>45307</v>
      </c>
      <c r="U908" s="53">
        <v>45838.9999884259</v>
      </c>
      <c r="V908" s="51">
        <v>10</v>
      </c>
      <c r="W908" s="80"/>
      <c r="X908" s="80"/>
      <c r="Y908" s="80"/>
      <c r="Z908" s="87"/>
      <c r="AA908" s="87"/>
      <c r="AB908" s="87"/>
      <c r="AC908" s="87"/>
      <c r="AD908" s="87"/>
      <c r="AE908" s="87"/>
      <c r="AF908" s="87"/>
      <c r="AG908" s="80"/>
      <c r="AH908" s="80"/>
      <c r="AI908" s="80"/>
    </row>
    <row r="909" ht="38.25" spans="1:35">
      <c r="A909" s="81">
        <v>22646</v>
      </c>
      <c r="B909" s="51" t="s">
        <v>12644</v>
      </c>
      <c r="C909" s="51" t="s">
        <v>12645</v>
      </c>
      <c r="D909" s="51" t="s">
        <v>9536</v>
      </c>
      <c r="E909" s="51" t="s">
        <v>9450</v>
      </c>
      <c r="F909" s="51">
        <v>628000</v>
      </c>
      <c r="G909" s="51">
        <v>6</v>
      </c>
      <c r="H909" s="53">
        <v>45842</v>
      </c>
      <c r="I909" s="53">
        <v>46025</v>
      </c>
      <c r="J909" s="51" t="s">
        <v>9506</v>
      </c>
      <c r="K909" s="51" t="s">
        <v>9497</v>
      </c>
      <c r="L909" s="51" t="s">
        <v>12646</v>
      </c>
      <c r="M909" s="218" t="s">
        <v>12647</v>
      </c>
      <c r="N909" s="51" t="s">
        <v>12522</v>
      </c>
      <c r="O909" s="51" t="s">
        <v>9468</v>
      </c>
      <c r="P909" s="51" t="s">
        <v>9533</v>
      </c>
      <c r="Q909" s="51" t="s">
        <v>9533</v>
      </c>
      <c r="R909" s="51">
        <v>628000</v>
      </c>
      <c r="S909" s="51">
        <v>628000</v>
      </c>
      <c r="T909" s="53">
        <v>45842</v>
      </c>
      <c r="U909" s="53">
        <v>46025.9999884259</v>
      </c>
      <c r="V909" s="51">
        <v>4</v>
      </c>
      <c r="W909" s="80"/>
      <c r="X909" s="80"/>
      <c r="Y909" s="80"/>
      <c r="Z909" s="87"/>
      <c r="AA909" s="87"/>
      <c r="AB909" s="87"/>
      <c r="AC909" s="87"/>
      <c r="AD909" s="87"/>
      <c r="AE909" s="87"/>
      <c r="AF909" s="87"/>
      <c r="AG909" s="80"/>
      <c r="AH909" s="80"/>
      <c r="AI909" s="80"/>
    </row>
    <row r="910" ht="38.25" spans="1:35">
      <c r="A910" s="81">
        <v>22647</v>
      </c>
      <c r="B910" s="51" t="s">
        <v>12648</v>
      </c>
      <c r="C910" s="51" t="s">
        <v>12649</v>
      </c>
      <c r="D910" s="51" t="s">
        <v>9536</v>
      </c>
      <c r="E910" s="51" t="s">
        <v>9450</v>
      </c>
      <c r="F910" s="51">
        <v>628000</v>
      </c>
      <c r="G910" s="51">
        <v>6</v>
      </c>
      <c r="H910" s="53">
        <v>45661</v>
      </c>
      <c r="I910" s="53">
        <v>45841</v>
      </c>
      <c r="J910" s="51" t="s">
        <v>9506</v>
      </c>
      <c r="K910" s="51"/>
      <c r="L910" s="51" t="s">
        <v>12650</v>
      </c>
      <c r="M910" s="218" t="s">
        <v>12647</v>
      </c>
      <c r="N910" s="51" t="s">
        <v>12522</v>
      </c>
      <c r="O910" s="51" t="s">
        <v>9468</v>
      </c>
      <c r="P910" s="51" t="s">
        <v>9533</v>
      </c>
      <c r="Q910" s="51" t="s">
        <v>9533</v>
      </c>
      <c r="R910" s="51">
        <v>628000</v>
      </c>
      <c r="S910" s="51">
        <v>628000</v>
      </c>
      <c r="T910" s="53">
        <v>45661</v>
      </c>
      <c r="U910" s="53">
        <v>45841.9999884259</v>
      </c>
      <c r="V910" s="51">
        <v>4</v>
      </c>
      <c r="W910" s="80"/>
      <c r="X910" s="80"/>
      <c r="Y910" s="80"/>
      <c r="Z910" s="87"/>
      <c r="AA910" s="87"/>
      <c r="AB910" s="87"/>
      <c r="AC910" s="87"/>
      <c r="AD910" s="87"/>
      <c r="AE910" s="87"/>
      <c r="AF910" s="87"/>
      <c r="AG910" s="80"/>
      <c r="AH910" s="80"/>
      <c r="AI910" s="80"/>
    </row>
    <row r="911" ht="38.25" spans="1:35">
      <c r="A911" s="81">
        <v>22645</v>
      </c>
      <c r="B911" s="51" t="s">
        <v>12651</v>
      </c>
      <c r="C911" s="51" t="s">
        <v>12652</v>
      </c>
      <c r="D911" s="51" t="s">
        <v>9536</v>
      </c>
      <c r="E911" s="51" t="s">
        <v>9450</v>
      </c>
      <c r="F911" s="51">
        <v>4317500</v>
      </c>
      <c r="G911" s="51">
        <v>11</v>
      </c>
      <c r="H911" s="53">
        <v>45505</v>
      </c>
      <c r="I911" s="53">
        <v>45838</v>
      </c>
      <c r="J911" s="51" t="s">
        <v>9506</v>
      </c>
      <c r="K911" s="51"/>
      <c r="L911" s="51" t="s">
        <v>12653</v>
      </c>
      <c r="M911" s="51" t="s">
        <v>12654</v>
      </c>
      <c r="N911" s="51" t="s">
        <v>12522</v>
      </c>
      <c r="O911" s="51" t="s">
        <v>9468</v>
      </c>
      <c r="P911" s="51" t="s">
        <v>9533</v>
      </c>
      <c r="Q911" s="51" t="s">
        <v>9533</v>
      </c>
      <c r="R911" s="51">
        <v>4317500</v>
      </c>
      <c r="S911" s="51">
        <v>4317500</v>
      </c>
      <c r="T911" s="53">
        <v>45505</v>
      </c>
      <c r="U911" s="53">
        <v>45838.9999884259</v>
      </c>
      <c r="V911" s="51">
        <v>15</v>
      </c>
      <c r="W911" s="80"/>
      <c r="X911" s="80"/>
      <c r="Y911" s="80"/>
      <c r="Z911" s="87"/>
      <c r="AA911" s="87"/>
      <c r="AB911" s="87"/>
      <c r="AC911" s="87"/>
      <c r="AD911" s="87"/>
      <c r="AE911" s="87"/>
      <c r="AF911" s="87"/>
      <c r="AG911" s="80"/>
      <c r="AH911" s="80"/>
      <c r="AI911" s="80"/>
    </row>
    <row r="912" ht="38.25" spans="1:35">
      <c r="A912" s="81">
        <v>22643</v>
      </c>
      <c r="B912" s="51" t="s">
        <v>12655</v>
      </c>
      <c r="C912" s="51" t="s">
        <v>12656</v>
      </c>
      <c r="D912" s="51" t="s">
        <v>9536</v>
      </c>
      <c r="E912" s="51" t="s">
        <v>9450</v>
      </c>
      <c r="F912" s="51">
        <v>178500</v>
      </c>
      <c r="G912" s="51">
        <v>6</v>
      </c>
      <c r="H912" s="53">
        <v>45658</v>
      </c>
      <c r="I912" s="53">
        <v>45838</v>
      </c>
      <c r="J912" s="51" t="s">
        <v>9506</v>
      </c>
      <c r="K912" s="51"/>
      <c r="L912" s="51" t="s">
        <v>12657</v>
      </c>
      <c r="M912" s="218" t="s">
        <v>12658</v>
      </c>
      <c r="N912" s="51" t="s">
        <v>10638</v>
      </c>
      <c r="O912" s="51" t="s">
        <v>9468</v>
      </c>
      <c r="P912" s="51" t="s">
        <v>9533</v>
      </c>
      <c r="Q912" s="51" t="s">
        <v>9533</v>
      </c>
      <c r="R912" s="51">
        <v>178500</v>
      </c>
      <c r="S912" s="51">
        <v>178500</v>
      </c>
      <c r="T912" s="53">
        <v>45658</v>
      </c>
      <c r="U912" s="53">
        <v>45838.9999884259</v>
      </c>
      <c r="V912" s="51">
        <v>1</v>
      </c>
      <c r="W912" s="80"/>
      <c r="X912" s="80"/>
      <c r="Y912" s="80"/>
      <c r="Z912" s="87"/>
      <c r="AA912" s="87"/>
      <c r="AB912" s="87"/>
      <c r="AC912" s="87"/>
      <c r="AD912" s="87"/>
      <c r="AE912" s="87"/>
      <c r="AF912" s="87"/>
      <c r="AG912" s="80"/>
      <c r="AH912" s="80"/>
      <c r="AI912" s="80"/>
    </row>
    <row r="913" ht="38.25" spans="1:35">
      <c r="A913" s="81">
        <v>22644</v>
      </c>
      <c r="B913" s="51" t="s">
        <v>12659</v>
      </c>
      <c r="C913" s="51" t="s">
        <v>12660</v>
      </c>
      <c r="D913" s="51" t="s">
        <v>9536</v>
      </c>
      <c r="E913" s="51" t="s">
        <v>9450</v>
      </c>
      <c r="F913" s="51">
        <v>392500</v>
      </c>
      <c r="G913" s="51">
        <v>1</v>
      </c>
      <c r="H913" s="53">
        <v>45839</v>
      </c>
      <c r="I913" s="53">
        <v>45869</v>
      </c>
      <c r="J913" s="51" t="s">
        <v>9506</v>
      </c>
      <c r="K913" s="51" t="s">
        <v>9497</v>
      </c>
      <c r="L913" s="51" t="s">
        <v>12661</v>
      </c>
      <c r="M913" s="51" t="s">
        <v>12654</v>
      </c>
      <c r="N913" s="51" t="s">
        <v>12522</v>
      </c>
      <c r="O913" s="51" t="s">
        <v>9468</v>
      </c>
      <c r="P913" s="51" t="s">
        <v>9533</v>
      </c>
      <c r="Q913" s="51" t="s">
        <v>9533</v>
      </c>
      <c r="R913" s="51">
        <v>392500</v>
      </c>
      <c r="S913" s="51">
        <v>392500</v>
      </c>
      <c r="T913" s="53">
        <v>45839</v>
      </c>
      <c r="U913" s="53">
        <v>45869.9999884259</v>
      </c>
      <c r="V913" s="51">
        <v>15</v>
      </c>
      <c r="W913" s="80"/>
      <c r="X913" s="80"/>
      <c r="Y913" s="80"/>
      <c r="Z913" s="87"/>
      <c r="AA913" s="87"/>
      <c r="AB913" s="87"/>
      <c r="AC913" s="87"/>
      <c r="AD913" s="87"/>
      <c r="AE913" s="87"/>
      <c r="AF913" s="87"/>
      <c r="AG913" s="80"/>
      <c r="AH913" s="80"/>
      <c r="AI913" s="80"/>
    </row>
    <row r="914" ht="38.25" spans="1:35">
      <c r="A914" s="81">
        <v>22642</v>
      </c>
      <c r="B914" s="51" t="s">
        <v>12662</v>
      </c>
      <c r="C914" s="51" t="s">
        <v>12663</v>
      </c>
      <c r="D914" s="51" t="s">
        <v>9536</v>
      </c>
      <c r="E914" s="51" t="s">
        <v>9450</v>
      </c>
      <c r="F914" s="51">
        <v>178500</v>
      </c>
      <c r="G914" s="51">
        <v>6</v>
      </c>
      <c r="H914" s="53">
        <v>45839</v>
      </c>
      <c r="I914" s="53">
        <v>46022</v>
      </c>
      <c r="J914" s="51" t="s">
        <v>9506</v>
      </c>
      <c r="K914" s="51" t="s">
        <v>9497</v>
      </c>
      <c r="L914" s="51" t="s">
        <v>12664</v>
      </c>
      <c r="M914" s="218" t="s">
        <v>12658</v>
      </c>
      <c r="N914" s="51" t="s">
        <v>10638</v>
      </c>
      <c r="O914" s="51" t="s">
        <v>9468</v>
      </c>
      <c r="P914" s="51" t="s">
        <v>9533</v>
      </c>
      <c r="Q914" s="51" t="s">
        <v>9533</v>
      </c>
      <c r="R914" s="51">
        <v>178500</v>
      </c>
      <c r="S914" s="51">
        <v>178500</v>
      </c>
      <c r="T914" s="53">
        <v>45839</v>
      </c>
      <c r="U914" s="53">
        <v>46022.9999884259</v>
      </c>
      <c r="V914" s="51">
        <v>1</v>
      </c>
      <c r="W914" s="80"/>
      <c r="X914" s="80"/>
      <c r="Y914" s="80"/>
      <c r="Z914" s="87"/>
      <c r="AA914" s="87"/>
      <c r="AB914" s="87"/>
      <c r="AC914" s="87"/>
      <c r="AD914" s="87"/>
      <c r="AE914" s="87"/>
      <c r="AF914" s="87"/>
      <c r="AG914" s="80"/>
      <c r="AH914" s="80"/>
      <c r="AI914" s="80"/>
    </row>
    <row r="915" ht="38.25" spans="1:35">
      <c r="A915" s="81">
        <v>22641</v>
      </c>
      <c r="B915" s="51" t="s">
        <v>12665</v>
      </c>
      <c r="C915" s="51" t="s">
        <v>12666</v>
      </c>
      <c r="D915" s="51" t="s">
        <v>9536</v>
      </c>
      <c r="E915" s="51" t="s">
        <v>9450</v>
      </c>
      <c r="F915" s="51">
        <v>600000</v>
      </c>
      <c r="G915" s="51">
        <v>12</v>
      </c>
      <c r="H915" s="53">
        <v>45474</v>
      </c>
      <c r="I915" s="53">
        <v>45838</v>
      </c>
      <c r="J915" s="51" t="s">
        <v>9506</v>
      </c>
      <c r="K915" s="51"/>
      <c r="L915" s="51" t="s">
        <v>12667</v>
      </c>
      <c r="M915" s="51" t="s">
        <v>12668</v>
      </c>
      <c r="N915" s="51" t="s">
        <v>10251</v>
      </c>
      <c r="O915" s="51" t="s">
        <v>9468</v>
      </c>
      <c r="P915" s="51" t="s">
        <v>9533</v>
      </c>
      <c r="Q915" s="51" t="s">
        <v>9533</v>
      </c>
      <c r="R915" s="51">
        <v>600000</v>
      </c>
      <c r="S915" s="51">
        <v>600000</v>
      </c>
      <c r="T915" s="53">
        <v>45474</v>
      </c>
      <c r="U915" s="53">
        <v>45838.9999884259</v>
      </c>
      <c r="V915" s="51">
        <v>2</v>
      </c>
      <c r="W915" s="80"/>
      <c r="X915" s="80"/>
      <c r="Y915" s="80"/>
      <c r="Z915" s="87"/>
      <c r="AA915" s="87"/>
      <c r="AB915" s="87"/>
      <c r="AC915" s="87"/>
      <c r="AD915" s="87"/>
      <c r="AE915" s="87"/>
      <c r="AF915" s="87"/>
      <c r="AG915" s="80"/>
      <c r="AH915" s="80"/>
      <c r="AI915" s="80"/>
    </row>
    <row r="916" ht="38.25" spans="1:35">
      <c r="A916" s="81">
        <v>22640</v>
      </c>
      <c r="B916" s="51" t="s">
        <v>12669</v>
      </c>
      <c r="C916" s="51" t="s">
        <v>12670</v>
      </c>
      <c r="D916" s="51" t="s">
        <v>9536</v>
      </c>
      <c r="E916" s="51" t="s">
        <v>9450</v>
      </c>
      <c r="F916" s="51">
        <v>600000</v>
      </c>
      <c r="G916" s="51">
        <v>12</v>
      </c>
      <c r="H916" s="53">
        <v>45839</v>
      </c>
      <c r="I916" s="53">
        <v>46203</v>
      </c>
      <c r="J916" s="51" t="s">
        <v>9506</v>
      </c>
      <c r="K916" s="51" t="s">
        <v>9497</v>
      </c>
      <c r="L916" s="51" t="s">
        <v>12671</v>
      </c>
      <c r="M916" s="51" t="s">
        <v>12668</v>
      </c>
      <c r="N916" s="51" t="s">
        <v>10251</v>
      </c>
      <c r="O916" s="51" t="s">
        <v>9468</v>
      </c>
      <c r="P916" s="51" t="s">
        <v>9533</v>
      </c>
      <c r="Q916" s="51" t="s">
        <v>9533</v>
      </c>
      <c r="R916" s="51">
        <v>600000</v>
      </c>
      <c r="S916" s="51">
        <v>600000</v>
      </c>
      <c r="T916" s="53">
        <v>45839</v>
      </c>
      <c r="U916" s="53">
        <v>46203.9999884259</v>
      </c>
      <c r="V916" s="51">
        <v>2</v>
      </c>
      <c r="W916" s="80"/>
      <c r="X916" s="80"/>
      <c r="Y916" s="80"/>
      <c r="Z916" s="87"/>
      <c r="AA916" s="87"/>
      <c r="AB916" s="87"/>
      <c r="AC916" s="87"/>
      <c r="AD916" s="87"/>
      <c r="AE916" s="87"/>
      <c r="AF916" s="87"/>
      <c r="AG916" s="80"/>
      <c r="AH916" s="80"/>
      <c r="AI916" s="80"/>
    </row>
    <row r="917" ht="38.25" spans="1:35">
      <c r="A917" s="81">
        <v>22639</v>
      </c>
      <c r="B917" s="51" t="s">
        <v>12672</v>
      </c>
      <c r="C917" s="51" t="s">
        <v>12673</v>
      </c>
      <c r="D917" s="51" t="s">
        <v>9536</v>
      </c>
      <c r="E917" s="51" t="s">
        <v>9450</v>
      </c>
      <c r="F917" s="51">
        <v>300000</v>
      </c>
      <c r="G917" s="51">
        <v>6</v>
      </c>
      <c r="H917" s="53">
        <v>45658</v>
      </c>
      <c r="I917" s="53">
        <v>45838</v>
      </c>
      <c r="J917" s="51" t="s">
        <v>9506</v>
      </c>
      <c r="K917" s="51"/>
      <c r="L917" s="51" t="s">
        <v>12674</v>
      </c>
      <c r="M917" s="218" t="s">
        <v>12675</v>
      </c>
      <c r="N917" s="51" t="s">
        <v>10251</v>
      </c>
      <c r="O917" s="51" t="s">
        <v>9468</v>
      </c>
      <c r="P917" s="51" t="s">
        <v>9533</v>
      </c>
      <c r="Q917" s="51" t="s">
        <v>9533</v>
      </c>
      <c r="R917" s="51">
        <v>300000</v>
      </c>
      <c r="S917" s="51">
        <v>300000</v>
      </c>
      <c r="T917" s="53">
        <v>45658</v>
      </c>
      <c r="U917" s="53">
        <v>45838.9999884259</v>
      </c>
      <c r="V917" s="51">
        <v>2</v>
      </c>
      <c r="W917" s="80"/>
      <c r="X917" s="80"/>
      <c r="Y917" s="80"/>
      <c r="Z917" s="87"/>
      <c r="AA917" s="87"/>
      <c r="AB917" s="87"/>
      <c r="AC917" s="87"/>
      <c r="AD917" s="87"/>
      <c r="AE917" s="87"/>
      <c r="AF917" s="87"/>
      <c r="AG917" s="80"/>
      <c r="AH917" s="80"/>
      <c r="AI917" s="80"/>
    </row>
    <row r="918" ht="38.25" spans="1:35">
      <c r="A918" s="81">
        <v>22638</v>
      </c>
      <c r="B918" s="51" t="s">
        <v>12676</v>
      </c>
      <c r="C918" s="51" t="s">
        <v>12677</v>
      </c>
      <c r="D918" s="51" t="s">
        <v>9536</v>
      </c>
      <c r="E918" s="51" t="s">
        <v>9450</v>
      </c>
      <c r="F918" s="51">
        <v>300000</v>
      </c>
      <c r="G918" s="51">
        <v>6</v>
      </c>
      <c r="H918" s="53">
        <v>45839</v>
      </c>
      <c r="I918" s="53">
        <v>46022</v>
      </c>
      <c r="J918" s="51" t="s">
        <v>9506</v>
      </c>
      <c r="K918" s="51" t="s">
        <v>9497</v>
      </c>
      <c r="L918" s="51" t="s">
        <v>12678</v>
      </c>
      <c r="M918" s="218" t="s">
        <v>12675</v>
      </c>
      <c r="N918" s="51" t="s">
        <v>10251</v>
      </c>
      <c r="O918" s="51" t="s">
        <v>9468</v>
      </c>
      <c r="P918" s="51" t="s">
        <v>9533</v>
      </c>
      <c r="Q918" s="51" t="s">
        <v>9533</v>
      </c>
      <c r="R918" s="51">
        <v>300000</v>
      </c>
      <c r="S918" s="51">
        <v>300000</v>
      </c>
      <c r="T918" s="53">
        <v>45839</v>
      </c>
      <c r="U918" s="53">
        <v>46022.9999884259</v>
      </c>
      <c r="V918" s="51">
        <v>2</v>
      </c>
      <c r="W918" s="80"/>
      <c r="X918" s="80"/>
      <c r="Y918" s="80"/>
      <c r="Z918" s="87"/>
      <c r="AA918" s="87"/>
      <c r="AB918" s="87"/>
      <c r="AC918" s="87"/>
      <c r="AD918" s="87"/>
      <c r="AE918" s="87"/>
      <c r="AF918" s="87"/>
      <c r="AG918" s="80"/>
      <c r="AH918" s="80"/>
      <c r="AI918" s="80"/>
    </row>
    <row r="919" ht="38.25" spans="1:35">
      <c r="A919" s="81">
        <v>22631</v>
      </c>
      <c r="B919" s="51" t="s">
        <v>12679</v>
      </c>
      <c r="C919" s="51" t="s">
        <v>12680</v>
      </c>
      <c r="D919" s="51" t="s">
        <v>9529</v>
      </c>
      <c r="E919" s="51" t="s">
        <v>9450</v>
      </c>
      <c r="F919" s="51">
        <v>22400000</v>
      </c>
      <c r="G919" s="51">
        <v>12</v>
      </c>
      <c r="H919" s="53">
        <v>46023</v>
      </c>
      <c r="I919" s="53">
        <v>46387</v>
      </c>
      <c r="J919" s="51" t="s">
        <v>9506</v>
      </c>
      <c r="K919" s="51" t="s">
        <v>9451</v>
      </c>
      <c r="L919" s="51" t="s">
        <v>10975</v>
      </c>
      <c r="M919" s="218" t="s">
        <v>9924</v>
      </c>
      <c r="N919" s="51" t="s">
        <v>9925</v>
      </c>
      <c r="O919" s="51" t="s">
        <v>9468</v>
      </c>
      <c r="P919" s="51" t="s">
        <v>8856</v>
      </c>
      <c r="Q919" s="51" t="s">
        <v>9545</v>
      </c>
      <c r="R919" s="51">
        <v>22400000</v>
      </c>
      <c r="S919" s="51">
        <v>31640000</v>
      </c>
      <c r="T919" s="53">
        <v>46023</v>
      </c>
      <c r="U919" s="53">
        <v>46387.9999884259</v>
      </c>
      <c r="V919" s="51">
        <v>80</v>
      </c>
      <c r="W919" s="80"/>
      <c r="X919" s="80"/>
      <c r="Y919" s="80"/>
      <c r="Z919" s="87"/>
      <c r="AA919" s="87"/>
      <c r="AB919" s="87"/>
      <c r="AC919" s="87"/>
      <c r="AD919" s="87"/>
      <c r="AE919" s="87"/>
      <c r="AF919" s="87"/>
      <c r="AG919" s="80"/>
      <c r="AH919" s="80"/>
      <c r="AI919" s="80"/>
    </row>
    <row r="920" ht="38.25" spans="1:35">
      <c r="A920" s="81">
        <v>24217</v>
      </c>
      <c r="B920" s="51" t="s">
        <v>12681</v>
      </c>
      <c r="C920" s="51" t="s">
        <v>12682</v>
      </c>
      <c r="D920" s="51" t="s">
        <v>9536</v>
      </c>
      <c r="E920" s="51" t="s">
        <v>9450</v>
      </c>
      <c r="F920" s="51">
        <v>520000</v>
      </c>
      <c r="G920" s="51">
        <v>12</v>
      </c>
      <c r="H920" s="53">
        <v>45476</v>
      </c>
      <c r="I920" s="53">
        <v>45840</v>
      </c>
      <c r="J920" s="51" t="s">
        <v>9506</v>
      </c>
      <c r="K920" s="51"/>
      <c r="L920" s="51" t="s">
        <v>12683</v>
      </c>
      <c r="M920" s="51" t="s">
        <v>12684</v>
      </c>
      <c r="N920" s="51" t="s">
        <v>12632</v>
      </c>
      <c r="O920" s="51" t="s">
        <v>9468</v>
      </c>
      <c r="P920" s="51" t="s">
        <v>9469</v>
      </c>
      <c r="Q920" s="51" t="s">
        <v>9545</v>
      </c>
      <c r="R920" s="51">
        <v>520000</v>
      </c>
      <c r="S920" s="51">
        <v>520000</v>
      </c>
      <c r="T920" s="53">
        <v>45476</v>
      </c>
      <c r="U920" s="53">
        <v>45840.9999884259</v>
      </c>
      <c r="V920" s="51">
        <v>2</v>
      </c>
      <c r="W920" s="80"/>
      <c r="X920" s="80"/>
      <c r="Y920" s="80"/>
      <c r="Z920" s="87"/>
      <c r="AA920" s="87"/>
      <c r="AB920" s="87"/>
      <c r="AC920" s="87"/>
      <c r="AD920" s="87"/>
      <c r="AE920" s="87"/>
      <c r="AF920" s="87"/>
      <c r="AG920" s="80"/>
      <c r="AH920" s="80"/>
      <c r="AI920" s="80"/>
    </row>
    <row r="921" ht="38.25" spans="1:35">
      <c r="A921" s="81">
        <v>24218</v>
      </c>
      <c r="B921" s="51" t="s">
        <v>12685</v>
      </c>
      <c r="C921" s="51" t="s">
        <v>12686</v>
      </c>
      <c r="D921" s="51" t="s">
        <v>9536</v>
      </c>
      <c r="E921" s="51" t="s">
        <v>9450</v>
      </c>
      <c r="F921" s="51">
        <v>1800000</v>
      </c>
      <c r="G921" s="51">
        <v>12</v>
      </c>
      <c r="H921" s="53">
        <v>45658</v>
      </c>
      <c r="I921" s="53">
        <v>46022</v>
      </c>
      <c r="J921" s="51" t="s">
        <v>9506</v>
      </c>
      <c r="K921" s="51"/>
      <c r="L921" s="51" t="s">
        <v>12687</v>
      </c>
      <c r="M921" s="218" t="s">
        <v>12688</v>
      </c>
      <c r="N921" s="51" t="s">
        <v>12532</v>
      </c>
      <c r="O921" s="51" t="s">
        <v>9468</v>
      </c>
      <c r="P921" s="51" t="s">
        <v>9469</v>
      </c>
      <c r="Q921" s="51" t="s">
        <v>9545</v>
      </c>
      <c r="R921" s="51">
        <v>1800000</v>
      </c>
      <c r="S921" s="51">
        <v>1800000</v>
      </c>
      <c r="T921" s="53">
        <v>45658</v>
      </c>
      <c r="U921" s="53">
        <v>46022.9999884259</v>
      </c>
      <c r="V921" s="51">
        <v>6</v>
      </c>
      <c r="W921" s="80"/>
      <c r="X921" s="80"/>
      <c r="Y921" s="80"/>
      <c r="Z921" s="87"/>
      <c r="AA921" s="87"/>
      <c r="AB921" s="87"/>
      <c r="AC921" s="87"/>
      <c r="AD921" s="87"/>
      <c r="AE921" s="87"/>
      <c r="AF921" s="87"/>
      <c r="AG921" s="80"/>
      <c r="AH921" s="80"/>
      <c r="AI921" s="80"/>
    </row>
    <row r="922" ht="38.25" spans="1:35">
      <c r="A922" s="81">
        <v>24211</v>
      </c>
      <c r="B922" s="51" t="s">
        <v>12689</v>
      </c>
      <c r="C922" s="51" t="s">
        <v>12690</v>
      </c>
      <c r="D922" s="51" t="s">
        <v>9536</v>
      </c>
      <c r="E922" s="51" t="s">
        <v>9450</v>
      </c>
      <c r="F922" s="51">
        <v>330000</v>
      </c>
      <c r="G922" s="51">
        <v>6</v>
      </c>
      <c r="H922" s="53">
        <v>45839</v>
      </c>
      <c r="I922" s="53">
        <v>46022</v>
      </c>
      <c r="J922" s="51" t="s">
        <v>9506</v>
      </c>
      <c r="K922" s="51"/>
      <c r="L922" s="51" t="s">
        <v>12691</v>
      </c>
      <c r="M922" s="218" t="s">
        <v>12692</v>
      </c>
      <c r="N922" s="51" t="s">
        <v>11336</v>
      </c>
      <c r="O922" s="51" t="s">
        <v>9468</v>
      </c>
      <c r="P922" s="51" t="s">
        <v>9469</v>
      </c>
      <c r="Q922" s="51" t="s">
        <v>9545</v>
      </c>
      <c r="R922" s="51">
        <v>330000</v>
      </c>
      <c r="S922" s="51">
        <v>330000</v>
      </c>
      <c r="T922" s="53">
        <v>45839</v>
      </c>
      <c r="U922" s="53">
        <v>46022.9999884259</v>
      </c>
      <c r="V922" s="51">
        <v>2</v>
      </c>
      <c r="W922" s="80"/>
      <c r="X922" s="80"/>
      <c r="Y922" s="80"/>
      <c r="Z922" s="87"/>
      <c r="AA922" s="87"/>
      <c r="AB922" s="87"/>
      <c r="AC922" s="87"/>
      <c r="AD922" s="87"/>
      <c r="AE922" s="87"/>
      <c r="AF922" s="87"/>
      <c r="AG922" s="80"/>
      <c r="AH922" s="80"/>
      <c r="AI922" s="80"/>
    </row>
    <row r="923" ht="38.25" spans="1:35">
      <c r="A923" s="81">
        <v>24207</v>
      </c>
      <c r="B923" s="51" t="s">
        <v>12693</v>
      </c>
      <c r="C923" s="51" t="s">
        <v>12694</v>
      </c>
      <c r="D923" s="51" t="s">
        <v>9536</v>
      </c>
      <c r="E923" s="51" t="s">
        <v>9450</v>
      </c>
      <c r="F923" s="51">
        <v>1080000</v>
      </c>
      <c r="G923" s="51">
        <v>6</v>
      </c>
      <c r="H923" s="53">
        <v>45496</v>
      </c>
      <c r="I923" s="53">
        <v>45679</v>
      </c>
      <c r="J923" s="51" t="s">
        <v>9506</v>
      </c>
      <c r="K923" s="51"/>
      <c r="L923" s="51" t="s">
        <v>12695</v>
      </c>
      <c r="M923" s="51" t="s">
        <v>12696</v>
      </c>
      <c r="N923" s="51" t="s">
        <v>9892</v>
      </c>
      <c r="O923" s="51" t="s">
        <v>9468</v>
      </c>
      <c r="P923" s="51" t="s">
        <v>9469</v>
      </c>
      <c r="Q923" s="51" t="s">
        <v>9545</v>
      </c>
      <c r="R923" s="51">
        <v>1080000</v>
      </c>
      <c r="S923" s="51">
        <v>1080000</v>
      </c>
      <c r="T923" s="53">
        <v>45496</v>
      </c>
      <c r="U923" s="53">
        <v>45679.9999884259</v>
      </c>
      <c r="V923" s="51">
        <v>8</v>
      </c>
      <c r="W923" s="80"/>
      <c r="X923" s="80"/>
      <c r="Y923" s="80"/>
      <c r="Z923" s="87"/>
      <c r="AA923" s="87"/>
      <c r="AB923" s="87"/>
      <c r="AC923" s="87"/>
      <c r="AD923" s="87"/>
      <c r="AE923" s="87"/>
      <c r="AF923" s="87"/>
      <c r="AG923" s="80"/>
      <c r="AH923" s="80"/>
      <c r="AI923" s="80"/>
    </row>
    <row r="924" ht="38.25" spans="1:35">
      <c r="A924" s="81">
        <v>24208</v>
      </c>
      <c r="B924" s="51" t="s">
        <v>12697</v>
      </c>
      <c r="C924" s="51" t="s">
        <v>12698</v>
      </c>
      <c r="D924" s="51" t="s">
        <v>9536</v>
      </c>
      <c r="E924" s="51" t="s">
        <v>9450</v>
      </c>
      <c r="F924" s="51">
        <v>4200000</v>
      </c>
      <c r="G924" s="51">
        <v>12</v>
      </c>
      <c r="H924" s="53">
        <v>45444</v>
      </c>
      <c r="I924" s="53">
        <v>45808</v>
      </c>
      <c r="J924" s="51" t="s">
        <v>9506</v>
      </c>
      <c r="K924" s="51"/>
      <c r="L924" s="51" t="s">
        <v>12699</v>
      </c>
      <c r="M924" s="51" t="s">
        <v>12700</v>
      </c>
      <c r="N924" s="51" t="s">
        <v>9892</v>
      </c>
      <c r="O924" s="51" t="s">
        <v>9468</v>
      </c>
      <c r="P924" s="51" t="s">
        <v>9469</v>
      </c>
      <c r="Q924" s="51" t="s">
        <v>9545</v>
      </c>
      <c r="R924" s="51">
        <v>4200000</v>
      </c>
      <c r="S924" s="51">
        <v>4200000</v>
      </c>
      <c r="T924" s="53">
        <v>45444</v>
      </c>
      <c r="U924" s="53">
        <v>45808.9999884259</v>
      </c>
      <c r="V924" s="51">
        <v>15</v>
      </c>
      <c r="W924" s="80"/>
      <c r="X924" s="80"/>
      <c r="Y924" s="80"/>
      <c r="Z924" s="87"/>
      <c r="AA924" s="87"/>
      <c r="AB924" s="87"/>
      <c r="AC924" s="87"/>
      <c r="AD924" s="87"/>
      <c r="AE924" s="87"/>
      <c r="AF924" s="87"/>
      <c r="AG924" s="80"/>
      <c r="AH924" s="80"/>
      <c r="AI924" s="80"/>
    </row>
    <row r="925" ht="38.25" spans="1:35">
      <c r="A925" s="81">
        <v>24189</v>
      </c>
      <c r="B925" s="51" t="s">
        <v>12701</v>
      </c>
      <c r="C925" s="51" t="s">
        <v>12702</v>
      </c>
      <c r="D925" s="51" t="s">
        <v>9536</v>
      </c>
      <c r="E925" s="51" t="s">
        <v>9450</v>
      </c>
      <c r="F925" s="51">
        <v>500000</v>
      </c>
      <c r="G925" s="51">
        <v>12</v>
      </c>
      <c r="H925" s="53">
        <v>45658</v>
      </c>
      <c r="I925" s="53">
        <v>46022</v>
      </c>
      <c r="J925" s="51" t="s">
        <v>9506</v>
      </c>
      <c r="K925" s="51"/>
      <c r="L925" s="51" t="s">
        <v>12703</v>
      </c>
      <c r="M925" s="218" t="s">
        <v>12704</v>
      </c>
      <c r="N925" s="51" t="s">
        <v>10638</v>
      </c>
      <c r="O925" s="51" t="s">
        <v>9468</v>
      </c>
      <c r="P925" s="51" t="s">
        <v>9533</v>
      </c>
      <c r="Q925" s="51" t="s">
        <v>9533</v>
      </c>
      <c r="R925" s="51">
        <v>500000</v>
      </c>
      <c r="S925" s="51">
        <v>500000</v>
      </c>
      <c r="T925" s="53">
        <v>45658</v>
      </c>
      <c r="U925" s="53">
        <v>46022.9999884259</v>
      </c>
      <c r="V925" s="51">
        <v>2</v>
      </c>
      <c r="W925" s="80"/>
      <c r="X925" s="80"/>
      <c r="Y925" s="80"/>
      <c r="Z925" s="87"/>
      <c r="AA925" s="87"/>
      <c r="AB925" s="87"/>
      <c r="AC925" s="87"/>
      <c r="AD925" s="87"/>
      <c r="AE925" s="87"/>
      <c r="AF925" s="87"/>
      <c r="AG925" s="80"/>
      <c r="AH925" s="80"/>
      <c r="AI925" s="80"/>
    </row>
    <row r="926" ht="38.25" spans="1:35">
      <c r="A926" s="81">
        <v>24188</v>
      </c>
      <c r="B926" s="51" t="s">
        <v>12705</v>
      </c>
      <c r="C926" s="51" t="s">
        <v>12706</v>
      </c>
      <c r="D926" s="51" t="s">
        <v>9536</v>
      </c>
      <c r="E926" s="51" t="s">
        <v>9450</v>
      </c>
      <c r="F926" s="51">
        <v>600000</v>
      </c>
      <c r="G926" s="51">
        <v>12</v>
      </c>
      <c r="H926" s="53">
        <v>45474</v>
      </c>
      <c r="I926" s="53">
        <v>45838</v>
      </c>
      <c r="J926" s="51" t="s">
        <v>9506</v>
      </c>
      <c r="K926" s="51"/>
      <c r="L926" s="51" t="s">
        <v>12707</v>
      </c>
      <c r="M926" s="51" t="s">
        <v>12708</v>
      </c>
      <c r="N926" s="51" t="s">
        <v>10251</v>
      </c>
      <c r="O926" s="51" t="s">
        <v>9468</v>
      </c>
      <c r="P926" s="51" t="s">
        <v>9533</v>
      </c>
      <c r="Q926" s="51" t="s">
        <v>9533</v>
      </c>
      <c r="R926" s="51">
        <v>600000</v>
      </c>
      <c r="S926" s="51">
        <v>600000</v>
      </c>
      <c r="T926" s="53">
        <v>45474</v>
      </c>
      <c r="U926" s="53">
        <v>45838.9999884259</v>
      </c>
      <c r="V926" s="51">
        <v>2</v>
      </c>
      <c r="W926" s="80"/>
      <c r="X926" s="80"/>
      <c r="Y926" s="80"/>
      <c r="Z926" s="87"/>
      <c r="AA926" s="87"/>
      <c r="AB926" s="87"/>
      <c r="AC926" s="87"/>
      <c r="AD926" s="87"/>
      <c r="AE926" s="87"/>
      <c r="AF926" s="87"/>
      <c r="AG926" s="80"/>
      <c r="AH926" s="80"/>
      <c r="AI926" s="80"/>
    </row>
    <row r="927" ht="38.25" spans="1:35">
      <c r="A927" s="81">
        <v>24181</v>
      </c>
      <c r="B927" s="51" t="s">
        <v>12709</v>
      </c>
      <c r="C927" s="51" t="s">
        <v>12710</v>
      </c>
      <c r="D927" s="51" t="s">
        <v>9536</v>
      </c>
      <c r="E927" s="51" t="s">
        <v>9450</v>
      </c>
      <c r="F927" s="51">
        <v>12980000</v>
      </c>
      <c r="G927" s="51">
        <v>12</v>
      </c>
      <c r="H927" s="53">
        <v>45658</v>
      </c>
      <c r="I927" s="53">
        <v>46022</v>
      </c>
      <c r="J927" s="51" t="s">
        <v>9506</v>
      </c>
      <c r="K927" s="51"/>
      <c r="L927" s="51" t="s">
        <v>12711</v>
      </c>
      <c r="M927" s="218" t="s">
        <v>12712</v>
      </c>
      <c r="N927" s="51" t="s">
        <v>12527</v>
      </c>
      <c r="O927" s="51" t="s">
        <v>9468</v>
      </c>
      <c r="P927" s="51" t="s">
        <v>9533</v>
      </c>
      <c r="Q927" s="51" t="s">
        <v>9533</v>
      </c>
      <c r="R927" s="51">
        <v>12980000</v>
      </c>
      <c r="S927" s="51">
        <v>12980000</v>
      </c>
      <c r="T927" s="53">
        <v>45658</v>
      </c>
      <c r="U927" s="53">
        <v>46022.9999884259</v>
      </c>
      <c r="V927" s="51">
        <v>59</v>
      </c>
      <c r="W927" s="80"/>
      <c r="X927" s="80"/>
      <c r="Y927" s="80"/>
      <c r="Z927" s="87"/>
      <c r="AA927" s="87"/>
      <c r="AB927" s="87"/>
      <c r="AC927" s="87"/>
      <c r="AD927" s="87"/>
      <c r="AE927" s="87"/>
      <c r="AF927" s="87"/>
      <c r="AG927" s="80"/>
      <c r="AH927" s="80"/>
      <c r="AI927" s="80"/>
    </row>
    <row r="928" ht="38.25" spans="1:35">
      <c r="A928" s="81">
        <v>24178</v>
      </c>
      <c r="B928" s="51" t="s">
        <v>12713</v>
      </c>
      <c r="C928" s="51" t="s">
        <v>12714</v>
      </c>
      <c r="D928" s="51" t="s">
        <v>9536</v>
      </c>
      <c r="E928" s="51" t="s">
        <v>9450</v>
      </c>
      <c r="F928" s="51">
        <v>1760000</v>
      </c>
      <c r="G928" s="51">
        <v>12</v>
      </c>
      <c r="H928" s="53">
        <v>45658</v>
      </c>
      <c r="I928" s="53">
        <v>46022</v>
      </c>
      <c r="J928" s="51" t="s">
        <v>9506</v>
      </c>
      <c r="K928" s="51"/>
      <c r="L928" s="51" t="s">
        <v>12715</v>
      </c>
      <c r="M928" s="218" t="s">
        <v>12716</v>
      </c>
      <c r="N928" s="51" t="s">
        <v>12527</v>
      </c>
      <c r="O928" s="51" t="s">
        <v>9468</v>
      </c>
      <c r="P928" s="51" t="s">
        <v>9533</v>
      </c>
      <c r="Q928" s="51" t="s">
        <v>9533</v>
      </c>
      <c r="R928" s="51">
        <v>1760000</v>
      </c>
      <c r="S928" s="51">
        <v>1760000</v>
      </c>
      <c r="T928" s="53">
        <v>45658</v>
      </c>
      <c r="U928" s="53">
        <v>46022.9999884259</v>
      </c>
      <c r="V928" s="51">
        <v>8</v>
      </c>
      <c r="W928" s="80"/>
      <c r="X928" s="80"/>
      <c r="Y928" s="80"/>
      <c r="Z928" s="87"/>
      <c r="AA928" s="87"/>
      <c r="AB928" s="87"/>
      <c r="AC928" s="87"/>
      <c r="AD928" s="87"/>
      <c r="AE928" s="87"/>
      <c r="AF928" s="87"/>
      <c r="AG928" s="80"/>
      <c r="AH928" s="80"/>
      <c r="AI928" s="80"/>
    </row>
    <row r="929" ht="38.25" spans="1:35">
      <c r="A929" s="81">
        <v>24174</v>
      </c>
      <c r="B929" s="51" t="s">
        <v>12717</v>
      </c>
      <c r="C929" s="51" t="s">
        <v>12718</v>
      </c>
      <c r="D929" s="51" t="s">
        <v>9536</v>
      </c>
      <c r="E929" s="51" t="s">
        <v>9450</v>
      </c>
      <c r="F929" s="51">
        <v>440000</v>
      </c>
      <c r="G929" s="51">
        <v>12</v>
      </c>
      <c r="H929" s="53">
        <v>45658</v>
      </c>
      <c r="I929" s="53">
        <v>46022</v>
      </c>
      <c r="J929" s="51" t="s">
        <v>9506</v>
      </c>
      <c r="K929" s="51"/>
      <c r="L929" s="51" t="s">
        <v>12719</v>
      </c>
      <c r="M929" s="51" t="s">
        <v>12720</v>
      </c>
      <c r="N929" s="51" t="s">
        <v>12545</v>
      </c>
      <c r="O929" s="51" t="s">
        <v>9468</v>
      </c>
      <c r="P929" s="51" t="s">
        <v>9533</v>
      </c>
      <c r="Q929" s="51" t="s">
        <v>9533</v>
      </c>
      <c r="R929" s="51">
        <v>440000</v>
      </c>
      <c r="S929" s="51">
        <v>440000</v>
      </c>
      <c r="T929" s="53">
        <v>45658</v>
      </c>
      <c r="U929" s="53">
        <v>46022.9999884259</v>
      </c>
      <c r="V929" s="51">
        <v>2</v>
      </c>
      <c r="W929" s="80"/>
      <c r="X929" s="80"/>
      <c r="Y929" s="80"/>
      <c r="Z929" s="87"/>
      <c r="AA929" s="87"/>
      <c r="AB929" s="87"/>
      <c r="AC929" s="87"/>
      <c r="AD929" s="87"/>
      <c r="AE929" s="87"/>
      <c r="AF929" s="87"/>
      <c r="AG929" s="80"/>
      <c r="AH929" s="80"/>
      <c r="AI929" s="80"/>
    </row>
    <row r="930" ht="38.25" spans="1:35">
      <c r="A930" s="81">
        <v>24172</v>
      </c>
      <c r="B930" s="51" t="s">
        <v>12721</v>
      </c>
      <c r="C930" s="51" t="s">
        <v>12722</v>
      </c>
      <c r="D930" s="51" t="s">
        <v>9536</v>
      </c>
      <c r="E930" s="51" t="s">
        <v>9450</v>
      </c>
      <c r="F930" s="51">
        <v>125000</v>
      </c>
      <c r="G930" s="51">
        <v>12</v>
      </c>
      <c r="H930" s="53">
        <v>45839</v>
      </c>
      <c r="I930" s="53">
        <v>46203</v>
      </c>
      <c r="J930" s="51" t="s">
        <v>9506</v>
      </c>
      <c r="K930" s="51"/>
      <c r="L930" s="51" t="s">
        <v>12723</v>
      </c>
      <c r="M930" s="218" t="s">
        <v>12724</v>
      </c>
      <c r="N930" s="51" t="s">
        <v>10270</v>
      </c>
      <c r="O930" s="51" t="s">
        <v>9468</v>
      </c>
      <c r="P930" s="51" t="s">
        <v>9545</v>
      </c>
      <c r="Q930" s="51" t="s">
        <v>9545</v>
      </c>
      <c r="R930" s="51">
        <v>125000</v>
      </c>
      <c r="S930" s="51">
        <v>125000</v>
      </c>
      <c r="T930" s="53">
        <v>45839</v>
      </c>
      <c r="U930" s="53">
        <v>46203.9999884259</v>
      </c>
      <c r="V930" s="51">
        <v>0</v>
      </c>
      <c r="W930" s="80"/>
      <c r="X930" s="80"/>
      <c r="Y930" s="80"/>
      <c r="Z930" s="87"/>
      <c r="AA930" s="87"/>
      <c r="AB930" s="87"/>
      <c r="AC930" s="87"/>
      <c r="AD930" s="87"/>
      <c r="AE930" s="87"/>
      <c r="AF930" s="87"/>
      <c r="AG930" s="80"/>
      <c r="AH930" s="80"/>
      <c r="AI930" s="80"/>
    </row>
    <row r="931" ht="38.25" spans="1:35">
      <c r="A931" s="81">
        <v>24229</v>
      </c>
      <c r="B931" s="51" t="s">
        <v>12725</v>
      </c>
      <c r="C931" s="51" t="s">
        <v>12726</v>
      </c>
      <c r="D931" s="51" t="s">
        <v>9529</v>
      </c>
      <c r="E931" s="51" t="s">
        <v>9450</v>
      </c>
      <c r="F931" s="51">
        <v>7280000</v>
      </c>
      <c r="G931" s="51">
        <v>36</v>
      </c>
      <c r="H931" s="53">
        <v>44927</v>
      </c>
      <c r="I931" s="53">
        <v>46022</v>
      </c>
      <c r="J931" s="51" t="s">
        <v>9506</v>
      </c>
      <c r="K931" s="51"/>
      <c r="L931" s="51" t="s">
        <v>12727</v>
      </c>
      <c r="M931" s="51" t="s">
        <v>12728</v>
      </c>
      <c r="N931" s="51" t="s">
        <v>9925</v>
      </c>
      <c r="O931" s="51" t="s">
        <v>9468</v>
      </c>
      <c r="P931" s="51" t="s">
        <v>8856</v>
      </c>
      <c r="Q931" s="51" t="s">
        <v>9545</v>
      </c>
      <c r="R931" s="51">
        <v>7280000</v>
      </c>
      <c r="S931" s="51">
        <v>7280000</v>
      </c>
      <c r="T931" s="53">
        <v>44927</v>
      </c>
      <c r="U931" s="53">
        <v>46022.9999884259</v>
      </c>
      <c r="V931" s="51">
        <v>16</v>
      </c>
      <c r="W931" s="80"/>
      <c r="X931" s="80"/>
      <c r="Y931" s="80"/>
      <c r="Z931" s="87"/>
      <c r="AA931" s="87"/>
      <c r="AB931" s="87"/>
      <c r="AC931" s="87"/>
      <c r="AD931" s="87"/>
      <c r="AE931" s="87"/>
      <c r="AF931" s="87"/>
      <c r="AG931" s="80"/>
      <c r="AH931" s="80"/>
      <c r="AI931" s="80"/>
    </row>
    <row r="932" ht="38.25" spans="1:35">
      <c r="A932" s="81">
        <v>24227</v>
      </c>
      <c r="B932" s="51" t="s">
        <v>12729</v>
      </c>
      <c r="C932" s="51" t="s">
        <v>12730</v>
      </c>
      <c r="D932" s="51" t="s">
        <v>9529</v>
      </c>
      <c r="E932" s="51" t="s">
        <v>9450</v>
      </c>
      <c r="F932" s="51">
        <v>22960000</v>
      </c>
      <c r="G932" s="51">
        <v>36</v>
      </c>
      <c r="H932" s="53">
        <v>44927</v>
      </c>
      <c r="I932" s="53">
        <v>46022</v>
      </c>
      <c r="J932" s="51" t="s">
        <v>9506</v>
      </c>
      <c r="K932" s="51"/>
      <c r="L932" s="51" t="s">
        <v>12731</v>
      </c>
      <c r="M932" s="51" t="s">
        <v>12732</v>
      </c>
      <c r="N932" s="51" t="s">
        <v>9925</v>
      </c>
      <c r="O932" s="51" t="s">
        <v>9468</v>
      </c>
      <c r="P932" s="51" t="s">
        <v>8856</v>
      </c>
      <c r="Q932" s="51" t="s">
        <v>9545</v>
      </c>
      <c r="R932" s="51">
        <v>22960000</v>
      </c>
      <c r="S932" s="51">
        <v>22960000</v>
      </c>
      <c r="T932" s="53">
        <v>44927</v>
      </c>
      <c r="U932" s="53">
        <v>46022.9999884259</v>
      </c>
      <c r="V932" s="51">
        <v>20</v>
      </c>
      <c r="W932" s="80"/>
      <c r="X932" s="80"/>
      <c r="Y932" s="80"/>
      <c r="Z932" s="87"/>
      <c r="AA932" s="87"/>
      <c r="AB932" s="87"/>
      <c r="AC932" s="87"/>
      <c r="AD932" s="87"/>
      <c r="AE932" s="87"/>
      <c r="AF932" s="87"/>
      <c r="AG932" s="80"/>
      <c r="AH932" s="80"/>
      <c r="AI932" s="80"/>
    </row>
    <row r="933" ht="38.25" spans="1:35">
      <c r="A933" s="81">
        <v>24228</v>
      </c>
      <c r="B933" s="51" t="s">
        <v>12733</v>
      </c>
      <c r="C933" s="51" t="s">
        <v>12734</v>
      </c>
      <c r="D933" s="51" t="s">
        <v>9529</v>
      </c>
      <c r="E933" s="51" t="s">
        <v>9450</v>
      </c>
      <c r="F933" s="51">
        <v>33600000</v>
      </c>
      <c r="G933" s="51">
        <v>36</v>
      </c>
      <c r="H933" s="53">
        <v>44927</v>
      </c>
      <c r="I933" s="53">
        <v>46022</v>
      </c>
      <c r="J933" s="51" t="s">
        <v>9506</v>
      </c>
      <c r="K933" s="51"/>
      <c r="L933" s="51" t="s">
        <v>12735</v>
      </c>
      <c r="M933" s="51" t="s">
        <v>12736</v>
      </c>
      <c r="N933" s="51" t="s">
        <v>9925</v>
      </c>
      <c r="O933" s="51" t="s">
        <v>9468</v>
      </c>
      <c r="P933" s="51" t="s">
        <v>8856</v>
      </c>
      <c r="Q933" s="51" t="s">
        <v>9545</v>
      </c>
      <c r="R933" s="51">
        <v>33600000</v>
      </c>
      <c r="S933" s="51">
        <v>33600000</v>
      </c>
      <c r="T933" s="53">
        <v>44927</v>
      </c>
      <c r="U933" s="53">
        <v>46022.9999884259</v>
      </c>
      <c r="V933" s="51">
        <v>40</v>
      </c>
      <c r="W933" s="80"/>
      <c r="X933" s="80"/>
      <c r="Y933" s="80"/>
      <c r="Z933" s="87"/>
      <c r="AA933" s="87"/>
      <c r="AB933" s="87"/>
      <c r="AC933" s="87"/>
      <c r="AD933" s="87"/>
      <c r="AE933" s="87"/>
      <c r="AF933" s="87"/>
      <c r="AG933" s="80"/>
      <c r="AH933" s="80"/>
      <c r="AI933" s="80"/>
    </row>
    <row r="934" ht="38.25" spans="1:35">
      <c r="A934" s="81">
        <v>24226</v>
      </c>
      <c r="B934" s="51" t="s">
        <v>12737</v>
      </c>
      <c r="C934" s="51" t="s">
        <v>12738</v>
      </c>
      <c r="D934" s="51" t="s">
        <v>9529</v>
      </c>
      <c r="E934" s="51" t="s">
        <v>9450</v>
      </c>
      <c r="F934" s="51">
        <v>16800000</v>
      </c>
      <c r="G934" s="51">
        <v>36</v>
      </c>
      <c r="H934" s="53">
        <v>44927</v>
      </c>
      <c r="I934" s="53">
        <v>46022</v>
      </c>
      <c r="J934" s="51" t="s">
        <v>9506</v>
      </c>
      <c r="K934" s="51"/>
      <c r="L934" s="51" t="s">
        <v>12739</v>
      </c>
      <c r="M934" s="51" t="s">
        <v>12740</v>
      </c>
      <c r="N934" s="51" t="s">
        <v>9925</v>
      </c>
      <c r="O934" s="51" t="s">
        <v>9468</v>
      </c>
      <c r="P934" s="51" t="s">
        <v>8856</v>
      </c>
      <c r="Q934" s="51" t="s">
        <v>9545</v>
      </c>
      <c r="R934" s="51">
        <v>16800000</v>
      </c>
      <c r="S934" s="51">
        <v>16800000</v>
      </c>
      <c r="T934" s="53">
        <v>44927</v>
      </c>
      <c r="U934" s="53">
        <v>46022.9999884259</v>
      </c>
      <c r="V934" s="51">
        <v>20</v>
      </c>
      <c r="W934" s="80"/>
      <c r="X934" s="80"/>
      <c r="Y934" s="80"/>
      <c r="Z934" s="87"/>
      <c r="AA934" s="87"/>
      <c r="AB934" s="87"/>
      <c r="AC934" s="87"/>
      <c r="AD934" s="87"/>
      <c r="AE934" s="87"/>
      <c r="AF934" s="87"/>
      <c r="AG934" s="80"/>
      <c r="AH934" s="80"/>
      <c r="AI934" s="80"/>
    </row>
    <row r="935" ht="38.25" spans="1:35">
      <c r="A935" s="81">
        <v>25022</v>
      </c>
      <c r="B935" s="51" t="s">
        <v>12741</v>
      </c>
      <c r="C935" s="51" t="s">
        <v>12742</v>
      </c>
      <c r="D935" s="51" t="s">
        <v>9536</v>
      </c>
      <c r="E935" s="51" t="s">
        <v>9450</v>
      </c>
      <c r="F935" s="51">
        <v>1380000</v>
      </c>
      <c r="G935" s="51">
        <v>24</v>
      </c>
      <c r="H935" s="53">
        <v>44378</v>
      </c>
      <c r="I935" s="53">
        <v>45107</v>
      </c>
      <c r="J935" s="51" t="s">
        <v>9506</v>
      </c>
      <c r="K935" s="51" t="s">
        <v>9497</v>
      </c>
      <c r="L935" s="51" t="s">
        <v>12743</v>
      </c>
      <c r="M935" s="51" t="s">
        <v>12744</v>
      </c>
      <c r="N935" s="51" t="s">
        <v>10638</v>
      </c>
      <c r="O935" s="51" t="s">
        <v>9468</v>
      </c>
      <c r="P935" s="51" t="s">
        <v>9533</v>
      </c>
      <c r="Q935" s="51" t="s">
        <v>9533</v>
      </c>
      <c r="R935" s="51">
        <v>1380000</v>
      </c>
      <c r="S935" s="51">
        <v>1380000</v>
      </c>
      <c r="T935" s="53">
        <v>44378</v>
      </c>
      <c r="U935" s="53">
        <v>45107.9999884259</v>
      </c>
      <c r="V935" s="51">
        <v>3</v>
      </c>
      <c r="W935" s="80"/>
      <c r="X935" s="80"/>
      <c r="Y935" s="80"/>
      <c r="Z935" s="87"/>
      <c r="AA935" s="87"/>
      <c r="AB935" s="87"/>
      <c r="AC935" s="87"/>
      <c r="AD935" s="87"/>
      <c r="AE935" s="87"/>
      <c r="AF935" s="87"/>
      <c r="AG935" s="80"/>
      <c r="AH935" s="80"/>
      <c r="AI935" s="80"/>
    </row>
    <row r="936" ht="38.25" spans="1:35">
      <c r="A936" s="81">
        <v>33308</v>
      </c>
      <c r="B936" s="51" t="s">
        <v>12745</v>
      </c>
      <c r="C936" s="51" t="s">
        <v>12746</v>
      </c>
      <c r="D936" s="51" t="s">
        <v>9529</v>
      </c>
      <c r="E936" s="51" t="s">
        <v>9450</v>
      </c>
      <c r="F936" s="51">
        <v>22400000</v>
      </c>
      <c r="G936" s="51">
        <v>12</v>
      </c>
      <c r="H936" s="53">
        <v>46023</v>
      </c>
      <c r="I936" s="53">
        <v>46387</v>
      </c>
      <c r="J936" s="51" t="s">
        <v>9506</v>
      </c>
      <c r="K936" s="51"/>
      <c r="L936" s="51" t="s">
        <v>11486</v>
      </c>
      <c r="M936" s="218" t="s">
        <v>9924</v>
      </c>
      <c r="N936" s="51" t="s">
        <v>9925</v>
      </c>
      <c r="O936" s="51" t="s">
        <v>9468</v>
      </c>
      <c r="P936" s="51" t="s">
        <v>8856</v>
      </c>
      <c r="Q936" s="51" t="s">
        <v>9545</v>
      </c>
      <c r="R936" s="51">
        <v>22400000</v>
      </c>
      <c r="S936" s="51">
        <v>31640000</v>
      </c>
      <c r="T936" s="53">
        <v>46023</v>
      </c>
      <c r="U936" s="53">
        <v>46387.9999884259</v>
      </c>
      <c r="V936" s="51">
        <v>33</v>
      </c>
      <c r="W936" s="80"/>
      <c r="X936" s="80"/>
      <c r="Y936" s="80"/>
      <c r="Z936" s="87"/>
      <c r="AA936" s="87"/>
      <c r="AB936" s="87"/>
      <c r="AC936" s="87"/>
      <c r="AD936" s="87"/>
      <c r="AE936" s="87"/>
      <c r="AF936" s="87"/>
      <c r="AG936" s="80"/>
      <c r="AH936" s="80"/>
      <c r="AI936" s="80"/>
    </row>
    <row r="937" ht="38.25" spans="1:35">
      <c r="A937" s="81">
        <v>33307</v>
      </c>
      <c r="B937" s="51" t="s">
        <v>12747</v>
      </c>
      <c r="C937" s="51" t="s">
        <v>12748</v>
      </c>
      <c r="D937" s="51" t="s">
        <v>9536</v>
      </c>
      <c r="E937" s="51" t="s">
        <v>9450</v>
      </c>
      <c r="F937" s="51">
        <v>600000</v>
      </c>
      <c r="G937" s="51">
        <v>12</v>
      </c>
      <c r="H937" s="53">
        <v>46023</v>
      </c>
      <c r="I937" s="53">
        <v>46387</v>
      </c>
      <c r="J937" s="51" t="s">
        <v>9506</v>
      </c>
      <c r="K937" s="51"/>
      <c r="L937" s="51" t="s">
        <v>12749</v>
      </c>
      <c r="M937" s="218" t="s">
        <v>12750</v>
      </c>
      <c r="N937" s="51" t="s">
        <v>12559</v>
      </c>
      <c r="O937" s="51" t="s">
        <v>9468</v>
      </c>
      <c r="P937" s="51" t="s">
        <v>8856</v>
      </c>
      <c r="Q937" s="51" t="s">
        <v>9545</v>
      </c>
      <c r="R937" s="51">
        <v>600000</v>
      </c>
      <c r="S937" s="51">
        <v>600000</v>
      </c>
      <c r="T937" s="53">
        <v>46023</v>
      </c>
      <c r="U937" s="53">
        <v>46387.9999884259</v>
      </c>
      <c r="V937" s="51">
        <v>2</v>
      </c>
      <c r="W937" s="80"/>
      <c r="X937" s="80"/>
      <c r="Y937" s="80"/>
      <c r="Z937" s="87"/>
      <c r="AA937" s="87"/>
      <c r="AB937" s="87"/>
      <c r="AC937" s="87"/>
      <c r="AD937" s="87"/>
      <c r="AE937" s="87"/>
      <c r="AF937" s="87"/>
      <c r="AG937" s="80"/>
      <c r="AH937" s="80"/>
      <c r="AI937" s="80"/>
    </row>
    <row r="938" ht="38.25" spans="1:35">
      <c r="A938" s="81">
        <v>34300</v>
      </c>
      <c r="B938" s="51" t="s">
        <v>12751</v>
      </c>
      <c r="C938" s="51" t="s">
        <v>12752</v>
      </c>
      <c r="D938" s="51" t="s">
        <v>9529</v>
      </c>
      <c r="E938" s="51" t="s">
        <v>9450</v>
      </c>
      <c r="F938" s="51">
        <v>1996633.33</v>
      </c>
      <c r="G938" s="51">
        <v>6</v>
      </c>
      <c r="H938" s="53">
        <v>45658</v>
      </c>
      <c r="I938" s="53">
        <v>45838</v>
      </c>
      <c r="J938" s="51" t="s">
        <v>9506</v>
      </c>
      <c r="K938" s="51"/>
      <c r="L938" s="51" t="s">
        <v>12753</v>
      </c>
      <c r="M938" s="218" t="s">
        <v>12754</v>
      </c>
      <c r="N938" s="51" t="s">
        <v>9925</v>
      </c>
      <c r="O938" s="51" t="s">
        <v>9468</v>
      </c>
      <c r="P938" s="51" t="s">
        <v>8856</v>
      </c>
      <c r="Q938" s="51" t="s">
        <v>9545</v>
      </c>
      <c r="R938" s="51">
        <v>1996633.33</v>
      </c>
      <c r="S938" s="51">
        <v>1996633.33</v>
      </c>
      <c r="T938" s="53">
        <v>45658</v>
      </c>
      <c r="U938" s="53">
        <v>45838.9999884259</v>
      </c>
      <c r="V938" s="51">
        <v>14</v>
      </c>
      <c r="W938" s="80"/>
      <c r="X938" s="80"/>
      <c r="Y938" s="80"/>
      <c r="Z938" s="87"/>
      <c r="AA938" s="87"/>
      <c r="AB938" s="87"/>
      <c r="AC938" s="87"/>
      <c r="AD938" s="87"/>
      <c r="AE938" s="87"/>
      <c r="AF938" s="87"/>
      <c r="AG938" s="80"/>
      <c r="AH938" s="80"/>
      <c r="AI938" s="80"/>
    </row>
    <row r="939" ht="38.25" spans="1:35">
      <c r="A939" s="81">
        <v>34299</v>
      </c>
      <c r="B939" s="51" t="s">
        <v>12755</v>
      </c>
      <c r="C939" s="51" t="s">
        <v>12756</v>
      </c>
      <c r="D939" s="51" t="s">
        <v>9529</v>
      </c>
      <c r="E939" s="51" t="s">
        <v>9450</v>
      </c>
      <c r="F939" s="51">
        <v>7560000</v>
      </c>
      <c r="G939" s="51">
        <v>6</v>
      </c>
      <c r="H939" s="53">
        <v>45658</v>
      </c>
      <c r="I939" s="53">
        <v>45838</v>
      </c>
      <c r="J939" s="51" t="s">
        <v>9506</v>
      </c>
      <c r="K939" s="51"/>
      <c r="L939" s="51" t="s">
        <v>12757</v>
      </c>
      <c r="M939" s="218" t="s">
        <v>12758</v>
      </c>
      <c r="N939" s="51" t="s">
        <v>9925</v>
      </c>
      <c r="O939" s="51" t="s">
        <v>9468</v>
      </c>
      <c r="P939" s="51" t="s">
        <v>8856</v>
      </c>
      <c r="Q939" s="51" t="s">
        <v>9545</v>
      </c>
      <c r="R939" s="51">
        <v>7560000</v>
      </c>
      <c r="S939" s="51">
        <v>7560000</v>
      </c>
      <c r="T939" s="53">
        <v>45658</v>
      </c>
      <c r="U939" s="53">
        <v>45838.9999884259</v>
      </c>
      <c r="V939" s="51">
        <v>27</v>
      </c>
      <c r="W939" s="80"/>
      <c r="X939" s="80"/>
      <c r="Y939" s="80"/>
      <c r="Z939" s="87"/>
      <c r="AA939" s="87"/>
      <c r="AB939" s="87"/>
      <c r="AC939" s="87"/>
      <c r="AD939" s="87"/>
      <c r="AE939" s="87"/>
      <c r="AF939" s="87"/>
      <c r="AG939" s="80"/>
      <c r="AH939" s="80"/>
      <c r="AI939" s="80"/>
    </row>
    <row r="940" ht="38.25" spans="1:35">
      <c r="A940" s="81">
        <v>34404</v>
      </c>
      <c r="B940" s="51" t="s">
        <v>12759</v>
      </c>
      <c r="C940" s="51" t="s">
        <v>12760</v>
      </c>
      <c r="D940" s="51" t="s">
        <v>9529</v>
      </c>
      <c r="E940" s="51" t="s">
        <v>9450</v>
      </c>
      <c r="F940" s="51">
        <v>8166.67</v>
      </c>
      <c r="G940" s="51">
        <v>0.2</v>
      </c>
      <c r="H940" s="53">
        <v>45920</v>
      </c>
      <c r="I940" s="53">
        <v>45926</v>
      </c>
      <c r="J940" s="51" t="s">
        <v>9506</v>
      </c>
      <c r="K940" s="51"/>
      <c r="L940" s="51" t="s">
        <v>12761</v>
      </c>
      <c r="M940" s="218" t="s">
        <v>12762</v>
      </c>
      <c r="N940" s="51" t="s">
        <v>9925</v>
      </c>
      <c r="O940" s="51" t="s">
        <v>9468</v>
      </c>
      <c r="P940" s="51" t="s">
        <v>8856</v>
      </c>
      <c r="Q940" s="51" t="s">
        <v>9545</v>
      </c>
      <c r="R940" s="51">
        <v>8166.67</v>
      </c>
      <c r="S940" s="51">
        <v>446830.56</v>
      </c>
      <c r="T940" s="53">
        <v>45920</v>
      </c>
      <c r="U940" s="53">
        <v>45926.9999884259</v>
      </c>
      <c r="V940" s="51">
        <v>1</v>
      </c>
      <c r="W940" s="80"/>
      <c r="X940" s="80"/>
      <c r="Y940" s="80"/>
      <c r="Z940" s="87"/>
      <c r="AA940" s="87"/>
      <c r="AB940" s="87"/>
      <c r="AC940" s="87"/>
      <c r="AD940" s="87"/>
      <c r="AE940" s="87"/>
      <c r="AF940" s="87"/>
      <c r="AG940" s="80"/>
      <c r="AH940" s="80"/>
      <c r="AI940" s="80"/>
    </row>
    <row r="941" ht="38.25" spans="1:35">
      <c r="A941" s="81">
        <v>34405</v>
      </c>
      <c r="B941" s="51" t="s">
        <v>12763</v>
      </c>
      <c r="C941" s="51" t="s">
        <v>12764</v>
      </c>
      <c r="D941" s="51" t="s">
        <v>9529</v>
      </c>
      <c r="E941" s="51" t="s">
        <v>9450</v>
      </c>
      <c r="F941" s="51">
        <v>42386.12</v>
      </c>
      <c r="G941" s="51">
        <v>0.7</v>
      </c>
      <c r="H941" s="53">
        <v>45926</v>
      </c>
      <c r="I941" s="53">
        <v>45946</v>
      </c>
      <c r="J941" s="51" t="s">
        <v>9506</v>
      </c>
      <c r="K941" s="51"/>
      <c r="L941" s="51" t="s">
        <v>12761</v>
      </c>
      <c r="M941" s="218" t="s">
        <v>12762</v>
      </c>
      <c r="N941" s="51" t="s">
        <v>9925</v>
      </c>
      <c r="O941" s="51" t="s">
        <v>9468</v>
      </c>
      <c r="P941" s="51" t="s">
        <v>8856</v>
      </c>
      <c r="Q941" s="51" t="s">
        <v>9545</v>
      </c>
      <c r="R941" s="51">
        <v>42386.12</v>
      </c>
      <c r="S941" s="51">
        <v>446830.56</v>
      </c>
      <c r="T941" s="53">
        <v>45926</v>
      </c>
      <c r="U941" s="53">
        <v>45946.9999884259</v>
      </c>
      <c r="V941" s="51">
        <v>2</v>
      </c>
      <c r="W941" s="80"/>
      <c r="X941" s="80"/>
      <c r="Y941" s="80"/>
      <c r="Z941" s="87"/>
      <c r="AA941" s="87"/>
      <c r="AB941" s="87"/>
      <c r="AC941" s="87"/>
      <c r="AD941" s="87"/>
      <c r="AE941" s="87"/>
      <c r="AF941" s="87"/>
      <c r="AG941" s="80"/>
      <c r="AH941" s="80"/>
      <c r="AI941" s="80"/>
    </row>
    <row r="942" ht="38.25" spans="1:35">
      <c r="A942" s="81">
        <v>34403</v>
      </c>
      <c r="B942" s="51" t="s">
        <v>12765</v>
      </c>
      <c r="C942" s="51" t="s">
        <v>12766</v>
      </c>
      <c r="D942" s="51" t="s">
        <v>9529</v>
      </c>
      <c r="E942" s="51" t="s">
        <v>9450</v>
      </c>
      <c r="F942" s="51">
        <v>87111.11</v>
      </c>
      <c r="G942" s="51">
        <v>0.2</v>
      </c>
      <c r="H942" s="53">
        <v>45920</v>
      </c>
      <c r="I942" s="53">
        <v>45926</v>
      </c>
      <c r="J942" s="51" t="s">
        <v>9506</v>
      </c>
      <c r="K942" s="51"/>
      <c r="L942" s="51" t="s">
        <v>12761</v>
      </c>
      <c r="M942" s="218" t="s">
        <v>12762</v>
      </c>
      <c r="N942" s="51" t="s">
        <v>9925</v>
      </c>
      <c r="O942" s="51" t="s">
        <v>9468</v>
      </c>
      <c r="P942" s="51" t="s">
        <v>8856</v>
      </c>
      <c r="Q942" s="51" t="s">
        <v>9545</v>
      </c>
      <c r="R942" s="51">
        <v>87111.11</v>
      </c>
      <c r="S942" s="51">
        <v>446830.56</v>
      </c>
      <c r="T942" s="53">
        <v>45920</v>
      </c>
      <c r="U942" s="53">
        <v>45926.9999884259</v>
      </c>
      <c r="V942" s="51">
        <v>16</v>
      </c>
      <c r="W942" s="80"/>
      <c r="X942" s="80"/>
      <c r="Y942" s="80"/>
      <c r="Z942" s="87"/>
      <c r="AA942" s="87"/>
      <c r="AB942" s="87"/>
      <c r="AC942" s="87"/>
      <c r="AD942" s="87"/>
      <c r="AE942" s="87"/>
      <c r="AF942" s="87"/>
      <c r="AG942" s="80"/>
      <c r="AH942" s="80"/>
      <c r="AI942" s="80"/>
    </row>
    <row r="943" ht="38.25" spans="1:35">
      <c r="A943" s="81">
        <v>34402</v>
      </c>
      <c r="B943" s="51" t="s">
        <v>12767</v>
      </c>
      <c r="C943" s="51" t="s">
        <v>12768</v>
      </c>
      <c r="D943" s="51" t="s">
        <v>9529</v>
      </c>
      <c r="E943" s="51" t="s">
        <v>9450</v>
      </c>
      <c r="F943" s="51">
        <v>19055.56</v>
      </c>
      <c r="G943" s="51">
        <v>0.2</v>
      </c>
      <c r="H943" s="53">
        <v>45920</v>
      </c>
      <c r="I943" s="53">
        <v>45926</v>
      </c>
      <c r="J943" s="51" t="s">
        <v>9506</v>
      </c>
      <c r="K943" s="51"/>
      <c r="L943" s="51" t="s">
        <v>12761</v>
      </c>
      <c r="M943" s="218" t="s">
        <v>12762</v>
      </c>
      <c r="N943" s="51" t="s">
        <v>9925</v>
      </c>
      <c r="O943" s="51" t="s">
        <v>9468</v>
      </c>
      <c r="P943" s="51" t="s">
        <v>8856</v>
      </c>
      <c r="Q943" s="51" t="s">
        <v>9545</v>
      </c>
      <c r="R943" s="51">
        <v>19055.56</v>
      </c>
      <c r="S943" s="51">
        <v>446830.56</v>
      </c>
      <c r="T943" s="53">
        <v>45920</v>
      </c>
      <c r="U943" s="53">
        <v>45926.9999884259</v>
      </c>
      <c r="V943" s="51">
        <v>3</v>
      </c>
      <c r="W943" s="80"/>
      <c r="X943" s="80"/>
      <c r="Y943" s="80"/>
      <c r="Z943" s="87"/>
      <c r="AA943" s="87"/>
      <c r="AB943" s="87"/>
      <c r="AC943" s="87"/>
      <c r="AD943" s="87"/>
      <c r="AE943" s="87"/>
      <c r="AF943" s="87"/>
      <c r="AG943" s="80"/>
      <c r="AH943" s="80"/>
      <c r="AI943" s="80"/>
    </row>
    <row r="944" ht="38.25" spans="1:35">
      <c r="A944" s="81">
        <v>34400</v>
      </c>
      <c r="B944" s="51" t="s">
        <v>12769</v>
      </c>
      <c r="C944" s="51" t="s">
        <v>12770</v>
      </c>
      <c r="D944" s="51" t="s">
        <v>9529</v>
      </c>
      <c r="E944" s="51" t="s">
        <v>9450</v>
      </c>
      <c r="F944" s="51">
        <v>112000</v>
      </c>
      <c r="G944" s="51">
        <v>0.3</v>
      </c>
      <c r="H944" s="53">
        <v>45854</v>
      </c>
      <c r="I944" s="53">
        <v>45862</v>
      </c>
      <c r="J944" s="51" t="s">
        <v>9506</v>
      </c>
      <c r="K944" s="51"/>
      <c r="L944" s="51" t="s">
        <v>12761</v>
      </c>
      <c r="M944" s="218" t="s">
        <v>12762</v>
      </c>
      <c r="N944" s="51" t="s">
        <v>9925</v>
      </c>
      <c r="O944" s="51" t="s">
        <v>9468</v>
      </c>
      <c r="P944" s="51" t="s">
        <v>8856</v>
      </c>
      <c r="Q944" s="51" t="s">
        <v>9545</v>
      </c>
      <c r="R944" s="51">
        <v>112000</v>
      </c>
      <c r="S944" s="51">
        <v>446830.56</v>
      </c>
      <c r="T944" s="53">
        <v>45854</v>
      </c>
      <c r="U944" s="53">
        <v>45862.9999884259</v>
      </c>
      <c r="V944" s="51">
        <v>16</v>
      </c>
      <c r="W944" s="80"/>
      <c r="X944" s="80"/>
      <c r="Y944" s="80"/>
      <c r="Z944" s="87"/>
      <c r="AA944" s="87"/>
      <c r="AB944" s="87"/>
      <c r="AC944" s="87"/>
      <c r="AD944" s="87"/>
      <c r="AE944" s="87"/>
      <c r="AF944" s="87"/>
      <c r="AG944" s="80"/>
      <c r="AH944" s="80"/>
      <c r="AI944" s="80"/>
    </row>
    <row r="945" ht="38.25" spans="1:35">
      <c r="A945" s="81">
        <v>34401</v>
      </c>
      <c r="B945" s="51" t="s">
        <v>12771</v>
      </c>
      <c r="C945" s="51" t="s">
        <v>12772</v>
      </c>
      <c r="D945" s="51" t="s">
        <v>9529</v>
      </c>
      <c r="E945" s="51" t="s">
        <v>9450</v>
      </c>
      <c r="F945" s="51">
        <v>38111.1</v>
      </c>
      <c r="G945" s="51">
        <v>0.2</v>
      </c>
      <c r="H945" s="53">
        <v>45920</v>
      </c>
      <c r="I945" s="53">
        <v>45926</v>
      </c>
      <c r="J945" s="51" t="s">
        <v>9506</v>
      </c>
      <c r="K945" s="51"/>
      <c r="L945" s="51" t="s">
        <v>12761</v>
      </c>
      <c r="M945" s="218" t="s">
        <v>12762</v>
      </c>
      <c r="N945" s="51" t="s">
        <v>9925</v>
      </c>
      <c r="O945" s="51" t="s">
        <v>9468</v>
      </c>
      <c r="P945" s="51" t="s">
        <v>8856</v>
      </c>
      <c r="Q945" s="51" t="s">
        <v>9545</v>
      </c>
      <c r="R945" s="51">
        <v>38111.1</v>
      </c>
      <c r="S945" s="51">
        <v>446830.56</v>
      </c>
      <c r="T945" s="53">
        <v>45920</v>
      </c>
      <c r="U945" s="53">
        <v>45926.9999884259</v>
      </c>
      <c r="V945" s="51">
        <v>7</v>
      </c>
      <c r="W945" s="80"/>
      <c r="X945" s="80"/>
      <c r="Y945" s="80"/>
      <c r="Z945" s="87"/>
      <c r="AA945" s="87"/>
      <c r="AB945" s="87"/>
      <c r="AC945" s="87"/>
      <c r="AD945" s="87"/>
      <c r="AE945" s="87"/>
      <c r="AF945" s="87"/>
      <c r="AG945" s="80"/>
      <c r="AH945" s="80"/>
      <c r="AI945" s="80"/>
    </row>
    <row r="946" ht="38.25" spans="1:35">
      <c r="A946" s="81">
        <v>34399</v>
      </c>
      <c r="B946" s="51" t="s">
        <v>12773</v>
      </c>
      <c r="C946" s="51" t="s">
        <v>12774</v>
      </c>
      <c r="D946" s="51" t="s">
        <v>9529</v>
      </c>
      <c r="E946" s="51" t="s">
        <v>9450</v>
      </c>
      <c r="F946" s="51">
        <v>140000</v>
      </c>
      <c r="G946" s="51">
        <v>6.1</v>
      </c>
      <c r="H946" s="53">
        <v>45839</v>
      </c>
      <c r="I946" s="53">
        <v>46022</v>
      </c>
      <c r="J946" s="51" t="s">
        <v>9506</v>
      </c>
      <c r="K946" s="51"/>
      <c r="L946" s="51" t="s">
        <v>12761</v>
      </c>
      <c r="M946" s="218" t="s">
        <v>12762</v>
      </c>
      <c r="N946" s="51" t="s">
        <v>9925</v>
      </c>
      <c r="O946" s="51" t="s">
        <v>9468</v>
      </c>
      <c r="P946" s="51" t="s">
        <v>8856</v>
      </c>
      <c r="Q946" s="51" t="s">
        <v>9545</v>
      </c>
      <c r="R946" s="51">
        <v>140000</v>
      </c>
      <c r="S946" s="51">
        <v>446830.56</v>
      </c>
      <c r="T946" s="53">
        <v>45839</v>
      </c>
      <c r="U946" s="53">
        <v>46022.9999884259</v>
      </c>
      <c r="V946" s="51">
        <v>1</v>
      </c>
      <c r="W946" s="80"/>
      <c r="X946" s="80"/>
      <c r="Y946" s="80"/>
      <c r="Z946" s="87"/>
      <c r="AA946" s="87"/>
      <c r="AB946" s="87"/>
      <c r="AC946" s="87"/>
      <c r="AD946" s="87"/>
      <c r="AE946" s="87"/>
      <c r="AF946" s="87"/>
      <c r="AG946" s="80"/>
      <c r="AH946" s="80"/>
      <c r="AI946" s="80"/>
    </row>
    <row r="947" ht="38.25" spans="1:35">
      <c r="A947" s="81">
        <v>34359</v>
      </c>
      <c r="B947" s="51" t="s">
        <v>12775</v>
      </c>
      <c r="C947" s="51" t="s">
        <v>12776</v>
      </c>
      <c r="D947" s="51" t="s">
        <v>9536</v>
      </c>
      <c r="E947" s="51" t="s">
        <v>9450</v>
      </c>
      <c r="F947" s="51">
        <v>900000</v>
      </c>
      <c r="G947" s="51">
        <v>12</v>
      </c>
      <c r="H947" s="53">
        <v>45481</v>
      </c>
      <c r="I947" s="53">
        <v>45845</v>
      </c>
      <c r="J947" s="51" t="s">
        <v>9506</v>
      </c>
      <c r="K947" s="51"/>
      <c r="L947" s="51" t="s">
        <v>12777</v>
      </c>
      <c r="M947" s="51" t="s">
        <v>12778</v>
      </c>
      <c r="N947" s="51" t="s">
        <v>12779</v>
      </c>
      <c r="O947" s="51" t="s">
        <v>9468</v>
      </c>
      <c r="P947" s="51" t="s">
        <v>8856</v>
      </c>
      <c r="Q947" s="51" t="s">
        <v>9545</v>
      </c>
      <c r="R947" s="51">
        <v>900000</v>
      </c>
      <c r="S947" s="51">
        <v>900000</v>
      </c>
      <c r="T947" s="53">
        <v>45481</v>
      </c>
      <c r="U947" s="53">
        <v>45845.9999884259</v>
      </c>
      <c r="V947" s="51">
        <v>4</v>
      </c>
      <c r="W947" s="80"/>
      <c r="X947" s="80"/>
      <c r="Y947" s="80"/>
      <c r="Z947" s="87"/>
      <c r="AA947" s="87"/>
      <c r="AB947" s="87"/>
      <c r="AC947" s="87"/>
      <c r="AD947" s="87"/>
      <c r="AE947" s="87"/>
      <c r="AF947" s="87"/>
      <c r="AG947" s="80"/>
      <c r="AH947" s="80"/>
      <c r="AI947" s="80"/>
    </row>
    <row r="948" ht="38.25" spans="1:35">
      <c r="A948" s="81">
        <v>34319</v>
      </c>
      <c r="B948" s="51" t="s">
        <v>12780</v>
      </c>
      <c r="C948" s="51" t="s">
        <v>12781</v>
      </c>
      <c r="D948" s="51" t="s">
        <v>9536</v>
      </c>
      <c r="E948" s="51" t="s">
        <v>9450</v>
      </c>
      <c r="F948" s="51">
        <v>300000</v>
      </c>
      <c r="G948" s="51">
        <v>6</v>
      </c>
      <c r="H948" s="53">
        <v>45839</v>
      </c>
      <c r="I948" s="53">
        <v>46022</v>
      </c>
      <c r="J948" s="51" t="s">
        <v>9506</v>
      </c>
      <c r="K948" s="51"/>
      <c r="L948" s="51" t="s">
        <v>12782</v>
      </c>
      <c r="M948" s="218" t="s">
        <v>12750</v>
      </c>
      <c r="N948" s="51" t="s">
        <v>12559</v>
      </c>
      <c r="O948" s="51" t="s">
        <v>9468</v>
      </c>
      <c r="P948" s="51" t="s">
        <v>8856</v>
      </c>
      <c r="Q948" s="51" t="s">
        <v>9545</v>
      </c>
      <c r="R948" s="51">
        <v>300000</v>
      </c>
      <c r="S948" s="51">
        <v>300000</v>
      </c>
      <c r="T948" s="53">
        <v>45839</v>
      </c>
      <c r="U948" s="53">
        <v>46022.9999884259</v>
      </c>
      <c r="V948" s="51">
        <v>2</v>
      </c>
      <c r="W948" s="80"/>
      <c r="X948" s="80"/>
      <c r="Y948" s="80"/>
      <c r="Z948" s="87"/>
      <c r="AA948" s="87"/>
      <c r="AB948" s="87"/>
      <c r="AC948" s="87"/>
      <c r="AD948" s="87"/>
      <c r="AE948" s="87"/>
      <c r="AF948" s="87"/>
      <c r="AG948" s="80"/>
      <c r="AH948" s="80"/>
      <c r="AI948" s="80"/>
    </row>
    <row r="949" ht="38.25" spans="1:35">
      <c r="A949" s="81">
        <v>34318</v>
      </c>
      <c r="B949" s="51" t="s">
        <v>12783</v>
      </c>
      <c r="C949" s="51" t="s">
        <v>12784</v>
      </c>
      <c r="D949" s="51" t="s">
        <v>9536</v>
      </c>
      <c r="E949" s="51" t="s">
        <v>9450</v>
      </c>
      <c r="F949" s="51">
        <v>300000</v>
      </c>
      <c r="G949" s="51">
        <v>6</v>
      </c>
      <c r="H949" s="53">
        <v>45658</v>
      </c>
      <c r="I949" s="53">
        <v>45838</v>
      </c>
      <c r="J949" s="51" t="s">
        <v>9506</v>
      </c>
      <c r="K949" s="51"/>
      <c r="L949" s="51" t="s">
        <v>12785</v>
      </c>
      <c r="M949" s="218" t="s">
        <v>12786</v>
      </c>
      <c r="N949" s="51" t="s">
        <v>12559</v>
      </c>
      <c r="O949" s="51" t="s">
        <v>9468</v>
      </c>
      <c r="P949" s="51" t="s">
        <v>8856</v>
      </c>
      <c r="Q949" s="51" t="s">
        <v>9545</v>
      </c>
      <c r="R949" s="51">
        <v>300000</v>
      </c>
      <c r="S949" s="51">
        <v>300000</v>
      </c>
      <c r="T949" s="53">
        <v>45658</v>
      </c>
      <c r="U949" s="53">
        <v>45838.9999884259</v>
      </c>
      <c r="V949" s="51">
        <v>2</v>
      </c>
      <c r="W949" s="80"/>
      <c r="X949" s="80"/>
      <c r="Y949" s="80"/>
      <c r="Z949" s="87"/>
      <c r="AA949" s="87"/>
      <c r="AB949" s="87"/>
      <c r="AC949" s="87"/>
      <c r="AD949" s="87"/>
      <c r="AE949" s="87"/>
      <c r="AF949" s="87"/>
      <c r="AG949" s="80"/>
      <c r="AH949" s="80"/>
      <c r="AI949" s="80"/>
    </row>
    <row r="950" ht="51" spans="1:35">
      <c r="A950" s="81">
        <v>268</v>
      </c>
      <c r="B950" s="51" t="s">
        <v>12787</v>
      </c>
      <c r="C950" s="51" t="s">
        <v>12788</v>
      </c>
      <c r="D950" s="51" t="s">
        <v>9496</v>
      </c>
      <c r="E950" s="51" t="s">
        <v>9450</v>
      </c>
      <c r="F950" s="51">
        <v>2888800</v>
      </c>
      <c r="G950" s="51">
        <v>12</v>
      </c>
      <c r="H950" s="53">
        <v>45717</v>
      </c>
      <c r="I950" s="53">
        <v>46081</v>
      </c>
      <c r="J950" s="51" t="s">
        <v>9506</v>
      </c>
      <c r="K950" s="51" t="s">
        <v>9497</v>
      </c>
      <c r="L950" s="51" t="s">
        <v>12789</v>
      </c>
      <c r="M950" s="218" t="s">
        <v>12790</v>
      </c>
      <c r="N950" s="51" t="s">
        <v>12791</v>
      </c>
      <c r="O950" s="51" t="s">
        <v>9455</v>
      </c>
      <c r="P950" s="51" t="s">
        <v>10864</v>
      </c>
      <c r="Q950" s="51" t="s">
        <v>9456</v>
      </c>
      <c r="R950" s="51">
        <v>2888800</v>
      </c>
      <c r="S950" s="51">
        <v>2888800</v>
      </c>
      <c r="T950" s="53">
        <v>45717</v>
      </c>
      <c r="U950" s="53">
        <v>46081.9999884259</v>
      </c>
      <c r="V950" s="51">
        <v>8</v>
      </c>
      <c r="W950" s="80" t="s">
        <v>12792</v>
      </c>
      <c r="X950" s="80"/>
      <c r="Y950" s="80"/>
      <c r="Z950" s="97"/>
      <c r="AA950" s="97"/>
      <c r="AB950" s="97"/>
      <c r="AC950" s="97"/>
      <c r="AD950" s="97"/>
      <c r="AE950" s="125">
        <v>45717</v>
      </c>
      <c r="AF950" s="84">
        <v>46081.9999884259</v>
      </c>
      <c r="AG950" s="80" t="s">
        <v>12391</v>
      </c>
      <c r="AH950" s="86" t="s">
        <v>12787</v>
      </c>
      <c r="AI950" s="80"/>
    </row>
    <row r="951" ht="51" spans="1:35">
      <c r="A951" s="81">
        <v>349</v>
      </c>
      <c r="B951" s="51" t="s">
        <v>12793</v>
      </c>
      <c r="C951" s="51" t="s">
        <v>12794</v>
      </c>
      <c r="D951" s="51" t="s">
        <v>9496</v>
      </c>
      <c r="E951" s="51" t="s">
        <v>9450</v>
      </c>
      <c r="F951" s="51">
        <v>4404200</v>
      </c>
      <c r="G951" s="51">
        <v>12</v>
      </c>
      <c r="H951" s="53">
        <v>46023</v>
      </c>
      <c r="I951" s="53">
        <v>46387</v>
      </c>
      <c r="J951" s="51" t="s">
        <v>9506</v>
      </c>
      <c r="K951" s="51" t="s">
        <v>9451</v>
      </c>
      <c r="L951" s="51" t="s">
        <v>12795</v>
      </c>
      <c r="M951" s="218" t="s">
        <v>12796</v>
      </c>
      <c r="N951" s="51" t="s">
        <v>12797</v>
      </c>
      <c r="O951" s="51" t="s">
        <v>9455</v>
      </c>
      <c r="P951" s="51" t="s">
        <v>10851</v>
      </c>
      <c r="Q951" s="51" t="s">
        <v>9456</v>
      </c>
      <c r="R951" s="51">
        <v>4404200</v>
      </c>
      <c r="S951" s="51">
        <v>4404200</v>
      </c>
      <c r="T951" s="53">
        <v>46023</v>
      </c>
      <c r="U951" s="53">
        <v>46387.9999884259</v>
      </c>
      <c r="V951" s="51">
        <v>12.2</v>
      </c>
      <c r="W951" s="80" t="s">
        <v>12798</v>
      </c>
      <c r="X951" s="80"/>
      <c r="Y951" s="80"/>
      <c r="Z951" s="97"/>
      <c r="AA951" s="97"/>
      <c r="AB951" s="97"/>
      <c r="AC951" s="97"/>
      <c r="AD951" s="97"/>
      <c r="AE951" s="126">
        <v>46023</v>
      </c>
      <c r="AF951" s="53">
        <v>46387.9999884259</v>
      </c>
      <c r="AG951" s="80" t="s">
        <v>12391</v>
      </c>
      <c r="AH951" s="86" t="s">
        <v>12793</v>
      </c>
      <c r="AI951" s="80"/>
    </row>
    <row r="952" ht="51" spans="1:35">
      <c r="A952" s="81">
        <v>348</v>
      </c>
      <c r="B952" s="51" t="s">
        <v>12799</v>
      </c>
      <c r="C952" s="51" t="s">
        <v>12800</v>
      </c>
      <c r="D952" s="51" t="s">
        <v>9496</v>
      </c>
      <c r="E952" s="51" t="s">
        <v>9450</v>
      </c>
      <c r="F952" s="51">
        <v>2150000</v>
      </c>
      <c r="G952" s="51">
        <v>12</v>
      </c>
      <c r="H952" s="53">
        <v>46023</v>
      </c>
      <c r="I952" s="53">
        <v>46387</v>
      </c>
      <c r="J952" s="51" t="s">
        <v>9506</v>
      </c>
      <c r="K952" s="51" t="s">
        <v>9497</v>
      </c>
      <c r="L952" s="51" t="s">
        <v>12801</v>
      </c>
      <c r="M952" s="218" t="s">
        <v>12802</v>
      </c>
      <c r="N952" s="51" t="s">
        <v>12803</v>
      </c>
      <c r="O952" s="51" t="s">
        <v>9455</v>
      </c>
      <c r="P952" s="51" t="s">
        <v>9501</v>
      </c>
      <c r="Q952" s="51" t="s">
        <v>9456</v>
      </c>
      <c r="R952" s="51">
        <v>2150000</v>
      </c>
      <c r="S952" s="51">
        <v>2150000</v>
      </c>
      <c r="T952" s="53">
        <v>46023</v>
      </c>
      <c r="U952" s="53">
        <v>46387.9999884259</v>
      </c>
      <c r="V952" s="51">
        <v>6</v>
      </c>
      <c r="W952" s="80" t="s">
        <v>12804</v>
      </c>
      <c r="X952" s="80"/>
      <c r="Y952" s="80"/>
      <c r="Z952" s="97"/>
      <c r="AA952" s="97"/>
      <c r="AB952" s="97"/>
      <c r="AC952" s="97"/>
      <c r="AD952" s="97"/>
      <c r="AE952" s="126">
        <v>46023</v>
      </c>
      <c r="AF952" s="53">
        <v>46387.9999884259</v>
      </c>
      <c r="AG952" s="80" t="s">
        <v>12391</v>
      </c>
      <c r="AH952" s="86" t="s">
        <v>12799</v>
      </c>
      <c r="AI952" s="80"/>
    </row>
    <row r="953" ht="51" spans="1:35">
      <c r="A953" s="81">
        <v>347</v>
      </c>
      <c r="B953" s="51" t="s">
        <v>12805</v>
      </c>
      <c r="C953" s="51" t="s">
        <v>12806</v>
      </c>
      <c r="D953" s="51" t="s">
        <v>9496</v>
      </c>
      <c r="E953" s="51" t="s">
        <v>9450</v>
      </c>
      <c r="F953" s="51">
        <v>3898800</v>
      </c>
      <c r="G953" s="51">
        <v>12</v>
      </c>
      <c r="H953" s="53">
        <v>45658</v>
      </c>
      <c r="I953" s="53">
        <v>46022</v>
      </c>
      <c r="J953" s="51" t="s">
        <v>9506</v>
      </c>
      <c r="K953" s="51" t="s">
        <v>9497</v>
      </c>
      <c r="L953" s="51" t="s">
        <v>12807</v>
      </c>
      <c r="M953" s="218" t="s">
        <v>12808</v>
      </c>
      <c r="N953" s="51" t="s">
        <v>12809</v>
      </c>
      <c r="O953" s="51" t="s">
        <v>9455</v>
      </c>
      <c r="P953" s="51" t="s">
        <v>10864</v>
      </c>
      <c r="Q953" s="51" t="s">
        <v>9456</v>
      </c>
      <c r="R953" s="51">
        <v>3898800</v>
      </c>
      <c r="S953" s="51">
        <v>3898800</v>
      </c>
      <c r="T953" s="53">
        <v>45658</v>
      </c>
      <c r="U953" s="53">
        <v>46022.9999884259</v>
      </c>
      <c r="V953" s="51">
        <v>12</v>
      </c>
      <c r="W953" s="80" t="s">
        <v>12810</v>
      </c>
      <c r="X953" s="80"/>
      <c r="Y953" s="80"/>
      <c r="Z953" s="97"/>
      <c r="AA953" s="97"/>
      <c r="AB953" s="97"/>
      <c r="AC953" s="97"/>
      <c r="AD953" s="97"/>
      <c r="AE953" s="126">
        <v>45658</v>
      </c>
      <c r="AF953" s="53">
        <v>46022.9999884259</v>
      </c>
      <c r="AG953" s="80" t="s">
        <v>12391</v>
      </c>
      <c r="AH953" s="86" t="s">
        <v>12805</v>
      </c>
      <c r="AI953" s="80"/>
    </row>
    <row r="954" ht="51" spans="1:35">
      <c r="A954" s="81">
        <v>13051</v>
      </c>
      <c r="B954" s="51" t="s">
        <v>12811</v>
      </c>
      <c r="C954" s="51" t="s">
        <v>12812</v>
      </c>
      <c r="D954" s="51" t="s">
        <v>9496</v>
      </c>
      <c r="E954" s="51" t="s">
        <v>9450</v>
      </c>
      <c r="F954" s="51">
        <v>3249000</v>
      </c>
      <c r="G954" s="51">
        <v>12</v>
      </c>
      <c r="H954" s="53">
        <v>46112</v>
      </c>
      <c r="I954" s="53">
        <v>46476</v>
      </c>
      <c r="J954" s="51" t="s">
        <v>9506</v>
      </c>
      <c r="K954" s="51" t="s">
        <v>9451</v>
      </c>
      <c r="L954" s="51" t="s">
        <v>12813</v>
      </c>
      <c r="M954" s="218" t="s">
        <v>12814</v>
      </c>
      <c r="N954" s="51" t="s">
        <v>12815</v>
      </c>
      <c r="O954" s="51" t="s">
        <v>9455</v>
      </c>
      <c r="P954" s="51" t="s">
        <v>10851</v>
      </c>
      <c r="Q954" s="51" t="s">
        <v>9456</v>
      </c>
      <c r="R954" s="51">
        <v>3249000</v>
      </c>
      <c r="S954" s="51">
        <v>3249000</v>
      </c>
      <c r="T954" s="53">
        <v>46112</v>
      </c>
      <c r="U954" s="53">
        <v>46476.9999884259</v>
      </c>
      <c r="V954" s="51">
        <v>9</v>
      </c>
      <c r="W954" s="80" t="s">
        <v>12816</v>
      </c>
      <c r="X954" s="80"/>
      <c r="Y954" s="80"/>
      <c r="Z954" s="97"/>
      <c r="AA954" s="97"/>
      <c r="AB954" s="97"/>
      <c r="AC954" s="97"/>
      <c r="AD954" s="97"/>
      <c r="AE954" s="126">
        <v>46112</v>
      </c>
      <c r="AF954" s="53">
        <v>46476.9999884259</v>
      </c>
      <c r="AG954" s="80" t="s">
        <v>12391</v>
      </c>
      <c r="AH954" s="86" t="s">
        <v>12811</v>
      </c>
      <c r="AI954" s="80"/>
    </row>
    <row r="955" ht="51" spans="1:35">
      <c r="A955" s="81">
        <v>17358</v>
      </c>
      <c r="B955" s="51" t="s">
        <v>12817</v>
      </c>
      <c r="C955" s="51" t="s">
        <v>12818</v>
      </c>
      <c r="D955" s="51" t="s">
        <v>9496</v>
      </c>
      <c r="E955" s="51" t="s">
        <v>9450</v>
      </c>
      <c r="F955" s="51">
        <v>2448630</v>
      </c>
      <c r="G955" s="51">
        <v>9</v>
      </c>
      <c r="H955" s="53">
        <v>46113</v>
      </c>
      <c r="I955" s="53">
        <v>46387</v>
      </c>
      <c r="J955" s="51" t="s">
        <v>9506</v>
      </c>
      <c r="K955" s="51" t="s">
        <v>9451</v>
      </c>
      <c r="L955" s="51" t="s">
        <v>12819</v>
      </c>
      <c r="M955" s="218" t="s">
        <v>12820</v>
      </c>
      <c r="N955" s="51" t="s">
        <v>12821</v>
      </c>
      <c r="O955" s="51" t="s">
        <v>9455</v>
      </c>
      <c r="P955" s="51" t="s">
        <v>9456</v>
      </c>
      <c r="Q955" s="51" t="s">
        <v>9456</v>
      </c>
      <c r="R955" s="51">
        <v>2448630</v>
      </c>
      <c r="S955" s="51">
        <v>7350893</v>
      </c>
      <c r="T955" s="53">
        <v>46113</v>
      </c>
      <c r="U955" s="53">
        <v>46387.9999884259</v>
      </c>
      <c r="V955" s="51">
        <v>9</v>
      </c>
      <c r="W955" s="85" t="s">
        <v>12822</v>
      </c>
      <c r="X955" s="85"/>
      <c r="Y955" s="85"/>
      <c r="Z955" s="83"/>
      <c r="AA955" s="83"/>
      <c r="AB955" s="83"/>
      <c r="AC955" s="83"/>
      <c r="AD955" s="83"/>
      <c r="AE955" s="53">
        <v>46113</v>
      </c>
      <c r="AF955" s="53">
        <v>46387.9999884259</v>
      </c>
      <c r="AG955" s="80" t="s">
        <v>12391</v>
      </c>
      <c r="AH955" s="86" t="s">
        <v>12817</v>
      </c>
      <c r="AI955" s="80"/>
    </row>
    <row r="956" ht="51" spans="1:35">
      <c r="A956" s="81">
        <v>17357</v>
      </c>
      <c r="B956" s="51" t="s">
        <v>12823</v>
      </c>
      <c r="C956" s="51" t="s">
        <v>12824</v>
      </c>
      <c r="D956" s="51" t="s">
        <v>9496</v>
      </c>
      <c r="E956" s="51" t="s">
        <v>9450</v>
      </c>
      <c r="F956" s="51">
        <v>1869863</v>
      </c>
      <c r="G956" s="51">
        <v>3.5</v>
      </c>
      <c r="H956" s="53">
        <v>46023</v>
      </c>
      <c r="I956" s="53">
        <v>46127</v>
      </c>
      <c r="J956" s="51" t="s">
        <v>9506</v>
      </c>
      <c r="K956" s="51" t="s">
        <v>9451</v>
      </c>
      <c r="L956" s="51" t="s">
        <v>12819</v>
      </c>
      <c r="M956" s="218" t="s">
        <v>12820</v>
      </c>
      <c r="N956" s="51" t="s">
        <v>12821</v>
      </c>
      <c r="O956" s="51" t="s">
        <v>9455</v>
      </c>
      <c r="P956" s="51" t="s">
        <v>9456</v>
      </c>
      <c r="Q956" s="51" t="s">
        <v>9456</v>
      </c>
      <c r="R956" s="51">
        <v>1869863</v>
      </c>
      <c r="S956" s="51">
        <v>7350893</v>
      </c>
      <c r="T956" s="53">
        <v>46023</v>
      </c>
      <c r="U956" s="53">
        <v>46127.9999884259</v>
      </c>
      <c r="V956" s="51">
        <v>18</v>
      </c>
      <c r="W956" s="85" t="s">
        <v>12825</v>
      </c>
      <c r="X956" s="85"/>
      <c r="Y956" s="85"/>
      <c r="Z956" s="83"/>
      <c r="AA956" s="83"/>
      <c r="AB956" s="83"/>
      <c r="AC956" s="83"/>
      <c r="AD956" s="83"/>
      <c r="AE956" s="53">
        <v>46023</v>
      </c>
      <c r="AF956" s="53">
        <v>46127.9999884259</v>
      </c>
      <c r="AG956" s="80" t="s">
        <v>12391</v>
      </c>
      <c r="AH956" s="86" t="s">
        <v>12823</v>
      </c>
      <c r="AI956" s="80"/>
    </row>
    <row r="957" ht="51" spans="1:35">
      <c r="A957" s="81">
        <v>17356</v>
      </c>
      <c r="B957" s="51" t="s">
        <v>12826</v>
      </c>
      <c r="C957" s="51" t="s">
        <v>12827</v>
      </c>
      <c r="D957" s="51" t="s">
        <v>9496</v>
      </c>
      <c r="E957" s="51" t="s">
        <v>9450</v>
      </c>
      <c r="F957" s="51">
        <v>3032400</v>
      </c>
      <c r="G957" s="51">
        <v>12</v>
      </c>
      <c r="H957" s="53">
        <v>46023</v>
      </c>
      <c r="I957" s="53">
        <v>46387</v>
      </c>
      <c r="J957" s="51" t="s">
        <v>9506</v>
      </c>
      <c r="K957" s="51" t="s">
        <v>9451</v>
      </c>
      <c r="L957" s="51" t="s">
        <v>12819</v>
      </c>
      <c r="M957" s="218" t="s">
        <v>12820</v>
      </c>
      <c r="N957" s="51" t="s">
        <v>12821</v>
      </c>
      <c r="O957" s="51" t="s">
        <v>9455</v>
      </c>
      <c r="P957" s="51" t="s">
        <v>9456</v>
      </c>
      <c r="Q957" s="51" t="s">
        <v>9456</v>
      </c>
      <c r="R957" s="51">
        <v>3032400</v>
      </c>
      <c r="S957" s="51">
        <v>7350893</v>
      </c>
      <c r="T957" s="53">
        <v>46023</v>
      </c>
      <c r="U957" s="53">
        <v>46387.9999884259</v>
      </c>
      <c r="V957" s="51">
        <v>8.4</v>
      </c>
      <c r="W957" s="85" t="s">
        <v>12828</v>
      </c>
      <c r="X957" s="85"/>
      <c r="Y957" s="85"/>
      <c r="Z957" s="83"/>
      <c r="AA957" s="83"/>
      <c r="AB957" s="83"/>
      <c r="AC957" s="83"/>
      <c r="AD957" s="83"/>
      <c r="AE957" s="53">
        <v>46023</v>
      </c>
      <c r="AF957" s="53">
        <v>46387.9999884259</v>
      </c>
      <c r="AG957" s="80" t="s">
        <v>12391</v>
      </c>
      <c r="AH957" s="86" t="s">
        <v>12826</v>
      </c>
      <c r="AI957" s="80"/>
    </row>
    <row r="958" ht="51" spans="1:35">
      <c r="A958" s="81">
        <v>22463</v>
      </c>
      <c r="B958" s="51" t="s">
        <v>12829</v>
      </c>
      <c r="C958" s="51" t="s">
        <v>12830</v>
      </c>
      <c r="D958" s="51" t="s">
        <v>9496</v>
      </c>
      <c r="E958" s="51" t="s">
        <v>9450</v>
      </c>
      <c r="F958" s="51">
        <v>3249000</v>
      </c>
      <c r="G958" s="51">
        <v>12</v>
      </c>
      <c r="H958" s="53">
        <v>45747</v>
      </c>
      <c r="I958" s="53">
        <v>46111</v>
      </c>
      <c r="J958" s="51" t="s">
        <v>9506</v>
      </c>
      <c r="K958" s="51" t="s">
        <v>9497</v>
      </c>
      <c r="L958" s="51" t="s">
        <v>12831</v>
      </c>
      <c r="M958" s="218" t="s">
        <v>12832</v>
      </c>
      <c r="N958" s="51" t="s">
        <v>12815</v>
      </c>
      <c r="O958" s="51" t="s">
        <v>9455</v>
      </c>
      <c r="P958" s="51" t="s">
        <v>10851</v>
      </c>
      <c r="Q958" s="51" t="s">
        <v>9456</v>
      </c>
      <c r="R958" s="51">
        <v>3249000</v>
      </c>
      <c r="S958" s="51">
        <v>3249000</v>
      </c>
      <c r="T958" s="53">
        <v>45747</v>
      </c>
      <c r="U958" s="53">
        <v>46111.9999884259</v>
      </c>
      <c r="V958" s="51">
        <v>9</v>
      </c>
      <c r="W958" s="80" t="s">
        <v>12816</v>
      </c>
      <c r="X958" s="80"/>
      <c r="Y958" s="80"/>
      <c r="Z958" s="97"/>
      <c r="AA958" s="97"/>
      <c r="AB958" s="97"/>
      <c r="AC958" s="97"/>
      <c r="AD958" s="97"/>
      <c r="AE958" s="126">
        <v>45747</v>
      </c>
      <c r="AF958" s="53">
        <v>46111.9999884259</v>
      </c>
      <c r="AG958" s="80" t="s">
        <v>12391</v>
      </c>
      <c r="AH958" s="86" t="s">
        <v>12829</v>
      </c>
      <c r="AI958" s="80"/>
    </row>
    <row r="959" ht="51" spans="1:35">
      <c r="A959" s="81">
        <v>22464</v>
      </c>
      <c r="B959" s="51" t="s">
        <v>12833</v>
      </c>
      <c r="C959" s="51" t="s">
        <v>12834</v>
      </c>
      <c r="D959" s="51" t="s">
        <v>9496</v>
      </c>
      <c r="E959" s="51" t="s">
        <v>9450</v>
      </c>
      <c r="F959" s="51">
        <v>3230000</v>
      </c>
      <c r="G959" s="51">
        <v>12</v>
      </c>
      <c r="H959" s="53">
        <v>46023</v>
      </c>
      <c r="I959" s="53">
        <v>46387</v>
      </c>
      <c r="J959" s="51" t="s">
        <v>9506</v>
      </c>
      <c r="K959" s="51" t="s">
        <v>9497</v>
      </c>
      <c r="L959" s="51" t="s">
        <v>12835</v>
      </c>
      <c r="M959" s="218" t="s">
        <v>12836</v>
      </c>
      <c r="N959" s="51" t="s">
        <v>12837</v>
      </c>
      <c r="O959" s="51" t="s">
        <v>9455</v>
      </c>
      <c r="P959" s="51" t="s">
        <v>9456</v>
      </c>
      <c r="Q959" s="51" t="s">
        <v>9456</v>
      </c>
      <c r="R959" s="51">
        <v>3230000</v>
      </c>
      <c r="S959" s="51">
        <v>3230000</v>
      </c>
      <c r="T959" s="53">
        <v>46023</v>
      </c>
      <c r="U959" s="53">
        <v>46387.9999884259</v>
      </c>
      <c r="V959" s="51">
        <v>9</v>
      </c>
      <c r="W959" s="135" t="s">
        <v>12838</v>
      </c>
      <c r="X959" s="135"/>
      <c r="Y959" s="135"/>
      <c r="Z959" s="97"/>
      <c r="AA959" s="97"/>
      <c r="AB959" s="97"/>
      <c r="AC959" s="97"/>
      <c r="AD959" s="97"/>
      <c r="AE959" s="126">
        <v>46023</v>
      </c>
      <c r="AF959" s="53">
        <v>46387.9999884259</v>
      </c>
      <c r="AG959" s="135" t="s">
        <v>9459</v>
      </c>
      <c r="AH959" s="86" t="s">
        <v>12833</v>
      </c>
      <c r="AI959" s="80"/>
    </row>
    <row r="960" ht="51" spans="1:35">
      <c r="A960" s="81">
        <v>22462</v>
      </c>
      <c r="B960" s="51" t="s">
        <v>12839</v>
      </c>
      <c r="C960" s="51" t="s">
        <v>12840</v>
      </c>
      <c r="D960" s="51" t="s">
        <v>9496</v>
      </c>
      <c r="E960" s="51" t="s">
        <v>9450</v>
      </c>
      <c r="F960" s="51">
        <v>6500000</v>
      </c>
      <c r="G960" s="51">
        <v>12</v>
      </c>
      <c r="H960" s="53">
        <v>45909</v>
      </c>
      <c r="I960" s="53">
        <v>46273</v>
      </c>
      <c r="J960" s="51" t="s">
        <v>9506</v>
      </c>
      <c r="K960" s="51" t="s">
        <v>9497</v>
      </c>
      <c r="L960" s="51" t="s">
        <v>12841</v>
      </c>
      <c r="M960" s="218" t="s">
        <v>12842</v>
      </c>
      <c r="N960" s="51" t="s">
        <v>12843</v>
      </c>
      <c r="O960" s="51" t="s">
        <v>9455</v>
      </c>
      <c r="P960" s="51" t="s">
        <v>9456</v>
      </c>
      <c r="Q960" s="51" t="s">
        <v>9456</v>
      </c>
      <c r="R960" s="51">
        <v>6500000</v>
      </c>
      <c r="S960" s="51">
        <v>6500000</v>
      </c>
      <c r="T960" s="53">
        <v>45909</v>
      </c>
      <c r="U960" s="53">
        <v>46273.9999884259</v>
      </c>
      <c r="V960" s="51">
        <v>18</v>
      </c>
      <c r="W960" s="135" t="s">
        <v>12844</v>
      </c>
      <c r="X960" s="135"/>
      <c r="Y960" s="135"/>
      <c r="Z960" s="97"/>
      <c r="AA960" s="97"/>
      <c r="AB960" s="97"/>
      <c r="AC960" s="97"/>
      <c r="AD960" s="97"/>
      <c r="AE960" s="126">
        <v>45909</v>
      </c>
      <c r="AF960" s="53">
        <v>46273.9999884259</v>
      </c>
      <c r="AG960" s="135" t="s">
        <v>9459</v>
      </c>
      <c r="AH960" s="86" t="s">
        <v>12839</v>
      </c>
      <c r="AI960" s="80"/>
    </row>
    <row r="961" ht="51" spans="1:35">
      <c r="A961" s="81">
        <v>22458</v>
      </c>
      <c r="B961" s="51" t="s">
        <v>12845</v>
      </c>
      <c r="C961" s="51" t="s">
        <v>12846</v>
      </c>
      <c r="D961" s="51" t="s">
        <v>9496</v>
      </c>
      <c r="E961" s="51" t="s">
        <v>9450</v>
      </c>
      <c r="F961" s="51">
        <v>2600000</v>
      </c>
      <c r="G961" s="51">
        <v>12</v>
      </c>
      <c r="H961" s="53">
        <v>46023</v>
      </c>
      <c r="I961" s="53">
        <v>46387</v>
      </c>
      <c r="J961" s="51" t="s">
        <v>9506</v>
      </c>
      <c r="K961" s="51" t="s">
        <v>9497</v>
      </c>
      <c r="L961" s="51" t="s">
        <v>12847</v>
      </c>
      <c r="M961" s="218" t="s">
        <v>12848</v>
      </c>
      <c r="N961" s="51" t="s">
        <v>12849</v>
      </c>
      <c r="O961" s="51" t="s">
        <v>9455</v>
      </c>
      <c r="P961" s="51" t="s">
        <v>10864</v>
      </c>
      <c r="Q961" s="51" t="s">
        <v>9456</v>
      </c>
      <c r="R961" s="51">
        <v>2600000</v>
      </c>
      <c r="S961" s="51">
        <v>2600000</v>
      </c>
      <c r="T961" s="53">
        <v>46023</v>
      </c>
      <c r="U961" s="53">
        <v>46387.9999884259</v>
      </c>
      <c r="V961" s="51">
        <v>7.2</v>
      </c>
      <c r="W961" s="80" t="s">
        <v>12850</v>
      </c>
      <c r="X961" s="80"/>
      <c r="Y961" s="80"/>
      <c r="Z961" s="97"/>
      <c r="AA961" s="97"/>
      <c r="AB961" s="97"/>
      <c r="AC961" s="97"/>
      <c r="AD961" s="97"/>
      <c r="AE961" s="126">
        <v>46023</v>
      </c>
      <c r="AF961" s="53">
        <v>46387.9999884259</v>
      </c>
      <c r="AG961" s="80" t="s">
        <v>10729</v>
      </c>
      <c r="AH961" s="86" t="s">
        <v>12845</v>
      </c>
      <c r="AI961" s="80"/>
    </row>
    <row r="962" ht="51" spans="1:35">
      <c r="A962" s="81">
        <v>22455</v>
      </c>
      <c r="B962" s="51" t="s">
        <v>12851</v>
      </c>
      <c r="C962" s="51" t="s">
        <v>12852</v>
      </c>
      <c r="D962" s="51" t="s">
        <v>9496</v>
      </c>
      <c r="E962" s="51" t="s">
        <v>9450</v>
      </c>
      <c r="F962" s="51">
        <v>3140700</v>
      </c>
      <c r="G962" s="51">
        <v>12</v>
      </c>
      <c r="H962" s="53">
        <v>46023</v>
      </c>
      <c r="I962" s="53">
        <v>46387</v>
      </c>
      <c r="J962" s="51" t="s">
        <v>9506</v>
      </c>
      <c r="K962" s="51" t="s">
        <v>9497</v>
      </c>
      <c r="L962" s="51" t="s">
        <v>12853</v>
      </c>
      <c r="M962" s="218" t="s">
        <v>12854</v>
      </c>
      <c r="N962" s="51" t="s">
        <v>10600</v>
      </c>
      <c r="O962" s="51" t="s">
        <v>9455</v>
      </c>
      <c r="P962" s="51" t="s">
        <v>10864</v>
      </c>
      <c r="Q962" s="51" t="s">
        <v>9456</v>
      </c>
      <c r="R962" s="51">
        <v>3140700</v>
      </c>
      <c r="S962" s="51">
        <v>3140700</v>
      </c>
      <c r="T962" s="53">
        <v>46023</v>
      </c>
      <c r="U962" s="53">
        <v>46387.9999884259</v>
      </c>
      <c r="V962" s="51">
        <v>8.7</v>
      </c>
      <c r="W962" s="80" t="s">
        <v>12855</v>
      </c>
      <c r="X962" s="80"/>
      <c r="Y962" s="80"/>
      <c r="Z962" s="97"/>
      <c r="AA962" s="97"/>
      <c r="AB962" s="97"/>
      <c r="AC962" s="97"/>
      <c r="AD962" s="97"/>
      <c r="AE962" s="126">
        <v>46023</v>
      </c>
      <c r="AF962" s="53">
        <v>46387.9999884259</v>
      </c>
      <c r="AG962" s="80" t="s">
        <v>12391</v>
      </c>
      <c r="AH962" s="86" t="s">
        <v>12851</v>
      </c>
      <c r="AI962" s="80"/>
    </row>
    <row r="963" ht="51" spans="1:35">
      <c r="A963" s="81">
        <v>22457</v>
      </c>
      <c r="B963" s="51" t="s">
        <v>12856</v>
      </c>
      <c r="C963" s="51" t="s">
        <v>12857</v>
      </c>
      <c r="D963" s="51" t="s">
        <v>9496</v>
      </c>
      <c r="E963" s="51" t="s">
        <v>9450</v>
      </c>
      <c r="F963" s="51">
        <v>4330000</v>
      </c>
      <c r="G963" s="51">
        <v>12</v>
      </c>
      <c r="H963" s="53">
        <v>45778</v>
      </c>
      <c r="I963" s="53">
        <v>46142</v>
      </c>
      <c r="J963" s="51" t="s">
        <v>9506</v>
      </c>
      <c r="K963" s="51" t="s">
        <v>9497</v>
      </c>
      <c r="L963" s="51" t="s">
        <v>12858</v>
      </c>
      <c r="M963" s="218" t="s">
        <v>12859</v>
      </c>
      <c r="N963" s="51" t="s">
        <v>12849</v>
      </c>
      <c r="O963" s="51" t="s">
        <v>9455</v>
      </c>
      <c r="P963" s="51" t="s">
        <v>10864</v>
      </c>
      <c r="Q963" s="51" t="s">
        <v>9456</v>
      </c>
      <c r="R963" s="51">
        <v>4330000</v>
      </c>
      <c r="S963" s="51">
        <v>4330000</v>
      </c>
      <c r="T963" s="53">
        <v>45778</v>
      </c>
      <c r="U963" s="53">
        <v>46142.9999884259</v>
      </c>
      <c r="V963" s="51">
        <v>12</v>
      </c>
      <c r="W963" s="80" t="s">
        <v>12860</v>
      </c>
      <c r="X963" s="80"/>
      <c r="Y963" s="80"/>
      <c r="Z963" s="97"/>
      <c r="AA963" s="97"/>
      <c r="AB963" s="97"/>
      <c r="AC963" s="97"/>
      <c r="AD963" s="97"/>
      <c r="AE963" s="126">
        <v>45778</v>
      </c>
      <c r="AF963" s="53">
        <v>46142.9999884259</v>
      </c>
      <c r="AG963" s="80" t="s">
        <v>12391</v>
      </c>
      <c r="AH963" s="86" t="s">
        <v>12856</v>
      </c>
      <c r="AI963" s="80"/>
    </row>
    <row r="964" ht="51" spans="1:35">
      <c r="A964" s="81">
        <v>22452</v>
      </c>
      <c r="B964" s="51" t="s">
        <v>12861</v>
      </c>
      <c r="C964" s="51" t="s">
        <v>12862</v>
      </c>
      <c r="D964" s="51" t="s">
        <v>9496</v>
      </c>
      <c r="E964" s="51" t="s">
        <v>9450</v>
      </c>
      <c r="F964" s="51">
        <v>3502800</v>
      </c>
      <c r="G964" s="51">
        <v>12</v>
      </c>
      <c r="H964" s="53">
        <v>46023</v>
      </c>
      <c r="I964" s="53">
        <v>46387</v>
      </c>
      <c r="J964" s="51" t="s">
        <v>9506</v>
      </c>
      <c r="K964" s="51" t="s">
        <v>9451</v>
      </c>
      <c r="L964" s="51" t="s">
        <v>12863</v>
      </c>
      <c r="M964" s="218" t="s">
        <v>12864</v>
      </c>
      <c r="N964" s="51" t="s">
        <v>12183</v>
      </c>
      <c r="O964" s="51" t="s">
        <v>9455</v>
      </c>
      <c r="P964" s="51" t="s">
        <v>10864</v>
      </c>
      <c r="Q964" s="51" t="s">
        <v>9456</v>
      </c>
      <c r="R964" s="51">
        <v>3502800</v>
      </c>
      <c r="S964" s="51">
        <v>3502800</v>
      </c>
      <c r="T964" s="53">
        <v>46023</v>
      </c>
      <c r="U964" s="53">
        <v>46387.9999884259</v>
      </c>
      <c r="V964" s="51">
        <v>9.7</v>
      </c>
      <c r="W964" s="80" t="s">
        <v>12865</v>
      </c>
      <c r="X964" s="80"/>
      <c r="Y964" s="80"/>
      <c r="Z964" s="97"/>
      <c r="AA964" s="97"/>
      <c r="AB964" s="97"/>
      <c r="AC964" s="97"/>
      <c r="AD964" s="97"/>
      <c r="AE964" s="126">
        <v>46023</v>
      </c>
      <c r="AF964" s="53">
        <v>46387.9999884259</v>
      </c>
      <c r="AG964" s="80" t="s">
        <v>12391</v>
      </c>
      <c r="AH964" s="86" t="s">
        <v>12861</v>
      </c>
      <c r="AI964" s="80"/>
    </row>
    <row r="965" ht="51" spans="1:35">
      <c r="A965" s="81">
        <v>22451</v>
      </c>
      <c r="B965" s="51" t="s">
        <v>12866</v>
      </c>
      <c r="C965" s="51" t="s">
        <v>12867</v>
      </c>
      <c r="D965" s="51" t="s">
        <v>9496</v>
      </c>
      <c r="E965" s="51" t="s">
        <v>9450</v>
      </c>
      <c r="F965" s="51">
        <v>6300000</v>
      </c>
      <c r="G965" s="51">
        <v>12</v>
      </c>
      <c r="H965" s="53">
        <v>46023</v>
      </c>
      <c r="I965" s="53">
        <v>46387</v>
      </c>
      <c r="J965" s="51" t="s">
        <v>9506</v>
      </c>
      <c r="K965" s="51" t="s">
        <v>9451</v>
      </c>
      <c r="L965" s="51" t="s">
        <v>12868</v>
      </c>
      <c r="M965" s="218" t="s">
        <v>12869</v>
      </c>
      <c r="N965" s="51" t="s">
        <v>12183</v>
      </c>
      <c r="O965" s="51" t="s">
        <v>9455</v>
      </c>
      <c r="P965" s="51" t="s">
        <v>10864</v>
      </c>
      <c r="Q965" s="51" t="s">
        <v>9456</v>
      </c>
      <c r="R965" s="51">
        <v>6300000</v>
      </c>
      <c r="S965" s="51">
        <v>6300000</v>
      </c>
      <c r="T965" s="53">
        <v>46023</v>
      </c>
      <c r="U965" s="53">
        <v>46387.9999884259</v>
      </c>
      <c r="V965" s="51">
        <v>18</v>
      </c>
      <c r="W965" s="80" t="s">
        <v>12870</v>
      </c>
      <c r="X965" s="80"/>
      <c r="Y965" s="80"/>
      <c r="Z965" s="97"/>
      <c r="AA965" s="97"/>
      <c r="AB965" s="97"/>
      <c r="AC965" s="97"/>
      <c r="AD965" s="97"/>
      <c r="AE965" s="126">
        <v>46023</v>
      </c>
      <c r="AF965" s="53">
        <v>46387.9999884259</v>
      </c>
      <c r="AG965" s="80" t="s">
        <v>12391</v>
      </c>
      <c r="AH965" s="86" t="s">
        <v>12866</v>
      </c>
      <c r="AI965" s="80"/>
    </row>
    <row r="966" ht="51" spans="1:35">
      <c r="A966" s="81">
        <v>22447</v>
      </c>
      <c r="B966" s="51" t="s">
        <v>12871</v>
      </c>
      <c r="C966" s="51" t="s">
        <v>12872</v>
      </c>
      <c r="D966" s="51" t="s">
        <v>9496</v>
      </c>
      <c r="E966" s="51" t="s">
        <v>9450</v>
      </c>
      <c r="F966" s="51">
        <v>3125000</v>
      </c>
      <c r="G966" s="51">
        <v>12</v>
      </c>
      <c r="H966" s="53">
        <v>45987</v>
      </c>
      <c r="I966" s="53">
        <v>46351</v>
      </c>
      <c r="J966" s="51" t="s">
        <v>9506</v>
      </c>
      <c r="K966" s="51" t="s">
        <v>9497</v>
      </c>
      <c r="L966" s="51" t="s">
        <v>12873</v>
      </c>
      <c r="M966" s="218" t="s">
        <v>12874</v>
      </c>
      <c r="N966" s="51" t="s">
        <v>10870</v>
      </c>
      <c r="O966" s="51" t="s">
        <v>9455</v>
      </c>
      <c r="P966" s="51" t="s">
        <v>9456</v>
      </c>
      <c r="Q966" s="51" t="s">
        <v>9456</v>
      </c>
      <c r="R966" s="51">
        <v>3125000</v>
      </c>
      <c r="S966" s="51">
        <v>3125000</v>
      </c>
      <c r="T966" s="53">
        <v>45987</v>
      </c>
      <c r="U966" s="53">
        <v>46351.9999884259</v>
      </c>
      <c r="V966" s="51">
        <v>9</v>
      </c>
      <c r="W966" s="85" t="s">
        <v>12875</v>
      </c>
      <c r="X966" s="85"/>
      <c r="Y966" s="85"/>
      <c r="Z966" s="83"/>
      <c r="AA966" s="83"/>
      <c r="AB966" s="83"/>
      <c r="AC966" s="83"/>
      <c r="AD966" s="83"/>
      <c r="AE966" s="53">
        <v>45987</v>
      </c>
      <c r="AF966" s="53">
        <v>46351.9999884259</v>
      </c>
      <c r="AG966" s="85" t="s">
        <v>9459</v>
      </c>
      <c r="AH966" s="86" t="s">
        <v>12871</v>
      </c>
      <c r="AI966" s="80"/>
    </row>
    <row r="967" ht="51" spans="1:35">
      <c r="A967" s="81">
        <v>22448</v>
      </c>
      <c r="B967" s="51" t="s">
        <v>12876</v>
      </c>
      <c r="C967" s="51" t="s">
        <v>12877</v>
      </c>
      <c r="D967" s="51" t="s">
        <v>9496</v>
      </c>
      <c r="E967" s="51" t="s">
        <v>9450</v>
      </c>
      <c r="F967" s="51">
        <v>14691760</v>
      </c>
      <c r="G967" s="51">
        <v>27.1</v>
      </c>
      <c r="H967" s="53">
        <v>45563</v>
      </c>
      <c r="I967" s="53">
        <v>46387</v>
      </c>
      <c r="J967" s="51" t="s">
        <v>9506</v>
      </c>
      <c r="K967" s="51" t="s">
        <v>9497</v>
      </c>
      <c r="L967" s="51" t="s">
        <v>12878</v>
      </c>
      <c r="M967" s="218" t="s">
        <v>12879</v>
      </c>
      <c r="N967" s="51" t="s">
        <v>10863</v>
      </c>
      <c r="O967" s="51" t="s">
        <v>9455</v>
      </c>
      <c r="P967" s="51" t="s">
        <v>10864</v>
      </c>
      <c r="Q967" s="51" t="s">
        <v>9456</v>
      </c>
      <c r="R967" s="51">
        <v>14691760</v>
      </c>
      <c r="S967" s="51">
        <v>14691760</v>
      </c>
      <c r="T967" s="53">
        <v>45563</v>
      </c>
      <c r="U967" s="53">
        <v>46387.9999884259</v>
      </c>
      <c r="V967" s="51">
        <v>18</v>
      </c>
      <c r="W967" s="80" t="s">
        <v>12880</v>
      </c>
      <c r="X967" s="80"/>
      <c r="Y967" s="80"/>
      <c r="Z967" s="97"/>
      <c r="AA967" s="97"/>
      <c r="AB967" s="97"/>
      <c r="AC967" s="97"/>
      <c r="AD967" s="97"/>
      <c r="AE967" s="126">
        <v>45563</v>
      </c>
      <c r="AF967" s="53">
        <v>46387.9999884259</v>
      </c>
      <c r="AG967" s="80" t="s">
        <v>12425</v>
      </c>
      <c r="AH967" s="86" t="s">
        <v>12876</v>
      </c>
      <c r="AI967" s="80"/>
    </row>
    <row r="968" ht="51" spans="1:35">
      <c r="A968" s="81">
        <v>22445</v>
      </c>
      <c r="B968" s="51" t="s">
        <v>12881</v>
      </c>
      <c r="C968" s="51" t="s">
        <v>12882</v>
      </c>
      <c r="D968" s="51" t="s">
        <v>9496</v>
      </c>
      <c r="E968" s="51" t="s">
        <v>9450</v>
      </c>
      <c r="F968" s="51">
        <v>4830000</v>
      </c>
      <c r="G968" s="51">
        <v>12</v>
      </c>
      <c r="H968" s="53">
        <v>46023</v>
      </c>
      <c r="I968" s="53">
        <v>46387</v>
      </c>
      <c r="J968" s="51" t="s">
        <v>9506</v>
      </c>
      <c r="K968" s="51" t="s">
        <v>9497</v>
      </c>
      <c r="L968" s="51" t="s">
        <v>12883</v>
      </c>
      <c r="M968" s="218" t="s">
        <v>12884</v>
      </c>
      <c r="N968" s="51" t="s">
        <v>10876</v>
      </c>
      <c r="O968" s="51" t="s">
        <v>9455</v>
      </c>
      <c r="P968" s="51" t="s">
        <v>10864</v>
      </c>
      <c r="Q968" s="51" t="s">
        <v>9456</v>
      </c>
      <c r="R968" s="51">
        <v>4830000</v>
      </c>
      <c r="S968" s="51">
        <v>4830000</v>
      </c>
      <c r="T968" s="53">
        <v>46023</v>
      </c>
      <c r="U968" s="53">
        <v>46387.9999884259</v>
      </c>
      <c r="V968" s="51">
        <v>13.4</v>
      </c>
      <c r="W968" s="80" t="s">
        <v>12885</v>
      </c>
      <c r="X968" s="80"/>
      <c r="Y968" s="80"/>
      <c r="Z968" s="97"/>
      <c r="AA968" s="97"/>
      <c r="AB968" s="97"/>
      <c r="AC968" s="97"/>
      <c r="AD968" s="97"/>
      <c r="AE968" s="126">
        <v>46023</v>
      </c>
      <c r="AF968" s="53">
        <v>46387.9999884259</v>
      </c>
      <c r="AG968" s="80" t="s">
        <v>12391</v>
      </c>
      <c r="AH968" s="86" t="s">
        <v>12881</v>
      </c>
      <c r="AI968" s="80"/>
    </row>
    <row r="969" ht="51" spans="1:35">
      <c r="A969" s="81">
        <v>22444</v>
      </c>
      <c r="B969" s="51" t="s">
        <v>12886</v>
      </c>
      <c r="C969" s="51" t="s">
        <v>12887</v>
      </c>
      <c r="D969" s="51" t="s">
        <v>9496</v>
      </c>
      <c r="E969" s="51" t="s">
        <v>9450</v>
      </c>
      <c r="F969" s="51">
        <v>8660000</v>
      </c>
      <c r="G969" s="51">
        <v>12</v>
      </c>
      <c r="H969" s="53">
        <v>46023</v>
      </c>
      <c r="I969" s="53">
        <v>46387</v>
      </c>
      <c r="J969" s="51" t="s">
        <v>9506</v>
      </c>
      <c r="K969" s="51" t="s">
        <v>9497</v>
      </c>
      <c r="L969" s="51" t="s">
        <v>12888</v>
      </c>
      <c r="M969" s="218" t="s">
        <v>12889</v>
      </c>
      <c r="N969" s="51" t="s">
        <v>10876</v>
      </c>
      <c r="O969" s="51" t="s">
        <v>9455</v>
      </c>
      <c r="P969" s="51" t="s">
        <v>10864</v>
      </c>
      <c r="Q969" s="51" t="s">
        <v>9456</v>
      </c>
      <c r="R969" s="51">
        <v>8660000</v>
      </c>
      <c r="S969" s="51">
        <v>8660000</v>
      </c>
      <c r="T969" s="53">
        <v>46023</v>
      </c>
      <c r="U969" s="53">
        <v>46387.9999884259</v>
      </c>
      <c r="V969" s="51">
        <v>24</v>
      </c>
      <c r="W969" s="80" t="s">
        <v>12890</v>
      </c>
      <c r="X969" s="80"/>
      <c r="Y969" s="80"/>
      <c r="Z969" s="97"/>
      <c r="AA969" s="97"/>
      <c r="AB969" s="97"/>
      <c r="AC969" s="97"/>
      <c r="AD969" s="97"/>
      <c r="AE969" s="126">
        <v>46023</v>
      </c>
      <c r="AF969" s="53">
        <v>46387.9999884259</v>
      </c>
      <c r="AG969" s="80" t="s">
        <v>12391</v>
      </c>
      <c r="AH969" s="86" t="s">
        <v>12886</v>
      </c>
      <c r="AI969" s="80"/>
    </row>
    <row r="970" ht="51" spans="1:35">
      <c r="A970" s="81">
        <v>22442</v>
      </c>
      <c r="B970" s="51" t="s">
        <v>12891</v>
      </c>
      <c r="C970" s="51" t="s">
        <v>12892</v>
      </c>
      <c r="D970" s="51" t="s">
        <v>9496</v>
      </c>
      <c r="E970" s="51" t="s">
        <v>9450</v>
      </c>
      <c r="F970" s="51">
        <v>5961442.62</v>
      </c>
      <c r="G970" s="51">
        <v>31</v>
      </c>
      <c r="H970" s="53">
        <v>45443</v>
      </c>
      <c r="I970" s="53">
        <v>46387</v>
      </c>
      <c r="J970" s="51" t="s">
        <v>9506</v>
      </c>
      <c r="K970" s="51" t="s">
        <v>9497</v>
      </c>
      <c r="L970" s="51" t="s">
        <v>12893</v>
      </c>
      <c r="M970" s="51" t="s">
        <v>12894</v>
      </c>
      <c r="N970" s="51" t="s">
        <v>12895</v>
      </c>
      <c r="O970" s="51" t="s">
        <v>9455</v>
      </c>
      <c r="P970" s="51" t="s">
        <v>10851</v>
      </c>
      <c r="Q970" s="51" t="s">
        <v>9456</v>
      </c>
      <c r="R970" s="51">
        <v>5961442.62</v>
      </c>
      <c r="S970" s="51">
        <v>7795942.62</v>
      </c>
      <c r="T970" s="53">
        <v>45443</v>
      </c>
      <c r="U970" s="53">
        <v>46387.9999884259</v>
      </c>
      <c r="V970" s="51">
        <v>6.4</v>
      </c>
      <c r="W970" s="80" t="s">
        <v>12896</v>
      </c>
      <c r="X970" s="80"/>
      <c r="Y970" s="80"/>
      <c r="Z970" s="97"/>
      <c r="AA970" s="97"/>
      <c r="AB970" s="97"/>
      <c r="AC970" s="97"/>
      <c r="AD970" s="97"/>
      <c r="AE970" s="126">
        <v>45443</v>
      </c>
      <c r="AF970" s="53">
        <v>46387.9999884259</v>
      </c>
      <c r="AG970" s="80" t="s">
        <v>12391</v>
      </c>
      <c r="AH970" s="86" t="s">
        <v>12891</v>
      </c>
      <c r="AI970" s="80"/>
    </row>
    <row r="971" ht="51" spans="1:35">
      <c r="A971" s="81">
        <v>22440</v>
      </c>
      <c r="B971" s="51" t="s">
        <v>12897</v>
      </c>
      <c r="C971" s="51" t="s">
        <v>12898</v>
      </c>
      <c r="D971" s="51" t="s">
        <v>9496</v>
      </c>
      <c r="E971" s="51" t="s">
        <v>9450</v>
      </c>
      <c r="F971" s="51">
        <v>2856082</v>
      </c>
      <c r="G971" s="51">
        <v>3.3</v>
      </c>
      <c r="H971" s="53">
        <v>46007</v>
      </c>
      <c r="I971" s="53">
        <v>46106</v>
      </c>
      <c r="J971" s="51" t="s">
        <v>9506</v>
      </c>
      <c r="K971" s="51" t="s">
        <v>9451</v>
      </c>
      <c r="L971" s="51" t="s">
        <v>12899</v>
      </c>
      <c r="M971" s="51" t="s">
        <v>9453</v>
      </c>
      <c r="N971" s="51" t="s">
        <v>9454</v>
      </c>
      <c r="O971" s="51" t="s">
        <v>9455</v>
      </c>
      <c r="P971" s="51" t="s">
        <v>9456</v>
      </c>
      <c r="Q971" s="51" t="s">
        <v>9456</v>
      </c>
      <c r="R971" s="51">
        <v>2856082</v>
      </c>
      <c r="S971" s="51">
        <v>2856082</v>
      </c>
      <c r="T971" s="53">
        <v>46007</v>
      </c>
      <c r="U971" s="53">
        <v>46106.9999884259</v>
      </c>
      <c r="V971" s="51">
        <v>36</v>
      </c>
      <c r="W971" s="82" t="s">
        <v>9458</v>
      </c>
      <c r="X971" s="82"/>
      <c r="Y971" s="82"/>
      <c r="Z971" s="83"/>
      <c r="AA971" s="83"/>
      <c r="AB971" s="83"/>
      <c r="AC971" s="83"/>
      <c r="AD971" s="83"/>
      <c r="AE971" s="53">
        <v>46007</v>
      </c>
      <c r="AF971" s="53">
        <v>46106.9999884259</v>
      </c>
      <c r="AG971" s="85" t="s">
        <v>9459</v>
      </c>
      <c r="AH971" s="86" t="s">
        <v>12897</v>
      </c>
      <c r="AI971" s="80"/>
    </row>
    <row r="972" ht="51" spans="1:35">
      <c r="A972" s="81">
        <v>22441</v>
      </c>
      <c r="B972" s="51" t="s">
        <v>12900</v>
      </c>
      <c r="C972" s="51" t="s">
        <v>12901</v>
      </c>
      <c r="D972" s="51" t="s">
        <v>9496</v>
      </c>
      <c r="E972" s="51" t="s">
        <v>9450</v>
      </c>
      <c r="F972" s="51">
        <v>12960000</v>
      </c>
      <c r="G972" s="51">
        <v>36</v>
      </c>
      <c r="H972" s="53">
        <v>45292</v>
      </c>
      <c r="I972" s="53">
        <v>46387</v>
      </c>
      <c r="J972" s="51" t="s">
        <v>9506</v>
      </c>
      <c r="K972" s="51" t="s">
        <v>9497</v>
      </c>
      <c r="L972" s="51" t="s">
        <v>12902</v>
      </c>
      <c r="M972" s="51" t="s">
        <v>12903</v>
      </c>
      <c r="N972" s="51" t="s">
        <v>12895</v>
      </c>
      <c r="O972" s="51" t="s">
        <v>9455</v>
      </c>
      <c r="P972" s="51" t="s">
        <v>10851</v>
      </c>
      <c r="Q972" s="51" t="s">
        <v>9456</v>
      </c>
      <c r="R972" s="51">
        <v>12960000</v>
      </c>
      <c r="S972" s="51">
        <v>12960000</v>
      </c>
      <c r="T972" s="53">
        <v>45292</v>
      </c>
      <c r="U972" s="53">
        <v>46387.9999884259</v>
      </c>
      <c r="V972" s="51">
        <v>12</v>
      </c>
      <c r="W972" s="80" t="s">
        <v>12904</v>
      </c>
      <c r="X972" s="80"/>
      <c r="Y972" s="80"/>
      <c r="Z972" s="97"/>
      <c r="AA972" s="97"/>
      <c r="AB972" s="97"/>
      <c r="AC972" s="97"/>
      <c r="AD972" s="97"/>
      <c r="AE972" s="126">
        <v>45292</v>
      </c>
      <c r="AF972" s="53">
        <v>46387.9999884259</v>
      </c>
      <c r="AG972" s="80" t="s">
        <v>12391</v>
      </c>
      <c r="AH972" s="86" t="s">
        <v>12900</v>
      </c>
      <c r="AI972" s="80"/>
    </row>
    <row r="973" ht="51" spans="1:35">
      <c r="A973" s="81">
        <v>22425</v>
      </c>
      <c r="B973" s="51" t="s">
        <v>12905</v>
      </c>
      <c r="C973" s="51" t="s">
        <v>12906</v>
      </c>
      <c r="D973" s="51" t="s">
        <v>9496</v>
      </c>
      <c r="E973" s="51" t="s">
        <v>9450</v>
      </c>
      <c r="F973" s="51">
        <v>3032400</v>
      </c>
      <c r="G973" s="51">
        <v>12</v>
      </c>
      <c r="H973" s="53">
        <v>46023</v>
      </c>
      <c r="I973" s="53">
        <v>46387</v>
      </c>
      <c r="J973" s="51" t="s">
        <v>9506</v>
      </c>
      <c r="K973" s="51" t="s">
        <v>9451</v>
      </c>
      <c r="L973" s="51" t="s">
        <v>12907</v>
      </c>
      <c r="M973" s="218" t="s">
        <v>12908</v>
      </c>
      <c r="N973" s="51" t="s">
        <v>12909</v>
      </c>
      <c r="O973" s="51" t="s">
        <v>9455</v>
      </c>
      <c r="P973" s="51" t="s">
        <v>10851</v>
      </c>
      <c r="Q973" s="51" t="s">
        <v>9456</v>
      </c>
      <c r="R973" s="51">
        <v>3032400</v>
      </c>
      <c r="S973" s="51">
        <v>3032400</v>
      </c>
      <c r="T973" s="53">
        <v>46023</v>
      </c>
      <c r="U973" s="53">
        <v>46387.9999884259</v>
      </c>
      <c r="V973" s="51">
        <v>8.4</v>
      </c>
      <c r="W973" s="80" t="s">
        <v>12910</v>
      </c>
      <c r="X973" s="80"/>
      <c r="Y973" s="80"/>
      <c r="Z973" s="97"/>
      <c r="AA973" s="97"/>
      <c r="AB973" s="97"/>
      <c r="AC973" s="97"/>
      <c r="AD973" s="97"/>
      <c r="AE973" s="126">
        <v>46023</v>
      </c>
      <c r="AF973" s="53">
        <v>46387.9999884259</v>
      </c>
      <c r="AG973" s="80" t="s">
        <v>12391</v>
      </c>
      <c r="AH973" s="86" t="s">
        <v>12905</v>
      </c>
      <c r="AI973" s="80"/>
    </row>
    <row r="974" ht="51" spans="1:35">
      <c r="A974" s="81">
        <v>22439</v>
      </c>
      <c r="B974" s="51" t="s">
        <v>12911</v>
      </c>
      <c r="C974" s="51" t="s">
        <v>12912</v>
      </c>
      <c r="D974" s="51" t="s">
        <v>9496</v>
      </c>
      <c r="E974" s="51" t="s">
        <v>9450</v>
      </c>
      <c r="F974" s="51">
        <v>5765054</v>
      </c>
      <c r="G974" s="51">
        <v>3.3</v>
      </c>
      <c r="H974" s="53">
        <v>46007</v>
      </c>
      <c r="I974" s="53">
        <v>46106</v>
      </c>
      <c r="J974" s="51" t="s">
        <v>9506</v>
      </c>
      <c r="K974" s="51" t="s">
        <v>9451</v>
      </c>
      <c r="L974" s="51" t="s">
        <v>12913</v>
      </c>
      <c r="M974" s="51" t="s">
        <v>12914</v>
      </c>
      <c r="N974" s="51" t="s">
        <v>9454</v>
      </c>
      <c r="O974" s="51" t="s">
        <v>9455</v>
      </c>
      <c r="P974" s="51" t="s">
        <v>9456</v>
      </c>
      <c r="Q974" s="51" t="s">
        <v>9456</v>
      </c>
      <c r="R974" s="51">
        <v>5765054</v>
      </c>
      <c r="S974" s="51">
        <v>5765054</v>
      </c>
      <c r="T974" s="53">
        <v>46007</v>
      </c>
      <c r="U974" s="53">
        <v>46106.9999884259</v>
      </c>
      <c r="V974" s="51">
        <v>72</v>
      </c>
      <c r="W974" s="82" t="s">
        <v>12915</v>
      </c>
      <c r="X974" s="82"/>
      <c r="Y974" s="82"/>
      <c r="Z974" s="83"/>
      <c r="AA974" s="83"/>
      <c r="AB974" s="83"/>
      <c r="AC974" s="83"/>
      <c r="AD974" s="83"/>
      <c r="AE974" s="53">
        <v>46007</v>
      </c>
      <c r="AF974" s="53">
        <v>46106.9999884259</v>
      </c>
      <c r="AG974" s="85" t="s">
        <v>9459</v>
      </c>
      <c r="AH974" s="86" t="s">
        <v>12911</v>
      </c>
      <c r="AI974" s="80"/>
    </row>
    <row r="975" ht="51" spans="1:35">
      <c r="A975" s="81">
        <v>22424</v>
      </c>
      <c r="B975" s="51" t="s">
        <v>12916</v>
      </c>
      <c r="C975" s="51" t="s">
        <v>12917</v>
      </c>
      <c r="D975" s="51" t="s">
        <v>9496</v>
      </c>
      <c r="E975" s="51" t="s">
        <v>9450</v>
      </c>
      <c r="F975" s="51">
        <v>4586000</v>
      </c>
      <c r="G975" s="51">
        <v>12</v>
      </c>
      <c r="H975" s="53">
        <v>46023</v>
      </c>
      <c r="I975" s="53">
        <v>46387</v>
      </c>
      <c r="J975" s="51" t="s">
        <v>9506</v>
      </c>
      <c r="K975" s="51" t="s">
        <v>9451</v>
      </c>
      <c r="L975" s="51" t="s">
        <v>12918</v>
      </c>
      <c r="M975" s="218" t="s">
        <v>12919</v>
      </c>
      <c r="N975" s="51" t="s">
        <v>12920</v>
      </c>
      <c r="O975" s="51" t="s">
        <v>9455</v>
      </c>
      <c r="P975" s="51" t="s">
        <v>9456</v>
      </c>
      <c r="Q975" s="51" t="s">
        <v>9456</v>
      </c>
      <c r="R975" s="51">
        <v>4586000</v>
      </c>
      <c r="S975" s="51">
        <v>4586000</v>
      </c>
      <c r="T975" s="53">
        <v>46023</v>
      </c>
      <c r="U975" s="53">
        <v>46387.9999884259</v>
      </c>
      <c r="V975" s="51">
        <v>12.7</v>
      </c>
      <c r="W975" s="82" t="s">
        <v>12921</v>
      </c>
      <c r="X975" s="82"/>
      <c r="Y975" s="82"/>
      <c r="Z975" s="83"/>
      <c r="AA975" s="83"/>
      <c r="AB975" s="83"/>
      <c r="AC975" s="83"/>
      <c r="AD975" s="83"/>
      <c r="AE975" s="53">
        <v>46023</v>
      </c>
      <c r="AF975" s="53">
        <v>46387.9999884259</v>
      </c>
      <c r="AG975" s="85" t="s">
        <v>9459</v>
      </c>
      <c r="AH975" s="86" t="s">
        <v>12916</v>
      </c>
      <c r="AI975" s="80"/>
    </row>
    <row r="976" ht="51" spans="1:35">
      <c r="A976" s="81">
        <v>22423</v>
      </c>
      <c r="B976" s="51" t="s">
        <v>12922</v>
      </c>
      <c r="C976" s="51" t="s">
        <v>12923</v>
      </c>
      <c r="D976" s="51" t="s">
        <v>9496</v>
      </c>
      <c r="E976" s="51" t="s">
        <v>9450</v>
      </c>
      <c r="F976" s="51">
        <v>798000</v>
      </c>
      <c r="G976" s="51">
        <v>12</v>
      </c>
      <c r="H976" s="53">
        <v>46023</v>
      </c>
      <c r="I976" s="53">
        <v>46387</v>
      </c>
      <c r="J976" s="51" t="s">
        <v>9506</v>
      </c>
      <c r="K976" s="51" t="s">
        <v>9451</v>
      </c>
      <c r="L976" s="51" t="s">
        <v>12924</v>
      </c>
      <c r="M976" s="218" t="s">
        <v>12925</v>
      </c>
      <c r="N976" s="51" t="s">
        <v>10863</v>
      </c>
      <c r="O976" s="51" t="s">
        <v>9455</v>
      </c>
      <c r="P976" s="51" t="s">
        <v>10864</v>
      </c>
      <c r="Q976" s="51" t="s">
        <v>9456</v>
      </c>
      <c r="R976" s="51">
        <v>798000</v>
      </c>
      <c r="S976" s="51">
        <v>798000</v>
      </c>
      <c r="T976" s="53">
        <v>46023</v>
      </c>
      <c r="U976" s="53">
        <v>46387.9999884259</v>
      </c>
      <c r="V976" s="51">
        <v>2.25</v>
      </c>
      <c r="W976" s="80" t="s">
        <v>12926</v>
      </c>
      <c r="X976" s="80"/>
      <c r="Y976" s="80"/>
      <c r="Z976" s="97"/>
      <c r="AA976" s="97"/>
      <c r="AB976" s="97"/>
      <c r="AC976" s="97"/>
      <c r="AD976" s="97"/>
      <c r="AE976" s="126">
        <v>46023</v>
      </c>
      <c r="AF976" s="53">
        <v>46387.9999884259</v>
      </c>
      <c r="AG976" s="80" t="s">
        <v>12927</v>
      </c>
      <c r="AH976" s="86" t="s">
        <v>12922</v>
      </c>
      <c r="AI976" s="80"/>
    </row>
    <row r="977" ht="51" spans="1:35">
      <c r="A977" s="81">
        <v>22505</v>
      </c>
      <c r="B977" s="51" t="s">
        <v>12928</v>
      </c>
      <c r="C977" s="51" t="s">
        <v>12929</v>
      </c>
      <c r="D977" s="51" t="s">
        <v>9496</v>
      </c>
      <c r="E977" s="51" t="s">
        <v>9450</v>
      </c>
      <c r="F977" s="51">
        <v>5686500</v>
      </c>
      <c r="G977" s="51">
        <v>12</v>
      </c>
      <c r="H977" s="53">
        <v>46023</v>
      </c>
      <c r="I977" s="53">
        <v>46387</v>
      </c>
      <c r="J977" s="51" t="s">
        <v>9506</v>
      </c>
      <c r="K977" s="51" t="s">
        <v>9451</v>
      </c>
      <c r="L977" s="51" t="s">
        <v>12196</v>
      </c>
      <c r="M977" s="218" t="s">
        <v>12197</v>
      </c>
      <c r="N977" s="51" t="s">
        <v>10921</v>
      </c>
      <c r="O977" s="51" t="s">
        <v>9455</v>
      </c>
      <c r="P977" s="51" t="s">
        <v>9456</v>
      </c>
      <c r="Q977" s="51" t="s">
        <v>9456</v>
      </c>
      <c r="R977" s="51">
        <v>5686500</v>
      </c>
      <c r="S977" s="51">
        <v>54851200</v>
      </c>
      <c r="T977" s="53">
        <v>46023</v>
      </c>
      <c r="U977" s="53">
        <v>46387.9999884259</v>
      </c>
      <c r="V977" s="51">
        <v>25</v>
      </c>
      <c r="W977" s="82" t="s">
        <v>12930</v>
      </c>
      <c r="X977" s="82"/>
      <c r="Y977" s="82"/>
      <c r="Z977" s="83"/>
      <c r="AA977" s="83"/>
      <c r="AB977" s="83"/>
      <c r="AC977" s="83"/>
      <c r="AD977" s="83"/>
      <c r="AE977" s="53">
        <v>46023</v>
      </c>
      <c r="AF977" s="53">
        <v>46387.9999884259</v>
      </c>
      <c r="AG977" s="85" t="s">
        <v>9459</v>
      </c>
      <c r="AH977" s="86" t="s">
        <v>12928</v>
      </c>
      <c r="AI977" s="80"/>
    </row>
    <row r="978" ht="51" spans="1:35">
      <c r="A978" s="81">
        <v>22489</v>
      </c>
      <c r="B978" s="51" t="s">
        <v>12931</v>
      </c>
      <c r="C978" s="51" t="s">
        <v>12932</v>
      </c>
      <c r="D978" s="51" t="s">
        <v>9496</v>
      </c>
      <c r="E978" s="51" t="s">
        <v>9450</v>
      </c>
      <c r="F978" s="51">
        <v>9058000</v>
      </c>
      <c r="G978" s="51">
        <v>12</v>
      </c>
      <c r="H978" s="53">
        <v>46023</v>
      </c>
      <c r="I978" s="53">
        <v>46387</v>
      </c>
      <c r="J978" s="51" t="s">
        <v>9506</v>
      </c>
      <c r="K978" s="51" t="s">
        <v>9497</v>
      </c>
      <c r="L978" s="51" t="s">
        <v>12933</v>
      </c>
      <c r="M978" s="218" t="s">
        <v>12934</v>
      </c>
      <c r="N978" s="51" t="s">
        <v>9454</v>
      </c>
      <c r="O978" s="51" t="s">
        <v>9455</v>
      </c>
      <c r="P978" s="51" t="s">
        <v>9456</v>
      </c>
      <c r="Q978" s="51" t="s">
        <v>9456</v>
      </c>
      <c r="R978" s="51">
        <v>9058000</v>
      </c>
      <c r="S978" s="51">
        <v>9058000</v>
      </c>
      <c r="T978" s="53">
        <v>46023</v>
      </c>
      <c r="U978" s="53">
        <v>46387.9999884259</v>
      </c>
      <c r="V978" s="51">
        <v>28</v>
      </c>
      <c r="W978" s="86" t="s">
        <v>12935</v>
      </c>
      <c r="X978" s="86"/>
      <c r="Y978" s="86"/>
      <c r="Z978" s="97"/>
      <c r="AA978" s="97"/>
      <c r="AB978" s="97"/>
      <c r="AC978" s="97"/>
      <c r="AD978" s="97"/>
      <c r="AE978" s="126">
        <v>46023</v>
      </c>
      <c r="AF978" s="53">
        <v>46387.9999884259</v>
      </c>
      <c r="AG978" s="85" t="s">
        <v>9459</v>
      </c>
      <c r="AH978" s="86" t="s">
        <v>12931</v>
      </c>
      <c r="AI978" s="80"/>
    </row>
    <row r="979" ht="51" spans="1:35">
      <c r="A979" s="81">
        <v>22490</v>
      </c>
      <c r="B979" s="51" t="s">
        <v>12936</v>
      </c>
      <c r="C979" s="51" t="s">
        <v>12937</v>
      </c>
      <c r="D979" s="51" t="s">
        <v>9496</v>
      </c>
      <c r="E979" s="51" t="s">
        <v>9450</v>
      </c>
      <c r="F979" s="51">
        <v>2650531</v>
      </c>
      <c r="G979" s="51">
        <v>2.8</v>
      </c>
      <c r="H979" s="53">
        <v>46023</v>
      </c>
      <c r="I979" s="53">
        <v>46106</v>
      </c>
      <c r="J979" s="51" t="s">
        <v>9506</v>
      </c>
      <c r="K979" s="51" t="s">
        <v>9451</v>
      </c>
      <c r="L979" s="51" t="s">
        <v>12938</v>
      </c>
      <c r="M979" s="51" t="s">
        <v>12939</v>
      </c>
      <c r="N979" s="51" t="s">
        <v>9454</v>
      </c>
      <c r="O979" s="51" t="s">
        <v>9455</v>
      </c>
      <c r="P979" s="51" t="s">
        <v>9456</v>
      </c>
      <c r="Q979" s="51" t="s">
        <v>9456</v>
      </c>
      <c r="R979" s="51">
        <v>2650531</v>
      </c>
      <c r="S979" s="51">
        <v>2650531</v>
      </c>
      <c r="T979" s="53">
        <v>46023</v>
      </c>
      <c r="U979" s="53">
        <v>46106.9999884259</v>
      </c>
      <c r="V979" s="51">
        <v>36</v>
      </c>
      <c r="W979" s="86" t="s">
        <v>12940</v>
      </c>
      <c r="X979" s="86"/>
      <c r="Y979" s="86"/>
      <c r="Z979" s="97"/>
      <c r="AA979" s="97"/>
      <c r="AB979" s="97"/>
      <c r="AC979" s="97"/>
      <c r="AD979" s="97"/>
      <c r="AE979" s="126">
        <v>46023</v>
      </c>
      <c r="AF979" s="53">
        <v>46106.9999884259</v>
      </c>
      <c r="AG979" s="85" t="s">
        <v>9459</v>
      </c>
      <c r="AH979" s="86" t="s">
        <v>12936</v>
      </c>
      <c r="AI979" s="80"/>
    </row>
    <row r="980" ht="51" spans="1:35">
      <c r="A980" s="81">
        <v>22488</v>
      </c>
      <c r="B980" s="51" t="s">
        <v>12941</v>
      </c>
      <c r="C980" s="51" t="s">
        <v>12942</v>
      </c>
      <c r="D980" s="51" t="s">
        <v>9496</v>
      </c>
      <c r="E980" s="51" t="s">
        <v>9450</v>
      </c>
      <c r="F980" s="51">
        <v>23039000</v>
      </c>
      <c r="G980" s="51">
        <v>12</v>
      </c>
      <c r="H980" s="53">
        <v>46023</v>
      </c>
      <c r="I980" s="53">
        <v>46387</v>
      </c>
      <c r="J980" s="51" t="s">
        <v>9506</v>
      </c>
      <c r="K980" s="51" t="s">
        <v>9497</v>
      </c>
      <c r="L980" s="51" t="s">
        <v>12943</v>
      </c>
      <c r="M980" s="218" t="s">
        <v>12944</v>
      </c>
      <c r="N980" s="51" t="s">
        <v>9454</v>
      </c>
      <c r="O980" s="51" t="s">
        <v>9455</v>
      </c>
      <c r="P980" s="51" t="s">
        <v>9456</v>
      </c>
      <c r="Q980" s="51" t="s">
        <v>9456</v>
      </c>
      <c r="R980" s="51">
        <v>23039000</v>
      </c>
      <c r="S980" s="51">
        <v>23039000</v>
      </c>
      <c r="T980" s="53">
        <v>46023</v>
      </c>
      <c r="U980" s="53">
        <v>46387.9999884259</v>
      </c>
      <c r="V980" s="51">
        <v>72</v>
      </c>
      <c r="W980" s="86" t="s">
        <v>12945</v>
      </c>
      <c r="X980" s="86"/>
      <c r="Y980" s="86"/>
      <c r="Z980" s="97"/>
      <c r="AA980" s="97"/>
      <c r="AB980" s="97"/>
      <c r="AC980" s="97"/>
      <c r="AD980" s="97"/>
      <c r="AE980" s="126">
        <v>46023</v>
      </c>
      <c r="AF980" s="53">
        <v>46387.9999884259</v>
      </c>
      <c r="AG980" s="85" t="s">
        <v>9459</v>
      </c>
      <c r="AH980" s="86" t="s">
        <v>12941</v>
      </c>
      <c r="AI980" s="80"/>
    </row>
    <row r="981" ht="51" spans="1:35">
      <c r="A981" s="81">
        <v>22486</v>
      </c>
      <c r="B981" s="51" t="s">
        <v>12946</v>
      </c>
      <c r="C981" s="51" t="s">
        <v>12947</v>
      </c>
      <c r="D981" s="51" t="s">
        <v>9496</v>
      </c>
      <c r="E981" s="51" t="s">
        <v>9450</v>
      </c>
      <c r="F981" s="51">
        <v>9407671.23</v>
      </c>
      <c r="G981" s="51">
        <v>9.7</v>
      </c>
      <c r="H981" s="53">
        <v>45940</v>
      </c>
      <c r="I981" s="53">
        <v>46234</v>
      </c>
      <c r="J981" s="51" t="s">
        <v>9506</v>
      </c>
      <c r="K981" s="51" t="s">
        <v>9497</v>
      </c>
      <c r="L981" s="51" t="s">
        <v>12948</v>
      </c>
      <c r="M981" s="218" t="s">
        <v>12949</v>
      </c>
      <c r="N981" s="51" t="s">
        <v>9454</v>
      </c>
      <c r="O981" s="51" t="s">
        <v>9455</v>
      </c>
      <c r="P981" s="51" t="s">
        <v>9456</v>
      </c>
      <c r="Q981" s="51" t="s">
        <v>9456</v>
      </c>
      <c r="R981" s="51">
        <v>9407671.23</v>
      </c>
      <c r="S981" s="51">
        <v>32687671.23</v>
      </c>
      <c r="T981" s="53">
        <v>45940</v>
      </c>
      <c r="U981" s="53">
        <v>46234.9999884259</v>
      </c>
      <c r="V981" s="51">
        <v>36</v>
      </c>
      <c r="W981" s="86" t="s">
        <v>12950</v>
      </c>
      <c r="X981" s="86"/>
      <c r="Y981" s="86"/>
      <c r="Z981" s="97"/>
      <c r="AA981" s="97"/>
      <c r="AB981" s="97"/>
      <c r="AC981" s="97"/>
      <c r="AD981" s="97"/>
      <c r="AE981" s="126">
        <v>45940</v>
      </c>
      <c r="AF981" s="53">
        <v>46234.9999884259</v>
      </c>
      <c r="AG981" s="85" t="s">
        <v>9459</v>
      </c>
      <c r="AH981" s="86" t="s">
        <v>12946</v>
      </c>
      <c r="AI981" s="80"/>
    </row>
    <row r="982" ht="51" spans="1:35">
      <c r="A982" s="81">
        <v>22487</v>
      </c>
      <c r="B982" s="51" t="s">
        <v>12951</v>
      </c>
      <c r="C982" s="51" t="s">
        <v>12952</v>
      </c>
      <c r="D982" s="51" t="s">
        <v>9496</v>
      </c>
      <c r="E982" s="51" t="s">
        <v>9450</v>
      </c>
      <c r="F982" s="51">
        <v>23280000</v>
      </c>
      <c r="G982" s="51">
        <v>12</v>
      </c>
      <c r="H982" s="53">
        <v>45870</v>
      </c>
      <c r="I982" s="53">
        <v>46234</v>
      </c>
      <c r="J982" s="51" t="s">
        <v>9506</v>
      </c>
      <c r="K982" s="51" t="s">
        <v>9497</v>
      </c>
      <c r="L982" s="51" t="s">
        <v>12948</v>
      </c>
      <c r="M982" s="218" t="s">
        <v>12949</v>
      </c>
      <c r="N982" s="51" t="s">
        <v>9454</v>
      </c>
      <c r="O982" s="51" t="s">
        <v>9455</v>
      </c>
      <c r="P982" s="51" t="s">
        <v>9456</v>
      </c>
      <c r="Q982" s="51" t="s">
        <v>9456</v>
      </c>
      <c r="R982" s="51">
        <v>23280000</v>
      </c>
      <c r="S982" s="51">
        <v>32687671.23</v>
      </c>
      <c r="T982" s="53">
        <v>45870</v>
      </c>
      <c r="U982" s="53">
        <v>46234.9999884259</v>
      </c>
      <c r="V982" s="51">
        <v>72</v>
      </c>
      <c r="W982" s="86" t="s">
        <v>12953</v>
      </c>
      <c r="X982" s="86"/>
      <c r="Y982" s="86"/>
      <c r="Z982" s="97"/>
      <c r="AA982" s="97"/>
      <c r="AB982" s="97"/>
      <c r="AC982" s="97"/>
      <c r="AD982" s="97"/>
      <c r="AE982" s="126">
        <v>45870</v>
      </c>
      <c r="AF982" s="53">
        <v>46234.9999884259</v>
      </c>
      <c r="AG982" s="85" t="s">
        <v>9459</v>
      </c>
      <c r="AH982" s="86" t="s">
        <v>12951</v>
      </c>
      <c r="AI982" s="80"/>
    </row>
    <row r="983" ht="51" spans="1:35">
      <c r="A983" s="81">
        <v>22485</v>
      </c>
      <c r="B983" s="51" t="s">
        <v>12954</v>
      </c>
      <c r="C983" s="51" t="s">
        <v>12955</v>
      </c>
      <c r="D983" s="51" t="s">
        <v>9496</v>
      </c>
      <c r="E983" s="51" t="s">
        <v>9450</v>
      </c>
      <c r="F983" s="51">
        <v>9500000</v>
      </c>
      <c r="G983" s="51">
        <v>12</v>
      </c>
      <c r="H983" s="53">
        <v>46023</v>
      </c>
      <c r="I983" s="53">
        <v>46387</v>
      </c>
      <c r="J983" s="51" t="s">
        <v>9506</v>
      </c>
      <c r="K983" s="51" t="s">
        <v>9497</v>
      </c>
      <c r="L983" s="51" t="s">
        <v>12956</v>
      </c>
      <c r="M983" s="218" t="s">
        <v>12957</v>
      </c>
      <c r="N983" s="51" t="s">
        <v>9454</v>
      </c>
      <c r="O983" s="51" t="s">
        <v>9455</v>
      </c>
      <c r="P983" s="51" t="s">
        <v>9456</v>
      </c>
      <c r="Q983" s="51" t="s">
        <v>9456</v>
      </c>
      <c r="R983" s="51">
        <v>9500000</v>
      </c>
      <c r="S983" s="51">
        <v>9500000</v>
      </c>
      <c r="T983" s="53">
        <v>46023</v>
      </c>
      <c r="U983" s="53">
        <v>46387.9999884259</v>
      </c>
      <c r="V983" s="51">
        <v>27</v>
      </c>
      <c r="W983" s="135" t="s">
        <v>12958</v>
      </c>
      <c r="X983" s="135"/>
      <c r="Y983" s="135"/>
      <c r="Z983" s="97"/>
      <c r="AA983" s="97"/>
      <c r="AB983" s="97"/>
      <c r="AC983" s="97"/>
      <c r="AD983" s="97"/>
      <c r="AE983" s="126">
        <v>46023</v>
      </c>
      <c r="AF983" s="53">
        <v>46387.9999884259</v>
      </c>
      <c r="AG983" s="85" t="s">
        <v>9459</v>
      </c>
      <c r="AH983" s="86" t="s">
        <v>12954</v>
      </c>
      <c r="AI983" s="80"/>
    </row>
    <row r="984" ht="51" spans="1:35">
      <c r="A984" s="81">
        <v>22484</v>
      </c>
      <c r="B984" s="51" t="s">
        <v>12959</v>
      </c>
      <c r="C984" s="51" t="s">
        <v>12960</v>
      </c>
      <c r="D984" s="51" t="s">
        <v>9496</v>
      </c>
      <c r="E984" s="51" t="s">
        <v>9450</v>
      </c>
      <c r="F984" s="51">
        <v>5092500</v>
      </c>
      <c r="G984" s="51">
        <v>12</v>
      </c>
      <c r="H984" s="53">
        <v>45901</v>
      </c>
      <c r="I984" s="53">
        <v>46265</v>
      </c>
      <c r="J984" s="51" t="s">
        <v>9506</v>
      </c>
      <c r="K984" s="51" t="s">
        <v>9497</v>
      </c>
      <c r="L984" s="51" t="s">
        <v>12961</v>
      </c>
      <c r="M984" s="218" t="s">
        <v>12962</v>
      </c>
      <c r="N984" s="51" t="s">
        <v>9454</v>
      </c>
      <c r="O984" s="51" t="s">
        <v>9455</v>
      </c>
      <c r="P984" s="51" t="s">
        <v>9456</v>
      </c>
      <c r="Q984" s="51" t="s">
        <v>9456</v>
      </c>
      <c r="R984" s="51">
        <v>5092500</v>
      </c>
      <c r="S984" s="51">
        <v>5092500</v>
      </c>
      <c r="T984" s="53">
        <v>45901</v>
      </c>
      <c r="U984" s="53">
        <v>46265.9999884259</v>
      </c>
      <c r="V984" s="51">
        <v>16</v>
      </c>
      <c r="W984" s="135" t="s">
        <v>12963</v>
      </c>
      <c r="X984" s="135"/>
      <c r="Y984" s="135"/>
      <c r="Z984" s="97"/>
      <c r="AA984" s="97"/>
      <c r="AB984" s="97"/>
      <c r="AC984" s="97"/>
      <c r="AD984" s="97"/>
      <c r="AE984" s="126">
        <v>45901</v>
      </c>
      <c r="AF984" s="53">
        <v>46265.9999884259</v>
      </c>
      <c r="AG984" s="85" t="s">
        <v>9459</v>
      </c>
      <c r="AH984" s="86" t="s">
        <v>12959</v>
      </c>
      <c r="AI984" s="80"/>
    </row>
    <row r="985" ht="51" spans="1:35">
      <c r="A985" s="81">
        <v>22479</v>
      </c>
      <c r="B985" s="51" t="s">
        <v>12964</v>
      </c>
      <c r="C985" s="51" t="s">
        <v>12965</v>
      </c>
      <c r="D985" s="51" t="s">
        <v>9496</v>
      </c>
      <c r="E985" s="51" t="s">
        <v>9450</v>
      </c>
      <c r="F985" s="51">
        <v>487500</v>
      </c>
      <c r="G985" s="51">
        <v>3</v>
      </c>
      <c r="H985" s="53">
        <v>46023</v>
      </c>
      <c r="I985" s="53">
        <v>46112</v>
      </c>
      <c r="J985" s="51" t="s">
        <v>9506</v>
      </c>
      <c r="K985" s="51" t="s">
        <v>9451</v>
      </c>
      <c r="L985" s="51" t="s">
        <v>12966</v>
      </c>
      <c r="M985" s="218" t="s">
        <v>12967</v>
      </c>
      <c r="N985" s="51" t="s">
        <v>12968</v>
      </c>
      <c r="O985" s="51" t="s">
        <v>9455</v>
      </c>
      <c r="P985" s="51" t="s">
        <v>10851</v>
      </c>
      <c r="Q985" s="51" t="s">
        <v>9456</v>
      </c>
      <c r="R985" s="51">
        <v>487500</v>
      </c>
      <c r="S985" s="51">
        <v>487500</v>
      </c>
      <c r="T985" s="53">
        <v>46023</v>
      </c>
      <c r="U985" s="53">
        <v>46112.9999884259</v>
      </c>
      <c r="V985" s="51">
        <v>5.3</v>
      </c>
      <c r="W985" s="80" t="s">
        <v>12969</v>
      </c>
      <c r="X985" s="80"/>
      <c r="Y985" s="80"/>
      <c r="Z985" s="97"/>
      <c r="AA985" s="97"/>
      <c r="AB985" s="97"/>
      <c r="AC985" s="97"/>
      <c r="AD985" s="97"/>
      <c r="AE985" s="126">
        <v>46023</v>
      </c>
      <c r="AF985" s="53">
        <v>46112.9999884259</v>
      </c>
      <c r="AG985" s="80" t="s">
        <v>10729</v>
      </c>
      <c r="AH985" s="86" t="s">
        <v>12964</v>
      </c>
      <c r="AI985" s="80"/>
    </row>
    <row r="986" ht="51" spans="1:35">
      <c r="A986" s="81">
        <v>22481</v>
      </c>
      <c r="B986" s="51" t="s">
        <v>12970</v>
      </c>
      <c r="C986" s="51" t="s">
        <v>12971</v>
      </c>
      <c r="D986" s="51" t="s">
        <v>9496</v>
      </c>
      <c r="E986" s="51" t="s">
        <v>9450</v>
      </c>
      <c r="F986" s="51">
        <v>12606120</v>
      </c>
      <c r="G986" s="51">
        <v>12</v>
      </c>
      <c r="H986" s="53">
        <v>46023</v>
      </c>
      <c r="I986" s="53">
        <v>46387</v>
      </c>
      <c r="J986" s="51" t="s">
        <v>9506</v>
      </c>
      <c r="K986" s="51" t="s">
        <v>9451</v>
      </c>
      <c r="L986" s="51" t="s">
        <v>12263</v>
      </c>
      <c r="M986" s="218" t="s">
        <v>12264</v>
      </c>
      <c r="N986" s="51" t="s">
        <v>12265</v>
      </c>
      <c r="O986" s="51" t="s">
        <v>9455</v>
      </c>
      <c r="P986" s="51" t="s">
        <v>9501</v>
      </c>
      <c r="Q986" s="51" t="s">
        <v>9456</v>
      </c>
      <c r="R986" s="51">
        <v>12606120</v>
      </c>
      <c r="S986" s="51">
        <v>15343460</v>
      </c>
      <c r="T986" s="53">
        <v>46023</v>
      </c>
      <c r="U986" s="53">
        <v>46387.9999884259</v>
      </c>
      <c r="V986" s="51">
        <v>36</v>
      </c>
      <c r="W986" s="80" t="s">
        <v>12972</v>
      </c>
      <c r="X986" s="80"/>
      <c r="Y986" s="80"/>
      <c r="Z986" s="97"/>
      <c r="AA986" s="97"/>
      <c r="AB986" s="97"/>
      <c r="AC986" s="97"/>
      <c r="AD986" s="97"/>
      <c r="AE986" s="126">
        <v>46023</v>
      </c>
      <c r="AF986" s="53">
        <v>46387.9999884259</v>
      </c>
      <c r="AG986" s="80" t="s">
        <v>12391</v>
      </c>
      <c r="AH986" s="86" t="s">
        <v>12970</v>
      </c>
      <c r="AI986" s="80"/>
    </row>
    <row r="987" ht="51" spans="1:35">
      <c r="A987" s="81">
        <v>22478</v>
      </c>
      <c r="B987" s="51" t="s">
        <v>12973</v>
      </c>
      <c r="C987" s="51" t="s">
        <v>12974</v>
      </c>
      <c r="D987" s="51" t="s">
        <v>9496</v>
      </c>
      <c r="E987" s="51" t="s">
        <v>9450</v>
      </c>
      <c r="F987" s="51">
        <v>12996000</v>
      </c>
      <c r="G987" s="51">
        <v>36</v>
      </c>
      <c r="H987" s="53">
        <v>45658</v>
      </c>
      <c r="I987" s="53">
        <v>46752</v>
      </c>
      <c r="J987" s="51" t="s">
        <v>9506</v>
      </c>
      <c r="K987" s="51" t="s">
        <v>9497</v>
      </c>
      <c r="L987" s="51" t="s">
        <v>12975</v>
      </c>
      <c r="M987" s="51" t="s">
        <v>12976</v>
      </c>
      <c r="N987" s="51" t="s">
        <v>12977</v>
      </c>
      <c r="O987" s="51" t="s">
        <v>9455</v>
      </c>
      <c r="P987" s="51" t="s">
        <v>10851</v>
      </c>
      <c r="Q987" s="51" t="s">
        <v>9456</v>
      </c>
      <c r="R987" s="51">
        <v>12996000</v>
      </c>
      <c r="S987" s="51">
        <v>12996000</v>
      </c>
      <c r="T987" s="53">
        <v>45658</v>
      </c>
      <c r="U987" s="53">
        <v>46752.9999884259</v>
      </c>
      <c r="V987" s="51">
        <v>12</v>
      </c>
      <c r="W987" s="80" t="s">
        <v>12978</v>
      </c>
      <c r="X987" s="80"/>
      <c r="Y987" s="80"/>
      <c r="Z987" s="97"/>
      <c r="AA987" s="97"/>
      <c r="AB987" s="97"/>
      <c r="AC987" s="97"/>
      <c r="AD987" s="97"/>
      <c r="AE987" s="126">
        <v>45658</v>
      </c>
      <c r="AF987" s="53">
        <v>46752.9999884259</v>
      </c>
      <c r="AG987" s="80" t="s">
        <v>12391</v>
      </c>
      <c r="AH987" s="86" t="s">
        <v>12973</v>
      </c>
      <c r="AI987" s="80"/>
    </row>
    <row r="988" ht="51" spans="1:35">
      <c r="A988" s="81">
        <v>22476</v>
      </c>
      <c r="B988" s="51" t="s">
        <v>12979</v>
      </c>
      <c r="C988" s="51" t="s">
        <v>12980</v>
      </c>
      <c r="D988" s="51" t="s">
        <v>9496</v>
      </c>
      <c r="E988" s="51" t="s">
        <v>9450</v>
      </c>
      <c r="F988" s="51">
        <v>10400000</v>
      </c>
      <c r="G988" s="51">
        <v>12</v>
      </c>
      <c r="H988" s="53">
        <v>46023</v>
      </c>
      <c r="I988" s="53">
        <v>46387</v>
      </c>
      <c r="J988" s="51" t="s">
        <v>9506</v>
      </c>
      <c r="K988" s="51" t="s">
        <v>9497</v>
      </c>
      <c r="L988" s="51" t="s">
        <v>12981</v>
      </c>
      <c r="M988" s="218" t="s">
        <v>12982</v>
      </c>
      <c r="N988" s="51" t="s">
        <v>12983</v>
      </c>
      <c r="O988" s="51" t="s">
        <v>9455</v>
      </c>
      <c r="P988" s="51" t="s">
        <v>10864</v>
      </c>
      <c r="Q988" s="51" t="s">
        <v>9456</v>
      </c>
      <c r="R988" s="51">
        <v>10400000</v>
      </c>
      <c r="S988" s="51">
        <v>10400000</v>
      </c>
      <c r="T988" s="53">
        <v>46023</v>
      </c>
      <c r="U988" s="53">
        <v>46387.9999884259</v>
      </c>
      <c r="V988" s="51">
        <v>36</v>
      </c>
      <c r="W988" s="80" t="s">
        <v>12984</v>
      </c>
      <c r="X988" s="80"/>
      <c r="Y988" s="80"/>
      <c r="Z988" s="97"/>
      <c r="AA988" s="97"/>
      <c r="AB988" s="97"/>
      <c r="AC988" s="97"/>
      <c r="AD988" s="97"/>
      <c r="AE988" s="126">
        <v>46023</v>
      </c>
      <c r="AF988" s="53">
        <v>46387.9999884259</v>
      </c>
      <c r="AG988" s="80" t="s">
        <v>12391</v>
      </c>
      <c r="AH988" s="86" t="s">
        <v>12979</v>
      </c>
      <c r="AI988" s="80"/>
    </row>
    <row r="989" ht="51" spans="1:35">
      <c r="A989" s="81">
        <v>22477</v>
      </c>
      <c r="B989" s="51" t="s">
        <v>12985</v>
      </c>
      <c r="C989" s="51" t="s">
        <v>12986</v>
      </c>
      <c r="D989" s="51" t="s">
        <v>9496</v>
      </c>
      <c r="E989" s="51" t="s">
        <v>9450</v>
      </c>
      <c r="F989" s="51">
        <v>24000000</v>
      </c>
      <c r="G989" s="51">
        <v>12.8</v>
      </c>
      <c r="H989" s="53">
        <v>45964</v>
      </c>
      <c r="I989" s="53">
        <v>46353</v>
      </c>
      <c r="J989" s="51" t="s">
        <v>9506</v>
      </c>
      <c r="K989" s="51" t="s">
        <v>9497</v>
      </c>
      <c r="L989" s="51" t="s">
        <v>12987</v>
      </c>
      <c r="M989" s="218" t="s">
        <v>12988</v>
      </c>
      <c r="N989" s="51" t="s">
        <v>9724</v>
      </c>
      <c r="O989" s="51" t="s">
        <v>9455</v>
      </c>
      <c r="P989" s="51" t="s">
        <v>10851</v>
      </c>
      <c r="Q989" s="51" t="s">
        <v>9456</v>
      </c>
      <c r="R989" s="51">
        <v>24000000</v>
      </c>
      <c r="S989" s="51">
        <v>24000000</v>
      </c>
      <c r="T989" s="53">
        <v>45964</v>
      </c>
      <c r="U989" s="53">
        <v>46353.9999884259</v>
      </c>
      <c r="V989" s="51">
        <v>72</v>
      </c>
      <c r="W989" s="80" t="s">
        <v>12989</v>
      </c>
      <c r="X989" s="80"/>
      <c r="Y989" s="80"/>
      <c r="Z989" s="97"/>
      <c r="AA989" s="97"/>
      <c r="AB989" s="97"/>
      <c r="AC989" s="97"/>
      <c r="AD989" s="97"/>
      <c r="AE989" s="126">
        <v>45964</v>
      </c>
      <c r="AF989" s="53">
        <v>46353.9999884259</v>
      </c>
      <c r="AG989" s="80" t="s">
        <v>12391</v>
      </c>
      <c r="AH989" s="86" t="s">
        <v>12985</v>
      </c>
      <c r="AI989" s="80"/>
    </row>
    <row r="990" ht="51" spans="1:35">
      <c r="A990" s="81">
        <v>22475</v>
      </c>
      <c r="B990" s="51" t="s">
        <v>12990</v>
      </c>
      <c r="C990" s="51" t="s">
        <v>12991</v>
      </c>
      <c r="D990" s="51" t="s">
        <v>9496</v>
      </c>
      <c r="E990" s="51" t="s">
        <v>9450</v>
      </c>
      <c r="F990" s="51">
        <v>4377600</v>
      </c>
      <c r="G990" s="51">
        <v>36</v>
      </c>
      <c r="H990" s="53">
        <v>45292</v>
      </c>
      <c r="I990" s="53">
        <v>46387</v>
      </c>
      <c r="J990" s="51" t="s">
        <v>9506</v>
      </c>
      <c r="K990" s="51" t="s">
        <v>9497</v>
      </c>
      <c r="L990" s="51" t="s">
        <v>12992</v>
      </c>
      <c r="M990" s="51" t="s">
        <v>12993</v>
      </c>
      <c r="N990" s="51" t="s">
        <v>12994</v>
      </c>
      <c r="O990" s="51" t="s">
        <v>9455</v>
      </c>
      <c r="P990" s="51" t="s">
        <v>10864</v>
      </c>
      <c r="Q990" s="51" t="s">
        <v>9456</v>
      </c>
      <c r="R990" s="51">
        <v>4377600</v>
      </c>
      <c r="S990" s="51">
        <v>4377600</v>
      </c>
      <c r="T990" s="53">
        <v>45292</v>
      </c>
      <c r="U990" s="53">
        <v>46387.9999884259</v>
      </c>
      <c r="V990" s="51">
        <v>3.8</v>
      </c>
      <c r="W990" s="80" t="s">
        <v>12995</v>
      </c>
      <c r="X990" s="80"/>
      <c r="Y990" s="80"/>
      <c r="Z990" s="97"/>
      <c r="AA990" s="97"/>
      <c r="AB990" s="97"/>
      <c r="AC990" s="97"/>
      <c r="AD990" s="97"/>
      <c r="AE990" s="126">
        <v>45292</v>
      </c>
      <c r="AF990" s="53">
        <v>46387.9999884259</v>
      </c>
      <c r="AG990" s="80" t="s">
        <v>12391</v>
      </c>
      <c r="AH990" s="86" t="s">
        <v>12990</v>
      </c>
      <c r="AI990" s="80"/>
    </row>
    <row r="991" ht="51" spans="1:35">
      <c r="A991" s="81">
        <v>22473</v>
      </c>
      <c r="B991" s="51" t="s">
        <v>12996</v>
      </c>
      <c r="C991" s="51" t="s">
        <v>12997</v>
      </c>
      <c r="D991" s="51" t="s">
        <v>9496</v>
      </c>
      <c r="E991" s="51" t="s">
        <v>9450</v>
      </c>
      <c r="F991" s="51">
        <v>4332000</v>
      </c>
      <c r="G991" s="51">
        <v>12</v>
      </c>
      <c r="H991" s="53">
        <v>45962</v>
      </c>
      <c r="I991" s="53">
        <v>46326</v>
      </c>
      <c r="J991" s="51" t="s">
        <v>9506</v>
      </c>
      <c r="K991" s="51" t="s">
        <v>9497</v>
      </c>
      <c r="L991" s="51" t="s">
        <v>12998</v>
      </c>
      <c r="M991" s="218" t="s">
        <v>12999</v>
      </c>
      <c r="N991" s="51" t="s">
        <v>13000</v>
      </c>
      <c r="O991" s="51" t="s">
        <v>9455</v>
      </c>
      <c r="P991" s="51" t="s">
        <v>9501</v>
      </c>
      <c r="Q991" s="51" t="s">
        <v>9456</v>
      </c>
      <c r="R991" s="51">
        <v>4332000</v>
      </c>
      <c r="S991" s="51">
        <v>4332000</v>
      </c>
      <c r="T991" s="53">
        <v>45962</v>
      </c>
      <c r="U991" s="53">
        <v>46326.9999884259</v>
      </c>
      <c r="V991" s="51">
        <v>12</v>
      </c>
      <c r="W991" s="80" t="s">
        <v>13001</v>
      </c>
      <c r="X991" s="80"/>
      <c r="Y991" s="80"/>
      <c r="Z991" s="97"/>
      <c r="AA991" s="97"/>
      <c r="AB991" s="97"/>
      <c r="AC991" s="97"/>
      <c r="AD991" s="97"/>
      <c r="AE991" s="126">
        <v>45962</v>
      </c>
      <c r="AF991" s="53">
        <v>46326.9999884259</v>
      </c>
      <c r="AG991" s="80" t="s">
        <v>12391</v>
      </c>
      <c r="AH991" s="86" t="s">
        <v>12996</v>
      </c>
      <c r="AI991" s="80"/>
    </row>
    <row r="992" ht="51" spans="1:35">
      <c r="A992" s="81">
        <v>22472</v>
      </c>
      <c r="B992" s="51" t="s">
        <v>13002</v>
      </c>
      <c r="C992" s="51" t="s">
        <v>13003</v>
      </c>
      <c r="D992" s="51" t="s">
        <v>9496</v>
      </c>
      <c r="E992" s="51" t="s">
        <v>9450</v>
      </c>
      <c r="F992" s="51">
        <v>3683200</v>
      </c>
      <c r="G992" s="51">
        <v>12</v>
      </c>
      <c r="H992" s="53">
        <v>46023</v>
      </c>
      <c r="I992" s="53">
        <v>46387</v>
      </c>
      <c r="J992" s="51" t="s">
        <v>9506</v>
      </c>
      <c r="K992" s="51" t="s">
        <v>9451</v>
      </c>
      <c r="L992" s="51" t="s">
        <v>13004</v>
      </c>
      <c r="M992" s="218" t="s">
        <v>13005</v>
      </c>
      <c r="N992" s="51" t="s">
        <v>13000</v>
      </c>
      <c r="O992" s="51" t="s">
        <v>9455</v>
      </c>
      <c r="P992" s="51" t="s">
        <v>9501</v>
      </c>
      <c r="Q992" s="51" t="s">
        <v>9456</v>
      </c>
      <c r="R992" s="51">
        <v>3683200</v>
      </c>
      <c r="S992" s="51">
        <v>3683200</v>
      </c>
      <c r="T992" s="53">
        <v>46023</v>
      </c>
      <c r="U992" s="53">
        <v>46387.9999884259</v>
      </c>
      <c r="V992" s="51">
        <v>10.2</v>
      </c>
      <c r="W992" s="80" t="s">
        <v>13006</v>
      </c>
      <c r="X992" s="80"/>
      <c r="Y992" s="80"/>
      <c r="Z992" s="97"/>
      <c r="AA992" s="97"/>
      <c r="AB992" s="97"/>
      <c r="AC992" s="97"/>
      <c r="AD992" s="97"/>
      <c r="AE992" s="126">
        <v>46023</v>
      </c>
      <c r="AF992" s="53">
        <v>46387.9999884259</v>
      </c>
      <c r="AG992" s="80" t="s">
        <v>12391</v>
      </c>
      <c r="AH992" s="86" t="s">
        <v>13002</v>
      </c>
      <c r="AI992" s="80"/>
    </row>
    <row r="993" ht="51" spans="1:35">
      <c r="A993" s="81">
        <v>22470</v>
      </c>
      <c r="B993" s="51" t="s">
        <v>13007</v>
      </c>
      <c r="C993" s="51" t="s">
        <v>13008</v>
      </c>
      <c r="D993" s="51" t="s">
        <v>9496</v>
      </c>
      <c r="E993" s="51" t="s">
        <v>9450</v>
      </c>
      <c r="F993" s="51">
        <v>2876000</v>
      </c>
      <c r="G993" s="51">
        <v>8</v>
      </c>
      <c r="H993" s="53">
        <v>46051</v>
      </c>
      <c r="I993" s="53">
        <v>46292</v>
      </c>
      <c r="J993" s="51" t="s">
        <v>9506</v>
      </c>
      <c r="K993" s="51" t="s">
        <v>9451</v>
      </c>
      <c r="L993" s="51" t="s">
        <v>13009</v>
      </c>
      <c r="M993" s="218" t="s">
        <v>13010</v>
      </c>
      <c r="N993" s="51" t="s">
        <v>10951</v>
      </c>
      <c r="O993" s="51" t="s">
        <v>9455</v>
      </c>
      <c r="P993" s="51" t="s">
        <v>9501</v>
      </c>
      <c r="Q993" s="51" t="s">
        <v>9456</v>
      </c>
      <c r="R993" s="51">
        <v>2876000</v>
      </c>
      <c r="S993" s="51">
        <v>2876000</v>
      </c>
      <c r="T993" s="53">
        <v>46051</v>
      </c>
      <c r="U993" s="53">
        <v>46292.9999884259</v>
      </c>
      <c r="V993" s="51">
        <v>12</v>
      </c>
      <c r="W993" s="80" t="s">
        <v>13011</v>
      </c>
      <c r="X993" s="80"/>
      <c r="Y993" s="80"/>
      <c r="Z993" s="97"/>
      <c r="AA993" s="97"/>
      <c r="AB993" s="97"/>
      <c r="AC993" s="97"/>
      <c r="AD993" s="97"/>
      <c r="AE993" s="126">
        <v>46051</v>
      </c>
      <c r="AF993" s="53">
        <v>46292.9999884259</v>
      </c>
      <c r="AG993" s="80" t="s">
        <v>12391</v>
      </c>
      <c r="AH993" s="86" t="s">
        <v>13007</v>
      </c>
      <c r="AI993" s="80"/>
    </row>
    <row r="994" ht="51" spans="1:35">
      <c r="A994" s="81">
        <v>22471</v>
      </c>
      <c r="B994" s="51" t="s">
        <v>13012</v>
      </c>
      <c r="C994" s="51" t="s">
        <v>13013</v>
      </c>
      <c r="D994" s="51" t="s">
        <v>9496</v>
      </c>
      <c r="E994" s="51" t="s">
        <v>9450</v>
      </c>
      <c r="F994" s="51">
        <v>2510000</v>
      </c>
      <c r="G994" s="51">
        <v>10.8</v>
      </c>
      <c r="H994" s="53">
        <v>46059</v>
      </c>
      <c r="I994" s="53">
        <v>46387</v>
      </c>
      <c r="J994" s="51" t="s">
        <v>9506</v>
      </c>
      <c r="K994" s="51" t="s">
        <v>9451</v>
      </c>
      <c r="L994" s="51" t="s">
        <v>13014</v>
      </c>
      <c r="M994" s="218" t="s">
        <v>13015</v>
      </c>
      <c r="N994" s="51" t="s">
        <v>10951</v>
      </c>
      <c r="O994" s="51" t="s">
        <v>9455</v>
      </c>
      <c r="P994" s="51" t="s">
        <v>9501</v>
      </c>
      <c r="Q994" s="51" t="s">
        <v>9456</v>
      </c>
      <c r="R994" s="51">
        <v>2510000</v>
      </c>
      <c r="S994" s="51">
        <v>2510000</v>
      </c>
      <c r="T994" s="53">
        <v>46059</v>
      </c>
      <c r="U994" s="53">
        <v>46387.9999884259</v>
      </c>
      <c r="V994" s="51">
        <v>7.7</v>
      </c>
      <c r="W994" s="80" t="s">
        <v>13016</v>
      </c>
      <c r="X994" s="80"/>
      <c r="Y994" s="80"/>
      <c r="Z994" s="97"/>
      <c r="AA994" s="97"/>
      <c r="AB994" s="97"/>
      <c r="AC994" s="97"/>
      <c r="AD994" s="97"/>
      <c r="AE994" s="126">
        <v>46059</v>
      </c>
      <c r="AF994" s="53">
        <v>46387.9999884259</v>
      </c>
      <c r="AG994" s="80" t="s">
        <v>12391</v>
      </c>
      <c r="AH994" s="86" t="s">
        <v>13012</v>
      </c>
      <c r="AI994" s="80"/>
    </row>
    <row r="995" ht="51" spans="1:35">
      <c r="A995" s="81">
        <v>22468</v>
      </c>
      <c r="B995" s="51" t="s">
        <v>13017</v>
      </c>
      <c r="C995" s="51" t="s">
        <v>13018</v>
      </c>
      <c r="D995" s="51" t="s">
        <v>9496</v>
      </c>
      <c r="E995" s="51" t="s">
        <v>9450</v>
      </c>
      <c r="F995" s="51">
        <v>2267800</v>
      </c>
      <c r="G995" s="51">
        <v>12</v>
      </c>
      <c r="H995" s="53">
        <v>46023</v>
      </c>
      <c r="I995" s="53">
        <v>46387</v>
      </c>
      <c r="J995" s="51" t="s">
        <v>9506</v>
      </c>
      <c r="K995" s="51" t="s">
        <v>9451</v>
      </c>
      <c r="L995" s="51" t="s">
        <v>13019</v>
      </c>
      <c r="M995" s="218" t="s">
        <v>13020</v>
      </c>
      <c r="N995" s="51" t="s">
        <v>10957</v>
      </c>
      <c r="O995" s="51" t="s">
        <v>9455</v>
      </c>
      <c r="P995" s="51" t="s">
        <v>9456</v>
      </c>
      <c r="Q995" s="51" t="s">
        <v>9456</v>
      </c>
      <c r="R995" s="51">
        <v>2267800</v>
      </c>
      <c r="S995" s="51">
        <v>2267800</v>
      </c>
      <c r="T995" s="53">
        <v>46023</v>
      </c>
      <c r="U995" s="53">
        <v>46387.9999884259</v>
      </c>
      <c r="V995" s="51">
        <v>6.28</v>
      </c>
      <c r="W995" s="85" t="s">
        <v>13021</v>
      </c>
      <c r="X995" s="85"/>
      <c r="Y995" s="85"/>
      <c r="Z995" s="83"/>
      <c r="AA995" s="83"/>
      <c r="AB995" s="83"/>
      <c r="AC995" s="83"/>
      <c r="AD995" s="83"/>
      <c r="AE995" s="53">
        <v>46023</v>
      </c>
      <c r="AF995" s="53">
        <v>46387.9999884259</v>
      </c>
      <c r="AG995" s="85" t="s">
        <v>9459</v>
      </c>
      <c r="AH995" s="86" t="s">
        <v>13017</v>
      </c>
      <c r="AI995" s="80"/>
    </row>
    <row r="996" ht="51" spans="1:35">
      <c r="A996" s="81">
        <v>22466</v>
      </c>
      <c r="B996" s="51" t="s">
        <v>13022</v>
      </c>
      <c r="C996" s="51" t="s">
        <v>13023</v>
      </c>
      <c r="D996" s="51" t="s">
        <v>9496</v>
      </c>
      <c r="E996" s="51" t="s">
        <v>9450</v>
      </c>
      <c r="F996" s="51">
        <v>3250000</v>
      </c>
      <c r="G996" s="51">
        <v>12</v>
      </c>
      <c r="H996" s="53">
        <v>45908</v>
      </c>
      <c r="I996" s="53">
        <v>46272</v>
      </c>
      <c r="J996" s="51" t="s">
        <v>9506</v>
      </c>
      <c r="K996" s="51" t="s">
        <v>9497</v>
      </c>
      <c r="L996" s="51" t="s">
        <v>13024</v>
      </c>
      <c r="M996" s="218" t="s">
        <v>13025</v>
      </c>
      <c r="N996" s="51" t="s">
        <v>13026</v>
      </c>
      <c r="O996" s="51" t="s">
        <v>9455</v>
      </c>
      <c r="P996" s="51" t="s">
        <v>9456</v>
      </c>
      <c r="Q996" s="51" t="s">
        <v>9456</v>
      </c>
      <c r="R996" s="51">
        <v>3250000</v>
      </c>
      <c r="S996" s="51">
        <v>3250000</v>
      </c>
      <c r="T996" s="53">
        <v>45908</v>
      </c>
      <c r="U996" s="53">
        <v>46272.9999884259</v>
      </c>
      <c r="V996" s="51">
        <v>9</v>
      </c>
      <c r="W996" s="85" t="s">
        <v>13027</v>
      </c>
      <c r="X996" s="85"/>
      <c r="Y996" s="85"/>
      <c r="Z996" s="83"/>
      <c r="AA996" s="83"/>
      <c r="AB996" s="83"/>
      <c r="AC996" s="83"/>
      <c r="AD996" s="83"/>
      <c r="AE996" s="53">
        <v>45908</v>
      </c>
      <c r="AF996" s="53">
        <v>46272.9999884259</v>
      </c>
      <c r="AG996" s="85" t="s">
        <v>9459</v>
      </c>
      <c r="AH996" s="86" t="s">
        <v>13022</v>
      </c>
      <c r="AI996" s="80"/>
    </row>
    <row r="997" ht="51" spans="1:35">
      <c r="A997" s="81">
        <v>22465</v>
      </c>
      <c r="B997" s="51" t="s">
        <v>13028</v>
      </c>
      <c r="C997" s="51" t="s">
        <v>13029</v>
      </c>
      <c r="D997" s="51" t="s">
        <v>9496</v>
      </c>
      <c r="E997" s="51" t="s">
        <v>9450</v>
      </c>
      <c r="F997" s="51">
        <v>3250000</v>
      </c>
      <c r="G997" s="51">
        <v>12</v>
      </c>
      <c r="H997" s="53">
        <v>45799</v>
      </c>
      <c r="I997" s="53">
        <v>46163</v>
      </c>
      <c r="J997" s="51" t="s">
        <v>9506</v>
      </c>
      <c r="K997" s="51" t="s">
        <v>9497</v>
      </c>
      <c r="L997" s="51" t="s">
        <v>13030</v>
      </c>
      <c r="M997" s="218" t="s">
        <v>13031</v>
      </c>
      <c r="N997" s="51" t="s">
        <v>13032</v>
      </c>
      <c r="O997" s="51" t="s">
        <v>9455</v>
      </c>
      <c r="P997" s="51" t="s">
        <v>9501</v>
      </c>
      <c r="Q997" s="51" t="s">
        <v>9456</v>
      </c>
      <c r="R997" s="51">
        <v>3250000</v>
      </c>
      <c r="S997" s="51">
        <v>3250000</v>
      </c>
      <c r="T997" s="53">
        <v>45799</v>
      </c>
      <c r="U997" s="53">
        <v>46163.9999884259</v>
      </c>
      <c r="V997" s="51">
        <v>9</v>
      </c>
      <c r="W997" s="80" t="s">
        <v>13033</v>
      </c>
      <c r="X997" s="80"/>
      <c r="Y997" s="80"/>
      <c r="Z997" s="97"/>
      <c r="AA997" s="97"/>
      <c r="AB997" s="97"/>
      <c r="AC997" s="97"/>
      <c r="AD997" s="97"/>
      <c r="AE997" s="126">
        <v>45799</v>
      </c>
      <c r="AF997" s="53">
        <v>46163.9999884259</v>
      </c>
      <c r="AG997" s="80" t="s">
        <v>12391</v>
      </c>
      <c r="AH997" s="86" t="s">
        <v>13028</v>
      </c>
      <c r="AI997" s="80"/>
    </row>
    <row r="998" ht="51" spans="1:35">
      <c r="A998" s="81">
        <v>22615</v>
      </c>
      <c r="B998" s="51" t="s">
        <v>13034</v>
      </c>
      <c r="C998" s="51" t="s">
        <v>13035</v>
      </c>
      <c r="D998" s="51" t="s">
        <v>9496</v>
      </c>
      <c r="E998" s="51" t="s">
        <v>9450</v>
      </c>
      <c r="F998" s="51">
        <v>4320000</v>
      </c>
      <c r="G998" s="51">
        <v>12</v>
      </c>
      <c r="H998" s="53">
        <v>46023</v>
      </c>
      <c r="I998" s="53">
        <v>46387</v>
      </c>
      <c r="J998" s="51" t="s">
        <v>9506</v>
      </c>
      <c r="K998" s="51" t="s">
        <v>9451</v>
      </c>
      <c r="L998" s="51" t="s">
        <v>13036</v>
      </c>
      <c r="M998" s="218" t="s">
        <v>13037</v>
      </c>
      <c r="N998" s="51" t="s">
        <v>10945</v>
      </c>
      <c r="O998" s="51" t="s">
        <v>9455</v>
      </c>
      <c r="P998" s="51" t="s">
        <v>10851</v>
      </c>
      <c r="Q998" s="51" t="s">
        <v>9456</v>
      </c>
      <c r="R998" s="51">
        <v>4320000</v>
      </c>
      <c r="S998" s="51">
        <v>4320000</v>
      </c>
      <c r="T998" s="53">
        <v>46023</v>
      </c>
      <c r="U998" s="53">
        <v>46387.9999884259</v>
      </c>
      <c r="V998" s="51">
        <v>12</v>
      </c>
      <c r="W998" s="80" t="s">
        <v>13038</v>
      </c>
      <c r="X998" s="80"/>
      <c r="Y998" s="80"/>
      <c r="Z998" s="97"/>
      <c r="AA998" s="97"/>
      <c r="AB998" s="97"/>
      <c r="AC998" s="97"/>
      <c r="AD998" s="97"/>
      <c r="AE998" s="126">
        <v>46023</v>
      </c>
      <c r="AF998" s="53">
        <v>46387.9999884259</v>
      </c>
      <c r="AG998" s="80" t="s">
        <v>12391</v>
      </c>
      <c r="AH998" s="86" t="s">
        <v>13034</v>
      </c>
      <c r="AI998" s="80"/>
    </row>
    <row r="999" ht="51" spans="1:35">
      <c r="A999" s="81">
        <v>22616</v>
      </c>
      <c r="B999" s="51" t="s">
        <v>13039</v>
      </c>
      <c r="C999" s="51" t="s">
        <v>13040</v>
      </c>
      <c r="D999" s="51" t="s">
        <v>9496</v>
      </c>
      <c r="E999" s="51" t="s">
        <v>9450</v>
      </c>
      <c r="F999" s="51">
        <v>3420000</v>
      </c>
      <c r="G999" s="51">
        <v>12</v>
      </c>
      <c r="H999" s="53">
        <v>46023</v>
      </c>
      <c r="I999" s="53">
        <v>46387</v>
      </c>
      <c r="J999" s="51" t="s">
        <v>9506</v>
      </c>
      <c r="K999" s="51" t="s">
        <v>9451</v>
      </c>
      <c r="L999" s="51" t="s">
        <v>13041</v>
      </c>
      <c r="M999" s="218" t="s">
        <v>13042</v>
      </c>
      <c r="N999" s="51" t="s">
        <v>10945</v>
      </c>
      <c r="O999" s="51" t="s">
        <v>9455</v>
      </c>
      <c r="P999" s="51" t="s">
        <v>10851</v>
      </c>
      <c r="Q999" s="51" t="s">
        <v>9456</v>
      </c>
      <c r="R999" s="51">
        <v>3420000</v>
      </c>
      <c r="S999" s="51">
        <v>3420000</v>
      </c>
      <c r="T999" s="53">
        <v>46023</v>
      </c>
      <c r="U999" s="53">
        <v>46387.9999884259</v>
      </c>
      <c r="V999" s="51">
        <v>9.5</v>
      </c>
      <c r="W999" s="80" t="s">
        <v>13043</v>
      </c>
      <c r="X999" s="80"/>
      <c r="Y999" s="80"/>
      <c r="Z999" s="97"/>
      <c r="AA999" s="97"/>
      <c r="AB999" s="97"/>
      <c r="AC999" s="97"/>
      <c r="AD999" s="97"/>
      <c r="AE999" s="126">
        <v>46023</v>
      </c>
      <c r="AF999" s="53">
        <v>46387.9999884259</v>
      </c>
      <c r="AG999" s="80" t="s">
        <v>12391</v>
      </c>
      <c r="AH999" s="86" t="s">
        <v>13039</v>
      </c>
      <c r="AI999" s="80"/>
    </row>
    <row r="1000" ht="51" spans="1:35">
      <c r="A1000" s="81">
        <v>22614</v>
      </c>
      <c r="B1000" s="51" t="s">
        <v>13044</v>
      </c>
      <c r="C1000" s="51" t="s">
        <v>13045</v>
      </c>
      <c r="D1000" s="51" t="s">
        <v>9496</v>
      </c>
      <c r="E1000" s="51" t="s">
        <v>9450</v>
      </c>
      <c r="F1000" s="51">
        <v>3898800</v>
      </c>
      <c r="G1000" s="51">
        <v>12</v>
      </c>
      <c r="H1000" s="53">
        <v>46023</v>
      </c>
      <c r="I1000" s="53">
        <v>46387</v>
      </c>
      <c r="J1000" s="51" t="s">
        <v>9506</v>
      </c>
      <c r="K1000" s="51" t="s">
        <v>9451</v>
      </c>
      <c r="L1000" s="51" t="s">
        <v>13046</v>
      </c>
      <c r="M1000" s="220" t="s">
        <v>13047</v>
      </c>
      <c r="N1000" s="51" t="s">
        <v>13026</v>
      </c>
      <c r="O1000" s="51" t="s">
        <v>9455</v>
      </c>
      <c r="P1000" s="51" t="s">
        <v>9456</v>
      </c>
      <c r="Q1000" s="51" t="s">
        <v>9456</v>
      </c>
      <c r="R1000" s="51">
        <v>3898800</v>
      </c>
      <c r="S1000" s="51">
        <v>3898800</v>
      </c>
      <c r="T1000" s="53">
        <v>46023</v>
      </c>
      <c r="U1000" s="53">
        <v>46387.9999884259</v>
      </c>
      <c r="V1000" s="51">
        <v>10.8</v>
      </c>
      <c r="W1000" s="85" t="s">
        <v>13048</v>
      </c>
      <c r="X1000" s="85"/>
      <c r="Y1000" s="85"/>
      <c r="Z1000" s="83"/>
      <c r="AA1000" s="83"/>
      <c r="AB1000" s="83"/>
      <c r="AC1000" s="83"/>
      <c r="AD1000" s="83"/>
      <c r="AE1000" s="53">
        <v>46023</v>
      </c>
      <c r="AF1000" s="53">
        <v>46387.9999884259</v>
      </c>
      <c r="AG1000" s="80" t="s">
        <v>9459</v>
      </c>
      <c r="AH1000" s="86" t="s">
        <v>13044</v>
      </c>
      <c r="AI1000" s="137" t="s">
        <v>13049</v>
      </c>
    </row>
    <row r="1001" ht="51" spans="1:35">
      <c r="A1001" s="81">
        <v>22613</v>
      </c>
      <c r="B1001" s="51" t="s">
        <v>13050</v>
      </c>
      <c r="C1001" s="51" t="s">
        <v>13051</v>
      </c>
      <c r="D1001" s="51" t="s">
        <v>9496</v>
      </c>
      <c r="E1001" s="51" t="s">
        <v>9450</v>
      </c>
      <c r="F1001" s="51">
        <v>722000</v>
      </c>
      <c r="G1001" s="51">
        <v>12</v>
      </c>
      <c r="H1001" s="53">
        <v>46023</v>
      </c>
      <c r="I1001" s="53">
        <v>46387</v>
      </c>
      <c r="J1001" s="51" t="s">
        <v>9506</v>
      </c>
      <c r="K1001" s="51" t="s">
        <v>9451</v>
      </c>
      <c r="L1001" s="51" t="s">
        <v>13052</v>
      </c>
      <c r="M1001" s="220" t="s">
        <v>13053</v>
      </c>
      <c r="N1001" s="51" t="s">
        <v>13026</v>
      </c>
      <c r="O1001" s="51" t="s">
        <v>9455</v>
      </c>
      <c r="P1001" s="51" t="s">
        <v>9456</v>
      </c>
      <c r="Q1001" s="51" t="s">
        <v>9456</v>
      </c>
      <c r="R1001" s="51">
        <v>722000</v>
      </c>
      <c r="S1001" s="51">
        <v>722000</v>
      </c>
      <c r="T1001" s="53">
        <v>46023</v>
      </c>
      <c r="U1001" s="53">
        <v>46387.9999884259</v>
      </c>
      <c r="V1001" s="51">
        <v>2</v>
      </c>
      <c r="W1001" s="85" t="s">
        <v>13048</v>
      </c>
      <c r="X1001" s="85"/>
      <c r="Y1001" s="85"/>
      <c r="Z1001" s="83"/>
      <c r="AA1001" s="83"/>
      <c r="AB1001" s="83"/>
      <c r="AC1001" s="83"/>
      <c r="AD1001" s="83"/>
      <c r="AE1001" s="53">
        <v>46023</v>
      </c>
      <c r="AF1001" s="53">
        <v>46387.9999884259</v>
      </c>
      <c r="AG1001" s="80" t="s">
        <v>9459</v>
      </c>
      <c r="AH1001" s="86" t="s">
        <v>13050</v>
      </c>
      <c r="AI1001" s="137" t="s">
        <v>13049</v>
      </c>
    </row>
    <row r="1002" ht="51" spans="1:35">
      <c r="A1002" s="81">
        <v>22612</v>
      </c>
      <c r="B1002" s="51" t="s">
        <v>13054</v>
      </c>
      <c r="C1002" s="51" t="s">
        <v>13055</v>
      </c>
      <c r="D1002" s="51" t="s">
        <v>9496</v>
      </c>
      <c r="E1002" s="51" t="s">
        <v>9450</v>
      </c>
      <c r="F1002" s="51">
        <v>1988800</v>
      </c>
      <c r="G1002" s="51">
        <v>12</v>
      </c>
      <c r="H1002" s="53">
        <v>46023</v>
      </c>
      <c r="I1002" s="53">
        <v>46387</v>
      </c>
      <c r="J1002" s="51" t="s">
        <v>9506</v>
      </c>
      <c r="K1002" s="51" t="s">
        <v>9451</v>
      </c>
      <c r="L1002" s="51" t="s">
        <v>13056</v>
      </c>
      <c r="M1002" s="51"/>
      <c r="N1002" s="51" t="s">
        <v>12809</v>
      </c>
      <c r="O1002" s="51" t="s">
        <v>9455</v>
      </c>
      <c r="P1002" s="51" t="s">
        <v>10864</v>
      </c>
      <c r="Q1002" s="51" t="s">
        <v>9456</v>
      </c>
      <c r="R1002" s="51">
        <v>1988800</v>
      </c>
      <c r="S1002" s="51">
        <v>1988800</v>
      </c>
      <c r="T1002" s="53">
        <v>46023</v>
      </c>
      <c r="U1002" s="53">
        <v>46387.9999884259</v>
      </c>
      <c r="V1002" s="51">
        <v>6.2</v>
      </c>
      <c r="W1002" s="80" t="s">
        <v>13057</v>
      </c>
      <c r="X1002" s="80"/>
      <c r="Y1002" s="80"/>
      <c r="Z1002" s="97"/>
      <c r="AA1002" s="97"/>
      <c r="AB1002" s="97"/>
      <c r="AC1002" s="97"/>
      <c r="AD1002" s="97"/>
      <c r="AE1002" s="126">
        <v>46023</v>
      </c>
      <c r="AF1002" s="53">
        <v>46387.9999884259</v>
      </c>
      <c r="AG1002" s="80" t="s">
        <v>12391</v>
      </c>
      <c r="AH1002" s="86" t="s">
        <v>13054</v>
      </c>
      <c r="AI1002" s="80"/>
    </row>
    <row r="1003" ht="51" spans="1:35">
      <c r="A1003" s="81">
        <v>22610</v>
      </c>
      <c r="B1003" s="51" t="s">
        <v>13058</v>
      </c>
      <c r="C1003" s="51" t="s">
        <v>13059</v>
      </c>
      <c r="D1003" s="51" t="s">
        <v>9496</v>
      </c>
      <c r="E1003" s="51" t="s">
        <v>9450</v>
      </c>
      <c r="F1003" s="51">
        <v>4000000</v>
      </c>
      <c r="G1003" s="51">
        <v>12</v>
      </c>
      <c r="H1003" s="53">
        <v>46082</v>
      </c>
      <c r="I1003" s="53">
        <v>46446</v>
      </c>
      <c r="J1003" s="51" t="s">
        <v>9506</v>
      </c>
      <c r="K1003" s="51" t="s">
        <v>9451</v>
      </c>
      <c r="L1003" s="51" t="s">
        <v>13060</v>
      </c>
      <c r="M1003" s="218" t="s">
        <v>13061</v>
      </c>
      <c r="N1003" s="51" t="s">
        <v>12791</v>
      </c>
      <c r="O1003" s="51" t="s">
        <v>9455</v>
      </c>
      <c r="P1003" s="51" t="s">
        <v>10864</v>
      </c>
      <c r="Q1003" s="51" t="s">
        <v>9456</v>
      </c>
      <c r="R1003" s="51">
        <v>4000000</v>
      </c>
      <c r="S1003" s="51">
        <v>4000000</v>
      </c>
      <c r="T1003" s="53">
        <v>46082</v>
      </c>
      <c r="U1003" s="53">
        <v>46446.9999884259</v>
      </c>
      <c r="V1003" s="51">
        <v>12</v>
      </c>
      <c r="W1003" s="80" t="s">
        <v>13062</v>
      </c>
      <c r="X1003" s="80"/>
      <c r="Y1003" s="80"/>
      <c r="Z1003" s="97"/>
      <c r="AA1003" s="97"/>
      <c r="AB1003" s="97"/>
      <c r="AC1003" s="97"/>
      <c r="AD1003" s="97"/>
      <c r="AE1003" s="126">
        <v>46082</v>
      </c>
      <c r="AF1003" s="53">
        <v>46446.9999884259</v>
      </c>
      <c r="AG1003" s="80" t="s">
        <v>12391</v>
      </c>
      <c r="AH1003" s="86" t="s">
        <v>13058</v>
      </c>
      <c r="AI1003" s="80"/>
    </row>
    <row r="1004" ht="51" spans="1:35">
      <c r="A1004" s="81">
        <v>22611</v>
      </c>
      <c r="B1004" s="51" t="s">
        <v>13063</v>
      </c>
      <c r="C1004" s="51" t="s">
        <v>13064</v>
      </c>
      <c r="D1004" s="51" t="s">
        <v>9496</v>
      </c>
      <c r="E1004" s="51" t="s">
        <v>9450</v>
      </c>
      <c r="F1004" s="51">
        <v>2743599.96</v>
      </c>
      <c r="G1004" s="51">
        <v>12</v>
      </c>
      <c r="H1004" s="53">
        <v>46023</v>
      </c>
      <c r="I1004" s="53">
        <v>46387</v>
      </c>
      <c r="J1004" s="51" t="s">
        <v>9506</v>
      </c>
      <c r="K1004" s="51" t="s">
        <v>9451</v>
      </c>
      <c r="L1004" s="51" t="s">
        <v>13065</v>
      </c>
      <c r="M1004" s="218" t="s">
        <v>13066</v>
      </c>
      <c r="N1004" s="51" t="s">
        <v>13067</v>
      </c>
      <c r="O1004" s="51" t="s">
        <v>9455</v>
      </c>
      <c r="P1004" s="51" t="s">
        <v>9456</v>
      </c>
      <c r="Q1004" s="51" t="s">
        <v>9456</v>
      </c>
      <c r="R1004" s="51">
        <v>2743599.96</v>
      </c>
      <c r="S1004" s="51">
        <v>2743599.96</v>
      </c>
      <c r="T1004" s="53">
        <v>46023</v>
      </c>
      <c r="U1004" s="53">
        <v>46387.9999884259</v>
      </c>
      <c r="V1004" s="51">
        <v>7.6</v>
      </c>
      <c r="W1004" s="85" t="s">
        <v>13068</v>
      </c>
      <c r="X1004" s="85"/>
      <c r="Y1004" s="85"/>
      <c r="Z1004" s="83"/>
      <c r="AA1004" s="83"/>
      <c r="AB1004" s="83"/>
      <c r="AC1004" s="83"/>
      <c r="AD1004" s="83"/>
      <c r="AE1004" s="53">
        <v>46023</v>
      </c>
      <c r="AF1004" s="53">
        <v>46387.9999884259</v>
      </c>
      <c r="AG1004" s="80" t="s">
        <v>9459</v>
      </c>
      <c r="AH1004" s="86" t="s">
        <v>13063</v>
      </c>
      <c r="AI1004" s="80"/>
    </row>
    <row r="1005" ht="51" spans="1:35">
      <c r="A1005" s="81">
        <v>22609</v>
      </c>
      <c r="B1005" s="51" t="s">
        <v>13069</v>
      </c>
      <c r="C1005" s="51" t="s">
        <v>13070</v>
      </c>
      <c r="D1005" s="51" t="s">
        <v>9496</v>
      </c>
      <c r="E1005" s="51" t="s">
        <v>9450</v>
      </c>
      <c r="F1005" s="51">
        <v>2888800</v>
      </c>
      <c r="G1005" s="51">
        <v>12</v>
      </c>
      <c r="H1005" s="53">
        <v>46082</v>
      </c>
      <c r="I1005" s="53">
        <v>46446</v>
      </c>
      <c r="J1005" s="51" t="s">
        <v>9506</v>
      </c>
      <c r="K1005" s="51" t="s">
        <v>9451</v>
      </c>
      <c r="L1005" s="51" t="s">
        <v>13071</v>
      </c>
      <c r="M1005" s="218" t="s">
        <v>13072</v>
      </c>
      <c r="N1005" s="51" t="s">
        <v>12791</v>
      </c>
      <c r="O1005" s="51" t="s">
        <v>9455</v>
      </c>
      <c r="P1005" s="51" t="s">
        <v>10864</v>
      </c>
      <c r="Q1005" s="51" t="s">
        <v>9456</v>
      </c>
      <c r="R1005" s="51">
        <v>2888800</v>
      </c>
      <c r="S1005" s="51">
        <v>2888800</v>
      </c>
      <c r="T1005" s="53">
        <v>46082</v>
      </c>
      <c r="U1005" s="53">
        <v>46446.9999884259</v>
      </c>
      <c r="V1005" s="51">
        <v>8</v>
      </c>
      <c r="W1005" s="80" t="s">
        <v>12792</v>
      </c>
      <c r="X1005" s="80"/>
      <c r="Y1005" s="80"/>
      <c r="Z1005" s="97"/>
      <c r="AA1005" s="97"/>
      <c r="AB1005" s="97"/>
      <c r="AC1005" s="97"/>
      <c r="AD1005" s="97"/>
      <c r="AE1005" s="126">
        <v>46082</v>
      </c>
      <c r="AF1005" s="53">
        <v>46446.9999884259</v>
      </c>
      <c r="AG1005" s="80" t="s">
        <v>12391</v>
      </c>
      <c r="AH1005" s="86" t="s">
        <v>13069</v>
      </c>
      <c r="AI1005" s="80"/>
    </row>
    <row r="1006" ht="51" spans="1:35">
      <c r="A1006" s="81">
        <v>22606</v>
      </c>
      <c r="B1006" s="51" t="s">
        <v>13073</v>
      </c>
      <c r="C1006" s="51" t="s">
        <v>13074</v>
      </c>
      <c r="D1006" s="51" t="s">
        <v>9496</v>
      </c>
      <c r="E1006" s="51" t="s">
        <v>9450</v>
      </c>
      <c r="F1006" s="51">
        <v>4330000</v>
      </c>
      <c r="G1006" s="51">
        <v>12</v>
      </c>
      <c r="H1006" s="53">
        <v>46023</v>
      </c>
      <c r="I1006" s="53">
        <v>46387</v>
      </c>
      <c r="J1006" s="51" t="s">
        <v>9506</v>
      </c>
      <c r="K1006" s="51" t="s">
        <v>9451</v>
      </c>
      <c r="L1006" s="51" t="s">
        <v>13075</v>
      </c>
      <c r="M1006" s="51"/>
      <c r="N1006" s="51" t="s">
        <v>10850</v>
      </c>
      <c r="O1006" s="51" t="s">
        <v>9455</v>
      </c>
      <c r="P1006" s="51" t="s">
        <v>10851</v>
      </c>
      <c r="Q1006" s="51" t="s">
        <v>9456</v>
      </c>
      <c r="R1006" s="51">
        <v>4330000</v>
      </c>
      <c r="S1006" s="51">
        <v>4330000</v>
      </c>
      <c r="T1006" s="53">
        <v>46023</v>
      </c>
      <c r="U1006" s="53">
        <v>46387.9999884259</v>
      </c>
      <c r="V1006" s="51">
        <v>12</v>
      </c>
      <c r="W1006" s="80" t="s">
        <v>13076</v>
      </c>
      <c r="X1006" s="80"/>
      <c r="Y1006" s="80"/>
      <c r="Z1006" s="97"/>
      <c r="AA1006" s="97"/>
      <c r="AB1006" s="97"/>
      <c r="AC1006" s="97"/>
      <c r="AD1006" s="97"/>
      <c r="AE1006" s="126">
        <v>46023</v>
      </c>
      <c r="AF1006" s="53">
        <v>46387.9999884259</v>
      </c>
      <c r="AG1006" s="80" t="s">
        <v>12391</v>
      </c>
      <c r="AH1006" s="86" t="s">
        <v>13073</v>
      </c>
      <c r="AI1006" s="80"/>
    </row>
    <row r="1007" ht="51" spans="1:35">
      <c r="A1007" s="81">
        <v>22605</v>
      </c>
      <c r="B1007" s="51" t="s">
        <v>13077</v>
      </c>
      <c r="C1007" s="51" t="s">
        <v>13078</v>
      </c>
      <c r="D1007" s="51" t="s">
        <v>9496</v>
      </c>
      <c r="E1007" s="51" t="s">
        <v>9450</v>
      </c>
      <c r="F1007" s="51">
        <v>5054000</v>
      </c>
      <c r="G1007" s="51">
        <v>12</v>
      </c>
      <c r="H1007" s="53">
        <v>46023</v>
      </c>
      <c r="I1007" s="53">
        <v>46387</v>
      </c>
      <c r="J1007" s="51" t="s">
        <v>9506</v>
      </c>
      <c r="K1007" s="51" t="s">
        <v>9451</v>
      </c>
      <c r="L1007" s="51" t="s">
        <v>13079</v>
      </c>
      <c r="M1007" s="51"/>
      <c r="N1007" s="51" t="s">
        <v>10850</v>
      </c>
      <c r="O1007" s="51" t="s">
        <v>9455</v>
      </c>
      <c r="P1007" s="51" t="s">
        <v>10851</v>
      </c>
      <c r="Q1007" s="51" t="s">
        <v>9456</v>
      </c>
      <c r="R1007" s="51">
        <v>5054000</v>
      </c>
      <c r="S1007" s="51">
        <v>5054000</v>
      </c>
      <c r="T1007" s="53">
        <v>46023</v>
      </c>
      <c r="U1007" s="53">
        <v>46387.9999884259</v>
      </c>
      <c r="V1007" s="51">
        <v>14</v>
      </c>
      <c r="W1007" s="80" t="s">
        <v>13080</v>
      </c>
      <c r="X1007" s="80"/>
      <c r="Y1007" s="80"/>
      <c r="Z1007" s="97"/>
      <c r="AA1007" s="97"/>
      <c r="AB1007" s="97"/>
      <c r="AC1007" s="97"/>
      <c r="AD1007" s="97"/>
      <c r="AE1007" s="126">
        <v>46023</v>
      </c>
      <c r="AF1007" s="53">
        <v>46387.9999884259</v>
      </c>
      <c r="AG1007" s="80" t="s">
        <v>12391</v>
      </c>
      <c r="AH1007" s="86" t="s">
        <v>13077</v>
      </c>
      <c r="AI1007" s="80"/>
    </row>
    <row r="1008" ht="51" spans="1:35">
      <c r="A1008" s="81">
        <v>22602</v>
      </c>
      <c r="B1008" s="51" t="s">
        <v>13081</v>
      </c>
      <c r="C1008" s="51" t="s">
        <v>13082</v>
      </c>
      <c r="D1008" s="51" t="s">
        <v>9496</v>
      </c>
      <c r="E1008" s="51" t="s">
        <v>9450</v>
      </c>
      <c r="F1008" s="51">
        <v>2833900</v>
      </c>
      <c r="G1008" s="51">
        <v>12</v>
      </c>
      <c r="H1008" s="53">
        <v>46023</v>
      </c>
      <c r="I1008" s="53">
        <v>46387</v>
      </c>
      <c r="J1008" s="51" t="s">
        <v>9506</v>
      </c>
      <c r="K1008" s="51" t="s">
        <v>9451</v>
      </c>
      <c r="L1008" s="51" t="s">
        <v>13083</v>
      </c>
      <c r="M1008" s="51"/>
      <c r="N1008" s="51" t="s">
        <v>10857</v>
      </c>
      <c r="O1008" s="51" t="s">
        <v>9455</v>
      </c>
      <c r="P1008" s="51" t="s">
        <v>9456</v>
      </c>
      <c r="Q1008" s="51" t="s">
        <v>9456</v>
      </c>
      <c r="R1008" s="51">
        <v>2833900</v>
      </c>
      <c r="S1008" s="51">
        <v>2833900</v>
      </c>
      <c r="T1008" s="53">
        <v>46023</v>
      </c>
      <c r="U1008" s="53">
        <v>46387.9999884259</v>
      </c>
      <c r="V1008" s="51">
        <v>7.85</v>
      </c>
      <c r="W1008" s="85" t="s">
        <v>13084</v>
      </c>
      <c r="X1008" s="85"/>
      <c r="Y1008" s="85"/>
      <c r="Z1008" s="83"/>
      <c r="AA1008" s="83"/>
      <c r="AB1008" s="83"/>
      <c r="AC1008" s="83"/>
      <c r="AD1008" s="83"/>
      <c r="AE1008" s="53">
        <v>46023</v>
      </c>
      <c r="AF1008" s="53">
        <v>46387.9999884259</v>
      </c>
      <c r="AG1008" s="80" t="s">
        <v>9459</v>
      </c>
      <c r="AH1008" s="86" t="s">
        <v>13081</v>
      </c>
      <c r="AI1008" s="80"/>
    </row>
    <row r="1009" ht="51" spans="1:35">
      <c r="A1009" s="81">
        <v>22603</v>
      </c>
      <c r="B1009" s="51" t="s">
        <v>13085</v>
      </c>
      <c r="C1009" s="51" t="s">
        <v>13086</v>
      </c>
      <c r="D1009" s="51" t="s">
        <v>9496</v>
      </c>
      <c r="E1009" s="51" t="s">
        <v>9450</v>
      </c>
      <c r="F1009" s="51">
        <v>2238200</v>
      </c>
      <c r="G1009" s="51">
        <v>12</v>
      </c>
      <c r="H1009" s="53">
        <v>46023</v>
      </c>
      <c r="I1009" s="53">
        <v>46387</v>
      </c>
      <c r="J1009" s="51" t="s">
        <v>9506</v>
      </c>
      <c r="K1009" s="51" t="s">
        <v>9451</v>
      </c>
      <c r="L1009" s="51" t="s">
        <v>13087</v>
      </c>
      <c r="M1009" s="51"/>
      <c r="N1009" s="51" t="s">
        <v>13088</v>
      </c>
      <c r="O1009" s="51" t="s">
        <v>9455</v>
      </c>
      <c r="P1009" s="51" t="s">
        <v>9456</v>
      </c>
      <c r="Q1009" s="51" t="s">
        <v>9456</v>
      </c>
      <c r="R1009" s="51">
        <v>2238200</v>
      </c>
      <c r="S1009" s="51">
        <v>2238200</v>
      </c>
      <c r="T1009" s="53">
        <v>46023</v>
      </c>
      <c r="U1009" s="53">
        <v>46387.9999884259</v>
      </c>
      <c r="V1009" s="51">
        <v>6.2</v>
      </c>
      <c r="W1009" s="82" t="s">
        <v>13089</v>
      </c>
      <c r="X1009" s="82"/>
      <c r="Y1009" s="82"/>
      <c r="Z1009" s="83"/>
      <c r="AA1009" s="83"/>
      <c r="AB1009" s="83"/>
      <c r="AC1009" s="83"/>
      <c r="AD1009" s="83"/>
      <c r="AE1009" s="53">
        <v>46023</v>
      </c>
      <c r="AF1009" s="53">
        <v>46387.9999884259</v>
      </c>
      <c r="AG1009" s="80" t="s">
        <v>9459</v>
      </c>
      <c r="AH1009" s="86" t="s">
        <v>13085</v>
      </c>
      <c r="AI1009" s="80"/>
    </row>
    <row r="1010" ht="51" spans="1:35">
      <c r="A1010" s="81">
        <v>22600</v>
      </c>
      <c r="B1010" s="51" t="s">
        <v>13090</v>
      </c>
      <c r="C1010" s="51" t="s">
        <v>13091</v>
      </c>
      <c r="D1010" s="51" t="s">
        <v>9496</v>
      </c>
      <c r="E1010" s="51" t="s">
        <v>9450</v>
      </c>
      <c r="F1010" s="51">
        <v>3800000</v>
      </c>
      <c r="G1010" s="51">
        <v>12</v>
      </c>
      <c r="H1010" s="53">
        <v>46023</v>
      </c>
      <c r="I1010" s="53">
        <v>46387</v>
      </c>
      <c r="J1010" s="51" t="s">
        <v>9506</v>
      </c>
      <c r="K1010" s="51" t="s">
        <v>9451</v>
      </c>
      <c r="L1010" s="51" t="s">
        <v>13092</v>
      </c>
      <c r="M1010" s="51"/>
      <c r="N1010" s="51" t="s">
        <v>10857</v>
      </c>
      <c r="O1010" s="51" t="s">
        <v>9455</v>
      </c>
      <c r="P1010" s="51" t="s">
        <v>10851</v>
      </c>
      <c r="Q1010" s="51" t="s">
        <v>9456</v>
      </c>
      <c r="R1010" s="51">
        <v>3800000</v>
      </c>
      <c r="S1010" s="51">
        <v>3800000</v>
      </c>
      <c r="T1010" s="53">
        <v>46023</v>
      </c>
      <c r="U1010" s="53">
        <v>46387.9999884259</v>
      </c>
      <c r="V1010" s="51">
        <v>12</v>
      </c>
      <c r="W1010" s="80" t="s">
        <v>13093</v>
      </c>
      <c r="X1010" s="80"/>
      <c r="Y1010" s="80"/>
      <c r="Z1010" s="97"/>
      <c r="AA1010" s="97"/>
      <c r="AB1010" s="97"/>
      <c r="AC1010" s="97"/>
      <c r="AD1010" s="97"/>
      <c r="AE1010" s="126">
        <v>46023</v>
      </c>
      <c r="AF1010" s="53">
        <v>46387.9999884259</v>
      </c>
      <c r="AG1010" s="80"/>
      <c r="AH1010" s="86" t="s">
        <v>13090</v>
      </c>
      <c r="AI1010" s="80"/>
    </row>
    <row r="1011" ht="51" spans="1:35">
      <c r="A1011" s="81">
        <v>22599</v>
      </c>
      <c r="B1011" s="51" t="s">
        <v>13094</v>
      </c>
      <c r="C1011" s="51" t="s">
        <v>13095</v>
      </c>
      <c r="D1011" s="51" t="s">
        <v>9496</v>
      </c>
      <c r="E1011" s="51" t="s">
        <v>9450</v>
      </c>
      <c r="F1011" s="51">
        <v>3250000</v>
      </c>
      <c r="G1011" s="51">
        <v>12</v>
      </c>
      <c r="H1011" s="53">
        <v>46023</v>
      </c>
      <c r="I1011" s="53">
        <v>46387</v>
      </c>
      <c r="J1011" s="51" t="s">
        <v>9506</v>
      </c>
      <c r="K1011" s="51" t="s">
        <v>9451</v>
      </c>
      <c r="L1011" s="51" t="s">
        <v>13096</v>
      </c>
      <c r="M1011" s="51"/>
      <c r="N1011" s="51" t="s">
        <v>10844</v>
      </c>
      <c r="O1011" s="51" t="s">
        <v>9455</v>
      </c>
      <c r="P1011" s="51" t="s">
        <v>10851</v>
      </c>
      <c r="Q1011" s="51" t="s">
        <v>9456</v>
      </c>
      <c r="R1011" s="51">
        <v>3250000</v>
      </c>
      <c r="S1011" s="51">
        <v>3250000</v>
      </c>
      <c r="T1011" s="53">
        <v>46023</v>
      </c>
      <c r="U1011" s="53">
        <v>46387.9999884259</v>
      </c>
      <c r="V1011" s="51">
        <v>9</v>
      </c>
      <c r="W1011" s="80" t="s">
        <v>13097</v>
      </c>
      <c r="X1011" s="80"/>
      <c r="Y1011" s="80"/>
      <c r="Z1011" s="97"/>
      <c r="AA1011" s="97"/>
      <c r="AB1011" s="97"/>
      <c r="AC1011" s="97"/>
      <c r="AD1011" s="97"/>
      <c r="AE1011" s="126">
        <v>46023</v>
      </c>
      <c r="AF1011" s="53">
        <v>46387.9999884259</v>
      </c>
      <c r="AG1011" s="80"/>
      <c r="AH1011" s="86" t="s">
        <v>13094</v>
      </c>
      <c r="AI1011" s="80"/>
    </row>
    <row r="1012" ht="51" spans="1:35">
      <c r="A1012" s="81">
        <v>22598</v>
      </c>
      <c r="B1012" s="51" t="s">
        <v>13098</v>
      </c>
      <c r="C1012" s="51" t="s">
        <v>13099</v>
      </c>
      <c r="D1012" s="51" t="s">
        <v>9496</v>
      </c>
      <c r="E1012" s="51" t="s">
        <v>9450</v>
      </c>
      <c r="F1012" s="51">
        <v>2238200</v>
      </c>
      <c r="G1012" s="51">
        <v>12</v>
      </c>
      <c r="H1012" s="53">
        <v>46023</v>
      </c>
      <c r="I1012" s="53">
        <v>46387</v>
      </c>
      <c r="J1012" s="51" t="s">
        <v>9506</v>
      </c>
      <c r="K1012" s="51" t="s">
        <v>9451</v>
      </c>
      <c r="L1012" s="51" t="s">
        <v>13100</v>
      </c>
      <c r="M1012" s="51"/>
      <c r="N1012" s="51" t="s">
        <v>10844</v>
      </c>
      <c r="O1012" s="51" t="s">
        <v>9455</v>
      </c>
      <c r="P1012" s="51" t="s">
        <v>10851</v>
      </c>
      <c r="Q1012" s="51" t="s">
        <v>9456</v>
      </c>
      <c r="R1012" s="51">
        <v>2238200</v>
      </c>
      <c r="S1012" s="51">
        <v>2238200</v>
      </c>
      <c r="T1012" s="53">
        <v>46023</v>
      </c>
      <c r="U1012" s="53">
        <v>46387.9999884259</v>
      </c>
      <c r="V1012" s="51">
        <v>6.2</v>
      </c>
      <c r="W1012" s="80" t="s">
        <v>13101</v>
      </c>
      <c r="X1012" s="80"/>
      <c r="Y1012" s="80"/>
      <c r="Z1012" s="97"/>
      <c r="AA1012" s="97"/>
      <c r="AB1012" s="97"/>
      <c r="AC1012" s="97"/>
      <c r="AD1012" s="97"/>
      <c r="AE1012" s="126">
        <v>46023</v>
      </c>
      <c r="AF1012" s="53">
        <v>46387.9999884259</v>
      </c>
      <c r="AG1012" s="80" t="s">
        <v>13102</v>
      </c>
      <c r="AH1012" s="86" t="s">
        <v>13098</v>
      </c>
      <c r="AI1012" s="80"/>
    </row>
    <row r="1013" ht="51" spans="1:35">
      <c r="A1013" s="81">
        <v>22596</v>
      </c>
      <c r="B1013" s="51" t="s">
        <v>13103</v>
      </c>
      <c r="C1013" s="51" t="s">
        <v>13104</v>
      </c>
      <c r="D1013" s="51" t="s">
        <v>9496</v>
      </c>
      <c r="E1013" s="51" t="s">
        <v>9450</v>
      </c>
      <c r="F1013" s="51">
        <v>13000000</v>
      </c>
      <c r="G1013" s="51">
        <v>12</v>
      </c>
      <c r="H1013" s="53">
        <v>46023</v>
      </c>
      <c r="I1013" s="53">
        <v>46387</v>
      </c>
      <c r="J1013" s="51" t="s">
        <v>9506</v>
      </c>
      <c r="K1013" s="51" t="s">
        <v>9451</v>
      </c>
      <c r="L1013" s="51" t="s">
        <v>13105</v>
      </c>
      <c r="M1013" s="51"/>
      <c r="N1013" s="51" t="s">
        <v>11455</v>
      </c>
      <c r="O1013" s="51" t="s">
        <v>9455</v>
      </c>
      <c r="P1013" s="51" t="s">
        <v>10864</v>
      </c>
      <c r="Q1013" s="51" t="s">
        <v>9456</v>
      </c>
      <c r="R1013" s="51">
        <v>13000000</v>
      </c>
      <c r="S1013" s="51">
        <v>13000000</v>
      </c>
      <c r="T1013" s="53">
        <v>46023</v>
      </c>
      <c r="U1013" s="53">
        <v>46387.9999884259</v>
      </c>
      <c r="V1013" s="51">
        <v>36</v>
      </c>
      <c r="W1013" s="80" t="s">
        <v>13106</v>
      </c>
      <c r="X1013" s="80"/>
      <c r="Y1013" s="80"/>
      <c r="Z1013" s="97"/>
      <c r="AA1013" s="97"/>
      <c r="AB1013" s="97"/>
      <c r="AC1013" s="97"/>
      <c r="AD1013" s="97"/>
      <c r="AE1013" s="126">
        <v>46023</v>
      </c>
      <c r="AF1013" s="53">
        <v>46387.9999884259</v>
      </c>
      <c r="AG1013" s="80" t="s">
        <v>12391</v>
      </c>
      <c r="AH1013" s="86" t="s">
        <v>13103</v>
      </c>
      <c r="AI1013" s="80"/>
    </row>
    <row r="1014" ht="51" spans="1:35">
      <c r="A1014" s="81">
        <v>22597</v>
      </c>
      <c r="B1014" s="51" t="s">
        <v>13107</v>
      </c>
      <c r="C1014" s="51" t="s">
        <v>13108</v>
      </c>
      <c r="D1014" s="51" t="s">
        <v>9496</v>
      </c>
      <c r="E1014" s="51" t="s">
        <v>9450</v>
      </c>
      <c r="F1014" s="51">
        <v>2238800</v>
      </c>
      <c r="G1014" s="51">
        <v>12</v>
      </c>
      <c r="H1014" s="53">
        <v>46023</v>
      </c>
      <c r="I1014" s="53">
        <v>46387</v>
      </c>
      <c r="J1014" s="51" t="s">
        <v>9506</v>
      </c>
      <c r="K1014" s="51" t="s">
        <v>9451</v>
      </c>
      <c r="L1014" s="51" t="s">
        <v>13109</v>
      </c>
      <c r="M1014" s="218" t="s">
        <v>13110</v>
      </c>
      <c r="N1014" s="51" t="s">
        <v>13111</v>
      </c>
      <c r="O1014" s="51" t="s">
        <v>9455</v>
      </c>
      <c r="P1014" s="51" t="s">
        <v>10864</v>
      </c>
      <c r="Q1014" s="51" t="s">
        <v>9456</v>
      </c>
      <c r="R1014" s="51">
        <v>2238800</v>
      </c>
      <c r="S1014" s="51">
        <v>2238800</v>
      </c>
      <c r="T1014" s="53">
        <v>46023</v>
      </c>
      <c r="U1014" s="53">
        <v>46387.9999884259</v>
      </c>
      <c r="V1014" s="51">
        <v>6.2</v>
      </c>
      <c r="W1014" s="80" t="s">
        <v>12921</v>
      </c>
      <c r="X1014" s="80"/>
      <c r="Y1014" s="80"/>
      <c r="Z1014" s="97"/>
      <c r="AA1014" s="97"/>
      <c r="AB1014" s="97"/>
      <c r="AC1014" s="97"/>
      <c r="AD1014" s="97"/>
      <c r="AE1014" s="126">
        <v>46023</v>
      </c>
      <c r="AF1014" s="53">
        <v>46387.9999884259</v>
      </c>
      <c r="AG1014" s="80"/>
      <c r="AH1014" s="86" t="s">
        <v>13107</v>
      </c>
      <c r="AI1014" s="80"/>
    </row>
    <row r="1015" ht="51" spans="1:35">
      <c r="A1015" s="81">
        <v>22546</v>
      </c>
      <c r="B1015" s="51" t="s">
        <v>13112</v>
      </c>
      <c r="C1015" s="51" t="s">
        <v>13113</v>
      </c>
      <c r="D1015" s="51" t="s">
        <v>9496</v>
      </c>
      <c r="E1015" s="51" t="s">
        <v>9450</v>
      </c>
      <c r="F1015" s="51">
        <v>4377600</v>
      </c>
      <c r="G1015" s="51">
        <v>36</v>
      </c>
      <c r="H1015" s="53">
        <v>44973</v>
      </c>
      <c r="I1015" s="53">
        <v>46068</v>
      </c>
      <c r="J1015" s="51" t="s">
        <v>9506</v>
      </c>
      <c r="K1015" s="51" t="s">
        <v>9497</v>
      </c>
      <c r="L1015" s="51" t="s">
        <v>13114</v>
      </c>
      <c r="M1015" s="51" t="s">
        <v>13115</v>
      </c>
      <c r="N1015" s="51" t="s">
        <v>13116</v>
      </c>
      <c r="O1015" s="51" t="s">
        <v>9455</v>
      </c>
      <c r="P1015" s="51" t="s">
        <v>10864</v>
      </c>
      <c r="Q1015" s="51" t="s">
        <v>9456</v>
      </c>
      <c r="R1015" s="51">
        <v>4377600</v>
      </c>
      <c r="S1015" s="51">
        <v>4377600</v>
      </c>
      <c r="T1015" s="53">
        <v>44973</v>
      </c>
      <c r="U1015" s="53">
        <v>46068.9999884259</v>
      </c>
      <c r="V1015" s="51">
        <v>3.8</v>
      </c>
      <c r="W1015" s="80" t="s">
        <v>13117</v>
      </c>
      <c r="X1015" s="80"/>
      <c r="Y1015" s="80"/>
      <c r="Z1015" s="97"/>
      <c r="AA1015" s="97"/>
      <c r="AB1015" s="97"/>
      <c r="AC1015" s="97"/>
      <c r="AD1015" s="97"/>
      <c r="AE1015" s="126">
        <v>44973</v>
      </c>
      <c r="AF1015" s="53">
        <v>46068.9999884259</v>
      </c>
      <c r="AG1015" s="80"/>
      <c r="AH1015" s="86" t="s">
        <v>13112</v>
      </c>
      <c r="AI1015" s="80"/>
    </row>
    <row r="1016" ht="51" spans="1:35">
      <c r="A1016" s="81">
        <v>22543</v>
      </c>
      <c r="B1016" s="51" t="s">
        <v>13118</v>
      </c>
      <c r="C1016" s="51" t="s">
        <v>13119</v>
      </c>
      <c r="D1016" s="51" t="s">
        <v>9496</v>
      </c>
      <c r="E1016" s="51" t="s">
        <v>9450</v>
      </c>
      <c r="F1016" s="51">
        <v>3898800</v>
      </c>
      <c r="G1016" s="51">
        <v>12</v>
      </c>
      <c r="H1016" s="53">
        <v>45292</v>
      </c>
      <c r="I1016" s="53">
        <v>45657</v>
      </c>
      <c r="J1016" s="51" t="s">
        <v>9506</v>
      </c>
      <c r="K1016" s="51" t="s">
        <v>9497</v>
      </c>
      <c r="L1016" s="51" t="s">
        <v>13120</v>
      </c>
      <c r="M1016" s="51" t="s">
        <v>13121</v>
      </c>
      <c r="N1016" s="51" t="s">
        <v>13026</v>
      </c>
      <c r="O1016" s="51" t="s">
        <v>9455</v>
      </c>
      <c r="P1016" s="51" t="s">
        <v>9456</v>
      </c>
      <c r="Q1016" s="51" t="s">
        <v>9456</v>
      </c>
      <c r="R1016" s="51">
        <v>3898800</v>
      </c>
      <c r="S1016" s="51">
        <v>3898800</v>
      </c>
      <c r="T1016" s="53">
        <v>45292</v>
      </c>
      <c r="U1016" s="53">
        <v>45657.9999884259</v>
      </c>
      <c r="V1016" s="51">
        <v>10.8</v>
      </c>
      <c r="W1016" s="85" t="s">
        <v>13122</v>
      </c>
      <c r="X1016" s="85"/>
      <c r="Y1016" s="85"/>
      <c r="Z1016" s="83"/>
      <c r="AA1016" s="83"/>
      <c r="AB1016" s="83"/>
      <c r="AC1016" s="83"/>
      <c r="AD1016" s="83"/>
      <c r="AE1016" s="53">
        <v>45292</v>
      </c>
      <c r="AF1016" s="53">
        <v>45657.9999884259</v>
      </c>
      <c r="AG1016" s="80" t="s">
        <v>9459</v>
      </c>
      <c r="AH1016" s="86" t="s">
        <v>13118</v>
      </c>
      <c r="AI1016" s="80"/>
    </row>
    <row r="1017" ht="51" spans="1:35">
      <c r="A1017" s="81">
        <v>22540</v>
      </c>
      <c r="B1017" s="51" t="s">
        <v>13123</v>
      </c>
      <c r="C1017" s="51" t="s">
        <v>13124</v>
      </c>
      <c r="D1017" s="51" t="s">
        <v>9496</v>
      </c>
      <c r="E1017" s="51" t="s">
        <v>9450</v>
      </c>
      <c r="F1017" s="51">
        <v>4000000</v>
      </c>
      <c r="G1017" s="51">
        <v>12</v>
      </c>
      <c r="H1017" s="53">
        <v>45717</v>
      </c>
      <c r="I1017" s="53">
        <v>46081</v>
      </c>
      <c r="J1017" s="51" t="s">
        <v>9506</v>
      </c>
      <c r="K1017" s="51" t="s">
        <v>9497</v>
      </c>
      <c r="L1017" s="51" t="s">
        <v>13125</v>
      </c>
      <c r="M1017" s="218" t="s">
        <v>13126</v>
      </c>
      <c r="N1017" s="51" t="s">
        <v>12791</v>
      </c>
      <c r="O1017" s="51" t="s">
        <v>9455</v>
      </c>
      <c r="P1017" s="51" t="s">
        <v>10864</v>
      </c>
      <c r="Q1017" s="51" t="s">
        <v>9456</v>
      </c>
      <c r="R1017" s="51">
        <v>4000000</v>
      </c>
      <c r="S1017" s="51">
        <v>4000000</v>
      </c>
      <c r="T1017" s="53">
        <v>45717</v>
      </c>
      <c r="U1017" s="53">
        <v>46081.9999884259</v>
      </c>
      <c r="V1017" s="51">
        <v>12</v>
      </c>
      <c r="W1017" s="80" t="s">
        <v>13062</v>
      </c>
      <c r="X1017" s="80"/>
      <c r="Y1017" s="80"/>
      <c r="Z1017" s="97"/>
      <c r="AA1017" s="97"/>
      <c r="AB1017" s="97"/>
      <c r="AC1017" s="97"/>
      <c r="AD1017" s="97"/>
      <c r="AE1017" s="126">
        <v>45717</v>
      </c>
      <c r="AF1017" s="53">
        <v>46081.9999884259</v>
      </c>
      <c r="AG1017" s="80"/>
      <c r="AH1017" s="86" t="s">
        <v>13123</v>
      </c>
      <c r="AI1017" s="80"/>
    </row>
    <row r="1018" ht="51" spans="1:35">
      <c r="A1018" s="81">
        <v>22629</v>
      </c>
      <c r="B1018" s="51" t="s">
        <v>13127</v>
      </c>
      <c r="C1018" s="51" t="s">
        <v>13128</v>
      </c>
      <c r="D1018" s="51" t="s">
        <v>9496</v>
      </c>
      <c r="E1018" s="51" t="s">
        <v>9450</v>
      </c>
      <c r="F1018" s="51">
        <v>6250000</v>
      </c>
      <c r="G1018" s="51">
        <v>12</v>
      </c>
      <c r="H1018" s="53">
        <v>45928</v>
      </c>
      <c r="I1018" s="53">
        <v>46292</v>
      </c>
      <c r="J1018" s="51" t="s">
        <v>9506</v>
      </c>
      <c r="K1018" s="51" t="s">
        <v>9451</v>
      </c>
      <c r="L1018" s="51" t="s">
        <v>13129</v>
      </c>
      <c r="M1018" s="51"/>
      <c r="N1018" s="51" t="s">
        <v>10870</v>
      </c>
      <c r="O1018" s="51" t="s">
        <v>9455</v>
      </c>
      <c r="P1018" s="51" t="s">
        <v>10864</v>
      </c>
      <c r="Q1018" s="51" t="s">
        <v>9456</v>
      </c>
      <c r="R1018" s="51">
        <v>6250000</v>
      </c>
      <c r="S1018" s="51">
        <v>6250000</v>
      </c>
      <c r="T1018" s="53">
        <v>45928</v>
      </c>
      <c r="U1018" s="53">
        <v>46292.9999884259</v>
      </c>
      <c r="V1018" s="51">
        <v>18</v>
      </c>
      <c r="W1018" s="80" t="s">
        <v>13130</v>
      </c>
      <c r="X1018" s="80"/>
      <c r="Y1018" s="80"/>
      <c r="Z1018" s="97"/>
      <c r="AA1018" s="97"/>
      <c r="AB1018" s="97"/>
      <c r="AC1018" s="97"/>
      <c r="AD1018" s="97"/>
      <c r="AE1018" s="126">
        <v>45928</v>
      </c>
      <c r="AF1018" s="53">
        <v>46292.9999884259</v>
      </c>
      <c r="AG1018" s="80" t="s">
        <v>12425</v>
      </c>
      <c r="AH1018" s="86" t="s">
        <v>13127</v>
      </c>
      <c r="AI1018" s="80"/>
    </row>
    <row r="1019" ht="51" spans="1:35">
      <c r="A1019" s="81">
        <v>22630</v>
      </c>
      <c r="B1019" s="51" t="s">
        <v>13131</v>
      </c>
      <c r="C1019" s="51" t="s">
        <v>13132</v>
      </c>
      <c r="D1019" s="51" t="s">
        <v>9496</v>
      </c>
      <c r="E1019" s="51" t="s">
        <v>9450</v>
      </c>
      <c r="F1019" s="51">
        <v>4166700</v>
      </c>
      <c r="G1019" s="51">
        <v>12</v>
      </c>
      <c r="H1019" s="53">
        <v>46023</v>
      </c>
      <c r="I1019" s="53">
        <v>46387</v>
      </c>
      <c r="J1019" s="51" t="s">
        <v>9506</v>
      </c>
      <c r="K1019" s="51" t="s">
        <v>9451</v>
      </c>
      <c r="L1019" s="51" t="s">
        <v>13133</v>
      </c>
      <c r="M1019" s="51"/>
      <c r="N1019" s="51" t="s">
        <v>10870</v>
      </c>
      <c r="O1019" s="51" t="s">
        <v>9455</v>
      </c>
      <c r="P1019" s="51" t="s">
        <v>10864</v>
      </c>
      <c r="Q1019" s="51" t="s">
        <v>9456</v>
      </c>
      <c r="R1019" s="51">
        <v>4166700</v>
      </c>
      <c r="S1019" s="51">
        <v>4166700</v>
      </c>
      <c r="T1019" s="53">
        <v>46023</v>
      </c>
      <c r="U1019" s="53">
        <v>46387.9999884259</v>
      </c>
      <c r="V1019" s="51">
        <v>12</v>
      </c>
      <c r="W1019" s="80" t="s">
        <v>13134</v>
      </c>
      <c r="X1019" s="80"/>
      <c r="Y1019" s="80"/>
      <c r="Z1019" s="97"/>
      <c r="AA1019" s="97"/>
      <c r="AB1019" s="97"/>
      <c r="AC1019" s="97"/>
      <c r="AD1019" s="97"/>
      <c r="AE1019" s="126">
        <v>46023</v>
      </c>
      <c r="AF1019" s="53">
        <v>46387.9999884259</v>
      </c>
      <c r="AG1019" s="80" t="s">
        <v>12391</v>
      </c>
      <c r="AH1019" s="86" t="s">
        <v>13131</v>
      </c>
      <c r="AI1019" s="80"/>
    </row>
    <row r="1020" ht="51" spans="1:35">
      <c r="A1020" s="81">
        <v>22628</v>
      </c>
      <c r="B1020" s="51" t="s">
        <v>13135</v>
      </c>
      <c r="C1020" s="51" t="s">
        <v>13136</v>
      </c>
      <c r="D1020" s="51" t="s">
        <v>9496</v>
      </c>
      <c r="E1020" s="51" t="s">
        <v>9450</v>
      </c>
      <c r="F1020" s="51">
        <v>2600000</v>
      </c>
      <c r="G1020" s="51">
        <v>12</v>
      </c>
      <c r="H1020" s="53">
        <v>46023</v>
      </c>
      <c r="I1020" s="53">
        <v>46387</v>
      </c>
      <c r="J1020" s="51" t="s">
        <v>9506</v>
      </c>
      <c r="K1020" s="51" t="s">
        <v>9451</v>
      </c>
      <c r="L1020" s="51" t="s">
        <v>13137</v>
      </c>
      <c r="M1020" s="218" t="s">
        <v>13138</v>
      </c>
      <c r="N1020" s="51" t="s">
        <v>13139</v>
      </c>
      <c r="O1020" s="51" t="s">
        <v>9455</v>
      </c>
      <c r="P1020" s="51" t="s">
        <v>10864</v>
      </c>
      <c r="Q1020" s="51" t="s">
        <v>9456</v>
      </c>
      <c r="R1020" s="51">
        <v>2600000</v>
      </c>
      <c r="S1020" s="51">
        <v>2600000</v>
      </c>
      <c r="T1020" s="53">
        <v>46023</v>
      </c>
      <c r="U1020" s="53">
        <v>46387.9999884259</v>
      </c>
      <c r="V1020" s="51">
        <v>7.4</v>
      </c>
      <c r="W1020" s="80" t="s">
        <v>13140</v>
      </c>
      <c r="X1020" s="80"/>
      <c r="Y1020" s="80"/>
      <c r="Z1020" s="97"/>
      <c r="AA1020" s="97"/>
      <c r="AB1020" s="97"/>
      <c r="AC1020" s="97"/>
      <c r="AD1020" s="97"/>
      <c r="AE1020" s="126">
        <v>46023</v>
      </c>
      <c r="AF1020" s="53">
        <v>46387.9999884259</v>
      </c>
      <c r="AG1020" s="80" t="s">
        <v>13141</v>
      </c>
      <c r="AH1020" s="86" t="s">
        <v>13135</v>
      </c>
      <c r="AI1020" s="80"/>
    </row>
    <row r="1021" ht="51" spans="1:35">
      <c r="A1021" s="81">
        <v>22627</v>
      </c>
      <c r="B1021" s="51" t="s">
        <v>13142</v>
      </c>
      <c r="C1021" s="51" t="s">
        <v>13143</v>
      </c>
      <c r="D1021" s="51" t="s">
        <v>9496</v>
      </c>
      <c r="E1021" s="51" t="s">
        <v>9450</v>
      </c>
      <c r="F1021" s="51">
        <v>3249000</v>
      </c>
      <c r="G1021" s="51">
        <v>12</v>
      </c>
      <c r="H1021" s="53">
        <v>46023</v>
      </c>
      <c r="I1021" s="53">
        <v>46387</v>
      </c>
      <c r="J1021" s="51" t="s">
        <v>9506</v>
      </c>
      <c r="K1021" s="51" t="s">
        <v>9451</v>
      </c>
      <c r="L1021" s="51" t="s">
        <v>13144</v>
      </c>
      <c r="M1021" s="51"/>
      <c r="N1021" s="51" t="s">
        <v>13145</v>
      </c>
      <c r="O1021" s="51" t="s">
        <v>9455</v>
      </c>
      <c r="P1021" s="51" t="s">
        <v>10851</v>
      </c>
      <c r="Q1021" s="51" t="s">
        <v>9456</v>
      </c>
      <c r="R1021" s="51">
        <v>3249000</v>
      </c>
      <c r="S1021" s="51">
        <v>3249000</v>
      </c>
      <c r="T1021" s="53">
        <v>46023</v>
      </c>
      <c r="U1021" s="53">
        <v>46387.9999884259</v>
      </c>
      <c r="V1021" s="51">
        <v>9</v>
      </c>
      <c r="W1021" s="80" t="s">
        <v>13146</v>
      </c>
      <c r="X1021" s="80"/>
      <c r="Y1021" s="80"/>
      <c r="Z1021" s="97"/>
      <c r="AA1021" s="97"/>
      <c r="AB1021" s="97"/>
      <c r="AC1021" s="97"/>
      <c r="AD1021" s="97"/>
      <c r="AE1021" s="126">
        <v>46023</v>
      </c>
      <c r="AF1021" s="53">
        <v>46387.9999884259</v>
      </c>
      <c r="AG1021" s="80" t="s">
        <v>12391</v>
      </c>
      <c r="AH1021" s="86" t="s">
        <v>13142</v>
      </c>
      <c r="AI1021" s="80"/>
    </row>
    <row r="1022" ht="51" spans="1:35">
      <c r="A1022" s="81">
        <v>22626</v>
      </c>
      <c r="B1022" s="51" t="s">
        <v>13147</v>
      </c>
      <c r="C1022" s="51" t="s">
        <v>13148</v>
      </c>
      <c r="D1022" s="51" t="s">
        <v>9496</v>
      </c>
      <c r="E1022" s="51" t="s">
        <v>9450</v>
      </c>
      <c r="F1022" s="51">
        <v>6250000</v>
      </c>
      <c r="G1022" s="51">
        <v>12</v>
      </c>
      <c r="H1022" s="53">
        <v>46023</v>
      </c>
      <c r="I1022" s="53">
        <v>46387</v>
      </c>
      <c r="J1022" s="51" t="s">
        <v>9506</v>
      </c>
      <c r="K1022" s="51" t="s">
        <v>9451</v>
      </c>
      <c r="L1022" s="51" t="s">
        <v>13149</v>
      </c>
      <c r="M1022" s="51"/>
      <c r="N1022" s="51" t="s">
        <v>10870</v>
      </c>
      <c r="O1022" s="51" t="s">
        <v>9455</v>
      </c>
      <c r="P1022" s="51" t="s">
        <v>10864</v>
      </c>
      <c r="Q1022" s="51" t="s">
        <v>9456</v>
      </c>
      <c r="R1022" s="51">
        <v>6250000</v>
      </c>
      <c r="S1022" s="51">
        <v>6250000</v>
      </c>
      <c r="T1022" s="53">
        <v>46023</v>
      </c>
      <c r="U1022" s="53">
        <v>46387.9999884259</v>
      </c>
      <c r="V1022" s="51">
        <v>18</v>
      </c>
      <c r="W1022" s="80" t="s">
        <v>13150</v>
      </c>
      <c r="X1022" s="80"/>
      <c r="Y1022" s="80"/>
      <c r="Z1022" s="97"/>
      <c r="AA1022" s="97"/>
      <c r="AB1022" s="97"/>
      <c r="AC1022" s="97"/>
      <c r="AD1022" s="97"/>
      <c r="AE1022" s="126">
        <v>46023</v>
      </c>
      <c r="AF1022" s="53">
        <v>46387.9999884259</v>
      </c>
      <c r="AG1022" s="80" t="s">
        <v>12391</v>
      </c>
      <c r="AH1022" s="86" t="s">
        <v>13147</v>
      </c>
      <c r="AI1022" s="80"/>
    </row>
    <row r="1023" ht="51" spans="1:35">
      <c r="A1023" s="81">
        <v>22625</v>
      </c>
      <c r="B1023" s="51" t="s">
        <v>13151</v>
      </c>
      <c r="C1023" s="51" t="s">
        <v>13152</v>
      </c>
      <c r="D1023" s="51" t="s">
        <v>9496</v>
      </c>
      <c r="E1023" s="51" t="s">
        <v>9450</v>
      </c>
      <c r="F1023" s="51">
        <v>4333200</v>
      </c>
      <c r="G1023" s="51">
        <v>12</v>
      </c>
      <c r="H1023" s="53">
        <v>46047</v>
      </c>
      <c r="I1023" s="53">
        <v>46411</v>
      </c>
      <c r="J1023" s="51" t="s">
        <v>9506</v>
      </c>
      <c r="K1023" s="51" t="s">
        <v>9451</v>
      </c>
      <c r="L1023" s="51" t="s">
        <v>13153</v>
      </c>
      <c r="M1023" s="51"/>
      <c r="N1023" s="51" t="s">
        <v>13154</v>
      </c>
      <c r="O1023" s="51" t="s">
        <v>9455</v>
      </c>
      <c r="P1023" s="51" t="s">
        <v>10851</v>
      </c>
      <c r="Q1023" s="51" t="s">
        <v>9456</v>
      </c>
      <c r="R1023" s="51">
        <v>4333200</v>
      </c>
      <c r="S1023" s="51">
        <v>4333200</v>
      </c>
      <c r="T1023" s="53">
        <v>46047</v>
      </c>
      <c r="U1023" s="53">
        <v>46411.9999884259</v>
      </c>
      <c r="V1023" s="51">
        <v>12</v>
      </c>
      <c r="W1023" s="80" t="s">
        <v>13155</v>
      </c>
      <c r="X1023" s="80"/>
      <c r="Y1023" s="80"/>
      <c r="Z1023" s="97"/>
      <c r="AA1023" s="97"/>
      <c r="AB1023" s="97"/>
      <c r="AC1023" s="97"/>
      <c r="AD1023" s="97"/>
      <c r="AE1023" s="126">
        <v>46047</v>
      </c>
      <c r="AF1023" s="53">
        <v>46411.9999884259</v>
      </c>
      <c r="AG1023" s="80" t="s">
        <v>12391</v>
      </c>
      <c r="AH1023" s="86" t="s">
        <v>13151</v>
      </c>
      <c r="AI1023" s="80"/>
    </row>
    <row r="1024" ht="51" spans="1:35">
      <c r="A1024" s="81">
        <v>22624</v>
      </c>
      <c r="B1024" s="51" t="s">
        <v>13156</v>
      </c>
      <c r="C1024" s="51" t="s">
        <v>13157</v>
      </c>
      <c r="D1024" s="51" t="s">
        <v>9496</v>
      </c>
      <c r="E1024" s="51" t="s">
        <v>9450</v>
      </c>
      <c r="F1024" s="51">
        <v>1990800</v>
      </c>
      <c r="G1024" s="51">
        <v>12</v>
      </c>
      <c r="H1024" s="53">
        <v>46023</v>
      </c>
      <c r="I1024" s="53">
        <v>46387</v>
      </c>
      <c r="J1024" s="51" t="s">
        <v>9506</v>
      </c>
      <c r="K1024" s="51" t="s">
        <v>9451</v>
      </c>
      <c r="L1024" s="51" t="s">
        <v>13158</v>
      </c>
      <c r="M1024" s="218" t="s">
        <v>13159</v>
      </c>
      <c r="N1024" s="51" t="s">
        <v>10863</v>
      </c>
      <c r="O1024" s="51" t="s">
        <v>9455</v>
      </c>
      <c r="P1024" s="51" t="s">
        <v>10864</v>
      </c>
      <c r="Q1024" s="51" t="s">
        <v>9456</v>
      </c>
      <c r="R1024" s="51">
        <v>1990800</v>
      </c>
      <c r="S1024" s="51">
        <v>1990800</v>
      </c>
      <c r="T1024" s="53">
        <v>46023</v>
      </c>
      <c r="U1024" s="53">
        <v>46387.9999884259</v>
      </c>
      <c r="V1024" s="51">
        <v>5.53</v>
      </c>
      <c r="W1024" s="80" t="s">
        <v>13160</v>
      </c>
      <c r="X1024" s="80"/>
      <c r="Y1024" s="80"/>
      <c r="Z1024" s="97"/>
      <c r="AA1024" s="97"/>
      <c r="AB1024" s="97"/>
      <c r="AC1024" s="97"/>
      <c r="AD1024" s="97"/>
      <c r="AE1024" s="126">
        <v>46023</v>
      </c>
      <c r="AF1024" s="53">
        <v>46387.9999884259</v>
      </c>
      <c r="AG1024" s="80" t="s">
        <v>13161</v>
      </c>
      <c r="AH1024" s="86" t="s">
        <v>13156</v>
      </c>
      <c r="AI1024" s="80"/>
    </row>
    <row r="1025" ht="51" spans="1:35">
      <c r="A1025" s="81">
        <v>22623</v>
      </c>
      <c r="B1025" s="51" t="s">
        <v>13162</v>
      </c>
      <c r="C1025" s="51" t="s">
        <v>13163</v>
      </c>
      <c r="D1025" s="51" t="s">
        <v>9496</v>
      </c>
      <c r="E1025" s="51" t="s">
        <v>9450</v>
      </c>
      <c r="F1025" s="51">
        <v>3501700</v>
      </c>
      <c r="G1025" s="51">
        <v>12</v>
      </c>
      <c r="H1025" s="53">
        <v>46023</v>
      </c>
      <c r="I1025" s="53">
        <v>46387</v>
      </c>
      <c r="J1025" s="51" t="s">
        <v>9506</v>
      </c>
      <c r="K1025" s="51" t="s">
        <v>9451</v>
      </c>
      <c r="L1025" s="51" t="s">
        <v>13164</v>
      </c>
      <c r="M1025" s="218" t="s">
        <v>13165</v>
      </c>
      <c r="N1025" s="51" t="s">
        <v>13166</v>
      </c>
      <c r="O1025" s="51" t="s">
        <v>9455</v>
      </c>
      <c r="P1025" s="51" t="s">
        <v>9501</v>
      </c>
      <c r="Q1025" s="51" t="s">
        <v>9456</v>
      </c>
      <c r="R1025" s="51">
        <v>3501700</v>
      </c>
      <c r="S1025" s="51">
        <v>3501700</v>
      </c>
      <c r="T1025" s="53">
        <v>46023</v>
      </c>
      <c r="U1025" s="53">
        <v>46387.9999884259</v>
      </c>
      <c r="V1025" s="51">
        <v>9.7</v>
      </c>
      <c r="W1025" s="80" t="s">
        <v>13167</v>
      </c>
      <c r="X1025" s="80"/>
      <c r="Y1025" s="80"/>
      <c r="Z1025" s="97"/>
      <c r="AA1025" s="97"/>
      <c r="AB1025" s="97"/>
      <c r="AC1025" s="97"/>
      <c r="AD1025" s="97"/>
      <c r="AE1025" s="126">
        <v>46023</v>
      </c>
      <c r="AF1025" s="53">
        <v>46387.9999884259</v>
      </c>
      <c r="AG1025" s="80" t="s">
        <v>12391</v>
      </c>
      <c r="AH1025" s="86" t="s">
        <v>13162</v>
      </c>
      <c r="AI1025" s="80"/>
    </row>
    <row r="1026" ht="51" spans="1:35">
      <c r="A1026" s="81">
        <v>22622</v>
      </c>
      <c r="B1026" s="51" t="s">
        <v>13168</v>
      </c>
      <c r="C1026" s="51" t="s">
        <v>13169</v>
      </c>
      <c r="D1026" s="51" t="s">
        <v>9496</v>
      </c>
      <c r="E1026" s="51" t="s">
        <v>9450</v>
      </c>
      <c r="F1026" s="51">
        <v>4158000</v>
      </c>
      <c r="G1026" s="51">
        <v>12</v>
      </c>
      <c r="H1026" s="53">
        <v>46007</v>
      </c>
      <c r="I1026" s="53">
        <v>46371</v>
      </c>
      <c r="J1026" s="51" t="s">
        <v>9506</v>
      </c>
      <c r="K1026" s="51" t="s">
        <v>9451</v>
      </c>
      <c r="L1026" s="51" t="s">
        <v>13170</v>
      </c>
      <c r="M1026" s="51"/>
      <c r="N1026" s="51" t="s">
        <v>10251</v>
      </c>
      <c r="O1026" s="51" t="s">
        <v>9455</v>
      </c>
      <c r="P1026" s="51" t="s">
        <v>9456</v>
      </c>
      <c r="Q1026" s="51" t="s">
        <v>9456</v>
      </c>
      <c r="R1026" s="51">
        <v>4158000</v>
      </c>
      <c r="S1026" s="51">
        <v>4158000</v>
      </c>
      <c r="T1026" s="53">
        <v>46007</v>
      </c>
      <c r="U1026" s="53">
        <v>46371.9999884259</v>
      </c>
      <c r="V1026" s="51">
        <v>12</v>
      </c>
      <c r="W1026" s="85" t="s">
        <v>13171</v>
      </c>
      <c r="X1026" s="85"/>
      <c r="Y1026" s="85"/>
      <c r="Z1026" s="83"/>
      <c r="AA1026" s="83"/>
      <c r="AB1026" s="83"/>
      <c r="AC1026" s="83"/>
      <c r="AD1026" s="83"/>
      <c r="AE1026" s="53">
        <v>46007</v>
      </c>
      <c r="AF1026" s="53">
        <v>46371.9999884259</v>
      </c>
      <c r="AG1026" s="80" t="s">
        <v>9459</v>
      </c>
      <c r="AH1026" s="86" t="s">
        <v>13168</v>
      </c>
      <c r="AI1026" s="80"/>
    </row>
    <row r="1027" ht="51" spans="1:35">
      <c r="A1027" s="81">
        <v>22621</v>
      </c>
      <c r="B1027" s="51" t="s">
        <v>13172</v>
      </c>
      <c r="C1027" s="51" t="s">
        <v>13173</v>
      </c>
      <c r="D1027" s="51" t="s">
        <v>9496</v>
      </c>
      <c r="E1027" s="51" t="s">
        <v>9450</v>
      </c>
      <c r="F1027" s="51">
        <v>3898800</v>
      </c>
      <c r="G1027" s="51">
        <v>12</v>
      </c>
      <c r="H1027" s="53">
        <v>46023</v>
      </c>
      <c r="I1027" s="53">
        <v>46387</v>
      </c>
      <c r="J1027" s="51" t="s">
        <v>9506</v>
      </c>
      <c r="K1027" s="51" t="s">
        <v>9451</v>
      </c>
      <c r="L1027" s="51" t="s">
        <v>13174</v>
      </c>
      <c r="M1027" s="51"/>
      <c r="N1027" s="51" t="s">
        <v>12809</v>
      </c>
      <c r="O1027" s="51" t="s">
        <v>9455</v>
      </c>
      <c r="P1027" s="51" t="s">
        <v>10864</v>
      </c>
      <c r="Q1027" s="51" t="s">
        <v>9456</v>
      </c>
      <c r="R1027" s="51">
        <v>3898800</v>
      </c>
      <c r="S1027" s="51">
        <v>3898800</v>
      </c>
      <c r="T1027" s="53">
        <v>46023</v>
      </c>
      <c r="U1027" s="53">
        <v>46387.9999884259</v>
      </c>
      <c r="V1027" s="51">
        <v>12</v>
      </c>
      <c r="W1027" s="80" t="s">
        <v>12810</v>
      </c>
      <c r="X1027" s="80"/>
      <c r="Y1027" s="80"/>
      <c r="Z1027" s="97"/>
      <c r="AA1027" s="97"/>
      <c r="AB1027" s="97"/>
      <c r="AC1027" s="97"/>
      <c r="AD1027" s="97"/>
      <c r="AE1027" s="126">
        <v>46023</v>
      </c>
      <c r="AF1027" s="53">
        <v>46387.9999884259</v>
      </c>
      <c r="AG1027" s="80" t="s">
        <v>12391</v>
      </c>
      <c r="AH1027" s="86" t="s">
        <v>13172</v>
      </c>
      <c r="AI1027" s="80"/>
    </row>
    <row r="1028" ht="51" spans="1:35">
      <c r="A1028" s="81">
        <v>22619</v>
      </c>
      <c r="B1028" s="51" t="s">
        <v>13175</v>
      </c>
      <c r="C1028" s="51" t="s">
        <v>13176</v>
      </c>
      <c r="D1028" s="51" t="s">
        <v>9496</v>
      </c>
      <c r="E1028" s="51" t="s">
        <v>9450</v>
      </c>
      <c r="F1028" s="51">
        <v>2454800</v>
      </c>
      <c r="G1028" s="51">
        <v>12</v>
      </c>
      <c r="H1028" s="53">
        <v>46023</v>
      </c>
      <c r="I1028" s="53">
        <v>46387</v>
      </c>
      <c r="J1028" s="51" t="s">
        <v>9506</v>
      </c>
      <c r="K1028" s="51" t="s">
        <v>9451</v>
      </c>
      <c r="L1028" s="51" t="s">
        <v>13177</v>
      </c>
      <c r="M1028" s="51"/>
      <c r="N1028" s="51" t="s">
        <v>9500</v>
      </c>
      <c r="O1028" s="51" t="s">
        <v>9455</v>
      </c>
      <c r="P1028" s="51" t="s">
        <v>10851</v>
      </c>
      <c r="Q1028" s="51" t="s">
        <v>9456</v>
      </c>
      <c r="R1028" s="51">
        <v>2454800</v>
      </c>
      <c r="S1028" s="51">
        <v>2454800</v>
      </c>
      <c r="T1028" s="53">
        <v>46023</v>
      </c>
      <c r="U1028" s="53">
        <v>46387.9999884259</v>
      </c>
      <c r="V1028" s="51">
        <v>6.8</v>
      </c>
      <c r="W1028" s="80" t="s">
        <v>13178</v>
      </c>
      <c r="X1028" s="80"/>
      <c r="Y1028" s="80"/>
      <c r="Z1028" s="97"/>
      <c r="AA1028" s="97"/>
      <c r="AB1028" s="97"/>
      <c r="AC1028" s="97"/>
      <c r="AD1028" s="97"/>
      <c r="AE1028" s="126">
        <v>46023</v>
      </c>
      <c r="AF1028" s="53">
        <v>46387.9999884259</v>
      </c>
      <c r="AG1028" s="80" t="s">
        <v>12391</v>
      </c>
      <c r="AH1028" s="86" t="s">
        <v>13175</v>
      </c>
      <c r="AI1028" s="80"/>
    </row>
    <row r="1029" ht="51" spans="1:35">
      <c r="A1029" s="81">
        <v>22620</v>
      </c>
      <c r="B1029" s="51" t="s">
        <v>13179</v>
      </c>
      <c r="C1029" s="51" t="s">
        <v>13180</v>
      </c>
      <c r="D1029" s="51" t="s">
        <v>9496</v>
      </c>
      <c r="E1029" s="51" t="s">
        <v>9450</v>
      </c>
      <c r="F1029" s="51">
        <v>4660000</v>
      </c>
      <c r="G1029" s="51">
        <v>12</v>
      </c>
      <c r="H1029" s="53">
        <v>46023</v>
      </c>
      <c r="I1029" s="53">
        <v>46387</v>
      </c>
      <c r="J1029" s="51" t="s">
        <v>9506</v>
      </c>
      <c r="K1029" s="51" t="s">
        <v>9451</v>
      </c>
      <c r="L1029" s="51" t="s">
        <v>13181</v>
      </c>
      <c r="M1029" s="51"/>
      <c r="N1029" s="51" t="s">
        <v>12843</v>
      </c>
      <c r="O1029" s="51" t="s">
        <v>9455</v>
      </c>
      <c r="P1029" s="51" t="s">
        <v>9456</v>
      </c>
      <c r="Q1029" s="51" t="s">
        <v>9456</v>
      </c>
      <c r="R1029" s="51">
        <v>4660000</v>
      </c>
      <c r="S1029" s="51">
        <v>4660000</v>
      </c>
      <c r="T1029" s="53">
        <v>46023</v>
      </c>
      <c r="U1029" s="53">
        <v>46387.9999884259</v>
      </c>
      <c r="V1029" s="51">
        <v>12.9</v>
      </c>
      <c r="W1029" s="132" t="s">
        <v>13182</v>
      </c>
      <c r="X1029" s="132"/>
      <c r="Y1029" s="132"/>
      <c r="Z1029" s="83"/>
      <c r="AA1029" s="83"/>
      <c r="AB1029" s="83"/>
      <c r="AC1029" s="83"/>
      <c r="AD1029" s="83"/>
      <c r="AE1029" s="53">
        <v>46023</v>
      </c>
      <c r="AF1029" s="53">
        <v>46387.9999884259</v>
      </c>
      <c r="AG1029" s="80" t="s">
        <v>9459</v>
      </c>
      <c r="AH1029" s="86" t="s">
        <v>13179</v>
      </c>
      <c r="AI1029" s="80"/>
    </row>
    <row r="1030" ht="51" spans="1:35">
      <c r="A1030" s="81">
        <v>22618</v>
      </c>
      <c r="B1030" s="51" t="s">
        <v>13183</v>
      </c>
      <c r="C1030" s="51" t="s">
        <v>13184</v>
      </c>
      <c r="D1030" s="51" t="s">
        <v>9496</v>
      </c>
      <c r="E1030" s="51" t="s">
        <v>9450</v>
      </c>
      <c r="F1030" s="51">
        <v>2146660</v>
      </c>
      <c r="G1030" s="51">
        <v>12</v>
      </c>
      <c r="H1030" s="53">
        <v>46023</v>
      </c>
      <c r="I1030" s="53">
        <v>46387</v>
      </c>
      <c r="J1030" s="51" t="s">
        <v>9506</v>
      </c>
      <c r="K1030" s="51" t="s">
        <v>9451</v>
      </c>
      <c r="L1030" s="51" t="s">
        <v>13185</v>
      </c>
      <c r="M1030" s="218" t="s">
        <v>13186</v>
      </c>
      <c r="N1030" s="51" t="s">
        <v>12837</v>
      </c>
      <c r="O1030" s="51" t="s">
        <v>9455</v>
      </c>
      <c r="P1030" s="51" t="s">
        <v>9456</v>
      </c>
      <c r="Q1030" s="51" t="s">
        <v>9456</v>
      </c>
      <c r="R1030" s="51">
        <v>2146660</v>
      </c>
      <c r="S1030" s="51">
        <v>2146660</v>
      </c>
      <c r="T1030" s="53">
        <v>46023</v>
      </c>
      <c r="U1030" s="53">
        <v>46387.9999884259</v>
      </c>
      <c r="V1030" s="51">
        <v>6</v>
      </c>
      <c r="W1030" s="85" t="s">
        <v>13187</v>
      </c>
      <c r="X1030" s="85"/>
      <c r="Y1030" s="85"/>
      <c r="Z1030" s="83"/>
      <c r="AA1030" s="83"/>
      <c r="AB1030" s="83"/>
      <c r="AC1030" s="83"/>
      <c r="AD1030" s="83"/>
      <c r="AE1030" s="53">
        <v>46023</v>
      </c>
      <c r="AF1030" s="53">
        <v>46387.9999884259</v>
      </c>
      <c r="AG1030" s="80" t="s">
        <v>9459</v>
      </c>
      <c r="AH1030" s="86" t="s">
        <v>13183</v>
      </c>
      <c r="AI1030" s="80"/>
    </row>
    <row r="1031" ht="51" spans="1:35">
      <c r="A1031" s="81">
        <v>24506</v>
      </c>
      <c r="B1031" s="51" t="s">
        <v>13188</v>
      </c>
      <c r="C1031" s="51" t="s">
        <v>13189</v>
      </c>
      <c r="D1031" s="51" t="s">
        <v>9496</v>
      </c>
      <c r="E1031" s="51" t="s">
        <v>9450</v>
      </c>
      <c r="F1031" s="51">
        <v>1459200</v>
      </c>
      <c r="G1031" s="51">
        <v>12</v>
      </c>
      <c r="H1031" s="53">
        <v>46069</v>
      </c>
      <c r="I1031" s="53">
        <v>46433</v>
      </c>
      <c r="J1031" s="51" t="s">
        <v>9506</v>
      </c>
      <c r="K1031" s="51" t="s">
        <v>9451</v>
      </c>
      <c r="L1031" s="51" t="s">
        <v>13190</v>
      </c>
      <c r="M1031" s="51"/>
      <c r="N1031" s="51" t="s">
        <v>12994</v>
      </c>
      <c r="O1031" s="51" t="s">
        <v>9455</v>
      </c>
      <c r="P1031" s="51" t="s">
        <v>10864</v>
      </c>
      <c r="Q1031" s="51" t="s">
        <v>9456</v>
      </c>
      <c r="R1031" s="51">
        <v>1459200</v>
      </c>
      <c r="S1031" s="51">
        <v>1459200</v>
      </c>
      <c r="T1031" s="53">
        <v>46069</v>
      </c>
      <c r="U1031" s="53">
        <v>46433.9999884259</v>
      </c>
      <c r="V1031" s="51">
        <v>3.8</v>
      </c>
      <c r="W1031" s="80" t="s">
        <v>13117</v>
      </c>
      <c r="X1031" s="80"/>
      <c r="Y1031" s="80"/>
      <c r="Z1031" s="97"/>
      <c r="AA1031" s="97"/>
      <c r="AB1031" s="97"/>
      <c r="AC1031" s="97"/>
      <c r="AD1031" s="97"/>
      <c r="AE1031" s="126">
        <v>46069</v>
      </c>
      <c r="AF1031" s="53">
        <v>46433.9999884259</v>
      </c>
      <c r="AG1031" s="80" t="s">
        <v>12391</v>
      </c>
      <c r="AH1031" s="86" t="s">
        <v>13188</v>
      </c>
      <c r="AI1031" s="80"/>
    </row>
    <row r="1032" ht="51" spans="1:35">
      <c r="A1032" s="81">
        <v>24520</v>
      </c>
      <c r="B1032" s="51" t="s">
        <v>13191</v>
      </c>
      <c r="C1032" s="51" t="s">
        <v>13192</v>
      </c>
      <c r="D1032" s="51" t="s">
        <v>9496</v>
      </c>
      <c r="E1032" s="51" t="s">
        <v>9450</v>
      </c>
      <c r="F1032" s="51">
        <v>1841657.38</v>
      </c>
      <c r="G1032" s="51">
        <v>5</v>
      </c>
      <c r="H1032" s="53">
        <v>45292</v>
      </c>
      <c r="I1032" s="53">
        <v>45442</v>
      </c>
      <c r="J1032" s="51" t="s">
        <v>9506</v>
      </c>
      <c r="K1032" s="51" t="s">
        <v>9497</v>
      </c>
      <c r="L1032" s="51" t="s">
        <v>12893</v>
      </c>
      <c r="M1032" s="51" t="s">
        <v>12894</v>
      </c>
      <c r="N1032" s="51" t="s">
        <v>12895</v>
      </c>
      <c r="O1032" s="51" t="s">
        <v>9455</v>
      </c>
      <c r="P1032" s="51" t="s">
        <v>10851</v>
      </c>
      <c r="Q1032" s="51" t="s">
        <v>9456</v>
      </c>
      <c r="R1032" s="51">
        <v>1841657.38</v>
      </c>
      <c r="S1032" s="51">
        <v>7795942.62</v>
      </c>
      <c r="T1032" s="53">
        <v>45292</v>
      </c>
      <c r="U1032" s="53">
        <v>45442.9999884259</v>
      </c>
      <c r="V1032" s="51">
        <v>12.4</v>
      </c>
      <c r="W1032" s="80" t="s">
        <v>13193</v>
      </c>
      <c r="X1032" s="80"/>
      <c r="Y1032" s="80"/>
      <c r="Z1032" s="97"/>
      <c r="AA1032" s="97"/>
      <c r="AB1032" s="97"/>
      <c r="AC1032" s="97"/>
      <c r="AD1032" s="97"/>
      <c r="AE1032" s="126">
        <v>45292</v>
      </c>
      <c r="AF1032" s="53">
        <v>45442.9999884259</v>
      </c>
      <c r="AG1032" s="80"/>
      <c r="AH1032" s="86" t="s">
        <v>13191</v>
      </c>
      <c r="AI1032" s="80"/>
    </row>
    <row r="1033" ht="51" spans="1:35">
      <c r="A1033" s="81">
        <v>25106</v>
      </c>
      <c r="B1033" s="51" t="s">
        <v>13194</v>
      </c>
      <c r="C1033" s="51" t="s">
        <v>13195</v>
      </c>
      <c r="D1033" s="51" t="s">
        <v>9496</v>
      </c>
      <c r="E1033" s="51" t="s">
        <v>9450</v>
      </c>
      <c r="F1033" s="51">
        <v>1597400</v>
      </c>
      <c r="G1033" s="51">
        <v>12</v>
      </c>
      <c r="H1033" s="53">
        <v>46023</v>
      </c>
      <c r="I1033" s="53">
        <v>46387</v>
      </c>
      <c r="J1033" s="51" t="s">
        <v>9506</v>
      </c>
      <c r="K1033" s="51" t="s">
        <v>9451</v>
      </c>
      <c r="L1033" s="51" t="s">
        <v>13196</v>
      </c>
      <c r="M1033" s="51"/>
      <c r="N1033" s="51" t="s">
        <v>13197</v>
      </c>
      <c r="O1033" s="51" t="s">
        <v>9455</v>
      </c>
      <c r="P1033" s="51" t="s">
        <v>10864</v>
      </c>
      <c r="Q1033" s="51" t="s">
        <v>9456</v>
      </c>
      <c r="R1033" s="51">
        <v>1597400</v>
      </c>
      <c r="S1033" s="51">
        <v>1597400</v>
      </c>
      <c r="T1033" s="53">
        <v>46023</v>
      </c>
      <c r="U1033" s="53">
        <v>46387.9999884259</v>
      </c>
      <c r="V1033" s="51">
        <v>5.31</v>
      </c>
      <c r="W1033" s="80" t="s">
        <v>13198</v>
      </c>
      <c r="X1033" s="80"/>
      <c r="Y1033" s="80"/>
      <c r="Z1033" s="97"/>
      <c r="AA1033" s="97"/>
      <c r="AB1033" s="97"/>
      <c r="AC1033" s="97"/>
      <c r="AD1033" s="97"/>
      <c r="AE1033" s="126">
        <v>46023</v>
      </c>
      <c r="AF1033" s="53">
        <v>46387.9999884259</v>
      </c>
      <c r="AG1033" s="80"/>
      <c r="AH1033" s="86" t="s">
        <v>13194</v>
      </c>
      <c r="AI1033" s="80"/>
    </row>
    <row r="1034" ht="51" spans="1:35">
      <c r="A1034" s="81">
        <v>25104</v>
      </c>
      <c r="B1034" s="51" t="s">
        <v>13199</v>
      </c>
      <c r="C1034" s="51" t="s">
        <v>13200</v>
      </c>
      <c r="D1034" s="51" t="s">
        <v>9496</v>
      </c>
      <c r="E1034" s="51" t="s">
        <v>9450</v>
      </c>
      <c r="F1034" s="51">
        <v>3032400</v>
      </c>
      <c r="G1034" s="51">
        <v>8.4</v>
      </c>
      <c r="H1034" s="53">
        <v>46023</v>
      </c>
      <c r="I1034" s="53">
        <v>46387</v>
      </c>
      <c r="J1034" s="51" t="s">
        <v>9506</v>
      </c>
      <c r="K1034" s="51" t="s">
        <v>9451</v>
      </c>
      <c r="L1034" s="51" t="s">
        <v>13201</v>
      </c>
      <c r="M1034" s="51"/>
      <c r="N1034" s="51" t="s">
        <v>13202</v>
      </c>
      <c r="O1034" s="51" t="s">
        <v>9455</v>
      </c>
      <c r="P1034" s="51" t="s">
        <v>9456</v>
      </c>
      <c r="Q1034" s="51" t="s">
        <v>9456</v>
      </c>
      <c r="R1034" s="51">
        <v>3032400</v>
      </c>
      <c r="S1034" s="51">
        <v>7362400</v>
      </c>
      <c r="T1034" s="53">
        <v>46023</v>
      </c>
      <c r="U1034" s="53">
        <v>46387.9999884259</v>
      </c>
      <c r="V1034" s="51">
        <v>8.4</v>
      </c>
      <c r="W1034" s="132" t="s">
        <v>13203</v>
      </c>
      <c r="X1034" s="132"/>
      <c r="Y1034" s="132"/>
      <c r="Z1034" s="83"/>
      <c r="AA1034" s="83"/>
      <c r="AB1034" s="83"/>
      <c r="AC1034" s="83"/>
      <c r="AD1034" s="83"/>
      <c r="AE1034" s="53">
        <v>46023</v>
      </c>
      <c r="AF1034" s="53">
        <v>46387.9999884259</v>
      </c>
      <c r="AG1034" s="80" t="s">
        <v>9459</v>
      </c>
      <c r="AH1034" s="86" t="s">
        <v>13199</v>
      </c>
      <c r="AI1034" s="80"/>
    </row>
    <row r="1035" ht="51" spans="1:35">
      <c r="A1035" s="81">
        <v>25105</v>
      </c>
      <c r="B1035" s="51" t="s">
        <v>13204</v>
      </c>
      <c r="C1035" s="51" t="s">
        <v>13205</v>
      </c>
      <c r="D1035" s="51" t="s">
        <v>9496</v>
      </c>
      <c r="E1035" s="51" t="s">
        <v>9450</v>
      </c>
      <c r="F1035" s="51">
        <v>4330000</v>
      </c>
      <c r="G1035" s="51">
        <v>12</v>
      </c>
      <c r="H1035" s="53">
        <v>46023</v>
      </c>
      <c r="I1035" s="53">
        <v>46387</v>
      </c>
      <c r="J1035" s="51" t="s">
        <v>9506</v>
      </c>
      <c r="K1035" s="51" t="s">
        <v>9451</v>
      </c>
      <c r="L1035" s="51" t="s">
        <v>13201</v>
      </c>
      <c r="M1035" s="51"/>
      <c r="N1035" s="138" t="s">
        <v>13202</v>
      </c>
      <c r="O1035" s="51" t="s">
        <v>9455</v>
      </c>
      <c r="P1035" s="51" t="s">
        <v>9456</v>
      </c>
      <c r="Q1035" s="51" t="s">
        <v>9456</v>
      </c>
      <c r="R1035" s="51">
        <v>4330000</v>
      </c>
      <c r="S1035" s="51">
        <v>7362400</v>
      </c>
      <c r="T1035" s="53">
        <v>46023</v>
      </c>
      <c r="U1035" s="53">
        <v>46387.9999884259</v>
      </c>
      <c r="V1035" s="51">
        <v>12</v>
      </c>
      <c r="W1035" s="85" t="s">
        <v>13206</v>
      </c>
      <c r="X1035" s="85"/>
      <c r="Y1035" s="85"/>
      <c r="Z1035" s="83"/>
      <c r="AA1035" s="83"/>
      <c r="AB1035" s="83"/>
      <c r="AC1035" s="83"/>
      <c r="AD1035" s="83"/>
      <c r="AE1035" s="53">
        <v>46023</v>
      </c>
      <c r="AF1035" s="53">
        <v>46387.9999884259</v>
      </c>
      <c r="AG1035" s="80" t="s">
        <v>9459</v>
      </c>
      <c r="AH1035" s="86" t="s">
        <v>13204</v>
      </c>
      <c r="AI1035" s="80"/>
    </row>
    <row r="1036" ht="51" spans="1:35">
      <c r="A1036" s="81">
        <v>25103</v>
      </c>
      <c r="B1036" s="51" t="s">
        <v>13207</v>
      </c>
      <c r="C1036" s="51" t="s">
        <v>13208</v>
      </c>
      <c r="D1036" s="51" t="s">
        <v>9496</v>
      </c>
      <c r="E1036" s="51" t="s">
        <v>9450</v>
      </c>
      <c r="F1036" s="51">
        <v>361000</v>
      </c>
      <c r="G1036" s="51">
        <v>12</v>
      </c>
      <c r="H1036" s="53">
        <v>45658</v>
      </c>
      <c r="I1036" s="53">
        <v>46022</v>
      </c>
      <c r="J1036" s="51" t="s">
        <v>9506</v>
      </c>
      <c r="K1036" s="51" t="s">
        <v>9451</v>
      </c>
      <c r="L1036" s="51" t="s">
        <v>13209</v>
      </c>
      <c r="M1036" s="51"/>
      <c r="N1036" s="51" t="s">
        <v>13210</v>
      </c>
      <c r="O1036" s="51" t="s">
        <v>9455</v>
      </c>
      <c r="P1036" s="51" t="s">
        <v>10864</v>
      </c>
      <c r="Q1036" s="51" t="s">
        <v>9456</v>
      </c>
      <c r="R1036" s="51">
        <v>361000</v>
      </c>
      <c r="S1036" s="51">
        <v>361000</v>
      </c>
      <c r="T1036" s="53">
        <v>45658</v>
      </c>
      <c r="U1036" s="53">
        <v>46022.9999884259</v>
      </c>
      <c r="V1036" s="51">
        <v>1</v>
      </c>
      <c r="W1036" s="80" t="s">
        <v>13211</v>
      </c>
      <c r="X1036" s="80"/>
      <c r="Y1036" s="80"/>
      <c r="Z1036" s="97"/>
      <c r="AA1036" s="97"/>
      <c r="AB1036" s="97"/>
      <c r="AC1036" s="97"/>
      <c r="AD1036" s="97"/>
      <c r="AE1036" s="126">
        <v>45658</v>
      </c>
      <c r="AF1036" s="53">
        <v>46022.9999884259</v>
      </c>
      <c r="AG1036" s="80" t="s">
        <v>10729</v>
      </c>
      <c r="AH1036" s="86" t="s">
        <v>13207</v>
      </c>
      <c r="AI1036" s="80"/>
    </row>
    <row r="1037" ht="51" spans="1:35">
      <c r="A1037" s="81">
        <v>25102</v>
      </c>
      <c r="B1037" s="51" t="s">
        <v>13212</v>
      </c>
      <c r="C1037" s="51" t="s">
        <v>13213</v>
      </c>
      <c r="D1037" s="51" t="s">
        <v>9496</v>
      </c>
      <c r="E1037" s="51" t="s">
        <v>9450</v>
      </c>
      <c r="F1037" s="51">
        <v>361000</v>
      </c>
      <c r="G1037" s="51">
        <v>12</v>
      </c>
      <c r="H1037" s="53">
        <v>46023</v>
      </c>
      <c r="I1037" s="53">
        <v>46387</v>
      </c>
      <c r="J1037" s="51" t="s">
        <v>9506</v>
      </c>
      <c r="K1037" s="51" t="s">
        <v>9451</v>
      </c>
      <c r="L1037" s="51" t="s">
        <v>13214</v>
      </c>
      <c r="M1037" s="51"/>
      <c r="N1037" s="51" t="s">
        <v>13210</v>
      </c>
      <c r="O1037" s="51" t="s">
        <v>9455</v>
      </c>
      <c r="P1037" s="51" t="s">
        <v>10864</v>
      </c>
      <c r="Q1037" s="51" t="s">
        <v>9456</v>
      </c>
      <c r="R1037" s="51">
        <v>361000</v>
      </c>
      <c r="S1037" s="51">
        <v>361000</v>
      </c>
      <c r="T1037" s="53">
        <v>46023</v>
      </c>
      <c r="U1037" s="53">
        <v>46387.9999884259</v>
      </c>
      <c r="V1037" s="51">
        <v>1</v>
      </c>
      <c r="W1037" s="80" t="s">
        <v>13211</v>
      </c>
      <c r="X1037" s="80"/>
      <c r="Y1037" s="80"/>
      <c r="Z1037" s="97"/>
      <c r="AA1037" s="97"/>
      <c r="AB1037" s="97"/>
      <c r="AC1037" s="97"/>
      <c r="AD1037" s="97"/>
      <c r="AE1037" s="126">
        <v>46023</v>
      </c>
      <c r="AF1037" s="53">
        <v>46387.9999884259</v>
      </c>
      <c r="AG1037" s="80" t="s">
        <v>10729</v>
      </c>
      <c r="AH1037" s="86" t="s">
        <v>13212</v>
      </c>
      <c r="AI1037" s="80"/>
    </row>
    <row r="1038" ht="51" spans="1:35">
      <c r="A1038" s="81">
        <v>25101</v>
      </c>
      <c r="B1038" s="51" t="s">
        <v>13215</v>
      </c>
      <c r="C1038" s="51" t="s">
        <v>13216</v>
      </c>
      <c r="D1038" s="51" t="s">
        <v>9496</v>
      </c>
      <c r="E1038" s="51" t="s">
        <v>9450</v>
      </c>
      <c r="F1038" s="51">
        <v>2440000</v>
      </c>
      <c r="G1038" s="51">
        <v>12</v>
      </c>
      <c r="H1038" s="53">
        <v>46023</v>
      </c>
      <c r="I1038" s="53">
        <v>46387</v>
      </c>
      <c r="J1038" s="51" t="s">
        <v>9506</v>
      </c>
      <c r="K1038" s="51" t="s">
        <v>9451</v>
      </c>
      <c r="L1038" s="51" t="s">
        <v>13217</v>
      </c>
      <c r="M1038" s="51"/>
      <c r="N1038" s="51" t="s">
        <v>13210</v>
      </c>
      <c r="O1038" s="51" t="s">
        <v>9455</v>
      </c>
      <c r="P1038" s="51" t="s">
        <v>10864</v>
      </c>
      <c r="Q1038" s="51" t="s">
        <v>9456</v>
      </c>
      <c r="R1038" s="51">
        <v>2440000</v>
      </c>
      <c r="S1038" s="51">
        <v>2440000</v>
      </c>
      <c r="T1038" s="53">
        <v>46023</v>
      </c>
      <c r="U1038" s="53">
        <v>46387.9999884259</v>
      </c>
      <c r="V1038" s="51">
        <v>7</v>
      </c>
      <c r="W1038" s="80" t="s">
        <v>13211</v>
      </c>
      <c r="X1038" s="80"/>
      <c r="Y1038" s="80"/>
      <c r="Z1038" s="97"/>
      <c r="AA1038" s="97"/>
      <c r="AB1038" s="97"/>
      <c r="AC1038" s="97"/>
      <c r="AD1038" s="97"/>
      <c r="AE1038" s="126">
        <v>46023</v>
      </c>
      <c r="AF1038" s="53">
        <v>46387.9999884259</v>
      </c>
      <c r="AG1038" s="80" t="s">
        <v>10729</v>
      </c>
      <c r="AH1038" s="86" t="s">
        <v>13215</v>
      </c>
      <c r="AI1038" s="80"/>
    </row>
    <row r="1039" ht="51" spans="1:35">
      <c r="A1039" s="81">
        <v>25099</v>
      </c>
      <c r="B1039" s="51" t="s">
        <v>13218</v>
      </c>
      <c r="C1039" s="51" t="s">
        <v>13219</v>
      </c>
      <c r="D1039" s="51" t="s">
        <v>9496</v>
      </c>
      <c r="E1039" s="51" t="s">
        <v>9450</v>
      </c>
      <c r="F1039" s="51">
        <v>3354317</v>
      </c>
      <c r="G1039" s="51">
        <v>12</v>
      </c>
      <c r="H1039" s="53">
        <v>46023</v>
      </c>
      <c r="I1039" s="53">
        <v>46387</v>
      </c>
      <c r="J1039" s="51" t="s">
        <v>9506</v>
      </c>
      <c r="K1039" s="51" t="s">
        <v>9451</v>
      </c>
      <c r="L1039" s="51" t="s">
        <v>13220</v>
      </c>
      <c r="M1039" s="51"/>
      <c r="N1039" s="51" t="s">
        <v>13221</v>
      </c>
      <c r="O1039" s="51" t="s">
        <v>9455</v>
      </c>
      <c r="P1039" s="51" t="s">
        <v>10851</v>
      </c>
      <c r="Q1039" s="51" t="s">
        <v>9456</v>
      </c>
      <c r="R1039" s="51">
        <v>3354317</v>
      </c>
      <c r="S1039" s="51">
        <v>6604317</v>
      </c>
      <c r="T1039" s="53">
        <v>46023</v>
      </c>
      <c r="U1039" s="53">
        <v>46387.9999884259</v>
      </c>
      <c r="V1039" s="51">
        <v>9.3</v>
      </c>
      <c r="W1039" s="80" t="s">
        <v>13222</v>
      </c>
      <c r="X1039" s="80"/>
      <c r="Y1039" s="80"/>
      <c r="Z1039" s="97"/>
      <c r="AA1039" s="97"/>
      <c r="AB1039" s="97"/>
      <c r="AC1039" s="97"/>
      <c r="AD1039" s="97"/>
      <c r="AE1039" s="126">
        <v>46023</v>
      </c>
      <c r="AF1039" s="53">
        <v>46387.9999884259</v>
      </c>
      <c r="AG1039" s="80"/>
      <c r="AH1039" s="86" t="s">
        <v>13218</v>
      </c>
      <c r="AI1039" s="80"/>
    </row>
    <row r="1040" ht="51" spans="1:35">
      <c r="A1040" s="81">
        <v>25100</v>
      </c>
      <c r="B1040" s="51" t="s">
        <v>13223</v>
      </c>
      <c r="C1040" s="51" t="s">
        <v>13224</v>
      </c>
      <c r="D1040" s="51" t="s">
        <v>9496</v>
      </c>
      <c r="E1040" s="51" t="s">
        <v>9450</v>
      </c>
      <c r="F1040" s="51">
        <v>3250000</v>
      </c>
      <c r="G1040" s="51">
        <v>12</v>
      </c>
      <c r="H1040" s="53">
        <v>46023</v>
      </c>
      <c r="I1040" s="53">
        <v>46387</v>
      </c>
      <c r="J1040" s="51" t="s">
        <v>9506</v>
      </c>
      <c r="K1040" s="51" t="s">
        <v>9451</v>
      </c>
      <c r="L1040" s="51" t="s">
        <v>13220</v>
      </c>
      <c r="M1040" s="51"/>
      <c r="N1040" s="51" t="s">
        <v>13221</v>
      </c>
      <c r="O1040" s="51" t="s">
        <v>9455</v>
      </c>
      <c r="P1040" s="51" t="s">
        <v>10851</v>
      </c>
      <c r="Q1040" s="51" t="s">
        <v>9456</v>
      </c>
      <c r="R1040" s="51">
        <v>3250000</v>
      </c>
      <c r="S1040" s="51">
        <v>6604317</v>
      </c>
      <c r="T1040" s="53">
        <v>46023</v>
      </c>
      <c r="U1040" s="53">
        <v>46387.9999884259</v>
      </c>
      <c r="V1040" s="51">
        <v>9</v>
      </c>
      <c r="W1040" s="80" t="s">
        <v>13225</v>
      </c>
      <c r="X1040" s="80"/>
      <c r="Y1040" s="80"/>
      <c r="Z1040" s="97"/>
      <c r="AA1040" s="97"/>
      <c r="AB1040" s="97"/>
      <c r="AC1040" s="97"/>
      <c r="AD1040" s="97"/>
      <c r="AE1040" s="126">
        <v>46023</v>
      </c>
      <c r="AF1040" s="53">
        <v>46387.9999884259</v>
      </c>
      <c r="AG1040" s="80"/>
      <c r="AH1040" s="86" t="s">
        <v>13223</v>
      </c>
      <c r="AI1040" s="80"/>
    </row>
    <row r="1041" ht="51" spans="1:35">
      <c r="A1041" s="81">
        <v>25098</v>
      </c>
      <c r="B1041" s="51" t="s">
        <v>13226</v>
      </c>
      <c r="C1041" s="51" t="s">
        <v>13227</v>
      </c>
      <c r="D1041" s="51" t="s">
        <v>9496</v>
      </c>
      <c r="E1041" s="51" t="s">
        <v>9450</v>
      </c>
      <c r="F1041" s="51">
        <v>4000000</v>
      </c>
      <c r="G1041" s="51">
        <v>12</v>
      </c>
      <c r="H1041" s="53">
        <v>46023</v>
      </c>
      <c r="I1041" s="53">
        <v>46387</v>
      </c>
      <c r="J1041" s="51" t="s">
        <v>9506</v>
      </c>
      <c r="K1041" s="51" t="s">
        <v>9451</v>
      </c>
      <c r="L1041" s="51" t="s">
        <v>13228</v>
      </c>
      <c r="M1041" s="51"/>
      <c r="N1041" s="51" t="s">
        <v>13229</v>
      </c>
      <c r="O1041" s="51" t="s">
        <v>9455</v>
      </c>
      <c r="P1041" s="51" t="s">
        <v>10851</v>
      </c>
      <c r="Q1041" s="51" t="s">
        <v>9456</v>
      </c>
      <c r="R1041" s="51">
        <v>4000000</v>
      </c>
      <c r="S1041" s="51">
        <v>4000000</v>
      </c>
      <c r="T1041" s="53">
        <v>46023</v>
      </c>
      <c r="U1041" s="53">
        <v>46387.9999884259</v>
      </c>
      <c r="V1041" s="51">
        <v>12</v>
      </c>
      <c r="W1041" s="82" t="s">
        <v>13230</v>
      </c>
      <c r="X1041" s="82"/>
      <c r="Y1041" s="82"/>
      <c r="Z1041" s="83"/>
      <c r="AA1041" s="83"/>
      <c r="AB1041" s="83"/>
      <c r="AC1041" s="83"/>
      <c r="AD1041" s="83"/>
      <c r="AE1041" s="53">
        <v>46023</v>
      </c>
      <c r="AF1041" s="53">
        <v>46387.9999884259</v>
      </c>
      <c r="AG1041" s="80" t="s">
        <v>12425</v>
      </c>
      <c r="AH1041" s="86" t="s">
        <v>13226</v>
      </c>
      <c r="AI1041" s="80"/>
    </row>
    <row r="1042" ht="51" spans="1:35">
      <c r="A1042" s="81">
        <v>25097</v>
      </c>
      <c r="B1042" s="51" t="s">
        <v>13231</v>
      </c>
      <c r="C1042" s="51" t="s">
        <v>13232</v>
      </c>
      <c r="D1042" s="51" t="s">
        <v>9496</v>
      </c>
      <c r="E1042" s="51" t="s">
        <v>9450</v>
      </c>
      <c r="F1042" s="51">
        <v>4000000</v>
      </c>
      <c r="G1042" s="51">
        <v>12</v>
      </c>
      <c r="H1042" s="53">
        <v>46023</v>
      </c>
      <c r="I1042" s="53">
        <v>46387</v>
      </c>
      <c r="J1042" s="51" t="s">
        <v>9506</v>
      </c>
      <c r="K1042" s="51" t="s">
        <v>9451</v>
      </c>
      <c r="L1042" s="51" t="s">
        <v>13233</v>
      </c>
      <c r="M1042" s="51"/>
      <c r="N1042" s="51" t="s">
        <v>13234</v>
      </c>
      <c r="O1042" s="51" t="s">
        <v>9455</v>
      </c>
      <c r="P1042" s="51" t="s">
        <v>10851</v>
      </c>
      <c r="Q1042" s="51" t="s">
        <v>9456</v>
      </c>
      <c r="R1042" s="51">
        <v>4000000</v>
      </c>
      <c r="S1042" s="51">
        <v>6000000</v>
      </c>
      <c r="T1042" s="53">
        <v>46023</v>
      </c>
      <c r="U1042" s="53">
        <v>46387.9999884259</v>
      </c>
      <c r="V1042" s="51">
        <v>12</v>
      </c>
      <c r="W1042" s="82" t="s">
        <v>13230</v>
      </c>
      <c r="X1042" s="82"/>
      <c r="Y1042" s="82"/>
      <c r="Z1042" s="83"/>
      <c r="AA1042" s="83"/>
      <c r="AB1042" s="83"/>
      <c r="AC1042" s="83"/>
      <c r="AD1042" s="83"/>
      <c r="AE1042" s="53">
        <v>46023</v>
      </c>
      <c r="AF1042" s="53">
        <v>46387.9999884259</v>
      </c>
      <c r="AG1042" s="80" t="s">
        <v>12425</v>
      </c>
      <c r="AH1042" s="86" t="s">
        <v>13231</v>
      </c>
      <c r="AI1042" s="80"/>
    </row>
    <row r="1043" ht="51" spans="1:35">
      <c r="A1043" s="81">
        <v>25096</v>
      </c>
      <c r="B1043" s="51" t="s">
        <v>13235</v>
      </c>
      <c r="C1043" s="51" t="s">
        <v>13236</v>
      </c>
      <c r="D1043" s="51" t="s">
        <v>9496</v>
      </c>
      <c r="E1043" s="51" t="s">
        <v>9450</v>
      </c>
      <c r="F1043" s="51">
        <v>2000000</v>
      </c>
      <c r="G1043" s="51">
        <v>12</v>
      </c>
      <c r="H1043" s="53">
        <v>46023</v>
      </c>
      <c r="I1043" s="53">
        <v>46387</v>
      </c>
      <c r="J1043" s="51" t="s">
        <v>9506</v>
      </c>
      <c r="K1043" s="51" t="s">
        <v>9451</v>
      </c>
      <c r="L1043" s="51" t="s">
        <v>13233</v>
      </c>
      <c r="M1043" s="51"/>
      <c r="N1043" s="51" t="s">
        <v>13234</v>
      </c>
      <c r="O1043" s="51" t="s">
        <v>9455</v>
      </c>
      <c r="P1043" s="51" t="s">
        <v>10851</v>
      </c>
      <c r="Q1043" s="51" t="s">
        <v>9456</v>
      </c>
      <c r="R1043" s="51">
        <v>2000000</v>
      </c>
      <c r="S1043" s="51">
        <v>6000000</v>
      </c>
      <c r="T1043" s="53">
        <v>46023</v>
      </c>
      <c r="U1043" s="53">
        <v>46387.9999884259</v>
      </c>
      <c r="V1043" s="51">
        <v>6.85</v>
      </c>
      <c r="W1043" s="82" t="s">
        <v>13237</v>
      </c>
      <c r="X1043" s="82"/>
      <c r="Y1043" s="82"/>
      <c r="Z1043" s="83"/>
      <c r="AA1043" s="83"/>
      <c r="AB1043" s="83"/>
      <c r="AC1043" s="83"/>
      <c r="AD1043" s="83"/>
      <c r="AE1043" s="53">
        <v>46023</v>
      </c>
      <c r="AF1043" s="53">
        <v>46387.9999884259</v>
      </c>
      <c r="AG1043" s="85" t="s">
        <v>10729</v>
      </c>
      <c r="AH1043" s="86" t="s">
        <v>13235</v>
      </c>
      <c r="AI1043" s="80"/>
    </row>
    <row r="1044" ht="51" spans="1:35">
      <c r="A1044" s="81">
        <v>25095</v>
      </c>
      <c r="B1044" s="51" t="s">
        <v>13238</v>
      </c>
      <c r="C1044" s="51" t="s">
        <v>13239</v>
      </c>
      <c r="D1044" s="51" t="s">
        <v>9496</v>
      </c>
      <c r="E1044" s="51" t="s">
        <v>9450</v>
      </c>
      <c r="F1044" s="51">
        <v>2238200</v>
      </c>
      <c r="G1044" s="51">
        <v>12</v>
      </c>
      <c r="H1044" s="53">
        <v>46023</v>
      </c>
      <c r="I1044" s="53">
        <v>46387</v>
      </c>
      <c r="J1044" s="51" t="s">
        <v>9506</v>
      </c>
      <c r="K1044" s="51" t="s">
        <v>9451</v>
      </c>
      <c r="L1044" s="51" t="s">
        <v>13240</v>
      </c>
      <c r="M1044" s="51"/>
      <c r="N1044" s="51" t="s">
        <v>11203</v>
      </c>
      <c r="O1044" s="51" t="s">
        <v>9455</v>
      </c>
      <c r="P1044" s="51" t="s">
        <v>10851</v>
      </c>
      <c r="Q1044" s="51" t="s">
        <v>9456</v>
      </c>
      <c r="R1044" s="51">
        <v>2238200</v>
      </c>
      <c r="S1044" s="51">
        <v>2238200</v>
      </c>
      <c r="T1044" s="53">
        <v>46023</v>
      </c>
      <c r="U1044" s="53">
        <v>46387.9999884259</v>
      </c>
      <c r="V1044" s="51">
        <v>6.2</v>
      </c>
      <c r="W1044" s="82" t="s">
        <v>13241</v>
      </c>
      <c r="X1044" s="82"/>
      <c r="Y1044" s="82"/>
      <c r="Z1044" s="83"/>
      <c r="AA1044" s="83"/>
      <c r="AB1044" s="83"/>
      <c r="AC1044" s="83"/>
      <c r="AD1044" s="83"/>
      <c r="AE1044" s="53">
        <v>46023</v>
      </c>
      <c r="AF1044" s="53">
        <v>46387.9999884259</v>
      </c>
      <c r="AG1044" s="85" t="s">
        <v>12391</v>
      </c>
      <c r="AH1044" s="86" t="s">
        <v>13238</v>
      </c>
      <c r="AI1044" s="80"/>
    </row>
    <row r="1045" ht="51" spans="1:35">
      <c r="A1045" s="81">
        <v>25093</v>
      </c>
      <c r="B1045" s="51" t="s">
        <v>13242</v>
      </c>
      <c r="C1045" s="51" t="s">
        <v>13243</v>
      </c>
      <c r="D1045" s="51" t="s">
        <v>9496</v>
      </c>
      <c r="E1045" s="51" t="s">
        <v>9450</v>
      </c>
      <c r="F1045" s="51">
        <v>3030000</v>
      </c>
      <c r="G1045" s="51">
        <v>12</v>
      </c>
      <c r="H1045" s="53">
        <v>46023</v>
      </c>
      <c r="I1045" s="53">
        <v>46387</v>
      </c>
      <c r="J1045" s="51" t="s">
        <v>9506</v>
      </c>
      <c r="K1045" s="51" t="s">
        <v>9451</v>
      </c>
      <c r="L1045" s="51" t="s">
        <v>13244</v>
      </c>
      <c r="M1045" s="51"/>
      <c r="N1045" s="51" t="s">
        <v>13032</v>
      </c>
      <c r="O1045" s="51" t="s">
        <v>9455</v>
      </c>
      <c r="P1045" s="51" t="s">
        <v>10864</v>
      </c>
      <c r="Q1045" s="51" t="s">
        <v>9456</v>
      </c>
      <c r="R1045" s="51">
        <v>3030000</v>
      </c>
      <c r="S1045" s="51">
        <v>3030000</v>
      </c>
      <c r="T1045" s="53">
        <v>46023</v>
      </c>
      <c r="U1045" s="53">
        <v>46387.9999884259</v>
      </c>
      <c r="V1045" s="51">
        <v>8.4</v>
      </c>
      <c r="W1045" s="82" t="s">
        <v>13089</v>
      </c>
      <c r="X1045" s="82"/>
      <c r="Y1045" s="82"/>
      <c r="Z1045" s="83"/>
      <c r="AA1045" s="83"/>
      <c r="AB1045" s="83"/>
      <c r="AC1045" s="83"/>
      <c r="AD1045" s="83"/>
      <c r="AE1045" s="53">
        <v>46023</v>
      </c>
      <c r="AF1045" s="53">
        <v>46387.9999884259</v>
      </c>
      <c r="AG1045" s="85" t="s">
        <v>12391</v>
      </c>
      <c r="AH1045" s="86" t="s">
        <v>13242</v>
      </c>
      <c r="AI1045" s="80"/>
    </row>
    <row r="1046" ht="51" spans="1:35">
      <c r="A1046" s="81">
        <v>25094</v>
      </c>
      <c r="B1046" s="51" t="s">
        <v>13245</v>
      </c>
      <c r="C1046" s="51" t="s">
        <v>13246</v>
      </c>
      <c r="D1046" s="51" t="s">
        <v>9496</v>
      </c>
      <c r="E1046" s="51" t="s">
        <v>9450</v>
      </c>
      <c r="F1046" s="51">
        <v>2636030</v>
      </c>
      <c r="G1046" s="51">
        <v>12</v>
      </c>
      <c r="H1046" s="53">
        <v>46023</v>
      </c>
      <c r="I1046" s="53">
        <v>46387</v>
      </c>
      <c r="J1046" s="51" t="s">
        <v>9506</v>
      </c>
      <c r="K1046" s="51" t="s">
        <v>9451</v>
      </c>
      <c r="L1046" s="51" t="s">
        <v>13247</v>
      </c>
      <c r="M1046" s="51"/>
      <c r="N1046" s="51" t="s">
        <v>13248</v>
      </c>
      <c r="O1046" s="51" t="s">
        <v>9455</v>
      </c>
      <c r="P1046" s="51" t="s">
        <v>10864</v>
      </c>
      <c r="Q1046" s="51" t="s">
        <v>9456</v>
      </c>
      <c r="R1046" s="51">
        <v>2636030</v>
      </c>
      <c r="S1046" s="51">
        <v>2636030</v>
      </c>
      <c r="T1046" s="53">
        <v>46023</v>
      </c>
      <c r="U1046" s="53">
        <v>46387.9999884259</v>
      </c>
      <c r="V1046" s="51">
        <v>7.3</v>
      </c>
      <c r="W1046" s="82" t="s">
        <v>13211</v>
      </c>
      <c r="X1046" s="82"/>
      <c r="Y1046" s="82"/>
      <c r="Z1046" s="83"/>
      <c r="AA1046" s="83"/>
      <c r="AB1046" s="83"/>
      <c r="AC1046" s="83"/>
      <c r="AD1046" s="83"/>
      <c r="AE1046" s="53">
        <v>46023</v>
      </c>
      <c r="AF1046" s="53">
        <v>46387.9999884259</v>
      </c>
      <c r="AG1046" s="132" t="s">
        <v>13249</v>
      </c>
      <c r="AH1046" s="86" t="s">
        <v>13245</v>
      </c>
      <c r="AI1046" s="80"/>
    </row>
    <row r="1047" ht="51" spans="1:35">
      <c r="A1047" s="81">
        <v>25168</v>
      </c>
      <c r="B1047" s="51" t="s">
        <v>13250</v>
      </c>
      <c r="C1047" s="51" t="s">
        <v>13251</v>
      </c>
      <c r="D1047" s="51" t="s">
        <v>9496</v>
      </c>
      <c r="E1047" s="51" t="s">
        <v>9450</v>
      </c>
      <c r="F1047" s="51">
        <v>1988800</v>
      </c>
      <c r="G1047" s="51">
        <v>12</v>
      </c>
      <c r="H1047" s="53">
        <v>45658</v>
      </c>
      <c r="I1047" s="53">
        <v>46022</v>
      </c>
      <c r="J1047" s="51" t="s">
        <v>9506</v>
      </c>
      <c r="K1047" s="51" t="s">
        <v>9497</v>
      </c>
      <c r="L1047" s="51" t="s">
        <v>13252</v>
      </c>
      <c r="M1047" s="218" t="s">
        <v>13253</v>
      </c>
      <c r="N1047" s="51" t="s">
        <v>12809</v>
      </c>
      <c r="O1047" s="51" t="s">
        <v>9455</v>
      </c>
      <c r="P1047" s="51" t="s">
        <v>10864</v>
      </c>
      <c r="Q1047" s="51" t="s">
        <v>9456</v>
      </c>
      <c r="R1047" s="51">
        <v>1988800</v>
      </c>
      <c r="S1047" s="51">
        <v>1988800</v>
      </c>
      <c r="T1047" s="53">
        <v>45658</v>
      </c>
      <c r="U1047" s="53">
        <v>46022.9999884259</v>
      </c>
      <c r="V1047" s="51">
        <v>6.2</v>
      </c>
      <c r="W1047" s="82" t="s">
        <v>12921</v>
      </c>
      <c r="X1047" s="82"/>
      <c r="Y1047" s="82"/>
      <c r="Z1047" s="83"/>
      <c r="AA1047" s="83"/>
      <c r="AB1047" s="83"/>
      <c r="AC1047" s="83"/>
      <c r="AD1047" s="83"/>
      <c r="AE1047" s="53">
        <v>45658</v>
      </c>
      <c r="AF1047" s="53">
        <v>46022.9999884259</v>
      </c>
      <c r="AG1047" s="85" t="s">
        <v>12391</v>
      </c>
      <c r="AH1047" s="86" t="s">
        <v>13250</v>
      </c>
      <c r="AI1047" s="80"/>
    </row>
    <row r="1048" ht="51" spans="1:35">
      <c r="A1048" s="81">
        <v>25153</v>
      </c>
      <c r="B1048" s="51" t="s">
        <v>13254</v>
      </c>
      <c r="C1048" s="51" t="s">
        <v>13255</v>
      </c>
      <c r="D1048" s="51" t="s">
        <v>9496</v>
      </c>
      <c r="E1048" s="51" t="s">
        <v>9450</v>
      </c>
      <c r="F1048" s="51">
        <v>570000</v>
      </c>
      <c r="G1048" s="51">
        <v>3.2</v>
      </c>
      <c r="H1048" s="53">
        <v>45352</v>
      </c>
      <c r="I1048" s="53">
        <v>45448</v>
      </c>
      <c r="J1048" s="51" t="s">
        <v>9506</v>
      </c>
      <c r="K1048" s="51" t="s">
        <v>9497</v>
      </c>
      <c r="L1048" s="51" t="s">
        <v>13256</v>
      </c>
      <c r="M1048" s="51" t="s">
        <v>13257</v>
      </c>
      <c r="N1048" s="51" t="s">
        <v>10957</v>
      </c>
      <c r="O1048" s="51" t="s">
        <v>9455</v>
      </c>
      <c r="P1048" s="51" t="s">
        <v>10864</v>
      </c>
      <c r="Q1048" s="51" t="s">
        <v>9456</v>
      </c>
      <c r="R1048" s="51">
        <v>570000</v>
      </c>
      <c r="S1048" s="51">
        <v>570000</v>
      </c>
      <c r="T1048" s="53">
        <v>45352</v>
      </c>
      <c r="U1048" s="53">
        <v>45448.9999884259</v>
      </c>
      <c r="V1048" s="51">
        <v>6</v>
      </c>
      <c r="W1048" s="82" t="s">
        <v>13258</v>
      </c>
      <c r="X1048" s="82"/>
      <c r="Y1048" s="82"/>
      <c r="Z1048" s="83"/>
      <c r="AA1048" s="83"/>
      <c r="AB1048" s="83"/>
      <c r="AC1048" s="83"/>
      <c r="AD1048" s="83"/>
      <c r="AE1048" s="53">
        <v>45352</v>
      </c>
      <c r="AF1048" s="53">
        <v>45448.9999884259</v>
      </c>
      <c r="AG1048" s="85" t="s">
        <v>12391</v>
      </c>
      <c r="AH1048" s="86" t="s">
        <v>13254</v>
      </c>
      <c r="AI1048" s="80"/>
    </row>
    <row r="1049" ht="51" spans="1:35">
      <c r="A1049" s="81">
        <v>25152</v>
      </c>
      <c r="B1049" s="51" t="s">
        <v>13259</v>
      </c>
      <c r="C1049" s="51" t="s">
        <v>13260</v>
      </c>
      <c r="D1049" s="51" t="s">
        <v>9496</v>
      </c>
      <c r="E1049" s="51" t="s">
        <v>9450</v>
      </c>
      <c r="F1049" s="51">
        <v>3681172</v>
      </c>
      <c r="G1049" s="51">
        <v>3.8</v>
      </c>
      <c r="H1049" s="53">
        <v>45891</v>
      </c>
      <c r="I1049" s="53">
        <v>46006</v>
      </c>
      <c r="J1049" s="51" t="s">
        <v>9506</v>
      </c>
      <c r="K1049" s="51" t="s">
        <v>9497</v>
      </c>
      <c r="L1049" s="51" t="s">
        <v>13261</v>
      </c>
      <c r="M1049" s="51" t="s">
        <v>9453</v>
      </c>
      <c r="N1049" s="51" t="s">
        <v>9454</v>
      </c>
      <c r="O1049" s="51" t="s">
        <v>9455</v>
      </c>
      <c r="P1049" s="51" t="s">
        <v>11430</v>
      </c>
      <c r="Q1049" s="51" t="s">
        <v>9456</v>
      </c>
      <c r="R1049" s="51">
        <v>3681172</v>
      </c>
      <c r="S1049" s="51">
        <v>15264172</v>
      </c>
      <c r="T1049" s="53">
        <v>45891</v>
      </c>
      <c r="U1049" s="53">
        <v>46006.9999884259</v>
      </c>
      <c r="V1049" s="51">
        <v>36</v>
      </c>
      <c r="W1049" s="82" t="s">
        <v>9458</v>
      </c>
      <c r="X1049" s="82"/>
      <c r="Y1049" s="82"/>
      <c r="Z1049" s="83"/>
      <c r="AA1049" s="83"/>
      <c r="AB1049" s="83"/>
      <c r="AC1049" s="83"/>
      <c r="AD1049" s="83"/>
      <c r="AE1049" s="53">
        <v>45891</v>
      </c>
      <c r="AF1049" s="53">
        <v>46006.9999884259</v>
      </c>
      <c r="AG1049" s="80"/>
      <c r="AH1049" s="86" t="s">
        <v>13259</v>
      </c>
      <c r="AI1049" s="80"/>
    </row>
    <row r="1050" ht="51" spans="1:35">
      <c r="A1050" s="81">
        <v>25151</v>
      </c>
      <c r="B1050" s="51" t="s">
        <v>13262</v>
      </c>
      <c r="C1050" s="51" t="s">
        <v>13263</v>
      </c>
      <c r="D1050" s="51" t="s">
        <v>9496</v>
      </c>
      <c r="E1050" s="51" t="s">
        <v>9450</v>
      </c>
      <c r="F1050" s="51">
        <v>6789953</v>
      </c>
      <c r="G1050" s="51">
        <v>3.5</v>
      </c>
      <c r="H1050" s="53">
        <v>45901</v>
      </c>
      <c r="I1050" s="53">
        <v>46006</v>
      </c>
      <c r="J1050" s="51" t="s">
        <v>9506</v>
      </c>
      <c r="K1050" s="51" t="s">
        <v>9497</v>
      </c>
      <c r="L1050" s="51" t="s">
        <v>13264</v>
      </c>
      <c r="M1050" s="51" t="s">
        <v>12914</v>
      </c>
      <c r="N1050" s="51" t="s">
        <v>9454</v>
      </c>
      <c r="O1050" s="51" t="s">
        <v>9455</v>
      </c>
      <c r="P1050" s="51" t="s">
        <v>9456</v>
      </c>
      <c r="Q1050" s="51" t="s">
        <v>9456</v>
      </c>
      <c r="R1050" s="51">
        <v>6789953</v>
      </c>
      <c r="S1050" s="51">
        <v>30170453</v>
      </c>
      <c r="T1050" s="53">
        <v>45901</v>
      </c>
      <c r="U1050" s="53">
        <v>46006.9999884259</v>
      </c>
      <c r="V1050" s="51">
        <v>72</v>
      </c>
      <c r="W1050" s="82" t="s">
        <v>13265</v>
      </c>
      <c r="X1050" s="82"/>
      <c r="Y1050" s="82"/>
      <c r="Z1050" s="83"/>
      <c r="AA1050" s="83"/>
      <c r="AB1050" s="83"/>
      <c r="AC1050" s="83"/>
      <c r="AD1050" s="83"/>
      <c r="AE1050" s="53">
        <v>45901</v>
      </c>
      <c r="AF1050" s="53">
        <v>46006.9999884259</v>
      </c>
      <c r="AG1050" s="80" t="s">
        <v>9459</v>
      </c>
      <c r="AH1050" s="86" t="s">
        <v>13262</v>
      </c>
      <c r="AI1050" s="80"/>
    </row>
    <row r="1051" ht="51" spans="1:35">
      <c r="A1051" s="81">
        <v>27812</v>
      </c>
      <c r="B1051" s="51" t="s">
        <v>13266</v>
      </c>
      <c r="C1051" s="51" t="s">
        <v>13267</v>
      </c>
      <c r="D1051" s="51" t="s">
        <v>9496</v>
      </c>
      <c r="E1051" s="51" t="s">
        <v>9450</v>
      </c>
      <c r="F1051" s="51">
        <v>4000000</v>
      </c>
      <c r="G1051" s="51">
        <v>12</v>
      </c>
      <c r="H1051" s="53">
        <v>45292</v>
      </c>
      <c r="I1051" s="53">
        <v>45657</v>
      </c>
      <c r="J1051" s="51" t="s">
        <v>9506</v>
      </c>
      <c r="K1051" s="51" t="s">
        <v>9497</v>
      </c>
      <c r="L1051" s="51" t="s">
        <v>13268</v>
      </c>
      <c r="M1051" s="51" t="s">
        <v>13269</v>
      </c>
      <c r="N1051" s="51" t="s">
        <v>13229</v>
      </c>
      <c r="O1051" s="51" t="s">
        <v>9455</v>
      </c>
      <c r="P1051" s="51" t="s">
        <v>10851</v>
      </c>
      <c r="Q1051" s="51" t="s">
        <v>9456</v>
      </c>
      <c r="R1051" s="51">
        <v>4000000</v>
      </c>
      <c r="S1051" s="51">
        <v>4000000</v>
      </c>
      <c r="T1051" s="53">
        <v>45292</v>
      </c>
      <c r="U1051" s="53">
        <v>45657.9999884259</v>
      </c>
      <c r="V1051" s="51">
        <v>12</v>
      </c>
      <c r="W1051" s="82" t="s">
        <v>13230</v>
      </c>
      <c r="X1051" s="82"/>
      <c r="Y1051" s="82"/>
      <c r="Z1051" s="83"/>
      <c r="AA1051" s="83"/>
      <c r="AB1051" s="83"/>
      <c r="AC1051" s="83"/>
      <c r="AD1051" s="83"/>
      <c r="AE1051" s="53">
        <v>45292</v>
      </c>
      <c r="AF1051" s="53">
        <v>45657.9999884259</v>
      </c>
      <c r="AG1051" s="85" t="s">
        <v>10729</v>
      </c>
      <c r="AH1051" s="86" t="s">
        <v>13266</v>
      </c>
      <c r="AI1051" s="80"/>
    </row>
    <row r="1052" ht="51" spans="1:35">
      <c r="A1052" s="81">
        <v>27916</v>
      </c>
      <c r="B1052" s="51" t="s">
        <v>13270</v>
      </c>
      <c r="C1052" s="51" t="s">
        <v>13271</v>
      </c>
      <c r="D1052" s="51" t="s">
        <v>9496</v>
      </c>
      <c r="E1052" s="51" t="s">
        <v>9450</v>
      </c>
      <c r="F1052" s="51">
        <v>5054000</v>
      </c>
      <c r="G1052" s="51">
        <v>12</v>
      </c>
      <c r="H1052" s="53">
        <v>45292</v>
      </c>
      <c r="I1052" s="53">
        <v>45657</v>
      </c>
      <c r="J1052" s="51" t="s">
        <v>9506</v>
      </c>
      <c r="K1052" s="51" t="s">
        <v>9497</v>
      </c>
      <c r="L1052" s="51" t="s">
        <v>13272</v>
      </c>
      <c r="M1052" s="51" t="s">
        <v>13273</v>
      </c>
      <c r="N1052" s="51" t="s">
        <v>10850</v>
      </c>
      <c r="O1052" s="51" t="s">
        <v>9455</v>
      </c>
      <c r="P1052" s="51" t="s">
        <v>10851</v>
      </c>
      <c r="Q1052" s="51" t="s">
        <v>9456</v>
      </c>
      <c r="R1052" s="51">
        <v>5054000</v>
      </c>
      <c r="S1052" s="51">
        <v>5054000</v>
      </c>
      <c r="T1052" s="53">
        <v>45292</v>
      </c>
      <c r="U1052" s="53">
        <v>45657.9999884259</v>
      </c>
      <c r="V1052" s="51">
        <v>14</v>
      </c>
      <c r="W1052" s="82" t="s">
        <v>13274</v>
      </c>
      <c r="X1052" s="82"/>
      <c r="Y1052" s="82"/>
      <c r="Z1052" s="83"/>
      <c r="AA1052" s="83"/>
      <c r="AB1052" s="83"/>
      <c r="AC1052" s="83"/>
      <c r="AD1052" s="83"/>
      <c r="AE1052" s="53">
        <v>45292</v>
      </c>
      <c r="AF1052" s="53">
        <v>45657.9999884259</v>
      </c>
      <c r="AG1052" s="135" t="s">
        <v>12391</v>
      </c>
      <c r="AH1052" s="86" t="s">
        <v>13270</v>
      </c>
      <c r="AI1052" s="80"/>
    </row>
    <row r="1053" ht="51" spans="1:35">
      <c r="A1053" s="81">
        <v>27915</v>
      </c>
      <c r="B1053" s="51" t="s">
        <v>13275</v>
      </c>
      <c r="C1053" s="51" t="s">
        <v>13276</v>
      </c>
      <c r="D1053" s="51" t="s">
        <v>9496</v>
      </c>
      <c r="E1053" s="51" t="s">
        <v>9450</v>
      </c>
      <c r="F1053" s="51">
        <v>1585000</v>
      </c>
      <c r="G1053" s="51">
        <v>8.5</v>
      </c>
      <c r="H1053" s="53">
        <v>45658</v>
      </c>
      <c r="I1053" s="53">
        <v>45916</v>
      </c>
      <c r="J1053" s="51" t="s">
        <v>9506</v>
      </c>
      <c r="K1053" s="51" t="s">
        <v>9497</v>
      </c>
      <c r="L1053" s="51" t="s">
        <v>13277</v>
      </c>
      <c r="M1053" s="218" t="s">
        <v>13278</v>
      </c>
      <c r="N1053" s="51" t="s">
        <v>13279</v>
      </c>
      <c r="O1053" s="51" t="s">
        <v>9455</v>
      </c>
      <c r="P1053" s="51" t="s">
        <v>10851</v>
      </c>
      <c r="Q1053" s="51" t="s">
        <v>9456</v>
      </c>
      <c r="R1053" s="51">
        <v>1585000</v>
      </c>
      <c r="S1053" s="51">
        <v>1585000</v>
      </c>
      <c r="T1053" s="53">
        <v>45658</v>
      </c>
      <c r="U1053" s="53">
        <v>45916.9999884259</v>
      </c>
      <c r="V1053" s="51">
        <v>6.2</v>
      </c>
      <c r="W1053" s="82" t="s">
        <v>12995</v>
      </c>
      <c r="X1053" s="82"/>
      <c r="Y1053" s="82"/>
      <c r="Z1053" s="83"/>
      <c r="AA1053" s="83"/>
      <c r="AB1053" s="83"/>
      <c r="AC1053" s="83"/>
      <c r="AD1053" s="83"/>
      <c r="AE1053" s="53">
        <v>45658</v>
      </c>
      <c r="AF1053" s="53">
        <v>45916.9999884259</v>
      </c>
      <c r="AG1053" s="80"/>
      <c r="AH1053" s="86" t="s">
        <v>13275</v>
      </c>
      <c r="AI1053" s="80"/>
    </row>
    <row r="1054" ht="51" spans="1:35">
      <c r="A1054" s="81">
        <v>27914</v>
      </c>
      <c r="B1054" s="51" t="s">
        <v>13280</v>
      </c>
      <c r="C1054" s="51" t="s">
        <v>13281</v>
      </c>
      <c r="D1054" s="51" t="s">
        <v>9496</v>
      </c>
      <c r="E1054" s="51" t="s">
        <v>9450</v>
      </c>
      <c r="F1054" s="51">
        <v>3030000</v>
      </c>
      <c r="G1054" s="51">
        <v>12</v>
      </c>
      <c r="H1054" s="53">
        <v>45658</v>
      </c>
      <c r="I1054" s="53">
        <v>46022</v>
      </c>
      <c r="J1054" s="51" t="s">
        <v>9506</v>
      </c>
      <c r="K1054" s="51" t="s">
        <v>9497</v>
      </c>
      <c r="L1054" s="51" t="s">
        <v>13282</v>
      </c>
      <c r="M1054" s="218" t="s">
        <v>13283</v>
      </c>
      <c r="N1054" s="51" t="s">
        <v>13032</v>
      </c>
      <c r="O1054" s="51" t="s">
        <v>9455</v>
      </c>
      <c r="P1054" s="51" t="s">
        <v>10864</v>
      </c>
      <c r="Q1054" s="51" t="s">
        <v>9456</v>
      </c>
      <c r="R1054" s="51">
        <v>3030000</v>
      </c>
      <c r="S1054" s="51">
        <v>3030000</v>
      </c>
      <c r="T1054" s="53">
        <v>45658</v>
      </c>
      <c r="U1054" s="53">
        <v>46022.9999884259</v>
      </c>
      <c r="V1054" s="51">
        <v>8.4</v>
      </c>
      <c r="W1054" s="82" t="s">
        <v>13284</v>
      </c>
      <c r="X1054" s="82"/>
      <c r="Y1054" s="82"/>
      <c r="Z1054" s="83"/>
      <c r="AA1054" s="83"/>
      <c r="AB1054" s="83"/>
      <c r="AC1054" s="83"/>
      <c r="AD1054" s="83"/>
      <c r="AE1054" s="53">
        <v>45658</v>
      </c>
      <c r="AF1054" s="53">
        <v>46022.9999884259</v>
      </c>
      <c r="AG1054" s="80"/>
      <c r="AH1054" s="86" t="s">
        <v>13280</v>
      </c>
      <c r="AI1054" s="80"/>
    </row>
    <row r="1055" ht="51" spans="1:35">
      <c r="A1055" s="81">
        <v>27913</v>
      </c>
      <c r="B1055" s="51" t="s">
        <v>13285</v>
      </c>
      <c r="C1055" s="51" t="s">
        <v>13286</v>
      </c>
      <c r="D1055" s="51" t="s">
        <v>9496</v>
      </c>
      <c r="E1055" s="51" t="s">
        <v>9450</v>
      </c>
      <c r="F1055" s="51">
        <v>3032400</v>
      </c>
      <c r="G1055" s="51">
        <v>12</v>
      </c>
      <c r="H1055" s="53">
        <v>43466</v>
      </c>
      <c r="I1055" s="53">
        <v>43830</v>
      </c>
      <c r="J1055" s="51" t="s">
        <v>9506</v>
      </c>
      <c r="K1055" s="51" t="s">
        <v>9497</v>
      </c>
      <c r="L1055" s="51" t="s">
        <v>13287</v>
      </c>
      <c r="M1055" s="51" t="s">
        <v>13288</v>
      </c>
      <c r="N1055" s="51" t="s">
        <v>13032</v>
      </c>
      <c r="O1055" s="51" t="s">
        <v>9455</v>
      </c>
      <c r="P1055" s="51" t="s">
        <v>10864</v>
      </c>
      <c r="Q1055" s="51" t="s">
        <v>9456</v>
      </c>
      <c r="R1055" s="51">
        <v>3032400</v>
      </c>
      <c r="S1055" s="51">
        <v>3032400</v>
      </c>
      <c r="T1055" s="53">
        <v>43466</v>
      </c>
      <c r="U1055" s="53">
        <v>43830.9999884259</v>
      </c>
      <c r="V1055" s="51">
        <v>8.4</v>
      </c>
      <c r="W1055" s="82" t="s">
        <v>13284</v>
      </c>
      <c r="X1055" s="82"/>
      <c r="Y1055" s="82"/>
      <c r="Z1055" s="83"/>
      <c r="AA1055" s="83"/>
      <c r="AB1055" s="83"/>
      <c r="AC1055" s="83"/>
      <c r="AD1055" s="83"/>
      <c r="AE1055" s="53">
        <v>43466</v>
      </c>
      <c r="AF1055" s="53">
        <v>43830.9999884259</v>
      </c>
      <c r="AG1055" s="80"/>
      <c r="AH1055" s="86" t="s">
        <v>13285</v>
      </c>
      <c r="AI1055" s="80"/>
    </row>
    <row r="1056" ht="51" spans="1:35">
      <c r="A1056" s="81">
        <v>27912</v>
      </c>
      <c r="B1056" s="51" t="s">
        <v>13289</v>
      </c>
      <c r="C1056" s="51" t="s">
        <v>13290</v>
      </c>
      <c r="D1056" s="51" t="s">
        <v>9496</v>
      </c>
      <c r="E1056" s="51" t="s">
        <v>9450</v>
      </c>
      <c r="F1056" s="51">
        <v>3032400</v>
      </c>
      <c r="G1056" s="51">
        <v>12</v>
      </c>
      <c r="H1056" s="53">
        <v>43831</v>
      </c>
      <c r="I1056" s="53">
        <v>44196</v>
      </c>
      <c r="J1056" s="51" t="s">
        <v>9506</v>
      </c>
      <c r="K1056" s="51" t="s">
        <v>9497</v>
      </c>
      <c r="L1056" s="51" t="s">
        <v>13291</v>
      </c>
      <c r="M1056" s="51" t="s">
        <v>13292</v>
      </c>
      <c r="N1056" s="51" t="s">
        <v>13032</v>
      </c>
      <c r="O1056" s="51" t="s">
        <v>9455</v>
      </c>
      <c r="P1056" s="51" t="s">
        <v>10864</v>
      </c>
      <c r="Q1056" s="51" t="s">
        <v>9456</v>
      </c>
      <c r="R1056" s="51">
        <v>3032400</v>
      </c>
      <c r="S1056" s="51">
        <v>3032400</v>
      </c>
      <c r="T1056" s="53">
        <v>43831</v>
      </c>
      <c r="U1056" s="53">
        <v>44196.9999884259</v>
      </c>
      <c r="V1056" s="51">
        <v>8.4</v>
      </c>
      <c r="W1056" s="82" t="s">
        <v>13284</v>
      </c>
      <c r="X1056" s="82"/>
      <c r="Y1056" s="82"/>
      <c r="Z1056" s="83"/>
      <c r="AA1056" s="83"/>
      <c r="AB1056" s="83"/>
      <c r="AC1056" s="83"/>
      <c r="AD1056" s="83"/>
      <c r="AE1056" s="53">
        <v>43831</v>
      </c>
      <c r="AF1056" s="53">
        <v>44196.9999884259</v>
      </c>
      <c r="AG1056" s="80"/>
      <c r="AH1056" s="86" t="s">
        <v>13289</v>
      </c>
      <c r="AI1056" s="80"/>
    </row>
    <row r="1057" ht="51" spans="1:35">
      <c r="A1057" s="81">
        <v>27910</v>
      </c>
      <c r="B1057" s="51" t="s">
        <v>13293</v>
      </c>
      <c r="C1057" s="51" t="s">
        <v>13294</v>
      </c>
      <c r="D1057" s="51" t="s">
        <v>9496</v>
      </c>
      <c r="E1057" s="51" t="s">
        <v>9450</v>
      </c>
      <c r="F1057" s="51">
        <v>25212300</v>
      </c>
      <c r="G1057" s="51">
        <v>12</v>
      </c>
      <c r="H1057" s="53">
        <v>44197</v>
      </c>
      <c r="I1057" s="53">
        <v>44561</v>
      </c>
      <c r="J1057" s="51" t="s">
        <v>9506</v>
      </c>
      <c r="K1057" s="51" t="s">
        <v>9497</v>
      </c>
      <c r="L1057" s="51" t="s">
        <v>13295</v>
      </c>
      <c r="M1057" s="51" t="s">
        <v>13296</v>
      </c>
      <c r="N1057" s="51" t="s">
        <v>12265</v>
      </c>
      <c r="O1057" s="51" t="s">
        <v>9455</v>
      </c>
      <c r="P1057" s="51" t="s">
        <v>10851</v>
      </c>
      <c r="Q1057" s="51" t="s">
        <v>9456</v>
      </c>
      <c r="R1057" s="51">
        <v>25212300</v>
      </c>
      <c r="S1057" s="51">
        <v>25212300</v>
      </c>
      <c r="T1057" s="53">
        <v>44197</v>
      </c>
      <c r="U1057" s="53">
        <v>44561.9999884259</v>
      </c>
      <c r="V1057" s="51">
        <v>72</v>
      </c>
      <c r="W1057" s="82" t="s">
        <v>13297</v>
      </c>
      <c r="X1057" s="82"/>
      <c r="Y1057" s="82"/>
      <c r="Z1057" s="83"/>
      <c r="AA1057" s="83"/>
      <c r="AB1057" s="83"/>
      <c r="AC1057" s="83"/>
      <c r="AD1057" s="83"/>
      <c r="AE1057" s="53">
        <v>44197</v>
      </c>
      <c r="AF1057" s="53">
        <v>44561.9999884259</v>
      </c>
      <c r="AG1057" s="80"/>
      <c r="AH1057" s="86" t="s">
        <v>13293</v>
      </c>
      <c r="AI1057" s="80"/>
    </row>
    <row r="1058" ht="51" spans="1:35">
      <c r="A1058" s="81">
        <v>27911</v>
      </c>
      <c r="B1058" s="51" t="s">
        <v>13298</v>
      </c>
      <c r="C1058" s="51" t="s">
        <v>13299</v>
      </c>
      <c r="D1058" s="51" t="s">
        <v>9496</v>
      </c>
      <c r="E1058" s="51" t="s">
        <v>9450</v>
      </c>
      <c r="F1058" s="51">
        <v>3032400</v>
      </c>
      <c r="G1058" s="51">
        <v>12</v>
      </c>
      <c r="H1058" s="53">
        <v>44197</v>
      </c>
      <c r="I1058" s="53">
        <v>44561</v>
      </c>
      <c r="J1058" s="51" t="s">
        <v>9506</v>
      </c>
      <c r="K1058" s="51" t="s">
        <v>9497</v>
      </c>
      <c r="L1058" s="51" t="s">
        <v>13300</v>
      </c>
      <c r="M1058" s="51" t="s">
        <v>13301</v>
      </c>
      <c r="N1058" s="51" t="s">
        <v>13032</v>
      </c>
      <c r="O1058" s="51" t="s">
        <v>9455</v>
      </c>
      <c r="P1058" s="51" t="s">
        <v>10864</v>
      </c>
      <c r="Q1058" s="51" t="s">
        <v>9456</v>
      </c>
      <c r="R1058" s="51">
        <v>3032400</v>
      </c>
      <c r="S1058" s="51">
        <v>3032400</v>
      </c>
      <c r="T1058" s="53">
        <v>44197</v>
      </c>
      <c r="U1058" s="53">
        <v>44561.9999884259</v>
      </c>
      <c r="V1058" s="51">
        <v>8.4</v>
      </c>
      <c r="W1058" s="82" t="s">
        <v>13284</v>
      </c>
      <c r="X1058" s="82"/>
      <c r="Y1058" s="82"/>
      <c r="Z1058" s="83"/>
      <c r="AA1058" s="83"/>
      <c r="AB1058" s="83"/>
      <c r="AC1058" s="83"/>
      <c r="AD1058" s="83"/>
      <c r="AE1058" s="53">
        <v>44197</v>
      </c>
      <c r="AF1058" s="53">
        <v>44561.9999884259</v>
      </c>
      <c r="AG1058" s="80"/>
      <c r="AH1058" s="86" t="s">
        <v>13298</v>
      </c>
      <c r="AI1058" s="80"/>
    </row>
    <row r="1059" ht="51" spans="1:35">
      <c r="A1059" s="81">
        <v>27909</v>
      </c>
      <c r="B1059" s="51" t="s">
        <v>13302</v>
      </c>
      <c r="C1059" s="51" t="s">
        <v>13303</v>
      </c>
      <c r="D1059" s="51" t="s">
        <v>9496</v>
      </c>
      <c r="E1059" s="51" t="s">
        <v>9450</v>
      </c>
      <c r="F1059" s="51">
        <v>2743600</v>
      </c>
      <c r="G1059" s="51">
        <v>12</v>
      </c>
      <c r="H1059" s="53">
        <v>45658</v>
      </c>
      <c r="I1059" s="53">
        <v>46022</v>
      </c>
      <c r="J1059" s="51" t="s">
        <v>9506</v>
      </c>
      <c r="K1059" s="51" t="s">
        <v>9497</v>
      </c>
      <c r="L1059" s="51" t="s">
        <v>13304</v>
      </c>
      <c r="M1059" s="218" t="s">
        <v>13305</v>
      </c>
      <c r="N1059" s="51" t="s">
        <v>13067</v>
      </c>
      <c r="O1059" s="51" t="s">
        <v>9455</v>
      </c>
      <c r="P1059" s="51" t="s">
        <v>9456</v>
      </c>
      <c r="Q1059" s="51" t="s">
        <v>9456</v>
      </c>
      <c r="R1059" s="51">
        <v>2743600</v>
      </c>
      <c r="S1059" s="51">
        <v>2743600</v>
      </c>
      <c r="T1059" s="53">
        <v>45658</v>
      </c>
      <c r="U1059" s="53">
        <v>46022.9999884259</v>
      </c>
      <c r="V1059" s="51">
        <v>7.6</v>
      </c>
      <c r="W1059" s="85" t="s">
        <v>13068</v>
      </c>
      <c r="X1059" s="85"/>
      <c r="Y1059" s="85"/>
      <c r="Z1059" s="83"/>
      <c r="AA1059" s="83"/>
      <c r="AB1059" s="83"/>
      <c r="AC1059" s="83"/>
      <c r="AD1059" s="83"/>
      <c r="AE1059" s="53">
        <v>45658</v>
      </c>
      <c r="AF1059" s="53">
        <v>46022.9999884259</v>
      </c>
      <c r="AG1059" s="80" t="s">
        <v>9459</v>
      </c>
      <c r="AH1059" s="86" t="s">
        <v>13302</v>
      </c>
      <c r="AI1059" s="80"/>
    </row>
    <row r="1060" ht="51" spans="1:35">
      <c r="A1060" s="81">
        <v>27908</v>
      </c>
      <c r="B1060" s="51" t="s">
        <v>13306</v>
      </c>
      <c r="C1060" s="51" t="s">
        <v>13307</v>
      </c>
      <c r="D1060" s="51" t="s">
        <v>9496</v>
      </c>
      <c r="E1060" s="51" t="s">
        <v>9450</v>
      </c>
      <c r="F1060" s="51">
        <v>960802</v>
      </c>
      <c r="G1060" s="51">
        <v>6</v>
      </c>
      <c r="H1060" s="53">
        <v>45658</v>
      </c>
      <c r="I1060" s="53">
        <v>45837</v>
      </c>
      <c r="J1060" s="51" t="s">
        <v>9506</v>
      </c>
      <c r="K1060" s="51" t="s">
        <v>9497</v>
      </c>
      <c r="L1060" s="51" t="s">
        <v>13308</v>
      </c>
      <c r="M1060" s="218" t="s">
        <v>13309</v>
      </c>
      <c r="N1060" s="51" t="s">
        <v>13000</v>
      </c>
      <c r="O1060" s="51" t="s">
        <v>9455</v>
      </c>
      <c r="P1060" s="51" t="s">
        <v>10851</v>
      </c>
      <c r="Q1060" s="51" t="s">
        <v>9456</v>
      </c>
      <c r="R1060" s="51">
        <v>960802</v>
      </c>
      <c r="S1060" s="51">
        <v>960802</v>
      </c>
      <c r="T1060" s="53">
        <v>45658</v>
      </c>
      <c r="U1060" s="53">
        <v>45837.9999884259</v>
      </c>
      <c r="V1060" s="51">
        <v>5.323</v>
      </c>
      <c r="W1060" s="82" t="s">
        <v>13274</v>
      </c>
      <c r="X1060" s="82"/>
      <c r="Y1060" s="82"/>
      <c r="Z1060" s="83"/>
      <c r="AA1060" s="83"/>
      <c r="AB1060" s="83"/>
      <c r="AC1060" s="83"/>
      <c r="AD1060" s="83"/>
      <c r="AE1060" s="53">
        <v>45658</v>
      </c>
      <c r="AF1060" s="53">
        <v>45837.9999884259</v>
      </c>
      <c r="AG1060" s="80"/>
      <c r="AH1060" s="86" t="s">
        <v>13306</v>
      </c>
      <c r="AI1060" s="80"/>
    </row>
    <row r="1061" ht="51" spans="1:35">
      <c r="A1061" s="81">
        <v>27907</v>
      </c>
      <c r="B1061" s="51" t="s">
        <v>13310</v>
      </c>
      <c r="C1061" s="51" t="s">
        <v>13311</v>
      </c>
      <c r="D1061" s="51" t="s">
        <v>9496</v>
      </c>
      <c r="E1061" s="51" t="s">
        <v>9450</v>
      </c>
      <c r="F1061" s="51">
        <v>3032400</v>
      </c>
      <c r="G1061" s="51">
        <v>12</v>
      </c>
      <c r="H1061" s="53">
        <v>44562</v>
      </c>
      <c r="I1061" s="53">
        <v>44926</v>
      </c>
      <c r="J1061" s="51" t="s">
        <v>9506</v>
      </c>
      <c r="K1061" s="51" t="s">
        <v>9497</v>
      </c>
      <c r="L1061" s="51" t="s">
        <v>13312</v>
      </c>
      <c r="M1061" s="51" t="s">
        <v>13313</v>
      </c>
      <c r="N1061" s="51" t="s">
        <v>13032</v>
      </c>
      <c r="O1061" s="51" t="s">
        <v>9455</v>
      </c>
      <c r="P1061" s="51" t="s">
        <v>10864</v>
      </c>
      <c r="Q1061" s="51" t="s">
        <v>9456</v>
      </c>
      <c r="R1061" s="51">
        <v>3032400</v>
      </c>
      <c r="S1061" s="51">
        <v>3032400</v>
      </c>
      <c r="T1061" s="53">
        <v>44562</v>
      </c>
      <c r="U1061" s="53">
        <v>44926.9999884259</v>
      </c>
      <c r="V1061" s="51">
        <v>8.4</v>
      </c>
      <c r="W1061" s="82" t="s">
        <v>13284</v>
      </c>
      <c r="X1061" s="82"/>
      <c r="Y1061" s="82"/>
      <c r="Z1061" s="83"/>
      <c r="AA1061" s="83"/>
      <c r="AB1061" s="83"/>
      <c r="AC1061" s="83"/>
      <c r="AD1061" s="83"/>
      <c r="AE1061" s="53">
        <v>44562</v>
      </c>
      <c r="AF1061" s="53">
        <v>44926.9999884259</v>
      </c>
      <c r="AG1061" s="80"/>
      <c r="AH1061" s="86" t="s">
        <v>13310</v>
      </c>
      <c r="AI1061" s="80"/>
    </row>
    <row r="1062" ht="51" spans="1:35">
      <c r="A1062" s="81">
        <v>27905</v>
      </c>
      <c r="B1062" s="51" t="s">
        <v>13314</v>
      </c>
      <c r="C1062" s="51" t="s">
        <v>13315</v>
      </c>
      <c r="D1062" s="51" t="s">
        <v>9496</v>
      </c>
      <c r="E1062" s="51" t="s">
        <v>9450</v>
      </c>
      <c r="F1062" s="51">
        <v>4320000</v>
      </c>
      <c r="G1062" s="51">
        <v>12</v>
      </c>
      <c r="H1062" s="53">
        <v>45658</v>
      </c>
      <c r="I1062" s="53">
        <v>46022</v>
      </c>
      <c r="J1062" s="51" t="s">
        <v>9506</v>
      </c>
      <c r="K1062" s="51" t="s">
        <v>9497</v>
      </c>
      <c r="L1062" s="51" t="s">
        <v>13316</v>
      </c>
      <c r="M1062" s="51" t="s">
        <v>13317</v>
      </c>
      <c r="N1062" s="51" t="s">
        <v>10945</v>
      </c>
      <c r="O1062" s="51" t="s">
        <v>9455</v>
      </c>
      <c r="P1062" s="51" t="s">
        <v>10851</v>
      </c>
      <c r="Q1062" s="51" t="s">
        <v>9456</v>
      </c>
      <c r="R1062" s="51">
        <v>4320000</v>
      </c>
      <c r="S1062" s="51">
        <v>4320000</v>
      </c>
      <c r="T1062" s="53">
        <v>45658</v>
      </c>
      <c r="U1062" s="53">
        <v>46022.9999884259</v>
      </c>
      <c r="V1062" s="51">
        <v>12</v>
      </c>
      <c r="W1062" s="82" t="s">
        <v>13318</v>
      </c>
      <c r="X1062" s="82"/>
      <c r="Y1062" s="82"/>
      <c r="Z1062" s="83"/>
      <c r="AA1062" s="83"/>
      <c r="AB1062" s="83"/>
      <c r="AC1062" s="83"/>
      <c r="AD1062" s="83"/>
      <c r="AE1062" s="53">
        <v>45658</v>
      </c>
      <c r="AF1062" s="53">
        <v>46022.9999884259</v>
      </c>
      <c r="AG1062" s="85" t="s">
        <v>12391</v>
      </c>
      <c r="AH1062" s="86" t="s">
        <v>13314</v>
      </c>
      <c r="AI1062" s="80"/>
    </row>
    <row r="1063" ht="51" spans="1:35">
      <c r="A1063" s="81">
        <v>27906</v>
      </c>
      <c r="B1063" s="51" t="s">
        <v>13319</v>
      </c>
      <c r="C1063" s="51" t="s">
        <v>13320</v>
      </c>
      <c r="D1063" s="51" t="s">
        <v>9496</v>
      </c>
      <c r="E1063" s="51" t="s">
        <v>9450</v>
      </c>
      <c r="F1063" s="51">
        <v>3250000</v>
      </c>
      <c r="G1063" s="51">
        <v>12</v>
      </c>
      <c r="H1063" s="53">
        <v>45434</v>
      </c>
      <c r="I1063" s="53">
        <v>45798</v>
      </c>
      <c r="J1063" s="51" t="s">
        <v>9506</v>
      </c>
      <c r="K1063" s="51" t="s">
        <v>9497</v>
      </c>
      <c r="L1063" s="51" t="s">
        <v>13321</v>
      </c>
      <c r="M1063" s="51" t="s">
        <v>13322</v>
      </c>
      <c r="N1063" s="51" t="s">
        <v>13032</v>
      </c>
      <c r="O1063" s="51" t="s">
        <v>9455</v>
      </c>
      <c r="P1063" s="51" t="s">
        <v>9456</v>
      </c>
      <c r="Q1063" s="51" t="s">
        <v>9456</v>
      </c>
      <c r="R1063" s="51">
        <v>3250000</v>
      </c>
      <c r="S1063" s="51">
        <v>3250000</v>
      </c>
      <c r="T1063" s="53">
        <v>45434</v>
      </c>
      <c r="U1063" s="53">
        <v>45798.9999884259</v>
      </c>
      <c r="V1063" s="51">
        <v>9</v>
      </c>
      <c r="W1063" s="85" t="s">
        <v>13323</v>
      </c>
      <c r="X1063" s="85"/>
      <c r="Y1063" s="85"/>
      <c r="Z1063" s="83"/>
      <c r="AA1063" s="83"/>
      <c r="AB1063" s="83"/>
      <c r="AC1063" s="83"/>
      <c r="AD1063" s="83"/>
      <c r="AE1063" s="53">
        <v>45434</v>
      </c>
      <c r="AF1063" s="53">
        <v>45798.9999884259</v>
      </c>
      <c r="AG1063" s="80" t="s">
        <v>9459</v>
      </c>
      <c r="AH1063" s="86" t="s">
        <v>13319</v>
      </c>
      <c r="AI1063" s="80"/>
    </row>
    <row r="1064" ht="51" spans="1:35">
      <c r="A1064" s="81">
        <v>27904</v>
      </c>
      <c r="B1064" s="51" t="s">
        <v>13324</v>
      </c>
      <c r="C1064" s="51" t="s">
        <v>13325</v>
      </c>
      <c r="D1064" s="51" t="s">
        <v>9496</v>
      </c>
      <c r="E1064" s="51" t="s">
        <v>9450</v>
      </c>
      <c r="F1064" s="51">
        <v>3360000</v>
      </c>
      <c r="G1064" s="51">
        <v>9.2</v>
      </c>
      <c r="H1064" s="53">
        <v>45741</v>
      </c>
      <c r="I1064" s="53">
        <v>46022</v>
      </c>
      <c r="J1064" s="51" t="s">
        <v>9506</v>
      </c>
      <c r="K1064" s="51" t="s">
        <v>9497</v>
      </c>
      <c r="L1064" s="51" t="s">
        <v>13326</v>
      </c>
      <c r="M1064" s="51" t="s">
        <v>13327</v>
      </c>
      <c r="N1064" s="51" t="s">
        <v>10951</v>
      </c>
      <c r="O1064" s="51" t="s">
        <v>9455</v>
      </c>
      <c r="P1064" s="51" t="s">
        <v>10851</v>
      </c>
      <c r="Q1064" s="51" t="s">
        <v>9456</v>
      </c>
      <c r="R1064" s="51">
        <v>3360000</v>
      </c>
      <c r="S1064" s="51">
        <v>3693620</v>
      </c>
      <c r="T1064" s="53">
        <v>45741</v>
      </c>
      <c r="U1064" s="53">
        <v>46022.9999884259</v>
      </c>
      <c r="V1064" s="51">
        <v>12</v>
      </c>
      <c r="W1064" s="82" t="s">
        <v>13062</v>
      </c>
      <c r="X1064" s="82"/>
      <c r="Y1064" s="82"/>
      <c r="Z1064" s="83"/>
      <c r="AA1064" s="83"/>
      <c r="AB1064" s="83"/>
      <c r="AC1064" s="83"/>
      <c r="AD1064" s="83"/>
      <c r="AE1064" s="53">
        <v>45741</v>
      </c>
      <c r="AF1064" s="53">
        <v>46022.9999884259</v>
      </c>
      <c r="AG1064" s="80"/>
      <c r="AH1064" s="86" t="s">
        <v>13324</v>
      </c>
      <c r="AI1064" s="80"/>
    </row>
    <row r="1065" ht="51" spans="1:35">
      <c r="A1065" s="81">
        <v>27903</v>
      </c>
      <c r="B1065" s="51" t="s">
        <v>13328</v>
      </c>
      <c r="C1065" s="51" t="s">
        <v>13329</v>
      </c>
      <c r="D1065" s="51" t="s">
        <v>9496</v>
      </c>
      <c r="E1065" s="51" t="s">
        <v>9450</v>
      </c>
      <c r="F1065" s="51">
        <v>4339000</v>
      </c>
      <c r="G1065" s="51">
        <v>12</v>
      </c>
      <c r="H1065" s="53">
        <v>45376</v>
      </c>
      <c r="I1065" s="53">
        <v>45740</v>
      </c>
      <c r="J1065" s="51" t="s">
        <v>9506</v>
      </c>
      <c r="K1065" s="51" t="s">
        <v>9497</v>
      </c>
      <c r="L1065" s="51" t="s">
        <v>13330</v>
      </c>
      <c r="M1065" s="51" t="s">
        <v>13331</v>
      </c>
      <c r="N1065" s="51" t="s">
        <v>10951</v>
      </c>
      <c r="O1065" s="51" t="s">
        <v>9455</v>
      </c>
      <c r="P1065" s="51" t="s">
        <v>10851</v>
      </c>
      <c r="Q1065" s="51" t="s">
        <v>9456</v>
      </c>
      <c r="R1065" s="51">
        <v>4339000</v>
      </c>
      <c r="S1065" s="51">
        <v>4339000</v>
      </c>
      <c r="T1065" s="53">
        <v>45376</v>
      </c>
      <c r="U1065" s="53">
        <v>45740.9999884259</v>
      </c>
      <c r="V1065" s="51">
        <v>12</v>
      </c>
      <c r="W1065" s="82" t="s">
        <v>13062</v>
      </c>
      <c r="X1065" s="82"/>
      <c r="Y1065" s="82"/>
      <c r="Z1065" s="83"/>
      <c r="AA1065" s="83"/>
      <c r="AB1065" s="83"/>
      <c r="AC1065" s="83"/>
      <c r="AD1065" s="83"/>
      <c r="AE1065" s="53">
        <v>45376</v>
      </c>
      <c r="AF1065" s="53">
        <v>45740.9999884259</v>
      </c>
      <c r="AG1065" s="80"/>
      <c r="AH1065" s="86" t="s">
        <v>13328</v>
      </c>
      <c r="AI1065" s="80"/>
    </row>
    <row r="1066" ht="51" spans="1:35">
      <c r="A1066" s="81">
        <v>27901</v>
      </c>
      <c r="B1066" s="51" t="s">
        <v>13332</v>
      </c>
      <c r="C1066" s="51" t="s">
        <v>13333</v>
      </c>
      <c r="D1066" s="51" t="s">
        <v>9496</v>
      </c>
      <c r="E1066" s="51" t="s">
        <v>9450</v>
      </c>
      <c r="F1066" s="51">
        <v>4332000</v>
      </c>
      <c r="G1066" s="51">
        <v>12</v>
      </c>
      <c r="H1066" s="53">
        <v>45597</v>
      </c>
      <c r="I1066" s="53">
        <v>45961</v>
      </c>
      <c r="J1066" s="51" t="s">
        <v>9506</v>
      </c>
      <c r="K1066" s="51" t="s">
        <v>9497</v>
      </c>
      <c r="L1066" s="51" t="s">
        <v>13334</v>
      </c>
      <c r="M1066" s="51" t="s">
        <v>13335</v>
      </c>
      <c r="N1066" s="51" t="s">
        <v>13000</v>
      </c>
      <c r="O1066" s="51" t="s">
        <v>9455</v>
      </c>
      <c r="P1066" s="51" t="s">
        <v>10851</v>
      </c>
      <c r="Q1066" s="51" t="s">
        <v>9456</v>
      </c>
      <c r="R1066" s="51">
        <v>4332000</v>
      </c>
      <c r="S1066" s="51">
        <v>4332000</v>
      </c>
      <c r="T1066" s="53">
        <v>45597</v>
      </c>
      <c r="U1066" s="53">
        <v>45961.9999884259</v>
      </c>
      <c r="V1066" s="51">
        <v>12</v>
      </c>
      <c r="W1066" s="82" t="s">
        <v>12860</v>
      </c>
      <c r="X1066" s="82"/>
      <c r="Y1066" s="82"/>
      <c r="Z1066" s="83"/>
      <c r="AA1066" s="83"/>
      <c r="AB1066" s="83"/>
      <c r="AC1066" s="83"/>
      <c r="AD1066" s="83"/>
      <c r="AE1066" s="53">
        <v>45597</v>
      </c>
      <c r="AF1066" s="53">
        <v>45961.9999884259</v>
      </c>
      <c r="AG1066" s="80"/>
      <c r="AH1066" s="86" t="s">
        <v>13332</v>
      </c>
      <c r="AI1066" s="80"/>
    </row>
    <row r="1067" ht="51" spans="1:35">
      <c r="A1067" s="81">
        <v>27900</v>
      </c>
      <c r="B1067" s="51" t="s">
        <v>13336</v>
      </c>
      <c r="C1067" s="51" t="s">
        <v>13337</v>
      </c>
      <c r="D1067" s="51" t="s">
        <v>9496</v>
      </c>
      <c r="E1067" s="51" t="s">
        <v>9450</v>
      </c>
      <c r="F1067" s="51">
        <v>13000000</v>
      </c>
      <c r="G1067" s="51">
        <v>12</v>
      </c>
      <c r="H1067" s="53">
        <v>45658</v>
      </c>
      <c r="I1067" s="53">
        <v>46022</v>
      </c>
      <c r="J1067" s="51" t="s">
        <v>9506</v>
      </c>
      <c r="K1067" s="51" t="s">
        <v>9497</v>
      </c>
      <c r="L1067" s="51" t="s">
        <v>13338</v>
      </c>
      <c r="M1067" s="51" t="s">
        <v>13339</v>
      </c>
      <c r="N1067" s="51" t="s">
        <v>11455</v>
      </c>
      <c r="O1067" s="51" t="s">
        <v>9455</v>
      </c>
      <c r="P1067" s="51" t="s">
        <v>10864</v>
      </c>
      <c r="Q1067" s="51" t="s">
        <v>9456</v>
      </c>
      <c r="R1067" s="51">
        <v>13000000</v>
      </c>
      <c r="S1067" s="51">
        <v>13000000</v>
      </c>
      <c r="T1067" s="53">
        <v>45658</v>
      </c>
      <c r="U1067" s="53">
        <v>46022.9999884259</v>
      </c>
      <c r="V1067" s="51">
        <v>36</v>
      </c>
      <c r="W1067" s="82" t="s">
        <v>13106</v>
      </c>
      <c r="X1067" s="82"/>
      <c r="Y1067" s="82"/>
      <c r="Z1067" s="83"/>
      <c r="AA1067" s="83"/>
      <c r="AB1067" s="83"/>
      <c r="AC1067" s="83"/>
      <c r="AD1067" s="83"/>
      <c r="AE1067" s="53">
        <v>45658</v>
      </c>
      <c r="AF1067" s="53">
        <v>46022.9999884259</v>
      </c>
      <c r="AG1067" s="80"/>
      <c r="AH1067" s="86" t="s">
        <v>13336</v>
      </c>
      <c r="AI1067" s="80"/>
    </row>
    <row r="1068" ht="51" spans="1:35">
      <c r="A1068" s="81">
        <v>27899</v>
      </c>
      <c r="B1068" s="51" t="s">
        <v>13340</v>
      </c>
      <c r="C1068" s="51" t="s">
        <v>13341</v>
      </c>
      <c r="D1068" s="51" t="s">
        <v>9496</v>
      </c>
      <c r="E1068" s="51" t="s">
        <v>9450</v>
      </c>
      <c r="F1068" s="51">
        <v>2888000</v>
      </c>
      <c r="G1068" s="51">
        <v>12</v>
      </c>
      <c r="H1068" s="53">
        <v>45352</v>
      </c>
      <c r="I1068" s="53">
        <v>45716</v>
      </c>
      <c r="J1068" s="51" t="s">
        <v>9506</v>
      </c>
      <c r="K1068" s="51" t="s">
        <v>9497</v>
      </c>
      <c r="L1068" s="51" t="s">
        <v>13342</v>
      </c>
      <c r="M1068" s="51" t="s">
        <v>13343</v>
      </c>
      <c r="N1068" s="51" t="s">
        <v>12791</v>
      </c>
      <c r="O1068" s="51" t="s">
        <v>9455</v>
      </c>
      <c r="P1068" s="51" t="s">
        <v>10864</v>
      </c>
      <c r="Q1068" s="51" t="s">
        <v>9456</v>
      </c>
      <c r="R1068" s="51">
        <v>2888000</v>
      </c>
      <c r="S1068" s="51">
        <v>2888000</v>
      </c>
      <c r="T1068" s="53">
        <v>45352</v>
      </c>
      <c r="U1068" s="53">
        <v>45716.9999884259</v>
      </c>
      <c r="V1068" s="51">
        <v>8</v>
      </c>
      <c r="W1068" s="82" t="s">
        <v>13225</v>
      </c>
      <c r="X1068" s="82"/>
      <c r="Y1068" s="82"/>
      <c r="Z1068" s="83"/>
      <c r="AA1068" s="83"/>
      <c r="AB1068" s="83"/>
      <c r="AC1068" s="83"/>
      <c r="AD1068" s="83"/>
      <c r="AE1068" s="53">
        <v>45352</v>
      </c>
      <c r="AF1068" s="53">
        <v>45716.9999884259</v>
      </c>
      <c r="AG1068" s="80"/>
      <c r="AH1068" s="86" t="s">
        <v>13340</v>
      </c>
      <c r="AI1068" s="80"/>
    </row>
    <row r="1069" ht="51" spans="1:35">
      <c r="A1069" s="81">
        <v>27897</v>
      </c>
      <c r="B1069" s="51" t="s">
        <v>13344</v>
      </c>
      <c r="C1069" s="51" t="s">
        <v>13345</v>
      </c>
      <c r="D1069" s="51" t="s">
        <v>9496</v>
      </c>
      <c r="E1069" s="51" t="s">
        <v>9450</v>
      </c>
      <c r="F1069" s="51">
        <v>2833900</v>
      </c>
      <c r="G1069" s="51">
        <v>12</v>
      </c>
      <c r="H1069" s="53">
        <v>45658</v>
      </c>
      <c r="I1069" s="53">
        <v>46022</v>
      </c>
      <c r="J1069" s="51" t="s">
        <v>9506</v>
      </c>
      <c r="K1069" s="51" t="s">
        <v>9497</v>
      </c>
      <c r="L1069" s="51" t="s">
        <v>13346</v>
      </c>
      <c r="M1069" s="218" t="s">
        <v>13347</v>
      </c>
      <c r="N1069" s="51" t="s">
        <v>10857</v>
      </c>
      <c r="O1069" s="51" t="s">
        <v>9455</v>
      </c>
      <c r="P1069" s="51" t="s">
        <v>10851</v>
      </c>
      <c r="Q1069" s="51" t="s">
        <v>9456</v>
      </c>
      <c r="R1069" s="51">
        <v>2833900</v>
      </c>
      <c r="S1069" s="51">
        <v>2833900</v>
      </c>
      <c r="T1069" s="53">
        <v>45658</v>
      </c>
      <c r="U1069" s="53">
        <v>46022.9999884259</v>
      </c>
      <c r="V1069" s="51">
        <v>7.85</v>
      </c>
      <c r="W1069" s="82" t="s">
        <v>13237</v>
      </c>
      <c r="X1069" s="82"/>
      <c r="Y1069" s="82"/>
      <c r="Z1069" s="83"/>
      <c r="AA1069" s="83"/>
      <c r="AB1069" s="83"/>
      <c r="AC1069" s="83"/>
      <c r="AD1069" s="83"/>
      <c r="AE1069" s="53">
        <v>45658</v>
      </c>
      <c r="AF1069" s="53">
        <v>46022.9999884259</v>
      </c>
      <c r="AG1069" s="80" t="s">
        <v>13348</v>
      </c>
      <c r="AH1069" s="86" t="s">
        <v>13344</v>
      </c>
      <c r="AI1069" s="80"/>
    </row>
    <row r="1070" ht="51" spans="1:35">
      <c r="A1070" s="81">
        <v>27898</v>
      </c>
      <c r="B1070" s="51" t="s">
        <v>13349</v>
      </c>
      <c r="C1070" s="51" t="s">
        <v>13350</v>
      </c>
      <c r="D1070" s="51" t="s">
        <v>9496</v>
      </c>
      <c r="E1070" s="51" t="s">
        <v>9450</v>
      </c>
      <c r="F1070" s="51">
        <v>4000000</v>
      </c>
      <c r="G1070" s="51">
        <v>12</v>
      </c>
      <c r="H1070" s="53">
        <v>45352</v>
      </c>
      <c r="I1070" s="53">
        <v>45716</v>
      </c>
      <c r="J1070" s="51" t="s">
        <v>9506</v>
      </c>
      <c r="K1070" s="51" t="s">
        <v>9497</v>
      </c>
      <c r="L1070" s="51" t="s">
        <v>13351</v>
      </c>
      <c r="M1070" s="51" t="s">
        <v>13352</v>
      </c>
      <c r="N1070" s="51" t="s">
        <v>12791</v>
      </c>
      <c r="O1070" s="51" t="s">
        <v>9455</v>
      </c>
      <c r="P1070" s="51" t="s">
        <v>10864</v>
      </c>
      <c r="Q1070" s="51" t="s">
        <v>9456</v>
      </c>
      <c r="R1070" s="51">
        <v>4000000</v>
      </c>
      <c r="S1070" s="51">
        <v>4000000</v>
      </c>
      <c r="T1070" s="53">
        <v>45352</v>
      </c>
      <c r="U1070" s="53">
        <v>45716.9999884259</v>
      </c>
      <c r="V1070" s="51">
        <v>12</v>
      </c>
      <c r="W1070" s="82" t="s">
        <v>13062</v>
      </c>
      <c r="X1070" s="82"/>
      <c r="Y1070" s="82"/>
      <c r="Z1070" s="83"/>
      <c r="AA1070" s="83"/>
      <c r="AB1070" s="83"/>
      <c r="AC1070" s="83"/>
      <c r="AD1070" s="83"/>
      <c r="AE1070" s="53">
        <v>45352</v>
      </c>
      <c r="AF1070" s="53">
        <v>45716.9999884259</v>
      </c>
      <c r="AG1070" s="80"/>
      <c r="AH1070" s="86" t="s">
        <v>13349</v>
      </c>
      <c r="AI1070" s="80"/>
    </row>
    <row r="1071" ht="51" spans="1:35">
      <c r="A1071" s="81">
        <v>27896</v>
      </c>
      <c r="B1071" s="51" t="s">
        <v>13353</v>
      </c>
      <c r="C1071" s="51" t="s">
        <v>13354</v>
      </c>
      <c r="D1071" s="51" t="s">
        <v>9496</v>
      </c>
      <c r="E1071" s="51" t="s">
        <v>9450</v>
      </c>
      <c r="F1071" s="51">
        <v>3800000</v>
      </c>
      <c r="G1071" s="51">
        <v>12</v>
      </c>
      <c r="H1071" s="53">
        <v>45658</v>
      </c>
      <c r="I1071" s="53">
        <v>46022</v>
      </c>
      <c r="J1071" s="51" t="s">
        <v>9506</v>
      </c>
      <c r="K1071" s="51" t="s">
        <v>9497</v>
      </c>
      <c r="L1071" s="51" t="s">
        <v>13355</v>
      </c>
      <c r="M1071" s="218" t="s">
        <v>13356</v>
      </c>
      <c r="N1071" s="51" t="s">
        <v>10857</v>
      </c>
      <c r="O1071" s="51" t="s">
        <v>9455</v>
      </c>
      <c r="P1071" s="51" t="s">
        <v>10851</v>
      </c>
      <c r="Q1071" s="51" t="s">
        <v>9456</v>
      </c>
      <c r="R1071" s="51">
        <v>3800000</v>
      </c>
      <c r="S1071" s="51">
        <v>3800000</v>
      </c>
      <c r="T1071" s="53">
        <v>45658</v>
      </c>
      <c r="U1071" s="53">
        <v>46022.9999884259</v>
      </c>
      <c r="V1071" s="51">
        <v>12</v>
      </c>
      <c r="W1071" s="82" t="s">
        <v>13230</v>
      </c>
      <c r="X1071" s="82"/>
      <c r="Y1071" s="82"/>
      <c r="Z1071" s="83"/>
      <c r="AA1071" s="83"/>
      <c r="AB1071" s="83"/>
      <c r="AC1071" s="83"/>
      <c r="AD1071" s="83"/>
      <c r="AE1071" s="53">
        <v>45658</v>
      </c>
      <c r="AF1071" s="53">
        <v>46022.9999884259</v>
      </c>
      <c r="AG1071" s="135" t="s">
        <v>13357</v>
      </c>
      <c r="AH1071" s="86" t="s">
        <v>13353</v>
      </c>
      <c r="AI1071" s="80"/>
    </row>
    <row r="1072" ht="51" spans="1:35">
      <c r="A1072" s="81">
        <v>27895</v>
      </c>
      <c r="B1072" s="51" t="s">
        <v>13358</v>
      </c>
      <c r="C1072" s="51" t="s">
        <v>13359</v>
      </c>
      <c r="D1072" s="51" t="s">
        <v>9496</v>
      </c>
      <c r="E1072" s="51" t="s">
        <v>9450</v>
      </c>
      <c r="F1072" s="51">
        <v>2238200</v>
      </c>
      <c r="G1072" s="51">
        <v>12</v>
      </c>
      <c r="H1072" s="53">
        <v>44562</v>
      </c>
      <c r="I1072" s="53">
        <v>44926</v>
      </c>
      <c r="J1072" s="51" t="s">
        <v>9506</v>
      </c>
      <c r="K1072" s="51" t="s">
        <v>9497</v>
      </c>
      <c r="L1072" s="51" t="s">
        <v>13360</v>
      </c>
      <c r="M1072" s="51" t="s">
        <v>13361</v>
      </c>
      <c r="N1072" s="51" t="s">
        <v>11203</v>
      </c>
      <c r="O1072" s="51" t="s">
        <v>9455</v>
      </c>
      <c r="P1072" s="51" t="s">
        <v>10851</v>
      </c>
      <c r="Q1072" s="51" t="s">
        <v>9456</v>
      </c>
      <c r="R1072" s="51">
        <v>2238200</v>
      </c>
      <c r="S1072" s="51">
        <v>2238200</v>
      </c>
      <c r="T1072" s="53">
        <v>44562</v>
      </c>
      <c r="U1072" s="53">
        <v>44926.9999884259</v>
      </c>
      <c r="V1072" s="51">
        <v>6.2</v>
      </c>
      <c r="W1072" s="82" t="s">
        <v>13241</v>
      </c>
      <c r="X1072" s="82"/>
      <c r="Y1072" s="82"/>
      <c r="Z1072" s="83"/>
      <c r="AA1072" s="83"/>
      <c r="AB1072" s="83"/>
      <c r="AC1072" s="83"/>
      <c r="AD1072" s="83"/>
      <c r="AE1072" s="53">
        <v>44562</v>
      </c>
      <c r="AF1072" s="53">
        <v>44926.9999884259</v>
      </c>
      <c r="AG1072" s="80"/>
      <c r="AH1072" s="86" t="s">
        <v>13358</v>
      </c>
      <c r="AI1072" s="80"/>
    </row>
    <row r="1073" ht="51" spans="1:35">
      <c r="A1073" s="81">
        <v>27894</v>
      </c>
      <c r="B1073" s="51" t="s">
        <v>13362</v>
      </c>
      <c r="C1073" s="51" t="s">
        <v>13363</v>
      </c>
      <c r="D1073" s="51" t="s">
        <v>9496</v>
      </c>
      <c r="E1073" s="51" t="s">
        <v>9450</v>
      </c>
      <c r="F1073" s="51">
        <v>3683200</v>
      </c>
      <c r="G1073" s="51">
        <v>12</v>
      </c>
      <c r="H1073" s="53">
        <v>45658</v>
      </c>
      <c r="I1073" s="53">
        <v>46022</v>
      </c>
      <c r="J1073" s="51" t="s">
        <v>9506</v>
      </c>
      <c r="K1073" s="51" t="s">
        <v>9497</v>
      </c>
      <c r="L1073" s="51" t="s">
        <v>13364</v>
      </c>
      <c r="M1073" s="218" t="s">
        <v>13365</v>
      </c>
      <c r="N1073" s="51" t="s">
        <v>13000</v>
      </c>
      <c r="O1073" s="51" t="s">
        <v>9455</v>
      </c>
      <c r="P1073" s="51" t="s">
        <v>10851</v>
      </c>
      <c r="Q1073" s="51" t="s">
        <v>9456</v>
      </c>
      <c r="R1073" s="51">
        <v>3683200</v>
      </c>
      <c r="S1073" s="51">
        <v>3683200</v>
      </c>
      <c r="T1073" s="53">
        <v>45658</v>
      </c>
      <c r="U1073" s="53">
        <v>46022.9999884259</v>
      </c>
      <c r="V1073" s="51">
        <v>10.2</v>
      </c>
      <c r="W1073" s="82" t="s">
        <v>12850</v>
      </c>
      <c r="X1073" s="82"/>
      <c r="Y1073" s="82"/>
      <c r="Z1073" s="83"/>
      <c r="AA1073" s="83"/>
      <c r="AB1073" s="83"/>
      <c r="AC1073" s="83"/>
      <c r="AD1073" s="83"/>
      <c r="AE1073" s="53">
        <v>45658</v>
      </c>
      <c r="AF1073" s="53">
        <v>46022.9999884259</v>
      </c>
      <c r="AG1073" s="80"/>
      <c r="AH1073" s="86" t="s">
        <v>13362</v>
      </c>
      <c r="AI1073" s="80"/>
    </row>
    <row r="1074" ht="51" spans="1:35">
      <c r="A1074" s="81">
        <v>27893</v>
      </c>
      <c r="B1074" s="51" t="s">
        <v>13366</v>
      </c>
      <c r="C1074" s="51" t="s">
        <v>13367</v>
      </c>
      <c r="D1074" s="51" t="s">
        <v>9496</v>
      </c>
      <c r="E1074" s="51" t="s">
        <v>9450</v>
      </c>
      <c r="F1074" s="51">
        <v>800000</v>
      </c>
      <c r="G1074" s="51">
        <v>12</v>
      </c>
      <c r="H1074" s="53">
        <v>45658</v>
      </c>
      <c r="I1074" s="53">
        <v>46022</v>
      </c>
      <c r="J1074" s="51" t="s">
        <v>9506</v>
      </c>
      <c r="K1074" s="51" t="s">
        <v>9497</v>
      </c>
      <c r="L1074" s="51" t="s">
        <v>13368</v>
      </c>
      <c r="M1074" s="218" t="s">
        <v>13369</v>
      </c>
      <c r="N1074" s="51" t="s">
        <v>10863</v>
      </c>
      <c r="O1074" s="51" t="s">
        <v>9455</v>
      </c>
      <c r="P1074" s="51" t="s">
        <v>10864</v>
      </c>
      <c r="Q1074" s="51" t="s">
        <v>9456</v>
      </c>
      <c r="R1074" s="51">
        <v>800000</v>
      </c>
      <c r="S1074" s="51">
        <v>800000</v>
      </c>
      <c r="T1074" s="53">
        <v>45658</v>
      </c>
      <c r="U1074" s="53">
        <v>46022.9999884259</v>
      </c>
      <c r="V1074" s="51">
        <v>2.25</v>
      </c>
      <c r="W1074" s="82" t="s">
        <v>13198</v>
      </c>
      <c r="X1074" s="82"/>
      <c r="Y1074" s="82"/>
      <c r="Z1074" s="83"/>
      <c r="AA1074" s="83"/>
      <c r="AB1074" s="83"/>
      <c r="AC1074" s="83"/>
      <c r="AD1074" s="83"/>
      <c r="AE1074" s="53">
        <v>45658</v>
      </c>
      <c r="AF1074" s="53">
        <v>46022.9999884259</v>
      </c>
      <c r="AG1074" s="80"/>
      <c r="AH1074" s="86" t="s">
        <v>13366</v>
      </c>
      <c r="AI1074" s="80"/>
    </row>
    <row r="1075" ht="51" spans="1:35">
      <c r="A1075" s="81">
        <v>27891</v>
      </c>
      <c r="B1075" s="51" t="s">
        <v>13370</v>
      </c>
      <c r="C1075" s="51" t="s">
        <v>13371</v>
      </c>
      <c r="D1075" s="51" t="s">
        <v>9496</v>
      </c>
      <c r="E1075" s="51" t="s">
        <v>9450</v>
      </c>
      <c r="F1075" s="51">
        <v>2238200</v>
      </c>
      <c r="G1075" s="51">
        <v>12</v>
      </c>
      <c r="H1075" s="53">
        <v>44927</v>
      </c>
      <c r="I1075" s="53">
        <v>45291</v>
      </c>
      <c r="J1075" s="51" t="s">
        <v>9506</v>
      </c>
      <c r="K1075" s="51" t="s">
        <v>9497</v>
      </c>
      <c r="L1075" s="51" t="s">
        <v>13372</v>
      </c>
      <c r="M1075" s="51" t="s">
        <v>13373</v>
      </c>
      <c r="N1075" s="51" t="s">
        <v>12809</v>
      </c>
      <c r="O1075" s="51" t="s">
        <v>9455</v>
      </c>
      <c r="P1075" s="51" t="s">
        <v>10864</v>
      </c>
      <c r="Q1075" s="51" t="s">
        <v>9456</v>
      </c>
      <c r="R1075" s="51">
        <v>2238200</v>
      </c>
      <c r="S1075" s="51">
        <v>2238200</v>
      </c>
      <c r="T1075" s="53">
        <v>44927</v>
      </c>
      <c r="U1075" s="53">
        <v>45291.9999884259</v>
      </c>
      <c r="V1075" s="51">
        <v>6.2</v>
      </c>
      <c r="W1075" s="82" t="s">
        <v>12921</v>
      </c>
      <c r="X1075" s="82"/>
      <c r="Y1075" s="82"/>
      <c r="Z1075" s="83"/>
      <c r="AA1075" s="83"/>
      <c r="AB1075" s="83"/>
      <c r="AC1075" s="83"/>
      <c r="AD1075" s="83"/>
      <c r="AE1075" s="53">
        <v>44927</v>
      </c>
      <c r="AF1075" s="53">
        <v>45291.9999884259</v>
      </c>
      <c r="AG1075" s="80"/>
      <c r="AH1075" s="86" t="s">
        <v>13370</v>
      </c>
      <c r="AI1075" s="80"/>
    </row>
    <row r="1076" ht="51" spans="1:35">
      <c r="A1076" s="81">
        <v>27892</v>
      </c>
      <c r="B1076" s="51" t="s">
        <v>13374</v>
      </c>
      <c r="C1076" s="51" t="s">
        <v>13375</v>
      </c>
      <c r="D1076" s="51" t="s">
        <v>9496</v>
      </c>
      <c r="E1076" s="51" t="s">
        <v>9450</v>
      </c>
      <c r="F1076" s="51">
        <v>2238200</v>
      </c>
      <c r="G1076" s="51">
        <v>12</v>
      </c>
      <c r="H1076" s="53">
        <v>45658</v>
      </c>
      <c r="I1076" s="53">
        <v>46022</v>
      </c>
      <c r="J1076" s="51" t="s">
        <v>9506</v>
      </c>
      <c r="K1076" s="51" t="s">
        <v>9497</v>
      </c>
      <c r="L1076" s="51" t="s">
        <v>13376</v>
      </c>
      <c r="M1076" s="218" t="s">
        <v>13377</v>
      </c>
      <c r="N1076" s="51" t="s">
        <v>11203</v>
      </c>
      <c r="O1076" s="51" t="s">
        <v>9455</v>
      </c>
      <c r="P1076" s="51" t="s">
        <v>10851</v>
      </c>
      <c r="Q1076" s="51" t="s">
        <v>9456</v>
      </c>
      <c r="R1076" s="51">
        <v>2238200</v>
      </c>
      <c r="S1076" s="51">
        <v>2238200</v>
      </c>
      <c r="T1076" s="53">
        <v>45658</v>
      </c>
      <c r="U1076" s="53">
        <v>46022.9999884259</v>
      </c>
      <c r="V1076" s="51">
        <v>6.2</v>
      </c>
      <c r="W1076" s="82" t="s">
        <v>13241</v>
      </c>
      <c r="X1076" s="82"/>
      <c r="Y1076" s="82"/>
      <c r="Z1076" s="83"/>
      <c r="AA1076" s="83"/>
      <c r="AB1076" s="83"/>
      <c r="AC1076" s="83"/>
      <c r="AD1076" s="83"/>
      <c r="AE1076" s="53">
        <v>45658</v>
      </c>
      <c r="AF1076" s="53">
        <v>46022.9999884259</v>
      </c>
      <c r="AG1076" s="80"/>
      <c r="AH1076" s="86" t="s">
        <v>13374</v>
      </c>
      <c r="AI1076" s="80"/>
    </row>
    <row r="1077" ht="51" spans="1:35">
      <c r="A1077" s="81">
        <v>27890</v>
      </c>
      <c r="B1077" s="51" t="s">
        <v>13378</v>
      </c>
      <c r="C1077" s="51" t="s">
        <v>13379</v>
      </c>
      <c r="D1077" s="51" t="s">
        <v>9496</v>
      </c>
      <c r="E1077" s="51" t="s">
        <v>9450</v>
      </c>
      <c r="F1077" s="51">
        <v>2014920</v>
      </c>
      <c r="G1077" s="51">
        <v>12</v>
      </c>
      <c r="H1077" s="53">
        <v>44562</v>
      </c>
      <c r="I1077" s="53">
        <v>44926</v>
      </c>
      <c r="J1077" s="51" t="s">
        <v>9506</v>
      </c>
      <c r="K1077" s="51" t="s">
        <v>9497</v>
      </c>
      <c r="L1077" s="51" t="s">
        <v>13380</v>
      </c>
      <c r="M1077" s="51" t="s">
        <v>13381</v>
      </c>
      <c r="N1077" s="51" t="s">
        <v>12809</v>
      </c>
      <c r="O1077" s="51" t="s">
        <v>9455</v>
      </c>
      <c r="P1077" s="51" t="s">
        <v>10864</v>
      </c>
      <c r="Q1077" s="51" t="s">
        <v>9456</v>
      </c>
      <c r="R1077" s="51">
        <v>2014920</v>
      </c>
      <c r="S1077" s="51">
        <v>2014920</v>
      </c>
      <c r="T1077" s="53">
        <v>44562</v>
      </c>
      <c r="U1077" s="53">
        <v>44926.9999884259</v>
      </c>
      <c r="V1077" s="51">
        <v>6.2</v>
      </c>
      <c r="W1077" s="82" t="s">
        <v>12921</v>
      </c>
      <c r="X1077" s="82"/>
      <c r="Y1077" s="82"/>
      <c r="Z1077" s="83"/>
      <c r="AA1077" s="83"/>
      <c r="AB1077" s="83"/>
      <c r="AC1077" s="83"/>
      <c r="AD1077" s="83"/>
      <c r="AE1077" s="53">
        <v>44562</v>
      </c>
      <c r="AF1077" s="53">
        <v>44926.9999884259</v>
      </c>
      <c r="AG1077" s="80"/>
      <c r="AH1077" s="86" t="s">
        <v>13378</v>
      </c>
      <c r="AI1077" s="80"/>
    </row>
    <row r="1078" ht="51" spans="1:35">
      <c r="A1078" s="81">
        <v>27889</v>
      </c>
      <c r="B1078" s="51" t="s">
        <v>13382</v>
      </c>
      <c r="C1078" s="51" t="s">
        <v>13383</v>
      </c>
      <c r="D1078" s="51" t="s">
        <v>9496</v>
      </c>
      <c r="E1078" s="51" t="s">
        <v>9450</v>
      </c>
      <c r="F1078" s="51">
        <v>1988800</v>
      </c>
      <c r="G1078" s="51">
        <v>12</v>
      </c>
      <c r="H1078" s="53">
        <v>45292</v>
      </c>
      <c r="I1078" s="53">
        <v>45657</v>
      </c>
      <c r="J1078" s="51" t="s">
        <v>9506</v>
      </c>
      <c r="K1078" s="51" t="s">
        <v>9497</v>
      </c>
      <c r="L1078" s="51" t="s">
        <v>13384</v>
      </c>
      <c r="M1078" s="51" t="s">
        <v>13385</v>
      </c>
      <c r="N1078" s="51" t="s">
        <v>12809</v>
      </c>
      <c r="O1078" s="51" t="s">
        <v>9455</v>
      </c>
      <c r="P1078" s="51" t="s">
        <v>10864</v>
      </c>
      <c r="Q1078" s="51" t="s">
        <v>9456</v>
      </c>
      <c r="R1078" s="51">
        <v>1988800</v>
      </c>
      <c r="S1078" s="51">
        <v>1988800</v>
      </c>
      <c r="T1078" s="53">
        <v>45292</v>
      </c>
      <c r="U1078" s="53">
        <v>45657.9999884259</v>
      </c>
      <c r="V1078" s="51">
        <v>6.2</v>
      </c>
      <c r="W1078" s="82" t="s">
        <v>12921</v>
      </c>
      <c r="X1078" s="82"/>
      <c r="Y1078" s="82"/>
      <c r="Z1078" s="83"/>
      <c r="AA1078" s="83"/>
      <c r="AB1078" s="83"/>
      <c r="AC1078" s="83"/>
      <c r="AD1078" s="83"/>
      <c r="AE1078" s="53">
        <v>45292</v>
      </c>
      <c r="AF1078" s="53">
        <v>45657.9999884259</v>
      </c>
      <c r="AG1078" s="80"/>
      <c r="AH1078" s="86" t="s">
        <v>13382</v>
      </c>
      <c r="AI1078" s="80"/>
    </row>
    <row r="1079" ht="51" spans="1:35">
      <c r="A1079" s="81">
        <v>27887</v>
      </c>
      <c r="B1079" s="51" t="s">
        <v>13386</v>
      </c>
      <c r="C1079" s="51" t="s">
        <v>13387</v>
      </c>
      <c r="D1079" s="51" t="s">
        <v>9496</v>
      </c>
      <c r="E1079" s="51" t="s">
        <v>9450</v>
      </c>
      <c r="F1079" s="51">
        <v>6250000</v>
      </c>
      <c r="G1079" s="51">
        <v>12</v>
      </c>
      <c r="H1079" s="53">
        <v>45292</v>
      </c>
      <c r="I1079" s="53">
        <v>45657</v>
      </c>
      <c r="J1079" s="51" t="s">
        <v>9506</v>
      </c>
      <c r="K1079" s="51" t="s">
        <v>9497</v>
      </c>
      <c r="L1079" s="51" t="s">
        <v>13388</v>
      </c>
      <c r="M1079" s="51" t="s">
        <v>13389</v>
      </c>
      <c r="N1079" s="51" t="s">
        <v>10870</v>
      </c>
      <c r="O1079" s="51" t="s">
        <v>9455</v>
      </c>
      <c r="P1079" s="51" t="s">
        <v>10864</v>
      </c>
      <c r="Q1079" s="51" t="s">
        <v>9456</v>
      </c>
      <c r="R1079" s="51">
        <v>6250000</v>
      </c>
      <c r="S1079" s="51">
        <v>6250000</v>
      </c>
      <c r="T1079" s="53">
        <v>45292</v>
      </c>
      <c r="U1079" s="53">
        <v>45657.9999884259</v>
      </c>
      <c r="V1079" s="51">
        <v>18</v>
      </c>
      <c r="W1079" s="82" t="s">
        <v>12870</v>
      </c>
      <c r="X1079" s="82"/>
      <c r="Y1079" s="82"/>
      <c r="Z1079" s="83"/>
      <c r="AA1079" s="83"/>
      <c r="AB1079" s="83"/>
      <c r="AC1079" s="83"/>
      <c r="AD1079" s="83"/>
      <c r="AE1079" s="53">
        <v>45292</v>
      </c>
      <c r="AF1079" s="53">
        <v>45657.9999884259</v>
      </c>
      <c r="AG1079" s="80"/>
      <c r="AH1079" s="86" t="s">
        <v>13386</v>
      </c>
      <c r="AI1079" s="80"/>
    </row>
    <row r="1080" ht="51" spans="1:35">
      <c r="A1080" s="81">
        <v>27886</v>
      </c>
      <c r="B1080" s="51" t="s">
        <v>13390</v>
      </c>
      <c r="C1080" s="51" t="s">
        <v>13391</v>
      </c>
      <c r="D1080" s="51" t="s">
        <v>9496</v>
      </c>
      <c r="E1080" s="51" t="s">
        <v>9450</v>
      </c>
      <c r="F1080" s="51">
        <v>3420000</v>
      </c>
      <c r="G1080" s="51">
        <v>12</v>
      </c>
      <c r="H1080" s="53">
        <v>45658</v>
      </c>
      <c r="I1080" s="53">
        <v>46022</v>
      </c>
      <c r="J1080" s="51" t="s">
        <v>9506</v>
      </c>
      <c r="K1080" s="51" t="s">
        <v>9497</v>
      </c>
      <c r="L1080" s="51" t="s">
        <v>13392</v>
      </c>
      <c r="M1080" s="51" t="s">
        <v>13393</v>
      </c>
      <c r="N1080" s="51" t="s">
        <v>10945</v>
      </c>
      <c r="O1080" s="51" t="s">
        <v>9455</v>
      </c>
      <c r="P1080" s="51" t="s">
        <v>10851</v>
      </c>
      <c r="Q1080" s="51" t="s">
        <v>9456</v>
      </c>
      <c r="R1080" s="51">
        <v>3420000</v>
      </c>
      <c r="S1080" s="51">
        <v>3420000</v>
      </c>
      <c r="T1080" s="53">
        <v>45658</v>
      </c>
      <c r="U1080" s="53">
        <v>46022.9999884259</v>
      </c>
      <c r="V1080" s="51">
        <v>9.5</v>
      </c>
      <c r="W1080" s="82" t="s">
        <v>13394</v>
      </c>
      <c r="X1080" s="82"/>
      <c r="Y1080" s="82"/>
      <c r="Z1080" s="83"/>
      <c r="AA1080" s="83"/>
      <c r="AB1080" s="83"/>
      <c r="AC1080" s="83"/>
      <c r="AD1080" s="83"/>
      <c r="AE1080" s="53">
        <v>45658</v>
      </c>
      <c r="AF1080" s="53">
        <v>46022.9999884259</v>
      </c>
      <c r="AG1080" s="80"/>
      <c r="AH1080" s="86" t="s">
        <v>13390</v>
      </c>
      <c r="AI1080" s="80"/>
    </row>
    <row r="1081" ht="51" spans="1:35">
      <c r="A1081" s="81">
        <v>27884</v>
      </c>
      <c r="B1081" s="51" t="s">
        <v>13395</v>
      </c>
      <c r="C1081" s="51" t="s">
        <v>13396</v>
      </c>
      <c r="D1081" s="51" t="s">
        <v>9496</v>
      </c>
      <c r="E1081" s="51" t="s">
        <v>9450</v>
      </c>
      <c r="F1081" s="51">
        <v>3140700</v>
      </c>
      <c r="G1081" s="51">
        <v>12</v>
      </c>
      <c r="H1081" s="53">
        <v>45658</v>
      </c>
      <c r="I1081" s="53">
        <v>46022</v>
      </c>
      <c r="J1081" s="51" t="s">
        <v>9506</v>
      </c>
      <c r="K1081" s="51" t="s">
        <v>9497</v>
      </c>
      <c r="L1081" s="51" t="s">
        <v>13397</v>
      </c>
      <c r="M1081" s="218" t="s">
        <v>13398</v>
      </c>
      <c r="N1081" s="51" t="s">
        <v>13399</v>
      </c>
      <c r="O1081" s="51" t="s">
        <v>9455</v>
      </c>
      <c r="P1081" s="51" t="s">
        <v>10864</v>
      </c>
      <c r="Q1081" s="51" t="s">
        <v>9456</v>
      </c>
      <c r="R1081" s="51">
        <v>3140700</v>
      </c>
      <c r="S1081" s="51">
        <v>3140700</v>
      </c>
      <c r="T1081" s="53">
        <v>45658</v>
      </c>
      <c r="U1081" s="53">
        <v>46022.9999884259</v>
      </c>
      <c r="V1081" s="51">
        <v>8.7</v>
      </c>
      <c r="W1081" s="82" t="s">
        <v>13400</v>
      </c>
      <c r="X1081" s="82"/>
      <c r="Y1081" s="82"/>
      <c r="Z1081" s="83"/>
      <c r="AA1081" s="83"/>
      <c r="AB1081" s="83"/>
      <c r="AC1081" s="83"/>
      <c r="AD1081" s="83"/>
      <c r="AE1081" s="53">
        <v>45658</v>
      </c>
      <c r="AF1081" s="53">
        <v>46022.9999884259</v>
      </c>
      <c r="AG1081" s="80"/>
      <c r="AH1081" s="86" t="s">
        <v>13395</v>
      </c>
      <c r="AI1081" s="80"/>
    </row>
    <row r="1082" ht="51" spans="1:35">
      <c r="A1082" s="81">
        <v>27885</v>
      </c>
      <c r="B1082" s="51" t="s">
        <v>13401</v>
      </c>
      <c r="C1082" s="51" t="s">
        <v>13402</v>
      </c>
      <c r="D1082" s="51" t="s">
        <v>9496</v>
      </c>
      <c r="E1082" s="51" t="s">
        <v>9450</v>
      </c>
      <c r="F1082" s="51">
        <v>2440000</v>
      </c>
      <c r="G1082" s="51">
        <v>12</v>
      </c>
      <c r="H1082" s="53">
        <v>45658</v>
      </c>
      <c r="I1082" s="53">
        <v>46022</v>
      </c>
      <c r="J1082" s="51" t="s">
        <v>9506</v>
      </c>
      <c r="K1082" s="51" t="s">
        <v>9497</v>
      </c>
      <c r="L1082" s="51" t="s">
        <v>13403</v>
      </c>
      <c r="M1082" s="218" t="s">
        <v>13404</v>
      </c>
      <c r="N1082" s="51" t="s">
        <v>13210</v>
      </c>
      <c r="O1082" s="51" t="s">
        <v>9455</v>
      </c>
      <c r="P1082" s="51" t="s">
        <v>10864</v>
      </c>
      <c r="Q1082" s="51" t="s">
        <v>9456</v>
      </c>
      <c r="R1082" s="51">
        <v>2440000</v>
      </c>
      <c r="S1082" s="51">
        <v>2440000</v>
      </c>
      <c r="T1082" s="53">
        <v>45658</v>
      </c>
      <c r="U1082" s="53">
        <v>46022.9999884259</v>
      </c>
      <c r="V1082" s="51">
        <v>7</v>
      </c>
      <c r="W1082" s="82" t="s">
        <v>13211</v>
      </c>
      <c r="X1082" s="82"/>
      <c r="Y1082" s="82"/>
      <c r="Z1082" s="83"/>
      <c r="AA1082" s="83"/>
      <c r="AB1082" s="83"/>
      <c r="AC1082" s="83"/>
      <c r="AD1082" s="83"/>
      <c r="AE1082" s="53">
        <v>45658</v>
      </c>
      <c r="AF1082" s="53">
        <v>46022.9999884259</v>
      </c>
      <c r="AG1082" s="135" t="s">
        <v>13405</v>
      </c>
      <c r="AH1082" s="86" t="s">
        <v>13401</v>
      </c>
      <c r="AI1082" s="80"/>
    </row>
    <row r="1083" ht="51" spans="1:35">
      <c r="A1083" s="81">
        <v>27883</v>
      </c>
      <c r="B1083" s="51" t="s">
        <v>13406</v>
      </c>
      <c r="C1083" s="51" t="s">
        <v>13407</v>
      </c>
      <c r="D1083" s="51" t="s">
        <v>9496</v>
      </c>
      <c r="E1083" s="51" t="s">
        <v>9450</v>
      </c>
      <c r="F1083" s="51">
        <v>6250000</v>
      </c>
      <c r="G1083" s="51">
        <v>12</v>
      </c>
      <c r="H1083" s="53">
        <v>45197</v>
      </c>
      <c r="I1083" s="53">
        <v>45562</v>
      </c>
      <c r="J1083" s="51" t="s">
        <v>9506</v>
      </c>
      <c r="K1083" s="51" t="s">
        <v>9497</v>
      </c>
      <c r="L1083" s="51" t="s">
        <v>13408</v>
      </c>
      <c r="M1083" s="51" t="s">
        <v>13409</v>
      </c>
      <c r="N1083" s="51" t="s">
        <v>10870</v>
      </c>
      <c r="O1083" s="51" t="s">
        <v>9455</v>
      </c>
      <c r="P1083" s="51" t="s">
        <v>10864</v>
      </c>
      <c r="Q1083" s="51" t="s">
        <v>9456</v>
      </c>
      <c r="R1083" s="51">
        <v>6250000</v>
      </c>
      <c r="S1083" s="51">
        <v>6250000</v>
      </c>
      <c r="T1083" s="53">
        <v>45197</v>
      </c>
      <c r="U1083" s="53">
        <v>45562.9999884259</v>
      </c>
      <c r="V1083" s="51">
        <v>18</v>
      </c>
      <c r="W1083" s="82" t="s">
        <v>13410</v>
      </c>
      <c r="X1083" s="82"/>
      <c r="Y1083" s="82"/>
      <c r="Z1083" s="83"/>
      <c r="AA1083" s="83"/>
      <c r="AB1083" s="83"/>
      <c r="AC1083" s="83"/>
      <c r="AD1083" s="83"/>
      <c r="AE1083" s="53">
        <v>45197</v>
      </c>
      <c r="AF1083" s="53">
        <v>45562.9999884259</v>
      </c>
      <c r="AG1083" s="135" t="s">
        <v>13357</v>
      </c>
      <c r="AH1083" s="86" t="s">
        <v>13406</v>
      </c>
      <c r="AI1083" s="80"/>
    </row>
    <row r="1084" ht="51" spans="1:35">
      <c r="A1084" s="81">
        <v>27882</v>
      </c>
      <c r="B1084" s="51" t="s">
        <v>13411</v>
      </c>
      <c r="C1084" s="51" t="s">
        <v>13412</v>
      </c>
      <c r="D1084" s="51" t="s">
        <v>9496</v>
      </c>
      <c r="E1084" s="51" t="s">
        <v>9450</v>
      </c>
      <c r="F1084" s="51">
        <v>6498000</v>
      </c>
      <c r="G1084" s="51">
        <v>12</v>
      </c>
      <c r="H1084" s="53">
        <v>45544</v>
      </c>
      <c r="I1084" s="53">
        <v>45908</v>
      </c>
      <c r="J1084" s="51" t="s">
        <v>9506</v>
      </c>
      <c r="K1084" s="51" t="s">
        <v>9497</v>
      </c>
      <c r="L1084" s="51" t="s">
        <v>13413</v>
      </c>
      <c r="M1084" s="51" t="s">
        <v>13414</v>
      </c>
      <c r="N1084" s="51" t="s">
        <v>13415</v>
      </c>
      <c r="O1084" s="51" t="s">
        <v>9455</v>
      </c>
      <c r="P1084" s="51" t="s">
        <v>10864</v>
      </c>
      <c r="Q1084" s="51" t="s">
        <v>9456</v>
      </c>
      <c r="R1084" s="51">
        <v>6498000</v>
      </c>
      <c r="S1084" s="51">
        <v>6498000</v>
      </c>
      <c r="T1084" s="53">
        <v>45544</v>
      </c>
      <c r="U1084" s="53">
        <v>45908.9999884259</v>
      </c>
      <c r="V1084" s="51">
        <v>18</v>
      </c>
      <c r="W1084" s="82" t="s">
        <v>13416</v>
      </c>
      <c r="X1084" s="82"/>
      <c r="Y1084" s="82"/>
      <c r="Z1084" s="83"/>
      <c r="AA1084" s="83"/>
      <c r="AB1084" s="83"/>
      <c r="AC1084" s="83"/>
      <c r="AD1084" s="83"/>
      <c r="AE1084" s="53">
        <v>45544</v>
      </c>
      <c r="AF1084" s="53">
        <v>45908.9999884259</v>
      </c>
      <c r="AG1084" s="85" t="s">
        <v>12391</v>
      </c>
      <c r="AH1084" s="86" t="s">
        <v>13411</v>
      </c>
      <c r="AI1084" s="80"/>
    </row>
    <row r="1085" ht="51" spans="1:35">
      <c r="A1085" s="81">
        <v>27880</v>
      </c>
      <c r="B1085" s="51" t="s">
        <v>13417</v>
      </c>
      <c r="C1085" s="51" t="s">
        <v>13418</v>
      </c>
      <c r="D1085" s="51" t="s">
        <v>9496</v>
      </c>
      <c r="E1085" s="51" t="s">
        <v>9450</v>
      </c>
      <c r="F1085" s="51">
        <v>6250000</v>
      </c>
      <c r="G1085" s="51">
        <v>12</v>
      </c>
      <c r="H1085" s="53">
        <v>45563</v>
      </c>
      <c r="I1085" s="53">
        <v>45927</v>
      </c>
      <c r="J1085" s="51" t="s">
        <v>9506</v>
      </c>
      <c r="K1085" s="51" t="s">
        <v>9497</v>
      </c>
      <c r="L1085" s="51" t="s">
        <v>13419</v>
      </c>
      <c r="M1085" s="218" t="s">
        <v>13420</v>
      </c>
      <c r="N1085" s="51" t="s">
        <v>10870</v>
      </c>
      <c r="O1085" s="51" t="s">
        <v>9455</v>
      </c>
      <c r="P1085" s="51" t="s">
        <v>10864</v>
      </c>
      <c r="Q1085" s="51" t="s">
        <v>9456</v>
      </c>
      <c r="R1085" s="51">
        <v>6250000</v>
      </c>
      <c r="S1085" s="51">
        <v>6250000</v>
      </c>
      <c r="T1085" s="53">
        <v>45563</v>
      </c>
      <c r="U1085" s="53">
        <v>45927.9999884259</v>
      </c>
      <c r="V1085" s="51">
        <v>18</v>
      </c>
      <c r="W1085" s="82" t="s">
        <v>13410</v>
      </c>
      <c r="X1085" s="82"/>
      <c r="Y1085" s="82"/>
      <c r="Z1085" s="83"/>
      <c r="AA1085" s="83"/>
      <c r="AB1085" s="83"/>
      <c r="AC1085" s="83"/>
      <c r="AD1085" s="83"/>
      <c r="AE1085" s="53">
        <v>45563</v>
      </c>
      <c r="AF1085" s="53">
        <v>45927.9999884259</v>
      </c>
      <c r="AG1085" s="135" t="s">
        <v>13357</v>
      </c>
      <c r="AH1085" s="86" t="s">
        <v>13417</v>
      </c>
      <c r="AI1085" s="80"/>
    </row>
    <row r="1086" ht="51" spans="1:35">
      <c r="A1086" s="81">
        <v>27881</v>
      </c>
      <c r="B1086" s="51" t="s">
        <v>13421</v>
      </c>
      <c r="C1086" s="51" t="s">
        <v>13422</v>
      </c>
      <c r="D1086" s="51" t="s">
        <v>9496</v>
      </c>
      <c r="E1086" s="51" t="s">
        <v>9450</v>
      </c>
      <c r="F1086" s="51">
        <v>2238800</v>
      </c>
      <c r="G1086" s="51">
        <v>12</v>
      </c>
      <c r="H1086" s="53">
        <v>45658</v>
      </c>
      <c r="I1086" s="53">
        <v>46022</v>
      </c>
      <c r="J1086" s="51" t="s">
        <v>9506</v>
      </c>
      <c r="K1086" s="51" t="s">
        <v>9497</v>
      </c>
      <c r="L1086" s="51" t="s">
        <v>13423</v>
      </c>
      <c r="M1086" s="218" t="s">
        <v>13424</v>
      </c>
      <c r="N1086" s="51" t="s">
        <v>13111</v>
      </c>
      <c r="O1086" s="51" t="s">
        <v>9455</v>
      </c>
      <c r="P1086" s="51" t="s">
        <v>10864</v>
      </c>
      <c r="Q1086" s="51" t="s">
        <v>9456</v>
      </c>
      <c r="R1086" s="51">
        <v>2238800</v>
      </c>
      <c r="S1086" s="51">
        <v>2238800</v>
      </c>
      <c r="T1086" s="53">
        <v>45658</v>
      </c>
      <c r="U1086" s="53">
        <v>46022.9999884259</v>
      </c>
      <c r="V1086" s="51">
        <v>6.2</v>
      </c>
      <c r="W1086" s="82" t="s">
        <v>12921</v>
      </c>
      <c r="X1086" s="82"/>
      <c r="Y1086" s="82"/>
      <c r="Z1086" s="83"/>
      <c r="AA1086" s="83"/>
      <c r="AB1086" s="83"/>
      <c r="AC1086" s="83"/>
      <c r="AD1086" s="83"/>
      <c r="AE1086" s="53">
        <v>45658</v>
      </c>
      <c r="AF1086" s="53">
        <v>46022.9999884259</v>
      </c>
      <c r="AG1086" s="85" t="s">
        <v>12391</v>
      </c>
      <c r="AH1086" s="86" t="s">
        <v>13421</v>
      </c>
      <c r="AI1086" s="80"/>
    </row>
    <row r="1087" ht="51" spans="1:35">
      <c r="A1087" s="81">
        <v>27879</v>
      </c>
      <c r="B1087" s="51" t="s">
        <v>13425</v>
      </c>
      <c r="C1087" s="51" t="s">
        <v>13426</v>
      </c>
      <c r="D1087" s="51" t="s">
        <v>9496</v>
      </c>
      <c r="E1087" s="51" t="s">
        <v>9450</v>
      </c>
      <c r="F1087" s="51">
        <v>5250000</v>
      </c>
      <c r="G1087" s="51">
        <v>12</v>
      </c>
      <c r="H1087" s="53">
        <v>45536</v>
      </c>
      <c r="I1087" s="53">
        <v>45900</v>
      </c>
      <c r="J1087" s="51" t="s">
        <v>9506</v>
      </c>
      <c r="K1087" s="51" t="s">
        <v>9497</v>
      </c>
      <c r="L1087" s="51" t="s">
        <v>13427</v>
      </c>
      <c r="M1087" s="51" t="s">
        <v>13428</v>
      </c>
      <c r="N1087" s="51" t="s">
        <v>9454</v>
      </c>
      <c r="O1087" s="51" t="s">
        <v>9455</v>
      </c>
      <c r="P1087" s="51" t="s">
        <v>11430</v>
      </c>
      <c r="Q1087" s="51" t="s">
        <v>9456</v>
      </c>
      <c r="R1087" s="51">
        <v>5250000</v>
      </c>
      <c r="S1087" s="51">
        <v>5250000</v>
      </c>
      <c r="T1087" s="53">
        <v>45536</v>
      </c>
      <c r="U1087" s="53">
        <v>45900.9999884259</v>
      </c>
      <c r="V1087" s="51">
        <v>16</v>
      </c>
      <c r="W1087" s="82" t="s">
        <v>13237</v>
      </c>
      <c r="X1087" s="82"/>
      <c r="Y1087" s="82"/>
      <c r="Z1087" s="83"/>
      <c r="AA1087" s="83"/>
      <c r="AB1087" s="83"/>
      <c r="AC1087" s="83"/>
      <c r="AD1087" s="83"/>
      <c r="AE1087" s="53">
        <v>45536</v>
      </c>
      <c r="AF1087" s="53">
        <v>45900.9999884259</v>
      </c>
      <c r="AG1087" s="85" t="s">
        <v>12391</v>
      </c>
      <c r="AH1087" s="86" t="s">
        <v>13425</v>
      </c>
      <c r="AI1087" s="80"/>
    </row>
    <row r="1088" ht="51" spans="1:35">
      <c r="A1088" s="81">
        <v>27878</v>
      </c>
      <c r="B1088" s="51" t="s">
        <v>13429</v>
      </c>
      <c r="C1088" s="51" t="s">
        <v>13430</v>
      </c>
      <c r="D1088" s="51" t="s">
        <v>9496</v>
      </c>
      <c r="E1088" s="51" t="s">
        <v>9450</v>
      </c>
      <c r="F1088" s="51">
        <v>4166700</v>
      </c>
      <c r="G1088" s="51">
        <v>12</v>
      </c>
      <c r="H1088" s="53">
        <v>45658</v>
      </c>
      <c r="I1088" s="53">
        <v>46022</v>
      </c>
      <c r="J1088" s="51" t="s">
        <v>9506</v>
      </c>
      <c r="K1088" s="51" t="s">
        <v>9497</v>
      </c>
      <c r="L1088" s="51" t="s">
        <v>13431</v>
      </c>
      <c r="M1088" s="218" t="s">
        <v>13432</v>
      </c>
      <c r="N1088" s="51" t="s">
        <v>10870</v>
      </c>
      <c r="O1088" s="51" t="s">
        <v>9455</v>
      </c>
      <c r="P1088" s="51" t="s">
        <v>10864</v>
      </c>
      <c r="Q1088" s="51" t="s">
        <v>9456</v>
      </c>
      <c r="R1088" s="51">
        <v>4166700</v>
      </c>
      <c r="S1088" s="51">
        <v>4166700</v>
      </c>
      <c r="T1088" s="53">
        <v>45658</v>
      </c>
      <c r="U1088" s="53">
        <v>46022.9999884259</v>
      </c>
      <c r="V1088" s="51">
        <v>12</v>
      </c>
      <c r="W1088" s="82" t="s">
        <v>13433</v>
      </c>
      <c r="X1088" s="82"/>
      <c r="Y1088" s="82"/>
      <c r="Z1088" s="83"/>
      <c r="AA1088" s="83"/>
      <c r="AB1088" s="83"/>
      <c r="AC1088" s="83"/>
      <c r="AD1088" s="83"/>
      <c r="AE1088" s="53">
        <v>45658</v>
      </c>
      <c r="AF1088" s="53">
        <v>46022.9999884259</v>
      </c>
      <c r="AG1088" s="85" t="s">
        <v>12391</v>
      </c>
      <c r="AH1088" s="86" t="s">
        <v>13429</v>
      </c>
      <c r="AI1088" s="80"/>
    </row>
    <row r="1089" ht="51" spans="1:35">
      <c r="A1089" s="81">
        <v>27877</v>
      </c>
      <c r="B1089" s="51" t="s">
        <v>13434</v>
      </c>
      <c r="C1089" s="51" t="s">
        <v>13435</v>
      </c>
      <c r="D1089" s="51" t="s">
        <v>9496</v>
      </c>
      <c r="E1089" s="51" t="s">
        <v>9450</v>
      </c>
      <c r="F1089" s="51">
        <v>6250000</v>
      </c>
      <c r="G1089" s="51">
        <v>12</v>
      </c>
      <c r="H1089" s="53">
        <v>45658</v>
      </c>
      <c r="I1089" s="53">
        <v>46022</v>
      </c>
      <c r="J1089" s="51" t="s">
        <v>9506</v>
      </c>
      <c r="K1089" s="51" t="s">
        <v>9497</v>
      </c>
      <c r="L1089" s="51" t="s">
        <v>13436</v>
      </c>
      <c r="M1089" s="218" t="s">
        <v>13437</v>
      </c>
      <c r="N1089" s="51" t="s">
        <v>10870</v>
      </c>
      <c r="O1089" s="51" t="s">
        <v>9455</v>
      </c>
      <c r="P1089" s="51" t="s">
        <v>10864</v>
      </c>
      <c r="Q1089" s="51" t="s">
        <v>9456</v>
      </c>
      <c r="R1089" s="51">
        <v>6250000</v>
      </c>
      <c r="S1089" s="51">
        <v>6250000</v>
      </c>
      <c r="T1089" s="53">
        <v>45658</v>
      </c>
      <c r="U1089" s="53">
        <v>46022.9999884259</v>
      </c>
      <c r="V1089" s="51">
        <v>18</v>
      </c>
      <c r="W1089" s="82" t="s">
        <v>12870</v>
      </c>
      <c r="X1089" s="82"/>
      <c r="Y1089" s="82"/>
      <c r="Z1089" s="83"/>
      <c r="AA1089" s="83"/>
      <c r="AB1089" s="83"/>
      <c r="AC1089" s="83"/>
      <c r="AD1089" s="83"/>
      <c r="AE1089" s="53">
        <v>45658</v>
      </c>
      <c r="AF1089" s="53">
        <v>46022.9999884259</v>
      </c>
      <c r="AG1089" s="85" t="s">
        <v>12391</v>
      </c>
      <c r="AH1089" s="86" t="s">
        <v>13434</v>
      </c>
      <c r="AI1089" s="80"/>
    </row>
    <row r="1090" ht="51" spans="1:35">
      <c r="A1090" s="81">
        <v>27875</v>
      </c>
      <c r="B1090" s="51" t="s">
        <v>13438</v>
      </c>
      <c r="C1090" s="51" t="s">
        <v>13439</v>
      </c>
      <c r="D1090" s="51" t="s">
        <v>9496</v>
      </c>
      <c r="E1090" s="51" t="s">
        <v>9450</v>
      </c>
      <c r="F1090" s="51">
        <v>23640000</v>
      </c>
      <c r="G1090" s="51">
        <v>12</v>
      </c>
      <c r="H1090" s="53">
        <v>45292</v>
      </c>
      <c r="I1090" s="53">
        <v>45657</v>
      </c>
      <c r="J1090" s="51" t="s">
        <v>9506</v>
      </c>
      <c r="K1090" s="51" t="s">
        <v>9497</v>
      </c>
      <c r="L1090" s="51" t="s">
        <v>13440</v>
      </c>
      <c r="M1090" s="51" t="s">
        <v>13441</v>
      </c>
      <c r="N1090" s="51" t="s">
        <v>9454</v>
      </c>
      <c r="O1090" s="51" t="s">
        <v>9455</v>
      </c>
      <c r="P1090" s="51" t="s">
        <v>11430</v>
      </c>
      <c r="Q1090" s="51" t="s">
        <v>9456</v>
      </c>
      <c r="R1090" s="51">
        <v>23640000</v>
      </c>
      <c r="S1090" s="51">
        <v>23640000</v>
      </c>
      <c r="T1090" s="53">
        <v>45292</v>
      </c>
      <c r="U1090" s="53">
        <v>45657.9999884259</v>
      </c>
      <c r="V1090" s="51">
        <v>72</v>
      </c>
      <c r="W1090" s="82" t="s">
        <v>12945</v>
      </c>
      <c r="X1090" s="82"/>
      <c r="Y1090" s="82"/>
      <c r="Z1090" s="83"/>
      <c r="AA1090" s="83"/>
      <c r="AB1090" s="83"/>
      <c r="AC1090" s="83"/>
      <c r="AD1090" s="83"/>
      <c r="AE1090" s="53">
        <v>45292</v>
      </c>
      <c r="AF1090" s="53">
        <v>45657.9999884259</v>
      </c>
      <c r="AG1090" s="85" t="s">
        <v>12391</v>
      </c>
      <c r="AH1090" s="86" t="s">
        <v>13438</v>
      </c>
      <c r="AI1090" s="80"/>
    </row>
    <row r="1091" ht="51" spans="1:35">
      <c r="A1091" s="81">
        <v>27874</v>
      </c>
      <c r="B1091" s="51" t="s">
        <v>13442</v>
      </c>
      <c r="C1091" s="51" t="s">
        <v>13443</v>
      </c>
      <c r="D1091" s="51" t="s">
        <v>9496</v>
      </c>
      <c r="E1091" s="51" t="s">
        <v>9450</v>
      </c>
      <c r="F1091" s="51">
        <v>23640000</v>
      </c>
      <c r="G1091" s="51">
        <v>12</v>
      </c>
      <c r="H1091" s="53">
        <v>45292</v>
      </c>
      <c r="I1091" s="53">
        <v>45657</v>
      </c>
      <c r="J1091" s="51" t="s">
        <v>9506</v>
      </c>
      <c r="K1091" s="51" t="s">
        <v>9497</v>
      </c>
      <c r="L1091" s="51" t="s">
        <v>13444</v>
      </c>
      <c r="M1091" s="51" t="s">
        <v>13445</v>
      </c>
      <c r="N1091" s="51" t="s">
        <v>9454</v>
      </c>
      <c r="O1091" s="51" t="s">
        <v>9455</v>
      </c>
      <c r="P1091" s="51" t="s">
        <v>11430</v>
      </c>
      <c r="Q1091" s="51" t="s">
        <v>9456</v>
      </c>
      <c r="R1091" s="51">
        <v>23640000</v>
      </c>
      <c r="S1091" s="51">
        <v>23640000</v>
      </c>
      <c r="T1091" s="53">
        <v>45292</v>
      </c>
      <c r="U1091" s="53">
        <v>45657.9999884259</v>
      </c>
      <c r="V1091" s="51">
        <v>72</v>
      </c>
      <c r="W1091" s="82" t="s">
        <v>13446</v>
      </c>
      <c r="X1091" s="82"/>
      <c r="Y1091" s="82"/>
      <c r="Z1091" s="83"/>
      <c r="AA1091" s="83"/>
      <c r="AB1091" s="83"/>
      <c r="AC1091" s="83"/>
      <c r="AD1091" s="83"/>
      <c r="AE1091" s="53">
        <v>45292</v>
      </c>
      <c r="AF1091" s="53">
        <v>45657.9999884259</v>
      </c>
      <c r="AG1091" s="85" t="s">
        <v>12391</v>
      </c>
      <c r="AH1091" s="86" t="s">
        <v>13442</v>
      </c>
      <c r="AI1091" s="80"/>
    </row>
    <row r="1092" ht="51" spans="1:35">
      <c r="A1092" s="81">
        <v>27872</v>
      </c>
      <c r="B1092" s="51" t="s">
        <v>13447</v>
      </c>
      <c r="C1092" s="51" t="s">
        <v>13448</v>
      </c>
      <c r="D1092" s="51" t="s">
        <v>9496</v>
      </c>
      <c r="E1092" s="51" t="s">
        <v>9450</v>
      </c>
      <c r="F1092" s="51">
        <v>4332000</v>
      </c>
      <c r="G1092" s="51">
        <v>12</v>
      </c>
      <c r="H1092" s="53">
        <v>45316</v>
      </c>
      <c r="I1092" s="53">
        <v>45681</v>
      </c>
      <c r="J1092" s="51" t="s">
        <v>9506</v>
      </c>
      <c r="K1092" s="51" t="s">
        <v>9497</v>
      </c>
      <c r="L1092" s="51" t="s">
        <v>13449</v>
      </c>
      <c r="M1092" s="51" t="s">
        <v>13450</v>
      </c>
      <c r="N1092" s="51" t="s">
        <v>13154</v>
      </c>
      <c r="O1092" s="51" t="s">
        <v>9455</v>
      </c>
      <c r="P1092" s="51" t="s">
        <v>10851</v>
      </c>
      <c r="Q1092" s="51" t="s">
        <v>9456</v>
      </c>
      <c r="R1092" s="51">
        <v>4332000</v>
      </c>
      <c r="S1092" s="51">
        <v>4332000</v>
      </c>
      <c r="T1092" s="53">
        <v>45316</v>
      </c>
      <c r="U1092" s="53">
        <v>45681.9999884259</v>
      </c>
      <c r="V1092" s="51">
        <v>12</v>
      </c>
      <c r="W1092" s="82" t="s">
        <v>13451</v>
      </c>
      <c r="X1092" s="82"/>
      <c r="Y1092" s="82"/>
      <c r="Z1092" s="83"/>
      <c r="AA1092" s="83"/>
      <c r="AB1092" s="83"/>
      <c r="AC1092" s="83"/>
      <c r="AD1092" s="83"/>
      <c r="AE1092" s="53">
        <v>45316</v>
      </c>
      <c r="AF1092" s="53">
        <v>45681.9999884259</v>
      </c>
      <c r="AG1092" s="85" t="s">
        <v>12391</v>
      </c>
      <c r="AH1092" s="86" t="s">
        <v>13447</v>
      </c>
      <c r="AI1092" s="80"/>
    </row>
    <row r="1093" ht="51" spans="1:35">
      <c r="A1093" s="81">
        <v>27873</v>
      </c>
      <c r="B1093" s="51" t="s">
        <v>13452</v>
      </c>
      <c r="C1093" s="51" t="s">
        <v>13453</v>
      </c>
      <c r="D1093" s="51" t="s">
        <v>9496</v>
      </c>
      <c r="E1093" s="51" t="s">
        <v>9450</v>
      </c>
      <c r="F1093" s="51">
        <v>3249000</v>
      </c>
      <c r="G1093" s="51">
        <v>12</v>
      </c>
      <c r="H1093" s="53">
        <v>45658</v>
      </c>
      <c r="I1093" s="53">
        <v>46022</v>
      </c>
      <c r="J1093" s="51" t="s">
        <v>9506</v>
      </c>
      <c r="K1093" s="51" t="s">
        <v>9497</v>
      </c>
      <c r="L1093" s="51" t="s">
        <v>13454</v>
      </c>
      <c r="M1093" s="218" t="s">
        <v>13455</v>
      </c>
      <c r="N1093" s="51" t="s">
        <v>13145</v>
      </c>
      <c r="O1093" s="51" t="s">
        <v>9455</v>
      </c>
      <c r="P1093" s="51" t="s">
        <v>10851</v>
      </c>
      <c r="Q1093" s="51" t="s">
        <v>9456</v>
      </c>
      <c r="R1093" s="51">
        <v>3249000</v>
      </c>
      <c r="S1093" s="51">
        <v>3249000</v>
      </c>
      <c r="T1093" s="53">
        <v>45658</v>
      </c>
      <c r="U1093" s="53">
        <v>46022.9999884259</v>
      </c>
      <c r="V1093" s="51">
        <v>9</v>
      </c>
      <c r="W1093" s="82" t="s">
        <v>13241</v>
      </c>
      <c r="X1093" s="82"/>
      <c r="Y1093" s="82"/>
      <c r="Z1093" s="83"/>
      <c r="AA1093" s="83"/>
      <c r="AB1093" s="83"/>
      <c r="AC1093" s="83"/>
      <c r="AD1093" s="83"/>
      <c r="AE1093" s="53">
        <v>45658</v>
      </c>
      <c r="AF1093" s="53">
        <v>46022.9999884259</v>
      </c>
      <c r="AG1093" s="85" t="s">
        <v>12391</v>
      </c>
      <c r="AH1093" s="86" t="s">
        <v>13452</v>
      </c>
      <c r="AI1093" s="80"/>
    </row>
    <row r="1094" ht="51" spans="1:35">
      <c r="A1094" s="81">
        <v>27871</v>
      </c>
      <c r="B1094" s="51" t="s">
        <v>13456</v>
      </c>
      <c r="C1094" s="51" t="s">
        <v>13457</v>
      </c>
      <c r="D1094" s="51" t="s">
        <v>9496</v>
      </c>
      <c r="E1094" s="51" t="s">
        <v>9450</v>
      </c>
      <c r="F1094" s="51">
        <v>4332000</v>
      </c>
      <c r="G1094" s="51">
        <v>12</v>
      </c>
      <c r="H1094" s="53">
        <v>45682</v>
      </c>
      <c r="I1094" s="53">
        <v>46046</v>
      </c>
      <c r="J1094" s="51" t="s">
        <v>9506</v>
      </c>
      <c r="K1094" s="51" t="s">
        <v>9497</v>
      </c>
      <c r="L1094" s="51" t="s">
        <v>13458</v>
      </c>
      <c r="M1094" s="218" t="s">
        <v>13459</v>
      </c>
      <c r="N1094" s="51" t="s">
        <v>13154</v>
      </c>
      <c r="O1094" s="51" t="s">
        <v>9455</v>
      </c>
      <c r="P1094" s="51" t="s">
        <v>10851</v>
      </c>
      <c r="Q1094" s="51" t="s">
        <v>9456</v>
      </c>
      <c r="R1094" s="51">
        <v>4332000</v>
      </c>
      <c r="S1094" s="51">
        <v>4332000</v>
      </c>
      <c r="T1094" s="53">
        <v>45682</v>
      </c>
      <c r="U1094" s="53">
        <v>46046.9999884259</v>
      </c>
      <c r="V1094" s="51">
        <v>12</v>
      </c>
      <c r="W1094" s="82" t="s">
        <v>13451</v>
      </c>
      <c r="X1094" s="82"/>
      <c r="Y1094" s="82"/>
      <c r="Z1094" s="83"/>
      <c r="AA1094" s="83"/>
      <c r="AB1094" s="83"/>
      <c r="AC1094" s="83"/>
      <c r="AD1094" s="83"/>
      <c r="AE1094" s="53">
        <v>45682</v>
      </c>
      <c r="AF1094" s="53">
        <v>46046.9999884259</v>
      </c>
      <c r="AG1094" s="85" t="s">
        <v>12391</v>
      </c>
      <c r="AH1094" s="86" t="s">
        <v>13456</v>
      </c>
      <c r="AI1094" s="80"/>
    </row>
    <row r="1095" ht="51" spans="1:35">
      <c r="A1095" s="81">
        <v>27870</v>
      </c>
      <c r="B1095" s="51" t="s">
        <v>13460</v>
      </c>
      <c r="C1095" s="51" t="s">
        <v>13461</v>
      </c>
      <c r="D1095" s="51" t="s">
        <v>9496</v>
      </c>
      <c r="E1095" s="51" t="s">
        <v>9450</v>
      </c>
      <c r="F1095" s="51">
        <v>1950000</v>
      </c>
      <c r="G1095" s="51">
        <v>12</v>
      </c>
      <c r="H1095" s="53">
        <v>45658</v>
      </c>
      <c r="I1095" s="53">
        <v>46022</v>
      </c>
      <c r="J1095" s="51" t="s">
        <v>9506</v>
      </c>
      <c r="K1095" s="51" t="s">
        <v>9497</v>
      </c>
      <c r="L1095" s="51" t="s">
        <v>13462</v>
      </c>
      <c r="M1095" s="218" t="s">
        <v>13463</v>
      </c>
      <c r="N1095" s="51" t="s">
        <v>13464</v>
      </c>
      <c r="O1095" s="51" t="s">
        <v>9455</v>
      </c>
      <c r="P1095" s="51" t="s">
        <v>13465</v>
      </c>
      <c r="Q1095" s="51" t="s">
        <v>9456</v>
      </c>
      <c r="R1095" s="51">
        <v>1950000</v>
      </c>
      <c r="S1095" s="51">
        <v>1950000</v>
      </c>
      <c r="T1095" s="53">
        <v>45658</v>
      </c>
      <c r="U1095" s="53">
        <v>46022.9999884259</v>
      </c>
      <c r="V1095" s="51">
        <v>5.3</v>
      </c>
      <c r="W1095" s="82" t="s">
        <v>13241</v>
      </c>
      <c r="X1095" s="82"/>
      <c r="Y1095" s="82"/>
      <c r="Z1095" s="83"/>
      <c r="AA1095" s="83"/>
      <c r="AB1095" s="83"/>
      <c r="AC1095" s="83"/>
      <c r="AD1095" s="83"/>
      <c r="AE1095" s="53">
        <v>45658</v>
      </c>
      <c r="AF1095" s="53">
        <v>46022.9999884259</v>
      </c>
      <c r="AG1095" s="85" t="s">
        <v>13466</v>
      </c>
      <c r="AH1095" s="86" t="s">
        <v>13460</v>
      </c>
      <c r="AI1095" s="80"/>
    </row>
    <row r="1096" ht="51" spans="1:35">
      <c r="A1096" s="81">
        <v>27868</v>
      </c>
      <c r="B1096" s="51" t="s">
        <v>13467</v>
      </c>
      <c r="C1096" s="51" t="s">
        <v>13468</v>
      </c>
      <c r="D1096" s="51" t="s">
        <v>9496</v>
      </c>
      <c r="E1096" s="51" t="s">
        <v>9450</v>
      </c>
      <c r="F1096" s="51">
        <v>4404200</v>
      </c>
      <c r="G1096" s="51">
        <v>12</v>
      </c>
      <c r="H1096" s="53">
        <v>45658</v>
      </c>
      <c r="I1096" s="53">
        <v>46022</v>
      </c>
      <c r="J1096" s="51" t="s">
        <v>9506</v>
      </c>
      <c r="K1096" s="51" t="s">
        <v>9497</v>
      </c>
      <c r="L1096" s="51" t="s">
        <v>13469</v>
      </c>
      <c r="M1096" s="218" t="s">
        <v>13470</v>
      </c>
      <c r="N1096" s="51" t="s">
        <v>12797</v>
      </c>
      <c r="O1096" s="51" t="s">
        <v>9455</v>
      </c>
      <c r="P1096" s="51" t="s">
        <v>10851</v>
      </c>
      <c r="Q1096" s="51" t="s">
        <v>9456</v>
      </c>
      <c r="R1096" s="51">
        <v>4404200</v>
      </c>
      <c r="S1096" s="51">
        <v>4404200</v>
      </c>
      <c r="T1096" s="53">
        <v>45658</v>
      </c>
      <c r="U1096" s="53">
        <v>46022.9999884259</v>
      </c>
      <c r="V1096" s="51">
        <v>12.2</v>
      </c>
      <c r="W1096" s="82" t="s">
        <v>13400</v>
      </c>
      <c r="X1096" s="82"/>
      <c r="Y1096" s="82"/>
      <c r="Z1096" s="83"/>
      <c r="AA1096" s="83"/>
      <c r="AB1096" s="83"/>
      <c r="AC1096" s="83"/>
      <c r="AD1096" s="83"/>
      <c r="AE1096" s="53">
        <v>45658</v>
      </c>
      <c r="AF1096" s="53">
        <v>46022.9999884259</v>
      </c>
      <c r="AG1096" s="85" t="s">
        <v>12391</v>
      </c>
      <c r="AH1096" s="86" t="s">
        <v>13467</v>
      </c>
      <c r="AI1096" s="80"/>
    </row>
    <row r="1097" ht="51" spans="1:35">
      <c r="A1097" s="81">
        <v>27869</v>
      </c>
      <c r="B1097" s="51" t="s">
        <v>13471</v>
      </c>
      <c r="C1097" s="51" t="s">
        <v>13472</v>
      </c>
      <c r="D1097" s="139" t="s">
        <v>12157</v>
      </c>
      <c r="E1097" s="51" t="s">
        <v>9450</v>
      </c>
      <c r="F1097" s="51">
        <v>2822000</v>
      </c>
      <c r="G1097" s="51">
        <v>12</v>
      </c>
      <c r="H1097" s="53">
        <v>45656</v>
      </c>
      <c r="I1097" s="53">
        <v>46020</v>
      </c>
      <c r="J1097" s="51" t="s">
        <v>9506</v>
      </c>
      <c r="K1097" s="51" t="s">
        <v>9497</v>
      </c>
      <c r="L1097" s="51" t="s">
        <v>13473</v>
      </c>
      <c r="M1097" s="51" t="s">
        <v>13474</v>
      </c>
      <c r="N1097" s="51" t="s">
        <v>12160</v>
      </c>
      <c r="O1097" s="51" t="s">
        <v>9455</v>
      </c>
      <c r="P1097" s="51" t="s">
        <v>10851</v>
      </c>
      <c r="Q1097" s="51" t="s">
        <v>9456</v>
      </c>
      <c r="R1097" s="51">
        <v>2822000</v>
      </c>
      <c r="S1097" s="51">
        <v>2822000</v>
      </c>
      <c r="T1097" s="53">
        <v>45656</v>
      </c>
      <c r="U1097" s="53">
        <v>46020.9999884259</v>
      </c>
      <c r="V1097" s="51">
        <v>7.2</v>
      </c>
      <c r="W1097" s="85" t="s">
        <v>13475</v>
      </c>
      <c r="X1097" s="85"/>
      <c r="Y1097" s="85"/>
      <c r="Z1097" s="83"/>
      <c r="AA1097" s="83"/>
      <c r="AB1097" s="83"/>
      <c r="AC1097" s="83"/>
      <c r="AD1097" s="83"/>
      <c r="AE1097" s="53">
        <v>45656</v>
      </c>
      <c r="AF1097" s="53">
        <v>46020.9999884259</v>
      </c>
      <c r="AG1097" s="85" t="s">
        <v>10729</v>
      </c>
      <c r="AH1097" s="86" t="s">
        <v>13471</v>
      </c>
      <c r="AI1097" s="80"/>
    </row>
    <row r="1098" ht="51" spans="1:35">
      <c r="A1098" s="81">
        <v>27867</v>
      </c>
      <c r="B1098" s="51" t="s">
        <v>13476</v>
      </c>
      <c r="C1098" s="51" t="s">
        <v>13477</v>
      </c>
      <c r="D1098" s="51" t="s">
        <v>9496</v>
      </c>
      <c r="E1098" s="51" t="s">
        <v>9450</v>
      </c>
      <c r="F1098" s="51">
        <v>3249000</v>
      </c>
      <c r="G1098" s="51">
        <v>12</v>
      </c>
      <c r="H1098" s="53">
        <v>45382</v>
      </c>
      <c r="I1098" s="53">
        <v>45746</v>
      </c>
      <c r="J1098" s="51" t="s">
        <v>9506</v>
      </c>
      <c r="K1098" s="51" t="s">
        <v>9497</v>
      </c>
      <c r="L1098" s="51" t="s">
        <v>13478</v>
      </c>
      <c r="M1098" s="51" t="s">
        <v>13479</v>
      </c>
      <c r="N1098" s="51" t="s">
        <v>12815</v>
      </c>
      <c r="O1098" s="51" t="s">
        <v>9455</v>
      </c>
      <c r="P1098" s="51" t="s">
        <v>10851</v>
      </c>
      <c r="Q1098" s="51" t="s">
        <v>9456</v>
      </c>
      <c r="R1098" s="51">
        <v>3249000</v>
      </c>
      <c r="S1098" s="51">
        <v>3249000</v>
      </c>
      <c r="T1098" s="53">
        <v>45382</v>
      </c>
      <c r="U1098" s="53">
        <v>45746.9999884259</v>
      </c>
      <c r="V1098" s="51">
        <v>9</v>
      </c>
      <c r="W1098" s="82" t="s">
        <v>12995</v>
      </c>
      <c r="X1098" s="82"/>
      <c r="Y1098" s="82"/>
      <c r="Z1098" s="83"/>
      <c r="AA1098" s="83"/>
      <c r="AB1098" s="83"/>
      <c r="AC1098" s="83"/>
      <c r="AD1098" s="83"/>
      <c r="AE1098" s="53">
        <v>45382</v>
      </c>
      <c r="AF1098" s="53">
        <v>45746.9999884259</v>
      </c>
      <c r="AG1098" s="85" t="s">
        <v>12391</v>
      </c>
      <c r="AH1098" s="86" t="s">
        <v>13476</v>
      </c>
      <c r="AI1098" s="80"/>
    </row>
    <row r="1099" ht="51" spans="1:35">
      <c r="A1099" s="81">
        <v>27866</v>
      </c>
      <c r="B1099" s="51" t="s">
        <v>13480</v>
      </c>
      <c r="C1099" s="51" t="s">
        <v>13481</v>
      </c>
      <c r="D1099" s="51" t="s">
        <v>9496</v>
      </c>
      <c r="E1099" s="51" t="s">
        <v>9450</v>
      </c>
      <c r="F1099" s="51">
        <v>2454800</v>
      </c>
      <c r="G1099" s="51">
        <v>12</v>
      </c>
      <c r="H1099" s="53">
        <v>45658</v>
      </c>
      <c r="I1099" s="53">
        <v>46022</v>
      </c>
      <c r="J1099" s="51" t="s">
        <v>9506</v>
      </c>
      <c r="K1099" s="51" t="s">
        <v>9497</v>
      </c>
      <c r="L1099" s="51" t="s">
        <v>13482</v>
      </c>
      <c r="M1099" s="218" t="s">
        <v>13483</v>
      </c>
      <c r="N1099" s="51" t="s">
        <v>9500</v>
      </c>
      <c r="O1099" s="51" t="s">
        <v>9455</v>
      </c>
      <c r="P1099" s="51" t="s">
        <v>10851</v>
      </c>
      <c r="Q1099" s="51" t="s">
        <v>9456</v>
      </c>
      <c r="R1099" s="51">
        <v>2454800</v>
      </c>
      <c r="S1099" s="51">
        <v>2454800</v>
      </c>
      <c r="T1099" s="53">
        <v>45658</v>
      </c>
      <c r="U1099" s="53">
        <v>46022.9999884259</v>
      </c>
      <c r="V1099" s="51">
        <v>6.8</v>
      </c>
      <c r="W1099" s="82" t="s">
        <v>13089</v>
      </c>
      <c r="X1099" s="82"/>
      <c r="Y1099" s="82"/>
      <c r="Z1099" s="83"/>
      <c r="AA1099" s="83"/>
      <c r="AB1099" s="83"/>
      <c r="AC1099" s="83"/>
      <c r="AD1099" s="83"/>
      <c r="AE1099" s="53">
        <v>45658</v>
      </c>
      <c r="AF1099" s="53">
        <v>46022.9999884259</v>
      </c>
      <c r="AG1099" s="85" t="s">
        <v>12391</v>
      </c>
      <c r="AH1099" s="86" t="s">
        <v>13480</v>
      </c>
      <c r="AI1099" s="80"/>
    </row>
    <row r="1100" ht="51" spans="1:35">
      <c r="A1100" s="81">
        <v>27865</v>
      </c>
      <c r="B1100" s="51" t="s">
        <v>13484</v>
      </c>
      <c r="C1100" s="51" t="s">
        <v>13485</v>
      </c>
      <c r="D1100" s="51" t="s">
        <v>9496</v>
      </c>
      <c r="E1100" s="51" t="s">
        <v>9450</v>
      </c>
      <c r="F1100" s="51">
        <v>3501700</v>
      </c>
      <c r="G1100" s="51">
        <v>12</v>
      </c>
      <c r="H1100" s="53">
        <v>45658</v>
      </c>
      <c r="I1100" s="53">
        <v>46022</v>
      </c>
      <c r="J1100" s="51" t="s">
        <v>9506</v>
      </c>
      <c r="K1100" s="51" t="s">
        <v>9497</v>
      </c>
      <c r="L1100" s="51" t="s">
        <v>13486</v>
      </c>
      <c r="M1100" s="218" t="s">
        <v>13487</v>
      </c>
      <c r="N1100" s="51" t="s">
        <v>13166</v>
      </c>
      <c r="O1100" s="51" t="s">
        <v>9455</v>
      </c>
      <c r="P1100" s="51" t="s">
        <v>9501</v>
      </c>
      <c r="Q1100" s="51" t="s">
        <v>9456</v>
      </c>
      <c r="R1100" s="51">
        <v>3501700</v>
      </c>
      <c r="S1100" s="51">
        <v>3501700</v>
      </c>
      <c r="T1100" s="53">
        <v>45658</v>
      </c>
      <c r="U1100" s="53">
        <v>46022.9999884259</v>
      </c>
      <c r="V1100" s="51">
        <v>9.7</v>
      </c>
      <c r="W1100" s="82" t="s">
        <v>12995</v>
      </c>
      <c r="X1100" s="82"/>
      <c r="Y1100" s="82"/>
      <c r="Z1100" s="83"/>
      <c r="AA1100" s="83"/>
      <c r="AB1100" s="83"/>
      <c r="AC1100" s="83"/>
      <c r="AD1100" s="83"/>
      <c r="AE1100" s="53">
        <v>45658</v>
      </c>
      <c r="AF1100" s="53">
        <v>46022.9999884259</v>
      </c>
      <c r="AG1100" s="85" t="s">
        <v>12391</v>
      </c>
      <c r="AH1100" s="86" t="s">
        <v>13484</v>
      </c>
      <c r="AI1100" s="80"/>
    </row>
    <row r="1101" ht="51" spans="1:35">
      <c r="A1101" s="81">
        <v>28012</v>
      </c>
      <c r="B1101" s="51" t="s">
        <v>13488</v>
      </c>
      <c r="C1101" s="51" t="s">
        <v>13489</v>
      </c>
      <c r="D1101" s="51" t="s">
        <v>9496</v>
      </c>
      <c r="E1101" s="51" t="s">
        <v>9450</v>
      </c>
      <c r="F1101" s="51">
        <v>722000</v>
      </c>
      <c r="G1101" s="51">
        <v>12</v>
      </c>
      <c r="H1101" s="53">
        <v>45658</v>
      </c>
      <c r="I1101" s="53">
        <v>46022</v>
      </c>
      <c r="J1101" s="51" t="s">
        <v>9506</v>
      </c>
      <c r="K1101" s="51" t="s">
        <v>9497</v>
      </c>
      <c r="L1101" s="51" t="s">
        <v>13490</v>
      </c>
      <c r="M1101" s="218" t="s">
        <v>13491</v>
      </c>
      <c r="N1101" s="51" t="s">
        <v>13026</v>
      </c>
      <c r="O1101" s="51" t="s">
        <v>9455</v>
      </c>
      <c r="P1101" s="51" t="s">
        <v>9456</v>
      </c>
      <c r="Q1101" s="51" t="s">
        <v>9456</v>
      </c>
      <c r="R1101" s="51">
        <v>722000</v>
      </c>
      <c r="S1101" s="51">
        <v>722000</v>
      </c>
      <c r="T1101" s="53">
        <v>45658</v>
      </c>
      <c r="U1101" s="53">
        <v>46022.9999884259</v>
      </c>
      <c r="V1101" s="51">
        <v>2</v>
      </c>
      <c r="W1101" s="85" t="s">
        <v>13492</v>
      </c>
      <c r="X1101" s="85"/>
      <c r="Y1101" s="85"/>
      <c r="Z1101" s="83"/>
      <c r="AA1101" s="83"/>
      <c r="AB1101" s="83"/>
      <c r="AC1101" s="83"/>
      <c r="AD1101" s="83"/>
      <c r="AE1101" s="53">
        <v>45658</v>
      </c>
      <c r="AF1101" s="53">
        <v>46022.9999884259</v>
      </c>
      <c r="AG1101" s="80" t="s">
        <v>12204</v>
      </c>
      <c r="AH1101" s="86" t="s">
        <v>13488</v>
      </c>
      <c r="AI1101" s="80"/>
    </row>
    <row r="1102" ht="51" spans="1:35">
      <c r="A1102" s="81">
        <v>28011</v>
      </c>
      <c r="B1102" s="51" t="s">
        <v>13493</v>
      </c>
      <c r="C1102" s="51" t="s">
        <v>13494</v>
      </c>
      <c r="D1102" s="51" t="s">
        <v>9496</v>
      </c>
      <c r="E1102" s="51" t="s">
        <v>9450</v>
      </c>
      <c r="F1102" s="51">
        <v>3898800</v>
      </c>
      <c r="G1102" s="51">
        <v>12</v>
      </c>
      <c r="H1102" s="53">
        <v>45658</v>
      </c>
      <c r="I1102" s="53">
        <v>46022</v>
      </c>
      <c r="J1102" s="51" t="s">
        <v>9506</v>
      </c>
      <c r="K1102" s="51" t="s">
        <v>9497</v>
      </c>
      <c r="L1102" s="51" t="s">
        <v>13495</v>
      </c>
      <c r="M1102" s="218" t="s">
        <v>13496</v>
      </c>
      <c r="N1102" s="51" t="s">
        <v>13026</v>
      </c>
      <c r="O1102" s="51" t="s">
        <v>9455</v>
      </c>
      <c r="P1102" s="51" t="s">
        <v>9456</v>
      </c>
      <c r="Q1102" s="51" t="s">
        <v>9456</v>
      </c>
      <c r="R1102" s="51">
        <v>3898800</v>
      </c>
      <c r="S1102" s="51">
        <v>3898800</v>
      </c>
      <c r="T1102" s="53">
        <v>45658</v>
      </c>
      <c r="U1102" s="53">
        <v>46022.9999884259</v>
      </c>
      <c r="V1102" s="51">
        <v>10.8</v>
      </c>
      <c r="W1102" s="85" t="s">
        <v>13048</v>
      </c>
      <c r="X1102" s="85"/>
      <c r="Y1102" s="85"/>
      <c r="Z1102" s="83"/>
      <c r="AA1102" s="83"/>
      <c r="AB1102" s="83"/>
      <c r="AC1102" s="83"/>
      <c r="AD1102" s="83"/>
      <c r="AE1102" s="53">
        <v>45658</v>
      </c>
      <c r="AF1102" s="53">
        <v>46022.9999884259</v>
      </c>
      <c r="AG1102" s="80" t="s">
        <v>9459</v>
      </c>
      <c r="AH1102" s="86" t="s">
        <v>13493</v>
      </c>
      <c r="AI1102" s="80"/>
    </row>
    <row r="1103" ht="51" spans="1:35">
      <c r="A1103" s="81">
        <v>28010</v>
      </c>
      <c r="B1103" s="51" t="s">
        <v>13497</v>
      </c>
      <c r="C1103" s="51" t="s">
        <v>13498</v>
      </c>
      <c r="D1103" s="51" t="s">
        <v>9496</v>
      </c>
      <c r="E1103" s="51" t="s">
        <v>9450</v>
      </c>
      <c r="F1103" s="51">
        <v>2267800</v>
      </c>
      <c r="G1103" s="51">
        <v>12</v>
      </c>
      <c r="H1103" s="53">
        <v>45658</v>
      </c>
      <c r="I1103" s="53">
        <v>46022</v>
      </c>
      <c r="J1103" s="51" t="s">
        <v>9506</v>
      </c>
      <c r="K1103" s="51" t="s">
        <v>9497</v>
      </c>
      <c r="L1103" s="51" t="s">
        <v>13499</v>
      </c>
      <c r="M1103" s="218" t="s">
        <v>13500</v>
      </c>
      <c r="N1103" s="51" t="s">
        <v>10957</v>
      </c>
      <c r="O1103" s="51" t="s">
        <v>9455</v>
      </c>
      <c r="P1103" s="51" t="s">
        <v>10864</v>
      </c>
      <c r="Q1103" s="51" t="s">
        <v>9456</v>
      </c>
      <c r="R1103" s="51">
        <v>2267800</v>
      </c>
      <c r="S1103" s="51">
        <v>2267800</v>
      </c>
      <c r="T1103" s="53">
        <v>45658</v>
      </c>
      <c r="U1103" s="53">
        <v>46022.9999884259</v>
      </c>
      <c r="V1103" s="51">
        <v>6.28</v>
      </c>
      <c r="W1103" s="82" t="s">
        <v>13198</v>
      </c>
      <c r="X1103" s="82"/>
      <c r="Y1103" s="82"/>
      <c r="Z1103" s="83"/>
      <c r="AA1103" s="83"/>
      <c r="AB1103" s="83"/>
      <c r="AC1103" s="83"/>
      <c r="AD1103" s="83"/>
      <c r="AE1103" s="53">
        <v>45658</v>
      </c>
      <c r="AF1103" s="53">
        <v>46022.9999884259</v>
      </c>
      <c r="AG1103" s="135" t="s">
        <v>13501</v>
      </c>
      <c r="AH1103" s="86" t="s">
        <v>13497</v>
      </c>
      <c r="AI1103" s="80"/>
    </row>
    <row r="1104" ht="51" spans="1:35">
      <c r="A1104" s="81">
        <v>28008</v>
      </c>
      <c r="B1104" s="51" t="s">
        <v>13502</v>
      </c>
      <c r="C1104" s="51" t="s">
        <v>13503</v>
      </c>
      <c r="D1104" s="51" t="s">
        <v>9496</v>
      </c>
      <c r="E1104" s="51" t="s">
        <v>9450</v>
      </c>
      <c r="F1104" s="51">
        <v>12606120</v>
      </c>
      <c r="G1104" s="51">
        <v>12</v>
      </c>
      <c r="H1104" s="53">
        <v>45658</v>
      </c>
      <c r="I1104" s="53">
        <v>46022</v>
      </c>
      <c r="J1104" s="51" t="s">
        <v>9506</v>
      </c>
      <c r="K1104" s="51" t="s">
        <v>9497</v>
      </c>
      <c r="L1104" s="51" t="s">
        <v>12343</v>
      </c>
      <c r="M1104" s="218" t="s">
        <v>12344</v>
      </c>
      <c r="N1104" s="51" t="s">
        <v>12265</v>
      </c>
      <c r="O1104" s="51" t="s">
        <v>9455</v>
      </c>
      <c r="P1104" s="51" t="s">
        <v>10851</v>
      </c>
      <c r="Q1104" s="51" t="s">
        <v>9456</v>
      </c>
      <c r="R1104" s="51">
        <v>12606120</v>
      </c>
      <c r="S1104" s="51">
        <v>15343460</v>
      </c>
      <c r="T1104" s="53">
        <v>45658</v>
      </c>
      <c r="U1104" s="53">
        <v>46022.9999884259</v>
      </c>
      <c r="V1104" s="51">
        <v>36</v>
      </c>
      <c r="W1104" s="82" t="s">
        <v>12972</v>
      </c>
      <c r="X1104" s="82"/>
      <c r="Y1104" s="82"/>
      <c r="Z1104" s="83"/>
      <c r="AA1104" s="83"/>
      <c r="AB1104" s="83"/>
      <c r="AC1104" s="83"/>
      <c r="AD1104" s="83"/>
      <c r="AE1104" s="53">
        <v>45658</v>
      </c>
      <c r="AF1104" s="53">
        <v>46022.9999884259</v>
      </c>
      <c r="AG1104" s="135" t="s">
        <v>12391</v>
      </c>
      <c r="AH1104" s="86" t="s">
        <v>13502</v>
      </c>
      <c r="AI1104" s="80"/>
    </row>
    <row r="1105" ht="51" spans="1:35">
      <c r="A1105" s="81">
        <v>28006</v>
      </c>
      <c r="B1105" s="51" t="s">
        <v>13504</v>
      </c>
      <c r="C1105" s="51" t="s">
        <v>13505</v>
      </c>
      <c r="D1105" s="51" t="s">
        <v>9496</v>
      </c>
      <c r="E1105" s="51" t="s">
        <v>9450</v>
      </c>
      <c r="F1105" s="51">
        <v>2160000</v>
      </c>
      <c r="G1105" s="51">
        <v>12</v>
      </c>
      <c r="H1105" s="53">
        <v>44621</v>
      </c>
      <c r="I1105" s="53">
        <v>44985</v>
      </c>
      <c r="J1105" s="51" t="s">
        <v>9506</v>
      </c>
      <c r="K1105" s="51" t="s">
        <v>9497</v>
      </c>
      <c r="L1105" s="51" t="s">
        <v>13506</v>
      </c>
      <c r="M1105" s="51" t="s">
        <v>13507</v>
      </c>
      <c r="N1105" s="51" t="s">
        <v>10957</v>
      </c>
      <c r="O1105" s="51" t="s">
        <v>9455</v>
      </c>
      <c r="P1105" s="51" t="s">
        <v>10864</v>
      </c>
      <c r="Q1105" s="51" t="s">
        <v>9456</v>
      </c>
      <c r="R1105" s="51">
        <v>2160000</v>
      </c>
      <c r="S1105" s="51">
        <v>2160000</v>
      </c>
      <c r="T1105" s="53">
        <v>44621</v>
      </c>
      <c r="U1105" s="53">
        <v>44985.9999884259</v>
      </c>
      <c r="V1105" s="51">
        <v>6</v>
      </c>
      <c r="W1105" s="82" t="s">
        <v>13258</v>
      </c>
      <c r="X1105" s="82"/>
      <c r="Y1105" s="82"/>
      <c r="Z1105" s="83"/>
      <c r="AA1105" s="83"/>
      <c r="AB1105" s="83"/>
      <c r="AC1105" s="83"/>
      <c r="AD1105" s="83"/>
      <c r="AE1105" s="53">
        <v>44621</v>
      </c>
      <c r="AF1105" s="53">
        <v>44985.9999884259</v>
      </c>
      <c r="AG1105" s="135" t="s">
        <v>12391</v>
      </c>
      <c r="AH1105" s="86" t="s">
        <v>13504</v>
      </c>
      <c r="AI1105" s="80"/>
    </row>
    <row r="1106" ht="51" spans="1:35">
      <c r="A1106" s="81">
        <v>28007</v>
      </c>
      <c r="B1106" s="51" t="s">
        <v>13508</v>
      </c>
      <c r="C1106" s="51" t="s">
        <v>13509</v>
      </c>
      <c r="D1106" s="51" t="s">
        <v>9496</v>
      </c>
      <c r="E1106" s="51" t="s">
        <v>9450</v>
      </c>
      <c r="F1106" s="51">
        <v>37830000</v>
      </c>
      <c r="G1106" s="51">
        <v>36</v>
      </c>
      <c r="H1106" s="53">
        <v>44197</v>
      </c>
      <c r="I1106" s="53">
        <v>45291</v>
      </c>
      <c r="J1106" s="51" t="s">
        <v>9506</v>
      </c>
      <c r="K1106" s="51" t="s">
        <v>9497</v>
      </c>
      <c r="L1106" s="51" t="s">
        <v>13510</v>
      </c>
      <c r="M1106" s="51" t="s">
        <v>13511</v>
      </c>
      <c r="N1106" s="51" t="s">
        <v>10857</v>
      </c>
      <c r="O1106" s="51" t="s">
        <v>9455</v>
      </c>
      <c r="P1106" s="51" t="s">
        <v>10851</v>
      </c>
      <c r="Q1106" s="51" t="s">
        <v>9456</v>
      </c>
      <c r="R1106" s="51">
        <v>37830000</v>
      </c>
      <c r="S1106" s="51">
        <v>37830000</v>
      </c>
      <c r="T1106" s="53">
        <v>44197</v>
      </c>
      <c r="U1106" s="53">
        <v>45291.9999884259</v>
      </c>
      <c r="V1106" s="51">
        <v>36</v>
      </c>
      <c r="W1106" s="82" t="s">
        <v>13230</v>
      </c>
      <c r="X1106" s="82"/>
      <c r="Y1106" s="82"/>
      <c r="Z1106" s="83"/>
      <c r="AA1106" s="83"/>
      <c r="AB1106" s="83"/>
      <c r="AC1106" s="83"/>
      <c r="AD1106" s="83"/>
      <c r="AE1106" s="53">
        <v>44197</v>
      </c>
      <c r="AF1106" s="53">
        <v>45291.9999884259</v>
      </c>
      <c r="AG1106" s="135" t="s">
        <v>12391</v>
      </c>
      <c r="AH1106" s="86" t="s">
        <v>13508</v>
      </c>
      <c r="AI1106" s="80"/>
    </row>
    <row r="1107" ht="51" spans="1:35">
      <c r="A1107" s="81">
        <v>28003</v>
      </c>
      <c r="B1107" s="51" t="s">
        <v>13512</v>
      </c>
      <c r="C1107" s="51" t="s">
        <v>13513</v>
      </c>
      <c r="D1107" s="51" t="s">
        <v>9496</v>
      </c>
      <c r="E1107" s="51" t="s">
        <v>9450</v>
      </c>
      <c r="F1107" s="51">
        <v>2636030</v>
      </c>
      <c r="G1107" s="51">
        <v>12</v>
      </c>
      <c r="H1107" s="53">
        <v>45658</v>
      </c>
      <c r="I1107" s="53">
        <v>46022</v>
      </c>
      <c r="J1107" s="51" t="s">
        <v>9506</v>
      </c>
      <c r="K1107" s="51" t="s">
        <v>9497</v>
      </c>
      <c r="L1107" s="51" t="s">
        <v>13514</v>
      </c>
      <c r="M1107" s="218" t="s">
        <v>13515</v>
      </c>
      <c r="N1107" s="51" t="s">
        <v>13248</v>
      </c>
      <c r="O1107" s="51" t="s">
        <v>9455</v>
      </c>
      <c r="P1107" s="51" t="s">
        <v>10864</v>
      </c>
      <c r="Q1107" s="51" t="s">
        <v>9456</v>
      </c>
      <c r="R1107" s="51">
        <v>2636030</v>
      </c>
      <c r="S1107" s="51">
        <v>2636030</v>
      </c>
      <c r="T1107" s="53">
        <v>45658</v>
      </c>
      <c r="U1107" s="53">
        <v>46022.9999884259</v>
      </c>
      <c r="V1107" s="51">
        <v>7.3</v>
      </c>
      <c r="W1107" s="82" t="s">
        <v>13211</v>
      </c>
      <c r="X1107" s="82"/>
      <c r="Y1107" s="82"/>
      <c r="Z1107" s="83"/>
      <c r="AA1107" s="83"/>
      <c r="AB1107" s="83"/>
      <c r="AC1107" s="83"/>
      <c r="AD1107" s="83"/>
      <c r="AE1107" s="53">
        <v>45658</v>
      </c>
      <c r="AF1107" s="53">
        <v>46022.9999884259</v>
      </c>
      <c r="AG1107" s="135" t="s">
        <v>13405</v>
      </c>
      <c r="AH1107" s="86" t="s">
        <v>13512</v>
      </c>
      <c r="AI1107" s="80"/>
    </row>
    <row r="1108" ht="51" spans="1:35">
      <c r="A1108" s="81">
        <v>28000</v>
      </c>
      <c r="B1108" s="51" t="s">
        <v>13516</v>
      </c>
      <c r="C1108" s="51" t="s">
        <v>13517</v>
      </c>
      <c r="D1108" s="51" t="s">
        <v>9496</v>
      </c>
      <c r="E1108" s="51" t="s">
        <v>9450</v>
      </c>
      <c r="F1108" s="51">
        <v>12606120</v>
      </c>
      <c r="G1108" s="51">
        <v>12</v>
      </c>
      <c r="H1108" s="53">
        <v>45292</v>
      </c>
      <c r="I1108" s="53">
        <v>45657</v>
      </c>
      <c r="J1108" s="51" t="s">
        <v>9506</v>
      </c>
      <c r="K1108" s="51" t="s">
        <v>9497</v>
      </c>
      <c r="L1108" s="51" t="s">
        <v>13518</v>
      </c>
      <c r="M1108" s="51" t="s">
        <v>13519</v>
      </c>
      <c r="N1108" s="51" t="s">
        <v>12265</v>
      </c>
      <c r="O1108" s="51" t="s">
        <v>9455</v>
      </c>
      <c r="P1108" s="51" t="s">
        <v>10851</v>
      </c>
      <c r="Q1108" s="51" t="s">
        <v>9456</v>
      </c>
      <c r="R1108" s="51">
        <v>12606120</v>
      </c>
      <c r="S1108" s="51">
        <v>12606120</v>
      </c>
      <c r="T1108" s="53">
        <v>45292</v>
      </c>
      <c r="U1108" s="53">
        <v>45657.9999884259</v>
      </c>
      <c r="V1108" s="51">
        <v>36</v>
      </c>
      <c r="W1108" s="82" t="s">
        <v>12972</v>
      </c>
      <c r="X1108" s="82"/>
      <c r="Y1108" s="82"/>
      <c r="Z1108" s="83"/>
      <c r="AA1108" s="83"/>
      <c r="AB1108" s="83"/>
      <c r="AC1108" s="83"/>
      <c r="AD1108" s="83"/>
      <c r="AE1108" s="53">
        <v>45292</v>
      </c>
      <c r="AF1108" s="53">
        <v>45657.9999884259</v>
      </c>
      <c r="AG1108" s="135" t="s">
        <v>12391</v>
      </c>
      <c r="AH1108" s="86" t="s">
        <v>13516</v>
      </c>
      <c r="AI1108" s="80"/>
    </row>
    <row r="1109" ht="51" spans="1:35">
      <c r="A1109" s="81">
        <v>27998</v>
      </c>
      <c r="B1109" s="51" t="s">
        <v>13520</v>
      </c>
      <c r="C1109" s="51" t="s">
        <v>13521</v>
      </c>
      <c r="D1109" s="51" t="s">
        <v>9496</v>
      </c>
      <c r="E1109" s="51" t="s">
        <v>9450</v>
      </c>
      <c r="F1109" s="51">
        <v>6500000</v>
      </c>
      <c r="G1109" s="51">
        <v>12</v>
      </c>
      <c r="H1109" s="53">
        <v>45197</v>
      </c>
      <c r="I1109" s="53">
        <v>45562</v>
      </c>
      <c r="J1109" s="51" t="s">
        <v>9506</v>
      </c>
      <c r="K1109" s="51" t="s">
        <v>9497</v>
      </c>
      <c r="L1109" s="51" t="s">
        <v>13522</v>
      </c>
      <c r="M1109" s="51" t="s">
        <v>13523</v>
      </c>
      <c r="N1109" s="51" t="s">
        <v>10251</v>
      </c>
      <c r="O1109" s="51" t="s">
        <v>9455</v>
      </c>
      <c r="P1109" s="51" t="s">
        <v>9456</v>
      </c>
      <c r="Q1109" s="51" t="s">
        <v>9456</v>
      </c>
      <c r="R1109" s="51">
        <v>6500000</v>
      </c>
      <c r="S1109" s="51">
        <v>6500000</v>
      </c>
      <c r="T1109" s="53">
        <v>45197</v>
      </c>
      <c r="U1109" s="53">
        <v>45562.9999884259</v>
      </c>
      <c r="V1109" s="51">
        <v>18</v>
      </c>
      <c r="W1109" s="85" t="s">
        <v>13524</v>
      </c>
      <c r="X1109" s="85"/>
      <c r="Y1109" s="85"/>
      <c r="Z1109" s="83"/>
      <c r="AA1109" s="83"/>
      <c r="AB1109" s="83"/>
      <c r="AC1109" s="83"/>
      <c r="AD1109" s="83"/>
      <c r="AE1109" s="53">
        <v>45197</v>
      </c>
      <c r="AF1109" s="53">
        <v>45562.9999884259</v>
      </c>
      <c r="AG1109" s="80" t="s">
        <v>9459</v>
      </c>
      <c r="AH1109" s="86" t="s">
        <v>13520</v>
      </c>
      <c r="AI1109" s="80"/>
    </row>
    <row r="1110" ht="51" spans="1:35">
      <c r="A1110" s="81">
        <v>27999</v>
      </c>
      <c r="B1110" s="51" t="s">
        <v>13525</v>
      </c>
      <c r="C1110" s="51" t="s">
        <v>13526</v>
      </c>
      <c r="D1110" s="51" t="s">
        <v>9496</v>
      </c>
      <c r="E1110" s="51" t="s">
        <v>9450</v>
      </c>
      <c r="F1110" s="51">
        <v>810000</v>
      </c>
      <c r="G1110" s="51">
        <v>12</v>
      </c>
      <c r="H1110" s="53">
        <v>45292</v>
      </c>
      <c r="I1110" s="53">
        <v>45657</v>
      </c>
      <c r="J1110" s="51" t="s">
        <v>9506</v>
      </c>
      <c r="K1110" s="51" t="s">
        <v>9497</v>
      </c>
      <c r="L1110" s="51" t="s">
        <v>13527</v>
      </c>
      <c r="M1110" s="51" t="s">
        <v>13528</v>
      </c>
      <c r="N1110" s="51" t="s">
        <v>10863</v>
      </c>
      <c r="O1110" s="51" t="s">
        <v>9455</v>
      </c>
      <c r="P1110" s="51" t="s">
        <v>10864</v>
      </c>
      <c r="Q1110" s="51" t="s">
        <v>9456</v>
      </c>
      <c r="R1110" s="51">
        <v>810000</v>
      </c>
      <c r="S1110" s="51">
        <v>810000</v>
      </c>
      <c r="T1110" s="53">
        <v>45292</v>
      </c>
      <c r="U1110" s="53">
        <v>45657.9999884259</v>
      </c>
      <c r="V1110" s="51">
        <v>2.25</v>
      </c>
      <c r="W1110" s="82" t="s">
        <v>13198</v>
      </c>
      <c r="X1110" s="82"/>
      <c r="Y1110" s="82"/>
      <c r="Z1110" s="83"/>
      <c r="AA1110" s="83"/>
      <c r="AB1110" s="83"/>
      <c r="AC1110" s="83"/>
      <c r="AD1110" s="83"/>
      <c r="AE1110" s="53">
        <v>45292</v>
      </c>
      <c r="AF1110" s="53">
        <v>45657.9999884259</v>
      </c>
      <c r="AG1110" s="135" t="s">
        <v>13501</v>
      </c>
      <c r="AH1110" s="86" t="s">
        <v>13525</v>
      </c>
      <c r="AI1110" s="80"/>
    </row>
    <row r="1111" ht="51" spans="1:35">
      <c r="A1111" s="81">
        <v>27991</v>
      </c>
      <c r="B1111" s="51" t="s">
        <v>13529</v>
      </c>
      <c r="C1111" s="51" t="s">
        <v>13530</v>
      </c>
      <c r="D1111" s="51" t="s">
        <v>9496</v>
      </c>
      <c r="E1111" s="51" t="s">
        <v>9450</v>
      </c>
      <c r="F1111" s="51">
        <v>3032400</v>
      </c>
      <c r="G1111" s="51">
        <v>12</v>
      </c>
      <c r="H1111" s="53">
        <v>45658</v>
      </c>
      <c r="I1111" s="53">
        <v>46022</v>
      </c>
      <c r="J1111" s="51" t="s">
        <v>9506</v>
      </c>
      <c r="K1111" s="51" t="s">
        <v>9497</v>
      </c>
      <c r="L1111" s="51" t="s">
        <v>13531</v>
      </c>
      <c r="M1111" s="51" t="s">
        <v>13532</v>
      </c>
      <c r="N1111" s="51" t="s">
        <v>12821</v>
      </c>
      <c r="O1111" s="51" t="s">
        <v>9455</v>
      </c>
      <c r="P1111" s="51" t="s">
        <v>9456</v>
      </c>
      <c r="Q1111" s="51" t="s">
        <v>9456</v>
      </c>
      <c r="R1111" s="51">
        <v>3032400</v>
      </c>
      <c r="S1111" s="51">
        <v>9532400</v>
      </c>
      <c r="T1111" s="53">
        <v>45658</v>
      </c>
      <c r="U1111" s="53">
        <v>46022.9999884259</v>
      </c>
      <c r="V1111" s="51">
        <v>8.4</v>
      </c>
      <c r="W1111" s="85" t="s">
        <v>12828</v>
      </c>
      <c r="X1111" s="85"/>
      <c r="Y1111" s="85"/>
      <c r="Z1111" s="83"/>
      <c r="AA1111" s="83"/>
      <c r="AB1111" s="83"/>
      <c r="AC1111" s="83"/>
      <c r="AD1111" s="83"/>
      <c r="AE1111" s="53">
        <v>45658</v>
      </c>
      <c r="AF1111" s="53">
        <v>46022.9999884259</v>
      </c>
      <c r="AG1111" s="80" t="s">
        <v>9459</v>
      </c>
      <c r="AH1111" s="86" t="s">
        <v>13529</v>
      </c>
      <c r="AI1111" s="80"/>
    </row>
    <row r="1112" ht="51" spans="1:35">
      <c r="A1112" s="81">
        <v>27990</v>
      </c>
      <c r="B1112" s="51" t="s">
        <v>13533</v>
      </c>
      <c r="C1112" s="51" t="s">
        <v>13534</v>
      </c>
      <c r="D1112" s="51" t="s">
        <v>9496</v>
      </c>
      <c r="E1112" s="51" t="s">
        <v>9450</v>
      </c>
      <c r="F1112" s="51">
        <v>6500000</v>
      </c>
      <c r="G1112" s="51">
        <v>12</v>
      </c>
      <c r="H1112" s="53">
        <v>45658</v>
      </c>
      <c r="I1112" s="53">
        <v>46022</v>
      </c>
      <c r="J1112" s="51" t="s">
        <v>9506</v>
      </c>
      <c r="K1112" s="51" t="s">
        <v>9497</v>
      </c>
      <c r="L1112" s="51" t="s">
        <v>13531</v>
      </c>
      <c r="M1112" s="51" t="s">
        <v>13532</v>
      </c>
      <c r="N1112" s="51" t="s">
        <v>12821</v>
      </c>
      <c r="O1112" s="51" t="s">
        <v>9455</v>
      </c>
      <c r="P1112" s="51" t="s">
        <v>9456</v>
      </c>
      <c r="Q1112" s="51" t="s">
        <v>9456</v>
      </c>
      <c r="R1112" s="51">
        <v>6500000</v>
      </c>
      <c r="S1112" s="51">
        <v>9532400</v>
      </c>
      <c r="T1112" s="53">
        <v>45658</v>
      </c>
      <c r="U1112" s="53">
        <v>46022.9999884259</v>
      </c>
      <c r="V1112" s="51">
        <v>18</v>
      </c>
      <c r="W1112" s="85" t="s">
        <v>12825</v>
      </c>
      <c r="X1112" s="85"/>
      <c r="Y1112" s="85"/>
      <c r="Z1112" s="83"/>
      <c r="AA1112" s="83"/>
      <c r="AB1112" s="83"/>
      <c r="AC1112" s="83"/>
      <c r="AD1112" s="83"/>
      <c r="AE1112" s="53">
        <v>45658</v>
      </c>
      <c r="AF1112" s="53">
        <v>46022.9999884259</v>
      </c>
      <c r="AG1112" s="85" t="s">
        <v>12391</v>
      </c>
      <c r="AH1112" s="86" t="s">
        <v>13533</v>
      </c>
      <c r="AI1112" s="80"/>
    </row>
    <row r="1113" ht="51" spans="1:35">
      <c r="A1113" s="81">
        <v>27988</v>
      </c>
      <c r="B1113" s="51" t="s">
        <v>13535</v>
      </c>
      <c r="C1113" s="51" t="s">
        <v>13536</v>
      </c>
      <c r="D1113" s="51" t="s">
        <v>9496</v>
      </c>
      <c r="E1113" s="51" t="s">
        <v>9450</v>
      </c>
      <c r="F1113" s="51">
        <v>3425890</v>
      </c>
      <c r="G1113" s="51">
        <v>12.7</v>
      </c>
      <c r="H1113" s="53">
        <v>45636</v>
      </c>
      <c r="I1113" s="53">
        <v>46022</v>
      </c>
      <c r="J1113" s="51" t="s">
        <v>9506</v>
      </c>
      <c r="K1113" s="51" t="s">
        <v>9497</v>
      </c>
      <c r="L1113" s="51" t="s">
        <v>13537</v>
      </c>
      <c r="M1113" s="51" t="s">
        <v>13538</v>
      </c>
      <c r="N1113" s="51" t="s">
        <v>12837</v>
      </c>
      <c r="O1113" s="51" t="s">
        <v>9455</v>
      </c>
      <c r="P1113" s="51" t="s">
        <v>9456</v>
      </c>
      <c r="Q1113" s="51" t="s">
        <v>9456</v>
      </c>
      <c r="R1113" s="51">
        <v>3425890</v>
      </c>
      <c r="S1113" s="51">
        <v>3425890</v>
      </c>
      <c r="T1113" s="53">
        <v>45636</v>
      </c>
      <c r="U1113" s="53">
        <v>46022.9999884259</v>
      </c>
      <c r="V1113" s="51">
        <v>9</v>
      </c>
      <c r="W1113" s="133" t="s">
        <v>13539</v>
      </c>
      <c r="X1113" s="130"/>
      <c r="Y1113" s="130"/>
      <c r="Z1113" s="53"/>
      <c r="AA1113" s="53"/>
      <c r="AB1113" s="53"/>
      <c r="AC1113" s="53"/>
      <c r="AD1113" s="53"/>
      <c r="AE1113" s="53">
        <v>45636</v>
      </c>
      <c r="AF1113" s="53">
        <v>46022.9999884259</v>
      </c>
      <c r="AG1113" s="85" t="s">
        <v>12391</v>
      </c>
      <c r="AH1113" s="86" t="s">
        <v>13535</v>
      </c>
      <c r="AI1113" s="80"/>
    </row>
    <row r="1114" ht="51" spans="1:35">
      <c r="A1114" s="81">
        <v>27989</v>
      </c>
      <c r="B1114" s="51" t="s">
        <v>13540</v>
      </c>
      <c r="C1114" s="51" t="s">
        <v>13541</v>
      </c>
      <c r="D1114" s="51" t="s">
        <v>9496</v>
      </c>
      <c r="E1114" s="51" t="s">
        <v>9450</v>
      </c>
      <c r="F1114" s="51">
        <v>2166000</v>
      </c>
      <c r="G1114" s="51">
        <v>12</v>
      </c>
      <c r="H1114" s="53">
        <v>45658</v>
      </c>
      <c r="I1114" s="53">
        <v>46022</v>
      </c>
      <c r="J1114" s="51" t="s">
        <v>9506</v>
      </c>
      <c r="K1114" s="51" t="s">
        <v>9497</v>
      </c>
      <c r="L1114" s="51" t="s">
        <v>13542</v>
      </c>
      <c r="M1114" s="51" t="s">
        <v>13543</v>
      </c>
      <c r="N1114" s="51" t="s">
        <v>12803</v>
      </c>
      <c r="O1114" s="51" t="s">
        <v>9455</v>
      </c>
      <c r="P1114" s="51" t="s">
        <v>10851</v>
      </c>
      <c r="Q1114" s="51" t="s">
        <v>9456</v>
      </c>
      <c r="R1114" s="51">
        <v>2166000</v>
      </c>
      <c r="S1114" s="51">
        <v>2166000</v>
      </c>
      <c r="T1114" s="53">
        <v>45658</v>
      </c>
      <c r="U1114" s="53">
        <v>46022.9999884259</v>
      </c>
      <c r="V1114" s="51">
        <v>6</v>
      </c>
      <c r="W1114" s="82" t="s">
        <v>12921</v>
      </c>
      <c r="X1114" s="82"/>
      <c r="Y1114" s="82"/>
      <c r="Z1114" s="83"/>
      <c r="AA1114" s="83"/>
      <c r="AB1114" s="83"/>
      <c r="AC1114" s="83"/>
      <c r="AD1114" s="83"/>
      <c r="AE1114" s="53">
        <v>45658</v>
      </c>
      <c r="AF1114" s="53">
        <v>46022.9999884259</v>
      </c>
      <c r="AG1114" s="85" t="s">
        <v>12391</v>
      </c>
      <c r="AH1114" s="86" t="s">
        <v>13540</v>
      </c>
      <c r="AI1114" s="80"/>
    </row>
    <row r="1115" ht="51" spans="1:35">
      <c r="A1115" s="81">
        <v>27987</v>
      </c>
      <c r="B1115" s="51" t="s">
        <v>13544</v>
      </c>
      <c r="C1115" s="51" t="s">
        <v>13545</v>
      </c>
      <c r="D1115" s="51" t="s">
        <v>9496</v>
      </c>
      <c r="E1115" s="51" t="s">
        <v>9450</v>
      </c>
      <c r="F1115" s="51">
        <v>4320000</v>
      </c>
      <c r="G1115" s="51">
        <v>12</v>
      </c>
      <c r="H1115" s="53">
        <v>44927</v>
      </c>
      <c r="I1115" s="53">
        <v>45291</v>
      </c>
      <c r="J1115" s="51" t="s">
        <v>9506</v>
      </c>
      <c r="K1115" s="51" t="s">
        <v>9497</v>
      </c>
      <c r="L1115" s="51" t="s">
        <v>13546</v>
      </c>
      <c r="M1115" s="51" t="s">
        <v>13547</v>
      </c>
      <c r="N1115" s="51" t="s">
        <v>13548</v>
      </c>
      <c r="O1115" s="51" t="s">
        <v>9455</v>
      </c>
      <c r="P1115" s="51" t="s">
        <v>10851</v>
      </c>
      <c r="Q1115" s="51" t="s">
        <v>9456</v>
      </c>
      <c r="R1115" s="51">
        <v>4320000</v>
      </c>
      <c r="S1115" s="51">
        <v>4320000</v>
      </c>
      <c r="T1115" s="53">
        <v>44927</v>
      </c>
      <c r="U1115" s="53">
        <v>45291.9999884259</v>
      </c>
      <c r="V1115" s="51">
        <v>12</v>
      </c>
      <c r="W1115" s="82" t="s">
        <v>13549</v>
      </c>
      <c r="X1115" s="82"/>
      <c r="Y1115" s="82"/>
      <c r="Z1115" s="83"/>
      <c r="AA1115" s="83"/>
      <c r="AB1115" s="83"/>
      <c r="AC1115" s="83"/>
      <c r="AD1115" s="83"/>
      <c r="AE1115" s="53">
        <v>44927</v>
      </c>
      <c r="AF1115" s="53">
        <v>45291.9999884259</v>
      </c>
      <c r="AG1115" s="85" t="s">
        <v>12391</v>
      </c>
      <c r="AH1115" s="86" t="s">
        <v>13544</v>
      </c>
      <c r="AI1115" s="80"/>
    </row>
    <row r="1116" ht="51" spans="1:35">
      <c r="A1116" s="81">
        <v>27986</v>
      </c>
      <c r="B1116" s="51" t="s">
        <v>13550</v>
      </c>
      <c r="C1116" s="51" t="s">
        <v>13551</v>
      </c>
      <c r="D1116" s="51" t="s">
        <v>9496</v>
      </c>
      <c r="E1116" s="51" t="s">
        <v>9450</v>
      </c>
      <c r="F1116" s="51">
        <v>1108108</v>
      </c>
      <c r="G1116" s="51">
        <v>8.6</v>
      </c>
      <c r="H1116" s="53">
        <v>45292</v>
      </c>
      <c r="I1116" s="53">
        <v>45553</v>
      </c>
      <c r="J1116" s="51" t="s">
        <v>9506</v>
      </c>
      <c r="K1116" s="51" t="s">
        <v>9497</v>
      </c>
      <c r="L1116" s="51" t="s">
        <v>13552</v>
      </c>
      <c r="M1116" s="51" t="s">
        <v>13553</v>
      </c>
      <c r="N1116" s="51" t="s">
        <v>13554</v>
      </c>
      <c r="O1116" s="51" t="s">
        <v>9455</v>
      </c>
      <c r="P1116" s="51" t="s">
        <v>10864</v>
      </c>
      <c r="Q1116" s="51" t="s">
        <v>9456</v>
      </c>
      <c r="R1116" s="51">
        <v>1108108</v>
      </c>
      <c r="S1116" s="51">
        <v>1108108</v>
      </c>
      <c r="T1116" s="53">
        <v>45292</v>
      </c>
      <c r="U1116" s="53">
        <v>45553.9999884259</v>
      </c>
      <c r="V1116" s="51">
        <v>8</v>
      </c>
      <c r="W1116" s="82" t="s">
        <v>13225</v>
      </c>
      <c r="X1116" s="82"/>
      <c r="Y1116" s="82"/>
      <c r="Z1116" s="83"/>
      <c r="AA1116" s="83"/>
      <c r="AB1116" s="83"/>
      <c r="AC1116" s="83"/>
      <c r="AD1116" s="83"/>
      <c r="AE1116" s="53">
        <v>45292</v>
      </c>
      <c r="AF1116" s="53">
        <v>45553.9999884259</v>
      </c>
      <c r="AG1116" s="85" t="s">
        <v>12391</v>
      </c>
      <c r="AH1116" s="86" t="s">
        <v>13550</v>
      </c>
      <c r="AI1116" s="80"/>
    </row>
    <row r="1117" ht="51" spans="1:35">
      <c r="A1117" s="81">
        <v>27983</v>
      </c>
      <c r="B1117" s="51" t="s">
        <v>13555</v>
      </c>
      <c r="C1117" s="51" t="s">
        <v>13556</v>
      </c>
      <c r="D1117" s="51" t="s">
        <v>9496</v>
      </c>
      <c r="E1117" s="51" t="s">
        <v>9450</v>
      </c>
      <c r="F1117" s="51">
        <v>10400000</v>
      </c>
      <c r="G1117" s="51">
        <v>12</v>
      </c>
      <c r="H1117" s="53">
        <v>45292</v>
      </c>
      <c r="I1117" s="53">
        <v>45657</v>
      </c>
      <c r="J1117" s="51" t="s">
        <v>9506</v>
      </c>
      <c r="K1117" s="51" t="s">
        <v>9497</v>
      </c>
      <c r="L1117" s="51" t="s">
        <v>13557</v>
      </c>
      <c r="M1117" s="51" t="s">
        <v>13558</v>
      </c>
      <c r="N1117" s="51" t="s">
        <v>12983</v>
      </c>
      <c r="O1117" s="51" t="s">
        <v>9455</v>
      </c>
      <c r="P1117" s="51" t="s">
        <v>10864</v>
      </c>
      <c r="Q1117" s="51" t="s">
        <v>9456</v>
      </c>
      <c r="R1117" s="51">
        <v>10400000</v>
      </c>
      <c r="S1117" s="51">
        <v>10400000</v>
      </c>
      <c r="T1117" s="53">
        <v>45292</v>
      </c>
      <c r="U1117" s="53">
        <v>45657.9999884259</v>
      </c>
      <c r="V1117" s="51">
        <v>36</v>
      </c>
      <c r="W1117" s="82" t="s">
        <v>12984</v>
      </c>
      <c r="X1117" s="82"/>
      <c r="Y1117" s="82"/>
      <c r="Z1117" s="83"/>
      <c r="AA1117" s="83"/>
      <c r="AB1117" s="83"/>
      <c r="AC1117" s="83"/>
      <c r="AD1117" s="83"/>
      <c r="AE1117" s="53">
        <v>45292</v>
      </c>
      <c r="AF1117" s="53">
        <v>45657.9999884259</v>
      </c>
      <c r="AG1117" s="85" t="s">
        <v>12391</v>
      </c>
      <c r="AH1117" s="86" t="s">
        <v>13555</v>
      </c>
      <c r="AI1117" s="80"/>
    </row>
    <row r="1118" ht="51" spans="1:35">
      <c r="A1118" s="81">
        <v>27984</v>
      </c>
      <c r="B1118" s="51" t="s">
        <v>13559</v>
      </c>
      <c r="C1118" s="51" t="s">
        <v>13560</v>
      </c>
      <c r="D1118" s="51" t="s">
        <v>9496</v>
      </c>
      <c r="E1118" s="51" t="s">
        <v>9450</v>
      </c>
      <c r="F1118" s="51">
        <v>4830000</v>
      </c>
      <c r="G1118" s="51">
        <v>12</v>
      </c>
      <c r="H1118" s="53">
        <v>45658</v>
      </c>
      <c r="I1118" s="53">
        <v>46022</v>
      </c>
      <c r="J1118" s="51" t="s">
        <v>9506</v>
      </c>
      <c r="K1118" s="51" t="s">
        <v>9497</v>
      </c>
      <c r="L1118" s="51" t="s">
        <v>13561</v>
      </c>
      <c r="M1118" s="51" t="s">
        <v>13562</v>
      </c>
      <c r="N1118" s="51" t="s">
        <v>10876</v>
      </c>
      <c r="O1118" s="51" t="s">
        <v>9455</v>
      </c>
      <c r="P1118" s="51" t="s">
        <v>10864</v>
      </c>
      <c r="Q1118" s="51" t="s">
        <v>9456</v>
      </c>
      <c r="R1118" s="51">
        <v>4830000</v>
      </c>
      <c r="S1118" s="51">
        <v>4830000</v>
      </c>
      <c r="T1118" s="53">
        <v>45658</v>
      </c>
      <c r="U1118" s="53">
        <v>46022.9999884259</v>
      </c>
      <c r="V1118" s="51">
        <v>13.4</v>
      </c>
      <c r="W1118" s="82" t="s">
        <v>13193</v>
      </c>
      <c r="X1118" s="82"/>
      <c r="Y1118" s="82"/>
      <c r="Z1118" s="83"/>
      <c r="AA1118" s="83"/>
      <c r="AB1118" s="83"/>
      <c r="AC1118" s="83"/>
      <c r="AD1118" s="83"/>
      <c r="AE1118" s="53">
        <v>45658</v>
      </c>
      <c r="AF1118" s="53">
        <v>46022.9999884259</v>
      </c>
      <c r="AG1118" s="85" t="s">
        <v>12391</v>
      </c>
      <c r="AH1118" s="86" t="s">
        <v>13559</v>
      </c>
      <c r="AI1118" s="80"/>
    </row>
    <row r="1119" ht="51" spans="1:35">
      <c r="A1119" s="81">
        <v>27982</v>
      </c>
      <c r="B1119" s="51" t="s">
        <v>13563</v>
      </c>
      <c r="C1119" s="51" t="s">
        <v>13564</v>
      </c>
      <c r="D1119" s="51" t="s">
        <v>9496</v>
      </c>
      <c r="E1119" s="51" t="s">
        <v>9450</v>
      </c>
      <c r="F1119" s="51">
        <v>2146660</v>
      </c>
      <c r="G1119" s="51">
        <v>12</v>
      </c>
      <c r="H1119" s="53">
        <v>45658</v>
      </c>
      <c r="I1119" s="53">
        <v>46022</v>
      </c>
      <c r="J1119" s="51" t="s">
        <v>9506</v>
      </c>
      <c r="K1119" s="51" t="s">
        <v>9497</v>
      </c>
      <c r="L1119" s="51" t="s">
        <v>13565</v>
      </c>
      <c r="M1119" s="51" t="s">
        <v>13566</v>
      </c>
      <c r="N1119" s="51" t="s">
        <v>12837</v>
      </c>
      <c r="O1119" s="51" t="s">
        <v>9455</v>
      </c>
      <c r="P1119" s="51" t="s">
        <v>9456</v>
      </c>
      <c r="Q1119" s="51" t="s">
        <v>9456</v>
      </c>
      <c r="R1119" s="51">
        <v>2146660</v>
      </c>
      <c r="S1119" s="51">
        <v>2146660</v>
      </c>
      <c r="T1119" s="53">
        <v>45658</v>
      </c>
      <c r="U1119" s="53">
        <v>46022.9999884259</v>
      </c>
      <c r="V1119" s="51">
        <v>6</v>
      </c>
      <c r="W1119" s="85" t="s">
        <v>13187</v>
      </c>
      <c r="X1119" s="85"/>
      <c r="Y1119" s="85"/>
      <c r="Z1119" s="83"/>
      <c r="AA1119" s="83"/>
      <c r="AB1119" s="83"/>
      <c r="AC1119" s="83"/>
      <c r="AD1119" s="83"/>
      <c r="AE1119" s="53">
        <v>45658</v>
      </c>
      <c r="AF1119" s="53">
        <v>46022.9999884259</v>
      </c>
      <c r="AG1119" s="80" t="s">
        <v>9459</v>
      </c>
      <c r="AH1119" s="86" t="s">
        <v>13563</v>
      </c>
      <c r="AI1119" s="80"/>
    </row>
    <row r="1120" ht="51" spans="1:35">
      <c r="A1120" s="81">
        <v>27981</v>
      </c>
      <c r="B1120" s="51" t="s">
        <v>13567</v>
      </c>
      <c r="C1120" s="51" t="s">
        <v>13568</v>
      </c>
      <c r="D1120" s="51" t="s">
        <v>9496</v>
      </c>
      <c r="E1120" s="51" t="s">
        <v>9450</v>
      </c>
      <c r="F1120" s="51">
        <v>13730630</v>
      </c>
      <c r="G1120" s="51">
        <v>7</v>
      </c>
      <c r="H1120" s="53">
        <v>45658</v>
      </c>
      <c r="I1120" s="53">
        <v>45869</v>
      </c>
      <c r="J1120" s="51" t="s">
        <v>9506</v>
      </c>
      <c r="K1120" s="51" t="s">
        <v>9497</v>
      </c>
      <c r="L1120" s="51" t="s">
        <v>13569</v>
      </c>
      <c r="M1120" s="51" t="s">
        <v>13570</v>
      </c>
      <c r="N1120" s="51" t="s">
        <v>9454</v>
      </c>
      <c r="O1120" s="51" t="s">
        <v>9455</v>
      </c>
      <c r="P1120" s="51" t="s">
        <v>9456</v>
      </c>
      <c r="Q1120" s="51" t="s">
        <v>9456</v>
      </c>
      <c r="R1120" s="51">
        <v>13730630</v>
      </c>
      <c r="S1120" s="51">
        <v>13730630</v>
      </c>
      <c r="T1120" s="53">
        <v>45658</v>
      </c>
      <c r="U1120" s="53">
        <v>45869.9999884259</v>
      </c>
      <c r="V1120" s="51">
        <v>72</v>
      </c>
      <c r="W1120" s="82" t="s">
        <v>13265</v>
      </c>
      <c r="X1120" s="82"/>
      <c r="Y1120" s="82"/>
      <c r="Z1120" s="83"/>
      <c r="AA1120" s="83"/>
      <c r="AB1120" s="83"/>
      <c r="AC1120" s="83"/>
      <c r="AD1120" s="83"/>
      <c r="AE1120" s="53">
        <v>45658</v>
      </c>
      <c r="AF1120" s="53">
        <v>45869.9999884259</v>
      </c>
      <c r="AG1120" s="80" t="s">
        <v>9459</v>
      </c>
      <c r="AH1120" s="86" t="s">
        <v>13567</v>
      </c>
      <c r="AI1120" s="80"/>
    </row>
    <row r="1121" ht="51" spans="1:35">
      <c r="A1121" s="81">
        <v>27980</v>
      </c>
      <c r="B1121" s="51" t="s">
        <v>13571</v>
      </c>
      <c r="C1121" s="51" t="s">
        <v>13572</v>
      </c>
      <c r="D1121" s="51" t="s">
        <v>9496</v>
      </c>
      <c r="E1121" s="51" t="s">
        <v>9450</v>
      </c>
      <c r="F1121" s="51">
        <v>24000000</v>
      </c>
      <c r="G1121" s="51">
        <v>12.8</v>
      </c>
      <c r="H1121" s="53">
        <v>45574</v>
      </c>
      <c r="I1121" s="53">
        <v>45963</v>
      </c>
      <c r="J1121" s="51" t="s">
        <v>9506</v>
      </c>
      <c r="K1121" s="51" t="s">
        <v>9497</v>
      </c>
      <c r="L1121" s="51" t="s">
        <v>13573</v>
      </c>
      <c r="M1121" s="51" t="s">
        <v>13574</v>
      </c>
      <c r="N1121" s="51" t="s">
        <v>9724</v>
      </c>
      <c r="O1121" s="51" t="s">
        <v>9455</v>
      </c>
      <c r="P1121" s="51" t="s">
        <v>10851</v>
      </c>
      <c r="Q1121" s="51" t="s">
        <v>9456</v>
      </c>
      <c r="R1121" s="51">
        <v>24000000</v>
      </c>
      <c r="S1121" s="51">
        <v>24000000</v>
      </c>
      <c r="T1121" s="53">
        <v>45574</v>
      </c>
      <c r="U1121" s="53">
        <v>45963.9999884259</v>
      </c>
      <c r="V1121" s="51">
        <v>72</v>
      </c>
      <c r="W1121" s="82" t="s">
        <v>12989</v>
      </c>
      <c r="X1121" s="82"/>
      <c r="Y1121" s="82"/>
      <c r="Z1121" s="83"/>
      <c r="AA1121" s="83"/>
      <c r="AB1121" s="83"/>
      <c r="AC1121" s="83"/>
      <c r="AD1121" s="83"/>
      <c r="AE1121" s="53">
        <v>45574</v>
      </c>
      <c r="AF1121" s="53">
        <v>45963.9999884259</v>
      </c>
      <c r="AG1121" s="80" t="s">
        <v>9459</v>
      </c>
      <c r="AH1121" s="86" t="s">
        <v>13571</v>
      </c>
      <c r="AI1121" s="80"/>
    </row>
    <row r="1122" ht="51" spans="1:35">
      <c r="A1122" s="81">
        <v>27979</v>
      </c>
      <c r="B1122" s="51" t="s">
        <v>13575</v>
      </c>
      <c r="C1122" s="51" t="s">
        <v>13576</v>
      </c>
      <c r="D1122" s="51" t="s">
        <v>9496</v>
      </c>
      <c r="E1122" s="51" t="s">
        <v>9450</v>
      </c>
      <c r="F1122" s="51">
        <v>3250000</v>
      </c>
      <c r="G1122" s="51">
        <v>12</v>
      </c>
      <c r="H1122" s="53">
        <v>45543</v>
      </c>
      <c r="I1122" s="53">
        <v>45907</v>
      </c>
      <c r="J1122" s="51" t="s">
        <v>9506</v>
      </c>
      <c r="K1122" s="51" t="s">
        <v>9497</v>
      </c>
      <c r="L1122" s="51" t="s">
        <v>13577</v>
      </c>
      <c r="M1122" s="51" t="s">
        <v>13578</v>
      </c>
      <c r="N1122" s="51" t="s">
        <v>13579</v>
      </c>
      <c r="O1122" s="51" t="s">
        <v>9455</v>
      </c>
      <c r="P1122" s="51" t="s">
        <v>9456</v>
      </c>
      <c r="Q1122" s="51" t="s">
        <v>9456</v>
      </c>
      <c r="R1122" s="51">
        <v>3250000</v>
      </c>
      <c r="S1122" s="51">
        <v>3250000</v>
      </c>
      <c r="T1122" s="53">
        <v>45543</v>
      </c>
      <c r="U1122" s="53">
        <v>45907.9999884259</v>
      </c>
      <c r="V1122" s="51">
        <v>9</v>
      </c>
      <c r="W1122" s="82" t="s">
        <v>13580</v>
      </c>
      <c r="X1122" s="82"/>
      <c r="Y1122" s="82"/>
      <c r="Z1122" s="83"/>
      <c r="AA1122" s="83"/>
      <c r="AB1122" s="83"/>
      <c r="AC1122" s="83"/>
      <c r="AD1122" s="83"/>
      <c r="AE1122" s="53">
        <v>45543</v>
      </c>
      <c r="AF1122" s="53">
        <v>45907.9999884259</v>
      </c>
      <c r="AG1122" s="80" t="s">
        <v>9459</v>
      </c>
      <c r="AH1122" s="86" t="s">
        <v>13575</v>
      </c>
      <c r="AI1122" s="80"/>
    </row>
    <row r="1123" ht="51" spans="1:35">
      <c r="A1123" s="81">
        <v>27970</v>
      </c>
      <c r="B1123" s="51" t="s">
        <v>13581</v>
      </c>
      <c r="C1123" s="51" t="s">
        <v>13582</v>
      </c>
      <c r="D1123" s="51" t="s">
        <v>9496</v>
      </c>
      <c r="E1123" s="51" t="s">
        <v>9450</v>
      </c>
      <c r="F1123" s="51">
        <v>4330000</v>
      </c>
      <c r="G1123" s="51">
        <v>12</v>
      </c>
      <c r="H1123" s="53">
        <v>45413</v>
      </c>
      <c r="I1123" s="53">
        <v>45777</v>
      </c>
      <c r="J1123" s="51" t="s">
        <v>9506</v>
      </c>
      <c r="K1123" s="51" t="s">
        <v>9497</v>
      </c>
      <c r="L1123" s="51" t="s">
        <v>13583</v>
      </c>
      <c r="M1123" s="51" t="s">
        <v>13584</v>
      </c>
      <c r="N1123" s="51" t="s">
        <v>12849</v>
      </c>
      <c r="O1123" s="51" t="s">
        <v>9455</v>
      </c>
      <c r="P1123" s="51" t="s">
        <v>10864</v>
      </c>
      <c r="Q1123" s="51" t="s">
        <v>9456</v>
      </c>
      <c r="R1123" s="51">
        <v>4330000</v>
      </c>
      <c r="S1123" s="51">
        <v>4330000</v>
      </c>
      <c r="T1123" s="53">
        <v>45413</v>
      </c>
      <c r="U1123" s="53">
        <v>45777.9999884259</v>
      </c>
      <c r="V1123" s="51">
        <v>12</v>
      </c>
      <c r="W1123" s="82" t="s">
        <v>12860</v>
      </c>
      <c r="X1123" s="82"/>
      <c r="Y1123" s="82"/>
      <c r="Z1123" s="83"/>
      <c r="AA1123" s="83"/>
      <c r="AB1123" s="83"/>
      <c r="AC1123" s="83"/>
      <c r="AD1123" s="83"/>
      <c r="AE1123" s="53">
        <v>45413</v>
      </c>
      <c r="AF1123" s="53">
        <v>45777.9999884259</v>
      </c>
      <c r="AG1123" s="80"/>
      <c r="AH1123" s="86" t="s">
        <v>13581</v>
      </c>
      <c r="AI1123" s="80"/>
    </row>
    <row r="1124" ht="51" spans="1:35">
      <c r="A1124" s="81">
        <v>27971</v>
      </c>
      <c r="B1124" s="51" t="s">
        <v>13585</v>
      </c>
      <c r="C1124" s="51" t="s">
        <v>13586</v>
      </c>
      <c r="D1124" s="51" t="s">
        <v>9496</v>
      </c>
      <c r="E1124" s="51" t="s">
        <v>9450</v>
      </c>
      <c r="F1124" s="51">
        <v>2743600</v>
      </c>
      <c r="G1124" s="51">
        <v>12</v>
      </c>
      <c r="H1124" s="53">
        <v>45292</v>
      </c>
      <c r="I1124" s="53">
        <v>45657</v>
      </c>
      <c r="J1124" s="51" t="s">
        <v>9506</v>
      </c>
      <c r="K1124" s="51" t="s">
        <v>9497</v>
      </c>
      <c r="L1124" s="51" t="s">
        <v>13587</v>
      </c>
      <c r="M1124" s="51" t="s">
        <v>13588</v>
      </c>
      <c r="N1124" s="51" t="s">
        <v>13067</v>
      </c>
      <c r="O1124" s="51" t="s">
        <v>9455</v>
      </c>
      <c r="P1124" s="51" t="s">
        <v>9456</v>
      </c>
      <c r="Q1124" s="51" t="s">
        <v>9456</v>
      </c>
      <c r="R1124" s="51">
        <v>2743600</v>
      </c>
      <c r="S1124" s="51">
        <v>2743600</v>
      </c>
      <c r="T1124" s="53">
        <v>45292</v>
      </c>
      <c r="U1124" s="53">
        <v>45657.9999884259</v>
      </c>
      <c r="V1124" s="51">
        <v>7.6</v>
      </c>
      <c r="W1124" s="86" t="s">
        <v>13394</v>
      </c>
      <c r="X1124" s="86"/>
      <c r="Y1124" s="86"/>
      <c r="Z1124" s="97"/>
      <c r="AA1124" s="97"/>
      <c r="AB1124" s="97"/>
      <c r="AC1124" s="97"/>
      <c r="AD1124" s="97"/>
      <c r="AE1124" s="126">
        <v>45292</v>
      </c>
      <c r="AF1124" s="53">
        <v>45657.9999884259</v>
      </c>
      <c r="AG1124" s="80" t="s">
        <v>9459</v>
      </c>
      <c r="AH1124" s="86" t="s">
        <v>13585</v>
      </c>
      <c r="AI1124" s="80"/>
    </row>
    <row r="1125" ht="51" spans="1:35">
      <c r="A1125" s="81">
        <v>27969</v>
      </c>
      <c r="B1125" s="51" t="s">
        <v>13589</v>
      </c>
      <c r="C1125" s="51" t="s">
        <v>13590</v>
      </c>
      <c r="D1125" s="51" t="s">
        <v>9496</v>
      </c>
      <c r="E1125" s="51" t="s">
        <v>9450</v>
      </c>
      <c r="F1125" s="51">
        <v>23039000</v>
      </c>
      <c r="G1125" s="51">
        <v>12</v>
      </c>
      <c r="H1125" s="53">
        <v>45658</v>
      </c>
      <c r="I1125" s="53">
        <v>46022</v>
      </c>
      <c r="J1125" s="51" t="s">
        <v>9506</v>
      </c>
      <c r="K1125" s="51" t="s">
        <v>9497</v>
      </c>
      <c r="L1125" s="51" t="s">
        <v>13591</v>
      </c>
      <c r="M1125" s="51" t="s">
        <v>13592</v>
      </c>
      <c r="N1125" s="51" t="s">
        <v>9454</v>
      </c>
      <c r="O1125" s="51" t="s">
        <v>9455</v>
      </c>
      <c r="P1125" s="51" t="s">
        <v>11430</v>
      </c>
      <c r="Q1125" s="51" t="s">
        <v>9456</v>
      </c>
      <c r="R1125" s="51">
        <v>23039000</v>
      </c>
      <c r="S1125" s="51">
        <v>23039000</v>
      </c>
      <c r="T1125" s="53">
        <v>45658</v>
      </c>
      <c r="U1125" s="53">
        <v>46022.9999884259</v>
      </c>
      <c r="V1125" s="51">
        <v>72</v>
      </c>
      <c r="W1125" s="86" t="s">
        <v>12945</v>
      </c>
      <c r="X1125" s="86"/>
      <c r="Y1125" s="86"/>
      <c r="Z1125" s="97"/>
      <c r="AA1125" s="97"/>
      <c r="AB1125" s="97"/>
      <c r="AC1125" s="97"/>
      <c r="AD1125" s="97"/>
      <c r="AE1125" s="126">
        <v>45658</v>
      </c>
      <c r="AF1125" s="53">
        <v>46022.9999884259</v>
      </c>
      <c r="AG1125" s="85" t="s">
        <v>12391</v>
      </c>
      <c r="AH1125" s="86" t="s">
        <v>13589</v>
      </c>
      <c r="AI1125" s="80"/>
    </row>
    <row r="1126" ht="51" spans="1:35">
      <c r="A1126" s="81">
        <v>27967</v>
      </c>
      <c r="B1126" s="51" t="s">
        <v>13593</v>
      </c>
      <c r="C1126" s="51" t="s">
        <v>13594</v>
      </c>
      <c r="D1126" s="51" t="s">
        <v>9496</v>
      </c>
      <c r="E1126" s="51" t="s">
        <v>9450</v>
      </c>
      <c r="F1126" s="51">
        <v>850000</v>
      </c>
      <c r="G1126" s="51">
        <v>12.5</v>
      </c>
      <c r="H1126" s="53">
        <v>45343</v>
      </c>
      <c r="I1126" s="53">
        <v>45723</v>
      </c>
      <c r="J1126" s="51" t="s">
        <v>9506</v>
      </c>
      <c r="K1126" s="51" t="s">
        <v>9497</v>
      </c>
      <c r="L1126" s="51" t="s">
        <v>13595</v>
      </c>
      <c r="M1126" s="51" t="s">
        <v>13596</v>
      </c>
      <c r="N1126" s="51" t="s">
        <v>12183</v>
      </c>
      <c r="O1126" s="51" t="s">
        <v>9455</v>
      </c>
      <c r="P1126" s="51" t="s">
        <v>10864</v>
      </c>
      <c r="Q1126" s="51" t="s">
        <v>9456</v>
      </c>
      <c r="R1126" s="51">
        <v>850000</v>
      </c>
      <c r="S1126" s="51">
        <v>850000</v>
      </c>
      <c r="T1126" s="53">
        <v>45343</v>
      </c>
      <c r="U1126" s="53">
        <v>45723.9999884259</v>
      </c>
      <c r="V1126" s="51">
        <v>5.3</v>
      </c>
      <c r="W1126" s="86" t="s">
        <v>13394</v>
      </c>
      <c r="X1126" s="86"/>
      <c r="Y1126" s="86"/>
      <c r="Z1126" s="97"/>
      <c r="AA1126" s="97"/>
      <c r="AB1126" s="97"/>
      <c r="AC1126" s="97"/>
      <c r="AD1126" s="97"/>
      <c r="AE1126" s="126">
        <v>45343</v>
      </c>
      <c r="AF1126" s="53">
        <v>45723.9999884259</v>
      </c>
      <c r="AG1126" s="85" t="s">
        <v>12391</v>
      </c>
      <c r="AH1126" s="86" t="s">
        <v>13593</v>
      </c>
      <c r="AI1126" s="80"/>
    </row>
    <row r="1127" ht="51" spans="1:35">
      <c r="A1127" s="81">
        <v>27966</v>
      </c>
      <c r="B1127" s="51" t="s">
        <v>13597</v>
      </c>
      <c r="C1127" s="51" t="s">
        <v>13598</v>
      </c>
      <c r="D1127" s="51" t="s">
        <v>9496</v>
      </c>
      <c r="E1127" s="51" t="s">
        <v>9450</v>
      </c>
      <c r="F1127" s="51">
        <v>1990800</v>
      </c>
      <c r="G1127" s="51">
        <v>12</v>
      </c>
      <c r="H1127" s="53">
        <v>45658</v>
      </c>
      <c r="I1127" s="53">
        <v>46022</v>
      </c>
      <c r="J1127" s="51" t="s">
        <v>9506</v>
      </c>
      <c r="K1127" s="51" t="s">
        <v>9497</v>
      </c>
      <c r="L1127" s="51" t="s">
        <v>13599</v>
      </c>
      <c r="M1127" s="51" t="s">
        <v>13600</v>
      </c>
      <c r="N1127" s="51" t="s">
        <v>10863</v>
      </c>
      <c r="O1127" s="51" t="s">
        <v>9455</v>
      </c>
      <c r="P1127" s="51" t="s">
        <v>10864</v>
      </c>
      <c r="Q1127" s="51" t="s">
        <v>9456</v>
      </c>
      <c r="R1127" s="51">
        <v>1990800</v>
      </c>
      <c r="S1127" s="51">
        <v>1990800</v>
      </c>
      <c r="T1127" s="53">
        <v>45658</v>
      </c>
      <c r="U1127" s="53">
        <v>46022.9999884259</v>
      </c>
      <c r="V1127" s="51">
        <v>5.53</v>
      </c>
      <c r="W1127" s="86" t="s">
        <v>13198</v>
      </c>
      <c r="X1127" s="86"/>
      <c r="Y1127" s="86"/>
      <c r="Z1127" s="97"/>
      <c r="AA1127" s="97"/>
      <c r="AB1127" s="97"/>
      <c r="AC1127" s="97"/>
      <c r="AD1127" s="97"/>
      <c r="AE1127" s="126">
        <v>45658</v>
      </c>
      <c r="AF1127" s="53">
        <v>46022.9999884259</v>
      </c>
      <c r="AG1127" s="80" t="s">
        <v>13161</v>
      </c>
      <c r="AH1127" s="86" t="s">
        <v>13597</v>
      </c>
      <c r="AI1127" s="80"/>
    </row>
    <row r="1128" ht="51" spans="1:35">
      <c r="A1128" s="81">
        <v>27964</v>
      </c>
      <c r="B1128" s="51" t="s">
        <v>13601</v>
      </c>
      <c r="C1128" s="51" t="s">
        <v>13602</v>
      </c>
      <c r="D1128" s="51" t="s">
        <v>9496</v>
      </c>
      <c r="E1128" s="51" t="s">
        <v>9450</v>
      </c>
      <c r="F1128" s="51">
        <v>11583000</v>
      </c>
      <c r="G1128" s="51">
        <v>12</v>
      </c>
      <c r="H1128" s="53">
        <v>45526</v>
      </c>
      <c r="I1128" s="53">
        <v>45890</v>
      </c>
      <c r="J1128" s="51" t="s">
        <v>9506</v>
      </c>
      <c r="K1128" s="51" t="s">
        <v>9497</v>
      </c>
      <c r="L1128" s="51" t="s">
        <v>13261</v>
      </c>
      <c r="M1128" s="51" t="s">
        <v>9453</v>
      </c>
      <c r="N1128" s="51" t="s">
        <v>9454</v>
      </c>
      <c r="O1128" s="51" t="s">
        <v>9455</v>
      </c>
      <c r="P1128" s="51" t="s">
        <v>11430</v>
      </c>
      <c r="Q1128" s="51" t="s">
        <v>9456</v>
      </c>
      <c r="R1128" s="51">
        <v>11583000</v>
      </c>
      <c r="S1128" s="51">
        <v>15264172</v>
      </c>
      <c r="T1128" s="53">
        <v>45526</v>
      </c>
      <c r="U1128" s="53">
        <v>45890.9999884259</v>
      </c>
      <c r="V1128" s="51">
        <v>36</v>
      </c>
      <c r="W1128" s="86" t="s">
        <v>9458</v>
      </c>
      <c r="X1128" s="86"/>
      <c r="Y1128" s="86"/>
      <c r="Z1128" s="97"/>
      <c r="AA1128" s="97"/>
      <c r="AB1128" s="97"/>
      <c r="AC1128" s="97"/>
      <c r="AD1128" s="97"/>
      <c r="AE1128" s="126">
        <v>45526</v>
      </c>
      <c r="AF1128" s="53">
        <v>45890.9999884259</v>
      </c>
      <c r="AG1128" s="85" t="s">
        <v>12391</v>
      </c>
      <c r="AH1128" s="86" t="s">
        <v>13601</v>
      </c>
      <c r="AI1128" s="80"/>
    </row>
    <row r="1129" ht="51" spans="1:35">
      <c r="A1129" s="81">
        <v>27965</v>
      </c>
      <c r="B1129" s="51" t="s">
        <v>13603</v>
      </c>
      <c r="C1129" s="51" t="s">
        <v>13604</v>
      </c>
      <c r="D1129" s="51" t="s">
        <v>9496</v>
      </c>
      <c r="E1129" s="51" t="s">
        <v>9450</v>
      </c>
      <c r="F1129" s="51">
        <v>1597400</v>
      </c>
      <c r="G1129" s="51">
        <v>12</v>
      </c>
      <c r="H1129" s="53">
        <v>45658</v>
      </c>
      <c r="I1129" s="53">
        <v>46022</v>
      </c>
      <c r="J1129" s="51" t="s">
        <v>9506</v>
      </c>
      <c r="K1129" s="51" t="s">
        <v>9497</v>
      </c>
      <c r="L1129" s="51" t="s">
        <v>13605</v>
      </c>
      <c r="M1129" s="218" t="s">
        <v>13606</v>
      </c>
      <c r="N1129" s="51" t="s">
        <v>13197</v>
      </c>
      <c r="O1129" s="51" t="s">
        <v>9455</v>
      </c>
      <c r="P1129" s="51" t="s">
        <v>10864</v>
      </c>
      <c r="Q1129" s="51" t="s">
        <v>9456</v>
      </c>
      <c r="R1129" s="51">
        <v>1597400</v>
      </c>
      <c r="S1129" s="51">
        <v>1597400</v>
      </c>
      <c r="T1129" s="53">
        <v>45658</v>
      </c>
      <c r="U1129" s="53">
        <v>46022.9999884259</v>
      </c>
      <c r="V1129" s="51">
        <v>5.31</v>
      </c>
      <c r="W1129" s="86" t="s">
        <v>13198</v>
      </c>
      <c r="X1129" s="86"/>
      <c r="Y1129" s="86"/>
      <c r="Z1129" s="97"/>
      <c r="AA1129" s="97"/>
      <c r="AB1129" s="97"/>
      <c r="AC1129" s="97"/>
      <c r="AD1129" s="97"/>
      <c r="AE1129" s="126">
        <v>45658</v>
      </c>
      <c r="AF1129" s="53">
        <v>46022.9999884259</v>
      </c>
      <c r="AG1129" s="80" t="s">
        <v>13161</v>
      </c>
      <c r="AH1129" s="86" t="s">
        <v>13603</v>
      </c>
      <c r="AI1129" s="80"/>
    </row>
    <row r="1130" ht="51" spans="1:35">
      <c r="A1130" s="81">
        <v>27963</v>
      </c>
      <c r="B1130" s="51" t="s">
        <v>13607</v>
      </c>
      <c r="C1130" s="51" t="s">
        <v>13608</v>
      </c>
      <c r="D1130" s="51" t="s">
        <v>9496</v>
      </c>
      <c r="E1130" s="51" t="s">
        <v>9450</v>
      </c>
      <c r="F1130" s="51">
        <v>4000000</v>
      </c>
      <c r="G1130" s="51">
        <v>12</v>
      </c>
      <c r="H1130" s="53">
        <v>45658</v>
      </c>
      <c r="I1130" s="53">
        <v>46022</v>
      </c>
      <c r="J1130" s="51" t="s">
        <v>9506</v>
      </c>
      <c r="K1130" s="51" t="s">
        <v>9497</v>
      </c>
      <c r="L1130" s="51" t="s">
        <v>13609</v>
      </c>
      <c r="M1130" s="218" t="s">
        <v>13610</v>
      </c>
      <c r="N1130" s="51" t="s">
        <v>13229</v>
      </c>
      <c r="O1130" s="51" t="s">
        <v>9455</v>
      </c>
      <c r="P1130" s="51" t="s">
        <v>10851</v>
      </c>
      <c r="Q1130" s="51" t="s">
        <v>9456</v>
      </c>
      <c r="R1130" s="51">
        <v>4000000</v>
      </c>
      <c r="S1130" s="51">
        <v>4000000</v>
      </c>
      <c r="T1130" s="53">
        <v>45658</v>
      </c>
      <c r="U1130" s="53">
        <v>46022.9999884259</v>
      </c>
      <c r="V1130" s="51">
        <v>12</v>
      </c>
      <c r="W1130" s="86" t="s">
        <v>13230</v>
      </c>
      <c r="X1130" s="86"/>
      <c r="Y1130" s="86"/>
      <c r="Z1130" s="97"/>
      <c r="AA1130" s="97"/>
      <c r="AB1130" s="97"/>
      <c r="AC1130" s="97"/>
      <c r="AD1130" s="97"/>
      <c r="AE1130" s="126">
        <v>45658</v>
      </c>
      <c r="AF1130" s="53">
        <v>46022.9999884259</v>
      </c>
      <c r="AG1130" s="135" t="s">
        <v>13357</v>
      </c>
      <c r="AH1130" s="86" t="s">
        <v>13607</v>
      </c>
      <c r="AI1130" s="80"/>
    </row>
    <row r="1131" ht="51" spans="1:35">
      <c r="A1131" s="81">
        <v>27959</v>
      </c>
      <c r="B1131" s="51" t="s">
        <v>13611</v>
      </c>
      <c r="C1131" s="51" t="s">
        <v>13612</v>
      </c>
      <c r="D1131" s="51" t="s">
        <v>9496</v>
      </c>
      <c r="E1131" s="51" t="s">
        <v>9450</v>
      </c>
      <c r="F1131" s="51">
        <v>1990800</v>
      </c>
      <c r="G1131" s="51">
        <v>12</v>
      </c>
      <c r="H1131" s="53">
        <v>45292</v>
      </c>
      <c r="I1131" s="53">
        <v>45657</v>
      </c>
      <c r="J1131" s="51" t="s">
        <v>9506</v>
      </c>
      <c r="K1131" s="51" t="s">
        <v>9497</v>
      </c>
      <c r="L1131" s="51" t="s">
        <v>13613</v>
      </c>
      <c r="M1131" s="51" t="s">
        <v>13614</v>
      </c>
      <c r="N1131" s="51" t="s">
        <v>10863</v>
      </c>
      <c r="O1131" s="51" t="s">
        <v>9455</v>
      </c>
      <c r="P1131" s="51" t="s">
        <v>10864</v>
      </c>
      <c r="Q1131" s="51" t="s">
        <v>9456</v>
      </c>
      <c r="R1131" s="51">
        <v>1990800</v>
      </c>
      <c r="S1131" s="51">
        <v>1990800</v>
      </c>
      <c r="T1131" s="53">
        <v>45292</v>
      </c>
      <c r="U1131" s="53">
        <v>45657.9999884259</v>
      </c>
      <c r="V1131" s="51">
        <v>5.53</v>
      </c>
      <c r="W1131" s="86" t="s">
        <v>13198</v>
      </c>
      <c r="X1131" s="86"/>
      <c r="Y1131" s="86"/>
      <c r="Z1131" s="97"/>
      <c r="AA1131" s="97"/>
      <c r="AB1131" s="97"/>
      <c r="AC1131" s="97"/>
      <c r="AD1131" s="97"/>
      <c r="AE1131" s="126">
        <v>45292</v>
      </c>
      <c r="AF1131" s="53">
        <v>45657.9999884259</v>
      </c>
      <c r="AG1131" s="80" t="s">
        <v>13161</v>
      </c>
      <c r="AH1131" s="86" t="s">
        <v>13611</v>
      </c>
      <c r="AI1131" s="80"/>
    </row>
    <row r="1132" ht="51" spans="1:35">
      <c r="A1132" s="81">
        <v>27957</v>
      </c>
      <c r="B1132" s="51" t="s">
        <v>13615</v>
      </c>
      <c r="C1132" s="51" t="s">
        <v>13616</v>
      </c>
      <c r="D1132" s="51" t="s">
        <v>9496</v>
      </c>
      <c r="E1132" s="51" t="s">
        <v>9450</v>
      </c>
      <c r="F1132" s="51">
        <v>4140000</v>
      </c>
      <c r="G1132" s="51">
        <v>11.5</v>
      </c>
      <c r="H1132" s="53">
        <v>45658</v>
      </c>
      <c r="I1132" s="53">
        <v>46006</v>
      </c>
      <c r="J1132" s="51" t="s">
        <v>9506</v>
      </c>
      <c r="K1132" s="51" t="s">
        <v>9497</v>
      </c>
      <c r="L1132" s="51" t="s">
        <v>13617</v>
      </c>
      <c r="M1132" s="218" t="s">
        <v>13618</v>
      </c>
      <c r="N1132" s="51" t="s">
        <v>13548</v>
      </c>
      <c r="O1132" s="51" t="s">
        <v>9455</v>
      </c>
      <c r="P1132" s="51" t="s">
        <v>10851</v>
      </c>
      <c r="Q1132" s="51" t="s">
        <v>9456</v>
      </c>
      <c r="R1132" s="51">
        <v>4140000</v>
      </c>
      <c r="S1132" s="51">
        <v>4140000</v>
      </c>
      <c r="T1132" s="53">
        <v>45658</v>
      </c>
      <c r="U1132" s="53">
        <v>46006.9999884259</v>
      </c>
      <c r="V1132" s="51">
        <v>12</v>
      </c>
      <c r="W1132" s="86" t="s">
        <v>13549</v>
      </c>
      <c r="X1132" s="86"/>
      <c r="Y1132" s="86"/>
      <c r="Z1132" s="97"/>
      <c r="AA1132" s="97"/>
      <c r="AB1132" s="97"/>
      <c r="AC1132" s="97"/>
      <c r="AD1132" s="97"/>
      <c r="AE1132" s="126">
        <v>45658</v>
      </c>
      <c r="AF1132" s="53">
        <v>46006.9999884259</v>
      </c>
      <c r="AG1132" s="85" t="s">
        <v>12391</v>
      </c>
      <c r="AH1132" s="86" t="s">
        <v>13615</v>
      </c>
      <c r="AI1132" s="80"/>
    </row>
    <row r="1133" ht="51" spans="1:35">
      <c r="A1133" s="81">
        <v>27958</v>
      </c>
      <c r="B1133" s="51" t="s">
        <v>13619</v>
      </c>
      <c r="C1133" s="51" t="s">
        <v>13620</v>
      </c>
      <c r="D1133" s="51" t="s">
        <v>9496</v>
      </c>
      <c r="E1133" s="51" t="s">
        <v>9450</v>
      </c>
      <c r="F1133" s="51">
        <v>20475000</v>
      </c>
      <c r="G1133" s="51">
        <v>12</v>
      </c>
      <c r="H1133" s="53">
        <v>45658</v>
      </c>
      <c r="I1133" s="53">
        <v>46022</v>
      </c>
      <c r="J1133" s="51" t="s">
        <v>9506</v>
      </c>
      <c r="K1133" s="51" t="s">
        <v>9497</v>
      </c>
      <c r="L1133" s="51" t="s">
        <v>13621</v>
      </c>
      <c r="M1133" s="51" t="s">
        <v>12939</v>
      </c>
      <c r="N1133" s="51" t="s">
        <v>9454</v>
      </c>
      <c r="O1133" s="51" t="s">
        <v>9455</v>
      </c>
      <c r="P1133" s="51" t="s">
        <v>9456</v>
      </c>
      <c r="Q1133" s="51" t="s">
        <v>9456</v>
      </c>
      <c r="R1133" s="51">
        <v>20475000</v>
      </c>
      <c r="S1133" s="51">
        <v>20475000</v>
      </c>
      <c r="T1133" s="53">
        <v>45658</v>
      </c>
      <c r="U1133" s="53">
        <v>46022.9999884259</v>
      </c>
      <c r="V1133" s="51">
        <v>64</v>
      </c>
      <c r="W1133" s="82" t="s">
        <v>13622</v>
      </c>
      <c r="X1133" s="82"/>
      <c r="Y1133" s="82"/>
      <c r="Z1133" s="83"/>
      <c r="AA1133" s="83"/>
      <c r="AB1133" s="83"/>
      <c r="AC1133" s="83"/>
      <c r="AD1133" s="83"/>
      <c r="AE1133" s="53">
        <v>45658</v>
      </c>
      <c r="AF1133" s="53">
        <v>46022.9999884259</v>
      </c>
      <c r="AG1133" s="80" t="s">
        <v>9459</v>
      </c>
      <c r="AH1133" s="86" t="s">
        <v>13619</v>
      </c>
      <c r="AI1133" s="80"/>
    </row>
    <row r="1134" ht="51" spans="1:35">
      <c r="A1134" s="81">
        <v>27956</v>
      </c>
      <c r="B1134" s="51" t="s">
        <v>13623</v>
      </c>
      <c r="C1134" s="51" t="s">
        <v>13624</v>
      </c>
      <c r="D1134" s="51" t="s">
        <v>9496</v>
      </c>
      <c r="E1134" s="51" t="s">
        <v>9450</v>
      </c>
      <c r="F1134" s="51">
        <v>2238200</v>
      </c>
      <c r="G1134" s="51">
        <v>12</v>
      </c>
      <c r="H1134" s="53">
        <v>45658</v>
      </c>
      <c r="I1134" s="53">
        <v>46022</v>
      </c>
      <c r="J1134" s="51" t="s">
        <v>9506</v>
      </c>
      <c r="K1134" s="51" t="s">
        <v>9497</v>
      </c>
      <c r="L1134" s="51" t="s">
        <v>13625</v>
      </c>
      <c r="M1134" s="218" t="s">
        <v>13626</v>
      </c>
      <c r="N1134" s="51" t="s">
        <v>13088</v>
      </c>
      <c r="O1134" s="51" t="s">
        <v>9455</v>
      </c>
      <c r="P1134" s="51" t="s">
        <v>9456</v>
      </c>
      <c r="Q1134" s="51" t="s">
        <v>9456</v>
      </c>
      <c r="R1134" s="51">
        <v>2238200</v>
      </c>
      <c r="S1134" s="51">
        <v>2238200</v>
      </c>
      <c r="T1134" s="53">
        <v>45658</v>
      </c>
      <c r="U1134" s="53">
        <v>46022.9999884259</v>
      </c>
      <c r="V1134" s="51">
        <v>6.2</v>
      </c>
      <c r="W1134" s="82" t="s">
        <v>13089</v>
      </c>
      <c r="X1134" s="82"/>
      <c r="Y1134" s="82"/>
      <c r="Z1134" s="83"/>
      <c r="AA1134" s="83"/>
      <c r="AB1134" s="83"/>
      <c r="AC1134" s="83"/>
      <c r="AD1134" s="83"/>
      <c r="AE1134" s="53">
        <v>45658</v>
      </c>
      <c r="AF1134" s="53">
        <v>46022.9999884259</v>
      </c>
      <c r="AG1134" s="80" t="s">
        <v>9459</v>
      </c>
      <c r="AH1134" s="86" t="s">
        <v>13623</v>
      </c>
      <c r="AI1134" s="80"/>
    </row>
    <row r="1135" ht="51" spans="1:35">
      <c r="A1135" s="81">
        <v>27955</v>
      </c>
      <c r="B1135" s="51" t="s">
        <v>13627</v>
      </c>
      <c r="C1135" s="51" t="s">
        <v>13628</v>
      </c>
      <c r="D1135" s="51" t="s">
        <v>9496</v>
      </c>
      <c r="E1135" s="51" t="s">
        <v>9450</v>
      </c>
      <c r="F1135" s="51">
        <v>3898800</v>
      </c>
      <c r="G1135" s="51">
        <v>12</v>
      </c>
      <c r="H1135" s="53">
        <v>45292</v>
      </c>
      <c r="I1135" s="53">
        <v>45657</v>
      </c>
      <c r="J1135" s="51" t="s">
        <v>9506</v>
      </c>
      <c r="K1135" s="51" t="s">
        <v>9497</v>
      </c>
      <c r="L1135" s="51" t="s">
        <v>13629</v>
      </c>
      <c r="M1135" s="51" t="s">
        <v>13630</v>
      </c>
      <c r="N1135" s="51" t="s">
        <v>13631</v>
      </c>
      <c r="O1135" s="51" t="s">
        <v>9455</v>
      </c>
      <c r="P1135" s="51" t="s">
        <v>10851</v>
      </c>
      <c r="Q1135" s="51" t="s">
        <v>9456</v>
      </c>
      <c r="R1135" s="51">
        <v>3898800</v>
      </c>
      <c r="S1135" s="51">
        <v>3898800</v>
      </c>
      <c r="T1135" s="53">
        <v>45292</v>
      </c>
      <c r="U1135" s="53">
        <v>45657.9999884259</v>
      </c>
      <c r="V1135" s="51">
        <v>12</v>
      </c>
      <c r="W1135" s="82" t="s">
        <v>12950</v>
      </c>
      <c r="X1135" s="82"/>
      <c r="Y1135" s="82"/>
      <c r="Z1135" s="83"/>
      <c r="AA1135" s="83"/>
      <c r="AB1135" s="83"/>
      <c r="AC1135" s="83"/>
      <c r="AD1135" s="83"/>
      <c r="AE1135" s="53">
        <v>45292</v>
      </c>
      <c r="AF1135" s="53">
        <v>45657.9999884259</v>
      </c>
      <c r="AG1135" s="132" t="s">
        <v>13632</v>
      </c>
      <c r="AH1135" s="86" t="s">
        <v>13627</v>
      </c>
      <c r="AI1135" s="80"/>
    </row>
    <row r="1136" ht="51" spans="1:35">
      <c r="A1136" s="81">
        <v>27953</v>
      </c>
      <c r="B1136" s="51" t="s">
        <v>13633</v>
      </c>
      <c r="C1136" s="51" t="s">
        <v>13634</v>
      </c>
      <c r="D1136" s="51" t="s">
        <v>9496</v>
      </c>
      <c r="E1136" s="51" t="s">
        <v>9450</v>
      </c>
      <c r="F1136" s="51">
        <v>2604000</v>
      </c>
      <c r="G1136" s="51">
        <v>7.2</v>
      </c>
      <c r="H1136" s="53">
        <v>45292</v>
      </c>
      <c r="I1136" s="53">
        <v>45511</v>
      </c>
      <c r="J1136" s="51" t="s">
        <v>9506</v>
      </c>
      <c r="K1136" s="51" t="s">
        <v>9497</v>
      </c>
      <c r="L1136" s="51" t="s">
        <v>13635</v>
      </c>
      <c r="M1136" s="218" t="s">
        <v>13636</v>
      </c>
      <c r="N1136" s="51" t="s">
        <v>13637</v>
      </c>
      <c r="O1136" s="51" t="s">
        <v>9455</v>
      </c>
      <c r="P1136" s="51" t="s">
        <v>10851</v>
      </c>
      <c r="Q1136" s="51" t="s">
        <v>9456</v>
      </c>
      <c r="R1136" s="51">
        <v>2604000</v>
      </c>
      <c r="S1136" s="51">
        <v>2604000</v>
      </c>
      <c r="T1136" s="53">
        <v>45292</v>
      </c>
      <c r="U1136" s="53">
        <v>45511.9999884259</v>
      </c>
      <c r="V1136" s="51">
        <v>12</v>
      </c>
      <c r="W1136" s="82" t="s">
        <v>12950</v>
      </c>
      <c r="X1136" s="82"/>
      <c r="Y1136" s="82"/>
      <c r="Z1136" s="83"/>
      <c r="AA1136" s="83"/>
      <c r="AB1136" s="83"/>
      <c r="AC1136" s="83"/>
      <c r="AD1136" s="83"/>
      <c r="AE1136" s="53">
        <v>45292</v>
      </c>
      <c r="AF1136" s="53">
        <v>45511.9999884259</v>
      </c>
      <c r="AG1136" s="132" t="s">
        <v>13632</v>
      </c>
      <c r="AH1136" s="86" t="s">
        <v>13633</v>
      </c>
      <c r="AI1136" s="80"/>
    </row>
    <row r="1137" ht="51" spans="1:35">
      <c r="A1137" s="81">
        <v>27954</v>
      </c>
      <c r="B1137" s="51" t="s">
        <v>13638</v>
      </c>
      <c r="C1137" s="51" t="s">
        <v>13639</v>
      </c>
      <c r="D1137" s="51" t="s">
        <v>9496</v>
      </c>
      <c r="E1137" s="51" t="s">
        <v>9450</v>
      </c>
      <c r="F1137" s="51">
        <v>2238200</v>
      </c>
      <c r="G1137" s="51">
        <v>12</v>
      </c>
      <c r="H1137" s="53">
        <v>45658</v>
      </c>
      <c r="I1137" s="53">
        <v>46022</v>
      </c>
      <c r="J1137" s="51" t="s">
        <v>9506</v>
      </c>
      <c r="K1137" s="51" t="s">
        <v>9497</v>
      </c>
      <c r="L1137" s="51" t="s">
        <v>13640</v>
      </c>
      <c r="M1137" s="218" t="s">
        <v>13641</v>
      </c>
      <c r="N1137" s="51" t="s">
        <v>10844</v>
      </c>
      <c r="O1137" s="51" t="s">
        <v>9455</v>
      </c>
      <c r="P1137" s="51" t="s">
        <v>10851</v>
      </c>
      <c r="Q1137" s="51" t="s">
        <v>9456</v>
      </c>
      <c r="R1137" s="51">
        <v>2238200</v>
      </c>
      <c r="S1137" s="51">
        <v>2238200</v>
      </c>
      <c r="T1137" s="53">
        <v>45658</v>
      </c>
      <c r="U1137" s="53">
        <v>46022.9999884259</v>
      </c>
      <c r="V1137" s="51">
        <v>6.2</v>
      </c>
      <c r="W1137" s="82" t="s">
        <v>12995</v>
      </c>
      <c r="X1137" s="82"/>
      <c r="Y1137" s="82"/>
      <c r="Z1137" s="83"/>
      <c r="AA1137" s="83"/>
      <c r="AB1137" s="83"/>
      <c r="AC1137" s="83"/>
      <c r="AD1137" s="83"/>
      <c r="AE1137" s="53">
        <v>45658</v>
      </c>
      <c r="AF1137" s="53">
        <v>46022.9999884259</v>
      </c>
      <c r="AG1137" s="80" t="s">
        <v>12391</v>
      </c>
      <c r="AH1137" s="86" t="s">
        <v>13638</v>
      </c>
      <c r="AI1137" s="80"/>
    </row>
    <row r="1138" ht="51" spans="1:35">
      <c r="A1138" s="81">
        <v>27952</v>
      </c>
      <c r="B1138" s="51" t="s">
        <v>13642</v>
      </c>
      <c r="C1138" s="51" t="s">
        <v>13643</v>
      </c>
      <c r="D1138" s="51" t="s">
        <v>9496</v>
      </c>
      <c r="E1138" s="51" t="s">
        <v>9450</v>
      </c>
      <c r="F1138" s="51">
        <v>4660000</v>
      </c>
      <c r="G1138" s="51">
        <v>12</v>
      </c>
      <c r="H1138" s="53">
        <v>45658</v>
      </c>
      <c r="I1138" s="53">
        <v>46022</v>
      </c>
      <c r="J1138" s="51" t="s">
        <v>9506</v>
      </c>
      <c r="K1138" s="51" t="s">
        <v>9497</v>
      </c>
      <c r="L1138" s="51" t="s">
        <v>13644</v>
      </c>
      <c r="M1138" s="218" t="s">
        <v>13645</v>
      </c>
      <c r="N1138" s="51" t="s">
        <v>12843</v>
      </c>
      <c r="O1138" s="51" t="s">
        <v>9455</v>
      </c>
      <c r="P1138" s="51" t="s">
        <v>9456</v>
      </c>
      <c r="Q1138" s="51" t="s">
        <v>9456</v>
      </c>
      <c r="R1138" s="51">
        <v>4660000</v>
      </c>
      <c r="S1138" s="51">
        <v>4660000</v>
      </c>
      <c r="T1138" s="53">
        <v>45658</v>
      </c>
      <c r="U1138" s="53">
        <v>46022.9999884259</v>
      </c>
      <c r="V1138" s="51">
        <v>12.9</v>
      </c>
      <c r="W1138" s="82" t="s">
        <v>13400</v>
      </c>
      <c r="X1138" s="82"/>
      <c r="Y1138" s="82"/>
      <c r="Z1138" s="83"/>
      <c r="AA1138" s="83"/>
      <c r="AB1138" s="83"/>
      <c r="AC1138" s="83"/>
      <c r="AD1138" s="83"/>
      <c r="AE1138" s="53">
        <v>45658</v>
      </c>
      <c r="AF1138" s="53">
        <v>46022.9999884259</v>
      </c>
      <c r="AG1138" s="85" t="s">
        <v>12391</v>
      </c>
      <c r="AH1138" s="86" t="s">
        <v>13642</v>
      </c>
      <c r="AI1138" s="80"/>
    </row>
    <row r="1139" ht="51" spans="1:35">
      <c r="A1139" s="81">
        <v>27951</v>
      </c>
      <c r="B1139" s="51" t="s">
        <v>13646</v>
      </c>
      <c r="C1139" s="51" t="s">
        <v>13647</v>
      </c>
      <c r="D1139" s="51" t="s">
        <v>9496</v>
      </c>
      <c r="E1139" s="51" t="s">
        <v>9450</v>
      </c>
      <c r="F1139" s="51">
        <v>2888000</v>
      </c>
      <c r="G1139" s="51">
        <v>12</v>
      </c>
      <c r="H1139" s="53">
        <v>42736</v>
      </c>
      <c r="I1139" s="53">
        <v>43100</v>
      </c>
      <c r="J1139" s="51" t="s">
        <v>9506</v>
      </c>
      <c r="K1139" s="51" t="s">
        <v>9497</v>
      </c>
      <c r="L1139" s="51" t="s">
        <v>13648</v>
      </c>
      <c r="M1139" s="51" t="s">
        <v>13649</v>
      </c>
      <c r="N1139" s="51" t="s">
        <v>13554</v>
      </c>
      <c r="O1139" s="51" t="s">
        <v>9455</v>
      </c>
      <c r="P1139" s="51" t="s">
        <v>10864</v>
      </c>
      <c r="Q1139" s="51" t="s">
        <v>9456</v>
      </c>
      <c r="R1139" s="51">
        <v>2888000</v>
      </c>
      <c r="S1139" s="51">
        <v>2888000</v>
      </c>
      <c r="T1139" s="53">
        <v>42736</v>
      </c>
      <c r="U1139" s="53">
        <v>43100.9999884259</v>
      </c>
      <c r="V1139" s="51">
        <v>8</v>
      </c>
      <c r="W1139" s="82" t="s">
        <v>13225</v>
      </c>
      <c r="X1139" s="82"/>
      <c r="Y1139" s="82"/>
      <c r="Z1139" s="83"/>
      <c r="AA1139" s="83"/>
      <c r="AB1139" s="83"/>
      <c r="AC1139" s="83"/>
      <c r="AD1139" s="83"/>
      <c r="AE1139" s="53">
        <v>42736</v>
      </c>
      <c r="AF1139" s="53">
        <v>43100.9999884259</v>
      </c>
      <c r="AG1139" s="85" t="s">
        <v>12391</v>
      </c>
      <c r="AH1139" s="86" t="s">
        <v>13646</v>
      </c>
      <c r="AI1139" s="80"/>
    </row>
    <row r="1140" ht="51" spans="1:35">
      <c r="A1140" s="81">
        <v>27950</v>
      </c>
      <c r="B1140" s="51" t="s">
        <v>13650</v>
      </c>
      <c r="C1140" s="51" t="s">
        <v>13651</v>
      </c>
      <c r="D1140" s="51" t="s">
        <v>9496</v>
      </c>
      <c r="E1140" s="51" t="s">
        <v>9450</v>
      </c>
      <c r="F1140" s="51">
        <v>2888000</v>
      </c>
      <c r="G1140" s="51">
        <v>12</v>
      </c>
      <c r="H1140" s="53">
        <v>43101</v>
      </c>
      <c r="I1140" s="53">
        <v>43465</v>
      </c>
      <c r="J1140" s="51" t="s">
        <v>9506</v>
      </c>
      <c r="K1140" s="51" t="s">
        <v>9497</v>
      </c>
      <c r="L1140" s="51" t="s">
        <v>13652</v>
      </c>
      <c r="M1140" s="51" t="s">
        <v>13653</v>
      </c>
      <c r="N1140" s="51" t="s">
        <v>13554</v>
      </c>
      <c r="O1140" s="51" t="s">
        <v>9455</v>
      </c>
      <c r="P1140" s="51" t="s">
        <v>10864</v>
      </c>
      <c r="Q1140" s="51" t="s">
        <v>9456</v>
      </c>
      <c r="R1140" s="51">
        <v>2888000</v>
      </c>
      <c r="S1140" s="51">
        <v>2888000</v>
      </c>
      <c r="T1140" s="53">
        <v>43101</v>
      </c>
      <c r="U1140" s="53">
        <v>43465.9999884259</v>
      </c>
      <c r="V1140" s="51">
        <v>8</v>
      </c>
      <c r="W1140" s="82" t="s">
        <v>13225</v>
      </c>
      <c r="X1140" s="82"/>
      <c r="Y1140" s="82"/>
      <c r="Z1140" s="83"/>
      <c r="AA1140" s="83"/>
      <c r="AB1140" s="83"/>
      <c r="AC1140" s="83"/>
      <c r="AD1140" s="83"/>
      <c r="AE1140" s="53">
        <v>43101</v>
      </c>
      <c r="AF1140" s="53">
        <v>43465.9999884259</v>
      </c>
      <c r="AG1140" s="85" t="s">
        <v>12391</v>
      </c>
      <c r="AH1140" s="86" t="s">
        <v>13650</v>
      </c>
      <c r="AI1140" s="80"/>
    </row>
    <row r="1141" ht="51" spans="1:35">
      <c r="A1141" s="81">
        <v>27949</v>
      </c>
      <c r="B1141" s="51" t="s">
        <v>13654</v>
      </c>
      <c r="C1141" s="51" t="s">
        <v>13655</v>
      </c>
      <c r="D1141" s="51" t="s">
        <v>9496</v>
      </c>
      <c r="E1141" s="51" t="s">
        <v>9450</v>
      </c>
      <c r="F1141" s="51">
        <v>10400000</v>
      </c>
      <c r="G1141" s="51">
        <v>12</v>
      </c>
      <c r="H1141" s="53">
        <v>45658</v>
      </c>
      <c r="I1141" s="53">
        <v>46022</v>
      </c>
      <c r="J1141" s="51" t="s">
        <v>9506</v>
      </c>
      <c r="K1141" s="51" t="s">
        <v>9497</v>
      </c>
      <c r="L1141" s="51" t="s">
        <v>13656</v>
      </c>
      <c r="M1141" s="218" t="s">
        <v>13657</v>
      </c>
      <c r="N1141" s="51" t="s">
        <v>12983</v>
      </c>
      <c r="O1141" s="51" t="s">
        <v>9455</v>
      </c>
      <c r="P1141" s="51" t="s">
        <v>10864</v>
      </c>
      <c r="Q1141" s="51" t="s">
        <v>9456</v>
      </c>
      <c r="R1141" s="51">
        <v>10400000</v>
      </c>
      <c r="S1141" s="51">
        <v>10400000</v>
      </c>
      <c r="T1141" s="53">
        <v>45658</v>
      </c>
      <c r="U1141" s="53">
        <v>46022.9999884259</v>
      </c>
      <c r="V1141" s="51">
        <v>36</v>
      </c>
      <c r="W1141" s="82" t="s">
        <v>12984</v>
      </c>
      <c r="X1141" s="82"/>
      <c r="Y1141" s="82"/>
      <c r="Z1141" s="83"/>
      <c r="AA1141" s="83"/>
      <c r="AB1141" s="83"/>
      <c r="AC1141" s="83"/>
      <c r="AD1141" s="83"/>
      <c r="AE1141" s="53">
        <v>45658</v>
      </c>
      <c r="AF1141" s="53">
        <v>46022.9999884259</v>
      </c>
      <c r="AG1141" s="85" t="s">
        <v>12391</v>
      </c>
      <c r="AH1141" s="86" t="s">
        <v>13654</v>
      </c>
      <c r="AI1141" s="80"/>
    </row>
    <row r="1142" ht="51" spans="1:35">
      <c r="A1142" s="81">
        <v>27948</v>
      </c>
      <c r="B1142" s="51" t="s">
        <v>13658</v>
      </c>
      <c r="C1142" s="51" t="s">
        <v>13659</v>
      </c>
      <c r="D1142" s="51" t="s">
        <v>9496</v>
      </c>
      <c r="E1142" s="51" t="s">
        <v>9450</v>
      </c>
      <c r="F1142" s="51">
        <v>23380500</v>
      </c>
      <c r="G1142" s="51">
        <v>12</v>
      </c>
      <c r="H1142" s="53">
        <v>45536</v>
      </c>
      <c r="I1142" s="53">
        <v>45900</v>
      </c>
      <c r="J1142" s="51" t="s">
        <v>9506</v>
      </c>
      <c r="K1142" s="51" t="s">
        <v>9497</v>
      </c>
      <c r="L1142" s="51" t="s">
        <v>13264</v>
      </c>
      <c r="M1142" s="51" t="s">
        <v>12914</v>
      </c>
      <c r="N1142" s="51" t="s">
        <v>9454</v>
      </c>
      <c r="O1142" s="51" t="s">
        <v>9455</v>
      </c>
      <c r="P1142" s="51" t="s">
        <v>9456</v>
      </c>
      <c r="Q1142" s="51" t="s">
        <v>9456</v>
      </c>
      <c r="R1142" s="51">
        <v>23380500</v>
      </c>
      <c r="S1142" s="51">
        <v>30170453</v>
      </c>
      <c r="T1142" s="53">
        <v>45536</v>
      </c>
      <c r="U1142" s="53">
        <v>45900.9999884259</v>
      </c>
      <c r="V1142" s="51">
        <v>72</v>
      </c>
      <c r="W1142" s="82" t="s">
        <v>12915</v>
      </c>
      <c r="X1142" s="82"/>
      <c r="Y1142" s="82"/>
      <c r="Z1142" s="83"/>
      <c r="AA1142" s="83"/>
      <c r="AB1142" s="83"/>
      <c r="AC1142" s="83"/>
      <c r="AD1142" s="83"/>
      <c r="AE1142" s="53">
        <v>45536</v>
      </c>
      <c r="AF1142" s="53">
        <v>45900.9999884259</v>
      </c>
      <c r="AG1142" s="85" t="s">
        <v>12391</v>
      </c>
      <c r="AH1142" s="86" t="s">
        <v>13658</v>
      </c>
      <c r="AI1142" s="80"/>
    </row>
    <row r="1143" ht="51" spans="1:35">
      <c r="A1143" s="81">
        <v>27947</v>
      </c>
      <c r="B1143" s="51" t="s">
        <v>13660</v>
      </c>
      <c r="C1143" s="51" t="s">
        <v>13661</v>
      </c>
      <c r="D1143" s="51" t="s">
        <v>9496</v>
      </c>
      <c r="E1143" s="51" t="s">
        <v>9450</v>
      </c>
      <c r="F1143" s="51">
        <v>4200000</v>
      </c>
      <c r="G1143" s="51">
        <v>12</v>
      </c>
      <c r="H1143" s="53">
        <v>45642</v>
      </c>
      <c r="I1143" s="53">
        <v>46006</v>
      </c>
      <c r="J1143" s="51" t="s">
        <v>9506</v>
      </c>
      <c r="K1143" s="51" t="s">
        <v>9497</v>
      </c>
      <c r="L1143" s="51" t="s">
        <v>13662</v>
      </c>
      <c r="M1143" s="218" t="s">
        <v>13663</v>
      </c>
      <c r="N1143" s="51" t="s">
        <v>10251</v>
      </c>
      <c r="O1143" s="51" t="s">
        <v>9455</v>
      </c>
      <c r="P1143" s="51" t="s">
        <v>9456</v>
      </c>
      <c r="Q1143" s="51" t="s">
        <v>9456</v>
      </c>
      <c r="R1143" s="51">
        <v>4200000</v>
      </c>
      <c r="S1143" s="51">
        <v>4200000</v>
      </c>
      <c r="T1143" s="53">
        <v>45642</v>
      </c>
      <c r="U1143" s="53">
        <v>46006.9999884259</v>
      </c>
      <c r="V1143" s="51">
        <v>12</v>
      </c>
      <c r="W1143" s="85" t="s">
        <v>13664</v>
      </c>
      <c r="X1143" s="85"/>
      <c r="Y1143" s="85"/>
      <c r="Z1143" s="83"/>
      <c r="AA1143" s="83"/>
      <c r="AB1143" s="83"/>
      <c r="AC1143" s="83"/>
      <c r="AD1143" s="83"/>
      <c r="AE1143" s="53">
        <v>45642</v>
      </c>
      <c r="AF1143" s="53">
        <v>46006.9999884259</v>
      </c>
      <c r="AG1143" s="85" t="s">
        <v>12391</v>
      </c>
      <c r="AH1143" s="86" t="s">
        <v>13660</v>
      </c>
      <c r="AI1143" s="80"/>
    </row>
    <row r="1144" ht="51" spans="1:35">
      <c r="A1144" s="81">
        <v>27945</v>
      </c>
      <c r="B1144" s="51" t="s">
        <v>13665</v>
      </c>
      <c r="C1144" s="51" t="s">
        <v>13666</v>
      </c>
      <c r="D1144" s="51" t="s">
        <v>9496</v>
      </c>
      <c r="E1144" s="51" t="s">
        <v>9450</v>
      </c>
      <c r="F1144" s="51">
        <v>23640000</v>
      </c>
      <c r="G1144" s="51">
        <v>12</v>
      </c>
      <c r="H1144" s="53">
        <v>45292</v>
      </c>
      <c r="I1144" s="53">
        <v>45657</v>
      </c>
      <c r="J1144" s="51" t="s">
        <v>9506</v>
      </c>
      <c r="K1144" s="51" t="s">
        <v>9497</v>
      </c>
      <c r="L1144" s="51" t="s">
        <v>13667</v>
      </c>
      <c r="M1144" s="51" t="s">
        <v>13668</v>
      </c>
      <c r="N1144" s="51" t="s">
        <v>9454</v>
      </c>
      <c r="O1144" s="51" t="s">
        <v>9455</v>
      </c>
      <c r="P1144" s="51" t="s">
        <v>11430</v>
      </c>
      <c r="Q1144" s="51" t="s">
        <v>9456</v>
      </c>
      <c r="R1144" s="51">
        <v>23640000</v>
      </c>
      <c r="S1144" s="51">
        <v>29550000</v>
      </c>
      <c r="T1144" s="53">
        <v>45292</v>
      </c>
      <c r="U1144" s="53">
        <v>45657.9999884259</v>
      </c>
      <c r="V1144" s="51">
        <v>72</v>
      </c>
      <c r="W1144" s="82" t="s">
        <v>12953</v>
      </c>
      <c r="X1144" s="82"/>
      <c r="Y1144" s="82"/>
      <c r="Z1144" s="83"/>
      <c r="AA1144" s="83"/>
      <c r="AB1144" s="83"/>
      <c r="AC1144" s="83"/>
      <c r="AD1144" s="83"/>
      <c r="AE1144" s="53">
        <v>45292</v>
      </c>
      <c r="AF1144" s="53">
        <v>45657.9999884259</v>
      </c>
      <c r="AG1144" s="85" t="s">
        <v>12391</v>
      </c>
      <c r="AH1144" s="86" t="s">
        <v>13665</v>
      </c>
      <c r="AI1144" s="80"/>
    </row>
    <row r="1145" ht="51" spans="1:35">
      <c r="A1145" s="81">
        <v>27946</v>
      </c>
      <c r="B1145" s="51" t="s">
        <v>13669</v>
      </c>
      <c r="C1145" s="51" t="s">
        <v>13670</v>
      </c>
      <c r="D1145" s="51" t="s">
        <v>9496</v>
      </c>
      <c r="E1145" s="51" t="s">
        <v>9450</v>
      </c>
      <c r="F1145" s="51">
        <v>3250000</v>
      </c>
      <c r="G1145" s="51">
        <v>12</v>
      </c>
      <c r="H1145" s="53">
        <v>45658</v>
      </c>
      <c r="I1145" s="53">
        <v>46022</v>
      </c>
      <c r="J1145" s="51" t="s">
        <v>9506</v>
      </c>
      <c r="K1145" s="51" t="s">
        <v>9497</v>
      </c>
      <c r="L1145" s="51" t="s">
        <v>13671</v>
      </c>
      <c r="M1145" s="218" t="s">
        <v>13672</v>
      </c>
      <c r="N1145" s="51" t="s">
        <v>10844</v>
      </c>
      <c r="O1145" s="51" t="s">
        <v>9455</v>
      </c>
      <c r="P1145" s="51" t="s">
        <v>9501</v>
      </c>
      <c r="Q1145" s="51" t="s">
        <v>9456</v>
      </c>
      <c r="R1145" s="51">
        <v>3250000</v>
      </c>
      <c r="S1145" s="51">
        <v>3250000</v>
      </c>
      <c r="T1145" s="53">
        <v>45658</v>
      </c>
      <c r="U1145" s="53">
        <v>46022.9999884259</v>
      </c>
      <c r="V1145" s="51">
        <v>9</v>
      </c>
      <c r="W1145" s="82" t="s">
        <v>13198</v>
      </c>
      <c r="X1145" s="82"/>
      <c r="Y1145" s="82"/>
      <c r="Z1145" s="83"/>
      <c r="AA1145" s="83"/>
      <c r="AB1145" s="83"/>
      <c r="AC1145" s="83"/>
      <c r="AD1145" s="83"/>
      <c r="AE1145" s="53">
        <v>45658</v>
      </c>
      <c r="AF1145" s="53">
        <v>46022.9999884259</v>
      </c>
      <c r="AG1145" s="85" t="s">
        <v>12391</v>
      </c>
      <c r="AH1145" s="86" t="s">
        <v>13669</v>
      </c>
      <c r="AI1145" s="80"/>
    </row>
    <row r="1146" ht="51" spans="1:35">
      <c r="A1146" s="81">
        <v>27944</v>
      </c>
      <c r="B1146" s="51" t="s">
        <v>13673</v>
      </c>
      <c r="C1146" s="51" t="s">
        <v>13674</v>
      </c>
      <c r="D1146" s="51" t="s">
        <v>9496</v>
      </c>
      <c r="E1146" s="51" t="s">
        <v>9450</v>
      </c>
      <c r="F1146" s="51">
        <v>21710590</v>
      </c>
      <c r="G1146" s="51">
        <v>12</v>
      </c>
      <c r="H1146" s="53">
        <v>44562</v>
      </c>
      <c r="I1146" s="53">
        <v>44926</v>
      </c>
      <c r="J1146" s="51" t="s">
        <v>9506</v>
      </c>
      <c r="K1146" s="51" t="s">
        <v>9497</v>
      </c>
      <c r="L1146" s="51" t="s">
        <v>13675</v>
      </c>
      <c r="M1146" s="51" t="s">
        <v>13676</v>
      </c>
      <c r="N1146" s="51" t="s">
        <v>12265</v>
      </c>
      <c r="O1146" s="51" t="s">
        <v>9455</v>
      </c>
      <c r="P1146" s="51" t="s">
        <v>10851</v>
      </c>
      <c r="Q1146" s="51" t="s">
        <v>9456</v>
      </c>
      <c r="R1146" s="51">
        <v>21710590</v>
      </c>
      <c r="S1146" s="51">
        <v>21710590</v>
      </c>
      <c r="T1146" s="53">
        <v>44562</v>
      </c>
      <c r="U1146" s="53">
        <v>44926.9999884259</v>
      </c>
      <c r="V1146" s="51">
        <v>48</v>
      </c>
      <c r="W1146" s="134" t="s">
        <v>13677</v>
      </c>
      <c r="X1146" s="134"/>
      <c r="Y1146" s="134"/>
      <c r="Z1146" s="97"/>
      <c r="AA1146" s="97"/>
      <c r="AB1146" s="97"/>
      <c r="AC1146" s="97"/>
      <c r="AD1146" s="97"/>
      <c r="AE1146" s="126">
        <v>44562</v>
      </c>
      <c r="AF1146" s="53">
        <v>44926.9999884259</v>
      </c>
      <c r="AG1146" s="85" t="s">
        <v>12391</v>
      </c>
      <c r="AH1146" s="86" t="s">
        <v>13673</v>
      </c>
      <c r="AI1146" s="80"/>
    </row>
    <row r="1147" ht="51" spans="1:35">
      <c r="A1147" s="81">
        <v>27943</v>
      </c>
      <c r="B1147" s="51" t="s">
        <v>13678</v>
      </c>
      <c r="C1147" s="51" t="s">
        <v>13679</v>
      </c>
      <c r="D1147" s="51" t="s">
        <v>9496</v>
      </c>
      <c r="E1147" s="51" t="s">
        <v>9450</v>
      </c>
      <c r="F1147" s="51">
        <v>5910000</v>
      </c>
      <c r="G1147" s="51">
        <v>3</v>
      </c>
      <c r="H1147" s="53">
        <v>45658</v>
      </c>
      <c r="I1147" s="53">
        <v>45747</v>
      </c>
      <c r="J1147" s="51" t="s">
        <v>9506</v>
      </c>
      <c r="K1147" s="51" t="s">
        <v>9497</v>
      </c>
      <c r="L1147" s="51" t="s">
        <v>13667</v>
      </c>
      <c r="M1147" s="51" t="s">
        <v>13668</v>
      </c>
      <c r="N1147" s="51" t="s">
        <v>9454</v>
      </c>
      <c r="O1147" s="51" t="s">
        <v>9455</v>
      </c>
      <c r="P1147" s="51" t="s">
        <v>11430</v>
      </c>
      <c r="Q1147" s="51" t="s">
        <v>9456</v>
      </c>
      <c r="R1147" s="51">
        <v>5910000</v>
      </c>
      <c r="S1147" s="51">
        <v>29550000</v>
      </c>
      <c r="T1147" s="53">
        <v>45658</v>
      </c>
      <c r="U1147" s="53">
        <v>45747.9999884259</v>
      </c>
      <c r="V1147" s="51">
        <v>72</v>
      </c>
      <c r="W1147" s="82" t="s">
        <v>13446</v>
      </c>
      <c r="X1147" s="82"/>
      <c r="Y1147" s="82"/>
      <c r="Z1147" s="83"/>
      <c r="AA1147" s="83"/>
      <c r="AB1147" s="83"/>
      <c r="AC1147" s="83"/>
      <c r="AD1147" s="83"/>
      <c r="AE1147" s="53">
        <v>45658</v>
      </c>
      <c r="AF1147" s="53">
        <v>45747.9999884259</v>
      </c>
      <c r="AG1147" s="85" t="s">
        <v>12391</v>
      </c>
      <c r="AH1147" s="86" t="s">
        <v>13678</v>
      </c>
      <c r="AI1147" s="80"/>
    </row>
    <row r="1148" ht="51" spans="1:35">
      <c r="A1148" s="81">
        <v>27941</v>
      </c>
      <c r="B1148" s="51" t="s">
        <v>13680</v>
      </c>
      <c r="C1148" s="51" t="s">
        <v>13681</v>
      </c>
      <c r="D1148" s="51" t="s">
        <v>9496</v>
      </c>
      <c r="E1148" s="51" t="s">
        <v>9450</v>
      </c>
      <c r="F1148" s="51">
        <v>37967742</v>
      </c>
      <c r="G1148" s="51">
        <v>52</v>
      </c>
      <c r="H1148" s="53">
        <v>42370</v>
      </c>
      <c r="I1148" s="53">
        <v>43951</v>
      </c>
      <c r="J1148" s="51" t="s">
        <v>9506</v>
      </c>
      <c r="K1148" s="51" t="s">
        <v>9497</v>
      </c>
      <c r="L1148" s="51" t="s">
        <v>13682</v>
      </c>
      <c r="M1148" s="51" t="s">
        <v>13683</v>
      </c>
      <c r="N1148" s="51" t="s">
        <v>13684</v>
      </c>
      <c r="O1148" s="51" t="s">
        <v>9455</v>
      </c>
      <c r="P1148" s="51" t="s">
        <v>9456</v>
      </c>
      <c r="Q1148" s="51" t="s">
        <v>9456</v>
      </c>
      <c r="R1148" s="51">
        <v>37967742</v>
      </c>
      <c r="S1148" s="51">
        <v>37967742</v>
      </c>
      <c r="T1148" s="53">
        <v>42370</v>
      </c>
      <c r="U1148" s="53">
        <v>43951.9999884259</v>
      </c>
      <c r="V1148" s="51">
        <v>54</v>
      </c>
      <c r="W1148" s="82" t="s">
        <v>13685</v>
      </c>
      <c r="X1148" s="82"/>
      <c r="Y1148" s="82"/>
      <c r="Z1148" s="83"/>
      <c r="AA1148" s="83"/>
      <c r="AB1148" s="83"/>
      <c r="AC1148" s="83"/>
      <c r="AD1148" s="83"/>
      <c r="AE1148" s="53">
        <v>42370</v>
      </c>
      <c r="AF1148" s="53">
        <v>43951.9999884259</v>
      </c>
      <c r="AG1148" s="80" t="s">
        <v>12391</v>
      </c>
      <c r="AH1148" s="86" t="s">
        <v>13680</v>
      </c>
      <c r="AI1148" s="80"/>
    </row>
    <row r="1149" ht="51" spans="1:35">
      <c r="A1149" s="81">
        <v>27942</v>
      </c>
      <c r="B1149" s="51" t="s">
        <v>13686</v>
      </c>
      <c r="C1149" s="51" t="s">
        <v>13687</v>
      </c>
      <c r="D1149" s="51" t="s">
        <v>9496</v>
      </c>
      <c r="E1149" s="51" t="s">
        <v>9450</v>
      </c>
      <c r="F1149" s="51">
        <v>2600000</v>
      </c>
      <c r="G1149" s="51">
        <v>12</v>
      </c>
      <c r="H1149" s="53">
        <v>45658</v>
      </c>
      <c r="I1149" s="53">
        <v>46022</v>
      </c>
      <c r="J1149" s="51" t="s">
        <v>9506</v>
      </c>
      <c r="K1149" s="51" t="s">
        <v>9497</v>
      </c>
      <c r="L1149" s="51" t="s">
        <v>13688</v>
      </c>
      <c r="M1149" s="218" t="s">
        <v>13689</v>
      </c>
      <c r="N1149" s="51" t="s">
        <v>13139</v>
      </c>
      <c r="O1149" s="51" t="s">
        <v>9455</v>
      </c>
      <c r="P1149" s="51" t="s">
        <v>10864</v>
      </c>
      <c r="Q1149" s="51" t="s">
        <v>9456</v>
      </c>
      <c r="R1149" s="51">
        <v>2600000</v>
      </c>
      <c r="S1149" s="51">
        <v>2600000</v>
      </c>
      <c r="T1149" s="53">
        <v>45658</v>
      </c>
      <c r="U1149" s="53">
        <v>46022.9999884259</v>
      </c>
      <c r="V1149" s="51">
        <v>7.2</v>
      </c>
      <c r="W1149" s="82" t="s">
        <v>12850</v>
      </c>
      <c r="X1149" s="82"/>
      <c r="Y1149" s="82"/>
      <c r="Z1149" s="83"/>
      <c r="AA1149" s="83"/>
      <c r="AB1149" s="83"/>
      <c r="AC1149" s="83"/>
      <c r="AD1149" s="83"/>
      <c r="AE1149" s="53">
        <v>45658</v>
      </c>
      <c r="AF1149" s="53">
        <v>46022.9999884259</v>
      </c>
      <c r="AG1149" s="135" t="s">
        <v>13690</v>
      </c>
      <c r="AH1149" s="86" t="s">
        <v>13686</v>
      </c>
      <c r="AI1149" s="80"/>
    </row>
    <row r="1150" ht="51" spans="1:35">
      <c r="A1150" s="81">
        <v>27940</v>
      </c>
      <c r="B1150" s="51" t="s">
        <v>13691</v>
      </c>
      <c r="C1150" s="51" t="s">
        <v>13692</v>
      </c>
      <c r="D1150" s="51" t="s">
        <v>9496</v>
      </c>
      <c r="E1150" s="51" t="s">
        <v>9450</v>
      </c>
      <c r="F1150" s="51">
        <v>21010000</v>
      </c>
      <c r="G1150" s="51">
        <v>12</v>
      </c>
      <c r="H1150" s="53">
        <v>45292</v>
      </c>
      <c r="I1150" s="53">
        <v>45657</v>
      </c>
      <c r="J1150" s="51" t="s">
        <v>9506</v>
      </c>
      <c r="K1150" s="51" t="s">
        <v>9497</v>
      </c>
      <c r="L1150" s="51" t="s">
        <v>13693</v>
      </c>
      <c r="M1150" s="51" t="s">
        <v>13694</v>
      </c>
      <c r="N1150" s="51" t="s">
        <v>9454</v>
      </c>
      <c r="O1150" s="51" t="s">
        <v>9455</v>
      </c>
      <c r="P1150" s="51" t="s">
        <v>11430</v>
      </c>
      <c r="Q1150" s="51" t="s">
        <v>9456</v>
      </c>
      <c r="R1150" s="51">
        <v>21010000</v>
      </c>
      <c r="S1150" s="51">
        <v>21010000</v>
      </c>
      <c r="T1150" s="53">
        <v>45292</v>
      </c>
      <c r="U1150" s="53">
        <v>45657.9999884259</v>
      </c>
      <c r="V1150" s="51">
        <v>64</v>
      </c>
      <c r="W1150" s="82" t="s">
        <v>13695</v>
      </c>
      <c r="X1150" s="82"/>
      <c r="Y1150" s="82"/>
      <c r="Z1150" s="83"/>
      <c r="AA1150" s="83"/>
      <c r="AB1150" s="83"/>
      <c r="AC1150" s="83"/>
      <c r="AD1150" s="83"/>
      <c r="AE1150" s="53">
        <v>45292</v>
      </c>
      <c r="AF1150" s="53">
        <v>45657.9999884259</v>
      </c>
      <c r="AG1150" s="80" t="s">
        <v>12391</v>
      </c>
      <c r="AH1150" s="86" t="s">
        <v>13691</v>
      </c>
      <c r="AI1150" s="80"/>
    </row>
    <row r="1151" ht="51" spans="1:35">
      <c r="A1151" s="81">
        <v>27938</v>
      </c>
      <c r="B1151" s="51" t="s">
        <v>13696</v>
      </c>
      <c r="C1151" s="51" t="s">
        <v>13697</v>
      </c>
      <c r="D1151" s="51" t="s">
        <v>9496</v>
      </c>
      <c r="E1151" s="51" t="s">
        <v>9450</v>
      </c>
      <c r="F1151" s="51">
        <v>2267800</v>
      </c>
      <c r="G1151" s="51">
        <v>12</v>
      </c>
      <c r="H1151" s="53">
        <v>45292</v>
      </c>
      <c r="I1151" s="53">
        <v>45657</v>
      </c>
      <c r="J1151" s="51" t="s">
        <v>9506</v>
      </c>
      <c r="K1151" s="51" t="s">
        <v>9497</v>
      </c>
      <c r="L1151" s="51" t="s">
        <v>13698</v>
      </c>
      <c r="M1151" s="51" t="s">
        <v>13699</v>
      </c>
      <c r="N1151" s="51" t="s">
        <v>10957</v>
      </c>
      <c r="O1151" s="51" t="s">
        <v>9455</v>
      </c>
      <c r="P1151" s="51" t="s">
        <v>10864</v>
      </c>
      <c r="Q1151" s="51" t="s">
        <v>9456</v>
      </c>
      <c r="R1151" s="51">
        <v>2267800</v>
      </c>
      <c r="S1151" s="51">
        <v>2267800</v>
      </c>
      <c r="T1151" s="53">
        <v>45292</v>
      </c>
      <c r="U1151" s="53">
        <v>45657.9999884259</v>
      </c>
      <c r="V1151" s="51">
        <v>6.28</v>
      </c>
      <c r="W1151" s="82" t="s">
        <v>13198</v>
      </c>
      <c r="X1151" s="82"/>
      <c r="Y1151" s="82"/>
      <c r="Z1151" s="83"/>
      <c r="AA1151" s="83"/>
      <c r="AB1151" s="83"/>
      <c r="AC1151" s="83"/>
      <c r="AD1151" s="83"/>
      <c r="AE1151" s="53">
        <v>45292</v>
      </c>
      <c r="AF1151" s="53">
        <v>45657.9999884259</v>
      </c>
      <c r="AG1151" s="135" t="s">
        <v>13501</v>
      </c>
      <c r="AH1151" s="86" t="s">
        <v>13696</v>
      </c>
      <c r="AI1151" s="80"/>
    </row>
    <row r="1152" ht="51" spans="1:35">
      <c r="A1152" s="81">
        <v>27939</v>
      </c>
      <c r="B1152" s="51" t="s">
        <v>13700</v>
      </c>
      <c r="C1152" s="51" t="s">
        <v>13701</v>
      </c>
      <c r="D1152" s="51" t="s">
        <v>9496</v>
      </c>
      <c r="E1152" s="51" t="s">
        <v>9450</v>
      </c>
      <c r="F1152" s="51">
        <v>16808160</v>
      </c>
      <c r="G1152" s="51">
        <v>12</v>
      </c>
      <c r="H1152" s="53">
        <v>44927</v>
      </c>
      <c r="I1152" s="53">
        <v>45291</v>
      </c>
      <c r="J1152" s="51" t="s">
        <v>9506</v>
      </c>
      <c r="K1152" s="51" t="s">
        <v>9497</v>
      </c>
      <c r="L1152" s="51" t="s">
        <v>13702</v>
      </c>
      <c r="M1152" s="51" t="s">
        <v>13703</v>
      </c>
      <c r="N1152" s="51" t="s">
        <v>12265</v>
      </c>
      <c r="O1152" s="51" t="s">
        <v>9455</v>
      </c>
      <c r="P1152" s="51" t="s">
        <v>10851</v>
      </c>
      <c r="Q1152" s="51" t="s">
        <v>9456</v>
      </c>
      <c r="R1152" s="51">
        <v>16808160</v>
      </c>
      <c r="S1152" s="51">
        <v>16808160</v>
      </c>
      <c r="T1152" s="53">
        <v>44927</v>
      </c>
      <c r="U1152" s="53">
        <v>45291.9999884259</v>
      </c>
      <c r="V1152" s="51">
        <v>48</v>
      </c>
      <c r="W1152" s="134" t="s">
        <v>13677</v>
      </c>
      <c r="X1152" s="134"/>
      <c r="Y1152" s="134"/>
      <c r="Z1152" s="97"/>
      <c r="AA1152" s="97"/>
      <c r="AB1152" s="97"/>
      <c r="AC1152" s="97"/>
      <c r="AD1152" s="97"/>
      <c r="AE1152" s="126">
        <v>44927</v>
      </c>
      <c r="AF1152" s="53">
        <v>45291.9999884259</v>
      </c>
      <c r="AG1152" s="80" t="s">
        <v>12391</v>
      </c>
      <c r="AH1152" s="86" t="s">
        <v>13700</v>
      </c>
      <c r="AI1152" s="80"/>
    </row>
    <row r="1153" ht="51" spans="1:35">
      <c r="A1153" s="81">
        <v>27937</v>
      </c>
      <c r="B1153" s="51" t="s">
        <v>13704</v>
      </c>
      <c r="C1153" s="51" t="s">
        <v>13705</v>
      </c>
      <c r="D1153" s="51" t="s">
        <v>9496</v>
      </c>
      <c r="E1153" s="51" t="s">
        <v>9450</v>
      </c>
      <c r="F1153" s="51">
        <v>2888000</v>
      </c>
      <c r="G1153" s="51">
        <v>12</v>
      </c>
      <c r="H1153" s="53">
        <v>45292</v>
      </c>
      <c r="I1153" s="53">
        <v>45657</v>
      </c>
      <c r="J1153" s="51" t="s">
        <v>9506</v>
      </c>
      <c r="K1153" s="51" t="s">
        <v>9497</v>
      </c>
      <c r="L1153" s="51" t="s">
        <v>13706</v>
      </c>
      <c r="M1153" s="51" t="s">
        <v>13707</v>
      </c>
      <c r="N1153" s="51" t="s">
        <v>13210</v>
      </c>
      <c r="O1153" s="51" t="s">
        <v>9455</v>
      </c>
      <c r="P1153" s="51" t="s">
        <v>10864</v>
      </c>
      <c r="Q1153" s="51" t="s">
        <v>9456</v>
      </c>
      <c r="R1153" s="51">
        <v>2888000</v>
      </c>
      <c r="S1153" s="51">
        <v>2888000</v>
      </c>
      <c r="T1153" s="53">
        <v>45292</v>
      </c>
      <c r="U1153" s="53">
        <v>45657.9999884259</v>
      </c>
      <c r="V1153" s="51">
        <v>8</v>
      </c>
      <c r="W1153" s="82" t="s">
        <v>13211</v>
      </c>
      <c r="X1153" s="82"/>
      <c r="Y1153" s="82"/>
      <c r="Z1153" s="83"/>
      <c r="AA1153" s="83"/>
      <c r="AB1153" s="83"/>
      <c r="AC1153" s="83"/>
      <c r="AD1153" s="83"/>
      <c r="AE1153" s="53">
        <v>45292</v>
      </c>
      <c r="AF1153" s="53">
        <v>45657.9999884259</v>
      </c>
      <c r="AG1153" s="135" t="s">
        <v>13405</v>
      </c>
      <c r="AH1153" s="86" t="s">
        <v>13704</v>
      </c>
      <c r="AI1153" s="80"/>
    </row>
    <row r="1154" ht="51" spans="1:35">
      <c r="A1154" s="81">
        <v>27936</v>
      </c>
      <c r="B1154" s="51" t="s">
        <v>13708</v>
      </c>
      <c r="C1154" s="51" t="s">
        <v>13709</v>
      </c>
      <c r="D1154" s="51" t="s">
        <v>9496</v>
      </c>
      <c r="E1154" s="51" t="s">
        <v>9450</v>
      </c>
      <c r="F1154" s="51">
        <v>2600000</v>
      </c>
      <c r="G1154" s="51">
        <v>12</v>
      </c>
      <c r="H1154" s="53">
        <v>45658</v>
      </c>
      <c r="I1154" s="53">
        <v>46022</v>
      </c>
      <c r="J1154" s="51" t="s">
        <v>9506</v>
      </c>
      <c r="K1154" s="51" t="s">
        <v>9497</v>
      </c>
      <c r="L1154" s="51" t="s">
        <v>13710</v>
      </c>
      <c r="M1154" s="51" t="s">
        <v>13711</v>
      </c>
      <c r="N1154" s="51" t="s">
        <v>12849</v>
      </c>
      <c r="O1154" s="51" t="s">
        <v>9455</v>
      </c>
      <c r="P1154" s="51" t="s">
        <v>10864</v>
      </c>
      <c r="Q1154" s="51" t="s">
        <v>9456</v>
      </c>
      <c r="R1154" s="51">
        <v>2600000</v>
      </c>
      <c r="S1154" s="51">
        <v>2600000</v>
      </c>
      <c r="T1154" s="53">
        <v>45658</v>
      </c>
      <c r="U1154" s="53">
        <v>46022.9999884259</v>
      </c>
      <c r="V1154" s="51">
        <v>7.2</v>
      </c>
      <c r="W1154" s="82" t="s">
        <v>12850</v>
      </c>
      <c r="X1154" s="82"/>
      <c r="Y1154" s="82"/>
      <c r="Z1154" s="83"/>
      <c r="AA1154" s="83"/>
      <c r="AB1154" s="83"/>
      <c r="AC1154" s="83"/>
      <c r="AD1154" s="83"/>
      <c r="AE1154" s="53">
        <v>45658</v>
      </c>
      <c r="AF1154" s="53">
        <v>46022.9999884259</v>
      </c>
      <c r="AG1154" s="135" t="s">
        <v>13690</v>
      </c>
      <c r="AH1154" s="86" t="s">
        <v>13708</v>
      </c>
      <c r="AI1154" s="80"/>
    </row>
    <row r="1155" ht="51" spans="1:35">
      <c r="A1155" s="81">
        <v>27935</v>
      </c>
      <c r="B1155" s="51" t="s">
        <v>13712</v>
      </c>
      <c r="C1155" s="51" t="s">
        <v>13713</v>
      </c>
      <c r="D1155" s="51" t="s">
        <v>9496</v>
      </c>
      <c r="E1155" s="51" t="s">
        <v>9450</v>
      </c>
      <c r="F1155" s="51">
        <v>2000000</v>
      </c>
      <c r="G1155" s="51">
        <v>12</v>
      </c>
      <c r="H1155" s="53">
        <v>45658</v>
      </c>
      <c r="I1155" s="53">
        <v>46022</v>
      </c>
      <c r="J1155" s="51" t="s">
        <v>9506</v>
      </c>
      <c r="K1155" s="51" t="s">
        <v>9497</v>
      </c>
      <c r="L1155" s="51" t="s">
        <v>13714</v>
      </c>
      <c r="M1155" s="218" t="s">
        <v>13715</v>
      </c>
      <c r="N1155" s="51" t="s">
        <v>13234</v>
      </c>
      <c r="O1155" s="51" t="s">
        <v>9455</v>
      </c>
      <c r="P1155" s="51" t="s">
        <v>10851</v>
      </c>
      <c r="Q1155" s="51" t="s">
        <v>9456</v>
      </c>
      <c r="R1155" s="51">
        <v>2000000</v>
      </c>
      <c r="S1155" s="51">
        <v>6000000</v>
      </c>
      <c r="T1155" s="53">
        <v>45658</v>
      </c>
      <c r="U1155" s="53">
        <v>46022.9999884259</v>
      </c>
      <c r="V1155" s="51">
        <v>6.85</v>
      </c>
      <c r="W1155" s="82" t="s">
        <v>13237</v>
      </c>
      <c r="X1155" s="82"/>
      <c r="Y1155" s="82"/>
      <c r="Z1155" s="83"/>
      <c r="AA1155" s="83"/>
      <c r="AB1155" s="83"/>
      <c r="AC1155" s="83"/>
      <c r="AD1155" s="83"/>
      <c r="AE1155" s="53">
        <v>45658</v>
      </c>
      <c r="AF1155" s="53">
        <v>46022.9999884259</v>
      </c>
      <c r="AG1155" s="135" t="s">
        <v>13716</v>
      </c>
      <c r="AH1155" s="86" t="s">
        <v>13712</v>
      </c>
      <c r="AI1155" s="80"/>
    </row>
    <row r="1156" ht="51" spans="1:35">
      <c r="A1156" s="81">
        <v>27933</v>
      </c>
      <c r="B1156" s="51" t="s">
        <v>13717</v>
      </c>
      <c r="C1156" s="51" t="s">
        <v>13718</v>
      </c>
      <c r="D1156" s="51" t="s">
        <v>9496</v>
      </c>
      <c r="E1156" s="51" t="s">
        <v>9450</v>
      </c>
      <c r="F1156" s="51">
        <v>2000000</v>
      </c>
      <c r="G1156" s="51">
        <v>12</v>
      </c>
      <c r="H1156" s="53">
        <v>45292</v>
      </c>
      <c r="I1156" s="53">
        <v>45657</v>
      </c>
      <c r="J1156" s="51" t="s">
        <v>9506</v>
      </c>
      <c r="K1156" s="51" t="s">
        <v>9497</v>
      </c>
      <c r="L1156" s="51" t="s">
        <v>13719</v>
      </c>
      <c r="M1156" s="51" t="s">
        <v>13720</v>
      </c>
      <c r="N1156" s="51" t="s">
        <v>13234</v>
      </c>
      <c r="O1156" s="51" t="s">
        <v>9455</v>
      </c>
      <c r="P1156" s="51" t="s">
        <v>10851</v>
      </c>
      <c r="Q1156" s="51" t="s">
        <v>9456</v>
      </c>
      <c r="R1156" s="51">
        <v>2000000</v>
      </c>
      <c r="S1156" s="51">
        <v>6000000</v>
      </c>
      <c r="T1156" s="53">
        <v>45292</v>
      </c>
      <c r="U1156" s="53">
        <v>45657.9999884259</v>
      </c>
      <c r="V1156" s="51">
        <v>6.85</v>
      </c>
      <c r="W1156" s="82" t="s">
        <v>13237</v>
      </c>
      <c r="X1156" s="82"/>
      <c r="Y1156" s="82"/>
      <c r="Z1156" s="83"/>
      <c r="AA1156" s="83"/>
      <c r="AB1156" s="83"/>
      <c r="AC1156" s="83"/>
      <c r="AD1156" s="83"/>
      <c r="AE1156" s="53">
        <v>45292</v>
      </c>
      <c r="AF1156" s="53">
        <v>45657.9999884259</v>
      </c>
      <c r="AG1156" s="135" t="s">
        <v>13716</v>
      </c>
      <c r="AH1156" s="86" t="s">
        <v>13717</v>
      </c>
      <c r="AI1156" s="80"/>
    </row>
    <row r="1157" ht="51" spans="1:35">
      <c r="A1157" s="81">
        <v>27934</v>
      </c>
      <c r="B1157" s="51" t="s">
        <v>13721</v>
      </c>
      <c r="C1157" s="51" t="s">
        <v>13722</v>
      </c>
      <c r="D1157" s="51" t="s">
        <v>9496</v>
      </c>
      <c r="E1157" s="51" t="s">
        <v>9450</v>
      </c>
      <c r="F1157" s="51">
        <v>8660000</v>
      </c>
      <c r="G1157" s="51">
        <v>12</v>
      </c>
      <c r="H1157" s="53">
        <v>45658</v>
      </c>
      <c r="I1157" s="53">
        <v>46022</v>
      </c>
      <c r="J1157" s="51" t="s">
        <v>9506</v>
      </c>
      <c r="K1157" s="51" t="s">
        <v>9497</v>
      </c>
      <c r="L1157" s="51" t="s">
        <v>13723</v>
      </c>
      <c r="M1157" s="51" t="s">
        <v>13724</v>
      </c>
      <c r="N1157" s="51" t="s">
        <v>10876</v>
      </c>
      <c r="O1157" s="51" t="s">
        <v>9455</v>
      </c>
      <c r="P1157" s="51" t="s">
        <v>10864</v>
      </c>
      <c r="Q1157" s="51" t="s">
        <v>9456</v>
      </c>
      <c r="R1157" s="51">
        <v>8660000</v>
      </c>
      <c r="S1157" s="51">
        <v>8660000</v>
      </c>
      <c r="T1157" s="53">
        <v>45658</v>
      </c>
      <c r="U1157" s="53">
        <v>46022.9999884259</v>
      </c>
      <c r="V1157" s="51">
        <v>24</v>
      </c>
      <c r="W1157" s="82" t="s">
        <v>13451</v>
      </c>
      <c r="X1157" s="82"/>
      <c r="Y1157" s="82"/>
      <c r="Z1157" s="83"/>
      <c r="AA1157" s="83"/>
      <c r="AB1157" s="83"/>
      <c r="AC1157" s="83"/>
      <c r="AD1157" s="83"/>
      <c r="AE1157" s="53">
        <v>45658</v>
      </c>
      <c r="AF1157" s="53">
        <v>46022.9999884259</v>
      </c>
      <c r="AG1157" s="135" t="s">
        <v>12391</v>
      </c>
      <c r="AH1157" s="86" t="s">
        <v>13721</v>
      </c>
      <c r="AI1157" s="80"/>
    </row>
    <row r="1158" ht="51" spans="1:35">
      <c r="A1158" s="81">
        <v>27932</v>
      </c>
      <c r="B1158" s="51" t="s">
        <v>13725</v>
      </c>
      <c r="C1158" s="51" t="s">
        <v>13726</v>
      </c>
      <c r="D1158" s="51" t="s">
        <v>9496</v>
      </c>
      <c r="E1158" s="51" t="s">
        <v>9450</v>
      </c>
      <c r="F1158" s="51">
        <v>4000000</v>
      </c>
      <c r="G1158" s="51">
        <v>12</v>
      </c>
      <c r="H1158" s="53">
        <v>45292</v>
      </c>
      <c r="I1158" s="53">
        <v>45657</v>
      </c>
      <c r="J1158" s="51" t="s">
        <v>9506</v>
      </c>
      <c r="K1158" s="51" t="s">
        <v>9497</v>
      </c>
      <c r="L1158" s="51" t="s">
        <v>13719</v>
      </c>
      <c r="M1158" s="51" t="s">
        <v>13720</v>
      </c>
      <c r="N1158" s="51" t="s">
        <v>13234</v>
      </c>
      <c r="O1158" s="51" t="s">
        <v>9455</v>
      </c>
      <c r="P1158" s="51" t="s">
        <v>10851</v>
      </c>
      <c r="Q1158" s="51" t="s">
        <v>9456</v>
      </c>
      <c r="R1158" s="51">
        <v>4000000</v>
      </c>
      <c r="S1158" s="51">
        <v>6000000</v>
      </c>
      <c r="T1158" s="53">
        <v>45292</v>
      </c>
      <c r="U1158" s="53">
        <v>45657.9999884259</v>
      </c>
      <c r="V1158" s="51">
        <v>12</v>
      </c>
      <c r="W1158" s="82" t="s">
        <v>13549</v>
      </c>
      <c r="X1158" s="82"/>
      <c r="Y1158" s="82"/>
      <c r="Z1158" s="83"/>
      <c r="AA1158" s="83"/>
      <c r="AB1158" s="83"/>
      <c r="AC1158" s="83"/>
      <c r="AD1158" s="83"/>
      <c r="AE1158" s="53">
        <v>45292</v>
      </c>
      <c r="AF1158" s="53">
        <v>45657.9999884259</v>
      </c>
      <c r="AG1158" s="135" t="s">
        <v>13357</v>
      </c>
      <c r="AH1158" s="86" t="s">
        <v>13725</v>
      </c>
      <c r="AI1158" s="80"/>
    </row>
    <row r="1159" ht="51" spans="1:35">
      <c r="A1159" s="81">
        <v>27931</v>
      </c>
      <c r="B1159" s="51" t="s">
        <v>13727</v>
      </c>
      <c r="C1159" s="51" t="s">
        <v>13728</v>
      </c>
      <c r="D1159" s="51" t="s">
        <v>9496</v>
      </c>
      <c r="E1159" s="51" t="s">
        <v>9450</v>
      </c>
      <c r="F1159" s="51">
        <v>4000000</v>
      </c>
      <c r="G1159" s="51">
        <v>12</v>
      </c>
      <c r="H1159" s="53">
        <v>45658</v>
      </c>
      <c r="I1159" s="53">
        <v>46022</v>
      </c>
      <c r="J1159" s="51" t="s">
        <v>9506</v>
      </c>
      <c r="K1159" s="51" t="s">
        <v>9497</v>
      </c>
      <c r="L1159" s="51" t="s">
        <v>13714</v>
      </c>
      <c r="M1159" s="218" t="s">
        <v>13715</v>
      </c>
      <c r="N1159" s="51" t="s">
        <v>13234</v>
      </c>
      <c r="O1159" s="51" t="s">
        <v>9455</v>
      </c>
      <c r="P1159" s="51" t="s">
        <v>10851</v>
      </c>
      <c r="Q1159" s="51" t="s">
        <v>9456</v>
      </c>
      <c r="R1159" s="51">
        <v>4000000</v>
      </c>
      <c r="S1159" s="51">
        <v>6000000</v>
      </c>
      <c r="T1159" s="53">
        <v>45658</v>
      </c>
      <c r="U1159" s="53">
        <v>46022.9999884259</v>
      </c>
      <c r="V1159" s="51">
        <v>12</v>
      </c>
      <c r="W1159" s="82" t="s">
        <v>13230</v>
      </c>
      <c r="X1159" s="82"/>
      <c r="Y1159" s="82"/>
      <c r="Z1159" s="83"/>
      <c r="AA1159" s="83"/>
      <c r="AB1159" s="83"/>
      <c r="AC1159" s="83"/>
      <c r="AD1159" s="83"/>
      <c r="AE1159" s="53">
        <v>45658</v>
      </c>
      <c r="AF1159" s="53">
        <v>46022.9999884259</v>
      </c>
      <c r="AG1159" s="135" t="s">
        <v>13357</v>
      </c>
      <c r="AH1159" s="86" t="s">
        <v>13727</v>
      </c>
      <c r="AI1159" s="80"/>
    </row>
    <row r="1160" ht="51" spans="1:35">
      <c r="A1160" s="81">
        <v>27929</v>
      </c>
      <c r="B1160" s="51" t="s">
        <v>13729</v>
      </c>
      <c r="C1160" s="51" t="s">
        <v>13730</v>
      </c>
      <c r="D1160" s="51" t="s">
        <v>9496</v>
      </c>
      <c r="E1160" s="51" t="s">
        <v>9450</v>
      </c>
      <c r="F1160" s="51">
        <v>4320000</v>
      </c>
      <c r="G1160" s="51">
        <v>12</v>
      </c>
      <c r="H1160" s="53">
        <v>45292</v>
      </c>
      <c r="I1160" s="53">
        <v>45657</v>
      </c>
      <c r="J1160" s="51" t="s">
        <v>9506</v>
      </c>
      <c r="K1160" s="51" t="s">
        <v>9497</v>
      </c>
      <c r="L1160" s="51" t="s">
        <v>13731</v>
      </c>
      <c r="M1160" s="51" t="s">
        <v>13732</v>
      </c>
      <c r="N1160" s="51" t="s">
        <v>13548</v>
      </c>
      <c r="O1160" s="51" t="s">
        <v>9455</v>
      </c>
      <c r="P1160" s="51" t="s">
        <v>10851</v>
      </c>
      <c r="Q1160" s="51" t="s">
        <v>9456</v>
      </c>
      <c r="R1160" s="51">
        <v>4320000</v>
      </c>
      <c r="S1160" s="51">
        <v>4320000</v>
      </c>
      <c r="T1160" s="53">
        <v>45292</v>
      </c>
      <c r="U1160" s="53">
        <v>45657.9999884259</v>
      </c>
      <c r="V1160" s="51">
        <v>12</v>
      </c>
      <c r="W1160" s="82" t="s">
        <v>13549</v>
      </c>
      <c r="X1160" s="82"/>
      <c r="Y1160" s="82"/>
      <c r="Z1160" s="83"/>
      <c r="AA1160" s="83"/>
      <c r="AB1160" s="83"/>
      <c r="AC1160" s="83"/>
      <c r="AD1160" s="83"/>
      <c r="AE1160" s="53">
        <v>45292</v>
      </c>
      <c r="AF1160" s="53">
        <v>45657.9999884259</v>
      </c>
      <c r="AG1160" s="85" t="s">
        <v>12391</v>
      </c>
      <c r="AH1160" s="86" t="s">
        <v>13729</v>
      </c>
      <c r="AI1160" s="80"/>
    </row>
    <row r="1161" ht="51" spans="1:35">
      <c r="A1161" s="81">
        <v>27930</v>
      </c>
      <c r="B1161" s="51" t="s">
        <v>13733</v>
      </c>
      <c r="C1161" s="51" t="s">
        <v>13734</v>
      </c>
      <c r="D1161" s="51" t="s">
        <v>9496</v>
      </c>
      <c r="E1161" s="51" t="s">
        <v>9450</v>
      </c>
      <c r="F1161" s="51">
        <v>8400000</v>
      </c>
      <c r="G1161" s="51">
        <v>12</v>
      </c>
      <c r="H1161" s="53">
        <v>45292</v>
      </c>
      <c r="I1161" s="53">
        <v>45657</v>
      </c>
      <c r="J1161" s="51" t="s">
        <v>9506</v>
      </c>
      <c r="K1161" s="51" t="s">
        <v>9497</v>
      </c>
      <c r="L1161" s="51" t="s">
        <v>13735</v>
      </c>
      <c r="M1161" s="51" t="s">
        <v>13736</v>
      </c>
      <c r="N1161" s="51" t="s">
        <v>10857</v>
      </c>
      <c r="O1161" s="51" t="s">
        <v>9455</v>
      </c>
      <c r="P1161" s="51" t="s">
        <v>10851</v>
      </c>
      <c r="Q1161" s="51" t="s">
        <v>9456</v>
      </c>
      <c r="R1161" s="51">
        <v>8400000</v>
      </c>
      <c r="S1161" s="51">
        <v>8400000</v>
      </c>
      <c r="T1161" s="53">
        <v>45292</v>
      </c>
      <c r="U1161" s="53">
        <v>45657.9999884259</v>
      </c>
      <c r="V1161" s="51">
        <v>24</v>
      </c>
      <c r="W1161" s="82" t="s">
        <v>13230</v>
      </c>
      <c r="X1161" s="82"/>
      <c r="Y1161" s="82"/>
      <c r="Z1161" s="83"/>
      <c r="AA1161" s="83"/>
      <c r="AB1161" s="83"/>
      <c r="AC1161" s="83"/>
      <c r="AD1161" s="83"/>
      <c r="AE1161" s="53">
        <v>45292</v>
      </c>
      <c r="AF1161" s="53">
        <v>45657.9999884259</v>
      </c>
      <c r="AG1161" s="135" t="s">
        <v>13357</v>
      </c>
      <c r="AH1161" s="86" t="s">
        <v>13733</v>
      </c>
      <c r="AI1161" s="80"/>
    </row>
    <row r="1162" ht="51" spans="1:35">
      <c r="A1162" s="81">
        <v>27928</v>
      </c>
      <c r="B1162" s="51" t="s">
        <v>13737</v>
      </c>
      <c r="C1162" s="51" t="s">
        <v>13738</v>
      </c>
      <c r="D1162" s="51" t="s">
        <v>9496</v>
      </c>
      <c r="E1162" s="51" t="s">
        <v>9450</v>
      </c>
      <c r="F1162" s="51">
        <v>3354317</v>
      </c>
      <c r="G1162" s="51">
        <v>12</v>
      </c>
      <c r="H1162" s="53">
        <v>45658</v>
      </c>
      <c r="I1162" s="53">
        <v>46022</v>
      </c>
      <c r="J1162" s="51" t="s">
        <v>9506</v>
      </c>
      <c r="K1162" s="51" t="s">
        <v>9497</v>
      </c>
      <c r="L1162" s="51" t="s">
        <v>13739</v>
      </c>
      <c r="M1162" s="218" t="s">
        <v>13740</v>
      </c>
      <c r="N1162" s="51" t="s">
        <v>13221</v>
      </c>
      <c r="O1162" s="51" t="s">
        <v>9455</v>
      </c>
      <c r="P1162" s="51" t="s">
        <v>9501</v>
      </c>
      <c r="Q1162" s="51" t="s">
        <v>9456</v>
      </c>
      <c r="R1162" s="51">
        <v>3354317</v>
      </c>
      <c r="S1162" s="51">
        <v>6604317</v>
      </c>
      <c r="T1162" s="53">
        <v>45658</v>
      </c>
      <c r="U1162" s="53">
        <v>46022.9999884259</v>
      </c>
      <c r="V1162" s="51">
        <v>9.3</v>
      </c>
      <c r="W1162" s="82" t="s">
        <v>12850</v>
      </c>
      <c r="X1162" s="82"/>
      <c r="Y1162" s="82"/>
      <c r="Z1162" s="83"/>
      <c r="AA1162" s="83"/>
      <c r="AB1162" s="83"/>
      <c r="AC1162" s="83"/>
      <c r="AD1162" s="83"/>
      <c r="AE1162" s="53">
        <v>45658</v>
      </c>
      <c r="AF1162" s="53">
        <v>46022.9999884259</v>
      </c>
      <c r="AG1162" s="85" t="s">
        <v>12391</v>
      </c>
      <c r="AH1162" s="86" t="s">
        <v>13737</v>
      </c>
      <c r="AI1162" s="80"/>
    </row>
    <row r="1163" ht="51" spans="1:35">
      <c r="A1163" s="81">
        <v>27927</v>
      </c>
      <c r="B1163" s="51" t="s">
        <v>13741</v>
      </c>
      <c r="C1163" s="51" t="s">
        <v>13742</v>
      </c>
      <c r="D1163" s="51" t="s">
        <v>9496</v>
      </c>
      <c r="E1163" s="51" t="s">
        <v>9450</v>
      </c>
      <c r="F1163" s="51">
        <v>3250000</v>
      </c>
      <c r="G1163" s="51">
        <v>12</v>
      </c>
      <c r="H1163" s="53">
        <v>45658</v>
      </c>
      <c r="I1163" s="53">
        <v>46022</v>
      </c>
      <c r="J1163" s="51" t="s">
        <v>9506</v>
      </c>
      <c r="K1163" s="51" t="s">
        <v>9497</v>
      </c>
      <c r="L1163" s="51" t="s">
        <v>13739</v>
      </c>
      <c r="M1163" s="218" t="s">
        <v>13740</v>
      </c>
      <c r="N1163" s="51" t="s">
        <v>13221</v>
      </c>
      <c r="O1163" s="51" t="s">
        <v>9455</v>
      </c>
      <c r="P1163" s="51" t="s">
        <v>9501</v>
      </c>
      <c r="Q1163" s="51" t="s">
        <v>9456</v>
      </c>
      <c r="R1163" s="51">
        <v>3250000</v>
      </c>
      <c r="S1163" s="51">
        <v>6604317</v>
      </c>
      <c r="T1163" s="53">
        <v>45658</v>
      </c>
      <c r="U1163" s="53">
        <v>46022.9999884259</v>
      </c>
      <c r="V1163" s="51">
        <v>9</v>
      </c>
      <c r="W1163" s="82" t="s">
        <v>13225</v>
      </c>
      <c r="X1163" s="82"/>
      <c r="Y1163" s="82"/>
      <c r="Z1163" s="83"/>
      <c r="AA1163" s="83"/>
      <c r="AB1163" s="83"/>
      <c r="AC1163" s="83"/>
      <c r="AD1163" s="83"/>
      <c r="AE1163" s="53">
        <v>45658</v>
      </c>
      <c r="AF1163" s="53">
        <v>46022.9999884259</v>
      </c>
      <c r="AG1163" s="85" t="s">
        <v>12391</v>
      </c>
      <c r="AH1163" s="86" t="s">
        <v>13741</v>
      </c>
      <c r="AI1163" s="80"/>
    </row>
    <row r="1164" ht="51" spans="1:35">
      <c r="A1164" s="81">
        <v>27926</v>
      </c>
      <c r="B1164" s="51" t="s">
        <v>13743</v>
      </c>
      <c r="C1164" s="51" t="s">
        <v>13744</v>
      </c>
      <c r="D1164" s="51" t="s">
        <v>9496</v>
      </c>
      <c r="E1164" s="51" t="s">
        <v>9450</v>
      </c>
      <c r="F1164" s="51">
        <v>6300000</v>
      </c>
      <c r="G1164" s="51">
        <v>12</v>
      </c>
      <c r="H1164" s="53">
        <v>45658</v>
      </c>
      <c r="I1164" s="53">
        <v>46022</v>
      </c>
      <c r="J1164" s="51" t="s">
        <v>9506</v>
      </c>
      <c r="K1164" s="51" t="s">
        <v>9497</v>
      </c>
      <c r="L1164" s="51" t="s">
        <v>13745</v>
      </c>
      <c r="M1164" s="218" t="s">
        <v>13746</v>
      </c>
      <c r="N1164" s="51" t="s">
        <v>12183</v>
      </c>
      <c r="O1164" s="51" t="s">
        <v>9455</v>
      </c>
      <c r="P1164" s="51" t="s">
        <v>10864</v>
      </c>
      <c r="Q1164" s="51" t="s">
        <v>9456</v>
      </c>
      <c r="R1164" s="51">
        <v>6300000</v>
      </c>
      <c r="S1164" s="51">
        <v>6300000</v>
      </c>
      <c r="T1164" s="53">
        <v>45658</v>
      </c>
      <c r="U1164" s="53">
        <v>46022.9999884259</v>
      </c>
      <c r="V1164" s="51">
        <v>18</v>
      </c>
      <c r="W1164" s="82" t="s">
        <v>12870</v>
      </c>
      <c r="X1164" s="82"/>
      <c r="Y1164" s="82"/>
      <c r="Z1164" s="83"/>
      <c r="AA1164" s="83"/>
      <c r="AB1164" s="83"/>
      <c r="AC1164" s="83"/>
      <c r="AD1164" s="83"/>
      <c r="AE1164" s="53">
        <v>45658</v>
      </c>
      <c r="AF1164" s="53">
        <v>46022.9999884259</v>
      </c>
      <c r="AG1164" s="85" t="s">
        <v>12391</v>
      </c>
      <c r="AH1164" s="86" t="s">
        <v>13743</v>
      </c>
      <c r="AI1164" s="80"/>
    </row>
    <row r="1165" ht="51" spans="1:35">
      <c r="A1165" s="81">
        <v>27924</v>
      </c>
      <c r="B1165" s="51" t="s">
        <v>13747</v>
      </c>
      <c r="C1165" s="51" t="s">
        <v>13748</v>
      </c>
      <c r="D1165" s="51" t="s">
        <v>9496</v>
      </c>
      <c r="E1165" s="51" t="s">
        <v>9450</v>
      </c>
      <c r="F1165" s="51">
        <v>1155600</v>
      </c>
      <c r="G1165" s="51">
        <v>12</v>
      </c>
      <c r="H1165" s="53">
        <v>45658</v>
      </c>
      <c r="I1165" s="53">
        <v>46022</v>
      </c>
      <c r="J1165" s="51" t="s">
        <v>9506</v>
      </c>
      <c r="K1165" s="51" t="s">
        <v>9497</v>
      </c>
      <c r="L1165" s="51" t="s">
        <v>13749</v>
      </c>
      <c r="M1165" s="51" t="s">
        <v>13750</v>
      </c>
      <c r="N1165" s="51" t="s">
        <v>12183</v>
      </c>
      <c r="O1165" s="51" t="s">
        <v>9455</v>
      </c>
      <c r="P1165" s="51" t="s">
        <v>10864</v>
      </c>
      <c r="Q1165" s="51" t="s">
        <v>9456</v>
      </c>
      <c r="R1165" s="51">
        <v>1155600</v>
      </c>
      <c r="S1165" s="51">
        <v>1155600</v>
      </c>
      <c r="T1165" s="53">
        <v>45658</v>
      </c>
      <c r="U1165" s="53">
        <v>46022.9999884259</v>
      </c>
      <c r="V1165" s="51">
        <v>3.2</v>
      </c>
      <c r="W1165" s="82" t="s">
        <v>13225</v>
      </c>
      <c r="X1165" s="82"/>
      <c r="Y1165" s="82"/>
      <c r="Z1165" s="83"/>
      <c r="AA1165" s="83"/>
      <c r="AB1165" s="83"/>
      <c r="AC1165" s="83"/>
      <c r="AD1165" s="83"/>
      <c r="AE1165" s="53">
        <v>45658</v>
      </c>
      <c r="AF1165" s="53">
        <v>46022.9999884259</v>
      </c>
      <c r="AG1165" s="135" t="s">
        <v>13751</v>
      </c>
      <c r="AH1165" s="86" t="s">
        <v>13747</v>
      </c>
      <c r="AI1165" s="80"/>
    </row>
    <row r="1166" ht="51" spans="1:35">
      <c r="A1166" s="81">
        <v>27925</v>
      </c>
      <c r="B1166" s="51" t="s">
        <v>13752</v>
      </c>
      <c r="C1166" s="51" t="s">
        <v>13753</v>
      </c>
      <c r="D1166" s="51" t="s">
        <v>9496</v>
      </c>
      <c r="E1166" s="51" t="s">
        <v>9450</v>
      </c>
      <c r="F1166" s="51">
        <v>2347200</v>
      </c>
      <c r="G1166" s="51">
        <v>12</v>
      </c>
      <c r="H1166" s="53">
        <v>45658</v>
      </c>
      <c r="I1166" s="53">
        <v>46022</v>
      </c>
      <c r="J1166" s="51" t="s">
        <v>9506</v>
      </c>
      <c r="K1166" s="51" t="s">
        <v>9497</v>
      </c>
      <c r="L1166" s="51" t="s">
        <v>13754</v>
      </c>
      <c r="M1166" s="218" t="s">
        <v>13755</v>
      </c>
      <c r="N1166" s="51" t="s">
        <v>12183</v>
      </c>
      <c r="O1166" s="51" t="s">
        <v>9455</v>
      </c>
      <c r="P1166" s="51" t="s">
        <v>10864</v>
      </c>
      <c r="Q1166" s="51" t="s">
        <v>9456</v>
      </c>
      <c r="R1166" s="51">
        <v>2347200</v>
      </c>
      <c r="S1166" s="51">
        <v>2347200</v>
      </c>
      <c r="T1166" s="53">
        <v>45658</v>
      </c>
      <c r="U1166" s="53">
        <v>46022.9999884259</v>
      </c>
      <c r="V1166" s="51">
        <v>6.5</v>
      </c>
      <c r="W1166" s="82" t="s">
        <v>13225</v>
      </c>
      <c r="X1166" s="82"/>
      <c r="Y1166" s="82"/>
      <c r="Z1166" s="83"/>
      <c r="AA1166" s="83"/>
      <c r="AB1166" s="83"/>
      <c r="AC1166" s="83"/>
      <c r="AD1166" s="83"/>
      <c r="AE1166" s="53">
        <v>45658</v>
      </c>
      <c r="AF1166" s="53">
        <v>46022.9999884259</v>
      </c>
      <c r="AG1166" s="135" t="s">
        <v>13751</v>
      </c>
      <c r="AH1166" s="86" t="s">
        <v>13752</v>
      </c>
      <c r="AI1166" s="80"/>
    </row>
    <row r="1167" ht="51" spans="1:35">
      <c r="A1167" s="81">
        <v>27923</v>
      </c>
      <c r="B1167" s="51" t="s">
        <v>13756</v>
      </c>
      <c r="C1167" s="51" t="s">
        <v>13757</v>
      </c>
      <c r="D1167" s="51" t="s">
        <v>9496</v>
      </c>
      <c r="E1167" s="51" t="s">
        <v>9450</v>
      </c>
      <c r="F1167" s="51">
        <v>5054000</v>
      </c>
      <c r="G1167" s="51">
        <v>12</v>
      </c>
      <c r="H1167" s="53">
        <v>45658</v>
      </c>
      <c r="I1167" s="53">
        <v>46022</v>
      </c>
      <c r="J1167" s="51" t="s">
        <v>9506</v>
      </c>
      <c r="K1167" s="51" t="s">
        <v>9497</v>
      </c>
      <c r="L1167" s="51" t="s">
        <v>13758</v>
      </c>
      <c r="M1167" s="218" t="s">
        <v>13759</v>
      </c>
      <c r="N1167" s="51" t="s">
        <v>10850</v>
      </c>
      <c r="O1167" s="51" t="s">
        <v>9455</v>
      </c>
      <c r="P1167" s="51" t="s">
        <v>10851</v>
      </c>
      <c r="Q1167" s="51" t="s">
        <v>9456</v>
      </c>
      <c r="R1167" s="51">
        <v>5054000</v>
      </c>
      <c r="S1167" s="51">
        <v>5054000</v>
      </c>
      <c r="T1167" s="53">
        <v>45658</v>
      </c>
      <c r="U1167" s="53">
        <v>46022.9999884259</v>
      </c>
      <c r="V1167" s="51">
        <v>14</v>
      </c>
      <c r="W1167" s="82" t="s">
        <v>13274</v>
      </c>
      <c r="X1167" s="82"/>
      <c r="Y1167" s="82"/>
      <c r="Z1167" s="83"/>
      <c r="AA1167" s="83"/>
      <c r="AB1167" s="83"/>
      <c r="AC1167" s="83"/>
      <c r="AD1167" s="83"/>
      <c r="AE1167" s="53">
        <v>45658</v>
      </c>
      <c r="AF1167" s="53">
        <v>46022.9999884259</v>
      </c>
      <c r="AG1167" s="135" t="s">
        <v>12391</v>
      </c>
      <c r="AH1167" s="86" t="s">
        <v>13756</v>
      </c>
      <c r="AI1167" s="80"/>
    </row>
    <row r="1168" ht="51" spans="1:35">
      <c r="A1168" s="81">
        <v>27922</v>
      </c>
      <c r="B1168" s="51" t="s">
        <v>13760</v>
      </c>
      <c r="C1168" s="51" t="s">
        <v>13761</v>
      </c>
      <c r="D1168" s="51" t="s">
        <v>9496</v>
      </c>
      <c r="E1168" s="51" t="s">
        <v>9450</v>
      </c>
      <c r="F1168" s="51">
        <v>9500000</v>
      </c>
      <c r="G1168" s="51">
        <v>12</v>
      </c>
      <c r="H1168" s="53">
        <v>45658</v>
      </c>
      <c r="I1168" s="53">
        <v>46022</v>
      </c>
      <c r="J1168" s="51" t="s">
        <v>9506</v>
      </c>
      <c r="K1168" s="51" t="s">
        <v>9497</v>
      </c>
      <c r="L1168" s="51" t="s">
        <v>13762</v>
      </c>
      <c r="M1168" s="51" t="s">
        <v>13763</v>
      </c>
      <c r="N1168" s="51" t="s">
        <v>9454</v>
      </c>
      <c r="O1168" s="51" t="s">
        <v>9455</v>
      </c>
      <c r="P1168" s="51" t="s">
        <v>9456</v>
      </c>
      <c r="Q1168" s="51" t="s">
        <v>9456</v>
      </c>
      <c r="R1168" s="51">
        <v>9500000</v>
      </c>
      <c r="S1168" s="51">
        <v>9500000</v>
      </c>
      <c r="T1168" s="53">
        <v>45658</v>
      </c>
      <c r="U1168" s="53">
        <v>46022.9999884259</v>
      </c>
      <c r="V1168" s="51">
        <v>27</v>
      </c>
      <c r="W1168" s="82" t="s">
        <v>13258</v>
      </c>
      <c r="X1168" s="82"/>
      <c r="Y1168" s="82"/>
      <c r="Z1168" s="83"/>
      <c r="AA1168" s="83"/>
      <c r="AB1168" s="83"/>
      <c r="AC1168" s="83"/>
      <c r="AD1168" s="83"/>
      <c r="AE1168" s="53">
        <v>45658</v>
      </c>
      <c r="AF1168" s="53">
        <v>46022.9999884259</v>
      </c>
      <c r="AG1168" s="135" t="s">
        <v>12391</v>
      </c>
      <c r="AH1168" s="86" t="s">
        <v>13760</v>
      </c>
      <c r="AI1168" s="80"/>
    </row>
    <row r="1169" ht="51" spans="1:35">
      <c r="A1169" s="81">
        <v>27920</v>
      </c>
      <c r="B1169" s="51" t="s">
        <v>13764</v>
      </c>
      <c r="C1169" s="51" t="s">
        <v>13765</v>
      </c>
      <c r="D1169" s="51" t="s">
        <v>9496</v>
      </c>
      <c r="E1169" s="51" t="s">
        <v>9450</v>
      </c>
      <c r="F1169" s="51">
        <v>3140700</v>
      </c>
      <c r="G1169" s="51">
        <v>12</v>
      </c>
      <c r="H1169" s="53">
        <v>45292</v>
      </c>
      <c r="I1169" s="53">
        <v>45657</v>
      </c>
      <c r="J1169" s="51" t="s">
        <v>9506</v>
      </c>
      <c r="K1169" s="51" t="s">
        <v>9497</v>
      </c>
      <c r="L1169" s="51" t="s">
        <v>13766</v>
      </c>
      <c r="M1169" s="51" t="s">
        <v>13767</v>
      </c>
      <c r="N1169" s="51" t="s">
        <v>13399</v>
      </c>
      <c r="O1169" s="51" t="s">
        <v>9455</v>
      </c>
      <c r="P1169" s="51" t="s">
        <v>10864</v>
      </c>
      <c r="Q1169" s="51" t="s">
        <v>9456</v>
      </c>
      <c r="R1169" s="51">
        <v>3140700</v>
      </c>
      <c r="S1169" s="51">
        <v>3140700</v>
      </c>
      <c r="T1169" s="53">
        <v>45292</v>
      </c>
      <c r="U1169" s="53">
        <v>45657.9999884259</v>
      </c>
      <c r="V1169" s="51">
        <v>8.7</v>
      </c>
      <c r="W1169" s="82" t="s">
        <v>13400</v>
      </c>
      <c r="X1169" s="82"/>
      <c r="Y1169" s="82"/>
      <c r="Z1169" s="83"/>
      <c r="AA1169" s="83"/>
      <c r="AB1169" s="83"/>
      <c r="AC1169" s="83"/>
      <c r="AD1169" s="83"/>
      <c r="AE1169" s="53">
        <v>45292</v>
      </c>
      <c r="AF1169" s="53">
        <v>45657.9999884259</v>
      </c>
      <c r="AG1169" s="135" t="s">
        <v>12391</v>
      </c>
      <c r="AH1169" s="86" t="s">
        <v>13764</v>
      </c>
      <c r="AI1169" s="80"/>
    </row>
    <row r="1170" ht="51" spans="1:35">
      <c r="A1170" s="81">
        <v>27921</v>
      </c>
      <c r="B1170" s="51" t="s">
        <v>13768</v>
      </c>
      <c r="C1170" s="51" t="s">
        <v>13769</v>
      </c>
      <c r="D1170" s="51" t="s">
        <v>9496</v>
      </c>
      <c r="E1170" s="51" t="s">
        <v>9450</v>
      </c>
      <c r="F1170" s="51">
        <v>2790000</v>
      </c>
      <c r="G1170" s="51">
        <v>12</v>
      </c>
      <c r="H1170" s="53">
        <v>45658</v>
      </c>
      <c r="I1170" s="53">
        <v>46022</v>
      </c>
      <c r="J1170" s="51" t="s">
        <v>9506</v>
      </c>
      <c r="K1170" s="51" t="s">
        <v>9497</v>
      </c>
      <c r="L1170" s="51" t="s">
        <v>13770</v>
      </c>
      <c r="M1170" s="51" t="s">
        <v>13771</v>
      </c>
      <c r="N1170" s="51" t="s">
        <v>10951</v>
      </c>
      <c r="O1170" s="51" t="s">
        <v>9455</v>
      </c>
      <c r="P1170" s="51" t="s">
        <v>10851</v>
      </c>
      <c r="Q1170" s="51" t="s">
        <v>9456</v>
      </c>
      <c r="R1170" s="51">
        <v>2790000</v>
      </c>
      <c r="S1170" s="51">
        <v>3065184</v>
      </c>
      <c r="T1170" s="53">
        <v>45658</v>
      </c>
      <c r="U1170" s="53">
        <v>46022.9999884259</v>
      </c>
      <c r="V1170" s="51">
        <v>7.7</v>
      </c>
      <c r="W1170" s="82" t="s">
        <v>13241</v>
      </c>
      <c r="X1170" s="82"/>
      <c r="Y1170" s="82"/>
      <c r="Z1170" s="83"/>
      <c r="AA1170" s="83"/>
      <c r="AB1170" s="83"/>
      <c r="AC1170" s="83"/>
      <c r="AD1170" s="83"/>
      <c r="AE1170" s="53">
        <v>45658</v>
      </c>
      <c r="AF1170" s="53">
        <v>46022.9999884259</v>
      </c>
      <c r="AG1170" s="135" t="s">
        <v>13466</v>
      </c>
      <c r="AH1170" s="86" t="s">
        <v>13768</v>
      </c>
      <c r="AI1170" s="80"/>
    </row>
    <row r="1171" ht="51" spans="1:35">
      <c r="A1171" s="81">
        <v>27919</v>
      </c>
      <c r="B1171" s="51" t="s">
        <v>13772</v>
      </c>
      <c r="C1171" s="51" t="s">
        <v>13773</v>
      </c>
      <c r="D1171" s="51" t="s">
        <v>9496</v>
      </c>
      <c r="E1171" s="51" t="s">
        <v>9450</v>
      </c>
      <c r="F1171" s="51">
        <v>4586000</v>
      </c>
      <c r="G1171" s="51">
        <v>12</v>
      </c>
      <c r="H1171" s="53">
        <v>45658</v>
      </c>
      <c r="I1171" s="53">
        <v>46022</v>
      </c>
      <c r="J1171" s="51" t="s">
        <v>9506</v>
      </c>
      <c r="K1171" s="51" t="s">
        <v>9497</v>
      </c>
      <c r="L1171" s="51" t="s">
        <v>13774</v>
      </c>
      <c r="M1171" s="218" t="s">
        <v>13775</v>
      </c>
      <c r="N1171" s="51" t="s">
        <v>12920</v>
      </c>
      <c r="O1171" s="51" t="s">
        <v>9455</v>
      </c>
      <c r="P1171" s="51" t="s">
        <v>9456</v>
      </c>
      <c r="Q1171" s="51" t="s">
        <v>9456</v>
      </c>
      <c r="R1171" s="51">
        <v>4586000</v>
      </c>
      <c r="S1171" s="51">
        <v>4586000</v>
      </c>
      <c r="T1171" s="53">
        <v>45658</v>
      </c>
      <c r="U1171" s="53">
        <v>46022.9999884259</v>
      </c>
      <c r="V1171" s="51">
        <v>12.7</v>
      </c>
      <c r="W1171" s="82" t="s">
        <v>12921</v>
      </c>
      <c r="X1171" s="82"/>
      <c r="Y1171" s="82"/>
      <c r="Z1171" s="83"/>
      <c r="AA1171" s="83"/>
      <c r="AB1171" s="83"/>
      <c r="AC1171" s="83"/>
      <c r="AD1171" s="83"/>
      <c r="AE1171" s="53">
        <v>45658</v>
      </c>
      <c r="AF1171" s="53">
        <v>46022.9999884259</v>
      </c>
      <c r="AG1171" s="135" t="s">
        <v>12391</v>
      </c>
      <c r="AH1171" s="86" t="s">
        <v>13772</v>
      </c>
      <c r="AI1171" s="80"/>
    </row>
    <row r="1172" ht="51" spans="1:35">
      <c r="A1172" s="81">
        <v>27918</v>
      </c>
      <c r="B1172" s="51" t="s">
        <v>13776</v>
      </c>
      <c r="C1172" s="51" t="s">
        <v>13777</v>
      </c>
      <c r="D1172" s="51" t="s">
        <v>9496</v>
      </c>
      <c r="E1172" s="51" t="s">
        <v>9450</v>
      </c>
      <c r="F1172" s="51">
        <v>2238200</v>
      </c>
      <c r="G1172" s="51">
        <v>12</v>
      </c>
      <c r="H1172" s="53">
        <v>45292</v>
      </c>
      <c r="I1172" s="53">
        <v>45657</v>
      </c>
      <c r="J1172" s="51" t="s">
        <v>9506</v>
      </c>
      <c r="K1172" s="51" t="s">
        <v>9497</v>
      </c>
      <c r="L1172" s="51" t="s">
        <v>13778</v>
      </c>
      <c r="M1172" s="51" t="s">
        <v>13779</v>
      </c>
      <c r="N1172" s="51" t="s">
        <v>11203</v>
      </c>
      <c r="O1172" s="51" t="s">
        <v>9455</v>
      </c>
      <c r="P1172" s="51" t="s">
        <v>10851</v>
      </c>
      <c r="Q1172" s="51" t="s">
        <v>9456</v>
      </c>
      <c r="R1172" s="51">
        <v>2238200</v>
      </c>
      <c r="S1172" s="51">
        <v>2238200</v>
      </c>
      <c r="T1172" s="53">
        <v>45292</v>
      </c>
      <c r="U1172" s="53">
        <v>45657.9999884259</v>
      </c>
      <c r="V1172" s="51">
        <v>6.2</v>
      </c>
      <c r="W1172" s="82" t="s">
        <v>13241</v>
      </c>
      <c r="X1172" s="82"/>
      <c r="Y1172" s="82"/>
      <c r="Z1172" s="83"/>
      <c r="AA1172" s="83"/>
      <c r="AB1172" s="83"/>
      <c r="AC1172" s="83"/>
      <c r="AD1172" s="83"/>
      <c r="AE1172" s="53">
        <v>45292</v>
      </c>
      <c r="AF1172" s="53">
        <v>45657.9999884259</v>
      </c>
      <c r="AG1172" s="135" t="s">
        <v>12391</v>
      </c>
      <c r="AH1172" s="86" t="s">
        <v>13776</v>
      </c>
      <c r="AI1172" s="80"/>
    </row>
    <row r="1173" ht="51" spans="1:35">
      <c r="A1173" s="81">
        <v>27917</v>
      </c>
      <c r="B1173" s="51" t="s">
        <v>13780</v>
      </c>
      <c r="C1173" s="51" t="s">
        <v>13781</v>
      </c>
      <c r="D1173" s="51" t="s">
        <v>9496</v>
      </c>
      <c r="E1173" s="51" t="s">
        <v>9450</v>
      </c>
      <c r="F1173" s="51">
        <v>3032400</v>
      </c>
      <c r="G1173" s="51">
        <v>12</v>
      </c>
      <c r="H1173" s="53">
        <v>45658</v>
      </c>
      <c r="I1173" s="53">
        <v>46022</v>
      </c>
      <c r="J1173" s="51" t="s">
        <v>9506</v>
      </c>
      <c r="K1173" s="51" t="s">
        <v>9497</v>
      </c>
      <c r="L1173" s="51" t="s">
        <v>13782</v>
      </c>
      <c r="M1173" s="218" t="s">
        <v>13783</v>
      </c>
      <c r="N1173" s="51" t="s">
        <v>12909</v>
      </c>
      <c r="O1173" s="51" t="s">
        <v>9455</v>
      </c>
      <c r="P1173" s="51" t="s">
        <v>10851</v>
      </c>
      <c r="Q1173" s="51" t="s">
        <v>9456</v>
      </c>
      <c r="R1173" s="51">
        <v>3032400</v>
      </c>
      <c r="S1173" s="51">
        <v>3032400</v>
      </c>
      <c r="T1173" s="53">
        <v>45658</v>
      </c>
      <c r="U1173" s="53">
        <v>46022.9999884259</v>
      </c>
      <c r="V1173" s="51">
        <v>8.4</v>
      </c>
      <c r="W1173" s="82" t="s">
        <v>13394</v>
      </c>
      <c r="X1173" s="82"/>
      <c r="Y1173" s="82"/>
      <c r="Z1173" s="83"/>
      <c r="AA1173" s="83"/>
      <c r="AB1173" s="83"/>
      <c r="AC1173" s="83"/>
      <c r="AD1173" s="83"/>
      <c r="AE1173" s="53">
        <v>45658</v>
      </c>
      <c r="AF1173" s="53">
        <v>46022.9999884259</v>
      </c>
      <c r="AG1173" s="135" t="s">
        <v>12391</v>
      </c>
      <c r="AH1173" s="86" t="s">
        <v>13780</v>
      </c>
      <c r="AI1173" s="80"/>
    </row>
    <row r="1174" ht="51" spans="1:35">
      <c r="A1174" s="81">
        <v>28037</v>
      </c>
      <c r="B1174" s="51" t="s">
        <v>13784</v>
      </c>
      <c r="C1174" s="51" t="s">
        <v>13785</v>
      </c>
      <c r="D1174" s="51" t="s">
        <v>9496</v>
      </c>
      <c r="E1174" s="51" t="s">
        <v>9450</v>
      </c>
      <c r="F1174" s="51">
        <v>4330000</v>
      </c>
      <c r="G1174" s="51">
        <v>12</v>
      </c>
      <c r="H1174" s="53">
        <v>45658</v>
      </c>
      <c r="I1174" s="53">
        <v>46022</v>
      </c>
      <c r="J1174" s="51" t="s">
        <v>9506</v>
      </c>
      <c r="K1174" s="51" t="s">
        <v>9497</v>
      </c>
      <c r="L1174" s="51" t="s">
        <v>13786</v>
      </c>
      <c r="M1174" s="218" t="s">
        <v>13787</v>
      </c>
      <c r="N1174" s="51" t="s">
        <v>10850</v>
      </c>
      <c r="O1174" s="51" t="s">
        <v>9455</v>
      </c>
      <c r="P1174" s="51" t="s">
        <v>10851</v>
      </c>
      <c r="Q1174" s="51" t="s">
        <v>9456</v>
      </c>
      <c r="R1174" s="51">
        <v>4330000</v>
      </c>
      <c r="S1174" s="51">
        <v>4330000</v>
      </c>
      <c r="T1174" s="53">
        <v>45658</v>
      </c>
      <c r="U1174" s="53">
        <v>46022.9999884259</v>
      </c>
      <c r="V1174" s="51">
        <v>12</v>
      </c>
      <c r="W1174" s="82" t="s">
        <v>13318</v>
      </c>
      <c r="X1174" s="82"/>
      <c r="Y1174" s="82"/>
      <c r="Z1174" s="83"/>
      <c r="AA1174" s="83"/>
      <c r="AB1174" s="83"/>
      <c r="AC1174" s="83"/>
      <c r="AD1174" s="83"/>
      <c r="AE1174" s="53">
        <v>45658</v>
      </c>
      <c r="AF1174" s="53">
        <v>46022.9999884259</v>
      </c>
      <c r="AG1174" s="135" t="s">
        <v>12391</v>
      </c>
      <c r="AH1174" s="86" t="s">
        <v>13784</v>
      </c>
      <c r="AI1174" s="80"/>
    </row>
    <row r="1175" ht="51" spans="1:35">
      <c r="A1175" s="81">
        <v>28027</v>
      </c>
      <c r="B1175" s="51" t="s">
        <v>13788</v>
      </c>
      <c r="C1175" s="51" t="s">
        <v>13789</v>
      </c>
      <c r="D1175" s="51" t="s">
        <v>9496</v>
      </c>
      <c r="E1175" s="51" t="s">
        <v>9450</v>
      </c>
      <c r="F1175" s="51">
        <v>5570300</v>
      </c>
      <c r="G1175" s="51">
        <v>12</v>
      </c>
      <c r="H1175" s="53">
        <v>45658</v>
      </c>
      <c r="I1175" s="53">
        <v>46022</v>
      </c>
      <c r="J1175" s="51" t="s">
        <v>9506</v>
      </c>
      <c r="K1175" s="51" t="s">
        <v>9497</v>
      </c>
      <c r="L1175" s="51" t="s">
        <v>12447</v>
      </c>
      <c r="M1175" s="218" t="s">
        <v>12448</v>
      </c>
      <c r="N1175" s="51" t="s">
        <v>10921</v>
      </c>
      <c r="O1175" s="51" t="s">
        <v>9455</v>
      </c>
      <c r="P1175" s="51" t="s">
        <v>9456</v>
      </c>
      <c r="Q1175" s="51" t="s">
        <v>9456</v>
      </c>
      <c r="R1175" s="51">
        <v>5570300</v>
      </c>
      <c r="S1175" s="51">
        <v>53730500</v>
      </c>
      <c r="T1175" s="53">
        <v>45658</v>
      </c>
      <c r="U1175" s="53">
        <v>46022.9999884259</v>
      </c>
      <c r="V1175" s="51">
        <v>25</v>
      </c>
      <c r="W1175" s="82" t="s">
        <v>12930</v>
      </c>
      <c r="X1175" s="82"/>
      <c r="Y1175" s="82"/>
      <c r="Z1175" s="83"/>
      <c r="AA1175" s="83"/>
      <c r="AB1175" s="83"/>
      <c r="AC1175" s="83"/>
      <c r="AD1175" s="83"/>
      <c r="AE1175" s="53">
        <v>45658</v>
      </c>
      <c r="AF1175" s="53">
        <v>46022.9999884259</v>
      </c>
      <c r="AG1175" s="135" t="s">
        <v>12391</v>
      </c>
      <c r="AH1175" s="86" t="s">
        <v>13788</v>
      </c>
      <c r="AI1175" s="80"/>
    </row>
    <row r="1176" ht="51" spans="1:35">
      <c r="A1176" s="81">
        <v>28016</v>
      </c>
      <c r="B1176" s="51" t="s">
        <v>13790</v>
      </c>
      <c r="C1176" s="51" t="s">
        <v>13791</v>
      </c>
      <c r="D1176" s="51" t="s">
        <v>9496</v>
      </c>
      <c r="E1176" s="51" t="s">
        <v>9450</v>
      </c>
      <c r="F1176" s="51">
        <v>4330000</v>
      </c>
      <c r="G1176" s="51">
        <v>12</v>
      </c>
      <c r="H1176" s="53">
        <v>45658</v>
      </c>
      <c r="I1176" s="53">
        <v>46022</v>
      </c>
      <c r="J1176" s="51" t="s">
        <v>9506</v>
      </c>
      <c r="K1176" s="51" t="s">
        <v>9497</v>
      </c>
      <c r="L1176" s="51" t="s">
        <v>13792</v>
      </c>
      <c r="M1176" s="218" t="s">
        <v>13793</v>
      </c>
      <c r="N1176" s="51" t="s">
        <v>13202</v>
      </c>
      <c r="O1176" s="51" t="s">
        <v>9455</v>
      </c>
      <c r="P1176" s="51" t="s">
        <v>9456</v>
      </c>
      <c r="Q1176" s="51" t="s">
        <v>9456</v>
      </c>
      <c r="R1176" s="51">
        <v>4330000</v>
      </c>
      <c r="S1176" s="51">
        <v>7362400</v>
      </c>
      <c r="T1176" s="53">
        <v>45658</v>
      </c>
      <c r="U1176" s="53">
        <v>46022.9999884259</v>
      </c>
      <c r="V1176" s="51">
        <v>12</v>
      </c>
      <c r="W1176" s="82" t="s">
        <v>13318</v>
      </c>
      <c r="X1176" s="82"/>
      <c r="Y1176" s="82"/>
      <c r="Z1176" s="83"/>
      <c r="AA1176" s="83"/>
      <c r="AB1176" s="83"/>
      <c r="AC1176" s="83"/>
      <c r="AD1176" s="83"/>
      <c r="AE1176" s="53">
        <v>45658</v>
      </c>
      <c r="AF1176" s="53">
        <v>46022.9999884259</v>
      </c>
      <c r="AG1176" s="135" t="s">
        <v>12391</v>
      </c>
      <c r="AH1176" s="86" t="s">
        <v>13790</v>
      </c>
      <c r="AI1176" s="80"/>
    </row>
    <row r="1177" ht="51" spans="1:35">
      <c r="A1177" s="81">
        <v>28015</v>
      </c>
      <c r="B1177" s="51" t="s">
        <v>13794</v>
      </c>
      <c r="C1177" s="51" t="s">
        <v>13795</v>
      </c>
      <c r="D1177" s="51" t="s">
        <v>9496</v>
      </c>
      <c r="E1177" s="51" t="s">
        <v>9450</v>
      </c>
      <c r="F1177" s="51">
        <v>3032400</v>
      </c>
      <c r="G1177" s="51">
        <v>12</v>
      </c>
      <c r="H1177" s="53">
        <v>45658</v>
      </c>
      <c r="I1177" s="53">
        <v>46022</v>
      </c>
      <c r="J1177" s="51" t="s">
        <v>9506</v>
      </c>
      <c r="K1177" s="51" t="s">
        <v>9497</v>
      </c>
      <c r="L1177" s="51" t="s">
        <v>13792</v>
      </c>
      <c r="M1177" s="218" t="s">
        <v>13793</v>
      </c>
      <c r="N1177" s="51" t="s">
        <v>13202</v>
      </c>
      <c r="O1177" s="51" t="s">
        <v>9455</v>
      </c>
      <c r="P1177" s="51" t="s">
        <v>9456</v>
      </c>
      <c r="Q1177" s="51" t="s">
        <v>9456</v>
      </c>
      <c r="R1177" s="51">
        <v>3032400</v>
      </c>
      <c r="S1177" s="51">
        <v>7362400</v>
      </c>
      <c r="T1177" s="53">
        <v>45658</v>
      </c>
      <c r="U1177" s="53">
        <v>46022.9999884259</v>
      </c>
      <c r="V1177" s="51">
        <v>8.4</v>
      </c>
      <c r="W1177" s="82" t="s">
        <v>13580</v>
      </c>
      <c r="X1177" s="82"/>
      <c r="Y1177" s="82"/>
      <c r="Z1177" s="83"/>
      <c r="AA1177" s="83"/>
      <c r="AB1177" s="83"/>
      <c r="AC1177" s="83"/>
      <c r="AD1177" s="83"/>
      <c r="AE1177" s="53">
        <v>45658</v>
      </c>
      <c r="AF1177" s="53">
        <v>46022.9999884259</v>
      </c>
      <c r="AG1177" s="135" t="s">
        <v>12391</v>
      </c>
      <c r="AH1177" s="86" t="s">
        <v>13794</v>
      </c>
      <c r="AI1177" s="80"/>
    </row>
    <row r="1178" ht="38.25" spans="1:35">
      <c r="A1178" s="81">
        <v>51621</v>
      </c>
      <c r="B1178" s="51" t="s">
        <v>13796</v>
      </c>
      <c r="C1178" s="51" t="s">
        <v>13797</v>
      </c>
      <c r="D1178" s="51" t="s">
        <v>9462</v>
      </c>
      <c r="E1178" s="51" t="s">
        <v>9450</v>
      </c>
      <c r="F1178" s="51">
        <v>7650</v>
      </c>
      <c r="G1178" s="51">
        <v>0</v>
      </c>
      <c r="H1178" s="53">
        <v>46003</v>
      </c>
      <c r="I1178" s="53">
        <v>46004</v>
      </c>
      <c r="J1178" s="51" t="s">
        <v>9463</v>
      </c>
      <c r="K1178" s="51" t="s">
        <v>9464</v>
      </c>
      <c r="L1178" s="51" t="s">
        <v>13798</v>
      </c>
      <c r="M1178" s="218" t="s">
        <v>13799</v>
      </c>
      <c r="N1178" s="51" t="s">
        <v>10850</v>
      </c>
      <c r="O1178" s="51" t="s">
        <v>9468</v>
      </c>
      <c r="P1178" s="51" t="s">
        <v>9469</v>
      </c>
      <c r="Q1178" s="51" t="s">
        <v>9545</v>
      </c>
      <c r="R1178" s="51">
        <v>7650</v>
      </c>
      <c r="S1178" s="51">
        <v>35550</v>
      </c>
      <c r="T1178" s="53">
        <v>46003</v>
      </c>
      <c r="U1178" s="53">
        <v>46004.9999884259</v>
      </c>
      <c r="V1178" s="51">
        <v>9</v>
      </c>
      <c r="W1178" s="80"/>
      <c r="X1178" s="80"/>
      <c r="Y1178" s="80"/>
      <c r="Z1178" s="87"/>
      <c r="AA1178" s="87"/>
      <c r="AB1178" s="87"/>
      <c r="AC1178" s="87"/>
      <c r="AD1178" s="87"/>
      <c r="AE1178" s="87"/>
      <c r="AF1178" s="87"/>
      <c r="AG1178" s="80"/>
      <c r="AH1178" s="80"/>
      <c r="AI1178" s="80"/>
    </row>
    <row r="1179" ht="38.25" spans="1:35">
      <c r="A1179" s="81">
        <v>51622</v>
      </c>
      <c r="B1179" s="51" t="s">
        <v>13800</v>
      </c>
      <c r="C1179" s="51" t="s">
        <v>13801</v>
      </c>
      <c r="D1179" s="51" t="s">
        <v>9462</v>
      </c>
      <c r="E1179" s="51" t="s">
        <v>9450</v>
      </c>
      <c r="F1179" s="51">
        <v>2400</v>
      </c>
      <c r="G1179" s="51">
        <v>0</v>
      </c>
      <c r="H1179" s="53">
        <v>46053</v>
      </c>
      <c r="I1179" s="53">
        <v>46053</v>
      </c>
      <c r="J1179" s="51" t="s">
        <v>9463</v>
      </c>
      <c r="K1179" s="51" t="s">
        <v>9464</v>
      </c>
      <c r="L1179" s="51" t="s">
        <v>13798</v>
      </c>
      <c r="M1179" s="218" t="s">
        <v>13799</v>
      </c>
      <c r="N1179" s="51" t="s">
        <v>10850</v>
      </c>
      <c r="O1179" s="51" t="s">
        <v>9468</v>
      </c>
      <c r="P1179" s="51" t="s">
        <v>9469</v>
      </c>
      <c r="Q1179" s="51" t="s">
        <v>9545</v>
      </c>
      <c r="R1179" s="51">
        <v>2400</v>
      </c>
      <c r="S1179" s="51">
        <v>35550</v>
      </c>
      <c r="T1179" s="53">
        <v>46053</v>
      </c>
      <c r="U1179" s="53">
        <v>46053.9999884259</v>
      </c>
      <c r="V1179" s="51">
        <v>9</v>
      </c>
      <c r="W1179" s="80"/>
      <c r="X1179" s="80"/>
      <c r="Y1179" s="80"/>
      <c r="Z1179" s="87"/>
      <c r="AA1179" s="87"/>
      <c r="AB1179" s="87"/>
      <c r="AC1179" s="87"/>
      <c r="AD1179" s="87"/>
      <c r="AE1179" s="87"/>
      <c r="AF1179" s="87"/>
      <c r="AG1179" s="80"/>
      <c r="AH1179" s="80"/>
      <c r="AI1179" s="80"/>
    </row>
    <row r="1180" ht="38.25" spans="1:35">
      <c r="A1180" s="81">
        <v>51623</v>
      </c>
      <c r="B1180" s="51" t="s">
        <v>13802</v>
      </c>
      <c r="C1180" s="51" t="s">
        <v>13803</v>
      </c>
      <c r="D1180" s="51" t="s">
        <v>9462</v>
      </c>
      <c r="E1180" s="51" t="s">
        <v>9450</v>
      </c>
      <c r="F1180" s="51">
        <v>12150</v>
      </c>
      <c r="G1180" s="51">
        <v>1</v>
      </c>
      <c r="H1180" s="53">
        <v>46055</v>
      </c>
      <c r="I1180" s="53">
        <v>46102</v>
      </c>
      <c r="J1180" s="51" t="s">
        <v>9463</v>
      </c>
      <c r="K1180" s="51" t="s">
        <v>9464</v>
      </c>
      <c r="L1180" s="51" t="s">
        <v>13798</v>
      </c>
      <c r="M1180" s="218" t="s">
        <v>13799</v>
      </c>
      <c r="N1180" s="51" t="s">
        <v>10850</v>
      </c>
      <c r="O1180" s="51" t="s">
        <v>9468</v>
      </c>
      <c r="P1180" s="51" t="s">
        <v>9469</v>
      </c>
      <c r="Q1180" s="51" t="s">
        <v>9545</v>
      </c>
      <c r="R1180" s="51">
        <v>12150</v>
      </c>
      <c r="S1180" s="51">
        <v>35550</v>
      </c>
      <c r="T1180" s="53">
        <v>46055</v>
      </c>
      <c r="U1180" s="53">
        <v>46102.9999884259</v>
      </c>
      <c r="V1180" s="51">
        <v>9</v>
      </c>
      <c r="W1180" s="80"/>
      <c r="X1180" s="80"/>
      <c r="Y1180" s="80"/>
      <c r="Z1180" s="87"/>
      <c r="AA1180" s="87"/>
      <c r="AB1180" s="87"/>
      <c r="AC1180" s="87"/>
      <c r="AD1180" s="87"/>
      <c r="AE1180" s="87"/>
      <c r="AF1180" s="87"/>
      <c r="AG1180" s="80"/>
      <c r="AH1180" s="80"/>
      <c r="AI1180" s="80"/>
    </row>
    <row r="1181" ht="38.25" spans="1:35">
      <c r="A1181" s="81">
        <v>51624</v>
      </c>
      <c r="B1181" s="51" t="s">
        <v>13804</v>
      </c>
      <c r="C1181" s="51" t="s">
        <v>13805</v>
      </c>
      <c r="D1181" s="51" t="s">
        <v>9462</v>
      </c>
      <c r="E1181" s="51" t="s">
        <v>9450</v>
      </c>
      <c r="F1181" s="51">
        <v>9750</v>
      </c>
      <c r="G1181" s="51">
        <v>0</v>
      </c>
      <c r="H1181" s="53">
        <v>46103</v>
      </c>
      <c r="I1181" s="53">
        <v>46116</v>
      </c>
      <c r="J1181" s="51" t="s">
        <v>9463</v>
      </c>
      <c r="K1181" s="51" t="s">
        <v>9464</v>
      </c>
      <c r="L1181" s="51" t="s">
        <v>13798</v>
      </c>
      <c r="M1181" s="218" t="s">
        <v>13799</v>
      </c>
      <c r="N1181" s="51" t="s">
        <v>10850</v>
      </c>
      <c r="O1181" s="51" t="s">
        <v>9468</v>
      </c>
      <c r="P1181" s="51" t="s">
        <v>9469</v>
      </c>
      <c r="Q1181" s="51" t="s">
        <v>9545</v>
      </c>
      <c r="R1181" s="51">
        <v>9750</v>
      </c>
      <c r="S1181" s="51">
        <v>35550</v>
      </c>
      <c r="T1181" s="53">
        <v>46103</v>
      </c>
      <c r="U1181" s="53">
        <v>46116.9999884259</v>
      </c>
      <c r="V1181" s="51">
        <v>9</v>
      </c>
      <c r="W1181" s="80"/>
      <c r="X1181" s="80"/>
      <c r="Y1181" s="80"/>
      <c r="Z1181" s="87"/>
      <c r="AA1181" s="87"/>
      <c r="AB1181" s="87"/>
      <c r="AC1181" s="87"/>
      <c r="AD1181" s="87"/>
      <c r="AE1181" s="87"/>
      <c r="AF1181" s="87"/>
      <c r="AG1181" s="80"/>
      <c r="AH1181" s="80"/>
      <c r="AI1181" s="80"/>
    </row>
    <row r="1182" ht="38.25" spans="1:35">
      <c r="A1182" s="81">
        <v>51625</v>
      </c>
      <c r="B1182" s="51" t="s">
        <v>13806</v>
      </c>
      <c r="C1182" s="51" t="s">
        <v>13807</v>
      </c>
      <c r="D1182" s="51" t="s">
        <v>9480</v>
      </c>
      <c r="E1182" s="51" t="s">
        <v>9450</v>
      </c>
      <c r="F1182" s="51">
        <v>3600</v>
      </c>
      <c r="G1182" s="51">
        <v>0</v>
      </c>
      <c r="H1182" s="53">
        <v>46015</v>
      </c>
      <c r="I1182" s="53">
        <v>46015</v>
      </c>
      <c r="J1182" s="51" t="s">
        <v>9463</v>
      </c>
      <c r="K1182" s="51" t="s">
        <v>9464</v>
      </c>
      <c r="L1182" s="51" t="s">
        <v>13798</v>
      </c>
      <c r="M1182" s="218" t="s">
        <v>13799</v>
      </c>
      <c r="N1182" s="51" t="s">
        <v>10850</v>
      </c>
      <c r="O1182" s="51" t="s">
        <v>9468</v>
      </c>
      <c r="P1182" s="51" t="s">
        <v>9469</v>
      </c>
      <c r="Q1182" s="51" t="s">
        <v>9545</v>
      </c>
      <c r="R1182" s="51">
        <v>3600</v>
      </c>
      <c r="S1182" s="51">
        <v>35550</v>
      </c>
      <c r="T1182" s="53">
        <v>46015</v>
      </c>
      <c r="U1182" s="53">
        <v>46015.9999884259</v>
      </c>
      <c r="V1182" s="51">
        <v>18</v>
      </c>
      <c r="W1182" s="80"/>
      <c r="X1182" s="80"/>
      <c r="Y1182" s="80"/>
      <c r="Z1182" s="87"/>
      <c r="AA1182" s="87"/>
      <c r="AB1182" s="87"/>
      <c r="AC1182" s="87"/>
      <c r="AD1182" s="87"/>
      <c r="AE1182" s="87"/>
      <c r="AF1182" s="87"/>
      <c r="AG1182" s="80"/>
      <c r="AH1182" s="80"/>
      <c r="AI1182" s="80"/>
    </row>
    <row r="1183" ht="51" spans="1:35">
      <c r="A1183" s="81">
        <v>51616</v>
      </c>
      <c r="B1183" s="51" t="s">
        <v>13808</v>
      </c>
      <c r="C1183" s="51" t="s">
        <v>13809</v>
      </c>
      <c r="D1183" s="51" t="s">
        <v>10826</v>
      </c>
      <c r="E1183" s="51" t="s">
        <v>9450</v>
      </c>
      <c r="F1183" s="51">
        <v>28800</v>
      </c>
      <c r="G1183" s="51">
        <v>12</v>
      </c>
      <c r="H1183" s="53">
        <v>46037</v>
      </c>
      <c r="I1183" s="53">
        <v>46401</v>
      </c>
      <c r="J1183" s="51" t="s">
        <v>9463</v>
      </c>
      <c r="K1183" s="51" t="s">
        <v>9497</v>
      </c>
      <c r="L1183" s="51" t="s">
        <v>13810</v>
      </c>
      <c r="M1183" s="218" t="s">
        <v>13811</v>
      </c>
      <c r="N1183" s="51" t="s">
        <v>12078</v>
      </c>
      <c r="O1183" s="51" t="s">
        <v>9885</v>
      </c>
      <c r="P1183" s="51" t="s">
        <v>8802</v>
      </c>
      <c r="Q1183" s="51" t="s">
        <v>9520</v>
      </c>
      <c r="R1183" s="51">
        <v>28800</v>
      </c>
      <c r="S1183" s="51">
        <v>28800</v>
      </c>
      <c r="T1183" s="53">
        <v>46037</v>
      </c>
      <c r="U1183" s="53">
        <v>46401.9999884259</v>
      </c>
      <c r="V1183" s="51">
        <v>4</v>
      </c>
      <c r="W1183" s="80"/>
      <c r="X1183" s="80"/>
      <c r="Y1183" s="80"/>
      <c r="Z1183" s="87"/>
      <c r="AA1183" s="87"/>
      <c r="AB1183" s="87"/>
      <c r="AC1183" s="87"/>
      <c r="AD1183" s="87"/>
      <c r="AE1183" s="87"/>
      <c r="AF1183" s="87"/>
      <c r="AG1183" s="80"/>
      <c r="AH1183" s="80"/>
      <c r="AI1183" s="80"/>
    </row>
    <row r="1184" ht="38.25" spans="1:35">
      <c r="A1184" s="81">
        <v>51617</v>
      </c>
      <c r="B1184" s="51" t="s">
        <v>13812</v>
      </c>
      <c r="C1184" s="51" t="s">
        <v>13813</v>
      </c>
      <c r="D1184" s="51" t="s">
        <v>10826</v>
      </c>
      <c r="E1184" s="51" t="s">
        <v>9450</v>
      </c>
      <c r="F1184" s="51">
        <v>11700</v>
      </c>
      <c r="G1184" s="51">
        <v>4</v>
      </c>
      <c r="H1184" s="53">
        <v>46054</v>
      </c>
      <c r="I1184" s="53">
        <v>46173</v>
      </c>
      <c r="J1184" s="51" t="s">
        <v>9463</v>
      </c>
      <c r="K1184" s="51" t="s">
        <v>9497</v>
      </c>
      <c r="L1184" s="51" t="s">
        <v>13814</v>
      </c>
      <c r="M1184" s="218" t="s">
        <v>13815</v>
      </c>
      <c r="N1184" s="51" t="s">
        <v>12116</v>
      </c>
      <c r="O1184" s="51" t="s">
        <v>9885</v>
      </c>
      <c r="P1184" s="51" t="s">
        <v>8802</v>
      </c>
      <c r="Q1184" s="51" t="s">
        <v>9520</v>
      </c>
      <c r="R1184" s="51">
        <v>11700</v>
      </c>
      <c r="S1184" s="51">
        <v>11700</v>
      </c>
      <c r="T1184" s="53">
        <v>46054</v>
      </c>
      <c r="U1184" s="53">
        <v>46173.9999884259</v>
      </c>
      <c r="V1184" s="51">
        <v>6</v>
      </c>
      <c r="W1184" s="80"/>
      <c r="X1184" s="80"/>
      <c r="Y1184" s="80"/>
      <c r="Z1184" s="87"/>
      <c r="AA1184" s="87"/>
      <c r="AB1184" s="87"/>
      <c r="AC1184" s="87"/>
      <c r="AD1184" s="87"/>
      <c r="AE1184" s="87"/>
      <c r="AF1184" s="87"/>
      <c r="AG1184" s="80"/>
      <c r="AH1184" s="80"/>
      <c r="AI1184" s="80"/>
    </row>
    <row r="1185" ht="89.25" spans="1:35">
      <c r="A1185" s="81">
        <v>51615</v>
      </c>
      <c r="B1185" s="51" t="s">
        <v>13816</v>
      </c>
      <c r="C1185" s="51" t="s">
        <v>13817</v>
      </c>
      <c r="D1185" s="51" t="s">
        <v>10832</v>
      </c>
      <c r="E1185" s="51" t="s">
        <v>9450</v>
      </c>
      <c r="F1185" s="51">
        <v>441600</v>
      </c>
      <c r="G1185" s="51">
        <v>12</v>
      </c>
      <c r="H1185" s="53">
        <v>46113</v>
      </c>
      <c r="I1185" s="53">
        <v>46477</v>
      </c>
      <c r="J1185" s="51" t="s">
        <v>9463</v>
      </c>
      <c r="K1185" s="51" t="s">
        <v>9497</v>
      </c>
      <c r="L1185" s="51" t="s">
        <v>13818</v>
      </c>
      <c r="M1185" s="218" t="s">
        <v>13819</v>
      </c>
      <c r="N1185" s="51" t="s">
        <v>11425</v>
      </c>
      <c r="O1185" s="51" t="s">
        <v>9885</v>
      </c>
      <c r="P1185" s="51" t="s">
        <v>8802</v>
      </c>
      <c r="Q1185" s="51" t="s">
        <v>9520</v>
      </c>
      <c r="R1185" s="51">
        <v>441600</v>
      </c>
      <c r="S1185" s="51">
        <v>441600</v>
      </c>
      <c r="T1185" s="53">
        <v>46113</v>
      </c>
      <c r="U1185" s="53">
        <v>46477.9999884259</v>
      </c>
      <c r="V1185" s="51">
        <v>23</v>
      </c>
      <c r="W1185" s="80"/>
      <c r="X1185" s="80"/>
      <c r="Y1185" s="80"/>
      <c r="Z1185" s="87"/>
      <c r="AA1185" s="87"/>
      <c r="AB1185" s="87"/>
      <c r="AC1185" s="87"/>
      <c r="AD1185" s="87"/>
      <c r="AE1185" s="87"/>
      <c r="AF1185" s="87"/>
      <c r="AG1185" s="80"/>
      <c r="AH1185" s="80"/>
      <c r="AI1185" s="80"/>
    </row>
    <row r="1186" ht="38.25" spans="1:35">
      <c r="A1186" s="81">
        <v>51614</v>
      </c>
      <c r="B1186" s="51" t="s">
        <v>13820</v>
      </c>
      <c r="C1186" s="51" t="s">
        <v>13821</v>
      </c>
      <c r="D1186" s="51" t="s">
        <v>9937</v>
      </c>
      <c r="E1186" s="51" t="s">
        <v>9450</v>
      </c>
      <c r="F1186" s="51">
        <v>1900000</v>
      </c>
      <c r="G1186" s="51">
        <v>12</v>
      </c>
      <c r="H1186" s="53">
        <v>46107</v>
      </c>
      <c r="I1186" s="53">
        <v>46471</v>
      </c>
      <c r="J1186" s="51" t="s">
        <v>9463</v>
      </c>
      <c r="K1186" s="51" t="s">
        <v>9451</v>
      </c>
      <c r="L1186" s="51" t="s">
        <v>13822</v>
      </c>
      <c r="M1186" s="218" t="s">
        <v>13823</v>
      </c>
      <c r="N1186" s="51" t="s">
        <v>9583</v>
      </c>
      <c r="O1186" s="51" t="s">
        <v>9468</v>
      </c>
      <c r="P1186" s="51" t="s">
        <v>9533</v>
      </c>
      <c r="Q1186" s="51" t="s">
        <v>9533</v>
      </c>
      <c r="R1186" s="51">
        <v>1900000</v>
      </c>
      <c r="S1186" s="51">
        <v>1900000</v>
      </c>
      <c r="T1186" s="53">
        <v>46107</v>
      </c>
      <c r="U1186" s="53">
        <v>46471.9999884259</v>
      </c>
      <c r="V1186" s="51">
        <v>10</v>
      </c>
      <c r="W1186" s="80"/>
      <c r="X1186" s="80"/>
      <c r="Y1186" s="80"/>
      <c r="Z1186" s="87"/>
      <c r="AA1186" s="87"/>
      <c r="AB1186" s="87"/>
      <c r="AC1186" s="87"/>
      <c r="AD1186" s="87"/>
      <c r="AE1186" s="87"/>
      <c r="AF1186" s="87"/>
      <c r="AG1186" s="80"/>
      <c r="AH1186" s="80"/>
      <c r="AI1186" s="80"/>
    </row>
    <row r="1187" ht="38.25" spans="1:35">
      <c r="A1187" s="81">
        <v>51612</v>
      </c>
      <c r="B1187" s="51" t="s">
        <v>13824</v>
      </c>
      <c r="C1187" s="51" t="s">
        <v>13825</v>
      </c>
      <c r="D1187" s="51" t="s">
        <v>9937</v>
      </c>
      <c r="E1187" s="51" t="s">
        <v>9450</v>
      </c>
      <c r="F1187" s="51">
        <v>944444.44</v>
      </c>
      <c r="G1187" s="51">
        <v>12</v>
      </c>
      <c r="H1187" s="53">
        <v>46023</v>
      </c>
      <c r="I1187" s="53">
        <v>46387</v>
      </c>
      <c r="J1187" s="51" t="s">
        <v>9463</v>
      </c>
      <c r="K1187" s="51" t="s">
        <v>9451</v>
      </c>
      <c r="L1187" s="51" t="s">
        <v>13826</v>
      </c>
      <c r="M1187" s="218" t="s">
        <v>13827</v>
      </c>
      <c r="N1187" s="51" t="s">
        <v>11529</v>
      </c>
      <c r="O1187" s="51" t="s">
        <v>9468</v>
      </c>
      <c r="P1187" s="51" t="s">
        <v>8856</v>
      </c>
      <c r="Q1187" s="51" t="s">
        <v>9545</v>
      </c>
      <c r="R1187" s="51">
        <v>944444.44</v>
      </c>
      <c r="S1187" s="51">
        <v>944444.44</v>
      </c>
      <c r="T1187" s="53">
        <v>46023</v>
      </c>
      <c r="U1187" s="53">
        <v>46387.9999884259</v>
      </c>
      <c r="V1187" s="51">
        <v>4</v>
      </c>
      <c r="W1187" s="80"/>
      <c r="X1187" s="80"/>
      <c r="Y1187" s="80"/>
      <c r="Z1187" s="87"/>
      <c r="AA1187" s="87"/>
      <c r="AB1187" s="87"/>
      <c r="AC1187" s="87"/>
      <c r="AD1187" s="87"/>
      <c r="AE1187" s="87"/>
      <c r="AF1187" s="87"/>
      <c r="AG1187" s="80"/>
      <c r="AH1187" s="80"/>
      <c r="AI1187" s="80"/>
    </row>
    <row r="1188" ht="38.25" spans="1:35">
      <c r="A1188" s="81">
        <v>51613</v>
      </c>
      <c r="B1188" s="51" t="s">
        <v>13828</v>
      </c>
      <c r="C1188" s="51" t="s">
        <v>13829</v>
      </c>
      <c r="D1188" s="51" t="s">
        <v>9937</v>
      </c>
      <c r="E1188" s="51" t="s">
        <v>9450</v>
      </c>
      <c r="F1188" s="51">
        <v>2892361.08</v>
      </c>
      <c r="G1188" s="51">
        <v>12</v>
      </c>
      <c r="H1188" s="53">
        <v>46023</v>
      </c>
      <c r="I1188" s="53">
        <v>46387</v>
      </c>
      <c r="J1188" s="51" t="s">
        <v>9463</v>
      </c>
      <c r="K1188" s="51" t="s">
        <v>9451</v>
      </c>
      <c r="L1188" s="51" t="s">
        <v>13830</v>
      </c>
      <c r="M1188" s="218" t="s">
        <v>13831</v>
      </c>
      <c r="N1188" s="51" t="s">
        <v>11529</v>
      </c>
      <c r="O1188" s="51" t="s">
        <v>9468</v>
      </c>
      <c r="P1188" s="51" t="s">
        <v>8856</v>
      </c>
      <c r="Q1188" s="51" t="s">
        <v>9545</v>
      </c>
      <c r="R1188" s="51">
        <v>2892361.08</v>
      </c>
      <c r="S1188" s="51">
        <v>2892361.08</v>
      </c>
      <c r="T1188" s="53">
        <v>46023</v>
      </c>
      <c r="U1188" s="53">
        <v>46387.9999884259</v>
      </c>
      <c r="V1188" s="51">
        <v>14</v>
      </c>
      <c r="W1188" s="80"/>
      <c r="X1188" s="80"/>
      <c r="Y1188" s="80"/>
      <c r="Z1188" s="87"/>
      <c r="AA1188" s="87"/>
      <c r="AB1188" s="87"/>
      <c r="AC1188" s="87"/>
      <c r="AD1188" s="87"/>
      <c r="AE1188" s="87"/>
      <c r="AF1188" s="87"/>
      <c r="AG1188" s="80"/>
      <c r="AH1188" s="80"/>
      <c r="AI1188" s="80"/>
    </row>
    <row r="1189" ht="38.25" spans="1:35">
      <c r="A1189" s="81">
        <v>51586</v>
      </c>
      <c r="B1189" s="51" t="s">
        <v>13832</v>
      </c>
      <c r="C1189" s="51" t="s">
        <v>13833</v>
      </c>
      <c r="D1189" s="51" t="s">
        <v>10826</v>
      </c>
      <c r="E1189" s="51" t="s">
        <v>9450</v>
      </c>
      <c r="F1189" s="51">
        <v>223343.8</v>
      </c>
      <c r="G1189" s="51">
        <v>11</v>
      </c>
      <c r="H1189" s="53">
        <v>45763</v>
      </c>
      <c r="I1189" s="53">
        <v>46112</v>
      </c>
      <c r="J1189" s="51" t="s">
        <v>9463</v>
      </c>
      <c r="K1189" s="51" t="s">
        <v>9497</v>
      </c>
      <c r="L1189" s="51" t="s">
        <v>13834</v>
      </c>
      <c r="M1189" s="218" t="s">
        <v>12094</v>
      </c>
      <c r="N1189" s="51" t="s">
        <v>12095</v>
      </c>
      <c r="O1189" s="51" t="s">
        <v>9885</v>
      </c>
      <c r="P1189" s="51" t="s">
        <v>8802</v>
      </c>
      <c r="Q1189" s="51" t="s">
        <v>9520</v>
      </c>
      <c r="R1189" s="51">
        <v>223343.8</v>
      </c>
      <c r="S1189" s="51">
        <v>227943.8</v>
      </c>
      <c r="T1189" s="53">
        <v>45763</v>
      </c>
      <c r="U1189" s="53">
        <v>46112.9999884259</v>
      </c>
      <c r="V1189" s="51">
        <v>42</v>
      </c>
      <c r="W1189" s="80"/>
      <c r="X1189" s="80"/>
      <c r="Y1189" s="80"/>
      <c r="Z1189" s="87"/>
      <c r="AA1189" s="87"/>
      <c r="AB1189" s="87"/>
      <c r="AC1189" s="87"/>
      <c r="AD1189" s="87"/>
      <c r="AE1189" s="87"/>
      <c r="AF1189" s="87"/>
      <c r="AG1189" s="80"/>
      <c r="AH1189" s="80"/>
      <c r="AI1189" s="80"/>
    </row>
    <row r="1190" ht="38.25" spans="1:35">
      <c r="A1190" s="81">
        <v>51587</v>
      </c>
      <c r="B1190" s="51" t="s">
        <v>13835</v>
      </c>
      <c r="C1190" s="51" t="s">
        <v>13836</v>
      </c>
      <c r="D1190" s="51" t="s">
        <v>10826</v>
      </c>
      <c r="E1190" s="51" t="s">
        <v>9450</v>
      </c>
      <c r="F1190" s="51">
        <v>4600</v>
      </c>
      <c r="G1190" s="51">
        <v>0</v>
      </c>
      <c r="H1190" s="53">
        <v>46113</v>
      </c>
      <c r="I1190" s="53">
        <v>46127</v>
      </c>
      <c r="J1190" s="51" t="s">
        <v>9463</v>
      </c>
      <c r="K1190" s="51" t="s">
        <v>9497</v>
      </c>
      <c r="L1190" s="51" t="s">
        <v>13834</v>
      </c>
      <c r="M1190" s="218" t="s">
        <v>12094</v>
      </c>
      <c r="N1190" s="51" t="s">
        <v>12095</v>
      </c>
      <c r="O1190" s="51" t="s">
        <v>9885</v>
      </c>
      <c r="P1190" s="51" t="s">
        <v>8802</v>
      </c>
      <c r="Q1190" s="51" t="s">
        <v>9520</v>
      </c>
      <c r="R1190" s="51">
        <v>4600</v>
      </c>
      <c r="S1190" s="51">
        <v>227943.8</v>
      </c>
      <c r="T1190" s="53">
        <v>46113</v>
      </c>
      <c r="U1190" s="53">
        <v>46127.9999884259</v>
      </c>
      <c r="V1190" s="51">
        <v>20</v>
      </c>
      <c r="W1190" s="80"/>
      <c r="X1190" s="80"/>
      <c r="Y1190" s="80"/>
      <c r="Z1190" s="87"/>
      <c r="AA1190" s="87"/>
      <c r="AB1190" s="87"/>
      <c r="AC1190" s="87"/>
      <c r="AD1190" s="87"/>
      <c r="AE1190" s="87"/>
      <c r="AF1190" s="87"/>
      <c r="AG1190" s="80"/>
      <c r="AH1190" s="80"/>
      <c r="AI1190" s="80"/>
    </row>
    <row r="1191" ht="38.25" spans="1:35">
      <c r="A1191" s="81">
        <v>51584</v>
      </c>
      <c r="B1191" s="51" t="s">
        <v>13837</v>
      </c>
      <c r="C1191" s="51" t="s">
        <v>13838</v>
      </c>
      <c r="D1191" s="51" t="s">
        <v>10826</v>
      </c>
      <c r="E1191" s="51" t="s">
        <v>9450</v>
      </c>
      <c r="F1191" s="51">
        <v>33106.5</v>
      </c>
      <c r="G1191" s="51">
        <v>3</v>
      </c>
      <c r="H1191" s="53">
        <v>46113</v>
      </c>
      <c r="I1191" s="53">
        <v>46203</v>
      </c>
      <c r="J1191" s="51" t="s">
        <v>9463</v>
      </c>
      <c r="K1191" s="51" t="s">
        <v>9451</v>
      </c>
      <c r="L1191" s="51" t="s">
        <v>13839</v>
      </c>
      <c r="M1191" s="218" t="s">
        <v>13840</v>
      </c>
      <c r="N1191" s="51" t="s">
        <v>10887</v>
      </c>
      <c r="O1191" s="51" t="s">
        <v>9885</v>
      </c>
      <c r="P1191" s="51" t="s">
        <v>8802</v>
      </c>
      <c r="Q1191" s="51" t="s">
        <v>9520</v>
      </c>
      <c r="R1191" s="51">
        <v>33106.5</v>
      </c>
      <c r="S1191" s="51">
        <v>33106.5</v>
      </c>
      <c r="T1191" s="53">
        <v>46113</v>
      </c>
      <c r="U1191" s="53">
        <v>46203.9999884259</v>
      </c>
      <c r="V1191" s="51">
        <v>10</v>
      </c>
      <c r="W1191" s="80"/>
      <c r="X1191" s="80"/>
      <c r="Y1191" s="80"/>
      <c r="Z1191" s="87"/>
      <c r="AA1191" s="87"/>
      <c r="AB1191" s="87"/>
      <c r="AC1191" s="87"/>
      <c r="AD1191" s="87"/>
      <c r="AE1191" s="87"/>
      <c r="AF1191" s="87"/>
      <c r="AG1191" s="80"/>
      <c r="AH1191" s="80"/>
      <c r="AI1191" s="80"/>
    </row>
    <row r="1192" ht="38.25" spans="1:35">
      <c r="A1192" s="81">
        <v>51585</v>
      </c>
      <c r="B1192" s="51" t="s">
        <v>13841</v>
      </c>
      <c r="C1192" s="51" t="s">
        <v>13842</v>
      </c>
      <c r="D1192" s="51" t="s">
        <v>10826</v>
      </c>
      <c r="E1192" s="51" t="s">
        <v>9450</v>
      </c>
      <c r="F1192" s="51">
        <v>44100</v>
      </c>
      <c r="G1192" s="51">
        <v>6</v>
      </c>
      <c r="H1192" s="53">
        <v>46204</v>
      </c>
      <c r="I1192" s="53">
        <v>46387</v>
      </c>
      <c r="J1192" s="51" t="s">
        <v>9463</v>
      </c>
      <c r="K1192" s="51" t="s">
        <v>9451</v>
      </c>
      <c r="L1192" s="51" t="s">
        <v>13843</v>
      </c>
      <c r="M1192" s="218" t="s">
        <v>13840</v>
      </c>
      <c r="N1192" s="51" t="s">
        <v>10887</v>
      </c>
      <c r="O1192" s="51" t="s">
        <v>9885</v>
      </c>
      <c r="P1192" s="51" t="s">
        <v>8802</v>
      </c>
      <c r="Q1192" s="51" t="s">
        <v>9520</v>
      </c>
      <c r="R1192" s="51">
        <v>44100</v>
      </c>
      <c r="S1192" s="51">
        <v>44100</v>
      </c>
      <c r="T1192" s="53">
        <v>46204</v>
      </c>
      <c r="U1192" s="53">
        <v>46387.9999884259</v>
      </c>
      <c r="V1192" s="51">
        <v>7</v>
      </c>
      <c r="W1192" s="80"/>
      <c r="X1192" s="80"/>
      <c r="Y1192" s="80"/>
      <c r="Z1192" s="87"/>
      <c r="AA1192" s="87"/>
      <c r="AB1192" s="87"/>
      <c r="AC1192" s="87"/>
      <c r="AD1192" s="87"/>
      <c r="AE1192" s="87"/>
      <c r="AF1192" s="87"/>
      <c r="AG1192" s="80"/>
      <c r="AH1192" s="80"/>
      <c r="AI1192" s="80"/>
    </row>
    <row r="1193" ht="38.25" spans="1:35">
      <c r="A1193" s="81">
        <v>51582</v>
      </c>
      <c r="B1193" s="51" t="s">
        <v>13844</v>
      </c>
      <c r="C1193" s="51" t="s">
        <v>13845</v>
      </c>
      <c r="D1193" s="51" t="s">
        <v>10826</v>
      </c>
      <c r="E1193" s="51" t="s">
        <v>9450</v>
      </c>
      <c r="F1193" s="51">
        <v>2892000</v>
      </c>
      <c r="G1193" s="51">
        <v>12</v>
      </c>
      <c r="H1193" s="53">
        <v>45972</v>
      </c>
      <c r="I1193" s="53">
        <v>46336</v>
      </c>
      <c r="J1193" s="51" t="s">
        <v>9463</v>
      </c>
      <c r="K1193" s="51" t="s">
        <v>9497</v>
      </c>
      <c r="L1193" s="51" t="s">
        <v>13846</v>
      </c>
      <c r="M1193" s="218" t="s">
        <v>13847</v>
      </c>
      <c r="N1193" s="51" t="s">
        <v>13848</v>
      </c>
      <c r="O1193" s="51" t="s">
        <v>9885</v>
      </c>
      <c r="P1193" s="51" t="s">
        <v>8802</v>
      </c>
      <c r="Q1193" s="51" t="s">
        <v>9520</v>
      </c>
      <c r="R1193" s="51">
        <v>2892000</v>
      </c>
      <c r="S1193" s="51">
        <v>2898025</v>
      </c>
      <c r="T1193" s="53">
        <v>45972</v>
      </c>
      <c r="U1193" s="53">
        <v>46336.9999884259</v>
      </c>
      <c r="V1193" s="51">
        <v>12</v>
      </c>
      <c r="W1193" s="80"/>
      <c r="X1193" s="80"/>
      <c r="Y1193" s="80"/>
      <c r="Z1193" s="87"/>
      <c r="AA1193" s="87"/>
      <c r="AB1193" s="87"/>
      <c r="AC1193" s="87"/>
      <c r="AD1193" s="87"/>
      <c r="AE1193" s="87"/>
      <c r="AF1193" s="87"/>
      <c r="AG1193" s="80"/>
      <c r="AH1193" s="80"/>
      <c r="AI1193" s="80"/>
    </row>
    <row r="1194" ht="38.25" spans="1:35">
      <c r="A1194" s="81">
        <v>51583</v>
      </c>
      <c r="B1194" s="51" t="s">
        <v>13849</v>
      </c>
      <c r="C1194" s="51" t="s">
        <v>13850</v>
      </c>
      <c r="D1194" s="51" t="s">
        <v>10826</v>
      </c>
      <c r="E1194" s="51" t="s">
        <v>9450</v>
      </c>
      <c r="F1194" s="51">
        <v>6025</v>
      </c>
      <c r="G1194" s="51">
        <v>0</v>
      </c>
      <c r="H1194" s="53">
        <v>45972</v>
      </c>
      <c r="I1194" s="53">
        <v>45981</v>
      </c>
      <c r="J1194" s="51" t="s">
        <v>9463</v>
      </c>
      <c r="K1194" s="51" t="s">
        <v>9497</v>
      </c>
      <c r="L1194" s="51" t="s">
        <v>13846</v>
      </c>
      <c r="M1194" s="218" t="s">
        <v>13847</v>
      </c>
      <c r="N1194" s="51" t="s">
        <v>13848</v>
      </c>
      <c r="O1194" s="51" t="s">
        <v>9885</v>
      </c>
      <c r="P1194" s="51" t="s">
        <v>8802</v>
      </c>
      <c r="Q1194" s="51" t="s">
        <v>9520</v>
      </c>
      <c r="R1194" s="51">
        <v>6025</v>
      </c>
      <c r="S1194" s="51">
        <v>2898025</v>
      </c>
      <c r="T1194" s="53">
        <v>45972</v>
      </c>
      <c r="U1194" s="53">
        <v>45981.9999884259</v>
      </c>
      <c r="V1194" s="51">
        <v>1</v>
      </c>
      <c r="W1194" s="80"/>
      <c r="X1194" s="80"/>
      <c r="Y1194" s="80"/>
      <c r="Z1194" s="87"/>
      <c r="AA1194" s="87"/>
      <c r="AB1194" s="87"/>
      <c r="AC1194" s="87"/>
      <c r="AD1194" s="87"/>
      <c r="AE1194" s="87"/>
      <c r="AF1194" s="87"/>
      <c r="AG1194" s="80"/>
      <c r="AH1194" s="80"/>
      <c r="AI1194" s="80"/>
    </row>
    <row r="1195" ht="51" spans="1:35">
      <c r="A1195" s="81">
        <v>51581</v>
      </c>
      <c r="B1195" s="51" t="s">
        <v>13851</v>
      </c>
      <c r="C1195" s="51" t="s">
        <v>13852</v>
      </c>
      <c r="D1195" s="51" t="s">
        <v>13853</v>
      </c>
      <c r="E1195" s="51" t="s">
        <v>9450</v>
      </c>
      <c r="F1195" s="51">
        <v>0</v>
      </c>
      <c r="G1195" s="51">
        <v>0</v>
      </c>
      <c r="H1195" s="53">
        <v>46136</v>
      </c>
      <c r="I1195" s="53">
        <v>46142</v>
      </c>
      <c r="J1195" s="51" t="s">
        <v>9463</v>
      </c>
      <c r="K1195" s="51" t="s">
        <v>9464</v>
      </c>
      <c r="L1195" s="51" t="s">
        <v>13854</v>
      </c>
      <c r="M1195" s="51"/>
      <c r="N1195" s="51" t="s">
        <v>12160</v>
      </c>
      <c r="O1195" s="51" t="s">
        <v>9455</v>
      </c>
      <c r="P1195" s="51" t="s">
        <v>9456</v>
      </c>
      <c r="Q1195" s="51" t="s">
        <v>9456</v>
      </c>
      <c r="R1195" s="51">
        <v>0</v>
      </c>
      <c r="S1195" s="51">
        <v>0</v>
      </c>
      <c r="T1195" s="53">
        <v>46136</v>
      </c>
      <c r="U1195" s="53">
        <v>46142.9999884259</v>
      </c>
      <c r="V1195" s="51">
        <v>7</v>
      </c>
      <c r="W1195" s="80"/>
      <c r="X1195" s="80"/>
      <c r="Y1195" s="80"/>
      <c r="Z1195" s="87"/>
      <c r="AA1195" s="87"/>
      <c r="AB1195" s="87"/>
      <c r="AC1195" s="87"/>
      <c r="AD1195" s="87"/>
      <c r="AE1195" s="87"/>
      <c r="AF1195" s="87"/>
      <c r="AG1195" s="80"/>
      <c r="AH1195" s="86" t="s">
        <v>13851</v>
      </c>
      <c r="AI1195" s="80"/>
    </row>
    <row r="1196" ht="51" spans="1:35">
      <c r="A1196" s="81">
        <v>51378</v>
      </c>
      <c r="B1196" s="51" t="s">
        <v>13855</v>
      </c>
      <c r="C1196" s="51" t="s">
        <v>13856</v>
      </c>
      <c r="D1196" s="51" t="s">
        <v>9449</v>
      </c>
      <c r="E1196" s="51" t="s">
        <v>9450</v>
      </c>
      <c r="F1196" s="51">
        <v>1950000</v>
      </c>
      <c r="G1196" s="51">
        <v>12</v>
      </c>
      <c r="H1196" s="53">
        <v>46113</v>
      </c>
      <c r="I1196" s="53">
        <v>46477</v>
      </c>
      <c r="J1196" s="51" t="s">
        <v>9463</v>
      </c>
      <c r="K1196" s="51" t="s">
        <v>9451</v>
      </c>
      <c r="L1196" s="51" t="s">
        <v>13857</v>
      </c>
      <c r="M1196" s="51"/>
      <c r="N1196" s="51" t="s">
        <v>12968</v>
      </c>
      <c r="O1196" s="51" t="s">
        <v>9455</v>
      </c>
      <c r="P1196" s="51" t="s">
        <v>10851</v>
      </c>
      <c r="Q1196" s="51" t="s">
        <v>9456</v>
      </c>
      <c r="R1196" s="51">
        <v>1950000</v>
      </c>
      <c r="S1196" s="51">
        <v>1950000</v>
      </c>
      <c r="T1196" s="53">
        <v>46113</v>
      </c>
      <c r="U1196" s="53">
        <v>46477.9999884259</v>
      </c>
      <c r="V1196" s="51">
        <v>5.3</v>
      </c>
      <c r="W1196" s="86" t="s">
        <v>13241</v>
      </c>
      <c r="X1196" s="86"/>
      <c r="Y1196" s="86"/>
      <c r="Z1196" s="97"/>
      <c r="AA1196" s="97"/>
      <c r="AB1196" s="97"/>
      <c r="AC1196" s="97"/>
      <c r="AD1196" s="97"/>
      <c r="AE1196" s="125">
        <v>46113</v>
      </c>
      <c r="AF1196" s="84">
        <v>46477.9999884259</v>
      </c>
      <c r="AG1196" s="135" t="s">
        <v>13466</v>
      </c>
      <c r="AH1196" s="86" t="s">
        <v>13855</v>
      </c>
      <c r="AI1196" s="80"/>
    </row>
    <row r="1197" ht="51" spans="1:35">
      <c r="A1197" s="81">
        <v>51379</v>
      </c>
      <c r="B1197" s="51" t="s">
        <v>13858</v>
      </c>
      <c r="C1197" s="51" t="s">
        <v>13859</v>
      </c>
      <c r="D1197" s="51" t="s">
        <v>12169</v>
      </c>
      <c r="E1197" s="51" t="s">
        <v>9450</v>
      </c>
      <c r="F1197" s="51">
        <v>2822000</v>
      </c>
      <c r="G1197" s="51">
        <v>12</v>
      </c>
      <c r="H1197" s="53">
        <v>46116</v>
      </c>
      <c r="I1197" s="53">
        <v>46480</v>
      </c>
      <c r="J1197" s="51" t="s">
        <v>9463</v>
      </c>
      <c r="K1197" s="51" t="s">
        <v>9451</v>
      </c>
      <c r="L1197" s="51" t="s">
        <v>13860</v>
      </c>
      <c r="M1197" s="51"/>
      <c r="N1197" s="51" t="s">
        <v>12183</v>
      </c>
      <c r="O1197" s="51" t="s">
        <v>9455</v>
      </c>
      <c r="P1197" s="51" t="s">
        <v>10864</v>
      </c>
      <c r="Q1197" s="51" t="s">
        <v>9456</v>
      </c>
      <c r="R1197" s="51">
        <v>2822000</v>
      </c>
      <c r="S1197" s="51">
        <v>2822000</v>
      </c>
      <c r="T1197" s="53">
        <v>46116</v>
      </c>
      <c r="U1197" s="53">
        <v>46480.9999884259</v>
      </c>
      <c r="V1197" s="127">
        <v>7.2</v>
      </c>
      <c r="W1197" s="80" t="s">
        <v>12184</v>
      </c>
      <c r="X1197" s="80"/>
      <c r="Y1197" s="80"/>
      <c r="Z1197" s="97"/>
      <c r="AA1197" s="97"/>
      <c r="AB1197" s="97"/>
      <c r="AC1197" s="97"/>
      <c r="AD1197" s="97"/>
      <c r="AE1197" s="126">
        <v>46116</v>
      </c>
      <c r="AF1197" s="53">
        <v>46480.9999884259</v>
      </c>
      <c r="AG1197" s="135" t="s">
        <v>13357</v>
      </c>
      <c r="AH1197" s="86" t="s">
        <v>13858</v>
      </c>
      <c r="AI1197" s="80"/>
    </row>
    <row r="1198" ht="51" spans="1:35">
      <c r="A1198" s="81">
        <v>51376</v>
      </c>
      <c r="B1198" s="51" t="s">
        <v>13861</v>
      </c>
      <c r="C1198" s="51" t="s">
        <v>13862</v>
      </c>
      <c r="D1198" s="51" t="s">
        <v>12169</v>
      </c>
      <c r="E1198" s="51" t="s">
        <v>9450</v>
      </c>
      <c r="F1198" s="51">
        <v>2822000</v>
      </c>
      <c r="G1198" s="51">
        <v>12</v>
      </c>
      <c r="H1198" s="53">
        <v>46368</v>
      </c>
      <c r="I1198" s="53">
        <v>46732</v>
      </c>
      <c r="J1198" s="51" t="s">
        <v>9463</v>
      </c>
      <c r="K1198" s="51" t="s">
        <v>9451</v>
      </c>
      <c r="L1198" s="51" t="s">
        <v>13863</v>
      </c>
      <c r="M1198" s="51"/>
      <c r="N1198" s="51" t="s">
        <v>12160</v>
      </c>
      <c r="O1198" s="51" t="s">
        <v>9455</v>
      </c>
      <c r="P1198" s="51" t="s">
        <v>9456</v>
      </c>
      <c r="Q1198" s="51" t="s">
        <v>9456</v>
      </c>
      <c r="R1198" s="51">
        <v>2822000</v>
      </c>
      <c r="S1198" s="51">
        <v>2822000</v>
      </c>
      <c r="T1198" s="53">
        <v>46368</v>
      </c>
      <c r="U1198" s="53">
        <v>46732.9999884259</v>
      </c>
      <c r="V1198" s="127">
        <v>7.2</v>
      </c>
      <c r="W1198" s="131" t="s">
        <v>12214</v>
      </c>
      <c r="X1198" s="130"/>
      <c r="Y1198" s="130"/>
      <c r="Z1198" s="53"/>
      <c r="AA1198" s="53"/>
      <c r="AB1198" s="53"/>
      <c r="AC1198" s="53"/>
      <c r="AD1198" s="53"/>
      <c r="AE1198" s="53">
        <v>46368</v>
      </c>
      <c r="AF1198" s="53">
        <v>46732.9999884259</v>
      </c>
      <c r="AG1198" s="132" t="s">
        <v>12391</v>
      </c>
      <c r="AH1198" s="86" t="s">
        <v>13861</v>
      </c>
      <c r="AI1198" s="80"/>
    </row>
    <row r="1199" ht="51" spans="1:35">
      <c r="A1199" s="81">
        <v>51370</v>
      </c>
      <c r="B1199" s="51" t="s">
        <v>13864</v>
      </c>
      <c r="C1199" s="51" t="s">
        <v>13865</v>
      </c>
      <c r="D1199" s="51" t="s">
        <v>12169</v>
      </c>
      <c r="E1199" s="51" t="s">
        <v>9450</v>
      </c>
      <c r="F1199" s="51">
        <v>2822000</v>
      </c>
      <c r="G1199" s="51">
        <v>12</v>
      </c>
      <c r="H1199" s="53">
        <v>46342</v>
      </c>
      <c r="I1199" s="53">
        <v>46706</v>
      </c>
      <c r="J1199" s="51" t="s">
        <v>9463</v>
      </c>
      <c r="K1199" s="51" t="s">
        <v>9451</v>
      </c>
      <c r="L1199" s="51" t="s">
        <v>13866</v>
      </c>
      <c r="M1199" s="51"/>
      <c r="N1199" s="51" t="s">
        <v>10600</v>
      </c>
      <c r="O1199" s="51" t="s">
        <v>9455</v>
      </c>
      <c r="P1199" s="51" t="s">
        <v>10864</v>
      </c>
      <c r="Q1199" s="51" t="s">
        <v>9456</v>
      </c>
      <c r="R1199" s="51">
        <v>2822000</v>
      </c>
      <c r="S1199" s="51">
        <v>2822000</v>
      </c>
      <c r="T1199" s="53">
        <v>46342</v>
      </c>
      <c r="U1199" s="53">
        <v>46706.9999884259</v>
      </c>
      <c r="V1199" s="127">
        <v>7.2</v>
      </c>
      <c r="W1199" s="80" t="s">
        <v>12189</v>
      </c>
      <c r="X1199" s="80"/>
      <c r="Y1199" s="80"/>
      <c r="Z1199" s="97"/>
      <c r="AA1199" s="97"/>
      <c r="AB1199" s="97"/>
      <c r="AC1199" s="97"/>
      <c r="AD1199" s="97"/>
      <c r="AE1199" s="126">
        <v>46342</v>
      </c>
      <c r="AF1199" s="53">
        <v>46706.9999884259</v>
      </c>
      <c r="AG1199" s="135" t="s">
        <v>13357</v>
      </c>
      <c r="AH1199" s="86" t="s">
        <v>13864</v>
      </c>
      <c r="AI1199" s="80"/>
    </row>
    <row r="1200" ht="51" spans="1:35">
      <c r="A1200" s="81">
        <v>51371</v>
      </c>
      <c r="B1200" s="51" t="s">
        <v>13867</v>
      </c>
      <c r="C1200" s="51" t="s">
        <v>13868</v>
      </c>
      <c r="D1200" s="51" t="s">
        <v>9449</v>
      </c>
      <c r="E1200" s="51" t="s">
        <v>9450</v>
      </c>
      <c r="F1200" s="51">
        <v>4333200</v>
      </c>
      <c r="G1200" s="51">
        <v>12</v>
      </c>
      <c r="H1200" s="53">
        <v>46327</v>
      </c>
      <c r="I1200" s="53">
        <v>46691</v>
      </c>
      <c r="J1200" s="51" t="s">
        <v>9463</v>
      </c>
      <c r="K1200" s="51" t="s">
        <v>9451</v>
      </c>
      <c r="L1200" s="51" t="s">
        <v>13869</v>
      </c>
      <c r="M1200" s="51"/>
      <c r="N1200" s="51" t="s">
        <v>13000</v>
      </c>
      <c r="O1200" s="51" t="s">
        <v>9455</v>
      </c>
      <c r="P1200" s="51" t="s">
        <v>9501</v>
      </c>
      <c r="Q1200" s="51" t="s">
        <v>9456</v>
      </c>
      <c r="R1200" s="51">
        <v>4333200</v>
      </c>
      <c r="S1200" s="51">
        <v>4333200</v>
      </c>
      <c r="T1200" s="53">
        <v>46327</v>
      </c>
      <c r="U1200" s="53">
        <v>46691.9999884259</v>
      </c>
      <c r="V1200" s="51">
        <v>12</v>
      </c>
      <c r="W1200" s="82" t="s">
        <v>12860</v>
      </c>
      <c r="X1200" s="82"/>
      <c r="Y1200" s="82"/>
      <c r="Z1200" s="83"/>
      <c r="AA1200" s="83"/>
      <c r="AB1200" s="83"/>
      <c r="AC1200" s="83"/>
      <c r="AD1200" s="83"/>
      <c r="AE1200" s="53">
        <v>46327</v>
      </c>
      <c r="AF1200" s="53">
        <v>46691.9999884259</v>
      </c>
      <c r="AG1200" s="132" t="s">
        <v>12391</v>
      </c>
      <c r="AH1200" s="86" t="s">
        <v>13867</v>
      </c>
      <c r="AI1200" s="80"/>
    </row>
    <row r="1201" ht="51" spans="1:35">
      <c r="A1201" s="81">
        <v>51372</v>
      </c>
      <c r="B1201" s="51" t="s">
        <v>13870</v>
      </c>
      <c r="C1201" s="51" t="s">
        <v>13871</v>
      </c>
      <c r="D1201" s="51" t="s">
        <v>9449</v>
      </c>
      <c r="E1201" s="51" t="s">
        <v>9450</v>
      </c>
      <c r="F1201" s="51">
        <v>24000000</v>
      </c>
      <c r="G1201" s="51">
        <v>12</v>
      </c>
      <c r="H1201" s="53">
        <v>46354</v>
      </c>
      <c r="I1201" s="53">
        <v>46743</v>
      </c>
      <c r="J1201" s="51" t="s">
        <v>9463</v>
      </c>
      <c r="K1201" s="51" t="s">
        <v>9451</v>
      </c>
      <c r="L1201" s="51" t="s">
        <v>13872</v>
      </c>
      <c r="M1201" s="51"/>
      <c r="N1201" s="51" t="s">
        <v>9724</v>
      </c>
      <c r="O1201" s="51" t="s">
        <v>9455</v>
      </c>
      <c r="P1201" s="51" t="s">
        <v>10851</v>
      </c>
      <c r="Q1201" s="51" t="s">
        <v>9456</v>
      </c>
      <c r="R1201" s="51">
        <v>24000000</v>
      </c>
      <c r="S1201" s="51">
        <v>24000000</v>
      </c>
      <c r="T1201" s="53">
        <v>46354</v>
      </c>
      <c r="U1201" s="53">
        <v>46743.9999884259</v>
      </c>
      <c r="V1201" s="51">
        <v>72</v>
      </c>
      <c r="W1201" s="82" t="s">
        <v>12989</v>
      </c>
      <c r="X1201" s="82"/>
      <c r="Y1201" s="82"/>
      <c r="Z1201" s="83"/>
      <c r="AA1201" s="83"/>
      <c r="AB1201" s="83"/>
      <c r="AC1201" s="83"/>
      <c r="AD1201" s="83"/>
      <c r="AE1201" s="53">
        <v>46354</v>
      </c>
      <c r="AF1201" s="53">
        <v>46743.9999884259</v>
      </c>
      <c r="AG1201" s="132" t="s">
        <v>12391</v>
      </c>
      <c r="AH1201" s="86" t="s">
        <v>13870</v>
      </c>
      <c r="AI1201" s="80"/>
    </row>
    <row r="1202" ht="51" spans="1:35">
      <c r="A1202" s="81">
        <v>51373</v>
      </c>
      <c r="B1202" s="51" t="s">
        <v>13873</v>
      </c>
      <c r="C1202" s="51" t="s">
        <v>13874</v>
      </c>
      <c r="D1202" s="51" t="s">
        <v>12169</v>
      </c>
      <c r="E1202" s="51" t="s">
        <v>9450</v>
      </c>
      <c r="F1202" s="51">
        <v>2822000</v>
      </c>
      <c r="G1202" s="51">
        <v>12</v>
      </c>
      <c r="H1202" s="53">
        <v>46330</v>
      </c>
      <c r="I1202" s="53">
        <v>46694</v>
      </c>
      <c r="J1202" s="51" t="s">
        <v>9463</v>
      </c>
      <c r="K1202" s="51" t="s">
        <v>9451</v>
      </c>
      <c r="L1202" s="51" t="s">
        <v>13875</v>
      </c>
      <c r="M1202" s="51"/>
      <c r="N1202" s="51" t="s">
        <v>12160</v>
      </c>
      <c r="O1202" s="51" t="s">
        <v>9455</v>
      </c>
      <c r="P1202" s="51" t="s">
        <v>9456</v>
      </c>
      <c r="Q1202" s="51" t="s">
        <v>9456</v>
      </c>
      <c r="R1202" s="51">
        <v>2822000</v>
      </c>
      <c r="S1202" s="51">
        <v>2822000</v>
      </c>
      <c r="T1202" s="53">
        <v>46330</v>
      </c>
      <c r="U1202" s="53">
        <v>46694.9999884259</v>
      </c>
      <c r="V1202" s="127">
        <v>7.2</v>
      </c>
      <c r="W1202" s="131" t="s">
        <v>12219</v>
      </c>
      <c r="X1202" s="130"/>
      <c r="Y1202" s="130"/>
      <c r="Z1202" s="53"/>
      <c r="AA1202" s="53"/>
      <c r="AB1202" s="53"/>
      <c r="AC1202" s="53"/>
      <c r="AD1202" s="53"/>
      <c r="AE1202" s="53">
        <v>46330</v>
      </c>
      <c r="AF1202" s="53">
        <v>46694.9999884259</v>
      </c>
      <c r="AG1202" s="132" t="s">
        <v>10729</v>
      </c>
      <c r="AH1202" s="86" t="s">
        <v>13873</v>
      </c>
      <c r="AI1202" s="80"/>
    </row>
    <row r="1203" ht="51" spans="1:35">
      <c r="A1203" s="81">
        <v>51374</v>
      </c>
      <c r="B1203" s="51" t="s">
        <v>13876</v>
      </c>
      <c r="C1203" s="51" t="s">
        <v>13877</v>
      </c>
      <c r="D1203" s="51" t="s">
        <v>12169</v>
      </c>
      <c r="E1203" s="51" t="s">
        <v>9450</v>
      </c>
      <c r="F1203" s="51">
        <v>1176000</v>
      </c>
      <c r="G1203" s="51">
        <v>12</v>
      </c>
      <c r="H1203" s="53">
        <v>46329</v>
      </c>
      <c r="I1203" s="53">
        <v>46693</v>
      </c>
      <c r="J1203" s="51" t="s">
        <v>9463</v>
      </c>
      <c r="K1203" s="51" t="s">
        <v>9451</v>
      </c>
      <c r="L1203" s="51" t="s">
        <v>13878</v>
      </c>
      <c r="M1203" s="51"/>
      <c r="N1203" s="51" t="s">
        <v>12160</v>
      </c>
      <c r="O1203" s="51" t="s">
        <v>9455</v>
      </c>
      <c r="P1203" s="51" t="s">
        <v>10864</v>
      </c>
      <c r="Q1203" s="51" t="s">
        <v>9456</v>
      </c>
      <c r="R1203" s="51">
        <v>1176000</v>
      </c>
      <c r="S1203" s="51">
        <v>1176000</v>
      </c>
      <c r="T1203" s="53">
        <v>46329</v>
      </c>
      <c r="U1203" s="53">
        <v>46693.9999884259</v>
      </c>
      <c r="V1203" s="51">
        <v>3</v>
      </c>
      <c r="W1203" s="80" t="s">
        <v>13879</v>
      </c>
      <c r="X1203" s="80"/>
      <c r="Y1203" s="80"/>
      <c r="Z1203" s="97"/>
      <c r="AA1203" s="97"/>
      <c r="AB1203" s="97"/>
      <c r="AC1203" s="97"/>
      <c r="AD1203" s="97"/>
      <c r="AE1203" s="126">
        <v>46329</v>
      </c>
      <c r="AF1203" s="53">
        <v>46693.9999884259</v>
      </c>
      <c r="AG1203" s="80" t="s">
        <v>12416</v>
      </c>
      <c r="AH1203" s="86" t="s">
        <v>13876</v>
      </c>
      <c r="AI1203" s="80"/>
    </row>
    <row r="1204" ht="51" spans="1:35">
      <c r="A1204" s="81">
        <v>51375</v>
      </c>
      <c r="B1204" s="51" t="s">
        <v>13880</v>
      </c>
      <c r="C1204" s="51" t="s">
        <v>13881</v>
      </c>
      <c r="D1204" s="51" t="s">
        <v>12169</v>
      </c>
      <c r="E1204" s="51" t="s">
        <v>9450</v>
      </c>
      <c r="F1204" s="51">
        <v>39237000</v>
      </c>
      <c r="G1204" s="51">
        <v>12</v>
      </c>
      <c r="H1204" s="53">
        <v>46366</v>
      </c>
      <c r="I1204" s="53">
        <v>46730</v>
      </c>
      <c r="J1204" s="51" t="s">
        <v>9463</v>
      </c>
      <c r="K1204" s="51" t="s">
        <v>9451</v>
      </c>
      <c r="L1204" s="51" t="s">
        <v>13882</v>
      </c>
      <c r="M1204" s="51"/>
      <c r="N1204" s="51" t="s">
        <v>9454</v>
      </c>
      <c r="O1204" s="51" t="s">
        <v>9455</v>
      </c>
      <c r="P1204" s="51" t="s">
        <v>9456</v>
      </c>
      <c r="Q1204" s="51" t="s">
        <v>9456</v>
      </c>
      <c r="R1204" s="51">
        <v>39237000</v>
      </c>
      <c r="S1204" s="51">
        <v>39237000</v>
      </c>
      <c r="T1204" s="53">
        <v>46366</v>
      </c>
      <c r="U1204" s="53">
        <v>46730.9999884259</v>
      </c>
      <c r="V1204" s="127">
        <v>108</v>
      </c>
      <c r="W1204" s="131" t="s">
        <v>12260</v>
      </c>
      <c r="X1204" s="130"/>
      <c r="Y1204" s="130"/>
      <c r="Z1204" s="53"/>
      <c r="AA1204" s="53"/>
      <c r="AB1204" s="53"/>
      <c r="AC1204" s="53"/>
      <c r="AD1204" s="53"/>
      <c r="AE1204" s="53">
        <v>46366</v>
      </c>
      <c r="AF1204" s="53">
        <v>46730.9999884259</v>
      </c>
      <c r="AG1204" s="132" t="s">
        <v>12391</v>
      </c>
      <c r="AH1204" s="86" t="s">
        <v>13880</v>
      </c>
      <c r="AI1204" s="80"/>
    </row>
    <row r="1205" ht="51" spans="1:35">
      <c r="A1205" s="81">
        <v>51364</v>
      </c>
      <c r="B1205" s="51" t="s">
        <v>13883</v>
      </c>
      <c r="C1205" s="51" t="s">
        <v>13884</v>
      </c>
      <c r="D1205" s="51" t="s">
        <v>13885</v>
      </c>
      <c r="E1205" s="51" t="s">
        <v>9450</v>
      </c>
      <c r="F1205" s="51">
        <v>4500000</v>
      </c>
      <c r="G1205" s="51">
        <v>12</v>
      </c>
      <c r="H1205" s="53">
        <v>46293</v>
      </c>
      <c r="I1205" s="53">
        <v>46657</v>
      </c>
      <c r="J1205" s="51" t="s">
        <v>9463</v>
      </c>
      <c r="K1205" s="51" t="s">
        <v>9451</v>
      </c>
      <c r="L1205" s="51" t="s">
        <v>13886</v>
      </c>
      <c r="M1205" s="51"/>
      <c r="N1205" s="51" t="s">
        <v>10951</v>
      </c>
      <c r="O1205" s="51" t="s">
        <v>9455</v>
      </c>
      <c r="P1205" s="51" t="s">
        <v>10851</v>
      </c>
      <c r="Q1205" s="51" t="s">
        <v>9456</v>
      </c>
      <c r="R1205" s="51">
        <v>4500000</v>
      </c>
      <c r="S1205" s="51">
        <v>4500000</v>
      </c>
      <c r="T1205" s="53">
        <v>46293</v>
      </c>
      <c r="U1205" s="53">
        <v>46657.9999884259</v>
      </c>
      <c r="V1205" s="51">
        <v>18</v>
      </c>
      <c r="W1205" s="82" t="s">
        <v>13887</v>
      </c>
      <c r="X1205" s="82"/>
      <c r="Y1205" s="82"/>
      <c r="Z1205" s="83"/>
      <c r="AA1205" s="83"/>
      <c r="AB1205" s="83"/>
      <c r="AC1205" s="83"/>
      <c r="AD1205" s="83"/>
      <c r="AE1205" s="53">
        <v>46293</v>
      </c>
      <c r="AF1205" s="53">
        <v>46657.9999884259</v>
      </c>
      <c r="AG1205" s="132" t="s">
        <v>12391</v>
      </c>
      <c r="AH1205" s="86" t="s">
        <v>13883</v>
      </c>
      <c r="AI1205" s="80"/>
    </row>
    <row r="1206" ht="51" spans="1:35">
      <c r="A1206" s="81">
        <v>51365</v>
      </c>
      <c r="B1206" s="51" t="s">
        <v>13888</v>
      </c>
      <c r="C1206" s="51" t="s">
        <v>13889</v>
      </c>
      <c r="D1206" s="51" t="s">
        <v>9937</v>
      </c>
      <c r="E1206" s="51" t="s">
        <v>9450</v>
      </c>
      <c r="F1206" s="51">
        <v>7071300</v>
      </c>
      <c r="G1206" s="51">
        <v>12</v>
      </c>
      <c r="H1206" s="53">
        <v>46291</v>
      </c>
      <c r="I1206" s="53">
        <v>46655</v>
      </c>
      <c r="J1206" s="51" t="s">
        <v>9463</v>
      </c>
      <c r="K1206" s="51" t="s">
        <v>9451</v>
      </c>
      <c r="L1206" s="51" t="s">
        <v>13890</v>
      </c>
      <c r="M1206" s="51"/>
      <c r="N1206" s="51" t="s">
        <v>9454</v>
      </c>
      <c r="O1206" s="51" t="s">
        <v>9455</v>
      </c>
      <c r="P1206" s="51" t="s">
        <v>9456</v>
      </c>
      <c r="Q1206" s="51" t="s">
        <v>9456</v>
      </c>
      <c r="R1206" s="51">
        <v>7071300</v>
      </c>
      <c r="S1206" s="51">
        <v>7071300</v>
      </c>
      <c r="T1206" s="53">
        <v>46291</v>
      </c>
      <c r="U1206" s="53">
        <v>46655.9999884259</v>
      </c>
      <c r="V1206" s="51">
        <v>72</v>
      </c>
      <c r="W1206" s="85" t="s">
        <v>9526</v>
      </c>
      <c r="X1206" s="135"/>
      <c r="Y1206" s="135"/>
      <c r="Z1206" s="87"/>
      <c r="AA1206" s="87"/>
      <c r="AB1206" s="87"/>
      <c r="AC1206" s="87"/>
      <c r="AD1206" s="87"/>
      <c r="AE1206" s="87"/>
      <c r="AF1206" s="87"/>
      <c r="AG1206" s="80"/>
      <c r="AH1206" s="86" t="s">
        <v>13888</v>
      </c>
      <c r="AI1206" s="80"/>
    </row>
    <row r="1207" ht="51" spans="1:35">
      <c r="A1207" s="81">
        <v>51366</v>
      </c>
      <c r="B1207" s="51" t="s">
        <v>13891</v>
      </c>
      <c r="C1207" s="51" t="s">
        <v>13892</v>
      </c>
      <c r="D1207" s="51" t="s">
        <v>9449</v>
      </c>
      <c r="E1207" s="51" t="s">
        <v>9450</v>
      </c>
      <c r="F1207" s="51">
        <v>5092500</v>
      </c>
      <c r="G1207" s="51">
        <v>12</v>
      </c>
      <c r="H1207" s="53">
        <v>46266</v>
      </c>
      <c r="I1207" s="53">
        <v>46630</v>
      </c>
      <c r="J1207" s="51" t="s">
        <v>9463</v>
      </c>
      <c r="K1207" s="51" t="s">
        <v>9451</v>
      </c>
      <c r="L1207" s="51" t="s">
        <v>13893</v>
      </c>
      <c r="M1207" s="51"/>
      <c r="N1207" s="51" t="s">
        <v>9454</v>
      </c>
      <c r="O1207" s="51" t="s">
        <v>9455</v>
      </c>
      <c r="P1207" s="51" t="s">
        <v>9456</v>
      </c>
      <c r="Q1207" s="51" t="s">
        <v>9456</v>
      </c>
      <c r="R1207" s="51">
        <v>5092500</v>
      </c>
      <c r="S1207" s="51">
        <v>5092500</v>
      </c>
      <c r="T1207" s="53">
        <v>46266</v>
      </c>
      <c r="U1207" s="53">
        <v>46630.9999884259</v>
      </c>
      <c r="V1207" s="51">
        <v>16</v>
      </c>
      <c r="W1207" s="85" t="s">
        <v>13894</v>
      </c>
      <c r="X1207" s="85"/>
      <c r="Y1207" s="85"/>
      <c r="Z1207" s="83"/>
      <c r="AA1207" s="83"/>
      <c r="AB1207" s="83"/>
      <c r="AC1207" s="83"/>
      <c r="AD1207" s="83"/>
      <c r="AE1207" s="84">
        <v>46266</v>
      </c>
      <c r="AF1207" s="84">
        <v>46630.9999884259</v>
      </c>
      <c r="AG1207" s="80" t="s">
        <v>9459</v>
      </c>
      <c r="AH1207" s="86" t="s">
        <v>13891</v>
      </c>
      <c r="AI1207" s="80"/>
    </row>
    <row r="1208" ht="51" spans="1:35">
      <c r="A1208" s="81">
        <v>51367</v>
      </c>
      <c r="B1208" s="51" t="s">
        <v>13895</v>
      </c>
      <c r="C1208" s="51" t="s">
        <v>13896</v>
      </c>
      <c r="D1208" s="51" t="s">
        <v>12169</v>
      </c>
      <c r="E1208" s="51" t="s">
        <v>9450</v>
      </c>
      <c r="F1208" s="51">
        <v>5644000</v>
      </c>
      <c r="G1208" s="51">
        <v>12</v>
      </c>
      <c r="H1208" s="53">
        <v>46289</v>
      </c>
      <c r="I1208" s="53">
        <v>46653</v>
      </c>
      <c r="J1208" s="51" t="s">
        <v>9463</v>
      </c>
      <c r="K1208" s="51" t="s">
        <v>9451</v>
      </c>
      <c r="L1208" s="51" t="s">
        <v>13897</v>
      </c>
      <c r="M1208" s="51"/>
      <c r="N1208" s="51" t="s">
        <v>12160</v>
      </c>
      <c r="O1208" s="51" t="s">
        <v>9455</v>
      </c>
      <c r="P1208" s="51" t="s">
        <v>9456</v>
      </c>
      <c r="Q1208" s="51" t="s">
        <v>9456</v>
      </c>
      <c r="R1208" s="51">
        <v>5644000</v>
      </c>
      <c r="S1208" s="51">
        <v>5644000</v>
      </c>
      <c r="T1208" s="53">
        <v>46289</v>
      </c>
      <c r="U1208" s="53">
        <v>46653.9999884259</v>
      </c>
      <c r="V1208" s="127">
        <v>14.4</v>
      </c>
      <c r="W1208" s="131" t="s">
        <v>12224</v>
      </c>
      <c r="X1208" s="130"/>
      <c r="Y1208" s="130"/>
      <c r="Z1208" s="53"/>
      <c r="AA1208" s="53"/>
      <c r="AB1208" s="53"/>
      <c r="AC1208" s="53"/>
      <c r="AD1208" s="53"/>
      <c r="AE1208" s="53">
        <v>46289</v>
      </c>
      <c r="AF1208" s="53">
        <v>46653.9999884259</v>
      </c>
      <c r="AG1208" s="85" t="s">
        <v>9459</v>
      </c>
      <c r="AH1208" s="86" t="s">
        <v>13895</v>
      </c>
      <c r="AI1208" s="80"/>
    </row>
    <row r="1209" ht="51" spans="1:35">
      <c r="A1209" s="81">
        <v>51368</v>
      </c>
      <c r="B1209" s="51" t="s">
        <v>13898</v>
      </c>
      <c r="C1209" s="51" t="s">
        <v>13899</v>
      </c>
      <c r="D1209" s="51" t="s">
        <v>13885</v>
      </c>
      <c r="E1209" s="51" t="s">
        <v>9450</v>
      </c>
      <c r="F1209" s="51">
        <v>11680000</v>
      </c>
      <c r="G1209" s="51">
        <v>12</v>
      </c>
      <c r="H1209" s="53">
        <v>46311</v>
      </c>
      <c r="I1209" s="53">
        <v>46675</v>
      </c>
      <c r="J1209" s="51" t="s">
        <v>9463</v>
      </c>
      <c r="K1209" s="51" t="s">
        <v>9451</v>
      </c>
      <c r="L1209" s="51" t="s">
        <v>13900</v>
      </c>
      <c r="M1209" s="51"/>
      <c r="N1209" s="51" t="s">
        <v>9454</v>
      </c>
      <c r="O1209" s="51" t="s">
        <v>9455</v>
      </c>
      <c r="P1209" s="51" t="s">
        <v>9456</v>
      </c>
      <c r="Q1209" s="51" t="s">
        <v>9456</v>
      </c>
      <c r="R1209" s="51">
        <v>11680000</v>
      </c>
      <c r="S1209" s="51">
        <v>11680000</v>
      </c>
      <c r="T1209" s="53">
        <v>46311</v>
      </c>
      <c r="U1209" s="53">
        <v>46675.9999884259</v>
      </c>
      <c r="V1209" s="51">
        <v>36</v>
      </c>
      <c r="W1209" s="82" t="s">
        <v>13901</v>
      </c>
      <c r="X1209" s="82"/>
      <c r="Y1209" s="82"/>
      <c r="Z1209" s="83"/>
      <c r="AA1209" s="83"/>
      <c r="AB1209" s="83"/>
      <c r="AC1209" s="83"/>
      <c r="AD1209" s="83"/>
      <c r="AE1209" s="53">
        <v>46311</v>
      </c>
      <c r="AF1209" s="53">
        <v>46675.9999884259</v>
      </c>
      <c r="AG1209" s="80" t="s">
        <v>9459</v>
      </c>
      <c r="AH1209" s="86" t="s">
        <v>13898</v>
      </c>
      <c r="AI1209" s="80"/>
    </row>
    <row r="1210" ht="51" spans="1:35">
      <c r="A1210" s="81">
        <v>51369</v>
      </c>
      <c r="B1210" s="51" t="s">
        <v>13902</v>
      </c>
      <c r="C1210" s="51" t="s">
        <v>13903</v>
      </c>
      <c r="D1210" s="51" t="s">
        <v>9449</v>
      </c>
      <c r="E1210" s="51" t="s">
        <v>9450</v>
      </c>
      <c r="F1210" s="51">
        <v>3125000</v>
      </c>
      <c r="G1210" s="51">
        <v>12</v>
      </c>
      <c r="H1210" s="53">
        <v>46352</v>
      </c>
      <c r="I1210" s="53">
        <v>46716</v>
      </c>
      <c r="J1210" s="51" t="s">
        <v>9463</v>
      </c>
      <c r="K1210" s="51" t="s">
        <v>9451</v>
      </c>
      <c r="L1210" s="51" t="s">
        <v>13904</v>
      </c>
      <c r="M1210" s="51"/>
      <c r="N1210" s="51" t="s">
        <v>10870</v>
      </c>
      <c r="O1210" s="51" t="s">
        <v>9455</v>
      </c>
      <c r="P1210" s="51" t="s">
        <v>9456</v>
      </c>
      <c r="Q1210" s="51" t="s">
        <v>9456</v>
      </c>
      <c r="R1210" s="51">
        <v>3125000</v>
      </c>
      <c r="S1210" s="51">
        <v>3125000</v>
      </c>
      <c r="T1210" s="53">
        <v>46352</v>
      </c>
      <c r="U1210" s="53">
        <v>46716.9999884259</v>
      </c>
      <c r="V1210" s="51">
        <v>9</v>
      </c>
      <c r="W1210" s="85" t="s">
        <v>13905</v>
      </c>
      <c r="X1210" s="85"/>
      <c r="Y1210" s="85"/>
      <c r="Z1210" s="83"/>
      <c r="AA1210" s="83"/>
      <c r="AB1210" s="83"/>
      <c r="AC1210" s="83"/>
      <c r="AD1210" s="83"/>
      <c r="AE1210" s="53">
        <v>46352</v>
      </c>
      <c r="AF1210" s="53">
        <v>46716.9999884259</v>
      </c>
      <c r="AG1210" s="80" t="s">
        <v>9459</v>
      </c>
      <c r="AH1210" s="86" t="s">
        <v>13902</v>
      </c>
      <c r="AI1210" s="80"/>
    </row>
    <row r="1211" ht="51" spans="1:35">
      <c r="A1211" s="81">
        <v>51357</v>
      </c>
      <c r="B1211" s="51" t="s">
        <v>13906</v>
      </c>
      <c r="C1211" s="51" t="s">
        <v>13907</v>
      </c>
      <c r="D1211" s="51" t="s">
        <v>13885</v>
      </c>
      <c r="E1211" s="51" t="s">
        <v>9450</v>
      </c>
      <c r="F1211" s="51">
        <v>4500000</v>
      </c>
      <c r="G1211" s="51">
        <v>12</v>
      </c>
      <c r="H1211" s="53">
        <v>46293</v>
      </c>
      <c r="I1211" s="53">
        <v>46657</v>
      </c>
      <c r="J1211" s="51" t="s">
        <v>9463</v>
      </c>
      <c r="K1211" s="51" t="s">
        <v>9451</v>
      </c>
      <c r="L1211" s="51" t="s">
        <v>13908</v>
      </c>
      <c r="M1211" s="51"/>
      <c r="N1211" s="51" t="s">
        <v>10870</v>
      </c>
      <c r="O1211" s="51" t="s">
        <v>9455</v>
      </c>
      <c r="P1211" s="51" t="s">
        <v>9456</v>
      </c>
      <c r="Q1211" s="51" t="s">
        <v>9456</v>
      </c>
      <c r="R1211" s="51">
        <v>4500000</v>
      </c>
      <c r="S1211" s="51">
        <v>4500000</v>
      </c>
      <c r="T1211" s="53">
        <v>46293</v>
      </c>
      <c r="U1211" s="53">
        <v>46657.9999884259</v>
      </c>
      <c r="V1211" s="51">
        <v>18</v>
      </c>
      <c r="W1211" s="135" t="s">
        <v>13909</v>
      </c>
      <c r="X1211" s="135"/>
      <c r="Y1211" s="135"/>
      <c r="Z1211" s="97"/>
      <c r="AA1211" s="97"/>
      <c r="AB1211" s="97"/>
      <c r="AC1211" s="97"/>
      <c r="AD1211" s="97"/>
      <c r="AE1211" s="126">
        <v>46293</v>
      </c>
      <c r="AF1211" s="53">
        <v>46657.9999884259</v>
      </c>
      <c r="AG1211" s="80" t="s">
        <v>9459</v>
      </c>
      <c r="AH1211" s="86" t="s">
        <v>13906</v>
      </c>
      <c r="AI1211" s="80"/>
    </row>
    <row r="1212" ht="51" spans="1:35">
      <c r="A1212" s="81">
        <v>51358</v>
      </c>
      <c r="B1212" s="51" t="s">
        <v>13910</v>
      </c>
      <c r="C1212" s="51" t="s">
        <v>13911</v>
      </c>
      <c r="D1212" s="51" t="s">
        <v>13885</v>
      </c>
      <c r="E1212" s="51" t="s">
        <v>9450</v>
      </c>
      <c r="F1212" s="51">
        <v>4500000</v>
      </c>
      <c r="G1212" s="51">
        <v>12</v>
      </c>
      <c r="H1212" s="53">
        <v>46293</v>
      </c>
      <c r="I1212" s="53">
        <v>46657</v>
      </c>
      <c r="J1212" s="51" t="s">
        <v>9463</v>
      </c>
      <c r="K1212" s="51" t="s">
        <v>9451</v>
      </c>
      <c r="L1212" s="51" t="s">
        <v>13912</v>
      </c>
      <c r="M1212" s="51"/>
      <c r="N1212" s="51" t="s">
        <v>10857</v>
      </c>
      <c r="O1212" s="51" t="s">
        <v>9455</v>
      </c>
      <c r="P1212" s="51" t="s">
        <v>10851</v>
      </c>
      <c r="Q1212" s="51" t="s">
        <v>9456</v>
      </c>
      <c r="R1212" s="51">
        <v>4500000</v>
      </c>
      <c r="S1212" s="51">
        <v>4500000</v>
      </c>
      <c r="T1212" s="53">
        <v>46293</v>
      </c>
      <c r="U1212" s="53">
        <v>46657.9999884259</v>
      </c>
      <c r="V1212" s="51">
        <v>18</v>
      </c>
      <c r="W1212" s="86" t="s">
        <v>13913</v>
      </c>
      <c r="X1212" s="86"/>
      <c r="Y1212" s="86"/>
      <c r="Z1212" s="97"/>
      <c r="AA1212" s="97"/>
      <c r="AB1212" s="97"/>
      <c r="AC1212" s="97"/>
      <c r="AD1212" s="97"/>
      <c r="AE1212" s="126">
        <v>46293</v>
      </c>
      <c r="AF1212" s="53">
        <v>46657.9999884259</v>
      </c>
      <c r="AG1212" s="85" t="s">
        <v>12391</v>
      </c>
      <c r="AH1212" s="86" t="s">
        <v>13910</v>
      </c>
      <c r="AI1212" s="80"/>
    </row>
    <row r="1213" ht="51" spans="1:35">
      <c r="A1213" s="81">
        <v>51359</v>
      </c>
      <c r="B1213" s="51" t="s">
        <v>13914</v>
      </c>
      <c r="C1213" s="51" t="s">
        <v>13915</v>
      </c>
      <c r="D1213" s="51" t="s">
        <v>13885</v>
      </c>
      <c r="E1213" s="51" t="s">
        <v>9450</v>
      </c>
      <c r="F1213" s="51">
        <v>4500000</v>
      </c>
      <c r="G1213" s="51">
        <v>12</v>
      </c>
      <c r="H1213" s="53">
        <v>46293</v>
      </c>
      <c r="I1213" s="53">
        <v>46657</v>
      </c>
      <c r="J1213" s="51" t="s">
        <v>9463</v>
      </c>
      <c r="K1213" s="51" t="s">
        <v>9451</v>
      </c>
      <c r="L1213" s="51" t="s">
        <v>13916</v>
      </c>
      <c r="M1213" s="51"/>
      <c r="N1213" s="51" t="s">
        <v>10850</v>
      </c>
      <c r="O1213" s="51" t="s">
        <v>9455</v>
      </c>
      <c r="P1213" s="51" t="s">
        <v>10851</v>
      </c>
      <c r="Q1213" s="51" t="s">
        <v>9456</v>
      </c>
      <c r="R1213" s="51">
        <v>4500000</v>
      </c>
      <c r="S1213" s="51">
        <v>4500000</v>
      </c>
      <c r="T1213" s="53">
        <v>46293</v>
      </c>
      <c r="U1213" s="53">
        <v>46657.9999884259</v>
      </c>
      <c r="V1213" s="51">
        <v>18</v>
      </c>
      <c r="W1213" s="86" t="s">
        <v>13917</v>
      </c>
      <c r="X1213" s="86"/>
      <c r="Y1213" s="86"/>
      <c r="Z1213" s="97"/>
      <c r="AA1213" s="97"/>
      <c r="AB1213" s="97"/>
      <c r="AC1213" s="97"/>
      <c r="AD1213" s="97"/>
      <c r="AE1213" s="126">
        <v>46293</v>
      </c>
      <c r="AF1213" s="53">
        <v>46657.9999884259</v>
      </c>
      <c r="AG1213" s="85" t="s">
        <v>12391</v>
      </c>
      <c r="AH1213" s="86" t="s">
        <v>13914</v>
      </c>
      <c r="AI1213" s="80"/>
    </row>
    <row r="1214" ht="51" spans="1:35">
      <c r="A1214" s="81">
        <v>51360</v>
      </c>
      <c r="B1214" s="51" t="s">
        <v>13918</v>
      </c>
      <c r="C1214" s="51" t="s">
        <v>13919</v>
      </c>
      <c r="D1214" s="51" t="s">
        <v>13885</v>
      </c>
      <c r="E1214" s="51" t="s">
        <v>9450</v>
      </c>
      <c r="F1214" s="51">
        <v>4500000</v>
      </c>
      <c r="G1214" s="51">
        <v>12</v>
      </c>
      <c r="H1214" s="53">
        <v>46293</v>
      </c>
      <c r="I1214" s="53">
        <v>46657</v>
      </c>
      <c r="J1214" s="51" t="s">
        <v>9463</v>
      </c>
      <c r="K1214" s="51" t="s">
        <v>9451</v>
      </c>
      <c r="L1214" s="51" t="s">
        <v>13920</v>
      </c>
      <c r="M1214" s="51"/>
      <c r="N1214" s="51" t="s">
        <v>10844</v>
      </c>
      <c r="O1214" s="51" t="s">
        <v>9455</v>
      </c>
      <c r="P1214" s="51" t="s">
        <v>10851</v>
      </c>
      <c r="Q1214" s="51" t="s">
        <v>9456</v>
      </c>
      <c r="R1214" s="51">
        <v>4500000</v>
      </c>
      <c r="S1214" s="51">
        <v>4500000</v>
      </c>
      <c r="T1214" s="53">
        <v>46293</v>
      </c>
      <c r="U1214" s="53">
        <v>46657.9999884259</v>
      </c>
      <c r="V1214" s="51">
        <v>18</v>
      </c>
      <c r="W1214" s="86" t="s">
        <v>13274</v>
      </c>
      <c r="X1214" s="86"/>
      <c r="Y1214" s="86"/>
      <c r="Z1214" s="97"/>
      <c r="AA1214" s="97"/>
      <c r="AB1214" s="97"/>
      <c r="AC1214" s="97"/>
      <c r="AD1214" s="97"/>
      <c r="AE1214" s="126">
        <v>46293</v>
      </c>
      <c r="AF1214" s="53">
        <v>46657.9999884259</v>
      </c>
      <c r="AG1214" s="85" t="s">
        <v>12391</v>
      </c>
      <c r="AH1214" s="86" t="s">
        <v>13918</v>
      </c>
      <c r="AI1214" s="80"/>
    </row>
    <row r="1215" ht="51" spans="1:35">
      <c r="A1215" s="81">
        <v>51361</v>
      </c>
      <c r="B1215" s="51" t="s">
        <v>13921</v>
      </c>
      <c r="C1215" s="51" t="s">
        <v>13922</v>
      </c>
      <c r="D1215" s="51" t="s">
        <v>9449</v>
      </c>
      <c r="E1215" s="51" t="s">
        <v>9450</v>
      </c>
      <c r="F1215" s="51">
        <v>6500000</v>
      </c>
      <c r="G1215" s="51">
        <v>12</v>
      </c>
      <c r="H1215" s="53">
        <v>46274</v>
      </c>
      <c r="I1215" s="53">
        <v>46638</v>
      </c>
      <c r="J1215" s="51" t="s">
        <v>9463</v>
      </c>
      <c r="K1215" s="51" t="s">
        <v>9451</v>
      </c>
      <c r="L1215" s="51" t="s">
        <v>13923</v>
      </c>
      <c r="M1215" s="51"/>
      <c r="N1215" s="51" t="s">
        <v>12843</v>
      </c>
      <c r="O1215" s="51" t="s">
        <v>9455</v>
      </c>
      <c r="P1215" s="51" t="s">
        <v>9456</v>
      </c>
      <c r="Q1215" s="51" t="s">
        <v>9456</v>
      </c>
      <c r="R1215" s="51">
        <v>6500000</v>
      </c>
      <c r="S1215" s="51">
        <v>6500000</v>
      </c>
      <c r="T1215" s="53">
        <v>46274</v>
      </c>
      <c r="U1215" s="53">
        <v>46638.9999884259</v>
      </c>
      <c r="V1215" s="51">
        <v>18</v>
      </c>
      <c r="W1215" s="85" t="s">
        <v>13924</v>
      </c>
      <c r="X1215" s="85"/>
      <c r="Y1215" s="85"/>
      <c r="Z1215" s="83"/>
      <c r="AA1215" s="83"/>
      <c r="AB1215" s="83"/>
      <c r="AC1215" s="83"/>
      <c r="AD1215" s="83"/>
      <c r="AE1215" s="53">
        <v>46274</v>
      </c>
      <c r="AF1215" s="53">
        <v>46638.9999884259</v>
      </c>
      <c r="AG1215" s="80" t="s">
        <v>9459</v>
      </c>
      <c r="AH1215" s="86" t="s">
        <v>13921</v>
      </c>
      <c r="AI1215" s="80"/>
    </row>
    <row r="1216" ht="51" spans="1:35">
      <c r="A1216" s="81">
        <v>51362</v>
      </c>
      <c r="B1216" s="51" t="s">
        <v>13925</v>
      </c>
      <c r="C1216" s="51" t="s">
        <v>13926</v>
      </c>
      <c r="D1216" s="51" t="s">
        <v>9449</v>
      </c>
      <c r="E1216" s="51" t="s">
        <v>9450</v>
      </c>
      <c r="F1216" s="51">
        <v>3250000</v>
      </c>
      <c r="G1216" s="51">
        <v>12</v>
      </c>
      <c r="H1216" s="53">
        <v>46273</v>
      </c>
      <c r="I1216" s="53">
        <v>46637</v>
      </c>
      <c r="J1216" s="51" t="s">
        <v>9463</v>
      </c>
      <c r="K1216" s="51" t="s">
        <v>9451</v>
      </c>
      <c r="L1216" s="51" t="s">
        <v>13927</v>
      </c>
      <c r="M1216" s="51"/>
      <c r="N1216" s="51" t="s">
        <v>13026</v>
      </c>
      <c r="O1216" s="51" t="s">
        <v>9455</v>
      </c>
      <c r="P1216" s="51" t="s">
        <v>9456</v>
      </c>
      <c r="Q1216" s="51" t="s">
        <v>9456</v>
      </c>
      <c r="R1216" s="51">
        <v>3250000</v>
      </c>
      <c r="S1216" s="51">
        <v>3250000</v>
      </c>
      <c r="T1216" s="53">
        <v>46273</v>
      </c>
      <c r="U1216" s="53">
        <v>46637.9999884259</v>
      </c>
      <c r="V1216" s="51">
        <v>9</v>
      </c>
      <c r="W1216" s="85" t="s">
        <v>13928</v>
      </c>
      <c r="X1216" s="85"/>
      <c r="Y1216" s="85"/>
      <c r="Z1216" s="83"/>
      <c r="AA1216" s="83"/>
      <c r="AB1216" s="83"/>
      <c r="AC1216" s="83"/>
      <c r="AD1216" s="83"/>
      <c r="AE1216" s="53">
        <v>46273</v>
      </c>
      <c r="AF1216" s="53">
        <v>46637.9999884259</v>
      </c>
      <c r="AG1216" s="80" t="s">
        <v>9459</v>
      </c>
      <c r="AH1216" s="86" t="s">
        <v>13925</v>
      </c>
      <c r="AI1216" s="80"/>
    </row>
    <row r="1217" ht="51" spans="1:35">
      <c r="A1217" s="81">
        <v>51363</v>
      </c>
      <c r="B1217" s="51" t="s">
        <v>13929</v>
      </c>
      <c r="C1217" s="51" t="s">
        <v>13930</v>
      </c>
      <c r="D1217" s="51" t="s">
        <v>9449</v>
      </c>
      <c r="E1217" s="51" t="s">
        <v>9450</v>
      </c>
      <c r="F1217" s="51">
        <v>4339000</v>
      </c>
      <c r="G1217" s="51">
        <v>12</v>
      </c>
      <c r="H1217" s="53">
        <v>46293</v>
      </c>
      <c r="I1217" s="53">
        <v>46657</v>
      </c>
      <c r="J1217" s="51" t="s">
        <v>9463</v>
      </c>
      <c r="K1217" s="51" t="s">
        <v>9451</v>
      </c>
      <c r="L1217" s="51" t="s">
        <v>13931</v>
      </c>
      <c r="M1217" s="51"/>
      <c r="N1217" s="51" t="s">
        <v>10951</v>
      </c>
      <c r="O1217" s="51" t="s">
        <v>9455</v>
      </c>
      <c r="P1217" s="51" t="s">
        <v>10851</v>
      </c>
      <c r="Q1217" s="51" t="s">
        <v>9456</v>
      </c>
      <c r="R1217" s="51">
        <v>4339000</v>
      </c>
      <c r="S1217" s="51">
        <v>4339000</v>
      </c>
      <c r="T1217" s="53">
        <v>46293</v>
      </c>
      <c r="U1217" s="53">
        <v>46657.9999884259</v>
      </c>
      <c r="V1217" s="51">
        <v>12</v>
      </c>
      <c r="W1217" s="82" t="s">
        <v>13062</v>
      </c>
      <c r="X1217" s="82"/>
      <c r="Y1217" s="82"/>
      <c r="Z1217" s="83"/>
      <c r="AA1217" s="83"/>
      <c r="AB1217" s="83"/>
      <c r="AC1217" s="83"/>
      <c r="AD1217" s="83"/>
      <c r="AE1217" s="53">
        <v>46293</v>
      </c>
      <c r="AF1217" s="53">
        <v>46657.9999884259</v>
      </c>
      <c r="AG1217" s="135" t="s">
        <v>12391</v>
      </c>
      <c r="AH1217" s="86" t="s">
        <v>13929</v>
      </c>
      <c r="AI1217" s="80"/>
    </row>
    <row r="1218" ht="51" spans="1:35">
      <c r="A1218" s="81">
        <v>51356</v>
      </c>
      <c r="B1218" s="51" t="s">
        <v>13932</v>
      </c>
      <c r="C1218" s="51" t="s">
        <v>13933</v>
      </c>
      <c r="D1218" s="51" t="s">
        <v>12169</v>
      </c>
      <c r="E1218" s="51" t="s">
        <v>9450</v>
      </c>
      <c r="F1218" s="51">
        <v>1176000</v>
      </c>
      <c r="G1218" s="51">
        <v>12</v>
      </c>
      <c r="H1218" s="53">
        <v>46235</v>
      </c>
      <c r="I1218" s="53">
        <v>46599</v>
      </c>
      <c r="J1218" s="51" t="s">
        <v>9463</v>
      </c>
      <c r="K1218" s="51" t="s">
        <v>9451</v>
      </c>
      <c r="L1218" s="51" t="s">
        <v>13934</v>
      </c>
      <c r="M1218" s="51"/>
      <c r="N1218" s="51" t="s">
        <v>12160</v>
      </c>
      <c r="O1218" s="51" t="s">
        <v>9455</v>
      </c>
      <c r="P1218" s="51" t="s">
        <v>10864</v>
      </c>
      <c r="Q1218" s="51" t="s">
        <v>9456</v>
      </c>
      <c r="R1218" s="51">
        <v>1176000</v>
      </c>
      <c r="S1218" s="51">
        <v>1176000</v>
      </c>
      <c r="T1218" s="53">
        <v>46235</v>
      </c>
      <c r="U1218" s="53">
        <v>46599.9999884259</v>
      </c>
      <c r="V1218" s="51">
        <v>3</v>
      </c>
      <c r="W1218" s="80" t="s">
        <v>12209</v>
      </c>
      <c r="X1218" s="80"/>
      <c r="Y1218" s="80"/>
      <c r="Z1218" s="97"/>
      <c r="AA1218" s="97"/>
      <c r="AB1218" s="97"/>
      <c r="AC1218" s="97"/>
      <c r="AD1218" s="97"/>
      <c r="AE1218" s="126">
        <v>46235</v>
      </c>
      <c r="AF1218" s="53">
        <v>46599.9999884259</v>
      </c>
      <c r="AG1218" s="80" t="s">
        <v>12416</v>
      </c>
      <c r="AH1218" s="86" t="s">
        <v>13932</v>
      </c>
      <c r="AI1218" s="80"/>
    </row>
    <row r="1219" ht="51" spans="1:35">
      <c r="A1219" s="81">
        <v>51351</v>
      </c>
      <c r="B1219" s="51" t="s">
        <v>13935</v>
      </c>
      <c r="C1219" s="51" t="s">
        <v>13936</v>
      </c>
      <c r="D1219" s="51" t="s">
        <v>13885</v>
      </c>
      <c r="E1219" s="51" t="s">
        <v>9450</v>
      </c>
      <c r="F1219" s="51">
        <v>4500000</v>
      </c>
      <c r="G1219" s="51">
        <v>12</v>
      </c>
      <c r="H1219" s="53">
        <v>46201</v>
      </c>
      <c r="I1219" s="53">
        <v>46565</v>
      </c>
      <c r="J1219" s="51" t="s">
        <v>9463</v>
      </c>
      <c r="K1219" s="51" t="s">
        <v>9451</v>
      </c>
      <c r="L1219" s="51" t="s">
        <v>13937</v>
      </c>
      <c r="M1219" s="51"/>
      <c r="N1219" s="51" t="s">
        <v>10863</v>
      </c>
      <c r="O1219" s="51" t="s">
        <v>9455</v>
      </c>
      <c r="P1219" s="51" t="s">
        <v>10864</v>
      </c>
      <c r="Q1219" s="51" t="s">
        <v>9456</v>
      </c>
      <c r="R1219" s="51">
        <v>4500000</v>
      </c>
      <c r="S1219" s="51">
        <v>4500000</v>
      </c>
      <c r="T1219" s="53">
        <v>46201</v>
      </c>
      <c r="U1219" s="53">
        <v>46565.9999884259</v>
      </c>
      <c r="V1219" s="51">
        <v>18</v>
      </c>
      <c r="W1219" s="82" t="s">
        <v>13938</v>
      </c>
      <c r="X1219" s="82"/>
      <c r="Y1219" s="82"/>
      <c r="Z1219" s="83"/>
      <c r="AA1219" s="83"/>
      <c r="AB1219" s="83"/>
      <c r="AC1219" s="83"/>
      <c r="AD1219" s="83"/>
      <c r="AE1219" s="53">
        <v>46201</v>
      </c>
      <c r="AF1219" s="53">
        <v>46565.9999884259</v>
      </c>
      <c r="AG1219" s="135" t="s">
        <v>13357</v>
      </c>
      <c r="AH1219" s="86" t="s">
        <v>13935</v>
      </c>
      <c r="AI1219" s="80"/>
    </row>
    <row r="1220" ht="51" spans="1:35">
      <c r="A1220" s="81">
        <v>51352</v>
      </c>
      <c r="B1220" s="51" t="s">
        <v>13939</v>
      </c>
      <c r="C1220" s="51" t="s">
        <v>13940</v>
      </c>
      <c r="D1220" s="51" t="s">
        <v>13885</v>
      </c>
      <c r="E1220" s="51" t="s">
        <v>9450</v>
      </c>
      <c r="F1220" s="51">
        <v>4500000</v>
      </c>
      <c r="G1220" s="51">
        <v>12</v>
      </c>
      <c r="H1220" s="53">
        <v>46201</v>
      </c>
      <c r="I1220" s="53">
        <v>46565</v>
      </c>
      <c r="J1220" s="51" t="s">
        <v>9463</v>
      </c>
      <c r="K1220" s="51" t="s">
        <v>9451</v>
      </c>
      <c r="L1220" s="51" t="s">
        <v>13941</v>
      </c>
      <c r="M1220" s="51"/>
      <c r="N1220" s="51" t="s">
        <v>10957</v>
      </c>
      <c r="O1220" s="51" t="s">
        <v>9455</v>
      </c>
      <c r="P1220" s="51" t="s">
        <v>10864</v>
      </c>
      <c r="Q1220" s="51" t="s">
        <v>9456</v>
      </c>
      <c r="R1220" s="51">
        <v>4500000</v>
      </c>
      <c r="S1220" s="51">
        <v>4500000</v>
      </c>
      <c r="T1220" s="53">
        <v>46201</v>
      </c>
      <c r="U1220" s="53">
        <v>46565.9999884259</v>
      </c>
      <c r="V1220" s="51">
        <v>18</v>
      </c>
      <c r="W1220" s="82" t="s">
        <v>13938</v>
      </c>
      <c r="X1220" s="82"/>
      <c r="Y1220" s="82"/>
      <c r="Z1220" s="83"/>
      <c r="AA1220" s="83"/>
      <c r="AB1220" s="83"/>
      <c r="AC1220" s="83"/>
      <c r="AD1220" s="83"/>
      <c r="AE1220" s="53">
        <v>46201</v>
      </c>
      <c r="AF1220" s="53">
        <v>46565.9999884259</v>
      </c>
      <c r="AG1220" s="135" t="s">
        <v>13357</v>
      </c>
      <c r="AH1220" s="86" t="s">
        <v>13939</v>
      </c>
      <c r="AI1220" s="80"/>
    </row>
    <row r="1221" ht="51" spans="1:35">
      <c r="A1221" s="81">
        <v>51353</v>
      </c>
      <c r="B1221" s="51" t="s">
        <v>13942</v>
      </c>
      <c r="C1221" s="51" t="s">
        <v>13943</v>
      </c>
      <c r="D1221" s="51" t="s">
        <v>12169</v>
      </c>
      <c r="E1221" s="51" t="s">
        <v>9450</v>
      </c>
      <c r="F1221" s="51">
        <v>2822000</v>
      </c>
      <c r="G1221" s="51">
        <v>12</v>
      </c>
      <c r="H1221" s="53">
        <v>46204</v>
      </c>
      <c r="I1221" s="53">
        <v>46568</v>
      </c>
      <c r="J1221" s="51" t="s">
        <v>9463</v>
      </c>
      <c r="K1221" s="51" t="s">
        <v>9451</v>
      </c>
      <c r="L1221" s="51" t="s">
        <v>13944</v>
      </c>
      <c r="M1221" s="51"/>
      <c r="N1221" s="51" t="s">
        <v>12160</v>
      </c>
      <c r="O1221" s="51" t="s">
        <v>9455</v>
      </c>
      <c r="P1221" s="51" t="s">
        <v>10864</v>
      </c>
      <c r="Q1221" s="51" t="s">
        <v>9456</v>
      </c>
      <c r="R1221" s="51">
        <v>2822000</v>
      </c>
      <c r="S1221" s="51">
        <v>2822000</v>
      </c>
      <c r="T1221" s="53">
        <v>46204</v>
      </c>
      <c r="U1221" s="53">
        <v>46568.9999884259</v>
      </c>
      <c r="V1221" s="51">
        <v>7.2</v>
      </c>
      <c r="W1221" s="80" t="s">
        <v>13945</v>
      </c>
      <c r="X1221" s="80"/>
      <c r="Y1221" s="80"/>
      <c r="Z1221" s="97"/>
      <c r="AA1221" s="97"/>
      <c r="AB1221" s="97"/>
      <c r="AC1221" s="97"/>
      <c r="AD1221" s="97"/>
      <c r="AE1221" s="126">
        <v>46204</v>
      </c>
      <c r="AF1221" s="53">
        <v>46568.9999884259</v>
      </c>
      <c r="AG1221" s="80" t="s">
        <v>12425</v>
      </c>
      <c r="AH1221" s="86" t="s">
        <v>13942</v>
      </c>
      <c r="AI1221" s="80"/>
    </row>
    <row r="1222" ht="51" spans="1:35">
      <c r="A1222" s="81">
        <v>51355</v>
      </c>
      <c r="B1222" s="51" t="s">
        <v>13946</v>
      </c>
      <c r="C1222" s="51" t="s">
        <v>13947</v>
      </c>
      <c r="D1222" s="140" t="s">
        <v>13948</v>
      </c>
      <c r="E1222" s="51" t="s">
        <v>9450</v>
      </c>
      <c r="F1222" s="51">
        <v>34920000</v>
      </c>
      <c r="G1222" s="51">
        <v>12</v>
      </c>
      <c r="H1222" s="53">
        <v>46235</v>
      </c>
      <c r="I1222" s="53">
        <v>46599</v>
      </c>
      <c r="J1222" s="51" t="s">
        <v>9463</v>
      </c>
      <c r="K1222" s="51" t="s">
        <v>9451</v>
      </c>
      <c r="L1222" s="51" t="s">
        <v>13949</v>
      </c>
      <c r="M1222" s="51"/>
      <c r="N1222" s="51" t="s">
        <v>9454</v>
      </c>
      <c r="O1222" s="51" t="s">
        <v>9455</v>
      </c>
      <c r="P1222" s="51" t="s">
        <v>9456</v>
      </c>
      <c r="Q1222" s="51" t="s">
        <v>9456</v>
      </c>
      <c r="R1222" s="51">
        <v>34920000</v>
      </c>
      <c r="S1222" s="51">
        <v>34920000</v>
      </c>
      <c r="T1222" s="53">
        <v>46235</v>
      </c>
      <c r="U1222" s="53">
        <v>46599.9999884259</v>
      </c>
      <c r="V1222" s="51">
        <v>108</v>
      </c>
      <c r="W1222" s="80" t="s">
        <v>13950</v>
      </c>
      <c r="X1222" s="80"/>
      <c r="Y1222" s="80"/>
      <c r="Z1222" s="97"/>
      <c r="AA1222" s="97"/>
      <c r="AB1222" s="97"/>
      <c r="AC1222" s="97"/>
      <c r="AD1222" s="97"/>
      <c r="AE1222" s="126">
        <v>46235</v>
      </c>
      <c r="AF1222" s="53">
        <v>46599.9999884259</v>
      </c>
      <c r="AG1222" s="85" t="s">
        <v>12391</v>
      </c>
      <c r="AH1222" s="86" t="s">
        <v>13946</v>
      </c>
      <c r="AI1222" s="80"/>
    </row>
    <row r="1223" ht="51" spans="1:35">
      <c r="A1223" s="81">
        <v>51348</v>
      </c>
      <c r="B1223" s="51" t="s">
        <v>13951</v>
      </c>
      <c r="C1223" s="51" t="s">
        <v>13952</v>
      </c>
      <c r="D1223" s="51" t="s">
        <v>9449</v>
      </c>
      <c r="E1223" s="51" t="s">
        <v>9450</v>
      </c>
      <c r="F1223" s="51">
        <v>4330000</v>
      </c>
      <c r="G1223" s="51">
        <v>12</v>
      </c>
      <c r="H1223" s="53">
        <v>46143</v>
      </c>
      <c r="I1223" s="53">
        <v>46507</v>
      </c>
      <c r="J1223" s="51" t="s">
        <v>9463</v>
      </c>
      <c r="K1223" s="51" t="s">
        <v>9451</v>
      </c>
      <c r="L1223" s="51" t="s">
        <v>13953</v>
      </c>
      <c r="M1223" s="51"/>
      <c r="N1223" s="51" t="s">
        <v>12849</v>
      </c>
      <c r="O1223" s="51" t="s">
        <v>9455</v>
      </c>
      <c r="P1223" s="51" t="s">
        <v>10864</v>
      </c>
      <c r="Q1223" s="51" t="s">
        <v>9456</v>
      </c>
      <c r="R1223" s="51">
        <v>4330000</v>
      </c>
      <c r="S1223" s="51">
        <v>4330000</v>
      </c>
      <c r="T1223" s="53">
        <v>46143</v>
      </c>
      <c r="U1223" s="53">
        <v>46507.9999884259</v>
      </c>
      <c r="V1223" s="51">
        <v>12</v>
      </c>
      <c r="W1223" s="82" t="s">
        <v>12860</v>
      </c>
      <c r="X1223" s="82"/>
      <c r="Y1223" s="82"/>
      <c r="Z1223" s="83"/>
      <c r="AA1223" s="83"/>
      <c r="AB1223" s="83"/>
      <c r="AC1223" s="83"/>
      <c r="AD1223" s="83"/>
      <c r="AE1223" s="53">
        <v>46143</v>
      </c>
      <c r="AF1223" s="53">
        <v>46507.9999884259</v>
      </c>
      <c r="AG1223" s="85" t="s">
        <v>12391</v>
      </c>
      <c r="AH1223" s="86" t="s">
        <v>13951</v>
      </c>
      <c r="AI1223" s="80"/>
    </row>
    <row r="1224" ht="51" spans="1:35">
      <c r="A1224" s="81">
        <v>51349</v>
      </c>
      <c r="B1224" s="51" t="s">
        <v>13954</v>
      </c>
      <c r="C1224" s="51" t="s">
        <v>13955</v>
      </c>
      <c r="D1224" s="51" t="s">
        <v>9449</v>
      </c>
      <c r="E1224" s="51" t="s">
        <v>9450</v>
      </c>
      <c r="F1224" s="51">
        <v>3250000</v>
      </c>
      <c r="G1224" s="51">
        <v>12</v>
      </c>
      <c r="H1224" s="53">
        <v>46164</v>
      </c>
      <c r="I1224" s="53">
        <v>46528</v>
      </c>
      <c r="J1224" s="51" t="s">
        <v>9463</v>
      </c>
      <c r="K1224" s="51" t="s">
        <v>9451</v>
      </c>
      <c r="L1224" s="51" t="s">
        <v>13956</v>
      </c>
      <c r="M1224" s="51"/>
      <c r="N1224" s="51" t="s">
        <v>13032</v>
      </c>
      <c r="O1224" s="51" t="s">
        <v>9455</v>
      </c>
      <c r="P1224" s="51" t="s">
        <v>9501</v>
      </c>
      <c r="Q1224" s="51" t="s">
        <v>9456</v>
      </c>
      <c r="R1224" s="51">
        <v>3250000</v>
      </c>
      <c r="S1224" s="51">
        <v>3250000</v>
      </c>
      <c r="T1224" s="53">
        <v>46164</v>
      </c>
      <c r="U1224" s="53">
        <v>46528.9999884259</v>
      </c>
      <c r="V1224" s="51">
        <v>9</v>
      </c>
      <c r="W1224" s="80" t="s">
        <v>13416</v>
      </c>
      <c r="X1224" s="80"/>
      <c r="Y1224" s="80"/>
      <c r="Z1224" s="97"/>
      <c r="AA1224" s="97"/>
      <c r="AB1224" s="97"/>
      <c r="AC1224" s="97"/>
      <c r="AD1224" s="97"/>
      <c r="AE1224" s="126">
        <v>46164</v>
      </c>
      <c r="AF1224" s="53">
        <v>46528.9999884259</v>
      </c>
      <c r="AG1224" s="85" t="s">
        <v>12391</v>
      </c>
      <c r="AH1224" s="86" t="s">
        <v>13954</v>
      </c>
      <c r="AI1224" s="80"/>
    </row>
    <row r="1225" ht="51" spans="1:35">
      <c r="A1225" s="81">
        <v>51350</v>
      </c>
      <c r="B1225" s="51" t="s">
        <v>13957</v>
      </c>
      <c r="C1225" s="51" t="s">
        <v>13958</v>
      </c>
      <c r="D1225" s="51" t="s">
        <v>12169</v>
      </c>
      <c r="E1225" s="51" t="s">
        <v>9450</v>
      </c>
      <c r="F1225" s="51">
        <v>14940000</v>
      </c>
      <c r="G1225" s="51">
        <v>12</v>
      </c>
      <c r="H1225" s="53">
        <v>46173</v>
      </c>
      <c r="I1225" s="53">
        <v>46537</v>
      </c>
      <c r="J1225" s="51" t="s">
        <v>9463</v>
      </c>
      <c r="K1225" s="51" t="s">
        <v>9451</v>
      </c>
      <c r="L1225" s="51" t="s">
        <v>13959</v>
      </c>
      <c r="M1225" s="51"/>
      <c r="N1225" s="51" t="s">
        <v>12160</v>
      </c>
      <c r="O1225" s="51" t="s">
        <v>9455</v>
      </c>
      <c r="P1225" s="51" t="s">
        <v>9456</v>
      </c>
      <c r="Q1225" s="51" t="s">
        <v>9456</v>
      </c>
      <c r="R1225" s="51">
        <v>14940000</v>
      </c>
      <c r="S1225" s="51">
        <v>14940000</v>
      </c>
      <c r="T1225" s="53">
        <v>46173</v>
      </c>
      <c r="U1225" s="53">
        <v>46537.9999884259</v>
      </c>
      <c r="V1225" s="127">
        <v>36</v>
      </c>
      <c r="W1225" s="131" t="s">
        <v>12244</v>
      </c>
      <c r="X1225" s="130"/>
      <c r="Y1225" s="130"/>
      <c r="Z1225" s="53"/>
      <c r="AA1225" s="53"/>
      <c r="AB1225" s="53"/>
      <c r="AC1225" s="53"/>
      <c r="AD1225" s="53"/>
      <c r="AE1225" s="53">
        <v>46173</v>
      </c>
      <c r="AF1225" s="53">
        <v>46537.9999884259</v>
      </c>
      <c r="AG1225" s="85" t="s">
        <v>9459</v>
      </c>
      <c r="AH1225" s="86" t="s">
        <v>13957</v>
      </c>
      <c r="AI1225" s="80"/>
    </row>
    <row r="1226" ht="38.25" spans="1:35">
      <c r="A1226" s="81">
        <v>43902</v>
      </c>
      <c r="B1226" s="51" t="s">
        <v>13960</v>
      </c>
      <c r="C1226" s="51" t="s">
        <v>13961</v>
      </c>
      <c r="D1226" s="51" t="s">
        <v>12157</v>
      </c>
      <c r="E1226" s="51" t="s">
        <v>9450</v>
      </c>
      <c r="F1226" s="51">
        <v>60000</v>
      </c>
      <c r="G1226" s="51">
        <v>0.2</v>
      </c>
      <c r="H1226" s="53">
        <v>46016</v>
      </c>
      <c r="I1226" s="53">
        <v>46022</v>
      </c>
      <c r="J1226" s="51" t="s">
        <v>9463</v>
      </c>
      <c r="K1226" s="51"/>
      <c r="L1226" s="51"/>
      <c r="M1226" s="51"/>
      <c r="N1226" s="51"/>
      <c r="O1226" s="51"/>
      <c r="P1226" s="51" t="s">
        <v>9512</v>
      </c>
      <c r="Q1226" s="51" t="s">
        <v>13962</v>
      </c>
      <c r="R1226" s="51"/>
      <c r="S1226" s="51"/>
      <c r="T1226" s="53"/>
      <c r="U1226" s="53"/>
      <c r="V1226" s="51"/>
      <c r="W1226" s="80"/>
      <c r="X1226" s="80"/>
      <c r="Y1226" s="80"/>
      <c r="Z1226" s="87"/>
      <c r="AA1226" s="87"/>
      <c r="AB1226" s="87"/>
      <c r="AC1226" s="87"/>
      <c r="AD1226" s="87"/>
      <c r="AE1226" s="87"/>
      <c r="AF1226" s="87"/>
      <c r="AG1226" s="80"/>
      <c r="AH1226" s="80"/>
      <c r="AI1226" s="80"/>
    </row>
    <row r="1227" ht="38.25" spans="1:35">
      <c r="A1227" s="81">
        <v>39749</v>
      </c>
      <c r="B1227" s="51" t="s">
        <v>13963</v>
      </c>
      <c r="C1227" s="51" t="s">
        <v>13964</v>
      </c>
      <c r="D1227" s="51" t="s">
        <v>9496</v>
      </c>
      <c r="E1227" s="51" t="s">
        <v>9450</v>
      </c>
      <c r="F1227" s="51">
        <v>1580000</v>
      </c>
      <c r="G1227" s="51">
        <v>12.2</v>
      </c>
      <c r="H1227" s="53">
        <v>46036</v>
      </c>
      <c r="I1227" s="53">
        <v>46402</v>
      </c>
      <c r="J1227" s="51" t="s">
        <v>9463</v>
      </c>
      <c r="K1227" s="51"/>
      <c r="L1227" s="51" t="s">
        <v>13965</v>
      </c>
      <c r="M1227" s="51"/>
      <c r="N1227" s="51" t="s">
        <v>13966</v>
      </c>
      <c r="O1227" s="51"/>
      <c r="P1227" s="51" t="s">
        <v>9512</v>
      </c>
      <c r="Q1227" s="51" t="s">
        <v>13967</v>
      </c>
      <c r="R1227" s="51">
        <v>1580000</v>
      </c>
      <c r="S1227" s="51">
        <v>1637000</v>
      </c>
      <c r="T1227" s="53">
        <v>46036</v>
      </c>
      <c r="U1227" s="53">
        <v>46402.9999884259</v>
      </c>
      <c r="V1227" s="51">
        <v>5</v>
      </c>
      <c r="W1227" s="80"/>
      <c r="X1227" s="80"/>
      <c r="Y1227" s="80"/>
      <c r="Z1227" s="87"/>
      <c r="AA1227" s="87"/>
      <c r="AB1227" s="87"/>
      <c r="AC1227" s="87"/>
      <c r="AD1227" s="87"/>
      <c r="AE1227" s="87"/>
      <c r="AF1227" s="87"/>
      <c r="AG1227" s="80"/>
      <c r="AH1227" s="80"/>
      <c r="AI1227" s="80"/>
    </row>
    <row r="1228" ht="38.25" spans="1:35">
      <c r="A1228" s="81">
        <v>39804</v>
      </c>
      <c r="B1228" s="51" t="s">
        <v>13968</v>
      </c>
      <c r="C1228" s="51" t="s">
        <v>13969</v>
      </c>
      <c r="D1228" s="51" t="s">
        <v>9496</v>
      </c>
      <c r="E1228" s="51" t="s">
        <v>9450</v>
      </c>
      <c r="F1228" s="51">
        <v>1573000</v>
      </c>
      <c r="G1228" s="51">
        <v>12.1</v>
      </c>
      <c r="H1228" s="53">
        <v>46037</v>
      </c>
      <c r="I1228" s="53">
        <v>46401</v>
      </c>
      <c r="J1228" s="51" t="s">
        <v>9463</v>
      </c>
      <c r="K1228" s="51"/>
      <c r="L1228" s="51" t="s">
        <v>13970</v>
      </c>
      <c r="M1228" s="51"/>
      <c r="N1228" s="51" t="s">
        <v>13966</v>
      </c>
      <c r="O1228" s="51"/>
      <c r="P1228" s="51" t="s">
        <v>9512</v>
      </c>
      <c r="Q1228" s="51" t="s">
        <v>13967</v>
      </c>
      <c r="R1228" s="51">
        <v>1573000</v>
      </c>
      <c r="S1228" s="51">
        <v>1580200</v>
      </c>
      <c r="T1228" s="53">
        <v>46037</v>
      </c>
      <c r="U1228" s="53">
        <v>46401.9999884259</v>
      </c>
      <c r="V1228" s="51">
        <v>5</v>
      </c>
      <c r="W1228" s="80"/>
      <c r="X1228" s="80"/>
      <c r="Y1228" s="80"/>
      <c r="Z1228" s="87"/>
      <c r="AA1228" s="87"/>
      <c r="AB1228" s="87"/>
      <c r="AC1228" s="87"/>
      <c r="AD1228" s="87"/>
      <c r="AE1228" s="87"/>
      <c r="AF1228" s="87"/>
      <c r="AG1228" s="80"/>
      <c r="AH1228" s="80"/>
      <c r="AI1228" s="80"/>
    </row>
    <row r="1229" ht="38.25" spans="1:35">
      <c r="A1229" s="81">
        <v>35735</v>
      </c>
      <c r="B1229" s="51" t="s">
        <v>13971</v>
      </c>
      <c r="C1229" s="51" t="s">
        <v>13972</v>
      </c>
      <c r="D1229" s="51" t="s">
        <v>9496</v>
      </c>
      <c r="E1229" s="51" t="s">
        <v>9450</v>
      </c>
      <c r="F1229" s="51">
        <v>1645000</v>
      </c>
      <c r="G1229" s="51">
        <v>12.2</v>
      </c>
      <c r="H1229" s="53">
        <v>46029</v>
      </c>
      <c r="I1229" s="53">
        <v>46395</v>
      </c>
      <c r="J1229" s="51" t="s">
        <v>9463</v>
      </c>
      <c r="K1229" s="51"/>
      <c r="L1229" s="51" t="s">
        <v>13973</v>
      </c>
      <c r="M1229" s="51"/>
      <c r="N1229" s="51" t="s">
        <v>13966</v>
      </c>
      <c r="O1229" s="51"/>
      <c r="P1229" s="51" t="s">
        <v>9512</v>
      </c>
      <c r="Q1229" s="51" t="s">
        <v>13967</v>
      </c>
      <c r="R1229" s="51">
        <v>1645000</v>
      </c>
      <c r="S1229" s="51">
        <v>2876840</v>
      </c>
      <c r="T1229" s="53">
        <v>46029</v>
      </c>
      <c r="U1229" s="53">
        <v>46395.9999884259</v>
      </c>
      <c r="V1229" s="51">
        <v>5</v>
      </c>
      <c r="W1229" s="80"/>
      <c r="X1229" s="80"/>
      <c r="Y1229" s="80"/>
      <c r="Z1229" s="87"/>
      <c r="AA1229" s="87"/>
      <c r="AB1229" s="87"/>
      <c r="AC1229" s="87"/>
      <c r="AD1229" s="87"/>
      <c r="AE1229" s="87"/>
      <c r="AF1229" s="87"/>
      <c r="AG1229" s="80"/>
      <c r="AH1229" s="80"/>
      <c r="AI1229" s="80"/>
    </row>
    <row r="1230" ht="38.25" spans="1:35">
      <c r="A1230" s="81">
        <v>35736</v>
      </c>
      <c r="B1230" s="51" t="s">
        <v>13974</v>
      </c>
      <c r="C1230" s="51" t="s">
        <v>13975</v>
      </c>
      <c r="D1230" s="51" t="s">
        <v>10841</v>
      </c>
      <c r="E1230" s="51" t="s">
        <v>9450</v>
      </c>
      <c r="F1230" s="51">
        <v>1200000</v>
      </c>
      <c r="G1230" s="51">
        <v>12.2</v>
      </c>
      <c r="H1230" s="53">
        <v>46029</v>
      </c>
      <c r="I1230" s="53">
        <v>46395</v>
      </c>
      <c r="J1230" s="51" t="s">
        <v>9463</v>
      </c>
      <c r="K1230" s="51"/>
      <c r="L1230" s="51" t="s">
        <v>13973</v>
      </c>
      <c r="M1230" s="51"/>
      <c r="N1230" s="51" t="s">
        <v>13966</v>
      </c>
      <c r="O1230" s="51"/>
      <c r="P1230" s="51" t="s">
        <v>9512</v>
      </c>
      <c r="Q1230" s="51" t="s">
        <v>13967</v>
      </c>
      <c r="R1230" s="51">
        <v>1200000</v>
      </c>
      <c r="S1230" s="51">
        <v>2876840</v>
      </c>
      <c r="T1230" s="53">
        <v>46029</v>
      </c>
      <c r="U1230" s="53">
        <v>46395.9999884259</v>
      </c>
      <c r="V1230" s="51">
        <v>5</v>
      </c>
      <c r="W1230" s="80"/>
      <c r="X1230" s="80"/>
      <c r="Y1230" s="80"/>
      <c r="Z1230" s="87"/>
      <c r="AA1230" s="87"/>
      <c r="AB1230" s="87"/>
      <c r="AC1230" s="87"/>
      <c r="AD1230" s="87"/>
      <c r="AE1230" s="87"/>
      <c r="AF1230" s="87"/>
      <c r="AG1230" s="80"/>
      <c r="AH1230" s="80"/>
      <c r="AI1230" s="80"/>
    </row>
    <row r="1231" ht="38.25" spans="1:35">
      <c r="A1231" s="81">
        <v>35775</v>
      </c>
      <c r="B1231" s="51" t="s">
        <v>13976</v>
      </c>
      <c r="C1231" s="51" t="s">
        <v>13977</v>
      </c>
      <c r="D1231" s="51" t="s">
        <v>9529</v>
      </c>
      <c r="E1231" s="51" t="s">
        <v>9450</v>
      </c>
      <c r="F1231" s="51">
        <v>2380000</v>
      </c>
      <c r="G1231" s="51">
        <v>11.9</v>
      </c>
      <c r="H1231" s="53">
        <v>46030</v>
      </c>
      <c r="I1231" s="53">
        <v>46387</v>
      </c>
      <c r="J1231" s="51" t="s">
        <v>9463</v>
      </c>
      <c r="K1231" s="51"/>
      <c r="L1231" s="51" t="s">
        <v>13978</v>
      </c>
      <c r="M1231" s="218" t="s">
        <v>9693</v>
      </c>
      <c r="N1231" s="51" t="s">
        <v>13966</v>
      </c>
      <c r="O1231" s="51"/>
      <c r="P1231" s="51" t="s">
        <v>9512</v>
      </c>
      <c r="Q1231" s="51" t="s">
        <v>13967</v>
      </c>
      <c r="R1231" s="51">
        <v>2380000</v>
      </c>
      <c r="S1231" s="51">
        <v>2380000</v>
      </c>
      <c r="T1231" s="53">
        <v>46030</v>
      </c>
      <c r="U1231" s="53">
        <v>46387.9999884259</v>
      </c>
      <c r="V1231" s="51">
        <v>10</v>
      </c>
      <c r="W1231" s="80"/>
      <c r="X1231" s="80"/>
      <c r="Y1231" s="80"/>
      <c r="Z1231" s="87"/>
      <c r="AA1231" s="87"/>
      <c r="AB1231" s="87"/>
      <c r="AC1231" s="87"/>
      <c r="AD1231" s="87"/>
      <c r="AE1231" s="87"/>
      <c r="AF1231" s="87"/>
      <c r="AG1231" s="80"/>
      <c r="AH1231" s="80"/>
      <c r="AI1231" s="80"/>
    </row>
    <row r="1232" ht="38.25" spans="1:35">
      <c r="A1232" s="81">
        <v>35776</v>
      </c>
      <c r="B1232" s="51" t="s">
        <v>13979</v>
      </c>
      <c r="C1232" s="51" t="s">
        <v>13980</v>
      </c>
      <c r="D1232" s="51" t="s">
        <v>9669</v>
      </c>
      <c r="E1232" s="51" t="s">
        <v>9450</v>
      </c>
      <c r="F1232" s="51">
        <v>1011500</v>
      </c>
      <c r="G1232" s="51">
        <v>11.9</v>
      </c>
      <c r="H1232" s="53">
        <v>46030</v>
      </c>
      <c r="I1232" s="53">
        <v>46387</v>
      </c>
      <c r="J1232" s="51" t="s">
        <v>9463</v>
      </c>
      <c r="K1232" s="51"/>
      <c r="L1232" s="51" t="s">
        <v>13981</v>
      </c>
      <c r="M1232" s="218" t="s">
        <v>9942</v>
      </c>
      <c r="N1232" s="51" t="s">
        <v>13966</v>
      </c>
      <c r="O1232" s="51"/>
      <c r="P1232" s="51" t="s">
        <v>9512</v>
      </c>
      <c r="Q1232" s="51" t="s">
        <v>13967</v>
      </c>
      <c r="R1232" s="51">
        <v>1011500</v>
      </c>
      <c r="S1232" s="51">
        <v>1293532</v>
      </c>
      <c r="T1232" s="53">
        <v>46030</v>
      </c>
      <c r="U1232" s="53">
        <v>46387.9999884259</v>
      </c>
      <c r="V1232" s="51">
        <v>5</v>
      </c>
      <c r="W1232" s="80"/>
      <c r="X1232" s="80"/>
      <c r="Y1232" s="80"/>
      <c r="Z1232" s="87"/>
      <c r="AA1232" s="87"/>
      <c r="AB1232" s="87"/>
      <c r="AC1232" s="87"/>
      <c r="AD1232" s="87"/>
      <c r="AE1232" s="87"/>
      <c r="AF1232" s="87"/>
      <c r="AG1232" s="80"/>
      <c r="AH1232" s="80"/>
      <c r="AI1232" s="80"/>
    </row>
    <row r="1233" ht="48" spans="1:35">
      <c r="A1233" s="81">
        <v>35691</v>
      </c>
      <c r="B1233" s="51" t="s">
        <v>13982</v>
      </c>
      <c r="C1233" s="51" t="s">
        <v>13983</v>
      </c>
      <c r="D1233" s="51" t="s">
        <v>11253</v>
      </c>
      <c r="E1233" s="51" t="s">
        <v>9450</v>
      </c>
      <c r="F1233" s="51">
        <v>28800</v>
      </c>
      <c r="G1233" s="51">
        <v>1.8</v>
      </c>
      <c r="H1233" s="53">
        <v>46028</v>
      </c>
      <c r="I1233" s="53">
        <v>46081</v>
      </c>
      <c r="J1233" s="51" t="s">
        <v>9463</v>
      </c>
      <c r="K1233" s="51"/>
      <c r="L1233" s="51" t="s">
        <v>13984</v>
      </c>
      <c r="M1233" s="51"/>
      <c r="N1233" s="51" t="s">
        <v>13985</v>
      </c>
      <c r="O1233" s="51"/>
      <c r="P1233" s="51" t="s">
        <v>8802</v>
      </c>
      <c r="Q1233" s="51" t="s">
        <v>13986</v>
      </c>
      <c r="R1233" s="51">
        <v>28800</v>
      </c>
      <c r="S1233" s="51">
        <v>28800</v>
      </c>
      <c r="T1233" s="53">
        <v>46028</v>
      </c>
      <c r="U1233" s="53">
        <v>46081.9999884259</v>
      </c>
      <c r="V1233" s="51">
        <v>10</v>
      </c>
      <c r="W1233" s="80"/>
      <c r="X1233" s="80"/>
      <c r="Y1233" s="80"/>
      <c r="Z1233" s="87"/>
      <c r="AA1233" s="87"/>
      <c r="AB1233" s="87"/>
      <c r="AC1233" s="87"/>
      <c r="AD1233" s="87"/>
      <c r="AE1233" s="87"/>
      <c r="AF1233" s="87"/>
      <c r="AG1233" s="80"/>
      <c r="AH1233" s="80"/>
      <c r="AI1233" s="80"/>
    </row>
    <row r="1234" ht="38.25" spans="1:35">
      <c r="A1234" s="81">
        <v>35574</v>
      </c>
      <c r="B1234" s="51" t="s">
        <v>13987</v>
      </c>
      <c r="C1234" s="51" t="s">
        <v>13988</v>
      </c>
      <c r="D1234" s="51" t="s">
        <v>10841</v>
      </c>
      <c r="E1234" s="51" t="s">
        <v>9450</v>
      </c>
      <c r="F1234" s="51">
        <v>702369</v>
      </c>
      <c r="G1234" s="51">
        <v>3</v>
      </c>
      <c r="H1234" s="53">
        <v>46023</v>
      </c>
      <c r="I1234" s="53">
        <v>46112</v>
      </c>
      <c r="J1234" s="51" t="s">
        <v>9463</v>
      </c>
      <c r="K1234" s="51"/>
      <c r="L1234" s="51" t="s">
        <v>13989</v>
      </c>
      <c r="M1234" s="51" t="s">
        <v>13990</v>
      </c>
      <c r="N1234" s="51" t="s">
        <v>13966</v>
      </c>
      <c r="O1234" s="51"/>
      <c r="P1234" s="51" t="s">
        <v>9545</v>
      </c>
      <c r="Q1234" s="51" t="s">
        <v>13991</v>
      </c>
      <c r="R1234" s="51">
        <v>702369</v>
      </c>
      <c r="S1234" s="51">
        <v>702369</v>
      </c>
      <c r="T1234" s="53">
        <v>46023</v>
      </c>
      <c r="U1234" s="53">
        <v>46112.9999884259</v>
      </c>
      <c r="V1234" s="51">
        <v>12</v>
      </c>
      <c r="W1234" s="80"/>
      <c r="X1234" s="80"/>
      <c r="Y1234" s="80"/>
      <c r="Z1234" s="87"/>
      <c r="AA1234" s="87"/>
      <c r="AB1234" s="87"/>
      <c r="AC1234" s="87"/>
      <c r="AD1234" s="87"/>
      <c r="AE1234" s="87"/>
      <c r="AF1234" s="87"/>
      <c r="AG1234" s="80"/>
      <c r="AH1234" s="80"/>
      <c r="AI1234" s="80"/>
    </row>
    <row r="1235" ht="38.25" spans="1:35">
      <c r="A1235" s="81">
        <v>35581</v>
      </c>
      <c r="B1235" s="51" t="s">
        <v>13992</v>
      </c>
      <c r="C1235" s="51" t="s">
        <v>13993</v>
      </c>
      <c r="D1235" s="51" t="s">
        <v>9536</v>
      </c>
      <c r="E1235" s="51" t="s">
        <v>9450</v>
      </c>
      <c r="F1235" s="51">
        <v>0</v>
      </c>
      <c r="G1235" s="51">
        <v>12.1</v>
      </c>
      <c r="H1235" s="53">
        <v>46023</v>
      </c>
      <c r="I1235" s="53">
        <v>46387</v>
      </c>
      <c r="J1235" s="51" t="s">
        <v>9463</v>
      </c>
      <c r="K1235" s="51"/>
      <c r="L1235" s="51" t="s">
        <v>13994</v>
      </c>
      <c r="M1235" s="51"/>
      <c r="N1235" s="51" t="s">
        <v>9925</v>
      </c>
      <c r="O1235" s="51"/>
      <c r="P1235" s="51" t="s">
        <v>8856</v>
      </c>
      <c r="Q1235" s="51" t="s">
        <v>13991</v>
      </c>
      <c r="R1235" s="51">
        <v>0</v>
      </c>
      <c r="S1235" s="51">
        <v>0</v>
      </c>
      <c r="T1235" s="53">
        <v>46023</v>
      </c>
      <c r="U1235" s="53">
        <v>46387.9999884259</v>
      </c>
      <c r="V1235" s="51">
        <v>8</v>
      </c>
      <c r="W1235" s="80"/>
      <c r="X1235" s="80"/>
      <c r="Y1235" s="80"/>
      <c r="Z1235" s="87"/>
      <c r="AA1235" s="87"/>
      <c r="AB1235" s="87"/>
      <c r="AC1235" s="87"/>
      <c r="AD1235" s="87"/>
      <c r="AE1235" s="87"/>
      <c r="AF1235" s="87"/>
      <c r="AG1235" s="80"/>
      <c r="AH1235" s="80"/>
      <c r="AI1235" s="80"/>
    </row>
    <row r="1236" ht="38.25" spans="1:35">
      <c r="A1236" s="81">
        <v>35583</v>
      </c>
      <c r="B1236" s="51" t="s">
        <v>13995</v>
      </c>
      <c r="C1236" s="51" t="s">
        <v>13996</v>
      </c>
      <c r="D1236" s="51" t="s">
        <v>9536</v>
      </c>
      <c r="E1236" s="51" t="s">
        <v>9450</v>
      </c>
      <c r="F1236" s="51">
        <v>0</v>
      </c>
      <c r="G1236" s="51">
        <v>12.1</v>
      </c>
      <c r="H1236" s="53">
        <v>46388</v>
      </c>
      <c r="I1236" s="53">
        <v>46752</v>
      </c>
      <c r="J1236" s="51" t="s">
        <v>9463</v>
      </c>
      <c r="K1236" s="51"/>
      <c r="L1236" s="51" t="s">
        <v>13994</v>
      </c>
      <c r="M1236" s="51"/>
      <c r="N1236" s="51" t="s">
        <v>9925</v>
      </c>
      <c r="O1236" s="51"/>
      <c r="P1236" s="51" t="s">
        <v>8856</v>
      </c>
      <c r="Q1236" s="51" t="s">
        <v>13991</v>
      </c>
      <c r="R1236" s="51">
        <v>0</v>
      </c>
      <c r="S1236" s="51">
        <v>0</v>
      </c>
      <c r="T1236" s="53">
        <v>46388</v>
      </c>
      <c r="U1236" s="53">
        <v>46752.9999884259</v>
      </c>
      <c r="V1236" s="51">
        <v>8</v>
      </c>
      <c r="W1236" s="80"/>
      <c r="X1236" s="80"/>
      <c r="Y1236" s="80"/>
      <c r="Z1236" s="87"/>
      <c r="AA1236" s="87"/>
      <c r="AB1236" s="87"/>
      <c r="AC1236" s="87"/>
      <c r="AD1236" s="87"/>
      <c r="AE1236" s="87"/>
      <c r="AF1236" s="87"/>
      <c r="AG1236" s="80"/>
      <c r="AH1236" s="80"/>
      <c r="AI1236" s="80"/>
    </row>
    <row r="1237" ht="38.25" spans="1:35">
      <c r="A1237" s="81">
        <v>34330</v>
      </c>
      <c r="B1237" s="51" t="s">
        <v>13997</v>
      </c>
      <c r="C1237" s="51" t="s">
        <v>13998</v>
      </c>
      <c r="D1237" s="51" t="s">
        <v>9536</v>
      </c>
      <c r="E1237" s="51" t="s">
        <v>9450</v>
      </c>
      <c r="F1237" s="51">
        <v>170000</v>
      </c>
      <c r="G1237" s="51">
        <v>6</v>
      </c>
      <c r="H1237" s="53">
        <v>45658</v>
      </c>
      <c r="I1237" s="53">
        <v>45838</v>
      </c>
      <c r="J1237" s="51" t="s">
        <v>9463</v>
      </c>
      <c r="K1237" s="51"/>
      <c r="L1237" s="51" t="s">
        <v>13999</v>
      </c>
      <c r="M1237" s="218" t="s">
        <v>14000</v>
      </c>
      <c r="N1237" s="51" t="s">
        <v>9641</v>
      </c>
      <c r="O1237" s="51" t="s">
        <v>9468</v>
      </c>
      <c r="P1237" s="51" t="s">
        <v>8856</v>
      </c>
      <c r="Q1237" s="51" t="s">
        <v>9545</v>
      </c>
      <c r="R1237" s="51">
        <v>170000</v>
      </c>
      <c r="S1237" s="51">
        <v>170000</v>
      </c>
      <c r="T1237" s="53">
        <v>45658</v>
      </c>
      <c r="U1237" s="53">
        <v>45838.9999884259</v>
      </c>
      <c r="V1237" s="51">
        <v>2</v>
      </c>
      <c r="W1237" s="80"/>
      <c r="X1237" s="80"/>
      <c r="Y1237" s="80"/>
      <c r="Z1237" s="87"/>
      <c r="AA1237" s="87"/>
      <c r="AB1237" s="87"/>
      <c r="AC1237" s="87"/>
      <c r="AD1237" s="87"/>
      <c r="AE1237" s="87"/>
      <c r="AF1237" s="87"/>
      <c r="AG1237" s="80"/>
      <c r="AH1237" s="80"/>
      <c r="AI1237" s="80"/>
    </row>
    <row r="1238" ht="38.25" spans="1:35">
      <c r="A1238" s="81">
        <v>34331</v>
      </c>
      <c r="B1238" s="51" t="s">
        <v>14001</v>
      </c>
      <c r="C1238" s="51" t="s">
        <v>14002</v>
      </c>
      <c r="D1238" s="51" t="s">
        <v>9536</v>
      </c>
      <c r="E1238" s="51" t="s">
        <v>9450</v>
      </c>
      <c r="F1238" s="51">
        <v>2310000</v>
      </c>
      <c r="G1238" s="51">
        <v>12</v>
      </c>
      <c r="H1238" s="53">
        <v>45566</v>
      </c>
      <c r="I1238" s="53">
        <v>45930</v>
      </c>
      <c r="J1238" s="51" t="s">
        <v>9463</v>
      </c>
      <c r="K1238" s="51"/>
      <c r="L1238" s="51" t="s">
        <v>14003</v>
      </c>
      <c r="M1238" s="51" t="s">
        <v>14004</v>
      </c>
      <c r="N1238" s="51" t="s">
        <v>9641</v>
      </c>
      <c r="O1238" s="51" t="s">
        <v>9468</v>
      </c>
      <c r="P1238" s="51" t="s">
        <v>8856</v>
      </c>
      <c r="Q1238" s="51" t="s">
        <v>9545</v>
      </c>
      <c r="R1238" s="51">
        <v>2310000</v>
      </c>
      <c r="S1238" s="51">
        <v>2310000</v>
      </c>
      <c r="T1238" s="53">
        <v>45566</v>
      </c>
      <c r="U1238" s="53">
        <v>45930.9999884259</v>
      </c>
      <c r="V1238" s="51">
        <v>16</v>
      </c>
      <c r="W1238" s="80"/>
      <c r="X1238" s="80"/>
      <c r="Y1238" s="80"/>
      <c r="Z1238" s="87"/>
      <c r="AA1238" s="87"/>
      <c r="AB1238" s="87"/>
      <c r="AC1238" s="87"/>
      <c r="AD1238" s="87"/>
      <c r="AE1238" s="87"/>
      <c r="AF1238" s="87"/>
      <c r="AG1238" s="80"/>
      <c r="AH1238" s="80"/>
      <c r="AI1238" s="80"/>
    </row>
    <row r="1239" ht="38.25" spans="1:35">
      <c r="A1239" s="81">
        <v>34333</v>
      </c>
      <c r="B1239" s="51" t="s">
        <v>14005</v>
      </c>
      <c r="C1239" s="51" t="s">
        <v>14006</v>
      </c>
      <c r="D1239" s="51" t="s">
        <v>9536</v>
      </c>
      <c r="E1239" s="51" t="s">
        <v>9450</v>
      </c>
      <c r="F1239" s="51">
        <v>88305.56</v>
      </c>
      <c r="G1239" s="51">
        <v>3.5</v>
      </c>
      <c r="H1239" s="53">
        <v>45658</v>
      </c>
      <c r="I1239" s="53">
        <v>45763</v>
      </c>
      <c r="J1239" s="51" t="s">
        <v>9463</v>
      </c>
      <c r="K1239" s="51"/>
      <c r="L1239" s="51" t="s">
        <v>9648</v>
      </c>
      <c r="M1239" s="218" t="s">
        <v>9649</v>
      </c>
      <c r="N1239" s="51" t="s">
        <v>9641</v>
      </c>
      <c r="O1239" s="51" t="s">
        <v>9468</v>
      </c>
      <c r="P1239" s="51" t="s">
        <v>8856</v>
      </c>
      <c r="Q1239" s="51" t="s">
        <v>9545</v>
      </c>
      <c r="R1239" s="51">
        <v>88305.56</v>
      </c>
      <c r="S1239" s="51">
        <v>258305.56</v>
      </c>
      <c r="T1239" s="53">
        <v>45658</v>
      </c>
      <c r="U1239" s="53">
        <v>45763.9999884259</v>
      </c>
      <c r="V1239" s="51">
        <v>1</v>
      </c>
      <c r="W1239" s="80"/>
      <c r="X1239" s="80"/>
      <c r="Y1239" s="80"/>
      <c r="Z1239" s="87"/>
      <c r="AA1239" s="87"/>
      <c r="AB1239" s="87"/>
      <c r="AC1239" s="87"/>
      <c r="AD1239" s="87"/>
      <c r="AE1239" s="87"/>
      <c r="AF1239" s="87"/>
      <c r="AG1239" s="80"/>
      <c r="AH1239" s="80"/>
      <c r="AI1239" s="80"/>
    </row>
    <row r="1240" ht="38.25" spans="1:35">
      <c r="A1240" s="81">
        <v>34334</v>
      </c>
      <c r="B1240" s="51" t="s">
        <v>14007</v>
      </c>
      <c r="C1240" s="51" t="s">
        <v>14008</v>
      </c>
      <c r="D1240" s="51" t="s">
        <v>9536</v>
      </c>
      <c r="E1240" s="51" t="s">
        <v>9450</v>
      </c>
      <c r="F1240" s="51">
        <v>206550</v>
      </c>
      <c r="G1240" s="51">
        <v>3</v>
      </c>
      <c r="H1240" s="53">
        <v>45658</v>
      </c>
      <c r="I1240" s="53">
        <v>45747</v>
      </c>
      <c r="J1240" s="51" t="s">
        <v>9463</v>
      </c>
      <c r="K1240" s="51"/>
      <c r="L1240" s="51" t="s">
        <v>14009</v>
      </c>
      <c r="M1240" s="218" t="s">
        <v>14010</v>
      </c>
      <c r="N1240" s="51" t="s">
        <v>9641</v>
      </c>
      <c r="O1240" s="51" t="s">
        <v>9468</v>
      </c>
      <c r="P1240" s="51" t="s">
        <v>8856</v>
      </c>
      <c r="Q1240" s="51" t="s">
        <v>9545</v>
      </c>
      <c r="R1240" s="51">
        <v>206550</v>
      </c>
      <c r="S1240" s="51">
        <v>340944.44</v>
      </c>
      <c r="T1240" s="53">
        <v>45658</v>
      </c>
      <c r="U1240" s="53">
        <v>45747.9999884259</v>
      </c>
      <c r="V1240" s="51">
        <v>4</v>
      </c>
      <c r="W1240" s="80"/>
      <c r="X1240" s="80"/>
      <c r="Y1240" s="80"/>
      <c r="Z1240" s="87"/>
      <c r="AA1240" s="87"/>
      <c r="AB1240" s="87"/>
      <c r="AC1240" s="87"/>
      <c r="AD1240" s="87"/>
      <c r="AE1240" s="87"/>
      <c r="AF1240" s="87"/>
      <c r="AG1240" s="80"/>
      <c r="AH1240" s="80"/>
      <c r="AI1240" s="80"/>
    </row>
    <row r="1241" ht="38.25" spans="1:35">
      <c r="A1241" s="81">
        <v>34335</v>
      </c>
      <c r="B1241" s="51" t="s">
        <v>14011</v>
      </c>
      <c r="C1241" s="51" t="s">
        <v>14012</v>
      </c>
      <c r="D1241" s="51" t="s">
        <v>9536</v>
      </c>
      <c r="E1241" s="51" t="s">
        <v>9450</v>
      </c>
      <c r="F1241" s="51">
        <v>134394.44</v>
      </c>
      <c r="G1241" s="51">
        <v>4.8</v>
      </c>
      <c r="H1241" s="53">
        <v>45748</v>
      </c>
      <c r="I1241" s="53">
        <v>45891</v>
      </c>
      <c r="J1241" s="51" t="s">
        <v>9463</v>
      </c>
      <c r="K1241" s="51"/>
      <c r="L1241" s="51" t="s">
        <v>14009</v>
      </c>
      <c r="M1241" s="218" t="s">
        <v>14010</v>
      </c>
      <c r="N1241" s="51" t="s">
        <v>9641</v>
      </c>
      <c r="O1241" s="51" t="s">
        <v>9468</v>
      </c>
      <c r="P1241" s="51" t="s">
        <v>8856</v>
      </c>
      <c r="Q1241" s="51" t="s">
        <v>9545</v>
      </c>
      <c r="R1241" s="51">
        <v>134394.44</v>
      </c>
      <c r="S1241" s="51">
        <v>340944.44</v>
      </c>
      <c r="T1241" s="53">
        <v>45748</v>
      </c>
      <c r="U1241" s="53">
        <v>45891.9999884259</v>
      </c>
      <c r="V1241" s="51">
        <v>2</v>
      </c>
      <c r="W1241" s="80"/>
      <c r="X1241" s="80"/>
      <c r="Y1241" s="80"/>
      <c r="Z1241" s="87"/>
      <c r="AA1241" s="87"/>
      <c r="AB1241" s="87"/>
      <c r="AC1241" s="87"/>
      <c r="AD1241" s="87"/>
      <c r="AE1241" s="87"/>
      <c r="AF1241" s="87"/>
      <c r="AG1241" s="80"/>
      <c r="AH1241" s="80"/>
      <c r="AI1241" s="80"/>
    </row>
    <row r="1242" ht="38.25" spans="1:35">
      <c r="A1242" s="81">
        <v>34336</v>
      </c>
      <c r="B1242" s="51" t="s">
        <v>14013</v>
      </c>
      <c r="C1242" s="51" t="s">
        <v>14014</v>
      </c>
      <c r="D1242" s="51" t="s">
        <v>9536</v>
      </c>
      <c r="E1242" s="51" t="s">
        <v>9450</v>
      </c>
      <c r="F1242" s="51">
        <v>340000</v>
      </c>
      <c r="G1242" s="51">
        <v>12</v>
      </c>
      <c r="H1242" s="53">
        <v>45423</v>
      </c>
      <c r="I1242" s="53">
        <v>45787</v>
      </c>
      <c r="J1242" s="51" t="s">
        <v>9463</v>
      </c>
      <c r="K1242" s="51"/>
      <c r="L1242" s="51" t="s">
        <v>14015</v>
      </c>
      <c r="M1242" s="51" t="s">
        <v>14016</v>
      </c>
      <c r="N1242" s="51" t="s">
        <v>9641</v>
      </c>
      <c r="O1242" s="51" t="s">
        <v>9468</v>
      </c>
      <c r="P1242" s="51" t="s">
        <v>8856</v>
      </c>
      <c r="Q1242" s="51" t="s">
        <v>9545</v>
      </c>
      <c r="R1242" s="51">
        <v>340000</v>
      </c>
      <c r="S1242" s="51">
        <v>340000</v>
      </c>
      <c r="T1242" s="53">
        <v>45423</v>
      </c>
      <c r="U1242" s="53">
        <v>45787.9999884259</v>
      </c>
      <c r="V1242" s="51">
        <v>2</v>
      </c>
      <c r="W1242" s="80"/>
      <c r="X1242" s="80"/>
      <c r="Y1242" s="80"/>
      <c r="Z1242" s="87"/>
      <c r="AA1242" s="87"/>
      <c r="AB1242" s="87"/>
      <c r="AC1242" s="87"/>
      <c r="AD1242" s="87"/>
      <c r="AE1242" s="87"/>
      <c r="AF1242" s="87"/>
      <c r="AG1242" s="80"/>
      <c r="AH1242" s="80"/>
      <c r="AI1242" s="80"/>
    </row>
    <row r="1243" ht="38.25" spans="1:35">
      <c r="A1243" s="81">
        <v>32794</v>
      </c>
      <c r="B1243" s="51" t="s">
        <v>14017</v>
      </c>
      <c r="C1243" s="51" t="s">
        <v>14018</v>
      </c>
      <c r="D1243" s="51" t="s">
        <v>12157</v>
      </c>
      <c r="E1243" s="51" t="s">
        <v>9450</v>
      </c>
      <c r="F1243" s="51">
        <v>300000</v>
      </c>
      <c r="G1243" s="51">
        <v>12</v>
      </c>
      <c r="H1243" s="53">
        <v>46023</v>
      </c>
      <c r="I1243" s="53">
        <v>46388</v>
      </c>
      <c r="J1243" s="51" t="s">
        <v>9463</v>
      </c>
      <c r="K1243" s="51" t="s">
        <v>9464</v>
      </c>
      <c r="L1243" s="51" t="s">
        <v>14019</v>
      </c>
      <c r="M1243" s="51"/>
      <c r="N1243" s="51" t="s">
        <v>13966</v>
      </c>
      <c r="O1243" s="51"/>
      <c r="P1243" s="51" t="s">
        <v>14020</v>
      </c>
      <c r="Q1243" s="51" t="s">
        <v>13962</v>
      </c>
      <c r="R1243" s="51">
        <v>300000</v>
      </c>
      <c r="S1243" s="51">
        <v>300000</v>
      </c>
      <c r="T1243" s="53">
        <v>46023</v>
      </c>
      <c r="U1243" s="53">
        <v>46388.9999884259</v>
      </c>
      <c r="V1243" s="51">
        <v>10</v>
      </c>
      <c r="W1243" s="80"/>
      <c r="X1243" s="80"/>
      <c r="Y1243" s="80"/>
      <c r="Z1243" s="87"/>
      <c r="AA1243" s="87"/>
      <c r="AB1243" s="87"/>
      <c r="AC1243" s="87"/>
      <c r="AD1243" s="87"/>
      <c r="AE1243" s="87"/>
      <c r="AF1243" s="87"/>
      <c r="AG1243" s="80"/>
      <c r="AH1243" s="80"/>
      <c r="AI1243" s="80"/>
    </row>
    <row r="1244" ht="38.25" spans="1:35">
      <c r="A1244" s="81">
        <v>32355</v>
      </c>
      <c r="B1244" s="51" t="s">
        <v>14021</v>
      </c>
      <c r="C1244" s="51" t="s">
        <v>14022</v>
      </c>
      <c r="D1244" s="51" t="s">
        <v>11422</v>
      </c>
      <c r="E1244" s="51" t="s">
        <v>9450</v>
      </c>
      <c r="F1244" s="51">
        <v>240000</v>
      </c>
      <c r="G1244" s="51">
        <v>24</v>
      </c>
      <c r="H1244" s="53">
        <v>45658</v>
      </c>
      <c r="I1244" s="53">
        <v>46388</v>
      </c>
      <c r="J1244" s="51" t="s">
        <v>9463</v>
      </c>
      <c r="K1244" s="51" t="s">
        <v>9464</v>
      </c>
      <c r="L1244" s="51" t="s">
        <v>14023</v>
      </c>
      <c r="M1244" s="51"/>
      <c r="N1244" s="51" t="s">
        <v>13966</v>
      </c>
      <c r="O1244" s="51"/>
      <c r="P1244" s="51" t="s">
        <v>14020</v>
      </c>
      <c r="Q1244" s="51" t="s">
        <v>13962</v>
      </c>
      <c r="R1244" s="51">
        <v>240000</v>
      </c>
      <c r="S1244" s="51">
        <v>240000</v>
      </c>
      <c r="T1244" s="53">
        <v>45658</v>
      </c>
      <c r="U1244" s="53">
        <v>46388.9999884259</v>
      </c>
      <c r="V1244" s="51">
        <v>10</v>
      </c>
      <c r="W1244" s="80"/>
      <c r="X1244" s="80"/>
      <c r="Y1244" s="80"/>
      <c r="Z1244" s="87"/>
      <c r="AA1244" s="87"/>
      <c r="AB1244" s="87"/>
      <c r="AC1244" s="87"/>
      <c r="AD1244" s="87"/>
      <c r="AE1244" s="87"/>
      <c r="AF1244" s="87"/>
      <c r="AG1244" s="80"/>
      <c r="AH1244" s="80"/>
      <c r="AI1244" s="80"/>
    </row>
    <row r="1245" ht="38.25" spans="1:35">
      <c r="A1245" s="81">
        <v>32115</v>
      </c>
      <c r="B1245" s="51" t="s">
        <v>14024</v>
      </c>
      <c r="C1245" s="51" t="s">
        <v>14025</v>
      </c>
      <c r="D1245" s="51" t="s">
        <v>12157</v>
      </c>
      <c r="E1245" s="51" t="s">
        <v>9450</v>
      </c>
      <c r="F1245" s="51">
        <v>7200000</v>
      </c>
      <c r="G1245" s="51">
        <v>24</v>
      </c>
      <c r="H1245" s="53">
        <v>45658</v>
      </c>
      <c r="I1245" s="53">
        <v>46388</v>
      </c>
      <c r="J1245" s="51" t="s">
        <v>9463</v>
      </c>
      <c r="K1245" s="51" t="s">
        <v>9464</v>
      </c>
      <c r="L1245" s="51" t="s">
        <v>14026</v>
      </c>
      <c r="M1245" s="51"/>
      <c r="N1245" s="51" t="s">
        <v>13966</v>
      </c>
      <c r="O1245" s="51"/>
      <c r="P1245" s="51" t="s">
        <v>14020</v>
      </c>
      <c r="Q1245" s="51" t="s">
        <v>13962</v>
      </c>
      <c r="R1245" s="51">
        <v>7200000</v>
      </c>
      <c r="S1245" s="51">
        <v>7200000</v>
      </c>
      <c r="T1245" s="53">
        <v>45658</v>
      </c>
      <c r="U1245" s="53">
        <v>46388.9999884259</v>
      </c>
      <c r="V1245" s="51">
        <v>10</v>
      </c>
      <c r="W1245" s="80"/>
      <c r="X1245" s="80"/>
      <c r="Y1245" s="80"/>
      <c r="Z1245" s="87"/>
      <c r="AA1245" s="87"/>
      <c r="AB1245" s="87"/>
      <c r="AC1245" s="87"/>
      <c r="AD1245" s="87"/>
      <c r="AE1245" s="87"/>
      <c r="AF1245" s="87"/>
      <c r="AG1245" s="80"/>
      <c r="AH1245" s="80"/>
      <c r="AI1245" s="80"/>
    </row>
    <row r="1246" ht="38.25" spans="1:35">
      <c r="A1246" s="81">
        <v>31381</v>
      </c>
      <c r="B1246" s="51" t="s">
        <v>14027</v>
      </c>
      <c r="C1246" s="51" t="s">
        <v>14028</v>
      </c>
      <c r="D1246" s="51" t="s">
        <v>10841</v>
      </c>
      <c r="E1246" s="51" t="s">
        <v>9450</v>
      </c>
      <c r="F1246" s="51">
        <v>2400000</v>
      </c>
      <c r="G1246" s="51">
        <v>12</v>
      </c>
      <c r="H1246" s="53">
        <v>46388</v>
      </c>
      <c r="I1246" s="53">
        <v>46753</v>
      </c>
      <c r="J1246" s="51" t="s">
        <v>9463</v>
      </c>
      <c r="K1246" s="51" t="s">
        <v>9464</v>
      </c>
      <c r="L1246" s="51" t="s">
        <v>14029</v>
      </c>
      <c r="M1246" s="51"/>
      <c r="N1246" s="51" t="s">
        <v>13966</v>
      </c>
      <c r="O1246" s="51"/>
      <c r="P1246" s="51" t="s">
        <v>14020</v>
      </c>
      <c r="Q1246" s="51" t="s">
        <v>13962</v>
      </c>
      <c r="R1246" s="51">
        <v>2400000</v>
      </c>
      <c r="S1246" s="51">
        <v>2400000</v>
      </c>
      <c r="T1246" s="53">
        <v>46388</v>
      </c>
      <c r="U1246" s="53">
        <v>46753.9999884259</v>
      </c>
      <c r="V1246" s="51">
        <v>10</v>
      </c>
      <c r="W1246" s="80"/>
      <c r="X1246" s="80"/>
      <c r="Y1246" s="80"/>
      <c r="Z1246" s="87"/>
      <c r="AA1246" s="87"/>
      <c r="AB1246" s="87"/>
      <c r="AC1246" s="87"/>
      <c r="AD1246" s="87"/>
      <c r="AE1246" s="87"/>
      <c r="AF1246" s="87"/>
      <c r="AG1246" s="80"/>
      <c r="AH1246" s="80"/>
      <c r="AI1246" s="80"/>
    </row>
    <row r="1247" ht="38.25" spans="1:35">
      <c r="A1247" s="81">
        <v>31027</v>
      </c>
      <c r="B1247" s="51" t="s">
        <v>14030</v>
      </c>
      <c r="C1247" s="51" t="s">
        <v>14031</v>
      </c>
      <c r="D1247" s="51" t="s">
        <v>10841</v>
      </c>
      <c r="E1247" s="51" t="s">
        <v>9450</v>
      </c>
      <c r="F1247" s="51">
        <v>2880000</v>
      </c>
      <c r="G1247" s="51">
        <v>12</v>
      </c>
      <c r="H1247" s="53">
        <v>46388</v>
      </c>
      <c r="I1247" s="53">
        <v>46753</v>
      </c>
      <c r="J1247" s="51" t="s">
        <v>9463</v>
      </c>
      <c r="K1247" s="51" t="s">
        <v>9464</v>
      </c>
      <c r="L1247" s="51" t="s">
        <v>14032</v>
      </c>
      <c r="M1247" s="51" t="s">
        <v>14033</v>
      </c>
      <c r="N1247" s="51" t="s">
        <v>13966</v>
      </c>
      <c r="O1247" s="51"/>
      <c r="P1247" s="51" t="s">
        <v>14020</v>
      </c>
      <c r="Q1247" s="51" t="s">
        <v>13962</v>
      </c>
      <c r="R1247" s="51">
        <v>2880000</v>
      </c>
      <c r="S1247" s="51">
        <v>10320000</v>
      </c>
      <c r="T1247" s="53">
        <v>46388</v>
      </c>
      <c r="U1247" s="53">
        <v>46753.9999884259</v>
      </c>
      <c r="V1247" s="51">
        <v>12</v>
      </c>
      <c r="W1247" s="80"/>
      <c r="X1247" s="80"/>
      <c r="Y1247" s="80"/>
      <c r="Z1247" s="87"/>
      <c r="AA1247" s="87"/>
      <c r="AB1247" s="87"/>
      <c r="AC1247" s="87"/>
      <c r="AD1247" s="87"/>
      <c r="AE1247" s="87"/>
      <c r="AF1247" s="87"/>
      <c r="AG1247" s="80"/>
      <c r="AH1247" s="80"/>
      <c r="AI1247" s="80"/>
    </row>
    <row r="1248" ht="38.25" spans="1:35">
      <c r="A1248" s="81">
        <v>31028</v>
      </c>
      <c r="B1248" s="51" t="s">
        <v>14034</v>
      </c>
      <c r="C1248" s="51" t="s">
        <v>14035</v>
      </c>
      <c r="D1248" s="51" t="s">
        <v>10841</v>
      </c>
      <c r="E1248" s="51" t="s">
        <v>9450</v>
      </c>
      <c r="F1248" s="51">
        <v>2640000</v>
      </c>
      <c r="G1248" s="51">
        <v>12</v>
      </c>
      <c r="H1248" s="53">
        <v>45658</v>
      </c>
      <c r="I1248" s="53">
        <v>46022</v>
      </c>
      <c r="J1248" s="51" t="s">
        <v>9463</v>
      </c>
      <c r="K1248" s="51" t="s">
        <v>9464</v>
      </c>
      <c r="L1248" s="51" t="s">
        <v>14032</v>
      </c>
      <c r="M1248" s="51" t="s">
        <v>14033</v>
      </c>
      <c r="N1248" s="51" t="s">
        <v>13966</v>
      </c>
      <c r="O1248" s="51"/>
      <c r="P1248" s="51" t="s">
        <v>14020</v>
      </c>
      <c r="Q1248" s="51" t="s">
        <v>13962</v>
      </c>
      <c r="R1248" s="51">
        <v>2640000</v>
      </c>
      <c r="S1248" s="51">
        <v>10320000</v>
      </c>
      <c r="T1248" s="53">
        <v>45658</v>
      </c>
      <c r="U1248" s="53">
        <v>46022.9999884259</v>
      </c>
      <c r="V1248" s="51">
        <v>11</v>
      </c>
      <c r="W1248" s="80"/>
      <c r="X1248" s="80"/>
      <c r="Y1248" s="80"/>
      <c r="Z1248" s="87"/>
      <c r="AA1248" s="87"/>
      <c r="AB1248" s="87"/>
      <c r="AC1248" s="87"/>
      <c r="AD1248" s="87"/>
      <c r="AE1248" s="87"/>
      <c r="AF1248" s="87"/>
      <c r="AG1248" s="80"/>
      <c r="AH1248" s="80"/>
      <c r="AI1248" s="80"/>
    </row>
    <row r="1249" ht="38.25" spans="1:35">
      <c r="A1249" s="81">
        <v>31037</v>
      </c>
      <c r="B1249" s="51" t="s">
        <v>14036</v>
      </c>
      <c r="C1249" s="51" t="s">
        <v>14037</v>
      </c>
      <c r="D1249" s="51" t="s">
        <v>10841</v>
      </c>
      <c r="E1249" s="51" t="s">
        <v>9450</v>
      </c>
      <c r="F1249" s="51">
        <v>4800000</v>
      </c>
      <c r="G1249" s="51">
        <v>24</v>
      </c>
      <c r="H1249" s="53">
        <v>45658</v>
      </c>
      <c r="I1249" s="53">
        <v>46388</v>
      </c>
      <c r="J1249" s="51" t="s">
        <v>9463</v>
      </c>
      <c r="K1249" s="51" t="s">
        <v>9464</v>
      </c>
      <c r="L1249" s="51" t="s">
        <v>14032</v>
      </c>
      <c r="M1249" s="51" t="s">
        <v>14033</v>
      </c>
      <c r="N1249" s="51" t="s">
        <v>13966</v>
      </c>
      <c r="O1249" s="51"/>
      <c r="P1249" s="51" t="s">
        <v>14020</v>
      </c>
      <c r="Q1249" s="51" t="s">
        <v>13962</v>
      </c>
      <c r="R1249" s="51">
        <v>4800000</v>
      </c>
      <c r="S1249" s="51">
        <v>10320000</v>
      </c>
      <c r="T1249" s="53">
        <v>45658</v>
      </c>
      <c r="U1249" s="53">
        <v>46388.9999884259</v>
      </c>
      <c r="V1249" s="51">
        <v>10</v>
      </c>
      <c r="W1249" s="80"/>
      <c r="X1249" s="80"/>
      <c r="Y1249" s="80"/>
      <c r="Z1249" s="87"/>
      <c r="AA1249" s="87"/>
      <c r="AB1249" s="87"/>
      <c r="AC1249" s="87"/>
      <c r="AD1249" s="87"/>
      <c r="AE1249" s="87"/>
      <c r="AF1249" s="87"/>
      <c r="AG1249" s="80"/>
      <c r="AH1249" s="80"/>
      <c r="AI1249" s="80"/>
    </row>
    <row r="1250" ht="38.25" spans="1:35">
      <c r="A1250" s="81">
        <v>30613</v>
      </c>
      <c r="B1250" s="51" t="s">
        <v>14038</v>
      </c>
      <c r="C1250" s="51" t="s">
        <v>14039</v>
      </c>
      <c r="D1250" s="51" t="s">
        <v>10841</v>
      </c>
      <c r="E1250" s="51" t="s">
        <v>9450</v>
      </c>
      <c r="F1250" s="51">
        <v>240000</v>
      </c>
      <c r="G1250" s="51">
        <v>12</v>
      </c>
      <c r="H1250" s="53">
        <v>45658</v>
      </c>
      <c r="I1250" s="53">
        <v>46022</v>
      </c>
      <c r="J1250" s="51" t="s">
        <v>9463</v>
      </c>
      <c r="K1250" s="51" t="s">
        <v>9464</v>
      </c>
      <c r="L1250" s="51" t="s">
        <v>14040</v>
      </c>
      <c r="M1250" s="51" t="s">
        <v>14033</v>
      </c>
      <c r="N1250" s="51" t="s">
        <v>13966</v>
      </c>
      <c r="O1250" s="51"/>
      <c r="P1250" s="51" t="s">
        <v>14020</v>
      </c>
      <c r="Q1250" s="51" t="s">
        <v>13962</v>
      </c>
      <c r="R1250" s="51">
        <v>240000</v>
      </c>
      <c r="S1250" s="51">
        <v>240000</v>
      </c>
      <c r="T1250" s="53">
        <v>45658</v>
      </c>
      <c r="U1250" s="53">
        <v>46022.9999884259</v>
      </c>
      <c r="V1250" s="51">
        <v>1</v>
      </c>
      <c r="W1250" s="80"/>
      <c r="X1250" s="80"/>
      <c r="Y1250" s="80"/>
      <c r="Z1250" s="87"/>
      <c r="AA1250" s="87"/>
      <c r="AB1250" s="87"/>
      <c r="AC1250" s="87"/>
      <c r="AD1250" s="87"/>
      <c r="AE1250" s="87"/>
      <c r="AF1250" s="87"/>
      <c r="AG1250" s="80"/>
      <c r="AH1250" s="80"/>
      <c r="AI1250" s="80"/>
    </row>
    <row r="1251" ht="38.25" spans="1:35">
      <c r="A1251" s="81">
        <v>30475</v>
      </c>
      <c r="B1251" s="51" t="s">
        <v>14041</v>
      </c>
      <c r="C1251" s="51" t="s">
        <v>14042</v>
      </c>
      <c r="D1251" s="51" t="s">
        <v>11422</v>
      </c>
      <c r="E1251" s="51" t="s">
        <v>9450</v>
      </c>
      <c r="F1251" s="51">
        <v>264000</v>
      </c>
      <c r="G1251" s="51">
        <v>12</v>
      </c>
      <c r="H1251" s="53">
        <v>46023</v>
      </c>
      <c r="I1251" s="53">
        <v>46387</v>
      </c>
      <c r="J1251" s="51" t="s">
        <v>9463</v>
      </c>
      <c r="K1251" s="51" t="s">
        <v>9464</v>
      </c>
      <c r="L1251" s="51" t="s">
        <v>14043</v>
      </c>
      <c r="M1251" s="51" t="s">
        <v>14033</v>
      </c>
      <c r="N1251" s="51" t="s">
        <v>13966</v>
      </c>
      <c r="O1251" s="51"/>
      <c r="P1251" s="51" t="s">
        <v>14020</v>
      </c>
      <c r="Q1251" s="51" t="s">
        <v>13962</v>
      </c>
      <c r="R1251" s="51">
        <v>264000</v>
      </c>
      <c r="S1251" s="51">
        <v>264000</v>
      </c>
      <c r="T1251" s="53">
        <v>46023</v>
      </c>
      <c r="U1251" s="53">
        <v>46387.9999884259</v>
      </c>
      <c r="V1251" s="51">
        <v>22</v>
      </c>
      <c r="W1251" s="80"/>
      <c r="X1251" s="80"/>
      <c r="Y1251" s="80"/>
      <c r="Z1251" s="87"/>
      <c r="AA1251" s="87"/>
      <c r="AB1251" s="87"/>
      <c r="AC1251" s="87"/>
      <c r="AD1251" s="87"/>
      <c r="AE1251" s="87"/>
      <c r="AF1251" s="87"/>
      <c r="AG1251" s="80"/>
      <c r="AH1251" s="80"/>
      <c r="AI1251" s="80"/>
    </row>
    <row r="1252" ht="38.25" spans="1:35">
      <c r="A1252" s="81">
        <v>30476</v>
      </c>
      <c r="B1252" s="51" t="s">
        <v>14044</v>
      </c>
      <c r="C1252" s="51" t="s">
        <v>14045</v>
      </c>
      <c r="D1252" s="51" t="s">
        <v>10841</v>
      </c>
      <c r="E1252" s="51" t="s">
        <v>9450</v>
      </c>
      <c r="F1252" s="51">
        <v>10560000</v>
      </c>
      <c r="G1252" s="51">
        <v>24</v>
      </c>
      <c r="H1252" s="53">
        <v>45658</v>
      </c>
      <c r="I1252" s="53">
        <v>46388</v>
      </c>
      <c r="J1252" s="51" t="s">
        <v>9463</v>
      </c>
      <c r="K1252" s="51" t="s">
        <v>9464</v>
      </c>
      <c r="L1252" s="51" t="s">
        <v>14046</v>
      </c>
      <c r="M1252" s="51" t="s">
        <v>14033</v>
      </c>
      <c r="N1252" s="51" t="s">
        <v>13966</v>
      </c>
      <c r="O1252" s="51"/>
      <c r="P1252" s="51" t="s">
        <v>14020</v>
      </c>
      <c r="Q1252" s="51" t="s">
        <v>13962</v>
      </c>
      <c r="R1252" s="51">
        <v>10560000</v>
      </c>
      <c r="S1252" s="51">
        <v>10560000</v>
      </c>
      <c r="T1252" s="53">
        <v>45658</v>
      </c>
      <c r="U1252" s="53">
        <v>46388.9999884259</v>
      </c>
      <c r="V1252" s="51">
        <v>22</v>
      </c>
      <c r="W1252" s="80"/>
      <c r="X1252" s="80"/>
      <c r="Y1252" s="80"/>
      <c r="Z1252" s="87"/>
      <c r="AA1252" s="87"/>
      <c r="AB1252" s="87"/>
      <c r="AC1252" s="87"/>
      <c r="AD1252" s="87"/>
      <c r="AE1252" s="87"/>
      <c r="AF1252" s="87"/>
      <c r="AG1252" s="80"/>
      <c r="AH1252" s="80"/>
      <c r="AI1252" s="80"/>
    </row>
    <row r="1253" ht="38.25" spans="1:35">
      <c r="A1253" s="81">
        <v>30477</v>
      </c>
      <c r="B1253" s="51" t="s">
        <v>14047</v>
      </c>
      <c r="C1253" s="51" t="s">
        <v>14048</v>
      </c>
      <c r="D1253" s="51" t="s">
        <v>10841</v>
      </c>
      <c r="E1253" s="51" t="s">
        <v>9450</v>
      </c>
      <c r="F1253" s="51">
        <v>120000</v>
      </c>
      <c r="G1253" s="51">
        <v>6</v>
      </c>
      <c r="H1253" s="53">
        <v>46039</v>
      </c>
      <c r="I1253" s="53">
        <v>46220</v>
      </c>
      <c r="J1253" s="51" t="s">
        <v>9463</v>
      </c>
      <c r="K1253" s="51" t="s">
        <v>9464</v>
      </c>
      <c r="L1253" s="51" t="s">
        <v>14049</v>
      </c>
      <c r="M1253" s="51" t="s">
        <v>14033</v>
      </c>
      <c r="N1253" s="51" t="s">
        <v>13966</v>
      </c>
      <c r="O1253" s="51"/>
      <c r="P1253" s="51" t="s">
        <v>14020</v>
      </c>
      <c r="Q1253" s="51" t="s">
        <v>13962</v>
      </c>
      <c r="R1253" s="51">
        <v>120000</v>
      </c>
      <c r="S1253" s="51">
        <v>120000</v>
      </c>
      <c r="T1253" s="53">
        <v>46039</v>
      </c>
      <c r="U1253" s="53">
        <v>46220.9999884259</v>
      </c>
      <c r="V1253" s="51">
        <v>1</v>
      </c>
      <c r="W1253" s="80"/>
      <c r="X1253" s="80"/>
      <c r="Y1253" s="80"/>
      <c r="Z1253" s="87"/>
      <c r="AA1253" s="87"/>
      <c r="AB1253" s="87"/>
      <c r="AC1253" s="87"/>
      <c r="AD1253" s="87"/>
      <c r="AE1253" s="87"/>
      <c r="AF1253" s="87"/>
      <c r="AG1253" s="80"/>
      <c r="AH1253" s="80"/>
      <c r="AI1253" s="80"/>
    </row>
    <row r="1254" ht="38.25" spans="1:35">
      <c r="A1254" s="81">
        <v>30276</v>
      </c>
      <c r="B1254" s="51" t="s">
        <v>14050</v>
      </c>
      <c r="C1254" s="51" t="s">
        <v>14051</v>
      </c>
      <c r="D1254" s="51" t="s">
        <v>11422</v>
      </c>
      <c r="E1254" s="51" t="s">
        <v>9450</v>
      </c>
      <c r="F1254" s="51">
        <v>240000</v>
      </c>
      <c r="G1254" s="51">
        <v>24</v>
      </c>
      <c r="H1254" s="53">
        <v>45658</v>
      </c>
      <c r="I1254" s="53">
        <v>46388</v>
      </c>
      <c r="J1254" s="51" t="s">
        <v>9463</v>
      </c>
      <c r="K1254" s="51" t="s">
        <v>9464</v>
      </c>
      <c r="L1254" s="51" t="s">
        <v>14052</v>
      </c>
      <c r="M1254" s="51" t="s">
        <v>14033</v>
      </c>
      <c r="N1254" s="51" t="s">
        <v>13966</v>
      </c>
      <c r="O1254" s="51"/>
      <c r="P1254" s="51" t="s">
        <v>14020</v>
      </c>
      <c r="Q1254" s="51" t="s">
        <v>13962</v>
      </c>
      <c r="R1254" s="51">
        <v>240000</v>
      </c>
      <c r="S1254" s="51">
        <v>240000</v>
      </c>
      <c r="T1254" s="53">
        <v>45658</v>
      </c>
      <c r="U1254" s="53">
        <v>46388.9999884259</v>
      </c>
      <c r="V1254" s="51">
        <v>10</v>
      </c>
      <c r="W1254" s="80"/>
      <c r="X1254" s="80"/>
      <c r="Y1254" s="80"/>
      <c r="Z1254" s="87"/>
      <c r="AA1254" s="87"/>
      <c r="AB1254" s="87"/>
      <c r="AC1254" s="87"/>
      <c r="AD1254" s="87"/>
      <c r="AE1254" s="87"/>
      <c r="AF1254" s="87"/>
      <c r="AG1254" s="80"/>
      <c r="AH1254" s="80"/>
      <c r="AI1254" s="80"/>
    </row>
    <row r="1255" ht="38.25" spans="1:35">
      <c r="A1255" s="81">
        <v>28912</v>
      </c>
      <c r="B1255" s="51" t="s">
        <v>14053</v>
      </c>
      <c r="C1255" s="51" t="s">
        <v>14054</v>
      </c>
      <c r="D1255" s="51" t="s">
        <v>10841</v>
      </c>
      <c r="E1255" s="51" t="s">
        <v>9450</v>
      </c>
      <c r="F1255" s="51">
        <v>3534720</v>
      </c>
      <c r="G1255" s="51">
        <v>12</v>
      </c>
      <c r="H1255" s="53">
        <v>46027</v>
      </c>
      <c r="I1255" s="53">
        <v>46391</v>
      </c>
      <c r="J1255" s="51" t="s">
        <v>9463</v>
      </c>
      <c r="K1255" s="51" t="s">
        <v>9464</v>
      </c>
      <c r="L1255" s="51" t="s">
        <v>14055</v>
      </c>
      <c r="M1255" s="51" t="s">
        <v>14033</v>
      </c>
      <c r="N1255" s="51" t="s">
        <v>13966</v>
      </c>
      <c r="O1255" s="51"/>
      <c r="P1255" s="51" t="s">
        <v>14020</v>
      </c>
      <c r="Q1255" s="51" t="s">
        <v>13962</v>
      </c>
      <c r="R1255" s="51">
        <v>3534720</v>
      </c>
      <c r="S1255" s="51">
        <v>7815360</v>
      </c>
      <c r="T1255" s="53">
        <v>46027</v>
      </c>
      <c r="U1255" s="53">
        <v>46391.9999884259</v>
      </c>
      <c r="V1255" s="51">
        <v>14</v>
      </c>
      <c r="W1255" s="80"/>
      <c r="X1255" s="80"/>
      <c r="Y1255" s="80"/>
      <c r="Z1255" s="87"/>
      <c r="AA1255" s="87"/>
      <c r="AB1255" s="87"/>
      <c r="AC1255" s="87"/>
      <c r="AD1255" s="87"/>
      <c r="AE1255" s="87"/>
      <c r="AF1255" s="87"/>
      <c r="AG1255" s="80"/>
      <c r="AH1255" s="80"/>
      <c r="AI1255" s="80"/>
    </row>
    <row r="1256" ht="38.25" spans="1:35">
      <c r="A1256" s="81">
        <v>28913</v>
      </c>
      <c r="B1256" s="51" t="s">
        <v>14056</v>
      </c>
      <c r="C1256" s="51" t="s">
        <v>14057</v>
      </c>
      <c r="D1256" s="51" t="s">
        <v>10841</v>
      </c>
      <c r="E1256" s="51" t="s">
        <v>9450</v>
      </c>
      <c r="F1256" s="51">
        <v>4280640</v>
      </c>
      <c r="G1256" s="51">
        <v>12</v>
      </c>
      <c r="H1256" s="53">
        <v>46052</v>
      </c>
      <c r="I1256" s="53">
        <v>46416</v>
      </c>
      <c r="J1256" s="51" t="s">
        <v>9463</v>
      </c>
      <c r="K1256" s="51" t="s">
        <v>9464</v>
      </c>
      <c r="L1256" s="51" t="s">
        <v>14055</v>
      </c>
      <c r="M1256" s="51" t="s">
        <v>14033</v>
      </c>
      <c r="N1256" s="51" t="s">
        <v>13966</v>
      </c>
      <c r="O1256" s="51"/>
      <c r="P1256" s="51" t="s">
        <v>14020</v>
      </c>
      <c r="Q1256" s="51" t="s">
        <v>13962</v>
      </c>
      <c r="R1256" s="51">
        <v>4280640</v>
      </c>
      <c r="S1256" s="51">
        <v>7815360</v>
      </c>
      <c r="T1256" s="53">
        <v>46052</v>
      </c>
      <c r="U1256" s="53">
        <v>46416.9999884259</v>
      </c>
      <c r="V1256" s="51">
        <v>17</v>
      </c>
      <c r="W1256" s="80"/>
      <c r="X1256" s="80"/>
      <c r="Y1256" s="80"/>
      <c r="Z1256" s="87"/>
      <c r="AA1256" s="87"/>
      <c r="AB1256" s="87"/>
      <c r="AC1256" s="87"/>
      <c r="AD1256" s="87"/>
      <c r="AE1256" s="87"/>
      <c r="AF1256" s="87"/>
      <c r="AG1256" s="80"/>
      <c r="AH1256" s="80"/>
      <c r="AI1256" s="80"/>
    </row>
    <row r="1257" ht="38.25" spans="1:35">
      <c r="A1257" s="81">
        <v>28915</v>
      </c>
      <c r="B1257" s="51" t="s">
        <v>14058</v>
      </c>
      <c r="C1257" s="51" t="s">
        <v>14059</v>
      </c>
      <c r="D1257" s="51" t="s">
        <v>10841</v>
      </c>
      <c r="E1257" s="51" t="s">
        <v>9450</v>
      </c>
      <c r="F1257" s="51">
        <v>8160000</v>
      </c>
      <c r="G1257" s="51">
        <v>24</v>
      </c>
      <c r="H1257" s="53">
        <v>45658</v>
      </c>
      <c r="I1257" s="53">
        <v>46387</v>
      </c>
      <c r="J1257" s="51" t="s">
        <v>9463</v>
      </c>
      <c r="K1257" s="51" t="s">
        <v>9464</v>
      </c>
      <c r="L1257" s="51" t="s">
        <v>14060</v>
      </c>
      <c r="M1257" s="51" t="s">
        <v>14033</v>
      </c>
      <c r="N1257" s="51" t="s">
        <v>13966</v>
      </c>
      <c r="O1257" s="51"/>
      <c r="P1257" s="51" t="s">
        <v>14020</v>
      </c>
      <c r="Q1257" s="51" t="s">
        <v>13962</v>
      </c>
      <c r="R1257" s="51">
        <v>8160000</v>
      </c>
      <c r="S1257" s="51">
        <v>15731760</v>
      </c>
      <c r="T1257" s="53">
        <v>45658</v>
      </c>
      <c r="U1257" s="53">
        <v>46387.9999884259</v>
      </c>
      <c r="V1257" s="51">
        <v>17</v>
      </c>
      <c r="W1257" s="80"/>
      <c r="X1257" s="80"/>
      <c r="Y1257" s="80"/>
      <c r="Z1257" s="87"/>
      <c r="AA1257" s="87"/>
      <c r="AB1257" s="87"/>
      <c r="AC1257" s="87"/>
      <c r="AD1257" s="87"/>
      <c r="AE1257" s="87"/>
      <c r="AF1257" s="87"/>
      <c r="AG1257" s="80"/>
      <c r="AH1257" s="80"/>
      <c r="AI1257" s="80"/>
    </row>
    <row r="1258" ht="38.25" spans="1:35">
      <c r="A1258" s="81">
        <v>28916</v>
      </c>
      <c r="B1258" s="51" t="s">
        <v>14061</v>
      </c>
      <c r="C1258" s="51" t="s">
        <v>14062</v>
      </c>
      <c r="D1258" s="51" t="s">
        <v>10841</v>
      </c>
      <c r="E1258" s="51" t="s">
        <v>9450</v>
      </c>
      <c r="F1258" s="51">
        <v>3186240</v>
      </c>
      <c r="G1258" s="51">
        <v>12</v>
      </c>
      <c r="H1258" s="53">
        <v>45658</v>
      </c>
      <c r="I1258" s="53">
        <v>46022</v>
      </c>
      <c r="J1258" s="51" t="s">
        <v>9463</v>
      </c>
      <c r="K1258" s="51" t="s">
        <v>9464</v>
      </c>
      <c r="L1258" s="51" t="s">
        <v>14060</v>
      </c>
      <c r="M1258" s="51" t="s">
        <v>14033</v>
      </c>
      <c r="N1258" s="51" t="s">
        <v>13966</v>
      </c>
      <c r="O1258" s="51"/>
      <c r="P1258" s="51" t="s">
        <v>14020</v>
      </c>
      <c r="Q1258" s="51" t="s">
        <v>13962</v>
      </c>
      <c r="R1258" s="51">
        <v>3186240</v>
      </c>
      <c r="S1258" s="51">
        <v>15731760</v>
      </c>
      <c r="T1258" s="53">
        <v>45658</v>
      </c>
      <c r="U1258" s="53">
        <v>46022.9999884259</v>
      </c>
      <c r="V1258" s="51">
        <v>13</v>
      </c>
      <c r="W1258" s="80"/>
      <c r="X1258" s="80"/>
      <c r="Y1258" s="80"/>
      <c r="Z1258" s="87"/>
      <c r="AA1258" s="87"/>
      <c r="AB1258" s="87"/>
      <c r="AC1258" s="87"/>
      <c r="AD1258" s="87"/>
      <c r="AE1258" s="87"/>
      <c r="AF1258" s="87"/>
      <c r="AG1258" s="80"/>
      <c r="AH1258" s="80"/>
      <c r="AI1258" s="80"/>
    </row>
    <row r="1259" ht="38.25" spans="1:35">
      <c r="A1259" s="81">
        <v>28917</v>
      </c>
      <c r="B1259" s="51" t="s">
        <v>14063</v>
      </c>
      <c r="C1259" s="51" t="s">
        <v>14064</v>
      </c>
      <c r="D1259" s="51" t="s">
        <v>10841</v>
      </c>
      <c r="E1259" s="51" t="s">
        <v>9450</v>
      </c>
      <c r="F1259" s="51">
        <v>4385520</v>
      </c>
      <c r="G1259" s="51">
        <v>12</v>
      </c>
      <c r="H1259" s="53">
        <v>46388</v>
      </c>
      <c r="I1259" s="53">
        <v>46752</v>
      </c>
      <c r="J1259" s="51" t="s">
        <v>9463</v>
      </c>
      <c r="K1259" s="51" t="s">
        <v>9464</v>
      </c>
      <c r="L1259" s="51" t="s">
        <v>14060</v>
      </c>
      <c r="M1259" s="51" t="s">
        <v>14033</v>
      </c>
      <c r="N1259" s="51" t="s">
        <v>13966</v>
      </c>
      <c r="O1259" s="51"/>
      <c r="P1259" s="51" t="s">
        <v>14020</v>
      </c>
      <c r="Q1259" s="51" t="s">
        <v>13962</v>
      </c>
      <c r="R1259" s="51">
        <v>4385520</v>
      </c>
      <c r="S1259" s="51">
        <v>15731760</v>
      </c>
      <c r="T1259" s="53">
        <v>46388</v>
      </c>
      <c r="U1259" s="53">
        <v>46752.9999884259</v>
      </c>
      <c r="V1259" s="51">
        <v>18</v>
      </c>
      <c r="W1259" s="80"/>
      <c r="X1259" s="80"/>
      <c r="Y1259" s="80"/>
      <c r="Z1259" s="87"/>
      <c r="AA1259" s="87"/>
      <c r="AB1259" s="87"/>
      <c r="AC1259" s="87"/>
      <c r="AD1259" s="87"/>
      <c r="AE1259" s="87"/>
      <c r="AF1259" s="87"/>
      <c r="AG1259" s="80"/>
      <c r="AH1259" s="80"/>
      <c r="AI1259" s="80"/>
    </row>
    <row r="1260" ht="38.25" spans="1:35">
      <c r="A1260" s="81">
        <v>28886</v>
      </c>
      <c r="B1260" s="51" t="s">
        <v>14065</v>
      </c>
      <c r="C1260" s="51" t="s">
        <v>14066</v>
      </c>
      <c r="D1260" s="51" t="s">
        <v>9529</v>
      </c>
      <c r="E1260" s="51" t="s">
        <v>9450</v>
      </c>
      <c r="F1260" s="51">
        <v>0.5</v>
      </c>
      <c r="G1260" s="51">
        <v>0.5</v>
      </c>
      <c r="H1260" s="53">
        <v>46023</v>
      </c>
      <c r="I1260" s="53">
        <v>46038</v>
      </c>
      <c r="J1260" s="51" t="s">
        <v>9463</v>
      </c>
      <c r="K1260" s="51" t="s">
        <v>9464</v>
      </c>
      <c r="L1260" s="51" t="s">
        <v>14067</v>
      </c>
      <c r="M1260" s="51"/>
      <c r="N1260" s="51" t="s">
        <v>14068</v>
      </c>
      <c r="O1260" s="51"/>
      <c r="P1260" s="51" t="s">
        <v>8802</v>
      </c>
      <c r="Q1260" s="51" t="s">
        <v>13962</v>
      </c>
      <c r="R1260" s="51">
        <v>0.5</v>
      </c>
      <c r="S1260" s="51">
        <v>6.5</v>
      </c>
      <c r="T1260" s="53">
        <v>46023</v>
      </c>
      <c r="U1260" s="53">
        <v>46038.9999884259</v>
      </c>
      <c r="V1260" s="51">
        <v>12</v>
      </c>
      <c r="W1260" s="80"/>
      <c r="X1260" s="80"/>
      <c r="Y1260" s="80"/>
      <c r="Z1260" s="87"/>
      <c r="AA1260" s="87"/>
      <c r="AB1260" s="87"/>
      <c r="AC1260" s="87"/>
      <c r="AD1260" s="87"/>
      <c r="AE1260" s="87"/>
      <c r="AF1260" s="87"/>
      <c r="AG1260" s="80"/>
      <c r="AH1260" s="80"/>
      <c r="AI1260" s="80"/>
    </row>
    <row r="1261" ht="38.25" spans="1:35">
      <c r="A1261" s="81">
        <v>28888</v>
      </c>
      <c r="B1261" s="51" t="s">
        <v>14069</v>
      </c>
      <c r="C1261" s="51" t="s">
        <v>14070</v>
      </c>
      <c r="D1261" s="51" t="s">
        <v>10841</v>
      </c>
      <c r="E1261" s="51" t="s">
        <v>9450</v>
      </c>
      <c r="F1261" s="51">
        <v>4080000</v>
      </c>
      <c r="G1261" s="51">
        <v>12</v>
      </c>
      <c r="H1261" s="53">
        <v>45666</v>
      </c>
      <c r="I1261" s="53">
        <v>46030</v>
      </c>
      <c r="J1261" s="51" t="s">
        <v>9463</v>
      </c>
      <c r="K1261" s="51" t="s">
        <v>9464</v>
      </c>
      <c r="L1261" s="51" t="s">
        <v>14071</v>
      </c>
      <c r="M1261" s="51" t="s">
        <v>14033</v>
      </c>
      <c r="N1261" s="51" t="s">
        <v>13966</v>
      </c>
      <c r="O1261" s="51"/>
      <c r="P1261" s="51" t="s">
        <v>14020</v>
      </c>
      <c r="Q1261" s="51" t="s">
        <v>13962</v>
      </c>
      <c r="R1261" s="51">
        <v>4080000</v>
      </c>
      <c r="S1261" s="51">
        <v>4080000</v>
      </c>
      <c r="T1261" s="53">
        <v>45666</v>
      </c>
      <c r="U1261" s="53">
        <v>46030.9999884259</v>
      </c>
      <c r="V1261" s="51">
        <v>17</v>
      </c>
      <c r="W1261" s="80"/>
      <c r="X1261" s="80"/>
      <c r="Y1261" s="80"/>
      <c r="Z1261" s="87"/>
      <c r="AA1261" s="87"/>
      <c r="AB1261" s="87"/>
      <c r="AC1261" s="87"/>
      <c r="AD1261" s="87"/>
      <c r="AE1261" s="87"/>
      <c r="AF1261" s="87"/>
      <c r="AG1261" s="80"/>
      <c r="AH1261" s="80"/>
      <c r="AI1261" s="80"/>
    </row>
    <row r="1262" ht="38.25" spans="1:35">
      <c r="A1262" s="81">
        <v>27818</v>
      </c>
      <c r="B1262" s="51" t="s">
        <v>14072</v>
      </c>
      <c r="C1262" s="51" t="s">
        <v>14073</v>
      </c>
      <c r="D1262" s="51" t="s">
        <v>9496</v>
      </c>
      <c r="E1262" s="51" t="s">
        <v>9450</v>
      </c>
      <c r="F1262" s="51">
        <v>2470000</v>
      </c>
      <c r="G1262" s="51">
        <v>19</v>
      </c>
      <c r="H1262" s="53">
        <v>45691</v>
      </c>
      <c r="I1262" s="53">
        <v>46262</v>
      </c>
      <c r="J1262" s="51" t="s">
        <v>9463</v>
      </c>
      <c r="K1262" s="51" t="s">
        <v>9497</v>
      </c>
      <c r="L1262" s="51" t="s">
        <v>14074</v>
      </c>
      <c r="M1262" s="51"/>
      <c r="N1262" s="51" t="s">
        <v>13966</v>
      </c>
      <c r="O1262" s="51"/>
      <c r="P1262" s="51" t="s">
        <v>14020</v>
      </c>
      <c r="Q1262" s="51" t="s">
        <v>13991</v>
      </c>
      <c r="R1262" s="51">
        <v>2470000</v>
      </c>
      <c r="S1262" s="51">
        <v>2500000</v>
      </c>
      <c r="T1262" s="53">
        <v>45691</v>
      </c>
      <c r="U1262" s="53">
        <v>46262.9999884259</v>
      </c>
      <c r="V1262" s="51">
        <v>5</v>
      </c>
      <c r="W1262" s="80"/>
      <c r="X1262" s="80"/>
      <c r="Y1262" s="80"/>
      <c r="Z1262" s="87"/>
      <c r="AA1262" s="87"/>
      <c r="AB1262" s="87"/>
      <c r="AC1262" s="87"/>
      <c r="AD1262" s="87"/>
      <c r="AE1262" s="87"/>
      <c r="AF1262" s="87"/>
      <c r="AG1262" s="80"/>
      <c r="AH1262" s="80"/>
      <c r="AI1262" s="80"/>
    </row>
    <row r="1263" ht="38.25" spans="1:35">
      <c r="A1263" s="81">
        <v>27841</v>
      </c>
      <c r="B1263" s="51" t="s">
        <v>14075</v>
      </c>
      <c r="C1263" s="51" t="s">
        <v>14076</v>
      </c>
      <c r="D1263" s="51" t="s">
        <v>9496</v>
      </c>
      <c r="E1263" s="51" t="s">
        <v>9450</v>
      </c>
      <c r="F1263" s="51">
        <v>1560000</v>
      </c>
      <c r="G1263" s="51">
        <v>12</v>
      </c>
      <c r="H1263" s="53">
        <v>46023</v>
      </c>
      <c r="I1263" s="53">
        <v>46387</v>
      </c>
      <c r="J1263" s="51" t="s">
        <v>9463</v>
      </c>
      <c r="K1263" s="51" t="s">
        <v>9497</v>
      </c>
      <c r="L1263" s="51" t="s">
        <v>14077</v>
      </c>
      <c r="M1263" s="51"/>
      <c r="N1263" s="51" t="s">
        <v>13966</v>
      </c>
      <c r="O1263" s="51"/>
      <c r="P1263" s="51" t="s">
        <v>14020</v>
      </c>
      <c r="Q1263" s="51" t="s">
        <v>13967</v>
      </c>
      <c r="R1263" s="51">
        <v>1560000</v>
      </c>
      <c r="S1263" s="51">
        <v>1770000</v>
      </c>
      <c r="T1263" s="53">
        <v>46023</v>
      </c>
      <c r="U1263" s="53">
        <v>46387.9999884259</v>
      </c>
      <c r="V1263" s="51">
        <v>5</v>
      </c>
      <c r="W1263" s="80"/>
      <c r="X1263" s="80"/>
      <c r="Y1263" s="80"/>
      <c r="Z1263" s="87"/>
      <c r="AA1263" s="87"/>
      <c r="AB1263" s="87"/>
      <c r="AC1263" s="87"/>
      <c r="AD1263" s="87"/>
      <c r="AE1263" s="87"/>
      <c r="AF1263" s="87"/>
      <c r="AG1263" s="80"/>
      <c r="AH1263" s="80"/>
      <c r="AI1263" s="80"/>
    </row>
    <row r="1264" ht="38.25" spans="1:35">
      <c r="A1264" s="81">
        <v>27842</v>
      </c>
      <c r="B1264" s="51" t="s">
        <v>14078</v>
      </c>
      <c r="C1264" s="51" t="s">
        <v>14079</v>
      </c>
      <c r="D1264" s="51" t="s">
        <v>9496</v>
      </c>
      <c r="E1264" s="51" t="s">
        <v>9450</v>
      </c>
      <c r="F1264" s="51">
        <v>2626000</v>
      </c>
      <c r="G1264" s="51">
        <v>20.2</v>
      </c>
      <c r="H1264" s="53">
        <v>45691</v>
      </c>
      <c r="I1264" s="53">
        <v>46297</v>
      </c>
      <c r="J1264" s="51" t="s">
        <v>9463</v>
      </c>
      <c r="K1264" s="51" t="s">
        <v>9497</v>
      </c>
      <c r="L1264" s="51" t="s">
        <v>14080</v>
      </c>
      <c r="M1264" s="51" t="s">
        <v>14081</v>
      </c>
      <c r="N1264" s="51" t="s">
        <v>13966</v>
      </c>
      <c r="O1264" s="51"/>
      <c r="P1264" s="51" t="s">
        <v>14020</v>
      </c>
      <c r="Q1264" s="51" t="s">
        <v>13967</v>
      </c>
      <c r="R1264" s="51">
        <v>2626000</v>
      </c>
      <c r="S1264" s="51">
        <v>2626000</v>
      </c>
      <c r="T1264" s="53">
        <v>45691</v>
      </c>
      <c r="U1264" s="53">
        <v>46297.9999884259</v>
      </c>
      <c r="V1264" s="51">
        <v>5</v>
      </c>
      <c r="W1264" s="80"/>
      <c r="X1264" s="80"/>
      <c r="Y1264" s="80"/>
      <c r="Z1264" s="87"/>
      <c r="AA1264" s="87"/>
      <c r="AB1264" s="87"/>
      <c r="AC1264" s="87"/>
      <c r="AD1264" s="87"/>
      <c r="AE1264" s="87"/>
      <c r="AF1264" s="87"/>
      <c r="AG1264" s="80"/>
      <c r="AH1264" s="80"/>
      <c r="AI1264" s="80"/>
    </row>
    <row r="1265" ht="38.25" spans="1:35">
      <c r="A1265" s="81">
        <v>27843</v>
      </c>
      <c r="B1265" s="51" t="s">
        <v>14082</v>
      </c>
      <c r="C1265" s="51" t="s">
        <v>14083</v>
      </c>
      <c r="D1265" s="51" t="s">
        <v>12157</v>
      </c>
      <c r="E1265" s="51" t="s">
        <v>9450</v>
      </c>
      <c r="F1265" s="51">
        <v>4110590.64</v>
      </c>
      <c r="G1265" s="51">
        <v>12</v>
      </c>
      <c r="H1265" s="53">
        <v>45673</v>
      </c>
      <c r="I1265" s="53">
        <v>46038</v>
      </c>
      <c r="J1265" s="51" t="s">
        <v>9463</v>
      </c>
      <c r="K1265" s="51" t="s">
        <v>9464</v>
      </c>
      <c r="L1265" s="51" t="s">
        <v>14084</v>
      </c>
      <c r="M1265" s="51" t="s">
        <v>14085</v>
      </c>
      <c r="N1265" s="51" t="s">
        <v>13966</v>
      </c>
      <c r="O1265" s="51"/>
      <c r="P1265" s="51" t="s">
        <v>14020</v>
      </c>
      <c r="Q1265" s="51" t="s">
        <v>13962</v>
      </c>
      <c r="R1265" s="51">
        <v>4110590.64</v>
      </c>
      <c r="S1265" s="51">
        <v>4110590.64</v>
      </c>
      <c r="T1265" s="53">
        <v>45673</v>
      </c>
      <c r="U1265" s="53">
        <v>46038.9999884259</v>
      </c>
      <c r="V1265" s="51">
        <v>10</v>
      </c>
      <c r="W1265" s="80"/>
      <c r="X1265" s="80"/>
      <c r="Y1265" s="80"/>
      <c r="Z1265" s="87"/>
      <c r="AA1265" s="87"/>
      <c r="AB1265" s="87"/>
      <c r="AC1265" s="87"/>
      <c r="AD1265" s="87"/>
      <c r="AE1265" s="87"/>
      <c r="AF1265" s="87"/>
      <c r="AG1265" s="80"/>
      <c r="AH1265" s="80"/>
      <c r="AI1265" s="80"/>
    </row>
    <row r="1266" ht="51" spans="1:35">
      <c r="A1266" s="81">
        <v>27902</v>
      </c>
      <c r="B1266" s="51" t="s">
        <v>14086</v>
      </c>
      <c r="C1266" s="51" t="s">
        <v>14087</v>
      </c>
      <c r="D1266" s="51" t="s">
        <v>9496</v>
      </c>
      <c r="E1266" s="51" t="s">
        <v>14088</v>
      </c>
      <c r="F1266" s="51">
        <v>333620</v>
      </c>
      <c r="G1266" s="51">
        <v>0.9</v>
      </c>
      <c r="H1266" s="53">
        <v>46023</v>
      </c>
      <c r="I1266" s="53">
        <v>46050</v>
      </c>
      <c r="J1266" s="51"/>
      <c r="K1266" s="51" t="s">
        <v>9451</v>
      </c>
      <c r="L1266" s="51" t="s">
        <v>13326</v>
      </c>
      <c r="M1266" s="51" t="s">
        <v>13327</v>
      </c>
      <c r="N1266" s="51" t="s">
        <v>10951</v>
      </c>
      <c r="O1266" s="51" t="s">
        <v>9455</v>
      </c>
      <c r="P1266" s="51" t="s">
        <v>10851</v>
      </c>
      <c r="Q1266" s="51" t="s">
        <v>9456</v>
      </c>
      <c r="R1266" s="51">
        <v>333620</v>
      </c>
      <c r="S1266" s="51">
        <v>3693620</v>
      </c>
      <c r="T1266" s="53">
        <v>46023</v>
      </c>
      <c r="U1266" s="53">
        <v>46050.9999884259</v>
      </c>
      <c r="V1266" s="51">
        <v>12</v>
      </c>
      <c r="W1266" s="82" t="s">
        <v>13062</v>
      </c>
      <c r="X1266" s="82"/>
      <c r="Y1266" s="82"/>
      <c r="Z1266" s="83"/>
      <c r="AA1266" s="83"/>
      <c r="AB1266" s="83"/>
      <c r="AC1266" s="83"/>
      <c r="AD1266" s="83"/>
      <c r="AE1266" s="84">
        <v>46023</v>
      </c>
      <c r="AF1266" s="84">
        <v>46050.9999884259</v>
      </c>
      <c r="AG1266" s="85" t="s">
        <v>12391</v>
      </c>
      <c r="AH1266" s="86" t="s">
        <v>14086</v>
      </c>
      <c r="AI1266" s="80"/>
    </row>
    <row r="1267" ht="38.25" spans="1:35">
      <c r="A1267" s="81">
        <v>25154</v>
      </c>
      <c r="B1267" s="51" t="s">
        <v>14089</v>
      </c>
      <c r="C1267" s="51" t="s">
        <v>14090</v>
      </c>
      <c r="D1267" s="51" t="s">
        <v>9496</v>
      </c>
      <c r="E1267" s="51" t="s">
        <v>9450</v>
      </c>
      <c r="F1267" s="51">
        <v>65988</v>
      </c>
      <c r="G1267" s="51">
        <v>12</v>
      </c>
      <c r="H1267" s="53">
        <v>46054</v>
      </c>
      <c r="I1267" s="53">
        <v>46419</v>
      </c>
      <c r="J1267" s="51" t="s">
        <v>9463</v>
      </c>
      <c r="K1267" s="51" t="s">
        <v>9497</v>
      </c>
      <c r="L1267" s="51" t="s">
        <v>14091</v>
      </c>
      <c r="M1267" s="51">
        <v>123</v>
      </c>
      <c r="N1267" s="51" t="s">
        <v>13966</v>
      </c>
      <c r="O1267" s="51"/>
      <c r="P1267" s="51" t="s">
        <v>14020</v>
      </c>
      <c r="Q1267" s="51" t="s">
        <v>13962</v>
      </c>
      <c r="R1267" s="51">
        <v>65988</v>
      </c>
      <c r="S1267" s="51">
        <v>620940</v>
      </c>
      <c r="T1267" s="53">
        <v>46054</v>
      </c>
      <c r="U1267" s="53">
        <v>46419.9999884259</v>
      </c>
      <c r="V1267" s="51">
        <v>2</v>
      </c>
      <c r="W1267" s="80"/>
      <c r="X1267" s="80"/>
      <c r="Y1267" s="80"/>
      <c r="Z1267" s="87"/>
      <c r="AA1267" s="87"/>
      <c r="AB1267" s="87"/>
      <c r="AC1267" s="87"/>
      <c r="AD1267" s="87"/>
      <c r="AE1267" s="87"/>
      <c r="AF1267" s="87"/>
      <c r="AG1267" s="80"/>
      <c r="AH1267" s="80"/>
      <c r="AI1267" s="80"/>
    </row>
    <row r="1268" ht="38.25" spans="1:35">
      <c r="A1268" s="81">
        <v>25158</v>
      </c>
      <c r="B1268" s="51" t="s">
        <v>14092</v>
      </c>
      <c r="C1268" s="51" t="s">
        <v>14093</v>
      </c>
      <c r="D1268" s="51" t="s">
        <v>9496</v>
      </c>
      <c r="E1268" s="51" t="s">
        <v>9450</v>
      </c>
      <c r="F1268" s="51">
        <v>39996</v>
      </c>
      <c r="G1268" s="51">
        <v>12</v>
      </c>
      <c r="H1268" s="53">
        <v>46054</v>
      </c>
      <c r="I1268" s="53">
        <v>46419</v>
      </c>
      <c r="J1268" s="51" t="s">
        <v>9463</v>
      </c>
      <c r="K1268" s="51" t="s">
        <v>9497</v>
      </c>
      <c r="L1268" s="51" t="s">
        <v>14094</v>
      </c>
      <c r="M1268" s="51">
        <v>123</v>
      </c>
      <c r="N1268" s="51" t="s">
        <v>13966</v>
      </c>
      <c r="O1268" s="51"/>
      <c r="P1268" s="51" t="s">
        <v>14020</v>
      </c>
      <c r="Q1268" s="51" t="s">
        <v>13962</v>
      </c>
      <c r="R1268" s="51">
        <v>39996</v>
      </c>
      <c r="S1268" s="51">
        <v>317472</v>
      </c>
      <c r="T1268" s="53">
        <v>46054</v>
      </c>
      <c r="U1268" s="53">
        <v>46419.9999884259</v>
      </c>
      <c r="V1268" s="51">
        <v>1</v>
      </c>
      <c r="W1268" s="80"/>
      <c r="X1268" s="80"/>
      <c r="Y1268" s="80"/>
      <c r="Z1268" s="87"/>
      <c r="AA1268" s="87"/>
      <c r="AB1268" s="87"/>
      <c r="AC1268" s="87"/>
      <c r="AD1268" s="87"/>
      <c r="AE1268" s="87"/>
      <c r="AF1268" s="87"/>
      <c r="AG1268" s="80"/>
      <c r="AH1268" s="80"/>
      <c r="AI1268" s="80"/>
    </row>
    <row r="1269" ht="38.25" spans="1:35">
      <c r="A1269" s="81">
        <v>25163</v>
      </c>
      <c r="B1269" s="51" t="s">
        <v>14095</v>
      </c>
      <c r="C1269" s="51" t="s">
        <v>14096</v>
      </c>
      <c r="D1269" s="51" t="s">
        <v>9496</v>
      </c>
      <c r="E1269" s="51" t="s">
        <v>9450</v>
      </c>
      <c r="F1269" s="51">
        <v>39996</v>
      </c>
      <c r="G1269" s="51">
        <v>12</v>
      </c>
      <c r="H1269" s="53">
        <v>46054</v>
      </c>
      <c r="I1269" s="53">
        <v>46419</v>
      </c>
      <c r="J1269" s="51" t="s">
        <v>9463</v>
      </c>
      <c r="K1269" s="51" t="s">
        <v>9497</v>
      </c>
      <c r="L1269" s="51" t="s">
        <v>14097</v>
      </c>
      <c r="M1269" s="51">
        <v>123</v>
      </c>
      <c r="N1269" s="51" t="s">
        <v>13966</v>
      </c>
      <c r="O1269" s="51"/>
      <c r="P1269" s="51" t="s">
        <v>14020</v>
      </c>
      <c r="Q1269" s="51" t="s">
        <v>13962</v>
      </c>
      <c r="R1269" s="51">
        <v>39996</v>
      </c>
      <c r="S1269" s="51">
        <v>1149900</v>
      </c>
      <c r="T1269" s="53">
        <v>46054</v>
      </c>
      <c r="U1269" s="53">
        <v>46419.9999884259</v>
      </c>
      <c r="V1269" s="51">
        <v>12</v>
      </c>
      <c r="W1269" s="80"/>
      <c r="X1269" s="80"/>
      <c r="Y1269" s="80"/>
      <c r="Z1269" s="87"/>
      <c r="AA1269" s="87"/>
      <c r="AB1269" s="87"/>
      <c r="AC1269" s="87"/>
      <c r="AD1269" s="87"/>
      <c r="AE1269" s="87"/>
      <c r="AF1269" s="87"/>
      <c r="AG1269" s="80"/>
      <c r="AH1269" s="80"/>
      <c r="AI1269" s="80"/>
    </row>
    <row r="1270" ht="38.25" spans="1:35">
      <c r="A1270" s="81">
        <v>25164</v>
      </c>
      <c r="B1270" s="51" t="s">
        <v>14098</v>
      </c>
      <c r="C1270" s="51" t="s">
        <v>14099</v>
      </c>
      <c r="D1270" s="51" t="s">
        <v>9496</v>
      </c>
      <c r="E1270" s="51" t="s">
        <v>9450</v>
      </c>
      <c r="F1270" s="51">
        <v>2400000</v>
      </c>
      <c r="G1270" s="51">
        <v>12</v>
      </c>
      <c r="H1270" s="53">
        <v>46054</v>
      </c>
      <c r="I1270" s="53">
        <v>46419</v>
      </c>
      <c r="J1270" s="51" t="s">
        <v>9463</v>
      </c>
      <c r="K1270" s="51" t="s">
        <v>9497</v>
      </c>
      <c r="L1270" s="51" t="s">
        <v>14100</v>
      </c>
      <c r="M1270" s="51">
        <v>123</v>
      </c>
      <c r="N1270" s="51" t="s">
        <v>13966</v>
      </c>
      <c r="O1270" s="51"/>
      <c r="P1270" s="51" t="s">
        <v>14020</v>
      </c>
      <c r="Q1270" s="51" t="s">
        <v>13962</v>
      </c>
      <c r="R1270" s="51">
        <v>2400000</v>
      </c>
      <c r="S1270" s="51">
        <v>3232428</v>
      </c>
      <c r="T1270" s="53">
        <v>46054</v>
      </c>
      <c r="U1270" s="53">
        <v>46419.9999884259</v>
      </c>
      <c r="V1270" s="51">
        <v>10</v>
      </c>
      <c r="W1270" s="80"/>
      <c r="X1270" s="80"/>
      <c r="Y1270" s="80"/>
      <c r="Z1270" s="87"/>
      <c r="AA1270" s="87"/>
      <c r="AB1270" s="87"/>
      <c r="AC1270" s="87"/>
      <c r="AD1270" s="87"/>
      <c r="AE1270" s="87"/>
      <c r="AF1270" s="87"/>
      <c r="AG1270" s="80"/>
      <c r="AH1270" s="80"/>
      <c r="AI1270" s="80"/>
    </row>
    <row r="1271" ht="38.25" spans="1:35">
      <c r="A1271" s="81">
        <v>25149</v>
      </c>
      <c r="B1271" s="51" t="s">
        <v>14101</v>
      </c>
      <c r="C1271" s="51" t="s">
        <v>14102</v>
      </c>
      <c r="D1271" s="51" t="s">
        <v>9536</v>
      </c>
      <c r="E1271" s="51" t="s">
        <v>9450</v>
      </c>
      <c r="F1271" s="51">
        <v>1800000</v>
      </c>
      <c r="G1271" s="51">
        <v>12</v>
      </c>
      <c r="H1271" s="53">
        <v>46023</v>
      </c>
      <c r="I1271" s="53">
        <v>46387</v>
      </c>
      <c r="J1271" s="51" t="s">
        <v>9463</v>
      </c>
      <c r="K1271" s="51" t="s">
        <v>9451</v>
      </c>
      <c r="L1271" s="51" t="s">
        <v>14103</v>
      </c>
      <c r="M1271" s="218" t="s">
        <v>12531</v>
      </c>
      <c r="N1271" s="51" t="s">
        <v>12532</v>
      </c>
      <c r="O1271" s="51"/>
      <c r="P1271" s="51" t="s">
        <v>9469</v>
      </c>
      <c r="Q1271" s="51" t="s">
        <v>13991</v>
      </c>
      <c r="R1271" s="51">
        <v>1800000</v>
      </c>
      <c r="S1271" s="51">
        <v>1800000</v>
      </c>
      <c r="T1271" s="53">
        <v>46023</v>
      </c>
      <c r="U1271" s="53">
        <v>46387.9999884259</v>
      </c>
      <c r="V1271" s="51">
        <v>6</v>
      </c>
      <c r="W1271" s="80"/>
      <c r="X1271" s="80"/>
      <c r="Y1271" s="80"/>
      <c r="Z1271" s="87"/>
      <c r="AA1271" s="87"/>
      <c r="AB1271" s="87"/>
      <c r="AC1271" s="87"/>
      <c r="AD1271" s="87"/>
      <c r="AE1271" s="87"/>
      <c r="AF1271" s="87"/>
      <c r="AG1271" s="80"/>
      <c r="AH1271" s="80"/>
      <c r="AI1271" s="80"/>
    </row>
    <row r="1272" ht="38.25" spans="1:35">
      <c r="A1272" s="81">
        <v>25045</v>
      </c>
      <c r="B1272" s="51" t="s">
        <v>14104</v>
      </c>
      <c r="C1272" s="51" t="s">
        <v>14105</v>
      </c>
      <c r="D1272" s="51" t="s">
        <v>9496</v>
      </c>
      <c r="E1272" s="51" t="s">
        <v>9450</v>
      </c>
      <c r="F1272" s="51">
        <v>104000</v>
      </c>
      <c r="G1272" s="51">
        <v>0.8</v>
      </c>
      <c r="H1272" s="53">
        <v>46087</v>
      </c>
      <c r="I1272" s="53">
        <v>46112</v>
      </c>
      <c r="J1272" s="51" t="s">
        <v>9463</v>
      </c>
      <c r="K1272" s="51" t="s">
        <v>9464</v>
      </c>
      <c r="L1272" s="51" t="s">
        <v>14106</v>
      </c>
      <c r="M1272" s="51"/>
      <c r="N1272" s="51" t="s">
        <v>14107</v>
      </c>
      <c r="O1272" s="51"/>
      <c r="P1272" s="51" t="s">
        <v>9512</v>
      </c>
      <c r="Q1272" s="51" t="s">
        <v>13986</v>
      </c>
      <c r="R1272" s="51">
        <v>104000</v>
      </c>
      <c r="S1272" s="51">
        <v>454000</v>
      </c>
      <c r="T1272" s="53">
        <v>46087</v>
      </c>
      <c r="U1272" s="53">
        <v>46112.9999884259</v>
      </c>
      <c r="V1272" s="51">
        <v>5</v>
      </c>
      <c r="W1272" s="80"/>
      <c r="X1272" s="80"/>
      <c r="Y1272" s="80"/>
      <c r="Z1272" s="87"/>
      <c r="AA1272" s="87"/>
      <c r="AB1272" s="87"/>
      <c r="AC1272" s="87"/>
      <c r="AD1272" s="87"/>
      <c r="AE1272" s="87"/>
      <c r="AF1272" s="87"/>
      <c r="AG1272" s="80"/>
      <c r="AH1272" s="80"/>
      <c r="AI1272" s="80"/>
    </row>
    <row r="1273" ht="38.25" spans="1:35">
      <c r="A1273" s="81">
        <v>25083</v>
      </c>
      <c r="B1273" s="51" t="s">
        <v>14108</v>
      </c>
      <c r="C1273" s="51" t="s">
        <v>14109</v>
      </c>
      <c r="D1273" s="51" t="s">
        <v>9496</v>
      </c>
      <c r="E1273" s="51" t="s">
        <v>9450</v>
      </c>
      <c r="F1273" s="51">
        <v>182000</v>
      </c>
      <c r="G1273" s="51">
        <v>0.7</v>
      </c>
      <c r="H1273" s="53">
        <v>46031</v>
      </c>
      <c r="I1273" s="53">
        <v>46053</v>
      </c>
      <c r="J1273" s="51" t="s">
        <v>9463</v>
      </c>
      <c r="K1273" s="51"/>
      <c r="L1273" s="51" t="s">
        <v>14110</v>
      </c>
      <c r="M1273" s="218" t="s">
        <v>14111</v>
      </c>
      <c r="N1273" s="51" t="s">
        <v>14112</v>
      </c>
      <c r="O1273" s="51"/>
      <c r="P1273" s="51" t="s">
        <v>9707</v>
      </c>
      <c r="Q1273" s="51" t="s">
        <v>13967</v>
      </c>
      <c r="R1273" s="51">
        <v>182000</v>
      </c>
      <c r="S1273" s="51">
        <v>100000</v>
      </c>
      <c r="T1273" s="53">
        <v>46031</v>
      </c>
      <c r="U1273" s="53">
        <v>46053.9999884259</v>
      </c>
      <c r="V1273" s="51">
        <v>10</v>
      </c>
      <c r="W1273" s="80"/>
      <c r="X1273" s="80"/>
      <c r="Y1273" s="80"/>
      <c r="Z1273" s="87"/>
      <c r="AA1273" s="87"/>
      <c r="AB1273" s="87"/>
      <c r="AC1273" s="87"/>
      <c r="AD1273" s="87"/>
      <c r="AE1273" s="87"/>
      <c r="AF1273" s="87"/>
      <c r="AG1273" s="80"/>
      <c r="AH1273" s="80"/>
      <c r="AI1273" s="80"/>
    </row>
    <row r="1274" ht="38.25" spans="1:35">
      <c r="A1274" s="81">
        <v>24948</v>
      </c>
      <c r="B1274" s="51" t="s">
        <v>14113</v>
      </c>
      <c r="C1274" s="51" t="s">
        <v>14114</v>
      </c>
      <c r="D1274" s="51" t="s">
        <v>10841</v>
      </c>
      <c r="E1274" s="51" t="s">
        <v>9450</v>
      </c>
      <c r="F1274" s="51">
        <v>4080000</v>
      </c>
      <c r="G1274" s="51">
        <v>12</v>
      </c>
      <c r="H1274" s="53">
        <v>45724</v>
      </c>
      <c r="I1274" s="53">
        <v>46088</v>
      </c>
      <c r="J1274" s="51" t="s">
        <v>9463</v>
      </c>
      <c r="K1274" s="51" t="s">
        <v>9464</v>
      </c>
      <c r="L1274" s="51" t="s">
        <v>14115</v>
      </c>
      <c r="M1274" s="51" t="s">
        <v>14116</v>
      </c>
      <c r="N1274" s="51" t="s">
        <v>13966</v>
      </c>
      <c r="O1274" s="51"/>
      <c r="P1274" s="51" t="s">
        <v>14020</v>
      </c>
      <c r="Q1274" s="51" t="s">
        <v>13962</v>
      </c>
      <c r="R1274" s="51">
        <v>4080000</v>
      </c>
      <c r="S1274" s="51">
        <v>7266240</v>
      </c>
      <c r="T1274" s="53">
        <v>45724</v>
      </c>
      <c r="U1274" s="53">
        <v>46088.9999884259</v>
      </c>
      <c r="V1274" s="51">
        <v>17</v>
      </c>
      <c r="W1274" s="80"/>
      <c r="X1274" s="80"/>
      <c r="Y1274" s="80"/>
      <c r="Z1274" s="87"/>
      <c r="AA1274" s="87"/>
      <c r="AB1274" s="87"/>
      <c r="AC1274" s="87"/>
      <c r="AD1274" s="87"/>
      <c r="AE1274" s="87"/>
      <c r="AF1274" s="87"/>
      <c r="AG1274" s="80"/>
      <c r="AH1274" s="80"/>
      <c r="AI1274" s="80"/>
    </row>
    <row r="1275" ht="38.25" spans="1:35">
      <c r="A1275" s="81">
        <v>24949</v>
      </c>
      <c r="B1275" s="51" t="s">
        <v>14117</v>
      </c>
      <c r="C1275" s="51" t="s">
        <v>14118</v>
      </c>
      <c r="D1275" s="51" t="s">
        <v>10841</v>
      </c>
      <c r="E1275" s="51" t="s">
        <v>9450</v>
      </c>
      <c r="F1275" s="51">
        <v>3186240</v>
      </c>
      <c r="G1275" s="51">
        <v>12</v>
      </c>
      <c r="H1275" s="53">
        <v>45800</v>
      </c>
      <c r="I1275" s="53">
        <v>46164</v>
      </c>
      <c r="J1275" s="51" t="s">
        <v>9463</v>
      </c>
      <c r="K1275" s="51" t="s">
        <v>9464</v>
      </c>
      <c r="L1275" s="51" t="s">
        <v>14115</v>
      </c>
      <c r="M1275" s="51" t="s">
        <v>14116</v>
      </c>
      <c r="N1275" s="51" t="s">
        <v>13966</v>
      </c>
      <c r="O1275" s="51"/>
      <c r="P1275" s="51" t="s">
        <v>14020</v>
      </c>
      <c r="Q1275" s="51" t="s">
        <v>13962</v>
      </c>
      <c r="R1275" s="51">
        <v>3186240</v>
      </c>
      <c r="S1275" s="51">
        <v>7266240</v>
      </c>
      <c r="T1275" s="53">
        <v>45800</v>
      </c>
      <c r="U1275" s="53">
        <v>46164.9999884259</v>
      </c>
      <c r="V1275" s="51">
        <v>13</v>
      </c>
      <c r="W1275" s="80"/>
      <c r="X1275" s="80"/>
      <c r="Y1275" s="80"/>
      <c r="Z1275" s="87"/>
      <c r="AA1275" s="87"/>
      <c r="AB1275" s="87"/>
      <c r="AC1275" s="87"/>
      <c r="AD1275" s="87"/>
      <c r="AE1275" s="87"/>
      <c r="AF1275" s="87"/>
      <c r="AG1275" s="80"/>
      <c r="AH1275" s="80"/>
      <c r="AI1275" s="80"/>
    </row>
    <row r="1276" ht="51" spans="1:35">
      <c r="A1276" s="81">
        <v>22545</v>
      </c>
      <c r="B1276" s="51" t="s">
        <v>14119</v>
      </c>
      <c r="C1276" s="51" t="s">
        <v>14120</v>
      </c>
      <c r="D1276" s="51" t="s">
        <v>9496</v>
      </c>
      <c r="E1276" s="51" t="s">
        <v>14088</v>
      </c>
      <c r="F1276" s="51">
        <v>275184</v>
      </c>
      <c r="G1276" s="51">
        <v>1.2</v>
      </c>
      <c r="H1276" s="53">
        <v>46023</v>
      </c>
      <c r="I1276" s="53">
        <v>46058</v>
      </c>
      <c r="J1276" s="51"/>
      <c r="K1276" s="51" t="s">
        <v>9451</v>
      </c>
      <c r="L1276" s="51" t="s">
        <v>13770</v>
      </c>
      <c r="M1276" s="51" t="s">
        <v>13771</v>
      </c>
      <c r="N1276" s="51" t="s">
        <v>10951</v>
      </c>
      <c r="O1276" s="51" t="s">
        <v>9455</v>
      </c>
      <c r="P1276" s="51" t="s">
        <v>10851</v>
      </c>
      <c r="Q1276" s="51" t="s">
        <v>9456</v>
      </c>
      <c r="R1276" s="51">
        <v>275184</v>
      </c>
      <c r="S1276" s="51">
        <v>3065184</v>
      </c>
      <c r="T1276" s="53">
        <v>46023</v>
      </c>
      <c r="U1276" s="53">
        <v>46058.9999884259</v>
      </c>
      <c r="V1276" s="51">
        <v>7.7</v>
      </c>
      <c r="W1276" s="82" t="s">
        <v>13241</v>
      </c>
      <c r="X1276" s="82"/>
      <c r="Y1276" s="82"/>
      <c r="Z1276" s="83"/>
      <c r="AA1276" s="83"/>
      <c r="AB1276" s="83"/>
      <c r="AC1276" s="83"/>
      <c r="AD1276" s="83"/>
      <c r="AE1276" s="84">
        <v>46023</v>
      </c>
      <c r="AF1276" s="84">
        <v>46058.9999884259</v>
      </c>
      <c r="AG1276" s="132" t="s">
        <v>14121</v>
      </c>
      <c r="AH1276" s="86" t="s">
        <v>14119</v>
      </c>
      <c r="AI1276" s="80"/>
    </row>
    <row r="1277" ht="38.25" spans="1:35">
      <c r="A1277" s="81">
        <v>22509</v>
      </c>
      <c r="B1277" s="51" t="s">
        <v>14122</v>
      </c>
      <c r="C1277" s="51" t="s">
        <v>14123</v>
      </c>
      <c r="D1277" s="51" t="s">
        <v>9881</v>
      </c>
      <c r="E1277" s="51" t="s">
        <v>9450</v>
      </c>
      <c r="F1277" s="51">
        <v>40</v>
      </c>
      <c r="G1277" s="51">
        <v>0.4</v>
      </c>
      <c r="H1277" s="53">
        <v>46099</v>
      </c>
      <c r="I1277" s="53">
        <v>46112</v>
      </c>
      <c r="J1277" s="51" t="s">
        <v>9463</v>
      </c>
      <c r="K1277" s="51" t="s">
        <v>9464</v>
      </c>
      <c r="L1277" s="51" t="s">
        <v>14124</v>
      </c>
      <c r="M1277" s="51" t="s">
        <v>14033</v>
      </c>
      <c r="N1277" s="51" t="s">
        <v>13966</v>
      </c>
      <c r="O1277" s="51"/>
      <c r="P1277" s="51" t="s">
        <v>14020</v>
      </c>
      <c r="Q1277" s="51" t="s">
        <v>13986</v>
      </c>
      <c r="R1277" s="51">
        <v>40</v>
      </c>
      <c r="S1277" s="51">
        <v>40</v>
      </c>
      <c r="T1277" s="53">
        <v>46099</v>
      </c>
      <c r="U1277" s="53">
        <v>46112.9999884259</v>
      </c>
      <c r="V1277" s="51">
        <v>1</v>
      </c>
      <c r="W1277" s="80"/>
      <c r="X1277" s="80"/>
      <c r="Y1277" s="80"/>
      <c r="Z1277" s="87"/>
      <c r="AA1277" s="87"/>
      <c r="AB1277" s="87"/>
      <c r="AC1277" s="87"/>
      <c r="AD1277" s="87"/>
      <c r="AE1277" s="87"/>
      <c r="AF1277" s="87"/>
      <c r="AG1277" s="80"/>
      <c r="AH1277" s="80"/>
      <c r="AI1277" s="80"/>
    </row>
    <row r="1278" ht="38.25" spans="1:35">
      <c r="A1278" s="81">
        <v>22518</v>
      </c>
      <c r="B1278" s="51" t="s">
        <v>14125</v>
      </c>
      <c r="C1278" s="51" t="s">
        <v>14126</v>
      </c>
      <c r="D1278" s="51" t="s">
        <v>12157</v>
      </c>
      <c r="E1278" s="51" t="s">
        <v>9450</v>
      </c>
      <c r="F1278" s="51">
        <v>120000</v>
      </c>
      <c r="G1278" s="51">
        <v>12</v>
      </c>
      <c r="H1278" s="53">
        <v>46023</v>
      </c>
      <c r="I1278" s="53">
        <v>46387</v>
      </c>
      <c r="J1278" s="51" t="s">
        <v>9463</v>
      </c>
      <c r="K1278" s="51" t="s">
        <v>9497</v>
      </c>
      <c r="L1278" s="51" t="s">
        <v>14127</v>
      </c>
      <c r="M1278" s="51" t="s">
        <v>14128</v>
      </c>
      <c r="N1278" s="51" t="s">
        <v>13966</v>
      </c>
      <c r="O1278" s="51"/>
      <c r="P1278" s="51" t="s">
        <v>14020</v>
      </c>
      <c r="Q1278" s="51" t="s">
        <v>13962</v>
      </c>
      <c r="R1278" s="51">
        <v>120000</v>
      </c>
      <c r="S1278" s="51">
        <v>120000</v>
      </c>
      <c r="T1278" s="53">
        <v>46023</v>
      </c>
      <c r="U1278" s="53">
        <v>46387.9999884259</v>
      </c>
      <c r="V1278" s="51">
        <v>1</v>
      </c>
      <c r="W1278" s="80"/>
      <c r="X1278" s="80"/>
      <c r="Y1278" s="80"/>
      <c r="Z1278" s="87"/>
      <c r="AA1278" s="87"/>
      <c r="AB1278" s="87"/>
      <c r="AC1278" s="87"/>
      <c r="AD1278" s="87"/>
      <c r="AE1278" s="87"/>
      <c r="AF1278" s="87"/>
      <c r="AG1278" s="80"/>
      <c r="AH1278" s="80"/>
      <c r="AI1278" s="80"/>
    </row>
    <row r="1279" ht="38.25" spans="1:35">
      <c r="A1279" s="81">
        <v>350</v>
      </c>
      <c r="B1279" s="51" t="s">
        <v>14129</v>
      </c>
      <c r="C1279" s="51" t="s">
        <v>14130</v>
      </c>
      <c r="D1279" s="51" t="s">
        <v>14131</v>
      </c>
      <c r="E1279" s="51" t="s">
        <v>9450</v>
      </c>
      <c r="F1279" s="51">
        <v>60000</v>
      </c>
      <c r="G1279" s="51">
        <v>1</v>
      </c>
      <c r="H1279" s="53">
        <v>46082</v>
      </c>
      <c r="I1279" s="53">
        <v>46112</v>
      </c>
      <c r="J1279" s="51" t="s">
        <v>9463</v>
      </c>
      <c r="K1279" s="51" t="s">
        <v>9497</v>
      </c>
      <c r="L1279" s="51" t="s">
        <v>14132</v>
      </c>
      <c r="M1279" s="51" t="s">
        <v>14133</v>
      </c>
      <c r="N1279" s="51" t="s">
        <v>13966</v>
      </c>
      <c r="O1279" s="51"/>
      <c r="P1279" s="51" t="s">
        <v>11679</v>
      </c>
      <c r="Q1279" s="51" t="s">
        <v>13962</v>
      </c>
      <c r="R1279" s="51">
        <v>60000</v>
      </c>
      <c r="S1279" s="51">
        <v>60000</v>
      </c>
      <c r="T1279" s="53">
        <v>46082</v>
      </c>
      <c r="U1279" s="53">
        <v>46112.9999884259</v>
      </c>
      <c r="V1279" s="51">
        <v>10</v>
      </c>
      <c r="W1279" s="80"/>
      <c r="X1279" s="80"/>
      <c r="Y1279" s="80"/>
      <c r="Z1279" s="87"/>
      <c r="AA1279" s="87"/>
      <c r="AB1279" s="87"/>
      <c r="AC1279" s="87"/>
      <c r="AD1279" s="87"/>
      <c r="AE1279" s="87"/>
      <c r="AF1279" s="87"/>
      <c r="AG1279" s="80"/>
      <c r="AH1279" s="80"/>
      <c r="AI1279" s="80"/>
    </row>
    <row r="1280" ht="48" spans="1:35">
      <c r="A1280" s="81"/>
      <c r="B1280" s="51" t="s">
        <v>14134</v>
      </c>
      <c r="C1280" s="51" t="s">
        <v>14135</v>
      </c>
      <c r="D1280" s="51" t="s">
        <v>12169</v>
      </c>
      <c r="E1280" s="51" t="s">
        <v>9450</v>
      </c>
      <c r="F1280" s="51">
        <v>2822000</v>
      </c>
      <c r="G1280" s="51">
        <v>12</v>
      </c>
      <c r="H1280" s="53">
        <v>46174</v>
      </c>
      <c r="I1280" s="53">
        <v>46538.9999884259</v>
      </c>
      <c r="J1280" s="51" t="s">
        <v>9463</v>
      </c>
      <c r="K1280" s="51" t="s">
        <v>9464</v>
      </c>
      <c r="L1280" s="51" t="s">
        <v>14136</v>
      </c>
      <c r="M1280" s="218" t="s">
        <v>14137</v>
      </c>
      <c r="N1280" s="51" t="s">
        <v>12160</v>
      </c>
      <c r="O1280" s="51" t="s">
        <v>9455</v>
      </c>
      <c r="P1280" s="51" t="s">
        <v>9456</v>
      </c>
      <c r="Q1280" s="51" t="s">
        <v>9457</v>
      </c>
      <c r="R1280" s="66">
        <v>2822000</v>
      </c>
      <c r="S1280" s="66">
        <v>18938000</v>
      </c>
      <c r="T1280" s="141">
        <v>46174</v>
      </c>
      <c r="U1280" s="141">
        <v>46538.9993055556</v>
      </c>
      <c r="V1280" s="66">
        <v>7.2</v>
      </c>
      <c r="W1280" s="80"/>
      <c r="X1280" s="80"/>
      <c r="Y1280" s="80"/>
      <c r="Z1280" s="87"/>
      <c r="AA1280" s="87"/>
      <c r="AB1280" s="87"/>
      <c r="AC1280" s="87"/>
      <c r="AD1280" s="87"/>
      <c r="AE1280" s="87"/>
      <c r="AF1280" s="87"/>
      <c r="AG1280" s="80"/>
      <c r="AH1280" s="80"/>
      <c r="AI1280" s="80"/>
    </row>
    <row r="1281" ht="48" spans="1:35">
      <c r="A1281" s="81"/>
      <c r="B1281" s="51" t="s">
        <v>14138</v>
      </c>
      <c r="C1281" s="51" t="s">
        <v>14139</v>
      </c>
      <c r="D1281" s="51" t="s">
        <v>12169</v>
      </c>
      <c r="E1281" s="51" t="s">
        <v>9450</v>
      </c>
      <c r="F1281" s="51">
        <v>1176000</v>
      </c>
      <c r="G1281" s="51">
        <v>12</v>
      </c>
      <c r="H1281" s="53">
        <v>46174</v>
      </c>
      <c r="I1281" s="53">
        <v>46538.9999884259</v>
      </c>
      <c r="J1281" s="51" t="s">
        <v>9463</v>
      </c>
      <c r="K1281" s="51" t="s">
        <v>9464</v>
      </c>
      <c r="L1281" s="51" t="s">
        <v>14136</v>
      </c>
      <c r="M1281" s="218" t="s">
        <v>14137</v>
      </c>
      <c r="N1281" s="51" t="s">
        <v>12160</v>
      </c>
      <c r="O1281" s="51" t="s">
        <v>9455</v>
      </c>
      <c r="P1281" s="51" t="s">
        <v>9456</v>
      </c>
      <c r="Q1281" s="51" t="s">
        <v>9457</v>
      </c>
      <c r="R1281" s="66">
        <v>1176000</v>
      </c>
      <c r="S1281" s="66">
        <v>18938000</v>
      </c>
      <c r="T1281" s="141">
        <v>46174</v>
      </c>
      <c r="U1281" s="141">
        <v>46538.9993055556</v>
      </c>
      <c r="V1281" s="66">
        <v>3</v>
      </c>
      <c r="W1281" s="80"/>
      <c r="X1281" s="80"/>
      <c r="Y1281" s="80"/>
      <c r="Z1281" s="87"/>
      <c r="AA1281" s="87"/>
      <c r="AB1281" s="87"/>
      <c r="AC1281" s="87"/>
      <c r="AD1281" s="87"/>
      <c r="AE1281" s="87"/>
      <c r="AF1281" s="87"/>
      <c r="AG1281" s="80"/>
      <c r="AH1281" s="80"/>
      <c r="AI1281" s="80"/>
    </row>
    <row r="1282" ht="48" spans="1:35">
      <c r="A1282" s="81"/>
      <c r="B1282" s="51" t="s">
        <v>14140</v>
      </c>
      <c r="C1282" s="51" t="s">
        <v>14141</v>
      </c>
      <c r="D1282" s="51" t="s">
        <v>12169</v>
      </c>
      <c r="E1282" s="51" t="s">
        <v>9450</v>
      </c>
      <c r="F1282" s="51">
        <v>14940000</v>
      </c>
      <c r="G1282" s="51">
        <v>12</v>
      </c>
      <c r="H1282" s="53">
        <v>46174</v>
      </c>
      <c r="I1282" s="53">
        <v>46538.9999884259</v>
      </c>
      <c r="J1282" s="51" t="s">
        <v>9463</v>
      </c>
      <c r="K1282" s="51" t="s">
        <v>9464</v>
      </c>
      <c r="L1282" s="51" t="s">
        <v>14136</v>
      </c>
      <c r="M1282" s="218" t="s">
        <v>14137</v>
      </c>
      <c r="N1282" s="51" t="s">
        <v>12160</v>
      </c>
      <c r="O1282" s="51" t="s">
        <v>9455</v>
      </c>
      <c r="P1282" s="51" t="s">
        <v>9456</v>
      </c>
      <c r="Q1282" s="51" t="s">
        <v>9457</v>
      </c>
      <c r="R1282" s="66">
        <v>14940000</v>
      </c>
      <c r="S1282" s="66">
        <v>18938000</v>
      </c>
      <c r="T1282" s="141">
        <v>46174</v>
      </c>
      <c r="U1282" s="141">
        <v>46538.9993055556</v>
      </c>
      <c r="V1282" s="66">
        <v>36</v>
      </c>
      <c r="W1282" s="80"/>
      <c r="X1282" s="80"/>
      <c r="Y1282" s="80"/>
      <c r="Z1282" s="87"/>
      <c r="AA1282" s="87"/>
      <c r="AB1282" s="87"/>
      <c r="AC1282" s="87"/>
      <c r="AD1282" s="87"/>
      <c r="AE1282" s="87"/>
      <c r="AF1282" s="87"/>
      <c r="AG1282" s="80"/>
      <c r="AH1282" s="80"/>
      <c r="AI1282" s="80"/>
    </row>
    <row r="1283" ht="48" spans="1:35">
      <c r="A1283" s="81"/>
      <c r="B1283" s="51" t="s">
        <v>14142</v>
      </c>
      <c r="C1283" s="51" t="s">
        <v>14143</v>
      </c>
      <c r="D1283" s="51" t="s">
        <v>9472</v>
      </c>
      <c r="E1283" s="51" t="s">
        <v>9450</v>
      </c>
      <c r="F1283" s="51">
        <v>8458.33</v>
      </c>
      <c r="G1283" s="51">
        <v>1.16</v>
      </c>
      <c r="H1283" s="53">
        <v>46011</v>
      </c>
      <c r="I1283" s="53">
        <v>46046.9999884259</v>
      </c>
      <c r="J1283" s="51" t="s">
        <v>9463</v>
      </c>
      <c r="K1283" s="51" t="s">
        <v>9464</v>
      </c>
      <c r="L1283" s="51" t="s">
        <v>14144</v>
      </c>
      <c r="M1283" s="218" t="s">
        <v>14145</v>
      </c>
      <c r="N1283" s="51" t="s">
        <v>9467</v>
      </c>
      <c r="O1283" s="51" t="s">
        <v>9468</v>
      </c>
      <c r="P1283" s="51" t="s">
        <v>9469</v>
      </c>
      <c r="Q1283" s="51" t="s">
        <v>9457</v>
      </c>
      <c r="R1283" s="66">
        <v>8458.33</v>
      </c>
      <c r="S1283" s="66">
        <v>47691.66</v>
      </c>
      <c r="T1283" s="141">
        <v>46011</v>
      </c>
      <c r="U1283" s="141">
        <v>46046.9993055556</v>
      </c>
      <c r="V1283" s="66">
        <v>10</v>
      </c>
      <c r="W1283" s="80"/>
      <c r="X1283" s="80"/>
      <c r="Y1283" s="80"/>
      <c r="Z1283" s="87"/>
      <c r="AA1283" s="87"/>
      <c r="AB1283" s="87"/>
      <c r="AC1283" s="87"/>
      <c r="AD1283" s="87"/>
      <c r="AE1283" s="87"/>
      <c r="AF1283" s="87"/>
      <c r="AG1283" s="80"/>
      <c r="AH1283" s="80"/>
      <c r="AI1283" s="80"/>
    </row>
    <row r="1284" ht="48" spans="1:35">
      <c r="A1284" s="81"/>
      <c r="B1284" s="51" t="s">
        <v>14146</v>
      </c>
      <c r="C1284" s="51" t="s">
        <v>14147</v>
      </c>
      <c r="D1284" s="51" t="s">
        <v>9472</v>
      </c>
      <c r="E1284" s="51" t="s">
        <v>9450</v>
      </c>
      <c r="F1284" s="51">
        <v>73500.01</v>
      </c>
      <c r="G1284" s="51">
        <v>2.14</v>
      </c>
      <c r="H1284" s="53">
        <v>45985</v>
      </c>
      <c r="I1284" s="53">
        <v>46050.9999884259</v>
      </c>
      <c r="J1284" s="51" t="s">
        <v>9463</v>
      </c>
      <c r="K1284" s="51" t="s">
        <v>9464</v>
      </c>
      <c r="L1284" s="51" t="s">
        <v>14148</v>
      </c>
      <c r="M1284" s="218" t="s">
        <v>14145</v>
      </c>
      <c r="N1284" s="51" t="s">
        <v>9467</v>
      </c>
      <c r="O1284" s="51" t="s">
        <v>9468</v>
      </c>
      <c r="P1284" s="51" t="s">
        <v>9469</v>
      </c>
      <c r="Q1284" s="51" t="s">
        <v>9457</v>
      </c>
      <c r="R1284" s="66">
        <v>73500.01</v>
      </c>
      <c r="S1284" s="66">
        <v>91283.35</v>
      </c>
      <c r="T1284" s="141">
        <v>45985</v>
      </c>
      <c r="U1284" s="141">
        <v>46050.9993055556</v>
      </c>
      <c r="V1284" s="66">
        <v>10</v>
      </c>
      <c r="W1284" s="80"/>
      <c r="X1284" s="80"/>
      <c r="Y1284" s="80"/>
      <c r="Z1284" s="87"/>
      <c r="AA1284" s="87"/>
      <c r="AB1284" s="87"/>
      <c r="AC1284" s="87"/>
      <c r="AD1284" s="87"/>
      <c r="AE1284" s="87"/>
      <c r="AF1284" s="87"/>
      <c r="AG1284" s="80"/>
      <c r="AH1284" s="80"/>
      <c r="AI1284" s="80"/>
    </row>
    <row r="1285" ht="36" spans="1:35">
      <c r="A1285" s="81"/>
      <c r="B1285" s="51" t="s">
        <v>14149</v>
      </c>
      <c r="C1285" s="51" t="s">
        <v>14150</v>
      </c>
      <c r="D1285" s="51" t="s">
        <v>14131</v>
      </c>
      <c r="E1285" s="51" t="s">
        <v>9450</v>
      </c>
      <c r="F1285" s="51">
        <v>67500</v>
      </c>
      <c r="G1285" s="51">
        <v>12</v>
      </c>
      <c r="H1285" s="53">
        <v>46160</v>
      </c>
      <c r="I1285" s="53">
        <v>46524.9999884259</v>
      </c>
      <c r="J1285" s="51" t="s">
        <v>9463</v>
      </c>
      <c r="K1285" s="51" t="s">
        <v>9464</v>
      </c>
      <c r="L1285" s="51" t="s">
        <v>14151</v>
      </c>
      <c r="M1285" s="218" t="s">
        <v>14152</v>
      </c>
      <c r="N1285" s="51" t="s">
        <v>14153</v>
      </c>
      <c r="O1285" s="51" t="s">
        <v>9510</v>
      </c>
      <c r="P1285" s="51" t="s">
        <v>9512</v>
      </c>
      <c r="Q1285" s="51" t="s">
        <v>9457</v>
      </c>
      <c r="R1285" s="66">
        <v>67500</v>
      </c>
      <c r="S1285" s="66">
        <v>173100</v>
      </c>
      <c r="T1285" s="141">
        <v>46160</v>
      </c>
      <c r="U1285" s="141">
        <v>46524.9993055556</v>
      </c>
      <c r="V1285" s="66">
        <v>1.25</v>
      </c>
      <c r="W1285" s="80"/>
      <c r="X1285" s="80"/>
      <c r="Y1285" s="80"/>
      <c r="Z1285" s="87"/>
      <c r="AA1285" s="87"/>
      <c r="AB1285" s="87"/>
      <c r="AC1285" s="87"/>
      <c r="AD1285" s="87"/>
      <c r="AE1285" s="87"/>
      <c r="AF1285" s="87"/>
      <c r="AG1285" s="80"/>
      <c r="AH1285" s="80"/>
      <c r="AI1285" s="80"/>
    </row>
    <row r="1286" ht="25.5" spans="1:35">
      <c r="A1286" s="81"/>
      <c r="B1286" s="51" t="s">
        <v>14154</v>
      </c>
      <c r="C1286" s="51" t="s">
        <v>14155</v>
      </c>
      <c r="D1286" s="51" t="s">
        <v>9462</v>
      </c>
      <c r="E1286" s="51" t="s">
        <v>9450</v>
      </c>
      <c r="F1286" s="51">
        <v>4340</v>
      </c>
      <c r="G1286" s="51">
        <v>0.07</v>
      </c>
      <c r="H1286" s="53">
        <v>46135</v>
      </c>
      <c r="I1286" s="53">
        <v>46136.9999884259</v>
      </c>
      <c r="J1286" s="51" t="s">
        <v>9463</v>
      </c>
      <c r="K1286" s="51" t="s">
        <v>9464</v>
      </c>
      <c r="L1286" s="51" t="s">
        <v>14156</v>
      </c>
      <c r="M1286" s="218" t="s">
        <v>14157</v>
      </c>
      <c r="N1286" s="51" t="s">
        <v>10600</v>
      </c>
      <c r="O1286" s="51" t="s">
        <v>9468</v>
      </c>
      <c r="P1286" s="51" t="s">
        <v>9469</v>
      </c>
      <c r="Q1286" s="51" t="s">
        <v>9457</v>
      </c>
      <c r="R1286" s="66">
        <v>4340</v>
      </c>
      <c r="S1286" s="66">
        <v>4340</v>
      </c>
      <c r="T1286" s="141">
        <v>46135</v>
      </c>
      <c r="U1286" s="141">
        <v>46136.9993055556</v>
      </c>
      <c r="V1286" s="66">
        <v>9</v>
      </c>
      <c r="W1286" s="80"/>
      <c r="X1286" s="80"/>
      <c r="Y1286" s="80"/>
      <c r="Z1286" s="87"/>
      <c r="AA1286" s="87"/>
      <c r="AB1286" s="87"/>
      <c r="AC1286" s="87"/>
      <c r="AD1286" s="87"/>
      <c r="AE1286" s="87"/>
      <c r="AF1286" s="87"/>
      <c r="AG1286" s="80"/>
      <c r="AH1286" s="80"/>
      <c r="AI1286" s="80"/>
    </row>
    <row r="1287" spans="1:35">
      <c r="R1287" s="66"/>
      <c r="S1287" s="66"/>
      <c r="T1287" s="141"/>
      <c r="U1287" s="141"/>
      <c r="V1287" s="6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I1287" etc:filterBottomFollowUsedRange="1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2"/>
  <sheetViews>
    <sheetView topLeftCell="A91" workbookViewId="0">
      <selection activeCell="F118" sqref="F118"/>
    </sheetView>
  </sheetViews>
  <sheetFormatPr defaultColWidth="9" defaultRowHeight="14.25"/>
  <cols>
    <col min="2" max="2" width="30.5" customWidth="1"/>
    <col min="3" max="3" width="23.75" customWidth="1"/>
    <col min="4" max="4" width="32.1666666666667" customWidth="1"/>
    <col min="5" max="5" width="13.5" customWidth="1"/>
    <col min="6" max="6" width="14" customWidth="1"/>
    <col min="7" max="7" width="67.6666666666667" customWidth="1"/>
    <col min="8" max="8" width="15.9166666666667" customWidth="1"/>
    <col min="9" max="9" width="15.4166666666667" style="62" customWidth="1"/>
    <col min="10" max="10" width="15.5833333333333" style="62"/>
    <col min="11" max="11" width="11.75" customWidth="1"/>
    <col min="13" max="13" width="12" customWidth="1"/>
    <col min="14" max="14" width="13.5" customWidth="1"/>
    <col min="15" max="15" width="18.5833333333333" customWidth="1"/>
    <col min="17" max="17" width="15.25" customWidth="1"/>
    <col min="18" max="18" width="13.5" customWidth="1"/>
  </cols>
  <sheetData>
    <row r="1" spans="1:19">
      <c r="A1" s="63" t="s">
        <v>189</v>
      </c>
      <c r="B1" s="64" t="s">
        <v>14158</v>
      </c>
      <c r="C1" s="64" t="s">
        <v>14159</v>
      </c>
      <c r="D1" s="64" t="s">
        <v>14160</v>
      </c>
      <c r="E1" s="64" t="s">
        <v>14161</v>
      </c>
      <c r="F1" s="64" t="s">
        <v>14162</v>
      </c>
      <c r="G1" s="64" t="s">
        <v>8707</v>
      </c>
      <c r="H1" s="64" t="s">
        <v>14163</v>
      </c>
      <c r="I1" s="65" t="s">
        <v>14164</v>
      </c>
      <c r="J1" s="65" t="s">
        <v>14165</v>
      </c>
      <c r="K1" s="64" t="s">
        <v>9438</v>
      </c>
      <c r="L1" s="64" t="s">
        <v>14166</v>
      </c>
      <c r="M1" s="64" t="s">
        <v>14167</v>
      </c>
      <c r="N1" s="64" t="s">
        <v>8719</v>
      </c>
      <c r="O1" s="64" t="s">
        <v>8720</v>
      </c>
      <c r="P1" s="64" t="s">
        <v>14168</v>
      </c>
      <c r="Q1" s="64" t="s">
        <v>14169</v>
      </c>
      <c r="R1" s="64" t="s">
        <v>8721</v>
      </c>
      <c r="S1" s="64" t="s">
        <v>8722</v>
      </c>
    </row>
    <row r="2" spans="1:19">
      <c r="A2" s="66">
        <v>1</v>
      </c>
      <c r="B2" s="66" t="s">
        <v>13790</v>
      </c>
      <c r="C2" s="66" t="s">
        <v>13791</v>
      </c>
      <c r="D2" s="66" t="s">
        <v>13202</v>
      </c>
      <c r="E2" s="66" t="s">
        <v>201</v>
      </c>
      <c r="F2" s="66" t="s">
        <v>228</v>
      </c>
      <c r="G2" s="66" t="s">
        <v>14170</v>
      </c>
      <c r="H2" s="66" t="s">
        <v>10779</v>
      </c>
      <c r="I2" s="67">
        <v>45658</v>
      </c>
      <c r="J2" s="67">
        <v>46022</v>
      </c>
      <c r="K2" s="66" t="s">
        <v>19</v>
      </c>
      <c r="L2" s="66" t="s">
        <v>201</v>
      </c>
      <c r="M2" s="66" t="s">
        <v>206</v>
      </c>
      <c r="N2" s="66">
        <v>6391</v>
      </c>
      <c r="O2" s="66">
        <v>6403</v>
      </c>
      <c r="P2" s="66" t="s">
        <v>228</v>
      </c>
      <c r="Q2" s="66" t="s">
        <v>203</v>
      </c>
      <c r="R2" s="66">
        <v>4166</v>
      </c>
      <c r="S2" s="66">
        <v>4178</v>
      </c>
    </row>
    <row r="3" spans="1:19">
      <c r="A3" s="66">
        <v>2</v>
      </c>
      <c r="B3" s="66" t="s">
        <v>13788</v>
      </c>
      <c r="C3" s="66" t="s">
        <v>13789</v>
      </c>
      <c r="D3" s="66" t="s">
        <v>10921</v>
      </c>
      <c r="E3" s="66" t="s">
        <v>201</v>
      </c>
      <c r="F3" s="66" t="s">
        <v>228</v>
      </c>
      <c r="G3" s="66" t="s">
        <v>14171</v>
      </c>
      <c r="H3" s="66" t="s">
        <v>10779</v>
      </c>
      <c r="I3" s="67">
        <v>45658</v>
      </c>
      <c r="J3" s="67">
        <v>46022</v>
      </c>
      <c r="K3" s="66" t="s">
        <v>34</v>
      </c>
      <c r="L3" s="66" t="s">
        <v>201</v>
      </c>
      <c r="M3" s="66" t="s">
        <v>203</v>
      </c>
      <c r="N3" s="66">
        <v>6387.5</v>
      </c>
      <c r="O3" s="66">
        <v>6412.5</v>
      </c>
      <c r="P3" s="66" t="s">
        <v>228</v>
      </c>
      <c r="Q3" s="66" t="s">
        <v>206</v>
      </c>
      <c r="R3" s="66">
        <v>4162.5</v>
      </c>
      <c r="S3" s="66">
        <v>4187.5</v>
      </c>
    </row>
    <row r="4" spans="1:19">
      <c r="A4" s="66">
        <v>3</v>
      </c>
      <c r="B4" s="66" t="s">
        <v>13784</v>
      </c>
      <c r="C4" s="66" t="s">
        <v>13785</v>
      </c>
      <c r="D4" s="66" t="s">
        <v>10850</v>
      </c>
      <c r="E4" s="66" t="s">
        <v>201</v>
      </c>
      <c r="F4" s="66" t="s">
        <v>228</v>
      </c>
      <c r="G4" s="66" t="s">
        <v>14172</v>
      </c>
      <c r="H4" s="66" t="s">
        <v>10779</v>
      </c>
      <c r="I4" s="67">
        <v>45658</v>
      </c>
      <c r="J4" s="67">
        <v>46022</v>
      </c>
      <c r="K4" s="66" t="s">
        <v>19</v>
      </c>
      <c r="L4" s="66" t="s">
        <v>201</v>
      </c>
      <c r="M4" s="66" t="s">
        <v>206</v>
      </c>
      <c r="N4" s="66">
        <v>6367</v>
      </c>
      <c r="O4" s="66">
        <v>6379</v>
      </c>
      <c r="P4" s="66" t="s">
        <v>228</v>
      </c>
      <c r="Q4" s="66" t="s">
        <v>203</v>
      </c>
      <c r="R4" s="66">
        <v>4142</v>
      </c>
      <c r="S4" s="66">
        <v>4154</v>
      </c>
    </row>
    <row r="5" spans="1:19">
      <c r="A5" s="66">
        <v>4</v>
      </c>
      <c r="B5" s="66" t="s">
        <v>13780</v>
      </c>
      <c r="C5" s="66" t="s">
        <v>13781</v>
      </c>
      <c r="D5" s="66" t="s">
        <v>12909</v>
      </c>
      <c r="E5" s="66" t="s">
        <v>201</v>
      </c>
      <c r="F5" s="66" t="s">
        <v>228</v>
      </c>
      <c r="G5" s="66" t="s">
        <v>14173</v>
      </c>
      <c r="H5" s="66" t="s">
        <v>10779</v>
      </c>
      <c r="I5" s="67">
        <v>45658</v>
      </c>
      <c r="J5" s="67">
        <v>46022</v>
      </c>
      <c r="K5" s="66" t="s">
        <v>34</v>
      </c>
      <c r="L5" s="66" t="s">
        <v>201</v>
      </c>
      <c r="M5" s="66" t="s">
        <v>203</v>
      </c>
      <c r="N5" s="66">
        <v>6027.8</v>
      </c>
      <c r="O5" s="66">
        <v>6036.2</v>
      </c>
      <c r="P5" s="66" t="s">
        <v>228</v>
      </c>
      <c r="Q5" s="66" t="s">
        <v>206</v>
      </c>
      <c r="R5" s="66">
        <v>3802.8</v>
      </c>
      <c r="S5" s="66">
        <v>3811.2</v>
      </c>
    </row>
    <row r="6" spans="1:19">
      <c r="A6" s="66">
        <v>5</v>
      </c>
      <c r="B6" s="66" t="s">
        <v>13776</v>
      </c>
      <c r="C6" s="66" t="s">
        <v>13777</v>
      </c>
      <c r="D6" s="66" t="s">
        <v>11203</v>
      </c>
      <c r="E6" s="66" t="s">
        <v>201</v>
      </c>
      <c r="F6" s="66" t="s">
        <v>228</v>
      </c>
      <c r="G6" s="66" t="s">
        <v>14174</v>
      </c>
      <c r="H6" s="66" t="s">
        <v>10779</v>
      </c>
      <c r="I6" s="67">
        <v>45292</v>
      </c>
      <c r="J6" s="67">
        <v>45657</v>
      </c>
      <c r="K6" s="66" t="s">
        <v>34</v>
      </c>
      <c r="L6" s="66" t="s">
        <v>201</v>
      </c>
      <c r="M6" s="66" t="s">
        <v>203</v>
      </c>
      <c r="N6" s="66">
        <v>6113.9</v>
      </c>
      <c r="O6" s="66">
        <v>6120.1</v>
      </c>
      <c r="P6" s="66" t="s">
        <v>228</v>
      </c>
      <c r="Q6" s="66" t="s">
        <v>206</v>
      </c>
      <c r="R6" s="66">
        <v>3888.9</v>
      </c>
      <c r="S6" s="66">
        <v>3895.1</v>
      </c>
    </row>
    <row r="7" spans="1:19">
      <c r="A7" s="66">
        <v>6</v>
      </c>
      <c r="B7" s="66" t="s">
        <v>13772</v>
      </c>
      <c r="C7" s="66" t="s">
        <v>13773</v>
      </c>
      <c r="D7" s="66" t="s">
        <v>12920</v>
      </c>
      <c r="E7" s="66" t="s">
        <v>201</v>
      </c>
      <c r="F7" s="66" t="s">
        <v>228</v>
      </c>
      <c r="G7" s="66" t="s">
        <v>14175</v>
      </c>
      <c r="H7" s="66" t="s">
        <v>10779</v>
      </c>
      <c r="I7" s="67">
        <v>45658</v>
      </c>
      <c r="J7" s="67">
        <v>46022</v>
      </c>
      <c r="K7" s="66" t="s">
        <v>19</v>
      </c>
      <c r="L7" s="66" t="s">
        <v>201</v>
      </c>
      <c r="M7" s="66" t="s">
        <v>206</v>
      </c>
      <c r="N7" s="66">
        <v>6207.65</v>
      </c>
      <c r="O7" s="66">
        <v>6220.35</v>
      </c>
      <c r="P7" s="66" t="s">
        <v>228</v>
      </c>
      <c r="Q7" s="66" t="s">
        <v>203</v>
      </c>
      <c r="R7" s="66">
        <v>3982.65</v>
      </c>
      <c r="S7" s="66">
        <v>3995.35</v>
      </c>
    </row>
    <row r="8" spans="1:19">
      <c r="A8" s="66">
        <v>7</v>
      </c>
      <c r="B8" s="66" t="s">
        <v>13764</v>
      </c>
      <c r="C8" s="66" t="s">
        <v>13765</v>
      </c>
      <c r="D8" s="66" t="s">
        <v>13399</v>
      </c>
      <c r="E8" s="66" t="s">
        <v>201</v>
      </c>
      <c r="F8" s="66" t="s">
        <v>228</v>
      </c>
      <c r="G8" s="66" t="s">
        <v>14176</v>
      </c>
      <c r="H8" s="66" t="s">
        <v>10779</v>
      </c>
      <c r="I8" s="67">
        <v>45292</v>
      </c>
      <c r="J8" s="67">
        <v>45657</v>
      </c>
      <c r="K8" s="66" t="s">
        <v>34</v>
      </c>
      <c r="L8" s="66" t="s">
        <v>201</v>
      </c>
      <c r="M8" s="66" t="s">
        <v>206</v>
      </c>
      <c r="N8" s="66">
        <v>6367.65</v>
      </c>
      <c r="O8" s="66">
        <v>6376.35</v>
      </c>
      <c r="P8" s="66" t="s">
        <v>228</v>
      </c>
      <c r="Q8" s="66" t="s">
        <v>203</v>
      </c>
      <c r="R8" s="66">
        <v>4142.65</v>
      </c>
      <c r="S8" s="66">
        <v>4151.35</v>
      </c>
    </row>
    <row r="9" spans="1:19">
      <c r="A9" s="66">
        <v>8</v>
      </c>
      <c r="B9" s="66" t="s">
        <v>13760</v>
      </c>
      <c r="C9" s="66" t="s">
        <v>13761</v>
      </c>
      <c r="D9" s="66" t="s">
        <v>9454</v>
      </c>
      <c r="E9" s="66" t="s">
        <v>201</v>
      </c>
      <c r="F9" s="66" t="s">
        <v>228</v>
      </c>
      <c r="G9" s="66" t="s">
        <v>14177</v>
      </c>
      <c r="H9" s="66" t="s">
        <v>10779</v>
      </c>
      <c r="I9" s="67">
        <v>45658</v>
      </c>
      <c r="J9" s="67">
        <v>46022</v>
      </c>
      <c r="K9" s="66" t="s">
        <v>34</v>
      </c>
      <c r="L9" s="66" t="s">
        <v>201</v>
      </c>
      <c r="M9" s="66" t="s">
        <v>206</v>
      </c>
      <c r="N9" s="66">
        <v>6327</v>
      </c>
      <c r="O9" s="66">
        <v>6354</v>
      </c>
      <c r="P9" s="66" t="s">
        <v>228</v>
      </c>
      <c r="Q9" s="66" t="s">
        <v>203</v>
      </c>
      <c r="R9" s="66">
        <v>4102</v>
      </c>
      <c r="S9" s="66">
        <v>4129</v>
      </c>
    </row>
    <row r="10" spans="1:19">
      <c r="A10" s="66">
        <v>9</v>
      </c>
      <c r="B10" s="66" t="s">
        <v>13743</v>
      </c>
      <c r="C10" s="66" t="s">
        <v>13744</v>
      </c>
      <c r="D10" s="66" t="s">
        <v>12183</v>
      </c>
      <c r="E10" s="66" t="s">
        <v>201</v>
      </c>
      <c r="F10" s="66" t="s">
        <v>228</v>
      </c>
      <c r="G10" s="66" t="s">
        <v>14178</v>
      </c>
      <c r="H10" s="66" t="s">
        <v>10779</v>
      </c>
      <c r="I10" s="67">
        <v>45658</v>
      </c>
      <c r="J10" s="67">
        <v>46022</v>
      </c>
      <c r="K10" s="66" t="s">
        <v>19</v>
      </c>
      <c r="L10" s="66" t="s">
        <v>201</v>
      </c>
      <c r="M10" s="66" t="s">
        <v>206</v>
      </c>
      <c r="N10" s="66">
        <v>6167</v>
      </c>
      <c r="O10" s="66">
        <v>6185</v>
      </c>
      <c r="P10" s="66" t="s">
        <v>228</v>
      </c>
      <c r="Q10" s="66" t="s">
        <v>203</v>
      </c>
      <c r="R10" s="66">
        <v>3942</v>
      </c>
      <c r="S10" s="66">
        <v>3960</v>
      </c>
    </row>
    <row r="11" spans="1:19">
      <c r="A11" s="66">
        <v>10</v>
      </c>
      <c r="B11" s="66" t="s">
        <v>13741</v>
      </c>
      <c r="C11" s="66" t="s">
        <v>13742</v>
      </c>
      <c r="D11" s="66" t="s">
        <v>13221</v>
      </c>
      <c r="E11" s="66" t="s">
        <v>201</v>
      </c>
      <c r="F11" s="66" t="s">
        <v>228</v>
      </c>
      <c r="G11" s="66" t="s">
        <v>14179</v>
      </c>
      <c r="H11" s="66" t="s">
        <v>10779</v>
      </c>
      <c r="I11" s="67">
        <v>45658</v>
      </c>
      <c r="J11" s="67">
        <v>46022</v>
      </c>
      <c r="K11" s="66" t="s">
        <v>19</v>
      </c>
      <c r="L11" s="66" t="s">
        <v>201</v>
      </c>
      <c r="M11" s="66" t="s">
        <v>206</v>
      </c>
      <c r="N11" s="66">
        <v>6096</v>
      </c>
      <c r="O11" s="66">
        <v>6105</v>
      </c>
      <c r="P11" s="66" t="s">
        <v>228</v>
      </c>
      <c r="Q11" s="66" t="s">
        <v>203</v>
      </c>
      <c r="R11" s="66">
        <v>3871</v>
      </c>
      <c r="S11" s="66">
        <v>3880</v>
      </c>
    </row>
    <row r="12" spans="1:19">
      <c r="A12" s="66">
        <v>11</v>
      </c>
      <c r="B12" s="66" t="s">
        <v>13737</v>
      </c>
      <c r="C12" s="66" t="s">
        <v>13738</v>
      </c>
      <c r="D12" s="66" t="s">
        <v>13221</v>
      </c>
      <c r="E12" s="66" t="s">
        <v>201</v>
      </c>
      <c r="F12" s="66" t="s">
        <v>228</v>
      </c>
      <c r="G12" s="66" t="s">
        <v>14180</v>
      </c>
      <c r="H12" s="66" t="s">
        <v>10779</v>
      </c>
      <c r="I12" s="67">
        <v>45658</v>
      </c>
      <c r="J12" s="67">
        <v>46022</v>
      </c>
      <c r="K12" s="66" t="s">
        <v>19</v>
      </c>
      <c r="L12" s="66" t="s">
        <v>201</v>
      </c>
      <c r="M12" s="66" t="s">
        <v>206</v>
      </c>
      <c r="N12" s="66">
        <v>6153.35</v>
      </c>
      <c r="O12" s="66">
        <v>6162.65</v>
      </c>
      <c r="P12" s="66" t="s">
        <v>228</v>
      </c>
      <c r="Q12" s="66" t="s">
        <v>203</v>
      </c>
      <c r="R12" s="66">
        <v>3928.35</v>
      </c>
      <c r="S12" s="66">
        <v>3937.65</v>
      </c>
    </row>
    <row r="13" spans="1:19">
      <c r="A13" s="66">
        <v>12</v>
      </c>
      <c r="B13" s="66" t="s">
        <v>13721</v>
      </c>
      <c r="C13" s="66" t="s">
        <v>13722</v>
      </c>
      <c r="D13" s="66" t="s">
        <v>10876</v>
      </c>
      <c r="E13" s="66" t="s">
        <v>201</v>
      </c>
      <c r="F13" s="66" t="s">
        <v>228</v>
      </c>
      <c r="G13" s="66" t="s">
        <v>14181</v>
      </c>
      <c r="H13" s="66" t="s">
        <v>10779</v>
      </c>
      <c r="I13" s="67">
        <v>45658</v>
      </c>
      <c r="J13" s="67">
        <v>46022</v>
      </c>
      <c r="K13" s="66" t="s">
        <v>19</v>
      </c>
      <c r="L13" s="66" t="s">
        <v>201</v>
      </c>
      <c r="M13" s="66" t="s">
        <v>203</v>
      </c>
      <c r="N13" s="66">
        <v>6067</v>
      </c>
      <c r="O13" s="66">
        <v>6091</v>
      </c>
      <c r="P13" s="66" t="s">
        <v>228</v>
      </c>
      <c r="Q13" s="66" t="s">
        <v>206</v>
      </c>
      <c r="R13" s="66">
        <v>3842</v>
      </c>
      <c r="S13" s="66">
        <v>3866</v>
      </c>
    </row>
    <row r="14" spans="1:19">
      <c r="A14" s="66">
        <v>13</v>
      </c>
      <c r="B14" s="66" t="s">
        <v>13669</v>
      </c>
      <c r="C14" s="66" t="s">
        <v>13670</v>
      </c>
      <c r="D14" s="66" t="s">
        <v>10844</v>
      </c>
      <c r="E14" s="66" t="s">
        <v>201</v>
      </c>
      <c r="F14" s="66" t="s">
        <v>228</v>
      </c>
      <c r="G14" s="66" t="s">
        <v>14182</v>
      </c>
      <c r="H14" s="66" t="s">
        <v>10779</v>
      </c>
      <c r="I14" s="67">
        <v>45658</v>
      </c>
      <c r="J14" s="67">
        <v>46022</v>
      </c>
      <c r="K14" s="66" t="s">
        <v>19</v>
      </c>
      <c r="L14" s="66" t="s">
        <v>201</v>
      </c>
      <c r="M14" s="66" t="s">
        <v>206</v>
      </c>
      <c r="N14" s="66">
        <v>6047</v>
      </c>
      <c r="O14" s="66">
        <v>6056</v>
      </c>
      <c r="P14" s="66" t="s">
        <v>228</v>
      </c>
      <c r="Q14" s="66" t="s">
        <v>203</v>
      </c>
      <c r="R14" s="66">
        <v>3822</v>
      </c>
      <c r="S14" s="66">
        <v>3831</v>
      </c>
    </row>
    <row r="15" spans="1:19">
      <c r="A15" s="66">
        <v>14</v>
      </c>
      <c r="B15" s="66" t="s">
        <v>13660</v>
      </c>
      <c r="C15" s="66" t="s">
        <v>13661</v>
      </c>
      <c r="D15" s="66" t="s">
        <v>10251</v>
      </c>
      <c r="E15" s="66" t="s">
        <v>201</v>
      </c>
      <c r="F15" s="66" t="s">
        <v>228</v>
      </c>
      <c r="G15" s="66" t="s">
        <v>14183</v>
      </c>
      <c r="H15" s="66" t="s">
        <v>10779</v>
      </c>
      <c r="I15" s="67">
        <v>45642</v>
      </c>
      <c r="J15" s="67">
        <v>46006</v>
      </c>
      <c r="K15" s="66" t="s">
        <v>19</v>
      </c>
      <c r="L15" s="66" t="s">
        <v>201</v>
      </c>
      <c r="M15" s="66" t="s">
        <v>206</v>
      </c>
      <c r="N15" s="66">
        <v>6299</v>
      </c>
      <c r="O15" s="66">
        <v>6311</v>
      </c>
      <c r="P15" s="66" t="s">
        <v>228</v>
      </c>
      <c r="Q15" s="66" t="s">
        <v>203</v>
      </c>
      <c r="R15" s="66">
        <v>4074</v>
      </c>
      <c r="S15" s="66">
        <v>4086</v>
      </c>
    </row>
    <row r="16" spans="1:19">
      <c r="A16" s="66">
        <v>15</v>
      </c>
      <c r="B16" s="66" t="s">
        <v>13654</v>
      </c>
      <c r="C16" s="66" t="s">
        <v>13655</v>
      </c>
      <c r="D16" s="66" t="s">
        <v>12983</v>
      </c>
      <c r="E16" s="66" t="s">
        <v>201</v>
      </c>
      <c r="F16" s="66" t="s">
        <v>228</v>
      </c>
      <c r="G16" s="66" t="s">
        <v>14184</v>
      </c>
      <c r="H16" s="66" t="s">
        <v>10779</v>
      </c>
      <c r="I16" s="67">
        <v>45658</v>
      </c>
      <c r="J16" s="67">
        <v>46022</v>
      </c>
      <c r="K16" s="66" t="s">
        <v>34</v>
      </c>
      <c r="L16" s="66" t="s">
        <v>201</v>
      </c>
      <c r="M16" s="66" t="s">
        <v>206</v>
      </c>
      <c r="N16" s="66">
        <v>6207</v>
      </c>
      <c r="O16" s="66">
        <v>6243</v>
      </c>
      <c r="P16" s="66" t="s">
        <v>228</v>
      </c>
      <c r="Q16" s="66" t="s">
        <v>203</v>
      </c>
      <c r="R16" s="66">
        <v>3982</v>
      </c>
      <c r="S16" s="66">
        <v>4018</v>
      </c>
    </row>
    <row r="17" spans="1:19">
      <c r="A17" s="66">
        <v>16</v>
      </c>
      <c r="B17" s="66" t="s">
        <v>13642</v>
      </c>
      <c r="C17" s="66" t="s">
        <v>13643</v>
      </c>
      <c r="D17" s="66" t="s">
        <v>12843</v>
      </c>
      <c r="E17" s="66" t="s">
        <v>201</v>
      </c>
      <c r="F17" s="66" t="s">
        <v>228</v>
      </c>
      <c r="G17" s="66" t="s">
        <v>14185</v>
      </c>
      <c r="H17" s="66" t="s">
        <v>10779</v>
      </c>
      <c r="I17" s="67">
        <v>45658</v>
      </c>
      <c r="J17" s="67">
        <v>46022</v>
      </c>
      <c r="K17" s="66" t="s">
        <v>34</v>
      </c>
      <c r="L17" s="66" t="s">
        <v>201</v>
      </c>
      <c r="M17" s="66" t="s">
        <v>206</v>
      </c>
      <c r="N17" s="66">
        <v>6389.55</v>
      </c>
      <c r="O17" s="66">
        <v>6402.45</v>
      </c>
      <c r="P17" s="66" t="s">
        <v>228</v>
      </c>
      <c r="Q17" s="66" t="s">
        <v>203</v>
      </c>
      <c r="R17" s="66">
        <v>4164.55</v>
      </c>
      <c r="S17" s="66">
        <v>4177.45</v>
      </c>
    </row>
    <row r="18" spans="1:19">
      <c r="A18" s="66">
        <v>17</v>
      </c>
      <c r="B18" s="66" t="s">
        <v>13623</v>
      </c>
      <c r="C18" s="66" t="s">
        <v>13624</v>
      </c>
      <c r="D18" s="66" t="s">
        <v>13088</v>
      </c>
      <c r="E18" s="66" t="s">
        <v>201</v>
      </c>
      <c r="F18" s="66" t="s">
        <v>228</v>
      </c>
      <c r="G18" s="66" t="s">
        <v>14186</v>
      </c>
      <c r="H18" s="66" t="s">
        <v>10779</v>
      </c>
      <c r="I18" s="67">
        <v>45658</v>
      </c>
      <c r="J18" s="67">
        <v>46022</v>
      </c>
      <c r="K18" s="66" t="s">
        <v>34</v>
      </c>
      <c r="L18" s="66" t="s">
        <v>201</v>
      </c>
      <c r="M18" s="66" t="s">
        <v>203</v>
      </c>
      <c r="N18" s="66">
        <v>6075.9</v>
      </c>
      <c r="O18" s="66">
        <v>6082.1</v>
      </c>
      <c r="P18" s="66" t="s">
        <v>228</v>
      </c>
      <c r="Q18" s="66" t="s">
        <v>206</v>
      </c>
      <c r="R18" s="66">
        <v>3850.9</v>
      </c>
      <c r="S18" s="66">
        <v>3857.1</v>
      </c>
    </row>
    <row r="19" spans="1:19">
      <c r="A19" s="66">
        <v>18</v>
      </c>
      <c r="B19" s="66" t="s">
        <v>13581</v>
      </c>
      <c r="C19" s="66" t="s">
        <v>13582</v>
      </c>
      <c r="D19" s="66" t="s">
        <v>12849</v>
      </c>
      <c r="E19" s="66" t="s">
        <v>201</v>
      </c>
      <c r="F19" s="66" t="s">
        <v>228</v>
      </c>
      <c r="G19" s="66" t="s">
        <v>14187</v>
      </c>
      <c r="H19" s="66" t="s">
        <v>10779</v>
      </c>
      <c r="I19" s="67">
        <v>45413</v>
      </c>
      <c r="J19" s="67">
        <v>45777</v>
      </c>
      <c r="K19" s="66" t="s">
        <v>19</v>
      </c>
      <c r="L19" s="66" t="s">
        <v>201</v>
      </c>
      <c r="M19" s="66" t="s">
        <v>206</v>
      </c>
      <c r="N19" s="66">
        <v>6287</v>
      </c>
      <c r="O19" s="66">
        <v>6299</v>
      </c>
      <c r="P19" s="66" t="s">
        <v>228</v>
      </c>
      <c r="Q19" s="66" t="s">
        <v>203</v>
      </c>
      <c r="R19" s="66">
        <v>4062</v>
      </c>
      <c r="S19" s="66">
        <v>4074</v>
      </c>
    </row>
    <row r="20" spans="1:19">
      <c r="A20" s="66">
        <v>19</v>
      </c>
      <c r="B20" s="66" t="s">
        <v>13585</v>
      </c>
      <c r="C20" s="66" t="s">
        <v>13586</v>
      </c>
      <c r="D20" s="66" t="s">
        <v>13067</v>
      </c>
      <c r="E20" s="66" t="s">
        <v>201</v>
      </c>
      <c r="F20" s="66" t="s">
        <v>228</v>
      </c>
      <c r="G20" s="66" t="s">
        <v>14188</v>
      </c>
      <c r="H20" s="66" t="s">
        <v>10779</v>
      </c>
      <c r="I20" s="67">
        <v>45292</v>
      </c>
      <c r="J20" s="67">
        <v>45657</v>
      </c>
      <c r="K20" s="66" t="s">
        <v>34</v>
      </c>
      <c r="L20" s="66" t="s">
        <v>201</v>
      </c>
      <c r="M20" s="66" t="s">
        <v>203</v>
      </c>
      <c r="N20" s="66">
        <v>6055.2</v>
      </c>
      <c r="O20" s="66">
        <v>6062.8</v>
      </c>
      <c r="P20" s="66" t="s">
        <v>228</v>
      </c>
      <c r="Q20" s="66" t="s">
        <v>206</v>
      </c>
      <c r="R20" s="66">
        <v>3830.2</v>
      </c>
      <c r="S20" s="66">
        <v>3837.8</v>
      </c>
    </row>
    <row r="21" spans="1:19">
      <c r="A21" s="66">
        <v>20</v>
      </c>
      <c r="B21" s="66" t="s">
        <v>13575</v>
      </c>
      <c r="C21" s="66" t="s">
        <v>13576</v>
      </c>
      <c r="D21" s="66" t="s">
        <v>13579</v>
      </c>
      <c r="E21" s="66" t="s">
        <v>201</v>
      </c>
      <c r="F21" s="66" t="s">
        <v>228</v>
      </c>
      <c r="G21" s="66" t="s">
        <v>14189</v>
      </c>
      <c r="H21" s="66" t="s">
        <v>10779</v>
      </c>
      <c r="I21" s="67">
        <v>45543</v>
      </c>
      <c r="J21" s="67">
        <v>45907</v>
      </c>
      <c r="K21" s="66" t="s">
        <v>34</v>
      </c>
      <c r="L21" s="66" t="s">
        <v>201</v>
      </c>
      <c r="M21" s="66" t="s">
        <v>203</v>
      </c>
      <c r="N21" s="66">
        <v>6264</v>
      </c>
      <c r="O21" s="66">
        <v>6273</v>
      </c>
      <c r="P21" s="66" t="s">
        <v>228</v>
      </c>
      <c r="Q21" s="66" t="s">
        <v>206</v>
      </c>
      <c r="R21" s="66">
        <v>4039</v>
      </c>
      <c r="S21" s="66">
        <v>4048</v>
      </c>
    </row>
    <row r="22" spans="1:19">
      <c r="A22" s="66">
        <v>21</v>
      </c>
      <c r="B22" s="66" t="s">
        <v>13563</v>
      </c>
      <c r="C22" s="66" t="s">
        <v>13564</v>
      </c>
      <c r="D22" s="66" t="s">
        <v>12837</v>
      </c>
      <c r="E22" s="66" t="s">
        <v>201</v>
      </c>
      <c r="F22" s="66" t="s">
        <v>228</v>
      </c>
      <c r="G22" s="66" t="s">
        <v>14190</v>
      </c>
      <c r="H22" s="66" t="s">
        <v>10779</v>
      </c>
      <c r="I22" s="67">
        <v>45658</v>
      </c>
      <c r="J22" s="67">
        <v>46022</v>
      </c>
      <c r="K22" s="66" t="s">
        <v>34</v>
      </c>
      <c r="L22" s="66" t="s">
        <v>201</v>
      </c>
      <c r="M22" s="66" t="s">
        <v>203</v>
      </c>
      <c r="N22" s="66">
        <v>6107</v>
      </c>
      <c r="O22" s="66">
        <v>6113</v>
      </c>
      <c r="P22" s="66" t="s">
        <v>228</v>
      </c>
      <c r="Q22" s="66" t="s">
        <v>206</v>
      </c>
      <c r="R22" s="66">
        <v>3882</v>
      </c>
      <c r="S22" s="66">
        <v>3888</v>
      </c>
    </row>
    <row r="23" spans="1:19">
      <c r="A23" s="66">
        <v>22</v>
      </c>
      <c r="B23" s="66" t="s">
        <v>13555</v>
      </c>
      <c r="C23" s="66" t="s">
        <v>13556</v>
      </c>
      <c r="D23" s="66" t="s">
        <v>12983</v>
      </c>
      <c r="E23" s="66" t="s">
        <v>201</v>
      </c>
      <c r="F23" s="66" t="s">
        <v>228</v>
      </c>
      <c r="G23" s="66" t="s">
        <v>14184</v>
      </c>
      <c r="H23" s="66" t="s">
        <v>10779</v>
      </c>
      <c r="I23" s="67">
        <v>45292</v>
      </c>
      <c r="J23" s="67">
        <v>45657</v>
      </c>
      <c r="K23" s="66" t="s">
        <v>34</v>
      </c>
      <c r="L23" s="66" t="s">
        <v>201</v>
      </c>
      <c r="M23" s="66" t="s">
        <v>206</v>
      </c>
      <c r="N23" s="66">
        <v>6207</v>
      </c>
      <c r="O23" s="66">
        <v>6243</v>
      </c>
      <c r="P23" s="66" t="s">
        <v>228</v>
      </c>
      <c r="Q23" s="66" t="s">
        <v>203</v>
      </c>
      <c r="R23" s="66">
        <v>3982</v>
      </c>
      <c r="S23" s="66">
        <v>4018</v>
      </c>
    </row>
    <row r="24" spans="1:19">
      <c r="A24" s="66">
        <v>23</v>
      </c>
      <c r="B24" s="66" t="s">
        <v>13535</v>
      </c>
      <c r="C24" s="66" t="s">
        <v>13536</v>
      </c>
      <c r="D24" s="66" t="s">
        <v>12837</v>
      </c>
      <c r="E24" s="66" t="s">
        <v>201</v>
      </c>
      <c r="F24" s="66" t="s">
        <v>228</v>
      </c>
      <c r="G24" s="66" t="s">
        <v>14191</v>
      </c>
      <c r="H24" s="66" t="s">
        <v>10779</v>
      </c>
      <c r="I24" s="67">
        <v>45636</v>
      </c>
      <c r="J24" s="67">
        <v>46022</v>
      </c>
      <c r="K24" s="66" t="s">
        <v>19</v>
      </c>
      <c r="L24" s="66" t="s">
        <v>201</v>
      </c>
      <c r="M24" s="66" t="s">
        <v>206</v>
      </c>
      <c r="N24" s="66">
        <v>6087</v>
      </c>
      <c r="O24" s="66">
        <v>6096</v>
      </c>
      <c r="P24" s="66" t="s">
        <v>228</v>
      </c>
      <c r="Q24" s="66" t="s">
        <v>203</v>
      </c>
      <c r="R24" s="66">
        <v>3862</v>
      </c>
      <c r="S24" s="66">
        <v>3871</v>
      </c>
    </row>
    <row r="25" spans="1:19">
      <c r="A25" s="66">
        <v>24</v>
      </c>
      <c r="B25" s="66" t="s">
        <v>13540</v>
      </c>
      <c r="C25" s="66" t="s">
        <v>13541</v>
      </c>
      <c r="D25" s="66" t="s">
        <v>12803</v>
      </c>
      <c r="E25" s="66" t="s">
        <v>201</v>
      </c>
      <c r="F25" s="66" t="s">
        <v>228</v>
      </c>
      <c r="G25" s="66" t="s">
        <v>14192</v>
      </c>
      <c r="H25" s="66" t="s">
        <v>10779</v>
      </c>
      <c r="I25" s="67">
        <v>45658</v>
      </c>
      <c r="J25" s="67">
        <v>46022</v>
      </c>
      <c r="K25" s="66" t="s">
        <v>19</v>
      </c>
      <c r="L25" s="66" t="s">
        <v>201</v>
      </c>
      <c r="M25" s="66" t="s">
        <v>206</v>
      </c>
      <c r="N25" s="66">
        <v>6235</v>
      </c>
      <c r="O25" s="66">
        <v>6241</v>
      </c>
      <c r="P25" s="66" t="s">
        <v>228</v>
      </c>
      <c r="Q25" s="66" t="s">
        <v>203</v>
      </c>
      <c r="R25" s="66">
        <v>4010</v>
      </c>
      <c r="S25" s="66">
        <v>4016</v>
      </c>
    </row>
    <row r="26" spans="1:19">
      <c r="A26" s="66">
        <v>25</v>
      </c>
      <c r="B26" s="66" t="s">
        <v>13533</v>
      </c>
      <c r="C26" s="66" t="s">
        <v>13534</v>
      </c>
      <c r="D26" s="66" t="s">
        <v>12821</v>
      </c>
      <c r="E26" s="66" t="s">
        <v>201</v>
      </c>
      <c r="F26" s="66" t="s">
        <v>228</v>
      </c>
      <c r="G26" s="66" t="s">
        <v>14193</v>
      </c>
      <c r="H26" s="66" t="s">
        <v>10779</v>
      </c>
      <c r="I26" s="67">
        <v>45658</v>
      </c>
      <c r="J26" s="67">
        <v>46022</v>
      </c>
      <c r="K26" s="66" t="s">
        <v>19</v>
      </c>
      <c r="L26" s="66" t="s">
        <v>201</v>
      </c>
      <c r="M26" s="66" t="s">
        <v>203</v>
      </c>
      <c r="N26" s="66">
        <v>6187</v>
      </c>
      <c r="O26" s="66">
        <v>6205</v>
      </c>
      <c r="P26" s="66" t="s">
        <v>228</v>
      </c>
      <c r="Q26" s="66" t="s">
        <v>206</v>
      </c>
      <c r="R26" s="66">
        <v>3962</v>
      </c>
      <c r="S26" s="66">
        <v>3980</v>
      </c>
    </row>
    <row r="27" spans="1:19">
      <c r="A27" s="66">
        <v>26</v>
      </c>
      <c r="B27" s="66" t="s">
        <v>13529</v>
      </c>
      <c r="C27" s="66" t="s">
        <v>13530</v>
      </c>
      <c r="D27" s="66" t="s">
        <v>12821</v>
      </c>
      <c r="E27" s="66" t="s">
        <v>201</v>
      </c>
      <c r="F27" s="66" t="s">
        <v>228</v>
      </c>
      <c r="G27" s="66" t="s">
        <v>14194</v>
      </c>
      <c r="H27" s="66" t="s">
        <v>10779</v>
      </c>
      <c r="I27" s="67">
        <v>45658</v>
      </c>
      <c r="J27" s="67">
        <v>46022</v>
      </c>
      <c r="K27" s="66" t="s">
        <v>34</v>
      </c>
      <c r="L27" s="66" t="s">
        <v>201</v>
      </c>
      <c r="M27" s="66" t="s">
        <v>203</v>
      </c>
      <c r="N27" s="66">
        <v>6160.8</v>
      </c>
      <c r="O27" s="66">
        <v>6169.2</v>
      </c>
      <c r="P27" s="66" t="s">
        <v>228</v>
      </c>
      <c r="Q27" s="66" t="s">
        <v>206</v>
      </c>
      <c r="R27" s="66">
        <v>3935.8</v>
      </c>
      <c r="S27" s="66">
        <v>3944.2</v>
      </c>
    </row>
    <row r="28" spans="1:19">
      <c r="A28" s="66">
        <v>27</v>
      </c>
      <c r="B28" s="66" t="s">
        <v>13484</v>
      </c>
      <c r="C28" s="66" t="s">
        <v>13485</v>
      </c>
      <c r="D28" s="66" t="s">
        <v>13166</v>
      </c>
      <c r="E28" s="66" t="s">
        <v>201</v>
      </c>
      <c r="F28" s="66" t="s">
        <v>228</v>
      </c>
      <c r="G28" s="66" t="s">
        <v>14195</v>
      </c>
      <c r="H28" s="66" t="s">
        <v>10779</v>
      </c>
      <c r="I28" s="67">
        <v>45658</v>
      </c>
      <c r="J28" s="67">
        <v>46022</v>
      </c>
      <c r="K28" s="66" t="s">
        <v>34</v>
      </c>
      <c r="L28" s="66" t="s">
        <v>201</v>
      </c>
      <c r="M28" s="66" t="s">
        <v>206</v>
      </c>
      <c r="N28" s="66">
        <v>6016.15</v>
      </c>
      <c r="O28" s="66">
        <v>6025.85</v>
      </c>
      <c r="P28" s="66" t="s">
        <v>228</v>
      </c>
      <c r="Q28" s="66" t="s">
        <v>203</v>
      </c>
      <c r="R28" s="66">
        <v>3791.15</v>
      </c>
      <c r="S28" s="66">
        <v>3800.85</v>
      </c>
    </row>
    <row r="29" spans="1:19">
      <c r="A29" s="66">
        <v>28</v>
      </c>
      <c r="B29" s="66" t="s">
        <v>13480</v>
      </c>
      <c r="C29" s="66" t="s">
        <v>13481</v>
      </c>
      <c r="D29" s="66" t="s">
        <v>9500</v>
      </c>
      <c r="E29" s="66" t="s">
        <v>201</v>
      </c>
      <c r="F29" s="66" t="s">
        <v>228</v>
      </c>
      <c r="G29" s="66" t="s">
        <v>14196</v>
      </c>
      <c r="H29" s="66" t="s">
        <v>10779</v>
      </c>
      <c r="I29" s="67">
        <v>45658</v>
      </c>
      <c r="J29" s="67">
        <v>46022</v>
      </c>
      <c r="K29" s="66" t="s">
        <v>34</v>
      </c>
      <c r="L29" s="66" t="s">
        <v>201</v>
      </c>
      <c r="M29" s="66" t="s">
        <v>203</v>
      </c>
      <c r="N29" s="66">
        <v>6082.6</v>
      </c>
      <c r="O29" s="66">
        <v>6089.4</v>
      </c>
      <c r="P29" s="66" t="s">
        <v>228</v>
      </c>
      <c r="Q29" s="66" t="s">
        <v>206</v>
      </c>
      <c r="R29" s="66">
        <v>3857.6</v>
      </c>
      <c r="S29" s="66">
        <v>3864.4</v>
      </c>
    </row>
    <row r="30" spans="1:19">
      <c r="A30" s="66">
        <v>29</v>
      </c>
      <c r="B30" s="66" t="s">
        <v>13476</v>
      </c>
      <c r="C30" s="66" t="s">
        <v>13477</v>
      </c>
      <c r="D30" s="66" t="s">
        <v>12815</v>
      </c>
      <c r="E30" s="66" t="s">
        <v>201</v>
      </c>
      <c r="F30" s="66" t="s">
        <v>228</v>
      </c>
      <c r="G30" s="66" t="s">
        <v>14197</v>
      </c>
      <c r="H30" s="66" t="s">
        <v>10779</v>
      </c>
      <c r="I30" s="67">
        <v>45382</v>
      </c>
      <c r="J30" s="67">
        <v>45746</v>
      </c>
      <c r="K30" s="66" t="s">
        <v>34</v>
      </c>
      <c r="L30" s="66" t="s">
        <v>201</v>
      </c>
      <c r="M30" s="66" t="s">
        <v>206</v>
      </c>
      <c r="N30" s="66">
        <v>6007</v>
      </c>
      <c r="O30" s="66">
        <v>6016</v>
      </c>
      <c r="P30" s="66" t="s">
        <v>228</v>
      </c>
      <c r="Q30" s="66" t="s">
        <v>203</v>
      </c>
      <c r="R30" s="66">
        <v>3782</v>
      </c>
      <c r="S30" s="66">
        <v>3791</v>
      </c>
    </row>
    <row r="31" spans="1:19">
      <c r="A31" s="66">
        <v>30</v>
      </c>
      <c r="B31" s="66" t="s">
        <v>13467</v>
      </c>
      <c r="C31" s="66" t="s">
        <v>13468</v>
      </c>
      <c r="D31" s="66" t="s">
        <v>12797</v>
      </c>
      <c r="E31" s="66" t="s">
        <v>201</v>
      </c>
      <c r="F31" s="66" t="s">
        <v>228</v>
      </c>
      <c r="G31" s="66" t="s">
        <v>14198</v>
      </c>
      <c r="H31" s="66" t="s">
        <v>10779</v>
      </c>
      <c r="I31" s="67">
        <v>45658</v>
      </c>
      <c r="J31" s="67">
        <v>46022</v>
      </c>
      <c r="K31" s="66" t="s">
        <v>34</v>
      </c>
      <c r="L31" s="66" t="s">
        <v>201</v>
      </c>
      <c r="M31" s="66" t="s">
        <v>206</v>
      </c>
      <c r="N31" s="66">
        <v>6376.9</v>
      </c>
      <c r="O31" s="66">
        <v>6389.1</v>
      </c>
      <c r="P31" s="66" t="s">
        <v>228</v>
      </c>
      <c r="Q31" s="66" t="s">
        <v>203</v>
      </c>
      <c r="R31" s="66">
        <v>4151.9</v>
      </c>
      <c r="S31" s="66">
        <v>4164.1</v>
      </c>
    </row>
    <row r="32" spans="1:19">
      <c r="A32" s="66">
        <v>31</v>
      </c>
      <c r="B32" s="66" t="s">
        <v>13456</v>
      </c>
      <c r="C32" s="66" t="s">
        <v>13457</v>
      </c>
      <c r="D32" s="66" t="s">
        <v>13154</v>
      </c>
      <c r="E32" s="66" t="s">
        <v>201</v>
      </c>
      <c r="F32" s="66" t="s">
        <v>228</v>
      </c>
      <c r="G32" s="66" t="s">
        <v>14199</v>
      </c>
      <c r="H32" s="66" t="s">
        <v>10779</v>
      </c>
      <c r="I32" s="67">
        <v>45682</v>
      </c>
      <c r="J32" s="67">
        <v>46046</v>
      </c>
      <c r="K32" s="66" t="s">
        <v>19</v>
      </c>
      <c r="L32" s="66" t="s">
        <v>201</v>
      </c>
      <c r="M32" s="66" t="s">
        <v>203</v>
      </c>
      <c r="N32" s="66">
        <v>6091</v>
      </c>
      <c r="O32" s="66">
        <v>6103</v>
      </c>
      <c r="P32" s="66" t="s">
        <v>228</v>
      </c>
      <c r="Q32" s="66" t="s">
        <v>206</v>
      </c>
      <c r="R32" s="66">
        <v>3866</v>
      </c>
      <c r="S32" s="66">
        <v>3878</v>
      </c>
    </row>
    <row r="33" spans="1:19">
      <c r="A33" s="66">
        <v>32</v>
      </c>
      <c r="B33" s="66" t="s">
        <v>13447</v>
      </c>
      <c r="C33" s="66" t="s">
        <v>13448</v>
      </c>
      <c r="D33" s="66" t="s">
        <v>13154</v>
      </c>
      <c r="E33" s="66" t="s">
        <v>201</v>
      </c>
      <c r="F33" s="66" t="s">
        <v>228</v>
      </c>
      <c r="G33" s="66" t="s">
        <v>14199</v>
      </c>
      <c r="H33" s="66" t="s">
        <v>10779</v>
      </c>
      <c r="I33" s="67">
        <v>45316</v>
      </c>
      <c r="J33" s="67">
        <v>45681</v>
      </c>
      <c r="K33" s="66" t="s">
        <v>19</v>
      </c>
      <c r="L33" s="66" t="s">
        <v>201</v>
      </c>
      <c r="M33" s="66" t="s">
        <v>203</v>
      </c>
      <c r="N33" s="66">
        <v>6091</v>
      </c>
      <c r="O33" s="66">
        <v>6103</v>
      </c>
      <c r="P33" s="66" t="s">
        <v>228</v>
      </c>
      <c r="Q33" s="66" t="s">
        <v>206</v>
      </c>
      <c r="R33" s="66">
        <v>3866</v>
      </c>
      <c r="S33" s="66">
        <v>3878</v>
      </c>
    </row>
    <row r="34" spans="1:19">
      <c r="A34" s="66">
        <v>33</v>
      </c>
      <c r="B34" s="66" t="s">
        <v>13452</v>
      </c>
      <c r="C34" s="66" t="s">
        <v>13453</v>
      </c>
      <c r="D34" s="66" t="s">
        <v>13145</v>
      </c>
      <c r="E34" s="66" t="s">
        <v>201</v>
      </c>
      <c r="F34" s="66" t="s">
        <v>228</v>
      </c>
      <c r="G34" s="66" t="s">
        <v>14200</v>
      </c>
      <c r="H34" s="66" t="s">
        <v>10779</v>
      </c>
      <c r="I34" s="67">
        <v>45658</v>
      </c>
      <c r="J34" s="67">
        <v>46022</v>
      </c>
      <c r="K34" s="66" t="s">
        <v>34</v>
      </c>
      <c r="L34" s="66" t="s">
        <v>201</v>
      </c>
      <c r="M34" s="66" t="s">
        <v>203</v>
      </c>
      <c r="N34" s="66">
        <v>6133.5</v>
      </c>
      <c r="O34" s="66">
        <v>6142.5</v>
      </c>
      <c r="P34" s="66" t="s">
        <v>228</v>
      </c>
      <c r="Q34" s="66" t="s">
        <v>206</v>
      </c>
      <c r="R34" s="66">
        <v>3908.5</v>
      </c>
      <c r="S34" s="66">
        <v>3917.5</v>
      </c>
    </row>
    <row r="35" spans="1:19">
      <c r="A35" s="66">
        <v>34</v>
      </c>
      <c r="B35" s="66" t="s">
        <v>13434</v>
      </c>
      <c r="C35" s="66" t="s">
        <v>13435</v>
      </c>
      <c r="D35" s="66" t="s">
        <v>10870</v>
      </c>
      <c r="E35" s="66" t="s">
        <v>201</v>
      </c>
      <c r="F35" s="66" t="s">
        <v>228</v>
      </c>
      <c r="G35" s="66" t="s">
        <v>14201</v>
      </c>
      <c r="H35" s="66" t="s">
        <v>10779</v>
      </c>
      <c r="I35" s="67">
        <v>45658</v>
      </c>
      <c r="J35" s="67">
        <v>46022</v>
      </c>
      <c r="K35" s="66" t="s">
        <v>19</v>
      </c>
      <c r="L35" s="66" t="s">
        <v>201</v>
      </c>
      <c r="M35" s="66" t="s">
        <v>206</v>
      </c>
      <c r="N35" s="66">
        <v>6185</v>
      </c>
      <c r="O35" s="66">
        <v>6203</v>
      </c>
      <c r="P35" s="66" t="s">
        <v>228</v>
      </c>
      <c r="Q35" s="66" t="s">
        <v>203</v>
      </c>
      <c r="R35" s="66">
        <v>3960</v>
      </c>
      <c r="S35" s="66">
        <v>3978</v>
      </c>
    </row>
    <row r="36" spans="1:19">
      <c r="A36" s="66">
        <v>35</v>
      </c>
      <c r="B36" s="66" t="s">
        <v>13429</v>
      </c>
      <c r="C36" s="66" t="s">
        <v>13430</v>
      </c>
      <c r="D36" s="66" t="s">
        <v>10870</v>
      </c>
      <c r="E36" s="66" t="s">
        <v>201</v>
      </c>
      <c r="F36" s="66" t="s">
        <v>228</v>
      </c>
      <c r="G36" s="66" t="s">
        <v>14202</v>
      </c>
      <c r="H36" s="66" t="s">
        <v>10779</v>
      </c>
      <c r="I36" s="67">
        <v>45658</v>
      </c>
      <c r="J36" s="67">
        <v>46022</v>
      </c>
      <c r="K36" s="66" t="s">
        <v>34</v>
      </c>
      <c r="L36" s="66" t="s">
        <v>201</v>
      </c>
      <c r="M36" s="66" t="s">
        <v>206</v>
      </c>
      <c r="N36" s="66">
        <v>6287</v>
      </c>
      <c r="O36" s="66">
        <v>6299</v>
      </c>
      <c r="P36" s="66" t="s">
        <v>228</v>
      </c>
      <c r="Q36" s="66" t="s">
        <v>203</v>
      </c>
      <c r="R36" s="66">
        <v>4062</v>
      </c>
      <c r="S36" s="66">
        <v>4074</v>
      </c>
    </row>
    <row r="37" spans="1:19">
      <c r="A37" s="66">
        <v>36</v>
      </c>
      <c r="B37" s="66" t="s">
        <v>13425</v>
      </c>
      <c r="C37" s="66" t="s">
        <v>13426</v>
      </c>
      <c r="D37" s="66" t="s">
        <v>9454</v>
      </c>
      <c r="E37" s="66" t="s">
        <v>201</v>
      </c>
      <c r="F37" s="66" t="s">
        <v>228</v>
      </c>
      <c r="G37" s="66" t="s">
        <v>14203</v>
      </c>
      <c r="H37" s="66" t="s">
        <v>10779</v>
      </c>
      <c r="I37" s="67">
        <v>45536</v>
      </c>
      <c r="J37" s="67">
        <v>45900</v>
      </c>
      <c r="K37" s="66" t="s">
        <v>34</v>
      </c>
      <c r="L37" s="66" t="s">
        <v>201</v>
      </c>
      <c r="M37" s="66" t="s">
        <v>206</v>
      </c>
      <c r="N37" s="66">
        <v>5987</v>
      </c>
      <c r="O37" s="66">
        <v>6003</v>
      </c>
      <c r="P37" s="66" t="s">
        <v>228</v>
      </c>
      <c r="Q37" s="66" t="s">
        <v>203</v>
      </c>
      <c r="R37" s="66">
        <v>3762</v>
      </c>
      <c r="S37" s="66">
        <v>3778</v>
      </c>
    </row>
    <row r="38" spans="1:19">
      <c r="A38" s="66">
        <v>37</v>
      </c>
      <c r="B38" s="66" t="s">
        <v>13421</v>
      </c>
      <c r="C38" s="66" t="s">
        <v>13422</v>
      </c>
      <c r="D38" s="66" t="s">
        <v>13111</v>
      </c>
      <c r="E38" s="66" t="s">
        <v>201</v>
      </c>
      <c r="F38" s="66" t="s">
        <v>228</v>
      </c>
      <c r="G38" s="66" t="s">
        <v>14204</v>
      </c>
      <c r="H38" s="66" t="s">
        <v>10779</v>
      </c>
      <c r="I38" s="67">
        <v>45658</v>
      </c>
      <c r="J38" s="67">
        <v>46022</v>
      </c>
      <c r="K38" s="66" t="s">
        <v>19</v>
      </c>
      <c r="L38" s="66" t="s">
        <v>201</v>
      </c>
      <c r="M38" s="66" t="s">
        <v>206</v>
      </c>
      <c r="N38" s="66">
        <v>6220.9</v>
      </c>
      <c r="O38" s="66">
        <v>6227.1</v>
      </c>
      <c r="P38" s="66" t="s">
        <v>228</v>
      </c>
      <c r="Q38" s="66" t="s">
        <v>203</v>
      </c>
      <c r="R38" s="66">
        <v>3995.9</v>
      </c>
      <c r="S38" s="66">
        <v>4002.1</v>
      </c>
    </row>
    <row r="39" spans="1:19">
      <c r="A39" s="66">
        <v>38</v>
      </c>
      <c r="B39" s="66" t="s">
        <v>13411</v>
      </c>
      <c r="C39" s="66" t="s">
        <v>13412</v>
      </c>
      <c r="D39" s="66" t="s">
        <v>13415</v>
      </c>
      <c r="E39" s="66" t="s">
        <v>201</v>
      </c>
      <c r="F39" s="66" t="s">
        <v>228</v>
      </c>
      <c r="G39" s="66" t="s">
        <v>14205</v>
      </c>
      <c r="H39" s="66" t="s">
        <v>10779</v>
      </c>
      <c r="I39" s="67">
        <v>45544</v>
      </c>
      <c r="J39" s="67">
        <v>45908</v>
      </c>
      <c r="K39" s="66" t="s">
        <v>19</v>
      </c>
      <c r="L39" s="66" t="s">
        <v>201</v>
      </c>
      <c r="M39" s="66" t="s">
        <v>203</v>
      </c>
      <c r="N39" s="66">
        <v>5956.5</v>
      </c>
      <c r="O39" s="66">
        <v>5974.5</v>
      </c>
      <c r="P39" s="66" t="s">
        <v>228</v>
      </c>
      <c r="Q39" s="66" t="s">
        <v>206</v>
      </c>
      <c r="R39" s="66">
        <v>3731.5</v>
      </c>
      <c r="S39" s="66">
        <v>3749.5</v>
      </c>
    </row>
    <row r="40" spans="1:19">
      <c r="A40" s="66">
        <v>39</v>
      </c>
      <c r="B40" s="66" t="s">
        <v>13395</v>
      </c>
      <c r="C40" s="66" t="s">
        <v>13396</v>
      </c>
      <c r="D40" s="66" t="s">
        <v>13399</v>
      </c>
      <c r="E40" s="66" t="s">
        <v>201</v>
      </c>
      <c r="F40" s="66" t="s">
        <v>228</v>
      </c>
      <c r="G40" s="66" t="s">
        <v>14176</v>
      </c>
      <c r="H40" s="66" t="s">
        <v>10779</v>
      </c>
      <c r="I40" s="67">
        <v>45658</v>
      </c>
      <c r="J40" s="67">
        <v>46022</v>
      </c>
      <c r="K40" s="66" t="s">
        <v>34</v>
      </c>
      <c r="L40" s="66" t="s">
        <v>201</v>
      </c>
      <c r="M40" s="66" t="s">
        <v>206</v>
      </c>
      <c r="N40" s="66">
        <v>6367.65</v>
      </c>
      <c r="O40" s="66">
        <v>6376.35</v>
      </c>
      <c r="P40" s="66" t="s">
        <v>228</v>
      </c>
      <c r="Q40" s="66" t="s">
        <v>203</v>
      </c>
      <c r="R40" s="66">
        <v>4142.65</v>
      </c>
      <c r="S40" s="66">
        <v>4151.35</v>
      </c>
    </row>
    <row r="41" spans="1:19">
      <c r="A41" s="66">
        <v>40</v>
      </c>
      <c r="B41" s="66" t="s">
        <v>13390</v>
      </c>
      <c r="C41" s="66" t="s">
        <v>13391</v>
      </c>
      <c r="D41" s="66" t="s">
        <v>10945</v>
      </c>
      <c r="E41" s="66" t="s">
        <v>201</v>
      </c>
      <c r="F41" s="66" t="s">
        <v>228</v>
      </c>
      <c r="G41" s="66" t="s">
        <v>14206</v>
      </c>
      <c r="H41" s="66" t="s">
        <v>10779</v>
      </c>
      <c r="I41" s="67">
        <v>45658</v>
      </c>
      <c r="J41" s="67">
        <v>46022</v>
      </c>
      <c r="K41" s="66" t="s">
        <v>34</v>
      </c>
      <c r="L41" s="66" t="s">
        <v>201</v>
      </c>
      <c r="M41" s="66" t="s">
        <v>203</v>
      </c>
      <c r="N41" s="66">
        <v>6045.25</v>
      </c>
      <c r="O41" s="66">
        <v>6054.75</v>
      </c>
      <c r="P41" s="66" t="s">
        <v>228</v>
      </c>
      <c r="Q41" s="66" t="s">
        <v>206</v>
      </c>
      <c r="R41" s="66">
        <v>3820.25</v>
      </c>
      <c r="S41" s="66">
        <v>3829.75</v>
      </c>
    </row>
    <row r="42" spans="1:19">
      <c r="A42" s="66">
        <v>41</v>
      </c>
      <c r="B42" s="66" t="s">
        <v>13386</v>
      </c>
      <c r="C42" s="66" t="s">
        <v>13387</v>
      </c>
      <c r="D42" s="66" t="s">
        <v>10870</v>
      </c>
      <c r="E42" s="66" t="s">
        <v>201</v>
      </c>
      <c r="F42" s="66" t="s">
        <v>228</v>
      </c>
      <c r="G42" s="66" t="s">
        <v>14201</v>
      </c>
      <c r="H42" s="66" t="s">
        <v>10779</v>
      </c>
      <c r="I42" s="67">
        <v>45292</v>
      </c>
      <c r="J42" s="67">
        <v>45657</v>
      </c>
      <c r="K42" s="66" t="s">
        <v>19</v>
      </c>
      <c r="L42" s="66" t="s">
        <v>201</v>
      </c>
      <c r="M42" s="66" t="s">
        <v>206</v>
      </c>
      <c r="N42" s="66">
        <v>6185</v>
      </c>
      <c r="O42" s="66">
        <v>6203</v>
      </c>
      <c r="P42" s="66" t="s">
        <v>228</v>
      </c>
      <c r="Q42" s="66" t="s">
        <v>203</v>
      </c>
      <c r="R42" s="66">
        <v>3960</v>
      </c>
      <c r="S42" s="66">
        <v>3978</v>
      </c>
    </row>
    <row r="43" spans="1:19">
      <c r="A43" s="66">
        <v>42</v>
      </c>
      <c r="B43" s="66" t="s">
        <v>13382</v>
      </c>
      <c r="C43" s="66" t="s">
        <v>13383</v>
      </c>
      <c r="D43" s="66" t="s">
        <v>12809</v>
      </c>
      <c r="E43" s="66" t="s">
        <v>201</v>
      </c>
      <c r="F43" s="66" t="s">
        <v>228</v>
      </c>
      <c r="G43" s="66" t="s">
        <v>14207</v>
      </c>
      <c r="H43" s="66" t="s">
        <v>10779</v>
      </c>
      <c r="I43" s="67">
        <v>45292</v>
      </c>
      <c r="J43" s="67">
        <v>45657</v>
      </c>
      <c r="K43" s="66" t="s">
        <v>19</v>
      </c>
      <c r="L43" s="66" t="s">
        <v>201</v>
      </c>
      <c r="M43" s="66" t="s">
        <v>206</v>
      </c>
      <c r="N43" s="66">
        <v>6227.9</v>
      </c>
      <c r="O43" s="66">
        <v>6234.1</v>
      </c>
      <c r="P43" s="66" t="s">
        <v>228</v>
      </c>
      <c r="Q43" s="66" t="s">
        <v>203</v>
      </c>
      <c r="R43" s="66">
        <v>4002.9</v>
      </c>
      <c r="S43" s="66">
        <v>4009.1</v>
      </c>
    </row>
    <row r="44" spans="1:19">
      <c r="A44" s="66">
        <v>43</v>
      </c>
      <c r="B44" s="66" t="s">
        <v>13378</v>
      </c>
      <c r="C44" s="66" t="s">
        <v>13379</v>
      </c>
      <c r="D44" s="66" t="s">
        <v>12809</v>
      </c>
      <c r="E44" s="66" t="s">
        <v>201</v>
      </c>
      <c r="F44" s="66" t="s">
        <v>228</v>
      </c>
      <c r="G44" s="66" t="s">
        <v>14207</v>
      </c>
      <c r="H44" s="66" t="s">
        <v>10779</v>
      </c>
      <c r="I44" s="67">
        <v>44562</v>
      </c>
      <c r="J44" s="67">
        <v>44926</v>
      </c>
      <c r="K44" s="66" t="s">
        <v>19</v>
      </c>
      <c r="L44" s="66" t="s">
        <v>201</v>
      </c>
      <c r="M44" s="66" t="s">
        <v>206</v>
      </c>
      <c r="N44" s="66">
        <v>6227.9</v>
      </c>
      <c r="O44" s="66">
        <v>6234.1</v>
      </c>
      <c r="P44" s="66" t="s">
        <v>228</v>
      </c>
      <c r="Q44" s="66" t="s">
        <v>203</v>
      </c>
      <c r="R44" s="66">
        <v>4002.9</v>
      </c>
      <c r="S44" s="66">
        <v>4009.1</v>
      </c>
    </row>
    <row r="45" spans="1:19">
      <c r="A45" s="66">
        <v>44</v>
      </c>
      <c r="B45" s="66" t="s">
        <v>13370</v>
      </c>
      <c r="C45" s="66" t="s">
        <v>13371</v>
      </c>
      <c r="D45" s="66" t="s">
        <v>12809</v>
      </c>
      <c r="E45" s="66" t="s">
        <v>201</v>
      </c>
      <c r="F45" s="66" t="s">
        <v>228</v>
      </c>
      <c r="G45" s="66" t="s">
        <v>14207</v>
      </c>
      <c r="H45" s="66" t="s">
        <v>10779</v>
      </c>
      <c r="I45" s="67">
        <v>44927</v>
      </c>
      <c r="J45" s="67">
        <v>45291</v>
      </c>
      <c r="K45" s="66" t="s">
        <v>19</v>
      </c>
      <c r="L45" s="66" t="s">
        <v>201</v>
      </c>
      <c r="M45" s="66" t="s">
        <v>206</v>
      </c>
      <c r="N45" s="66">
        <v>6227.9</v>
      </c>
      <c r="O45" s="66">
        <v>6234.1</v>
      </c>
      <c r="P45" s="66" t="s">
        <v>228</v>
      </c>
      <c r="Q45" s="66" t="s">
        <v>203</v>
      </c>
      <c r="R45" s="66">
        <v>4002.9</v>
      </c>
      <c r="S45" s="66">
        <v>4009.1</v>
      </c>
    </row>
    <row r="46" spans="1:19">
      <c r="A46" s="66">
        <v>45</v>
      </c>
      <c r="B46" s="66" t="s">
        <v>13374</v>
      </c>
      <c r="C46" s="66" t="s">
        <v>13375</v>
      </c>
      <c r="D46" s="66" t="s">
        <v>11203</v>
      </c>
      <c r="E46" s="66" t="s">
        <v>201</v>
      </c>
      <c r="F46" s="66" t="s">
        <v>228</v>
      </c>
      <c r="G46" s="66" t="s">
        <v>14174</v>
      </c>
      <c r="H46" s="66" t="s">
        <v>10779</v>
      </c>
      <c r="I46" s="67">
        <v>45658</v>
      </c>
      <c r="J46" s="67">
        <v>46022</v>
      </c>
      <c r="K46" s="66" t="s">
        <v>34</v>
      </c>
      <c r="L46" s="66" t="s">
        <v>201</v>
      </c>
      <c r="M46" s="66" t="s">
        <v>203</v>
      </c>
      <c r="N46" s="66">
        <v>6113.9</v>
      </c>
      <c r="O46" s="66">
        <v>6120.1</v>
      </c>
      <c r="P46" s="66" t="s">
        <v>228</v>
      </c>
      <c r="Q46" s="66" t="s">
        <v>206</v>
      </c>
      <c r="R46" s="66">
        <v>3888.9</v>
      </c>
      <c r="S46" s="66">
        <v>3895.1</v>
      </c>
    </row>
    <row r="47" spans="1:19">
      <c r="A47" s="66">
        <v>46</v>
      </c>
      <c r="B47" s="66" t="s">
        <v>13362</v>
      </c>
      <c r="C47" s="66" t="s">
        <v>13363</v>
      </c>
      <c r="D47" s="66" t="s">
        <v>13000</v>
      </c>
      <c r="E47" s="66" t="s">
        <v>201</v>
      </c>
      <c r="F47" s="66" t="s">
        <v>228</v>
      </c>
      <c r="G47" s="66" t="s">
        <v>14208</v>
      </c>
      <c r="H47" s="66" t="s">
        <v>10779</v>
      </c>
      <c r="I47" s="67">
        <v>45658</v>
      </c>
      <c r="J47" s="67">
        <v>46022</v>
      </c>
      <c r="K47" s="66" t="s">
        <v>19</v>
      </c>
      <c r="L47" s="66" t="s">
        <v>201</v>
      </c>
      <c r="M47" s="66" t="s">
        <v>206</v>
      </c>
      <c r="N47" s="66">
        <v>6141.9</v>
      </c>
      <c r="O47" s="66">
        <v>6152.1</v>
      </c>
      <c r="P47" s="66" t="s">
        <v>228</v>
      </c>
      <c r="Q47" s="66" t="s">
        <v>203</v>
      </c>
      <c r="R47" s="66">
        <v>3916.9</v>
      </c>
      <c r="S47" s="66">
        <v>3927.1</v>
      </c>
    </row>
    <row r="48" spans="1:19">
      <c r="A48" s="66">
        <v>47</v>
      </c>
      <c r="B48" s="66" t="s">
        <v>13358</v>
      </c>
      <c r="C48" s="66" t="s">
        <v>13359</v>
      </c>
      <c r="D48" s="66" t="s">
        <v>11203</v>
      </c>
      <c r="E48" s="66" t="s">
        <v>201</v>
      </c>
      <c r="F48" s="66" t="s">
        <v>228</v>
      </c>
      <c r="G48" s="66" t="s">
        <v>14174</v>
      </c>
      <c r="H48" s="66" t="s">
        <v>10779</v>
      </c>
      <c r="I48" s="67">
        <v>44562</v>
      </c>
      <c r="J48" s="67">
        <v>44926</v>
      </c>
      <c r="K48" s="66" t="s">
        <v>34</v>
      </c>
      <c r="L48" s="66" t="s">
        <v>201</v>
      </c>
      <c r="M48" s="66" t="s">
        <v>203</v>
      </c>
      <c r="N48" s="66">
        <v>6113.9</v>
      </c>
      <c r="O48" s="66">
        <v>6120.1</v>
      </c>
      <c r="P48" s="66" t="s">
        <v>228</v>
      </c>
      <c r="Q48" s="66" t="s">
        <v>206</v>
      </c>
      <c r="R48" s="66">
        <v>3888.9</v>
      </c>
      <c r="S48" s="66">
        <v>3895.1</v>
      </c>
    </row>
    <row r="49" spans="1:19">
      <c r="A49" s="66">
        <v>48</v>
      </c>
      <c r="B49" s="66" t="s">
        <v>13349</v>
      </c>
      <c r="C49" s="66" t="s">
        <v>13350</v>
      </c>
      <c r="D49" s="66" t="s">
        <v>12791</v>
      </c>
      <c r="E49" s="66" t="s">
        <v>201</v>
      </c>
      <c r="F49" s="66" t="s">
        <v>228</v>
      </c>
      <c r="G49" s="66" t="s">
        <v>14209</v>
      </c>
      <c r="H49" s="66" t="s">
        <v>10779</v>
      </c>
      <c r="I49" s="67">
        <v>45352</v>
      </c>
      <c r="J49" s="67">
        <v>45716</v>
      </c>
      <c r="K49" s="66" t="s">
        <v>19</v>
      </c>
      <c r="L49" s="66" t="s">
        <v>201</v>
      </c>
      <c r="M49" s="66" t="s">
        <v>203</v>
      </c>
      <c r="N49" s="66">
        <v>6251</v>
      </c>
      <c r="O49" s="66">
        <v>6263</v>
      </c>
      <c r="P49" s="66" t="s">
        <v>228</v>
      </c>
      <c r="Q49" s="66" t="s">
        <v>206</v>
      </c>
      <c r="R49" s="66">
        <v>4026</v>
      </c>
      <c r="S49" s="66">
        <v>4038</v>
      </c>
    </row>
    <row r="50" spans="1:19">
      <c r="A50" s="66">
        <v>49</v>
      </c>
      <c r="B50" s="66" t="s">
        <v>13340</v>
      </c>
      <c r="C50" s="66" t="s">
        <v>13341</v>
      </c>
      <c r="D50" s="66" t="s">
        <v>12791</v>
      </c>
      <c r="E50" s="66" t="s">
        <v>201</v>
      </c>
      <c r="F50" s="66" t="s">
        <v>228</v>
      </c>
      <c r="G50" s="66" t="s">
        <v>14210</v>
      </c>
      <c r="H50" s="66" t="s">
        <v>10779</v>
      </c>
      <c r="I50" s="67">
        <v>45352</v>
      </c>
      <c r="J50" s="67">
        <v>45716</v>
      </c>
      <c r="K50" s="66" t="s">
        <v>19</v>
      </c>
      <c r="L50" s="66" t="s">
        <v>201</v>
      </c>
      <c r="M50" s="66" t="s">
        <v>206</v>
      </c>
      <c r="N50" s="66">
        <v>6105</v>
      </c>
      <c r="O50" s="66">
        <v>6113</v>
      </c>
      <c r="P50" s="66" t="s">
        <v>228</v>
      </c>
      <c r="Q50" s="66" t="s">
        <v>203</v>
      </c>
      <c r="R50" s="66">
        <v>3880</v>
      </c>
      <c r="S50" s="66">
        <v>3888</v>
      </c>
    </row>
    <row r="51" spans="1:19">
      <c r="A51" s="66">
        <v>50</v>
      </c>
      <c r="B51" s="66" t="s">
        <v>13336</v>
      </c>
      <c r="C51" s="66" t="s">
        <v>13337</v>
      </c>
      <c r="D51" s="66" t="s">
        <v>11455</v>
      </c>
      <c r="E51" s="66" t="s">
        <v>201</v>
      </c>
      <c r="F51" s="66" t="s">
        <v>228</v>
      </c>
      <c r="G51" s="66" t="s">
        <v>14211</v>
      </c>
      <c r="H51" s="66" t="s">
        <v>10779</v>
      </c>
      <c r="I51" s="67">
        <v>45658</v>
      </c>
      <c r="J51" s="67">
        <v>46022</v>
      </c>
      <c r="K51" s="66" t="s">
        <v>19</v>
      </c>
      <c r="L51" s="66" t="s">
        <v>201</v>
      </c>
      <c r="M51" s="66" t="s">
        <v>206</v>
      </c>
      <c r="N51" s="66">
        <v>6327</v>
      </c>
      <c r="O51" s="66">
        <v>6363</v>
      </c>
      <c r="P51" s="66" t="s">
        <v>228</v>
      </c>
      <c r="Q51" s="66" t="s">
        <v>203</v>
      </c>
      <c r="R51" s="66">
        <v>4102</v>
      </c>
      <c r="S51" s="66">
        <v>4138</v>
      </c>
    </row>
    <row r="52" spans="1:19">
      <c r="A52" s="66">
        <v>51</v>
      </c>
      <c r="B52" s="66" t="s">
        <v>13332</v>
      </c>
      <c r="C52" s="66" t="s">
        <v>13333</v>
      </c>
      <c r="D52" s="66" t="s">
        <v>13000</v>
      </c>
      <c r="E52" s="66" t="s">
        <v>201</v>
      </c>
      <c r="F52" s="66" t="s">
        <v>228</v>
      </c>
      <c r="G52" s="66" t="s">
        <v>14212</v>
      </c>
      <c r="H52" s="66" t="s">
        <v>10779</v>
      </c>
      <c r="I52" s="67">
        <v>45597</v>
      </c>
      <c r="J52" s="67">
        <v>45961</v>
      </c>
      <c r="K52" s="66" t="s">
        <v>19</v>
      </c>
      <c r="L52" s="66" t="s">
        <v>201</v>
      </c>
      <c r="M52" s="66" t="s">
        <v>206</v>
      </c>
      <c r="N52" s="66">
        <v>6311</v>
      </c>
      <c r="O52" s="66">
        <v>6323</v>
      </c>
      <c r="P52" s="66" t="s">
        <v>228</v>
      </c>
      <c r="Q52" s="66" t="s">
        <v>203</v>
      </c>
      <c r="R52" s="66">
        <v>4086</v>
      </c>
      <c r="S52" s="66">
        <v>4098</v>
      </c>
    </row>
    <row r="53" spans="1:19">
      <c r="A53" s="66">
        <v>52</v>
      </c>
      <c r="B53" s="66" t="s">
        <v>13328</v>
      </c>
      <c r="C53" s="66" t="s">
        <v>13329</v>
      </c>
      <c r="D53" s="66" t="s">
        <v>10951</v>
      </c>
      <c r="E53" s="66" t="s">
        <v>201</v>
      </c>
      <c r="F53" s="66" t="s">
        <v>228</v>
      </c>
      <c r="G53" s="66" t="s">
        <v>14213</v>
      </c>
      <c r="H53" s="66" t="s">
        <v>10779</v>
      </c>
      <c r="I53" s="67">
        <v>45376</v>
      </c>
      <c r="J53" s="67">
        <v>45740</v>
      </c>
      <c r="K53" s="66" t="s">
        <v>19</v>
      </c>
      <c r="L53" s="66" t="s">
        <v>201</v>
      </c>
      <c r="M53" s="66" t="s">
        <v>203</v>
      </c>
      <c r="N53" s="66">
        <v>6227</v>
      </c>
      <c r="O53" s="66">
        <v>6239</v>
      </c>
      <c r="P53" s="66" t="s">
        <v>228</v>
      </c>
      <c r="Q53" s="66" t="s">
        <v>206</v>
      </c>
      <c r="R53" s="66">
        <v>4002</v>
      </c>
      <c r="S53" s="66">
        <v>4014</v>
      </c>
    </row>
    <row r="54" spans="1:19">
      <c r="A54" s="66">
        <v>53</v>
      </c>
      <c r="B54" s="66" t="s">
        <v>13324</v>
      </c>
      <c r="C54" s="66" t="s">
        <v>13325</v>
      </c>
      <c r="D54" s="66" t="s">
        <v>10951</v>
      </c>
      <c r="E54" s="66" t="s">
        <v>201</v>
      </c>
      <c r="F54" s="66" t="s">
        <v>228</v>
      </c>
      <c r="G54" s="66" t="s">
        <v>14213</v>
      </c>
      <c r="H54" s="66" t="s">
        <v>10779</v>
      </c>
      <c r="I54" s="67">
        <v>45741</v>
      </c>
      <c r="J54" s="67">
        <v>46022</v>
      </c>
      <c r="K54" s="66" t="s">
        <v>19</v>
      </c>
      <c r="L54" s="66" t="s">
        <v>201</v>
      </c>
      <c r="M54" s="66" t="s">
        <v>203</v>
      </c>
      <c r="N54" s="66">
        <v>6227</v>
      </c>
      <c r="O54" s="66">
        <v>6239</v>
      </c>
      <c r="P54" s="66" t="s">
        <v>228</v>
      </c>
      <c r="Q54" s="66" t="s">
        <v>206</v>
      </c>
      <c r="R54" s="66">
        <v>4002</v>
      </c>
      <c r="S54" s="66">
        <v>4014</v>
      </c>
    </row>
    <row r="55" spans="1:19">
      <c r="A55" s="66">
        <v>54</v>
      </c>
      <c r="B55" s="66" t="s">
        <v>13314</v>
      </c>
      <c r="C55" s="66" t="s">
        <v>13315</v>
      </c>
      <c r="D55" s="66" t="s">
        <v>10945</v>
      </c>
      <c r="E55" s="66" t="s">
        <v>201</v>
      </c>
      <c r="F55" s="66" t="s">
        <v>228</v>
      </c>
      <c r="G55" s="66" t="s">
        <v>14214</v>
      </c>
      <c r="H55" s="66" t="s">
        <v>10779</v>
      </c>
      <c r="I55" s="67">
        <v>45658</v>
      </c>
      <c r="J55" s="67">
        <v>46022</v>
      </c>
      <c r="K55" s="66" t="s">
        <v>19</v>
      </c>
      <c r="L55" s="66" t="s">
        <v>201</v>
      </c>
      <c r="M55" s="66" t="s">
        <v>206</v>
      </c>
      <c r="N55" s="66">
        <v>6379</v>
      </c>
      <c r="O55" s="66">
        <v>6391</v>
      </c>
      <c r="P55" s="66" t="s">
        <v>228</v>
      </c>
      <c r="Q55" s="66" t="s">
        <v>203</v>
      </c>
      <c r="R55" s="66">
        <v>4154</v>
      </c>
      <c r="S55" s="66">
        <v>4166</v>
      </c>
    </row>
    <row r="56" spans="1:19">
      <c r="A56" s="66">
        <v>55</v>
      </c>
      <c r="B56" s="66" t="s">
        <v>13319</v>
      </c>
      <c r="C56" s="66" t="s">
        <v>13320</v>
      </c>
      <c r="D56" s="66" t="s">
        <v>13032</v>
      </c>
      <c r="E56" s="66" t="s">
        <v>201</v>
      </c>
      <c r="F56" s="66" t="s">
        <v>228</v>
      </c>
      <c r="G56" s="66" t="s">
        <v>14215</v>
      </c>
      <c r="H56" s="66" t="s">
        <v>10779</v>
      </c>
      <c r="I56" s="67">
        <v>45434</v>
      </c>
      <c r="J56" s="67">
        <v>45798</v>
      </c>
      <c r="K56" s="66" t="s">
        <v>19</v>
      </c>
      <c r="L56" s="66" t="s">
        <v>201</v>
      </c>
      <c r="M56" s="66" t="s">
        <v>203</v>
      </c>
      <c r="N56" s="66">
        <v>5974.5</v>
      </c>
      <c r="O56" s="66">
        <v>5983.5</v>
      </c>
      <c r="P56" s="66" t="s">
        <v>228</v>
      </c>
      <c r="Q56" s="66" t="s">
        <v>206</v>
      </c>
      <c r="R56" s="66">
        <v>3749.5</v>
      </c>
      <c r="S56" s="66">
        <v>3758.5</v>
      </c>
    </row>
    <row r="57" spans="1:19">
      <c r="A57" s="66">
        <v>56</v>
      </c>
      <c r="B57" s="66" t="s">
        <v>13310</v>
      </c>
      <c r="C57" s="66" t="s">
        <v>13311</v>
      </c>
      <c r="D57" s="66" t="s">
        <v>13032</v>
      </c>
      <c r="E57" s="66" t="s">
        <v>201</v>
      </c>
      <c r="F57" s="66" t="s">
        <v>228</v>
      </c>
      <c r="G57" s="66" t="s">
        <v>14216</v>
      </c>
      <c r="H57" s="66" t="s">
        <v>10779</v>
      </c>
      <c r="I57" s="67">
        <v>44562</v>
      </c>
      <c r="J57" s="67">
        <v>44926</v>
      </c>
      <c r="K57" s="66" t="s">
        <v>34</v>
      </c>
      <c r="L57" s="66" t="s">
        <v>201</v>
      </c>
      <c r="M57" s="66" t="s">
        <v>203</v>
      </c>
      <c r="N57" s="66">
        <v>6067</v>
      </c>
      <c r="O57" s="66">
        <v>6075.4</v>
      </c>
      <c r="P57" s="66" t="s">
        <v>228</v>
      </c>
      <c r="Q57" s="66" t="s">
        <v>206</v>
      </c>
      <c r="R57" s="66">
        <v>3842</v>
      </c>
      <c r="S57" s="66">
        <v>3850.4</v>
      </c>
    </row>
    <row r="58" spans="1:19">
      <c r="A58" s="66">
        <v>57</v>
      </c>
      <c r="B58" s="66" t="s">
        <v>13302</v>
      </c>
      <c r="C58" s="66" t="s">
        <v>13303</v>
      </c>
      <c r="D58" s="66" t="s">
        <v>13067</v>
      </c>
      <c r="E58" s="66" t="s">
        <v>201</v>
      </c>
      <c r="F58" s="66" t="s">
        <v>228</v>
      </c>
      <c r="G58" s="66" t="s">
        <v>14188</v>
      </c>
      <c r="H58" s="66" t="s">
        <v>10779</v>
      </c>
      <c r="I58" s="67">
        <v>45658</v>
      </c>
      <c r="J58" s="67">
        <v>46022</v>
      </c>
      <c r="K58" s="66" t="s">
        <v>34</v>
      </c>
      <c r="L58" s="66" t="s">
        <v>201</v>
      </c>
      <c r="M58" s="66" t="s">
        <v>203</v>
      </c>
      <c r="N58" s="66">
        <v>6055.2</v>
      </c>
      <c r="O58" s="66">
        <v>6062.8</v>
      </c>
      <c r="P58" s="66" t="s">
        <v>228</v>
      </c>
      <c r="Q58" s="66" t="s">
        <v>206</v>
      </c>
      <c r="R58" s="66">
        <v>3830.2</v>
      </c>
      <c r="S58" s="66">
        <v>3837.8</v>
      </c>
    </row>
    <row r="59" spans="1:19">
      <c r="A59" s="66">
        <v>58</v>
      </c>
      <c r="B59" s="66" t="s">
        <v>13298</v>
      </c>
      <c r="C59" s="66" t="s">
        <v>13299</v>
      </c>
      <c r="D59" s="66" t="s">
        <v>13032</v>
      </c>
      <c r="E59" s="66" t="s">
        <v>201</v>
      </c>
      <c r="F59" s="66" t="s">
        <v>228</v>
      </c>
      <c r="G59" s="66" t="s">
        <v>14216</v>
      </c>
      <c r="H59" s="66" t="s">
        <v>10779</v>
      </c>
      <c r="I59" s="67">
        <v>44197</v>
      </c>
      <c r="J59" s="67">
        <v>44561</v>
      </c>
      <c r="K59" s="66" t="s">
        <v>34</v>
      </c>
      <c r="L59" s="66" t="s">
        <v>201</v>
      </c>
      <c r="M59" s="66" t="s">
        <v>203</v>
      </c>
      <c r="N59" s="66">
        <v>6067</v>
      </c>
      <c r="O59" s="66">
        <v>6075.4</v>
      </c>
      <c r="P59" s="66" t="s">
        <v>228</v>
      </c>
      <c r="Q59" s="66" t="s">
        <v>206</v>
      </c>
      <c r="R59" s="66">
        <v>3842</v>
      </c>
      <c r="S59" s="66">
        <v>3850.4</v>
      </c>
    </row>
    <row r="60" spans="1:19">
      <c r="A60" s="66">
        <v>59</v>
      </c>
      <c r="B60" s="66" t="s">
        <v>13289</v>
      </c>
      <c r="C60" s="66" t="s">
        <v>13290</v>
      </c>
      <c r="D60" s="66" t="s">
        <v>13032</v>
      </c>
      <c r="E60" s="66" t="s">
        <v>201</v>
      </c>
      <c r="F60" s="66" t="s">
        <v>228</v>
      </c>
      <c r="G60" s="66" t="s">
        <v>14216</v>
      </c>
      <c r="H60" s="66" t="s">
        <v>10779</v>
      </c>
      <c r="I60" s="67">
        <v>43831</v>
      </c>
      <c r="J60" s="67">
        <v>44196</v>
      </c>
      <c r="K60" s="66" t="s">
        <v>34</v>
      </c>
      <c r="L60" s="66" t="s">
        <v>201</v>
      </c>
      <c r="M60" s="66" t="s">
        <v>203</v>
      </c>
      <c r="N60" s="66">
        <v>6067</v>
      </c>
      <c r="O60" s="66">
        <v>6075.4</v>
      </c>
      <c r="P60" s="66" t="s">
        <v>228</v>
      </c>
      <c r="Q60" s="66" t="s">
        <v>206</v>
      </c>
      <c r="R60" s="66">
        <v>3842</v>
      </c>
      <c r="S60" s="66">
        <v>3850.4</v>
      </c>
    </row>
    <row r="61" spans="1:19">
      <c r="A61" s="66">
        <v>60</v>
      </c>
      <c r="B61" s="66" t="s">
        <v>13285</v>
      </c>
      <c r="C61" s="66" t="s">
        <v>13286</v>
      </c>
      <c r="D61" s="66" t="s">
        <v>13032</v>
      </c>
      <c r="E61" s="66" t="s">
        <v>201</v>
      </c>
      <c r="F61" s="66" t="s">
        <v>228</v>
      </c>
      <c r="G61" s="66" t="s">
        <v>14216</v>
      </c>
      <c r="H61" s="66" t="s">
        <v>10779</v>
      </c>
      <c r="I61" s="67">
        <v>43466</v>
      </c>
      <c r="J61" s="67">
        <v>43830</v>
      </c>
      <c r="K61" s="66" t="s">
        <v>34</v>
      </c>
      <c r="L61" s="66" t="s">
        <v>201</v>
      </c>
      <c r="M61" s="66" t="s">
        <v>203</v>
      </c>
      <c r="N61" s="66">
        <v>6067</v>
      </c>
      <c r="O61" s="66">
        <v>6075.4</v>
      </c>
      <c r="P61" s="66" t="s">
        <v>228</v>
      </c>
      <c r="Q61" s="66" t="s">
        <v>206</v>
      </c>
      <c r="R61" s="66">
        <v>3842</v>
      </c>
      <c r="S61" s="66">
        <v>3850.4</v>
      </c>
    </row>
    <row r="62" spans="1:19">
      <c r="A62" s="66">
        <v>61</v>
      </c>
      <c r="B62" s="66" t="s">
        <v>13280</v>
      </c>
      <c r="C62" s="66" t="s">
        <v>13281</v>
      </c>
      <c r="D62" s="66" t="s">
        <v>13032</v>
      </c>
      <c r="E62" s="66" t="s">
        <v>201</v>
      </c>
      <c r="F62" s="66" t="s">
        <v>228</v>
      </c>
      <c r="G62" s="66" t="s">
        <v>14216</v>
      </c>
      <c r="H62" s="66" t="s">
        <v>10779</v>
      </c>
      <c r="I62" s="67">
        <v>45658</v>
      </c>
      <c r="J62" s="67">
        <v>46022</v>
      </c>
      <c r="K62" s="66" t="s">
        <v>34</v>
      </c>
      <c r="L62" s="66" t="s">
        <v>201</v>
      </c>
      <c r="M62" s="66" t="s">
        <v>203</v>
      </c>
      <c r="N62" s="66">
        <v>6067</v>
      </c>
      <c r="O62" s="66">
        <v>6075.4</v>
      </c>
      <c r="P62" s="66" t="s">
        <v>228</v>
      </c>
      <c r="Q62" s="66" t="s">
        <v>206</v>
      </c>
      <c r="R62" s="66">
        <v>3842</v>
      </c>
      <c r="S62" s="66">
        <v>3850.4</v>
      </c>
    </row>
    <row r="63" spans="1:19">
      <c r="A63" s="66">
        <v>62</v>
      </c>
      <c r="B63" s="66" t="s">
        <v>13270</v>
      </c>
      <c r="C63" s="66" t="s">
        <v>13271</v>
      </c>
      <c r="D63" s="66" t="s">
        <v>10850</v>
      </c>
      <c r="E63" s="66" t="s">
        <v>201</v>
      </c>
      <c r="F63" s="66" t="s">
        <v>228</v>
      </c>
      <c r="G63" s="66" t="s">
        <v>14217</v>
      </c>
      <c r="H63" s="66" t="s">
        <v>10779</v>
      </c>
      <c r="I63" s="67">
        <v>45292</v>
      </c>
      <c r="J63" s="67">
        <v>45657</v>
      </c>
      <c r="K63" s="66" t="s">
        <v>34</v>
      </c>
      <c r="L63" s="66" t="s">
        <v>201</v>
      </c>
      <c r="M63" s="66" t="s">
        <v>206</v>
      </c>
      <c r="N63" s="66">
        <v>6189</v>
      </c>
      <c r="O63" s="66">
        <v>6203</v>
      </c>
      <c r="P63" s="66" t="s">
        <v>228</v>
      </c>
      <c r="Q63" s="66" t="s">
        <v>203</v>
      </c>
      <c r="R63" s="66">
        <v>3964</v>
      </c>
      <c r="S63" s="66">
        <v>3978</v>
      </c>
    </row>
    <row r="64" spans="1:19">
      <c r="A64" s="66">
        <v>63</v>
      </c>
      <c r="B64" s="66" t="s">
        <v>13259</v>
      </c>
      <c r="C64" s="66" t="s">
        <v>13260</v>
      </c>
      <c r="D64" s="66" t="s">
        <v>9454</v>
      </c>
      <c r="E64" s="66" t="s">
        <v>201</v>
      </c>
      <c r="F64" s="66" t="s">
        <v>228</v>
      </c>
      <c r="G64" s="66" t="s">
        <v>14218</v>
      </c>
      <c r="H64" s="66" t="s">
        <v>10779</v>
      </c>
      <c r="I64" s="67">
        <v>45891</v>
      </c>
      <c r="J64" s="67">
        <v>46006</v>
      </c>
      <c r="K64" s="66" t="s">
        <v>34</v>
      </c>
      <c r="L64" s="66" t="s">
        <v>201</v>
      </c>
      <c r="M64" s="66" t="s">
        <v>206</v>
      </c>
      <c r="N64" s="66">
        <v>6127</v>
      </c>
      <c r="O64" s="66">
        <v>6163</v>
      </c>
      <c r="P64" s="66" t="s">
        <v>228</v>
      </c>
      <c r="Q64" s="66" t="s">
        <v>203</v>
      </c>
      <c r="R64" s="66">
        <v>3902</v>
      </c>
      <c r="S64" s="66">
        <v>3938</v>
      </c>
    </row>
    <row r="65" spans="1:19">
      <c r="A65" s="66">
        <v>64</v>
      </c>
      <c r="B65" s="66" t="s">
        <v>13250</v>
      </c>
      <c r="C65" s="66" t="s">
        <v>13251</v>
      </c>
      <c r="D65" s="66" t="s">
        <v>12809</v>
      </c>
      <c r="E65" s="66" t="s">
        <v>201</v>
      </c>
      <c r="F65" s="66" t="s">
        <v>228</v>
      </c>
      <c r="G65" s="66" t="s">
        <v>14207</v>
      </c>
      <c r="H65" s="66" t="s">
        <v>10779</v>
      </c>
      <c r="I65" s="67">
        <v>45658</v>
      </c>
      <c r="J65" s="67">
        <v>46022</v>
      </c>
      <c r="K65" s="66" t="s">
        <v>19</v>
      </c>
      <c r="L65" s="66" t="s">
        <v>201</v>
      </c>
      <c r="M65" s="66" t="s">
        <v>206</v>
      </c>
      <c r="N65" s="66">
        <v>6227.9</v>
      </c>
      <c r="O65" s="66">
        <v>6234.1</v>
      </c>
      <c r="P65" s="66" t="s">
        <v>228</v>
      </c>
      <c r="Q65" s="66" t="s">
        <v>203</v>
      </c>
      <c r="R65" s="66">
        <v>4002.9</v>
      </c>
      <c r="S65" s="66">
        <v>4009.1</v>
      </c>
    </row>
    <row r="66" spans="1:19">
      <c r="A66" s="66">
        <v>65</v>
      </c>
      <c r="B66" s="66" t="s">
        <v>13242</v>
      </c>
      <c r="C66" s="66" t="s">
        <v>13243</v>
      </c>
      <c r="D66" s="66" t="s">
        <v>13032</v>
      </c>
      <c r="E66" s="66" t="s">
        <v>201</v>
      </c>
      <c r="F66" s="66" t="s">
        <v>228</v>
      </c>
      <c r="G66" s="66" t="s">
        <v>14216</v>
      </c>
      <c r="H66" s="66" t="s">
        <v>10779</v>
      </c>
      <c r="I66" s="67">
        <v>46023</v>
      </c>
      <c r="J66" s="67">
        <v>46387</v>
      </c>
      <c r="K66" s="66" t="s">
        <v>34</v>
      </c>
      <c r="L66" s="66" t="s">
        <v>201</v>
      </c>
      <c r="M66" s="66" t="s">
        <v>203</v>
      </c>
      <c r="N66" s="66">
        <v>6067</v>
      </c>
      <c r="O66" s="66">
        <v>6075.4</v>
      </c>
      <c r="P66" s="66" t="s">
        <v>228</v>
      </c>
      <c r="Q66" s="66" t="s">
        <v>206</v>
      </c>
      <c r="R66" s="66">
        <v>3842</v>
      </c>
      <c r="S66" s="66">
        <v>3850.4</v>
      </c>
    </row>
    <row r="67" spans="1:19">
      <c r="A67" s="66">
        <v>66</v>
      </c>
      <c r="B67" s="66" t="s">
        <v>13238</v>
      </c>
      <c r="C67" s="66" t="s">
        <v>13239</v>
      </c>
      <c r="D67" s="66" t="s">
        <v>11203</v>
      </c>
      <c r="E67" s="66" t="s">
        <v>201</v>
      </c>
      <c r="F67" s="66" t="s">
        <v>228</v>
      </c>
      <c r="G67" s="66" t="s">
        <v>14174</v>
      </c>
      <c r="H67" s="66" t="s">
        <v>10779</v>
      </c>
      <c r="I67" s="67">
        <v>46023</v>
      </c>
      <c r="J67" s="67">
        <v>46387</v>
      </c>
      <c r="K67" s="66" t="s">
        <v>34</v>
      </c>
      <c r="L67" s="66" t="s">
        <v>201</v>
      </c>
      <c r="M67" s="66" t="s">
        <v>203</v>
      </c>
      <c r="N67" s="66">
        <v>6113.9</v>
      </c>
      <c r="O67" s="66">
        <v>6120.1</v>
      </c>
      <c r="P67" s="66" t="s">
        <v>228</v>
      </c>
      <c r="Q67" s="66" t="s">
        <v>206</v>
      </c>
      <c r="R67" s="66">
        <v>3888.9</v>
      </c>
      <c r="S67" s="66">
        <v>3895.1</v>
      </c>
    </row>
    <row r="68" spans="1:19">
      <c r="A68" s="66">
        <v>67</v>
      </c>
      <c r="B68" s="66" t="s">
        <v>13218</v>
      </c>
      <c r="C68" s="66" t="s">
        <v>13219</v>
      </c>
      <c r="D68" s="66" t="s">
        <v>13221</v>
      </c>
      <c r="E68" s="66" t="s">
        <v>201</v>
      </c>
      <c r="F68" s="66" t="s">
        <v>228</v>
      </c>
      <c r="G68" s="66" t="s">
        <v>14180</v>
      </c>
      <c r="H68" s="66" t="s">
        <v>10779</v>
      </c>
      <c r="I68" s="67">
        <v>46023</v>
      </c>
      <c r="J68" s="67">
        <v>46387</v>
      </c>
      <c r="K68" s="66" t="s">
        <v>19</v>
      </c>
      <c r="L68" s="66" t="s">
        <v>201</v>
      </c>
      <c r="M68" s="66" t="s">
        <v>206</v>
      </c>
      <c r="N68" s="66">
        <v>6153.35</v>
      </c>
      <c r="O68" s="66">
        <v>6162.65</v>
      </c>
      <c r="P68" s="66" t="s">
        <v>228</v>
      </c>
      <c r="Q68" s="66" t="s">
        <v>203</v>
      </c>
      <c r="R68" s="66">
        <v>3928.35</v>
      </c>
      <c r="S68" s="66">
        <v>3937.65</v>
      </c>
    </row>
    <row r="69" spans="1:19">
      <c r="A69" s="66">
        <v>68</v>
      </c>
      <c r="B69" s="66" t="s">
        <v>13223</v>
      </c>
      <c r="C69" s="66" t="s">
        <v>13224</v>
      </c>
      <c r="D69" s="66" t="s">
        <v>13221</v>
      </c>
      <c r="E69" s="66" t="s">
        <v>201</v>
      </c>
      <c r="F69" s="66" t="s">
        <v>228</v>
      </c>
      <c r="G69" s="66" t="s">
        <v>14179</v>
      </c>
      <c r="H69" s="66" t="s">
        <v>10779</v>
      </c>
      <c r="I69" s="67">
        <v>46023</v>
      </c>
      <c r="J69" s="67">
        <v>46387</v>
      </c>
      <c r="K69" s="66" t="s">
        <v>19</v>
      </c>
      <c r="L69" s="66" t="s">
        <v>201</v>
      </c>
      <c r="M69" s="66" t="s">
        <v>206</v>
      </c>
      <c r="N69" s="66">
        <v>6096</v>
      </c>
      <c r="O69" s="66">
        <v>6105</v>
      </c>
      <c r="P69" s="66" t="s">
        <v>228</v>
      </c>
      <c r="Q69" s="66" t="s">
        <v>203</v>
      </c>
      <c r="R69" s="66">
        <v>3871</v>
      </c>
      <c r="S69" s="66">
        <v>3880</v>
      </c>
    </row>
    <row r="70" spans="1:19">
      <c r="A70" s="66">
        <v>69</v>
      </c>
      <c r="B70" s="66" t="s">
        <v>13204</v>
      </c>
      <c r="C70" s="66" t="s">
        <v>13205</v>
      </c>
      <c r="D70" s="66" t="s">
        <v>13202</v>
      </c>
      <c r="E70" s="66" t="s">
        <v>201</v>
      </c>
      <c r="F70" s="66" t="s">
        <v>228</v>
      </c>
      <c r="G70" s="66" t="s">
        <v>14170</v>
      </c>
      <c r="H70" s="66" t="s">
        <v>10779</v>
      </c>
      <c r="I70" s="67">
        <v>46023</v>
      </c>
      <c r="J70" s="67">
        <v>46387</v>
      </c>
      <c r="K70" s="66" t="s">
        <v>19</v>
      </c>
      <c r="L70" s="66" t="s">
        <v>201</v>
      </c>
      <c r="M70" s="66" t="s">
        <v>206</v>
      </c>
      <c r="N70" s="66">
        <v>6391</v>
      </c>
      <c r="O70" s="66">
        <v>6403</v>
      </c>
      <c r="P70" s="66" t="s">
        <v>228</v>
      </c>
      <c r="Q70" s="66" t="s">
        <v>203</v>
      </c>
      <c r="R70" s="66">
        <v>4166</v>
      </c>
      <c r="S70" s="66">
        <v>4178</v>
      </c>
    </row>
    <row r="71" spans="1:19">
      <c r="A71" s="66">
        <v>70</v>
      </c>
      <c r="B71" s="66" t="s">
        <v>13188</v>
      </c>
      <c r="C71" s="66" t="s">
        <v>13189</v>
      </c>
      <c r="D71" s="66" t="s">
        <v>12994</v>
      </c>
      <c r="E71" s="66" t="s">
        <v>201</v>
      </c>
      <c r="F71" s="66" t="s">
        <v>228</v>
      </c>
      <c r="G71" s="66" t="s">
        <v>14219</v>
      </c>
      <c r="H71" s="66" t="s">
        <v>10779</v>
      </c>
      <c r="I71" s="67">
        <v>46069</v>
      </c>
      <c r="J71" s="67">
        <v>46433</v>
      </c>
      <c r="K71" s="66" t="s">
        <v>19</v>
      </c>
      <c r="L71" s="66" t="s">
        <v>201</v>
      </c>
      <c r="M71" s="66" t="s">
        <v>203</v>
      </c>
      <c r="N71" s="66">
        <v>6207.1</v>
      </c>
      <c r="O71" s="66">
        <v>6210.9</v>
      </c>
      <c r="P71" s="66" t="s">
        <v>228</v>
      </c>
      <c r="Q71" s="66" t="s">
        <v>206</v>
      </c>
      <c r="R71" s="66">
        <v>3982.1</v>
      </c>
      <c r="S71" s="66">
        <v>3985.9</v>
      </c>
    </row>
    <row r="72" spans="1:19">
      <c r="A72" s="66">
        <v>71</v>
      </c>
      <c r="B72" s="66" t="s">
        <v>13183</v>
      </c>
      <c r="C72" s="66" t="s">
        <v>13184</v>
      </c>
      <c r="D72" s="66" t="s">
        <v>12837</v>
      </c>
      <c r="E72" s="66" t="s">
        <v>201</v>
      </c>
      <c r="F72" s="66" t="s">
        <v>228</v>
      </c>
      <c r="G72" s="66" t="s">
        <v>14190</v>
      </c>
      <c r="H72" s="66" t="s">
        <v>10779</v>
      </c>
      <c r="I72" s="67">
        <v>46023</v>
      </c>
      <c r="J72" s="67">
        <v>46387</v>
      </c>
      <c r="K72" s="66" t="s">
        <v>34</v>
      </c>
      <c r="L72" s="66" t="s">
        <v>201</v>
      </c>
      <c r="M72" s="66" t="s">
        <v>203</v>
      </c>
      <c r="N72" s="66">
        <v>6107</v>
      </c>
      <c r="O72" s="66">
        <v>6113</v>
      </c>
      <c r="P72" s="66" t="s">
        <v>228</v>
      </c>
      <c r="Q72" s="66" t="s">
        <v>206</v>
      </c>
      <c r="R72" s="66">
        <v>3882</v>
      </c>
      <c r="S72" s="66">
        <v>3888</v>
      </c>
    </row>
    <row r="73" spans="1:19">
      <c r="A73" s="66">
        <v>72</v>
      </c>
      <c r="B73" s="66" t="s">
        <v>13175</v>
      </c>
      <c r="C73" s="66" t="s">
        <v>13176</v>
      </c>
      <c r="D73" s="66" t="s">
        <v>9500</v>
      </c>
      <c r="E73" s="66" t="s">
        <v>201</v>
      </c>
      <c r="F73" s="66" t="s">
        <v>228</v>
      </c>
      <c r="G73" s="66" t="s">
        <v>14196</v>
      </c>
      <c r="H73" s="66" t="s">
        <v>10779</v>
      </c>
      <c r="I73" s="67">
        <v>46023</v>
      </c>
      <c r="J73" s="67">
        <v>46387</v>
      </c>
      <c r="K73" s="66" t="s">
        <v>34</v>
      </c>
      <c r="L73" s="66" t="s">
        <v>201</v>
      </c>
      <c r="M73" s="66" t="s">
        <v>203</v>
      </c>
      <c r="N73" s="66">
        <v>6082.6</v>
      </c>
      <c r="O73" s="66">
        <v>6089.4</v>
      </c>
      <c r="P73" s="66" t="s">
        <v>228</v>
      </c>
      <c r="Q73" s="66" t="s">
        <v>206</v>
      </c>
      <c r="R73" s="66">
        <v>3857.6</v>
      </c>
      <c r="S73" s="66">
        <v>3864.4</v>
      </c>
    </row>
    <row r="74" spans="1:19">
      <c r="A74" s="66">
        <v>73</v>
      </c>
      <c r="B74" s="66" t="s">
        <v>13179</v>
      </c>
      <c r="C74" s="66" t="s">
        <v>13180</v>
      </c>
      <c r="D74" s="66" t="s">
        <v>12843</v>
      </c>
      <c r="E74" s="66" t="s">
        <v>201</v>
      </c>
      <c r="F74" s="66" t="s">
        <v>228</v>
      </c>
      <c r="G74" s="66" t="s">
        <v>14185</v>
      </c>
      <c r="H74" s="66" t="s">
        <v>10779</v>
      </c>
      <c r="I74" s="67">
        <v>46023</v>
      </c>
      <c r="J74" s="67">
        <v>46387</v>
      </c>
      <c r="K74" s="66" t="s">
        <v>34</v>
      </c>
      <c r="L74" s="66" t="s">
        <v>201</v>
      </c>
      <c r="M74" s="66" t="s">
        <v>206</v>
      </c>
      <c r="N74" s="66">
        <v>6389.55</v>
      </c>
      <c r="O74" s="66">
        <v>6402.45</v>
      </c>
      <c r="P74" s="66" t="s">
        <v>228</v>
      </c>
      <c r="Q74" s="66" t="s">
        <v>203</v>
      </c>
      <c r="R74" s="66">
        <v>4164.55</v>
      </c>
      <c r="S74" s="66">
        <v>4177.45</v>
      </c>
    </row>
    <row r="75" spans="1:19">
      <c r="A75" s="66">
        <v>74</v>
      </c>
      <c r="B75" s="66" t="s">
        <v>13172</v>
      </c>
      <c r="C75" s="66" t="s">
        <v>13173</v>
      </c>
      <c r="D75" s="66" t="s">
        <v>12809</v>
      </c>
      <c r="E75" s="66" t="s">
        <v>201</v>
      </c>
      <c r="F75" s="66" t="s">
        <v>228</v>
      </c>
      <c r="G75" s="66" t="s">
        <v>14220</v>
      </c>
      <c r="H75" s="66" t="s">
        <v>10779</v>
      </c>
      <c r="I75" s="67">
        <v>46023</v>
      </c>
      <c r="J75" s="67">
        <v>46387</v>
      </c>
      <c r="K75" s="66" t="s">
        <v>34</v>
      </c>
      <c r="L75" s="66" t="s">
        <v>201</v>
      </c>
      <c r="M75" s="66" t="s">
        <v>206</v>
      </c>
      <c r="N75" s="66">
        <v>6311</v>
      </c>
      <c r="O75" s="66">
        <v>6323</v>
      </c>
      <c r="P75" s="66" t="s">
        <v>228</v>
      </c>
      <c r="Q75" s="66" t="s">
        <v>203</v>
      </c>
      <c r="R75" s="66">
        <v>4086</v>
      </c>
      <c r="S75" s="66">
        <v>4098</v>
      </c>
    </row>
    <row r="76" spans="1:19">
      <c r="A76" s="66">
        <v>75</v>
      </c>
      <c r="B76" s="66" t="s">
        <v>13168</v>
      </c>
      <c r="C76" s="66" t="s">
        <v>13169</v>
      </c>
      <c r="D76" s="66" t="s">
        <v>10251</v>
      </c>
      <c r="E76" s="66" t="s">
        <v>201</v>
      </c>
      <c r="F76" s="66" t="s">
        <v>228</v>
      </c>
      <c r="G76" s="66" t="s">
        <v>14183</v>
      </c>
      <c r="H76" s="66" t="s">
        <v>10779</v>
      </c>
      <c r="I76" s="67">
        <v>46007</v>
      </c>
      <c r="J76" s="67">
        <v>46371</v>
      </c>
      <c r="K76" s="66" t="s">
        <v>19</v>
      </c>
      <c r="L76" s="66" t="s">
        <v>201</v>
      </c>
      <c r="M76" s="66" t="s">
        <v>206</v>
      </c>
      <c r="N76" s="66">
        <v>6299</v>
      </c>
      <c r="O76" s="66">
        <v>6311</v>
      </c>
      <c r="P76" s="66" t="s">
        <v>228</v>
      </c>
      <c r="Q76" s="66" t="s">
        <v>203</v>
      </c>
      <c r="R76" s="66">
        <v>4074</v>
      </c>
      <c r="S76" s="66">
        <v>4086</v>
      </c>
    </row>
    <row r="77" spans="1:19">
      <c r="A77" s="66">
        <v>76</v>
      </c>
      <c r="B77" s="66" t="s">
        <v>13162</v>
      </c>
      <c r="C77" s="66" t="s">
        <v>13163</v>
      </c>
      <c r="D77" s="66" t="s">
        <v>13166</v>
      </c>
      <c r="E77" s="66" t="s">
        <v>201</v>
      </c>
      <c r="F77" s="66" t="s">
        <v>228</v>
      </c>
      <c r="G77" s="66" t="s">
        <v>14195</v>
      </c>
      <c r="H77" s="66" t="s">
        <v>10779</v>
      </c>
      <c r="I77" s="67">
        <v>46023</v>
      </c>
      <c r="J77" s="67">
        <v>46387</v>
      </c>
      <c r="K77" s="66" t="s">
        <v>34</v>
      </c>
      <c r="L77" s="66" t="s">
        <v>201</v>
      </c>
      <c r="M77" s="66" t="s">
        <v>206</v>
      </c>
      <c r="N77" s="66">
        <v>6016.15</v>
      </c>
      <c r="O77" s="66">
        <v>6025.85</v>
      </c>
      <c r="P77" s="66" t="s">
        <v>228</v>
      </c>
      <c r="Q77" s="66" t="s">
        <v>203</v>
      </c>
      <c r="R77" s="66">
        <v>3791.15</v>
      </c>
      <c r="S77" s="66">
        <v>3800.85</v>
      </c>
    </row>
    <row r="78" spans="1:19">
      <c r="A78" s="66">
        <v>77</v>
      </c>
      <c r="B78" s="66" t="s">
        <v>13151</v>
      </c>
      <c r="C78" s="66" t="s">
        <v>13152</v>
      </c>
      <c r="D78" s="66" t="s">
        <v>13154</v>
      </c>
      <c r="E78" s="66" t="s">
        <v>201</v>
      </c>
      <c r="F78" s="66" t="s">
        <v>228</v>
      </c>
      <c r="G78" s="66" t="s">
        <v>14199</v>
      </c>
      <c r="H78" s="66" t="s">
        <v>10779</v>
      </c>
      <c r="I78" s="67">
        <v>46047</v>
      </c>
      <c r="J78" s="67">
        <v>46411</v>
      </c>
      <c r="K78" s="66" t="s">
        <v>19</v>
      </c>
      <c r="L78" s="66" t="s">
        <v>201</v>
      </c>
      <c r="M78" s="66" t="s">
        <v>203</v>
      </c>
      <c r="N78" s="66">
        <v>6091</v>
      </c>
      <c r="O78" s="66">
        <v>6103</v>
      </c>
      <c r="P78" s="66" t="s">
        <v>228</v>
      </c>
      <c r="Q78" s="66" t="s">
        <v>206</v>
      </c>
      <c r="R78" s="66">
        <v>3866</v>
      </c>
      <c r="S78" s="66">
        <v>3878</v>
      </c>
    </row>
    <row r="79" spans="1:19">
      <c r="A79" s="66">
        <v>78</v>
      </c>
      <c r="B79" s="66" t="s">
        <v>13147</v>
      </c>
      <c r="C79" s="66" t="s">
        <v>13148</v>
      </c>
      <c r="D79" s="66" t="s">
        <v>10870</v>
      </c>
      <c r="E79" s="66" t="s">
        <v>201</v>
      </c>
      <c r="F79" s="66" t="s">
        <v>228</v>
      </c>
      <c r="G79" s="66" t="s">
        <v>14201</v>
      </c>
      <c r="H79" s="66" t="s">
        <v>10779</v>
      </c>
      <c r="I79" s="67">
        <v>46023</v>
      </c>
      <c r="J79" s="67">
        <v>46387</v>
      </c>
      <c r="K79" s="66" t="s">
        <v>19</v>
      </c>
      <c r="L79" s="66" t="s">
        <v>201</v>
      </c>
      <c r="M79" s="66" t="s">
        <v>206</v>
      </c>
      <c r="N79" s="66">
        <v>6185</v>
      </c>
      <c r="O79" s="66">
        <v>6203</v>
      </c>
      <c r="P79" s="66" t="s">
        <v>228</v>
      </c>
      <c r="Q79" s="66" t="s">
        <v>203</v>
      </c>
      <c r="R79" s="66">
        <v>3960</v>
      </c>
      <c r="S79" s="66">
        <v>3978</v>
      </c>
    </row>
    <row r="80" spans="1:19">
      <c r="A80" s="66">
        <v>79</v>
      </c>
      <c r="B80" s="66" t="s">
        <v>13142</v>
      </c>
      <c r="C80" s="66" t="s">
        <v>13143</v>
      </c>
      <c r="D80" s="66" t="s">
        <v>13145</v>
      </c>
      <c r="E80" s="66" t="s">
        <v>201</v>
      </c>
      <c r="F80" s="66" t="s">
        <v>228</v>
      </c>
      <c r="G80" s="66" t="s">
        <v>14200</v>
      </c>
      <c r="H80" s="66" t="s">
        <v>10779</v>
      </c>
      <c r="I80" s="67">
        <v>46023</v>
      </c>
      <c r="J80" s="67">
        <v>46387</v>
      </c>
      <c r="K80" s="66" t="s">
        <v>34</v>
      </c>
      <c r="L80" s="66" t="s">
        <v>201</v>
      </c>
      <c r="M80" s="66" t="s">
        <v>203</v>
      </c>
      <c r="N80" s="66">
        <v>6133.5</v>
      </c>
      <c r="O80" s="66">
        <v>6142.5</v>
      </c>
      <c r="P80" s="66" t="s">
        <v>228</v>
      </c>
      <c r="Q80" s="66" t="s">
        <v>206</v>
      </c>
      <c r="R80" s="66">
        <v>3908.5</v>
      </c>
      <c r="S80" s="66">
        <v>3917.5</v>
      </c>
    </row>
    <row r="81" spans="1:19">
      <c r="A81" s="66">
        <v>80</v>
      </c>
      <c r="B81" s="66" t="s">
        <v>13131</v>
      </c>
      <c r="C81" s="66" t="s">
        <v>13132</v>
      </c>
      <c r="D81" s="66" t="s">
        <v>10870</v>
      </c>
      <c r="E81" s="66" t="s">
        <v>201</v>
      </c>
      <c r="F81" s="66" t="s">
        <v>228</v>
      </c>
      <c r="G81" s="66" t="s">
        <v>14202</v>
      </c>
      <c r="H81" s="66" t="s">
        <v>10779</v>
      </c>
      <c r="I81" s="67">
        <v>46023</v>
      </c>
      <c r="J81" s="67">
        <v>46387</v>
      </c>
      <c r="K81" s="66" t="s">
        <v>34</v>
      </c>
      <c r="L81" s="66" t="s">
        <v>201</v>
      </c>
      <c r="M81" s="66" t="s">
        <v>206</v>
      </c>
      <c r="N81" s="66">
        <v>6287</v>
      </c>
      <c r="O81" s="66">
        <v>6299</v>
      </c>
      <c r="P81" s="66" t="s">
        <v>228</v>
      </c>
      <c r="Q81" s="66" t="s">
        <v>203</v>
      </c>
      <c r="R81" s="66">
        <v>4062</v>
      </c>
      <c r="S81" s="66">
        <v>4074</v>
      </c>
    </row>
    <row r="82" spans="1:19">
      <c r="A82" s="66">
        <v>81</v>
      </c>
      <c r="B82" s="66" t="s">
        <v>13123</v>
      </c>
      <c r="C82" s="66" t="s">
        <v>13124</v>
      </c>
      <c r="D82" s="66" t="s">
        <v>12791</v>
      </c>
      <c r="E82" s="66" t="s">
        <v>201</v>
      </c>
      <c r="F82" s="66" t="s">
        <v>228</v>
      </c>
      <c r="G82" s="66" t="s">
        <v>14209</v>
      </c>
      <c r="H82" s="66" t="s">
        <v>10779</v>
      </c>
      <c r="I82" s="67">
        <v>45717</v>
      </c>
      <c r="J82" s="67">
        <v>46081</v>
      </c>
      <c r="K82" s="66" t="s">
        <v>19</v>
      </c>
      <c r="L82" s="66" t="s">
        <v>201</v>
      </c>
      <c r="M82" s="66" t="s">
        <v>203</v>
      </c>
      <c r="N82" s="66">
        <v>6251</v>
      </c>
      <c r="O82" s="66">
        <v>6263</v>
      </c>
      <c r="P82" s="66" t="s">
        <v>228</v>
      </c>
      <c r="Q82" s="66" t="s">
        <v>206</v>
      </c>
      <c r="R82" s="66">
        <v>4026</v>
      </c>
      <c r="S82" s="66">
        <v>4038</v>
      </c>
    </row>
    <row r="83" spans="1:19">
      <c r="A83" s="66">
        <v>82</v>
      </c>
      <c r="B83" s="66" t="s">
        <v>13112</v>
      </c>
      <c r="C83" s="66" t="s">
        <v>13113</v>
      </c>
      <c r="D83" s="66" t="s">
        <v>13116</v>
      </c>
      <c r="E83" s="66" t="s">
        <v>201</v>
      </c>
      <c r="F83" s="66" t="s">
        <v>228</v>
      </c>
      <c r="G83" s="66" t="s">
        <v>14219</v>
      </c>
      <c r="H83" s="66" t="s">
        <v>10779</v>
      </c>
      <c r="I83" s="67">
        <v>44973</v>
      </c>
      <c r="J83" s="67">
        <v>46068</v>
      </c>
      <c r="K83" s="66" t="s">
        <v>19</v>
      </c>
      <c r="L83" s="66" t="s">
        <v>201</v>
      </c>
      <c r="M83" s="66" t="s">
        <v>203</v>
      </c>
      <c r="N83" s="66">
        <v>6207.1</v>
      </c>
      <c r="O83" s="66">
        <v>6210.9</v>
      </c>
      <c r="P83" s="66" t="s">
        <v>228</v>
      </c>
      <c r="Q83" s="66" t="s">
        <v>206</v>
      </c>
      <c r="R83" s="66">
        <v>3982.1</v>
      </c>
      <c r="S83" s="66">
        <v>3985.9</v>
      </c>
    </row>
    <row r="84" spans="1:19">
      <c r="A84" s="66">
        <v>83</v>
      </c>
      <c r="B84" s="66" t="s">
        <v>13103</v>
      </c>
      <c r="C84" s="66" t="s">
        <v>13104</v>
      </c>
      <c r="D84" s="66" t="s">
        <v>11455</v>
      </c>
      <c r="E84" s="66" t="s">
        <v>201</v>
      </c>
      <c r="F84" s="66" t="s">
        <v>228</v>
      </c>
      <c r="G84" s="66" t="s">
        <v>14211</v>
      </c>
      <c r="H84" s="66" t="s">
        <v>10779</v>
      </c>
      <c r="I84" s="67">
        <v>46023</v>
      </c>
      <c r="J84" s="67">
        <v>46387</v>
      </c>
      <c r="K84" s="66" t="s">
        <v>19</v>
      </c>
      <c r="L84" s="66" t="s">
        <v>201</v>
      </c>
      <c r="M84" s="66" t="s">
        <v>206</v>
      </c>
      <c r="N84" s="66">
        <v>6327</v>
      </c>
      <c r="O84" s="66">
        <v>6363</v>
      </c>
      <c r="P84" s="66" t="s">
        <v>228</v>
      </c>
      <c r="Q84" s="66" t="s">
        <v>203</v>
      </c>
      <c r="R84" s="66">
        <v>4102</v>
      </c>
      <c r="S84" s="66">
        <v>4138</v>
      </c>
    </row>
    <row r="85" spans="1:19">
      <c r="A85" s="66">
        <v>84</v>
      </c>
      <c r="B85" s="66" t="s">
        <v>13107</v>
      </c>
      <c r="C85" s="66" t="s">
        <v>13108</v>
      </c>
      <c r="D85" s="66" t="s">
        <v>13111</v>
      </c>
      <c r="E85" s="66" t="s">
        <v>201</v>
      </c>
      <c r="F85" s="66" t="s">
        <v>228</v>
      </c>
      <c r="G85" s="66" t="s">
        <v>14204</v>
      </c>
      <c r="H85" s="66" t="s">
        <v>10779</v>
      </c>
      <c r="I85" s="67">
        <v>46023</v>
      </c>
      <c r="J85" s="67">
        <v>46387</v>
      </c>
      <c r="K85" s="66" t="s">
        <v>19</v>
      </c>
      <c r="L85" s="66" t="s">
        <v>201</v>
      </c>
      <c r="M85" s="66" t="s">
        <v>206</v>
      </c>
      <c r="N85" s="66">
        <v>6220.9</v>
      </c>
      <c r="O85" s="66">
        <v>6227.1</v>
      </c>
      <c r="P85" s="66" t="s">
        <v>228</v>
      </c>
      <c r="Q85" s="66" t="s">
        <v>203</v>
      </c>
      <c r="R85" s="66">
        <v>3995.9</v>
      </c>
      <c r="S85" s="66">
        <v>4002.1</v>
      </c>
    </row>
    <row r="86" spans="1:19">
      <c r="A86" s="66">
        <v>85</v>
      </c>
      <c r="B86" s="66" t="s">
        <v>13094</v>
      </c>
      <c r="C86" s="66" t="s">
        <v>13095</v>
      </c>
      <c r="D86" s="66" t="s">
        <v>10844</v>
      </c>
      <c r="E86" s="66" t="s">
        <v>201</v>
      </c>
      <c r="F86" s="66" t="s">
        <v>228</v>
      </c>
      <c r="G86" s="66" t="s">
        <v>14182</v>
      </c>
      <c r="H86" s="66" t="s">
        <v>10779</v>
      </c>
      <c r="I86" s="67">
        <v>46023</v>
      </c>
      <c r="J86" s="67">
        <v>46387</v>
      </c>
      <c r="K86" s="66" t="s">
        <v>19</v>
      </c>
      <c r="L86" s="66" t="s">
        <v>201</v>
      </c>
      <c r="M86" s="66" t="s">
        <v>206</v>
      </c>
      <c r="N86" s="66">
        <v>6047</v>
      </c>
      <c r="O86" s="66">
        <v>6056</v>
      </c>
      <c r="P86" s="66" t="s">
        <v>228</v>
      </c>
      <c r="Q86" s="66" t="s">
        <v>203</v>
      </c>
      <c r="R86" s="66">
        <v>3822</v>
      </c>
      <c r="S86" s="66">
        <v>3831</v>
      </c>
    </row>
    <row r="87" spans="1:19">
      <c r="A87" s="66">
        <v>86</v>
      </c>
      <c r="B87" s="66" t="s">
        <v>13085</v>
      </c>
      <c r="C87" s="66" t="s">
        <v>13086</v>
      </c>
      <c r="D87" s="66" t="s">
        <v>13088</v>
      </c>
      <c r="E87" s="66" t="s">
        <v>201</v>
      </c>
      <c r="F87" s="66" t="s">
        <v>228</v>
      </c>
      <c r="G87" s="66" t="s">
        <v>14186</v>
      </c>
      <c r="H87" s="66" t="s">
        <v>10779</v>
      </c>
      <c r="I87" s="67">
        <v>46023</v>
      </c>
      <c r="J87" s="67">
        <v>46387</v>
      </c>
      <c r="K87" s="66" t="s">
        <v>34</v>
      </c>
      <c r="L87" s="66" t="s">
        <v>201</v>
      </c>
      <c r="M87" s="66" t="s">
        <v>203</v>
      </c>
      <c r="N87" s="66">
        <v>6075.9</v>
      </c>
      <c r="O87" s="66">
        <v>6082.1</v>
      </c>
      <c r="P87" s="66" t="s">
        <v>228</v>
      </c>
      <c r="Q87" s="66" t="s">
        <v>206</v>
      </c>
      <c r="R87" s="66">
        <v>3850.9</v>
      </c>
      <c r="S87" s="66">
        <v>3857.1</v>
      </c>
    </row>
    <row r="88" spans="1:19">
      <c r="A88" s="66">
        <v>87</v>
      </c>
      <c r="B88" s="66" t="s">
        <v>13077</v>
      </c>
      <c r="C88" s="66" t="s">
        <v>13078</v>
      </c>
      <c r="D88" s="66" t="s">
        <v>10850</v>
      </c>
      <c r="E88" s="66" t="s">
        <v>201</v>
      </c>
      <c r="F88" s="66" t="s">
        <v>228</v>
      </c>
      <c r="G88" s="66" t="s">
        <v>14217</v>
      </c>
      <c r="H88" s="66" t="s">
        <v>10779</v>
      </c>
      <c r="I88" s="67">
        <v>46023</v>
      </c>
      <c r="J88" s="67">
        <v>46387</v>
      </c>
      <c r="K88" s="66" t="s">
        <v>34</v>
      </c>
      <c r="L88" s="66" t="s">
        <v>201</v>
      </c>
      <c r="M88" s="66" t="s">
        <v>206</v>
      </c>
      <c r="N88" s="66">
        <v>6189</v>
      </c>
      <c r="O88" s="66">
        <v>6203</v>
      </c>
      <c r="P88" s="66" t="s">
        <v>228</v>
      </c>
      <c r="Q88" s="66" t="s">
        <v>203</v>
      </c>
      <c r="R88" s="66">
        <v>3964</v>
      </c>
      <c r="S88" s="66">
        <v>3978</v>
      </c>
    </row>
    <row r="89" spans="1:19">
      <c r="A89" s="66">
        <v>88</v>
      </c>
      <c r="B89" s="66" t="s">
        <v>13073</v>
      </c>
      <c r="C89" s="66" t="s">
        <v>13074</v>
      </c>
      <c r="D89" s="66" t="s">
        <v>10850</v>
      </c>
      <c r="E89" s="66" t="s">
        <v>201</v>
      </c>
      <c r="F89" s="66" t="s">
        <v>228</v>
      </c>
      <c r="G89" s="66" t="s">
        <v>14172</v>
      </c>
      <c r="H89" s="66" t="s">
        <v>10779</v>
      </c>
      <c r="I89" s="67">
        <v>46023</v>
      </c>
      <c r="J89" s="67">
        <v>46387</v>
      </c>
      <c r="K89" s="66" t="s">
        <v>19</v>
      </c>
      <c r="L89" s="66" t="s">
        <v>201</v>
      </c>
      <c r="M89" s="66" t="s">
        <v>206</v>
      </c>
      <c r="N89" s="66">
        <v>6367</v>
      </c>
      <c r="O89" s="66">
        <v>6379</v>
      </c>
      <c r="P89" s="66" t="s">
        <v>228</v>
      </c>
      <c r="Q89" s="66" t="s">
        <v>203</v>
      </c>
      <c r="R89" s="66">
        <v>4142</v>
      </c>
      <c r="S89" s="66">
        <v>4154</v>
      </c>
    </row>
    <row r="90" spans="1:19">
      <c r="A90" s="66">
        <v>89</v>
      </c>
      <c r="B90" s="66" t="s">
        <v>13069</v>
      </c>
      <c r="C90" s="66" t="s">
        <v>13070</v>
      </c>
      <c r="D90" s="66" t="s">
        <v>12791</v>
      </c>
      <c r="E90" s="66" t="s">
        <v>201</v>
      </c>
      <c r="F90" s="66" t="s">
        <v>228</v>
      </c>
      <c r="G90" s="66" t="s">
        <v>14210</v>
      </c>
      <c r="H90" s="66" t="s">
        <v>10779</v>
      </c>
      <c r="I90" s="67">
        <v>46082</v>
      </c>
      <c r="J90" s="67">
        <v>46446</v>
      </c>
      <c r="K90" s="66" t="s">
        <v>19</v>
      </c>
      <c r="L90" s="66" t="s">
        <v>201</v>
      </c>
      <c r="M90" s="66" t="s">
        <v>206</v>
      </c>
      <c r="N90" s="66">
        <v>6105</v>
      </c>
      <c r="O90" s="66">
        <v>6113</v>
      </c>
      <c r="P90" s="66" t="s">
        <v>228</v>
      </c>
      <c r="Q90" s="66" t="s">
        <v>203</v>
      </c>
      <c r="R90" s="66">
        <v>3880</v>
      </c>
      <c r="S90" s="66">
        <v>3888</v>
      </c>
    </row>
    <row r="91" spans="1:19">
      <c r="A91" s="66">
        <v>90</v>
      </c>
      <c r="B91" s="66" t="s">
        <v>13058</v>
      </c>
      <c r="C91" s="66" t="s">
        <v>13059</v>
      </c>
      <c r="D91" s="66" t="s">
        <v>12791</v>
      </c>
      <c r="E91" s="66" t="s">
        <v>201</v>
      </c>
      <c r="F91" s="66" t="s">
        <v>228</v>
      </c>
      <c r="G91" s="66" t="s">
        <v>14209</v>
      </c>
      <c r="H91" s="66" t="s">
        <v>10779</v>
      </c>
      <c r="I91" s="67">
        <v>46082</v>
      </c>
      <c r="J91" s="67">
        <v>46446</v>
      </c>
      <c r="K91" s="66" t="s">
        <v>19</v>
      </c>
      <c r="L91" s="66" t="s">
        <v>201</v>
      </c>
      <c r="M91" s="66" t="s">
        <v>203</v>
      </c>
      <c r="N91" s="66">
        <v>6251</v>
      </c>
      <c r="O91" s="66">
        <v>6263</v>
      </c>
      <c r="P91" s="66" t="s">
        <v>228</v>
      </c>
      <c r="Q91" s="66" t="s">
        <v>206</v>
      </c>
      <c r="R91" s="66">
        <v>4026</v>
      </c>
      <c r="S91" s="66">
        <v>4038</v>
      </c>
    </row>
    <row r="92" spans="1:19">
      <c r="A92" s="66">
        <v>91</v>
      </c>
      <c r="B92" s="66" t="s">
        <v>13063</v>
      </c>
      <c r="C92" s="66" t="s">
        <v>13064</v>
      </c>
      <c r="D92" s="66" t="s">
        <v>13067</v>
      </c>
      <c r="E92" s="66" t="s">
        <v>201</v>
      </c>
      <c r="F92" s="66" t="s">
        <v>228</v>
      </c>
      <c r="G92" s="66" t="s">
        <v>14188</v>
      </c>
      <c r="H92" s="66" t="s">
        <v>10779</v>
      </c>
      <c r="I92" s="67">
        <v>46023</v>
      </c>
      <c r="J92" s="67">
        <v>46387</v>
      </c>
      <c r="K92" s="66" t="s">
        <v>34</v>
      </c>
      <c r="L92" s="66" t="s">
        <v>201</v>
      </c>
      <c r="M92" s="66" t="s">
        <v>203</v>
      </c>
      <c r="N92" s="66">
        <v>6055.2</v>
      </c>
      <c r="O92" s="66">
        <v>6062.8</v>
      </c>
      <c r="P92" s="66" t="s">
        <v>228</v>
      </c>
      <c r="Q92" s="66" t="s">
        <v>206</v>
      </c>
      <c r="R92" s="66">
        <v>3830.2</v>
      </c>
      <c r="S92" s="66">
        <v>3837.8</v>
      </c>
    </row>
    <row r="93" spans="1:19">
      <c r="A93" s="66">
        <v>92</v>
      </c>
      <c r="B93" s="66" t="s">
        <v>13054</v>
      </c>
      <c r="C93" s="66" t="s">
        <v>13055</v>
      </c>
      <c r="D93" s="66" t="s">
        <v>12809</v>
      </c>
      <c r="E93" s="66" t="s">
        <v>201</v>
      </c>
      <c r="F93" s="66" t="s">
        <v>228</v>
      </c>
      <c r="G93" s="66" t="s">
        <v>14207</v>
      </c>
      <c r="H93" s="66" t="s">
        <v>10779</v>
      </c>
      <c r="I93" s="67">
        <v>46023</v>
      </c>
      <c r="J93" s="67">
        <v>46387</v>
      </c>
      <c r="K93" s="66" t="s">
        <v>19</v>
      </c>
      <c r="L93" s="66" t="s">
        <v>201</v>
      </c>
      <c r="M93" s="66" t="s">
        <v>206</v>
      </c>
      <c r="N93" s="66">
        <v>6227.9</v>
      </c>
      <c r="O93" s="66">
        <v>6234.1</v>
      </c>
      <c r="P93" s="66" t="s">
        <v>228</v>
      </c>
      <c r="Q93" s="66" t="s">
        <v>203</v>
      </c>
      <c r="R93" s="66">
        <v>4002.9</v>
      </c>
      <c r="S93" s="66">
        <v>4009.1</v>
      </c>
    </row>
    <row r="94" spans="1:19">
      <c r="A94" s="66">
        <v>93</v>
      </c>
      <c r="B94" s="66" t="s">
        <v>13034</v>
      </c>
      <c r="C94" s="66" t="s">
        <v>13035</v>
      </c>
      <c r="D94" s="66" t="s">
        <v>10945</v>
      </c>
      <c r="E94" s="66" t="s">
        <v>201</v>
      </c>
      <c r="F94" s="66" t="s">
        <v>228</v>
      </c>
      <c r="G94" s="66" t="s">
        <v>14214</v>
      </c>
      <c r="H94" s="66" t="s">
        <v>10779</v>
      </c>
      <c r="I94" s="67">
        <v>46023</v>
      </c>
      <c r="J94" s="67">
        <v>46387</v>
      </c>
      <c r="K94" s="66" t="s">
        <v>19</v>
      </c>
      <c r="L94" s="66" t="s">
        <v>201</v>
      </c>
      <c r="M94" s="66" t="s">
        <v>206</v>
      </c>
      <c r="N94" s="66">
        <v>6379</v>
      </c>
      <c r="O94" s="66">
        <v>6391</v>
      </c>
      <c r="P94" s="66" t="s">
        <v>228</v>
      </c>
      <c r="Q94" s="66" t="s">
        <v>203</v>
      </c>
      <c r="R94" s="66">
        <v>4154</v>
      </c>
      <c r="S94" s="66">
        <v>4166</v>
      </c>
    </row>
    <row r="95" spans="1:19">
      <c r="A95" s="66">
        <v>94</v>
      </c>
      <c r="B95" s="66" t="s">
        <v>13039</v>
      </c>
      <c r="C95" s="66" t="s">
        <v>13040</v>
      </c>
      <c r="D95" s="66" t="s">
        <v>10945</v>
      </c>
      <c r="E95" s="66" t="s">
        <v>201</v>
      </c>
      <c r="F95" s="66" t="s">
        <v>228</v>
      </c>
      <c r="G95" s="66" t="s">
        <v>14206</v>
      </c>
      <c r="H95" s="66" t="s">
        <v>10779</v>
      </c>
      <c r="I95" s="67">
        <v>46023</v>
      </c>
      <c r="J95" s="67">
        <v>46387</v>
      </c>
      <c r="K95" s="66" t="s">
        <v>34</v>
      </c>
      <c r="L95" s="66" t="s">
        <v>201</v>
      </c>
      <c r="M95" s="66" t="s">
        <v>203</v>
      </c>
      <c r="N95" s="66">
        <v>6045.25</v>
      </c>
      <c r="O95" s="66">
        <v>6054.75</v>
      </c>
      <c r="P95" s="66" t="s">
        <v>228</v>
      </c>
      <c r="Q95" s="66" t="s">
        <v>206</v>
      </c>
      <c r="R95" s="66">
        <v>3820.25</v>
      </c>
      <c r="S95" s="66">
        <v>3829.75</v>
      </c>
    </row>
    <row r="96" spans="1:19">
      <c r="A96" s="66">
        <v>95</v>
      </c>
      <c r="B96" s="66" t="s">
        <v>13028</v>
      </c>
      <c r="C96" s="66" t="s">
        <v>13029</v>
      </c>
      <c r="D96" s="66" t="s">
        <v>13032</v>
      </c>
      <c r="E96" s="66" t="s">
        <v>201</v>
      </c>
      <c r="F96" s="66" t="s">
        <v>228</v>
      </c>
      <c r="G96" s="66" t="s">
        <v>14215</v>
      </c>
      <c r="H96" s="66" t="s">
        <v>10779</v>
      </c>
      <c r="I96" s="67">
        <v>45799</v>
      </c>
      <c r="J96" s="67">
        <v>46163</v>
      </c>
      <c r="K96" s="66" t="s">
        <v>19</v>
      </c>
      <c r="L96" s="66" t="s">
        <v>201</v>
      </c>
      <c r="M96" s="66" t="s">
        <v>203</v>
      </c>
      <c r="N96" s="66">
        <v>5974.5</v>
      </c>
      <c r="O96" s="66">
        <v>5983.5</v>
      </c>
      <c r="P96" s="66" t="s">
        <v>228</v>
      </c>
      <c r="Q96" s="66" t="s">
        <v>206</v>
      </c>
      <c r="R96" s="66">
        <v>3749.5</v>
      </c>
      <c r="S96" s="66">
        <v>3758.5</v>
      </c>
    </row>
    <row r="97" spans="1:19">
      <c r="A97" s="66">
        <v>96</v>
      </c>
      <c r="B97" s="66" t="s">
        <v>13022</v>
      </c>
      <c r="C97" s="66" t="s">
        <v>13023</v>
      </c>
      <c r="D97" s="66" t="s">
        <v>13026</v>
      </c>
      <c r="E97" s="66" t="s">
        <v>201</v>
      </c>
      <c r="F97" s="66" t="s">
        <v>228</v>
      </c>
      <c r="G97" s="66" t="s">
        <v>14189</v>
      </c>
      <c r="H97" s="66" t="s">
        <v>10779</v>
      </c>
      <c r="I97" s="67">
        <v>45908</v>
      </c>
      <c r="J97" s="67">
        <v>46272</v>
      </c>
      <c r="K97" s="66" t="s">
        <v>34</v>
      </c>
      <c r="L97" s="66" t="s">
        <v>201</v>
      </c>
      <c r="M97" s="66" t="s">
        <v>203</v>
      </c>
      <c r="N97" s="66">
        <v>6264</v>
      </c>
      <c r="O97" s="66">
        <v>6273</v>
      </c>
      <c r="P97" s="66" t="s">
        <v>228</v>
      </c>
      <c r="Q97" s="66" t="s">
        <v>206</v>
      </c>
      <c r="R97" s="66">
        <v>4039</v>
      </c>
      <c r="S97" s="66">
        <v>4048</v>
      </c>
    </row>
    <row r="98" spans="1:19">
      <c r="A98" s="66">
        <v>97</v>
      </c>
      <c r="B98" s="66" t="s">
        <v>13007</v>
      </c>
      <c r="C98" s="66" t="s">
        <v>13008</v>
      </c>
      <c r="D98" s="66" t="s">
        <v>10951</v>
      </c>
      <c r="E98" s="66" t="s">
        <v>201</v>
      </c>
      <c r="F98" s="66" t="s">
        <v>228</v>
      </c>
      <c r="G98" s="66" t="s">
        <v>14213</v>
      </c>
      <c r="H98" s="66" t="s">
        <v>10779</v>
      </c>
      <c r="I98" s="67">
        <v>46051</v>
      </c>
      <c r="J98" s="67">
        <v>46292</v>
      </c>
      <c r="K98" s="66" t="s">
        <v>19</v>
      </c>
      <c r="L98" s="66" t="s">
        <v>201</v>
      </c>
      <c r="M98" s="66" t="s">
        <v>203</v>
      </c>
      <c r="N98" s="66">
        <v>6227</v>
      </c>
      <c r="O98" s="66">
        <v>6239</v>
      </c>
      <c r="P98" s="66" t="s">
        <v>228</v>
      </c>
      <c r="Q98" s="66" t="s">
        <v>206</v>
      </c>
      <c r="R98" s="66">
        <v>4002</v>
      </c>
      <c r="S98" s="66">
        <v>4014</v>
      </c>
    </row>
    <row r="99" spans="1:19">
      <c r="A99" s="66">
        <v>98</v>
      </c>
      <c r="B99" s="66" t="s">
        <v>13002</v>
      </c>
      <c r="C99" s="66" t="s">
        <v>13003</v>
      </c>
      <c r="D99" s="66" t="s">
        <v>13000</v>
      </c>
      <c r="E99" s="66" t="s">
        <v>201</v>
      </c>
      <c r="F99" s="66" t="s">
        <v>228</v>
      </c>
      <c r="G99" s="66" t="s">
        <v>14208</v>
      </c>
      <c r="H99" s="66" t="s">
        <v>10779</v>
      </c>
      <c r="I99" s="67">
        <v>46023</v>
      </c>
      <c r="J99" s="67">
        <v>46387</v>
      </c>
      <c r="K99" s="66" t="s">
        <v>19</v>
      </c>
      <c r="L99" s="66" t="s">
        <v>201</v>
      </c>
      <c r="M99" s="66" t="s">
        <v>206</v>
      </c>
      <c r="N99" s="66">
        <v>6141.9</v>
      </c>
      <c r="O99" s="66">
        <v>6152.1</v>
      </c>
      <c r="P99" s="66" t="s">
        <v>228</v>
      </c>
      <c r="Q99" s="66" t="s">
        <v>203</v>
      </c>
      <c r="R99" s="66">
        <v>3916.9</v>
      </c>
      <c r="S99" s="66">
        <v>3927.1</v>
      </c>
    </row>
    <row r="100" spans="1:19">
      <c r="A100" s="66">
        <v>99</v>
      </c>
      <c r="B100" s="66" t="s">
        <v>12996</v>
      </c>
      <c r="C100" s="66" t="s">
        <v>12997</v>
      </c>
      <c r="D100" s="66" t="s">
        <v>13000</v>
      </c>
      <c r="E100" s="66" t="s">
        <v>201</v>
      </c>
      <c r="F100" s="66" t="s">
        <v>228</v>
      </c>
      <c r="G100" s="66" t="s">
        <v>14212</v>
      </c>
      <c r="H100" s="66" t="s">
        <v>10779</v>
      </c>
      <c r="I100" s="67">
        <v>45962</v>
      </c>
      <c r="J100" s="67">
        <v>46326</v>
      </c>
      <c r="K100" s="66" t="s">
        <v>19</v>
      </c>
      <c r="L100" s="66" t="s">
        <v>201</v>
      </c>
      <c r="M100" s="66" t="s">
        <v>206</v>
      </c>
      <c r="N100" s="66">
        <v>6311</v>
      </c>
      <c r="O100" s="66">
        <v>6323</v>
      </c>
      <c r="P100" s="66" t="s">
        <v>228</v>
      </c>
      <c r="Q100" s="66" t="s">
        <v>203</v>
      </c>
      <c r="R100" s="66">
        <v>4086</v>
      </c>
      <c r="S100" s="66">
        <v>4098</v>
      </c>
    </row>
    <row r="101" spans="1:19">
      <c r="A101" s="66">
        <v>100</v>
      </c>
      <c r="B101" s="66" t="s">
        <v>12990</v>
      </c>
      <c r="C101" s="66" t="s">
        <v>12991</v>
      </c>
      <c r="D101" s="66" t="s">
        <v>12994</v>
      </c>
      <c r="E101" s="66" t="s">
        <v>201</v>
      </c>
      <c r="F101" s="66" t="s">
        <v>228</v>
      </c>
      <c r="G101" s="66" t="s">
        <v>14221</v>
      </c>
      <c r="H101" s="66" t="s">
        <v>10779</v>
      </c>
      <c r="I101" s="67">
        <v>45292</v>
      </c>
      <c r="J101" s="67">
        <v>46387</v>
      </c>
      <c r="K101" s="66" t="s">
        <v>34</v>
      </c>
      <c r="L101" s="66" t="s">
        <v>201</v>
      </c>
      <c r="M101" s="66" t="s">
        <v>206</v>
      </c>
      <c r="N101" s="66">
        <v>6039.2</v>
      </c>
      <c r="O101" s="66">
        <v>6043</v>
      </c>
      <c r="P101" s="66" t="s">
        <v>228</v>
      </c>
      <c r="Q101" s="66" t="s">
        <v>203</v>
      </c>
      <c r="R101" s="66">
        <v>3814.2</v>
      </c>
      <c r="S101" s="66">
        <v>3818</v>
      </c>
    </row>
    <row r="102" spans="1:19">
      <c r="A102" s="66">
        <v>101</v>
      </c>
      <c r="B102" s="66" t="s">
        <v>12979</v>
      </c>
      <c r="C102" s="66" t="s">
        <v>12980</v>
      </c>
      <c r="D102" s="66" t="s">
        <v>12983</v>
      </c>
      <c r="E102" s="66" t="s">
        <v>201</v>
      </c>
      <c r="F102" s="66" t="s">
        <v>228</v>
      </c>
      <c r="G102" s="66" t="s">
        <v>14184</v>
      </c>
      <c r="H102" s="66" t="s">
        <v>10779</v>
      </c>
      <c r="I102" s="67">
        <v>46023</v>
      </c>
      <c r="J102" s="67">
        <v>46387</v>
      </c>
      <c r="K102" s="66" t="s">
        <v>34</v>
      </c>
      <c r="L102" s="66" t="s">
        <v>201</v>
      </c>
      <c r="M102" s="66" t="s">
        <v>206</v>
      </c>
      <c r="N102" s="66">
        <v>6207</v>
      </c>
      <c r="O102" s="66">
        <v>6243</v>
      </c>
      <c r="P102" s="66" t="s">
        <v>228</v>
      </c>
      <c r="Q102" s="66" t="s">
        <v>203</v>
      </c>
      <c r="R102" s="66">
        <v>3982</v>
      </c>
      <c r="S102" s="66">
        <v>4018</v>
      </c>
    </row>
    <row r="103" spans="1:19">
      <c r="A103" s="66">
        <v>102</v>
      </c>
      <c r="B103" s="66" t="s">
        <v>12973</v>
      </c>
      <c r="C103" s="66" t="s">
        <v>12974</v>
      </c>
      <c r="D103" s="66" t="s">
        <v>12977</v>
      </c>
      <c r="E103" s="66" t="s">
        <v>201</v>
      </c>
      <c r="F103" s="66" t="s">
        <v>228</v>
      </c>
      <c r="G103" s="66" t="s">
        <v>14222</v>
      </c>
      <c r="H103" s="66" t="s">
        <v>10779</v>
      </c>
      <c r="I103" s="67">
        <v>45658</v>
      </c>
      <c r="J103" s="67">
        <v>46752</v>
      </c>
      <c r="K103" s="66" t="s">
        <v>19</v>
      </c>
      <c r="L103" s="66" t="s">
        <v>201</v>
      </c>
      <c r="M103" s="66" t="s">
        <v>203</v>
      </c>
      <c r="N103" s="66">
        <v>6131</v>
      </c>
      <c r="O103" s="66">
        <v>6143</v>
      </c>
      <c r="P103" s="66" t="s">
        <v>228</v>
      </c>
      <c r="Q103" s="66" t="s">
        <v>206</v>
      </c>
      <c r="R103" s="66">
        <v>3906</v>
      </c>
      <c r="S103" s="66">
        <v>3918</v>
      </c>
    </row>
    <row r="104" spans="1:19">
      <c r="A104" s="66">
        <v>103</v>
      </c>
      <c r="B104" s="66" t="s">
        <v>12959</v>
      </c>
      <c r="C104" s="66" t="s">
        <v>12960</v>
      </c>
      <c r="D104" s="66" t="s">
        <v>9454</v>
      </c>
      <c r="E104" s="66" t="s">
        <v>201</v>
      </c>
      <c r="F104" s="66" t="s">
        <v>228</v>
      </c>
      <c r="G104" s="66" t="s">
        <v>14203</v>
      </c>
      <c r="H104" s="66" t="s">
        <v>10779</v>
      </c>
      <c r="I104" s="67">
        <v>45901</v>
      </c>
      <c r="J104" s="67">
        <v>46265</v>
      </c>
      <c r="K104" s="66" t="s">
        <v>34</v>
      </c>
      <c r="L104" s="66" t="s">
        <v>201</v>
      </c>
      <c r="M104" s="66" t="s">
        <v>206</v>
      </c>
      <c r="N104" s="66">
        <v>5987</v>
      </c>
      <c r="O104" s="66">
        <v>6003</v>
      </c>
      <c r="P104" s="66" t="s">
        <v>228</v>
      </c>
      <c r="Q104" s="66" t="s">
        <v>203</v>
      </c>
      <c r="R104" s="66">
        <v>3762</v>
      </c>
      <c r="S104" s="66">
        <v>3778</v>
      </c>
    </row>
    <row r="105" spans="1:19">
      <c r="A105" s="66">
        <v>104</v>
      </c>
      <c r="B105" s="66" t="s">
        <v>12954</v>
      </c>
      <c r="C105" s="66" t="s">
        <v>12955</v>
      </c>
      <c r="D105" s="66" t="s">
        <v>9454</v>
      </c>
      <c r="E105" s="66" t="s">
        <v>201</v>
      </c>
      <c r="F105" s="66" t="s">
        <v>228</v>
      </c>
      <c r="G105" s="66" t="s">
        <v>14177</v>
      </c>
      <c r="H105" s="66" t="s">
        <v>10779</v>
      </c>
      <c r="I105" s="67">
        <v>46023</v>
      </c>
      <c r="J105" s="67">
        <v>46387</v>
      </c>
      <c r="K105" s="66" t="s">
        <v>34</v>
      </c>
      <c r="L105" s="66" t="s">
        <v>201</v>
      </c>
      <c r="M105" s="66" t="s">
        <v>206</v>
      </c>
      <c r="N105" s="66">
        <v>6327</v>
      </c>
      <c r="O105" s="66">
        <v>6354</v>
      </c>
      <c r="P105" s="66" t="s">
        <v>228</v>
      </c>
      <c r="Q105" s="66" t="s">
        <v>203</v>
      </c>
      <c r="R105" s="66">
        <v>4102</v>
      </c>
      <c r="S105" s="66">
        <v>4129</v>
      </c>
    </row>
    <row r="106" spans="1:19">
      <c r="A106" s="66">
        <v>105</v>
      </c>
      <c r="B106" s="66" t="s">
        <v>12946</v>
      </c>
      <c r="C106" s="66" t="s">
        <v>12947</v>
      </c>
      <c r="D106" s="66" t="s">
        <v>9454</v>
      </c>
      <c r="E106" s="66" t="s">
        <v>201</v>
      </c>
      <c r="F106" s="66" t="s">
        <v>228</v>
      </c>
      <c r="G106" s="66" t="s">
        <v>14223</v>
      </c>
      <c r="H106" s="66" t="s">
        <v>10779</v>
      </c>
      <c r="I106" s="67">
        <v>45940</v>
      </c>
      <c r="J106" s="67">
        <v>46234</v>
      </c>
      <c r="K106" s="66" t="s">
        <v>19</v>
      </c>
      <c r="L106" s="66" t="s">
        <v>201</v>
      </c>
      <c r="M106" s="66" t="s">
        <v>206</v>
      </c>
      <c r="N106" s="66">
        <v>6007</v>
      </c>
      <c r="O106" s="66">
        <v>6043</v>
      </c>
      <c r="P106" s="66" t="s">
        <v>228</v>
      </c>
      <c r="Q106" s="66" t="s">
        <v>203</v>
      </c>
      <c r="R106" s="66">
        <v>3782</v>
      </c>
      <c r="S106" s="66">
        <v>3818</v>
      </c>
    </row>
    <row r="107" spans="1:19">
      <c r="A107" s="66">
        <v>106</v>
      </c>
      <c r="B107" s="66" t="s">
        <v>12936</v>
      </c>
      <c r="C107" s="66" t="s">
        <v>12937</v>
      </c>
      <c r="D107" s="66" t="s">
        <v>9454</v>
      </c>
      <c r="E107" s="66" t="s">
        <v>201</v>
      </c>
      <c r="F107" s="66" t="s">
        <v>228</v>
      </c>
      <c r="G107" s="66" t="s">
        <v>14224</v>
      </c>
      <c r="H107" s="66" t="s">
        <v>10779</v>
      </c>
      <c r="I107" s="67">
        <v>46023</v>
      </c>
      <c r="J107" s="67">
        <v>46106</v>
      </c>
      <c r="K107" s="66" t="s">
        <v>19</v>
      </c>
      <c r="L107" s="66" t="s">
        <v>201</v>
      </c>
      <c r="M107" s="66" t="s">
        <v>203</v>
      </c>
      <c r="N107" s="66">
        <v>5987</v>
      </c>
      <c r="O107" s="66">
        <v>6023</v>
      </c>
      <c r="P107" s="66" t="s">
        <v>228</v>
      </c>
      <c r="Q107" s="66" t="s">
        <v>206</v>
      </c>
      <c r="R107" s="66">
        <v>3762</v>
      </c>
      <c r="S107" s="66">
        <v>3798</v>
      </c>
    </row>
    <row r="108" spans="1:19">
      <c r="A108" s="66">
        <v>107</v>
      </c>
      <c r="B108" s="66" t="s">
        <v>12928</v>
      </c>
      <c r="C108" s="66" t="s">
        <v>12929</v>
      </c>
      <c r="D108" s="66" t="s">
        <v>10921</v>
      </c>
      <c r="E108" s="66" t="s">
        <v>201</v>
      </c>
      <c r="F108" s="66" t="s">
        <v>228</v>
      </c>
      <c r="G108" s="66" t="s">
        <v>14171</v>
      </c>
      <c r="H108" s="66" t="s">
        <v>10779</v>
      </c>
      <c r="I108" s="67">
        <v>46023</v>
      </c>
      <c r="J108" s="67">
        <v>46387</v>
      </c>
      <c r="K108" s="66" t="s">
        <v>34</v>
      </c>
      <c r="L108" s="66" t="s">
        <v>201</v>
      </c>
      <c r="M108" s="66" t="s">
        <v>203</v>
      </c>
      <c r="N108" s="66">
        <v>6387.5</v>
      </c>
      <c r="O108" s="66">
        <v>6412.5</v>
      </c>
      <c r="P108" s="66" t="s">
        <v>228</v>
      </c>
      <c r="Q108" s="66" t="s">
        <v>206</v>
      </c>
      <c r="R108" s="66">
        <v>4162.5</v>
      </c>
      <c r="S108" s="66">
        <v>4187.5</v>
      </c>
    </row>
    <row r="109" spans="1:19">
      <c r="A109" s="66">
        <v>108</v>
      </c>
      <c r="B109" s="66" t="s">
        <v>12916</v>
      </c>
      <c r="C109" s="66" t="s">
        <v>12917</v>
      </c>
      <c r="D109" s="66" t="s">
        <v>12920</v>
      </c>
      <c r="E109" s="66" t="s">
        <v>201</v>
      </c>
      <c r="F109" s="66" t="s">
        <v>228</v>
      </c>
      <c r="G109" s="66" t="s">
        <v>14175</v>
      </c>
      <c r="H109" s="66" t="s">
        <v>10779</v>
      </c>
      <c r="I109" s="67">
        <v>46023</v>
      </c>
      <c r="J109" s="67">
        <v>46387</v>
      </c>
      <c r="K109" s="66" t="s">
        <v>19</v>
      </c>
      <c r="L109" s="66" t="s">
        <v>201</v>
      </c>
      <c r="M109" s="66" t="s">
        <v>206</v>
      </c>
      <c r="N109" s="66">
        <v>6207.65</v>
      </c>
      <c r="O109" s="66">
        <v>6220.35</v>
      </c>
      <c r="P109" s="66" t="s">
        <v>228</v>
      </c>
      <c r="Q109" s="66" t="s">
        <v>203</v>
      </c>
      <c r="R109" s="66">
        <v>3982.65</v>
      </c>
      <c r="S109" s="66">
        <v>3995.35</v>
      </c>
    </row>
    <row r="110" spans="1:19">
      <c r="A110" s="66">
        <v>109</v>
      </c>
      <c r="B110" s="66" t="s">
        <v>12905</v>
      </c>
      <c r="C110" s="66" t="s">
        <v>12906</v>
      </c>
      <c r="D110" s="66" t="s">
        <v>12909</v>
      </c>
      <c r="E110" s="66" t="s">
        <v>201</v>
      </c>
      <c r="F110" s="66" t="s">
        <v>228</v>
      </c>
      <c r="G110" s="66" t="s">
        <v>14173</v>
      </c>
      <c r="H110" s="66" t="s">
        <v>10779</v>
      </c>
      <c r="I110" s="67">
        <v>46023</v>
      </c>
      <c r="J110" s="67">
        <v>46387</v>
      </c>
      <c r="K110" s="66" t="s">
        <v>34</v>
      </c>
      <c r="L110" s="66" t="s">
        <v>201</v>
      </c>
      <c r="M110" s="66" t="s">
        <v>203</v>
      </c>
      <c r="N110" s="66">
        <v>6027.8</v>
      </c>
      <c r="O110" s="66">
        <v>6036.2</v>
      </c>
      <c r="P110" s="66" t="s">
        <v>228</v>
      </c>
      <c r="Q110" s="66" t="s">
        <v>206</v>
      </c>
      <c r="R110" s="66">
        <v>3802.8</v>
      </c>
      <c r="S110" s="66">
        <v>3811.2</v>
      </c>
    </row>
    <row r="111" spans="1:19">
      <c r="A111" s="66">
        <v>110</v>
      </c>
      <c r="B111" s="66" t="s">
        <v>12897</v>
      </c>
      <c r="C111" s="66" t="s">
        <v>12898</v>
      </c>
      <c r="D111" s="66" t="s">
        <v>9454</v>
      </c>
      <c r="E111" s="66" t="s">
        <v>201</v>
      </c>
      <c r="F111" s="66" t="s">
        <v>228</v>
      </c>
      <c r="G111" s="66" t="s">
        <v>14218</v>
      </c>
      <c r="H111" s="66" t="s">
        <v>10779</v>
      </c>
      <c r="I111" s="67">
        <v>46007</v>
      </c>
      <c r="J111" s="67">
        <v>46106</v>
      </c>
      <c r="K111" s="66" t="s">
        <v>34</v>
      </c>
      <c r="L111" s="66" t="s">
        <v>201</v>
      </c>
      <c r="M111" s="66" t="s">
        <v>206</v>
      </c>
      <c r="N111" s="66">
        <v>6127</v>
      </c>
      <c r="O111" s="66">
        <v>6163</v>
      </c>
      <c r="P111" s="66" t="s">
        <v>228</v>
      </c>
      <c r="Q111" s="66" t="s">
        <v>203</v>
      </c>
      <c r="R111" s="66">
        <v>3902</v>
      </c>
      <c r="S111" s="66">
        <v>3938</v>
      </c>
    </row>
    <row r="112" spans="1:19">
      <c r="A112" s="66">
        <v>111</v>
      </c>
      <c r="B112" s="66" t="s">
        <v>12900</v>
      </c>
      <c r="C112" s="66" t="s">
        <v>12901</v>
      </c>
      <c r="D112" s="66" t="s">
        <v>12895</v>
      </c>
      <c r="E112" s="66" t="s">
        <v>201</v>
      </c>
      <c r="F112" s="66" t="s">
        <v>228</v>
      </c>
      <c r="G112" s="66" t="s">
        <v>14225</v>
      </c>
      <c r="H112" s="66" t="s">
        <v>10779</v>
      </c>
      <c r="I112" s="67">
        <v>45292</v>
      </c>
      <c r="J112" s="67">
        <v>46387</v>
      </c>
      <c r="K112" s="66" t="s">
        <v>19</v>
      </c>
      <c r="L112" s="66" t="s">
        <v>201</v>
      </c>
      <c r="M112" s="66" t="s">
        <v>203</v>
      </c>
      <c r="N112" s="66">
        <v>6211</v>
      </c>
      <c r="O112" s="66">
        <v>6223</v>
      </c>
      <c r="P112" s="66" t="s">
        <v>228</v>
      </c>
      <c r="Q112" s="66" t="s">
        <v>206</v>
      </c>
      <c r="R112" s="66">
        <v>3986</v>
      </c>
      <c r="S112" s="66">
        <v>3998</v>
      </c>
    </row>
    <row r="113" spans="1:19">
      <c r="A113" s="66">
        <v>112</v>
      </c>
      <c r="B113" s="66" t="s">
        <v>12891</v>
      </c>
      <c r="C113" s="66" t="s">
        <v>12892</v>
      </c>
      <c r="D113" s="66" t="s">
        <v>12895</v>
      </c>
      <c r="E113" s="66" t="s">
        <v>201</v>
      </c>
      <c r="F113" s="66" t="s">
        <v>228</v>
      </c>
      <c r="G113" s="66" t="s">
        <v>14226</v>
      </c>
      <c r="H113" s="66" t="s">
        <v>10779</v>
      </c>
      <c r="I113" s="67">
        <v>45443</v>
      </c>
      <c r="J113" s="67">
        <v>46387</v>
      </c>
      <c r="K113" s="66" t="s">
        <v>34</v>
      </c>
      <c r="L113" s="66" t="s">
        <v>201</v>
      </c>
      <c r="M113" s="66" t="s">
        <v>203</v>
      </c>
      <c r="N113" s="66">
        <v>6153.8</v>
      </c>
      <c r="O113" s="66">
        <v>6160.2</v>
      </c>
      <c r="P113" s="66" t="s">
        <v>228</v>
      </c>
      <c r="Q113" s="66" t="s">
        <v>206</v>
      </c>
      <c r="R113" s="66">
        <v>3928.8</v>
      </c>
      <c r="S113" s="66">
        <v>3935.2</v>
      </c>
    </row>
    <row r="114" spans="1:19">
      <c r="A114" s="66">
        <v>113</v>
      </c>
      <c r="B114" s="66" t="s">
        <v>12886</v>
      </c>
      <c r="C114" s="66" t="s">
        <v>12887</v>
      </c>
      <c r="D114" s="66" t="s">
        <v>10876</v>
      </c>
      <c r="E114" s="66" t="s">
        <v>201</v>
      </c>
      <c r="F114" s="66" t="s">
        <v>228</v>
      </c>
      <c r="G114" s="66" t="s">
        <v>14181</v>
      </c>
      <c r="H114" s="66" t="s">
        <v>10779</v>
      </c>
      <c r="I114" s="67">
        <v>46023</v>
      </c>
      <c r="J114" s="67">
        <v>46387</v>
      </c>
      <c r="K114" s="66" t="s">
        <v>19</v>
      </c>
      <c r="L114" s="66" t="s">
        <v>201</v>
      </c>
      <c r="M114" s="66" t="s">
        <v>203</v>
      </c>
      <c r="N114" s="66">
        <v>6067</v>
      </c>
      <c r="O114" s="66">
        <v>6091</v>
      </c>
      <c r="P114" s="66" t="s">
        <v>228</v>
      </c>
      <c r="Q114" s="66" t="s">
        <v>206</v>
      </c>
      <c r="R114" s="66">
        <v>3842</v>
      </c>
      <c r="S114" s="66">
        <v>3866</v>
      </c>
    </row>
    <row r="115" spans="1:19">
      <c r="A115" s="66">
        <v>114</v>
      </c>
      <c r="B115" s="66" t="s">
        <v>12866</v>
      </c>
      <c r="C115" s="66" t="s">
        <v>12867</v>
      </c>
      <c r="D115" s="66" t="s">
        <v>12183</v>
      </c>
      <c r="E115" s="66" t="s">
        <v>201</v>
      </c>
      <c r="F115" s="66" t="s">
        <v>228</v>
      </c>
      <c r="G115" s="66" t="s">
        <v>14178</v>
      </c>
      <c r="H115" s="66" t="s">
        <v>10779</v>
      </c>
      <c r="I115" s="67">
        <v>46023</v>
      </c>
      <c r="J115" s="67">
        <v>46387</v>
      </c>
      <c r="K115" s="66" t="s">
        <v>19</v>
      </c>
      <c r="L115" s="66" t="s">
        <v>201</v>
      </c>
      <c r="M115" s="66" t="s">
        <v>206</v>
      </c>
      <c r="N115" s="66">
        <v>6167</v>
      </c>
      <c r="O115" s="66">
        <v>6185</v>
      </c>
      <c r="P115" s="66" t="s">
        <v>228</v>
      </c>
      <c r="Q115" s="66" t="s">
        <v>203</v>
      </c>
      <c r="R115" s="66">
        <v>3942</v>
      </c>
      <c r="S115" s="66">
        <v>3960</v>
      </c>
    </row>
    <row r="116" spans="1:19">
      <c r="A116" s="66">
        <v>115</v>
      </c>
      <c r="B116" s="66" t="s">
        <v>12861</v>
      </c>
      <c r="C116" s="66" t="s">
        <v>12862</v>
      </c>
      <c r="D116" s="66" t="s">
        <v>12183</v>
      </c>
      <c r="E116" s="66" t="s">
        <v>201</v>
      </c>
      <c r="F116" s="66" t="s">
        <v>228</v>
      </c>
      <c r="G116" s="66" t="s">
        <v>14227</v>
      </c>
      <c r="H116" s="66" t="s">
        <v>10779</v>
      </c>
      <c r="I116" s="67">
        <v>46023</v>
      </c>
      <c r="J116" s="67">
        <v>46387</v>
      </c>
      <c r="K116" s="66" t="s">
        <v>19</v>
      </c>
      <c r="L116" s="66" t="s">
        <v>201</v>
      </c>
      <c r="M116" s="66" t="s">
        <v>206</v>
      </c>
      <c r="N116" s="66">
        <v>6113.15</v>
      </c>
      <c r="O116" s="66">
        <v>6122.85</v>
      </c>
      <c r="P116" s="66" t="s">
        <v>228</v>
      </c>
      <c r="Q116" s="66" t="s">
        <v>203</v>
      </c>
      <c r="R116" s="66">
        <v>3888.15</v>
      </c>
      <c r="S116" s="66">
        <v>3897.85</v>
      </c>
    </row>
    <row r="117" spans="1:19">
      <c r="A117" s="66">
        <v>116</v>
      </c>
      <c r="B117" s="66" t="s">
        <v>12851</v>
      </c>
      <c r="C117" s="66" t="s">
        <v>12852</v>
      </c>
      <c r="D117" s="66" t="s">
        <v>10600</v>
      </c>
      <c r="E117" s="66" t="s">
        <v>201</v>
      </c>
      <c r="F117" s="66" t="s">
        <v>228</v>
      </c>
      <c r="G117" s="66" t="s">
        <v>14176</v>
      </c>
      <c r="H117" s="66" t="s">
        <v>10779</v>
      </c>
      <c r="I117" s="67">
        <v>46023</v>
      </c>
      <c r="J117" s="67">
        <v>46387</v>
      </c>
      <c r="K117" s="66" t="s">
        <v>34</v>
      </c>
      <c r="L117" s="66" t="s">
        <v>201</v>
      </c>
      <c r="M117" s="66" t="s">
        <v>206</v>
      </c>
      <c r="N117" s="66">
        <v>6367.65</v>
      </c>
      <c r="O117" s="66">
        <v>6376.35</v>
      </c>
      <c r="P117" s="66" t="s">
        <v>228</v>
      </c>
      <c r="Q117" s="66" t="s">
        <v>203</v>
      </c>
      <c r="R117" s="66">
        <v>4142.65</v>
      </c>
      <c r="S117" s="66">
        <v>4151.35</v>
      </c>
    </row>
    <row r="118" spans="1:19">
      <c r="A118" s="66">
        <v>117</v>
      </c>
      <c r="B118" s="66" t="s">
        <v>12856</v>
      </c>
      <c r="C118" s="66" t="s">
        <v>12857</v>
      </c>
      <c r="D118" s="66" t="s">
        <v>12849</v>
      </c>
      <c r="E118" s="66" t="s">
        <v>201</v>
      </c>
      <c r="F118" s="66" t="s">
        <v>228</v>
      </c>
      <c r="G118" s="66" t="s">
        <v>14187</v>
      </c>
      <c r="H118" s="66" t="s">
        <v>10779</v>
      </c>
      <c r="I118" s="67">
        <v>45778</v>
      </c>
      <c r="J118" s="67">
        <v>46142</v>
      </c>
      <c r="K118" s="66" t="s">
        <v>19</v>
      </c>
      <c r="L118" s="66" t="s">
        <v>201</v>
      </c>
      <c r="M118" s="66" t="s">
        <v>206</v>
      </c>
      <c r="N118" s="66">
        <v>6287</v>
      </c>
      <c r="O118" s="66">
        <v>6299</v>
      </c>
      <c r="P118" s="66" t="s">
        <v>228</v>
      </c>
      <c r="Q118" s="66" t="s">
        <v>203</v>
      </c>
      <c r="R118" s="66">
        <v>4062</v>
      </c>
      <c r="S118" s="66">
        <v>4074</v>
      </c>
    </row>
    <row r="119" spans="1:19">
      <c r="A119" s="66">
        <v>118</v>
      </c>
      <c r="B119" s="66" t="s">
        <v>12839</v>
      </c>
      <c r="C119" s="66" t="s">
        <v>12840</v>
      </c>
      <c r="D119" s="66" t="s">
        <v>12843</v>
      </c>
      <c r="E119" s="66" t="s">
        <v>201</v>
      </c>
      <c r="F119" s="66" t="s">
        <v>228</v>
      </c>
      <c r="G119" s="66" t="s">
        <v>14205</v>
      </c>
      <c r="H119" s="66" t="s">
        <v>10779</v>
      </c>
      <c r="I119" s="67">
        <v>45909</v>
      </c>
      <c r="J119" s="67">
        <v>46273</v>
      </c>
      <c r="K119" s="66" t="s">
        <v>19</v>
      </c>
      <c r="L119" s="66" t="s">
        <v>201</v>
      </c>
      <c r="M119" s="66" t="s">
        <v>203</v>
      </c>
      <c r="N119" s="66">
        <v>5956.5</v>
      </c>
      <c r="O119" s="66">
        <v>5974.5</v>
      </c>
      <c r="P119" s="66" t="s">
        <v>228</v>
      </c>
      <c r="Q119" s="66" t="s">
        <v>206</v>
      </c>
      <c r="R119" s="66">
        <v>3731.5</v>
      </c>
      <c r="S119" s="66">
        <v>3749.5</v>
      </c>
    </row>
    <row r="120" spans="1:19">
      <c r="A120" s="66">
        <v>119</v>
      </c>
      <c r="B120" s="66" t="s">
        <v>12829</v>
      </c>
      <c r="C120" s="66" t="s">
        <v>12830</v>
      </c>
      <c r="D120" s="66" t="s">
        <v>12815</v>
      </c>
      <c r="E120" s="66" t="s">
        <v>201</v>
      </c>
      <c r="F120" s="66" t="s">
        <v>228</v>
      </c>
      <c r="G120" s="66" t="s">
        <v>14197</v>
      </c>
      <c r="H120" s="66" t="s">
        <v>10779</v>
      </c>
      <c r="I120" s="67">
        <v>45747</v>
      </c>
      <c r="J120" s="67">
        <v>46111</v>
      </c>
      <c r="K120" s="66" t="s">
        <v>34</v>
      </c>
      <c r="L120" s="66" t="s">
        <v>201</v>
      </c>
      <c r="M120" s="66" t="s">
        <v>206</v>
      </c>
      <c r="N120" s="66">
        <v>6007</v>
      </c>
      <c r="O120" s="66">
        <v>6016</v>
      </c>
      <c r="P120" s="66" t="s">
        <v>228</v>
      </c>
      <c r="Q120" s="66" t="s">
        <v>203</v>
      </c>
      <c r="R120" s="66">
        <v>3782</v>
      </c>
      <c r="S120" s="66">
        <v>3791</v>
      </c>
    </row>
    <row r="121" spans="1:19">
      <c r="A121" s="66">
        <v>120</v>
      </c>
      <c r="B121" s="66" t="s">
        <v>12833</v>
      </c>
      <c r="C121" s="66" t="s">
        <v>12834</v>
      </c>
      <c r="D121" s="66" t="s">
        <v>12837</v>
      </c>
      <c r="E121" s="66" t="s">
        <v>201</v>
      </c>
      <c r="F121" s="66" t="s">
        <v>228</v>
      </c>
      <c r="G121" s="66" t="s">
        <v>14191</v>
      </c>
      <c r="H121" s="66" t="s">
        <v>10779</v>
      </c>
      <c r="I121" s="67">
        <v>46023</v>
      </c>
      <c r="J121" s="67">
        <v>46387</v>
      </c>
      <c r="K121" s="66" t="s">
        <v>19</v>
      </c>
      <c r="L121" s="66" t="s">
        <v>201</v>
      </c>
      <c r="M121" s="66" t="s">
        <v>206</v>
      </c>
      <c r="N121" s="66">
        <v>6087</v>
      </c>
      <c r="O121" s="66">
        <v>6096</v>
      </c>
      <c r="P121" s="66" t="s">
        <v>228</v>
      </c>
      <c r="Q121" s="66" t="s">
        <v>203</v>
      </c>
      <c r="R121" s="66">
        <v>3862</v>
      </c>
      <c r="S121" s="66">
        <v>3871</v>
      </c>
    </row>
    <row r="122" spans="1:19">
      <c r="A122" s="66">
        <v>121</v>
      </c>
      <c r="B122" s="66" t="s">
        <v>12826</v>
      </c>
      <c r="C122" s="66" t="s">
        <v>12827</v>
      </c>
      <c r="D122" s="66" t="s">
        <v>12821</v>
      </c>
      <c r="E122" s="66" t="s">
        <v>201</v>
      </c>
      <c r="F122" s="66" t="s">
        <v>228</v>
      </c>
      <c r="G122" s="66" t="s">
        <v>14194</v>
      </c>
      <c r="H122" s="66" t="s">
        <v>10779</v>
      </c>
      <c r="I122" s="67">
        <v>46023</v>
      </c>
      <c r="J122" s="67">
        <v>46387</v>
      </c>
      <c r="K122" s="66" t="s">
        <v>34</v>
      </c>
      <c r="L122" s="66" t="s">
        <v>201</v>
      </c>
      <c r="M122" s="66" t="s">
        <v>203</v>
      </c>
      <c r="N122" s="66">
        <v>6160.8</v>
      </c>
      <c r="O122" s="66">
        <v>6169.2</v>
      </c>
      <c r="P122" s="66" t="s">
        <v>228</v>
      </c>
      <c r="Q122" s="66" t="s">
        <v>206</v>
      </c>
      <c r="R122" s="66">
        <v>3935.8</v>
      </c>
      <c r="S122" s="66">
        <v>3944.2</v>
      </c>
    </row>
    <row r="123" spans="1:19">
      <c r="A123" s="66">
        <v>122</v>
      </c>
      <c r="B123" s="66" t="s">
        <v>12823</v>
      </c>
      <c r="C123" s="66" t="s">
        <v>12824</v>
      </c>
      <c r="D123" s="66" t="s">
        <v>12821</v>
      </c>
      <c r="E123" s="66" t="s">
        <v>201</v>
      </c>
      <c r="F123" s="66" t="s">
        <v>228</v>
      </c>
      <c r="G123" s="66" t="s">
        <v>14193</v>
      </c>
      <c r="H123" s="66" t="s">
        <v>10779</v>
      </c>
      <c r="I123" s="67">
        <v>46023</v>
      </c>
      <c r="J123" s="67">
        <v>46127</v>
      </c>
      <c r="K123" s="66" t="s">
        <v>19</v>
      </c>
      <c r="L123" s="66" t="s">
        <v>201</v>
      </c>
      <c r="M123" s="66" t="s">
        <v>203</v>
      </c>
      <c r="N123" s="66">
        <v>6187</v>
      </c>
      <c r="O123" s="66">
        <v>6205</v>
      </c>
      <c r="P123" s="66" t="s">
        <v>228</v>
      </c>
      <c r="Q123" s="66" t="s">
        <v>206</v>
      </c>
      <c r="R123" s="66">
        <v>3962</v>
      </c>
      <c r="S123" s="66">
        <v>3980</v>
      </c>
    </row>
    <row r="124" spans="1:19">
      <c r="A124" s="66">
        <v>123</v>
      </c>
      <c r="B124" s="66" t="s">
        <v>12817</v>
      </c>
      <c r="C124" s="66" t="s">
        <v>12818</v>
      </c>
      <c r="D124" s="66" t="s">
        <v>12821</v>
      </c>
      <c r="E124" s="66" t="s">
        <v>201</v>
      </c>
      <c r="F124" s="66" t="s">
        <v>228</v>
      </c>
      <c r="G124" s="66" t="s">
        <v>14228</v>
      </c>
      <c r="H124" s="66" t="s">
        <v>10779</v>
      </c>
      <c r="I124" s="67">
        <v>46113</v>
      </c>
      <c r="J124" s="67">
        <v>46387</v>
      </c>
      <c r="K124" s="66" t="s">
        <v>19</v>
      </c>
      <c r="L124" s="66" t="s">
        <v>201</v>
      </c>
      <c r="M124" s="66" t="s">
        <v>203</v>
      </c>
      <c r="N124" s="66">
        <v>6107</v>
      </c>
      <c r="O124" s="66">
        <v>6116</v>
      </c>
      <c r="P124" s="66" t="s">
        <v>228</v>
      </c>
      <c r="Q124" s="66" t="s">
        <v>206</v>
      </c>
      <c r="R124" s="66">
        <v>3882</v>
      </c>
      <c r="S124" s="66">
        <v>3891</v>
      </c>
    </row>
    <row r="125" spans="1:19">
      <c r="A125" s="66">
        <v>124</v>
      </c>
      <c r="B125" s="66" t="s">
        <v>12811</v>
      </c>
      <c r="C125" s="66" t="s">
        <v>12812</v>
      </c>
      <c r="D125" s="66" t="s">
        <v>12815</v>
      </c>
      <c r="E125" s="66" t="s">
        <v>201</v>
      </c>
      <c r="F125" s="66" t="s">
        <v>228</v>
      </c>
      <c r="G125" s="66" t="s">
        <v>14197</v>
      </c>
      <c r="H125" s="66" t="s">
        <v>10779</v>
      </c>
      <c r="I125" s="67">
        <v>46112</v>
      </c>
      <c r="J125" s="67">
        <v>46476</v>
      </c>
      <c r="K125" s="66" t="s">
        <v>34</v>
      </c>
      <c r="L125" s="66" t="s">
        <v>201</v>
      </c>
      <c r="M125" s="66" t="s">
        <v>206</v>
      </c>
      <c r="N125" s="66">
        <v>6007</v>
      </c>
      <c r="O125" s="66">
        <v>6016</v>
      </c>
      <c r="P125" s="66" t="s">
        <v>228</v>
      </c>
      <c r="Q125" s="66" t="s">
        <v>203</v>
      </c>
      <c r="R125" s="66">
        <v>3782</v>
      </c>
      <c r="S125" s="66">
        <v>3791</v>
      </c>
    </row>
    <row r="126" spans="1:19">
      <c r="A126" s="66">
        <v>125</v>
      </c>
      <c r="B126" s="66" t="s">
        <v>12805</v>
      </c>
      <c r="C126" s="66" t="s">
        <v>12806</v>
      </c>
      <c r="D126" s="66" t="s">
        <v>12809</v>
      </c>
      <c r="E126" s="66" t="s">
        <v>201</v>
      </c>
      <c r="F126" s="66" t="s">
        <v>228</v>
      </c>
      <c r="G126" s="66" t="s">
        <v>14220</v>
      </c>
      <c r="H126" s="66" t="s">
        <v>10779</v>
      </c>
      <c r="I126" s="67">
        <v>45658</v>
      </c>
      <c r="J126" s="67">
        <v>46022</v>
      </c>
      <c r="K126" s="66" t="s">
        <v>34</v>
      </c>
      <c r="L126" s="66" t="s">
        <v>201</v>
      </c>
      <c r="M126" s="66" t="s">
        <v>206</v>
      </c>
      <c r="N126" s="66">
        <v>6311</v>
      </c>
      <c r="O126" s="66">
        <v>6323</v>
      </c>
      <c r="P126" s="66" t="s">
        <v>228</v>
      </c>
      <c r="Q126" s="66" t="s">
        <v>203</v>
      </c>
      <c r="R126" s="66">
        <v>4086</v>
      </c>
      <c r="S126" s="66">
        <v>4098</v>
      </c>
    </row>
    <row r="127" spans="1:19">
      <c r="A127" s="66">
        <v>126</v>
      </c>
      <c r="B127" s="66" t="s">
        <v>12799</v>
      </c>
      <c r="C127" s="66" t="s">
        <v>12800</v>
      </c>
      <c r="D127" s="66" t="s">
        <v>12803</v>
      </c>
      <c r="E127" s="66" t="s">
        <v>201</v>
      </c>
      <c r="F127" s="66" t="s">
        <v>228</v>
      </c>
      <c r="G127" s="66" t="s">
        <v>14192</v>
      </c>
      <c r="H127" s="66" t="s">
        <v>10779</v>
      </c>
      <c r="I127" s="67">
        <v>46023</v>
      </c>
      <c r="J127" s="67">
        <v>46387</v>
      </c>
      <c r="K127" s="66" t="s">
        <v>19</v>
      </c>
      <c r="L127" s="66" t="s">
        <v>201</v>
      </c>
      <c r="M127" s="66" t="s">
        <v>206</v>
      </c>
      <c r="N127" s="66">
        <v>6235</v>
      </c>
      <c r="O127" s="66">
        <v>6241</v>
      </c>
      <c r="P127" s="66" t="s">
        <v>228</v>
      </c>
      <c r="Q127" s="66" t="s">
        <v>203</v>
      </c>
      <c r="R127" s="66">
        <v>4010</v>
      </c>
      <c r="S127" s="66">
        <v>4016</v>
      </c>
    </row>
    <row r="128" spans="1:19">
      <c r="A128" s="66">
        <v>127</v>
      </c>
      <c r="B128" s="66" t="s">
        <v>12793</v>
      </c>
      <c r="C128" s="66" t="s">
        <v>12794</v>
      </c>
      <c r="D128" s="66" t="s">
        <v>12797</v>
      </c>
      <c r="E128" s="66" t="s">
        <v>201</v>
      </c>
      <c r="F128" s="66" t="s">
        <v>228</v>
      </c>
      <c r="G128" s="66" t="s">
        <v>14198</v>
      </c>
      <c r="H128" s="66" t="s">
        <v>10779</v>
      </c>
      <c r="I128" s="67">
        <v>46023</v>
      </c>
      <c r="J128" s="67">
        <v>46387</v>
      </c>
      <c r="K128" s="66" t="s">
        <v>34</v>
      </c>
      <c r="L128" s="66" t="s">
        <v>201</v>
      </c>
      <c r="M128" s="66" t="s">
        <v>206</v>
      </c>
      <c r="N128" s="66">
        <v>6376.9</v>
      </c>
      <c r="O128" s="66">
        <v>6389.1</v>
      </c>
      <c r="P128" s="66" t="s">
        <v>228</v>
      </c>
      <c r="Q128" s="66" t="s">
        <v>203</v>
      </c>
      <c r="R128" s="66">
        <v>4151.9</v>
      </c>
      <c r="S128" s="66">
        <v>4164.1</v>
      </c>
    </row>
    <row r="129" spans="1:19">
      <c r="A129" s="66">
        <v>128</v>
      </c>
      <c r="B129" s="66" t="s">
        <v>12787</v>
      </c>
      <c r="C129" s="66" t="s">
        <v>12788</v>
      </c>
      <c r="D129" s="66" t="s">
        <v>12791</v>
      </c>
      <c r="E129" s="66" t="s">
        <v>201</v>
      </c>
      <c r="F129" s="66" t="s">
        <v>228</v>
      </c>
      <c r="G129" s="66" t="s">
        <v>14210</v>
      </c>
      <c r="H129" s="66" t="s">
        <v>10779</v>
      </c>
      <c r="I129" s="67">
        <v>45717</v>
      </c>
      <c r="J129" s="67">
        <v>46081</v>
      </c>
      <c r="K129" s="66" t="s">
        <v>19</v>
      </c>
      <c r="L129" s="66" t="s">
        <v>201</v>
      </c>
      <c r="M129" s="66" t="s">
        <v>206</v>
      </c>
      <c r="N129" s="66">
        <v>6105</v>
      </c>
      <c r="O129" s="66">
        <v>6113</v>
      </c>
      <c r="P129" s="66" t="s">
        <v>228</v>
      </c>
      <c r="Q129" s="66" t="s">
        <v>203</v>
      </c>
      <c r="R129" s="66">
        <v>3880</v>
      </c>
      <c r="S129" s="66">
        <v>3888</v>
      </c>
    </row>
    <row r="130" spans="1:19">
      <c r="A130" s="66">
        <v>129</v>
      </c>
      <c r="B130" s="66" t="s">
        <v>12396</v>
      </c>
      <c r="C130" s="66" t="s">
        <v>12397</v>
      </c>
      <c r="D130" s="66" t="s">
        <v>12160</v>
      </c>
      <c r="E130" s="66" t="s">
        <v>221</v>
      </c>
      <c r="F130" s="66" t="s">
        <v>201</v>
      </c>
      <c r="G130" s="66" t="s">
        <v>14229</v>
      </c>
      <c r="H130" s="66" t="s">
        <v>10779</v>
      </c>
      <c r="I130" s="67">
        <v>45443</v>
      </c>
      <c r="J130" s="67">
        <v>45807</v>
      </c>
      <c r="K130" s="66" t="s">
        <v>50</v>
      </c>
      <c r="L130" s="66" t="s">
        <v>221</v>
      </c>
      <c r="M130" s="66" t="s">
        <v>229</v>
      </c>
      <c r="N130" s="66">
        <v>17522</v>
      </c>
      <c r="O130" s="66">
        <v>17558</v>
      </c>
      <c r="P130" s="66" t="s">
        <v>201</v>
      </c>
      <c r="Q130" s="66" t="s">
        <v>202</v>
      </c>
      <c r="R130" s="66">
        <v>11922</v>
      </c>
      <c r="S130" s="66">
        <v>11958</v>
      </c>
    </row>
    <row r="131" spans="1:19">
      <c r="A131" s="66">
        <v>130</v>
      </c>
      <c r="B131" s="66" t="s">
        <v>12286</v>
      </c>
      <c r="C131" s="66" t="s">
        <v>12287</v>
      </c>
      <c r="D131" s="66" t="s">
        <v>12160</v>
      </c>
      <c r="E131" s="66" t="s">
        <v>221</v>
      </c>
      <c r="F131" s="66" t="s">
        <v>201</v>
      </c>
      <c r="G131" s="66" t="s">
        <v>14229</v>
      </c>
      <c r="H131" s="66" t="s">
        <v>10779</v>
      </c>
      <c r="I131" s="67">
        <v>45808</v>
      </c>
      <c r="J131" s="67">
        <v>45904</v>
      </c>
      <c r="K131" s="66" t="s">
        <v>50</v>
      </c>
      <c r="L131" s="66" t="s">
        <v>221</v>
      </c>
      <c r="M131" s="66" t="s">
        <v>229</v>
      </c>
      <c r="N131" s="66">
        <v>17522</v>
      </c>
      <c r="O131" s="66">
        <v>17558</v>
      </c>
      <c r="P131" s="66" t="s">
        <v>201</v>
      </c>
      <c r="Q131" s="66" t="s">
        <v>202</v>
      </c>
      <c r="R131" s="66">
        <v>11922</v>
      </c>
      <c r="S131" s="66">
        <v>11958</v>
      </c>
    </row>
    <row r="132" spans="1:19">
      <c r="A132" s="66">
        <v>131</v>
      </c>
      <c r="B132" s="66" t="s">
        <v>12240</v>
      </c>
      <c r="C132" s="66" t="s">
        <v>12241</v>
      </c>
      <c r="D132" s="66" t="s">
        <v>12160</v>
      </c>
      <c r="E132" s="66" t="s">
        <v>221</v>
      </c>
      <c r="F132" s="66" t="s">
        <v>201</v>
      </c>
      <c r="G132" s="66" t="s">
        <v>14229</v>
      </c>
      <c r="H132" s="66" t="s">
        <v>10779</v>
      </c>
      <c r="I132" s="67">
        <v>45905</v>
      </c>
      <c r="J132" s="67">
        <v>46172</v>
      </c>
      <c r="K132" s="66" t="s">
        <v>50</v>
      </c>
      <c r="L132" s="66" t="s">
        <v>221</v>
      </c>
      <c r="M132" s="66" t="s">
        <v>229</v>
      </c>
      <c r="N132" s="66">
        <v>17522</v>
      </c>
      <c r="O132" s="66">
        <v>17558</v>
      </c>
      <c r="P132" s="66" t="s">
        <v>201</v>
      </c>
      <c r="Q132" s="66" t="s">
        <v>202</v>
      </c>
      <c r="R132" s="66">
        <v>11922</v>
      </c>
      <c r="S132" s="66">
        <v>11958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S132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58"/>
  <sheetViews>
    <sheetView topLeftCell="H1" workbookViewId="0">
      <pane ySplit="1" topLeftCell="A729" activePane="bottomLeft" state="frozen"/>
      <selection/>
      <selection pane="bottomLeft" activeCell="H719" sqref="H719"/>
    </sheetView>
  </sheetViews>
  <sheetFormatPr defaultColWidth="9" defaultRowHeight="12.75"/>
  <cols>
    <col min="1" max="1" width="11.0416666666667" style="19" customWidth="1"/>
    <col min="2" max="2" width="14.2916666666667" style="20" customWidth="1"/>
    <col min="3" max="3" width="13.1666666666667" style="20" customWidth="1"/>
    <col min="4" max="4" width="34.25" style="20" customWidth="1"/>
    <col min="5" max="5" width="19.0833333333333" style="20" customWidth="1"/>
    <col min="6" max="6" width="16.3333333333333" style="20" customWidth="1"/>
    <col min="7" max="7" width="9" style="20"/>
    <col min="8" max="8" width="68.4166666666667" style="20" customWidth="1"/>
    <col min="9" max="9" width="10.625" style="20" customWidth="1"/>
    <col min="10" max="10" width="8.5" style="20" customWidth="1"/>
    <col min="11" max="11" width="15.8333333333333" style="21" customWidth="1"/>
    <col min="12" max="12" width="15.125" style="21" customWidth="1"/>
    <col min="13" max="13" width="11.75" style="20" customWidth="1"/>
    <col min="14" max="14" width="12.875" style="20" customWidth="1"/>
    <col min="15" max="15" width="12" style="20" customWidth="1"/>
    <col min="16" max="16" width="13.5" style="20" customWidth="1"/>
    <col min="17" max="17" width="18.5833333333333" style="20" customWidth="1"/>
    <col min="18" max="18" width="9" style="20"/>
    <col min="19" max="19" width="15.25" style="20" customWidth="1"/>
    <col min="20" max="20" width="13.5" style="20" customWidth="1"/>
    <col min="21" max="16384" width="9" style="20"/>
  </cols>
  <sheetData>
    <row r="1" spans="1:21">
      <c r="A1" s="22" t="s">
        <v>14230</v>
      </c>
      <c r="B1" s="23" t="s">
        <v>14231</v>
      </c>
      <c r="C1" s="23" t="s">
        <v>14159</v>
      </c>
      <c r="D1" s="23" t="s">
        <v>14160</v>
      </c>
      <c r="E1" s="23" t="s">
        <v>9417</v>
      </c>
      <c r="F1" s="23" t="s">
        <v>14232</v>
      </c>
      <c r="G1" s="23" t="s">
        <v>9436</v>
      </c>
      <c r="H1" s="23" t="s">
        <v>8707</v>
      </c>
      <c r="I1" s="23" t="s">
        <v>14233</v>
      </c>
      <c r="J1" s="23" t="s">
        <v>14234</v>
      </c>
      <c r="K1" s="24" t="s">
        <v>14164</v>
      </c>
      <c r="L1" s="24" t="s">
        <v>14165</v>
      </c>
      <c r="M1" s="23" t="s">
        <v>9438</v>
      </c>
      <c r="N1" s="23" t="s">
        <v>14166</v>
      </c>
      <c r="O1" s="23" t="s">
        <v>14167</v>
      </c>
      <c r="P1" s="23" t="s">
        <v>8719</v>
      </c>
      <c r="Q1" s="23" t="s">
        <v>8720</v>
      </c>
      <c r="R1" s="23" t="s">
        <v>14168</v>
      </c>
      <c r="S1" s="23" t="s">
        <v>14169</v>
      </c>
      <c r="T1" s="23" t="s">
        <v>8721</v>
      </c>
      <c r="U1" s="23" t="s">
        <v>8722</v>
      </c>
    </row>
    <row r="2" spans="1:21">
      <c r="A2" s="19" t="s">
        <v>9458</v>
      </c>
      <c r="B2" s="20" t="s">
        <v>9447</v>
      </c>
      <c r="C2" s="20" t="s">
        <v>9448</v>
      </c>
      <c r="D2" s="25" t="s">
        <v>9454</v>
      </c>
      <c r="E2" s="20" t="str">
        <f>VLOOKUP(B2,商品实例清单!B:D,3,0)</f>
        <v>广电卫星传输服务</v>
      </c>
      <c r="F2" s="20" t="str">
        <f>VLOOKUP(B2,商品实例清单!B:M,12,0)</f>
        <v>LS210010002220232560</v>
      </c>
      <c r="H2" s="20" t="s">
        <v>14235</v>
      </c>
      <c r="I2" s="25" t="s">
        <v>10779</v>
      </c>
      <c r="J2" s="20">
        <v>36</v>
      </c>
      <c r="K2" s="21" t="s">
        <v>14236</v>
      </c>
      <c r="L2" s="21" t="s">
        <v>14237</v>
      </c>
      <c r="M2" s="20" t="str">
        <f>VLOOKUP(H2,频率块划分实时状态!C:Y,16,0)</f>
        <v>CS6E</v>
      </c>
      <c r="N2" s="20" t="str">
        <f>VLOOKUP(H2,频率块划分实时状态!C:Y,17,0)</f>
        <v>RN6A</v>
      </c>
      <c r="O2" s="20" t="str">
        <f>VLOOKUP(M2&amp;"-"&amp;N2,通道清单!C:G,5,0)</f>
        <v>V</v>
      </c>
      <c r="P2" s="20">
        <f>VLOOKUP(H2,频率块划分实时状态!C:Y,12,0)</f>
        <v>6127</v>
      </c>
      <c r="Q2" s="20">
        <f>VLOOKUP(H2,频率块划分实时状态!C:Y,13,0)</f>
        <v>6163</v>
      </c>
      <c r="R2" s="20" t="str">
        <f>VLOOKUP(H2,频率块划分实时状态!C:Y,18,0)</f>
        <v>TA6A</v>
      </c>
      <c r="S2" s="20" t="str">
        <f>VLOOKUP(M2&amp;"-"&amp;R2,通道清单!C:G,5,0)</f>
        <v>H</v>
      </c>
      <c r="T2" s="20">
        <f>VLOOKUP(H2,频率块划分实时状态!C:Y,14,0)</f>
        <v>3902</v>
      </c>
      <c r="U2" s="20">
        <f>VLOOKUP(H2,频率块划分实时状态!C:Y,15,0)</f>
        <v>3938</v>
      </c>
    </row>
    <row r="3" ht="25.5" spans="1:21">
      <c r="A3" s="26" t="s">
        <v>14238</v>
      </c>
      <c r="B3" s="20" t="s">
        <v>10866</v>
      </c>
      <c r="C3" s="20" t="s">
        <v>10867</v>
      </c>
      <c r="D3" s="25" t="s">
        <v>10870</v>
      </c>
      <c r="E3" s="20" t="str">
        <f>VLOOKUP(B3,商品实例清单!B:D,3,0)</f>
        <v>广电传输卫星带宽-4K</v>
      </c>
      <c r="F3" s="221" t="str">
        <f>VLOOKUP(B3,商品实例清单!B:M,12,0)</f>
        <v>210010002220250713</v>
      </c>
      <c r="H3" s="20" t="s">
        <v>14239</v>
      </c>
      <c r="I3" s="25" t="s">
        <v>10779</v>
      </c>
      <c r="J3" s="20">
        <v>18</v>
      </c>
      <c r="K3" s="21" t="s">
        <v>14240</v>
      </c>
      <c r="L3" s="21" t="s">
        <v>14241</v>
      </c>
      <c r="M3" s="20" t="str">
        <f>VLOOKUP(H3,频率块划分实时状态!C:Y,16,0)</f>
        <v>CS6E</v>
      </c>
      <c r="N3" s="20" t="str">
        <f>VLOOKUP(H3,频率块划分实时状态!C:Y,17,0)</f>
        <v>RN8B</v>
      </c>
      <c r="O3" s="20" t="str">
        <f>VLOOKUP(M3&amp;"-"&amp;N3,通道清单!C:G,5,0)</f>
        <v>H</v>
      </c>
      <c r="P3" s="20">
        <f>VLOOKUP(H3,频率块划分实时状态!C:Y,12,0)</f>
        <v>6246</v>
      </c>
      <c r="Q3" s="20">
        <f>VLOOKUP(H3,频率块划分实时状态!C:Y,13,0)</f>
        <v>6264</v>
      </c>
      <c r="R3" s="20" t="str">
        <f>VLOOKUP(H3,频率块划分实时状态!C:Y,18,0)</f>
        <v>TA8B</v>
      </c>
      <c r="S3" s="20" t="str">
        <f>VLOOKUP(M3&amp;"-"&amp;R3,通道清单!C:G,5,0)</f>
        <v>V</v>
      </c>
      <c r="T3" s="20">
        <f>VLOOKUP(H3,频率块划分实时状态!C:Y,14,0)</f>
        <v>4021</v>
      </c>
      <c r="U3" s="20">
        <f>VLOOKUP(H3,频率块划分实时状态!C:Y,15,0)</f>
        <v>4039</v>
      </c>
    </row>
    <row r="4" ht="25.5" spans="1:21">
      <c r="A4" s="26" t="s">
        <v>14242</v>
      </c>
      <c r="B4" s="20" t="s">
        <v>10926</v>
      </c>
      <c r="C4" s="20" t="s">
        <v>10927</v>
      </c>
      <c r="D4" s="25" t="s">
        <v>9454</v>
      </c>
      <c r="E4" s="20" t="str">
        <f>VLOOKUP(B4,商品实例清单!B:D,3,0)</f>
        <v>广电传输卫星带宽-4K</v>
      </c>
      <c r="F4" s="221" t="str">
        <f>VLOOKUP(B4,商品实例清单!B:M,12,0)</f>
        <v>210010002220250184</v>
      </c>
      <c r="H4" s="20" t="s">
        <v>14243</v>
      </c>
      <c r="I4" s="25" t="s">
        <v>10779</v>
      </c>
      <c r="J4" s="20">
        <v>36</v>
      </c>
      <c r="K4" s="21" t="s">
        <v>14244</v>
      </c>
      <c r="L4" s="21" t="s">
        <v>14245</v>
      </c>
      <c r="M4" s="20" t="str">
        <f>VLOOKUP(H4,频率块划分实时状态!C:Y,16,0)</f>
        <v>CS6E</v>
      </c>
      <c r="N4" s="20" t="str">
        <f>VLOOKUP(H4,频率块划分实时状态!C:Y,17,0)</f>
        <v>RN7B</v>
      </c>
      <c r="O4" s="20" t="str">
        <f>VLOOKUP(M4&amp;"-"&amp;N4,通道清单!C:G,5,0)</f>
        <v>H</v>
      </c>
      <c r="P4" s="20">
        <f>VLOOKUP(H4,频率块划分实时状态!C:Y,12,0)</f>
        <v>6187</v>
      </c>
      <c r="Q4" s="20">
        <f>VLOOKUP(H4,频率块划分实时状态!C:Y,13,0)</f>
        <v>6223</v>
      </c>
      <c r="R4" s="20" t="str">
        <f>VLOOKUP(H4,频率块划分实时状态!C:Y,18,0)</f>
        <v>TA7B</v>
      </c>
      <c r="S4" s="20" t="str">
        <f>VLOOKUP(M4&amp;"-"&amp;R4,通道清单!C:G,5,0)</f>
        <v>V</v>
      </c>
      <c r="T4" s="20">
        <f>VLOOKUP(H4,频率块划分实时状态!C:Y,14,0)</f>
        <v>3962</v>
      </c>
      <c r="U4" s="20">
        <f>VLOOKUP(H4,频率块划分实时状态!C:Y,15,0)</f>
        <v>3998</v>
      </c>
    </row>
    <row r="5" ht="25.5" spans="1:21">
      <c r="A5" s="19" t="s">
        <v>14246</v>
      </c>
      <c r="B5" s="20" t="s">
        <v>12167</v>
      </c>
      <c r="C5" s="20" t="s">
        <v>12168</v>
      </c>
      <c r="D5" s="25" t="s">
        <v>12160</v>
      </c>
      <c r="E5" s="20" t="str">
        <f>VLOOKUP(B5,商品实例清单!B:D,3,0)</f>
        <v>广电直播卫星传输服务</v>
      </c>
      <c r="F5" s="221" t="str">
        <f>VLOOKUP(B5,商品实例清单!B:M,12,0)</f>
        <v>210010002220260109</v>
      </c>
      <c r="H5" s="20" t="s">
        <v>14247</v>
      </c>
      <c r="I5" s="25" t="s">
        <v>10779</v>
      </c>
      <c r="J5" s="20">
        <v>36</v>
      </c>
      <c r="K5" s="21" t="s">
        <v>14248</v>
      </c>
      <c r="L5" s="21" t="s">
        <v>14249</v>
      </c>
      <c r="M5" s="20" t="str">
        <f>VLOOKUP(H5,频率块划分实时状态!C:Y,16,0)</f>
        <v>CS9B</v>
      </c>
      <c r="N5" s="20" t="str">
        <f>VLOOKUP(H5,频率块划分实时状态!C:Y,17,0)</f>
        <v>RNWS7A</v>
      </c>
      <c r="O5" s="20" t="str">
        <f>VLOOKUP(M5&amp;"-"&amp;N5,通道清单!C:G,5,0)</f>
        <v>R</v>
      </c>
      <c r="P5" s="20">
        <f>VLOOKUP(H5,频率块划分实时状态!C:Y,12,0)</f>
        <v>17542</v>
      </c>
      <c r="Q5" s="20">
        <f>VLOOKUP(H5,频率块划分实时状态!C:Y,13,0)</f>
        <v>17578</v>
      </c>
      <c r="R5" s="20" t="str">
        <f>VLOOKUP(H5,频率块划分实时状态!C:Y,18,0)</f>
        <v>TC7A</v>
      </c>
      <c r="S5" s="20" t="str">
        <f>VLOOKUP(M5&amp;"-"&amp;R5,通道清单!C:G,5,0)</f>
        <v>L</v>
      </c>
      <c r="T5" s="20">
        <f>VLOOKUP(H5,频率块划分实时状态!C:Y,14,0)</f>
        <v>11942</v>
      </c>
      <c r="U5" s="20">
        <f>VLOOKUP(H5,频率块划分实时状态!C:Y,15,0)</f>
        <v>11978</v>
      </c>
    </row>
    <row r="6" ht="25.5" spans="1:21">
      <c r="A6" s="19" t="s">
        <v>14246</v>
      </c>
      <c r="B6" s="20" t="s">
        <v>12167</v>
      </c>
      <c r="C6" s="20" t="s">
        <v>12168</v>
      </c>
      <c r="D6" s="25" t="s">
        <v>12160</v>
      </c>
      <c r="E6" s="20" t="str">
        <f>VLOOKUP(B6,商品实例清单!B:D,3,0)</f>
        <v>广电直播卫星传输服务</v>
      </c>
      <c r="F6" s="221" t="str">
        <f>VLOOKUP(B6,商品实例清单!B:M,12,0)</f>
        <v>210010002220260109</v>
      </c>
      <c r="H6" s="20" t="s">
        <v>14250</v>
      </c>
      <c r="I6" s="25" t="s">
        <v>10779</v>
      </c>
      <c r="J6" s="20">
        <v>36</v>
      </c>
      <c r="K6" s="21" t="s">
        <v>14248</v>
      </c>
      <c r="L6" s="21" t="s">
        <v>14249</v>
      </c>
      <c r="M6" s="20" t="str">
        <f>VLOOKUP(H6,频率块划分实时状态!C:Y,16,0)</f>
        <v>CS9B</v>
      </c>
      <c r="N6" s="20" t="str">
        <f>VLOOKUP(H6,频率块划分实时状态!C:Y,17,0)</f>
        <v>RNWS4B</v>
      </c>
      <c r="O6" s="20" t="str">
        <f>VLOOKUP(M6&amp;"-"&amp;N6,通道清单!C:G,5,0)</f>
        <v>L</v>
      </c>
      <c r="P6" s="20">
        <f>VLOOKUP(H6,频率块划分实时状态!C:Y,12,0)</f>
        <v>17402</v>
      </c>
      <c r="Q6" s="20">
        <f>VLOOKUP(H6,频率块划分实时状态!C:Y,13,0)</f>
        <v>17438</v>
      </c>
      <c r="R6" s="20" t="str">
        <f>VLOOKUP(H6,频率块划分实时状态!C:Y,18,0)</f>
        <v>TS4B</v>
      </c>
      <c r="S6" s="20" t="str">
        <f>VLOOKUP(M6&amp;"-"&amp;R6,通道清单!C:G,5,0)</f>
        <v>R</v>
      </c>
      <c r="T6" s="20">
        <f>VLOOKUP(H6,频率块划分实时状态!C:Y,14,0)</f>
        <v>11802</v>
      </c>
      <c r="U6" s="20">
        <f>VLOOKUP(H6,频率块划分实时状态!C:Y,15,0)</f>
        <v>11838</v>
      </c>
    </row>
    <row r="7" ht="25.5" spans="1:21">
      <c r="A7" s="19" t="s">
        <v>14246</v>
      </c>
      <c r="B7" s="20" t="s">
        <v>12167</v>
      </c>
      <c r="C7" s="20" t="s">
        <v>12168</v>
      </c>
      <c r="D7" s="25" t="s">
        <v>12160</v>
      </c>
      <c r="E7" s="20" t="str">
        <f>VLOOKUP(B7,商品实例清单!B:D,3,0)</f>
        <v>广电直播卫星传输服务</v>
      </c>
      <c r="F7" s="221" t="str">
        <f>VLOOKUP(B7,商品实例清单!B:M,12,0)</f>
        <v>210010002220260109</v>
      </c>
      <c r="H7" s="20" t="s">
        <v>14251</v>
      </c>
      <c r="I7" s="25" t="s">
        <v>10779</v>
      </c>
      <c r="J7" s="20">
        <v>36</v>
      </c>
      <c r="K7" s="21" t="s">
        <v>14248</v>
      </c>
      <c r="L7" s="21" t="s">
        <v>14249</v>
      </c>
      <c r="M7" s="20" t="str">
        <f>VLOOKUP(H7,频率块划分实时状态!C:Y,16,0)</f>
        <v>CS9B</v>
      </c>
      <c r="N7" s="20" t="str">
        <f>VLOOKUP(H7,频率块划分实时状态!C:Y,17,0)</f>
        <v>RNWS5B</v>
      </c>
      <c r="O7" s="20" t="str">
        <f>VLOOKUP(M7&amp;"-"&amp;N7,通道清单!C:G,5,0)</f>
        <v>L</v>
      </c>
      <c r="P7" s="20">
        <f>VLOOKUP(H7,频率块划分实时状态!C:Y,12,0)</f>
        <v>17442</v>
      </c>
      <c r="Q7" s="20">
        <f>VLOOKUP(H7,频率块划分实时状态!C:Y,13,0)</f>
        <v>17478</v>
      </c>
      <c r="R7" s="20" t="str">
        <f>VLOOKUP(H7,频率块划分实时状态!C:Y,18,0)</f>
        <v>TS5B</v>
      </c>
      <c r="S7" s="20" t="str">
        <f>VLOOKUP(M7&amp;"-"&amp;R7,通道清单!C:G,5,0)</f>
        <v>R</v>
      </c>
      <c r="T7" s="20">
        <f>VLOOKUP(H7,频率块划分实时状态!C:Y,14,0)</f>
        <v>11842</v>
      </c>
      <c r="U7" s="20">
        <f>VLOOKUP(H7,频率块划分实时状态!C:Y,15,0)</f>
        <v>11878</v>
      </c>
    </row>
    <row r="8" ht="25.5" spans="1:21">
      <c r="A8" s="19" t="s">
        <v>14246</v>
      </c>
      <c r="B8" s="20" t="s">
        <v>12167</v>
      </c>
      <c r="C8" s="20" t="s">
        <v>12168</v>
      </c>
      <c r="D8" s="25" t="s">
        <v>12160</v>
      </c>
      <c r="E8" s="20" t="str">
        <f>VLOOKUP(B8,商品实例清单!B:D,3,0)</f>
        <v>广电直播卫星传输服务</v>
      </c>
      <c r="F8" s="221" t="str">
        <f>VLOOKUP(B8,商品实例清单!B:M,12,0)</f>
        <v>210010002220260109</v>
      </c>
      <c r="H8" s="20" t="s">
        <v>14252</v>
      </c>
      <c r="I8" s="25" t="s">
        <v>10779</v>
      </c>
      <c r="J8" s="20">
        <v>36</v>
      </c>
      <c r="K8" s="21" t="s">
        <v>14248</v>
      </c>
      <c r="L8" s="21" t="s">
        <v>14249</v>
      </c>
      <c r="M8" s="20" t="str">
        <f>VLOOKUP(H8,频率块划分实时状态!C:Y,16,0)</f>
        <v>CS9B</v>
      </c>
      <c r="N8" s="20" t="str">
        <f>VLOOKUP(H8,频率块划分实时状态!C:Y,17,0)</f>
        <v>RNWS9B</v>
      </c>
      <c r="O8" s="20" t="str">
        <f>VLOOKUP(M8&amp;"-"&amp;N8,通道清单!C:G,5,0)</f>
        <v>L</v>
      </c>
      <c r="P8" s="20">
        <f>VLOOKUP(H8,频率块划分实时状态!C:Y,12,0)</f>
        <v>17602</v>
      </c>
      <c r="Q8" s="20">
        <f>VLOOKUP(H8,频率块划分实时状态!C:Y,13,0)</f>
        <v>17638</v>
      </c>
      <c r="R8" s="20" t="str">
        <f>VLOOKUP(H8,频率块划分实时状态!C:Y,18,0)</f>
        <v>TC9B</v>
      </c>
      <c r="S8" s="20" t="str">
        <f>VLOOKUP(M8&amp;"-"&amp;R8,通道清单!C:G,5,0)</f>
        <v>R</v>
      </c>
      <c r="T8" s="20">
        <f>VLOOKUP(H8,频率块划分实时状态!C:Y,14,0)</f>
        <v>12002</v>
      </c>
      <c r="U8" s="20">
        <f>VLOOKUP(H8,频率块划分实时状态!C:Y,15,0)</f>
        <v>12038</v>
      </c>
    </row>
    <row r="9" ht="25.5" spans="1:21">
      <c r="A9" s="26" t="s">
        <v>14253</v>
      </c>
      <c r="B9" s="20" t="s">
        <v>12173</v>
      </c>
      <c r="C9" s="20" t="s">
        <v>12174</v>
      </c>
      <c r="D9" s="25" t="s">
        <v>12177</v>
      </c>
      <c r="E9" s="20" t="str">
        <f>VLOOKUP(B9,商品实例清单!B:D,3,0)</f>
        <v>广电直播卫星带宽</v>
      </c>
      <c r="F9" s="221" t="str">
        <f>VLOOKUP(B9,商品实例清单!B:M,12,0)</f>
        <v>210010002220250154</v>
      </c>
      <c r="H9" s="20" t="s">
        <v>14254</v>
      </c>
      <c r="I9" s="25" t="s">
        <v>10729</v>
      </c>
      <c r="J9" s="20">
        <v>7.2</v>
      </c>
      <c r="K9" s="21" t="s">
        <v>14255</v>
      </c>
      <c r="L9" s="21" t="s">
        <v>14256</v>
      </c>
      <c r="M9" s="20" t="str">
        <f>VLOOKUP(H9,频率块划分实时状态!C:Y,16,0)</f>
        <v>CS9C</v>
      </c>
      <c r="N9" s="20" t="str">
        <f>VLOOKUP(H9,频率块划分实时状态!C:Y,17,0)</f>
        <v>RN11A</v>
      </c>
      <c r="O9" s="20" t="str">
        <f>VLOOKUP(M9&amp;"-"&amp;N9,通道清单!C:G,5,0)</f>
        <v>R</v>
      </c>
      <c r="P9" s="20">
        <f>VLOOKUP(H9,频率块划分实时状态!C:Y,12,0)</f>
        <v>17742</v>
      </c>
      <c r="Q9" s="20">
        <f>VLOOKUP(H9,频率块划分实时状态!C:Y,13,0)</f>
        <v>17778</v>
      </c>
      <c r="R9" s="20" t="str">
        <f>VLOOKUP(H9,频率块划分实时状态!C:Y,18,0)</f>
        <v>TC11A</v>
      </c>
      <c r="S9" s="20" t="str">
        <f>VLOOKUP(M9&amp;"-"&amp;R9,通道清单!C:G,5,0)</f>
        <v>L</v>
      </c>
      <c r="T9" s="20">
        <f>VLOOKUP(H9,频率块划分实时状态!C:Y,14,0)</f>
        <v>12142</v>
      </c>
      <c r="U9" s="20">
        <f>VLOOKUP(H9,频率块划分实时状态!C:Y,15,0)</f>
        <v>12178</v>
      </c>
    </row>
    <row r="10" ht="25.5" spans="1:21">
      <c r="A10" s="26" t="s">
        <v>14253</v>
      </c>
      <c r="B10" s="20" t="s">
        <v>12190</v>
      </c>
      <c r="C10" s="20" t="s">
        <v>12191</v>
      </c>
      <c r="D10" s="25" t="s">
        <v>12177</v>
      </c>
      <c r="E10" s="20" t="str">
        <f>VLOOKUP(B10,商品实例清单!B:D,3,0)</f>
        <v>广电直播卫星传输服务</v>
      </c>
      <c r="F10" s="221" t="str">
        <f>VLOOKUP(B10,商品实例清单!B:M,12,0)</f>
        <v>210010002220260095</v>
      </c>
      <c r="H10" s="20" t="s">
        <v>14254</v>
      </c>
      <c r="I10" s="25" t="s">
        <v>10729</v>
      </c>
      <c r="J10" s="20">
        <v>7.2</v>
      </c>
      <c r="K10" s="21" t="s">
        <v>14257</v>
      </c>
      <c r="L10" s="21" t="s">
        <v>14258</v>
      </c>
      <c r="M10" s="20" t="str">
        <f>VLOOKUP(H10,频率块划分实时状态!C:Y,16,0)</f>
        <v>CS9C</v>
      </c>
      <c r="N10" s="20" t="str">
        <f>VLOOKUP(H10,频率块划分实时状态!C:Y,17,0)</f>
        <v>RN11A</v>
      </c>
      <c r="O10" s="20" t="str">
        <f>VLOOKUP(M10&amp;"-"&amp;N10,通道清单!C:G,5,0)</f>
        <v>R</v>
      </c>
      <c r="P10" s="20">
        <f>VLOOKUP(H10,频率块划分实时状态!C:Y,12,0)</f>
        <v>17742</v>
      </c>
      <c r="Q10" s="20">
        <f>VLOOKUP(H10,频率块划分实时状态!C:Y,13,0)</f>
        <v>17778</v>
      </c>
      <c r="R10" s="20" t="str">
        <f>VLOOKUP(H10,频率块划分实时状态!C:Y,18,0)</f>
        <v>TC11A</v>
      </c>
      <c r="S10" s="20" t="str">
        <f>VLOOKUP(M10&amp;"-"&amp;R10,通道清单!C:G,5,0)</f>
        <v>L</v>
      </c>
      <c r="T10" s="20">
        <f>VLOOKUP(H10,频率块划分实时状态!C:Y,14,0)</f>
        <v>12142</v>
      </c>
      <c r="U10" s="20">
        <f>VLOOKUP(H10,频率块划分实时状态!C:Y,15,0)</f>
        <v>12178</v>
      </c>
    </row>
    <row r="11" ht="38.25" spans="1:21">
      <c r="A11" s="26" t="s">
        <v>14259</v>
      </c>
      <c r="B11" s="20" t="s">
        <v>12194</v>
      </c>
      <c r="C11" s="20" t="s">
        <v>12195</v>
      </c>
      <c r="D11" s="25" t="s">
        <v>10921</v>
      </c>
      <c r="E11" s="20" t="str">
        <f>VLOOKUP(B11,商品实例清单!B:D,3,0)</f>
        <v>广电直播卫星带宽</v>
      </c>
      <c r="F11" s="221" t="str">
        <f>VLOOKUP(B11,商品实例清单!B:M,12,0)</f>
        <v>210010002220251210</v>
      </c>
      <c r="H11" s="20" t="s">
        <v>14260</v>
      </c>
      <c r="I11" s="25" t="s">
        <v>10779</v>
      </c>
      <c r="J11" s="20">
        <v>36</v>
      </c>
      <c r="K11" s="21" t="s">
        <v>14261</v>
      </c>
      <c r="L11" s="21" t="s">
        <v>14262</v>
      </c>
      <c r="M11" s="20" t="str">
        <f>VLOOKUP(H11,频率块划分实时状态!C:Y,16,0)</f>
        <v>CS9C</v>
      </c>
      <c r="N11" s="20" t="str">
        <f>VLOOKUP(H11,频率块划分实时状态!C:Y,17,0)</f>
        <v>RN5A</v>
      </c>
      <c r="O11" s="20" t="str">
        <f>VLOOKUP(M11&amp;"-"&amp;N11,通道清单!C:G,5,0)</f>
        <v>R</v>
      </c>
      <c r="P11" s="20">
        <f>VLOOKUP(H11,频率块划分实时状态!C:Y,12,0)</f>
        <v>17502</v>
      </c>
      <c r="Q11" s="20">
        <f>VLOOKUP(H11,频率块划分实时状态!C:Y,13,0)</f>
        <v>17538</v>
      </c>
      <c r="R11" s="20" t="str">
        <f>VLOOKUP(H11,频率块划分实时状态!C:Y,18,0)</f>
        <v>TC5A</v>
      </c>
      <c r="S11" s="20" t="str">
        <f>VLOOKUP(M11&amp;"-"&amp;R11,通道清单!C:G,5,0)</f>
        <v>L</v>
      </c>
      <c r="T11" s="20">
        <f>VLOOKUP(H11,频率块划分实时状态!C:Y,14,0)</f>
        <v>11902</v>
      </c>
      <c r="U11" s="20">
        <f>VLOOKUP(H11,频率块划分实时状态!C:Y,15,0)</f>
        <v>11938</v>
      </c>
    </row>
    <row r="12" ht="38.25" spans="1:21">
      <c r="A12" s="26" t="s">
        <v>14259</v>
      </c>
      <c r="B12" s="20" t="s">
        <v>12194</v>
      </c>
      <c r="C12" s="20" t="s">
        <v>12195</v>
      </c>
      <c r="D12" s="25" t="s">
        <v>10921</v>
      </c>
      <c r="E12" s="20" t="str">
        <f>VLOOKUP(B12,商品实例清单!B:D,3,0)</f>
        <v>广电直播卫星带宽</v>
      </c>
      <c r="F12" s="221" t="str">
        <f>VLOOKUP(B12,商品实例清单!B:M,12,0)</f>
        <v>210010002220251210</v>
      </c>
      <c r="H12" s="20" t="s">
        <v>14263</v>
      </c>
      <c r="I12" s="25" t="s">
        <v>10779</v>
      </c>
      <c r="J12" s="20">
        <v>36</v>
      </c>
      <c r="K12" s="21" t="s">
        <v>14261</v>
      </c>
      <c r="L12" s="21" t="s">
        <v>14262</v>
      </c>
      <c r="M12" s="20" t="str">
        <f>VLOOKUP(H12,频率块划分实时状态!C:Y,16,0)</f>
        <v>CS9C</v>
      </c>
      <c r="N12" s="20" t="str">
        <f>VLOOKUP(H12,频率块划分实时状态!C:Y,17,0)</f>
        <v>RN6A</v>
      </c>
      <c r="O12" s="20" t="str">
        <f>VLOOKUP(M12&amp;"-"&amp;N12,通道清单!C:G,5,0)</f>
        <v>R</v>
      </c>
      <c r="P12" s="20">
        <f>VLOOKUP(H12,频率块划分实时状态!C:Y,12,0)</f>
        <v>17542</v>
      </c>
      <c r="Q12" s="20">
        <f>VLOOKUP(H12,频率块划分实时状态!C:Y,13,0)</f>
        <v>17578</v>
      </c>
      <c r="R12" s="20" t="str">
        <f>VLOOKUP(H12,频率块划分实时状态!C:Y,18,0)</f>
        <v>TC6A</v>
      </c>
      <c r="S12" s="20" t="str">
        <f>VLOOKUP(M12&amp;"-"&amp;R12,通道清单!C:G,5,0)</f>
        <v>L</v>
      </c>
      <c r="T12" s="20">
        <f>VLOOKUP(H12,频率块划分实时状态!C:Y,14,0)</f>
        <v>11942</v>
      </c>
      <c r="U12" s="20">
        <f>VLOOKUP(H12,频率块划分实时状态!C:Y,15,0)</f>
        <v>11978</v>
      </c>
    </row>
    <row r="13" ht="38.25" spans="1:21">
      <c r="A13" s="26" t="s">
        <v>14259</v>
      </c>
      <c r="B13" s="20" t="s">
        <v>12194</v>
      </c>
      <c r="C13" s="20" t="s">
        <v>12195</v>
      </c>
      <c r="D13" s="25" t="s">
        <v>10921</v>
      </c>
      <c r="E13" s="20" t="str">
        <f>VLOOKUP(B13,商品实例清单!B:D,3,0)</f>
        <v>广电直播卫星带宽</v>
      </c>
      <c r="F13" s="221" t="str">
        <f>VLOOKUP(B13,商品实例清单!B:M,12,0)</f>
        <v>210010002220251210</v>
      </c>
      <c r="H13" s="20" t="s">
        <v>14264</v>
      </c>
      <c r="I13" s="25" t="s">
        <v>10779</v>
      </c>
      <c r="J13" s="20">
        <v>36</v>
      </c>
      <c r="K13" s="21" t="s">
        <v>14261</v>
      </c>
      <c r="L13" s="21" t="s">
        <v>14262</v>
      </c>
      <c r="M13" s="20" t="str">
        <f>VLOOKUP(H13,频率块划分实时状态!C:Y,16,0)</f>
        <v>CS9C</v>
      </c>
      <c r="N13" s="20" t="str">
        <f>VLOOKUP(H13,频率块划分实时状态!C:Y,17,0)</f>
        <v>RN8B</v>
      </c>
      <c r="O13" s="20" t="str">
        <f>VLOOKUP(M13&amp;"-"&amp;N13,通道清单!C:G,5,0)</f>
        <v>L</v>
      </c>
      <c r="P13" s="20">
        <f>VLOOKUP(H13,频率块划分实时状态!C:Y,12,0)</f>
        <v>17642</v>
      </c>
      <c r="Q13" s="20">
        <f>VLOOKUP(H13,频率块划分实时状态!C:Y,13,0)</f>
        <v>17678</v>
      </c>
      <c r="R13" s="20" t="str">
        <f>VLOOKUP(H13,频率块划分实时状态!C:Y,18,0)</f>
        <v>TC8B</v>
      </c>
      <c r="S13" s="20" t="str">
        <f>VLOOKUP(M13&amp;"-"&amp;R13,通道清单!C:G,5,0)</f>
        <v>R</v>
      </c>
      <c r="T13" s="20">
        <f>VLOOKUP(H13,频率块划分实时状态!C:Y,14,0)</f>
        <v>12042</v>
      </c>
      <c r="U13" s="20">
        <f>VLOOKUP(H13,频率块划分实时状态!C:Y,15,0)</f>
        <v>12078</v>
      </c>
    </row>
    <row r="14" ht="38.25" spans="1:21">
      <c r="A14" s="26" t="s">
        <v>14259</v>
      </c>
      <c r="B14" s="20" t="s">
        <v>12194</v>
      </c>
      <c r="C14" s="20" t="s">
        <v>12195</v>
      </c>
      <c r="D14" s="25" t="s">
        <v>10921</v>
      </c>
      <c r="E14" s="20" t="str">
        <f>VLOOKUP(B14,商品实例清单!B:D,3,0)</f>
        <v>广电直播卫星带宽</v>
      </c>
      <c r="F14" s="221" t="str">
        <f>VLOOKUP(B14,商品实例清单!B:M,12,0)</f>
        <v>210010002220251210</v>
      </c>
      <c r="H14" s="20" t="s">
        <v>14265</v>
      </c>
      <c r="I14" s="25" t="s">
        <v>10729</v>
      </c>
      <c r="J14" s="20">
        <v>32</v>
      </c>
      <c r="K14" s="21" t="s">
        <v>14261</v>
      </c>
      <c r="L14" s="21" t="s">
        <v>14262</v>
      </c>
      <c r="M14" s="20" t="str">
        <f>VLOOKUP(H14,频率块划分实时状态!C:Y,16,0)</f>
        <v>CS9C</v>
      </c>
      <c r="N14" s="20" t="str">
        <f>VLOOKUP(H14,频率块划分实时状态!C:Y,17,0)</f>
        <v>RN6B</v>
      </c>
      <c r="O14" s="20" t="str">
        <f>VLOOKUP(M14&amp;"-"&amp;N14,通道清单!C:G,5,0)</f>
        <v>L</v>
      </c>
      <c r="P14" s="20">
        <f>VLOOKUP(H14,频率块划分实时状态!C:Y,12,0)</f>
        <v>17562</v>
      </c>
      <c r="Q14" s="20">
        <f>VLOOKUP(H14,频率块划分实时状态!C:Y,13,0)</f>
        <v>17598</v>
      </c>
      <c r="R14" s="20" t="str">
        <f>VLOOKUP(H14,频率块划分实时状态!C:Y,18,0)</f>
        <v>TC6B</v>
      </c>
      <c r="S14" s="20" t="str">
        <f>VLOOKUP(M14&amp;"-"&amp;R14,通道清单!C:G,5,0)</f>
        <v>R</v>
      </c>
      <c r="T14" s="20">
        <f>VLOOKUP(H14,频率块划分实时状态!C:Y,14,0)</f>
        <v>11962</v>
      </c>
      <c r="U14" s="20">
        <f>VLOOKUP(H14,频率块划分实时状态!C:Y,15,0)</f>
        <v>11998</v>
      </c>
    </row>
    <row r="15" ht="38.25" spans="1:21">
      <c r="A15" s="26" t="s">
        <v>14259</v>
      </c>
      <c r="B15" s="20" t="s">
        <v>12194</v>
      </c>
      <c r="C15" s="20" t="s">
        <v>12195</v>
      </c>
      <c r="D15" s="25" t="s">
        <v>10921</v>
      </c>
      <c r="E15" s="20" t="str">
        <f>VLOOKUP(B15,商品实例清单!B:D,3,0)</f>
        <v>广电直播卫星带宽</v>
      </c>
      <c r="F15" s="221" t="str">
        <f>VLOOKUP(B15,商品实例清单!B:M,12,0)</f>
        <v>210010002220251210</v>
      </c>
      <c r="H15" s="20" t="s">
        <v>14266</v>
      </c>
      <c r="I15" s="25" t="s">
        <v>10729</v>
      </c>
      <c r="J15" s="20">
        <v>21</v>
      </c>
      <c r="K15" s="21" t="s">
        <v>14261</v>
      </c>
      <c r="L15" s="21" t="s">
        <v>14262</v>
      </c>
      <c r="M15" s="20" t="str">
        <f>VLOOKUP(H15,频率块划分实时状态!C:Y,16,0)</f>
        <v>CS9C</v>
      </c>
      <c r="N15" s="20" t="str">
        <f>VLOOKUP(H15,频率块划分实时状态!C:Y,17,0)</f>
        <v>RN7B</v>
      </c>
      <c r="O15" s="20" t="str">
        <f>VLOOKUP(M15&amp;"-"&amp;N15,通道清单!C:G,5,0)</f>
        <v>L</v>
      </c>
      <c r="P15" s="20">
        <f>VLOOKUP(H15,频率块划分实时状态!C:Y,12,0)</f>
        <v>17602</v>
      </c>
      <c r="Q15" s="20">
        <f>VLOOKUP(H15,频率块划分实时状态!C:Y,13,0)</f>
        <v>17638</v>
      </c>
      <c r="R15" s="20" t="str">
        <f>VLOOKUP(H15,频率块划分实时状态!C:Y,18,0)</f>
        <v>TC7B</v>
      </c>
      <c r="S15" s="20" t="str">
        <f>VLOOKUP(M15&amp;"-"&amp;R15,通道清单!C:G,5,0)</f>
        <v>R</v>
      </c>
      <c r="T15" s="20">
        <f>VLOOKUP(H15,频率块划分实时状态!C:Y,14,0)</f>
        <v>12002</v>
      </c>
      <c r="U15" s="20">
        <f>VLOOKUP(H15,频率块划分实时状态!C:Y,15,0)</f>
        <v>12038</v>
      </c>
    </row>
    <row r="16" ht="51" spans="1:21">
      <c r="A16" s="26" t="s">
        <v>14267</v>
      </c>
      <c r="B16" s="20" t="s">
        <v>12199</v>
      </c>
      <c r="C16" s="20" t="s">
        <v>12200</v>
      </c>
      <c r="D16" s="25" t="s">
        <v>12160</v>
      </c>
      <c r="E16" s="20" t="str">
        <f>VLOOKUP(B16,商品实例清单!B:D,3,0)</f>
        <v>广电直播卫星带宽</v>
      </c>
      <c r="F16" s="221" t="str">
        <f>VLOOKUP(B16,商品实例清单!B:M,12,0)</f>
        <v>210010002220251040</v>
      </c>
      <c r="H16" s="20" t="s">
        <v>14265</v>
      </c>
      <c r="I16" s="25" t="s">
        <v>10729</v>
      </c>
      <c r="J16" s="20">
        <v>3</v>
      </c>
      <c r="K16" s="21" t="s">
        <v>14268</v>
      </c>
      <c r="L16" s="21" t="s">
        <v>14269</v>
      </c>
      <c r="M16" s="20" t="str">
        <f>VLOOKUP(H16,频率块划分实时状态!C:Y,16,0)</f>
        <v>CS9C</v>
      </c>
      <c r="N16" s="20" t="str">
        <f>VLOOKUP(H16,频率块划分实时状态!C:Y,17,0)</f>
        <v>RN6B</v>
      </c>
      <c r="O16" s="20" t="str">
        <f>VLOOKUP(M16&amp;"-"&amp;N16,通道清单!C:G,5,0)</f>
        <v>L</v>
      </c>
      <c r="P16" s="20">
        <f>VLOOKUP(H16,频率块划分实时状态!C:Y,12,0)</f>
        <v>17562</v>
      </c>
      <c r="Q16" s="20">
        <f>VLOOKUP(H16,频率块划分实时状态!C:Y,13,0)</f>
        <v>17598</v>
      </c>
      <c r="R16" s="20" t="str">
        <f>VLOOKUP(H16,频率块划分实时状态!C:Y,18,0)</f>
        <v>TC6B</v>
      </c>
      <c r="S16" s="20" t="str">
        <f>VLOOKUP(M16&amp;"-"&amp;R16,通道清单!C:G,5,0)</f>
        <v>R</v>
      </c>
      <c r="T16" s="20">
        <f>VLOOKUP(H16,频率块划分实时状态!C:Y,14,0)</f>
        <v>11962</v>
      </c>
      <c r="U16" s="20">
        <f>VLOOKUP(H16,频率块划分实时状态!C:Y,15,0)</f>
        <v>11998</v>
      </c>
    </row>
    <row r="17" spans="1:21">
      <c r="A17" s="26" t="s">
        <v>14270</v>
      </c>
      <c r="B17" s="20" t="s">
        <v>12210</v>
      </c>
      <c r="C17" s="20" t="s">
        <v>12211</v>
      </c>
      <c r="D17" s="25" t="s">
        <v>12160</v>
      </c>
      <c r="E17" s="20" t="str">
        <f>VLOOKUP(B17,商品实例清单!B:D,3,0)</f>
        <v>广电直播卫星带宽</v>
      </c>
      <c r="F17" s="221" t="str">
        <f>VLOOKUP(B17,商品实例清单!B:M,12,0)</f>
        <v>210010002220251138</v>
      </c>
      <c r="H17" s="20" t="s">
        <v>14271</v>
      </c>
      <c r="I17" s="25" t="s">
        <v>10729</v>
      </c>
      <c r="J17" s="20">
        <v>7.2</v>
      </c>
      <c r="K17" s="21" t="s">
        <v>14272</v>
      </c>
      <c r="L17" s="21" t="s">
        <v>14273</v>
      </c>
      <c r="M17" s="20" t="str">
        <f>VLOOKUP(H17,频率块划分实时状态!C:Y,16,0)</f>
        <v>CS9C</v>
      </c>
      <c r="N17" s="20" t="str">
        <f>VLOOKUP(H17,频率块划分实时状态!C:Y,17,0)</f>
        <v>RN2A</v>
      </c>
      <c r="O17" s="20" t="str">
        <f>VLOOKUP(M17&amp;"-"&amp;N17,通道清单!C:G,5,0)</f>
        <v>R</v>
      </c>
      <c r="P17" s="20">
        <f>VLOOKUP(H17,频率块划分实时状态!C:Y,12,0)</f>
        <v>17382</v>
      </c>
      <c r="Q17" s="20">
        <f>VLOOKUP(H17,频率块划分实时状态!C:Y,13,0)</f>
        <v>17418</v>
      </c>
      <c r="R17" s="20" t="str">
        <f>VLOOKUP(H17,频率块划分实时状态!C:Y,18,0)</f>
        <v>TC2A</v>
      </c>
      <c r="S17" s="20" t="str">
        <f>VLOOKUP(M17&amp;"-"&amp;R17,通道清单!C:G,5,0)</f>
        <v>L</v>
      </c>
      <c r="T17" s="20">
        <f>VLOOKUP(H17,频率块划分实时状态!C:Y,14,0)</f>
        <v>11782</v>
      </c>
      <c r="U17" s="20">
        <f>VLOOKUP(H17,频率块划分实时状态!C:Y,15,0)</f>
        <v>11818</v>
      </c>
    </row>
    <row r="18" spans="1:21">
      <c r="A18" s="26" t="s">
        <v>14274</v>
      </c>
      <c r="B18" s="20" t="s">
        <v>12215</v>
      </c>
      <c r="C18" s="20" t="s">
        <v>12216</v>
      </c>
      <c r="D18" s="25" t="s">
        <v>12160</v>
      </c>
      <c r="E18" s="20" t="str">
        <f>VLOOKUP(B18,商品实例清单!B:D,3,0)</f>
        <v>广电直播卫星带宽</v>
      </c>
      <c r="F18" s="221" t="str">
        <f>VLOOKUP(B18,商品实例清单!B:M,12,0)</f>
        <v>210010002220251153</v>
      </c>
      <c r="H18" s="20" t="s">
        <v>14275</v>
      </c>
      <c r="I18" s="25" t="s">
        <v>10729</v>
      </c>
      <c r="J18" s="20">
        <v>7.2</v>
      </c>
      <c r="K18" s="21">
        <v>45965</v>
      </c>
      <c r="L18" s="21" t="s">
        <v>14276</v>
      </c>
      <c r="M18" s="20" t="str">
        <f>VLOOKUP(H18,频率块划分实时状态!C:Y,16,0)</f>
        <v>CS9C</v>
      </c>
      <c r="N18" s="20" t="str">
        <f>VLOOKUP(H18,频率块划分实时状态!C:Y,17,0)</f>
        <v>RN11B</v>
      </c>
      <c r="O18" s="20" t="str">
        <f>VLOOKUP(M18&amp;"-"&amp;N18,通道清单!C:G,5,0)</f>
        <v>L</v>
      </c>
      <c r="P18" s="20">
        <f>VLOOKUP(H18,频率块划分实时状态!C:Y,12,0)</f>
        <v>17762</v>
      </c>
      <c r="Q18" s="20">
        <f>VLOOKUP(H18,频率块划分实时状态!C:Y,13,0)</f>
        <v>17798</v>
      </c>
      <c r="R18" s="20" t="str">
        <f>VLOOKUP(H18,频率块划分实时状态!C:Y,18,0)</f>
        <v>TC11B</v>
      </c>
      <c r="S18" s="20" t="str">
        <f>VLOOKUP(M18&amp;"-"&amp;R18,通道清单!C:G,5,0)</f>
        <v>R</v>
      </c>
      <c r="T18" s="20">
        <f>VLOOKUP(H18,频率块划分实时状态!C:Y,14,0)</f>
        <v>12162</v>
      </c>
      <c r="U18" s="20">
        <f>VLOOKUP(H18,频率块划分实时状态!C:Y,15,0)</f>
        <v>12198</v>
      </c>
    </row>
    <row r="19" ht="25.5" spans="1:21">
      <c r="A19" s="26" t="s">
        <v>14277</v>
      </c>
      <c r="B19" s="20" t="s">
        <v>12220</v>
      </c>
      <c r="C19" s="20" t="s">
        <v>12221</v>
      </c>
      <c r="D19" s="25" t="s">
        <v>12160</v>
      </c>
      <c r="E19" s="20" t="str">
        <f>VLOOKUP(B19,商品实例清单!B:D,3,0)</f>
        <v>广电直播卫星带宽</v>
      </c>
      <c r="F19" s="221" t="str">
        <f>VLOOKUP(B19,商品实例清单!B:M,12,0)</f>
        <v>210010002220251144</v>
      </c>
      <c r="H19" s="20" t="s">
        <v>14275</v>
      </c>
      <c r="I19" s="25" t="s">
        <v>10729</v>
      </c>
      <c r="J19" s="20">
        <v>14.4</v>
      </c>
      <c r="K19" s="21" t="s">
        <v>14278</v>
      </c>
      <c r="L19" s="21" t="s">
        <v>14279</v>
      </c>
      <c r="M19" s="20" t="str">
        <f>VLOOKUP(H19,频率块划分实时状态!C:Y,16,0)</f>
        <v>CS9C</v>
      </c>
      <c r="N19" s="20" t="str">
        <f>VLOOKUP(H19,频率块划分实时状态!C:Y,17,0)</f>
        <v>RN11B</v>
      </c>
      <c r="O19" s="20" t="str">
        <f>VLOOKUP(M19&amp;"-"&amp;N19,通道清单!C:G,5,0)</f>
        <v>L</v>
      </c>
      <c r="P19" s="20">
        <f>VLOOKUP(H19,频率块划分实时状态!C:Y,12,0)</f>
        <v>17762</v>
      </c>
      <c r="Q19" s="20">
        <f>VLOOKUP(H19,频率块划分实时状态!C:Y,13,0)</f>
        <v>17798</v>
      </c>
      <c r="R19" s="20" t="str">
        <f>VLOOKUP(H19,频率块划分实时状态!C:Y,18,0)</f>
        <v>TC11B</v>
      </c>
      <c r="S19" s="20" t="str">
        <f>VLOOKUP(M19&amp;"-"&amp;R19,通道清单!C:G,5,0)</f>
        <v>R</v>
      </c>
      <c r="T19" s="20">
        <f>VLOOKUP(H19,频率块划分实时状态!C:Y,14,0)</f>
        <v>12162</v>
      </c>
      <c r="U19" s="20">
        <f>VLOOKUP(H19,频率块划分实时状态!C:Y,15,0)</f>
        <v>12198</v>
      </c>
    </row>
    <row r="20" ht="25.5" spans="1:21">
      <c r="A20" s="26" t="s">
        <v>14280</v>
      </c>
      <c r="B20" s="20" t="s">
        <v>12225</v>
      </c>
      <c r="C20" s="20" t="s">
        <v>12226</v>
      </c>
      <c r="D20" s="25" t="s">
        <v>12160</v>
      </c>
      <c r="E20" s="20" t="str">
        <f>VLOOKUP(B20,商品实例清单!B:D,3,0)</f>
        <v>广电直播卫星带宽</v>
      </c>
      <c r="F20" s="221" t="str">
        <f>VLOOKUP(B20,商品实例清单!B:M,12,0)</f>
        <v>210010002220251176</v>
      </c>
      <c r="H20" s="20" t="s">
        <v>14275</v>
      </c>
      <c r="I20" s="25" t="s">
        <v>10729</v>
      </c>
      <c r="J20" s="20">
        <v>7.2</v>
      </c>
      <c r="K20" s="21" t="s">
        <v>14281</v>
      </c>
      <c r="L20" s="21" t="s">
        <v>14282</v>
      </c>
      <c r="M20" s="20" t="str">
        <f>VLOOKUP(H20,频率块划分实时状态!C:Y,16,0)</f>
        <v>CS9C</v>
      </c>
      <c r="N20" s="20" t="str">
        <f>VLOOKUP(H20,频率块划分实时状态!C:Y,17,0)</f>
        <v>RN11B</v>
      </c>
      <c r="O20" s="20" t="str">
        <f>VLOOKUP(M20&amp;"-"&amp;N20,通道清单!C:G,5,0)</f>
        <v>L</v>
      </c>
      <c r="P20" s="20">
        <f>VLOOKUP(H20,频率块划分实时状态!C:Y,12,0)</f>
        <v>17762</v>
      </c>
      <c r="Q20" s="20">
        <f>VLOOKUP(H20,频率块划分实时状态!C:Y,13,0)</f>
        <v>17798</v>
      </c>
      <c r="R20" s="20" t="str">
        <f>VLOOKUP(H20,频率块划分实时状态!C:Y,18,0)</f>
        <v>TC11B</v>
      </c>
      <c r="S20" s="20" t="str">
        <f>VLOOKUP(M20&amp;"-"&amp;R20,通道清单!C:G,5,0)</f>
        <v>R</v>
      </c>
      <c r="T20" s="20">
        <f>VLOOKUP(H20,频率块划分实时状态!C:Y,14,0)</f>
        <v>12162</v>
      </c>
      <c r="U20" s="20">
        <f>VLOOKUP(H20,频率块划分实时状态!C:Y,15,0)</f>
        <v>12198</v>
      </c>
    </row>
    <row r="21" spans="1:21">
      <c r="A21" s="26" t="s">
        <v>14283</v>
      </c>
      <c r="B21" s="20" t="s">
        <v>12230</v>
      </c>
      <c r="C21" s="20" t="s">
        <v>12231</v>
      </c>
      <c r="D21" s="25" t="s">
        <v>12160</v>
      </c>
      <c r="E21" s="20" t="str">
        <f>VLOOKUP(B21,商品实例清单!B:D,3,0)</f>
        <v>广电直播卫星带宽</v>
      </c>
      <c r="F21" s="221" t="str">
        <f>VLOOKUP(B21,商品实例清单!B:M,12,0)</f>
        <v>210010002220251154</v>
      </c>
      <c r="H21" s="20" t="s">
        <v>14284</v>
      </c>
      <c r="I21" s="25" t="s">
        <v>10729</v>
      </c>
      <c r="J21" s="20">
        <v>7.2</v>
      </c>
      <c r="K21" s="21">
        <v>45992</v>
      </c>
      <c r="L21" s="21" t="s">
        <v>14285</v>
      </c>
      <c r="M21" s="20" t="str">
        <f>VLOOKUP(H21,频率块划分实时状态!C:Y,16,0)</f>
        <v>CS9C</v>
      </c>
      <c r="N21" s="20" t="str">
        <f>VLOOKUP(H21,频率块划分实时状态!C:Y,17,0)</f>
        <v>RN3B</v>
      </c>
      <c r="O21" s="20" t="str">
        <f>VLOOKUP(M21&amp;"-"&amp;N21,通道清单!C:G,5,0)</f>
        <v>L</v>
      </c>
      <c r="P21" s="20">
        <f>VLOOKUP(H21,频率块划分实时状态!C:Y,12,0)</f>
        <v>17442</v>
      </c>
      <c r="Q21" s="20">
        <f>VLOOKUP(H21,频率块划分实时状态!C:Y,13,0)</f>
        <v>17478</v>
      </c>
      <c r="R21" s="20" t="str">
        <f>VLOOKUP(H21,频率块划分实时状态!C:Y,18,0)</f>
        <v>TC3B</v>
      </c>
      <c r="S21" s="20" t="str">
        <f>VLOOKUP(M21&amp;"-"&amp;R21,通道清单!C:G,5,0)</f>
        <v>R</v>
      </c>
      <c r="T21" s="20">
        <f>VLOOKUP(H21,频率块划分实时状态!C:Y,14,0)</f>
        <v>11842</v>
      </c>
      <c r="U21" s="20">
        <f>VLOOKUP(H21,频率块划分实时状态!C:Y,15,0)</f>
        <v>11878</v>
      </c>
    </row>
    <row r="22" spans="1:21">
      <c r="A22" s="26" t="s">
        <v>14286</v>
      </c>
      <c r="B22" s="20" t="s">
        <v>12235</v>
      </c>
      <c r="C22" s="20" t="s">
        <v>12236</v>
      </c>
      <c r="D22" s="25" t="s">
        <v>12160</v>
      </c>
      <c r="E22" s="20" t="str">
        <f>VLOOKUP(B22,商品实例清单!B:D,3,0)</f>
        <v>广电直播卫星带宽</v>
      </c>
      <c r="F22" s="221" t="str">
        <f>VLOOKUP(B22,商品实例清单!B:M,12,0)</f>
        <v>210010002220251175</v>
      </c>
      <c r="H22" s="20" t="s">
        <v>14254</v>
      </c>
      <c r="I22" s="25" t="s">
        <v>10729</v>
      </c>
      <c r="J22" s="20">
        <v>7.2</v>
      </c>
      <c r="K22" s="21" t="s">
        <v>14261</v>
      </c>
      <c r="L22" s="21" t="s">
        <v>14262</v>
      </c>
      <c r="M22" s="20" t="str">
        <f>VLOOKUP(H22,频率块划分实时状态!C:Y,16,0)</f>
        <v>CS9C</v>
      </c>
      <c r="N22" s="20" t="str">
        <f>VLOOKUP(H22,频率块划分实时状态!C:Y,17,0)</f>
        <v>RN11A</v>
      </c>
      <c r="O22" s="20" t="str">
        <f>VLOOKUP(M22&amp;"-"&amp;N22,通道清单!C:G,5,0)</f>
        <v>R</v>
      </c>
      <c r="P22" s="20">
        <f>VLOOKUP(H22,频率块划分实时状态!C:Y,12,0)</f>
        <v>17742</v>
      </c>
      <c r="Q22" s="20">
        <f>VLOOKUP(H22,频率块划分实时状态!C:Y,13,0)</f>
        <v>17778</v>
      </c>
      <c r="R22" s="20" t="str">
        <f>VLOOKUP(H22,频率块划分实时状态!C:Y,18,0)</f>
        <v>TC11A</v>
      </c>
      <c r="S22" s="20" t="str">
        <f>VLOOKUP(M22&amp;"-"&amp;R22,通道清单!C:G,5,0)</f>
        <v>L</v>
      </c>
      <c r="T22" s="20">
        <f>VLOOKUP(H22,频率块划分实时状态!C:Y,14,0)</f>
        <v>12142</v>
      </c>
      <c r="U22" s="20">
        <f>VLOOKUP(H22,频率块划分实时状态!C:Y,15,0)</f>
        <v>12178</v>
      </c>
    </row>
    <row r="23" spans="1:21">
      <c r="A23" s="19" t="s">
        <v>14287</v>
      </c>
      <c r="B23" s="20" t="s">
        <v>12240</v>
      </c>
      <c r="C23" s="20" t="s">
        <v>12241</v>
      </c>
      <c r="D23" s="25" t="s">
        <v>12160</v>
      </c>
      <c r="E23" s="20" t="str">
        <f>VLOOKUP(B23,商品实例清单!B:D,3,0)</f>
        <v>广电直播卫星带宽</v>
      </c>
      <c r="F23" s="221" t="str">
        <f>VLOOKUP(B23,商品实例清单!B:M,12,0)</f>
        <v>210010002220251183</v>
      </c>
      <c r="H23" s="20" t="s">
        <v>14229</v>
      </c>
      <c r="I23" s="25" t="s">
        <v>10779</v>
      </c>
      <c r="J23" s="20">
        <v>36</v>
      </c>
      <c r="K23" s="21" t="s">
        <v>14288</v>
      </c>
      <c r="L23" s="21" t="s">
        <v>14289</v>
      </c>
      <c r="M23" s="20" t="str">
        <f>VLOOKUP(H23,频率块划分实时状态!C:Y,16,0)</f>
        <v>CS9C</v>
      </c>
      <c r="N23" s="20" t="str">
        <f>VLOOKUP(H23,频率块划分实时状态!C:Y,17,0)</f>
        <v>RN5B</v>
      </c>
      <c r="O23" s="20" t="str">
        <f>VLOOKUP(M23&amp;"-"&amp;N23,通道清单!C:G,5,0)</f>
        <v>L</v>
      </c>
      <c r="P23" s="20">
        <f>VLOOKUP(H23,频率块划分实时状态!C:Y,12,0)</f>
        <v>17522</v>
      </c>
      <c r="Q23" s="20">
        <f>VLOOKUP(H23,频率块划分实时状态!C:Y,13,0)</f>
        <v>17558</v>
      </c>
      <c r="R23" s="20" t="str">
        <f>VLOOKUP(H23,频率块划分实时状态!C:Y,18,0)</f>
        <v>TC5B</v>
      </c>
      <c r="S23" s="20" t="str">
        <f>VLOOKUP(M23&amp;"-"&amp;R23,通道清单!C:G,5,0)</f>
        <v>R</v>
      </c>
      <c r="T23" s="20">
        <f>VLOOKUP(H23,频率块划分实时状态!C:Y,14,0)</f>
        <v>11922</v>
      </c>
      <c r="U23" s="20">
        <f>VLOOKUP(H23,频率块划分实时状态!C:Y,15,0)</f>
        <v>11958</v>
      </c>
    </row>
    <row r="24" ht="25.5" spans="1:21">
      <c r="A24" s="19" t="s">
        <v>14246</v>
      </c>
      <c r="B24" s="20" t="s">
        <v>12245</v>
      </c>
      <c r="C24" s="20" t="s">
        <v>12246</v>
      </c>
      <c r="D24" s="25" t="s">
        <v>12160</v>
      </c>
      <c r="E24" s="20" t="str">
        <f>VLOOKUP(B24,商品实例清单!B:D,3,0)</f>
        <v>广电直播卫星带宽</v>
      </c>
      <c r="F24" s="221" t="str">
        <f>VLOOKUP(B24,商品实例清单!B:M,12,0)</f>
        <v>210010002220250185</v>
      </c>
      <c r="H24" s="20" t="s">
        <v>14247</v>
      </c>
      <c r="I24" s="25" t="s">
        <v>10779</v>
      </c>
      <c r="J24" s="20">
        <v>36</v>
      </c>
      <c r="K24" s="21" t="s">
        <v>14290</v>
      </c>
      <c r="L24" s="21" t="s">
        <v>14291</v>
      </c>
      <c r="M24" s="20" t="str">
        <f>VLOOKUP(H24,频率块划分实时状态!C:Y,16,0)</f>
        <v>CS9B</v>
      </c>
      <c r="N24" s="20" t="str">
        <f>VLOOKUP(H24,频率块划分实时状态!C:Y,17,0)</f>
        <v>RNWS7A</v>
      </c>
      <c r="O24" s="20" t="str">
        <f>VLOOKUP(M24&amp;"-"&amp;N24,通道清单!C:G,5,0)</f>
        <v>R</v>
      </c>
      <c r="P24" s="20">
        <f>VLOOKUP(H24,频率块划分实时状态!C:Y,12,0)</f>
        <v>17542</v>
      </c>
      <c r="Q24" s="20">
        <f>VLOOKUP(H24,频率块划分实时状态!C:Y,13,0)</f>
        <v>17578</v>
      </c>
      <c r="R24" s="20" t="str">
        <f>VLOOKUP(H24,频率块划分实时状态!C:Y,18,0)</f>
        <v>TC7A</v>
      </c>
      <c r="S24" s="20" t="str">
        <f>VLOOKUP(M24&amp;"-"&amp;R24,通道清单!C:G,5,0)</f>
        <v>L</v>
      </c>
      <c r="T24" s="20">
        <f>VLOOKUP(H24,频率块划分实时状态!C:Y,14,0)</f>
        <v>11942</v>
      </c>
      <c r="U24" s="20">
        <f>VLOOKUP(H24,频率块划分实时状态!C:Y,15,0)</f>
        <v>11978</v>
      </c>
    </row>
    <row r="25" ht="25.5" spans="1:21">
      <c r="A25" s="19" t="s">
        <v>14246</v>
      </c>
      <c r="B25" s="20" t="s">
        <v>12245</v>
      </c>
      <c r="C25" s="20" t="s">
        <v>12246</v>
      </c>
      <c r="D25" s="25" t="s">
        <v>12160</v>
      </c>
      <c r="E25" s="20" t="str">
        <f>VLOOKUP(B25,商品实例清单!B:D,3,0)</f>
        <v>广电直播卫星带宽</v>
      </c>
      <c r="F25" s="221" t="str">
        <f>VLOOKUP(B25,商品实例清单!B:M,12,0)</f>
        <v>210010002220250185</v>
      </c>
      <c r="H25" s="20" t="s">
        <v>14250</v>
      </c>
      <c r="I25" s="25" t="s">
        <v>10779</v>
      </c>
      <c r="J25" s="20">
        <v>36</v>
      </c>
      <c r="K25" s="21" t="s">
        <v>14290</v>
      </c>
      <c r="L25" s="21" t="s">
        <v>14291</v>
      </c>
      <c r="M25" s="20" t="str">
        <f>VLOOKUP(H25,频率块划分实时状态!C:Y,16,0)</f>
        <v>CS9B</v>
      </c>
      <c r="N25" s="20" t="str">
        <f>VLOOKUP(H25,频率块划分实时状态!C:Y,17,0)</f>
        <v>RNWS4B</v>
      </c>
      <c r="O25" s="20" t="str">
        <f>VLOOKUP(M25&amp;"-"&amp;N25,通道清单!C:G,5,0)</f>
        <v>L</v>
      </c>
      <c r="P25" s="20">
        <f>VLOOKUP(H25,频率块划分实时状态!C:Y,12,0)</f>
        <v>17402</v>
      </c>
      <c r="Q25" s="20">
        <f>VLOOKUP(H25,频率块划分实时状态!C:Y,13,0)</f>
        <v>17438</v>
      </c>
      <c r="R25" s="20" t="str">
        <f>VLOOKUP(H25,频率块划分实时状态!C:Y,18,0)</f>
        <v>TS4B</v>
      </c>
      <c r="S25" s="20" t="str">
        <f>VLOOKUP(M25&amp;"-"&amp;R25,通道清单!C:G,5,0)</f>
        <v>R</v>
      </c>
      <c r="T25" s="20">
        <f>VLOOKUP(H25,频率块划分实时状态!C:Y,14,0)</f>
        <v>11802</v>
      </c>
      <c r="U25" s="20">
        <f>VLOOKUP(H25,频率块划分实时状态!C:Y,15,0)</f>
        <v>11838</v>
      </c>
    </row>
    <row r="26" ht="25.5" spans="1:21">
      <c r="A26" s="19" t="s">
        <v>14246</v>
      </c>
      <c r="B26" s="20" t="s">
        <v>12245</v>
      </c>
      <c r="C26" s="20" t="s">
        <v>12246</v>
      </c>
      <c r="D26" s="25" t="s">
        <v>12160</v>
      </c>
      <c r="E26" s="20" t="str">
        <f>VLOOKUP(B26,商品实例清单!B:D,3,0)</f>
        <v>广电直播卫星带宽</v>
      </c>
      <c r="F26" s="221" t="str">
        <f>VLOOKUP(B26,商品实例清单!B:M,12,0)</f>
        <v>210010002220250185</v>
      </c>
      <c r="H26" s="20" t="s">
        <v>14251</v>
      </c>
      <c r="I26" s="25" t="s">
        <v>10779</v>
      </c>
      <c r="J26" s="20">
        <v>36</v>
      </c>
      <c r="K26" s="21" t="s">
        <v>14290</v>
      </c>
      <c r="L26" s="21" t="s">
        <v>14291</v>
      </c>
      <c r="M26" s="20" t="str">
        <f>VLOOKUP(H26,频率块划分实时状态!C:Y,16,0)</f>
        <v>CS9B</v>
      </c>
      <c r="N26" s="20" t="str">
        <f>VLOOKUP(H26,频率块划分实时状态!C:Y,17,0)</f>
        <v>RNWS5B</v>
      </c>
      <c r="O26" s="20" t="str">
        <f>VLOOKUP(M26&amp;"-"&amp;N26,通道清单!C:G,5,0)</f>
        <v>L</v>
      </c>
      <c r="P26" s="20">
        <f>VLOOKUP(H26,频率块划分实时状态!C:Y,12,0)</f>
        <v>17442</v>
      </c>
      <c r="Q26" s="20">
        <f>VLOOKUP(H26,频率块划分实时状态!C:Y,13,0)</f>
        <v>17478</v>
      </c>
      <c r="R26" s="20" t="str">
        <f>VLOOKUP(H26,频率块划分实时状态!C:Y,18,0)</f>
        <v>TS5B</v>
      </c>
      <c r="S26" s="20" t="str">
        <f>VLOOKUP(M26&amp;"-"&amp;R26,通道清单!C:G,5,0)</f>
        <v>R</v>
      </c>
      <c r="T26" s="20">
        <f>VLOOKUP(H26,频率块划分实时状态!C:Y,14,0)</f>
        <v>11842</v>
      </c>
      <c r="U26" s="20">
        <f>VLOOKUP(H26,频率块划分实时状态!C:Y,15,0)</f>
        <v>11878</v>
      </c>
    </row>
    <row r="27" ht="25.5" spans="1:21">
      <c r="A27" s="19" t="s">
        <v>14246</v>
      </c>
      <c r="B27" s="20" t="s">
        <v>12245</v>
      </c>
      <c r="C27" s="20" t="s">
        <v>12246</v>
      </c>
      <c r="D27" s="25" t="s">
        <v>12160</v>
      </c>
      <c r="E27" s="20" t="str">
        <f>VLOOKUP(B27,商品实例清单!B:D,3,0)</f>
        <v>广电直播卫星带宽</v>
      </c>
      <c r="F27" s="221" t="str">
        <f>VLOOKUP(B27,商品实例清单!B:M,12,0)</f>
        <v>210010002220250185</v>
      </c>
      <c r="H27" s="20" t="s">
        <v>14252</v>
      </c>
      <c r="I27" s="25" t="s">
        <v>10779</v>
      </c>
      <c r="J27" s="20">
        <v>36</v>
      </c>
      <c r="K27" s="21" t="s">
        <v>14290</v>
      </c>
      <c r="L27" s="21" t="s">
        <v>14291</v>
      </c>
      <c r="M27" s="20" t="str">
        <f>VLOOKUP(H27,频率块划分实时状态!C:Y,16,0)</f>
        <v>CS9B</v>
      </c>
      <c r="N27" s="20" t="str">
        <f>VLOOKUP(H27,频率块划分实时状态!C:Y,17,0)</f>
        <v>RNWS9B</v>
      </c>
      <c r="O27" s="20" t="str">
        <f>VLOOKUP(M27&amp;"-"&amp;N27,通道清单!C:G,5,0)</f>
        <v>L</v>
      </c>
      <c r="P27" s="20">
        <f>VLOOKUP(H27,频率块划分实时状态!C:Y,12,0)</f>
        <v>17602</v>
      </c>
      <c r="Q27" s="20">
        <f>VLOOKUP(H27,频率块划分实时状态!C:Y,13,0)</f>
        <v>17638</v>
      </c>
      <c r="R27" s="20" t="str">
        <f>VLOOKUP(H27,频率块划分实时状态!C:Y,18,0)</f>
        <v>TC9B</v>
      </c>
      <c r="S27" s="20" t="str">
        <f>VLOOKUP(M27&amp;"-"&amp;R27,通道清单!C:G,5,0)</f>
        <v>R</v>
      </c>
      <c r="T27" s="20">
        <f>VLOOKUP(H27,频率块划分实时状态!C:Y,14,0)</f>
        <v>12002</v>
      </c>
      <c r="U27" s="20">
        <f>VLOOKUP(H27,频率块划分实时状态!C:Y,15,0)</f>
        <v>12038</v>
      </c>
    </row>
    <row r="28" ht="76.5" spans="1:21">
      <c r="A28" s="19" t="s">
        <v>14292</v>
      </c>
      <c r="B28" s="20" t="s">
        <v>12250</v>
      </c>
      <c r="C28" s="20" t="s">
        <v>12251</v>
      </c>
      <c r="D28" s="25" t="s">
        <v>9454</v>
      </c>
      <c r="E28" s="20" t="str">
        <f>VLOOKUP(B28,商品实例清单!B:D,3,0)</f>
        <v>广电直播卫星带宽</v>
      </c>
      <c r="F28" s="221" t="str">
        <f>VLOOKUP(B28,商品实例清单!B:M,12,0)</f>
        <v>210010002220250673</v>
      </c>
      <c r="H28" s="20" t="s">
        <v>14293</v>
      </c>
      <c r="I28" s="25" t="s">
        <v>10779</v>
      </c>
      <c r="J28" s="20">
        <v>36</v>
      </c>
      <c r="K28" s="21" t="s">
        <v>14261</v>
      </c>
      <c r="L28" s="21" t="s">
        <v>14262</v>
      </c>
      <c r="M28" s="20" t="str">
        <f>VLOOKUP(H28,频率块划分实时状态!C:Y,16,0)</f>
        <v>CS9C</v>
      </c>
      <c r="N28" s="20" t="str">
        <f>VLOOKUP(H28,频率块划分实时状态!C:Y,17,0)</f>
        <v>RN9B</v>
      </c>
      <c r="O28" s="20" t="str">
        <f>VLOOKUP(M28&amp;"-"&amp;N28,通道清单!C:G,5,0)</f>
        <v>L</v>
      </c>
      <c r="P28" s="20">
        <f>VLOOKUP(H28,频率块划分实时状态!C:Y,12,0)</f>
        <v>17682</v>
      </c>
      <c r="Q28" s="20">
        <f>VLOOKUP(H28,频率块划分实时状态!C:Y,13,0)</f>
        <v>17718</v>
      </c>
      <c r="R28" s="20" t="str">
        <f>VLOOKUP(H28,频率块划分实时状态!C:Y,18,0)</f>
        <v>TC9B</v>
      </c>
      <c r="S28" s="20" t="str">
        <f>VLOOKUP(M28&amp;"-"&amp;R28,通道清单!C:G,5,0)</f>
        <v>R</v>
      </c>
      <c r="T28" s="20">
        <f>VLOOKUP(H28,频率块划分实时状态!C:Y,14,0)</f>
        <v>12082</v>
      </c>
      <c r="U28" s="20">
        <f>VLOOKUP(H28,频率块划分实时状态!C:Y,15,0)</f>
        <v>12118</v>
      </c>
    </row>
    <row r="29" ht="76.5" spans="1:21">
      <c r="A29" s="19" t="s">
        <v>14292</v>
      </c>
      <c r="B29" s="20" t="s">
        <v>12250</v>
      </c>
      <c r="C29" s="20" t="s">
        <v>12251</v>
      </c>
      <c r="D29" s="25" t="s">
        <v>9454</v>
      </c>
      <c r="E29" s="20" t="str">
        <f>VLOOKUP(B29,商品实例清单!B:D,3,0)</f>
        <v>广电直播卫星带宽</v>
      </c>
      <c r="F29" s="221" t="str">
        <f>VLOOKUP(B29,商品实例清单!B:M,12,0)</f>
        <v>210010002220250673</v>
      </c>
      <c r="H29" s="20" t="s">
        <v>14266</v>
      </c>
      <c r="I29" s="25" t="s">
        <v>10729</v>
      </c>
      <c r="J29" s="20">
        <v>15</v>
      </c>
      <c r="K29" s="21" t="s">
        <v>14261</v>
      </c>
      <c r="L29" s="21" t="s">
        <v>14262</v>
      </c>
      <c r="M29" s="20" t="str">
        <f>VLOOKUP(H29,频率块划分实时状态!C:Y,16,0)</f>
        <v>CS9C</v>
      </c>
      <c r="N29" s="20" t="str">
        <f>VLOOKUP(H29,频率块划分实时状态!C:Y,17,0)</f>
        <v>RN7B</v>
      </c>
      <c r="O29" s="20" t="str">
        <f>VLOOKUP(M29&amp;"-"&amp;N29,通道清单!C:G,5,0)</f>
        <v>L</v>
      </c>
      <c r="P29" s="20">
        <f>VLOOKUP(H29,频率块划分实时状态!C:Y,12,0)</f>
        <v>17602</v>
      </c>
      <c r="Q29" s="20">
        <f>VLOOKUP(H29,频率块划分实时状态!C:Y,13,0)</f>
        <v>17638</v>
      </c>
      <c r="R29" s="20" t="str">
        <f>VLOOKUP(H29,频率块划分实时状态!C:Y,18,0)</f>
        <v>TC7B</v>
      </c>
      <c r="S29" s="20" t="str">
        <f>VLOOKUP(M29&amp;"-"&amp;R29,通道清单!C:G,5,0)</f>
        <v>R</v>
      </c>
      <c r="T29" s="20">
        <f>VLOOKUP(H29,频率块划分实时状态!C:Y,14,0)</f>
        <v>12002</v>
      </c>
      <c r="U29" s="20">
        <f>VLOOKUP(H29,频率块划分实时状态!C:Y,15,0)</f>
        <v>12038</v>
      </c>
    </row>
    <row r="30" ht="25.5" spans="1:21">
      <c r="A30" s="26" t="s">
        <v>14294</v>
      </c>
      <c r="B30" s="20" t="s">
        <v>12256</v>
      </c>
      <c r="C30" s="20" t="s">
        <v>12257</v>
      </c>
      <c r="D30" s="25" t="s">
        <v>9454</v>
      </c>
      <c r="E30" s="20" t="str">
        <f>VLOOKUP(B30,商品实例清单!B:D,3,0)</f>
        <v>广电直播卫星带宽</v>
      </c>
      <c r="F30" s="221" t="str">
        <f>VLOOKUP(B30,商品实例清单!B:M,12,0)</f>
        <v>210010002220250672</v>
      </c>
      <c r="H30" s="20" t="s">
        <v>14295</v>
      </c>
      <c r="I30" s="25" t="s">
        <v>10779</v>
      </c>
      <c r="J30" s="20">
        <v>36</v>
      </c>
      <c r="K30" s="21" t="s">
        <v>14296</v>
      </c>
      <c r="L30" s="21" t="s">
        <v>14297</v>
      </c>
      <c r="M30" s="20" t="str">
        <f>VLOOKUP(H30,频率块划分实时状态!C:Y,16,0)</f>
        <v>CS9C</v>
      </c>
      <c r="N30" s="20" t="str">
        <f>VLOOKUP(H30,频率块划分实时状态!C:Y,17,0)</f>
        <v>RN10A</v>
      </c>
      <c r="O30" s="20" t="str">
        <f>VLOOKUP(M30&amp;"-"&amp;N30,通道清单!C:G,5,0)</f>
        <v>R</v>
      </c>
      <c r="P30" s="20">
        <f>VLOOKUP(H30,频率块划分实时状态!C:Y,12,0)</f>
        <v>17702</v>
      </c>
      <c r="Q30" s="20">
        <f>VLOOKUP(H30,频率块划分实时状态!C:Y,13,0)</f>
        <v>17738</v>
      </c>
      <c r="R30" s="20" t="str">
        <f>VLOOKUP(H30,频率块划分实时状态!C:Y,18,0)</f>
        <v>TS10A</v>
      </c>
      <c r="S30" s="20" t="str">
        <f>VLOOKUP(M30&amp;"-"&amp;R30,通道清单!C:G,5,0)</f>
        <v>L</v>
      </c>
      <c r="T30" s="20">
        <f>VLOOKUP(H30,频率块划分实时状态!C:Y,14,0)</f>
        <v>12102</v>
      </c>
      <c r="U30" s="20">
        <f>VLOOKUP(H30,频率块划分实时状态!C:Y,15,0)</f>
        <v>12138</v>
      </c>
    </row>
    <row r="31" ht="25.5" spans="1:21">
      <c r="A31" s="26" t="s">
        <v>14294</v>
      </c>
      <c r="B31" s="20" t="s">
        <v>12256</v>
      </c>
      <c r="C31" s="20" t="s">
        <v>12257</v>
      </c>
      <c r="D31" s="25" t="s">
        <v>9454</v>
      </c>
      <c r="E31" s="20" t="str">
        <f>VLOOKUP(B31,商品实例清单!B:D,3,0)</f>
        <v>广电直播卫星带宽</v>
      </c>
      <c r="F31" s="221" t="str">
        <f>VLOOKUP(B31,商品实例清单!B:M,12,0)</f>
        <v>210010002220250672</v>
      </c>
      <c r="H31" s="20" t="s">
        <v>14298</v>
      </c>
      <c r="I31" s="25" t="s">
        <v>10779</v>
      </c>
      <c r="J31" s="20">
        <v>36</v>
      </c>
      <c r="K31" s="21" t="s">
        <v>14296</v>
      </c>
      <c r="L31" s="21" t="s">
        <v>14297</v>
      </c>
      <c r="M31" s="20" t="str">
        <f>VLOOKUP(H31,频率块划分实时状态!C:Y,16,0)</f>
        <v>CS9C</v>
      </c>
      <c r="N31" s="20" t="str">
        <f>VLOOKUP(H31,频率块划分实时状态!C:Y,17,0)</f>
        <v>RN8A</v>
      </c>
      <c r="O31" s="20" t="str">
        <f>VLOOKUP(M31&amp;"-"&amp;N31,通道清单!C:G,5,0)</f>
        <v>R</v>
      </c>
      <c r="P31" s="20">
        <f>VLOOKUP(H31,频率块划分实时状态!C:Y,12,0)</f>
        <v>17622</v>
      </c>
      <c r="Q31" s="20">
        <f>VLOOKUP(H31,频率块划分实时状态!C:Y,13,0)</f>
        <v>17658</v>
      </c>
      <c r="R31" s="20" t="str">
        <f>VLOOKUP(H31,频率块划分实时状态!C:Y,18,0)</f>
        <v>TS8A</v>
      </c>
      <c r="S31" s="20" t="str">
        <f>VLOOKUP(M31&amp;"-"&amp;R31,通道清单!C:G,5,0)</f>
        <v>L</v>
      </c>
      <c r="T31" s="20">
        <f>VLOOKUP(H31,频率块划分实时状态!C:Y,14,0)</f>
        <v>12022</v>
      </c>
      <c r="U31" s="20">
        <f>VLOOKUP(H31,频率块划分实时状态!C:Y,15,0)</f>
        <v>12058</v>
      </c>
    </row>
    <row r="32" ht="25.5" spans="1:21">
      <c r="A32" s="26" t="s">
        <v>14294</v>
      </c>
      <c r="B32" s="20" t="s">
        <v>12256</v>
      </c>
      <c r="C32" s="20" t="s">
        <v>12257</v>
      </c>
      <c r="D32" s="25" t="s">
        <v>9454</v>
      </c>
      <c r="E32" s="20" t="str">
        <f>VLOOKUP(B32,商品实例清单!B:D,3,0)</f>
        <v>广电直播卫星带宽</v>
      </c>
      <c r="F32" s="221" t="str">
        <f>VLOOKUP(B32,商品实例清单!B:M,12,0)</f>
        <v>210010002220250672</v>
      </c>
      <c r="H32" s="20" t="s">
        <v>14299</v>
      </c>
      <c r="I32" s="25" t="s">
        <v>10779</v>
      </c>
      <c r="J32" s="20">
        <v>36</v>
      </c>
      <c r="K32" s="21" t="s">
        <v>14296</v>
      </c>
      <c r="L32" s="21" t="s">
        <v>14297</v>
      </c>
      <c r="M32" s="20" t="str">
        <f>VLOOKUP(H32,频率块划分实时状态!C:Y,16,0)</f>
        <v>CS9C</v>
      </c>
      <c r="N32" s="20" t="str">
        <f>VLOOKUP(H32,频率块划分实时状态!C:Y,17,0)</f>
        <v>RN4B</v>
      </c>
      <c r="O32" s="20" t="str">
        <f>VLOOKUP(M32&amp;"-"&amp;N32,通道清单!C:G,5,0)</f>
        <v>L</v>
      </c>
      <c r="P32" s="20">
        <f>VLOOKUP(H32,频率块划分实时状态!C:Y,12,0)</f>
        <v>17482</v>
      </c>
      <c r="Q32" s="20">
        <f>VLOOKUP(H32,频率块划分实时状态!C:Y,13,0)</f>
        <v>17518</v>
      </c>
      <c r="R32" s="20" t="str">
        <f>VLOOKUP(H32,频率块划分实时状态!C:Y,18,0)</f>
        <v>TC4B</v>
      </c>
      <c r="S32" s="20" t="str">
        <f>VLOOKUP(M32&amp;"-"&amp;R32,通道清单!C:G,5,0)</f>
        <v>R</v>
      </c>
      <c r="T32" s="20">
        <f>VLOOKUP(H32,频率块划分实时状态!C:Y,14,0)</f>
        <v>11882</v>
      </c>
      <c r="U32" s="20">
        <f>VLOOKUP(H32,频率块划分实时状态!C:Y,15,0)</f>
        <v>11918</v>
      </c>
    </row>
    <row r="33" spans="1:21">
      <c r="A33" s="19" t="s">
        <v>14287</v>
      </c>
      <c r="B33" s="20" t="s">
        <v>12286</v>
      </c>
      <c r="C33" s="20" t="s">
        <v>12287</v>
      </c>
      <c r="D33" s="25" t="s">
        <v>12160</v>
      </c>
      <c r="E33" s="20" t="str">
        <f>VLOOKUP(B33,商品实例清单!B:D,3,0)</f>
        <v>广电直播卫星带宽</v>
      </c>
      <c r="F33" s="221" t="str">
        <f>VLOOKUP(B33,商品实例清单!B:M,12,0)</f>
        <v>210010002220251183</v>
      </c>
      <c r="H33" s="20" t="s">
        <v>14229</v>
      </c>
      <c r="I33" s="25" t="s">
        <v>10779</v>
      </c>
      <c r="J33" s="20">
        <v>36</v>
      </c>
      <c r="K33" s="21" t="s">
        <v>14300</v>
      </c>
      <c r="L33" s="21" t="s">
        <v>14301</v>
      </c>
      <c r="M33" s="20" t="str">
        <f>VLOOKUP(H33,频率块划分实时状态!C:Y,16,0)</f>
        <v>CS9C</v>
      </c>
      <c r="N33" s="20" t="str">
        <f>VLOOKUP(H33,频率块划分实时状态!C:Y,17,0)</f>
        <v>RN5B</v>
      </c>
      <c r="O33" s="20" t="str">
        <f>VLOOKUP(M33&amp;"-"&amp;N33,通道清单!C:G,5,0)</f>
        <v>L</v>
      </c>
      <c r="P33" s="20">
        <f>VLOOKUP(H33,频率块划分实时状态!C:Y,12,0)</f>
        <v>17522</v>
      </c>
      <c r="Q33" s="20">
        <f>VLOOKUP(H33,频率块划分实时状态!C:Y,13,0)</f>
        <v>17558</v>
      </c>
      <c r="R33" s="20" t="str">
        <f>VLOOKUP(H33,频率块划分实时状态!C:Y,18,0)</f>
        <v>TC5B</v>
      </c>
      <c r="S33" s="20" t="str">
        <f>VLOOKUP(M33&amp;"-"&amp;R33,通道清单!C:G,5,0)</f>
        <v>R</v>
      </c>
      <c r="T33" s="20">
        <f>VLOOKUP(H33,频率块划分实时状态!C:Y,14,0)</f>
        <v>11922</v>
      </c>
      <c r="U33" s="20">
        <f>VLOOKUP(H33,频率块划分实时状态!C:Y,15,0)</f>
        <v>11958</v>
      </c>
    </row>
    <row r="34" spans="1:21">
      <c r="A34" s="19" t="s">
        <v>14302</v>
      </c>
      <c r="B34" s="20" t="s">
        <v>12293</v>
      </c>
      <c r="C34" s="20" t="s">
        <v>12294</v>
      </c>
      <c r="D34" s="25" t="s">
        <v>12160</v>
      </c>
      <c r="E34" s="20" t="str">
        <f>VLOOKUP(B34,商品实例清单!B:D,3,0)</f>
        <v>广电直播卫星带宽</v>
      </c>
      <c r="F34" s="20" t="str">
        <f>VLOOKUP(B34,商品实例清单!B:M,12,0)</f>
        <v>LS210010002220232563</v>
      </c>
      <c r="H34" s="20" t="s">
        <v>14275</v>
      </c>
      <c r="I34" s="25" t="s">
        <v>10729</v>
      </c>
      <c r="J34" s="20">
        <v>7.2</v>
      </c>
      <c r="K34" s="21" t="s">
        <v>14303</v>
      </c>
      <c r="L34" s="21" t="s">
        <v>14304</v>
      </c>
      <c r="M34" s="20" t="str">
        <f>VLOOKUP(H34,频率块划分实时状态!C:Y,16,0)</f>
        <v>CS9C</v>
      </c>
      <c r="N34" s="20" t="str">
        <f>VLOOKUP(H34,频率块划分实时状态!C:Y,17,0)</f>
        <v>RN11B</v>
      </c>
      <c r="O34" s="20" t="str">
        <f>VLOOKUP(M34&amp;"-"&amp;N34,通道清单!C:G,5,0)</f>
        <v>L</v>
      </c>
      <c r="P34" s="20">
        <f>VLOOKUP(H34,频率块划分实时状态!C:Y,12,0)</f>
        <v>17762</v>
      </c>
      <c r="Q34" s="20">
        <f>VLOOKUP(H34,频率块划分实时状态!C:Y,13,0)</f>
        <v>17798</v>
      </c>
      <c r="R34" s="20" t="str">
        <f>VLOOKUP(H34,频率块划分实时状态!C:Y,18,0)</f>
        <v>TC11B</v>
      </c>
      <c r="S34" s="20" t="str">
        <f>VLOOKUP(M34&amp;"-"&amp;R34,通道清单!C:G,5,0)</f>
        <v>R</v>
      </c>
      <c r="T34" s="20">
        <f>VLOOKUP(H34,频率块划分实时状态!C:Y,14,0)</f>
        <v>12162</v>
      </c>
      <c r="U34" s="20">
        <f>VLOOKUP(H34,频率块划分实时状态!C:Y,15,0)</f>
        <v>12198</v>
      </c>
    </row>
    <row r="35" spans="1:21">
      <c r="A35" s="26" t="s">
        <v>14305</v>
      </c>
      <c r="B35" s="20" t="s">
        <v>12297</v>
      </c>
      <c r="C35" s="20" t="s">
        <v>12298</v>
      </c>
      <c r="D35" s="25" t="s">
        <v>12160</v>
      </c>
      <c r="E35" s="20" t="str">
        <f>VLOOKUP(B35,商品实例清单!B:D,3,0)</f>
        <v>广电直播卫星带宽</v>
      </c>
      <c r="F35" s="221" t="str">
        <f>VLOOKUP(B35,商品实例清单!B:M,12,0)</f>
        <v>210010002220250461</v>
      </c>
      <c r="H35" s="20" t="s">
        <v>14275</v>
      </c>
      <c r="I35" s="25" t="s">
        <v>10729</v>
      </c>
      <c r="J35" s="20">
        <v>7.2</v>
      </c>
      <c r="K35" s="21" t="s">
        <v>14306</v>
      </c>
      <c r="L35" s="21" t="s">
        <v>14304</v>
      </c>
      <c r="M35" s="20" t="str">
        <f>VLOOKUP(H35,频率块划分实时状态!C:Y,16,0)</f>
        <v>CS9C</v>
      </c>
      <c r="N35" s="20" t="str">
        <f>VLOOKUP(H35,频率块划分实时状态!C:Y,17,0)</f>
        <v>RN11B</v>
      </c>
      <c r="O35" s="20" t="str">
        <f>VLOOKUP(M35&amp;"-"&amp;N35,通道清单!C:G,5,0)</f>
        <v>L</v>
      </c>
      <c r="P35" s="20">
        <f>VLOOKUP(H35,频率块划分实时状态!C:Y,12,0)</f>
        <v>17762</v>
      </c>
      <c r="Q35" s="20">
        <f>VLOOKUP(H35,频率块划分实时状态!C:Y,13,0)</f>
        <v>17798</v>
      </c>
      <c r="R35" s="20" t="str">
        <f>VLOOKUP(H35,频率块划分实时状态!C:Y,18,0)</f>
        <v>TC11B</v>
      </c>
      <c r="S35" s="20" t="str">
        <f>VLOOKUP(M35&amp;"-"&amp;R35,通道清单!C:G,5,0)</f>
        <v>R</v>
      </c>
      <c r="T35" s="20">
        <f>VLOOKUP(H35,频率块划分实时状态!C:Y,14,0)</f>
        <v>12162</v>
      </c>
      <c r="U35" s="20">
        <f>VLOOKUP(H35,频率块划分实时状态!C:Y,15,0)</f>
        <v>12198</v>
      </c>
    </row>
    <row r="36" spans="1:21">
      <c r="A36" s="26" t="s">
        <v>14307</v>
      </c>
      <c r="B36" s="20" t="s">
        <v>12817</v>
      </c>
      <c r="C36" s="20" t="s">
        <v>12818</v>
      </c>
      <c r="D36" s="25" t="s">
        <v>12821</v>
      </c>
      <c r="E36" s="20" t="str">
        <f>VLOOKUP(B36,商品实例清单!B:D,3,0)</f>
        <v>广电传输卫星带宽</v>
      </c>
      <c r="F36" s="221" t="str">
        <f>VLOOKUP(B36,商品实例清单!B:M,12,0)</f>
        <v>210010002220251089</v>
      </c>
      <c r="H36" s="27" t="s">
        <v>14308</v>
      </c>
      <c r="I36" s="25" t="s">
        <v>10779</v>
      </c>
      <c r="J36" s="20" t="s">
        <v>89</v>
      </c>
      <c r="K36" s="21" t="s">
        <v>14257</v>
      </c>
      <c r="L36" s="21" t="s">
        <v>14262</v>
      </c>
      <c r="M36" s="20" t="str">
        <f>VLOOKUP(H36,频率块划分实时状态!C:Y,16,0)</f>
        <v>CS6D</v>
      </c>
      <c r="N36" s="20" t="str">
        <f>VLOOKUP(H36,频率块划分实时状态!C:Y,17,0)</f>
        <v>RN6B</v>
      </c>
      <c r="O36" s="20" t="str">
        <f>VLOOKUP(M36&amp;"-"&amp;N36,通道清单!C:G,5,0)</f>
        <v>H</v>
      </c>
      <c r="P36" s="20">
        <f>VLOOKUP(H36,频率块划分实时状态!C:Y,12,0)</f>
        <v>6107</v>
      </c>
      <c r="Q36" s="20">
        <f>VLOOKUP(H36,频率块划分实时状态!C:Y,13,0)</f>
        <v>6116</v>
      </c>
      <c r="R36" s="20" t="str">
        <f>VLOOKUP(H36,频率块划分实时状态!C:Y,18,0)</f>
        <v>TA6B</v>
      </c>
      <c r="S36" s="20" t="str">
        <f>VLOOKUP(M36&amp;"-"&amp;R36,通道清单!C:G,5,0)</f>
        <v>V</v>
      </c>
      <c r="T36" s="20">
        <f>VLOOKUP(H36,频率块划分实时状态!C:Y,14,0)</f>
        <v>3882</v>
      </c>
      <c r="U36" s="20">
        <f>VLOOKUP(H36,频率块划分实时状态!C:Y,15,0)</f>
        <v>3891</v>
      </c>
    </row>
    <row r="37" spans="1:21">
      <c r="A37" s="26" t="s">
        <v>14309</v>
      </c>
      <c r="B37" s="20" t="s">
        <v>12823</v>
      </c>
      <c r="C37" s="20" t="s">
        <v>12824</v>
      </c>
      <c r="D37" s="25" t="s">
        <v>12821</v>
      </c>
      <c r="E37" s="20" t="str">
        <f>VLOOKUP(B37,商品实例清单!B:D,3,0)</f>
        <v>广电传输卫星带宽</v>
      </c>
      <c r="F37" s="221" t="str">
        <f>VLOOKUP(B37,商品实例清单!B:M,12,0)</f>
        <v>210010002220251089</v>
      </c>
      <c r="H37" s="27" t="s">
        <v>14310</v>
      </c>
      <c r="I37" s="25" t="s">
        <v>10779</v>
      </c>
      <c r="J37" s="20" t="s">
        <v>147</v>
      </c>
      <c r="K37" s="21" t="s">
        <v>14261</v>
      </c>
      <c r="L37" s="21" t="s">
        <v>14311</v>
      </c>
      <c r="M37" s="20" t="str">
        <f>VLOOKUP(H37,频率块划分实时状态!C:Y,16,0)</f>
        <v>CS6D</v>
      </c>
      <c r="N37" s="20" t="str">
        <f>VLOOKUP(H37,频率块划分实时状态!C:Y,17,0)</f>
        <v>RN8B</v>
      </c>
      <c r="O37" s="20" t="str">
        <f>VLOOKUP(M37&amp;"-"&amp;N37,通道清单!C:G,5,0)</f>
        <v>H</v>
      </c>
      <c r="P37" s="20">
        <f>VLOOKUP(H37,频率块划分实时状态!C:Y,12,0)</f>
        <v>6187</v>
      </c>
      <c r="Q37" s="20">
        <f>VLOOKUP(H37,频率块划分实时状态!C:Y,13,0)</f>
        <v>6205</v>
      </c>
      <c r="R37" s="20" t="str">
        <f>VLOOKUP(H37,频率块划分实时状态!C:Y,18,0)</f>
        <v>TA8B</v>
      </c>
      <c r="S37" s="20" t="str">
        <f>VLOOKUP(M37&amp;"-"&amp;R37,通道清单!C:G,5,0)</f>
        <v>V</v>
      </c>
      <c r="T37" s="20">
        <f>VLOOKUP(H37,频率块划分实时状态!C:Y,14,0)</f>
        <v>3962</v>
      </c>
      <c r="U37" s="20">
        <f>VLOOKUP(H37,频率块划分实时状态!C:Y,15,0)</f>
        <v>3980</v>
      </c>
    </row>
    <row r="38" spans="1:21">
      <c r="A38" s="26" t="s">
        <v>14312</v>
      </c>
      <c r="B38" s="20" t="s">
        <v>12826</v>
      </c>
      <c r="C38" s="20" t="s">
        <v>12827</v>
      </c>
      <c r="D38" s="25" t="s">
        <v>12821</v>
      </c>
      <c r="E38" s="20" t="str">
        <f>VLOOKUP(B38,商品实例清单!B:D,3,0)</f>
        <v>广电传输卫星带宽</v>
      </c>
      <c r="F38" s="221" t="str">
        <f>VLOOKUP(B38,商品实例清单!B:M,12,0)</f>
        <v>210010002220251089</v>
      </c>
      <c r="H38" s="20" t="s">
        <v>14313</v>
      </c>
      <c r="I38" s="25" t="s">
        <v>10779</v>
      </c>
      <c r="J38" s="20">
        <v>8.4</v>
      </c>
      <c r="K38" s="21" t="s">
        <v>14261</v>
      </c>
      <c r="L38" s="21" t="s">
        <v>14262</v>
      </c>
      <c r="M38" s="20" t="str">
        <f>VLOOKUP(H38,频率块划分实时状态!C:Y,16,0)</f>
        <v>CS6E</v>
      </c>
      <c r="N38" s="20" t="str">
        <f>VLOOKUP(H38,频率块划分实时状态!C:Y,17,0)</f>
        <v>RN6B</v>
      </c>
      <c r="O38" s="20" t="str">
        <f>VLOOKUP(M38&amp;"-"&amp;N38,通道清单!C:G,5,0)</f>
        <v>H</v>
      </c>
      <c r="P38" s="20">
        <f>VLOOKUP(H38,频率块划分实时状态!C:Y,12,0)</f>
        <v>6160.8</v>
      </c>
      <c r="Q38" s="20">
        <f>VLOOKUP(H38,频率块划分实时状态!C:Y,13,0)</f>
        <v>6169.2</v>
      </c>
      <c r="R38" s="20" t="str">
        <f>VLOOKUP(H38,频率块划分实时状态!C:Y,18,0)</f>
        <v>TA6B</v>
      </c>
      <c r="S38" s="20" t="str">
        <f>VLOOKUP(M38&amp;"-"&amp;R38,通道清单!C:G,5,0)</f>
        <v>V</v>
      </c>
      <c r="T38" s="20">
        <f>VLOOKUP(H38,频率块划分实时状态!C:Y,14,0)</f>
        <v>3935.8</v>
      </c>
      <c r="U38" s="20">
        <f>VLOOKUP(H38,频率块划分实时状态!C:Y,15,0)</f>
        <v>3944.2</v>
      </c>
    </row>
    <row r="39" ht="25.5" spans="1:21">
      <c r="A39" s="26" t="s">
        <v>14314</v>
      </c>
      <c r="B39" s="20" t="s">
        <v>12833</v>
      </c>
      <c r="C39" s="20" t="s">
        <v>12834</v>
      </c>
      <c r="D39" s="25" t="s">
        <v>12837</v>
      </c>
      <c r="E39" s="20" t="str">
        <f>VLOOKUP(B39,商品实例清单!B:D,3,0)</f>
        <v>广电传输卫星带宽</v>
      </c>
      <c r="F39" s="221" t="str">
        <f>VLOOKUP(B39,商品实例清单!B:M,12,0)</f>
        <v>210010002220250714</v>
      </c>
      <c r="H39" s="20" t="s">
        <v>14191</v>
      </c>
      <c r="I39" s="25" t="s">
        <v>10779</v>
      </c>
      <c r="J39" s="20" t="s">
        <v>89</v>
      </c>
      <c r="K39" s="21" t="s">
        <v>14261</v>
      </c>
      <c r="L39" s="21" t="s">
        <v>14262</v>
      </c>
      <c r="M39" s="20" t="str">
        <f>VLOOKUP(H39,频率块划分实时状态!C:Y,16,0)</f>
        <v>CS6D</v>
      </c>
      <c r="N39" s="20" t="str">
        <f>VLOOKUP(H39,频率块划分实时状态!C:Y,17,0)</f>
        <v>RC5A</v>
      </c>
      <c r="O39" s="20" t="str">
        <f>VLOOKUP(M39&amp;"-"&amp;N39,通道清单!C:G,5,0)</f>
        <v>V</v>
      </c>
      <c r="P39" s="20">
        <f>VLOOKUP(H39,频率块划分实时状态!C:Y,12,0)</f>
        <v>6087</v>
      </c>
      <c r="Q39" s="20">
        <f>VLOOKUP(H39,频率块划分实时状态!C:Y,13,0)</f>
        <v>6096</v>
      </c>
      <c r="R39" s="20" t="str">
        <f>VLOOKUP(H39,频率块划分实时状态!C:Y,18,0)</f>
        <v>TA5A</v>
      </c>
      <c r="S39" s="20" t="str">
        <f>VLOOKUP(M39&amp;"-"&amp;R39,通道清单!C:G,5,0)</f>
        <v>H</v>
      </c>
      <c r="T39" s="20">
        <f>VLOOKUP(H39,频率块划分实时状态!C:Y,14,0)</f>
        <v>3862</v>
      </c>
      <c r="U39" s="20">
        <f>VLOOKUP(H39,频率块划分实时状态!C:Y,15,0)</f>
        <v>3871</v>
      </c>
    </row>
    <row r="40" ht="25.5" spans="1:21">
      <c r="A40" s="26" t="s">
        <v>14315</v>
      </c>
      <c r="B40" s="20" t="s">
        <v>12839</v>
      </c>
      <c r="C40" s="20" t="s">
        <v>12840</v>
      </c>
      <c r="D40" s="25" t="s">
        <v>14316</v>
      </c>
      <c r="E40" s="20" t="str">
        <f>VLOOKUP(B40,商品实例清单!B:D,3,0)</f>
        <v>广电传输卫星带宽</v>
      </c>
      <c r="F40" s="221" t="str">
        <f>VLOOKUP(B40,商品实例清单!B:M,12,0)</f>
        <v>210010002220250712</v>
      </c>
      <c r="H40" s="27" t="s">
        <v>14317</v>
      </c>
      <c r="I40" s="25" t="s">
        <v>10779</v>
      </c>
      <c r="J40" s="20" t="s">
        <v>147</v>
      </c>
      <c r="K40" s="21" t="s">
        <v>14318</v>
      </c>
      <c r="L40" s="21" t="s">
        <v>14319</v>
      </c>
      <c r="M40" s="20" t="str">
        <f>VLOOKUP(H40,频率块划分实时状态!C:Y,16,0)</f>
        <v>CS6D</v>
      </c>
      <c r="N40" s="20" t="str">
        <f>VLOOKUP(H40,频率块划分实时状态!C:Y,17,0)</f>
        <v>RN2B</v>
      </c>
      <c r="O40" s="20" t="str">
        <f>VLOOKUP(M40&amp;"-"&amp;N40,通道清单!C:G,5,0)</f>
        <v>H</v>
      </c>
      <c r="P40" s="20">
        <f>VLOOKUP(H40,频率块划分实时状态!C:Y,12,0)</f>
        <v>5956.5</v>
      </c>
      <c r="Q40" s="20">
        <f>VLOOKUP(H40,频率块划分实时状态!C:Y,13,0)</f>
        <v>5974.5</v>
      </c>
      <c r="R40" s="20" t="str">
        <f>VLOOKUP(H40,频率块划分实时状态!C:Y,18,0)</f>
        <v>TA2B</v>
      </c>
      <c r="S40" s="20" t="str">
        <f>VLOOKUP(M40&amp;"-"&amp;R40,通道清单!C:G,5,0)</f>
        <v>V</v>
      </c>
      <c r="T40" s="20">
        <f>VLOOKUP(H40,频率块划分实时状态!C:Y,14,0)</f>
        <v>3731.5</v>
      </c>
      <c r="U40" s="20">
        <f>VLOOKUP(H40,频率块划分实时状态!C:Y,15,0)</f>
        <v>3749.5</v>
      </c>
    </row>
    <row r="41" spans="1:21">
      <c r="A41" s="19" t="s">
        <v>9458</v>
      </c>
      <c r="B41" s="20" t="s">
        <v>12897</v>
      </c>
      <c r="C41" s="20" t="s">
        <v>12898</v>
      </c>
      <c r="D41" s="25" t="s">
        <v>9454</v>
      </c>
      <c r="E41" s="20" t="str">
        <f>VLOOKUP(B41,商品实例清单!B:D,3,0)</f>
        <v>广电传输卫星带宽</v>
      </c>
      <c r="F41" s="20" t="str">
        <f>VLOOKUP(B41,商品实例清单!B:M,12,0)</f>
        <v>LS210010002220232560</v>
      </c>
      <c r="H41" s="20" t="s">
        <v>14235</v>
      </c>
      <c r="I41" s="25" t="s">
        <v>10779</v>
      </c>
      <c r="J41" s="20" t="s">
        <v>14320</v>
      </c>
      <c r="K41" s="21" t="s">
        <v>14321</v>
      </c>
      <c r="L41" s="21" t="s">
        <v>14322</v>
      </c>
      <c r="M41" s="20" t="str">
        <f>VLOOKUP(H41,频率块划分实时状态!C:Y,16,0)</f>
        <v>CS6E</v>
      </c>
      <c r="N41" s="20" t="str">
        <f>VLOOKUP(H41,频率块划分实时状态!C:Y,17,0)</f>
        <v>RN6A</v>
      </c>
      <c r="O41" s="20" t="str">
        <f>VLOOKUP(M41&amp;"-"&amp;N41,通道清单!C:G,5,0)</f>
        <v>V</v>
      </c>
      <c r="P41" s="20">
        <f>VLOOKUP(H41,频率块划分实时状态!C:Y,12,0)</f>
        <v>6127</v>
      </c>
      <c r="Q41" s="20">
        <f>VLOOKUP(H41,频率块划分实时状态!C:Y,13,0)</f>
        <v>6163</v>
      </c>
      <c r="R41" s="20" t="str">
        <f>VLOOKUP(H41,频率块划分实时状态!C:Y,18,0)</f>
        <v>TA6A</v>
      </c>
      <c r="S41" s="20" t="str">
        <f>VLOOKUP(M41&amp;"-"&amp;R41,通道清单!C:G,5,0)</f>
        <v>H</v>
      </c>
      <c r="T41" s="20">
        <f>VLOOKUP(H41,频率块划分实时状态!C:Y,14,0)</f>
        <v>3902</v>
      </c>
      <c r="U41" s="20">
        <f>VLOOKUP(H41,频率块划分实时状态!C:Y,15,0)</f>
        <v>3938</v>
      </c>
    </row>
    <row r="42" spans="1:21">
      <c r="A42" s="19" t="s">
        <v>12921</v>
      </c>
      <c r="B42" s="20" t="s">
        <v>12916</v>
      </c>
      <c r="C42" s="20" t="s">
        <v>12917</v>
      </c>
      <c r="D42" s="25" t="s">
        <v>12920</v>
      </c>
      <c r="E42" s="20" t="str">
        <f>VLOOKUP(B42,商品实例清单!B:D,3,0)</f>
        <v>广电传输卫星带宽</v>
      </c>
      <c r="F42" s="221" t="str">
        <f>VLOOKUP(B42,商品实例清单!B:M,12,0)</f>
        <v>210010002220260094</v>
      </c>
      <c r="H42" s="20" t="s">
        <v>14175</v>
      </c>
      <c r="I42" s="25" t="s">
        <v>10779</v>
      </c>
      <c r="J42" s="20">
        <v>12.7</v>
      </c>
      <c r="K42" s="21" t="s">
        <v>14261</v>
      </c>
      <c r="L42" s="21" t="s">
        <v>14262</v>
      </c>
      <c r="M42" s="20" t="str">
        <f>VLOOKUP(H42,频率块划分实时状态!C:Y,16,0)</f>
        <v>CS6D</v>
      </c>
      <c r="N42" s="20" t="str">
        <f>VLOOKUP(H42,频率块划分实时状态!C:Y,17,0)</f>
        <v>RC8A</v>
      </c>
      <c r="O42" s="20" t="str">
        <f>VLOOKUP(M42&amp;"-"&amp;N42,通道清单!C:G,5,0)</f>
        <v>V</v>
      </c>
      <c r="P42" s="20">
        <f>VLOOKUP(H42,频率块划分实时状态!C:Y,12,0)</f>
        <v>6207.65</v>
      </c>
      <c r="Q42" s="20">
        <f>VLOOKUP(H42,频率块划分实时状态!C:Y,13,0)</f>
        <v>6220.35</v>
      </c>
      <c r="R42" s="20" t="str">
        <f>VLOOKUP(H42,频率块划分实时状态!C:Y,18,0)</f>
        <v>TA8A</v>
      </c>
      <c r="S42" s="20" t="str">
        <f>VLOOKUP(M42&amp;"-"&amp;R42,通道清单!C:G,5,0)</f>
        <v>H</v>
      </c>
      <c r="T42" s="20">
        <f>VLOOKUP(H42,频率块划分实时状态!C:Y,14,0)</f>
        <v>3982.65</v>
      </c>
      <c r="U42" s="20">
        <f>VLOOKUP(H42,频率块划分实时状态!C:Y,15,0)</f>
        <v>3995.35</v>
      </c>
    </row>
    <row r="43" spans="1:21">
      <c r="A43" s="19" t="s">
        <v>12930</v>
      </c>
      <c r="B43" s="20" t="s">
        <v>12928</v>
      </c>
      <c r="C43" s="20" t="s">
        <v>12929</v>
      </c>
      <c r="D43" s="25" t="s">
        <v>10921</v>
      </c>
      <c r="E43" s="20" t="str">
        <f>VLOOKUP(B43,商品实例清单!B:D,3,0)</f>
        <v>广电传输卫星带宽</v>
      </c>
      <c r="F43" s="221" t="str">
        <f>VLOOKUP(B43,商品实例清单!B:M,12,0)</f>
        <v>210010002220251210</v>
      </c>
      <c r="H43" s="27" t="s">
        <v>14323</v>
      </c>
      <c r="I43" s="25" t="s">
        <v>10779</v>
      </c>
      <c r="J43" s="20" t="s">
        <v>182</v>
      </c>
      <c r="K43" s="21" t="s">
        <v>14261</v>
      </c>
      <c r="L43" s="21" t="s">
        <v>14262</v>
      </c>
      <c r="M43" s="20" t="str">
        <f>VLOOKUP(H43,频率块划分实时状态!C:Y,16,0)</f>
        <v>CS6E</v>
      </c>
      <c r="N43" s="20" t="str">
        <f>VLOOKUP(H43,频率块划分实时状态!C:Y,17,0)</f>
        <v>RN11B</v>
      </c>
      <c r="O43" s="20" t="str">
        <f>VLOOKUP(M43&amp;"-"&amp;N43,通道清单!C:G,5,0)</f>
        <v>H</v>
      </c>
      <c r="P43" s="20">
        <f>VLOOKUP(H43,频率块划分实时状态!C:Y,12,0)</f>
        <v>6387.5</v>
      </c>
      <c r="Q43" s="20">
        <f>VLOOKUP(H43,频率块划分实时状态!C:Y,13,0)</f>
        <v>6412.5</v>
      </c>
      <c r="R43" s="20" t="str">
        <f>VLOOKUP(H43,频率块划分实时状态!C:Y,18,0)</f>
        <v>TA11B</v>
      </c>
      <c r="S43" s="20" t="str">
        <f>VLOOKUP(M43&amp;"-"&amp;R43,通道清单!C:G,5,0)</f>
        <v>V</v>
      </c>
      <c r="T43" s="20">
        <f>VLOOKUP(H43,频率块划分实时状态!C:Y,14,0)</f>
        <v>4162.5</v>
      </c>
      <c r="U43" s="20">
        <f>VLOOKUP(H43,频率块划分实时状态!C:Y,15,0)</f>
        <v>4187.5</v>
      </c>
    </row>
    <row r="44" spans="1:21">
      <c r="A44" s="19" t="s">
        <v>12940</v>
      </c>
      <c r="B44" s="20" t="s">
        <v>12936</v>
      </c>
      <c r="C44" s="20" t="s">
        <v>12937</v>
      </c>
      <c r="D44" s="25" t="s">
        <v>9454</v>
      </c>
      <c r="E44" s="20" t="str">
        <f>VLOOKUP(B44,商品实例清单!B:D,3,0)</f>
        <v>广电传输卫星带宽</v>
      </c>
      <c r="F44" s="20" t="str">
        <f>VLOOKUP(B44,商品实例清单!B:M,12,0)</f>
        <v>LS210010002220250038</v>
      </c>
      <c r="H44" s="27" t="s">
        <v>14324</v>
      </c>
      <c r="I44" s="25" t="s">
        <v>10779</v>
      </c>
      <c r="J44" s="20" t="s">
        <v>14320</v>
      </c>
      <c r="K44" s="21" t="s">
        <v>14261</v>
      </c>
      <c r="L44" s="21" t="s">
        <v>14322</v>
      </c>
      <c r="M44" s="20" t="str">
        <f>VLOOKUP(H44,频率块划分实时状态!C:Y,16,0)</f>
        <v>CS6D</v>
      </c>
      <c r="N44" s="20" t="str">
        <f>VLOOKUP(H44,频率块划分实时状态!C:Y,17,0)</f>
        <v>RN3B</v>
      </c>
      <c r="O44" s="20" t="str">
        <f>VLOOKUP(M44&amp;"-"&amp;N44,通道清单!C:G,5,0)</f>
        <v>H</v>
      </c>
      <c r="P44" s="20">
        <f>VLOOKUP(H44,频率块划分实时状态!C:Y,12,0)</f>
        <v>5987</v>
      </c>
      <c r="Q44" s="20">
        <f>VLOOKUP(H44,频率块划分实时状态!C:Y,13,0)</f>
        <v>6023</v>
      </c>
      <c r="R44" s="20" t="str">
        <f>VLOOKUP(H44,频率块划分实时状态!C:Y,18,0)</f>
        <v>TA3B</v>
      </c>
      <c r="S44" s="20" t="str">
        <f>VLOOKUP(M44&amp;"-"&amp;R44,通道清单!C:G,5,0)</f>
        <v>V</v>
      </c>
      <c r="T44" s="20">
        <f>VLOOKUP(H44,频率块划分实时状态!C:Y,14,0)</f>
        <v>3762</v>
      </c>
      <c r="U44" s="20">
        <f>VLOOKUP(H44,频率块划分实时状态!C:Y,15,0)</f>
        <v>3798</v>
      </c>
    </row>
    <row r="45" spans="1:21">
      <c r="A45" s="19" t="s">
        <v>12950</v>
      </c>
      <c r="B45" s="20" t="s">
        <v>12946</v>
      </c>
      <c r="C45" s="20" t="s">
        <v>12947</v>
      </c>
      <c r="D45" s="25" t="s">
        <v>9454</v>
      </c>
      <c r="E45" s="20" t="str">
        <f>VLOOKUP(B45,商品实例清单!B:D,3,0)</f>
        <v>广电传输卫星带宽</v>
      </c>
      <c r="F45" s="221" t="str">
        <f>VLOOKUP(B45,商品实例清单!B:M,12,0)</f>
        <v>210010002220250488</v>
      </c>
      <c r="H45" s="27" t="s">
        <v>14325</v>
      </c>
      <c r="I45" s="25" t="s">
        <v>10779</v>
      </c>
      <c r="J45" s="20" t="s">
        <v>14320</v>
      </c>
      <c r="K45" s="21" t="s">
        <v>14326</v>
      </c>
      <c r="L45" s="21" t="s">
        <v>14327</v>
      </c>
      <c r="M45" s="20" t="str">
        <f>VLOOKUP(H45,频率块划分实时状态!C:Y,16,0)</f>
        <v>CS6D</v>
      </c>
      <c r="N45" s="20" t="str">
        <f>VLOOKUP(H45,频率块划分实时状态!C:Y,17,0)</f>
        <v>RN3A</v>
      </c>
      <c r="O45" s="20" t="str">
        <f>VLOOKUP(M45&amp;"-"&amp;N45,通道清单!C:G,5,0)</f>
        <v>V</v>
      </c>
      <c r="P45" s="20">
        <f>VLOOKUP(H45,频率块划分实时状态!C:Y,12,0)</f>
        <v>6007</v>
      </c>
      <c r="Q45" s="20">
        <f>VLOOKUP(H45,频率块划分实时状态!C:Y,13,0)</f>
        <v>6043</v>
      </c>
      <c r="R45" s="20" t="str">
        <f>VLOOKUP(H45,频率块划分实时状态!C:Y,18,0)</f>
        <v>TA3A</v>
      </c>
      <c r="S45" s="20" t="str">
        <f>VLOOKUP(M45&amp;"-"&amp;R45,通道清单!C:G,5,0)</f>
        <v>H</v>
      </c>
      <c r="T45" s="20">
        <f>VLOOKUP(H45,频率块划分实时状态!C:Y,14,0)</f>
        <v>3782</v>
      </c>
      <c r="U45" s="20">
        <f>VLOOKUP(H45,频率块划分实时状态!C:Y,15,0)</f>
        <v>3818</v>
      </c>
    </row>
    <row r="46" spans="1:21">
      <c r="A46" s="26" t="s">
        <v>14328</v>
      </c>
      <c r="B46" s="20" t="s">
        <v>12954</v>
      </c>
      <c r="C46" s="20" t="s">
        <v>12955</v>
      </c>
      <c r="D46" s="25" t="s">
        <v>9454</v>
      </c>
      <c r="E46" s="20" t="str">
        <f>VLOOKUP(B46,商品实例清单!B:D,3,0)</f>
        <v>广电传输卫星带宽</v>
      </c>
      <c r="F46" s="221" t="str">
        <f>VLOOKUP(B46,商品实例清单!B:M,12,0)</f>
        <v>210010002220250649</v>
      </c>
      <c r="H46" s="27" t="s">
        <v>14329</v>
      </c>
      <c r="I46" s="25" t="s">
        <v>10779</v>
      </c>
      <c r="J46" s="20" t="s">
        <v>14330</v>
      </c>
      <c r="K46" s="21" t="s">
        <v>14261</v>
      </c>
      <c r="L46" s="21" t="s">
        <v>14262</v>
      </c>
      <c r="M46" s="20" t="str">
        <f>VLOOKUP(H46,频率块划分实时状态!C:Y,16,0)</f>
        <v>CS6E</v>
      </c>
      <c r="N46" s="20" t="str">
        <f>VLOOKUP(H46,频率块划分实时状态!C:Y,17,0)</f>
        <v>RN11A</v>
      </c>
      <c r="O46" s="20" t="str">
        <f>VLOOKUP(M46&amp;"-"&amp;N46,通道清单!C:G,5,0)</f>
        <v>V</v>
      </c>
      <c r="P46" s="20">
        <f>VLOOKUP(H46,频率块划分实时状态!C:Y,12,0)</f>
        <v>6327</v>
      </c>
      <c r="Q46" s="20">
        <f>VLOOKUP(H46,频率块划分实时状态!C:Y,13,0)</f>
        <v>6354</v>
      </c>
      <c r="R46" s="20" t="str">
        <f>VLOOKUP(H46,频率块划分实时状态!C:Y,18,0)</f>
        <v>TA11A</v>
      </c>
      <c r="S46" s="20" t="str">
        <f>VLOOKUP(M46&amp;"-"&amp;R46,通道清单!C:G,5,0)</f>
        <v>H</v>
      </c>
      <c r="T46" s="20">
        <f>VLOOKUP(H46,频率块划分实时状态!C:Y,14,0)</f>
        <v>4102</v>
      </c>
      <c r="U46" s="20">
        <f>VLOOKUP(H46,频率块划分实时状态!C:Y,15,0)</f>
        <v>4129</v>
      </c>
    </row>
    <row r="47" ht="25.5" spans="1:21">
      <c r="A47" s="26" t="s">
        <v>14331</v>
      </c>
      <c r="B47" s="20" t="s">
        <v>12959</v>
      </c>
      <c r="C47" s="20" t="s">
        <v>12960</v>
      </c>
      <c r="D47" s="25" t="s">
        <v>9454</v>
      </c>
      <c r="E47" s="20" t="str">
        <f>VLOOKUP(B47,商品实例清单!B:D,3,0)</f>
        <v>广电传输卫星带宽</v>
      </c>
      <c r="F47" s="221" t="str">
        <f>VLOOKUP(B47,商品实例清单!B:M,12,0)</f>
        <v>210010002220250474</v>
      </c>
      <c r="H47" s="27" t="s">
        <v>14332</v>
      </c>
      <c r="I47" s="25" t="s">
        <v>10779</v>
      </c>
      <c r="J47" s="20" t="s">
        <v>134</v>
      </c>
      <c r="K47" s="21" t="s">
        <v>14333</v>
      </c>
      <c r="L47" s="21" t="s">
        <v>14334</v>
      </c>
      <c r="M47" s="20" t="str">
        <f>VLOOKUP(H47,频率块划分实时状态!C:Y,16,0)</f>
        <v>CS6E</v>
      </c>
      <c r="N47" s="20" t="str">
        <f>VLOOKUP(H47,频率块划分实时状态!C:Y,17,0)</f>
        <v>RN2A</v>
      </c>
      <c r="O47" s="20" t="str">
        <f>VLOOKUP(M47&amp;"-"&amp;N47,通道清单!C:G,5,0)</f>
        <v>V</v>
      </c>
      <c r="P47" s="20">
        <f>VLOOKUP(H47,频率块划分实时状态!C:Y,12,0)</f>
        <v>5987</v>
      </c>
      <c r="Q47" s="20">
        <f>VLOOKUP(H47,频率块划分实时状态!C:Y,13,0)</f>
        <v>6003</v>
      </c>
      <c r="R47" s="20" t="str">
        <f>VLOOKUP(H47,频率块划分实时状态!C:Y,18,0)</f>
        <v>TA2A</v>
      </c>
      <c r="S47" s="20" t="str">
        <f>VLOOKUP(M47&amp;"-"&amp;R47,通道清单!C:G,5,0)</f>
        <v>H</v>
      </c>
      <c r="T47" s="20">
        <f>VLOOKUP(H47,频率块划分实时状态!C:Y,14,0)</f>
        <v>3762</v>
      </c>
      <c r="U47" s="20">
        <f>VLOOKUP(H47,频率块划分实时状态!C:Y,15,0)</f>
        <v>3778</v>
      </c>
    </row>
    <row r="48" ht="25.5" spans="1:21">
      <c r="A48" s="26" t="s">
        <v>14335</v>
      </c>
      <c r="B48" s="20" t="s">
        <v>13022</v>
      </c>
      <c r="C48" s="20" t="s">
        <v>13023</v>
      </c>
      <c r="D48" s="25" t="s">
        <v>13026</v>
      </c>
      <c r="E48" s="20" t="str">
        <f>VLOOKUP(B48,商品实例清单!B:D,3,0)</f>
        <v>广电传输卫星带宽</v>
      </c>
      <c r="F48" s="221" t="str">
        <f>VLOOKUP(B48,商品实例清单!B:M,12,0)</f>
        <v>210010002220250688</v>
      </c>
      <c r="H48" s="27" t="s">
        <v>14336</v>
      </c>
      <c r="I48" s="25" t="s">
        <v>10779</v>
      </c>
      <c r="J48" s="20" t="s">
        <v>89</v>
      </c>
      <c r="K48" s="21" t="s">
        <v>14337</v>
      </c>
      <c r="L48" s="21" t="s">
        <v>14338</v>
      </c>
      <c r="M48" s="20" t="str">
        <f>VLOOKUP(H48,频率块划分实时状态!C:Y,16,0)</f>
        <v>CS6E</v>
      </c>
      <c r="N48" s="20" t="str">
        <f>VLOOKUP(H48,频率块划分实时状态!C:Y,17,0)</f>
        <v>RN8B</v>
      </c>
      <c r="O48" s="20" t="str">
        <f>VLOOKUP(M48&amp;"-"&amp;N48,通道清单!C:G,5,0)</f>
        <v>H</v>
      </c>
      <c r="P48" s="20">
        <f>VLOOKUP(H48,频率块划分实时状态!C:Y,12,0)</f>
        <v>6264</v>
      </c>
      <c r="Q48" s="20">
        <f>VLOOKUP(H48,频率块划分实时状态!C:Y,13,0)</f>
        <v>6273</v>
      </c>
      <c r="R48" s="20" t="str">
        <f>VLOOKUP(H48,频率块划分实时状态!C:Y,18,0)</f>
        <v>TA8B</v>
      </c>
      <c r="S48" s="20" t="str">
        <f>VLOOKUP(M48&amp;"-"&amp;R48,通道清单!C:G,5,0)</f>
        <v>V</v>
      </c>
      <c r="T48" s="20">
        <f>VLOOKUP(H48,频率块划分实时状态!C:Y,14,0)</f>
        <v>4039</v>
      </c>
      <c r="U48" s="20">
        <f>VLOOKUP(H48,频率块划分实时状态!C:Y,15,0)</f>
        <v>4048</v>
      </c>
    </row>
    <row r="49" ht="25.5" spans="1:21">
      <c r="A49" s="26" t="s">
        <v>14339</v>
      </c>
      <c r="B49" s="20" t="s">
        <v>13063</v>
      </c>
      <c r="C49" s="20" t="s">
        <v>13064</v>
      </c>
      <c r="D49" s="25" t="s">
        <v>13067</v>
      </c>
      <c r="E49" s="20" t="str">
        <f>VLOOKUP(B49,商品实例清单!B:D,3,0)</f>
        <v>广电传输卫星带宽</v>
      </c>
      <c r="F49" s="221" t="str">
        <f>VLOOKUP(B49,商品实例清单!B:M,12,0)</f>
        <v>210010002220260186</v>
      </c>
      <c r="H49" s="27" t="s">
        <v>14340</v>
      </c>
      <c r="I49" s="25" t="s">
        <v>10779</v>
      </c>
      <c r="J49" s="20">
        <v>7.6</v>
      </c>
      <c r="K49" s="21" t="s">
        <v>14261</v>
      </c>
      <c r="L49" s="21" t="s">
        <v>14262</v>
      </c>
      <c r="M49" s="20" t="str">
        <f>VLOOKUP(H49,频率块划分实时状态!C:Y,16,0)</f>
        <v>CS6E</v>
      </c>
      <c r="N49" s="20" t="str">
        <f>VLOOKUP(H49,频率块划分实时状态!C:Y,17,0)</f>
        <v>RN3B</v>
      </c>
      <c r="O49" s="20" t="str">
        <f>VLOOKUP(M49&amp;"-"&amp;N49,通道清单!C:G,5,0)</f>
        <v>H</v>
      </c>
      <c r="P49" s="20">
        <f>VLOOKUP(H49,频率块划分实时状态!C:Y,12,0)</f>
        <v>6055.2</v>
      </c>
      <c r="Q49" s="20">
        <f>VLOOKUP(H49,频率块划分实时状态!C:Y,13,0)</f>
        <v>6062.8</v>
      </c>
      <c r="R49" s="20" t="str">
        <f>VLOOKUP(H49,频率块划分实时状态!C:Y,18,0)</f>
        <v>TA3B</v>
      </c>
      <c r="S49" s="20" t="str">
        <f>VLOOKUP(M49&amp;"-"&amp;R49,通道清单!C:G,5,0)</f>
        <v>V</v>
      </c>
      <c r="T49" s="20">
        <f>VLOOKUP(H49,频率块划分实时状态!C:Y,14,0)</f>
        <v>3830.2</v>
      </c>
      <c r="U49" s="20">
        <f>VLOOKUP(H49,频率块划分实时状态!C:Y,15,0)</f>
        <v>3837.8</v>
      </c>
    </row>
    <row r="50" spans="1:21">
      <c r="A50" s="19" t="s">
        <v>13089</v>
      </c>
      <c r="B50" s="20" t="s">
        <v>13085</v>
      </c>
      <c r="C50" s="20" t="s">
        <v>13086</v>
      </c>
      <c r="D50" s="25" t="s">
        <v>13088</v>
      </c>
      <c r="E50" s="20" t="str">
        <f>VLOOKUP(B50,商品实例清单!B:D,3,0)</f>
        <v>广电传输卫星带宽</v>
      </c>
      <c r="F50" s="20">
        <f>VLOOKUP(B50,商品实例清单!B:M,12,0)</f>
        <v>0</v>
      </c>
      <c r="H50" s="27" t="s">
        <v>14341</v>
      </c>
      <c r="I50" s="25" t="s">
        <v>10779</v>
      </c>
      <c r="J50" s="20">
        <v>6.2</v>
      </c>
      <c r="K50" s="21" t="s">
        <v>14261</v>
      </c>
      <c r="L50" s="21" t="s">
        <v>14262</v>
      </c>
      <c r="M50" s="20" t="str">
        <f>VLOOKUP(H50,频率块划分实时状态!C:Y,16,0)</f>
        <v>CS6E</v>
      </c>
      <c r="N50" s="20" t="str">
        <f>VLOOKUP(H50,频率块划分实时状态!C:Y,17,0)</f>
        <v>RN4B</v>
      </c>
      <c r="O50" s="20" t="str">
        <f>VLOOKUP(M50&amp;"-"&amp;N50,通道清单!C:G,5,0)</f>
        <v>H</v>
      </c>
      <c r="P50" s="20">
        <f>VLOOKUP(H50,频率块划分实时状态!C:Y,12,0)</f>
        <v>6075.9</v>
      </c>
      <c r="Q50" s="20">
        <f>VLOOKUP(H50,频率块划分实时状态!C:Y,13,0)</f>
        <v>6082.1</v>
      </c>
      <c r="R50" s="20" t="str">
        <f>VLOOKUP(H50,频率块划分实时状态!C:Y,18,0)</f>
        <v>TA4B</v>
      </c>
      <c r="S50" s="20" t="str">
        <f>VLOOKUP(M50&amp;"-"&amp;R50,通道清单!C:G,5,0)</f>
        <v>V</v>
      </c>
      <c r="T50" s="20">
        <f>VLOOKUP(H50,频率块划分实时状态!C:Y,14,0)</f>
        <v>3850.9</v>
      </c>
      <c r="U50" s="20">
        <f>VLOOKUP(H50,频率块划分实时状态!C:Y,15,0)</f>
        <v>3857.1</v>
      </c>
    </row>
    <row r="51" ht="25.5" spans="1:21">
      <c r="A51" s="26" t="s">
        <v>14342</v>
      </c>
      <c r="B51" s="20" t="s">
        <v>13168</v>
      </c>
      <c r="C51" s="20" t="s">
        <v>13169</v>
      </c>
      <c r="D51" s="25" t="s">
        <v>10251</v>
      </c>
      <c r="E51" s="20" t="str">
        <f>VLOOKUP(B51,商品实例清单!B:D,3,0)</f>
        <v>广电传输卫星带宽</v>
      </c>
      <c r="F51" s="20">
        <f>VLOOKUP(B51,商品实例清单!B:M,12,0)</f>
        <v>0</v>
      </c>
      <c r="H51" s="20" t="s">
        <v>14183</v>
      </c>
      <c r="I51" s="25" t="s">
        <v>10779</v>
      </c>
      <c r="J51" s="20">
        <v>12</v>
      </c>
      <c r="K51" s="21" t="s">
        <v>14321</v>
      </c>
      <c r="L51" s="21" t="s">
        <v>14343</v>
      </c>
      <c r="M51" s="20" t="str">
        <f>VLOOKUP(H51,频率块划分实时状态!C:Y,16,0)</f>
        <v>CS6D</v>
      </c>
      <c r="N51" s="20" t="str">
        <f>VLOOKUP(H51,频率块划分实时状态!C:Y,17,0)</f>
        <v>RC10A</v>
      </c>
      <c r="O51" s="20" t="str">
        <f>VLOOKUP(M51&amp;"-"&amp;N51,通道清单!C:G,5,0)</f>
        <v>V</v>
      </c>
      <c r="P51" s="20">
        <f>VLOOKUP(H51,频率块划分实时状态!C:Y,12,0)</f>
        <v>6299</v>
      </c>
      <c r="Q51" s="20">
        <f>VLOOKUP(H51,频率块划分实时状态!C:Y,13,0)</f>
        <v>6311</v>
      </c>
      <c r="R51" s="20" t="str">
        <f>VLOOKUP(H51,频率块划分实时状态!C:Y,18,0)</f>
        <v>TA10A</v>
      </c>
      <c r="S51" s="20" t="str">
        <f>VLOOKUP(M51&amp;"-"&amp;R51,通道清单!C:G,5,0)</f>
        <v>H</v>
      </c>
      <c r="T51" s="20">
        <f>VLOOKUP(H51,频率块划分实时状态!C:Y,14,0)</f>
        <v>4074</v>
      </c>
      <c r="U51" s="20">
        <f>VLOOKUP(H51,频率块划分实时状态!C:Y,15,0)</f>
        <v>4086</v>
      </c>
    </row>
    <row r="52" ht="25.5" spans="1:21">
      <c r="A52" s="26" t="s">
        <v>14344</v>
      </c>
      <c r="B52" s="20" t="s">
        <v>13179</v>
      </c>
      <c r="C52" s="20" t="s">
        <v>13180</v>
      </c>
      <c r="D52" s="25" t="s">
        <v>14316</v>
      </c>
      <c r="E52" s="20" t="str">
        <f>VLOOKUP(B52,商品实例清单!B:D,3,0)</f>
        <v>广电传输卫星带宽</v>
      </c>
      <c r="F52" s="20">
        <f>VLOOKUP(B52,商品实例清单!B:M,12,0)</f>
        <v>0</v>
      </c>
      <c r="H52" s="27" t="s">
        <v>14345</v>
      </c>
      <c r="I52" s="25" t="s">
        <v>10779</v>
      </c>
      <c r="J52" s="20">
        <v>12.9</v>
      </c>
      <c r="K52" s="21" t="s">
        <v>14261</v>
      </c>
      <c r="L52" s="21" t="s">
        <v>14262</v>
      </c>
      <c r="M52" s="20" t="str">
        <f>VLOOKUP(H52,频率块划分实时状态!C:Y,16,0)</f>
        <v>CS6E</v>
      </c>
      <c r="N52" s="20" t="str">
        <f>VLOOKUP(H52,频率块划分实时状态!C:Y,17,0)</f>
        <v>RN12A</v>
      </c>
      <c r="O52" s="20" t="str">
        <f>VLOOKUP(M52&amp;"-"&amp;N52,通道清单!C:G,5,0)</f>
        <v>V</v>
      </c>
      <c r="P52" s="20">
        <f>VLOOKUP(H52,频率块划分实时状态!C:Y,12,0)</f>
        <v>6389.55</v>
      </c>
      <c r="Q52" s="20">
        <f>VLOOKUP(H52,频率块划分实时状态!C:Y,13,0)</f>
        <v>6402.45</v>
      </c>
      <c r="R52" s="20" t="str">
        <f>VLOOKUP(H52,频率块划分实时状态!C:Y,18,0)</f>
        <v>TA12A</v>
      </c>
      <c r="S52" s="20" t="str">
        <f>VLOOKUP(M52&amp;"-"&amp;R52,通道清单!C:G,5,0)</f>
        <v>H</v>
      </c>
      <c r="T52" s="20">
        <f>VLOOKUP(H52,频率块划分实时状态!C:Y,14,0)</f>
        <v>4164.55</v>
      </c>
      <c r="U52" s="20">
        <f>VLOOKUP(H52,频率块划分实时状态!C:Y,15,0)</f>
        <v>4177.45</v>
      </c>
    </row>
    <row r="53" ht="25.5" spans="1:21">
      <c r="A53" s="26" t="s">
        <v>14346</v>
      </c>
      <c r="B53" s="20" t="s">
        <v>13183</v>
      </c>
      <c r="C53" s="20" t="s">
        <v>13184</v>
      </c>
      <c r="D53" s="25" t="s">
        <v>12837</v>
      </c>
      <c r="E53" s="20" t="str">
        <f>VLOOKUP(B53,商品实例清单!B:D,3,0)</f>
        <v>广电传输卫星带宽</v>
      </c>
      <c r="F53" s="221" t="str">
        <f>VLOOKUP(B53,商品实例清单!B:M,12,0)</f>
        <v>210010002220260187</v>
      </c>
      <c r="H53" s="27" t="s">
        <v>14347</v>
      </c>
      <c r="I53" s="25" t="s">
        <v>10779</v>
      </c>
      <c r="J53" s="20" t="s">
        <v>62</v>
      </c>
      <c r="K53" s="21" t="s">
        <v>14261</v>
      </c>
      <c r="L53" s="21" t="s">
        <v>14262</v>
      </c>
      <c r="M53" s="20" t="str">
        <f>VLOOKUP(H53,频率块划分实时状态!C:Y,16,0)</f>
        <v>CS6E</v>
      </c>
      <c r="N53" s="20" t="str">
        <f>VLOOKUP(H53,频率块划分实时状态!C:Y,17,0)</f>
        <v>RN5B</v>
      </c>
      <c r="O53" s="20" t="str">
        <f>VLOOKUP(M53&amp;"-"&amp;N53,通道清单!C:G,5,0)</f>
        <v>H</v>
      </c>
      <c r="P53" s="20">
        <f>VLOOKUP(H53,频率块划分实时状态!C:Y,12,0)</f>
        <v>6107</v>
      </c>
      <c r="Q53" s="20">
        <f>VLOOKUP(H53,频率块划分实时状态!C:Y,13,0)</f>
        <v>6113</v>
      </c>
      <c r="R53" s="20" t="str">
        <f>VLOOKUP(H53,频率块划分实时状态!C:Y,18,0)</f>
        <v>TA5B</v>
      </c>
      <c r="S53" s="20" t="str">
        <f>VLOOKUP(M53&amp;"-"&amp;R53,通道清单!C:G,5,0)</f>
        <v>V</v>
      </c>
      <c r="T53" s="20">
        <f>VLOOKUP(H53,频率块划分实时状态!C:Y,14,0)</f>
        <v>3882</v>
      </c>
      <c r="U53" s="20">
        <f>VLOOKUP(H53,频率块划分实时状态!C:Y,15,0)</f>
        <v>3888</v>
      </c>
    </row>
    <row r="54" ht="38.25" spans="1:21">
      <c r="A54" s="26" t="s">
        <v>14348</v>
      </c>
      <c r="B54" s="20" t="s">
        <v>13204</v>
      </c>
      <c r="C54" s="20" t="s">
        <v>13205</v>
      </c>
      <c r="D54" s="25" t="s">
        <v>13202</v>
      </c>
      <c r="E54" s="20" t="str">
        <f>VLOOKUP(B54,商品实例清单!B:D,3,0)</f>
        <v>广电传输卫星带宽</v>
      </c>
      <c r="F54" s="20">
        <f>VLOOKUP(B54,商品实例清单!B:M,12,0)</f>
        <v>0</v>
      </c>
      <c r="H54" s="27" t="s">
        <v>14349</v>
      </c>
      <c r="I54" s="25" t="s">
        <v>10779</v>
      </c>
      <c r="J54" s="20" t="s">
        <v>112</v>
      </c>
      <c r="K54" s="21" t="s">
        <v>14261</v>
      </c>
      <c r="L54" s="21" t="s">
        <v>14262</v>
      </c>
      <c r="M54" s="20" t="str">
        <f>VLOOKUP(H54,频率块划分实时状态!C:Y,16,0)</f>
        <v>CS6D</v>
      </c>
      <c r="N54" s="20" t="str">
        <f>VLOOKUP(H54,频率块划分实时状态!C:Y,17,0)</f>
        <v>RN12A</v>
      </c>
      <c r="O54" s="20" t="str">
        <f>VLOOKUP(M54&amp;"-"&amp;N54,通道清单!C:G,5,0)</f>
        <v>V</v>
      </c>
      <c r="P54" s="20">
        <f>VLOOKUP(H54,频率块划分实时状态!C:Y,12,0)</f>
        <v>6391</v>
      </c>
      <c r="Q54" s="20">
        <f>VLOOKUP(H54,频率块划分实时状态!C:Y,13,0)</f>
        <v>6403</v>
      </c>
      <c r="R54" s="20" t="str">
        <f>VLOOKUP(H54,频率块划分实时状态!C:Y,18,0)</f>
        <v>TA12A</v>
      </c>
      <c r="S54" s="20" t="str">
        <f>VLOOKUP(M54&amp;"-"&amp;R54,通道清单!C:G,5,0)</f>
        <v>H</v>
      </c>
      <c r="T54" s="20">
        <f>VLOOKUP(H54,频率块划分实时状态!C:Y,14,0)</f>
        <v>4166</v>
      </c>
      <c r="U54" s="20">
        <f>VLOOKUP(H54,频率块划分实时状态!C:Y,15,0)</f>
        <v>4178</v>
      </c>
    </row>
    <row r="55" ht="25.5" spans="1:21">
      <c r="A55" s="26" t="s">
        <v>14339</v>
      </c>
      <c r="B55" s="20" t="s">
        <v>13302</v>
      </c>
      <c r="C55" s="20" t="s">
        <v>13303</v>
      </c>
      <c r="D55" s="25" t="s">
        <v>13067</v>
      </c>
      <c r="E55" s="20" t="str">
        <f>VLOOKUP(B55,商品实例清单!B:D,3,0)</f>
        <v>广电传输卫星带宽</v>
      </c>
      <c r="F55" s="221" t="str">
        <f>VLOOKUP(B55,商品实例清单!B:M,12,0)</f>
        <v>210010002220250104</v>
      </c>
      <c r="H55" s="27" t="s">
        <v>14340</v>
      </c>
      <c r="I55" s="25" t="s">
        <v>10779</v>
      </c>
      <c r="J55" s="20">
        <v>7.6</v>
      </c>
      <c r="K55" s="21" t="s">
        <v>14350</v>
      </c>
      <c r="L55" s="21" t="s">
        <v>14351</v>
      </c>
      <c r="M55" s="20" t="str">
        <f>VLOOKUP(H55,频率块划分实时状态!C:Y,16,0)</f>
        <v>CS6E</v>
      </c>
      <c r="N55" s="20" t="str">
        <f>VLOOKUP(H55,频率块划分实时状态!C:Y,17,0)</f>
        <v>RN3B</v>
      </c>
      <c r="O55" s="20" t="str">
        <f>VLOOKUP(M55&amp;"-"&amp;N55,通道清单!C:G,5,0)</f>
        <v>H</v>
      </c>
      <c r="P55" s="20">
        <f>VLOOKUP(H55,频率块划分实时状态!C:Y,12,0)</f>
        <v>6055.2</v>
      </c>
      <c r="Q55" s="20">
        <f>VLOOKUP(H55,频率块划分实时状态!C:Y,13,0)</f>
        <v>6062.8</v>
      </c>
      <c r="R55" s="20" t="str">
        <f>VLOOKUP(H55,频率块划分实时状态!C:Y,18,0)</f>
        <v>TA3B</v>
      </c>
      <c r="S55" s="20" t="str">
        <f>VLOOKUP(M55&amp;"-"&amp;R55,通道清单!C:G,5,0)</f>
        <v>V</v>
      </c>
      <c r="T55" s="20">
        <f>VLOOKUP(H55,频率块划分实时状态!C:Y,14,0)</f>
        <v>3830.2</v>
      </c>
      <c r="U55" s="20">
        <f>VLOOKUP(H55,频率块划分实时状态!C:Y,15,0)</f>
        <v>3837.8</v>
      </c>
    </row>
    <row r="56" ht="25.5" spans="1:21">
      <c r="A56" s="26" t="s">
        <v>14352</v>
      </c>
      <c r="B56" s="20" t="s">
        <v>13319</v>
      </c>
      <c r="C56" s="20" t="s">
        <v>13320</v>
      </c>
      <c r="D56" s="25" t="s">
        <v>13032</v>
      </c>
      <c r="E56" s="20" t="str">
        <f>VLOOKUP(B56,商品实例清单!B:D,3,0)</f>
        <v>广电传输卫星带宽</v>
      </c>
      <c r="F56" s="20" t="str">
        <f>VLOOKUP(B56,商品实例清单!B:M,12,0)</f>
        <v>LS210010002220232938</v>
      </c>
      <c r="H56" s="27" t="s">
        <v>14353</v>
      </c>
      <c r="I56" s="25" t="s">
        <v>10779</v>
      </c>
      <c r="J56" s="20" t="s">
        <v>89</v>
      </c>
      <c r="K56" s="21" t="s">
        <v>14354</v>
      </c>
      <c r="L56" s="21" t="s">
        <v>14355</v>
      </c>
      <c r="M56" s="20" t="str">
        <f>VLOOKUP(H56,频率块划分实时状态!C:Y,16,0)</f>
        <v>CS6D</v>
      </c>
      <c r="N56" s="20" t="str">
        <f>VLOOKUP(H56,频率块划分实时状态!C:Y,17,0)</f>
        <v>RN2B</v>
      </c>
      <c r="O56" s="20" t="str">
        <f>VLOOKUP(M56&amp;"-"&amp;N56,通道清单!C:G,5,0)</f>
        <v>H</v>
      </c>
      <c r="P56" s="20">
        <f>VLOOKUP(H56,频率块划分实时状态!C:Y,12,0)</f>
        <v>5974.5</v>
      </c>
      <c r="Q56" s="20">
        <f>VLOOKUP(H56,频率块划分实时状态!C:Y,13,0)</f>
        <v>5983.5</v>
      </c>
      <c r="R56" s="20" t="str">
        <f>VLOOKUP(H56,频率块划分实时状态!C:Y,18,0)</f>
        <v>TA2B</v>
      </c>
      <c r="S56" s="20" t="str">
        <f>VLOOKUP(M56&amp;"-"&amp;R56,通道清单!C:G,5,0)</f>
        <v>V</v>
      </c>
      <c r="T56" s="20">
        <f>VLOOKUP(H56,频率块划分实时状态!C:Y,14,0)</f>
        <v>3749.5</v>
      </c>
      <c r="U56" s="20">
        <f>VLOOKUP(H56,频率块划分实时状态!C:Y,15,0)</f>
        <v>3758.5</v>
      </c>
    </row>
    <row r="57" spans="1:21">
      <c r="A57" s="26" t="s">
        <v>14312</v>
      </c>
      <c r="B57" s="20" t="s">
        <v>13529</v>
      </c>
      <c r="C57" s="20" t="s">
        <v>13530</v>
      </c>
      <c r="D57" s="25" t="s">
        <v>12821</v>
      </c>
      <c r="E57" s="20" t="str">
        <f>VLOOKUP(B57,商品实例清单!B:D,3,0)</f>
        <v>广电传输卫星带宽</v>
      </c>
      <c r="F57" s="20" t="str">
        <f>VLOOKUP(B57,商品实例清单!B:M,12,0)</f>
        <v>LS210010002220250037</v>
      </c>
      <c r="H57" s="27" t="s">
        <v>14313</v>
      </c>
      <c r="I57" s="25" t="s">
        <v>10779</v>
      </c>
      <c r="J57" s="20">
        <v>8.4</v>
      </c>
      <c r="K57" s="21" t="s">
        <v>14350</v>
      </c>
      <c r="L57" s="21" t="s">
        <v>14351</v>
      </c>
      <c r="M57" s="20" t="str">
        <f>VLOOKUP(H57,频率块划分实时状态!C:Y,16,0)</f>
        <v>CS6E</v>
      </c>
      <c r="N57" s="20" t="str">
        <f>VLOOKUP(H57,频率块划分实时状态!C:Y,17,0)</f>
        <v>RN6B</v>
      </c>
      <c r="O57" s="20" t="str">
        <f>VLOOKUP(M57&amp;"-"&amp;N57,通道清单!C:G,5,0)</f>
        <v>H</v>
      </c>
      <c r="P57" s="20">
        <f>VLOOKUP(H57,频率块划分实时状态!C:Y,12,0)</f>
        <v>6160.8</v>
      </c>
      <c r="Q57" s="20">
        <f>VLOOKUP(H57,频率块划分实时状态!C:Y,13,0)</f>
        <v>6169.2</v>
      </c>
      <c r="R57" s="20" t="str">
        <f>VLOOKUP(H57,频率块划分实时状态!C:Y,18,0)</f>
        <v>TA6B</v>
      </c>
      <c r="S57" s="20" t="str">
        <f>VLOOKUP(M57&amp;"-"&amp;R57,通道清单!C:G,5,0)</f>
        <v>V</v>
      </c>
      <c r="T57" s="20">
        <f>VLOOKUP(H57,频率块划分实时状态!C:Y,14,0)</f>
        <v>3935.8</v>
      </c>
      <c r="U57" s="20">
        <f>VLOOKUP(H57,频率块划分实时状态!C:Y,15,0)</f>
        <v>3944.2</v>
      </c>
    </row>
    <row r="58" spans="1:21">
      <c r="A58" s="26" t="s">
        <v>14309</v>
      </c>
      <c r="B58" s="20" t="s">
        <v>13533</v>
      </c>
      <c r="C58" s="20" t="s">
        <v>13534</v>
      </c>
      <c r="D58" s="25" t="s">
        <v>12821</v>
      </c>
      <c r="E58" s="20" t="str">
        <f>VLOOKUP(B58,商品实例清单!B:D,3,0)</f>
        <v>广电传输卫星带宽</v>
      </c>
      <c r="F58" s="20" t="str">
        <f>VLOOKUP(B58,商品实例清单!B:M,12,0)</f>
        <v>LS210010002220250037</v>
      </c>
      <c r="H58" s="27" t="s">
        <v>14310</v>
      </c>
      <c r="I58" s="25" t="s">
        <v>10779</v>
      </c>
      <c r="J58" s="20" t="s">
        <v>147</v>
      </c>
      <c r="K58" s="21" t="s">
        <v>14350</v>
      </c>
      <c r="L58" s="21" t="s">
        <v>14351</v>
      </c>
      <c r="M58" s="20" t="str">
        <f>VLOOKUP(H58,频率块划分实时状态!C:Y,16,0)</f>
        <v>CS6D</v>
      </c>
      <c r="N58" s="20" t="str">
        <f>VLOOKUP(H58,频率块划分实时状态!C:Y,17,0)</f>
        <v>RN8B</v>
      </c>
      <c r="O58" s="20" t="str">
        <f>VLOOKUP(M58&amp;"-"&amp;N58,通道清单!C:G,5,0)</f>
        <v>H</v>
      </c>
      <c r="P58" s="20">
        <f>VLOOKUP(H58,频率块划分实时状态!C:Y,12,0)</f>
        <v>6187</v>
      </c>
      <c r="Q58" s="20">
        <f>VLOOKUP(H58,频率块划分实时状态!C:Y,13,0)</f>
        <v>6205</v>
      </c>
      <c r="R58" s="20" t="str">
        <f>VLOOKUP(H58,频率块划分实时状态!C:Y,18,0)</f>
        <v>TA8B</v>
      </c>
      <c r="S58" s="20" t="str">
        <f>VLOOKUP(M58&amp;"-"&amp;R58,通道清单!C:G,5,0)</f>
        <v>V</v>
      </c>
      <c r="T58" s="20">
        <f>VLOOKUP(H58,频率块划分实时状态!C:Y,14,0)</f>
        <v>3962</v>
      </c>
      <c r="U58" s="20">
        <f>VLOOKUP(H58,频率块划分实时状态!C:Y,15,0)</f>
        <v>3980</v>
      </c>
    </row>
    <row r="59" ht="25.5" spans="1:21">
      <c r="A59" s="26" t="s">
        <v>14356</v>
      </c>
      <c r="B59" s="20" t="s">
        <v>13535</v>
      </c>
      <c r="C59" s="20" t="s">
        <v>13536</v>
      </c>
      <c r="D59" s="25" t="s">
        <v>12837</v>
      </c>
      <c r="E59" s="20" t="str">
        <f>VLOOKUP(B59,商品实例清单!B:D,3,0)</f>
        <v>广电传输卫星带宽</v>
      </c>
      <c r="F59" s="20" t="str">
        <f>VLOOKUP(B59,商品实例清单!B:M,12,0)</f>
        <v>LS210010002220250040</v>
      </c>
      <c r="H59" s="20" t="s">
        <v>14191</v>
      </c>
      <c r="I59" s="25" t="s">
        <v>10779</v>
      </c>
      <c r="J59" s="20" t="s">
        <v>89</v>
      </c>
      <c r="K59" s="21" t="s">
        <v>14357</v>
      </c>
      <c r="L59" s="21" t="s">
        <v>14351</v>
      </c>
      <c r="M59" s="20" t="str">
        <f>VLOOKUP(H59,频率块划分实时状态!C:Y,16,0)</f>
        <v>CS6D</v>
      </c>
      <c r="N59" s="20" t="str">
        <f>VLOOKUP(H59,频率块划分实时状态!C:Y,17,0)</f>
        <v>RC5A</v>
      </c>
      <c r="O59" s="20" t="str">
        <f>VLOOKUP(M59&amp;"-"&amp;N59,通道清单!C:G,5,0)</f>
        <v>V</v>
      </c>
      <c r="P59" s="20">
        <f>VLOOKUP(H59,频率块划分实时状态!C:Y,12,0)</f>
        <v>6087</v>
      </c>
      <c r="Q59" s="20">
        <f>VLOOKUP(H59,频率块划分实时状态!C:Y,13,0)</f>
        <v>6096</v>
      </c>
      <c r="R59" s="20" t="str">
        <f>VLOOKUP(H59,频率块划分实时状态!C:Y,18,0)</f>
        <v>TA5A</v>
      </c>
      <c r="S59" s="20" t="str">
        <f>VLOOKUP(M59&amp;"-"&amp;R59,通道清单!C:G,5,0)</f>
        <v>H</v>
      </c>
      <c r="T59" s="20">
        <f>VLOOKUP(H59,频率块划分实时状态!C:Y,14,0)</f>
        <v>3862</v>
      </c>
      <c r="U59" s="20">
        <f>VLOOKUP(H59,频率块划分实时状态!C:Y,15,0)</f>
        <v>3871</v>
      </c>
    </row>
    <row r="60" ht="25.5" spans="1:21">
      <c r="A60" s="26" t="s">
        <v>14346</v>
      </c>
      <c r="B60" s="20" t="s">
        <v>13563</v>
      </c>
      <c r="C60" s="20" t="s">
        <v>13564</v>
      </c>
      <c r="D60" s="25" t="s">
        <v>12837</v>
      </c>
      <c r="E60" s="20" t="str">
        <f>VLOOKUP(B60,商品实例清单!B:D,3,0)</f>
        <v>广电传输卫星带宽</v>
      </c>
      <c r="F60" s="20" t="str">
        <f>VLOOKUP(B60,商品实例清单!B:M,12,0)</f>
        <v>LS210010002220241877</v>
      </c>
      <c r="H60" s="27" t="s">
        <v>14347</v>
      </c>
      <c r="I60" s="25" t="s">
        <v>10779</v>
      </c>
      <c r="J60" s="20" t="s">
        <v>62</v>
      </c>
      <c r="K60" s="21" t="s">
        <v>14350</v>
      </c>
      <c r="L60" s="21" t="s">
        <v>14351</v>
      </c>
      <c r="M60" s="20" t="str">
        <f>VLOOKUP(H60,频率块划分实时状态!C:Y,16,0)</f>
        <v>CS6E</v>
      </c>
      <c r="N60" s="20" t="str">
        <f>VLOOKUP(H60,频率块划分实时状态!C:Y,17,0)</f>
        <v>RN5B</v>
      </c>
      <c r="O60" s="20" t="str">
        <f>VLOOKUP(M60&amp;"-"&amp;N60,通道清单!C:G,5,0)</f>
        <v>H</v>
      </c>
      <c r="P60" s="20">
        <f>VLOOKUP(H60,频率块划分实时状态!C:Y,12,0)</f>
        <v>6107</v>
      </c>
      <c r="Q60" s="20">
        <f>VLOOKUP(H60,频率块划分实时状态!C:Y,13,0)</f>
        <v>6113</v>
      </c>
      <c r="R60" s="20" t="str">
        <f>VLOOKUP(H60,频率块划分实时状态!C:Y,18,0)</f>
        <v>TA5B</v>
      </c>
      <c r="S60" s="20" t="str">
        <f>VLOOKUP(M60&amp;"-"&amp;R60,通道清单!C:G,5,0)</f>
        <v>V</v>
      </c>
      <c r="T60" s="20">
        <f>VLOOKUP(H60,频率块划分实时状态!C:Y,14,0)</f>
        <v>3882</v>
      </c>
      <c r="U60" s="20">
        <f>VLOOKUP(H60,频率块划分实时状态!C:Y,15,0)</f>
        <v>3888</v>
      </c>
    </row>
    <row r="61" spans="1:21">
      <c r="A61" s="19" t="s">
        <v>13580</v>
      </c>
      <c r="B61" s="20" t="s">
        <v>13575</v>
      </c>
      <c r="C61" s="20" t="s">
        <v>13576</v>
      </c>
      <c r="D61" s="25" t="s">
        <v>14358</v>
      </c>
      <c r="E61" s="20" t="str">
        <f>VLOOKUP(B61,商品实例清单!B:D,3,0)</f>
        <v>广电传输卫星带宽</v>
      </c>
      <c r="F61" s="20" t="str">
        <f>VLOOKUP(B61,商品实例清单!B:M,12,0)</f>
        <v>LS210010002220241881</v>
      </c>
      <c r="H61" s="27" t="s">
        <v>14336</v>
      </c>
      <c r="I61" s="25" t="s">
        <v>10779</v>
      </c>
      <c r="J61" s="20" t="s">
        <v>89</v>
      </c>
      <c r="K61" s="21" t="s">
        <v>14359</v>
      </c>
      <c r="L61" s="21" t="s">
        <v>14360</v>
      </c>
      <c r="M61" s="20" t="str">
        <f>VLOOKUP(H61,频率块划分实时状态!C:Y,16,0)</f>
        <v>CS6E</v>
      </c>
      <c r="N61" s="20" t="str">
        <f>VLOOKUP(H61,频率块划分实时状态!C:Y,17,0)</f>
        <v>RN8B</v>
      </c>
      <c r="O61" s="20" t="str">
        <f>VLOOKUP(M61&amp;"-"&amp;N61,通道清单!C:G,5,0)</f>
        <v>H</v>
      </c>
      <c r="P61" s="20">
        <f>VLOOKUP(H61,频率块划分实时状态!C:Y,12,0)</f>
        <v>6264</v>
      </c>
      <c r="Q61" s="20">
        <f>VLOOKUP(H61,频率块划分实时状态!C:Y,13,0)</f>
        <v>6273</v>
      </c>
      <c r="R61" s="20" t="str">
        <f>VLOOKUP(H61,频率块划分实时状态!C:Y,18,0)</f>
        <v>TA8B</v>
      </c>
      <c r="S61" s="20" t="str">
        <f>VLOOKUP(M61&amp;"-"&amp;R61,通道清单!C:G,5,0)</f>
        <v>V</v>
      </c>
      <c r="T61" s="20">
        <f>VLOOKUP(H61,频率块划分实时状态!C:Y,14,0)</f>
        <v>4039</v>
      </c>
      <c r="U61" s="20">
        <f>VLOOKUP(H61,频率块划分实时状态!C:Y,15,0)</f>
        <v>4048</v>
      </c>
    </row>
    <row r="62" spans="1:21">
      <c r="A62" s="19" t="s">
        <v>13394</v>
      </c>
      <c r="B62" s="20" t="s">
        <v>13585</v>
      </c>
      <c r="C62" s="20" t="s">
        <v>13586</v>
      </c>
      <c r="D62" s="25" t="s">
        <v>13067</v>
      </c>
      <c r="E62" s="20" t="str">
        <f>VLOOKUP(B62,商品实例清单!B:D,3,0)</f>
        <v>广电传输卫星带宽</v>
      </c>
      <c r="F62" s="20" t="str">
        <f>VLOOKUP(B62,商品实例清单!B:M,12,0)</f>
        <v>LS210010002220232554</v>
      </c>
      <c r="H62" s="27" t="s">
        <v>14340</v>
      </c>
      <c r="I62" s="25" t="s">
        <v>10779</v>
      </c>
      <c r="J62" s="20">
        <v>7.6</v>
      </c>
      <c r="K62" s="21" t="s">
        <v>14361</v>
      </c>
      <c r="L62" s="21" t="s">
        <v>14362</v>
      </c>
      <c r="M62" s="20" t="str">
        <f>VLOOKUP(H62,频率块划分实时状态!C:Y,16,0)</f>
        <v>CS6E</v>
      </c>
      <c r="N62" s="20" t="str">
        <f>VLOOKUP(H62,频率块划分实时状态!C:Y,17,0)</f>
        <v>RN3B</v>
      </c>
      <c r="O62" s="20" t="str">
        <f>VLOOKUP(M62&amp;"-"&amp;N62,通道清单!C:G,5,0)</f>
        <v>H</v>
      </c>
      <c r="P62" s="20">
        <f>VLOOKUP(H62,频率块划分实时状态!C:Y,12,0)</f>
        <v>6055.2</v>
      </c>
      <c r="Q62" s="20">
        <f>VLOOKUP(H62,频率块划分实时状态!C:Y,13,0)</f>
        <v>6062.8</v>
      </c>
      <c r="R62" s="20" t="str">
        <f>VLOOKUP(H62,频率块划分实时状态!C:Y,18,0)</f>
        <v>TA3B</v>
      </c>
      <c r="S62" s="20" t="str">
        <f>VLOOKUP(M62&amp;"-"&amp;R62,通道清单!C:G,5,0)</f>
        <v>V</v>
      </c>
      <c r="T62" s="20">
        <f>VLOOKUP(H62,频率块划分实时状态!C:Y,14,0)</f>
        <v>3830.2</v>
      </c>
      <c r="U62" s="20">
        <f>VLOOKUP(H62,频率块划分实时状态!C:Y,15,0)</f>
        <v>3837.8</v>
      </c>
    </row>
    <row r="63" spans="1:21">
      <c r="A63" s="19" t="s">
        <v>13089</v>
      </c>
      <c r="B63" s="20" t="s">
        <v>13623</v>
      </c>
      <c r="C63" s="20" t="s">
        <v>13624</v>
      </c>
      <c r="D63" s="25" t="s">
        <v>13088</v>
      </c>
      <c r="E63" s="20" t="str">
        <f>VLOOKUP(B63,商品实例清单!B:D,3,0)</f>
        <v>广电传输卫星带宽</v>
      </c>
      <c r="F63" s="221" t="str">
        <f>VLOOKUP(B63,商品实例清单!B:M,12,0)</f>
        <v>210010002220250215</v>
      </c>
      <c r="H63" s="27" t="s">
        <v>14341</v>
      </c>
      <c r="I63" s="25" t="s">
        <v>10779</v>
      </c>
      <c r="J63" s="20">
        <v>6.2</v>
      </c>
      <c r="K63" s="21" t="s">
        <v>14350</v>
      </c>
      <c r="L63" s="21" t="s">
        <v>14351</v>
      </c>
      <c r="M63" s="20" t="str">
        <f>VLOOKUP(H63,频率块划分实时状态!C:Y,16,0)</f>
        <v>CS6E</v>
      </c>
      <c r="N63" s="20" t="str">
        <f>VLOOKUP(H63,频率块划分实时状态!C:Y,17,0)</f>
        <v>RN4B</v>
      </c>
      <c r="O63" s="20" t="str">
        <f>VLOOKUP(M63&amp;"-"&amp;N63,通道清单!C:G,5,0)</f>
        <v>H</v>
      </c>
      <c r="P63" s="20">
        <f>VLOOKUP(H63,频率块划分实时状态!C:Y,12,0)</f>
        <v>6075.9</v>
      </c>
      <c r="Q63" s="20">
        <f>VLOOKUP(H63,频率块划分实时状态!C:Y,13,0)</f>
        <v>6082.1</v>
      </c>
      <c r="R63" s="20" t="str">
        <f>VLOOKUP(H63,频率块划分实时状态!C:Y,18,0)</f>
        <v>TA4B</v>
      </c>
      <c r="S63" s="20" t="str">
        <f>VLOOKUP(M63&amp;"-"&amp;R63,通道清单!C:G,5,0)</f>
        <v>V</v>
      </c>
      <c r="T63" s="20">
        <f>VLOOKUP(H63,频率块划分实时状态!C:Y,14,0)</f>
        <v>3850.9</v>
      </c>
      <c r="U63" s="20">
        <f>VLOOKUP(H63,频率块划分实时状态!C:Y,15,0)</f>
        <v>3857.1</v>
      </c>
    </row>
    <row r="64" spans="1:21">
      <c r="A64" s="19" t="s">
        <v>13400</v>
      </c>
      <c r="B64" s="20" t="s">
        <v>13642</v>
      </c>
      <c r="C64" s="20" t="s">
        <v>13643</v>
      </c>
      <c r="D64" s="25" t="s">
        <v>14316</v>
      </c>
      <c r="E64" s="20" t="str">
        <f>VLOOKUP(B64,商品实例清单!B:D,3,0)</f>
        <v>广电传输卫星带宽</v>
      </c>
      <c r="F64" s="221" t="str">
        <f>VLOOKUP(B64,商品实例清单!B:M,12,0)</f>
        <v>210010002220250711</v>
      </c>
      <c r="H64" s="27" t="s">
        <v>14345</v>
      </c>
      <c r="I64" s="25" t="s">
        <v>10779</v>
      </c>
      <c r="J64" s="20">
        <v>12.9</v>
      </c>
      <c r="K64" s="21" t="s">
        <v>14350</v>
      </c>
      <c r="L64" s="21" t="s">
        <v>14351</v>
      </c>
      <c r="M64" s="20" t="str">
        <f>VLOOKUP(H64,频率块划分实时状态!C:Y,16,0)</f>
        <v>CS6E</v>
      </c>
      <c r="N64" s="20" t="str">
        <f>VLOOKUP(H64,频率块划分实时状态!C:Y,17,0)</f>
        <v>RN12A</v>
      </c>
      <c r="O64" s="20" t="str">
        <f>VLOOKUP(M64&amp;"-"&amp;N64,通道清单!C:G,5,0)</f>
        <v>V</v>
      </c>
      <c r="P64" s="20">
        <f>VLOOKUP(H64,频率块划分实时状态!C:Y,12,0)</f>
        <v>6389.55</v>
      </c>
      <c r="Q64" s="20">
        <f>VLOOKUP(H64,频率块划分实时状态!C:Y,13,0)</f>
        <v>6402.45</v>
      </c>
      <c r="R64" s="20" t="str">
        <f>VLOOKUP(H64,频率块划分实时状态!C:Y,18,0)</f>
        <v>TA12A</v>
      </c>
      <c r="S64" s="20" t="str">
        <f>VLOOKUP(M64&amp;"-"&amp;R64,通道清单!C:G,5,0)</f>
        <v>H</v>
      </c>
      <c r="T64" s="20">
        <f>VLOOKUP(H64,频率块划分实时状态!C:Y,14,0)</f>
        <v>4164.55</v>
      </c>
      <c r="U64" s="20">
        <f>VLOOKUP(H64,频率块划分实时状态!C:Y,15,0)</f>
        <v>4177.45</v>
      </c>
    </row>
    <row r="65" ht="25.5" spans="1:21">
      <c r="A65" s="26" t="s">
        <v>14363</v>
      </c>
      <c r="B65" s="20" t="s">
        <v>13660</v>
      </c>
      <c r="C65" s="20" t="s">
        <v>13661</v>
      </c>
      <c r="D65" s="25" t="s">
        <v>10251</v>
      </c>
      <c r="E65" s="20" t="str">
        <f>VLOOKUP(B65,商品实例清单!B:D,3,0)</f>
        <v>广电传输卫星带宽</v>
      </c>
      <c r="F65" s="221" t="str">
        <f>VLOOKUP(B65,商品实例清单!B:M,12,0)</f>
        <v>210010002220250305</v>
      </c>
      <c r="H65" s="20" t="s">
        <v>14183</v>
      </c>
      <c r="I65" s="25" t="s">
        <v>10779</v>
      </c>
      <c r="J65" s="20" t="s">
        <v>112</v>
      </c>
      <c r="K65" s="21" t="s">
        <v>14364</v>
      </c>
      <c r="L65" s="21" t="s">
        <v>14365</v>
      </c>
      <c r="M65" s="20" t="str">
        <f>VLOOKUP(H65,频率块划分实时状态!C:Y,16,0)</f>
        <v>CS6D</v>
      </c>
      <c r="N65" s="20" t="str">
        <f>VLOOKUP(H65,频率块划分实时状态!C:Y,17,0)</f>
        <v>RC10A</v>
      </c>
      <c r="O65" s="20" t="str">
        <f>VLOOKUP(M65&amp;"-"&amp;N65,通道清单!C:G,5,0)</f>
        <v>V</v>
      </c>
      <c r="P65" s="20">
        <f>VLOOKUP(H65,频率块划分实时状态!C:Y,12,0)</f>
        <v>6299</v>
      </c>
      <c r="Q65" s="20">
        <f>VLOOKUP(H65,频率块划分实时状态!C:Y,13,0)</f>
        <v>6311</v>
      </c>
      <c r="R65" s="20" t="str">
        <f>VLOOKUP(H65,频率块划分实时状态!C:Y,18,0)</f>
        <v>TA10A</v>
      </c>
      <c r="S65" s="20" t="str">
        <f>VLOOKUP(M65&amp;"-"&amp;R65,通道清单!C:G,5,0)</f>
        <v>H</v>
      </c>
      <c r="T65" s="20">
        <f>VLOOKUP(H65,频率块划分实时状态!C:Y,14,0)</f>
        <v>4074</v>
      </c>
      <c r="U65" s="20">
        <f>VLOOKUP(H65,频率块划分实时状态!C:Y,15,0)</f>
        <v>4086</v>
      </c>
    </row>
    <row r="66" spans="1:21">
      <c r="A66" s="19" t="s">
        <v>13258</v>
      </c>
      <c r="B66" s="20" t="s">
        <v>13760</v>
      </c>
      <c r="C66" s="20" t="s">
        <v>13761</v>
      </c>
      <c r="D66" s="25" t="s">
        <v>9454</v>
      </c>
      <c r="E66" s="20" t="str">
        <f>VLOOKUP(B66,商品实例清单!B:D,3,0)</f>
        <v>广电传输卫星带宽</v>
      </c>
      <c r="F66" s="20" t="str">
        <f>VLOOKUP(B66,商品实例清单!B:M,12,0)</f>
        <v>LS210010002220241872</v>
      </c>
      <c r="H66" s="27" t="s">
        <v>14329</v>
      </c>
      <c r="I66" s="25" t="s">
        <v>10779</v>
      </c>
      <c r="J66" s="20" t="s">
        <v>14330</v>
      </c>
      <c r="K66" s="21" t="s">
        <v>14350</v>
      </c>
      <c r="L66" s="21" t="s">
        <v>14351</v>
      </c>
      <c r="M66" s="20" t="str">
        <f>VLOOKUP(H66,频率块划分实时状态!C:Y,16,0)</f>
        <v>CS6E</v>
      </c>
      <c r="N66" s="20" t="str">
        <f>VLOOKUP(H66,频率块划分实时状态!C:Y,17,0)</f>
        <v>RN11A</v>
      </c>
      <c r="O66" s="20" t="str">
        <f>VLOOKUP(M66&amp;"-"&amp;N66,通道清单!C:G,5,0)</f>
        <v>V</v>
      </c>
      <c r="P66" s="20">
        <f>VLOOKUP(H66,频率块划分实时状态!C:Y,12,0)</f>
        <v>6327</v>
      </c>
      <c r="Q66" s="20">
        <f>VLOOKUP(H66,频率块划分实时状态!C:Y,13,0)</f>
        <v>6354</v>
      </c>
      <c r="R66" s="20" t="str">
        <f>VLOOKUP(H66,频率块划分实时状态!C:Y,18,0)</f>
        <v>TA11A</v>
      </c>
      <c r="S66" s="20" t="str">
        <f>VLOOKUP(M66&amp;"-"&amp;R66,通道清单!C:G,5,0)</f>
        <v>H</v>
      </c>
      <c r="T66" s="20">
        <f>VLOOKUP(H66,频率块划分实时状态!C:Y,14,0)</f>
        <v>4102</v>
      </c>
      <c r="U66" s="20">
        <f>VLOOKUP(H66,频率块划分实时状态!C:Y,15,0)</f>
        <v>4129</v>
      </c>
    </row>
    <row r="67" spans="1:21">
      <c r="A67" s="19" t="s">
        <v>12921</v>
      </c>
      <c r="B67" s="20" t="s">
        <v>13772</v>
      </c>
      <c r="C67" s="20" t="s">
        <v>13773</v>
      </c>
      <c r="D67" s="25" t="s">
        <v>12920</v>
      </c>
      <c r="E67" s="20" t="str">
        <f>VLOOKUP(B67,商品实例清单!B:D,3,0)</f>
        <v>广电传输卫星带宽</v>
      </c>
      <c r="F67" s="221" t="str">
        <f>VLOOKUP(B67,商品实例清单!B:M,12,0)</f>
        <v>210010002220250113</v>
      </c>
      <c r="H67" s="20" t="s">
        <v>14175</v>
      </c>
      <c r="I67" s="25" t="s">
        <v>10779</v>
      </c>
      <c r="J67" s="20">
        <v>12.7</v>
      </c>
      <c r="K67" s="21" t="s">
        <v>14350</v>
      </c>
      <c r="L67" s="21" t="s">
        <v>14351</v>
      </c>
      <c r="M67" s="20" t="str">
        <f>VLOOKUP(H67,频率块划分实时状态!C:Y,16,0)</f>
        <v>CS6D</v>
      </c>
      <c r="N67" s="20" t="str">
        <f>VLOOKUP(H67,频率块划分实时状态!C:Y,17,0)</f>
        <v>RC8A</v>
      </c>
      <c r="O67" s="20" t="str">
        <f>VLOOKUP(M67&amp;"-"&amp;N67,通道清单!C:G,5,0)</f>
        <v>V</v>
      </c>
      <c r="P67" s="20">
        <f>VLOOKUP(H67,频率块划分实时状态!C:Y,12,0)</f>
        <v>6207.65</v>
      </c>
      <c r="Q67" s="20">
        <f>VLOOKUP(H67,频率块划分实时状态!C:Y,13,0)</f>
        <v>6220.35</v>
      </c>
      <c r="R67" s="20" t="str">
        <f>VLOOKUP(H67,频率块划分实时状态!C:Y,18,0)</f>
        <v>TA8A</v>
      </c>
      <c r="S67" s="20" t="str">
        <f>VLOOKUP(M67&amp;"-"&amp;R67,通道清单!C:G,5,0)</f>
        <v>H</v>
      </c>
      <c r="T67" s="20">
        <f>VLOOKUP(H67,频率块划分实时状态!C:Y,14,0)</f>
        <v>3982.65</v>
      </c>
      <c r="U67" s="20">
        <f>VLOOKUP(H67,频率块划分实时状态!C:Y,15,0)</f>
        <v>3995.35</v>
      </c>
    </row>
    <row r="68" spans="1:21">
      <c r="A68" s="19" t="s">
        <v>12930</v>
      </c>
      <c r="B68" s="20" t="s">
        <v>13788</v>
      </c>
      <c r="C68" s="20" t="s">
        <v>13789</v>
      </c>
      <c r="D68" s="25" t="s">
        <v>10921</v>
      </c>
      <c r="E68" s="20" t="str">
        <f>VLOOKUP(B68,商品实例清单!B:D,3,0)</f>
        <v>广电传输卫星带宽</v>
      </c>
      <c r="F68" s="221" t="str">
        <f>VLOOKUP(B68,商品实例清单!B:M,12,0)</f>
        <v>210010002220250281</v>
      </c>
      <c r="H68" s="27" t="s">
        <v>14323</v>
      </c>
      <c r="I68" s="25" t="s">
        <v>10779</v>
      </c>
      <c r="J68" s="20" t="s">
        <v>182</v>
      </c>
      <c r="K68" s="21" t="s">
        <v>14350</v>
      </c>
      <c r="L68" s="21" t="s">
        <v>14351</v>
      </c>
      <c r="M68" s="20" t="str">
        <f>VLOOKUP(H68,频率块划分实时状态!C:Y,16,0)</f>
        <v>CS6E</v>
      </c>
      <c r="N68" s="20" t="str">
        <f>VLOOKUP(H68,频率块划分实时状态!C:Y,17,0)</f>
        <v>RN11B</v>
      </c>
      <c r="O68" s="20" t="str">
        <f>VLOOKUP(M68&amp;"-"&amp;N68,通道清单!C:G,5,0)</f>
        <v>H</v>
      </c>
      <c r="P68" s="20">
        <f>VLOOKUP(H68,频率块划分实时状态!C:Y,12,0)</f>
        <v>6387.5</v>
      </c>
      <c r="Q68" s="20">
        <f>VLOOKUP(H68,频率块划分实时状态!C:Y,13,0)</f>
        <v>6412.5</v>
      </c>
      <c r="R68" s="20" t="str">
        <f>VLOOKUP(H68,频率块划分实时状态!C:Y,18,0)</f>
        <v>TA11B</v>
      </c>
      <c r="S68" s="20" t="str">
        <f>VLOOKUP(M68&amp;"-"&amp;R68,通道清单!C:G,5,0)</f>
        <v>V</v>
      </c>
      <c r="T68" s="20">
        <f>VLOOKUP(H68,频率块划分实时状态!C:Y,14,0)</f>
        <v>4162.5</v>
      </c>
      <c r="U68" s="20">
        <f>VLOOKUP(H68,频率块划分实时状态!C:Y,15,0)</f>
        <v>4187.5</v>
      </c>
    </row>
    <row r="69" spans="1:21">
      <c r="A69" s="19" t="s">
        <v>13318</v>
      </c>
      <c r="B69" s="20" t="s">
        <v>13790</v>
      </c>
      <c r="C69" s="20" t="s">
        <v>13791</v>
      </c>
      <c r="D69" s="25" t="s">
        <v>13202</v>
      </c>
      <c r="E69" s="20" t="str">
        <f>VLOOKUP(B69,商品实例清单!B:D,3,0)</f>
        <v>广电传输卫星带宽</v>
      </c>
      <c r="F69" s="221" t="str">
        <f>VLOOKUP(B69,商品实例清单!B:M,12,0)</f>
        <v>210010002220250304</v>
      </c>
      <c r="H69" s="27" t="s">
        <v>14349</v>
      </c>
      <c r="I69" s="25" t="s">
        <v>10779</v>
      </c>
      <c r="J69" s="20" t="s">
        <v>112</v>
      </c>
      <c r="K69" s="21" t="s">
        <v>14350</v>
      </c>
      <c r="L69" s="21" t="s">
        <v>14351</v>
      </c>
      <c r="M69" s="20" t="str">
        <f>VLOOKUP(H69,频率块划分实时状态!C:Y,16,0)</f>
        <v>CS6D</v>
      </c>
      <c r="N69" s="20" t="str">
        <f>VLOOKUP(H69,频率块划分实时状态!C:Y,17,0)</f>
        <v>RN12A</v>
      </c>
      <c r="O69" s="20" t="str">
        <f>VLOOKUP(M69&amp;"-"&amp;N69,通道清单!C:G,5,0)</f>
        <v>V</v>
      </c>
      <c r="P69" s="20">
        <f>VLOOKUP(H69,频率块划分实时状态!C:Y,12,0)</f>
        <v>6391</v>
      </c>
      <c r="Q69" s="20">
        <f>VLOOKUP(H69,频率块划分实时状态!C:Y,13,0)</f>
        <v>6403</v>
      </c>
      <c r="R69" s="20" t="str">
        <f>VLOOKUP(H69,频率块划分实时状态!C:Y,18,0)</f>
        <v>TA12A</v>
      </c>
      <c r="S69" s="20" t="str">
        <f>VLOOKUP(M69&amp;"-"&amp;R69,通道清单!C:G,5,0)</f>
        <v>H</v>
      </c>
      <c r="T69" s="20">
        <f>VLOOKUP(H69,频率块划分实时状态!C:Y,14,0)</f>
        <v>4166</v>
      </c>
      <c r="U69" s="20">
        <f>VLOOKUP(H69,频率块划分实时状态!C:Y,15,0)</f>
        <v>4178</v>
      </c>
    </row>
    <row r="70" spans="1:21">
      <c r="A70" s="26" t="s">
        <v>14270</v>
      </c>
      <c r="B70" s="20" t="s">
        <v>13861</v>
      </c>
      <c r="C70" s="20" t="s">
        <v>13862</v>
      </c>
      <c r="D70" s="25" t="s">
        <v>12160</v>
      </c>
      <c r="E70" s="20" t="str">
        <f>VLOOKUP(B70,商品实例清单!B:D,3,0)</f>
        <v>广电直播卫星传输服务</v>
      </c>
      <c r="F70" s="20">
        <f>VLOOKUP(B70,商品实例清单!B:M,12,0)</f>
        <v>0</v>
      </c>
      <c r="H70" s="20" t="s">
        <v>14271</v>
      </c>
      <c r="I70" s="25" t="s">
        <v>10729</v>
      </c>
      <c r="J70" s="20">
        <v>7.2</v>
      </c>
      <c r="K70" s="21" t="s">
        <v>14366</v>
      </c>
      <c r="L70" s="21" t="s">
        <v>14367</v>
      </c>
      <c r="M70" s="20" t="str">
        <f>VLOOKUP(H70,频率块划分实时状态!C:Y,16,0)</f>
        <v>CS9C</v>
      </c>
      <c r="N70" s="20" t="str">
        <f>VLOOKUP(H70,频率块划分实时状态!C:Y,17,0)</f>
        <v>RN2A</v>
      </c>
      <c r="O70" s="20" t="str">
        <f>VLOOKUP(M70&amp;"-"&amp;N70,通道清单!C:G,5,0)</f>
        <v>R</v>
      </c>
      <c r="P70" s="20">
        <f>VLOOKUP(H70,频率块划分实时状态!C:Y,12,0)</f>
        <v>17382</v>
      </c>
      <c r="Q70" s="20">
        <f>VLOOKUP(H70,频率块划分实时状态!C:Y,13,0)</f>
        <v>17418</v>
      </c>
      <c r="R70" s="20" t="str">
        <f>VLOOKUP(H70,频率块划分实时状态!C:Y,18,0)</f>
        <v>TC2A</v>
      </c>
      <c r="S70" s="20" t="str">
        <f>VLOOKUP(M70&amp;"-"&amp;R70,通道清单!C:G,5,0)</f>
        <v>L</v>
      </c>
      <c r="T70" s="20">
        <f>VLOOKUP(H70,频率块划分实时状态!C:Y,14,0)</f>
        <v>11782</v>
      </c>
      <c r="U70" s="20">
        <f>VLOOKUP(H70,频率块划分实时状态!C:Y,15,0)</f>
        <v>11818</v>
      </c>
    </row>
    <row r="71" spans="1:21">
      <c r="A71" s="26" t="s">
        <v>14274</v>
      </c>
      <c r="B71" s="20" t="s">
        <v>13873</v>
      </c>
      <c r="C71" s="20" t="s">
        <v>13874</v>
      </c>
      <c r="D71" s="25" t="s">
        <v>12160</v>
      </c>
      <c r="E71" s="20" t="str">
        <f>VLOOKUP(B71,商品实例清单!B:D,3,0)</f>
        <v>广电直播卫星传输服务</v>
      </c>
      <c r="F71" s="20">
        <f>VLOOKUP(B71,商品实例清单!B:M,12,0)</f>
        <v>0</v>
      </c>
      <c r="H71" s="20" t="s">
        <v>14275</v>
      </c>
      <c r="I71" s="25" t="s">
        <v>10729</v>
      </c>
      <c r="J71" s="20">
        <v>7.2</v>
      </c>
      <c r="K71" s="21" t="s">
        <v>14368</v>
      </c>
      <c r="L71" s="21" t="s">
        <v>14369</v>
      </c>
      <c r="M71" s="20" t="str">
        <f>VLOOKUP(H71,频率块划分实时状态!C:Y,16,0)</f>
        <v>CS9C</v>
      </c>
      <c r="N71" s="20" t="str">
        <f>VLOOKUP(H71,频率块划分实时状态!C:Y,17,0)</f>
        <v>RN11B</v>
      </c>
      <c r="O71" s="20" t="str">
        <f>VLOOKUP(M71&amp;"-"&amp;N71,通道清单!C:G,5,0)</f>
        <v>L</v>
      </c>
      <c r="P71" s="20">
        <f>VLOOKUP(H71,频率块划分实时状态!C:Y,12,0)</f>
        <v>17762</v>
      </c>
      <c r="Q71" s="20">
        <f>VLOOKUP(H71,频率块划分实时状态!C:Y,13,0)</f>
        <v>17798</v>
      </c>
      <c r="R71" s="20" t="str">
        <f>VLOOKUP(H71,频率块划分实时状态!C:Y,18,0)</f>
        <v>TC11B</v>
      </c>
      <c r="S71" s="20" t="str">
        <f>VLOOKUP(M71&amp;"-"&amp;R71,通道清单!C:G,5,0)</f>
        <v>R</v>
      </c>
      <c r="T71" s="20">
        <f>VLOOKUP(H71,频率块划分实时状态!C:Y,14,0)</f>
        <v>12162</v>
      </c>
      <c r="U71" s="20">
        <f>VLOOKUP(H71,频率块划分实时状态!C:Y,15,0)</f>
        <v>12198</v>
      </c>
    </row>
    <row r="72" ht="25.5" spans="1:21">
      <c r="A72" s="26" t="s">
        <v>14294</v>
      </c>
      <c r="B72" s="20" t="s">
        <v>13880</v>
      </c>
      <c r="C72" s="20" t="s">
        <v>13881</v>
      </c>
      <c r="D72" s="25" t="s">
        <v>9454</v>
      </c>
      <c r="E72" s="20" t="str">
        <f>VLOOKUP(B72,商品实例清单!B:D,3,0)</f>
        <v>广电直播卫星传输服务</v>
      </c>
      <c r="F72" s="20">
        <f>VLOOKUP(B72,商品实例清单!B:M,12,0)</f>
        <v>0</v>
      </c>
      <c r="H72" s="20" t="s">
        <v>14295</v>
      </c>
      <c r="I72" s="25" t="s">
        <v>10779</v>
      </c>
      <c r="J72" s="20">
        <v>36</v>
      </c>
      <c r="K72" s="21" t="s">
        <v>14370</v>
      </c>
      <c r="L72" s="21" t="s">
        <v>14371</v>
      </c>
      <c r="M72" s="20" t="str">
        <f>VLOOKUP(H72,频率块划分实时状态!C:Y,16,0)</f>
        <v>CS9C</v>
      </c>
      <c r="N72" s="20" t="str">
        <f>VLOOKUP(H72,频率块划分实时状态!C:Y,17,0)</f>
        <v>RN10A</v>
      </c>
      <c r="O72" s="20" t="str">
        <f>VLOOKUP(M72&amp;"-"&amp;N72,通道清单!C:G,5,0)</f>
        <v>R</v>
      </c>
      <c r="P72" s="20">
        <f>VLOOKUP(H72,频率块划分实时状态!C:Y,12,0)</f>
        <v>17702</v>
      </c>
      <c r="Q72" s="20">
        <f>VLOOKUP(H72,频率块划分实时状态!C:Y,13,0)</f>
        <v>17738</v>
      </c>
      <c r="R72" s="20" t="str">
        <f>VLOOKUP(H72,频率块划分实时状态!C:Y,18,0)</f>
        <v>TS10A</v>
      </c>
      <c r="S72" s="20" t="str">
        <f>VLOOKUP(M72&amp;"-"&amp;R72,通道清单!C:G,5,0)</f>
        <v>L</v>
      </c>
      <c r="T72" s="20">
        <f>VLOOKUP(H72,频率块划分实时状态!C:Y,14,0)</f>
        <v>12102</v>
      </c>
      <c r="U72" s="20">
        <f>VLOOKUP(H72,频率块划分实时状态!C:Y,15,0)</f>
        <v>12138</v>
      </c>
    </row>
    <row r="73" ht="25.5" spans="1:21">
      <c r="A73" s="26" t="s">
        <v>14294</v>
      </c>
      <c r="B73" s="20" t="s">
        <v>13880</v>
      </c>
      <c r="C73" s="20" t="s">
        <v>13881</v>
      </c>
      <c r="D73" s="25" t="s">
        <v>9454</v>
      </c>
      <c r="E73" s="20" t="str">
        <f>VLOOKUP(B73,商品实例清单!B:D,3,0)</f>
        <v>广电直播卫星传输服务</v>
      </c>
      <c r="F73" s="20">
        <f>VLOOKUP(B73,商品实例清单!B:M,12,0)</f>
        <v>0</v>
      </c>
      <c r="H73" s="20" t="s">
        <v>14298</v>
      </c>
      <c r="I73" s="25" t="s">
        <v>10779</v>
      </c>
      <c r="J73" s="20">
        <v>36</v>
      </c>
      <c r="K73" s="21" t="s">
        <v>14370</v>
      </c>
      <c r="L73" s="21" t="s">
        <v>14371</v>
      </c>
      <c r="M73" s="20" t="str">
        <f>VLOOKUP(H73,频率块划分实时状态!C:Y,16,0)</f>
        <v>CS9C</v>
      </c>
      <c r="N73" s="20" t="str">
        <f>VLOOKUP(H73,频率块划分实时状态!C:Y,17,0)</f>
        <v>RN8A</v>
      </c>
      <c r="O73" s="20" t="str">
        <f>VLOOKUP(M73&amp;"-"&amp;N73,通道清单!C:G,5,0)</f>
        <v>R</v>
      </c>
      <c r="P73" s="20">
        <f>VLOOKUP(H73,频率块划分实时状态!C:Y,12,0)</f>
        <v>17622</v>
      </c>
      <c r="Q73" s="20">
        <f>VLOOKUP(H73,频率块划分实时状态!C:Y,13,0)</f>
        <v>17658</v>
      </c>
      <c r="R73" s="20" t="str">
        <f>VLOOKUP(H73,频率块划分实时状态!C:Y,18,0)</f>
        <v>TS8A</v>
      </c>
      <c r="S73" s="20" t="str">
        <f>VLOOKUP(M73&amp;"-"&amp;R73,通道清单!C:G,5,0)</f>
        <v>L</v>
      </c>
      <c r="T73" s="20">
        <f>VLOOKUP(H73,频率块划分实时状态!C:Y,14,0)</f>
        <v>12022</v>
      </c>
      <c r="U73" s="20">
        <f>VLOOKUP(H73,频率块划分实时状态!C:Y,15,0)</f>
        <v>12058</v>
      </c>
    </row>
    <row r="74" ht="25.5" spans="1:21">
      <c r="A74" s="26" t="s">
        <v>14294</v>
      </c>
      <c r="B74" s="20" t="s">
        <v>13880</v>
      </c>
      <c r="C74" s="20" t="s">
        <v>13881</v>
      </c>
      <c r="D74" s="25" t="s">
        <v>9454</v>
      </c>
      <c r="E74" s="20" t="str">
        <f>VLOOKUP(B74,商品实例清单!B:D,3,0)</f>
        <v>广电直播卫星传输服务</v>
      </c>
      <c r="F74" s="20">
        <f>VLOOKUP(B74,商品实例清单!B:M,12,0)</f>
        <v>0</v>
      </c>
      <c r="H74" s="20" t="s">
        <v>14299</v>
      </c>
      <c r="I74" s="25" t="s">
        <v>10779</v>
      </c>
      <c r="J74" s="20">
        <v>36</v>
      </c>
      <c r="K74" s="21" t="s">
        <v>14370</v>
      </c>
      <c r="L74" s="21" t="s">
        <v>14371</v>
      </c>
      <c r="M74" s="20" t="str">
        <f>VLOOKUP(H74,频率块划分实时状态!C:Y,16,0)</f>
        <v>CS9C</v>
      </c>
      <c r="N74" s="20" t="str">
        <f>VLOOKUP(H74,频率块划分实时状态!C:Y,17,0)</f>
        <v>RN4B</v>
      </c>
      <c r="O74" s="20" t="str">
        <f>VLOOKUP(M74&amp;"-"&amp;N74,通道清单!C:G,5,0)</f>
        <v>L</v>
      </c>
      <c r="P74" s="20">
        <f>VLOOKUP(H74,频率块划分实时状态!C:Y,12,0)</f>
        <v>17482</v>
      </c>
      <c r="Q74" s="20">
        <f>VLOOKUP(H74,频率块划分实时状态!C:Y,13,0)</f>
        <v>17518</v>
      </c>
      <c r="R74" s="20" t="str">
        <f>VLOOKUP(H74,频率块划分实时状态!C:Y,18,0)</f>
        <v>TC4B</v>
      </c>
      <c r="S74" s="20" t="str">
        <f>VLOOKUP(M74&amp;"-"&amp;R74,通道清单!C:G,5,0)</f>
        <v>R</v>
      </c>
      <c r="T74" s="20">
        <f>VLOOKUP(H74,频率块划分实时状态!C:Y,14,0)</f>
        <v>11882</v>
      </c>
      <c r="U74" s="20">
        <f>VLOOKUP(H74,频率块划分实时状态!C:Y,15,0)</f>
        <v>11918</v>
      </c>
    </row>
    <row r="75" ht="25.5" spans="1:21">
      <c r="A75" s="26" t="s">
        <v>14277</v>
      </c>
      <c r="B75" s="20" t="s">
        <v>13895</v>
      </c>
      <c r="C75" s="20" t="s">
        <v>13896</v>
      </c>
      <c r="D75" s="25" t="s">
        <v>12160</v>
      </c>
      <c r="E75" s="20" t="str">
        <f>VLOOKUP(B75,商品实例清单!B:D,3,0)</f>
        <v>广电直播卫星传输服务</v>
      </c>
      <c r="F75" s="20">
        <f>VLOOKUP(B75,商品实例清单!B:M,12,0)</f>
        <v>0</v>
      </c>
      <c r="H75" s="20" t="s">
        <v>14275</v>
      </c>
      <c r="I75" s="25" t="s">
        <v>10729</v>
      </c>
      <c r="J75" s="20">
        <v>14.4</v>
      </c>
      <c r="K75" s="21" t="s">
        <v>14372</v>
      </c>
      <c r="L75" s="21" t="s">
        <v>14373</v>
      </c>
      <c r="M75" s="20" t="str">
        <f>VLOOKUP(H75,频率块划分实时状态!C:Y,16,0)</f>
        <v>CS9C</v>
      </c>
      <c r="N75" s="20" t="str">
        <f>VLOOKUP(H75,频率块划分实时状态!C:Y,17,0)</f>
        <v>RN11B</v>
      </c>
      <c r="O75" s="20" t="str">
        <f>VLOOKUP(M75&amp;"-"&amp;N75,通道清单!C:G,5,0)</f>
        <v>L</v>
      </c>
      <c r="P75" s="20">
        <f>VLOOKUP(H75,频率块划分实时状态!C:Y,12,0)</f>
        <v>17762</v>
      </c>
      <c r="Q75" s="20">
        <f>VLOOKUP(H75,频率块划分实时状态!C:Y,13,0)</f>
        <v>17798</v>
      </c>
      <c r="R75" s="20" t="str">
        <f>VLOOKUP(H75,频率块划分实时状态!C:Y,18,0)</f>
        <v>TC11B</v>
      </c>
      <c r="S75" s="20" t="str">
        <f>VLOOKUP(M75&amp;"-"&amp;R75,通道清单!C:G,5,0)</f>
        <v>R</v>
      </c>
      <c r="T75" s="20">
        <f>VLOOKUP(H75,频率块划分实时状态!C:Y,14,0)</f>
        <v>12162</v>
      </c>
      <c r="U75" s="20">
        <f>VLOOKUP(H75,频率块划分实时状态!C:Y,15,0)</f>
        <v>12198</v>
      </c>
    </row>
    <row r="76" spans="1:21">
      <c r="A76" s="19" t="s">
        <v>14287</v>
      </c>
      <c r="B76" s="20" t="s">
        <v>13957</v>
      </c>
      <c r="C76" s="20" t="s">
        <v>13958</v>
      </c>
      <c r="D76" s="25" t="s">
        <v>12160</v>
      </c>
      <c r="E76" s="20" t="str">
        <f>VLOOKUP(B76,商品实例清单!B:D,3,0)</f>
        <v>广电直播卫星传输服务</v>
      </c>
      <c r="F76" s="20">
        <f>VLOOKUP(B76,商品实例清单!B:M,12,0)</f>
        <v>0</v>
      </c>
      <c r="H76" s="20" t="s">
        <v>14229</v>
      </c>
      <c r="I76" s="25" t="s">
        <v>10779</v>
      </c>
      <c r="J76" s="20">
        <v>36</v>
      </c>
      <c r="K76" s="21" t="s">
        <v>14374</v>
      </c>
      <c r="L76" s="21" t="s">
        <v>14375</v>
      </c>
      <c r="M76" s="20" t="str">
        <f>VLOOKUP(H76,频率块划分实时状态!C:Y,16,0)</f>
        <v>CS9C</v>
      </c>
      <c r="N76" s="20" t="str">
        <f>VLOOKUP(H76,频率块划分实时状态!C:Y,17,0)</f>
        <v>RN5B</v>
      </c>
      <c r="O76" s="20" t="str">
        <f>VLOOKUP(M76&amp;"-"&amp;N76,通道清单!C:G,5,0)</f>
        <v>L</v>
      </c>
      <c r="P76" s="20">
        <f>VLOOKUP(H76,频率块划分实时状态!C:Y,12,0)</f>
        <v>17522</v>
      </c>
      <c r="Q76" s="20">
        <f>VLOOKUP(H76,频率块划分实时状态!C:Y,13,0)</f>
        <v>17558</v>
      </c>
      <c r="R76" s="20" t="str">
        <f>VLOOKUP(H76,频率块划分实时状态!C:Y,18,0)</f>
        <v>TC5B</v>
      </c>
      <c r="S76" s="20" t="str">
        <f>VLOOKUP(M76&amp;"-"&amp;R76,通道清单!C:G,5,0)</f>
        <v>R</v>
      </c>
      <c r="T76" s="20">
        <f>VLOOKUP(H76,频率块划分实时状态!C:Y,14,0)</f>
        <v>11922</v>
      </c>
      <c r="U76" s="20">
        <f>VLOOKUP(H76,频率块划分实时状态!C:Y,15,0)</f>
        <v>11958</v>
      </c>
    </row>
    <row r="77" ht="25.5" spans="1:21">
      <c r="A77" s="26" t="s">
        <v>14376</v>
      </c>
      <c r="B77" s="20" t="s">
        <v>12155</v>
      </c>
      <c r="C77" s="20" t="s">
        <v>12156</v>
      </c>
      <c r="D77" s="25" t="s">
        <v>12160</v>
      </c>
      <c r="E77" s="20" t="str">
        <f>VLOOKUP(B77,商品实例清单!B:D,3,0)</f>
        <v>广电直播卫星带宽</v>
      </c>
      <c r="F77" s="221" t="str">
        <f>VLOOKUP(B77,商品实例清单!B:M,12,0)</f>
        <v>210010002220250461</v>
      </c>
      <c r="H77" s="20" t="s">
        <v>14275</v>
      </c>
      <c r="I77" s="25" t="s">
        <v>10729</v>
      </c>
      <c r="J77" s="20">
        <v>7.2</v>
      </c>
      <c r="K77" s="21" t="s">
        <v>14255</v>
      </c>
      <c r="L77" s="21" t="s">
        <v>14377</v>
      </c>
      <c r="M77" s="20" t="str">
        <f>VLOOKUP(H77,频率块划分实时状态!C:Y,16,0)</f>
        <v>CS9C</v>
      </c>
      <c r="N77" s="20" t="str">
        <f>VLOOKUP(H77,频率块划分实时状态!C:Y,17,0)</f>
        <v>RN11B</v>
      </c>
      <c r="O77" s="20" t="str">
        <f>VLOOKUP(M77&amp;"-"&amp;N77,通道清单!C:G,5,0)</f>
        <v>L</v>
      </c>
      <c r="P77" s="20">
        <f>VLOOKUP(H77,频率块划分实时状态!C:Y,12,0)</f>
        <v>17762</v>
      </c>
      <c r="Q77" s="20">
        <f>VLOOKUP(H77,频率块划分实时状态!C:Y,13,0)</f>
        <v>17798</v>
      </c>
      <c r="R77" s="20" t="str">
        <f>VLOOKUP(H77,频率块划分实时状态!C:Y,18,0)</f>
        <v>TC11B</v>
      </c>
      <c r="S77" s="20" t="str">
        <f>VLOOKUP(M77&amp;"-"&amp;R77,通道清单!C:G,5,0)</f>
        <v>R</v>
      </c>
      <c r="T77" s="20">
        <f>VLOOKUP(H77,频率块划分实时状态!C:Y,14,0)</f>
        <v>12162</v>
      </c>
      <c r="U77" s="20">
        <f>VLOOKUP(H77,频率块划分实时状态!C:Y,15,0)</f>
        <v>12198</v>
      </c>
    </row>
    <row r="78" ht="25.5" spans="1:21">
      <c r="A78" s="26" t="s">
        <v>14378</v>
      </c>
      <c r="B78" s="20" t="s">
        <v>12162</v>
      </c>
      <c r="C78" s="20" t="s">
        <v>12163</v>
      </c>
      <c r="D78" s="25" t="s">
        <v>12160</v>
      </c>
      <c r="E78" s="20" t="str">
        <f>VLOOKUP(B78,商品实例清单!B:D,3,0)</f>
        <v>广电直播卫星带宽</v>
      </c>
      <c r="F78" s="20" t="str">
        <f>VLOOKUP(B78,商品实例清单!B:M,12,0)</f>
        <v>LS210010002220232563</v>
      </c>
      <c r="H78" s="20" t="s">
        <v>14275</v>
      </c>
      <c r="I78" s="25" t="s">
        <v>10729</v>
      </c>
      <c r="J78" s="20">
        <v>7.2</v>
      </c>
      <c r="K78" s="21" t="s">
        <v>14255</v>
      </c>
      <c r="L78" s="21" t="s">
        <v>14379</v>
      </c>
      <c r="M78" s="20" t="str">
        <f>VLOOKUP(H78,频率块划分实时状态!C:Y,16,0)</f>
        <v>CS9C</v>
      </c>
      <c r="N78" s="20" t="str">
        <f>VLOOKUP(H78,频率块划分实时状态!C:Y,17,0)</f>
        <v>RN11B</v>
      </c>
      <c r="O78" s="20" t="str">
        <f>VLOOKUP(M78&amp;"-"&amp;N78,通道清单!C:G,5,0)</f>
        <v>L</v>
      </c>
      <c r="P78" s="20">
        <f>VLOOKUP(H78,频率块划分实时状态!C:Y,12,0)</f>
        <v>17762</v>
      </c>
      <c r="Q78" s="20">
        <f>VLOOKUP(H78,频率块划分实时状态!C:Y,13,0)</f>
        <v>17798</v>
      </c>
      <c r="R78" s="20" t="str">
        <f>VLOOKUP(H78,频率块划分实时状态!C:Y,18,0)</f>
        <v>TC11B</v>
      </c>
      <c r="S78" s="20" t="str">
        <f>VLOOKUP(M78&amp;"-"&amp;R78,通道清单!C:G,5,0)</f>
        <v>R</v>
      </c>
      <c r="T78" s="20">
        <f>VLOOKUP(H78,频率块划分实时状态!C:Y,14,0)</f>
        <v>12162</v>
      </c>
      <c r="U78" s="20">
        <f>VLOOKUP(H78,频率块划分实时状态!C:Y,15,0)</f>
        <v>12198</v>
      </c>
    </row>
    <row r="79" spans="1:21">
      <c r="A79" s="19" t="s">
        <v>12184</v>
      </c>
      <c r="B79" s="20" t="s">
        <v>12179</v>
      </c>
      <c r="C79" s="20" t="s">
        <v>12180</v>
      </c>
      <c r="D79" s="25" t="s">
        <v>14380</v>
      </c>
      <c r="E79" s="20" t="str">
        <f>VLOOKUP(B79,商品实例清单!B:D,3,0)</f>
        <v>广电直播卫星带宽</v>
      </c>
      <c r="F79" s="221" t="str">
        <f>VLOOKUP(B79,商品实例清单!B:M,12,0)</f>
        <v>210010002220250214</v>
      </c>
      <c r="H79" s="20" t="s">
        <v>14284</v>
      </c>
      <c r="I79" s="25" t="s">
        <v>10729</v>
      </c>
      <c r="J79" s="20">
        <v>7.2</v>
      </c>
      <c r="K79" s="21" t="s">
        <v>14255</v>
      </c>
      <c r="L79" s="21" t="s">
        <v>14381</v>
      </c>
      <c r="M79" s="20" t="str">
        <f>VLOOKUP(H79,频率块划分实时状态!C:Y,16,0)</f>
        <v>CS9C</v>
      </c>
      <c r="N79" s="20" t="str">
        <f>VLOOKUP(H79,频率块划分实时状态!C:Y,17,0)</f>
        <v>RN3B</v>
      </c>
      <c r="O79" s="20" t="str">
        <f>VLOOKUP(M79&amp;"-"&amp;N79,通道清单!C:G,5,0)</f>
        <v>L</v>
      </c>
      <c r="P79" s="20">
        <f>VLOOKUP(H79,频率块划分实时状态!C:Y,12,0)</f>
        <v>17442</v>
      </c>
      <c r="Q79" s="20">
        <f>VLOOKUP(H79,频率块划分实时状态!C:Y,13,0)</f>
        <v>17478</v>
      </c>
      <c r="R79" s="20" t="str">
        <f>VLOOKUP(H79,频率块划分实时状态!C:Y,18,0)</f>
        <v>TC3B</v>
      </c>
      <c r="S79" s="20" t="str">
        <f>VLOOKUP(M79&amp;"-"&amp;R79,通道清单!C:G,5,0)</f>
        <v>R</v>
      </c>
      <c r="T79" s="20">
        <f>VLOOKUP(H79,频率块划分实时状态!C:Y,14,0)</f>
        <v>11842</v>
      </c>
      <c r="U79" s="20">
        <f>VLOOKUP(H79,频率块划分实时状态!C:Y,15,0)</f>
        <v>11878</v>
      </c>
    </row>
    <row r="80" spans="1:21">
      <c r="A80" s="19" t="s">
        <v>12189</v>
      </c>
      <c r="B80" s="20" t="s">
        <v>12185</v>
      </c>
      <c r="C80" s="20" t="s">
        <v>12186</v>
      </c>
      <c r="D80" s="25" t="s">
        <v>10600</v>
      </c>
      <c r="E80" s="20" t="str">
        <f>VLOOKUP(B80,商品实例清单!B:D,3,0)</f>
        <v>广电直播卫星带宽</v>
      </c>
      <c r="F80" s="221" t="str">
        <f>VLOOKUP(B80,商品实例清单!B:M,12,0)</f>
        <v>210010002220250767</v>
      </c>
      <c r="H80" s="20" t="s">
        <v>14382</v>
      </c>
      <c r="I80" s="25" t="s">
        <v>10729</v>
      </c>
      <c r="J80" s="20">
        <v>7.2</v>
      </c>
      <c r="K80" s="21" t="s">
        <v>14255</v>
      </c>
      <c r="L80" s="21" t="s">
        <v>14383</v>
      </c>
      <c r="M80" s="20" t="str">
        <f>VLOOKUP(H80,频率块划分实时状态!C:Y,16,0)</f>
        <v>CS9C</v>
      </c>
      <c r="N80" s="20" t="str">
        <f>VLOOKUP(H80,频率块划分实时状态!C:Y,17,0)</f>
        <v>RN10B</v>
      </c>
      <c r="O80" s="20" t="str">
        <f>VLOOKUP(M80&amp;"-"&amp;N80,通道清单!C:G,5,0)</f>
        <v>L</v>
      </c>
      <c r="P80" s="20">
        <f>VLOOKUP(H80,频率块划分实时状态!C:Y,12,0)</f>
        <v>17722</v>
      </c>
      <c r="Q80" s="20">
        <f>VLOOKUP(H80,频率块划分实时状态!C:Y,13,0)</f>
        <v>17758</v>
      </c>
      <c r="R80" s="20" t="str">
        <f>VLOOKUP(H80,频率块划分实时状态!C:Y,18,0)</f>
        <v>TC10B</v>
      </c>
      <c r="S80" s="20" t="str">
        <f>VLOOKUP(M80&amp;"-"&amp;R80,通道清单!C:G,5,0)</f>
        <v>R</v>
      </c>
      <c r="T80" s="20">
        <f>VLOOKUP(H80,频率块划分实时状态!C:Y,14,0)</f>
        <v>12122</v>
      </c>
      <c r="U80" s="20">
        <f>VLOOKUP(H80,频率块划分实时状态!C:Y,15,0)</f>
        <v>12158</v>
      </c>
    </row>
    <row r="81" ht="25.5" spans="1:21">
      <c r="A81" s="26" t="s">
        <v>14384</v>
      </c>
      <c r="B81" s="20" t="s">
        <v>12205</v>
      </c>
      <c r="C81" s="20" t="s">
        <v>12206</v>
      </c>
      <c r="D81" s="25" t="s">
        <v>12160</v>
      </c>
      <c r="E81" s="20" t="str">
        <f>VLOOKUP(B81,商品实例清单!B:D,3,0)</f>
        <v>广电直播卫星带宽</v>
      </c>
      <c r="F81" s="221" t="str">
        <f>VLOOKUP(B81,商品实例清单!B:M,12,0)</f>
        <v>210010002220250641</v>
      </c>
      <c r="H81" s="20" t="s">
        <v>14265</v>
      </c>
      <c r="I81" s="25" t="s">
        <v>10729</v>
      </c>
      <c r="J81" s="20">
        <v>3</v>
      </c>
      <c r="K81" s="21" t="s">
        <v>14255</v>
      </c>
      <c r="L81" s="21" t="s">
        <v>14327</v>
      </c>
      <c r="M81" s="20" t="str">
        <f>VLOOKUP(H81,频率块划分实时状态!C:Y,16,0)</f>
        <v>CS9C</v>
      </c>
      <c r="N81" s="20" t="str">
        <f>VLOOKUP(H81,频率块划分实时状态!C:Y,17,0)</f>
        <v>RN6B</v>
      </c>
      <c r="O81" s="20" t="str">
        <f>VLOOKUP(M81&amp;"-"&amp;N81,通道清单!C:G,5,0)</f>
        <v>L</v>
      </c>
      <c r="P81" s="20">
        <f>VLOOKUP(H81,频率块划分实时状态!C:Y,12,0)</f>
        <v>17562</v>
      </c>
      <c r="Q81" s="20">
        <f>VLOOKUP(H81,频率块划分实时状态!C:Y,13,0)</f>
        <v>17598</v>
      </c>
      <c r="R81" s="20" t="str">
        <f>VLOOKUP(H81,频率块划分实时状态!C:Y,18,0)</f>
        <v>TC6B</v>
      </c>
      <c r="S81" s="20" t="str">
        <f>VLOOKUP(M81&amp;"-"&amp;R81,通道清单!C:G,5,0)</f>
        <v>R</v>
      </c>
      <c r="T81" s="20">
        <f>VLOOKUP(H81,频率块划分实时状态!C:Y,14,0)</f>
        <v>11962</v>
      </c>
      <c r="U81" s="20">
        <f>VLOOKUP(H81,频率块划分实时状态!C:Y,15,0)</f>
        <v>11998</v>
      </c>
    </row>
    <row r="82" ht="25.5" spans="1:21">
      <c r="A82" s="26" t="s">
        <v>14385</v>
      </c>
      <c r="B82" s="20" t="s">
        <v>12261</v>
      </c>
      <c r="C82" s="20" t="s">
        <v>12262</v>
      </c>
      <c r="D82" s="25" t="s">
        <v>12265</v>
      </c>
      <c r="E82" s="20" t="str">
        <f>VLOOKUP(B82,商品实例清单!B:D,3,0)</f>
        <v>广电直播卫星带宽</v>
      </c>
      <c r="F82" s="221" t="str">
        <f>VLOOKUP(B82,商品实例清单!B:M,12,0)</f>
        <v>210010002220260032</v>
      </c>
      <c r="H82" s="20" t="s">
        <v>14284</v>
      </c>
      <c r="I82" s="25" t="s">
        <v>10729</v>
      </c>
      <c r="J82" s="20">
        <v>7.2</v>
      </c>
      <c r="K82" s="21" t="s">
        <v>14261</v>
      </c>
      <c r="L82" s="21" t="s">
        <v>14262</v>
      </c>
      <c r="M82" s="20" t="str">
        <f>VLOOKUP(H82,频率块划分实时状态!C:Y,16,0)</f>
        <v>CS9C</v>
      </c>
      <c r="N82" s="20" t="str">
        <f>VLOOKUP(H82,频率块划分实时状态!C:Y,17,0)</f>
        <v>RN3B</v>
      </c>
      <c r="O82" s="20" t="str">
        <f>VLOOKUP(M82&amp;"-"&amp;N82,通道清单!C:G,5,0)</f>
        <v>L</v>
      </c>
      <c r="P82" s="20">
        <f>VLOOKUP(H82,频率块划分实时状态!C:Y,12,0)</f>
        <v>17442</v>
      </c>
      <c r="Q82" s="20">
        <f>VLOOKUP(H82,频率块划分实时状态!C:Y,13,0)</f>
        <v>17478</v>
      </c>
      <c r="R82" s="20" t="str">
        <f>VLOOKUP(H82,频率块划分实时状态!C:Y,18,0)</f>
        <v>TC3B</v>
      </c>
      <c r="S82" s="20" t="str">
        <f>VLOOKUP(M82&amp;"-"&amp;R82,通道清单!C:G,5,0)</f>
        <v>R</v>
      </c>
      <c r="T82" s="20">
        <f>VLOOKUP(H82,频率块划分实时状态!C:Y,14,0)</f>
        <v>11842</v>
      </c>
      <c r="U82" s="20">
        <f>VLOOKUP(H82,频率块划分实时状态!C:Y,15,0)</f>
        <v>11878</v>
      </c>
    </row>
    <row r="83" ht="25.5" spans="1:21">
      <c r="A83" s="19" t="s">
        <v>12270</v>
      </c>
      <c r="B83" s="20" t="s">
        <v>12267</v>
      </c>
      <c r="C83" s="20" t="s">
        <v>12268</v>
      </c>
      <c r="D83" s="25" t="s">
        <v>12160</v>
      </c>
      <c r="E83" s="20" t="str">
        <f>VLOOKUP(B83,商品实例清单!B:D,3,0)</f>
        <v>广电直播卫星带宽</v>
      </c>
      <c r="F83" s="20">
        <f>VLOOKUP(B83,商品实例清单!B:M,12,0)</f>
        <v>0</v>
      </c>
      <c r="H83" s="20" t="s">
        <v>14266</v>
      </c>
      <c r="I83" s="25" t="s">
        <v>10729</v>
      </c>
      <c r="J83" s="20">
        <v>3</v>
      </c>
      <c r="K83" s="21" t="s">
        <v>14386</v>
      </c>
      <c r="L83" s="21" t="s">
        <v>14387</v>
      </c>
      <c r="M83" s="20" t="str">
        <f>VLOOKUP(H83,频率块划分实时状态!C:Y,16,0)</f>
        <v>CS9C</v>
      </c>
      <c r="N83" s="20" t="str">
        <f>VLOOKUP(H83,频率块划分实时状态!C:Y,17,0)</f>
        <v>RN7B</v>
      </c>
      <c r="O83" s="20" t="str">
        <f>VLOOKUP(M83&amp;"-"&amp;N83,通道清单!C:G,5,0)</f>
        <v>L</v>
      </c>
      <c r="P83" s="20">
        <f>VLOOKUP(H83,频率块划分实时状态!C:Y,12,0)</f>
        <v>17602</v>
      </c>
      <c r="Q83" s="20">
        <f>VLOOKUP(H83,频率块划分实时状态!C:Y,13,0)</f>
        <v>17638</v>
      </c>
      <c r="R83" s="20" t="str">
        <f>VLOOKUP(H83,频率块划分实时状态!C:Y,18,0)</f>
        <v>TC7B</v>
      </c>
      <c r="S83" s="20" t="str">
        <f>VLOOKUP(M83&amp;"-"&amp;R83,通道清单!C:G,5,0)</f>
        <v>R</v>
      </c>
      <c r="T83" s="20">
        <f>VLOOKUP(H83,频率块划分实时状态!C:Y,14,0)</f>
        <v>12002</v>
      </c>
      <c r="U83" s="20">
        <f>VLOOKUP(H83,频率块划分实时状态!C:Y,15,0)</f>
        <v>12038</v>
      </c>
    </row>
    <row r="84" spans="1:21">
      <c r="A84" s="19" t="s">
        <v>12189</v>
      </c>
      <c r="B84" s="20" t="s">
        <v>12271</v>
      </c>
      <c r="C84" s="20" t="s">
        <v>12272</v>
      </c>
      <c r="D84" s="25" t="s">
        <v>10857</v>
      </c>
      <c r="E84" s="20" t="str">
        <f>VLOOKUP(B84,商品实例清单!B:D,3,0)</f>
        <v>广电直播卫星带宽</v>
      </c>
      <c r="F84" s="20">
        <f>VLOOKUP(B84,商品实例清单!B:M,12,0)</f>
        <v>0</v>
      </c>
      <c r="H84" s="20" t="s">
        <v>14382</v>
      </c>
      <c r="I84" s="25" t="s">
        <v>10729</v>
      </c>
      <c r="J84" s="20">
        <v>7.2</v>
      </c>
      <c r="K84" s="21" t="s">
        <v>14388</v>
      </c>
      <c r="L84" s="21" t="s">
        <v>14285</v>
      </c>
      <c r="M84" s="20" t="str">
        <f>VLOOKUP(H84,频率块划分实时状态!C:Y,16,0)</f>
        <v>CS9C</v>
      </c>
      <c r="N84" s="20" t="str">
        <f>VLOOKUP(H84,频率块划分实时状态!C:Y,17,0)</f>
        <v>RN10B</v>
      </c>
      <c r="O84" s="20" t="str">
        <f>VLOOKUP(M84&amp;"-"&amp;N84,通道清单!C:G,5,0)</f>
        <v>L</v>
      </c>
      <c r="P84" s="20">
        <f>VLOOKUP(H84,频率块划分实时状态!C:Y,12,0)</f>
        <v>17722</v>
      </c>
      <c r="Q84" s="20">
        <f>VLOOKUP(H84,频率块划分实时状态!C:Y,13,0)</f>
        <v>17758</v>
      </c>
      <c r="R84" s="20" t="str">
        <f>VLOOKUP(H84,频率块划分实时状态!C:Y,18,0)</f>
        <v>TC10B</v>
      </c>
      <c r="S84" s="20" t="str">
        <f>VLOOKUP(M84&amp;"-"&amp;R84,通道清单!C:G,5,0)</f>
        <v>R</v>
      </c>
      <c r="T84" s="20">
        <f>VLOOKUP(H84,频率块划分实时状态!C:Y,14,0)</f>
        <v>12122</v>
      </c>
      <c r="U84" s="20">
        <f>VLOOKUP(H84,频率块划分实时状态!C:Y,15,0)</f>
        <v>12158</v>
      </c>
    </row>
    <row r="85" spans="1:21">
      <c r="A85" s="19" t="s">
        <v>12189</v>
      </c>
      <c r="B85" s="20" t="s">
        <v>12274</v>
      </c>
      <c r="C85" s="20" t="s">
        <v>12275</v>
      </c>
      <c r="D85" s="25" t="s">
        <v>10850</v>
      </c>
      <c r="E85" s="20" t="str">
        <f>VLOOKUP(B85,商品实例清单!B:D,3,0)</f>
        <v>广电直播卫星带宽</v>
      </c>
      <c r="F85" s="221" t="str">
        <f>VLOOKUP(B85,商品实例清单!B:M,12,0)</f>
        <v>210010002220260188</v>
      </c>
      <c r="H85" s="20" t="s">
        <v>14382</v>
      </c>
      <c r="I85" s="25" t="s">
        <v>10729</v>
      </c>
      <c r="J85" s="20">
        <v>7.2</v>
      </c>
      <c r="K85" s="21" t="s">
        <v>14388</v>
      </c>
      <c r="L85" s="21" t="s">
        <v>14285</v>
      </c>
      <c r="M85" s="20" t="str">
        <f>VLOOKUP(H85,频率块划分实时状态!C:Y,16,0)</f>
        <v>CS9C</v>
      </c>
      <c r="N85" s="20" t="str">
        <f>VLOOKUP(H85,频率块划分实时状态!C:Y,17,0)</f>
        <v>RN10B</v>
      </c>
      <c r="O85" s="20" t="str">
        <f>VLOOKUP(M85&amp;"-"&amp;N85,通道清单!C:G,5,0)</f>
        <v>L</v>
      </c>
      <c r="P85" s="20">
        <f>VLOOKUP(H85,频率块划分实时状态!C:Y,12,0)</f>
        <v>17722</v>
      </c>
      <c r="Q85" s="20">
        <f>VLOOKUP(H85,频率块划分实时状态!C:Y,13,0)</f>
        <v>17758</v>
      </c>
      <c r="R85" s="20" t="str">
        <f>VLOOKUP(H85,频率块划分实时状态!C:Y,18,0)</f>
        <v>TC10B</v>
      </c>
      <c r="S85" s="20" t="str">
        <f>VLOOKUP(M85&amp;"-"&amp;R85,通道清单!C:G,5,0)</f>
        <v>R</v>
      </c>
      <c r="T85" s="20">
        <f>VLOOKUP(H85,频率块划分实时状态!C:Y,14,0)</f>
        <v>12122</v>
      </c>
      <c r="U85" s="20">
        <f>VLOOKUP(H85,频率块划分实时状态!C:Y,15,0)</f>
        <v>12158</v>
      </c>
    </row>
    <row r="86" ht="25.5" spans="1:21">
      <c r="A86" s="19" t="s">
        <v>12312</v>
      </c>
      <c r="B86" s="20" t="s">
        <v>12309</v>
      </c>
      <c r="C86" s="20" t="s">
        <v>12310</v>
      </c>
      <c r="D86" s="25" t="s">
        <v>12160</v>
      </c>
      <c r="E86" s="20" t="str">
        <f>VLOOKUP(B86,商品实例清单!B:D,3,0)</f>
        <v>广电直播卫星带宽</v>
      </c>
      <c r="F86" s="20">
        <f>VLOOKUP(B86,商品实例清单!B:M,12,0)</f>
        <v>0</v>
      </c>
      <c r="H86" s="20" t="s">
        <v>14266</v>
      </c>
      <c r="I86" s="25" t="s">
        <v>10729</v>
      </c>
      <c r="J86" s="20">
        <v>3</v>
      </c>
      <c r="K86" s="21" t="s">
        <v>14261</v>
      </c>
      <c r="L86" s="21" t="s">
        <v>14262</v>
      </c>
      <c r="M86" s="20" t="str">
        <f>VLOOKUP(H86,频率块划分实时状态!C:Y,16,0)</f>
        <v>CS9C</v>
      </c>
      <c r="N86" s="20" t="str">
        <f>VLOOKUP(H86,频率块划分实时状态!C:Y,17,0)</f>
        <v>RN7B</v>
      </c>
      <c r="O86" s="20" t="str">
        <f>VLOOKUP(M86&amp;"-"&amp;N86,通道清单!C:G,5,0)</f>
        <v>L</v>
      </c>
      <c r="P86" s="20">
        <f>VLOOKUP(H86,频率块划分实时状态!C:Y,12,0)</f>
        <v>17602</v>
      </c>
      <c r="Q86" s="20">
        <f>VLOOKUP(H86,频率块划分实时状态!C:Y,13,0)</f>
        <v>17638</v>
      </c>
      <c r="R86" s="20" t="str">
        <f>VLOOKUP(H86,频率块划分实时状态!C:Y,18,0)</f>
        <v>TC7B</v>
      </c>
      <c r="S86" s="20" t="str">
        <f>VLOOKUP(M86&amp;"-"&amp;R86,通道清单!C:G,5,0)</f>
        <v>R</v>
      </c>
      <c r="T86" s="20">
        <f>VLOOKUP(H86,频率块划分实时状态!C:Y,14,0)</f>
        <v>12002</v>
      </c>
      <c r="U86" s="20">
        <f>VLOOKUP(H86,频率块划分实时状态!C:Y,15,0)</f>
        <v>12038</v>
      </c>
    </row>
    <row r="87" ht="25.5" spans="1:21">
      <c r="A87" s="26" t="s">
        <v>14389</v>
      </c>
      <c r="B87" s="20" t="s">
        <v>12313</v>
      </c>
      <c r="C87" s="20" t="s">
        <v>12314</v>
      </c>
      <c r="D87" s="25" t="s">
        <v>12160</v>
      </c>
      <c r="E87" s="20" t="str">
        <f>VLOOKUP(B87,商品实例清单!B:D,3,0)</f>
        <v>广电直播卫星带宽</v>
      </c>
      <c r="F87" s="20">
        <f>VLOOKUP(B87,商品实例清单!B:M,12,0)</f>
        <v>0</v>
      </c>
      <c r="H87" s="20" t="s">
        <v>14284</v>
      </c>
      <c r="I87" s="25" t="s">
        <v>10729</v>
      </c>
      <c r="J87" s="20">
        <v>7.2</v>
      </c>
      <c r="K87" s="21" t="s">
        <v>14390</v>
      </c>
      <c r="L87" s="21" t="s">
        <v>14391</v>
      </c>
      <c r="M87" s="20" t="str">
        <f>VLOOKUP(H87,频率块划分实时状态!C:Y,16,0)</f>
        <v>CS9C</v>
      </c>
      <c r="N87" s="20" t="str">
        <f>VLOOKUP(H87,频率块划分实时状态!C:Y,17,0)</f>
        <v>RN3B</v>
      </c>
      <c r="O87" s="20" t="str">
        <f>VLOOKUP(M87&amp;"-"&amp;N87,通道清单!C:G,5,0)</f>
        <v>L</v>
      </c>
      <c r="P87" s="20">
        <f>VLOOKUP(H87,频率块划分实时状态!C:Y,12,0)</f>
        <v>17442</v>
      </c>
      <c r="Q87" s="20">
        <f>VLOOKUP(H87,频率块划分实时状态!C:Y,13,0)</f>
        <v>17478</v>
      </c>
      <c r="R87" s="20" t="str">
        <f>VLOOKUP(H87,频率块划分实时状态!C:Y,18,0)</f>
        <v>TC3B</v>
      </c>
      <c r="S87" s="20" t="str">
        <f>VLOOKUP(M87&amp;"-"&amp;R87,通道清单!C:G,5,0)</f>
        <v>R</v>
      </c>
      <c r="T87" s="20">
        <f>VLOOKUP(H87,频率块划分实时状态!C:Y,14,0)</f>
        <v>11842</v>
      </c>
      <c r="U87" s="20">
        <f>VLOOKUP(H87,频率块划分实时状态!C:Y,15,0)</f>
        <v>11878</v>
      </c>
    </row>
    <row r="88" ht="25.5" spans="1:21">
      <c r="A88" s="26" t="s">
        <v>14392</v>
      </c>
      <c r="B88" s="20" t="s">
        <v>12317</v>
      </c>
      <c r="C88" s="20" t="s">
        <v>12318</v>
      </c>
      <c r="D88" s="25" t="s">
        <v>12160</v>
      </c>
      <c r="E88" s="20" t="str">
        <f>VLOOKUP(B88,商品实例清单!B:D,3,0)</f>
        <v>广电直播卫星带宽</v>
      </c>
      <c r="F88" s="20">
        <f>VLOOKUP(B88,商品实例清单!B:M,12,0)</f>
        <v>0</v>
      </c>
      <c r="H88" s="20" t="s">
        <v>14254</v>
      </c>
      <c r="I88" s="25" t="s">
        <v>10729</v>
      </c>
      <c r="J88" s="20">
        <v>7.2</v>
      </c>
      <c r="K88" s="21" t="s">
        <v>14393</v>
      </c>
      <c r="L88" s="21" t="s">
        <v>14394</v>
      </c>
      <c r="M88" s="20" t="str">
        <f>VLOOKUP(H88,频率块划分实时状态!C:Y,16,0)</f>
        <v>CS9C</v>
      </c>
      <c r="N88" s="20" t="str">
        <f>VLOOKUP(H88,频率块划分实时状态!C:Y,17,0)</f>
        <v>RN11A</v>
      </c>
      <c r="O88" s="20" t="str">
        <f>VLOOKUP(M88&amp;"-"&amp;N88,通道清单!C:G,5,0)</f>
        <v>R</v>
      </c>
      <c r="P88" s="20">
        <f>VLOOKUP(H88,频率块划分实时状态!C:Y,12,0)</f>
        <v>17742</v>
      </c>
      <c r="Q88" s="20">
        <f>VLOOKUP(H88,频率块划分实时状态!C:Y,13,0)</f>
        <v>17778</v>
      </c>
      <c r="R88" s="20" t="str">
        <f>VLOOKUP(H88,频率块划分实时状态!C:Y,18,0)</f>
        <v>TC11A</v>
      </c>
      <c r="S88" s="20" t="str">
        <f>VLOOKUP(M88&amp;"-"&amp;R88,通道清单!C:G,5,0)</f>
        <v>L</v>
      </c>
      <c r="T88" s="20">
        <f>VLOOKUP(H88,频率块划分实时状态!C:Y,14,0)</f>
        <v>12142</v>
      </c>
      <c r="U88" s="20">
        <f>VLOOKUP(H88,频率块划分实时状态!C:Y,15,0)</f>
        <v>12178</v>
      </c>
    </row>
    <row r="89" ht="25.5" spans="1:21">
      <c r="A89" s="26" t="s">
        <v>14395</v>
      </c>
      <c r="B89" s="20" t="s">
        <v>12320</v>
      </c>
      <c r="C89" s="20" t="s">
        <v>12321</v>
      </c>
      <c r="D89" s="25" t="s">
        <v>12160</v>
      </c>
      <c r="E89" s="20" t="str">
        <f>VLOOKUP(B89,商品实例清单!B:D,3,0)</f>
        <v>广电直播卫星带宽</v>
      </c>
      <c r="F89" s="20">
        <f>VLOOKUP(B89,商品实例清单!B:M,12,0)</f>
        <v>0</v>
      </c>
      <c r="H89" s="20" t="s">
        <v>14254</v>
      </c>
      <c r="I89" s="25" t="s">
        <v>10729</v>
      </c>
      <c r="J89" s="20">
        <v>7.2</v>
      </c>
      <c r="K89" s="21" t="s">
        <v>14396</v>
      </c>
      <c r="L89" s="21" t="s">
        <v>14394</v>
      </c>
      <c r="M89" s="20" t="str">
        <f>VLOOKUP(H89,频率块划分实时状态!C:Y,16,0)</f>
        <v>CS9C</v>
      </c>
      <c r="N89" s="20" t="str">
        <f>VLOOKUP(H89,频率块划分实时状态!C:Y,17,0)</f>
        <v>RN11A</v>
      </c>
      <c r="O89" s="20" t="str">
        <f>VLOOKUP(M89&amp;"-"&amp;N89,通道清单!C:G,5,0)</f>
        <v>R</v>
      </c>
      <c r="P89" s="20">
        <f>VLOOKUP(H89,频率块划分实时状态!C:Y,12,0)</f>
        <v>17742</v>
      </c>
      <c r="Q89" s="20">
        <f>VLOOKUP(H89,频率块划分实时状态!C:Y,13,0)</f>
        <v>17778</v>
      </c>
      <c r="R89" s="20" t="str">
        <f>VLOOKUP(H89,频率块划分实时状态!C:Y,18,0)</f>
        <v>TC11A</v>
      </c>
      <c r="S89" s="20" t="str">
        <f>VLOOKUP(M89&amp;"-"&amp;R89,通道清单!C:G,5,0)</f>
        <v>L</v>
      </c>
      <c r="T89" s="20">
        <f>VLOOKUP(H89,频率块划分实时状态!C:Y,14,0)</f>
        <v>12142</v>
      </c>
      <c r="U89" s="20">
        <f>VLOOKUP(H89,频率块划分实时状态!C:Y,15,0)</f>
        <v>12178</v>
      </c>
    </row>
    <row r="90" ht="25.5" spans="1:21">
      <c r="A90" s="26" t="s">
        <v>14397</v>
      </c>
      <c r="B90" s="20" t="s">
        <v>12323</v>
      </c>
      <c r="C90" s="20" t="s">
        <v>12324</v>
      </c>
      <c r="D90" s="25" t="s">
        <v>12160</v>
      </c>
      <c r="E90" s="20" t="str">
        <f>VLOOKUP(B90,商品实例清单!B:D,3,0)</f>
        <v>广电直播卫星带宽</v>
      </c>
      <c r="F90" s="20">
        <f>VLOOKUP(B90,商品实例清单!B:M,12,0)</f>
        <v>0</v>
      </c>
      <c r="H90" s="20" t="s">
        <v>14382</v>
      </c>
      <c r="I90" s="25" t="s">
        <v>10729</v>
      </c>
      <c r="J90" s="20">
        <v>7.2</v>
      </c>
      <c r="K90" s="21" t="s">
        <v>14398</v>
      </c>
      <c r="L90" s="21" t="s">
        <v>14399</v>
      </c>
      <c r="M90" s="20" t="str">
        <f>VLOOKUP(H90,频率块划分实时状态!C:Y,16,0)</f>
        <v>CS9C</v>
      </c>
      <c r="N90" s="20" t="str">
        <f>VLOOKUP(H90,频率块划分实时状态!C:Y,17,0)</f>
        <v>RN10B</v>
      </c>
      <c r="O90" s="20" t="str">
        <f>VLOOKUP(M90&amp;"-"&amp;N90,通道清单!C:G,5,0)</f>
        <v>L</v>
      </c>
      <c r="P90" s="20">
        <f>VLOOKUP(H90,频率块划分实时状态!C:Y,12,0)</f>
        <v>17722</v>
      </c>
      <c r="Q90" s="20">
        <f>VLOOKUP(H90,频率块划分实时状态!C:Y,13,0)</f>
        <v>17758</v>
      </c>
      <c r="R90" s="20" t="str">
        <f>VLOOKUP(H90,频率块划分实时状态!C:Y,18,0)</f>
        <v>TC10B</v>
      </c>
      <c r="S90" s="20" t="str">
        <f>VLOOKUP(M90&amp;"-"&amp;R90,通道清单!C:G,5,0)</f>
        <v>R</v>
      </c>
      <c r="T90" s="20">
        <f>VLOOKUP(H90,频率块划分实时状态!C:Y,14,0)</f>
        <v>12122</v>
      </c>
      <c r="U90" s="20">
        <f>VLOOKUP(H90,频率块划分实时状态!C:Y,15,0)</f>
        <v>12158</v>
      </c>
    </row>
    <row r="91" ht="25.5" spans="1:21">
      <c r="A91" s="26" t="s">
        <v>14400</v>
      </c>
      <c r="B91" s="20" t="s">
        <v>12326</v>
      </c>
      <c r="C91" s="20" t="s">
        <v>12327</v>
      </c>
      <c r="D91" s="25" t="s">
        <v>12160</v>
      </c>
      <c r="E91" s="20" t="str">
        <f>VLOOKUP(B91,商品实例清单!B:D,3,0)</f>
        <v>广电直播卫星带宽</v>
      </c>
      <c r="F91" s="20">
        <f>VLOOKUP(B91,商品实例清单!B:M,12,0)</f>
        <v>0</v>
      </c>
      <c r="H91" s="20" t="s">
        <v>14265</v>
      </c>
      <c r="I91" s="25" t="s">
        <v>10729</v>
      </c>
      <c r="J91" s="20">
        <v>3</v>
      </c>
      <c r="K91" s="21" t="s">
        <v>14296</v>
      </c>
      <c r="L91" s="21" t="s">
        <v>14297</v>
      </c>
      <c r="M91" s="20" t="str">
        <f>VLOOKUP(H91,频率块划分实时状态!C:Y,16,0)</f>
        <v>CS9C</v>
      </c>
      <c r="N91" s="20" t="str">
        <f>VLOOKUP(H91,频率块划分实时状态!C:Y,17,0)</f>
        <v>RN6B</v>
      </c>
      <c r="O91" s="20" t="str">
        <f>VLOOKUP(M91&amp;"-"&amp;N91,通道清单!C:G,5,0)</f>
        <v>L</v>
      </c>
      <c r="P91" s="20">
        <f>VLOOKUP(H91,频率块划分实时状态!C:Y,12,0)</f>
        <v>17562</v>
      </c>
      <c r="Q91" s="20">
        <f>VLOOKUP(H91,频率块划分实时状态!C:Y,13,0)</f>
        <v>17598</v>
      </c>
      <c r="R91" s="20" t="str">
        <f>VLOOKUP(H91,频率块划分实时状态!C:Y,18,0)</f>
        <v>TC6B</v>
      </c>
      <c r="S91" s="20" t="str">
        <f>VLOOKUP(M91&amp;"-"&amp;R91,通道清单!C:G,5,0)</f>
        <v>R</v>
      </c>
      <c r="T91" s="20">
        <f>VLOOKUP(H91,频率块划分实时状态!C:Y,14,0)</f>
        <v>11962</v>
      </c>
      <c r="U91" s="20">
        <f>VLOOKUP(H91,频率块划分实时状态!C:Y,15,0)</f>
        <v>11998</v>
      </c>
    </row>
    <row r="92" ht="25.5" spans="1:21">
      <c r="A92" s="26" t="s">
        <v>14401</v>
      </c>
      <c r="B92" s="20" t="s">
        <v>12330</v>
      </c>
      <c r="C92" s="20" t="s">
        <v>12331</v>
      </c>
      <c r="D92" s="25" t="s">
        <v>12160</v>
      </c>
      <c r="E92" s="20" t="str">
        <f>VLOOKUP(B92,商品实例清单!B:D,3,0)</f>
        <v>广电直播卫星带宽</v>
      </c>
      <c r="F92" s="20">
        <f>VLOOKUP(B92,商品实例清单!B:M,12,0)</f>
        <v>0</v>
      </c>
      <c r="H92" s="20" t="s">
        <v>14254</v>
      </c>
      <c r="I92" s="25" t="s">
        <v>10729</v>
      </c>
      <c r="J92" s="20">
        <v>7.2</v>
      </c>
      <c r="K92" s="21" t="s">
        <v>14402</v>
      </c>
      <c r="L92" s="21" t="s">
        <v>14403</v>
      </c>
      <c r="M92" s="20" t="str">
        <f>VLOOKUP(H92,频率块划分实时状态!C:Y,16,0)</f>
        <v>CS9C</v>
      </c>
      <c r="N92" s="20" t="str">
        <f>VLOOKUP(H92,频率块划分实时状态!C:Y,17,0)</f>
        <v>RN11A</v>
      </c>
      <c r="O92" s="20" t="str">
        <f>VLOOKUP(M92&amp;"-"&amp;N92,通道清单!C:G,5,0)</f>
        <v>R</v>
      </c>
      <c r="P92" s="20">
        <f>VLOOKUP(H92,频率块划分实时状态!C:Y,12,0)</f>
        <v>17742</v>
      </c>
      <c r="Q92" s="20">
        <f>VLOOKUP(H92,频率块划分实时状态!C:Y,13,0)</f>
        <v>17778</v>
      </c>
      <c r="R92" s="20" t="str">
        <f>VLOOKUP(H92,频率块划分实时状态!C:Y,18,0)</f>
        <v>TC11A</v>
      </c>
      <c r="S92" s="20" t="str">
        <f>VLOOKUP(M92&amp;"-"&amp;R92,通道清单!C:G,5,0)</f>
        <v>L</v>
      </c>
      <c r="T92" s="20">
        <f>VLOOKUP(H92,频率块划分实时状态!C:Y,14,0)</f>
        <v>12142</v>
      </c>
      <c r="U92" s="20">
        <f>VLOOKUP(H92,频率块划分实时状态!C:Y,15,0)</f>
        <v>12178</v>
      </c>
    </row>
    <row r="93" ht="25.5" spans="1:21">
      <c r="A93" s="26" t="s">
        <v>14404</v>
      </c>
      <c r="B93" s="20" t="s">
        <v>12334</v>
      </c>
      <c r="C93" s="20" t="s">
        <v>12335</v>
      </c>
      <c r="D93" s="25" t="s">
        <v>12160</v>
      </c>
      <c r="E93" s="20" t="str">
        <f>VLOOKUP(B93,商品实例清单!B:D,3,0)</f>
        <v>广电直播卫星带宽</v>
      </c>
      <c r="F93" s="20">
        <f>VLOOKUP(B93,商品实例清单!B:M,12,0)</f>
        <v>0</v>
      </c>
      <c r="H93" s="20" t="s">
        <v>14382</v>
      </c>
      <c r="I93" s="25" t="s">
        <v>10729</v>
      </c>
      <c r="J93" s="20">
        <v>7.2</v>
      </c>
      <c r="K93" s="21" t="s">
        <v>14388</v>
      </c>
      <c r="L93" s="21" t="s">
        <v>14285</v>
      </c>
      <c r="M93" s="20" t="str">
        <f>VLOOKUP(H93,频率块划分实时状态!C:Y,16,0)</f>
        <v>CS9C</v>
      </c>
      <c r="N93" s="20" t="str">
        <f>VLOOKUP(H93,频率块划分实时状态!C:Y,17,0)</f>
        <v>RN10B</v>
      </c>
      <c r="O93" s="20" t="str">
        <f>VLOOKUP(M93&amp;"-"&amp;N93,通道清单!C:G,5,0)</f>
        <v>L</v>
      </c>
      <c r="P93" s="20">
        <f>VLOOKUP(H93,频率块划分实时状态!C:Y,12,0)</f>
        <v>17722</v>
      </c>
      <c r="Q93" s="20">
        <f>VLOOKUP(H93,频率块划分实时状态!C:Y,13,0)</f>
        <v>17758</v>
      </c>
      <c r="R93" s="20" t="str">
        <f>VLOOKUP(H93,频率块划分实时状态!C:Y,18,0)</f>
        <v>TC10B</v>
      </c>
      <c r="S93" s="20" t="str">
        <f>VLOOKUP(M93&amp;"-"&amp;R93,通道清单!C:G,5,0)</f>
        <v>R</v>
      </c>
      <c r="T93" s="20">
        <f>VLOOKUP(H93,频率块划分实时状态!C:Y,14,0)</f>
        <v>12122</v>
      </c>
      <c r="U93" s="20">
        <f>VLOOKUP(H93,频率块划分实时状态!C:Y,15,0)</f>
        <v>12158</v>
      </c>
    </row>
    <row r="94" ht="25.5" spans="1:21">
      <c r="A94" s="26" t="s">
        <v>14376</v>
      </c>
      <c r="B94" s="20" t="s">
        <v>12338</v>
      </c>
      <c r="C94" s="20" t="s">
        <v>12339</v>
      </c>
      <c r="D94" s="25" t="s">
        <v>12160</v>
      </c>
      <c r="E94" s="20" t="str">
        <f>VLOOKUP(B94,商品实例清单!B:D,3,0)</f>
        <v>广电直播卫星带宽</v>
      </c>
      <c r="F94" s="20">
        <f>VLOOKUP(B94,商品实例清单!B:M,12,0)</f>
        <v>0</v>
      </c>
      <c r="H94" s="20" t="s">
        <v>14275</v>
      </c>
      <c r="I94" s="25" t="s">
        <v>10729</v>
      </c>
      <c r="J94" s="20">
        <v>7.2</v>
      </c>
      <c r="K94" s="21" t="s">
        <v>14405</v>
      </c>
      <c r="L94" s="21" t="s">
        <v>14406</v>
      </c>
      <c r="M94" s="20" t="str">
        <f>VLOOKUP(H94,频率块划分实时状态!C:Y,16,0)</f>
        <v>CS9C</v>
      </c>
      <c r="N94" s="20" t="str">
        <f>VLOOKUP(H94,频率块划分实时状态!C:Y,17,0)</f>
        <v>RN11B</v>
      </c>
      <c r="O94" s="20" t="str">
        <f>VLOOKUP(M94&amp;"-"&amp;N94,通道清单!C:G,5,0)</f>
        <v>L</v>
      </c>
      <c r="P94" s="20">
        <f>VLOOKUP(H94,频率块划分实时状态!C:Y,12,0)</f>
        <v>17762</v>
      </c>
      <c r="Q94" s="20">
        <f>VLOOKUP(H94,频率块划分实时状态!C:Y,13,0)</f>
        <v>17798</v>
      </c>
      <c r="R94" s="20" t="str">
        <f>VLOOKUP(H94,频率块划分实时状态!C:Y,18,0)</f>
        <v>TC11B</v>
      </c>
      <c r="S94" s="20" t="str">
        <f>VLOOKUP(M94&amp;"-"&amp;R94,通道清单!C:G,5,0)</f>
        <v>R</v>
      </c>
      <c r="T94" s="20">
        <f>VLOOKUP(H94,频率块划分实时状态!C:Y,14,0)</f>
        <v>12162</v>
      </c>
      <c r="U94" s="20">
        <f>VLOOKUP(H94,频率块划分实时状态!C:Y,15,0)</f>
        <v>12198</v>
      </c>
    </row>
    <row r="95" ht="25.5" spans="1:21">
      <c r="A95" s="26" t="s">
        <v>14407</v>
      </c>
      <c r="B95" s="20" t="s">
        <v>12371</v>
      </c>
      <c r="C95" s="20" t="s">
        <v>12372</v>
      </c>
      <c r="D95" s="25" t="s">
        <v>12160</v>
      </c>
      <c r="E95" s="20" t="str">
        <f>VLOOKUP(B95,商品实例清单!B:D,3,0)</f>
        <v>广电直播卫星带宽</v>
      </c>
      <c r="F95" s="20" t="str">
        <f>VLOOKUP(B95,商品实例清单!B:M,12,0)</f>
        <v>LS210010002220241891</v>
      </c>
      <c r="H95" s="20" t="s">
        <v>14271</v>
      </c>
      <c r="I95" s="25" t="s">
        <v>10729</v>
      </c>
      <c r="J95" s="20">
        <v>7.2</v>
      </c>
      <c r="K95" s="21" t="s">
        <v>14408</v>
      </c>
      <c r="L95" s="21" t="s">
        <v>14409</v>
      </c>
      <c r="M95" s="20" t="str">
        <f>VLOOKUP(H95,频率块划分实时状态!C:Y,16,0)</f>
        <v>CS9C</v>
      </c>
      <c r="N95" s="20" t="str">
        <f>VLOOKUP(H95,频率块划分实时状态!C:Y,17,0)</f>
        <v>RN2A</v>
      </c>
      <c r="O95" s="20" t="str">
        <f>VLOOKUP(M95&amp;"-"&amp;N95,通道清单!C:G,5,0)</f>
        <v>R</v>
      </c>
      <c r="P95" s="20">
        <f>VLOOKUP(H95,频率块划分实时状态!C:Y,12,0)</f>
        <v>17382</v>
      </c>
      <c r="Q95" s="20">
        <f>VLOOKUP(H95,频率块划分实时状态!C:Y,13,0)</f>
        <v>17418</v>
      </c>
      <c r="R95" s="20" t="str">
        <f>VLOOKUP(H95,频率块划分实时状态!C:Y,18,0)</f>
        <v>TC2A</v>
      </c>
      <c r="S95" s="20" t="str">
        <f>VLOOKUP(M95&amp;"-"&amp;R95,通道清单!C:G,5,0)</f>
        <v>L</v>
      </c>
      <c r="T95" s="20">
        <f>VLOOKUP(H95,频率块划分实时状态!C:Y,14,0)</f>
        <v>11782</v>
      </c>
      <c r="U95" s="20">
        <f>VLOOKUP(H95,频率块划分实时状态!C:Y,15,0)</f>
        <v>11818</v>
      </c>
    </row>
    <row r="96" ht="25.5" spans="1:21">
      <c r="A96" s="19" t="s">
        <v>14410</v>
      </c>
      <c r="B96" s="20" t="s">
        <v>12376</v>
      </c>
      <c r="C96" s="20" t="s">
        <v>12377</v>
      </c>
      <c r="D96" s="25" t="s">
        <v>12160</v>
      </c>
      <c r="E96" s="20" t="str">
        <f>VLOOKUP(B96,商品实例清单!B:D,3,0)</f>
        <v>广电直播卫星带宽</v>
      </c>
      <c r="F96" s="20" t="str">
        <f>VLOOKUP(B96,商品实例清单!B:M,12,0)</f>
        <v>LS210010002220241882</v>
      </c>
      <c r="H96" s="20" t="s">
        <v>14247</v>
      </c>
      <c r="I96" s="25" t="s">
        <v>10779</v>
      </c>
      <c r="J96" s="20">
        <v>36</v>
      </c>
      <c r="K96" s="21" t="s">
        <v>14411</v>
      </c>
      <c r="L96" s="21" t="s">
        <v>14412</v>
      </c>
      <c r="M96" s="20" t="str">
        <f>VLOOKUP(H96,频率块划分实时状态!C:Y,16,0)</f>
        <v>CS9B</v>
      </c>
      <c r="N96" s="20" t="str">
        <f>VLOOKUP(H96,频率块划分实时状态!C:Y,17,0)</f>
        <v>RNWS7A</v>
      </c>
      <c r="O96" s="20" t="str">
        <f>VLOOKUP(M96&amp;"-"&amp;N96,通道清单!C:G,5,0)</f>
        <v>R</v>
      </c>
      <c r="P96" s="20">
        <f>VLOOKUP(H96,频率块划分实时状态!C:Y,12,0)</f>
        <v>17542</v>
      </c>
      <c r="Q96" s="20">
        <f>VLOOKUP(H96,频率块划分实时状态!C:Y,13,0)</f>
        <v>17578</v>
      </c>
      <c r="R96" s="20" t="str">
        <f>VLOOKUP(H96,频率块划分实时状态!C:Y,18,0)</f>
        <v>TC7A</v>
      </c>
      <c r="S96" s="20" t="str">
        <f>VLOOKUP(M96&amp;"-"&amp;R96,通道清单!C:G,5,0)</f>
        <v>L</v>
      </c>
      <c r="T96" s="20">
        <f>VLOOKUP(H96,频率块划分实时状态!C:Y,14,0)</f>
        <v>11942</v>
      </c>
      <c r="U96" s="20">
        <f>VLOOKUP(H96,频率块划分实时状态!C:Y,15,0)</f>
        <v>11978</v>
      </c>
    </row>
    <row r="97" ht="25.5" spans="1:21">
      <c r="A97" s="19" t="s">
        <v>14410</v>
      </c>
      <c r="B97" s="20" t="s">
        <v>12376</v>
      </c>
      <c r="C97" s="20" t="s">
        <v>12377</v>
      </c>
      <c r="D97" s="25" t="s">
        <v>12160</v>
      </c>
      <c r="E97" s="20" t="str">
        <f>VLOOKUP(B97,商品实例清单!B:D,3,0)</f>
        <v>广电直播卫星带宽</v>
      </c>
      <c r="F97" s="20" t="str">
        <f>VLOOKUP(B97,商品实例清单!B:M,12,0)</f>
        <v>LS210010002220241882</v>
      </c>
      <c r="H97" s="20" t="s">
        <v>14250</v>
      </c>
      <c r="I97" s="25" t="s">
        <v>10779</v>
      </c>
      <c r="J97" s="20">
        <v>36</v>
      </c>
      <c r="K97" s="21" t="s">
        <v>14411</v>
      </c>
      <c r="L97" s="21" t="s">
        <v>14412</v>
      </c>
      <c r="M97" s="20" t="str">
        <f>VLOOKUP(H97,频率块划分实时状态!C:Y,16,0)</f>
        <v>CS9B</v>
      </c>
      <c r="N97" s="20" t="str">
        <f>VLOOKUP(H97,频率块划分实时状态!C:Y,17,0)</f>
        <v>RNWS4B</v>
      </c>
      <c r="O97" s="20" t="str">
        <f>VLOOKUP(M97&amp;"-"&amp;N97,通道清单!C:G,5,0)</f>
        <v>L</v>
      </c>
      <c r="P97" s="20">
        <f>VLOOKUP(H97,频率块划分实时状态!C:Y,12,0)</f>
        <v>17402</v>
      </c>
      <c r="Q97" s="20">
        <f>VLOOKUP(H97,频率块划分实时状态!C:Y,13,0)</f>
        <v>17438</v>
      </c>
      <c r="R97" s="20" t="str">
        <f>VLOOKUP(H97,频率块划分实时状态!C:Y,18,0)</f>
        <v>TS4B</v>
      </c>
      <c r="S97" s="20" t="str">
        <f>VLOOKUP(M97&amp;"-"&amp;R97,通道清单!C:G,5,0)</f>
        <v>R</v>
      </c>
      <c r="T97" s="20">
        <f>VLOOKUP(H97,频率块划分实时状态!C:Y,14,0)</f>
        <v>11802</v>
      </c>
      <c r="U97" s="20">
        <f>VLOOKUP(H97,频率块划分实时状态!C:Y,15,0)</f>
        <v>11838</v>
      </c>
    </row>
    <row r="98" ht="25.5" spans="1:21">
      <c r="A98" s="19" t="s">
        <v>14410</v>
      </c>
      <c r="B98" s="20" t="s">
        <v>12376</v>
      </c>
      <c r="C98" s="20" t="s">
        <v>12377</v>
      </c>
      <c r="D98" s="25" t="s">
        <v>12160</v>
      </c>
      <c r="E98" s="20" t="str">
        <f>VLOOKUP(B98,商品实例清单!B:D,3,0)</f>
        <v>广电直播卫星带宽</v>
      </c>
      <c r="F98" s="20" t="str">
        <f>VLOOKUP(B98,商品实例清单!B:M,12,0)</f>
        <v>LS210010002220241882</v>
      </c>
      <c r="H98" s="20" t="s">
        <v>14251</v>
      </c>
      <c r="I98" s="25" t="s">
        <v>10779</v>
      </c>
      <c r="J98" s="20">
        <v>36</v>
      </c>
      <c r="K98" s="21" t="s">
        <v>14411</v>
      </c>
      <c r="L98" s="21" t="s">
        <v>14412</v>
      </c>
      <c r="M98" s="20" t="str">
        <f>VLOOKUP(H98,频率块划分实时状态!C:Y,16,0)</f>
        <v>CS9B</v>
      </c>
      <c r="N98" s="20" t="str">
        <f>VLOOKUP(H98,频率块划分实时状态!C:Y,17,0)</f>
        <v>RNWS5B</v>
      </c>
      <c r="O98" s="20" t="str">
        <f>VLOOKUP(M98&amp;"-"&amp;N98,通道清单!C:G,5,0)</f>
        <v>L</v>
      </c>
      <c r="P98" s="20">
        <f>VLOOKUP(H98,频率块划分实时状态!C:Y,12,0)</f>
        <v>17442</v>
      </c>
      <c r="Q98" s="20">
        <f>VLOOKUP(H98,频率块划分实时状态!C:Y,13,0)</f>
        <v>17478</v>
      </c>
      <c r="R98" s="20" t="str">
        <f>VLOOKUP(H98,频率块划分实时状态!C:Y,18,0)</f>
        <v>TS5B</v>
      </c>
      <c r="S98" s="20" t="str">
        <f>VLOOKUP(M98&amp;"-"&amp;R98,通道清单!C:G,5,0)</f>
        <v>R</v>
      </c>
      <c r="T98" s="20">
        <f>VLOOKUP(H98,频率块划分实时状态!C:Y,14,0)</f>
        <v>11842</v>
      </c>
      <c r="U98" s="20">
        <f>VLOOKUP(H98,频率块划分实时状态!C:Y,15,0)</f>
        <v>11878</v>
      </c>
    </row>
    <row r="99" ht="25.5" spans="1:21">
      <c r="A99" s="19" t="s">
        <v>14410</v>
      </c>
      <c r="B99" s="20" t="s">
        <v>12376</v>
      </c>
      <c r="C99" s="20" t="s">
        <v>12377</v>
      </c>
      <c r="D99" s="25" t="s">
        <v>12160</v>
      </c>
      <c r="E99" s="20" t="str">
        <f>VLOOKUP(B99,商品实例清单!B:D,3,0)</f>
        <v>广电直播卫星带宽</v>
      </c>
      <c r="F99" s="20" t="str">
        <f>VLOOKUP(B99,商品实例清单!B:M,12,0)</f>
        <v>LS210010002220241882</v>
      </c>
      <c r="H99" s="20" t="s">
        <v>14252</v>
      </c>
      <c r="I99" s="25" t="s">
        <v>10779</v>
      </c>
      <c r="J99" s="20">
        <v>36</v>
      </c>
      <c r="K99" s="21" t="s">
        <v>14411</v>
      </c>
      <c r="L99" s="21" t="s">
        <v>14412</v>
      </c>
      <c r="M99" s="20" t="str">
        <f>VLOOKUP(H99,频率块划分实时状态!C:Y,16,0)</f>
        <v>CS9B</v>
      </c>
      <c r="N99" s="20" t="str">
        <f>VLOOKUP(H99,频率块划分实时状态!C:Y,17,0)</f>
        <v>RNWS9B</v>
      </c>
      <c r="O99" s="20" t="str">
        <f>VLOOKUP(M99&amp;"-"&amp;N99,通道清单!C:G,5,0)</f>
        <v>L</v>
      </c>
      <c r="P99" s="20">
        <f>VLOOKUP(H99,频率块划分实时状态!C:Y,12,0)</f>
        <v>17602</v>
      </c>
      <c r="Q99" s="20">
        <f>VLOOKUP(H99,频率块划分实时状态!C:Y,13,0)</f>
        <v>17638</v>
      </c>
      <c r="R99" s="20" t="str">
        <f>VLOOKUP(H99,频率块划分实时状态!C:Y,18,0)</f>
        <v>TC9B</v>
      </c>
      <c r="S99" s="20" t="str">
        <f>VLOOKUP(M99&amp;"-"&amp;R99,通道清单!C:G,5,0)</f>
        <v>R</v>
      </c>
      <c r="T99" s="20">
        <f>VLOOKUP(H99,频率块划分实时状态!C:Y,14,0)</f>
        <v>12002</v>
      </c>
      <c r="U99" s="20">
        <f>VLOOKUP(H99,频率块划分实时状态!C:Y,15,0)</f>
        <v>12038</v>
      </c>
    </row>
    <row r="100" spans="1:21">
      <c r="A100" s="19" t="s">
        <v>12400</v>
      </c>
      <c r="B100" s="20" t="s">
        <v>12396</v>
      </c>
      <c r="C100" s="20" t="s">
        <v>12397</v>
      </c>
      <c r="D100" s="25" t="s">
        <v>12160</v>
      </c>
      <c r="E100" s="20" t="str">
        <f>VLOOKUP(B100,商品实例清单!B:D,3,0)</f>
        <v>广电直播卫星带宽</v>
      </c>
      <c r="F100" s="20" t="str">
        <f>VLOOKUP(B100,商品实例清单!B:M,12,0)</f>
        <v>LS210010002220241885</v>
      </c>
      <c r="H100" s="20" t="s">
        <v>14229</v>
      </c>
      <c r="I100" s="25" t="s">
        <v>10779</v>
      </c>
      <c r="J100" s="20">
        <v>36</v>
      </c>
      <c r="K100" s="21" t="s">
        <v>14413</v>
      </c>
      <c r="L100" s="21" t="s">
        <v>14414</v>
      </c>
      <c r="M100" s="20" t="str">
        <f>VLOOKUP(H100,频率块划分实时状态!C:Y,16,0)</f>
        <v>CS9C</v>
      </c>
      <c r="N100" s="20" t="str">
        <f>VLOOKUP(H100,频率块划分实时状态!C:Y,17,0)</f>
        <v>RN5B</v>
      </c>
      <c r="O100" s="20" t="str">
        <f>VLOOKUP(M100&amp;"-"&amp;N100,通道清单!C:G,5,0)</f>
        <v>L</v>
      </c>
      <c r="P100" s="20">
        <f>VLOOKUP(H100,频率块划分实时状态!C:Y,12,0)</f>
        <v>17522</v>
      </c>
      <c r="Q100" s="20">
        <f>VLOOKUP(H100,频率块划分实时状态!C:Y,13,0)</f>
        <v>17558</v>
      </c>
      <c r="R100" s="20" t="str">
        <f>VLOOKUP(H100,频率块划分实时状态!C:Y,18,0)</f>
        <v>TC5B</v>
      </c>
      <c r="S100" s="20" t="str">
        <f>VLOOKUP(M100&amp;"-"&amp;R100,通道清单!C:G,5,0)</f>
        <v>R</v>
      </c>
      <c r="T100" s="20">
        <f>VLOOKUP(H100,频率块划分实时状态!C:Y,14,0)</f>
        <v>11922</v>
      </c>
      <c r="U100" s="20">
        <f>VLOOKUP(H100,频率块划分实时状态!C:Y,15,0)</f>
        <v>11958</v>
      </c>
    </row>
    <row r="101" spans="1:21">
      <c r="A101" s="19" t="s">
        <v>12184</v>
      </c>
      <c r="B101" s="20" t="s">
        <v>13858</v>
      </c>
      <c r="C101" s="20" t="s">
        <v>13859</v>
      </c>
      <c r="D101" s="25" t="s">
        <v>14380</v>
      </c>
      <c r="E101" s="20" t="str">
        <f>VLOOKUP(B101,商品实例清单!B:D,3,0)</f>
        <v>广电直播卫星传输服务</v>
      </c>
      <c r="F101" s="20">
        <f>VLOOKUP(B101,商品实例清单!B:M,12,0)</f>
        <v>0</v>
      </c>
      <c r="H101" s="20" t="s">
        <v>14284</v>
      </c>
      <c r="I101" s="25" t="s">
        <v>10729</v>
      </c>
      <c r="J101" s="20">
        <v>7.2</v>
      </c>
      <c r="K101" s="21" t="s">
        <v>14415</v>
      </c>
      <c r="L101" s="21" t="s">
        <v>14416</v>
      </c>
      <c r="M101" s="20" t="str">
        <f>VLOOKUP(H101,频率块划分实时状态!C:Y,16,0)</f>
        <v>CS9C</v>
      </c>
      <c r="N101" s="20" t="str">
        <f>VLOOKUP(H101,频率块划分实时状态!C:Y,17,0)</f>
        <v>RN3B</v>
      </c>
      <c r="O101" s="20" t="str">
        <f>VLOOKUP(M101&amp;"-"&amp;N101,通道清单!C:G,5,0)</f>
        <v>L</v>
      </c>
      <c r="P101" s="20">
        <f>VLOOKUP(H101,频率块划分实时状态!C:Y,12,0)</f>
        <v>17442</v>
      </c>
      <c r="Q101" s="20">
        <f>VLOOKUP(H101,频率块划分实时状态!C:Y,13,0)</f>
        <v>17478</v>
      </c>
      <c r="R101" s="20" t="str">
        <f>VLOOKUP(H101,频率块划分实时状态!C:Y,18,0)</f>
        <v>TC3B</v>
      </c>
      <c r="S101" s="20" t="str">
        <f>VLOOKUP(M101&amp;"-"&amp;R101,通道清单!C:G,5,0)</f>
        <v>R</v>
      </c>
      <c r="T101" s="20">
        <f>VLOOKUP(H101,频率块划分实时状态!C:Y,14,0)</f>
        <v>11842</v>
      </c>
      <c r="U101" s="20">
        <f>VLOOKUP(H101,频率块划分实时状态!C:Y,15,0)</f>
        <v>11878</v>
      </c>
    </row>
    <row r="102" spans="1:21">
      <c r="A102" s="19" t="s">
        <v>12189</v>
      </c>
      <c r="B102" s="20" t="s">
        <v>13864</v>
      </c>
      <c r="C102" s="20" t="s">
        <v>13865</v>
      </c>
      <c r="D102" s="25" t="s">
        <v>10600</v>
      </c>
      <c r="E102" s="20" t="str">
        <f>VLOOKUP(B102,商品实例清单!B:D,3,0)</f>
        <v>广电直播卫星传输服务</v>
      </c>
      <c r="F102" s="20">
        <f>VLOOKUP(B102,商品实例清单!B:M,12,0)</f>
        <v>0</v>
      </c>
      <c r="H102" s="20" t="s">
        <v>14382</v>
      </c>
      <c r="I102" s="25" t="s">
        <v>10729</v>
      </c>
      <c r="J102" s="20">
        <v>7.2</v>
      </c>
      <c r="K102" s="21" t="s">
        <v>14417</v>
      </c>
      <c r="L102" s="21" t="s">
        <v>14418</v>
      </c>
      <c r="M102" s="20" t="str">
        <f>VLOOKUP(H102,频率块划分实时状态!C:Y,16,0)</f>
        <v>CS9C</v>
      </c>
      <c r="N102" s="20" t="str">
        <f>VLOOKUP(H102,频率块划分实时状态!C:Y,17,0)</f>
        <v>RN10B</v>
      </c>
      <c r="O102" s="20" t="str">
        <f>VLOOKUP(M102&amp;"-"&amp;N102,通道清单!C:G,5,0)</f>
        <v>L</v>
      </c>
      <c r="P102" s="20">
        <f>VLOOKUP(H102,频率块划分实时状态!C:Y,12,0)</f>
        <v>17722</v>
      </c>
      <c r="Q102" s="20">
        <f>VLOOKUP(H102,频率块划分实时状态!C:Y,13,0)</f>
        <v>17758</v>
      </c>
      <c r="R102" s="20" t="str">
        <f>VLOOKUP(H102,频率块划分实时状态!C:Y,18,0)</f>
        <v>TC10B</v>
      </c>
      <c r="S102" s="20" t="str">
        <f>VLOOKUP(M102&amp;"-"&amp;R102,通道清单!C:G,5,0)</f>
        <v>R</v>
      </c>
      <c r="T102" s="20">
        <f>VLOOKUP(H102,频率块划分实时状态!C:Y,14,0)</f>
        <v>12122</v>
      </c>
      <c r="U102" s="20">
        <f>VLOOKUP(H102,频率块划分实时状态!C:Y,15,0)</f>
        <v>12158</v>
      </c>
    </row>
    <row r="103" ht="25.5" spans="1:21">
      <c r="A103" s="26" t="s">
        <v>14419</v>
      </c>
      <c r="B103" s="20" t="s">
        <v>13876</v>
      </c>
      <c r="C103" s="20" t="s">
        <v>13877</v>
      </c>
      <c r="D103" s="25" t="s">
        <v>12160</v>
      </c>
      <c r="E103" s="20" t="str">
        <f>VLOOKUP(B103,商品实例清单!B:D,3,0)</f>
        <v>广电直播卫星传输服务</v>
      </c>
      <c r="F103" s="20">
        <f>VLOOKUP(B103,商品实例清单!B:M,12,0)</f>
        <v>0</v>
      </c>
      <c r="H103" s="20" t="s">
        <v>14265</v>
      </c>
      <c r="I103" s="25" t="s">
        <v>10729</v>
      </c>
      <c r="J103" s="20">
        <v>3</v>
      </c>
      <c r="K103" s="21" t="s">
        <v>14420</v>
      </c>
      <c r="L103" s="21" t="s">
        <v>14421</v>
      </c>
      <c r="M103" s="20" t="str">
        <f>VLOOKUP(H103,频率块划分实时状态!C:Y,16,0)</f>
        <v>CS9C</v>
      </c>
      <c r="N103" s="20" t="str">
        <f>VLOOKUP(H103,频率块划分实时状态!C:Y,17,0)</f>
        <v>RN6B</v>
      </c>
      <c r="O103" s="20" t="str">
        <f>VLOOKUP(M103&amp;"-"&amp;N103,通道清单!C:G,5,0)</f>
        <v>L</v>
      </c>
      <c r="P103" s="20">
        <f>VLOOKUP(H103,频率块划分实时状态!C:Y,12,0)</f>
        <v>17562</v>
      </c>
      <c r="Q103" s="20">
        <f>VLOOKUP(H103,频率块划分实时状态!C:Y,13,0)</f>
        <v>17598</v>
      </c>
      <c r="R103" s="20" t="str">
        <f>VLOOKUP(H103,频率块划分实时状态!C:Y,18,0)</f>
        <v>TC6B</v>
      </c>
      <c r="S103" s="20" t="str">
        <f>VLOOKUP(M103&amp;"-"&amp;R103,通道清单!C:G,5,0)</f>
        <v>R</v>
      </c>
      <c r="T103" s="20">
        <f>VLOOKUP(H103,频率块划分实时状态!C:Y,14,0)</f>
        <v>11962</v>
      </c>
      <c r="U103" s="20">
        <f>VLOOKUP(H103,频率块划分实时状态!C:Y,15,0)</f>
        <v>11998</v>
      </c>
    </row>
    <row r="104" ht="25.5" spans="1:21">
      <c r="A104" s="26" t="s">
        <v>14384</v>
      </c>
      <c r="B104" s="20" t="s">
        <v>13932</v>
      </c>
      <c r="C104" s="20" t="s">
        <v>13933</v>
      </c>
      <c r="D104" s="25" t="s">
        <v>12160</v>
      </c>
      <c r="E104" s="20" t="str">
        <f>VLOOKUP(B104,商品实例清单!B:D,3,0)</f>
        <v>广电直播卫星传输服务</v>
      </c>
      <c r="F104" s="20">
        <f>VLOOKUP(B104,商品实例清单!B:M,12,0)</f>
        <v>0</v>
      </c>
      <c r="H104" s="20" t="s">
        <v>14265</v>
      </c>
      <c r="I104" s="25" t="s">
        <v>10729</v>
      </c>
      <c r="J104" s="20">
        <v>3</v>
      </c>
      <c r="K104" s="21" t="s">
        <v>14422</v>
      </c>
      <c r="L104" s="21" t="s">
        <v>14423</v>
      </c>
      <c r="M104" s="20" t="str">
        <f>VLOOKUP(H104,频率块划分实时状态!C:Y,16,0)</f>
        <v>CS9C</v>
      </c>
      <c r="N104" s="20" t="str">
        <f>VLOOKUP(H104,频率块划分实时状态!C:Y,17,0)</f>
        <v>RN6B</v>
      </c>
      <c r="O104" s="20" t="str">
        <f>VLOOKUP(M104&amp;"-"&amp;N104,通道清单!C:G,5,0)</f>
        <v>L</v>
      </c>
      <c r="P104" s="20">
        <f>VLOOKUP(H104,频率块划分实时状态!C:Y,12,0)</f>
        <v>17562</v>
      </c>
      <c r="Q104" s="20">
        <f>VLOOKUP(H104,频率块划分实时状态!C:Y,13,0)</f>
        <v>17598</v>
      </c>
      <c r="R104" s="20" t="str">
        <f>VLOOKUP(H104,频率块划分实时状态!C:Y,18,0)</f>
        <v>TC6B</v>
      </c>
      <c r="S104" s="20" t="str">
        <f>VLOOKUP(M104&amp;"-"&amp;R104,通道清单!C:G,5,0)</f>
        <v>R</v>
      </c>
      <c r="T104" s="20">
        <f>VLOOKUP(H104,频率块划分实时状态!C:Y,14,0)</f>
        <v>11962</v>
      </c>
      <c r="U104" s="20">
        <f>VLOOKUP(H104,频率块划分实时状态!C:Y,15,0)</f>
        <v>11998</v>
      </c>
    </row>
    <row r="105" ht="25.5" spans="1:21">
      <c r="A105" s="26" t="s">
        <v>14424</v>
      </c>
      <c r="B105" s="20" t="s">
        <v>13942</v>
      </c>
      <c r="C105" s="20" t="s">
        <v>13943</v>
      </c>
      <c r="D105" s="25" t="s">
        <v>12160</v>
      </c>
      <c r="E105" s="20" t="str">
        <f>VLOOKUP(B105,商品实例清单!B:D,3,0)</f>
        <v>广电直播卫星传输服务</v>
      </c>
      <c r="F105" s="20">
        <f>VLOOKUP(B105,商品实例清单!B:M,12,0)</f>
        <v>0</v>
      </c>
      <c r="H105" s="20" t="s">
        <v>14284</v>
      </c>
      <c r="I105" s="25" t="s">
        <v>10729</v>
      </c>
      <c r="J105" s="20">
        <v>7.2</v>
      </c>
      <c r="K105" s="21" t="s">
        <v>14425</v>
      </c>
      <c r="L105" s="21" t="s">
        <v>14426</v>
      </c>
      <c r="M105" s="20" t="str">
        <f>VLOOKUP(H105,频率块划分实时状态!C:Y,16,0)</f>
        <v>CS9C</v>
      </c>
      <c r="N105" s="20" t="str">
        <f>VLOOKUP(H105,频率块划分实时状态!C:Y,17,0)</f>
        <v>RN3B</v>
      </c>
      <c r="O105" s="20" t="str">
        <f>VLOOKUP(M105&amp;"-"&amp;N105,通道清单!C:G,5,0)</f>
        <v>L</v>
      </c>
      <c r="P105" s="20">
        <f>VLOOKUP(H105,频率块划分实时状态!C:Y,12,0)</f>
        <v>17442</v>
      </c>
      <c r="Q105" s="20">
        <f>VLOOKUP(H105,频率块划分实时状态!C:Y,13,0)</f>
        <v>17478</v>
      </c>
      <c r="R105" s="20" t="str">
        <f>VLOOKUP(H105,频率块划分实时状态!C:Y,18,0)</f>
        <v>TC3B</v>
      </c>
      <c r="S105" s="20" t="str">
        <f>VLOOKUP(M105&amp;"-"&amp;R105,通道清单!C:G,5,0)</f>
        <v>R</v>
      </c>
      <c r="T105" s="20">
        <f>VLOOKUP(H105,频率块划分实时状态!C:Y,14,0)</f>
        <v>11842</v>
      </c>
      <c r="U105" s="20">
        <f>VLOOKUP(H105,频率块划分实时状态!C:Y,15,0)</f>
        <v>11878</v>
      </c>
    </row>
    <row r="106" spans="1:21">
      <c r="A106" s="26" t="s">
        <v>9526</v>
      </c>
      <c r="B106" s="20" t="s">
        <v>9521</v>
      </c>
      <c r="C106" s="20" t="s">
        <v>9522</v>
      </c>
      <c r="D106" s="25" t="s">
        <v>9454</v>
      </c>
      <c r="E106" s="20" t="str">
        <f>VLOOKUP(B106,商品实例清单!B:D,3,0)</f>
        <v>通信卫星带宽 APT</v>
      </c>
      <c r="F106" s="221" t="str">
        <f>VLOOKUP(B106,商品实例清单!B:M,12,0)</f>
        <v>210010002220250668</v>
      </c>
      <c r="H106" s="20" t="s">
        <v>14427</v>
      </c>
      <c r="I106" s="25" t="s">
        <v>10779</v>
      </c>
      <c r="J106" s="20">
        <v>72</v>
      </c>
      <c r="K106" s="21" t="s">
        <v>14257</v>
      </c>
      <c r="L106" s="21" t="s">
        <v>14258</v>
      </c>
      <c r="M106" s="20" t="str">
        <f>VLOOKUP(H106,频率块划分实时状态!C:Y,16,0)</f>
        <v>APT6C</v>
      </c>
      <c r="N106" s="20" t="str">
        <f>VLOOKUP(H106,频率块划分实时状态!C:Y,17,0)</f>
        <v>RC07B</v>
      </c>
      <c r="O106" s="20" t="str">
        <f>VLOOKUP(M106&amp;"-"&amp;N106,通道清单!C:G,5,0)</f>
        <v>H</v>
      </c>
      <c r="P106" s="20">
        <f>VLOOKUP(H106,频率块划分实时状态!C:Y,12,0)</f>
        <v>6107</v>
      </c>
      <c r="Q106" s="20">
        <f>VLOOKUP(H106,频率块划分实时状态!C:Y,13,0)</f>
        <v>6143</v>
      </c>
      <c r="R106" s="20" t="str">
        <f>VLOOKUP(H106,频率块划分实时状态!C:Y,18,0)</f>
        <v>TC07B</v>
      </c>
      <c r="S106" s="20" t="str">
        <f>VLOOKUP(M106&amp;"-"&amp;R106,通道清单!C:G,5,0)</f>
        <v>V</v>
      </c>
      <c r="T106" s="20">
        <f>VLOOKUP(H106,频率块划分实时状态!C:Y,14,0)</f>
        <v>3882</v>
      </c>
      <c r="U106" s="20">
        <f>VLOOKUP(H106,频率块划分实时状态!C:Y,15,0)</f>
        <v>3918</v>
      </c>
    </row>
    <row r="107" spans="1:21">
      <c r="A107" s="26"/>
      <c r="B107" s="20" t="s">
        <v>9521</v>
      </c>
      <c r="C107" s="20" t="s">
        <v>9522</v>
      </c>
      <c r="D107" s="25" t="s">
        <v>9454</v>
      </c>
      <c r="E107" s="20" t="str">
        <f>VLOOKUP(B107,商品实例清单!B:D,3,0)</f>
        <v>通信卫星带宽 APT</v>
      </c>
      <c r="F107" s="221" t="str">
        <f>VLOOKUP(B107,商品实例清单!B:M,12,0)</f>
        <v>210010002220250668</v>
      </c>
      <c r="H107" s="20" t="s">
        <v>14428</v>
      </c>
      <c r="I107" s="25" t="s">
        <v>10779</v>
      </c>
      <c r="J107" s="20">
        <v>72</v>
      </c>
      <c r="K107" s="21" t="s">
        <v>14257</v>
      </c>
      <c r="L107" s="21" t="s">
        <v>14258</v>
      </c>
      <c r="M107" s="20" t="str">
        <f>VLOOKUP(H107,频率块划分实时状态!C:Y,16,0)</f>
        <v>APT6C</v>
      </c>
      <c r="N107" s="20" t="str">
        <f>VLOOKUP(H107,频率块划分实时状态!C:Y,17,0)</f>
        <v>RC09B</v>
      </c>
      <c r="O107" s="20" t="str">
        <f>VLOOKUP(M107&amp;"-"&amp;N107,通道清单!C:G,5,0)</f>
        <v>H</v>
      </c>
      <c r="P107" s="20">
        <f>VLOOKUP(H107,频率块划分实时状态!C:Y,12,0)</f>
        <v>6187</v>
      </c>
      <c r="Q107" s="20">
        <f>VLOOKUP(H107,频率块划分实时状态!C:Y,13,0)</f>
        <v>6223</v>
      </c>
      <c r="R107" s="20" t="str">
        <f>VLOOKUP(H107,频率块划分实时状态!C:Y,18,0)</f>
        <v>TC09B</v>
      </c>
      <c r="S107" s="20" t="str">
        <f>VLOOKUP(M107&amp;"-"&amp;R107,通道清单!C:G,5,0)</f>
        <v>V</v>
      </c>
      <c r="T107" s="20">
        <f>VLOOKUP(H107,频率块划分实时状态!C:Y,14,0)</f>
        <v>3962</v>
      </c>
      <c r="U107" s="20">
        <f>VLOOKUP(H107,频率块划分实时状态!C:Y,15,0)</f>
        <v>3998</v>
      </c>
    </row>
    <row r="108" ht="25.5" spans="1:21">
      <c r="A108" s="26" t="s">
        <v>14429</v>
      </c>
      <c r="B108" s="20" t="s">
        <v>10853</v>
      </c>
      <c r="C108" s="20" t="s">
        <v>10854</v>
      </c>
      <c r="D108" s="25" t="s">
        <v>10857</v>
      </c>
      <c r="E108" s="20" t="str">
        <f>VLOOKUP(B108,商品实例清单!B:D,3,0)</f>
        <v>广电传输卫星带宽-4K</v>
      </c>
      <c r="F108" s="221" t="str">
        <f>VLOOKUP(B108,商品实例清单!B:M,12,0)</f>
        <v>210010002220250690</v>
      </c>
      <c r="H108" s="27" t="s">
        <v>14430</v>
      </c>
      <c r="I108" s="25" t="s">
        <v>9459</v>
      </c>
      <c r="J108" s="20">
        <v>18</v>
      </c>
      <c r="K108" s="21" t="s">
        <v>14240</v>
      </c>
      <c r="L108" s="21" t="s">
        <v>14241</v>
      </c>
      <c r="M108" s="20" t="str">
        <f>VLOOKUP(H108,频率块划分实时状态!C:Y,16,0)</f>
        <v>CS6D</v>
      </c>
      <c r="N108" s="20" t="str">
        <f>VLOOKUP(H108,频率块划分实时状态!C:Y,17,0)</f>
        <v>RN13B</v>
      </c>
      <c r="O108" s="20" t="str">
        <f>VLOOKUP(M108&amp;"-"&amp;N108,通道清单!C:G,5,0)</f>
        <v>H</v>
      </c>
      <c r="P108" s="20">
        <f>VLOOKUP(H108,频率块划分实时状态!C:Y,12,0)</f>
        <v>6386.5</v>
      </c>
      <c r="Q108" s="20">
        <f>VLOOKUP(H108,频率块划分实时状态!C:Y,13,0)</f>
        <v>6404.5</v>
      </c>
      <c r="R108" s="20" t="str">
        <f>VLOOKUP(H108,频率块划分实时状态!C:Y,18,0)</f>
        <v>TA13B</v>
      </c>
      <c r="S108" s="20" t="str">
        <f>VLOOKUP(M108&amp;"-"&amp;R108,通道清单!C:G,5,0)</f>
        <v>V</v>
      </c>
      <c r="T108" s="20">
        <f>VLOOKUP(H108,频率块划分实时状态!C:Y,14,0)</f>
        <v>4161.5</v>
      </c>
      <c r="U108" s="20">
        <f>VLOOKUP(H108,频率块划分实时状态!C:Y,15,0)</f>
        <v>4179.5</v>
      </c>
    </row>
    <row r="109" ht="25.5" spans="1:21">
      <c r="A109" s="26" t="s">
        <v>14431</v>
      </c>
      <c r="B109" s="20" t="s">
        <v>10859</v>
      </c>
      <c r="C109" s="20" t="s">
        <v>10860</v>
      </c>
      <c r="D109" s="25" t="s">
        <v>10863</v>
      </c>
      <c r="E109" s="20" t="str">
        <f>VLOOKUP(B109,商品实例清单!B:D,3,0)</f>
        <v>广电传输卫星带宽-4K</v>
      </c>
      <c r="F109" s="221" t="str">
        <f>VLOOKUP(B109,商品实例清单!B:M,12,0)</f>
        <v>210010002220250528</v>
      </c>
      <c r="H109" s="20" t="s">
        <v>14432</v>
      </c>
      <c r="I109" s="28" t="s">
        <v>12425</v>
      </c>
      <c r="J109" s="20">
        <v>18</v>
      </c>
      <c r="K109" s="21" t="s">
        <v>14433</v>
      </c>
      <c r="L109" s="21" t="s">
        <v>14434</v>
      </c>
      <c r="M109" s="20" t="str">
        <f>VLOOKUP(H109,频率块划分实时状态!C:Y,16,0)</f>
        <v>CS6E</v>
      </c>
      <c r="N109" s="20" t="str">
        <f>VLOOKUP(H109,频率块划分实时状态!C:Y,17,0)</f>
        <v>RN10B</v>
      </c>
      <c r="O109" s="20" t="str">
        <f>VLOOKUP(M109&amp;"-"&amp;N109,通道清单!C:G,5,0)</f>
        <v>H</v>
      </c>
      <c r="P109" s="20">
        <f>VLOOKUP(H109,频率块划分实时状态!C:Y,12,0)</f>
        <v>6347</v>
      </c>
      <c r="Q109" s="20">
        <f>VLOOKUP(H109,频率块划分实时状态!C:Y,13,0)</f>
        <v>6383</v>
      </c>
      <c r="R109" s="20" t="str">
        <f>VLOOKUP(H109,频率块划分实时状态!C:Y,18,0)</f>
        <v>TA10B</v>
      </c>
      <c r="S109" s="20" t="str">
        <f>VLOOKUP(M109&amp;"-"&amp;R109,通道清单!C:G,5,0)</f>
        <v>V</v>
      </c>
      <c r="T109" s="20">
        <f>VLOOKUP(H109,频率块划分实时状态!C:Y,14,0)</f>
        <v>4122</v>
      </c>
      <c r="U109" s="20">
        <f>VLOOKUP(H109,频率块划分实时状态!C:Y,15,0)</f>
        <v>4158</v>
      </c>
    </row>
    <row r="110" ht="25.5" spans="1:21">
      <c r="A110" s="26" t="s">
        <v>14435</v>
      </c>
      <c r="B110" s="20" t="s">
        <v>10872</v>
      </c>
      <c r="C110" s="20" t="s">
        <v>10873</v>
      </c>
      <c r="D110" s="25" t="s">
        <v>10876</v>
      </c>
      <c r="E110" s="20" t="str">
        <f>VLOOKUP(B110,商品实例清单!B:D,3,0)</f>
        <v>广电传输卫星带宽-4K</v>
      </c>
      <c r="F110" s="221" t="str">
        <f>VLOOKUP(B110,商品实例清单!B:M,12,0)</f>
        <v>210010002220251205</v>
      </c>
      <c r="H110" s="20" t="s">
        <v>14436</v>
      </c>
      <c r="I110" s="25" t="s">
        <v>10779</v>
      </c>
      <c r="J110" s="20">
        <v>18</v>
      </c>
      <c r="K110" s="21" t="s">
        <v>14261</v>
      </c>
      <c r="L110" s="21" t="s">
        <v>14262</v>
      </c>
      <c r="M110" s="20" t="str">
        <f>VLOOKUP(H110,频率块划分实时状态!C:Y,16,0)</f>
        <v>CS6E</v>
      </c>
      <c r="N110" s="20" t="str">
        <f>VLOOKUP(H110,频率块划分实时状态!C:Y,17,0)</f>
        <v>RN9B</v>
      </c>
      <c r="O110" s="20" t="str">
        <f>VLOOKUP(M110&amp;"-"&amp;N110,通道清单!C:G,5,0)</f>
        <v>H</v>
      </c>
      <c r="P110" s="20">
        <f>VLOOKUP(H110,频率块划分实时状态!C:Y,12,0)</f>
        <v>6288</v>
      </c>
      <c r="Q110" s="20">
        <f>VLOOKUP(H110,频率块划分实时状态!C:Y,13,0)</f>
        <v>6306</v>
      </c>
      <c r="R110" s="20" t="str">
        <f>VLOOKUP(H110,频率块划分实时状态!C:Y,18,0)</f>
        <v>TA9B</v>
      </c>
      <c r="S110" s="20" t="str">
        <f>VLOOKUP(M110&amp;"-"&amp;R110,通道清单!C:G,5,0)</f>
        <v>V</v>
      </c>
      <c r="T110" s="20">
        <f>VLOOKUP(H110,频率块划分实时状态!C:Y,14,0)</f>
        <v>4063</v>
      </c>
      <c r="U110" s="20">
        <f>VLOOKUP(H110,频率块划分实时状态!C:Y,15,0)</f>
        <v>4081</v>
      </c>
    </row>
    <row r="111" spans="1:21">
      <c r="A111" s="26" t="s">
        <v>9526</v>
      </c>
      <c r="B111" s="20" t="s">
        <v>10917</v>
      </c>
      <c r="C111" s="20" t="s">
        <v>10918</v>
      </c>
      <c r="D111" s="25" t="s">
        <v>10921</v>
      </c>
      <c r="E111" s="20" t="str">
        <f>VLOOKUP(B111,商品实例清单!B:D,3,0)</f>
        <v>通信卫星带宽 APT</v>
      </c>
      <c r="F111" s="221" t="str">
        <f>VLOOKUP(B111,商品实例清单!B:M,12,0)</f>
        <v>210010002220251201</v>
      </c>
      <c r="H111" s="20" t="s">
        <v>14437</v>
      </c>
      <c r="I111" s="25" t="s">
        <v>10779</v>
      </c>
      <c r="J111" s="20">
        <v>72</v>
      </c>
      <c r="K111" s="21" t="s">
        <v>14261</v>
      </c>
      <c r="L111" s="21" t="s">
        <v>14262</v>
      </c>
      <c r="M111" s="20" t="str">
        <f>VLOOKUP(H111,频率块划分实时状态!C:Y,16,0)</f>
        <v>APT6C</v>
      </c>
      <c r="N111" s="20" t="str">
        <f>VLOOKUP(H111,频率块划分实时状态!C:Y,17,0)</f>
        <v>RK1B</v>
      </c>
      <c r="O111" s="20" t="str">
        <f>VLOOKUP(M111&amp;"-"&amp;N111,通道清单!C:G,5,0)</f>
        <v>H</v>
      </c>
      <c r="P111" s="20">
        <f>VLOOKUP(H111,频率块划分实时状态!C:Y,12,0)</f>
        <v>14005</v>
      </c>
      <c r="Q111" s="20">
        <f>VLOOKUP(H111,频率块划分实时状态!C:Y,13,0)</f>
        <v>14030</v>
      </c>
      <c r="R111" s="20" t="str">
        <f>VLOOKUP(H111,频率块划分实时状态!C:Y,18,0)</f>
        <v>TK1B</v>
      </c>
      <c r="S111" s="20" t="str">
        <f>VLOOKUP(M111&amp;"-"&amp;R111,通道清单!C:G,5,0)</f>
        <v>V</v>
      </c>
      <c r="T111" s="20">
        <f>VLOOKUP(H111,频率块划分实时状态!C:Y,14,0)</f>
        <v>12257</v>
      </c>
      <c r="U111" s="20">
        <f>VLOOKUP(H111,频率块划分实时状态!C:Y,15,0)</f>
        <v>12282</v>
      </c>
    </row>
    <row r="112" spans="1:21">
      <c r="A112" s="26" t="s">
        <v>9526</v>
      </c>
      <c r="B112" s="20" t="s">
        <v>10922</v>
      </c>
      <c r="C112" s="20" t="s">
        <v>10923</v>
      </c>
      <c r="D112" s="25" t="s">
        <v>9454</v>
      </c>
      <c r="E112" s="20" t="str">
        <f>VLOOKUP(B112,商品实例清单!B:D,3,0)</f>
        <v>通信卫星带宽 APT</v>
      </c>
      <c r="F112" s="221" t="str">
        <f>VLOOKUP(B112,商品实例清单!B:M,12,0)</f>
        <v>210010002220250475</v>
      </c>
      <c r="H112" s="20" t="s">
        <v>14438</v>
      </c>
      <c r="I112" s="25" t="s">
        <v>10779</v>
      </c>
      <c r="J112" s="20">
        <v>72</v>
      </c>
      <c r="K112" s="21" t="s">
        <v>14439</v>
      </c>
      <c r="L112" s="21" t="s">
        <v>14440</v>
      </c>
      <c r="M112" s="20" t="str">
        <f>VLOOKUP(H112,频率块划分实时状态!C:Y,16,0)</f>
        <v>APT6C</v>
      </c>
      <c r="N112" s="20" t="str">
        <f>VLOOKUP(H112,频率块划分实时状态!C:Y,17,0)</f>
        <v>RC10B</v>
      </c>
      <c r="O112" s="20" t="str">
        <f>VLOOKUP(M112&amp;"-"&amp;N112,通道清单!C:G,5,0)</f>
        <v>H</v>
      </c>
      <c r="P112" s="20">
        <f>VLOOKUP(H112,频率块划分实时状态!C:Y,12,0)</f>
        <v>6227</v>
      </c>
      <c r="Q112" s="20">
        <f>VLOOKUP(H112,频率块划分实时状态!C:Y,13,0)</f>
        <v>6263</v>
      </c>
      <c r="R112" s="20" t="str">
        <f>VLOOKUP(H112,频率块划分实时状态!C:Y,18,0)</f>
        <v>TC10B</v>
      </c>
      <c r="S112" s="20" t="str">
        <f>VLOOKUP(M112&amp;"-"&amp;R112,通道清单!C:G,5,0)</f>
        <v>V</v>
      </c>
      <c r="T112" s="20">
        <f>VLOOKUP(H112,频率块划分实时状态!C:Y,14,0)</f>
        <v>4002</v>
      </c>
      <c r="U112" s="20">
        <f>VLOOKUP(H112,频率块划分实时状态!C:Y,15,0)</f>
        <v>4038</v>
      </c>
    </row>
    <row r="113" spans="1:21">
      <c r="A113" s="26"/>
      <c r="B113" s="20" t="s">
        <v>10922</v>
      </c>
      <c r="C113" s="20" t="s">
        <v>10923</v>
      </c>
      <c r="D113" s="25" t="s">
        <v>9454</v>
      </c>
      <c r="E113" s="20" t="str">
        <f>VLOOKUP(B113,商品实例清单!B:D,3,0)</f>
        <v>通信卫星带宽 APT</v>
      </c>
      <c r="F113" s="221" t="str">
        <f>VLOOKUP(B113,商品实例清单!B:M,12,0)</f>
        <v>210010002220250475</v>
      </c>
      <c r="H113" s="20" t="s">
        <v>14441</v>
      </c>
      <c r="I113" s="25" t="s">
        <v>10779</v>
      </c>
      <c r="J113" s="20">
        <v>72</v>
      </c>
      <c r="K113" s="21" t="s">
        <v>14439</v>
      </c>
      <c r="L113" s="21" t="s">
        <v>14440</v>
      </c>
      <c r="M113" s="20" t="str">
        <f>VLOOKUP(H113,频率块划分实时状态!C:Y,16,0)</f>
        <v>APT6C</v>
      </c>
      <c r="N113" s="20" t="str">
        <f>VLOOKUP(H113,频率块划分实时状态!C:Y,17,0)</f>
        <v>RC11B</v>
      </c>
      <c r="O113" s="20" t="str">
        <f>VLOOKUP(M113&amp;"-"&amp;N113,通道清单!C:G,5,0)</f>
        <v>H</v>
      </c>
      <c r="P113" s="20">
        <f>VLOOKUP(H113,频率块划分实时状态!C:Y,12,0)</f>
        <v>6267</v>
      </c>
      <c r="Q113" s="20">
        <f>VLOOKUP(H113,频率块划分实时状态!C:Y,13,0)</f>
        <v>6303</v>
      </c>
      <c r="R113" s="20" t="str">
        <f>VLOOKUP(H113,频率块划分实时状态!C:Y,18,0)</f>
        <v>TC11B</v>
      </c>
      <c r="S113" s="20" t="str">
        <f>VLOOKUP(M113&amp;"-"&amp;R113,通道清单!C:G,5,0)</f>
        <v>V</v>
      </c>
      <c r="T113" s="20">
        <f>VLOOKUP(H113,频率块划分实时状态!C:Y,14,0)</f>
        <v>4042</v>
      </c>
      <c r="U113" s="20">
        <f>VLOOKUP(H113,频率块划分实时状态!C:Y,15,0)</f>
        <v>4078</v>
      </c>
    </row>
    <row r="114" spans="1:21">
      <c r="A114" s="26" t="s">
        <v>14442</v>
      </c>
      <c r="B114" s="20" t="s">
        <v>10931</v>
      </c>
      <c r="C114" s="20" t="s">
        <v>10932</v>
      </c>
      <c r="D114" s="25" t="s">
        <v>10935</v>
      </c>
      <c r="E114" s="20" t="str">
        <f>VLOOKUP(B114,商品实例清单!B:D,3,0)</f>
        <v>通信卫星带宽-代理</v>
      </c>
      <c r="F114" s="221" t="str">
        <f>VLOOKUP(B114,商品实例清单!B:M,12,0)</f>
        <v>210010002220251043</v>
      </c>
      <c r="K114" s="21" t="s">
        <v>14255</v>
      </c>
      <c r="L114" s="21" t="s">
        <v>14443</v>
      </c>
      <c r="M114" s="20" t="e">
        <f>VLOOKUP(H114,频率块划分实时状态!C:Y,16,0)</f>
        <v>#N/A</v>
      </c>
      <c r="N114" s="20" t="e">
        <f>VLOOKUP(H114,频率块划分实时状态!C:Y,17,0)</f>
        <v>#N/A</v>
      </c>
      <c r="O114" s="20" t="e">
        <f>VLOOKUP(M114&amp;"-"&amp;N114,通道清单!C:G,5,0)</f>
        <v>#N/A</v>
      </c>
      <c r="P114" s="20" t="e">
        <f>VLOOKUP(H114,频率块划分实时状态!C:Y,12,0)</f>
        <v>#N/A</v>
      </c>
      <c r="Q114" s="20" t="e">
        <f>VLOOKUP(H114,频率块划分实时状态!C:Y,13,0)</f>
        <v>#N/A</v>
      </c>
      <c r="R114" s="20" t="e">
        <f>VLOOKUP(H114,频率块划分实时状态!C:Y,18,0)</f>
        <v>#N/A</v>
      </c>
      <c r="S114" s="20" t="e">
        <f>VLOOKUP(M114&amp;"-"&amp;R114,通道清单!C:G,5,0)</f>
        <v>#N/A</v>
      </c>
      <c r="T114" s="20" t="e">
        <f>VLOOKUP(H114,频率块划分实时状态!C:Y,14,0)</f>
        <v>#N/A</v>
      </c>
      <c r="U114" s="20" t="e">
        <f>VLOOKUP(H114,频率块划分实时状态!C:Y,15,0)</f>
        <v>#N/A</v>
      </c>
    </row>
    <row r="115" spans="1:21">
      <c r="A115" s="26" t="s">
        <v>9526</v>
      </c>
      <c r="B115" s="20" t="s">
        <v>10937</v>
      </c>
      <c r="C115" s="20" t="s">
        <v>10938</v>
      </c>
      <c r="D115" s="25" t="s">
        <v>9454</v>
      </c>
      <c r="E115" s="20" t="str">
        <f>VLOOKUP(B115,商品实例清单!B:D,3,0)</f>
        <v>通信卫星带宽 APT</v>
      </c>
      <c r="F115" s="221" t="str">
        <f>VLOOKUP(B115,商品实例清单!B:M,12,0)</f>
        <v>210010002220250029</v>
      </c>
      <c r="H115" s="20" t="s">
        <v>14427</v>
      </c>
      <c r="I115" s="25" t="s">
        <v>10779</v>
      </c>
      <c r="J115" s="20">
        <v>72</v>
      </c>
      <c r="K115" s="21" t="s">
        <v>14444</v>
      </c>
      <c r="L115" s="21" t="s">
        <v>14256</v>
      </c>
      <c r="M115" s="20" t="str">
        <f>VLOOKUP(H115,频率块划分实时状态!C:Y,16,0)</f>
        <v>APT6C</v>
      </c>
      <c r="N115" s="20" t="str">
        <f>VLOOKUP(H115,频率块划分实时状态!C:Y,17,0)</f>
        <v>RC07B</v>
      </c>
      <c r="O115" s="20" t="str">
        <f>VLOOKUP(M115&amp;"-"&amp;N115,通道清单!C:G,5,0)</f>
        <v>H</v>
      </c>
      <c r="P115" s="20">
        <f>VLOOKUP(H115,频率块划分实时状态!C:Y,12,0)</f>
        <v>6107</v>
      </c>
      <c r="Q115" s="20">
        <f>VLOOKUP(H115,频率块划分实时状态!C:Y,13,0)</f>
        <v>6143</v>
      </c>
      <c r="R115" s="20" t="str">
        <f>VLOOKUP(H115,频率块划分实时状态!C:Y,18,0)</f>
        <v>TC07B</v>
      </c>
      <c r="S115" s="20" t="str">
        <f>VLOOKUP(M115&amp;"-"&amp;R115,通道清单!C:G,5,0)</f>
        <v>V</v>
      </c>
      <c r="T115" s="20">
        <f>VLOOKUP(H115,频率块划分实时状态!C:Y,14,0)</f>
        <v>3882</v>
      </c>
      <c r="U115" s="20">
        <f>VLOOKUP(H115,频率块划分实时状态!C:Y,15,0)</f>
        <v>3918</v>
      </c>
    </row>
    <row r="116" spans="1:21">
      <c r="A116" s="26"/>
      <c r="B116" s="20" t="s">
        <v>10937</v>
      </c>
      <c r="C116" s="20" t="s">
        <v>10938</v>
      </c>
      <c r="D116" s="25" t="s">
        <v>9454</v>
      </c>
      <c r="E116" s="20" t="str">
        <f>VLOOKUP(B116,商品实例清单!B:D,3,0)</f>
        <v>通信卫星带宽 APT</v>
      </c>
      <c r="F116" s="221" t="str">
        <f>VLOOKUP(B116,商品实例清单!B:M,12,0)</f>
        <v>210010002220250029</v>
      </c>
      <c r="H116" s="20" t="s">
        <v>14428</v>
      </c>
      <c r="I116" s="25" t="s">
        <v>10779</v>
      </c>
      <c r="J116" s="20">
        <v>72</v>
      </c>
      <c r="K116" s="21" t="s">
        <v>14444</v>
      </c>
      <c r="L116" s="21" t="s">
        <v>14256</v>
      </c>
      <c r="M116" s="20" t="str">
        <f>VLOOKUP(H116,频率块划分实时状态!C:Y,16,0)</f>
        <v>APT6C</v>
      </c>
      <c r="N116" s="20" t="str">
        <f>VLOOKUP(H116,频率块划分实时状态!C:Y,17,0)</f>
        <v>RC09B</v>
      </c>
      <c r="O116" s="20" t="str">
        <f>VLOOKUP(M116&amp;"-"&amp;N116,通道清单!C:G,5,0)</f>
        <v>H</v>
      </c>
      <c r="P116" s="20">
        <f>VLOOKUP(H116,频率块划分实时状态!C:Y,12,0)</f>
        <v>6187</v>
      </c>
      <c r="Q116" s="20">
        <f>VLOOKUP(H116,频率块划分实时状态!C:Y,13,0)</f>
        <v>6223</v>
      </c>
      <c r="R116" s="20" t="str">
        <f>VLOOKUP(H116,频率块划分实时状态!C:Y,18,0)</f>
        <v>TC09B</v>
      </c>
      <c r="S116" s="20" t="str">
        <f>VLOOKUP(M116&amp;"-"&amp;R116,通道清单!C:G,5,0)</f>
        <v>V</v>
      </c>
      <c r="T116" s="20">
        <f>VLOOKUP(H116,频率块划分实时状态!C:Y,14,0)</f>
        <v>3962</v>
      </c>
      <c r="U116" s="20">
        <f>VLOOKUP(H116,频率块划分实时状态!C:Y,15,0)</f>
        <v>3998</v>
      </c>
    </row>
    <row r="117" ht="25.5" spans="1:21">
      <c r="A117" s="26" t="s">
        <v>14445</v>
      </c>
      <c r="B117" s="20" t="s">
        <v>10941</v>
      </c>
      <c r="C117" s="20" t="s">
        <v>10942</v>
      </c>
      <c r="D117" s="25" t="s">
        <v>10945</v>
      </c>
      <c r="E117" s="20" t="str">
        <f>VLOOKUP(B117,商品实例清单!B:D,3,0)</f>
        <v>广电传输卫星带宽-4K</v>
      </c>
      <c r="F117" s="221" t="str">
        <f>VLOOKUP(B117,商品实例清单!B:M,12,0)</f>
        <v>210010002220250340</v>
      </c>
      <c r="H117" s="20" t="s">
        <v>14446</v>
      </c>
      <c r="I117" s="25" t="s">
        <v>10779</v>
      </c>
      <c r="J117" s="20">
        <v>19</v>
      </c>
      <c r="K117" s="21" t="s">
        <v>14447</v>
      </c>
      <c r="L117" s="21" t="s">
        <v>14448</v>
      </c>
      <c r="M117" s="20" t="str">
        <f>VLOOKUP(H117,频率块划分实时状态!C:Y,16,0)</f>
        <v>CS6E</v>
      </c>
      <c r="N117" s="20" t="str">
        <f>VLOOKUP(H117,频率块划分实时状态!C:Y,17,0)</f>
        <v>RN8B</v>
      </c>
      <c r="O117" s="20" t="str">
        <f>VLOOKUP(M117&amp;"-"&amp;N117,通道清单!C:G,5,0)</f>
        <v>H</v>
      </c>
      <c r="P117" s="20">
        <f>VLOOKUP(H117,频率块划分实时状态!C:Y,12,0)</f>
        <v>6227</v>
      </c>
      <c r="Q117" s="20">
        <f>VLOOKUP(H117,频率块划分实时状态!C:Y,13,0)</f>
        <v>6246</v>
      </c>
      <c r="R117" s="20" t="str">
        <f>VLOOKUP(H117,频率块划分实时状态!C:Y,18,0)</f>
        <v>TA8B</v>
      </c>
      <c r="S117" s="20" t="str">
        <f>VLOOKUP(M117&amp;"-"&amp;R117,通道清单!C:G,5,0)</f>
        <v>V</v>
      </c>
      <c r="T117" s="20">
        <f>VLOOKUP(H117,频率块划分实时状态!C:Y,14,0)</f>
        <v>4002</v>
      </c>
      <c r="U117" s="20">
        <f>VLOOKUP(H117,频率块划分实时状态!C:Y,15,0)</f>
        <v>4021</v>
      </c>
    </row>
    <row r="118" ht="25.5" spans="1:21">
      <c r="A118" s="26" t="s">
        <v>14449</v>
      </c>
      <c r="B118" s="20" t="s">
        <v>10947</v>
      </c>
      <c r="C118" s="20" t="s">
        <v>10948</v>
      </c>
      <c r="D118" s="25" t="s">
        <v>10951</v>
      </c>
      <c r="E118" s="20" t="str">
        <f>VLOOKUP(B118,商品实例清单!B:D,3,0)</f>
        <v>广电传输卫星带宽-4K</v>
      </c>
      <c r="F118" s="221" t="str">
        <f>VLOOKUP(B118,商品实例清单!B:M,12,0)</f>
        <v>210010002220250624</v>
      </c>
      <c r="H118" s="20" t="s">
        <v>14450</v>
      </c>
      <c r="I118" s="25" t="s">
        <v>10779</v>
      </c>
      <c r="J118" s="20">
        <v>18</v>
      </c>
      <c r="K118" s="21" t="s">
        <v>14240</v>
      </c>
      <c r="L118" s="21" t="s">
        <v>14241</v>
      </c>
      <c r="M118" s="20" t="str">
        <f>VLOOKUP(H118,频率块划分实时状态!C:Y,16,0)</f>
        <v>CS6E</v>
      </c>
      <c r="N118" s="20" t="str">
        <f>VLOOKUP(H118,频率块划分实时状态!C:Y,17,0)</f>
        <v>RC1A</v>
      </c>
      <c r="O118" s="20" t="str">
        <f>VLOOKUP(M118&amp;"-"&amp;N118,通道清单!C:G,5,0)</f>
        <v>V</v>
      </c>
      <c r="P118" s="20">
        <f>VLOOKUP(H118,频率块划分实时状态!C:Y,12,0)</f>
        <v>5945</v>
      </c>
      <c r="Q118" s="20">
        <f>VLOOKUP(H118,频率块划分实时状态!C:Y,13,0)</f>
        <v>5963</v>
      </c>
      <c r="R118" s="20" t="str">
        <f>VLOOKUP(H118,频率块划分实时状态!C:Y,18,0)</f>
        <v>TA1A</v>
      </c>
      <c r="S118" s="20" t="str">
        <f>VLOOKUP(M118&amp;"-"&amp;R118,通道清单!C:G,5,0)</f>
        <v>H</v>
      </c>
      <c r="T118" s="20">
        <f>VLOOKUP(H118,频率块划分实时状态!C:Y,14,0)</f>
        <v>3720</v>
      </c>
      <c r="U118" s="20">
        <f>VLOOKUP(H118,频率块划分实时状态!C:Y,15,0)</f>
        <v>3738</v>
      </c>
    </row>
    <row r="119" ht="25.5" spans="1:21">
      <c r="A119" s="26" t="s">
        <v>14451</v>
      </c>
      <c r="B119" s="20" t="s">
        <v>10953</v>
      </c>
      <c r="C119" s="20" t="s">
        <v>10954</v>
      </c>
      <c r="D119" s="25" t="s">
        <v>10957</v>
      </c>
      <c r="E119" s="20" t="str">
        <f>VLOOKUP(B119,商品实例清单!B:D,3,0)</f>
        <v>广电传输卫星带宽-4K</v>
      </c>
      <c r="F119" s="221" t="str">
        <f>VLOOKUP(B119,商品实例清单!B:M,12,0)</f>
        <v>210010002220250476</v>
      </c>
      <c r="H119" s="20" t="s">
        <v>14432</v>
      </c>
      <c r="I119" s="28" t="s">
        <v>12425</v>
      </c>
      <c r="J119" s="20">
        <v>18</v>
      </c>
      <c r="K119" s="21" t="s">
        <v>14433</v>
      </c>
      <c r="L119" s="21" t="s">
        <v>14434</v>
      </c>
      <c r="M119" s="20" t="str">
        <f>VLOOKUP(H119,频率块划分实时状态!C:Y,16,0)</f>
        <v>CS6E</v>
      </c>
      <c r="N119" s="20" t="str">
        <f>VLOOKUP(H119,频率块划分实时状态!C:Y,17,0)</f>
        <v>RN10B</v>
      </c>
      <c r="O119" s="20" t="str">
        <f>VLOOKUP(M119&amp;"-"&amp;N119,通道清单!C:G,5,0)</f>
        <v>H</v>
      </c>
      <c r="P119" s="20">
        <f>VLOOKUP(H119,频率块划分实时状态!C:Y,12,0)</f>
        <v>6347</v>
      </c>
      <c r="Q119" s="20">
        <f>VLOOKUP(H119,频率块划分实时状态!C:Y,13,0)</f>
        <v>6383</v>
      </c>
      <c r="R119" s="20" t="str">
        <f>VLOOKUP(H119,频率块划分实时状态!C:Y,18,0)</f>
        <v>TA10B</v>
      </c>
      <c r="S119" s="20" t="str">
        <f>VLOOKUP(M119&amp;"-"&amp;R119,通道清单!C:G,5,0)</f>
        <v>V</v>
      </c>
      <c r="T119" s="20">
        <f>VLOOKUP(H119,频率块划分实时状态!C:Y,14,0)</f>
        <v>4122</v>
      </c>
      <c r="U119" s="20">
        <f>VLOOKUP(H119,频率块划分实时状态!C:Y,15,0)</f>
        <v>4158</v>
      </c>
    </row>
    <row r="120" spans="1:21">
      <c r="A120" s="26" t="s">
        <v>9526</v>
      </c>
      <c r="B120" s="20" t="s">
        <v>10959</v>
      </c>
      <c r="C120" s="20" t="s">
        <v>10960</v>
      </c>
      <c r="D120" s="25" t="s">
        <v>10962</v>
      </c>
      <c r="E120" s="20" t="str">
        <f>VLOOKUP(B120,商品实例清单!B:D,3,0)</f>
        <v>通信卫星带宽 APT</v>
      </c>
      <c r="F120" s="20">
        <f>VLOOKUP(B120,商品实例清单!B:M,12,0)</f>
        <v>0</v>
      </c>
      <c r="H120" s="20" t="s">
        <v>14452</v>
      </c>
      <c r="I120" s="27" t="s">
        <v>10779</v>
      </c>
      <c r="J120" s="20">
        <v>36</v>
      </c>
      <c r="K120" s="21" t="s">
        <v>14261</v>
      </c>
      <c r="L120" s="21" t="s">
        <v>14262</v>
      </c>
      <c r="M120" s="20" t="str">
        <f>VLOOKUP(H120,频率块划分实时状态!C:Y,16,0)</f>
        <v>APT6C</v>
      </c>
      <c r="N120" s="20" t="str">
        <f>VLOOKUP(H120,频率块划分实时状态!C:Y,17,0)</f>
        <v>RC08B</v>
      </c>
      <c r="O120" s="20" t="str">
        <f>VLOOKUP(M120&amp;"-"&amp;N120,通道清单!C:G,5,0)</f>
        <v>H</v>
      </c>
      <c r="P120" s="20">
        <f>VLOOKUP(H120,频率块划分实时状态!C:Y,12,0)</f>
        <v>6147</v>
      </c>
      <c r="Q120" s="20">
        <f>VLOOKUP(H120,频率块划分实时状态!C:Y,13,0)</f>
        <v>6183</v>
      </c>
      <c r="R120" s="20" t="str">
        <f>VLOOKUP(H120,频率块划分实时状态!C:Y,18,0)</f>
        <v>TC08B</v>
      </c>
      <c r="S120" s="20" t="str">
        <f>VLOOKUP(M120&amp;"-"&amp;R120,通道清单!C:G,5,0)</f>
        <v>V</v>
      </c>
      <c r="T120" s="20">
        <f>VLOOKUP(H120,频率块划分实时状态!C:Y,14,0)</f>
        <v>3922</v>
      </c>
      <c r="U120" s="20">
        <f>VLOOKUP(H120,频率块划分实时状态!C:Y,15,0)</f>
        <v>3958</v>
      </c>
    </row>
    <row r="121" ht="15" spans="1:21">
      <c r="A121" s="26" t="s">
        <v>9526</v>
      </c>
      <c r="B121" s="20" t="s">
        <v>11189</v>
      </c>
      <c r="C121" s="20" t="s">
        <v>11190</v>
      </c>
      <c r="D121" s="25" t="s">
        <v>11192</v>
      </c>
      <c r="E121" s="20" t="str">
        <f>VLOOKUP(B121,商品实例清单!B:D,3,0)</f>
        <v>通信卫星带宽 APT</v>
      </c>
      <c r="F121" s="20">
        <f>VLOOKUP(B121,商品实例清单!B:M,12,0)</f>
        <v>0</v>
      </c>
      <c r="H121" s="29" t="s">
        <v>14437</v>
      </c>
      <c r="I121" s="27" t="s">
        <v>10779</v>
      </c>
      <c r="J121" s="20">
        <v>36</v>
      </c>
      <c r="K121" s="21" t="s">
        <v>14261</v>
      </c>
      <c r="L121" s="21" t="s">
        <v>14262</v>
      </c>
      <c r="M121" s="20" t="str">
        <f>VLOOKUP(H121,频率块划分实时状态!C:Y,16,0)</f>
        <v>APT6C</v>
      </c>
      <c r="N121" s="20" t="str">
        <f>VLOOKUP(H121,频率块划分实时状态!C:Y,17,0)</f>
        <v>RK1B</v>
      </c>
      <c r="O121" s="20" t="str">
        <f>VLOOKUP(M121&amp;"-"&amp;N121,通道清单!C:G,5,0)</f>
        <v>H</v>
      </c>
      <c r="P121" s="20">
        <f>VLOOKUP(H121,频率块划分实时状态!C:Y,12,0)</f>
        <v>14005</v>
      </c>
      <c r="Q121" s="20">
        <f>VLOOKUP(H121,频率块划分实时状态!C:Y,13,0)</f>
        <v>14030</v>
      </c>
      <c r="R121" s="20" t="str">
        <f>VLOOKUP(H121,频率块划分实时状态!C:Y,18,0)</f>
        <v>TK1B</v>
      </c>
      <c r="S121" s="20" t="str">
        <f>VLOOKUP(M121&amp;"-"&amp;R121,通道清单!C:G,5,0)</f>
        <v>V</v>
      </c>
      <c r="T121" s="20">
        <f>VLOOKUP(H121,频率块划分实时状态!C:Y,14,0)</f>
        <v>12257</v>
      </c>
      <c r="U121" s="20">
        <f>VLOOKUP(H121,频率块划分实时状态!C:Y,15,0)</f>
        <v>12282</v>
      </c>
    </row>
    <row r="122" ht="15" spans="1:21">
      <c r="A122" s="26"/>
      <c r="B122" s="20" t="s">
        <v>11189</v>
      </c>
      <c r="C122" s="20" t="s">
        <v>11190</v>
      </c>
      <c r="D122" s="25" t="s">
        <v>11192</v>
      </c>
      <c r="E122" s="20" t="str">
        <f>VLOOKUP(B122,商品实例清单!B:D,3,0)</f>
        <v>通信卫星带宽 APT</v>
      </c>
      <c r="F122" s="20">
        <f>VLOOKUP(B122,商品实例清单!B:M,12,0)</f>
        <v>0</v>
      </c>
      <c r="H122" s="29" t="s">
        <v>14453</v>
      </c>
      <c r="I122" s="27" t="s">
        <v>10779</v>
      </c>
      <c r="J122" s="20">
        <v>36</v>
      </c>
      <c r="K122" s="21" t="s">
        <v>14261</v>
      </c>
      <c r="L122" s="21" t="s">
        <v>14262</v>
      </c>
      <c r="M122" s="20" t="str">
        <f>VLOOKUP(H122,频率块划分实时状态!C:Y,16,0)</f>
        <v>APT6C</v>
      </c>
      <c r="N122" s="20" t="str">
        <f>VLOOKUP(H122,频率块划分实时状态!C:Y,17,0)</f>
        <v>RK5B</v>
      </c>
      <c r="O122" s="20" t="str">
        <f>VLOOKUP(M122&amp;"-"&amp;N122,通道清单!C:G,5,0)</f>
        <v>H</v>
      </c>
      <c r="P122" s="20">
        <f>VLOOKUP(H122,频率块划分实时状态!C:Y,12,0)</f>
        <v>14165</v>
      </c>
      <c r="Q122" s="20">
        <f>VLOOKUP(H122,频率块划分实时状态!C:Y,13,0)</f>
        <v>14201</v>
      </c>
      <c r="R122" s="20" t="str">
        <f>VLOOKUP(H122,频率块划分实时状态!C:Y,18,0)</f>
        <v>TK5B</v>
      </c>
      <c r="S122" s="20" t="str">
        <f>VLOOKUP(M122&amp;"-"&amp;R122,通道清单!C:G,5,0)</f>
        <v>V</v>
      </c>
      <c r="T122" s="20">
        <f>VLOOKUP(H122,频率块划分实时状态!C:Y,14,0)</f>
        <v>12417</v>
      </c>
      <c r="U122" s="20">
        <f>VLOOKUP(H122,频率块划分实时状态!C:Y,15,0)</f>
        <v>12453</v>
      </c>
    </row>
    <row r="123" ht="15" spans="1:21">
      <c r="A123" s="26"/>
      <c r="B123" s="20" t="s">
        <v>11189</v>
      </c>
      <c r="C123" s="20" t="s">
        <v>11190</v>
      </c>
      <c r="D123" s="25" t="s">
        <v>11192</v>
      </c>
      <c r="E123" s="20" t="str">
        <f>VLOOKUP(B123,商品实例清单!B:D,3,0)</f>
        <v>通信卫星带宽 APT</v>
      </c>
      <c r="F123" s="20">
        <f>VLOOKUP(B123,商品实例清单!B:M,12,0)</f>
        <v>0</v>
      </c>
      <c r="H123" s="29" t="s">
        <v>14454</v>
      </c>
      <c r="I123" s="27" t="s">
        <v>10779</v>
      </c>
      <c r="J123" s="20">
        <v>36</v>
      </c>
      <c r="K123" s="21" t="s">
        <v>14261</v>
      </c>
      <c r="L123" s="21" t="s">
        <v>14262</v>
      </c>
      <c r="M123" s="20" t="str">
        <f>VLOOKUP(H123,频率块划分实时状态!C:Y,16,0)</f>
        <v>APT6C</v>
      </c>
      <c r="N123" s="20" t="str">
        <f>VLOOKUP(H123,频率块划分实时状态!C:Y,17,0)</f>
        <v>RK7B</v>
      </c>
      <c r="O123" s="20" t="str">
        <f>VLOOKUP(M123&amp;"-"&amp;N123,通道清单!C:G,5,0)</f>
        <v>H</v>
      </c>
      <c r="P123" s="20">
        <f>VLOOKUP(H123,频率块划分实时状态!C:Y,12,0)</f>
        <v>14245</v>
      </c>
      <c r="Q123" s="20">
        <f>VLOOKUP(H123,频率块划分实时状态!C:Y,13,0)</f>
        <v>14281</v>
      </c>
      <c r="R123" s="20" t="str">
        <f>VLOOKUP(H123,频率块划分实时状态!C:Y,18,0)</f>
        <v>TK7B</v>
      </c>
      <c r="S123" s="20" t="str">
        <f>VLOOKUP(M123&amp;"-"&amp;R123,通道清单!C:G,5,0)</f>
        <v>V</v>
      </c>
      <c r="T123" s="20">
        <f>VLOOKUP(H123,频率块划分实时状态!C:Y,14,0)</f>
        <v>12497</v>
      </c>
      <c r="U123" s="20">
        <f>VLOOKUP(H123,频率块划分实时状态!C:Y,15,0)</f>
        <v>12533</v>
      </c>
    </row>
    <row r="124" ht="15" spans="1:21">
      <c r="A124" s="26"/>
      <c r="B124" s="20" t="s">
        <v>11189</v>
      </c>
      <c r="C124" s="20" t="s">
        <v>11190</v>
      </c>
      <c r="D124" s="25" t="s">
        <v>11192</v>
      </c>
      <c r="E124" s="20" t="str">
        <f>VLOOKUP(B124,商品实例清单!B:D,3,0)</f>
        <v>通信卫星带宽 APT</v>
      </c>
      <c r="F124" s="20">
        <f>VLOOKUP(B124,商品实例清单!B:M,12,0)</f>
        <v>0</v>
      </c>
      <c r="H124" s="29" t="s">
        <v>14455</v>
      </c>
      <c r="I124" s="27" t="s">
        <v>10779</v>
      </c>
      <c r="J124" s="20">
        <v>36</v>
      </c>
      <c r="K124" s="21" t="s">
        <v>14261</v>
      </c>
      <c r="L124" s="21" t="s">
        <v>14262</v>
      </c>
      <c r="M124" s="20" t="str">
        <f>VLOOKUP(H124,频率块划分实时状态!C:Y,16,0)</f>
        <v>APT6C</v>
      </c>
      <c r="N124" s="20" t="str">
        <f>VLOOKUP(H124,频率块划分实时状态!C:Y,17,0)</f>
        <v>RK9B</v>
      </c>
      <c r="O124" s="20" t="str">
        <f>VLOOKUP(M124&amp;"-"&amp;N124,通道清单!C:G,5,0)</f>
        <v>H</v>
      </c>
      <c r="P124" s="20">
        <f>VLOOKUP(H124,频率块划分实时状态!C:Y,12,0)</f>
        <v>14325</v>
      </c>
      <c r="Q124" s="20">
        <f>VLOOKUP(H124,频率块划分实时状态!C:Y,13,0)</f>
        <v>14361</v>
      </c>
      <c r="R124" s="20" t="str">
        <f>VLOOKUP(H124,频率块划分实时状态!C:Y,18,0)</f>
        <v>TK9B</v>
      </c>
      <c r="S124" s="20" t="str">
        <f>VLOOKUP(M124&amp;"-"&amp;R124,通道清单!C:G,5,0)</f>
        <v>V</v>
      </c>
      <c r="T124" s="20">
        <f>VLOOKUP(H124,频率块划分实时状态!C:Y,14,0)</f>
        <v>12577</v>
      </c>
      <c r="U124" s="20">
        <f>VLOOKUP(H124,频率块划分实时状态!C:Y,15,0)</f>
        <v>12613</v>
      </c>
    </row>
    <row r="125" ht="25.5" spans="1:21">
      <c r="A125" s="26" t="s">
        <v>14435</v>
      </c>
      <c r="B125" s="20" t="s">
        <v>11416</v>
      </c>
      <c r="C125" s="20" t="s">
        <v>11417</v>
      </c>
      <c r="D125" s="25" t="s">
        <v>10876</v>
      </c>
      <c r="E125" s="20" t="str">
        <f>VLOOKUP(B125,商品实例清单!B:D,3,0)</f>
        <v>广电传输卫星带宽-4K</v>
      </c>
      <c r="F125" s="221" t="str">
        <f>VLOOKUP(B125,商品实例清单!B:M,12,0)</f>
        <v>210010002220250182</v>
      </c>
      <c r="H125" s="20" t="s">
        <v>14436</v>
      </c>
      <c r="I125" s="25" t="s">
        <v>10779</v>
      </c>
      <c r="J125" s="20">
        <v>18</v>
      </c>
      <c r="K125" s="21" t="s">
        <v>14456</v>
      </c>
      <c r="L125" s="21" t="s">
        <v>14351</v>
      </c>
      <c r="M125" s="20" t="str">
        <f>VLOOKUP(H125,频率块划分实时状态!C:Y,16,0)</f>
        <v>CS6E</v>
      </c>
      <c r="N125" s="20" t="str">
        <f>VLOOKUP(H125,频率块划分实时状态!C:Y,17,0)</f>
        <v>RN9B</v>
      </c>
      <c r="O125" s="20" t="str">
        <f>VLOOKUP(M125&amp;"-"&amp;N125,通道清单!C:G,5,0)</f>
        <v>H</v>
      </c>
      <c r="P125" s="20">
        <f>VLOOKUP(H125,频率块划分实时状态!C:Y,12,0)</f>
        <v>6288</v>
      </c>
      <c r="Q125" s="20">
        <f>VLOOKUP(H125,频率块划分实时状态!C:Y,13,0)</f>
        <v>6306</v>
      </c>
      <c r="R125" s="20" t="str">
        <f>VLOOKUP(H125,频率块划分实时状态!C:Y,18,0)</f>
        <v>TA9B</v>
      </c>
      <c r="S125" s="20" t="str">
        <f>VLOOKUP(M125&amp;"-"&amp;R125,通道清单!C:G,5,0)</f>
        <v>V</v>
      </c>
      <c r="T125" s="20">
        <f>VLOOKUP(H125,频率块划分实时状态!C:Y,14,0)</f>
        <v>4063</v>
      </c>
      <c r="U125" s="20">
        <f>VLOOKUP(H125,频率块划分实时状态!C:Y,15,0)</f>
        <v>4081</v>
      </c>
    </row>
    <row r="126" ht="15" spans="1:21">
      <c r="A126" s="26" t="s">
        <v>9526</v>
      </c>
      <c r="B126" s="20" t="s">
        <v>11443</v>
      </c>
      <c r="C126" s="20" t="s">
        <v>11444</v>
      </c>
      <c r="D126" s="25" t="s">
        <v>10962</v>
      </c>
      <c r="E126" s="20" t="str">
        <f>VLOOKUP(B126,商品实例清单!B:D,3,0)</f>
        <v>通信卫星带宽 APT</v>
      </c>
      <c r="F126" s="221" t="str">
        <f>VLOOKUP(B126,商品实例清单!B:M,12,0)</f>
        <v>210010002220250250</v>
      </c>
      <c r="H126" s="29" t="s">
        <v>14457</v>
      </c>
      <c r="I126" s="25" t="s">
        <v>10779</v>
      </c>
      <c r="J126" s="20">
        <v>36</v>
      </c>
      <c r="K126" s="21" t="s">
        <v>14458</v>
      </c>
      <c r="L126" s="21" t="s">
        <v>14459</v>
      </c>
      <c r="M126" s="20" t="str">
        <f>VLOOKUP(H126,频率块划分实时状态!C:Y,16,0)</f>
        <v>APT6C</v>
      </c>
      <c r="N126" s="20" t="str">
        <f>VLOOKUP(H126,频率块划分实时状态!C:Y,17,0)</f>
        <v>RK11B</v>
      </c>
      <c r="O126" s="20" t="str">
        <f>VLOOKUP(M126&amp;"-"&amp;N126,通道清单!C:G,5,0)</f>
        <v>H</v>
      </c>
      <c r="P126" s="20">
        <f>VLOOKUP(H126,频率块划分实时状态!C:Y,12,0)</f>
        <v>14405</v>
      </c>
      <c r="Q126" s="20">
        <f>VLOOKUP(H126,频率块划分实时状态!C:Y,13,0)</f>
        <v>14441</v>
      </c>
      <c r="R126" s="20" t="str">
        <f>VLOOKUP(H126,频率块划分实时状态!C:Y,18,0)</f>
        <v>TK11B</v>
      </c>
      <c r="S126" s="20" t="str">
        <f>VLOOKUP(M126&amp;"-"&amp;R126,通道清单!C:G,5,0)</f>
        <v>V</v>
      </c>
      <c r="T126" s="20">
        <f>VLOOKUP(H126,频率块划分实时状态!C:Y,14,0)</f>
        <v>12657</v>
      </c>
      <c r="U126" s="20">
        <f>VLOOKUP(H126,频率块划分实时状态!C:Y,15,0)</f>
        <v>12693</v>
      </c>
    </row>
    <row r="127" ht="25.5" spans="1:21">
      <c r="A127" s="26" t="s">
        <v>14460</v>
      </c>
      <c r="B127" s="20" t="s">
        <v>12787</v>
      </c>
      <c r="C127" s="20" t="s">
        <v>12788</v>
      </c>
      <c r="D127" s="25" t="s">
        <v>12791</v>
      </c>
      <c r="E127" s="20" t="str">
        <f>VLOOKUP(B127,商品实例清单!B:D,3,0)</f>
        <v>广电传输卫星带宽</v>
      </c>
      <c r="F127" s="221" t="str">
        <f>VLOOKUP(B127,商品实例清单!B:M,12,0)</f>
        <v>210010002220250377</v>
      </c>
      <c r="H127" s="20" t="s">
        <v>14210</v>
      </c>
      <c r="I127" s="25" t="s">
        <v>12391</v>
      </c>
      <c r="J127" s="20">
        <v>8</v>
      </c>
      <c r="K127" s="21" t="s">
        <v>14461</v>
      </c>
      <c r="L127" s="21" t="s">
        <v>14462</v>
      </c>
      <c r="M127" s="20" t="str">
        <f>VLOOKUP(H127,频率块划分实时状态!C:Y,16,0)</f>
        <v>CS6D</v>
      </c>
      <c r="N127" s="20" t="str">
        <f>VLOOKUP(H127,频率块划分实时状态!C:Y,17,0)</f>
        <v>RC5A</v>
      </c>
      <c r="O127" s="20" t="str">
        <f>VLOOKUP(M127&amp;"-"&amp;N127,通道清单!C:G,5,0)</f>
        <v>V</v>
      </c>
      <c r="P127" s="20">
        <f>VLOOKUP(H127,频率块划分实时状态!C:Y,12,0)</f>
        <v>6105</v>
      </c>
      <c r="Q127" s="20">
        <f>VLOOKUP(H127,频率块划分实时状态!C:Y,13,0)</f>
        <v>6113</v>
      </c>
      <c r="R127" s="20" t="str">
        <f>VLOOKUP(H127,频率块划分实时状态!C:Y,18,0)</f>
        <v>TA5A</v>
      </c>
      <c r="S127" s="20" t="str">
        <f>VLOOKUP(M127&amp;"-"&amp;R127,通道清单!C:G,5,0)</f>
        <v>H</v>
      </c>
      <c r="T127" s="20">
        <f>VLOOKUP(H127,频率块划分实时状态!C:Y,14,0)</f>
        <v>3880</v>
      </c>
      <c r="U127" s="20">
        <f>VLOOKUP(H127,频率块划分实时状态!C:Y,15,0)</f>
        <v>3888</v>
      </c>
    </row>
    <row r="128" ht="25.5" spans="1:21">
      <c r="A128" s="26" t="s">
        <v>14463</v>
      </c>
      <c r="B128" s="20" t="s">
        <v>12793</v>
      </c>
      <c r="C128" s="20" t="s">
        <v>12794</v>
      </c>
      <c r="D128" s="25" t="s">
        <v>12797</v>
      </c>
      <c r="E128" s="20" t="str">
        <f>VLOOKUP(B128,商品实例清单!B:D,3,0)</f>
        <v>广电传输卫星带宽</v>
      </c>
      <c r="F128" s="221" t="str">
        <f>VLOOKUP(B128,商品实例清单!B:M,12,0)</f>
        <v>210010002220260003</v>
      </c>
      <c r="H128" s="27" t="s">
        <v>14464</v>
      </c>
      <c r="I128" s="25" t="s">
        <v>12391</v>
      </c>
      <c r="J128" s="20">
        <v>12.2</v>
      </c>
      <c r="K128" s="21" t="s">
        <v>14261</v>
      </c>
      <c r="L128" s="21" t="s">
        <v>14262</v>
      </c>
      <c r="M128" s="20" t="str">
        <f>VLOOKUP(H128,频率块划分实时状态!C:Y,16,0)</f>
        <v>CS6E</v>
      </c>
      <c r="N128" s="20" t="str">
        <f>VLOOKUP(H128,频率块划分实时状态!C:Y,17,0)</f>
        <v>RN12A</v>
      </c>
      <c r="O128" s="20" t="str">
        <f>VLOOKUP(M128&amp;"-"&amp;N128,通道清单!C:G,5,0)</f>
        <v>V</v>
      </c>
      <c r="P128" s="20">
        <f>VLOOKUP(H128,频率块划分实时状态!C:Y,12,0)</f>
        <v>6376.9</v>
      </c>
      <c r="Q128" s="20">
        <f>VLOOKUP(H128,频率块划分实时状态!C:Y,13,0)</f>
        <v>6389.1</v>
      </c>
      <c r="R128" s="20" t="str">
        <f>VLOOKUP(H128,频率块划分实时状态!C:Y,18,0)</f>
        <v>TA12A</v>
      </c>
      <c r="S128" s="20" t="str">
        <f>VLOOKUP(M128&amp;"-"&amp;R128,通道清单!C:G,5,0)</f>
        <v>H</v>
      </c>
      <c r="T128" s="20">
        <f>VLOOKUP(H128,频率块划分实时状态!C:Y,14,0)</f>
        <v>4151.9</v>
      </c>
      <c r="U128" s="20">
        <f>VLOOKUP(H128,频率块划分实时状态!C:Y,15,0)</f>
        <v>4164.1</v>
      </c>
    </row>
    <row r="129" ht="25.5" spans="1:21">
      <c r="A129" s="26" t="s">
        <v>14465</v>
      </c>
      <c r="B129" s="20" t="s">
        <v>12799</v>
      </c>
      <c r="C129" s="20" t="s">
        <v>12800</v>
      </c>
      <c r="D129" s="25" t="s">
        <v>14466</v>
      </c>
      <c r="E129" s="20" t="str">
        <f>VLOOKUP(B129,商品实例清单!B:D,3,0)</f>
        <v>广电传输卫星带宽</v>
      </c>
      <c r="F129" s="221" t="str">
        <f>VLOOKUP(B129,商品实例清单!B:M,12,0)</f>
        <v>210010002220251166</v>
      </c>
      <c r="H129" s="20" t="s">
        <v>14192</v>
      </c>
      <c r="I129" s="25" t="s">
        <v>12391</v>
      </c>
      <c r="J129" s="20">
        <v>6</v>
      </c>
      <c r="K129" s="21" t="s">
        <v>14261</v>
      </c>
      <c r="L129" s="21" t="s">
        <v>14262</v>
      </c>
      <c r="M129" s="20" t="str">
        <f>VLOOKUP(H129,频率块划分实时状态!C:Y,16,0)</f>
        <v>CS6D</v>
      </c>
      <c r="N129" s="20" t="str">
        <f>VLOOKUP(H129,频率块划分实时状态!C:Y,17,0)</f>
        <v>RC8A</v>
      </c>
      <c r="O129" s="20" t="str">
        <f>VLOOKUP(M129&amp;"-"&amp;N129,通道清单!C:G,5,0)</f>
        <v>V</v>
      </c>
      <c r="P129" s="20">
        <f>VLOOKUP(H129,频率块划分实时状态!C:Y,12,0)</f>
        <v>6235</v>
      </c>
      <c r="Q129" s="20">
        <f>VLOOKUP(H129,频率块划分实时状态!C:Y,13,0)</f>
        <v>6241</v>
      </c>
      <c r="R129" s="20" t="str">
        <f>VLOOKUP(H129,频率块划分实时状态!C:Y,18,0)</f>
        <v>TA8A</v>
      </c>
      <c r="S129" s="20" t="str">
        <f>VLOOKUP(M129&amp;"-"&amp;R129,通道清单!C:G,5,0)</f>
        <v>H</v>
      </c>
      <c r="T129" s="20">
        <f>VLOOKUP(H129,频率块划分实时状态!C:Y,14,0)</f>
        <v>4010</v>
      </c>
      <c r="U129" s="20">
        <f>VLOOKUP(H129,频率块划分实时状态!C:Y,15,0)</f>
        <v>4016</v>
      </c>
    </row>
    <row r="130" ht="25.5" spans="1:21">
      <c r="A130" s="26" t="s">
        <v>14467</v>
      </c>
      <c r="B130" s="20" t="s">
        <v>12805</v>
      </c>
      <c r="C130" s="20" t="s">
        <v>12806</v>
      </c>
      <c r="D130" s="25" t="s">
        <v>14468</v>
      </c>
      <c r="E130" s="20" t="str">
        <f>VLOOKUP(B130,商品实例清单!B:D,3,0)</f>
        <v>广电传输卫星带宽</v>
      </c>
      <c r="F130" s="221" t="str">
        <f>VLOOKUP(B130,商品实例清单!B:M,12,0)</f>
        <v>210010002220250768</v>
      </c>
      <c r="H130" s="20" t="s">
        <v>14220</v>
      </c>
      <c r="I130" s="25" t="s">
        <v>12391</v>
      </c>
      <c r="J130" s="20">
        <v>12</v>
      </c>
      <c r="K130" s="21" t="s">
        <v>14350</v>
      </c>
      <c r="L130" s="21" t="s">
        <v>14351</v>
      </c>
      <c r="M130" s="20" t="str">
        <f>VLOOKUP(H130,频率块划分实时状态!C:Y,16,0)</f>
        <v>CS6E</v>
      </c>
      <c r="N130" s="20" t="str">
        <f>VLOOKUP(H130,频率块划分实时状态!C:Y,17,0)</f>
        <v>RC10A</v>
      </c>
      <c r="O130" s="20" t="str">
        <f>VLOOKUP(M130&amp;"-"&amp;N130,通道清单!C:G,5,0)</f>
        <v>V</v>
      </c>
      <c r="P130" s="20">
        <f>VLOOKUP(H130,频率块划分实时状态!C:Y,12,0)</f>
        <v>6311</v>
      </c>
      <c r="Q130" s="20">
        <f>VLOOKUP(H130,频率块划分实时状态!C:Y,13,0)</f>
        <v>6323</v>
      </c>
      <c r="R130" s="20" t="str">
        <f>VLOOKUP(H130,频率块划分实时状态!C:Y,18,0)</f>
        <v>TA10A</v>
      </c>
      <c r="S130" s="20" t="str">
        <f>VLOOKUP(M130&amp;"-"&amp;R130,通道清单!C:G,5,0)</f>
        <v>H</v>
      </c>
      <c r="T130" s="20">
        <f>VLOOKUP(H130,频率块划分实时状态!C:Y,14,0)</f>
        <v>4086</v>
      </c>
      <c r="U130" s="20">
        <f>VLOOKUP(H130,频率块划分实时状态!C:Y,15,0)</f>
        <v>4098</v>
      </c>
    </row>
    <row r="131" ht="25.5" spans="1:21">
      <c r="A131" s="26" t="s">
        <v>14469</v>
      </c>
      <c r="B131" s="20" t="s">
        <v>12811</v>
      </c>
      <c r="C131" s="20" t="s">
        <v>12812</v>
      </c>
      <c r="D131" s="25" t="s">
        <v>12815</v>
      </c>
      <c r="E131" s="20" t="str">
        <f>VLOOKUP(B131,商品实例清单!B:D,3,0)</f>
        <v>广电传输卫星带宽</v>
      </c>
      <c r="F131" s="221" t="str">
        <f>VLOOKUP(B131,商品实例清单!B:M,12,0)</f>
        <v>210010002220260086</v>
      </c>
      <c r="H131" s="27" t="s">
        <v>14470</v>
      </c>
      <c r="I131" s="25" t="s">
        <v>12391</v>
      </c>
      <c r="J131" s="20">
        <v>9</v>
      </c>
      <c r="K131" s="21" t="s">
        <v>14471</v>
      </c>
      <c r="L131" s="21" t="s">
        <v>14472</v>
      </c>
      <c r="M131" s="20" t="str">
        <f>VLOOKUP(H131,频率块划分实时状态!C:Y,16,0)</f>
        <v>CS6E</v>
      </c>
      <c r="N131" s="20" t="str">
        <f>VLOOKUP(H131,频率块划分实时状态!C:Y,17,0)</f>
        <v>RN3A</v>
      </c>
      <c r="O131" s="20" t="str">
        <f>VLOOKUP(M131&amp;"-"&amp;N131,通道清单!C:G,5,0)</f>
        <v>V</v>
      </c>
      <c r="P131" s="20">
        <f>VLOOKUP(H131,频率块划分实时状态!C:Y,12,0)</f>
        <v>6007</v>
      </c>
      <c r="Q131" s="20">
        <f>VLOOKUP(H131,频率块划分实时状态!C:Y,13,0)</f>
        <v>6016</v>
      </c>
      <c r="R131" s="20" t="str">
        <f>VLOOKUP(H131,频率块划分实时状态!C:Y,18,0)</f>
        <v>TA3A</v>
      </c>
      <c r="S131" s="20" t="str">
        <f>VLOOKUP(M131&amp;"-"&amp;R131,通道清单!C:G,5,0)</f>
        <v>H</v>
      </c>
      <c r="T131" s="20">
        <f>VLOOKUP(H131,频率块划分实时状态!C:Y,14,0)</f>
        <v>3782</v>
      </c>
      <c r="U131" s="20">
        <f>VLOOKUP(H131,频率块划分实时状态!C:Y,15,0)</f>
        <v>3791</v>
      </c>
    </row>
    <row r="132" ht="25.5" spans="1:21">
      <c r="A132" s="26" t="s">
        <v>14469</v>
      </c>
      <c r="B132" s="20" t="s">
        <v>12829</v>
      </c>
      <c r="C132" s="20" t="s">
        <v>12830</v>
      </c>
      <c r="D132" s="25" t="s">
        <v>12815</v>
      </c>
      <c r="E132" s="20" t="str">
        <f>VLOOKUP(B132,商品实例清单!B:D,3,0)</f>
        <v>广电传输卫星带宽</v>
      </c>
      <c r="F132" s="221" t="str">
        <f>VLOOKUP(B132,商品实例清单!B:M,12,0)</f>
        <v>210010002220250183</v>
      </c>
      <c r="H132" s="27" t="s">
        <v>14470</v>
      </c>
      <c r="I132" s="25" t="s">
        <v>12391</v>
      </c>
      <c r="J132" s="20">
        <v>9</v>
      </c>
      <c r="K132" s="21" t="s">
        <v>14473</v>
      </c>
      <c r="L132" s="21" t="s">
        <v>14474</v>
      </c>
      <c r="M132" s="20" t="str">
        <f>VLOOKUP(H132,频率块划分实时状态!C:Y,16,0)</f>
        <v>CS6E</v>
      </c>
      <c r="N132" s="20" t="str">
        <f>VLOOKUP(H132,频率块划分实时状态!C:Y,17,0)</f>
        <v>RN3A</v>
      </c>
      <c r="O132" s="20" t="str">
        <f>VLOOKUP(M132&amp;"-"&amp;N132,通道清单!C:G,5,0)</f>
        <v>V</v>
      </c>
      <c r="P132" s="20">
        <f>VLOOKUP(H132,频率块划分实时状态!C:Y,12,0)</f>
        <v>6007</v>
      </c>
      <c r="Q132" s="20">
        <f>VLOOKUP(H132,频率块划分实时状态!C:Y,13,0)</f>
        <v>6016</v>
      </c>
      <c r="R132" s="20" t="str">
        <f>VLOOKUP(H132,频率块划分实时状态!C:Y,18,0)</f>
        <v>TA3A</v>
      </c>
      <c r="S132" s="20" t="str">
        <f>VLOOKUP(M132&amp;"-"&amp;R132,通道清单!C:G,5,0)</f>
        <v>H</v>
      </c>
      <c r="T132" s="20">
        <f>VLOOKUP(H132,频率块划分实时状态!C:Y,14,0)</f>
        <v>3782</v>
      </c>
      <c r="U132" s="20">
        <f>VLOOKUP(H132,频率块划分实时状态!C:Y,15,0)</f>
        <v>3791</v>
      </c>
    </row>
    <row r="133" spans="1:21">
      <c r="A133" s="19" t="s">
        <v>12850</v>
      </c>
      <c r="B133" s="20" t="s">
        <v>12845</v>
      </c>
      <c r="C133" s="20" t="s">
        <v>12846</v>
      </c>
      <c r="D133" s="25" t="s">
        <v>12849</v>
      </c>
      <c r="E133" s="20" t="str">
        <f>VLOOKUP(B133,商品实例清单!B:D,3,0)</f>
        <v>广电传输卫星带宽</v>
      </c>
      <c r="F133" s="221" t="str">
        <f>VLOOKUP(B133,商品实例清单!B:M,12,0)</f>
        <v>210010002220250783</v>
      </c>
      <c r="H133" s="20" t="s">
        <v>14475</v>
      </c>
      <c r="I133" s="25" t="s">
        <v>10729</v>
      </c>
      <c r="K133" s="21" t="s">
        <v>14261</v>
      </c>
      <c r="L133" s="21" t="s">
        <v>14262</v>
      </c>
      <c r="M133" s="20" t="str">
        <f>VLOOKUP(H133,频率块划分实时状态!C:Y,16,0)</f>
        <v>CS6D</v>
      </c>
      <c r="N133" s="20" t="str">
        <f>VLOOKUP(H133,频率块划分实时状态!C:Y,17,0)</f>
        <v>RN9A</v>
      </c>
      <c r="O133" s="20" t="str">
        <f>VLOOKUP(M133&amp;"-"&amp;N133,通道清单!C:G,5,0)</f>
        <v>V</v>
      </c>
      <c r="P133" s="20">
        <f>VLOOKUP(H133,频率块划分实时状态!C:Y,12,0)</f>
        <v>6247</v>
      </c>
      <c r="Q133" s="20">
        <f>VLOOKUP(H133,频率块划分实时状态!C:Y,13,0)</f>
        <v>6283</v>
      </c>
      <c r="R133" s="20" t="str">
        <f>VLOOKUP(H133,频率块划分实时状态!C:Y,18,0)</f>
        <v>TA9A</v>
      </c>
      <c r="S133" s="20" t="str">
        <f>VLOOKUP(M133&amp;"-"&amp;R133,通道清单!C:G,5,0)</f>
        <v>H</v>
      </c>
      <c r="T133" s="20">
        <f>VLOOKUP(H133,频率块划分实时状态!C:Y,14,0)</f>
        <v>4022</v>
      </c>
      <c r="U133" s="20">
        <f>VLOOKUP(H133,频率块划分实时状态!C:Y,15,0)</f>
        <v>4058</v>
      </c>
    </row>
    <row r="134" ht="25.5" spans="1:21">
      <c r="A134" s="26" t="s">
        <v>14476</v>
      </c>
      <c r="B134" s="20" t="s">
        <v>12851</v>
      </c>
      <c r="C134" s="20" t="s">
        <v>12852</v>
      </c>
      <c r="D134" s="25" t="s">
        <v>10600</v>
      </c>
      <c r="E134" s="20" t="str">
        <f>VLOOKUP(B134,商品实例清单!B:D,3,0)</f>
        <v>广电传输卫星带宽</v>
      </c>
      <c r="F134" s="221" t="str">
        <f>VLOOKUP(B134,商品实例清单!B:M,12,0)</f>
        <v>210010002220251131</v>
      </c>
      <c r="H134" s="27" t="s">
        <v>14477</v>
      </c>
      <c r="I134" s="25" t="s">
        <v>12391</v>
      </c>
      <c r="J134" s="20">
        <v>8.7</v>
      </c>
      <c r="K134" s="21" t="s">
        <v>14261</v>
      </c>
      <c r="L134" s="21" t="s">
        <v>14262</v>
      </c>
      <c r="M134" s="20" t="str">
        <f>VLOOKUP(H134,频率块划分实时状态!C:Y,16,0)</f>
        <v>CS6E</v>
      </c>
      <c r="N134" s="20" t="str">
        <f>VLOOKUP(H134,频率块划分实时状态!C:Y,17,0)</f>
        <v>RN12A</v>
      </c>
      <c r="O134" s="20" t="str">
        <f>VLOOKUP(M134&amp;"-"&amp;N134,通道清单!C:G,5,0)</f>
        <v>V</v>
      </c>
      <c r="P134" s="20">
        <f>VLOOKUP(H134,频率块划分实时状态!C:Y,12,0)</f>
        <v>6367.65</v>
      </c>
      <c r="Q134" s="20">
        <f>VLOOKUP(H134,频率块划分实时状态!C:Y,13,0)</f>
        <v>6376.35</v>
      </c>
      <c r="R134" s="20" t="str">
        <f>VLOOKUP(H134,频率块划分实时状态!C:Y,18,0)</f>
        <v>TA12A</v>
      </c>
      <c r="S134" s="20" t="str">
        <f>VLOOKUP(M134&amp;"-"&amp;R134,通道清单!C:G,5,0)</f>
        <v>H</v>
      </c>
      <c r="T134" s="20">
        <f>VLOOKUP(H134,频率块划分实时状态!C:Y,14,0)</f>
        <v>4142.65</v>
      </c>
      <c r="U134" s="20">
        <f>VLOOKUP(H134,频率块划分实时状态!C:Y,15,0)</f>
        <v>4151.35</v>
      </c>
    </row>
    <row r="135" spans="1:21">
      <c r="A135" s="19" t="s">
        <v>12860</v>
      </c>
      <c r="B135" s="20" t="s">
        <v>12856</v>
      </c>
      <c r="C135" s="20" t="s">
        <v>12857</v>
      </c>
      <c r="D135" s="25" t="s">
        <v>12849</v>
      </c>
      <c r="E135" s="20" t="str">
        <f>VLOOKUP(B135,商品实例清单!B:D,3,0)</f>
        <v>广电传输卫星带宽</v>
      </c>
      <c r="F135" s="221" t="str">
        <f>VLOOKUP(B135,商品实例清单!B:M,12,0)</f>
        <v>210010002220250784</v>
      </c>
      <c r="H135" s="20" t="s">
        <v>14187</v>
      </c>
      <c r="I135" s="25" t="s">
        <v>12391</v>
      </c>
      <c r="J135" s="20">
        <v>12</v>
      </c>
      <c r="K135" s="21" t="s">
        <v>14478</v>
      </c>
      <c r="L135" s="21" t="s">
        <v>14479</v>
      </c>
      <c r="M135" s="20" t="str">
        <f>VLOOKUP(H135,频率块划分实时状态!C:Y,16,0)</f>
        <v>CS6D</v>
      </c>
      <c r="N135" s="20" t="str">
        <f>VLOOKUP(H135,频率块划分实时状态!C:Y,17,0)</f>
        <v>RC10A</v>
      </c>
      <c r="O135" s="20" t="str">
        <f>VLOOKUP(M135&amp;"-"&amp;N135,通道清单!C:G,5,0)</f>
        <v>V</v>
      </c>
      <c r="P135" s="20">
        <f>VLOOKUP(H135,频率块划分实时状态!C:Y,12,0)</f>
        <v>6287</v>
      </c>
      <c r="Q135" s="20">
        <f>VLOOKUP(H135,频率块划分实时状态!C:Y,13,0)</f>
        <v>6299</v>
      </c>
      <c r="R135" s="20" t="str">
        <f>VLOOKUP(H135,频率块划分实时状态!C:Y,18,0)</f>
        <v>TA10A</v>
      </c>
      <c r="S135" s="20" t="str">
        <f>VLOOKUP(M135&amp;"-"&amp;R135,通道清单!C:G,5,0)</f>
        <v>H</v>
      </c>
      <c r="T135" s="20">
        <f>VLOOKUP(H135,频率块划分实时状态!C:Y,14,0)</f>
        <v>4062</v>
      </c>
      <c r="U135" s="20">
        <f>VLOOKUP(H135,频率块划分实时状态!C:Y,15,0)</f>
        <v>4074</v>
      </c>
    </row>
    <row r="136" ht="25.5" spans="1:21">
      <c r="A136" s="26" t="s">
        <v>14480</v>
      </c>
      <c r="B136" s="20" t="s">
        <v>12861</v>
      </c>
      <c r="C136" s="20" t="s">
        <v>12862</v>
      </c>
      <c r="D136" s="25" t="s">
        <v>14380</v>
      </c>
      <c r="E136" s="20" t="str">
        <f>VLOOKUP(B136,商品实例清单!B:D,3,0)</f>
        <v>广电传输卫星带宽</v>
      </c>
      <c r="F136" s="221" t="str">
        <f>VLOOKUP(B136,商品实例清单!B:M,12,0)</f>
        <v>210010002220260013</v>
      </c>
      <c r="H136" s="20" t="s">
        <v>14227</v>
      </c>
      <c r="I136" s="25" t="s">
        <v>12391</v>
      </c>
      <c r="J136" s="20">
        <v>9.7</v>
      </c>
      <c r="K136" s="21" t="s">
        <v>14261</v>
      </c>
      <c r="L136" s="21" t="s">
        <v>14262</v>
      </c>
      <c r="M136" s="20" t="str">
        <f>VLOOKUP(H136,频率块划分实时状态!C:Y,16,0)</f>
        <v>CS6D</v>
      </c>
      <c r="N136" s="20" t="str">
        <f>VLOOKUP(H136,频率块划分实时状态!C:Y,17,0)</f>
        <v>RC5A</v>
      </c>
      <c r="O136" s="20" t="str">
        <f>VLOOKUP(M136&amp;"-"&amp;N136,通道清单!C:G,5,0)</f>
        <v>V</v>
      </c>
      <c r="P136" s="20">
        <f>VLOOKUP(H136,频率块划分实时状态!C:Y,12,0)</f>
        <v>6113.15</v>
      </c>
      <c r="Q136" s="20">
        <f>VLOOKUP(H136,频率块划分实时状态!C:Y,13,0)</f>
        <v>6122.85</v>
      </c>
      <c r="R136" s="20" t="str">
        <f>VLOOKUP(H136,频率块划分实时状态!C:Y,18,0)</f>
        <v>TA5A</v>
      </c>
      <c r="S136" s="20" t="str">
        <f>VLOOKUP(M136&amp;"-"&amp;R136,通道清单!C:G,5,0)</f>
        <v>H</v>
      </c>
      <c r="T136" s="20">
        <f>VLOOKUP(H136,频率块划分实时状态!C:Y,14,0)</f>
        <v>3888.15</v>
      </c>
      <c r="U136" s="20">
        <f>VLOOKUP(H136,频率块划分实时状态!C:Y,15,0)</f>
        <v>3897.85</v>
      </c>
    </row>
    <row r="137" spans="1:21">
      <c r="A137" s="19" t="s">
        <v>12870</v>
      </c>
      <c r="B137" s="20" t="s">
        <v>12866</v>
      </c>
      <c r="C137" s="20" t="s">
        <v>12867</v>
      </c>
      <c r="D137" s="25" t="s">
        <v>14380</v>
      </c>
      <c r="E137" s="20" t="str">
        <f>VLOOKUP(B137,商品实例清单!B:D,3,0)</f>
        <v>广电传输卫星带宽</v>
      </c>
      <c r="F137" s="221" t="str">
        <f>VLOOKUP(B137,商品实例清单!B:M,12,0)</f>
        <v>210010002220260029</v>
      </c>
      <c r="H137" s="20" t="s">
        <v>14178</v>
      </c>
      <c r="I137" s="25" t="s">
        <v>12391</v>
      </c>
      <c r="J137" s="20">
        <v>18</v>
      </c>
      <c r="K137" s="21" t="s">
        <v>14261</v>
      </c>
      <c r="L137" s="21" t="s">
        <v>14262</v>
      </c>
      <c r="M137" s="20" t="str">
        <f>VLOOKUP(H137,频率块划分实时状态!C:Y,16,0)</f>
        <v>CS6D</v>
      </c>
      <c r="N137" s="20" t="str">
        <f>VLOOKUP(H137,频率块划分实时状态!C:Y,17,0)</f>
        <v>RC7A</v>
      </c>
      <c r="O137" s="20" t="str">
        <f>VLOOKUP(M137&amp;"-"&amp;N137,通道清单!C:G,5,0)</f>
        <v>V</v>
      </c>
      <c r="P137" s="20">
        <f>VLOOKUP(H137,频率块划分实时状态!C:Y,12,0)</f>
        <v>6167</v>
      </c>
      <c r="Q137" s="20">
        <f>VLOOKUP(H137,频率块划分实时状态!C:Y,13,0)</f>
        <v>6185</v>
      </c>
      <c r="R137" s="20" t="str">
        <f>VLOOKUP(H137,频率块划分实时状态!C:Y,18,0)</f>
        <v>TA7A</v>
      </c>
      <c r="S137" s="20" t="str">
        <f>VLOOKUP(M137&amp;"-"&amp;R137,通道清单!C:G,5,0)</f>
        <v>H</v>
      </c>
      <c r="T137" s="20">
        <f>VLOOKUP(H137,频率块划分实时状态!C:Y,14,0)</f>
        <v>3942</v>
      </c>
      <c r="U137" s="20">
        <f>VLOOKUP(H137,频率块划分实时状态!C:Y,15,0)</f>
        <v>3960</v>
      </c>
    </row>
    <row r="138" ht="25.5" spans="1:21">
      <c r="A138" s="26" t="s">
        <v>14481</v>
      </c>
      <c r="B138" s="20" t="s">
        <v>12876</v>
      </c>
      <c r="C138" s="20" t="s">
        <v>12877</v>
      </c>
      <c r="D138" s="25" t="s">
        <v>10863</v>
      </c>
      <c r="E138" s="20" t="str">
        <f>VLOOKUP(B138,商品实例清单!B:D,3,0)</f>
        <v>广电传输卫星带宽</v>
      </c>
      <c r="F138" s="221" t="str">
        <f>VLOOKUP(B138,商品实例清单!B:M,12,0)</f>
        <v>210010002220250031</v>
      </c>
      <c r="H138" s="20" t="s">
        <v>14475</v>
      </c>
      <c r="I138" s="25" t="s">
        <v>14482</v>
      </c>
      <c r="K138" s="21" t="s">
        <v>14483</v>
      </c>
      <c r="L138" s="21" t="s">
        <v>14262</v>
      </c>
      <c r="M138" s="20" t="str">
        <f>VLOOKUP(H138,频率块划分实时状态!C:Y,16,0)</f>
        <v>CS6D</v>
      </c>
      <c r="N138" s="20" t="str">
        <f>VLOOKUP(H138,频率块划分实时状态!C:Y,17,0)</f>
        <v>RN9A</v>
      </c>
      <c r="O138" s="20" t="str">
        <f>VLOOKUP(M138&amp;"-"&amp;N138,通道清单!C:G,5,0)</f>
        <v>V</v>
      </c>
      <c r="P138" s="20">
        <f>VLOOKUP(H138,频率块划分实时状态!C:Y,12,0)</f>
        <v>6247</v>
      </c>
      <c r="Q138" s="20">
        <f>VLOOKUP(H138,频率块划分实时状态!C:Y,13,0)</f>
        <v>6283</v>
      </c>
      <c r="R138" s="20" t="str">
        <f>VLOOKUP(H138,频率块划分实时状态!C:Y,18,0)</f>
        <v>TA9A</v>
      </c>
      <c r="S138" s="20" t="str">
        <f>VLOOKUP(M138&amp;"-"&amp;R138,通道清单!C:G,5,0)</f>
        <v>H</v>
      </c>
      <c r="T138" s="20">
        <f>VLOOKUP(H138,频率块划分实时状态!C:Y,14,0)</f>
        <v>4022</v>
      </c>
      <c r="U138" s="20">
        <f>VLOOKUP(H138,频率块划分实时状态!C:Y,15,0)</f>
        <v>4058</v>
      </c>
    </row>
    <row r="139" ht="25.5" spans="1:21">
      <c r="A139" s="26" t="s">
        <v>14484</v>
      </c>
      <c r="B139" s="20" t="s">
        <v>12886</v>
      </c>
      <c r="C139" s="20" t="s">
        <v>12887</v>
      </c>
      <c r="D139" s="25" t="s">
        <v>10876</v>
      </c>
      <c r="E139" s="20" t="str">
        <f>VLOOKUP(B139,商品实例清单!B:D,3,0)</f>
        <v>广电传输卫星带宽</v>
      </c>
      <c r="F139" s="221" t="str">
        <f>VLOOKUP(B139,商品实例清单!B:M,12,0)</f>
        <v>210010002220251206</v>
      </c>
      <c r="H139" s="27" t="s">
        <v>14485</v>
      </c>
      <c r="I139" s="25" t="s">
        <v>12391</v>
      </c>
      <c r="K139" s="21" t="s">
        <v>14261</v>
      </c>
      <c r="L139" s="21" t="s">
        <v>14262</v>
      </c>
      <c r="M139" s="20" t="str">
        <f>VLOOKUP(H139,频率块划分实时状态!C:Y,16,0)</f>
        <v>CS6D</v>
      </c>
      <c r="N139" s="20" t="str">
        <f>VLOOKUP(H139,频率块划分实时状态!C:Y,17,0)</f>
        <v>RN5B</v>
      </c>
      <c r="O139" s="20" t="str">
        <f>VLOOKUP(M139&amp;"-"&amp;N139,通道清单!C:G,5,0)</f>
        <v>H</v>
      </c>
      <c r="P139" s="20">
        <f>VLOOKUP(H139,频率块划分实时状态!C:Y,12,0)</f>
        <v>6067</v>
      </c>
      <c r="Q139" s="20">
        <f>VLOOKUP(H139,频率块划分实时状态!C:Y,13,0)</f>
        <v>6091</v>
      </c>
      <c r="R139" s="20" t="str">
        <f>VLOOKUP(H139,频率块划分实时状态!C:Y,18,0)</f>
        <v>TA5B</v>
      </c>
      <c r="S139" s="20" t="str">
        <f>VLOOKUP(M139&amp;"-"&amp;R139,通道清单!C:G,5,0)</f>
        <v>V</v>
      </c>
      <c r="T139" s="20">
        <f>VLOOKUP(H139,频率块划分实时状态!C:Y,14,0)</f>
        <v>3842</v>
      </c>
      <c r="U139" s="20">
        <f>VLOOKUP(H139,频率块划分实时状态!C:Y,15,0)</f>
        <v>3866</v>
      </c>
    </row>
    <row r="140" spans="1:21">
      <c r="A140" s="26" t="s">
        <v>14486</v>
      </c>
      <c r="B140" s="20" t="s">
        <v>12891</v>
      </c>
      <c r="C140" s="20" t="s">
        <v>12892</v>
      </c>
      <c r="D140" s="25" t="s">
        <v>12895</v>
      </c>
      <c r="E140" s="20" t="str">
        <f>VLOOKUP(B140,商品实例清单!B:D,3,0)</f>
        <v>广电传输卫星带宽</v>
      </c>
      <c r="F140" s="20" t="str">
        <f>VLOOKUP(B140,商品实例清单!B:M,12,0)</f>
        <v>LS210010002220241869</v>
      </c>
      <c r="H140" s="27" t="s">
        <v>14487</v>
      </c>
      <c r="I140" s="25" t="s">
        <v>12391</v>
      </c>
      <c r="K140" s="21" t="s">
        <v>14413</v>
      </c>
      <c r="L140" s="21" t="s">
        <v>14262</v>
      </c>
      <c r="M140" s="20" t="str">
        <f>VLOOKUP(H140,频率块划分实时状态!C:Y,16,0)</f>
        <v>CS6E</v>
      </c>
      <c r="N140" s="20" t="str">
        <f>VLOOKUP(H140,频率块划分实时状态!C:Y,17,0)</f>
        <v>RN6B</v>
      </c>
      <c r="O140" s="20" t="str">
        <f>VLOOKUP(M140&amp;"-"&amp;N140,通道清单!C:G,5,0)</f>
        <v>H</v>
      </c>
      <c r="P140" s="20">
        <f>VLOOKUP(H140,频率块划分实时状态!C:Y,12,0)</f>
        <v>6153.8</v>
      </c>
      <c r="Q140" s="20">
        <f>VLOOKUP(H140,频率块划分实时状态!C:Y,13,0)</f>
        <v>6160.2</v>
      </c>
      <c r="R140" s="20" t="str">
        <f>VLOOKUP(H140,频率块划分实时状态!C:Y,18,0)</f>
        <v>TA6B</v>
      </c>
      <c r="S140" s="20" t="str">
        <f>VLOOKUP(M140&amp;"-"&amp;R140,通道清单!C:G,5,0)</f>
        <v>V</v>
      </c>
      <c r="T140" s="20">
        <f>VLOOKUP(H140,频率块划分实时状态!C:Y,14,0)</f>
        <v>3928.8</v>
      </c>
      <c r="U140" s="20">
        <f>VLOOKUP(H140,频率块划分实时状态!C:Y,15,0)</f>
        <v>3935.2</v>
      </c>
    </row>
    <row r="141" ht="25.5" spans="1:21">
      <c r="A141" s="26" t="s">
        <v>14488</v>
      </c>
      <c r="B141" s="20" t="s">
        <v>12900</v>
      </c>
      <c r="C141" s="20" t="s">
        <v>12901</v>
      </c>
      <c r="D141" s="25" t="s">
        <v>12895</v>
      </c>
      <c r="E141" s="20" t="str">
        <f>VLOOKUP(B141,商品实例清单!B:D,3,0)</f>
        <v>广电传输卫星带宽</v>
      </c>
      <c r="F141" s="20" t="str">
        <f>VLOOKUP(B141,商品实例清单!B:M,12,0)</f>
        <v>LS210010002220241846</v>
      </c>
      <c r="H141" s="27" t="s">
        <v>14489</v>
      </c>
      <c r="I141" s="25" t="s">
        <v>12391</v>
      </c>
      <c r="K141" s="21" t="s">
        <v>14361</v>
      </c>
      <c r="L141" s="21" t="s">
        <v>14262</v>
      </c>
      <c r="M141" s="20" t="str">
        <f>VLOOKUP(H141,频率块划分实时状态!C:Y,16,0)</f>
        <v>CS6D</v>
      </c>
      <c r="N141" s="20" t="str">
        <f>VLOOKUP(H141,频率块划分实时状态!C:Y,17,0)</f>
        <v>RN8B</v>
      </c>
      <c r="O141" s="20" t="str">
        <f>VLOOKUP(M141&amp;"-"&amp;N141,通道清单!C:G,5,0)</f>
        <v>H</v>
      </c>
      <c r="P141" s="20">
        <f>VLOOKUP(H141,频率块划分实时状态!C:Y,12,0)</f>
        <v>6211</v>
      </c>
      <c r="Q141" s="20">
        <f>VLOOKUP(H141,频率块划分实时状态!C:Y,13,0)</f>
        <v>6223</v>
      </c>
      <c r="R141" s="20" t="str">
        <f>VLOOKUP(H141,频率块划分实时状态!C:Y,18,0)</f>
        <v>TA8B</v>
      </c>
      <c r="S141" s="20" t="str">
        <f>VLOOKUP(M141&amp;"-"&amp;R141,通道清单!C:G,5,0)</f>
        <v>V</v>
      </c>
      <c r="T141" s="20">
        <f>VLOOKUP(H141,频率块划分实时状态!C:Y,14,0)</f>
        <v>3986</v>
      </c>
      <c r="U141" s="20">
        <f>VLOOKUP(H141,频率块划分实时状态!C:Y,15,0)</f>
        <v>3998</v>
      </c>
    </row>
    <row r="142" ht="25.5" spans="1:21">
      <c r="A142" s="26" t="s">
        <v>14490</v>
      </c>
      <c r="B142" s="20" t="s">
        <v>12905</v>
      </c>
      <c r="C142" s="20" t="s">
        <v>12906</v>
      </c>
      <c r="D142" s="25" t="s">
        <v>12909</v>
      </c>
      <c r="E142" s="20" t="str">
        <f>VLOOKUP(B142,商品实例清单!B:D,3,0)</f>
        <v>广电传输卫星带宽</v>
      </c>
      <c r="F142" s="221" t="str">
        <f>VLOOKUP(B142,商品实例清单!B:M,12,0)</f>
        <v>210010002220260053</v>
      </c>
      <c r="H142" s="27" t="s">
        <v>14491</v>
      </c>
      <c r="I142" s="25" t="s">
        <v>12391</v>
      </c>
      <c r="K142" s="21" t="s">
        <v>14261</v>
      </c>
      <c r="L142" s="21" t="s">
        <v>14262</v>
      </c>
      <c r="M142" s="20" t="str">
        <f>VLOOKUP(H142,频率块划分实时状态!C:Y,16,0)</f>
        <v>CS6E</v>
      </c>
      <c r="N142" s="20" t="str">
        <f>VLOOKUP(H142,频率块划分实时状态!C:Y,17,0)</f>
        <v>RN3B</v>
      </c>
      <c r="O142" s="20" t="str">
        <f>VLOOKUP(M142&amp;"-"&amp;N142,通道清单!C:G,5,0)</f>
        <v>H</v>
      </c>
      <c r="P142" s="20">
        <f>VLOOKUP(H142,频率块划分实时状态!C:Y,12,0)</f>
        <v>6027.8</v>
      </c>
      <c r="Q142" s="20">
        <f>VLOOKUP(H142,频率块划分实时状态!C:Y,13,0)</f>
        <v>6036.2</v>
      </c>
      <c r="R142" s="20" t="str">
        <f>VLOOKUP(H142,频率块划分实时状态!C:Y,18,0)</f>
        <v>TA3B</v>
      </c>
      <c r="S142" s="20" t="str">
        <f>VLOOKUP(M142&amp;"-"&amp;R142,通道清单!C:G,5,0)</f>
        <v>V</v>
      </c>
      <c r="T142" s="20">
        <f>VLOOKUP(H142,频率块划分实时状态!C:Y,14,0)</f>
        <v>3802.8</v>
      </c>
      <c r="U142" s="20">
        <f>VLOOKUP(H142,频率块划分实时状态!C:Y,15,0)</f>
        <v>3811.2</v>
      </c>
    </row>
    <row r="143" ht="25.5" spans="1:21">
      <c r="A143" s="26" t="s">
        <v>14492</v>
      </c>
      <c r="B143" s="20" t="s">
        <v>12973</v>
      </c>
      <c r="C143" s="20" t="s">
        <v>12974</v>
      </c>
      <c r="D143" s="25" t="s">
        <v>14493</v>
      </c>
      <c r="E143" s="20" t="str">
        <f>VLOOKUP(B143,商品实例清单!B:D,3,0)</f>
        <v>广电传输卫星带宽</v>
      </c>
      <c r="F143" s="20" t="str">
        <f>VLOOKUP(B143,商品实例清单!B:M,12,0)</f>
        <v>LS210010002220222840</v>
      </c>
      <c r="H143" s="27" t="s">
        <v>14494</v>
      </c>
      <c r="I143" s="25" t="s">
        <v>12391</v>
      </c>
      <c r="K143" s="21" t="s">
        <v>14350</v>
      </c>
      <c r="L143" s="21" t="s">
        <v>14495</v>
      </c>
      <c r="M143" s="20" t="str">
        <f>VLOOKUP(H143,频率块划分实时状态!C:Y,16,0)</f>
        <v>CS6D</v>
      </c>
      <c r="N143" s="20" t="str">
        <f>VLOOKUP(H143,频率块划分实时状态!C:Y,17,0)</f>
        <v>RN6B</v>
      </c>
      <c r="O143" s="20" t="str">
        <f>VLOOKUP(M143&amp;"-"&amp;N143,通道清单!C:G,5,0)</f>
        <v>H</v>
      </c>
      <c r="P143" s="20">
        <f>VLOOKUP(H143,频率块划分实时状态!C:Y,12,0)</f>
        <v>6131</v>
      </c>
      <c r="Q143" s="20">
        <f>VLOOKUP(H143,频率块划分实时状态!C:Y,13,0)</f>
        <v>6143</v>
      </c>
      <c r="R143" s="20" t="str">
        <f>VLOOKUP(H143,频率块划分实时状态!C:Y,18,0)</f>
        <v>TA6B</v>
      </c>
      <c r="S143" s="20" t="str">
        <f>VLOOKUP(M143&amp;"-"&amp;R143,通道清单!C:G,5,0)</f>
        <v>V</v>
      </c>
      <c r="T143" s="20">
        <f>VLOOKUP(H143,频率块划分实时状态!C:Y,14,0)</f>
        <v>3906</v>
      </c>
      <c r="U143" s="20">
        <f>VLOOKUP(H143,频率块划分实时状态!C:Y,15,0)</f>
        <v>3918</v>
      </c>
    </row>
    <row r="144" spans="1:21">
      <c r="A144" s="19" t="s">
        <v>12984</v>
      </c>
      <c r="B144" s="20" t="s">
        <v>12979</v>
      </c>
      <c r="C144" s="20" t="s">
        <v>12980</v>
      </c>
      <c r="D144" s="25" t="s">
        <v>12983</v>
      </c>
      <c r="E144" s="20" t="str">
        <f>VLOOKUP(B144,商品实例清单!B:D,3,0)</f>
        <v>广电传输卫星带宽</v>
      </c>
      <c r="F144" s="221" t="str">
        <f>VLOOKUP(B144,商品实例清单!B:M,12,0)</f>
        <v>210010002220251143</v>
      </c>
      <c r="H144" s="27" t="s">
        <v>14496</v>
      </c>
      <c r="I144" s="25" t="s">
        <v>12391</v>
      </c>
      <c r="K144" s="21" t="s">
        <v>14261</v>
      </c>
      <c r="L144" s="21" t="s">
        <v>14262</v>
      </c>
      <c r="M144" s="20" t="str">
        <f>VLOOKUP(H144,频率块划分实时状态!C:Y,16,0)</f>
        <v>CS6E</v>
      </c>
      <c r="N144" s="20" t="str">
        <f>VLOOKUP(H144,频率块划分实时状态!C:Y,17,0)</f>
        <v>RN8A</v>
      </c>
      <c r="O144" s="20" t="str">
        <f>VLOOKUP(M144&amp;"-"&amp;N144,通道清单!C:G,5,0)</f>
        <v>V</v>
      </c>
      <c r="P144" s="20">
        <f>VLOOKUP(H144,频率块划分实时状态!C:Y,12,0)</f>
        <v>6207</v>
      </c>
      <c r="Q144" s="20">
        <f>VLOOKUP(H144,频率块划分实时状态!C:Y,13,0)</f>
        <v>6243</v>
      </c>
      <c r="R144" s="20" t="str">
        <f>VLOOKUP(H144,频率块划分实时状态!C:Y,18,0)</f>
        <v>TA8A</v>
      </c>
      <c r="S144" s="20" t="str">
        <f>VLOOKUP(M144&amp;"-"&amp;R144,通道清单!C:G,5,0)</f>
        <v>H</v>
      </c>
      <c r="T144" s="20">
        <f>VLOOKUP(H144,频率块划分实时状态!C:Y,14,0)</f>
        <v>3982</v>
      </c>
      <c r="U144" s="20">
        <f>VLOOKUP(H144,频率块划分实时状态!C:Y,15,0)</f>
        <v>4018</v>
      </c>
    </row>
    <row r="145" spans="1:21">
      <c r="A145" s="19" t="s">
        <v>12995</v>
      </c>
      <c r="B145" s="20" t="s">
        <v>12990</v>
      </c>
      <c r="C145" s="20" t="s">
        <v>12991</v>
      </c>
      <c r="D145" s="25" t="s">
        <v>14497</v>
      </c>
      <c r="E145" s="20" t="str">
        <f>VLOOKUP(B145,商品实例清单!B:D,3,0)</f>
        <v>广电传输卫星带宽</v>
      </c>
      <c r="F145" s="20" t="str">
        <f>VLOOKUP(B145,商品实例清单!B:M,12,0)</f>
        <v>LS210010002220241873</v>
      </c>
      <c r="H145" s="27" t="s">
        <v>14498</v>
      </c>
      <c r="I145" s="25" t="s">
        <v>12391</v>
      </c>
      <c r="K145" s="21" t="s">
        <v>14361</v>
      </c>
      <c r="L145" s="21" t="s">
        <v>14262</v>
      </c>
      <c r="M145" s="20" t="str">
        <f>VLOOKUP(H145,频率块划分实时状态!C:Y,16,0)</f>
        <v>CS6E</v>
      </c>
      <c r="N145" s="20" t="str">
        <f>VLOOKUP(H145,频率块划分实时状态!C:Y,17,0)</f>
        <v>RN3A</v>
      </c>
      <c r="O145" s="20" t="str">
        <f>VLOOKUP(M145&amp;"-"&amp;N145,通道清单!C:G,5,0)</f>
        <v>V</v>
      </c>
      <c r="P145" s="20">
        <f>VLOOKUP(H145,频率块划分实时状态!C:Y,12,0)</f>
        <v>6039.2</v>
      </c>
      <c r="Q145" s="20">
        <f>VLOOKUP(H145,频率块划分实时状态!C:Y,13,0)</f>
        <v>6043</v>
      </c>
      <c r="R145" s="20" t="str">
        <f>VLOOKUP(H145,频率块划分实时状态!C:Y,18,0)</f>
        <v>TA3A</v>
      </c>
      <c r="S145" s="20" t="str">
        <f>VLOOKUP(M145&amp;"-"&amp;R145,通道清单!C:G,5,0)</f>
        <v>H</v>
      </c>
      <c r="T145" s="20">
        <f>VLOOKUP(H145,频率块划分实时状态!C:Y,14,0)</f>
        <v>3814.2</v>
      </c>
      <c r="U145" s="20">
        <f>VLOOKUP(H145,频率块划分实时状态!C:Y,15,0)</f>
        <v>3818</v>
      </c>
    </row>
    <row r="146" ht="25.5" spans="1:21">
      <c r="A146" s="26" t="s">
        <v>14499</v>
      </c>
      <c r="B146" s="20" t="s">
        <v>12996</v>
      </c>
      <c r="C146" s="20" t="s">
        <v>12997</v>
      </c>
      <c r="D146" s="25" t="s">
        <v>13000</v>
      </c>
      <c r="E146" s="20" t="str">
        <f>VLOOKUP(B146,商品实例清单!B:D,3,0)</f>
        <v>广电传输卫星带宽</v>
      </c>
      <c r="F146" s="221" t="str">
        <f>VLOOKUP(B146,商品实例清单!B:M,12,0)</f>
        <v>210010002220250734</v>
      </c>
      <c r="H146" s="20" t="s">
        <v>14212</v>
      </c>
      <c r="I146" s="25" t="s">
        <v>12391</v>
      </c>
      <c r="K146" s="21" t="s">
        <v>14500</v>
      </c>
      <c r="L146" s="21" t="s">
        <v>14501</v>
      </c>
      <c r="M146" s="20" t="str">
        <f>VLOOKUP(H146,频率块划分实时状态!C:Y,16,0)</f>
        <v>CS6D</v>
      </c>
      <c r="N146" s="20" t="str">
        <f>VLOOKUP(H146,频率块划分实时状态!C:Y,17,0)</f>
        <v>RC10A</v>
      </c>
      <c r="O146" s="20" t="str">
        <f>VLOOKUP(M146&amp;"-"&amp;N146,通道清单!C:G,5,0)</f>
        <v>V</v>
      </c>
      <c r="P146" s="20">
        <f>VLOOKUP(H146,频率块划分实时状态!C:Y,12,0)</f>
        <v>6311</v>
      </c>
      <c r="Q146" s="20">
        <f>VLOOKUP(H146,频率块划分实时状态!C:Y,13,0)</f>
        <v>6323</v>
      </c>
      <c r="R146" s="20" t="str">
        <f>VLOOKUP(H146,频率块划分实时状态!C:Y,18,0)</f>
        <v>TA10A</v>
      </c>
      <c r="S146" s="20" t="str">
        <f>VLOOKUP(M146&amp;"-"&amp;R146,通道清单!C:G,5,0)</f>
        <v>H</v>
      </c>
      <c r="T146" s="20">
        <f>VLOOKUP(H146,频率块划分实时状态!C:Y,14,0)</f>
        <v>4086</v>
      </c>
      <c r="U146" s="20">
        <f>VLOOKUP(H146,频率块划分实时状态!C:Y,15,0)</f>
        <v>4098</v>
      </c>
    </row>
    <row r="147" ht="25.5" spans="1:21">
      <c r="A147" s="26" t="s">
        <v>14502</v>
      </c>
      <c r="B147" s="20" t="s">
        <v>13002</v>
      </c>
      <c r="C147" s="20" t="s">
        <v>13003</v>
      </c>
      <c r="D147" s="25" t="s">
        <v>13000</v>
      </c>
      <c r="E147" s="20" t="str">
        <f>VLOOKUP(B147,商品实例清单!B:D,3,0)</f>
        <v>广电传输卫星带宽</v>
      </c>
      <c r="F147" s="221" t="str">
        <f>VLOOKUP(B147,商品实例清单!B:M,12,0)</f>
        <v>210010002220260012</v>
      </c>
      <c r="H147" s="20" t="s">
        <v>14208</v>
      </c>
      <c r="I147" s="25" t="s">
        <v>12391</v>
      </c>
      <c r="K147" s="21" t="s">
        <v>14261</v>
      </c>
      <c r="L147" s="21" t="s">
        <v>14262</v>
      </c>
      <c r="M147" s="20" t="str">
        <f>VLOOKUP(H147,频率块划分实时状态!C:Y,16,0)</f>
        <v>CS6D</v>
      </c>
      <c r="N147" s="20" t="str">
        <f>VLOOKUP(H147,频率块划分实时状态!C:Y,17,0)</f>
        <v>RC6A</v>
      </c>
      <c r="O147" s="20" t="str">
        <f>VLOOKUP(M147&amp;"-"&amp;N147,通道清单!C:G,5,0)</f>
        <v>V</v>
      </c>
      <c r="P147" s="20">
        <f>VLOOKUP(H147,频率块划分实时状态!C:Y,12,0)</f>
        <v>6141.9</v>
      </c>
      <c r="Q147" s="20">
        <f>VLOOKUP(H147,频率块划分实时状态!C:Y,13,0)</f>
        <v>6152.1</v>
      </c>
      <c r="R147" s="20" t="str">
        <f>VLOOKUP(H147,频率块划分实时状态!C:Y,18,0)</f>
        <v>TA6A</v>
      </c>
      <c r="S147" s="20" t="str">
        <f>VLOOKUP(M147&amp;"-"&amp;R147,通道清单!C:G,5,0)</f>
        <v>H</v>
      </c>
      <c r="T147" s="20">
        <f>VLOOKUP(H147,频率块划分实时状态!C:Y,14,0)</f>
        <v>3916.9</v>
      </c>
      <c r="U147" s="20">
        <f>VLOOKUP(H147,频率块划分实时状态!C:Y,15,0)</f>
        <v>3927.1</v>
      </c>
    </row>
    <row r="148" ht="25.5" spans="1:21">
      <c r="A148" s="26" t="s">
        <v>14503</v>
      </c>
      <c r="B148" s="20" t="s">
        <v>13007</v>
      </c>
      <c r="C148" s="20" t="s">
        <v>13008</v>
      </c>
      <c r="D148" s="25" t="s">
        <v>10951</v>
      </c>
      <c r="E148" s="20" t="str">
        <f>VLOOKUP(B148,商品实例清单!B:D,3,0)</f>
        <v>广电传输卫星带宽</v>
      </c>
      <c r="F148" s="221" t="str">
        <f>VLOOKUP(B148,商品实例清单!B:M,12,0)</f>
        <v>210010002220260050</v>
      </c>
      <c r="H148" s="20" t="s">
        <v>14213</v>
      </c>
      <c r="I148" s="25" t="s">
        <v>12391</v>
      </c>
      <c r="K148" s="21" t="s">
        <v>14504</v>
      </c>
      <c r="L148" s="21" t="s">
        <v>14241</v>
      </c>
      <c r="M148" s="20" t="str">
        <f>VLOOKUP(H148,频率块划分实时状态!C:Y,16,0)</f>
        <v>CS6D</v>
      </c>
      <c r="N148" s="20" t="str">
        <f>VLOOKUP(H148,频率块划分实时状态!C:Y,17,0)</f>
        <v>RC9B</v>
      </c>
      <c r="O148" s="20" t="str">
        <f>VLOOKUP(M148&amp;"-"&amp;N148,通道清单!C:G,5,0)</f>
        <v>H</v>
      </c>
      <c r="P148" s="20">
        <f>VLOOKUP(H148,频率块划分实时状态!C:Y,12,0)</f>
        <v>6227</v>
      </c>
      <c r="Q148" s="20">
        <f>VLOOKUP(H148,频率块划分实时状态!C:Y,13,0)</f>
        <v>6239</v>
      </c>
      <c r="R148" s="20" t="str">
        <f>VLOOKUP(H148,频率块划分实时状态!C:Y,18,0)</f>
        <v>TA9B</v>
      </c>
      <c r="S148" s="20" t="str">
        <f>VLOOKUP(M148&amp;"-"&amp;R148,通道清单!C:G,5,0)</f>
        <v>V</v>
      </c>
      <c r="T148" s="20">
        <f>VLOOKUP(H148,频率块划分实时状态!C:Y,14,0)</f>
        <v>4002</v>
      </c>
      <c r="U148" s="20">
        <f>VLOOKUP(H148,频率块划分实时状态!C:Y,15,0)</f>
        <v>4014</v>
      </c>
    </row>
    <row r="149" ht="25.5" spans="1:21">
      <c r="A149" s="26" t="s">
        <v>14352</v>
      </c>
      <c r="B149" s="20" t="s">
        <v>13028</v>
      </c>
      <c r="C149" s="20" t="s">
        <v>13029</v>
      </c>
      <c r="D149" s="25" t="s">
        <v>13032</v>
      </c>
      <c r="E149" s="20" t="str">
        <f>VLOOKUP(B149,商品实例清单!B:D,3,0)</f>
        <v>广电传输卫星带宽</v>
      </c>
      <c r="F149" s="221" t="str">
        <f>VLOOKUP(B149,商品实例清单!B:M,12,0)</f>
        <v>210010002220250302</v>
      </c>
      <c r="H149" s="27" t="s">
        <v>14353</v>
      </c>
      <c r="I149" s="25" t="s">
        <v>12391</v>
      </c>
      <c r="K149" s="21" t="s">
        <v>14505</v>
      </c>
      <c r="L149" s="21" t="s">
        <v>14506</v>
      </c>
      <c r="M149" s="20" t="str">
        <f>VLOOKUP(H149,频率块划分实时状态!C:Y,16,0)</f>
        <v>CS6D</v>
      </c>
      <c r="N149" s="20" t="str">
        <f>VLOOKUP(H149,频率块划分实时状态!C:Y,17,0)</f>
        <v>RN2B</v>
      </c>
      <c r="O149" s="20" t="str">
        <f>VLOOKUP(M149&amp;"-"&amp;N149,通道清单!C:G,5,0)</f>
        <v>H</v>
      </c>
      <c r="P149" s="20">
        <f>VLOOKUP(H149,频率块划分实时状态!C:Y,12,0)</f>
        <v>5974.5</v>
      </c>
      <c r="Q149" s="20">
        <f>VLOOKUP(H149,频率块划分实时状态!C:Y,13,0)</f>
        <v>5983.5</v>
      </c>
      <c r="R149" s="20" t="str">
        <f>VLOOKUP(H149,频率块划分实时状态!C:Y,18,0)</f>
        <v>TA2B</v>
      </c>
      <c r="S149" s="20" t="str">
        <f>VLOOKUP(M149&amp;"-"&amp;R149,通道清单!C:G,5,0)</f>
        <v>V</v>
      </c>
      <c r="T149" s="20">
        <f>VLOOKUP(H149,频率块划分实时状态!C:Y,14,0)</f>
        <v>3749.5</v>
      </c>
      <c r="U149" s="20">
        <f>VLOOKUP(H149,频率块划分实时状态!C:Y,15,0)</f>
        <v>3758.5</v>
      </c>
    </row>
    <row r="150" ht="25.5" spans="1:21">
      <c r="A150" s="26" t="s">
        <v>14507</v>
      </c>
      <c r="B150" s="20" t="s">
        <v>13034</v>
      </c>
      <c r="C150" s="20" t="s">
        <v>13035</v>
      </c>
      <c r="D150" s="25" t="s">
        <v>10945</v>
      </c>
      <c r="E150" s="20" t="str">
        <f>VLOOKUP(B150,商品实例清单!B:D,3,0)</f>
        <v>广电传输卫星带宽</v>
      </c>
      <c r="F150" s="221" t="str">
        <f>VLOOKUP(B150,商品实例清单!B:M,12,0)</f>
        <v>210010002220260124</v>
      </c>
      <c r="H150" s="27" t="s">
        <v>14508</v>
      </c>
      <c r="I150" s="25" t="s">
        <v>12391</v>
      </c>
      <c r="K150" s="21" t="s">
        <v>14261</v>
      </c>
      <c r="L150" s="21" t="s">
        <v>14262</v>
      </c>
      <c r="M150" s="20" t="str">
        <f>VLOOKUP(H150,频率块划分实时状态!C:Y,16,0)</f>
        <v>CS6D</v>
      </c>
      <c r="N150" s="20" t="str">
        <f>VLOOKUP(H150,频率块划分实时状态!C:Y,17,0)</f>
        <v>RN12A</v>
      </c>
      <c r="O150" s="20" t="str">
        <f>VLOOKUP(M150&amp;"-"&amp;N150,通道清单!C:G,5,0)</f>
        <v>V</v>
      </c>
      <c r="P150" s="20">
        <f>VLOOKUP(H150,频率块划分实时状态!C:Y,12,0)</f>
        <v>6379</v>
      </c>
      <c r="Q150" s="20">
        <f>VLOOKUP(H150,频率块划分实时状态!C:Y,13,0)</f>
        <v>6391</v>
      </c>
      <c r="R150" s="20" t="str">
        <f>VLOOKUP(H150,频率块划分实时状态!C:Y,18,0)</f>
        <v>TA12A</v>
      </c>
      <c r="S150" s="20" t="str">
        <f>VLOOKUP(M150&amp;"-"&amp;R150,通道清单!C:G,5,0)</f>
        <v>H</v>
      </c>
      <c r="T150" s="20">
        <f>VLOOKUP(H150,频率块划分实时状态!C:Y,14,0)</f>
        <v>4154</v>
      </c>
      <c r="U150" s="20">
        <f>VLOOKUP(H150,频率块划分实时状态!C:Y,15,0)</f>
        <v>4166</v>
      </c>
    </row>
    <row r="151" ht="25.5" spans="1:21">
      <c r="A151" s="26" t="s">
        <v>14509</v>
      </c>
      <c r="B151" s="20" t="s">
        <v>13039</v>
      </c>
      <c r="C151" s="20" t="s">
        <v>13040</v>
      </c>
      <c r="D151" s="25" t="s">
        <v>10945</v>
      </c>
      <c r="E151" s="20" t="str">
        <f>VLOOKUP(B151,商品实例清单!B:D,3,0)</f>
        <v>广电传输卫星带宽</v>
      </c>
      <c r="F151" s="221" t="str">
        <f>VLOOKUP(B151,商品实例清单!B:M,12,0)</f>
        <v>210010002220260120</v>
      </c>
      <c r="H151" s="27" t="s">
        <v>14510</v>
      </c>
      <c r="I151" s="25" t="s">
        <v>12391</v>
      </c>
      <c r="K151" s="21" t="s">
        <v>14261</v>
      </c>
      <c r="L151" s="21" t="s">
        <v>14262</v>
      </c>
      <c r="M151" s="20" t="str">
        <f>VLOOKUP(H151,频率块划分实时状态!C:Y,16,0)</f>
        <v>CS6E</v>
      </c>
      <c r="N151" s="20" t="str">
        <f>VLOOKUP(H151,频率块划分实时状态!C:Y,17,0)</f>
        <v>RN3B</v>
      </c>
      <c r="O151" s="20" t="str">
        <f>VLOOKUP(M151&amp;"-"&amp;N151,通道清单!C:G,5,0)</f>
        <v>H</v>
      </c>
      <c r="P151" s="20">
        <f>VLOOKUP(H151,频率块划分实时状态!C:Y,12,0)</f>
        <v>6045.25</v>
      </c>
      <c r="Q151" s="20">
        <f>VLOOKUP(H151,频率块划分实时状态!C:Y,13,0)</f>
        <v>6054.75</v>
      </c>
      <c r="R151" s="20" t="str">
        <f>VLOOKUP(H151,频率块划分实时状态!C:Y,18,0)</f>
        <v>TA3B</v>
      </c>
      <c r="S151" s="20" t="str">
        <f>VLOOKUP(M151&amp;"-"&amp;R151,通道清单!C:G,5,0)</f>
        <v>V</v>
      </c>
      <c r="T151" s="20">
        <f>VLOOKUP(H151,频率块划分实时状态!C:Y,14,0)</f>
        <v>3820.25</v>
      </c>
      <c r="U151" s="20">
        <f>VLOOKUP(H151,频率块划分实时状态!C:Y,15,0)</f>
        <v>3829.75</v>
      </c>
    </row>
    <row r="152" ht="25.5" spans="1:21">
      <c r="A152" s="26" t="s">
        <v>14511</v>
      </c>
      <c r="B152" s="20" t="s">
        <v>13054</v>
      </c>
      <c r="C152" s="20" t="s">
        <v>13055</v>
      </c>
      <c r="D152" s="25" t="s">
        <v>14468</v>
      </c>
      <c r="E152" s="20" t="str">
        <f>VLOOKUP(B152,商品实例清单!B:D,3,0)</f>
        <v>广电传输卫星带宽</v>
      </c>
      <c r="F152" s="20">
        <f>VLOOKUP(B152,商品实例清单!B:M,12,0)</f>
        <v>0</v>
      </c>
      <c r="H152" s="20" t="s">
        <v>14207</v>
      </c>
      <c r="I152" s="25" t="s">
        <v>12391</v>
      </c>
      <c r="K152" s="21" t="s">
        <v>14261</v>
      </c>
      <c r="L152" s="21" t="s">
        <v>14262</v>
      </c>
      <c r="M152" s="20" t="str">
        <f>VLOOKUP(H152,频率块划分实时状态!C:Y,16,0)</f>
        <v>CS6D</v>
      </c>
      <c r="N152" s="20" t="str">
        <f>VLOOKUP(H152,频率块划分实时状态!C:Y,17,0)</f>
        <v>RC8A</v>
      </c>
      <c r="O152" s="20" t="str">
        <f>VLOOKUP(M152&amp;"-"&amp;N152,通道清单!C:G,5,0)</f>
        <v>V</v>
      </c>
      <c r="P152" s="20">
        <f>VLOOKUP(H152,频率块划分实时状态!C:Y,12,0)</f>
        <v>6227.9</v>
      </c>
      <c r="Q152" s="20">
        <f>VLOOKUP(H152,频率块划分实时状态!C:Y,13,0)</f>
        <v>6234.1</v>
      </c>
      <c r="R152" s="20" t="str">
        <f>VLOOKUP(H152,频率块划分实时状态!C:Y,18,0)</f>
        <v>TA8A</v>
      </c>
      <c r="S152" s="20" t="str">
        <f>VLOOKUP(M152&amp;"-"&amp;R152,通道清单!C:G,5,0)</f>
        <v>H</v>
      </c>
      <c r="T152" s="20">
        <f>VLOOKUP(H152,频率块划分实时状态!C:Y,14,0)</f>
        <v>4002.9</v>
      </c>
      <c r="U152" s="20">
        <f>VLOOKUP(H152,频率块划分实时状态!C:Y,15,0)</f>
        <v>4009.1</v>
      </c>
    </row>
    <row r="153" spans="1:21">
      <c r="A153" s="19" t="s">
        <v>13062</v>
      </c>
      <c r="B153" s="20" t="s">
        <v>13058</v>
      </c>
      <c r="C153" s="20" t="s">
        <v>13059</v>
      </c>
      <c r="D153" s="25" t="s">
        <v>12791</v>
      </c>
      <c r="E153" s="20" t="str">
        <f>VLOOKUP(B153,商品实例清单!B:D,3,0)</f>
        <v>广电传输卫星带宽</v>
      </c>
      <c r="F153" s="221" t="str">
        <f>VLOOKUP(B153,商品实例清单!B:M,12,0)</f>
        <v>210010002220260224</v>
      </c>
      <c r="H153" s="20" t="s">
        <v>14209</v>
      </c>
      <c r="I153" s="25" t="s">
        <v>12391</v>
      </c>
      <c r="K153" s="21" t="s">
        <v>14512</v>
      </c>
      <c r="L153" s="21" t="s">
        <v>14513</v>
      </c>
      <c r="M153" s="20" t="str">
        <f>VLOOKUP(H153,频率块划分实时状态!C:Y,16,0)</f>
        <v>CS6D</v>
      </c>
      <c r="N153" s="20" t="str">
        <f>VLOOKUP(H153,频率块划分实时状态!C:Y,17,0)</f>
        <v>RC9B</v>
      </c>
      <c r="O153" s="20" t="str">
        <f>VLOOKUP(M153&amp;"-"&amp;N153,通道清单!C:G,5,0)</f>
        <v>H</v>
      </c>
      <c r="P153" s="20">
        <f>VLOOKUP(H153,频率块划分实时状态!C:Y,12,0)</f>
        <v>6251</v>
      </c>
      <c r="Q153" s="20">
        <f>VLOOKUP(H153,频率块划分实时状态!C:Y,13,0)</f>
        <v>6263</v>
      </c>
      <c r="R153" s="20" t="str">
        <f>VLOOKUP(H153,频率块划分实时状态!C:Y,18,0)</f>
        <v>TA9B</v>
      </c>
      <c r="S153" s="20" t="str">
        <f>VLOOKUP(M153&amp;"-"&amp;R153,通道清单!C:G,5,0)</f>
        <v>V</v>
      </c>
      <c r="T153" s="20">
        <f>VLOOKUP(H153,频率块划分实时状态!C:Y,14,0)</f>
        <v>4026</v>
      </c>
      <c r="U153" s="20">
        <f>VLOOKUP(H153,频率块划分实时状态!C:Y,15,0)</f>
        <v>4038</v>
      </c>
    </row>
    <row r="154" ht="25.5" spans="1:21">
      <c r="A154" s="26" t="s">
        <v>14460</v>
      </c>
      <c r="B154" s="20" t="s">
        <v>13069</v>
      </c>
      <c r="C154" s="20" t="s">
        <v>13070</v>
      </c>
      <c r="D154" s="25" t="s">
        <v>12791</v>
      </c>
      <c r="E154" s="20" t="str">
        <f>VLOOKUP(B154,商品实例清单!B:D,3,0)</f>
        <v>广电传输卫星带宽</v>
      </c>
      <c r="F154" s="221" t="str">
        <f>VLOOKUP(B154,商品实例清单!B:M,12,0)</f>
        <v>210010002220260217</v>
      </c>
      <c r="H154" s="20" t="s">
        <v>14210</v>
      </c>
      <c r="I154" s="25" t="s">
        <v>12391</v>
      </c>
      <c r="K154" s="21" t="s">
        <v>14512</v>
      </c>
      <c r="L154" s="21" t="s">
        <v>14513</v>
      </c>
      <c r="M154" s="20" t="str">
        <f>VLOOKUP(H154,频率块划分实时状态!C:Y,16,0)</f>
        <v>CS6D</v>
      </c>
      <c r="N154" s="20" t="str">
        <f>VLOOKUP(H154,频率块划分实时状态!C:Y,17,0)</f>
        <v>RC5A</v>
      </c>
      <c r="O154" s="20" t="str">
        <f>VLOOKUP(M154&amp;"-"&amp;N154,通道清单!C:G,5,0)</f>
        <v>V</v>
      </c>
      <c r="P154" s="20">
        <f>VLOOKUP(H154,频率块划分实时状态!C:Y,12,0)</f>
        <v>6105</v>
      </c>
      <c r="Q154" s="20">
        <f>VLOOKUP(H154,频率块划分实时状态!C:Y,13,0)</f>
        <v>6113</v>
      </c>
      <c r="R154" s="20" t="str">
        <f>VLOOKUP(H154,频率块划分实时状态!C:Y,18,0)</f>
        <v>TA5A</v>
      </c>
      <c r="S154" s="20" t="str">
        <f>VLOOKUP(M154&amp;"-"&amp;R154,通道清单!C:G,5,0)</f>
        <v>H</v>
      </c>
      <c r="T154" s="20">
        <f>VLOOKUP(H154,频率块划分实时状态!C:Y,14,0)</f>
        <v>3880</v>
      </c>
      <c r="U154" s="20">
        <f>VLOOKUP(H154,频率块划分实时状态!C:Y,15,0)</f>
        <v>3888</v>
      </c>
    </row>
    <row r="155" ht="25.5" spans="1:21">
      <c r="A155" s="26" t="s">
        <v>14514</v>
      </c>
      <c r="B155" s="20" t="s">
        <v>13073</v>
      </c>
      <c r="C155" s="20" t="s">
        <v>13074</v>
      </c>
      <c r="D155" s="25" t="s">
        <v>10850</v>
      </c>
      <c r="E155" s="20" t="str">
        <f>VLOOKUP(B155,商品实例清单!B:D,3,0)</f>
        <v>广电传输卫星带宽</v>
      </c>
      <c r="F155" s="20">
        <f>VLOOKUP(B155,商品实例清单!B:M,12,0)</f>
        <v>0</v>
      </c>
      <c r="H155" s="27" t="s">
        <v>14515</v>
      </c>
      <c r="I155" s="25" t="s">
        <v>12391</v>
      </c>
      <c r="K155" s="21" t="s">
        <v>14261</v>
      </c>
      <c r="L155" s="21" t="s">
        <v>14262</v>
      </c>
      <c r="M155" s="20" t="str">
        <f>VLOOKUP(H155,频率块划分实时状态!C:Y,16,0)</f>
        <v>CS6D</v>
      </c>
      <c r="N155" s="20" t="str">
        <f>VLOOKUP(H155,频率块划分实时状态!C:Y,17,0)</f>
        <v>RN12A</v>
      </c>
      <c r="O155" s="20" t="str">
        <f>VLOOKUP(M155&amp;"-"&amp;N155,通道清单!C:G,5,0)</f>
        <v>V</v>
      </c>
      <c r="P155" s="20">
        <f>VLOOKUP(H155,频率块划分实时状态!C:Y,12,0)</f>
        <v>6367</v>
      </c>
      <c r="Q155" s="20">
        <f>VLOOKUP(H155,频率块划分实时状态!C:Y,13,0)</f>
        <v>6379</v>
      </c>
      <c r="R155" s="20" t="str">
        <f>VLOOKUP(H155,频率块划分实时状态!C:Y,18,0)</f>
        <v>TA12A</v>
      </c>
      <c r="S155" s="20" t="str">
        <f>VLOOKUP(M155&amp;"-"&amp;R155,通道清单!C:G,5,0)</f>
        <v>H</v>
      </c>
      <c r="T155" s="20">
        <f>VLOOKUP(H155,频率块划分实时状态!C:Y,14,0)</f>
        <v>4142</v>
      </c>
      <c r="U155" s="20">
        <f>VLOOKUP(H155,频率块划分实时状态!C:Y,15,0)</f>
        <v>4154</v>
      </c>
    </row>
    <row r="156" ht="25.5" spans="1:21">
      <c r="A156" s="26" t="s">
        <v>14516</v>
      </c>
      <c r="B156" s="20" t="s">
        <v>13077</v>
      </c>
      <c r="C156" s="20" t="s">
        <v>13078</v>
      </c>
      <c r="D156" s="25" t="s">
        <v>10850</v>
      </c>
      <c r="E156" s="20" t="str">
        <f>VLOOKUP(B156,商品实例清单!B:D,3,0)</f>
        <v>广电传输卫星带宽</v>
      </c>
      <c r="F156" s="20">
        <f>VLOOKUP(B156,商品实例清单!B:M,12,0)</f>
        <v>0</v>
      </c>
      <c r="H156" s="27" t="s">
        <v>14517</v>
      </c>
      <c r="I156" s="25" t="s">
        <v>12391</v>
      </c>
      <c r="K156" s="21" t="s">
        <v>14261</v>
      </c>
      <c r="L156" s="21" t="s">
        <v>14262</v>
      </c>
      <c r="M156" s="20" t="str">
        <f>VLOOKUP(H156,频率块划分实时状态!C:Y,16,0)</f>
        <v>CS6E</v>
      </c>
      <c r="N156" s="20" t="str">
        <f>VLOOKUP(H156,频率块划分实时状态!C:Y,17,0)</f>
        <v>RN7A</v>
      </c>
      <c r="O156" s="20" t="str">
        <f>VLOOKUP(M156&amp;"-"&amp;N156,通道清单!C:G,5,0)</f>
        <v>V</v>
      </c>
      <c r="P156" s="20">
        <f>VLOOKUP(H156,频率块划分实时状态!C:Y,12,0)</f>
        <v>6189</v>
      </c>
      <c r="Q156" s="20">
        <f>VLOOKUP(H156,频率块划分实时状态!C:Y,13,0)</f>
        <v>6203</v>
      </c>
      <c r="R156" s="20" t="str">
        <f>VLOOKUP(H156,频率块划分实时状态!C:Y,18,0)</f>
        <v>TA7A</v>
      </c>
      <c r="S156" s="20" t="str">
        <f>VLOOKUP(M156&amp;"-"&amp;R156,通道清单!C:G,5,0)</f>
        <v>H</v>
      </c>
      <c r="T156" s="20">
        <f>VLOOKUP(H156,频率块划分实时状态!C:Y,14,0)</f>
        <v>3964</v>
      </c>
      <c r="U156" s="20">
        <f>VLOOKUP(H156,频率块划分实时状态!C:Y,15,0)</f>
        <v>3978</v>
      </c>
    </row>
    <row r="157" ht="25.5" spans="1:21">
      <c r="A157" s="26" t="s">
        <v>14518</v>
      </c>
      <c r="B157" s="20" t="s">
        <v>13094</v>
      </c>
      <c r="C157" s="20" t="s">
        <v>13095</v>
      </c>
      <c r="D157" s="25" t="s">
        <v>14519</v>
      </c>
      <c r="E157" s="20" t="str">
        <f>VLOOKUP(B157,商品实例清单!B:D,3,0)</f>
        <v>广电传输卫星带宽</v>
      </c>
      <c r="F157" s="20">
        <f>VLOOKUP(B157,商品实例清单!B:M,12,0)</f>
        <v>0</v>
      </c>
      <c r="H157" s="20" t="s">
        <v>14182</v>
      </c>
      <c r="K157" s="21" t="s">
        <v>14261</v>
      </c>
      <c r="L157" s="21" t="s">
        <v>14262</v>
      </c>
      <c r="M157" s="20" t="str">
        <f>VLOOKUP(H157,频率块划分实时状态!C:Y,16,0)</f>
        <v>CS6D</v>
      </c>
      <c r="N157" s="20" t="str">
        <f>VLOOKUP(H157,频率块划分实时状态!C:Y,17,0)</f>
        <v>RC4A</v>
      </c>
      <c r="O157" s="20" t="str">
        <f>VLOOKUP(M157&amp;"-"&amp;N157,通道清单!C:G,5,0)</f>
        <v>V</v>
      </c>
      <c r="P157" s="20">
        <f>VLOOKUP(H157,频率块划分实时状态!C:Y,12,0)</f>
        <v>6047</v>
      </c>
      <c r="Q157" s="20">
        <f>VLOOKUP(H157,频率块划分实时状态!C:Y,13,0)</f>
        <v>6056</v>
      </c>
      <c r="R157" s="20" t="str">
        <f>VLOOKUP(H157,频率块划分实时状态!C:Y,18,0)</f>
        <v>TA4A</v>
      </c>
      <c r="S157" s="20" t="str">
        <f>VLOOKUP(M157&amp;"-"&amp;R157,通道清单!C:G,5,0)</f>
        <v>H</v>
      </c>
      <c r="T157" s="20">
        <f>VLOOKUP(H157,频率块划分实时状态!C:Y,14,0)</f>
        <v>3822</v>
      </c>
      <c r="U157" s="20">
        <f>VLOOKUP(H157,频率块划分实时状态!C:Y,15,0)</f>
        <v>3831</v>
      </c>
    </row>
    <row r="158" spans="1:21">
      <c r="A158" s="19" t="s">
        <v>13106</v>
      </c>
      <c r="B158" s="20" t="s">
        <v>13103</v>
      </c>
      <c r="C158" s="20" t="s">
        <v>13104</v>
      </c>
      <c r="D158" s="25" t="s">
        <v>11455</v>
      </c>
      <c r="E158" s="20" t="str">
        <f>VLOOKUP(B158,商品实例清单!B:D,3,0)</f>
        <v>广电传输卫星带宽</v>
      </c>
      <c r="F158" s="20">
        <f>VLOOKUP(B158,商品实例清单!B:M,12,0)</f>
        <v>0</v>
      </c>
      <c r="H158" s="20" t="s">
        <v>14211</v>
      </c>
      <c r="I158" s="25" t="s">
        <v>12391</v>
      </c>
      <c r="K158" s="21" t="s">
        <v>14261</v>
      </c>
      <c r="L158" s="21" t="s">
        <v>14262</v>
      </c>
      <c r="M158" s="20" t="str">
        <f>VLOOKUP(H158,频率块划分实时状态!C:Y,16,0)</f>
        <v>CS6D</v>
      </c>
      <c r="N158" s="20" t="str">
        <f>VLOOKUP(H158,频率块划分实时状态!C:Y,17,0)</f>
        <v>RC11A</v>
      </c>
      <c r="O158" s="20" t="str">
        <f>VLOOKUP(M158&amp;"-"&amp;N158,通道清单!C:G,5,0)</f>
        <v>V</v>
      </c>
      <c r="P158" s="20">
        <f>VLOOKUP(H158,频率块划分实时状态!C:Y,12,0)</f>
        <v>6327</v>
      </c>
      <c r="Q158" s="20">
        <f>VLOOKUP(H158,频率块划分实时状态!C:Y,13,0)</f>
        <v>6363</v>
      </c>
      <c r="R158" s="20" t="str">
        <f>VLOOKUP(H158,频率块划分实时状态!C:Y,18,0)</f>
        <v>TA11A</v>
      </c>
      <c r="S158" s="20" t="str">
        <f>VLOOKUP(M158&amp;"-"&amp;R158,通道清单!C:G,5,0)</f>
        <v>H</v>
      </c>
      <c r="T158" s="20">
        <f>VLOOKUP(H158,频率块划分实时状态!C:Y,14,0)</f>
        <v>4102</v>
      </c>
      <c r="U158" s="20">
        <f>VLOOKUP(H158,频率块划分实时状态!C:Y,15,0)</f>
        <v>4138</v>
      </c>
    </row>
    <row r="159" spans="1:21">
      <c r="A159" s="19" t="s">
        <v>12921</v>
      </c>
      <c r="B159" s="20" t="s">
        <v>13107</v>
      </c>
      <c r="C159" s="20" t="s">
        <v>13108</v>
      </c>
      <c r="D159" s="25" t="s">
        <v>13111</v>
      </c>
      <c r="E159" s="20" t="str">
        <f>VLOOKUP(B159,商品实例清单!B:D,3,0)</f>
        <v>广电传输卫星带宽</v>
      </c>
      <c r="F159" s="221" t="str">
        <f>VLOOKUP(B159,商品实例清单!B:M,12,0)</f>
        <v>210010002220260166</v>
      </c>
      <c r="H159" s="20" t="s">
        <v>14204</v>
      </c>
      <c r="K159" s="21" t="s">
        <v>14261</v>
      </c>
      <c r="L159" s="21" t="s">
        <v>14262</v>
      </c>
      <c r="M159" s="20" t="str">
        <f>VLOOKUP(H159,频率块划分实时状态!C:Y,16,0)</f>
        <v>CS6D</v>
      </c>
      <c r="N159" s="20" t="str">
        <f>VLOOKUP(H159,频率块划分实时状态!C:Y,17,0)</f>
        <v>RC8A</v>
      </c>
      <c r="O159" s="20" t="str">
        <f>VLOOKUP(M159&amp;"-"&amp;N159,通道清单!C:G,5,0)</f>
        <v>V</v>
      </c>
      <c r="P159" s="20">
        <f>VLOOKUP(H159,频率块划分实时状态!C:Y,12,0)</f>
        <v>6220.9</v>
      </c>
      <c r="Q159" s="20">
        <f>VLOOKUP(H159,频率块划分实时状态!C:Y,13,0)</f>
        <v>6227.1</v>
      </c>
      <c r="R159" s="20" t="str">
        <f>VLOOKUP(H159,频率块划分实时状态!C:Y,18,0)</f>
        <v>TA8A</v>
      </c>
      <c r="S159" s="20" t="str">
        <f>VLOOKUP(M159&amp;"-"&amp;R159,通道清单!C:G,5,0)</f>
        <v>H</v>
      </c>
      <c r="T159" s="20">
        <f>VLOOKUP(H159,频率块划分实时状态!C:Y,14,0)</f>
        <v>3995.9</v>
      </c>
      <c r="U159" s="20">
        <f>VLOOKUP(H159,频率块划分实时状态!C:Y,15,0)</f>
        <v>4002.1</v>
      </c>
    </row>
    <row r="160" spans="1:21">
      <c r="A160" s="19" t="s">
        <v>13117</v>
      </c>
      <c r="B160" s="20" t="s">
        <v>13112</v>
      </c>
      <c r="C160" s="20" t="s">
        <v>13113</v>
      </c>
      <c r="D160" s="25" t="s">
        <v>13116</v>
      </c>
      <c r="E160" s="20" t="str">
        <f>VLOOKUP(B160,商品实例清单!B:D,3,0)</f>
        <v>广电传输卫星带宽</v>
      </c>
      <c r="F160" s="20" t="str">
        <f>VLOOKUP(B160,商品实例清单!B:M,12,0)</f>
        <v>LS210010002220232557</v>
      </c>
      <c r="H160" s="27" t="s">
        <v>14520</v>
      </c>
      <c r="K160" s="21" t="s">
        <v>14521</v>
      </c>
      <c r="L160" s="21" t="s">
        <v>14522</v>
      </c>
      <c r="M160" s="20" t="str">
        <f>VLOOKUP(H160,频率块划分实时状态!C:Y,16,0)</f>
        <v>CS6D</v>
      </c>
      <c r="N160" s="20" t="str">
        <f>VLOOKUP(H160,频率块划分实时状态!C:Y,17,0)</f>
        <v>RN8B</v>
      </c>
      <c r="O160" s="20" t="str">
        <f>VLOOKUP(M160&amp;"-"&amp;N160,通道清单!C:G,5,0)</f>
        <v>H</v>
      </c>
      <c r="P160" s="20">
        <f>VLOOKUP(H160,频率块划分实时状态!C:Y,12,0)</f>
        <v>6207.1</v>
      </c>
      <c r="Q160" s="20">
        <f>VLOOKUP(H160,频率块划分实时状态!C:Y,13,0)</f>
        <v>6210.9</v>
      </c>
      <c r="R160" s="20" t="str">
        <f>VLOOKUP(H160,频率块划分实时状态!C:Y,18,0)</f>
        <v>TA8B</v>
      </c>
      <c r="S160" s="20" t="str">
        <f>VLOOKUP(M160&amp;"-"&amp;R160,通道清单!C:G,5,0)</f>
        <v>V</v>
      </c>
      <c r="T160" s="20">
        <f>VLOOKUP(H160,频率块划分实时状态!C:Y,14,0)</f>
        <v>3982.1</v>
      </c>
      <c r="U160" s="20">
        <f>VLOOKUP(H160,频率块划分实时状态!C:Y,15,0)</f>
        <v>3985.9</v>
      </c>
    </row>
    <row r="161" spans="1:21">
      <c r="A161" s="19" t="s">
        <v>13062</v>
      </c>
      <c r="B161" s="20" t="s">
        <v>13123</v>
      </c>
      <c r="C161" s="20" t="s">
        <v>13124</v>
      </c>
      <c r="D161" s="25" t="s">
        <v>12791</v>
      </c>
      <c r="E161" s="20" t="str">
        <f>VLOOKUP(B161,商品实例清单!B:D,3,0)</f>
        <v>广电传输卫星带宽</v>
      </c>
      <c r="F161" s="221" t="str">
        <f>VLOOKUP(B161,商品实例清单!B:M,12,0)</f>
        <v>210010002220250376</v>
      </c>
      <c r="H161" s="20" t="s">
        <v>14209</v>
      </c>
      <c r="K161" s="21" t="s">
        <v>14461</v>
      </c>
      <c r="L161" s="21" t="s">
        <v>14462</v>
      </c>
      <c r="M161" s="20" t="str">
        <f>VLOOKUP(H161,频率块划分实时状态!C:Y,16,0)</f>
        <v>CS6D</v>
      </c>
      <c r="N161" s="20" t="str">
        <f>VLOOKUP(H161,频率块划分实时状态!C:Y,17,0)</f>
        <v>RC9B</v>
      </c>
      <c r="O161" s="20" t="str">
        <f>VLOOKUP(M161&amp;"-"&amp;N161,通道清单!C:G,5,0)</f>
        <v>H</v>
      </c>
      <c r="P161" s="20">
        <f>VLOOKUP(H161,频率块划分实时状态!C:Y,12,0)</f>
        <v>6251</v>
      </c>
      <c r="Q161" s="20">
        <f>VLOOKUP(H161,频率块划分实时状态!C:Y,13,0)</f>
        <v>6263</v>
      </c>
      <c r="R161" s="20" t="str">
        <f>VLOOKUP(H161,频率块划分实时状态!C:Y,18,0)</f>
        <v>TA9B</v>
      </c>
      <c r="S161" s="20" t="str">
        <f>VLOOKUP(M161&amp;"-"&amp;R161,通道清单!C:G,5,0)</f>
        <v>V</v>
      </c>
      <c r="T161" s="20">
        <f>VLOOKUP(H161,频率块划分实时状态!C:Y,14,0)</f>
        <v>4026</v>
      </c>
      <c r="U161" s="20">
        <f>VLOOKUP(H161,频率块划分实时状态!C:Y,15,0)</f>
        <v>4038</v>
      </c>
    </row>
    <row r="162" ht="25.5" spans="1:21">
      <c r="A162" s="26" t="s">
        <v>14523</v>
      </c>
      <c r="B162" s="20" t="s">
        <v>13131</v>
      </c>
      <c r="C162" s="20" t="s">
        <v>13132</v>
      </c>
      <c r="D162" s="25" t="s">
        <v>10870</v>
      </c>
      <c r="E162" s="20" t="str">
        <f>VLOOKUP(B162,商品实例清单!B:D,3,0)</f>
        <v>广电传输卫星带宽</v>
      </c>
      <c r="F162" s="20">
        <f>VLOOKUP(B162,商品实例清单!B:M,12,0)</f>
        <v>0</v>
      </c>
      <c r="H162" s="20" t="s">
        <v>14202</v>
      </c>
      <c r="I162" s="25" t="s">
        <v>12391</v>
      </c>
      <c r="K162" s="21" t="s">
        <v>14261</v>
      </c>
      <c r="L162" s="21" t="s">
        <v>14262</v>
      </c>
      <c r="M162" s="20" t="str">
        <f>VLOOKUP(H162,频率块划分实时状态!C:Y,16,0)</f>
        <v>CS6E</v>
      </c>
      <c r="N162" s="20" t="str">
        <f>VLOOKUP(H162,频率块划分实时状态!C:Y,17,0)</f>
        <v>RC10A</v>
      </c>
      <c r="O162" s="20" t="str">
        <f>VLOOKUP(M162&amp;"-"&amp;N162,通道清单!C:G,5,0)</f>
        <v>V</v>
      </c>
      <c r="P162" s="20">
        <f>VLOOKUP(H162,频率块划分实时状态!C:Y,12,0)</f>
        <v>6287</v>
      </c>
      <c r="Q162" s="20">
        <f>VLOOKUP(H162,频率块划分实时状态!C:Y,13,0)</f>
        <v>6299</v>
      </c>
      <c r="R162" s="20" t="str">
        <f>VLOOKUP(H162,频率块划分实时状态!C:Y,18,0)</f>
        <v>TA10A</v>
      </c>
      <c r="S162" s="20" t="str">
        <f>VLOOKUP(M162&amp;"-"&amp;R162,通道清单!C:G,5,0)</f>
        <v>H</v>
      </c>
      <c r="T162" s="20">
        <f>VLOOKUP(H162,频率块划分实时状态!C:Y,14,0)</f>
        <v>4062</v>
      </c>
      <c r="U162" s="20">
        <f>VLOOKUP(H162,频率块划分实时状态!C:Y,15,0)</f>
        <v>4074</v>
      </c>
    </row>
    <row r="163" ht="25.5" spans="1:21">
      <c r="A163" s="26" t="s">
        <v>14524</v>
      </c>
      <c r="B163" s="20" t="s">
        <v>13142</v>
      </c>
      <c r="C163" s="20" t="s">
        <v>13143</v>
      </c>
      <c r="D163" s="25" t="s">
        <v>13145</v>
      </c>
      <c r="E163" s="20" t="str">
        <f>VLOOKUP(B163,商品实例清单!B:D,3,0)</f>
        <v>广电传输卫星带宽</v>
      </c>
      <c r="F163" s="20">
        <f>VLOOKUP(B163,商品实例清单!B:M,12,0)</f>
        <v>0</v>
      </c>
      <c r="H163" s="27" t="s">
        <v>14525</v>
      </c>
      <c r="I163" s="25" t="s">
        <v>12391</v>
      </c>
      <c r="K163" s="21" t="s">
        <v>14261</v>
      </c>
      <c r="L163" s="21" t="s">
        <v>14262</v>
      </c>
      <c r="M163" s="20" t="str">
        <f>VLOOKUP(H163,频率块划分实时状态!C:Y,16,0)</f>
        <v>CS6E</v>
      </c>
      <c r="N163" s="20" t="str">
        <f>VLOOKUP(H163,频率块划分实时状态!C:Y,17,0)</f>
        <v>RN5B</v>
      </c>
      <c r="O163" s="20" t="str">
        <f>VLOOKUP(M163&amp;"-"&amp;N163,通道清单!C:G,5,0)</f>
        <v>H</v>
      </c>
      <c r="P163" s="20">
        <f>VLOOKUP(H163,频率块划分实时状态!C:Y,12,0)</f>
        <v>6133.5</v>
      </c>
      <c r="Q163" s="20">
        <f>VLOOKUP(H163,频率块划分实时状态!C:Y,13,0)</f>
        <v>6142.5</v>
      </c>
      <c r="R163" s="20" t="str">
        <f>VLOOKUP(H163,频率块划分实时状态!C:Y,18,0)</f>
        <v>TA5B</v>
      </c>
      <c r="S163" s="20" t="str">
        <f>VLOOKUP(M163&amp;"-"&amp;R163,通道清单!C:G,5,0)</f>
        <v>V</v>
      </c>
      <c r="T163" s="20">
        <f>VLOOKUP(H163,频率块划分实时状态!C:Y,14,0)</f>
        <v>3908.5</v>
      </c>
      <c r="U163" s="20">
        <f>VLOOKUP(H163,频率块划分实时状态!C:Y,15,0)</f>
        <v>3917.5</v>
      </c>
    </row>
    <row r="164" ht="25.5" spans="1:21">
      <c r="A164" s="26" t="s">
        <v>14526</v>
      </c>
      <c r="B164" s="20" t="s">
        <v>13147</v>
      </c>
      <c r="C164" s="20" t="s">
        <v>13148</v>
      </c>
      <c r="D164" s="25" t="s">
        <v>10870</v>
      </c>
      <c r="E164" s="20" t="str">
        <f>VLOOKUP(B164,商品实例清单!B:D,3,0)</f>
        <v>广电传输卫星带宽</v>
      </c>
      <c r="F164" s="20">
        <f>VLOOKUP(B164,商品实例清单!B:M,12,0)</f>
        <v>0</v>
      </c>
      <c r="H164" s="20" t="s">
        <v>14201</v>
      </c>
      <c r="I164" s="25" t="s">
        <v>12391</v>
      </c>
      <c r="K164" s="21" t="s">
        <v>14261</v>
      </c>
      <c r="L164" s="21" t="s">
        <v>14262</v>
      </c>
      <c r="M164" s="20" t="str">
        <f>VLOOKUP(H164,频率块划分实时状态!C:Y,16,0)</f>
        <v>CS6D</v>
      </c>
      <c r="N164" s="20" t="str">
        <f>VLOOKUP(H164,频率块划分实时状态!C:Y,17,0)</f>
        <v>RC7A</v>
      </c>
      <c r="O164" s="20" t="str">
        <f>VLOOKUP(M164&amp;"-"&amp;N164,通道清单!C:G,5,0)</f>
        <v>V</v>
      </c>
      <c r="P164" s="20">
        <f>VLOOKUP(H164,频率块划分实时状态!C:Y,12,0)</f>
        <v>6185</v>
      </c>
      <c r="Q164" s="20">
        <f>VLOOKUP(H164,频率块划分实时状态!C:Y,13,0)</f>
        <v>6203</v>
      </c>
      <c r="R164" s="20" t="str">
        <f>VLOOKUP(H164,频率块划分实时状态!C:Y,18,0)</f>
        <v>TA7A</v>
      </c>
      <c r="S164" s="20" t="str">
        <f>VLOOKUP(M164&amp;"-"&amp;R164,通道清单!C:G,5,0)</f>
        <v>H</v>
      </c>
      <c r="T164" s="20">
        <f>VLOOKUP(H164,频率块划分实时状态!C:Y,14,0)</f>
        <v>3960</v>
      </c>
      <c r="U164" s="20">
        <f>VLOOKUP(H164,频率块划分实时状态!C:Y,15,0)</f>
        <v>3978</v>
      </c>
    </row>
    <row r="165" ht="25.5" spans="1:21">
      <c r="A165" s="26" t="s">
        <v>14527</v>
      </c>
      <c r="B165" s="20" t="s">
        <v>13151</v>
      </c>
      <c r="C165" s="20" t="s">
        <v>13152</v>
      </c>
      <c r="D165" s="25" t="s">
        <v>13154</v>
      </c>
      <c r="E165" s="20" t="str">
        <f>VLOOKUP(B165,商品实例清单!B:D,3,0)</f>
        <v>广电传输卫星带宽</v>
      </c>
      <c r="F165" s="20">
        <f>VLOOKUP(B165,商品实例清单!B:M,12,0)</f>
        <v>0</v>
      </c>
      <c r="H165" s="27" t="s">
        <v>14528</v>
      </c>
      <c r="I165" s="25" t="s">
        <v>12391</v>
      </c>
      <c r="K165" s="21" t="s">
        <v>14529</v>
      </c>
      <c r="L165" s="21" t="s">
        <v>14530</v>
      </c>
      <c r="M165" s="20" t="str">
        <f>VLOOKUP(H165,频率块划分实时状态!C:Y,16,0)</f>
        <v>CS6D</v>
      </c>
      <c r="N165" s="20" t="str">
        <f>VLOOKUP(H165,频率块划分实时状态!C:Y,17,0)</f>
        <v>RN5B</v>
      </c>
      <c r="O165" s="20" t="str">
        <f>VLOOKUP(M165&amp;"-"&amp;N165,通道清单!C:G,5,0)</f>
        <v>H</v>
      </c>
      <c r="P165" s="20">
        <f>VLOOKUP(H165,频率块划分实时状态!C:Y,12,0)</f>
        <v>6091</v>
      </c>
      <c r="Q165" s="20">
        <f>VLOOKUP(H165,频率块划分实时状态!C:Y,13,0)</f>
        <v>6103</v>
      </c>
      <c r="R165" s="20" t="str">
        <f>VLOOKUP(H165,频率块划分实时状态!C:Y,18,0)</f>
        <v>TA5B</v>
      </c>
      <c r="S165" s="20" t="str">
        <f>VLOOKUP(M165&amp;"-"&amp;R165,通道清单!C:G,5,0)</f>
        <v>V</v>
      </c>
      <c r="T165" s="20">
        <f>VLOOKUP(H165,频率块划分实时状态!C:Y,14,0)</f>
        <v>3866</v>
      </c>
      <c r="U165" s="20">
        <f>VLOOKUP(H165,频率块划分实时状态!C:Y,15,0)</f>
        <v>3878</v>
      </c>
    </row>
    <row r="166" ht="25.5" spans="1:21">
      <c r="A166" s="26" t="s">
        <v>14531</v>
      </c>
      <c r="B166" s="20" t="s">
        <v>13162</v>
      </c>
      <c r="C166" s="20" t="s">
        <v>13163</v>
      </c>
      <c r="D166" s="25" t="s">
        <v>13166</v>
      </c>
      <c r="E166" s="20" t="str">
        <f>VLOOKUP(B166,商品实例清单!B:D,3,0)</f>
        <v>广电传输卫星带宽</v>
      </c>
      <c r="F166" s="221" t="str">
        <f>VLOOKUP(B166,商品实例清单!B:M,12,0)</f>
        <v>210010002220260157</v>
      </c>
      <c r="H166" s="27" t="s">
        <v>14532</v>
      </c>
      <c r="I166" s="25" t="s">
        <v>12391</v>
      </c>
      <c r="K166" s="21" t="s">
        <v>14261</v>
      </c>
      <c r="L166" s="21" t="s">
        <v>14262</v>
      </c>
      <c r="M166" s="20" t="str">
        <f>VLOOKUP(H166,频率块划分实时状态!C:Y,16,0)</f>
        <v>CS6E</v>
      </c>
      <c r="N166" s="20" t="str">
        <f>VLOOKUP(H166,频率块划分实时状态!C:Y,17,0)</f>
        <v>RN3A</v>
      </c>
      <c r="O166" s="20" t="str">
        <f>VLOOKUP(M166&amp;"-"&amp;N166,通道清单!C:G,5,0)</f>
        <v>V</v>
      </c>
      <c r="P166" s="20">
        <f>VLOOKUP(H166,频率块划分实时状态!C:Y,12,0)</f>
        <v>6016.15</v>
      </c>
      <c r="Q166" s="20">
        <f>VLOOKUP(H166,频率块划分实时状态!C:Y,13,0)</f>
        <v>6025.85</v>
      </c>
      <c r="R166" s="20" t="str">
        <f>VLOOKUP(H166,频率块划分实时状态!C:Y,18,0)</f>
        <v>TA3A</v>
      </c>
      <c r="S166" s="20" t="str">
        <f>VLOOKUP(M166&amp;"-"&amp;R166,通道清单!C:G,5,0)</f>
        <v>H</v>
      </c>
      <c r="T166" s="20">
        <f>VLOOKUP(H166,频率块划分实时状态!C:Y,14,0)</f>
        <v>3791.15</v>
      </c>
      <c r="U166" s="20">
        <f>VLOOKUP(H166,频率块划分实时状态!C:Y,15,0)</f>
        <v>3800.85</v>
      </c>
    </row>
    <row r="167" ht="25.5" spans="1:21">
      <c r="A167" s="26" t="s">
        <v>14467</v>
      </c>
      <c r="B167" s="20" t="s">
        <v>13172</v>
      </c>
      <c r="C167" s="20" t="s">
        <v>13173</v>
      </c>
      <c r="D167" s="25" t="s">
        <v>14468</v>
      </c>
      <c r="E167" s="20" t="str">
        <f>VLOOKUP(B167,商品实例清单!B:D,3,0)</f>
        <v>广电传输卫星带宽</v>
      </c>
      <c r="F167" s="20">
        <f>VLOOKUP(B167,商品实例清单!B:M,12,0)</f>
        <v>0</v>
      </c>
      <c r="H167" s="20" t="s">
        <v>14220</v>
      </c>
      <c r="I167" s="25" t="s">
        <v>12391</v>
      </c>
      <c r="K167" s="21" t="s">
        <v>14261</v>
      </c>
      <c r="L167" s="21" t="s">
        <v>14262</v>
      </c>
      <c r="M167" s="20" t="str">
        <f>VLOOKUP(H167,频率块划分实时状态!C:Y,16,0)</f>
        <v>CS6E</v>
      </c>
      <c r="N167" s="20" t="str">
        <f>VLOOKUP(H167,频率块划分实时状态!C:Y,17,0)</f>
        <v>RC10A</v>
      </c>
      <c r="O167" s="20" t="str">
        <f>VLOOKUP(M167&amp;"-"&amp;N167,通道清单!C:G,5,0)</f>
        <v>V</v>
      </c>
      <c r="P167" s="20">
        <f>VLOOKUP(H167,频率块划分实时状态!C:Y,12,0)</f>
        <v>6311</v>
      </c>
      <c r="Q167" s="20">
        <f>VLOOKUP(H167,频率块划分实时状态!C:Y,13,0)</f>
        <v>6323</v>
      </c>
      <c r="R167" s="20" t="str">
        <f>VLOOKUP(H167,频率块划分实时状态!C:Y,18,0)</f>
        <v>TA10A</v>
      </c>
      <c r="S167" s="20" t="str">
        <f>VLOOKUP(M167&amp;"-"&amp;R167,通道清单!C:G,5,0)</f>
        <v>H</v>
      </c>
      <c r="T167" s="20">
        <f>VLOOKUP(H167,频率块划分实时状态!C:Y,14,0)</f>
        <v>4086</v>
      </c>
      <c r="U167" s="20">
        <f>VLOOKUP(H167,频率块划分实时状态!C:Y,15,0)</f>
        <v>4098</v>
      </c>
    </row>
    <row r="168" ht="25.5" spans="1:21">
      <c r="A168" s="26" t="s">
        <v>14533</v>
      </c>
      <c r="B168" s="20" t="s">
        <v>13175</v>
      </c>
      <c r="C168" s="20" t="s">
        <v>13176</v>
      </c>
      <c r="D168" s="25" t="s">
        <v>9500</v>
      </c>
      <c r="E168" s="20" t="str">
        <f>VLOOKUP(B168,商品实例清单!B:D,3,0)</f>
        <v>广电传输卫星带宽</v>
      </c>
      <c r="F168" s="20">
        <f>VLOOKUP(B168,商品实例清单!B:M,12,0)</f>
        <v>0</v>
      </c>
      <c r="H168" s="27" t="s">
        <v>14534</v>
      </c>
      <c r="I168" s="25" t="s">
        <v>12391</v>
      </c>
      <c r="K168" s="21" t="s">
        <v>14261</v>
      </c>
      <c r="L168" s="21" t="s">
        <v>14262</v>
      </c>
      <c r="M168" s="20" t="str">
        <f>VLOOKUP(H168,频率块划分实时状态!C:Y,16,0)</f>
        <v>CS6E</v>
      </c>
      <c r="N168" s="20" t="str">
        <f>VLOOKUP(H168,频率块划分实时状态!C:Y,17,0)</f>
        <v>RN4B</v>
      </c>
      <c r="O168" s="20" t="str">
        <f>VLOOKUP(M168&amp;"-"&amp;N168,通道清单!C:G,5,0)</f>
        <v>H</v>
      </c>
      <c r="P168" s="20">
        <f>VLOOKUP(H168,频率块划分实时状态!C:Y,12,0)</f>
        <v>6082.6</v>
      </c>
      <c r="Q168" s="20">
        <f>VLOOKUP(H168,频率块划分实时状态!C:Y,13,0)</f>
        <v>6089.4</v>
      </c>
      <c r="R168" s="20" t="str">
        <f>VLOOKUP(H168,频率块划分实时状态!C:Y,18,0)</f>
        <v>TA4B</v>
      </c>
      <c r="S168" s="20" t="str">
        <f>VLOOKUP(M168&amp;"-"&amp;R168,通道清单!C:G,5,0)</f>
        <v>V</v>
      </c>
      <c r="T168" s="20">
        <f>VLOOKUP(H168,频率块划分实时状态!C:Y,14,0)</f>
        <v>3857.6</v>
      </c>
      <c r="U168" s="20">
        <f>VLOOKUP(H168,频率块划分实时状态!C:Y,15,0)</f>
        <v>3864.4</v>
      </c>
    </row>
    <row r="169" spans="1:21">
      <c r="A169" s="19" t="s">
        <v>13117</v>
      </c>
      <c r="B169" s="20" t="s">
        <v>13188</v>
      </c>
      <c r="C169" s="20" t="s">
        <v>13189</v>
      </c>
      <c r="D169" s="25" t="s">
        <v>14497</v>
      </c>
      <c r="E169" s="20" t="str">
        <f>VLOOKUP(B169,商品实例清单!B:D,3,0)</f>
        <v>广电传输卫星带宽</v>
      </c>
      <c r="F169" s="20">
        <f>VLOOKUP(B169,商品实例清单!B:M,12,0)</f>
        <v>0</v>
      </c>
      <c r="H169" s="27" t="s">
        <v>14520</v>
      </c>
      <c r="I169" s="25" t="s">
        <v>12391</v>
      </c>
      <c r="K169" s="21" t="s">
        <v>14535</v>
      </c>
      <c r="L169" s="21" t="s">
        <v>14536</v>
      </c>
      <c r="M169" s="20" t="str">
        <f>VLOOKUP(H169,频率块划分实时状态!C:Y,16,0)</f>
        <v>CS6D</v>
      </c>
      <c r="N169" s="20" t="str">
        <f>VLOOKUP(H169,频率块划分实时状态!C:Y,17,0)</f>
        <v>RN8B</v>
      </c>
      <c r="O169" s="20" t="str">
        <f>VLOOKUP(M169&amp;"-"&amp;N169,通道清单!C:G,5,0)</f>
        <v>H</v>
      </c>
      <c r="P169" s="20">
        <f>VLOOKUP(H169,频率块划分实时状态!C:Y,12,0)</f>
        <v>6207.1</v>
      </c>
      <c r="Q169" s="20">
        <f>VLOOKUP(H169,频率块划分实时状态!C:Y,13,0)</f>
        <v>6210.9</v>
      </c>
      <c r="R169" s="20" t="str">
        <f>VLOOKUP(H169,频率块划分实时状态!C:Y,18,0)</f>
        <v>TA8B</v>
      </c>
      <c r="S169" s="20" t="str">
        <f>VLOOKUP(M169&amp;"-"&amp;R169,通道清单!C:G,5,0)</f>
        <v>V</v>
      </c>
      <c r="T169" s="20">
        <f>VLOOKUP(H169,频率块划分实时状态!C:Y,14,0)</f>
        <v>3982.1</v>
      </c>
      <c r="U169" s="20">
        <f>VLOOKUP(H169,频率块划分实时状态!C:Y,15,0)</f>
        <v>3985.9</v>
      </c>
    </row>
    <row r="170" spans="1:21">
      <c r="A170" s="26" t="s">
        <v>14537</v>
      </c>
      <c r="B170" s="20" t="s">
        <v>13218</v>
      </c>
      <c r="C170" s="20" t="s">
        <v>13219</v>
      </c>
      <c r="D170" s="25" t="s">
        <v>13221</v>
      </c>
      <c r="E170" s="20" t="str">
        <f>VLOOKUP(B170,商品实例清单!B:D,3,0)</f>
        <v>广电传输卫星带宽</v>
      </c>
      <c r="F170" s="20">
        <f>VLOOKUP(B170,商品实例清单!B:M,12,0)</f>
        <v>0</v>
      </c>
      <c r="H170" s="20" t="s">
        <v>14180</v>
      </c>
      <c r="K170" s="21" t="s">
        <v>14261</v>
      </c>
      <c r="L170" s="21" t="s">
        <v>14262</v>
      </c>
      <c r="M170" s="20" t="str">
        <f>VLOOKUP(H170,频率块划分实时状态!C:Y,16,0)</f>
        <v>CS6D</v>
      </c>
      <c r="N170" s="20" t="str">
        <f>VLOOKUP(H170,频率块划分实时状态!C:Y,17,0)</f>
        <v>RC6A</v>
      </c>
      <c r="O170" s="20" t="str">
        <f>VLOOKUP(M170&amp;"-"&amp;N170,通道清单!C:G,5,0)</f>
        <v>V</v>
      </c>
      <c r="P170" s="20">
        <f>VLOOKUP(H170,频率块划分实时状态!C:Y,12,0)</f>
        <v>6153.35</v>
      </c>
      <c r="Q170" s="20">
        <f>VLOOKUP(H170,频率块划分实时状态!C:Y,13,0)</f>
        <v>6162.65</v>
      </c>
      <c r="R170" s="20" t="str">
        <f>VLOOKUP(H170,频率块划分实时状态!C:Y,18,0)</f>
        <v>TA6A</v>
      </c>
      <c r="S170" s="20" t="str">
        <f>VLOOKUP(M170&amp;"-"&amp;R170,通道清单!C:G,5,0)</f>
        <v>H</v>
      </c>
      <c r="T170" s="20">
        <f>VLOOKUP(H170,频率块划分实时状态!C:Y,14,0)</f>
        <v>3928.35</v>
      </c>
      <c r="U170" s="20">
        <f>VLOOKUP(H170,频率块划分实时状态!C:Y,15,0)</f>
        <v>3937.65</v>
      </c>
    </row>
    <row r="171" spans="1:21">
      <c r="A171" s="19" t="s">
        <v>13225</v>
      </c>
      <c r="B171" s="20" t="s">
        <v>13223</v>
      </c>
      <c r="C171" s="20" t="s">
        <v>13224</v>
      </c>
      <c r="D171" s="25" t="s">
        <v>13221</v>
      </c>
      <c r="E171" s="20" t="str">
        <f>VLOOKUP(B171,商品实例清单!B:D,3,0)</f>
        <v>广电传输卫星带宽</v>
      </c>
      <c r="F171" s="20">
        <f>VLOOKUP(B171,商品实例清单!B:M,12,0)</f>
        <v>0</v>
      </c>
      <c r="H171" s="20" t="s">
        <v>14179</v>
      </c>
      <c r="K171" s="21" t="s">
        <v>14261</v>
      </c>
      <c r="L171" s="21" t="s">
        <v>14262</v>
      </c>
      <c r="M171" s="20" t="str">
        <f>VLOOKUP(H171,频率块划分实时状态!C:Y,16,0)</f>
        <v>CS6D</v>
      </c>
      <c r="N171" s="20" t="str">
        <f>VLOOKUP(H171,频率块划分实时状态!C:Y,17,0)</f>
        <v>RC5A</v>
      </c>
      <c r="O171" s="20" t="str">
        <f>VLOOKUP(M171&amp;"-"&amp;N171,通道清单!C:G,5,0)</f>
        <v>V</v>
      </c>
      <c r="P171" s="20">
        <f>VLOOKUP(H171,频率块划分实时状态!C:Y,12,0)</f>
        <v>6096</v>
      </c>
      <c r="Q171" s="20">
        <f>VLOOKUP(H171,频率块划分实时状态!C:Y,13,0)</f>
        <v>6105</v>
      </c>
      <c r="R171" s="20" t="str">
        <f>VLOOKUP(H171,频率块划分实时状态!C:Y,18,0)</f>
        <v>TA5A</v>
      </c>
      <c r="S171" s="20" t="str">
        <f>VLOOKUP(M171&amp;"-"&amp;R171,通道清单!C:G,5,0)</f>
        <v>H</v>
      </c>
      <c r="T171" s="20">
        <f>VLOOKUP(H171,频率块划分实时状态!C:Y,14,0)</f>
        <v>3871</v>
      </c>
      <c r="U171" s="20">
        <f>VLOOKUP(H171,频率块划分实时状态!C:Y,15,0)</f>
        <v>3880</v>
      </c>
    </row>
    <row r="172" spans="1:21">
      <c r="A172" s="19" t="s">
        <v>13241</v>
      </c>
      <c r="B172" s="20" t="s">
        <v>13238</v>
      </c>
      <c r="C172" s="20" t="s">
        <v>13239</v>
      </c>
      <c r="D172" s="25" t="s">
        <v>11203</v>
      </c>
      <c r="E172" s="20" t="str">
        <f>VLOOKUP(B172,商品实例清单!B:D,3,0)</f>
        <v>广电传输卫星带宽</v>
      </c>
      <c r="F172" s="20">
        <f>VLOOKUP(B172,商品实例清单!B:M,12,0)</f>
        <v>0</v>
      </c>
      <c r="H172" s="27" t="s">
        <v>14538</v>
      </c>
      <c r="I172" s="25" t="s">
        <v>12391</v>
      </c>
      <c r="K172" s="21" t="s">
        <v>14261</v>
      </c>
      <c r="L172" s="21" t="s">
        <v>14262</v>
      </c>
      <c r="M172" s="20" t="str">
        <f>VLOOKUP(H172,频率块划分实时状态!C:Y,16,0)</f>
        <v>CS6E</v>
      </c>
      <c r="N172" s="20" t="str">
        <f>VLOOKUP(H172,频率块划分实时状态!C:Y,17,0)</f>
        <v>RN5B</v>
      </c>
      <c r="O172" s="20" t="str">
        <f>VLOOKUP(M172&amp;"-"&amp;N172,通道清单!C:G,5,0)</f>
        <v>H</v>
      </c>
      <c r="P172" s="20">
        <f>VLOOKUP(H172,频率块划分实时状态!C:Y,12,0)</f>
        <v>6113.9</v>
      </c>
      <c r="Q172" s="20">
        <f>VLOOKUP(H172,频率块划分实时状态!C:Y,13,0)</f>
        <v>6120.1</v>
      </c>
      <c r="R172" s="20" t="str">
        <f>VLOOKUP(H172,频率块划分实时状态!C:Y,18,0)</f>
        <v>TA5B</v>
      </c>
      <c r="S172" s="20" t="str">
        <f>VLOOKUP(M172&amp;"-"&amp;R172,通道清单!C:G,5,0)</f>
        <v>V</v>
      </c>
      <c r="T172" s="20">
        <f>VLOOKUP(H172,频率块划分实时状态!C:Y,14,0)</f>
        <v>3888.9</v>
      </c>
      <c r="U172" s="20">
        <f>VLOOKUP(H172,频率块划分实时状态!C:Y,15,0)</f>
        <v>3895.1</v>
      </c>
    </row>
    <row r="173" spans="1:21">
      <c r="A173" s="19" t="s">
        <v>13089</v>
      </c>
      <c r="B173" s="20" t="s">
        <v>13242</v>
      </c>
      <c r="C173" s="20" t="s">
        <v>13243</v>
      </c>
      <c r="D173" s="25" t="s">
        <v>13032</v>
      </c>
      <c r="E173" s="20" t="str">
        <f>VLOOKUP(B173,商品实例清单!B:D,3,0)</f>
        <v>广电传输卫星带宽</v>
      </c>
      <c r="F173" s="20">
        <f>VLOOKUP(B173,商品实例清单!B:M,12,0)</f>
        <v>0</v>
      </c>
      <c r="H173" s="27" t="s">
        <v>14539</v>
      </c>
      <c r="I173" s="25" t="s">
        <v>12391</v>
      </c>
      <c r="K173" s="21" t="s">
        <v>14261</v>
      </c>
      <c r="L173" s="21" t="s">
        <v>14262</v>
      </c>
      <c r="M173" s="20" t="str">
        <f>VLOOKUP(H173,频率块划分实时状态!C:Y,16,0)</f>
        <v>CS6E</v>
      </c>
      <c r="N173" s="20" t="str">
        <f>VLOOKUP(H173,频率块划分实时状态!C:Y,17,0)</f>
        <v>RN4B</v>
      </c>
      <c r="O173" s="20" t="str">
        <f>VLOOKUP(M173&amp;"-"&amp;N173,通道清单!C:G,5,0)</f>
        <v>H</v>
      </c>
      <c r="P173" s="20">
        <f>VLOOKUP(H173,频率块划分实时状态!C:Y,12,0)</f>
        <v>6067</v>
      </c>
      <c r="Q173" s="20">
        <f>VLOOKUP(H173,频率块划分实时状态!C:Y,13,0)</f>
        <v>6075.4</v>
      </c>
      <c r="R173" s="20" t="str">
        <f>VLOOKUP(H173,频率块划分实时状态!C:Y,18,0)</f>
        <v>TA4B</v>
      </c>
      <c r="S173" s="20" t="str">
        <f>VLOOKUP(M173&amp;"-"&amp;R173,通道清单!C:G,5,0)</f>
        <v>V</v>
      </c>
      <c r="T173" s="20">
        <f>VLOOKUP(H173,频率块划分实时状态!C:Y,14,0)</f>
        <v>3842</v>
      </c>
      <c r="U173" s="20">
        <f>VLOOKUP(H173,频率块划分实时状态!C:Y,15,0)</f>
        <v>3850.4</v>
      </c>
    </row>
    <row r="174" spans="1:21">
      <c r="A174" s="19" t="s">
        <v>12921</v>
      </c>
      <c r="B174" s="20" t="s">
        <v>13250</v>
      </c>
      <c r="C174" s="20" t="s">
        <v>13251</v>
      </c>
      <c r="D174" s="25" t="s">
        <v>14468</v>
      </c>
      <c r="E174" s="20" t="str">
        <f>VLOOKUP(B174,商品实例清单!B:D,3,0)</f>
        <v>广电传输卫星带宽</v>
      </c>
      <c r="F174" s="221" t="str">
        <f>VLOOKUP(B174,商品实例清单!B:M,12,0)</f>
        <v>210010002220250765</v>
      </c>
      <c r="H174" s="20" t="s">
        <v>14207</v>
      </c>
      <c r="I174" s="25" t="s">
        <v>12391</v>
      </c>
      <c r="K174" s="21" t="s">
        <v>14350</v>
      </c>
      <c r="L174" s="21" t="s">
        <v>14351</v>
      </c>
      <c r="M174" s="20" t="str">
        <f>VLOOKUP(H174,频率块划分实时状态!C:Y,16,0)</f>
        <v>CS6D</v>
      </c>
      <c r="N174" s="20" t="str">
        <f>VLOOKUP(H174,频率块划分实时状态!C:Y,17,0)</f>
        <v>RC8A</v>
      </c>
      <c r="O174" s="20" t="str">
        <f>VLOOKUP(M174&amp;"-"&amp;N174,通道清单!C:G,5,0)</f>
        <v>V</v>
      </c>
      <c r="P174" s="20">
        <f>VLOOKUP(H174,频率块划分实时状态!C:Y,12,0)</f>
        <v>6227.9</v>
      </c>
      <c r="Q174" s="20">
        <f>VLOOKUP(H174,频率块划分实时状态!C:Y,13,0)</f>
        <v>6234.1</v>
      </c>
      <c r="R174" s="20" t="str">
        <f>VLOOKUP(H174,频率块划分实时状态!C:Y,18,0)</f>
        <v>TA8A</v>
      </c>
      <c r="S174" s="20" t="str">
        <f>VLOOKUP(M174&amp;"-"&amp;R174,通道清单!C:G,5,0)</f>
        <v>H</v>
      </c>
      <c r="T174" s="20">
        <f>VLOOKUP(H174,频率块划分实时状态!C:Y,14,0)</f>
        <v>4002.9</v>
      </c>
      <c r="U174" s="20">
        <f>VLOOKUP(H174,频率块划分实时状态!C:Y,15,0)</f>
        <v>4009.1</v>
      </c>
    </row>
    <row r="175" spans="1:21">
      <c r="A175" s="19" t="s">
        <v>9458</v>
      </c>
      <c r="B175" s="20" t="s">
        <v>13259</v>
      </c>
      <c r="C175" s="20" t="s">
        <v>13260</v>
      </c>
      <c r="D175" s="25" t="s">
        <v>9454</v>
      </c>
      <c r="E175" s="20" t="str">
        <f>VLOOKUP(B175,商品实例清单!B:D,3,0)</f>
        <v>广电传输卫星带宽</v>
      </c>
      <c r="F175" s="20" t="str">
        <f>VLOOKUP(B175,商品实例清单!B:M,12,0)</f>
        <v>LS210010002220232560</v>
      </c>
      <c r="H175" s="27" t="s">
        <v>14235</v>
      </c>
      <c r="K175" s="21" t="s">
        <v>14540</v>
      </c>
      <c r="L175" s="21" t="s">
        <v>14365</v>
      </c>
      <c r="M175" s="20" t="str">
        <f>VLOOKUP(H175,频率块划分实时状态!C:Y,16,0)</f>
        <v>CS6E</v>
      </c>
      <c r="N175" s="20" t="str">
        <f>VLOOKUP(H175,频率块划分实时状态!C:Y,17,0)</f>
        <v>RN6A</v>
      </c>
      <c r="O175" s="20" t="str">
        <f>VLOOKUP(M175&amp;"-"&amp;N175,通道清单!C:G,5,0)</f>
        <v>V</v>
      </c>
      <c r="P175" s="20">
        <f>VLOOKUP(H175,频率块划分实时状态!C:Y,12,0)</f>
        <v>6127</v>
      </c>
      <c r="Q175" s="20">
        <f>VLOOKUP(H175,频率块划分实时状态!C:Y,13,0)</f>
        <v>6163</v>
      </c>
      <c r="R175" s="20" t="str">
        <f>VLOOKUP(H175,频率块划分实时状态!C:Y,18,0)</f>
        <v>TA6A</v>
      </c>
      <c r="S175" s="20" t="str">
        <f>VLOOKUP(M175&amp;"-"&amp;R175,通道清单!C:G,5,0)</f>
        <v>H</v>
      </c>
      <c r="T175" s="20">
        <f>VLOOKUP(H175,频率块划分实时状态!C:Y,14,0)</f>
        <v>3902</v>
      </c>
      <c r="U175" s="20">
        <f>VLOOKUP(H175,频率块划分实时状态!C:Y,15,0)</f>
        <v>3938</v>
      </c>
    </row>
    <row r="176" spans="1:21">
      <c r="A176" s="19" t="s">
        <v>13274</v>
      </c>
      <c r="B176" s="20" t="s">
        <v>13270</v>
      </c>
      <c r="C176" s="20" t="s">
        <v>13271</v>
      </c>
      <c r="D176" s="25" t="s">
        <v>10850</v>
      </c>
      <c r="E176" s="20" t="str">
        <f>VLOOKUP(B176,商品实例清单!B:D,3,0)</f>
        <v>广电传输卫星带宽</v>
      </c>
      <c r="F176" s="20" t="str">
        <f>VLOOKUP(B176,商品实例清单!B:M,12,0)</f>
        <v>LS210010002220241871</v>
      </c>
      <c r="H176" s="27" t="s">
        <v>14517</v>
      </c>
      <c r="I176" s="25" t="s">
        <v>12391</v>
      </c>
      <c r="K176" s="21" t="s">
        <v>14361</v>
      </c>
      <c r="L176" s="21" t="s">
        <v>14362</v>
      </c>
      <c r="M176" s="20" t="str">
        <f>VLOOKUP(H176,频率块划分实时状态!C:Y,16,0)</f>
        <v>CS6E</v>
      </c>
      <c r="N176" s="20" t="str">
        <f>VLOOKUP(H176,频率块划分实时状态!C:Y,17,0)</f>
        <v>RN7A</v>
      </c>
      <c r="O176" s="20" t="str">
        <f>VLOOKUP(M176&amp;"-"&amp;N176,通道清单!C:G,5,0)</f>
        <v>V</v>
      </c>
      <c r="P176" s="20">
        <f>VLOOKUP(H176,频率块划分实时状态!C:Y,12,0)</f>
        <v>6189</v>
      </c>
      <c r="Q176" s="20">
        <f>VLOOKUP(H176,频率块划分实时状态!C:Y,13,0)</f>
        <v>6203</v>
      </c>
      <c r="R176" s="20" t="str">
        <f>VLOOKUP(H176,频率块划分实时状态!C:Y,18,0)</f>
        <v>TA7A</v>
      </c>
      <c r="S176" s="20" t="str">
        <f>VLOOKUP(M176&amp;"-"&amp;R176,通道清单!C:G,5,0)</f>
        <v>H</v>
      </c>
      <c r="T176" s="20">
        <f>VLOOKUP(H176,频率块划分实时状态!C:Y,14,0)</f>
        <v>3964</v>
      </c>
      <c r="U176" s="20">
        <f>VLOOKUP(H176,频率块划分实时状态!C:Y,15,0)</f>
        <v>3978</v>
      </c>
    </row>
    <row r="177" ht="25.5" spans="1:21">
      <c r="A177" s="19" t="s">
        <v>14541</v>
      </c>
      <c r="B177" s="20" t="s">
        <v>13280</v>
      </c>
      <c r="C177" s="20" t="s">
        <v>13281</v>
      </c>
      <c r="D177" s="25" t="s">
        <v>13032</v>
      </c>
      <c r="E177" s="20" t="str">
        <f>VLOOKUP(B177,商品实例清单!B:D,3,0)</f>
        <v>广电传输卫星带宽</v>
      </c>
      <c r="F177" s="221" t="str">
        <f>VLOOKUP(B177,商品实例清单!B:M,12,0)</f>
        <v>210010002220250674</v>
      </c>
      <c r="H177" s="27" t="s">
        <v>14539</v>
      </c>
      <c r="K177" s="21" t="s">
        <v>14350</v>
      </c>
      <c r="L177" s="21" t="s">
        <v>14351</v>
      </c>
      <c r="M177" s="20" t="str">
        <f>VLOOKUP(H177,频率块划分实时状态!C:Y,16,0)</f>
        <v>CS6E</v>
      </c>
      <c r="N177" s="20" t="str">
        <f>VLOOKUP(H177,频率块划分实时状态!C:Y,17,0)</f>
        <v>RN4B</v>
      </c>
      <c r="O177" s="20" t="str">
        <f>VLOOKUP(M177&amp;"-"&amp;N177,通道清单!C:G,5,0)</f>
        <v>H</v>
      </c>
      <c r="P177" s="20">
        <f>VLOOKUP(H177,频率块划分实时状态!C:Y,12,0)</f>
        <v>6067</v>
      </c>
      <c r="Q177" s="20">
        <f>VLOOKUP(H177,频率块划分实时状态!C:Y,13,0)</f>
        <v>6075.4</v>
      </c>
      <c r="R177" s="20" t="str">
        <f>VLOOKUP(H177,频率块划分实时状态!C:Y,18,0)</f>
        <v>TA4B</v>
      </c>
      <c r="S177" s="20" t="str">
        <f>VLOOKUP(M177&amp;"-"&amp;R177,通道清单!C:G,5,0)</f>
        <v>V</v>
      </c>
      <c r="T177" s="20">
        <f>VLOOKUP(H177,频率块划分实时状态!C:Y,14,0)</f>
        <v>3842</v>
      </c>
      <c r="U177" s="20">
        <f>VLOOKUP(H177,频率块划分实时状态!C:Y,15,0)</f>
        <v>3850.4</v>
      </c>
    </row>
    <row r="178" ht="25.5" spans="1:21">
      <c r="A178" s="19" t="s">
        <v>14541</v>
      </c>
      <c r="B178" s="20" t="s">
        <v>13285</v>
      </c>
      <c r="C178" s="20" t="s">
        <v>13286</v>
      </c>
      <c r="D178" s="25" t="s">
        <v>13032</v>
      </c>
      <c r="E178" s="20" t="str">
        <f>VLOOKUP(B178,商品实例清单!B:D,3,0)</f>
        <v>广电传输卫星带宽</v>
      </c>
      <c r="F178" s="20" t="str">
        <f>VLOOKUP(B178,商品实例清单!B:M,12,0)</f>
        <v>LS210010002220182694</v>
      </c>
      <c r="H178" s="27" t="s">
        <v>14539</v>
      </c>
      <c r="K178" s="21" t="s">
        <v>14542</v>
      </c>
      <c r="L178" s="21" t="s">
        <v>14543</v>
      </c>
      <c r="M178" s="20" t="str">
        <f>VLOOKUP(H178,频率块划分实时状态!C:Y,16,0)</f>
        <v>CS6E</v>
      </c>
      <c r="N178" s="20" t="str">
        <f>VLOOKUP(H178,频率块划分实时状态!C:Y,17,0)</f>
        <v>RN4B</v>
      </c>
      <c r="O178" s="20" t="str">
        <f>VLOOKUP(M178&amp;"-"&amp;N178,通道清单!C:G,5,0)</f>
        <v>H</v>
      </c>
      <c r="P178" s="20">
        <f>VLOOKUP(H178,频率块划分实时状态!C:Y,12,0)</f>
        <v>6067</v>
      </c>
      <c r="Q178" s="20">
        <f>VLOOKUP(H178,频率块划分实时状态!C:Y,13,0)</f>
        <v>6075.4</v>
      </c>
      <c r="R178" s="20" t="str">
        <f>VLOOKUP(H178,频率块划分实时状态!C:Y,18,0)</f>
        <v>TA4B</v>
      </c>
      <c r="S178" s="20" t="str">
        <f>VLOOKUP(M178&amp;"-"&amp;R178,通道清单!C:G,5,0)</f>
        <v>V</v>
      </c>
      <c r="T178" s="20">
        <f>VLOOKUP(H178,频率块划分实时状态!C:Y,14,0)</f>
        <v>3842</v>
      </c>
      <c r="U178" s="20">
        <f>VLOOKUP(H178,频率块划分实时状态!C:Y,15,0)</f>
        <v>3850.4</v>
      </c>
    </row>
    <row r="179" ht="25.5" spans="1:21">
      <c r="A179" s="19" t="s">
        <v>14541</v>
      </c>
      <c r="B179" s="20" t="s">
        <v>13289</v>
      </c>
      <c r="C179" s="20" t="s">
        <v>13290</v>
      </c>
      <c r="D179" s="25" t="s">
        <v>13032</v>
      </c>
      <c r="E179" s="20" t="str">
        <f>VLOOKUP(B179,商品实例清单!B:D,3,0)</f>
        <v>广电传输卫星带宽</v>
      </c>
      <c r="F179" s="20" t="str">
        <f>VLOOKUP(B179,商品实例清单!B:M,12,0)</f>
        <v>LS210010002220203325</v>
      </c>
      <c r="H179" s="27" t="s">
        <v>14539</v>
      </c>
      <c r="K179" s="21" t="s">
        <v>14544</v>
      </c>
      <c r="L179" s="21" t="s">
        <v>14545</v>
      </c>
      <c r="M179" s="20" t="str">
        <f>VLOOKUP(H179,频率块划分实时状态!C:Y,16,0)</f>
        <v>CS6E</v>
      </c>
      <c r="N179" s="20" t="str">
        <f>VLOOKUP(H179,频率块划分实时状态!C:Y,17,0)</f>
        <v>RN4B</v>
      </c>
      <c r="O179" s="20" t="str">
        <f>VLOOKUP(M179&amp;"-"&amp;N179,通道清单!C:G,5,0)</f>
        <v>H</v>
      </c>
      <c r="P179" s="20">
        <f>VLOOKUP(H179,频率块划分实时状态!C:Y,12,0)</f>
        <v>6067</v>
      </c>
      <c r="Q179" s="20">
        <f>VLOOKUP(H179,频率块划分实时状态!C:Y,13,0)</f>
        <v>6075.4</v>
      </c>
      <c r="R179" s="20" t="str">
        <f>VLOOKUP(H179,频率块划分实时状态!C:Y,18,0)</f>
        <v>TA4B</v>
      </c>
      <c r="S179" s="20" t="str">
        <f>VLOOKUP(M179&amp;"-"&amp;R179,通道清单!C:G,5,0)</f>
        <v>V</v>
      </c>
      <c r="T179" s="20">
        <f>VLOOKUP(H179,频率块划分实时状态!C:Y,14,0)</f>
        <v>3842</v>
      </c>
      <c r="U179" s="20">
        <f>VLOOKUP(H179,频率块划分实时状态!C:Y,15,0)</f>
        <v>3850.4</v>
      </c>
    </row>
    <row r="180" ht="25.5" spans="1:21">
      <c r="A180" s="19" t="s">
        <v>14541</v>
      </c>
      <c r="B180" s="20" t="s">
        <v>13298</v>
      </c>
      <c r="C180" s="20" t="s">
        <v>13299</v>
      </c>
      <c r="D180" s="25" t="s">
        <v>13032</v>
      </c>
      <c r="E180" s="20" t="str">
        <f>VLOOKUP(B180,商品实例清单!B:D,3,0)</f>
        <v>广电传输卫星带宽</v>
      </c>
      <c r="F180" s="20" t="str">
        <f>VLOOKUP(B180,商品实例清单!B:M,12,0)</f>
        <v>LS210010002220203326</v>
      </c>
      <c r="H180" s="27" t="s">
        <v>14539</v>
      </c>
      <c r="K180" s="21" t="s">
        <v>14546</v>
      </c>
      <c r="L180" s="21" t="s">
        <v>14547</v>
      </c>
      <c r="M180" s="20" t="str">
        <f>VLOOKUP(H180,频率块划分实时状态!C:Y,16,0)</f>
        <v>CS6E</v>
      </c>
      <c r="N180" s="20" t="str">
        <f>VLOOKUP(H180,频率块划分实时状态!C:Y,17,0)</f>
        <v>RN4B</v>
      </c>
      <c r="O180" s="20" t="str">
        <f>VLOOKUP(M180&amp;"-"&amp;N180,通道清单!C:G,5,0)</f>
        <v>H</v>
      </c>
      <c r="P180" s="20">
        <f>VLOOKUP(H180,频率块划分实时状态!C:Y,12,0)</f>
        <v>6067</v>
      </c>
      <c r="Q180" s="20">
        <f>VLOOKUP(H180,频率块划分实时状态!C:Y,13,0)</f>
        <v>6075.4</v>
      </c>
      <c r="R180" s="20" t="str">
        <f>VLOOKUP(H180,频率块划分实时状态!C:Y,18,0)</f>
        <v>TA4B</v>
      </c>
      <c r="S180" s="20" t="str">
        <f>VLOOKUP(M180&amp;"-"&amp;R180,通道清单!C:G,5,0)</f>
        <v>V</v>
      </c>
      <c r="T180" s="20">
        <f>VLOOKUP(H180,频率块划分实时状态!C:Y,14,0)</f>
        <v>3842</v>
      </c>
      <c r="U180" s="20">
        <f>VLOOKUP(H180,频率块划分实时状态!C:Y,15,0)</f>
        <v>3850.4</v>
      </c>
    </row>
    <row r="181" ht="25.5" spans="1:21">
      <c r="A181" s="19" t="s">
        <v>14541</v>
      </c>
      <c r="B181" s="20" t="s">
        <v>13310</v>
      </c>
      <c r="C181" s="20" t="s">
        <v>13311</v>
      </c>
      <c r="D181" s="25" t="s">
        <v>13032</v>
      </c>
      <c r="E181" s="20" t="str">
        <f>VLOOKUP(B181,商品实例清单!B:D,3,0)</f>
        <v>广电传输卫星带宽</v>
      </c>
      <c r="F181" s="20" t="str">
        <f>VLOOKUP(B181,商品实例清单!B:M,12,0)</f>
        <v>LS210010002220203327</v>
      </c>
      <c r="H181" s="27" t="s">
        <v>14539</v>
      </c>
      <c r="K181" s="21" t="s">
        <v>14548</v>
      </c>
      <c r="L181" s="21" t="s">
        <v>14549</v>
      </c>
      <c r="M181" s="20" t="str">
        <f>VLOOKUP(H181,频率块划分实时状态!C:Y,16,0)</f>
        <v>CS6E</v>
      </c>
      <c r="N181" s="20" t="str">
        <f>VLOOKUP(H181,频率块划分实时状态!C:Y,17,0)</f>
        <v>RN4B</v>
      </c>
      <c r="O181" s="20" t="str">
        <f>VLOOKUP(M181&amp;"-"&amp;N181,通道清单!C:G,5,0)</f>
        <v>H</v>
      </c>
      <c r="P181" s="20">
        <f>VLOOKUP(H181,频率块划分实时状态!C:Y,12,0)</f>
        <v>6067</v>
      </c>
      <c r="Q181" s="20">
        <f>VLOOKUP(H181,频率块划分实时状态!C:Y,13,0)</f>
        <v>6075.4</v>
      </c>
      <c r="R181" s="20" t="str">
        <f>VLOOKUP(H181,频率块划分实时状态!C:Y,18,0)</f>
        <v>TA4B</v>
      </c>
      <c r="S181" s="20" t="str">
        <f>VLOOKUP(M181&amp;"-"&amp;R181,通道清单!C:G,5,0)</f>
        <v>V</v>
      </c>
      <c r="T181" s="20">
        <f>VLOOKUP(H181,频率块划分实时状态!C:Y,14,0)</f>
        <v>3842</v>
      </c>
      <c r="U181" s="20">
        <f>VLOOKUP(H181,频率块划分实时状态!C:Y,15,0)</f>
        <v>3850.4</v>
      </c>
    </row>
    <row r="182" spans="1:21">
      <c r="A182" s="19" t="s">
        <v>13318</v>
      </c>
      <c r="B182" s="20" t="s">
        <v>13314</v>
      </c>
      <c r="C182" s="20" t="s">
        <v>13315</v>
      </c>
      <c r="D182" s="25" t="s">
        <v>10945</v>
      </c>
      <c r="E182" s="20" t="str">
        <f>VLOOKUP(B182,商品实例清单!B:D,3,0)</f>
        <v>广电传输卫星带宽</v>
      </c>
      <c r="F182" s="20" t="str">
        <f>VLOOKUP(B182,商品实例清单!B:M,12,0)</f>
        <v>LS210010002220241853</v>
      </c>
      <c r="H182" s="27" t="s">
        <v>14508</v>
      </c>
      <c r="I182" s="25" t="s">
        <v>12391</v>
      </c>
      <c r="K182" s="21" t="s">
        <v>14350</v>
      </c>
      <c r="L182" s="21" t="s">
        <v>14351</v>
      </c>
      <c r="M182" s="20" t="str">
        <f>VLOOKUP(H182,频率块划分实时状态!C:Y,16,0)</f>
        <v>CS6D</v>
      </c>
      <c r="N182" s="20" t="str">
        <f>VLOOKUP(H182,频率块划分实时状态!C:Y,17,0)</f>
        <v>RN12A</v>
      </c>
      <c r="O182" s="20" t="str">
        <f>VLOOKUP(M182&amp;"-"&amp;N182,通道清单!C:G,5,0)</f>
        <v>V</v>
      </c>
      <c r="P182" s="20">
        <f>VLOOKUP(H182,频率块划分实时状态!C:Y,12,0)</f>
        <v>6379</v>
      </c>
      <c r="Q182" s="20">
        <f>VLOOKUP(H182,频率块划分实时状态!C:Y,13,0)</f>
        <v>6391</v>
      </c>
      <c r="R182" s="20" t="str">
        <f>VLOOKUP(H182,频率块划分实时状态!C:Y,18,0)</f>
        <v>TA12A</v>
      </c>
      <c r="S182" s="20" t="str">
        <f>VLOOKUP(M182&amp;"-"&amp;R182,通道清单!C:G,5,0)</f>
        <v>H</v>
      </c>
      <c r="T182" s="20">
        <f>VLOOKUP(H182,频率块划分实时状态!C:Y,14,0)</f>
        <v>4154</v>
      </c>
      <c r="U182" s="20">
        <f>VLOOKUP(H182,频率块划分实时状态!C:Y,15,0)</f>
        <v>4166</v>
      </c>
    </row>
    <row r="183" spans="1:21">
      <c r="A183" s="19" t="s">
        <v>13062</v>
      </c>
      <c r="B183" s="20" t="s">
        <v>13324</v>
      </c>
      <c r="C183" s="20" t="s">
        <v>13325</v>
      </c>
      <c r="D183" s="25" t="s">
        <v>10951</v>
      </c>
      <c r="E183" s="20" t="str">
        <f>VLOOKUP(B183,商品实例清单!B:D,3,0)</f>
        <v>广电传输卫星带宽</v>
      </c>
      <c r="F183" s="20" t="str">
        <f>VLOOKUP(B183,商品实例清单!B:M,12,0)</f>
        <v>LS210010002220241854</v>
      </c>
      <c r="H183" s="20" t="s">
        <v>14213</v>
      </c>
      <c r="K183" s="21" t="s">
        <v>14550</v>
      </c>
      <c r="L183" s="21" t="s">
        <v>14351</v>
      </c>
      <c r="M183" s="20" t="str">
        <f>VLOOKUP(H183,频率块划分实时状态!C:Y,16,0)</f>
        <v>CS6D</v>
      </c>
      <c r="N183" s="20" t="str">
        <f>VLOOKUP(H183,频率块划分实时状态!C:Y,17,0)</f>
        <v>RC9B</v>
      </c>
      <c r="O183" s="20" t="str">
        <f>VLOOKUP(M183&amp;"-"&amp;N183,通道清单!C:G,5,0)</f>
        <v>H</v>
      </c>
      <c r="P183" s="20">
        <f>VLOOKUP(H183,频率块划分实时状态!C:Y,12,0)</f>
        <v>6227</v>
      </c>
      <c r="Q183" s="20">
        <f>VLOOKUP(H183,频率块划分实时状态!C:Y,13,0)</f>
        <v>6239</v>
      </c>
      <c r="R183" s="20" t="str">
        <f>VLOOKUP(H183,频率块划分实时状态!C:Y,18,0)</f>
        <v>TA9B</v>
      </c>
      <c r="S183" s="20" t="str">
        <f>VLOOKUP(M183&amp;"-"&amp;R183,通道清单!C:G,5,0)</f>
        <v>V</v>
      </c>
      <c r="T183" s="20">
        <f>VLOOKUP(H183,频率块划分实时状态!C:Y,14,0)</f>
        <v>4002</v>
      </c>
      <c r="U183" s="20">
        <f>VLOOKUP(H183,频率块划分实时状态!C:Y,15,0)</f>
        <v>4014</v>
      </c>
    </row>
    <row r="184" spans="1:21">
      <c r="A184" s="19" t="s">
        <v>13062</v>
      </c>
      <c r="B184" s="20" t="s">
        <v>13328</v>
      </c>
      <c r="C184" s="20" t="s">
        <v>13329</v>
      </c>
      <c r="D184" s="25" t="s">
        <v>10951</v>
      </c>
      <c r="E184" s="20" t="str">
        <f>VLOOKUP(B184,商品实例清单!B:D,3,0)</f>
        <v>广电传输卫星带宽</v>
      </c>
      <c r="F184" s="20" t="str">
        <f>VLOOKUP(B184,商品实例清单!B:M,12,0)</f>
        <v>LS210010002220232954</v>
      </c>
      <c r="H184" s="20" t="s">
        <v>14213</v>
      </c>
      <c r="K184" s="21" t="s">
        <v>14551</v>
      </c>
      <c r="L184" s="21" t="s">
        <v>14552</v>
      </c>
      <c r="M184" s="20" t="str">
        <f>VLOOKUP(H184,频率块划分实时状态!C:Y,16,0)</f>
        <v>CS6D</v>
      </c>
      <c r="N184" s="20" t="str">
        <f>VLOOKUP(H184,频率块划分实时状态!C:Y,17,0)</f>
        <v>RC9B</v>
      </c>
      <c r="O184" s="20" t="str">
        <f>VLOOKUP(M184&amp;"-"&amp;N184,通道清单!C:G,5,0)</f>
        <v>H</v>
      </c>
      <c r="P184" s="20">
        <f>VLOOKUP(H184,频率块划分实时状态!C:Y,12,0)</f>
        <v>6227</v>
      </c>
      <c r="Q184" s="20">
        <f>VLOOKUP(H184,频率块划分实时状态!C:Y,13,0)</f>
        <v>6239</v>
      </c>
      <c r="R184" s="20" t="str">
        <f>VLOOKUP(H184,频率块划分实时状态!C:Y,18,0)</f>
        <v>TA9B</v>
      </c>
      <c r="S184" s="20" t="str">
        <f>VLOOKUP(M184&amp;"-"&amp;R184,通道清单!C:G,5,0)</f>
        <v>V</v>
      </c>
      <c r="T184" s="20">
        <f>VLOOKUP(H184,频率块划分实时状态!C:Y,14,0)</f>
        <v>4002</v>
      </c>
      <c r="U184" s="20">
        <f>VLOOKUP(H184,频率块划分实时状态!C:Y,15,0)</f>
        <v>4014</v>
      </c>
    </row>
    <row r="185" spans="1:21">
      <c r="A185" s="19" t="s">
        <v>12860</v>
      </c>
      <c r="B185" s="20" t="s">
        <v>13332</v>
      </c>
      <c r="C185" s="20" t="s">
        <v>13333</v>
      </c>
      <c r="D185" s="25" t="s">
        <v>13000</v>
      </c>
      <c r="E185" s="20" t="str">
        <f>VLOOKUP(B185,商品实例清单!B:D,3,0)</f>
        <v>广电传输卫星带宽</v>
      </c>
      <c r="F185" s="20" t="str">
        <f>VLOOKUP(B185,商品实例清单!B:M,12,0)</f>
        <v>LS210010002220241852</v>
      </c>
      <c r="H185" s="20" t="s">
        <v>14212</v>
      </c>
      <c r="K185" s="21" t="s">
        <v>14553</v>
      </c>
      <c r="L185" s="21" t="s">
        <v>14554</v>
      </c>
      <c r="M185" s="20" t="str">
        <f>VLOOKUP(H185,频率块划分实时状态!C:Y,16,0)</f>
        <v>CS6D</v>
      </c>
      <c r="N185" s="20" t="str">
        <f>VLOOKUP(H185,频率块划分实时状态!C:Y,17,0)</f>
        <v>RC10A</v>
      </c>
      <c r="O185" s="20" t="str">
        <f>VLOOKUP(M185&amp;"-"&amp;N185,通道清单!C:G,5,0)</f>
        <v>V</v>
      </c>
      <c r="P185" s="20">
        <f>VLOOKUP(H185,频率块划分实时状态!C:Y,12,0)</f>
        <v>6311</v>
      </c>
      <c r="Q185" s="20">
        <f>VLOOKUP(H185,频率块划分实时状态!C:Y,13,0)</f>
        <v>6323</v>
      </c>
      <c r="R185" s="20" t="str">
        <f>VLOOKUP(H185,频率块划分实时状态!C:Y,18,0)</f>
        <v>TA10A</v>
      </c>
      <c r="S185" s="20" t="str">
        <f>VLOOKUP(M185&amp;"-"&amp;R185,通道清单!C:G,5,0)</f>
        <v>H</v>
      </c>
      <c r="T185" s="20">
        <f>VLOOKUP(H185,频率块划分实时状态!C:Y,14,0)</f>
        <v>4086</v>
      </c>
      <c r="U185" s="20">
        <f>VLOOKUP(H185,频率块划分实时状态!C:Y,15,0)</f>
        <v>4098</v>
      </c>
    </row>
    <row r="186" spans="1:21">
      <c r="A186" s="19" t="s">
        <v>13106</v>
      </c>
      <c r="B186" s="20" t="s">
        <v>13336</v>
      </c>
      <c r="C186" s="20" t="s">
        <v>13337</v>
      </c>
      <c r="D186" s="25" t="s">
        <v>11455</v>
      </c>
      <c r="E186" s="20" t="str">
        <f>VLOOKUP(B186,商品实例清单!B:D,3,0)</f>
        <v>广电传输卫星带宽</v>
      </c>
      <c r="F186" s="20" t="str">
        <f>VLOOKUP(B186,商品实例清单!B:M,12,0)</f>
        <v>LS210010002220241861</v>
      </c>
      <c r="H186" s="20" t="s">
        <v>14211</v>
      </c>
      <c r="K186" s="21" t="s">
        <v>14350</v>
      </c>
      <c r="L186" s="21" t="s">
        <v>14351</v>
      </c>
      <c r="M186" s="20" t="str">
        <f>VLOOKUP(H186,频率块划分实时状态!C:Y,16,0)</f>
        <v>CS6D</v>
      </c>
      <c r="N186" s="20" t="str">
        <f>VLOOKUP(H186,频率块划分实时状态!C:Y,17,0)</f>
        <v>RC11A</v>
      </c>
      <c r="O186" s="20" t="str">
        <f>VLOOKUP(M186&amp;"-"&amp;N186,通道清单!C:G,5,0)</f>
        <v>V</v>
      </c>
      <c r="P186" s="20">
        <f>VLOOKUP(H186,频率块划分实时状态!C:Y,12,0)</f>
        <v>6327</v>
      </c>
      <c r="Q186" s="20">
        <f>VLOOKUP(H186,频率块划分实时状态!C:Y,13,0)</f>
        <v>6363</v>
      </c>
      <c r="R186" s="20" t="str">
        <f>VLOOKUP(H186,频率块划分实时状态!C:Y,18,0)</f>
        <v>TA11A</v>
      </c>
      <c r="S186" s="20" t="str">
        <f>VLOOKUP(M186&amp;"-"&amp;R186,通道清单!C:G,5,0)</f>
        <v>H</v>
      </c>
      <c r="T186" s="20">
        <f>VLOOKUP(H186,频率块划分实时状态!C:Y,14,0)</f>
        <v>4102</v>
      </c>
      <c r="U186" s="20">
        <f>VLOOKUP(H186,频率块划分实时状态!C:Y,15,0)</f>
        <v>4138</v>
      </c>
    </row>
    <row r="187" spans="1:21">
      <c r="A187" s="19" t="s">
        <v>13225</v>
      </c>
      <c r="B187" s="20" t="s">
        <v>13340</v>
      </c>
      <c r="C187" s="20" t="s">
        <v>13341</v>
      </c>
      <c r="D187" s="25" t="s">
        <v>12791</v>
      </c>
      <c r="E187" s="20" t="str">
        <f>VLOOKUP(B187,商品实例清单!B:D,3,0)</f>
        <v>广电传输卫星带宽</v>
      </c>
      <c r="F187" s="20" t="str">
        <f>VLOOKUP(B187,商品实例清单!B:M,12,0)</f>
        <v>LS210010002220241866</v>
      </c>
      <c r="H187" s="20" t="s">
        <v>14210</v>
      </c>
      <c r="K187" s="21" t="s">
        <v>14555</v>
      </c>
      <c r="L187" s="21" t="s">
        <v>14556</v>
      </c>
      <c r="M187" s="20" t="str">
        <f>VLOOKUP(H187,频率块划分实时状态!C:Y,16,0)</f>
        <v>CS6D</v>
      </c>
      <c r="N187" s="20" t="str">
        <f>VLOOKUP(H187,频率块划分实时状态!C:Y,17,0)</f>
        <v>RC5A</v>
      </c>
      <c r="O187" s="20" t="str">
        <f>VLOOKUP(M187&amp;"-"&amp;N187,通道清单!C:G,5,0)</f>
        <v>V</v>
      </c>
      <c r="P187" s="20">
        <f>VLOOKUP(H187,频率块划分实时状态!C:Y,12,0)</f>
        <v>6105</v>
      </c>
      <c r="Q187" s="20">
        <f>VLOOKUP(H187,频率块划分实时状态!C:Y,13,0)</f>
        <v>6113</v>
      </c>
      <c r="R187" s="20" t="str">
        <f>VLOOKUP(H187,频率块划分实时状态!C:Y,18,0)</f>
        <v>TA5A</v>
      </c>
      <c r="S187" s="20" t="str">
        <f>VLOOKUP(M187&amp;"-"&amp;R187,通道清单!C:G,5,0)</f>
        <v>H</v>
      </c>
      <c r="T187" s="20">
        <f>VLOOKUP(H187,频率块划分实时状态!C:Y,14,0)</f>
        <v>3880</v>
      </c>
      <c r="U187" s="20">
        <f>VLOOKUP(H187,频率块划分实时状态!C:Y,15,0)</f>
        <v>3888</v>
      </c>
    </row>
    <row r="188" spans="1:21">
      <c r="A188" s="19" t="s">
        <v>13062</v>
      </c>
      <c r="B188" s="20" t="s">
        <v>13349</v>
      </c>
      <c r="C188" s="20" t="s">
        <v>13350</v>
      </c>
      <c r="D188" s="25" t="s">
        <v>12791</v>
      </c>
      <c r="E188" s="20" t="str">
        <f>VLOOKUP(B188,商品实例清单!B:D,3,0)</f>
        <v>广电传输卫星带宽</v>
      </c>
      <c r="F188" s="20" t="str">
        <f>VLOOKUP(B188,商品实例清单!B:M,12,0)</f>
        <v>LS210010002220241849</v>
      </c>
      <c r="H188" s="20" t="s">
        <v>14209</v>
      </c>
      <c r="K188" s="21" t="s">
        <v>14555</v>
      </c>
      <c r="L188" s="21" t="s">
        <v>14556</v>
      </c>
      <c r="M188" s="20" t="str">
        <f>VLOOKUP(H188,频率块划分实时状态!C:Y,16,0)</f>
        <v>CS6D</v>
      </c>
      <c r="N188" s="20" t="str">
        <f>VLOOKUP(H188,频率块划分实时状态!C:Y,17,0)</f>
        <v>RC9B</v>
      </c>
      <c r="O188" s="20" t="str">
        <f>VLOOKUP(M188&amp;"-"&amp;N188,通道清单!C:G,5,0)</f>
        <v>H</v>
      </c>
      <c r="P188" s="20">
        <f>VLOOKUP(H188,频率块划分实时状态!C:Y,12,0)</f>
        <v>6251</v>
      </c>
      <c r="Q188" s="20">
        <f>VLOOKUP(H188,频率块划分实时状态!C:Y,13,0)</f>
        <v>6263</v>
      </c>
      <c r="R188" s="20" t="str">
        <f>VLOOKUP(H188,频率块划分实时状态!C:Y,18,0)</f>
        <v>TA9B</v>
      </c>
      <c r="S188" s="20" t="str">
        <f>VLOOKUP(M188&amp;"-"&amp;R188,通道清单!C:G,5,0)</f>
        <v>V</v>
      </c>
      <c r="T188" s="20">
        <f>VLOOKUP(H188,频率块划分实时状态!C:Y,14,0)</f>
        <v>4026</v>
      </c>
      <c r="U188" s="20">
        <f>VLOOKUP(H188,频率块划分实时状态!C:Y,15,0)</f>
        <v>4038</v>
      </c>
    </row>
    <row r="189" spans="1:21">
      <c r="A189" s="19" t="s">
        <v>13241</v>
      </c>
      <c r="B189" s="20" t="s">
        <v>13358</v>
      </c>
      <c r="C189" s="20" t="s">
        <v>13359</v>
      </c>
      <c r="D189" s="25" t="s">
        <v>11203</v>
      </c>
      <c r="E189" s="20" t="str">
        <f>VLOOKUP(B189,商品实例清单!B:D,3,0)</f>
        <v>广电传输卫星带宽</v>
      </c>
      <c r="F189" s="20" t="str">
        <f>VLOOKUP(B189,商品实例清单!B:M,12,0)</f>
        <v>LS210010002220222837</v>
      </c>
      <c r="H189" s="27" t="s">
        <v>14538</v>
      </c>
      <c r="K189" s="21" t="s">
        <v>14548</v>
      </c>
      <c r="L189" s="21" t="s">
        <v>14549</v>
      </c>
      <c r="M189" s="20" t="str">
        <f>VLOOKUP(H189,频率块划分实时状态!C:Y,16,0)</f>
        <v>CS6E</v>
      </c>
      <c r="N189" s="20" t="str">
        <f>VLOOKUP(H189,频率块划分实时状态!C:Y,17,0)</f>
        <v>RN5B</v>
      </c>
      <c r="O189" s="20" t="str">
        <f>VLOOKUP(M189&amp;"-"&amp;N189,通道清单!C:G,5,0)</f>
        <v>H</v>
      </c>
      <c r="P189" s="20">
        <f>VLOOKUP(H189,频率块划分实时状态!C:Y,12,0)</f>
        <v>6113.9</v>
      </c>
      <c r="Q189" s="20">
        <f>VLOOKUP(H189,频率块划分实时状态!C:Y,13,0)</f>
        <v>6120.1</v>
      </c>
      <c r="R189" s="20" t="str">
        <f>VLOOKUP(H189,频率块划分实时状态!C:Y,18,0)</f>
        <v>TA5B</v>
      </c>
      <c r="S189" s="20" t="str">
        <f>VLOOKUP(M189&amp;"-"&amp;R189,通道清单!C:G,5,0)</f>
        <v>V</v>
      </c>
      <c r="T189" s="20">
        <f>VLOOKUP(H189,频率块划分实时状态!C:Y,14,0)</f>
        <v>3888.9</v>
      </c>
      <c r="U189" s="20">
        <f>VLOOKUP(H189,频率块划分实时状态!C:Y,15,0)</f>
        <v>3895.1</v>
      </c>
    </row>
    <row r="190" spans="1:21">
      <c r="A190" s="19" t="s">
        <v>12850</v>
      </c>
      <c r="B190" s="20" t="s">
        <v>13362</v>
      </c>
      <c r="C190" s="20" t="s">
        <v>13363</v>
      </c>
      <c r="D190" s="25" t="s">
        <v>13000</v>
      </c>
      <c r="E190" s="20" t="str">
        <f>VLOOKUP(B190,商品实例清单!B:D,3,0)</f>
        <v>广电传输卫星带宽</v>
      </c>
      <c r="F190" s="221" t="str">
        <f>VLOOKUP(B190,商品实例清单!B:M,12,0)</f>
        <v>210010002220250096</v>
      </c>
      <c r="H190" s="20" t="s">
        <v>14208</v>
      </c>
      <c r="K190" s="21" t="s">
        <v>14350</v>
      </c>
      <c r="L190" s="21" t="s">
        <v>14351</v>
      </c>
      <c r="M190" s="20" t="str">
        <f>VLOOKUP(H190,频率块划分实时状态!C:Y,16,0)</f>
        <v>CS6D</v>
      </c>
      <c r="N190" s="20" t="str">
        <f>VLOOKUP(H190,频率块划分实时状态!C:Y,17,0)</f>
        <v>RC6A</v>
      </c>
      <c r="O190" s="20" t="str">
        <f>VLOOKUP(M190&amp;"-"&amp;N190,通道清单!C:G,5,0)</f>
        <v>V</v>
      </c>
      <c r="P190" s="20">
        <f>VLOOKUP(H190,频率块划分实时状态!C:Y,12,0)</f>
        <v>6141.9</v>
      </c>
      <c r="Q190" s="20">
        <f>VLOOKUP(H190,频率块划分实时状态!C:Y,13,0)</f>
        <v>6152.1</v>
      </c>
      <c r="R190" s="20" t="str">
        <f>VLOOKUP(H190,频率块划分实时状态!C:Y,18,0)</f>
        <v>TA6A</v>
      </c>
      <c r="S190" s="20" t="str">
        <f>VLOOKUP(M190&amp;"-"&amp;R190,通道清单!C:G,5,0)</f>
        <v>H</v>
      </c>
      <c r="T190" s="20">
        <f>VLOOKUP(H190,频率块划分实时状态!C:Y,14,0)</f>
        <v>3916.9</v>
      </c>
      <c r="U190" s="20">
        <f>VLOOKUP(H190,频率块划分实时状态!C:Y,15,0)</f>
        <v>3927.1</v>
      </c>
    </row>
    <row r="191" spans="1:21">
      <c r="A191" s="19" t="s">
        <v>12921</v>
      </c>
      <c r="B191" s="20" t="s">
        <v>13370</v>
      </c>
      <c r="C191" s="20" t="s">
        <v>13371</v>
      </c>
      <c r="D191" s="25" t="s">
        <v>14468</v>
      </c>
      <c r="E191" s="20" t="str">
        <f>VLOOKUP(B191,商品实例清单!B:D,3,0)</f>
        <v>广电传输卫星带宽</v>
      </c>
      <c r="F191" s="20" t="str">
        <f>VLOOKUP(B191,商品实例清单!B:M,12,0)</f>
        <v>LS210010002220232549</v>
      </c>
      <c r="H191" s="20" t="s">
        <v>14207</v>
      </c>
      <c r="K191" s="21" t="s">
        <v>14557</v>
      </c>
      <c r="L191" s="21" t="s">
        <v>14558</v>
      </c>
      <c r="M191" s="20" t="str">
        <f>VLOOKUP(H191,频率块划分实时状态!C:Y,16,0)</f>
        <v>CS6D</v>
      </c>
      <c r="N191" s="20" t="str">
        <f>VLOOKUP(H191,频率块划分实时状态!C:Y,17,0)</f>
        <v>RC8A</v>
      </c>
      <c r="O191" s="20" t="str">
        <f>VLOOKUP(M191&amp;"-"&amp;N191,通道清单!C:G,5,0)</f>
        <v>V</v>
      </c>
      <c r="P191" s="20">
        <f>VLOOKUP(H191,频率块划分实时状态!C:Y,12,0)</f>
        <v>6227.9</v>
      </c>
      <c r="Q191" s="20">
        <f>VLOOKUP(H191,频率块划分实时状态!C:Y,13,0)</f>
        <v>6234.1</v>
      </c>
      <c r="R191" s="20" t="str">
        <f>VLOOKUP(H191,频率块划分实时状态!C:Y,18,0)</f>
        <v>TA8A</v>
      </c>
      <c r="S191" s="20" t="str">
        <f>VLOOKUP(M191&amp;"-"&amp;R191,通道清单!C:G,5,0)</f>
        <v>H</v>
      </c>
      <c r="T191" s="20">
        <f>VLOOKUP(H191,频率块划分实时状态!C:Y,14,0)</f>
        <v>4002.9</v>
      </c>
      <c r="U191" s="20">
        <f>VLOOKUP(H191,频率块划分实时状态!C:Y,15,0)</f>
        <v>4009.1</v>
      </c>
    </row>
    <row r="192" spans="1:21">
      <c r="A192" s="19" t="s">
        <v>13241</v>
      </c>
      <c r="B192" s="20" t="s">
        <v>13374</v>
      </c>
      <c r="C192" s="20" t="s">
        <v>13375</v>
      </c>
      <c r="D192" s="25" t="s">
        <v>11203</v>
      </c>
      <c r="E192" s="20" t="str">
        <f>VLOOKUP(B192,商品实例清单!B:D,3,0)</f>
        <v>广电传输卫星带宽</v>
      </c>
      <c r="F192" s="221" t="str">
        <f>VLOOKUP(B192,商品实例清单!B:M,12,0)</f>
        <v>210010002220250471</v>
      </c>
      <c r="H192" s="27" t="s">
        <v>14538</v>
      </c>
      <c r="K192" s="21" t="s">
        <v>14350</v>
      </c>
      <c r="L192" s="21" t="s">
        <v>14351</v>
      </c>
      <c r="M192" s="20" t="str">
        <f>VLOOKUP(H192,频率块划分实时状态!C:Y,16,0)</f>
        <v>CS6E</v>
      </c>
      <c r="N192" s="20" t="str">
        <f>VLOOKUP(H192,频率块划分实时状态!C:Y,17,0)</f>
        <v>RN5B</v>
      </c>
      <c r="O192" s="20" t="str">
        <f>VLOOKUP(M192&amp;"-"&amp;N192,通道清单!C:G,5,0)</f>
        <v>H</v>
      </c>
      <c r="P192" s="20">
        <f>VLOOKUP(H192,频率块划分实时状态!C:Y,12,0)</f>
        <v>6113.9</v>
      </c>
      <c r="Q192" s="20">
        <f>VLOOKUP(H192,频率块划分实时状态!C:Y,13,0)</f>
        <v>6120.1</v>
      </c>
      <c r="R192" s="20" t="str">
        <f>VLOOKUP(H192,频率块划分实时状态!C:Y,18,0)</f>
        <v>TA5B</v>
      </c>
      <c r="S192" s="20" t="str">
        <f>VLOOKUP(M192&amp;"-"&amp;R192,通道清单!C:G,5,0)</f>
        <v>V</v>
      </c>
      <c r="T192" s="20">
        <f>VLOOKUP(H192,频率块划分实时状态!C:Y,14,0)</f>
        <v>3888.9</v>
      </c>
      <c r="U192" s="20">
        <f>VLOOKUP(H192,频率块划分实时状态!C:Y,15,0)</f>
        <v>3895.1</v>
      </c>
    </row>
    <row r="193" spans="1:21">
      <c r="A193" s="19" t="s">
        <v>12921</v>
      </c>
      <c r="B193" s="20" t="s">
        <v>13378</v>
      </c>
      <c r="C193" s="20" t="s">
        <v>13379</v>
      </c>
      <c r="D193" s="25" t="s">
        <v>14468</v>
      </c>
      <c r="E193" s="20" t="str">
        <f>VLOOKUP(B193,商品实例清单!B:D,3,0)</f>
        <v>广电传输卫星带宽</v>
      </c>
      <c r="F193" s="20" t="str">
        <f>VLOOKUP(B193,商品实例清单!B:M,12,0)</f>
        <v>LS210010002220203323</v>
      </c>
      <c r="H193" s="20" t="s">
        <v>14207</v>
      </c>
      <c r="K193" s="21" t="s">
        <v>14548</v>
      </c>
      <c r="L193" s="21" t="s">
        <v>14549</v>
      </c>
      <c r="M193" s="20" t="str">
        <f>VLOOKUP(H193,频率块划分实时状态!C:Y,16,0)</f>
        <v>CS6D</v>
      </c>
      <c r="N193" s="20" t="str">
        <f>VLOOKUP(H193,频率块划分实时状态!C:Y,17,0)</f>
        <v>RC8A</v>
      </c>
      <c r="O193" s="20" t="str">
        <f>VLOOKUP(M193&amp;"-"&amp;N193,通道清单!C:G,5,0)</f>
        <v>V</v>
      </c>
      <c r="P193" s="20">
        <f>VLOOKUP(H193,频率块划分实时状态!C:Y,12,0)</f>
        <v>6227.9</v>
      </c>
      <c r="Q193" s="20">
        <f>VLOOKUP(H193,频率块划分实时状态!C:Y,13,0)</f>
        <v>6234.1</v>
      </c>
      <c r="R193" s="20" t="str">
        <f>VLOOKUP(H193,频率块划分实时状态!C:Y,18,0)</f>
        <v>TA8A</v>
      </c>
      <c r="S193" s="20" t="str">
        <f>VLOOKUP(M193&amp;"-"&amp;R193,通道清单!C:G,5,0)</f>
        <v>H</v>
      </c>
      <c r="T193" s="20">
        <f>VLOOKUP(H193,频率块划分实时状态!C:Y,14,0)</f>
        <v>4002.9</v>
      </c>
      <c r="U193" s="20">
        <f>VLOOKUP(H193,频率块划分实时状态!C:Y,15,0)</f>
        <v>4009.1</v>
      </c>
    </row>
    <row r="194" spans="1:21">
      <c r="A194" s="19" t="s">
        <v>12921</v>
      </c>
      <c r="B194" s="20" t="s">
        <v>13382</v>
      </c>
      <c r="C194" s="20" t="s">
        <v>13383</v>
      </c>
      <c r="D194" s="25" t="s">
        <v>14468</v>
      </c>
      <c r="E194" s="20" t="str">
        <f>VLOOKUP(B194,商品实例清单!B:D,3,0)</f>
        <v>广电传输卫星带宽</v>
      </c>
      <c r="F194" s="20" t="str">
        <f>VLOOKUP(B194,商品实例清单!B:M,12,0)</f>
        <v>LS210010002220241863</v>
      </c>
      <c r="H194" s="20" t="s">
        <v>14207</v>
      </c>
      <c r="K194" s="21" t="s">
        <v>14361</v>
      </c>
      <c r="L194" s="21" t="s">
        <v>14362</v>
      </c>
      <c r="M194" s="20" t="str">
        <f>VLOOKUP(H194,频率块划分实时状态!C:Y,16,0)</f>
        <v>CS6D</v>
      </c>
      <c r="N194" s="20" t="str">
        <f>VLOOKUP(H194,频率块划分实时状态!C:Y,17,0)</f>
        <v>RC8A</v>
      </c>
      <c r="O194" s="20" t="str">
        <f>VLOOKUP(M194&amp;"-"&amp;N194,通道清单!C:G,5,0)</f>
        <v>V</v>
      </c>
      <c r="P194" s="20">
        <f>VLOOKUP(H194,频率块划分实时状态!C:Y,12,0)</f>
        <v>6227.9</v>
      </c>
      <c r="Q194" s="20">
        <f>VLOOKUP(H194,频率块划分实时状态!C:Y,13,0)</f>
        <v>6234.1</v>
      </c>
      <c r="R194" s="20" t="str">
        <f>VLOOKUP(H194,频率块划分实时状态!C:Y,18,0)</f>
        <v>TA8A</v>
      </c>
      <c r="S194" s="20" t="str">
        <f>VLOOKUP(M194&amp;"-"&amp;R194,通道清单!C:G,5,0)</f>
        <v>H</v>
      </c>
      <c r="T194" s="20">
        <f>VLOOKUP(H194,频率块划分实时状态!C:Y,14,0)</f>
        <v>4002.9</v>
      </c>
      <c r="U194" s="20">
        <f>VLOOKUP(H194,频率块划分实时状态!C:Y,15,0)</f>
        <v>4009.1</v>
      </c>
    </row>
    <row r="195" spans="1:21">
      <c r="A195" s="19" t="s">
        <v>12870</v>
      </c>
      <c r="B195" s="20" t="s">
        <v>13386</v>
      </c>
      <c r="C195" s="20" t="s">
        <v>13387</v>
      </c>
      <c r="D195" s="25" t="s">
        <v>10870</v>
      </c>
      <c r="E195" s="20" t="str">
        <f>VLOOKUP(B195,商品实例清单!B:D,3,0)</f>
        <v>广电传输卫星带宽</v>
      </c>
      <c r="F195" s="20" t="str">
        <f>VLOOKUP(B195,商品实例清单!B:M,12,0)</f>
        <v>LS210010002220241856</v>
      </c>
      <c r="H195" s="20" t="s">
        <v>14201</v>
      </c>
      <c r="K195" s="21" t="s">
        <v>14361</v>
      </c>
      <c r="L195" s="21" t="s">
        <v>14362</v>
      </c>
      <c r="M195" s="20" t="str">
        <f>VLOOKUP(H195,频率块划分实时状态!C:Y,16,0)</f>
        <v>CS6D</v>
      </c>
      <c r="N195" s="20" t="str">
        <f>VLOOKUP(H195,频率块划分实时状态!C:Y,17,0)</f>
        <v>RC7A</v>
      </c>
      <c r="O195" s="20" t="str">
        <f>VLOOKUP(M195&amp;"-"&amp;N195,通道清单!C:G,5,0)</f>
        <v>V</v>
      </c>
      <c r="P195" s="20">
        <f>VLOOKUP(H195,频率块划分实时状态!C:Y,12,0)</f>
        <v>6185</v>
      </c>
      <c r="Q195" s="20">
        <f>VLOOKUP(H195,频率块划分实时状态!C:Y,13,0)</f>
        <v>6203</v>
      </c>
      <c r="R195" s="20" t="str">
        <f>VLOOKUP(H195,频率块划分实时状态!C:Y,18,0)</f>
        <v>TA7A</v>
      </c>
      <c r="S195" s="20" t="str">
        <f>VLOOKUP(M195&amp;"-"&amp;R195,通道清单!C:G,5,0)</f>
        <v>H</v>
      </c>
      <c r="T195" s="20">
        <f>VLOOKUP(H195,频率块划分实时状态!C:Y,14,0)</f>
        <v>3960</v>
      </c>
      <c r="U195" s="20">
        <f>VLOOKUP(H195,频率块划分实时状态!C:Y,15,0)</f>
        <v>3978</v>
      </c>
    </row>
    <row r="196" spans="1:21">
      <c r="A196" s="19" t="s">
        <v>13394</v>
      </c>
      <c r="B196" s="20" t="s">
        <v>13390</v>
      </c>
      <c r="C196" s="20" t="s">
        <v>13391</v>
      </c>
      <c r="D196" s="25" t="s">
        <v>10945</v>
      </c>
      <c r="E196" s="20" t="str">
        <f>VLOOKUP(B196,商品实例清单!B:D,3,0)</f>
        <v>广电传输卫星带宽</v>
      </c>
      <c r="F196" s="20" t="str">
        <f>VLOOKUP(B196,商品实例清单!B:M,12,0)</f>
        <v>LS210010002220222844</v>
      </c>
      <c r="H196" s="27" t="s">
        <v>14510</v>
      </c>
      <c r="K196" s="21" t="s">
        <v>14350</v>
      </c>
      <c r="L196" s="21" t="s">
        <v>14351</v>
      </c>
      <c r="M196" s="20" t="str">
        <f>VLOOKUP(H196,频率块划分实时状态!C:Y,16,0)</f>
        <v>CS6E</v>
      </c>
      <c r="N196" s="20" t="str">
        <f>VLOOKUP(H196,频率块划分实时状态!C:Y,17,0)</f>
        <v>RN3B</v>
      </c>
      <c r="O196" s="20" t="str">
        <f>VLOOKUP(M196&amp;"-"&amp;N196,通道清单!C:G,5,0)</f>
        <v>H</v>
      </c>
      <c r="P196" s="20">
        <f>VLOOKUP(H196,频率块划分实时状态!C:Y,12,0)</f>
        <v>6045.25</v>
      </c>
      <c r="Q196" s="20">
        <f>VLOOKUP(H196,频率块划分实时状态!C:Y,13,0)</f>
        <v>6054.75</v>
      </c>
      <c r="R196" s="20" t="str">
        <f>VLOOKUP(H196,频率块划分实时状态!C:Y,18,0)</f>
        <v>TA3B</v>
      </c>
      <c r="S196" s="20" t="str">
        <f>VLOOKUP(M196&amp;"-"&amp;R196,通道清单!C:G,5,0)</f>
        <v>V</v>
      </c>
      <c r="T196" s="20">
        <f>VLOOKUP(H196,频率块划分实时状态!C:Y,14,0)</f>
        <v>3820.25</v>
      </c>
      <c r="U196" s="20">
        <f>VLOOKUP(H196,频率块划分实时状态!C:Y,15,0)</f>
        <v>3829.75</v>
      </c>
    </row>
    <row r="197" spans="1:21">
      <c r="A197" s="19" t="s">
        <v>13400</v>
      </c>
      <c r="B197" s="20" t="s">
        <v>13395</v>
      </c>
      <c r="C197" s="20" t="s">
        <v>13396</v>
      </c>
      <c r="D197" s="25" t="s">
        <v>13399</v>
      </c>
      <c r="E197" s="20" t="str">
        <f>VLOOKUP(B197,商品实例清单!B:D,3,0)</f>
        <v>广电传输卫星带宽</v>
      </c>
      <c r="F197" s="221" t="str">
        <f>VLOOKUP(B197,商品实例清单!B:M,12,0)</f>
        <v>210010002220250740</v>
      </c>
      <c r="H197" s="27" t="s">
        <v>14477</v>
      </c>
      <c r="K197" s="21" t="s">
        <v>14350</v>
      </c>
      <c r="L197" s="21" t="s">
        <v>14351</v>
      </c>
      <c r="M197" s="20" t="str">
        <f>VLOOKUP(H197,频率块划分实时状态!C:Y,16,0)</f>
        <v>CS6E</v>
      </c>
      <c r="N197" s="20" t="str">
        <f>VLOOKUP(H197,频率块划分实时状态!C:Y,17,0)</f>
        <v>RN12A</v>
      </c>
      <c r="O197" s="20" t="str">
        <f>VLOOKUP(M197&amp;"-"&amp;N197,通道清单!C:G,5,0)</f>
        <v>V</v>
      </c>
      <c r="P197" s="20">
        <f>VLOOKUP(H197,频率块划分实时状态!C:Y,12,0)</f>
        <v>6367.65</v>
      </c>
      <c r="Q197" s="20">
        <f>VLOOKUP(H197,频率块划分实时状态!C:Y,13,0)</f>
        <v>6376.35</v>
      </c>
      <c r="R197" s="20" t="str">
        <f>VLOOKUP(H197,频率块划分实时状态!C:Y,18,0)</f>
        <v>TA12A</v>
      </c>
      <c r="S197" s="20" t="str">
        <f>VLOOKUP(M197&amp;"-"&amp;R197,通道清单!C:G,5,0)</f>
        <v>H</v>
      </c>
      <c r="T197" s="20">
        <f>VLOOKUP(H197,频率块划分实时状态!C:Y,14,0)</f>
        <v>4142.65</v>
      </c>
      <c r="U197" s="20">
        <f>VLOOKUP(H197,频率块划分实时状态!C:Y,15,0)</f>
        <v>4151.35</v>
      </c>
    </row>
    <row r="198" spans="1:21">
      <c r="A198" s="19" t="s">
        <v>13416</v>
      </c>
      <c r="B198" s="20" t="s">
        <v>13411</v>
      </c>
      <c r="C198" s="20" t="s">
        <v>13412</v>
      </c>
      <c r="D198" s="25" t="s">
        <v>13415</v>
      </c>
      <c r="E198" s="20" t="str">
        <f>VLOOKUP(B198,商品实例清单!B:D,3,0)</f>
        <v>广电传输卫星带宽</v>
      </c>
      <c r="F198" s="20" t="str">
        <f>VLOOKUP(B198,商品实例清单!B:M,12,0)</f>
        <v>LS210010002220232553</v>
      </c>
      <c r="H198" s="27" t="s">
        <v>14317</v>
      </c>
      <c r="I198" s="25" t="s">
        <v>12391</v>
      </c>
      <c r="K198" s="21" t="s">
        <v>14559</v>
      </c>
      <c r="L198" s="21" t="s">
        <v>14560</v>
      </c>
      <c r="M198" s="20" t="str">
        <f>VLOOKUP(H198,频率块划分实时状态!C:Y,16,0)</f>
        <v>CS6D</v>
      </c>
      <c r="N198" s="20" t="str">
        <f>VLOOKUP(H198,频率块划分实时状态!C:Y,17,0)</f>
        <v>RN2B</v>
      </c>
      <c r="O198" s="20" t="str">
        <f>VLOOKUP(M198&amp;"-"&amp;N198,通道清单!C:G,5,0)</f>
        <v>H</v>
      </c>
      <c r="P198" s="20">
        <f>VLOOKUP(H198,频率块划分实时状态!C:Y,12,0)</f>
        <v>5956.5</v>
      </c>
      <c r="Q198" s="20">
        <f>VLOOKUP(H198,频率块划分实时状态!C:Y,13,0)</f>
        <v>5974.5</v>
      </c>
      <c r="R198" s="20" t="str">
        <f>VLOOKUP(H198,频率块划分实时状态!C:Y,18,0)</f>
        <v>TA2B</v>
      </c>
      <c r="S198" s="20" t="str">
        <f>VLOOKUP(M198&amp;"-"&amp;R198,通道清单!C:G,5,0)</f>
        <v>V</v>
      </c>
      <c r="T198" s="20">
        <f>VLOOKUP(H198,频率块划分实时状态!C:Y,14,0)</f>
        <v>3731.5</v>
      </c>
      <c r="U198" s="20">
        <f>VLOOKUP(H198,频率块划分实时状态!C:Y,15,0)</f>
        <v>3749.5</v>
      </c>
    </row>
    <row r="199" spans="1:21">
      <c r="A199" s="19" t="s">
        <v>12921</v>
      </c>
      <c r="B199" s="20" t="s">
        <v>13421</v>
      </c>
      <c r="C199" s="20" t="s">
        <v>13422</v>
      </c>
      <c r="D199" s="25" t="s">
        <v>13111</v>
      </c>
      <c r="E199" s="20" t="str">
        <f>VLOOKUP(B199,商品实例清单!B:D,3,0)</f>
        <v>广电传输卫星带宽</v>
      </c>
      <c r="F199" s="221" t="str">
        <f>VLOOKUP(B199,商品实例清单!B:M,12,0)</f>
        <v>210010002220250213</v>
      </c>
      <c r="H199" s="20" t="s">
        <v>14204</v>
      </c>
      <c r="I199" s="25" t="s">
        <v>12391</v>
      </c>
      <c r="K199" s="21" t="s">
        <v>14350</v>
      </c>
      <c r="L199" s="21" t="s">
        <v>14351</v>
      </c>
      <c r="M199" s="20" t="str">
        <f>VLOOKUP(H199,频率块划分实时状态!C:Y,16,0)</f>
        <v>CS6D</v>
      </c>
      <c r="N199" s="20" t="str">
        <f>VLOOKUP(H199,频率块划分实时状态!C:Y,17,0)</f>
        <v>RC8A</v>
      </c>
      <c r="O199" s="20" t="str">
        <f>VLOOKUP(M199&amp;"-"&amp;N199,通道清单!C:G,5,0)</f>
        <v>V</v>
      </c>
      <c r="P199" s="20">
        <f>VLOOKUP(H199,频率块划分实时状态!C:Y,12,0)</f>
        <v>6220.9</v>
      </c>
      <c r="Q199" s="20">
        <f>VLOOKUP(H199,频率块划分实时状态!C:Y,13,0)</f>
        <v>6227.1</v>
      </c>
      <c r="R199" s="20" t="str">
        <f>VLOOKUP(H199,频率块划分实时状态!C:Y,18,0)</f>
        <v>TA8A</v>
      </c>
      <c r="S199" s="20" t="str">
        <f>VLOOKUP(M199&amp;"-"&amp;R199,通道清单!C:G,5,0)</f>
        <v>H</v>
      </c>
      <c r="T199" s="20">
        <f>VLOOKUP(H199,频率块划分实时状态!C:Y,14,0)</f>
        <v>3995.9</v>
      </c>
      <c r="U199" s="20">
        <f>VLOOKUP(H199,频率块划分实时状态!C:Y,15,0)</f>
        <v>4002.1</v>
      </c>
    </row>
    <row r="200" spans="1:21">
      <c r="A200" s="19" t="s">
        <v>13237</v>
      </c>
      <c r="B200" s="20" t="s">
        <v>13425</v>
      </c>
      <c r="C200" s="20" t="s">
        <v>13426</v>
      </c>
      <c r="D200" s="25" t="s">
        <v>9454</v>
      </c>
      <c r="E200" s="20" t="str">
        <f>VLOOKUP(B200,商品实例清单!B:D,3,0)</f>
        <v>广电传输卫星带宽</v>
      </c>
      <c r="F200" s="20" t="str">
        <f>VLOOKUP(B200,商品实例清单!B:M,12,0)</f>
        <v>LS210010002220222843</v>
      </c>
      <c r="H200" s="27" t="s">
        <v>14332</v>
      </c>
      <c r="I200" s="25" t="s">
        <v>12391</v>
      </c>
      <c r="K200" s="21" t="s">
        <v>14561</v>
      </c>
      <c r="L200" s="21" t="s">
        <v>14562</v>
      </c>
      <c r="M200" s="20" t="str">
        <f>VLOOKUP(H200,频率块划分实时状态!C:Y,16,0)</f>
        <v>CS6E</v>
      </c>
      <c r="N200" s="20" t="str">
        <f>VLOOKUP(H200,频率块划分实时状态!C:Y,17,0)</f>
        <v>RN2A</v>
      </c>
      <c r="O200" s="20" t="str">
        <f>VLOOKUP(M200&amp;"-"&amp;N200,通道清单!C:G,5,0)</f>
        <v>V</v>
      </c>
      <c r="P200" s="20">
        <f>VLOOKUP(H200,频率块划分实时状态!C:Y,12,0)</f>
        <v>5987</v>
      </c>
      <c r="Q200" s="20">
        <f>VLOOKUP(H200,频率块划分实时状态!C:Y,13,0)</f>
        <v>6003</v>
      </c>
      <c r="R200" s="20" t="str">
        <f>VLOOKUP(H200,频率块划分实时状态!C:Y,18,0)</f>
        <v>TA2A</v>
      </c>
      <c r="S200" s="20" t="str">
        <f>VLOOKUP(M200&amp;"-"&amp;R200,通道清单!C:G,5,0)</f>
        <v>H</v>
      </c>
      <c r="T200" s="20">
        <f>VLOOKUP(H200,频率块划分实时状态!C:Y,14,0)</f>
        <v>3762</v>
      </c>
      <c r="U200" s="20">
        <f>VLOOKUP(H200,频率块划分实时状态!C:Y,15,0)</f>
        <v>3778</v>
      </c>
    </row>
    <row r="201" spans="1:21">
      <c r="A201" s="19" t="s">
        <v>13433</v>
      </c>
      <c r="B201" s="20" t="s">
        <v>13429</v>
      </c>
      <c r="C201" s="20" t="s">
        <v>13430</v>
      </c>
      <c r="D201" s="25" t="s">
        <v>10870</v>
      </c>
      <c r="E201" s="20" t="str">
        <f>VLOOKUP(B201,商品实例清单!B:D,3,0)</f>
        <v>广电传输卫星带宽</v>
      </c>
      <c r="F201" s="221" t="str">
        <f>VLOOKUP(B201,商品实例清单!B:M,12,0)</f>
        <v>210010002220250464</v>
      </c>
      <c r="H201" s="20" t="s">
        <v>14202</v>
      </c>
      <c r="I201" s="25" t="s">
        <v>12391</v>
      </c>
      <c r="K201" s="21" t="s">
        <v>14350</v>
      </c>
      <c r="L201" s="21" t="s">
        <v>14351</v>
      </c>
      <c r="M201" s="20" t="str">
        <f>VLOOKUP(H201,频率块划分实时状态!C:Y,16,0)</f>
        <v>CS6E</v>
      </c>
      <c r="N201" s="20" t="str">
        <f>VLOOKUP(H201,频率块划分实时状态!C:Y,17,0)</f>
        <v>RC10A</v>
      </c>
      <c r="O201" s="20" t="str">
        <f>VLOOKUP(M201&amp;"-"&amp;N201,通道清单!C:G,5,0)</f>
        <v>V</v>
      </c>
      <c r="P201" s="20">
        <f>VLOOKUP(H201,频率块划分实时状态!C:Y,12,0)</f>
        <v>6287</v>
      </c>
      <c r="Q201" s="20">
        <f>VLOOKUP(H201,频率块划分实时状态!C:Y,13,0)</f>
        <v>6299</v>
      </c>
      <c r="R201" s="20" t="str">
        <f>VLOOKUP(H201,频率块划分实时状态!C:Y,18,0)</f>
        <v>TA10A</v>
      </c>
      <c r="S201" s="20" t="str">
        <f>VLOOKUP(M201&amp;"-"&amp;R201,通道清单!C:G,5,0)</f>
        <v>H</v>
      </c>
      <c r="T201" s="20">
        <f>VLOOKUP(H201,频率块划分实时状态!C:Y,14,0)</f>
        <v>4062</v>
      </c>
      <c r="U201" s="20">
        <f>VLOOKUP(H201,频率块划分实时状态!C:Y,15,0)</f>
        <v>4074</v>
      </c>
    </row>
    <row r="202" spans="1:21">
      <c r="A202" s="19" t="s">
        <v>12870</v>
      </c>
      <c r="B202" s="20" t="s">
        <v>13434</v>
      </c>
      <c r="C202" s="20" t="s">
        <v>13435</v>
      </c>
      <c r="D202" s="25" t="s">
        <v>10870</v>
      </c>
      <c r="E202" s="20" t="str">
        <f>VLOOKUP(B202,商品实例清单!B:D,3,0)</f>
        <v>广电传输卫星带宽</v>
      </c>
      <c r="F202" s="221" t="str">
        <f>VLOOKUP(B202,商品实例清单!B:M,12,0)</f>
        <v>210010002220250466</v>
      </c>
      <c r="H202" s="20" t="s">
        <v>14201</v>
      </c>
      <c r="I202" s="25" t="s">
        <v>12391</v>
      </c>
      <c r="K202" s="21" t="s">
        <v>14350</v>
      </c>
      <c r="L202" s="21" t="s">
        <v>14351</v>
      </c>
      <c r="M202" s="20" t="str">
        <f>VLOOKUP(H202,频率块划分实时状态!C:Y,16,0)</f>
        <v>CS6D</v>
      </c>
      <c r="N202" s="20" t="str">
        <f>VLOOKUP(H202,频率块划分实时状态!C:Y,17,0)</f>
        <v>RC7A</v>
      </c>
      <c r="O202" s="20" t="str">
        <f>VLOOKUP(M202&amp;"-"&amp;N202,通道清单!C:G,5,0)</f>
        <v>V</v>
      </c>
      <c r="P202" s="20">
        <f>VLOOKUP(H202,频率块划分实时状态!C:Y,12,0)</f>
        <v>6185</v>
      </c>
      <c r="Q202" s="20">
        <f>VLOOKUP(H202,频率块划分实时状态!C:Y,13,0)</f>
        <v>6203</v>
      </c>
      <c r="R202" s="20" t="str">
        <f>VLOOKUP(H202,频率块划分实时状态!C:Y,18,0)</f>
        <v>TA7A</v>
      </c>
      <c r="S202" s="20" t="str">
        <f>VLOOKUP(M202&amp;"-"&amp;R202,通道清单!C:G,5,0)</f>
        <v>H</v>
      </c>
      <c r="T202" s="20">
        <f>VLOOKUP(H202,频率块划分实时状态!C:Y,14,0)</f>
        <v>3960</v>
      </c>
      <c r="U202" s="20">
        <f>VLOOKUP(H202,频率块划分实时状态!C:Y,15,0)</f>
        <v>3978</v>
      </c>
    </row>
    <row r="203" spans="1:21">
      <c r="A203" s="19" t="s">
        <v>13451</v>
      </c>
      <c r="B203" s="20" t="s">
        <v>13447</v>
      </c>
      <c r="C203" s="20" t="s">
        <v>13448</v>
      </c>
      <c r="D203" s="25" t="s">
        <v>13154</v>
      </c>
      <c r="E203" s="20" t="str">
        <f>VLOOKUP(B203,商品实例清单!B:D,3,0)</f>
        <v>广电传输卫星带宽</v>
      </c>
      <c r="F203" s="20" t="str">
        <f>VLOOKUP(B203,商品实例清单!B:M,12,0)</f>
        <v>LS210010002220241847</v>
      </c>
      <c r="H203" s="27" t="s">
        <v>14528</v>
      </c>
      <c r="I203" s="25" t="s">
        <v>12391</v>
      </c>
      <c r="K203" s="21" t="s">
        <v>14563</v>
      </c>
      <c r="L203" s="21" t="s">
        <v>14564</v>
      </c>
      <c r="M203" s="20" t="str">
        <f>VLOOKUP(H203,频率块划分实时状态!C:Y,16,0)</f>
        <v>CS6D</v>
      </c>
      <c r="N203" s="20" t="str">
        <f>VLOOKUP(H203,频率块划分实时状态!C:Y,17,0)</f>
        <v>RN5B</v>
      </c>
      <c r="O203" s="20" t="str">
        <f>VLOOKUP(M203&amp;"-"&amp;N203,通道清单!C:G,5,0)</f>
        <v>H</v>
      </c>
      <c r="P203" s="20">
        <f>VLOOKUP(H203,频率块划分实时状态!C:Y,12,0)</f>
        <v>6091</v>
      </c>
      <c r="Q203" s="20">
        <f>VLOOKUP(H203,频率块划分实时状态!C:Y,13,0)</f>
        <v>6103</v>
      </c>
      <c r="R203" s="20" t="str">
        <f>VLOOKUP(H203,频率块划分实时状态!C:Y,18,0)</f>
        <v>TA5B</v>
      </c>
      <c r="S203" s="20" t="str">
        <f>VLOOKUP(M203&amp;"-"&amp;R203,通道清单!C:G,5,0)</f>
        <v>V</v>
      </c>
      <c r="T203" s="20">
        <f>VLOOKUP(H203,频率块划分实时状态!C:Y,14,0)</f>
        <v>3866</v>
      </c>
      <c r="U203" s="20">
        <f>VLOOKUP(H203,频率块划分实时状态!C:Y,15,0)</f>
        <v>3878</v>
      </c>
    </row>
    <row r="204" spans="1:21">
      <c r="A204" s="19" t="s">
        <v>13241</v>
      </c>
      <c r="B204" s="20" t="s">
        <v>13452</v>
      </c>
      <c r="C204" s="20" t="s">
        <v>13453</v>
      </c>
      <c r="D204" s="25" t="s">
        <v>13145</v>
      </c>
      <c r="E204" s="20" t="str">
        <f>VLOOKUP(B204,商品实例清单!B:D,3,0)</f>
        <v>广电传输卫星带宽</v>
      </c>
      <c r="F204" s="221" t="str">
        <f>VLOOKUP(B204,商品实例清单!B:M,12,0)</f>
        <v>210010002220250091</v>
      </c>
      <c r="H204" s="27" t="s">
        <v>14525</v>
      </c>
      <c r="I204" s="25" t="s">
        <v>12391</v>
      </c>
      <c r="K204" s="21" t="s">
        <v>14350</v>
      </c>
      <c r="L204" s="21" t="s">
        <v>14351</v>
      </c>
      <c r="M204" s="20" t="str">
        <f>VLOOKUP(H204,频率块划分实时状态!C:Y,16,0)</f>
        <v>CS6E</v>
      </c>
      <c r="N204" s="20" t="str">
        <f>VLOOKUP(H204,频率块划分实时状态!C:Y,17,0)</f>
        <v>RN5B</v>
      </c>
      <c r="O204" s="20" t="str">
        <f>VLOOKUP(M204&amp;"-"&amp;N204,通道清单!C:G,5,0)</f>
        <v>H</v>
      </c>
      <c r="P204" s="20">
        <f>VLOOKUP(H204,频率块划分实时状态!C:Y,12,0)</f>
        <v>6133.5</v>
      </c>
      <c r="Q204" s="20">
        <f>VLOOKUP(H204,频率块划分实时状态!C:Y,13,0)</f>
        <v>6142.5</v>
      </c>
      <c r="R204" s="20" t="str">
        <f>VLOOKUP(H204,频率块划分实时状态!C:Y,18,0)</f>
        <v>TA5B</v>
      </c>
      <c r="S204" s="20" t="str">
        <f>VLOOKUP(M204&amp;"-"&amp;R204,通道清单!C:G,5,0)</f>
        <v>V</v>
      </c>
      <c r="T204" s="20">
        <f>VLOOKUP(H204,频率块划分实时状态!C:Y,14,0)</f>
        <v>3908.5</v>
      </c>
      <c r="U204" s="20">
        <f>VLOOKUP(H204,频率块划分实时状态!C:Y,15,0)</f>
        <v>3917.5</v>
      </c>
    </row>
    <row r="205" spans="1:21">
      <c r="A205" s="19" t="s">
        <v>13451</v>
      </c>
      <c r="B205" s="20" t="s">
        <v>13456</v>
      </c>
      <c r="C205" s="20" t="s">
        <v>13457</v>
      </c>
      <c r="D205" s="25" t="s">
        <v>13154</v>
      </c>
      <c r="E205" s="20" t="str">
        <f>VLOOKUP(B205,商品实例清单!B:D,3,0)</f>
        <v>广电传输卫星带宽</v>
      </c>
      <c r="F205" s="221" t="str">
        <f>VLOOKUP(B205,商品实例清单!B:M,12,0)</f>
        <v>210010002220250097</v>
      </c>
      <c r="H205" s="27" t="s">
        <v>14528</v>
      </c>
      <c r="I205" s="25" t="s">
        <v>12391</v>
      </c>
      <c r="K205" s="21" t="s">
        <v>14565</v>
      </c>
      <c r="L205" s="21" t="s">
        <v>14566</v>
      </c>
      <c r="M205" s="20" t="str">
        <f>VLOOKUP(H205,频率块划分实时状态!C:Y,16,0)</f>
        <v>CS6D</v>
      </c>
      <c r="N205" s="20" t="str">
        <f>VLOOKUP(H205,频率块划分实时状态!C:Y,17,0)</f>
        <v>RN5B</v>
      </c>
      <c r="O205" s="20" t="str">
        <f>VLOOKUP(M205&amp;"-"&amp;N205,通道清单!C:G,5,0)</f>
        <v>H</v>
      </c>
      <c r="P205" s="20">
        <f>VLOOKUP(H205,频率块划分实时状态!C:Y,12,0)</f>
        <v>6091</v>
      </c>
      <c r="Q205" s="20">
        <f>VLOOKUP(H205,频率块划分实时状态!C:Y,13,0)</f>
        <v>6103</v>
      </c>
      <c r="R205" s="20" t="str">
        <f>VLOOKUP(H205,频率块划分实时状态!C:Y,18,0)</f>
        <v>TA5B</v>
      </c>
      <c r="S205" s="20" t="str">
        <f>VLOOKUP(M205&amp;"-"&amp;R205,通道清单!C:G,5,0)</f>
        <v>V</v>
      </c>
      <c r="T205" s="20">
        <f>VLOOKUP(H205,频率块划分实时状态!C:Y,14,0)</f>
        <v>3866</v>
      </c>
      <c r="U205" s="20">
        <f>VLOOKUP(H205,频率块划分实时状态!C:Y,15,0)</f>
        <v>3878</v>
      </c>
    </row>
    <row r="206" spans="1:21">
      <c r="A206" s="19" t="s">
        <v>13400</v>
      </c>
      <c r="B206" s="20" t="s">
        <v>13467</v>
      </c>
      <c r="C206" s="20" t="s">
        <v>13468</v>
      </c>
      <c r="D206" s="25" t="s">
        <v>12797</v>
      </c>
      <c r="E206" s="20" t="str">
        <f>VLOOKUP(B206,商品实例清单!B:D,3,0)</f>
        <v>广电传输卫星带宽</v>
      </c>
      <c r="F206" s="221" t="str">
        <f>VLOOKUP(B206,商品实例清单!B:M,12,0)</f>
        <v>210010002220250089</v>
      </c>
      <c r="H206" s="27" t="s">
        <v>14464</v>
      </c>
      <c r="I206" s="25" t="s">
        <v>12391</v>
      </c>
      <c r="K206" s="21" t="s">
        <v>14350</v>
      </c>
      <c r="L206" s="21" t="s">
        <v>14351</v>
      </c>
      <c r="M206" s="20" t="str">
        <f>VLOOKUP(H206,频率块划分实时状态!C:Y,16,0)</f>
        <v>CS6E</v>
      </c>
      <c r="N206" s="20" t="str">
        <f>VLOOKUP(H206,频率块划分实时状态!C:Y,17,0)</f>
        <v>RN12A</v>
      </c>
      <c r="O206" s="20" t="str">
        <f>VLOOKUP(M206&amp;"-"&amp;N206,通道清单!C:G,5,0)</f>
        <v>V</v>
      </c>
      <c r="P206" s="20">
        <f>VLOOKUP(H206,频率块划分实时状态!C:Y,12,0)</f>
        <v>6376.9</v>
      </c>
      <c r="Q206" s="20">
        <f>VLOOKUP(H206,频率块划分实时状态!C:Y,13,0)</f>
        <v>6389.1</v>
      </c>
      <c r="R206" s="20" t="str">
        <f>VLOOKUP(H206,频率块划分实时状态!C:Y,18,0)</f>
        <v>TA12A</v>
      </c>
      <c r="S206" s="20" t="str">
        <f>VLOOKUP(M206&amp;"-"&amp;R206,通道清单!C:G,5,0)</f>
        <v>H</v>
      </c>
      <c r="T206" s="20">
        <f>VLOOKUP(H206,频率块划分实时状态!C:Y,14,0)</f>
        <v>4151.9</v>
      </c>
      <c r="U206" s="20">
        <f>VLOOKUP(H206,频率块划分实时状态!C:Y,15,0)</f>
        <v>4164.1</v>
      </c>
    </row>
    <row r="207" spans="1:21">
      <c r="A207" s="19" t="s">
        <v>12995</v>
      </c>
      <c r="B207" s="20" t="s">
        <v>13476</v>
      </c>
      <c r="C207" s="20" t="s">
        <v>13477</v>
      </c>
      <c r="D207" s="25" t="s">
        <v>12815</v>
      </c>
      <c r="E207" s="20" t="str">
        <f>VLOOKUP(B207,商品实例清单!B:D,3,0)</f>
        <v>广电传输卫星带宽</v>
      </c>
      <c r="F207" s="20" t="str">
        <f>VLOOKUP(B207,商品实例清单!B:M,12,0)</f>
        <v>LS210010000020242236</v>
      </c>
      <c r="H207" s="27" t="s">
        <v>14470</v>
      </c>
      <c r="I207" s="25" t="s">
        <v>12391</v>
      </c>
      <c r="K207" s="21" t="s">
        <v>14567</v>
      </c>
      <c r="L207" s="21" t="s">
        <v>14568</v>
      </c>
      <c r="M207" s="20" t="str">
        <f>VLOOKUP(H207,频率块划分实时状态!C:Y,16,0)</f>
        <v>CS6E</v>
      </c>
      <c r="N207" s="20" t="str">
        <f>VLOOKUP(H207,频率块划分实时状态!C:Y,17,0)</f>
        <v>RN3A</v>
      </c>
      <c r="O207" s="20" t="str">
        <f>VLOOKUP(M207&amp;"-"&amp;N207,通道清单!C:G,5,0)</f>
        <v>V</v>
      </c>
      <c r="P207" s="20">
        <f>VLOOKUP(H207,频率块划分实时状态!C:Y,12,0)</f>
        <v>6007</v>
      </c>
      <c r="Q207" s="20">
        <f>VLOOKUP(H207,频率块划分实时状态!C:Y,13,0)</f>
        <v>6016</v>
      </c>
      <c r="R207" s="20" t="str">
        <f>VLOOKUP(H207,频率块划分实时状态!C:Y,18,0)</f>
        <v>TA3A</v>
      </c>
      <c r="S207" s="20" t="str">
        <f>VLOOKUP(M207&amp;"-"&amp;R207,通道清单!C:G,5,0)</f>
        <v>H</v>
      </c>
      <c r="T207" s="20">
        <f>VLOOKUP(H207,频率块划分实时状态!C:Y,14,0)</f>
        <v>3782</v>
      </c>
      <c r="U207" s="20">
        <f>VLOOKUP(H207,频率块划分实时状态!C:Y,15,0)</f>
        <v>3791</v>
      </c>
    </row>
    <row r="208" spans="1:21">
      <c r="A208" s="19" t="s">
        <v>13089</v>
      </c>
      <c r="B208" s="20" t="s">
        <v>13480</v>
      </c>
      <c r="C208" s="20" t="s">
        <v>13481</v>
      </c>
      <c r="D208" s="25" t="s">
        <v>9500</v>
      </c>
      <c r="E208" s="20" t="str">
        <f>VLOOKUP(B208,商品实例清单!B:D,3,0)</f>
        <v>广电传输卫星带宽</v>
      </c>
      <c r="F208" s="221" t="str">
        <f>VLOOKUP(B208,商品实例清单!B:M,12,0)</f>
        <v>210010002220250090</v>
      </c>
      <c r="H208" s="27" t="s">
        <v>14534</v>
      </c>
      <c r="I208" s="25" t="s">
        <v>12391</v>
      </c>
      <c r="K208" s="21" t="s">
        <v>14350</v>
      </c>
      <c r="L208" s="21" t="s">
        <v>14351</v>
      </c>
      <c r="M208" s="20" t="str">
        <f>VLOOKUP(H208,频率块划分实时状态!C:Y,16,0)</f>
        <v>CS6E</v>
      </c>
      <c r="N208" s="20" t="str">
        <f>VLOOKUP(H208,频率块划分实时状态!C:Y,17,0)</f>
        <v>RN4B</v>
      </c>
      <c r="O208" s="20" t="str">
        <f>VLOOKUP(M208&amp;"-"&amp;N208,通道清单!C:G,5,0)</f>
        <v>H</v>
      </c>
      <c r="P208" s="20">
        <f>VLOOKUP(H208,频率块划分实时状态!C:Y,12,0)</f>
        <v>6082.6</v>
      </c>
      <c r="Q208" s="20">
        <f>VLOOKUP(H208,频率块划分实时状态!C:Y,13,0)</f>
        <v>6089.4</v>
      </c>
      <c r="R208" s="20" t="str">
        <f>VLOOKUP(H208,频率块划分实时状态!C:Y,18,0)</f>
        <v>TA4B</v>
      </c>
      <c r="S208" s="20" t="str">
        <f>VLOOKUP(M208&amp;"-"&amp;R208,通道清单!C:G,5,0)</f>
        <v>V</v>
      </c>
      <c r="T208" s="20">
        <f>VLOOKUP(H208,频率块划分实时状态!C:Y,14,0)</f>
        <v>3857.6</v>
      </c>
      <c r="U208" s="20">
        <f>VLOOKUP(H208,频率块划分实时状态!C:Y,15,0)</f>
        <v>3864.4</v>
      </c>
    </row>
    <row r="209" spans="1:21">
      <c r="A209" s="19" t="s">
        <v>12995</v>
      </c>
      <c r="B209" s="20" t="s">
        <v>13484</v>
      </c>
      <c r="C209" s="20" t="s">
        <v>13485</v>
      </c>
      <c r="D209" s="25" t="s">
        <v>13166</v>
      </c>
      <c r="E209" s="20" t="str">
        <f>VLOOKUP(B209,商品实例清单!B:D,3,0)</f>
        <v>广电传输卫星带宽</v>
      </c>
      <c r="F209" s="221" t="str">
        <f>VLOOKUP(B209,商品实例清单!B:M,12,0)</f>
        <v>210010002220250299</v>
      </c>
      <c r="H209" s="27" t="s">
        <v>14532</v>
      </c>
      <c r="I209" s="25" t="s">
        <v>12391</v>
      </c>
      <c r="K209" s="21" t="s">
        <v>14350</v>
      </c>
      <c r="L209" s="21" t="s">
        <v>14351</v>
      </c>
      <c r="M209" s="20" t="str">
        <f>VLOOKUP(H209,频率块划分实时状态!C:Y,16,0)</f>
        <v>CS6E</v>
      </c>
      <c r="N209" s="20" t="str">
        <f>VLOOKUP(H209,频率块划分实时状态!C:Y,17,0)</f>
        <v>RN3A</v>
      </c>
      <c r="O209" s="20" t="str">
        <f>VLOOKUP(M209&amp;"-"&amp;N209,通道清单!C:G,5,0)</f>
        <v>V</v>
      </c>
      <c r="P209" s="20">
        <f>VLOOKUP(H209,频率块划分实时状态!C:Y,12,0)</f>
        <v>6016.15</v>
      </c>
      <c r="Q209" s="20">
        <f>VLOOKUP(H209,频率块划分实时状态!C:Y,13,0)</f>
        <v>6025.85</v>
      </c>
      <c r="R209" s="20" t="str">
        <f>VLOOKUP(H209,频率块划分实时状态!C:Y,18,0)</f>
        <v>TA3A</v>
      </c>
      <c r="S209" s="20" t="str">
        <f>VLOOKUP(M209&amp;"-"&amp;R209,通道清单!C:G,5,0)</f>
        <v>H</v>
      </c>
      <c r="T209" s="20">
        <f>VLOOKUP(H209,频率块划分实时状态!C:Y,14,0)</f>
        <v>3791.15</v>
      </c>
      <c r="U209" s="20">
        <f>VLOOKUP(H209,频率块划分实时状态!C:Y,15,0)</f>
        <v>3800.85</v>
      </c>
    </row>
    <row r="210" spans="1:21">
      <c r="A210" s="19" t="s">
        <v>12921</v>
      </c>
      <c r="B210" s="20" t="s">
        <v>13540</v>
      </c>
      <c r="C210" s="20" t="s">
        <v>13541</v>
      </c>
      <c r="D210" s="25" t="s">
        <v>14466</v>
      </c>
      <c r="E210" s="20" t="str">
        <f>VLOOKUP(B210,商品实例清单!B:D,3,0)</f>
        <v>广电传输卫星带宽</v>
      </c>
      <c r="F210" s="20" t="str">
        <f>VLOOKUP(B210,商品实例清单!B:M,12,0)</f>
        <v>LS210010002220250039</v>
      </c>
      <c r="H210" s="20" t="s">
        <v>14192</v>
      </c>
      <c r="I210" s="25" t="s">
        <v>12391</v>
      </c>
      <c r="K210" s="21" t="s">
        <v>14350</v>
      </c>
      <c r="L210" s="21" t="s">
        <v>14351</v>
      </c>
      <c r="M210" s="20" t="str">
        <f>VLOOKUP(H210,频率块划分实时状态!C:Y,16,0)</f>
        <v>CS6D</v>
      </c>
      <c r="N210" s="20" t="str">
        <f>VLOOKUP(H210,频率块划分实时状态!C:Y,17,0)</f>
        <v>RC8A</v>
      </c>
      <c r="O210" s="20" t="str">
        <f>VLOOKUP(M210&amp;"-"&amp;N210,通道清单!C:G,5,0)</f>
        <v>V</v>
      </c>
      <c r="P210" s="20">
        <f>VLOOKUP(H210,频率块划分实时状态!C:Y,12,0)</f>
        <v>6235</v>
      </c>
      <c r="Q210" s="20">
        <f>VLOOKUP(H210,频率块划分实时状态!C:Y,13,0)</f>
        <v>6241</v>
      </c>
      <c r="R210" s="20" t="str">
        <f>VLOOKUP(H210,频率块划分实时状态!C:Y,18,0)</f>
        <v>TA8A</v>
      </c>
      <c r="S210" s="20" t="str">
        <f>VLOOKUP(M210&amp;"-"&amp;R210,通道清单!C:G,5,0)</f>
        <v>H</v>
      </c>
      <c r="T210" s="20">
        <f>VLOOKUP(H210,频率块划分实时状态!C:Y,14,0)</f>
        <v>4010</v>
      </c>
      <c r="U210" s="20">
        <f>VLOOKUP(H210,频率块划分实时状态!C:Y,15,0)</f>
        <v>4016</v>
      </c>
    </row>
    <row r="211" spans="1:21">
      <c r="A211" s="19" t="s">
        <v>12984</v>
      </c>
      <c r="B211" s="20" t="s">
        <v>13555</v>
      </c>
      <c r="C211" s="20" t="s">
        <v>13556</v>
      </c>
      <c r="D211" s="25" t="s">
        <v>12983</v>
      </c>
      <c r="E211" s="20" t="str">
        <f>VLOOKUP(B211,商品实例清单!B:D,3,0)</f>
        <v>广电传输卫星带宽</v>
      </c>
      <c r="F211" s="20" t="str">
        <f>VLOOKUP(B211,商品实例清单!B:M,12,0)</f>
        <v>LS210010002220241874</v>
      </c>
      <c r="H211" s="27" t="s">
        <v>14496</v>
      </c>
      <c r="I211" s="25" t="s">
        <v>12391</v>
      </c>
      <c r="K211" s="21" t="s">
        <v>14361</v>
      </c>
      <c r="L211" s="21" t="s">
        <v>14362</v>
      </c>
      <c r="M211" s="20" t="str">
        <f>VLOOKUP(H211,频率块划分实时状态!C:Y,16,0)</f>
        <v>CS6E</v>
      </c>
      <c r="N211" s="20" t="str">
        <f>VLOOKUP(H211,频率块划分实时状态!C:Y,17,0)</f>
        <v>RN8A</v>
      </c>
      <c r="O211" s="20" t="str">
        <f>VLOOKUP(M211&amp;"-"&amp;N211,通道清单!C:G,5,0)</f>
        <v>V</v>
      </c>
      <c r="P211" s="20">
        <f>VLOOKUP(H211,频率块划分实时状态!C:Y,12,0)</f>
        <v>6207</v>
      </c>
      <c r="Q211" s="20">
        <f>VLOOKUP(H211,频率块划分实时状态!C:Y,13,0)</f>
        <v>6243</v>
      </c>
      <c r="R211" s="20" t="str">
        <f>VLOOKUP(H211,频率块划分实时状态!C:Y,18,0)</f>
        <v>TA8A</v>
      </c>
      <c r="S211" s="20" t="str">
        <f>VLOOKUP(M211&amp;"-"&amp;R211,通道清单!C:G,5,0)</f>
        <v>H</v>
      </c>
      <c r="T211" s="20">
        <f>VLOOKUP(H211,频率块划分实时状态!C:Y,14,0)</f>
        <v>3982</v>
      </c>
      <c r="U211" s="20">
        <f>VLOOKUP(H211,频率块划分实时状态!C:Y,15,0)</f>
        <v>4018</v>
      </c>
    </row>
    <row r="212" spans="1:21">
      <c r="A212" s="19" t="s">
        <v>12860</v>
      </c>
      <c r="B212" s="20" t="s">
        <v>13581</v>
      </c>
      <c r="C212" s="20" t="s">
        <v>13582</v>
      </c>
      <c r="D212" s="25" t="s">
        <v>12849</v>
      </c>
      <c r="E212" s="20" t="str">
        <f>VLOOKUP(B212,商品实例清单!B:D,3,0)</f>
        <v>广电传输卫星带宽</v>
      </c>
      <c r="F212" s="20" t="str">
        <f>VLOOKUP(B212,商品实例清单!B:M,12,0)</f>
        <v>LS210010002220241850</v>
      </c>
      <c r="H212" s="20" t="s">
        <v>14187</v>
      </c>
      <c r="K212" s="21" t="s">
        <v>14569</v>
      </c>
      <c r="L212" s="21" t="s">
        <v>14570</v>
      </c>
      <c r="M212" s="20" t="str">
        <f>VLOOKUP(H212,频率块划分实时状态!C:Y,16,0)</f>
        <v>CS6D</v>
      </c>
      <c r="N212" s="20" t="str">
        <f>VLOOKUP(H212,频率块划分实时状态!C:Y,17,0)</f>
        <v>RC10A</v>
      </c>
      <c r="O212" s="20" t="str">
        <f>VLOOKUP(M212&amp;"-"&amp;N212,通道清单!C:G,5,0)</f>
        <v>V</v>
      </c>
      <c r="P212" s="20">
        <f>VLOOKUP(H212,频率块划分实时状态!C:Y,12,0)</f>
        <v>6287</v>
      </c>
      <c r="Q212" s="20">
        <f>VLOOKUP(H212,频率块划分实时状态!C:Y,13,0)</f>
        <v>6299</v>
      </c>
      <c r="R212" s="20" t="str">
        <f>VLOOKUP(H212,频率块划分实时状态!C:Y,18,0)</f>
        <v>TA10A</v>
      </c>
      <c r="S212" s="20" t="str">
        <f>VLOOKUP(M212&amp;"-"&amp;R212,通道清单!C:G,5,0)</f>
        <v>H</v>
      </c>
      <c r="T212" s="20">
        <f>VLOOKUP(H212,频率块划分实时状态!C:Y,14,0)</f>
        <v>4062</v>
      </c>
      <c r="U212" s="20">
        <f>VLOOKUP(H212,频率块划分实时状态!C:Y,15,0)</f>
        <v>4074</v>
      </c>
    </row>
    <row r="213" spans="1:21">
      <c r="A213" s="19" t="s">
        <v>12984</v>
      </c>
      <c r="B213" s="20" t="s">
        <v>13654</v>
      </c>
      <c r="C213" s="20" t="s">
        <v>13655</v>
      </c>
      <c r="D213" s="25" t="s">
        <v>12983</v>
      </c>
      <c r="E213" s="20" t="str">
        <f>VLOOKUP(B213,商品实例清单!B:D,3,0)</f>
        <v>广电传输卫星带宽</v>
      </c>
      <c r="F213" s="221" t="str">
        <f>VLOOKUP(B213,商品实例清单!B:M,12,0)</f>
        <v>210010002220250463</v>
      </c>
      <c r="H213" s="27" t="s">
        <v>14496</v>
      </c>
      <c r="I213" s="25" t="s">
        <v>12391</v>
      </c>
      <c r="K213" s="21" t="s">
        <v>14350</v>
      </c>
      <c r="L213" s="21" t="s">
        <v>14351</v>
      </c>
      <c r="M213" s="20" t="str">
        <f>VLOOKUP(H213,频率块划分实时状态!C:Y,16,0)</f>
        <v>CS6E</v>
      </c>
      <c r="N213" s="20" t="str">
        <f>VLOOKUP(H213,频率块划分实时状态!C:Y,17,0)</f>
        <v>RN8A</v>
      </c>
      <c r="O213" s="20" t="str">
        <f>VLOOKUP(M213&amp;"-"&amp;N213,通道清单!C:G,5,0)</f>
        <v>V</v>
      </c>
      <c r="P213" s="20">
        <f>VLOOKUP(H213,频率块划分实时状态!C:Y,12,0)</f>
        <v>6207</v>
      </c>
      <c r="Q213" s="20">
        <f>VLOOKUP(H213,频率块划分实时状态!C:Y,13,0)</f>
        <v>6243</v>
      </c>
      <c r="R213" s="20" t="str">
        <f>VLOOKUP(H213,频率块划分实时状态!C:Y,18,0)</f>
        <v>TA8A</v>
      </c>
      <c r="S213" s="20" t="str">
        <f>VLOOKUP(M213&amp;"-"&amp;R213,通道清单!C:G,5,0)</f>
        <v>H</v>
      </c>
      <c r="T213" s="20">
        <f>VLOOKUP(H213,频率块划分实时状态!C:Y,14,0)</f>
        <v>3982</v>
      </c>
      <c r="U213" s="20">
        <f>VLOOKUP(H213,频率块划分实时状态!C:Y,15,0)</f>
        <v>4018</v>
      </c>
    </row>
    <row r="214" spans="1:21">
      <c r="A214" s="19" t="s">
        <v>13198</v>
      </c>
      <c r="B214" s="20" t="s">
        <v>13669</v>
      </c>
      <c r="C214" s="20" t="s">
        <v>13670</v>
      </c>
      <c r="D214" s="25" t="s">
        <v>14519</v>
      </c>
      <c r="E214" s="20" t="str">
        <f>VLOOKUP(B214,商品实例清单!B:D,3,0)</f>
        <v>广电传输卫星带宽</v>
      </c>
      <c r="F214" s="221" t="str">
        <f>VLOOKUP(B214,商品实例清单!B:M,12,0)</f>
        <v>210010002220250328</v>
      </c>
      <c r="H214" s="20" t="s">
        <v>14182</v>
      </c>
      <c r="I214" s="25" t="s">
        <v>12391</v>
      </c>
      <c r="K214" s="21" t="s">
        <v>14350</v>
      </c>
      <c r="L214" s="21" t="s">
        <v>14351</v>
      </c>
      <c r="M214" s="20" t="str">
        <f>VLOOKUP(H214,频率块划分实时状态!C:Y,16,0)</f>
        <v>CS6D</v>
      </c>
      <c r="N214" s="20" t="str">
        <f>VLOOKUP(H214,频率块划分实时状态!C:Y,17,0)</f>
        <v>RC4A</v>
      </c>
      <c r="O214" s="20" t="str">
        <f>VLOOKUP(M214&amp;"-"&amp;N214,通道清单!C:G,5,0)</f>
        <v>V</v>
      </c>
      <c r="P214" s="20">
        <f>VLOOKUP(H214,频率块划分实时状态!C:Y,12,0)</f>
        <v>6047</v>
      </c>
      <c r="Q214" s="20">
        <f>VLOOKUP(H214,频率块划分实时状态!C:Y,13,0)</f>
        <v>6056</v>
      </c>
      <c r="R214" s="20" t="str">
        <f>VLOOKUP(H214,频率块划分实时状态!C:Y,18,0)</f>
        <v>TA4A</v>
      </c>
      <c r="S214" s="20" t="str">
        <f>VLOOKUP(M214&amp;"-"&amp;R214,通道清单!C:G,5,0)</f>
        <v>H</v>
      </c>
      <c r="T214" s="20">
        <f>VLOOKUP(H214,频率块划分实时状态!C:Y,14,0)</f>
        <v>3822</v>
      </c>
      <c r="U214" s="20">
        <f>VLOOKUP(H214,频率块划分实时状态!C:Y,15,0)</f>
        <v>3831</v>
      </c>
    </row>
    <row r="215" spans="1:21">
      <c r="A215" s="19" t="s">
        <v>13451</v>
      </c>
      <c r="B215" s="20" t="s">
        <v>13721</v>
      </c>
      <c r="C215" s="20" t="s">
        <v>13722</v>
      </c>
      <c r="D215" s="25" t="s">
        <v>10876</v>
      </c>
      <c r="E215" s="20" t="str">
        <f>VLOOKUP(B215,商品实例清单!B:D,3,0)</f>
        <v>广电传输卫星带宽</v>
      </c>
      <c r="F215" s="20" t="str">
        <f>VLOOKUP(B215,商品实例清单!B:M,12,0)</f>
        <v>LS210010002220241859</v>
      </c>
      <c r="H215" s="27" t="s">
        <v>14485</v>
      </c>
      <c r="I215" s="25" t="s">
        <v>12391</v>
      </c>
      <c r="K215" s="21" t="s">
        <v>14350</v>
      </c>
      <c r="L215" s="21" t="s">
        <v>14351</v>
      </c>
      <c r="M215" s="20" t="str">
        <f>VLOOKUP(H215,频率块划分实时状态!C:Y,16,0)</f>
        <v>CS6D</v>
      </c>
      <c r="N215" s="20" t="str">
        <f>VLOOKUP(H215,频率块划分实时状态!C:Y,17,0)</f>
        <v>RN5B</v>
      </c>
      <c r="O215" s="20" t="str">
        <f>VLOOKUP(M215&amp;"-"&amp;N215,通道清单!C:G,5,0)</f>
        <v>H</v>
      </c>
      <c r="P215" s="20">
        <f>VLOOKUP(H215,频率块划分实时状态!C:Y,12,0)</f>
        <v>6067</v>
      </c>
      <c r="Q215" s="20">
        <f>VLOOKUP(H215,频率块划分实时状态!C:Y,13,0)</f>
        <v>6091</v>
      </c>
      <c r="R215" s="20" t="str">
        <f>VLOOKUP(H215,频率块划分实时状态!C:Y,18,0)</f>
        <v>TA5B</v>
      </c>
      <c r="S215" s="20" t="str">
        <f>VLOOKUP(M215&amp;"-"&amp;R215,通道清单!C:G,5,0)</f>
        <v>V</v>
      </c>
      <c r="T215" s="20">
        <f>VLOOKUP(H215,频率块划分实时状态!C:Y,14,0)</f>
        <v>3842</v>
      </c>
      <c r="U215" s="20">
        <f>VLOOKUP(H215,频率块划分实时状态!C:Y,15,0)</f>
        <v>3866</v>
      </c>
    </row>
    <row r="216" spans="1:21">
      <c r="A216" s="19" t="s">
        <v>12850</v>
      </c>
      <c r="B216" s="20" t="s">
        <v>13737</v>
      </c>
      <c r="C216" s="20" t="s">
        <v>13738</v>
      </c>
      <c r="D216" s="25" t="s">
        <v>13221</v>
      </c>
      <c r="E216" s="20" t="str">
        <f>VLOOKUP(B216,商品实例清单!B:D,3,0)</f>
        <v>广电传输卫星带宽</v>
      </c>
      <c r="F216" s="221" t="str">
        <f>VLOOKUP(B216,商品实例清单!B:M,12,0)</f>
        <v>210010002220250415</v>
      </c>
      <c r="H216" s="20" t="s">
        <v>14180</v>
      </c>
      <c r="I216" s="25" t="s">
        <v>12391</v>
      </c>
      <c r="K216" s="21" t="s">
        <v>14350</v>
      </c>
      <c r="L216" s="21" t="s">
        <v>14351</v>
      </c>
      <c r="M216" s="20" t="str">
        <f>VLOOKUP(H216,频率块划分实时状态!C:Y,16,0)</f>
        <v>CS6D</v>
      </c>
      <c r="N216" s="20" t="str">
        <f>VLOOKUP(H216,频率块划分实时状态!C:Y,17,0)</f>
        <v>RC6A</v>
      </c>
      <c r="O216" s="20" t="str">
        <f>VLOOKUP(M216&amp;"-"&amp;N216,通道清单!C:G,5,0)</f>
        <v>V</v>
      </c>
      <c r="P216" s="20">
        <f>VLOOKUP(H216,频率块划分实时状态!C:Y,12,0)</f>
        <v>6153.35</v>
      </c>
      <c r="Q216" s="20">
        <f>VLOOKUP(H216,频率块划分实时状态!C:Y,13,0)</f>
        <v>6162.65</v>
      </c>
      <c r="R216" s="20" t="str">
        <f>VLOOKUP(H216,频率块划分实时状态!C:Y,18,0)</f>
        <v>TA6A</v>
      </c>
      <c r="S216" s="20" t="str">
        <f>VLOOKUP(M216&amp;"-"&amp;R216,通道清单!C:G,5,0)</f>
        <v>H</v>
      </c>
      <c r="T216" s="20">
        <f>VLOOKUP(H216,频率块划分实时状态!C:Y,14,0)</f>
        <v>3928.35</v>
      </c>
      <c r="U216" s="20">
        <f>VLOOKUP(H216,频率块划分实时状态!C:Y,15,0)</f>
        <v>3937.65</v>
      </c>
    </row>
    <row r="217" spans="1:21">
      <c r="A217" s="19" t="s">
        <v>13225</v>
      </c>
      <c r="B217" s="20" t="s">
        <v>13741</v>
      </c>
      <c r="C217" s="20" t="s">
        <v>13742</v>
      </c>
      <c r="D217" s="25" t="s">
        <v>13221</v>
      </c>
      <c r="E217" s="20" t="str">
        <f>VLOOKUP(B217,商品实例清单!B:D,3,0)</f>
        <v>广电传输卫星带宽</v>
      </c>
      <c r="F217" s="221" t="str">
        <f>VLOOKUP(B217,商品实例清单!B:M,12,0)</f>
        <v>210010002220250415</v>
      </c>
      <c r="H217" s="20" t="s">
        <v>14179</v>
      </c>
      <c r="I217" s="25" t="s">
        <v>12391</v>
      </c>
      <c r="K217" s="21" t="s">
        <v>14350</v>
      </c>
      <c r="L217" s="21" t="s">
        <v>14351</v>
      </c>
      <c r="M217" s="20" t="str">
        <f>VLOOKUP(H217,频率块划分实时状态!C:Y,16,0)</f>
        <v>CS6D</v>
      </c>
      <c r="N217" s="20" t="str">
        <f>VLOOKUP(H217,频率块划分实时状态!C:Y,17,0)</f>
        <v>RC5A</v>
      </c>
      <c r="O217" s="20" t="str">
        <f>VLOOKUP(M217&amp;"-"&amp;N217,通道清单!C:G,5,0)</f>
        <v>V</v>
      </c>
      <c r="P217" s="20">
        <f>VLOOKUP(H217,频率块划分实时状态!C:Y,12,0)</f>
        <v>6096</v>
      </c>
      <c r="Q217" s="20">
        <f>VLOOKUP(H217,频率块划分实时状态!C:Y,13,0)</f>
        <v>6105</v>
      </c>
      <c r="R217" s="20" t="str">
        <f>VLOOKUP(H217,频率块划分实时状态!C:Y,18,0)</f>
        <v>TA5A</v>
      </c>
      <c r="S217" s="20" t="str">
        <f>VLOOKUP(M217&amp;"-"&amp;R217,通道清单!C:G,5,0)</f>
        <v>H</v>
      </c>
      <c r="T217" s="20">
        <f>VLOOKUP(H217,频率块划分实时状态!C:Y,14,0)</f>
        <v>3871</v>
      </c>
      <c r="U217" s="20">
        <f>VLOOKUP(H217,频率块划分实时状态!C:Y,15,0)</f>
        <v>3880</v>
      </c>
    </row>
    <row r="218" spans="1:21">
      <c r="A218" s="19" t="s">
        <v>12870</v>
      </c>
      <c r="B218" s="20" t="s">
        <v>13743</v>
      </c>
      <c r="C218" s="20" t="s">
        <v>13744</v>
      </c>
      <c r="D218" s="25" t="s">
        <v>14380</v>
      </c>
      <c r="E218" s="20" t="str">
        <f>VLOOKUP(B218,商品实例清单!B:D,3,0)</f>
        <v>广电传输卫星带宽</v>
      </c>
      <c r="F218" s="221" t="str">
        <f>VLOOKUP(B218,商品实例清单!B:M,12,0)</f>
        <v>210010002220250167</v>
      </c>
      <c r="H218" s="20" t="s">
        <v>14178</v>
      </c>
      <c r="I218" s="25" t="s">
        <v>12391</v>
      </c>
      <c r="K218" s="21" t="s">
        <v>14350</v>
      </c>
      <c r="L218" s="21" t="s">
        <v>14351</v>
      </c>
      <c r="M218" s="20" t="str">
        <f>VLOOKUP(H218,频率块划分实时状态!C:Y,16,0)</f>
        <v>CS6D</v>
      </c>
      <c r="N218" s="20" t="str">
        <f>VLOOKUP(H218,频率块划分实时状态!C:Y,17,0)</f>
        <v>RC7A</v>
      </c>
      <c r="O218" s="20" t="str">
        <f>VLOOKUP(M218&amp;"-"&amp;N218,通道清单!C:G,5,0)</f>
        <v>V</v>
      </c>
      <c r="P218" s="20">
        <f>VLOOKUP(H218,频率块划分实时状态!C:Y,12,0)</f>
        <v>6167</v>
      </c>
      <c r="Q218" s="20">
        <f>VLOOKUP(H218,频率块划分实时状态!C:Y,13,0)</f>
        <v>6185</v>
      </c>
      <c r="R218" s="20" t="str">
        <f>VLOOKUP(H218,频率块划分实时状态!C:Y,18,0)</f>
        <v>TA7A</v>
      </c>
      <c r="S218" s="20" t="str">
        <f>VLOOKUP(M218&amp;"-"&amp;R218,通道清单!C:G,5,0)</f>
        <v>H</v>
      </c>
      <c r="T218" s="20">
        <f>VLOOKUP(H218,频率块划分实时状态!C:Y,14,0)</f>
        <v>3942</v>
      </c>
      <c r="U218" s="20">
        <f>VLOOKUP(H218,频率块划分实时状态!C:Y,15,0)</f>
        <v>3960</v>
      </c>
    </row>
    <row r="219" spans="1:21">
      <c r="A219" s="19" t="s">
        <v>13274</v>
      </c>
      <c r="B219" s="20" t="s">
        <v>13756</v>
      </c>
      <c r="C219" s="20" t="s">
        <v>13757</v>
      </c>
      <c r="D219" s="25" t="s">
        <v>10850</v>
      </c>
      <c r="E219" s="20" t="str">
        <f>VLOOKUP(B219,商品实例清单!B:D,3,0)</f>
        <v>广电传输卫星带宽</v>
      </c>
      <c r="F219" s="221" t="str">
        <f>VLOOKUP(B219,商品实例清单!B:M,12,0)</f>
        <v>210010002220250470</v>
      </c>
      <c r="H219" s="20" t="s">
        <v>14517</v>
      </c>
      <c r="I219" s="25" t="s">
        <v>12391</v>
      </c>
      <c r="K219" s="21" t="s">
        <v>14350</v>
      </c>
      <c r="L219" s="21" t="s">
        <v>14351</v>
      </c>
      <c r="M219" s="20" t="str">
        <f>VLOOKUP(H219,频率块划分实时状态!C:Y,16,0)</f>
        <v>CS6E</v>
      </c>
      <c r="N219" s="20" t="str">
        <f>VLOOKUP(H219,频率块划分实时状态!C:Y,17,0)</f>
        <v>RN7A</v>
      </c>
      <c r="O219" s="20" t="str">
        <f>VLOOKUP(M219&amp;"-"&amp;N219,通道清单!C:G,5,0)</f>
        <v>V</v>
      </c>
      <c r="P219" s="20">
        <f>VLOOKUP(H219,频率块划分实时状态!C:Y,12,0)</f>
        <v>6189</v>
      </c>
      <c r="Q219" s="20">
        <f>VLOOKUP(H219,频率块划分实时状态!C:Y,13,0)</f>
        <v>6203</v>
      </c>
      <c r="R219" s="20" t="str">
        <f>VLOOKUP(H219,频率块划分实时状态!C:Y,18,0)</f>
        <v>TA7A</v>
      </c>
      <c r="S219" s="20" t="str">
        <f>VLOOKUP(M219&amp;"-"&amp;R219,通道清单!C:G,5,0)</f>
        <v>H</v>
      </c>
      <c r="T219" s="20">
        <f>VLOOKUP(H219,频率块划分实时状态!C:Y,14,0)</f>
        <v>3964</v>
      </c>
      <c r="U219" s="20">
        <f>VLOOKUP(H219,频率块划分实时状态!C:Y,15,0)</f>
        <v>3978</v>
      </c>
    </row>
    <row r="220" spans="1:21">
      <c r="A220" s="19" t="s">
        <v>13400</v>
      </c>
      <c r="B220" s="20" t="s">
        <v>13764</v>
      </c>
      <c r="C220" s="20" t="s">
        <v>13765</v>
      </c>
      <c r="D220" s="25" t="s">
        <v>13399</v>
      </c>
      <c r="E220" s="20" t="str">
        <f>VLOOKUP(B220,商品实例清单!B:D,3,0)</f>
        <v>广电传输卫星带宽</v>
      </c>
      <c r="F220" s="20" t="str">
        <f>VLOOKUP(B220,商品实例清单!B:M,12,0)</f>
        <v>LS210010002220241880</v>
      </c>
      <c r="H220" s="27" t="s">
        <v>14477</v>
      </c>
      <c r="I220" s="25" t="s">
        <v>12391</v>
      </c>
      <c r="K220" s="21" t="s">
        <v>14361</v>
      </c>
      <c r="L220" s="21" t="s">
        <v>14362</v>
      </c>
      <c r="M220" s="20" t="str">
        <f>VLOOKUP(H220,频率块划分实时状态!C:Y,16,0)</f>
        <v>CS6E</v>
      </c>
      <c r="N220" s="20" t="str">
        <f>VLOOKUP(H220,频率块划分实时状态!C:Y,17,0)</f>
        <v>RN12A</v>
      </c>
      <c r="O220" s="20" t="str">
        <f>VLOOKUP(M220&amp;"-"&amp;N220,通道清单!C:G,5,0)</f>
        <v>V</v>
      </c>
      <c r="P220" s="20">
        <f>VLOOKUP(H220,频率块划分实时状态!C:Y,12,0)</f>
        <v>6367.65</v>
      </c>
      <c r="Q220" s="20">
        <f>VLOOKUP(H220,频率块划分实时状态!C:Y,13,0)</f>
        <v>6376.35</v>
      </c>
      <c r="R220" s="20" t="str">
        <f>VLOOKUP(H220,频率块划分实时状态!C:Y,18,0)</f>
        <v>TA12A</v>
      </c>
      <c r="S220" s="20" t="str">
        <f>VLOOKUP(M220&amp;"-"&amp;R220,通道清单!C:G,5,0)</f>
        <v>H</v>
      </c>
      <c r="T220" s="20">
        <f>VLOOKUP(H220,频率块划分实时状态!C:Y,14,0)</f>
        <v>4142.65</v>
      </c>
      <c r="U220" s="20">
        <f>VLOOKUP(H220,频率块划分实时状态!C:Y,15,0)</f>
        <v>4151.35</v>
      </c>
    </row>
    <row r="221" spans="1:21">
      <c r="A221" s="19" t="s">
        <v>13241</v>
      </c>
      <c r="B221" s="20" t="s">
        <v>13768</v>
      </c>
      <c r="C221" s="20" t="s">
        <v>13769</v>
      </c>
      <c r="D221" s="25" t="s">
        <v>10951</v>
      </c>
      <c r="E221" s="20" t="str">
        <f>VLOOKUP(B221,商品实例清单!B:D,3,0)</f>
        <v>广电传输卫星带宽</v>
      </c>
      <c r="F221" s="20" t="str">
        <f>VLOOKUP(B221,商品实例清单!B:M,12,0)</f>
        <v>LS210010002220241878</v>
      </c>
      <c r="H221" s="20" t="s">
        <v>14571</v>
      </c>
      <c r="I221" s="25" t="s">
        <v>14572</v>
      </c>
      <c r="K221" s="21" t="s">
        <v>14350</v>
      </c>
      <c r="L221" s="21" t="s">
        <v>14351</v>
      </c>
      <c r="M221" s="20" t="str">
        <f>VLOOKUP(H221,频率块划分实时状态!C:Y,16,0)</f>
        <v>CS6E</v>
      </c>
      <c r="N221" s="20" t="str">
        <f>VLOOKUP(H221,频率块划分实时状态!C:Y,17,0)</f>
        <v>RN5B</v>
      </c>
      <c r="O221" s="20" t="str">
        <f>VLOOKUP(M221&amp;"-"&amp;N221,通道清单!C:G,5,0)</f>
        <v>H</v>
      </c>
      <c r="P221" s="20">
        <f>VLOOKUP(H221,频率块划分实时状态!C:Y,12,0)</f>
        <v>6120.5</v>
      </c>
      <c r="Q221" s="20">
        <f>VLOOKUP(H221,频率块划分实时状态!C:Y,13,0)</f>
        <v>6133.5</v>
      </c>
      <c r="R221" s="20" t="str">
        <f>VLOOKUP(H221,频率块划分实时状态!C:Y,18,0)</f>
        <v>TA5B</v>
      </c>
      <c r="S221" s="20" t="str">
        <f>VLOOKUP(M221&amp;"-"&amp;R221,通道清单!C:G,5,0)</f>
        <v>V</v>
      </c>
      <c r="T221" s="20">
        <f>VLOOKUP(H221,频率块划分实时状态!C:Y,14,0)</f>
        <v>3895.5</v>
      </c>
      <c r="U221" s="20">
        <f>VLOOKUP(H221,频率块划分实时状态!C:Y,15,0)</f>
        <v>3908.5</v>
      </c>
    </row>
    <row r="222" spans="1:21">
      <c r="A222" s="19" t="s">
        <v>13241</v>
      </c>
      <c r="B222" s="20" t="s">
        <v>13776</v>
      </c>
      <c r="C222" s="20" t="s">
        <v>13777</v>
      </c>
      <c r="D222" s="25" t="s">
        <v>11203</v>
      </c>
      <c r="E222" s="20" t="str">
        <f>VLOOKUP(B222,商品实例清单!B:D,3,0)</f>
        <v>广电传输卫星带宽</v>
      </c>
      <c r="F222" s="20" t="str">
        <f>VLOOKUP(B222,商品实例清单!B:M,12,0)</f>
        <v>LS210010002220241876</v>
      </c>
      <c r="H222" s="27" t="s">
        <v>14538</v>
      </c>
      <c r="I222" s="25" t="s">
        <v>12391</v>
      </c>
      <c r="K222" s="21" t="s">
        <v>14361</v>
      </c>
      <c r="L222" s="21" t="s">
        <v>14362</v>
      </c>
      <c r="M222" s="20" t="str">
        <f>VLOOKUP(H222,频率块划分实时状态!C:Y,16,0)</f>
        <v>CS6E</v>
      </c>
      <c r="N222" s="20" t="str">
        <f>VLOOKUP(H222,频率块划分实时状态!C:Y,17,0)</f>
        <v>RN5B</v>
      </c>
      <c r="O222" s="20" t="str">
        <f>VLOOKUP(M222&amp;"-"&amp;N222,通道清单!C:G,5,0)</f>
        <v>H</v>
      </c>
      <c r="P222" s="20">
        <f>VLOOKUP(H222,频率块划分实时状态!C:Y,12,0)</f>
        <v>6113.9</v>
      </c>
      <c r="Q222" s="20">
        <f>VLOOKUP(H222,频率块划分实时状态!C:Y,13,0)</f>
        <v>6120.1</v>
      </c>
      <c r="R222" s="20" t="str">
        <f>VLOOKUP(H222,频率块划分实时状态!C:Y,18,0)</f>
        <v>TA5B</v>
      </c>
      <c r="S222" s="20" t="str">
        <f>VLOOKUP(M222&amp;"-"&amp;R222,通道清单!C:G,5,0)</f>
        <v>V</v>
      </c>
      <c r="T222" s="20">
        <f>VLOOKUP(H222,频率块划分实时状态!C:Y,14,0)</f>
        <v>3888.9</v>
      </c>
      <c r="U222" s="20">
        <f>VLOOKUP(H222,频率块划分实时状态!C:Y,15,0)</f>
        <v>3895.1</v>
      </c>
    </row>
    <row r="223" spans="1:21">
      <c r="A223" s="19" t="s">
        <v>13394</v>
      </c>
      <c r="B223" s="20" t="s">
        <v>13780</v>
      </c>
      <c r="C223" s="20" t="s">
        <v>13781</v>
      </c>
      <c r="D223" s="25" t="s">
        <v>12909</v>
      </c>
      <c r="E223" s="20" t="str">
        <f>VLOOKUP(B223,商品实例清单!B:D,3,0)</f>
        <v>广电传输卫星带宽</v>
      </c>
      <c r="F223" s="221" t="str">
        <f>VLOOKUP(B223,商品实例清单!B:M,12,0)</f>
        <v>210010002220250339</v>
      </c>
      <c r="H223" s="27" t="s">
        <v>14491</v>
      </c>
      <c r="I223" s="25" t="s">
        <v>12391</v>
      </c>
      <c r="K223" s="21" t="s">
        <v>14350</v>
      </c>
      <c r="L223" s="21" t="s">
        <v>14351</v>
      </c>
      <c r="M223" s="20" t="str">
        <f>VLOOKUP(H223,频率块划分实时状态!C:Y,16,0)</f>
        <v>CS6E</v>
      </c>
      <c r="N223" s="20" t="str">
        <f>VLOOKUP(H223,频率块划分实时状态!C:Y,17,0)</f>
        <v>RN3B</v>
      </c>
      <c r="O223" s="20" t="str">
        <f>VLOOKUP(M223&amp;"-"&amp;N223,通道清单!C:G,5,0)</f>
        <v>H</v>
      </c>
      <c r="P223" s="20">
        <f>VLOOKUP(H223,频率块划分实时状态!C:Y,12,0)</f>
        <v>6027.8</v>
      </c>
      <c r="Q223" s="20">
        <f>VLOOKUP(H223,频率块划分实时状态!C:Y,13,0)</f>
        <v>6036.2</v>
      </c>
      <c r="R223" s="20" t="str">
        <f>VLOOKUP(H223,频率块划分实时状态!C:Y,18,0)</f>
        <v>TA3B</v>
      </c>
      <c r="S223" s="20" t="str">
        <f>VLOOKUP(M223&amp;"-"&amp;R223,通道清单!C:G,5,0)</f>
        <v>V</v>
      </c>
      <c r="T223" s="20">
        <f>VLOOKUP(H223,频率块划分实时状态!C:Y,14,0)</f>
        <v>3802.8</v>
      </c>
      <c r="U223" s="20">
        <f>VLOOKUP(H223,频率块划分实时状态!C:Y,15,0)</f>
        <v>3811.2</v>
      </c>
    </row>
    <row r="224" spans="1:21">
      <c r="A224" s="19" t="s">
        <v>13318</v>
      </c>
      <c r="B224" s="20" t="s">
        <v>13784</v>
      </c>
      <c r="C224" s="20" t="s">
        <v>13785</v>
      </c>
      <c r="D224" s="25" t="s">
        <v>10850</v>
      </c>
      <c r="E224" s="20" t="str">
        <f>VLOOKUP(B224,商品实例清单!B:D,3,0)</f>
        <v>广电传输卫星带宽</v>
      </c>
      <c r="F224" s="221" t="str">
        <f>VLOOKUP(B224,商品实例清单!B:M,12,0)</f>
        <v>210010002220250469</v>
      </c>
      <c r="H224" s="27" t="s">
        <v>14515</v>
      </c>
      <c r="I224" s="25" t="s">
        <v>12391</v>
      </c>
      <c r="K224" s="21" t="s">
        <v>14350</v>
      </c>
      <c r="L224" s="21" t="s">
        <v>14351</v>
      </c>
      <c r="M224" s="20" t="str">
        <f>VLOOKUP(H224,频率块划分实时状态!C:Y,16,0)</f>
        <v>CS6D</v>
      </c>
      <c r="N224" s="20" t="str">
        <f>VLOOKUP(H224,频率块划分实时状态!C:Y,17,0)</f>
        <v>RN12A</v>
      </c>
      <c r="O224" s="20" t="str">
        <f>VLOOKUP(M224&amp;"-"&amp;N224,通道清单!C:G,5,0)</f>
        <v>V</v>
      </c>
      <c r="P224" s="20">
        <f>VLOOKUP(H224,频率块划分实时状态!C:Y,12,0)</f>
        <v>6367</v>
      </c>
      <c r="Q224" s="20">
        <f>VLOOKUP(H224,频率块划分实时状态!C:Y,13,0)</f>
        <v>6379</v>
      </c>
      <c r="R224" s="20" t="str">
        <f>VLOOKUP(H224,频率块划分实时状态!C:Y,18,0)</f>
        <v>TA12A</v>
      </c>
      <c r="S224" s="20" t="str">
        <f>VLOOKUP(M224&amp;"-"&amp;R224,通道清单!C:G,5,0)</f>
        <v>H</v>
      </c>
      <c r="T224" s="20">
        <f>VLOOKUP(H224,频率块划分实时状态!C:Y,14,0)</f>
        <v>4142</v>
      </c>
      <c r="U224" s="20">
        <f>VLOOKUP(H224,频率块划分实时状态!C:Y,15,0)</f>
        <v>4154</v>
      </c>
    </row>
    <row r="225" spans="1:21">
      <c r="A225" s="19" t="s">
        <v>13241</v>
      </c>
      <c r="B225" s="20" t="s">
        <v>13855</v>
      </c>
      <c r="C225" s="20" t="s">
        <v>13856</v>
      </c>
      <c r="D225" s="25" t="s">
        <v>12968</v>
      </c>
      <c r="E225" s="20" t="str">
        <f>VLOOKUP(B225,商品实例清单!B:D,3,0)</f>
        <v>广电卫星传输服务</v>
      </c>
      <c r="F225" s="20">
        <f>VLOOKUP(B225,商品实例清单!B:M,12,0)</f>
        <v>0</v>
      </c>
      <c r="H225" s="20" t="s">
        <v>14571</v>
      </c>
      <c r="I225" s="25" t="s">
        <v>14572</v>
      </c>
      <c r="K225" s="21" t="s">
        <v>14257</v>
      </c>
      <c r="L225" s="21" t="s">
        <v>14258</v>
      </c>
      <c r="M225" s="20" t="str">
        <f>VLOOKUP(H225,频率块划分实时状态!C:Y,16,0)</f>
        <v>CS6E</v>
      </c>
      <c r="N225" s="20" t="str">
        <f>VLOOKUP(H225,频率块划分实时状态!C:Y,17,0)</f>
        <v>RN5B</v>
      </c>
      <c r="O225" s="20" t="str">
        <f>VLOOKUP(M225&amp;"-"&amp;N225,通道清单!C:G,5,0)</f>
        <v>H</v>
      </c>
      <c r="P225" s="20">
        <f>VLOOKUP(H225,频率块划分实时状态!C:Y,12,0)</f>
        <v>6120.5</v>
      </c>
      <c r="Q225" s="20">
        <f>VLOOKUP(H225,频率块划分实时状态!C:Y,13,0)</f>
        <v>6133.5</v>
      </c>
      <c r="R225" s="20" t="str">
        <f>VLOOKUP(H225,频率块划分实时状态!C:Y,18,0)</f>
        <v>TA5B</v>
      </c>
      <c r="S225" s="20" t="str">
        <f>VLOOKUP(M225&amp;"-"&amp;R225,通道清单!C:G,5,0)</f>
        <v>V</v>
      </c>
      <c r="T225" s="20">
        <f>VLOOKUP(H225,频率块划分实时状态!C:Y,14,0)</f>
        <v>3895.5</v>
      </c>
      <c r="U225" s="20">
        <f>VLOOKUP(H225,频率块划分实时状态!C:Y,15,0)</f>
        <v>3908.5</v>
      </c>
    </row>
    <row r="226" spans="1:21">
      <c r="A226" s="19" t="s">
        <v>12860</v>
      </c>
      <c r="B226" s="20" t="s">
        <v>13867</v>
      </c>
      <c r="C226" s="20" t="s">
        <v>13868</v>
      </c>
      <c r="D226" s="25" t="s">
        <v>13000</v>
      </c>
      <c r="E226" s="20" t="str">
        <f>VLOOKUP(B226,商品实例清单!B:D,3,0)</f>
        <v>广电卫星传输服务</v>
      </c>
      <c r="F226" s="20">
        <f>VLOOKUP(B226,商品实例清单!B:M,12,0)</f>
        <v>0</v>
      </c>
      <c r="H226" s="20" t="s">
        <v>14183</v>
      </c>
      <c r="I226" s="25" t="s">
        <v>12391</v>
      </c>
      <c r="K226" s="21" t="s">
        <v>14573</v>
      </c>
      <c r="L226" s="21" t="s">
        <v>14574</v>
      </c>
      <c r="M226" s="20" t="str">
        <f>VLOOKUP(H226,频率块划分实时状态!C:Y,16,0)</f>
        <v>CS6D</v>
      </c>
      <c r="N226" s="20" t="str">
        <f>VLOOKUP(H226,频率块划分实时状态!C:Y,17,0)</f>
        <v>RC10A</v>
      </c>
      <c r="O226" s="20" t="str">
        <f>VLOOKUP(M226&amp;"-"&amp;N226,通道清单!C:G,5,0)</f>
        <v>V</v>
      </c>
      <c r="P226" s="20">
        <f>VLOOKUP(H226,频率块划分实时状态!C:Y,12,0)</f>
        <v>6299</v>
      </c>
      <c r="Q226" s="20">
        <f>VLOOKUP(H226,频率块划分实时状态!C:Y,13,0)</f>
        <v>6311</v>
      </c>
      <c r="R226" s="20" t="str">
        <f>VLOOKUP(H226,频率块划分实时状态!C:Y,18,0)</f>
        <v>TA10A</v>
      </c>
      <c r="S226" s="20" t="str">
        <f>VLOOKUP(M226&amp;"-"&amp;R226,通道清单!C:G,5,0)</f>
        <v>H</v>
      </c>
      <c r="T226" s="20">
        <f>VLOOKUP(H226,频率块划分实时状态!C:Y,14,0)</f>
        <v>4074</v>
      </c>
      <c r="U226" s="20">
        <f>VLOOKUP(H226,频率块划分实时状态!C:Y,15,0)</f>
        <v>4086</v>
      </c>
    </row>
    <row r="227" spans="1:21">
      <c r="A227" s="19" t="s">
        <v>12989</v>
      </c>
      <c r="B227" s="20" t="s">
        <v>13870</v>
      </c>
      <c r="C227" s="20" t="s">
        <v>13871</v>
      </c>
      <c r="D227" s="25" t="s">
        <v>9724</v>
      </c>
      <c r="E227" s="20" t="str">
        <f>VLOOKUP(B227,商品实例清单!B:D,3,0)</f>
        <v>广电卫星传输服务</v>
      </c>
      <c r="F227" s="20">
        <f>VLOOKUP(B227,商品实例清单!B:M,12,0)</f>
        <v>0</v>
      </c>
      <c r="H227" s="20" t="s">
        <v>14575</v>
      </c>
      <c r="I227" s="25" t="s">
        <v>12391</v>
      </c>
      <c r="K227" s="21" t="s">
        <v>14576</v>
      </c>
      <c r="L227" s="21" t="s">
        <v>14577</v>
      </c>
      <c r="M227" s="20" t="str">
        <f>VLOOKUP(H227,频率块划分实时状态!C:Y,16,0)</f>
        <v>CS6E</v>
      </c>
      <c r="N227" s="20" t="str">
        <f>VLOOKUP(H227,频率块划分实时状态!C:Y,17,0)</f>
        <v>RN2B</v>
      </c>
      <c r="O227" s="20" t="str">
        <f>VLOOKUP(M227&amp;"-"&amp;N227,通道清单!C:G,5,0)</f>
        <v>H</v>
      </c>
      <c r="P227" s="20">
        <f>VLOOKUP(H227,频率块划分实时状态!C:Y,12,0)</f>
        <v>5987</v>
      </c>
      <c r="Q227" s="20">
        <f>VLOOKUP(H227,频率块划分实时状态!C:Y,13,0)</f>
        <v>6023</v>
      </c>
      <c r="R227" s="20" t="str">
        <f>VLOOKUP(H227,频率块划分实时状态!C:Y,18,0)</f>
        <v>TA2B</v>
      </c>
      <c r="S227" s="20" t="str">
        <f>VLOOKUP(M227&amp;"-"&amp;R227,通道清单!C:G,5,0)</f>
        <v>V</v>
      </c>
      <c r="T227" s="20">
        <f>VLOOKUP(H227,频率块划分实时状态!C:Y,14,0)</f>
        <v>3762</v>
      </c>
      <c r="U227" s="20">
        <f>VLOOKUP(H227,频率块划分实时状态!C:Y,15,0)</f>
        <v>3798</v>
      </c>
    </row>
    <row r="228" spans="1:21">
      <c r="A228" s="19" t="s">
        <v>12989</v>
      </c>
      <c r="B228" s="20" t="s">
        <v>13870</v>
      </c>
      <c r="C228" s="20" t="s">
        <v>13871</v>
      </c>
      <c r="D228" s="25" t="s">
        <v>9724</v>
      </c>
      <c r="E228" s="20" t="str">
        <f>VLOOKUP(B228,商品实例清单!B:D,3,0)</f>
        <v>广电卫星传输服务</v>
      </c>
      <c r="F228" s="20">
        <f>VLOOKUP(B228,商品实例清单!B:M,12,0)</f>
        <v>0</v>
      </c>
      <c r="H228" s="20" t="s">
        <v>14578</v>
      </c>
      <c r="I228" s="25" t="s">
        <v>12391</v>
      </c>
      <c r="K228" s="21" t="s">
        <v>14576</v>
      </c>
      <c r="L228" s="21" t="s">
        <v>14577</v>
      </c>
      <c r="M228" s="20" t="str">
        <f>VLOOKUP(H228,频率块划分实时状态!C:Y,16,0)</f>
        <v>CS6E</v>
      </c>
      <c r="N228" s="20" t="str">
        <f>VLOOKUP(H228,频率块划分实时状态!C:Y,17,0)</f>
        <v>RN9B</v>
      </c>
      <c r="O228" s="20" t="str">
        <f>VLOOKUP(M228&amp;"-"&amp;N228,通道清单!C:G,5,0)</f>
        <v>H</v>
      </c>
      <c r="P228" s="20">
        <f>VLOOKUP(H228,频率块划分实时状态!C:Y,12,0)</f>
        <v>6306</v>
      </c>
      <c r="Q228" s="20">
        <f>VLOOKUP(H228,频率块划分实时状态!C:Y,13,0)</f>
        <v>6342</v>
      </c>
      <c r="R228" s="20" t="str">
        <f>VLOOKUP(H228,频率块划分实时状态!C:Y,18,0)</f>
        <v>TA9B</v>
      </c>
      <c r="S228" s="20" t="str">
        <f>VLOOKUP(M228&amp;"-"&amp;R228,通道清单!C:G,5,0)</f>
        <v>V</v>
      </c>
      <c r="T228" s="20">
        <f>VLOOKUP(H228,频率块划分实时状态!C:Y,14,0)</f>
        <v>4081</v>
      </c>
      <c r="U228" s="20">
        <f>VLOOKUP(H228,频率块划分实时状态!C:Y,15,0)</f>
        <v>4117</v>
      </c>
    </row>
    <row r="229" spans="1:21">
      <c r="A229" s="19" t="s">
        <v>13887</v>
      </c>
      <c r="B229" s="20" t="s">
        <v>13883</v>
      </c>
      <c r="C229" s="20" t="s">
        <v>13884</v>
      </c>
      <c r="D229" s="25" t="s">
        <v>10951</v>
      </c>
      <c r="E229" s="20" t="str">
        <f>VLOOKUP(B229,商品实例清单!B:D,3,0)</f>
        <v>广电卫星传输服务-4K</v>
      </c>
      <c r="F229" s="20">
        <f>VLOOKUP(B229,商品实例清单!B:M,12,0)</f>
        <v>0</v>
      </c>
      <c r="H229" s="20" t="s">
        <v>14450</v>
      </c>
      <c r="I229" s="25" t="s">
        <v>12391</v>
      </c>
      <c r="K229" s="21" t="s">
        <v>14579</v>
      </c>
      <c r="L229" s="21" t="s">
        <v>14580</v>
      </c>
      <c r="M229" s="20" t="str">
        <f>VLOOKUP(H229,频率块划分实时状态!C:Y,16,0)</f>
        <v>CS6E</v>
      </c>
      <c r="N229" s="20" t="str">
        <f>VLOOKUP(H229,频率块划分实时状态!C:Y,17,0)</f>
        <v>RC1A</v>
      </c>
      <c r="O229" s="20" t="str">
        <f>VLOOKUP(M229&amp;"-"&amp;N229,通道清单!C:G,5,0)</f>
        <v>V</v>
      </c>
      <c r="P229" s="20">
        <f>VLOOKUP(H229,频率块划分实时状态!C:Y,12,0)</f>
        <v>5945</v>
      </c>
      <c r="Q229" s="20">
        <f>VLOOKUP(H229,频率块划分实时状态!C:Y,13,0)</f>
        <v>5963</v>
      </c>
      <c r="R229" s="20" t="str">
        <f>VLOOKUP(H229,频率块划分实时状态!C:Y,18,0)</f>
        <v>TA1A</v>
      </c>
      <c r="S229" s="20" t="str">
        <f>VLOOKUP(M229&amp;"-"&amp;R229,通道清单!C:G,5,0)</f>
        <v>H</v>
      </c>
      <c r="T229" s="20">
        <f>VLOOKUP(H229,频率块划分实时状态!C:Y,14,0)</f>
        <v>3720</v>
      </c>
      <c r="U229" s="20">
        <f>VLOOKUP(H229,频率块划分实时状态!C:Y,15,0)</f>
        <v>3738</v>
      </c>
    </row>
    <row r="230" spans="1:21">
      <c r="A230" s="26" t="s">
        <v>9526</v>
      </c>
      <c r="B230" s="20" t="s">
        <v>13888</v>
      </c>
      <c r="C230" s="20" t="s">
        <v>13889</v>
      </c>
      <c r="D230" s="25" t="s">
        <v>9454</v>
      </c>
      <c r="E230" s="20" t="str">
        <f>VLOOKUP(B230,商品实例清单!B:D,3,0)</f>
        <v>通信卫星传输服务 APT</v>
      </c>
      <c r="F230" s="20">
        <f>VLOOKUP(B230,商品实例清单!B:M,12,0)</f>
        <v>0</v>
      </c>
      <c r="H230" s="20" t="s">
        <v>14438</v>
      </c>
      <c r="I230" s="25" t="s">
        <v>10779</v>
      </c>
      <c r="J230" s="20">
        <v>72</v>
      </c>
      <c r="K230" s="21" t="s">
        <v>14581</v>
      </c>
      <c r="L230" s="21" t="s">
        <v>14582</v>
      </c>
      <c r="M230" s="20" t="str">
        <f>VLOOKUP(H230,频率块划分实时状态!C:Y,16,0)</f>
        <v>APT6C</v>
      </c>
      <c r="N230" s="20" t="str">
        <f>VLOOKUP(H230,频率块划分实时状态!C:Y,17,0)</f>
        <v>RC10B</v>
      </c>
      <c r="O230" s="20" t="str">
        <f>VLOOKUP(M230&amp;"-"&amp;N230,通道清单!C:G,5,0)</f>
        <v>H</v>
      </c>
      <c r="P230" s="20">
        <f>VLOOKUP(H230,频率块划分实时状态!C:Y,12,0)</f>
        <v>6227</v>
      </c>
      <c r="Q230" s="20">
        <f>VLOOKUP(H230,频率块划分实时状态!C:Y,13,0)</f>
        <v>6263</v>
      </c>
      <c r="R230" s="20" t="str">
        <f>VLOOKUP(H230,频率块划分实时状态!C:Y,18,0)</f>
        <v>TC10B</v>
      </c>
      <c r="S230" s="20" t="str">
        <f>VLOOKUP(M230&amp;"-"&amp;R230,通道清单!C:G,5,0)</f>
        <v>V</v>
      </c>
      <c r="T230" s="20">
        <f>VLOOKUP(H230,频率块划分实时状态!C:Y,14,0)</f>
        <v>4002</v>
      </c>
      <c r="U230" s="20">
        <f>VLOOKUP(H230,频率块划分实时状态!C:Y,15,0)</f>
        <v>4038</v>
      </c>
    </row>
    <row r="231" spans="1:21">
      <c r="B231" s="20" t="s">
        <v>13888</v>
      </c>
      <c r="C231" s="20" t="s">
        <v>13889</v>
      </c>
      <c r="D231" s="25" t="s">
        <v>9454</v>
      </c>
      <c r="E231" s="20" t="str">
        <f>VLOOKUP(B231,商品实例清单!B:D,3,0)</f>
        <v>通信卫星传输服务 APT</v>
      </c>
      <c r="F231" s="20">
        <f>VLOOKUP(B231,商品实例清单!B:M,12,0)</f>
        <v>0</v>
      </c>
      <c r="H231" s="20" t="s">
        <v>14441</v>
      </c>
      <c r="I231" s="25" t="s">
        <v>10779</v>
      </c>
      <c r="J231" s="20">
        <v>72</v>
      </c>
      <c r="K231" s="21" t="s">
        <v>14581</v>
      </c>
      <c r="L231" s="21" t="s">
        <v>14582</v>
      </c>
      <c r="M231" s="20" t="str">
        <f>VLOOKUP(H231,频率块划分实时状态!C:Y,16,0)</f>
        <v>APT6C</v>
      </c>
      <c r="N231" s="20" t="str">
        <f>VLOOKUP(H231,频率块划分实时状态!C:Y,17,0)</f>
        <v>RC11B</v>
      </c>
      <c r="O231" s="20" t="str">
        <f>VLOOKUP(M231&amp;"-"&amp;N231,通道清单!C:G,5,0)</f>
        <v>H</v>
      </c>
      <c r="P231" s="20">
        <f>VLOOKUP(H231,频率块划分实时状态!C:Y,12,0)</f>
        <v>6267</v>
      </c>
      <c r="Q231" s="20">
        <f>VLOOKUP(H231,频率块划分实时状态!C:Y,13,0)</f>
        <v>6303</v>
      </c>
      <c r="R231" s="20" t="str">
        <f>VLOOKUP(H231,频率块划分实时状态!C:Y,18,0)</f>
        <v>TC11B</v>
      </c>
      <c r="S231" s="20" t="str">
        <f>VLOOKUP(M231&amp;"-"&amp;R231,通道清单!C:G,5,0)</f>
        <v>V</v>
      </c>
      <c r="T231" s="20">
        <f>VLOOKUP(H231,频率块划分实时状态!C:Y,14,0)</f>
        <v>4042</v>
      </c>
      <c r="U231" s="20">
        <f>VLOOKUP(H231,频率块划分实时状态!C:Y,15,0)</f>
        <v>4078</v>
      </c>
    </row>
    <row r="232" spans="1:21">
      <c r="A232" s="19" t="s">
        <v>13913</v>
      </c>
      <c r="B232" s="20" t="s">
        <v>13910</v>
      </c>
      <c r="C232" s="20" t="s">
        <v>13911</v>
      </c>
      <c r="D232" s="25" t="s">
        <v>10857</v>
      </c>
      <c r="E232" s="20" t="str">
        <f>VLOOKUP(B232,商品实例清单!B:D,3,0)</f>
        <v>广电卫星传输服务-4K</v>
      </c>
      <c r="F232" s="20">
        <f>VLOOKUP(B232,商品实例清单!B:M,12,0)</f>
        <v>0</v>
      </c>
      <c r="H232" s="27" t="s">
        <v>14430</v>
      </c>
      <c r="I232" s="25" t="s">
        <v>12391</v>
      </c>
      <c r="K232" s="21" t="s">
        <v>14579</v>
      </c>
      <c r="L232" s="21" t="s">
        <v>14580</v>
      </c>
      <c r="M232" s="20" t="str">
        <f>VLOOKUP(H232,频率块划分实时状态!C:Y,16,0)</f>
        <v>CS6D</v>
      </c>
      <c r="N232" s="20" t="str">
        <f>VLOOKUP(H232,频率块划分实时状态!C:Y,17,0)</f>
        <v>RN13B</v>
      </c>
      <c r="O232" s="20" t="str">
        <f>VLOOKUP(M232&amp;"-"&amp;N232,通道清单!C:G,5,0)</f>
        <v>H</v>
      </c>
      <c r="P232" s="20">
        <f>VLOOKUP(H232,频率块划分实时状态!C:Y,12,0)</f>
        <v>6386.5</v>
      </c>
      <c r="Q232" s="20">
        <f>VLOOKUP(H232,频率块划分实时状态!C:Y,13,0)</f>
        <v>6404.5</v>
      </c>
      <c r="R232" s="20" t="str">
        <f>VLOOKUP(H232,频率块划分实时状态!C:Y,18,0)</f>
        <v>TA13B</v>
      </c>
      <c r="S232" s="20" t="str">
        <f>VLOOKUP(M232&amp;"-"&amp;R232,通道清单!C:G,5,0)</f>
        <v>V</v>
      </c>
      <c r="T232" s="20">
        <f>VLOOKUP(H232,频率块划分实时状态!C:Y,14,0)</f>
        <v>4161.5</v>
      </c>
      <c r="U232" s="20">
        <f>VLOOKUP(H232,频率块划分实时状态!C:Y,15,0)</f>
        <v>4179.5</v>
      </c>
    </row>
    <row r="233" spans="1:21">
      <c r="A233" s="19" t="s">
        <v>13917</v>
      </c>
      <c r="B233" s="20" t="s">
        <v>13914</v>
      </c>
      <c r="C233" s="20" t="s">
        <v>13915</v>
      </c>
      <c r="D233" s="25" t="s">
        <v>10850</v>
      </c>
      <c r="E233" s="20" t="str">
        <f>VLOOKUP(B233,商品实例清单!B:D,3,0)</f>
        <v>广电卫星传输服务-4K</v>
      </c>
      <c r="F233" s="20">
        <f>VLOOKUP(B233,商品实例清单!B:M,12,0)</f>
        <v>0</v>
      </c>
      <c r="H233" s="20" t="s">
        <v>14583</v>
      </c>
      <c r="I233" s="25" t="s">
        <v>12391</v>
      </c>
      <c r="K233" s="21" t="s">
        <v>14579</v>
      </c>
      <c r="L233" s="21" t="s">
        <v>14580</v>
      </c>
      <c r="M233" s="20" t="str">
        <f>VLOOKUP(H233,频率块划分实时状态!C:Y,16,0)</f>
        <v>CS6E</v>
      </c>
      <c r="N233" s="20" t="str">
        <f>VLOOKUP(H233,频率块划分实时状态!C:Y,17,0)</f>
        <v>RN1B</v>
      </c>
      <c r="O233" s="20" t="str">
        <f>VLOOKUP(M233&amp;"-"&amp;N233,通道清单!C:G,5,0)</f>
        <v>H</v>
      </c>
      <c r="P233" s="20">
        <f>VLOOKUP(H233,频率块划分实时状态!C:Y,12,0)</f>
        <v>5964</v>
      </c>
      <c r="Q233" s="20">
        <f>VLOOKUP(H233,频率块划分实时状态!C:Y,13,0)</f>
        <v>5982</v>
      </c>
      <c r="R233" s="20" t="str">
        <f>VLOOKUP(H233,频率块划分实时状态!C:Y,18,0)</f>
        <v>TA1B</v>
      </c>
      <c r="S233" s="20" t="str">
        <f>VLOOKUP(M233&amp;"-"&amp;R233,通道清单!C:G,5,0)</f>
        <v>V</v>
      </c>
      <c r="T233" s="20">
        <f>VLOOKUP(H233,频率块划分实时状态!C:Y,14,0)</f>
        <v>3739</v>
      </c>
      <c r="U233" s="20">
        <f>VLOOKUP(H233,频率块划分实时状态!C:Y,15,0)</f>
        <v>3757</v>
      </c>
    </row>
    <row r="234" spans="1:21">
      <c r="A234" s="19" t="s">
        <v>13274</v>
      </c>
      <c r="B234" s="20" t="s">
        <v>13918</v>
      </c>
      <c r="C234" s="20" t="s">
        <v>13919</v>
      </c>
      <c r="D234" s="25" t="s">
        <v>14519</v>
      </c>
      <c r="E234" s="20" t="str">
        <f>VLOOKUP(B234,商品实例清单!B:D,3,0)</f>
        <v>广电卫星传输服务-4K</v>
      </c>
      <c r="F234" s="20">
        <f>VLOOKUP(B234,商品实例清单!B:M,12,0)</f>
        <v>0</v>
      </c>
      <c r="H234" s="20" t="s">
        <v>14584</v>
      </c>
      <c r="I234" s="25" t="s">
        <v>12391</v>
      </c>
      <c r="K234" s="21" t="s">
        <v>14579</v>
      </c>
      <c r="L234" s="21" t="s">
        <v>14580</v>
      </c>
      <c r="M234" s="20" t="str">
        <f>VLOOKUP(H234,频率块划分实时状态!C:Y,16,0)</f>
        <v>CS6E</v>
      </c>
      <c r="N234" s="20" t="str">
        <f>VLOOKUP(H234,频率块划分实时状态!C:Y,17,0)</f>
        <v>RN7A</v>
      </c>
      <c r="O234" s="20" t="str">
        <f>VLOOKUP(M234&amp;"-"&amp;N234,通道清单!C:G,5,0)</f>
        <v>V</v>
      </c>
      <c r="P234" s="20">
        <f>VLOOKUP(H234,频率块划分实时状态!C:Y,12,0)</f>
        <v>6167</v>
      </c>
      <c r="Q234" s="20">
        <f>VLOOKUP(H234,频率块划分实时状态!C:Y,13,0)</f>
        <v>6185</v>
      </c>
      <c r="R234" s="20" t="str">
        <f>VLOOKUP(H234,频率块划分实时状态!C:Y,18,0)</f>
        <v>TA7A</v>
      </c>
      <c r="S234" s="20" t="str">
        <f>VLOOKUP(M234&amp;"-"&amp;R234,通道清单!C:G,5,0)</f>
        <v>H</v>
      </c>
      <c r="T234" s="20">
        <f>VLOOKUP(H234,频率块划分实时状态!C:Y,14,0)</f>
        <v>3942</v>
      </c>
      <c r="U234" s="20">
        <f>VLOOKUP(H234,频率块划分实时状态!C:Y,15,0)</f>
        <v>3960</v>
      </c>
    </row>
    <row r="235" spans="1:21">
      <c r="A235" s="19" t="s">
        <v>13062</v>
      </c>
      <c r="B235" s="20" t="s">
        <v>13929</v>
      </c>
      <c r="C235" s="20" t="s">
        <v>13930</v>
      </c>
      <c r="D235" s="25" t="s">
        <v>12791</v>
      </c>
      <c r="E235" s="20" t="str">
        <f>VLOOKUP(B235,商品实例清单!B:D,3,0)</f>
        <v>广电卫星传输服务</v>
      </c>
      <c r="F235" s="20">
        <f>VLOOKUP(B235,商品实例清单!B:M,12,0)</f>
        <v>0</v>
      </c>
      <c r="H235" s="20" t="s">
        <v>14209</v>
      </c>
      <c r="I235" s="25" t="s">
        <v>12391</v>
      </c>
      <c r="K235" s="21" t="s">
        <v>14579</v>
      </c>
      <c r="L235" s="21" t="s">
        <v>14580</v>
      </c>
      <c r="M235" s="20" t="str">
        <f>VLOOKUP(H235,频率块划分实时状态!C:Y,16,0)</f>
        <v>CS6D</v>
      </c>
      <c r="N235" s="20" t="str">
        <f>VLOOKUP(H235,频率块划分实时状态!C:Y,17,0)</f>
        <v>RC9B</v>
      </c>
      <c r="O235" s="20" t="str">
        <f>VLOOKUP(M235&amp;"-"&amp;N235,通道清单!C:G,5,0)</f>
        <v>H</v>
      </c>
      <c r="P235" s="20">
        <f>VLOOKUP(H235,频率块划分实时状态!C:Y,12,0)</f>
        <v>6251</v>
      </c>
      <c r="Q235" s="20">
        <f>VLOOKUP(H235,频率块划分实时状态!C:Y,13,0)</f>
        <v>6263</v>
      </c>
      <c r="R235" s="20" t="str">
        <f>VLOOKUP(H235,频率块划分实时状态!C:Y,18,0)</f>
        <v>TA9B</v>
      </c>
      <c r="S235" s="20" t="str">
        <f>VLOOKUP(M235&amp;"-"&amp;R235,通道清单!C:G,5,0)</f>
        <v>V</v>
      </c>
      <c r="T235" s="20">
        <f>VLOOKUP(H235,频率块划分实时状态!C:Y,14,0)</f>
        <v>4026</v>
      </c>
      <c r="U235" s="20">
        <f>VLOOKUP(H235,频率块划分实时状态!C:Y,15,0)</f>
        <v>4038</v>
      </c>
    </row>
    <row r="236" spans="1:21">
      <c r="A236" s="19" t="s">
        <v>13938</v>
      </c>
      <c r="B236" s="20" t="s">
        <v>13935</v>
      </c>
      <c r="C236" s="20" t="s">
        <v>13936</v>
      </c>
      <c r="D236" s="25" t="s">
        <v>10863</v>
      </c>
      <c r="E236" s="20" t="str">
        <f>VLOOKUP(B236,商品实例清单!B:D,3,0)</f>
        <v>广电卫星传输服务-4K</v>
      </c>
      <c r="F236" s="20">
        <f>VLOOKUP(B236,商品实例清单!B:M,12,0)</f>
        <v>0</v>
      </c>
      <c r="H236" s="20" t="s">
        <v>14432</v>
      </c>
      <c r="I236" s="25" t="s">
        <v>14482</v>
      </c>
      <c r="K236" s="21" t="s">
        <v>14585</v>
      </c>
      <c r="L236" s="21" t="s">
        <v>14586</v>
      </c>
      <c r="M236" s="20" t="str">
        <f>VLOOKUP(H236,频率块划分实时状态!C:Y,16,0)</f>
        <v>CS6E</v>
      </c>
      <c r="N236" s="20" t="str">
        <f>VLOOKUP(H236,频率块划分实时状态!C:Y,17,0)</f>
        <v>RN10B</v>
      </c>
      <c r="O236" s="20" t="str">
        <f>VLOOKUP(M236&amp;"-"&amp;N236,通道清单!C:G,5,0)</f>
        <v>H</v>
      </c>
      <c r="P236" s="20">
        <f>VLOOKUP(H236,频率块划分实时状态!C:Y,12,0)</f>
        <v>6347</v>
      </c>
      <c r="Q236" s="20">
        <f>VLOOKUP(H236,频率块划分实时状态!C:Y,13,0)</f>
        <v>6383</v>
      </c>
      <c r="R236" s="20" t="str">
        <f>VLOOKUP(H236,频率块划分实时状态!C:Y,18,0)</f>
        <v>TA10B</v>
      </c>
      <c r="S236" s="20" t="str">
        <f>VLOOKUP(M236&amp;"-"&amp;R236,通道清单!C:G,5,0)</f>
        <v>V</v>
      </c>
      <c r="T236" s="20">
        <f>VLOOKUP(H236,频率块划分实时状态!C:Y,14,0)</f>
        <v>4122</v>
      </c>
      <c r="U236" s="20">
        <f>VLOOKUP(H236,频率块划分实时状态!C:Y,15,0)</f>
        <v>4158</v>
      </c>
    </row>
    <row r="237" spans="1:21">
      <c r="A237" s="19" t="s">
        <v>13938</v>
      </c>
      <c r="B237" s="20" t="s">
        <v>13939</v>
      </c>
      <c r="C237" s="20" t="s">
        <v>13940</v>
      </c>
      <c r="D237" s="25" t="s">
        <v>10957</v>
      </c>
      <c r="E237" s="20" t="str">
        <f>VLOOKUP(B237,商品实例清单!B:D,3,0)</f>
        <v>广电卫星传输服务-4K</v>
      </c>
      <c r="F237" s="20">
        <f>VLOOKUP(B237,商品实例清单!B:M,12,0)</f>
        <v>0</v>
      </c>
      <c r="H237" s="20" t="s">
        <v>14432</v>
      </c>
      <c r="I237" s="25" t="s">
        <v>14482</v>
      </c>
      <c r="K237" s="21" t="s">
        <v>14585</v>
      </c>
      <c r="L237" s="21" t="s">
        <v>14586</v>
      </c>
      <c r="M237" s="20" t="str">
        <f>VLOOKUP(H237,频率块划分实时状态!C:Y,16,0)</f>
        <v>CS6E</v>
      </c>
      <c r="N237" s="20" t="str">
        <f>VLOOKUP(H237,频率块划分实时状态!C:Y,17,0)</f>
        <v>RN10B</v>
      </c>
      <c r="O237" s="20" t="str">
        <f>VLOOKUP(M237&amp;"-"&amp;N237,通道清单!C:G,5,0)</f>
        <v>H</v>
      </c>
      <c r="P237" s="20">
        <f>VLOOKUP(H237,频率块划分实时状态!C:Y,12,0)</f>
        <v>6347</v>
      </c>
      <c r="Q237" s="20">
        <f>VLOOKUP(H237,频率块划分实时状态!C:Y,13,0)</f>
        <v>6383</v>
      </c>
      <c r="R237" s="20" t="str">
        <f>VLOOKUP(H237,频率块划分实时状态!C:Y,18,0)</f>
        <v>TA10B</v>
      </c>
      <c r="S237" s="20" t="str">
        <f>VLOOKUP(M237&amp;"-"&amp;R237,通道清单!C:G,5,0)</f>
        <v>V</v>
      </c>
      <c r="T237" s="20">
        <f>VLOOKUP(H237,频率块划分实时状态!C:Y,14,0)</f>
        <v>4122</v>
      </c>
      <c r="U237" s="20">
        <f>VLOOKUP(H237,频率块划分实时状态!C:Y,15,0)</f>
        <v>4158</v>
      </c>
    </row>
    <row r="238" spans="1:21">
      <c r="A238" s="19" t="s">
        <v>12860</v>
      </c>
      <c r="B238" s="20" t="s">
        <v>13951</v>
      </c>
      <c r="C238" s="20" t="s">
        <v>13952</v>
      </c>
      <c r="D238" s="25" t="s">
        <v>12849</v>
      </c>
      <c r="E238" s="20" t="str">
        <f>VLOOKUP(B238,商品实例清单!B:D,3,0)</f>
        <v>广电卫星传输服务</v>
      </c>
      <c r="F238" s="20">
        <f>VLOOKUP(B238,商品实例清单!B:M,12,0)</f>
        <v>0</v>
      </c>
      <c r="H238" s="20" t="s">
        <v>14187</v>
      </c>
      <c r="I238" s="25" t="s">
        <v>12391</v>
      </c>
      <c r="K238" s="21" t="s">
        <v>14587</v>
      </c>
      <c r="L238" s="21" t="s">
        <v>14588</v>
      </c>
      <c r="M238" s="20" t="str">
        <f>VLOOKUP(H238,频率块划分实时状态!C:Y,16,0)</f>
        <v>CS6D</v>
      </c>
      <c r="N238" s="20" t="str">
        <f>VLOOKUP(H238,频率块划分实时状态!C:Y,17,0)</f>
        <v>RC10A</v>
      </c>
      <c r="O238" s="20" t="str">
        <f>VLOOKUP(M238&amp;"-"&amp;N238,通道清单!C:G,5,0)</f>
        <v>V</v>
      </c>
      <c r="P238" s="20">
        <f>VLOOKUP(H238,频率块划分实时状态!C:Y,12,0)</f>
        <v>6287</v>
      </c>
      <c r="Q238" s="20">
        <f>VLOOKUP(H238,频率块划分实时状态!C:Y,13,0)</f>
        <v>6299</v>
      </c>
      <c r="R238" s="20" t="str">
        <f>VLOOKUP(H238,频率块划分实时状态!C:Y,18,0)</f>
        <v>TA10A</v>
      </c>
      <c r="S238" s="20" t="str">
        <f>VLOOKUP(M238&amp;"-"&amp;R238,通道清单!C:G,5,0)</f>
        <v>H</v>
      </c>
      <c r="T238" s="20">
        <f>VLOOKUP(H238,频率块划分实时状态!C:Y,14,0)</f>
        <v>4062</v>
      </c>
      <c r="U238" s="20">
        <f>VLOOKUP(H238,频率块划分实时状态!C:Y,15,0)</f>
        <v>4074</v>
      </c>
    </row>
    <row r="239" spans="1:21">
      <c r="A239" s="19" t="s">
        <v>13416</v>
      </c>
      <c r="B239" s="20" t="s">
        <v>13954</v>
      </c>
      <c r="C239" s="20" t="s">
        <v>13955</v>
      </c>
      <c r="D239" s="25" t="s">
        <v>13032</v>
      </c>
      <c r="E239" s="20" t="str">
        <f>VLOOKUP(B239,商品实例清单!B:D,3,0)</f>
        <v>广电卫星传输服务</v>
      </c>
      <c r="F239" s="20">
        <f>VLOOKUP(B239,商品实例清单!B:M,12,0)</f>
        <v>0</v>
      </c>
      <c r="H239" s="20" t="s">
        <v>14353</v>
      </c>
      <c r="I239" s="25" t="s">
        <v>12391</v>
      </c>
      <c r="K239" s="21" t="s">
        <v>14589</v>
      </c>
      <c r="L239" s="21" t="s">
        <v>14590</v>
      </c>
      <c r="M239" s="20" t="str">
        <f>VLOOKUP(H239,频率块划分实时状态!C:Y,16,0)</f>
        <v>CS6D</v>
      </c>
      <c r="N239" s="20" t="str">
        <f>VLOOKUP(H239,频率块划分实时状态!C:Y,17,0)</f>
        <v>RN2B</v>
      </c>
      <c r="O239" s="20" t="str">
        <f>VLOOKUP(M239&amp;"-"&amp;N239,通道清单!C:G,5,0)</f>
        <v>H</v>
      </c>
      <c r="P239" s="20">
        <f>VLOOKUP(H239,频率块划分实时状态!C:Y,12,0)</f>
        <v>5974.5</v>
      </c>
      <c r="Q239" s="20">
        <f>VLOOKUP(H239,频率块划分实时状态!C:Y,13,0)</f>
        <v>5983.5</v>
      </c>
      <c r="R239" s="20" t="str">
        <f>VLOOKUP(H239,频率块划分实时状态!C:Y,18,0)</f>
        <v>TA2B</v>
      </c>
      <c r="S239" s="20" t="str">
        <f>VLOOKUP(M239&amp;"-"&amp;R239,通道清单!C:G,5,0)</f>
        <v>V</v>
      </c>
      <c r="T239" s="20">
        <f>VLOOKUP(H239,频率块划分实时状态!C:Y,14,0)</f>
        <v>3749.5</v>
      </c>
      <c r="U239" s="20">
        <f>VLOOKUP(H239,频率块划分实时状态!C:Y,15,0)</f>
        <v>3758.5</v>
      </c>
    </row>
    <row r="240" spans="1:21">
      <c r="A240" s="19" t="s">
        <v>13062</v>
      </c>
      <c r="B240" s="20" t="s">
        <v>14086</v>
      </c>
      <c r="C240" s="20" t="s">
        <v>14087</v>
      </c>
      <c r="D240" s="25" t="s">
        <v>10951</v>
      </c>
      <c r="E240" s="20" t="str">
        <f>VLOOKUP(B240,商品实例清单!B:D,3,0)</f>
        <v>广电传输卫星带宽</v>
      </c>
      <c r="F240" s="20" t="str">
        <f>VLOOKUP(B240,商品实例清单!B:M,12,0)</f>
        <v>LS210010002220241854</v>
      </c>
      <c r="H240" s="20" t="s">
        <v>14213</v>
      </c>
      <c r="I240" s="25" t="s">
        <v>12391</v>
      </c>
      <c r="K240" s="21" t="s">
        <v>14261</v>
      </c>
      <c r="L240" s="21" t="s">
        <v>14591</v>
      </c>
      <c r="M240" s="20" t="str">
        <f>VLOOKUP(H240,频率块划分实时状态!C:Y,16,0)</f>
        <v>CS6D</v>
      </c>
      <c r="N240" s="20" t="str">
        <f>VLOOKUP(H240,频率块划分实时状态!C:Y,17,0)</f>
        <v>RC9B</v>
      </c>
      <c r="O240" s="20" t="str">
        <f>VLOOKUP(M240&amp;"-"&amp;N240,通道清单!C:G,5,0)</f>
        <v>H</v>
      </c>
      <c r="P240" s="20">
        <f>VLOOKUP(H240,频率块划分实时状态!C:Y,12,0)</f>
        <v>6227</v>
      </c>
      <c r="Q240" s="20">
        <f>VLOOKUP(H240,频率块划分实时状态!C:Y,13,0)</f>
        <v>6239</v>
      </c>
      <c r="R240" s="20" t="str">
        <f>VLOOKUP(H240,频率块划分实时状态!C:Y,18,0)</f>
        <v>TA9B</v>
      </c>
      <c r="S240" s="20" t="str">
        <f>VLOOKUP(M240&amp;"-"&amp;R240,通道清单!C:G,5,0)</f>
        <v>V</v>
      </c>
      <c r="T240" s="20">
        <f>VLOOKUP(H240,频率块划分实时状态!C:Y,14,0)</f>
        <v>4002</v>
      </c>
      <c r="U240" s="20">
        <f>VLOOKUP(H240,频率块划分实时状态!C:Y,15,0)</f>
        <v>4014</v>
      </c>
    </row>
    <row r="241" spans="1:21">
      <c r="A241" s="19" t="s">
        <v>13241</v>
      </c>
      <c r="B241" s="20" t="s">
        <v>14119</v>
      </c>
      <c r="C241" s="20" t="s">
        <v>14120</v>
      </c>
      <c r="D241" s="25" t="s">
        <v>10951</v>
      </c>
      <c r="E241" s="20" t="str">
        <f>VLOOKUP(B241,商品实例清单!B:D,3,0)</f>
        <v>广电传输卫星带宽</v>
      </c>
      <c r="F241" s="20" t="str">
        <f>VLOOKUP(B241,商品实例清单!B:M,12,0)</f>
        <v>LS210010002220241878</v>
      </c>
      <c r="H241" s="20" t="s">
        <v>14571</v>
      </c>
      <c r="I241" s="25" t="s">
        <v>14572</v>
      </c>
      <c r="K241" s="21" t="s">
        <v>14261</v>
      </c>
      <c r="L241" s="21" t="s">
        <v>14592</v>
      </c>
      <c r="M241" s="20" t="str">
        <f>VLOOKUP(H241,频率块划分实时状态!C:Y,16,0)</f>
        <v>CS6E</v>
      </c>
      <c r="N241" s="20" t="str">
        <f>VLOOKUP(H241,频率块划分实时状态!C:Y,17,0)</f>
        <v>RN5B</v>
      </c>
      <c r="O241" s="20" t="str">
        <f>VLOOKUP(M241&amp;"-"&amp;N241,通道清单!C:G,5,0)</f>
        <v>H</v>
      </c>
      <c r="P241" s="20">
        <f>VLOOKUP(H241,频率块划分实时状态!C:Y,12,0)</f>
        <v>6120.5</v>
      </c>
      <c r="Q241" s="20">
        <f>VLOOKUP(H241,频率块划分实时状态!C:Y,13,0)</f>
        <v>6133.5</v>
      </c>
      <c r="R241" s="20" t="str">
        <f>VLOOKUP(H241,频率块划分实时状态!C:Y,18,0)</f>
        <v>TA5B</v>
      </c>
      <c r="S241" s="20" t="str">
        <f>VLOOKUP(M241&amp;"-"&amp;R241,通道清单!C:G,5,0)</f>
        <v>V</v>
      </c>
      <c r="T241" s="20">
        <f>VLOOKUP(H241,频率块划分实时状态!C:Y,14,0)</f>
        <v>3895.5</v>
      </c>
      <c r="U241" s="20">
        <f>VLOOKUP(H241,频率块划分实时状态!C:Y,15,0)</f>
        <v>3908.5</v>
      </c>
    </row>
    <row r="242" spans="1:21">
      <c r="A242" s="19" t="s">
        <v>12953</v>
      </c>
      <c r="B242" s="20" t="s">
        <v>12951</v>
      </c>
      <c r="C242" s="20" t="s">
        <v>12952</v>
      </c>
      <c r="D242" s="25" t="s">
        <v>9454</v>
      </c>
      <c r="E242" s="20" t="str">
        <f>VLOOKUP(B242,商品实例清单!B:D,3,0)</f>
        <v>广电传输卫星带宽</v>
      </c>
      <c r="F242" s="221" t="str">
        <f>VLOOKUP(B242,商品实例清单!B:M,12,0)</f>
        <v>210010002220250488</v>
      </c>
      <c r="H242" s="20" t="s">
        <v>14593</v>
      </c>
      <c r="I242" s="25" t="s">
        <v>10779</v>
      </c>
      <c r="M242" s="20" t="str">
        <f>VLOOKUP(H242,频率块划分实时状态!C:Y,16,0)</f>
        <v>CS6D</v>
      </c>
      <c r="N242" s="20" t="str">
        <f>VLOOKUP(H242,频率块划分实时状态!C:Y,17,0)</f>
        <v>RN4B</v>
      </c>
      <c r="O242" s="20" t="str">
        <f>VLOOKUP(M242&amp;"-"&amp;N242,通道清单!C:G,5,0)</f>
        <v>H</v>
      </c>
      <c r="P242" s="20">
        <f>VLOOKUP(H242,频率块划分实时状态!C:Y,12,0)</f>
        <v>6027</v>
      </c>
      <c r="Q242" s="20">
        <f>VLOOKUP(H242,频率块划分实时状态!C:Y,13,0)</f>
        <v>6063</v>
      </c>
      <c r="R242" s="20" t="str">
        <f>VLOOKUP(H242,频率块划分实时状态!C:Y,18,0)</f>
        <v>TA4B</v>
      </c>
      <c r="S242" s="20" t="str">
        <f>VLOOKUP(M242&amp;"-"&amp;R242,通道清单!C:G,5,0)</f>
        <v>V</v>
      </c>
      <c r="T242" s="20">
        <f>VLOOKUP(H242,频率块划分实时状态!C:Y,14,0)</f>
        <v>3802</v>
      </c>
      <c r="U242" s="20">
        <f>VLOOKUP(H242,频率块划分实时状态!C:Y,15,0)</f>
        <v>3838</v>
      </c>
    </row>
    <row r="243" spans="1:21">
      <c r="A243" s="19" t="s">
        <v>12953</v>
      </c>
      <c r="B243" s="20" t="s">
        <v>12951</v>
      </c>
      <c r="C243" s="20" t="s">
        <v>12952</v>
      </c>
      <c r="D243" s="25" t="s">
        <v>9454</v>
      </c>
      <c r="E243" s="20" t="str">
        <f>VLOOKUP(B243,商品实例清单!B:D,3,0)</f>
        <v>广电传输卫星带宽</v>
      </c>
      <c r="F243" s="221" t="str">
        <f>VLOOKUP(B243,商品实例清单!B:M,12,0)</f>
        <v>210010002220250488</v>
      </c>
      <c r="H243" s="20" t="s">
        <v>14594</v>
      </c>
      <c r="I243" s="25" t="s">
        <v>10779</v>
      </c>
      <c r="K243" s="21" t="s">
        <v>14595</v>
      </c>
      <c r="L243" s="21" t="s">
        <v>14327</v>
      </c>
      <c r="M243" s="20" t="str">
        <f>VLOOKUP(H243,频率块划分实时状态!C:Y,16,0)</f>
        <v>CS6D</v>
      </c>
      <c r="N243" s="20" t="str">
        <f>VLOOKUP(H243,频率块划分实时状态!C:Y,17,0)</f>
        <v>RN11B</v>
      </c>
      <c r="O243" s="20" t="str">
        <f>VLOOKUP(M243&amp;"-"&amp;N243,通道清单!C:G,5,0)</f>
        <v>H</v>
      </c>
      <c r="P243" s="20">
        <f>VLOOKUP(H243,频率块划分实时状态!C:Y,12,0)</f>
        <v>6307</v>
      </c>
      <c r="Q243" s="20">
        <f>VLOOKUP(H243,频率块划分实时状态!C:Y,13,0)</f>
        <v>6343</v>
      </c>
      <c r="R243" s="20" t="str">
        <f>VLOOKUP(H243,频率块划分实时状态!C:Y,18,0)</f>
        <v>TA11B</v>
      </c>
      <c r="S243" s="20" t="str">
        <f>VLOOKUP(M243&amp;"-"&amp;R243,通道清单!C:G,5,0)</f>
        <v>V</v>
      </c>
      <c r="T243" s="20">
        <f>VLOOKUP(H243,频率块划分实时状态!C:Y,14,0)</f>
        <v>4082</v>
      </c>
      <c r="U243" s="20">
        <f>VLOOKUP(H243,频率块划分实时状态!C:Y,15,0)</f>
        <v>4118</v>
      </c>
    </row>
    <row r="244" ht="25.5" spans="1:21">
      <c r="A244" s="26" t="s">
        <v>14596</v>
      </c>
      <c r="B244" s="20" t="s">
        <v>13017</v>
      </c>
      <c r="C244" s="20" t="s">
        <v>13018</v>
      </c>
      <c r="D244" s="25" t="s">
        <v>10957</v>
      </c>
      <c r="E244" s="20" t="str">
        <f>VLOOKUP(B244,商品实例清单!B:D,3,0)</f>
        <v>广电传输卫星带宽</v>
      </c>
      <c r="F244" s="221" t="str">
        <f>VLOOKUP(B244,商品实例清单!B:M,12,0)</f>
        <v>210010002220260009</v>
      </c>
      <c r="H244" s="20" t="s">
        <v>14597</v>
      </c>
      <c r="I244" s="25" t="s">
        <v>14598</v>
      </c>
      <c r="K244" s="21" t="s">
        <v>14261</v>
      </c>
      <c r="L244" s="21" t="s">
        <v>14262</v>
      </c>
      <c r="M244" s="20" t="str">
        <f>VLOOKUP(H244,频率块划分实时状态!C:Y,16,0)</f>
        <v>CS6D</v>
      </c>
      <c r="N244" s="20" t="str">
        <f>VLOOKUP(H244,频率块划分实时状态!C:Y,17,0)</f>
        <v>RC4A</v>
      </c>
      <c r="O244" s="20" t="str">
        <f>VLOOKUP(M244&amp;"-"&amp;N244,通道清单!C:G,5,0)</f>
        <v>V</v>
      </c>
      <c r="P244" s="20">
        <f>VLOOKUP(H244,频率块划分实时状态!C:Y,12,0)</f>
        <v>6056.55</v>
      </c>
      <c r="Q244" s="20">
        <f>VLOOKUP(H244,频率块划分实时状态!C:Y,13,0)</f>
        <v>6083</v>
      </c>
      <c r="R244" s="20" t="str">
        <f>VLOOKUP(H244,频率块划分实时状态!C:Y,18,0)</f>
        <v>TA4A</v>
      </c>
      <c r="S244" s="20" t="str">
        <f>VLOOKUP(M244&amp;"-"&amp;R244,通道清单!C:G,5,0)</f>
        <v>H</v>
      </c>
      <c r="T244" s="20">
        <f>VLOOKUP(H244,频率块划分实时状态!C:Y,14,0)</f>
        <v>3831.55</v>
      </c>
      <c r="U244" s="20">
        <f>VLOOKUP(H244,频率块划分实时状态!C:Y,15,0)</f>
        <v>3858</v>
      </c>
    </row>
    <row r="245" ht="25.5" spans="1:21">
      <c r="A245" s="26" t="s">
        <v>14599</v>
      </c>
      <c r="B245" s="20" t="s">
        <v>13044</v>
      </c>
      <c r="C245" s="20" t="s">
        <v>13045</v>
      </c>
      <c r="D245" s="25" t="s">
        <v>13026</v>
      </c>
      <c r="E245" s="20" t="str">
        <f>VLOOKUP(B245,商品实例清单!B:D,3,0)</f>
        <v>广电传输卫星带宽</v>
      </c>
      <c r="F245" s="221" t="str">
        <f>VLOOKUP(B245,商品实例清单!B:M,12,0)</f>
        <v>210010002220260194</v>
      </c>
      <c r="H245" s="20" t="s">
        <v>14600</v>
      </c>
      <c r="I245" s="25" t="s">
        <v>14601</v>
      </c>
      <c r="K245" s="21" t="s">
        <v>14261</v>
      </c>
      <c r="L245" s="21" t="s">
        <v>14262</v>
      </c>
      <c r="M245" s="20" t="str">
        <f>VLOOKUP(H245,频率块划分实时状态!C:Y,16,0)</f>
        <v>CS6E</v>
      </c>
      <c r="N245" s="20" t="str">
        <f>VLOOKUP(H245,频率块划分实时状态!C:Y,17,0)</f>
        <v>RN4B</v>
      </c>
      <c r="O245" s="20" t="str">
        <f>VLOOKUP(M245&amp;"-"&amp;N245,通道清单!C:G,5,0)</f>
        <v>H</v>
      </c>
      <c r="P245" s="20">
        <f>VLOOKUP(H245,频率块划分实时状态!C:Y,12,0)</f>
        <v>6089.6</v>
      </c>
      <c r="Q245" s="20">
        <f>VLOOKUP(H245,频率块划分实时状态!C:Y,13,0)</f>
        <v>6102.4</v>
      </c>
      <c r="R245" s="20" t="str">
        <f>VLOOKUP(H245,频率块划分实时状态!C:Y,18,0)</f>
        <v>TA4B</v>
      </c>
      <c r="S245" s="20" t="str">
        <f>VLOOKUP(M245&amp;"-"&amp;R245,通道清单!C:G,5,0)</f>
        <v>V</v>
      </c>
      <c r="T245" s="20">
        <f>VLOOKUP(H245,频率块划分实时状态!C:Y,14,0)</f>
        <v>3864.6</v>
      </c>
      <c r="U245" s="20">
        <f>VLOOKUP(H245,频率块划分实时状态!C:Y,15,0)</f>
        <v>3877.4</v>
      </c>
    </row>
    <row r="246" ht="25.5" spans="1:21">
      <c r="A246" s="26" t="s">
        <v>14599</v>
      </c>
      <c r="B246" s="20" t="s">
        <v>13050</v>
      </c>
      <c r="C246" s="20" t="s">
        <v>13051</v>
      </c>
      <c r="D246" s="25" t="s">
        <v>13026</v>
      </c>
      <c r="E246" s="20" t="str">
        <f>VLOOKUP(B246,商品实例清单!B:D,3,0)</f>
        <v>广电传输卫星带宽</v>
      </c>
      <c r="F246" s="221" t="str">
        <f>VLOOKUP(B246,商品实例清单!B:M,12,0)</f>
        <v>210010002220260184</v>
      </c>
      <c r="H246" s="20" t="s">
        <v>14600</v>
      </c>
      <c r="I246" s="25" t="s">
        <v>14601</v>
      </c>
      <c r="K246" s="21" t="s">
        <v>14261</v>
      </c>
      <c r="L246" s="21" t="s">
        <v>14262</v>
      </c>
      <c r="M246" s="20" t="str">
        <f>VLOOKUP(H246,频率块划分实时状态!C:Y,16,0)</f>
        <v>CS6E</v>
      </c>
      <c r="N246" s="20" t="str">
        <f>VLOOKUP(H246,频率块划分实时状态!C:Y,17,0)</f>
        <v>RN4B</v>
      </c>
      <c r="O246" s="20" t="str">
        <f>VLOOKUP(M246&amp;"-"&amp;N246,通道清单!C:G,5,0)</f>
        <v>H</v>
      </c>
      <c r="P246" s="20">
        <f>VLOOKUP(H246,频率块划分实时状态!C:Y,12,0)</f>
        <v>6089.6</v>
      </c>
      <c r="Q246" s="20">
        <f>VLOOKUP(H246,频率块划分实时状态!C:Y,13,0)</f>
        <v>6102.4</v>
      </c>
      <c r="R246" s="20" t="str">
        <f>VLOOKUP(H246,频率块划分实时状态!C:Y,18,0)</f>
        <v>TA4B</v>
      </c>
      <c r="S246" s="20" t="str">
        <f>VLOOKUP(M246&amp;"-"&amp;R246,通道清单!C:G,5,0)</f>
        <v>V</v>
      </c>
      <c r="T246" s="20">
        <f>VLOOKUP(H246,频率块划分实时状态!C:Y,14,0)</f>
        <v>3864.6</v>
      </c>
      <c r="U246" s="20">
        <f>VLOOKUP(H246,频率块划分实时状态!C:Y,15,0)</f>
        <v>3877.4</v>
      </c>
    </row>
    <row r="247" spans="1:21">
      <c r="A247" s="26" t="s">
        <v>14602</v>
      </c>
      <c r="B247" s="20" t="s">
        <v>13081</v>
      </c>
      <c r="C247" s="20" t="s">
        <v>13082</v>
      </c>
      <c r="D247" s="25" t="s">
        <v>10857</v>
      </c>
      <c r="E247" s="20" t="str">
        <f>VLOOKUP(B247,商品实例清单!B:D,3,0)</f>
        <v>广电传输卫星带宽</v>
      </c>
      <c r="F247" s="20">
        <f>VLOOKUP(B247,商品实例清单!B:M,12,0)</f>
        <v>0</v>
      </c>
      <c r="H247" s="20" t="s">
        <v>14603</v>
      </c>
      <c r="I247" s="25" t="s">
        <v>14604</v>
      </c>
      <c r="K247" s="21" t="s">
        <v>14261</v>
      </c>
      <c r="L247" s="21" t="s">
        <v>14262</v>
      </c>
      <c r="M247" s="20" t="str">
        <f>VLOOKUP(H247,频率块划分实时状态!C:Y,16,0)</f>
        <v>CS6E</v>
      </c>
      <c r="N247" s="20" t="str">
        <f>VLOOKUP(H247,频率块划分实时状态!C:Y,17,0)</f>
        <v>RN2A</v>
      </c>
      <c r="O247" s="20" t="str">
        <f>VLOOKUP(M247&amp;"-"&amp;N247,通道清单!C:G,5,0)</f>
        <v>V</v>
      </c>
      <c r="P247" s="20">
        <f>VLOOKUP(H247,频率块划分实时状态!C:Y,12,0)</f>
        <v>5967.65</v>
      </c>
      <c r="Q247" s="20">
        <f>VLOOKUP(H247,频率块划分实时状态!C:Y,13,0)</f>
        <v>5982.35</v>
      </c>
      <c r="R247" s="20" t="str">
        <f>VLOOKUP(H247,频率块划分实时状态!C:Y,18,0)</f>
        <v>TA2A</v>
      </c>
      <c r="S247" s="20" t="str">
        <f>VLOOKUP(M247&amp;"-"&amp;R247,通道清单!C:G,5,0)</f>
        <v>H</v>
      </c>
      <c r="T247" s="20">
        <f>VLOOKUP(H247,频率块划分实时状态!C:Y,14,0)</f>
        <v>3742.65</v>
      </c>
      <c r="U247" s="20">
        <f>VLOOKUP(H247,频率块划分实时状态!C:Y,15,0)</f>
        <v>3757.35</v>
      </c>
    </row>
    <row r="248" spans="1:21">
      <c r="A248" s="26" t="s">
        <v>14605</v>
      </c>
      <c r="B248" s="20" t="s">
        <v>13118</v>
      </c>
      <c r="C248" s="20" t="s">
        <v>13119</v>
      </c>
      <c r="D248" s="25" t="s">
        <v>13026</v>
      </c>
      <c r="E248" s="20" t="str">
        <f>VLOOKUP(B248,商品实例清单!B:D,3,0)</f>
        <v>广电传输卫星带宽</v>
      </c>
      <c r="F248" s="20" t="str">
        <f>VLOOKUP(B248,商品实例清单!B:M,12,0)</f>
        <v>LS210010002220222842</v>
      </c>
      <c r="H248" s="20" t="s">
        <v>14600</v>
      </c>
      <c r="I248" s="25" t="s">
        <v>14601</v>
      </c>
      <c r="K248" s="21" t="s">
        <v>14361</v>
      </c>
      <c r="L248" s="21" t="s">
        <v>14362</v>
      </c>
      <c r="M248" s="20" t="str">
        <f>VLOOKUP(H248,频率块划分实时状态!C:Y,16,0)</f>
        <v>CS6E</v>
      </c>
      <c r="N248" s="20" t="str">
        <f>VLOOKUP(H248,频率块划分实时状态!C:Y,17,0)</f>
        <v>RN4B</v>
      </c>
      <c r="O248" s="20" t="str">
        <f>VLOOKUP(M248&amp;"-"&amp;N248,通道清单!C:G,5,0)</f>
        <v>H</v>
      </c>
      <c r="P248" s="20">
        <f>VLOOKUP(H248,频率块划分实时状态!C:Y,12,0)</f>
        <v>6089.6</v>
      </c>
      <c r="Q248" s="20">
        <f>VLOOKUP(H248,频率块划分实时状态!C:Y,13,0)</f>
        <v>6102.4</v>
      </c>
      <c r="R248" s="20" t="str">
        <f>VLOOKUP(H248,频率块划分实时状态!C:Y,18,0)</f>
        <v>TA4B</v>
      </c>
      <c r="S248" s="20" t="str">
        <f>VLOOKUP(M248&amp;"-"&amp;R248,通道清单!C:G,5,0)</f>
        <v>V</v>
      </c>
      <c r="T248" s="20">
        <f>VLOOKUP(H248,频率块划分实时状态!C:Y,14,0)</f>
        <v>3864.6</v>
      </c>
      <c r="U248" s="20">
        <f>VLOOKUP(H248,频率块划分实时状态!C:Y,15,0)</f>
        <v>3877.4</v>
      </c>
    </row>
    <row r="249" ht="25.5" spans="1:21">
      <c r="A249" s="19" t="s">
        <v>14606</v>
      </c>
      <c r="B249" s="20" t="s">
        <v>13199</v>
      </c>
      <c r="C249" s="20" t="s">
        <v>13200</v>
      </c>
      <c r="D249" s="25" t="s">
        <v>13202</v>
      </c>
      <c r="E249" s="20" t="str">
        <f>VLOOKUP(B249,商品实例清单!B:D,3,0)</f>
        <v>广电传输卫星带宽</v>
      </c>
      <c r="F249" s="20">
        <f>VLOOKUP(B249,商品实例清单!B:M,12,0)</f>
        <v>0</v>
      </c>
      <c r="H249" s="20" t="s">
        <v>14607</v>
      </c>
      <c r="I249" s="25" t="s">
        <v>14608</v>
      </c>
      <c r="K249" s="21" t="s">
        <v>14261</v>
      </c>
      <c r="L249" s="21" t="s">
        <v>14262</v>
      </c>
      <c r="M249" s="20" t="str">
        <f>VLOOKUP(H249,频率块划分实时状态!C:Y,16,0)</f>
        <v>CS6E</v>
      </c>
      <c r="N249" s="20" t="str">
        <f>VLOOKUP(H249,频率块划分实时状态!C:Y,17,0)</f>
        <v>RN8B</v>
      </c>
      <c r="O249" s="20" t="str">
        <f>VLOOKUP(M249&amp;"-"&amp;N249,通道清单!C:G,5,0)</f>
        <v>H</v>
      </c>
      <c r="P249" s="20">
        <f>VLOOKUP(H249,频率块划分实时状态!C:Y,12,0)</f>
        <v>6273</v>
      </c>
      <c r="Q249" s="20">
        <f>VLOOKUP(H249,频率块划分实时状态!C:Y,13,0)</f>
        <v>6282</v>
      </c>
      <c r="R249" s="20" t="str">
        <f>VLOOKUP(H249,频率块划分实时状态!C:Y,18,0)</f>
        <v>TA8B</v>
      </c>
      <c r="S249" s="20" t="str">
        <f>VLOOKUP(M249&amp;"-"&amp;R249,通道清单!C:G,5,0)</f>
        <v>V</v>
      </c>
      <c r="T249" s="20">
        <f>VLOOKUP(H249,频率块划分实时状态!C:Y,14,0)</f>
        <v>4048</v>
      </c>
      <c r="U249" s="20">
        <f>VLOOKUP(H249,频率块划分实时状态!C:Y,15,0)</f>
        <v>4057</v>
      </c>
    </row>
    <row r="250" ht="38.25" spans="1:21">
      <c r="A250" s="19" t="s">
        <v>14609</v>
      </c>
      <c r="B250" s="20" t="s">
        <v>13262</v>
      </c>
      <c r="C250" s="20" t="s">
        <v>13263</v>
      </c>
      <c r="D250" s="25" t="s">
        <v>9454</v>
      </c>
      <c r="E250" s="20" t="str">
        <f>VLOOKUP(B250,商品实例清单!B:D,3,0)</f>
        <v>广电传输卫星带宽</v>
      </c>
      <c r="F250" s="20" t="str">
        <f>VLOOKUP(B250,商品实例清单!B:M,12,0)</f>
        <v>LS210010002220203328</v>
      </c>
      <c r="H250" s="20" t="s">
        <v>14593</v>
      </c>
      <c r="I250" s="25" t="s">
        <v>10779</v>
      </c>
      <c r="M250" s="20" t="str">
        <f>VLOOKUP(H250,频率块划分实时状态!C:Y,16,0)</f>
        <v>CS6D</v>
      </c>
      <c r="N250" s="20" t="str">
        <f>VLOOKUP(H250,频率块划分实时状态!C:Y,17,0)</f>
        <v>RN4B</v>
      </c>
      <c r="O250" s="20" t="str">
        <f>VLOOKUP(M250&amp;"-"&amp;N250,通道清单!C:G,5,0)</f>
        <v>H</v>
      </c>
      <c r="P250" s="20">
        <f>VLOOKUP(H250,频率块划分实时状态!C:Y,12,0)</f>
        <v>6027</v>
      </c>
      <c r="Q250" s="20">
        <f>VLOOKUP(H250,频率块划分实时状态!C:Y,13,0)</f>
        <v>6063</v>
      </c>
      <c r="R250" s="20" t="str">
        <f>VLOOKUP(H250,频率块划分实时状态!C:Y,18,0)</f>
        <v>TA4B</v>
      </c>
      <c r="S250" s="20" t="str">
        <f>VLOOKUP(M250&amp;"-"&amp;R250,通道清单!C:G,5,0)</f>
        <v>V</v>
      </c>
      <c r="T250" s="20">
        <f>VLOOKUP(H250,频率块划分实时状态!C:Y,14,0)</f>
        <v>3802</v>
      </c>
      <c r="U250" s="20">
        <f>VLOOKUP(H250,频率块划分实时状态!C:Y,15,0)</f>
        <v>3838</v>
      </c>
    </row>
    <row r="251" ht="38.25" spans="1:21">
      <c r="A251" s="19" t="s">
        <v>14609</v>
      </c>
      <c r="B251" s="20" t="s">
        <v>13262</v>
      </c>
      <c r="C251" s="20" t="s">
        <v>13263</v>
      </c>
      <c r="D251" s="25" t="s">
        <v>9454</v>
      </c>
      <c r="E251" s="20" t="str">
        <f>VLOOKUP(B251,商品实例清单!B:D,3,0)</f>
        <v>广电传输卫星带宽</v>
      </c>
      <c r="F251" s="20" t="str">
        <f>VLOOKUP(B251,商品实例清单!B:M,12,0)</f>
        <v>LS210010002220203328</v>
      </c>
      <c r="H251" s="20" t="s">
        <v>14594</v>
      </c>
      <c r="I251" s="25" t="s">
        <v>10779</v>
      </c>
      <c r="K251" s="21" t="s">
        <v>14333</v>
      </c>
      <c r="L251" s="21" t="s">
        <v>14365</v>
      </c>
      <c r="M251" s="20" t="str">
        <f>VLOOKUP(H251,频率块划分实时状态!C:Y,16,0)</f>
        <v>CS6D</v>
      </c>
      <c r="N251" s="20" t="str">
        <f>VLOOKUP(H251,频率块划分实时状态!C:Y,17,0)</f>
        <v>RN11B</v>
      </c>
      <c r="O251" s="20" t="str">
        <f>VLOOKUP(M251&amp;"-"&amp;N251,通道清单!C:G,5,0)</f>
        <v>H</v>
      </c>
      <c r="P251" s="20">
        <f>VLOOKUP(H251,频率块划分实时状态!C:Y,12,0)</f>
        <v>6307</v>
      </c>
      <c r="Q251" s="20">
        <f>VLOOKUP(H251,频率块划分实时状态!C:Y,13,0)</f>
        <v>6343</v>
      </c>
      <c r="R251" s="20" t="str">
        <f>VLOOKUP(H251,频率块划分实时状态!C:Y,18,0)</f>
        <v>TA11B</v>
      </c>
      <c r="S251" s="20" t="str">
        <f>VLOOKUP(M251&amp;"-"&amp;R251,通道清单!C:G,5,0)</f>
        <v>V</v>
      </c>
      <c r="T251" s="20">
        <f>VLOOKUP(H251,频率块划分实时状态!C:Y,14,0)</f>
        <v>4082</v>
      </c>
      <c r="U251" s="20">
        <f>VLOOKUP(H251,频率块划分实时状态!C:Y,15,0)</f>
        <v>4118</v>
      </c>
    </row>
    <row r="252" ht="51" spans="1:21">
      <c r="A252" s="26" t="s">
        <v>14610</v>
      </c>
      <c r="B252" s="20" t="s">
        <v>13488</v>
      </c>
      <c r="C252" s="20" t="s">
        <v>13489</v>
      </c>
      <c r="D252" s="25" t="s">
        <v>13026</v>
      </c>
      <c r="E252" s="20" t="str">
        <f>VLOOKUP(B252,商品实例清单!B:D,3,0)</f>
        <v>广电传输卫星带宽</v>
      </c>
      <c r="F252" s="221" t="str">
        <f>VLOOKUP(B252,商品实例清单!B:M,12,0)</f>
        <v>210010002220250103</v>
      </c>
      <c r="H252" s="20" t="s">
        <v>14600</v>
      </c>
      <c r="I252" s="25" t="s">
        <v>14601</v>
      </c>
      <c r="K252" s="21" t="s">
        <v>14350</v>
      </c>
      <c r="L252" s="21" t="s">
        <v>14351</v>
      </c>
      <c r="M252" s="20" t="str">
        <f>VLOOKUP(H252,频率块划分实时状态!C:Y,16,0)</f>
        <v>CS6E</v>
      </c>
      <c r="N252" s="20" t="str">
        <f>VLOOKUP(H252,频率块划分实时状态!C:Y,17,0)</f>
        <v>RN4B</v>
      </c>
      <c r="O252" s="20" t="str">
        <f>VLOOKUP(M252&amp;"-"&amp;N252,通道清单!C:G,5,0)</f>
        <v>H</v>
      </c>
      <c r="P252" s="20">
        <f>VLOOKUP(H252,频率块划分实时状态!C:Y,12,0)</f>
        <v>6089.6</v>
      </c>
      <c r="Q252" s="20">
        <f>VLOOKUP(H252,频率块划分实时状态!C:Y,13,0)</f>
        <v>6102.4</v>
      </c>
      <c r="R252" s="20" t="str">
        <f>VLOOKUP(H252,频率块划分实时状态!C:Y,18,0)</f>
        <v>TA4B</v>
      </c>
      <c r="S252" s="20" t="str">
        <f>VLOOKUP(M252&amp;"-"&amp;R252,通道清单!C:G,5,0)</f>
        <v>V</v>
      </c>
      <c r="T252" s="20">
        <f>VLOOKUP(H252,频率块划分实时状态!C:Y,14,0)</f>
        <v>3864.6</v>
      </c>
      <c r="U252" s="20">
        <f>VLOOKUP(H252,频率块划分实时状态!C:Y,15,0)</f>
        <v>3877.4</v>
      </c>
    </row>
    <row r="253" ht="25.5" spans="1:21">
      <c r="A253" s="26" t="s">
        <v>14599</v>
      </c>
      <c r="B253" s="20" t="s">
        <v>13493</v>
      </c>
      <c r="C253" s="20" t="s">
        <v>13494</v>
      </c>
      <c r="D253" s="25" t="s">
        <v>13026</v>
      </c>
      <c r="E253" s="20" t="str">
        <f>VLOOKUP(B253,商品实例清单!B:D,3,0)</f>
        <v>广电传输卫星带宽</v>
      </c>
      <c r="F253" s="221" t="str">
        <f>VLOOKUP(B253,商品实例清单!B:M,12,0)</f>
        <v>210010002220250102</v>
      </c>
      <c r="H253" s="20" t="s">
        <v>14600</v>
      </c>
      <c r="I253" s="25" t="s">
        <v>14601</v>
      </c>
      <c r="K253" s="21" t="s">
        <v>14350</v>
      </c>
      <c r="L253" s="21" t="s">
        <v>14351</v>
      </c>
      <c r="M253" s="20" t="str">
        <f>VLOOKUP(H253,频率块划分实时状态!C:Y,16,0)</f>
        <v>CS6E</v>
      </c>
      <c r="N253" s="20" t="str">
        <f>VLOOKUP(H253,频率块划分实时状态!C:Y,17,0)</f>
        <v>RN4B</v>
      </c>
      <c r="O253" s="20" t="str">
        <f>VLOOKUP(M253&amp;"-"&amp;N253,通道清单!C:G,5,0)</f>
        <v>H</v>
      </c>
      <c r="P253" s="20">
        <f>VLOOKUP(H253,频率块划分实时状态!C:Y,12,0)</f>
        <v>6089.6</v>
      </c>
      <c r="Q253" s="20">
        <f>VLOOKUP(H253,频率块划分实时状态!C:Y,13,0)</f>
        <v>6102.4</v>
      </c>
      <c r="R253" s="20" t="str">
        <f>VLOOKUP(H253,频率块划分实时状态!C:Y,18,0)</f>
        <v>TA4B</v>
      </c>
      <c r="S253" s="20" t="str">
        <f>VLOOKUP(M253&amp;"-"&amp;R253,通道清单!C:G,5,0)</f>
        <v>V</v>
      </c>
      <c r="T253" s="20">
        <f>VLOOKUP(H253,频率块划分实时状态!C:Y,14,0)</f>
        <v>3864.6</v>
      </c>
      <c r="U253" s="20">
        <f>VLOOKUP(H253,频率块划分实时状态!C:Y,15,0)</f>
        <v>3877.4</v>
      </c>
    </row>
    <row r="254" ht="25.5" spans="1:21">
      <c r="A254" s="26" t="s">
        <v>14481</v>
      </c>
      <c r="B254" s="20" t="s">
        <v>13520</v>
      </c>
      <c r="C254" s="20" t="s">
        <v>13521</v>
      </c>
      <c r="D254" s="25" t="s">
        <v>10251</v>
      </c>
      <c r="E254" s="20" t="str">
        <f>VLOOKUP(B254,商品实例清单!B:D,3,0)</f>
        <v>广电传输卫星带宽</v>
      </c>
      <c r="F254" s="20" t="str">
        <f>VLOOKUP(B254,商品实例清单!B:M,12,0)</f>
        <v>LS210010002220241855</v>
      </c>
      <c r="H254" s="20" t="s">
        <v>14475</v>
      </c>
      <c r="I254" s="25" t="s">
        <v>14482</v>
      </c>
      <c r="K254" s="21" t="s">
        <v>14611</v>
      </c>
      <c r="L254" s="21" t="s">
        <v>14612</v>
      </c>
      <c r="M254" s="20" t="str">
        <f>VLOOKUP(H254,频率块划分实时状态!C:Y,16,0)</f>
        <v>CS6D</v>
      </c>
      <c r="N254" s="20" t="str">
        <f>VLOOKUP(H254,频率块划分实时状态!C:Y,17,0)</f>
        <v>RN9A</v>
      </c>
      <c r="O254" s="20" t="str">
        <f>VLOOKUP(M254&amp;"-"&amp;N254,通道清单!C:G,5,0)</f>
        <v>V</v>
      </c>
      <c r="P254" s="20">
        <f>VLOOKUP(H254,频率块划分实时状态!C:Y,12,0)</f>
        <v>6247</v>
      </c>
      <c r="Q254" s="20">
        <f>VLOOKUP(H254,频率块划分实时状态!C:Y,13,0)</f>
        <v>6283</v>
      </c>
      <c r="R254" s="20" t="str">
        <f>VLOOKUP(H254,频率块划分实时状态!C:Y,18,0)</f>
        <v>TA9A</v>
      </c>
      <c r="S254" s="20" t="str">
        <f>VLOOKUP(M254&amp;"-"&amp;R254,通道清单!C:G,5,0)</f>
        <v>H</v>
      </c>
      <c r="T254" s="20">
        <f>VLOOKUP(H254,频率块划分实时状态!C:Y,14,0)</f>
        <v>4022</v>
      </c>
      <c r="U254" s="20">
        <f>VLOOKUP(H254,频率块划分实时状态!C:Y,15,0)</f>
        <v>4058</v>
      </c>
    </row>
    <row r="255" ht="38.25" spans="1:21">
      <c r="A255" s="19" t="s">
        <v>14609</v>
      </c>
      <c r="B255" s="20" t="s">
        <v>13567</v>
      </c>
      <c r="C255" s="20" t="s">
        <v>13568</v>
      </c>
      <c r="D255" s="25" t="s">
        <v>9454</v>
      </c>
      <c r="E255" s="20" t="str">
        <f>VLOOKUP(B255,商品实例清单!B:D,3,0)</f>
        <v>广电传输卫星带宽</v>
      </c>
      <c r="F255" s="20" t="str">
        <f>VLOOKUP(B255,商品实例清单!B:M,12,0)</f>
        <v>LS210010002220241865</v>
      </c>
      <c r="H255" s="20" t="s">
        <v>14593</v>
      </c>
      <c r="I255" s="25" t="s">
        <v>10779</v>
      </c>
      <c r="M255" s="20" t="str">
        <f>VLOOKUP(H255,频率块划分实时状态!C:Y,16,0)</f>
        <v>CS6D</v>
      </c>
      <c r="N255" s="20" t="str">
        <f>VLOOKUP(H255,频率块划分实时状态!C:Y,17,0)</f>
        <v>RN4B</v>
      </c>
      <c r="O255" s="20" t="str">
        <f>VLOOKUP(M255&amp;"-"&amp;N255,通道清单!C:G,5,0)</f>
        <v>H</v>
      </c>
      <c r="P255" s="20">
        <f>VLOOKUP(H255,频率块划分实时状态!C:Y,12,0)</f>
        <v>6027</v>
      </c>
      <c r="Q255" s="20">
        <f>VLOOKUP(H255,频率块划分实时状态!C:Y,13,0)</f>
        <v>6063</v>
      </c>
      <c r="R255" s="20" t="str">
        <f>VLOOKUP(H255,频率块划分实时状态!C:Y,18,0)</f>
        <v>TA4B</v>
      </c>
      <c r="S255" s="20" t="str">
        <f>VLOOKUP(M255&amp;"-"&amp;R255,通道清单!C:G,5,0)</f>
        <v>V</v>
      </c>
      <c r="T255" s="20">
        <f>VLOOKUP(H255,频率块划分实时状态!C:Y,14,0)</f>
        <v>3802</v>
      </c>
      <c r="U255" s="20">
        <f>VLOOKUP(H255,频率块划分实时状态!C:Y,15,0)</f>
        <v>3838</v>
      </c>
    </row>
    <row r="256" ht="38.25" spans="1:21">
      <c r="A256" s="19" t="s">
        <v>14609</v>
      </c>
      <c r="B256" s="20" t="s">
        <v>13567</v>
      </c>
      <c r="C256" s="20" t="s">
        <v>13568</v>
      </c>
      <c r="D256" s="25" t="s">
        <v>9454</v>
      </c>
      <c r="E256" s="20" t="str">
        <f>VLOOKUP(B256,商品实例清单!B:D,3,0)</f>
        <v>广电传输卫星带宽</v>
      </c>
      <c r="F256" s="20" t="str">
        <f>VLOOKUP(B256,商品实例清单!B:M,12,0)</f>
        <v>LS210010002220241865</v>
      </c>
      <c r="H256" s="20" t="s">
        <v>14594</v>
      </c>
      <c r="I256" s="25" t="s">
        <v>10779</v>
      </c>
      <c r="K256" s="21" t="s">
        <v>14350</v>
      </c>
      <c r="L256" s="21" t="s">
        <v>14613</v>
      </c>
      <c r="M256" s="20" t="str">
        <f>VLOOKUP(H256,频率块划分实时状态!C:Y,16,0)</f>
        <v>CS6D</v>
      </c>
      <c r="N256" s="20" t="str">
        <f>VLOOKUP(H256,频率块划分实时状态!C:Y,17,0)</f>
        <v>RN11B</v>
      </c>
      <c r="O256" s="20" t="str">
        <f>VLOOKUP(M256&amp;"-"&amp;N256,通道清单!C:G,5,0)</f>
        <v>H</v>
      </c>
      <c r="P256" s="20">
        <f>VLOOKUP(H256,频率块划分实时状态!C:Y,12,0)</f>
        <v>6307</v>
      </c>
      <c r="Q256" s="20">
        <f>VLOOKUP(H256,频率块划分实时状态!C:Y,13,0)</f>
        <v>6343</v>
      </c>
      <c r="R256" s="20" t="str">
        <f>VLOOKUP(H256,频率块划分实时状态!C:Y,18,0)</f>
        <v>TA11B</v>
      </c>
      <c r="S256" s="20" t="str">
        <f>VLOOKUP(M256&amp;"-"&amp;R256,通道清单!C:G,5,0)</f>
        <v>V</v>
      </c>
      <c r="T256" s="20">
        <f>VLOOKUP(H256,频率块划分实时状态!C:Y,14,0)</f>
        <v>4082</v>
      </c>
      <c r="U256" s="20">
        <f>VLOOKUP(H256,频率块划分实时状态!C:Y,15,0)</f>
        <v>4118</v>
      </c>
    </row>
    <row r="257" ht="25.5" spans="1:21">
      <c r="A257" s="19" t="s">
        <v>13622</v>
      </c>
      <c r="B257" s="20" t="s">
        <v>13619</v>
      </c>
      <c r="C257" s="20" t="s">
        <v>13620</v>
      </c>
      <c r="D257" s="25" t="s">
        <v>9454</v>
      </c>
      <c r="E257" s="20" t="str">
        <f>VLOOKUP(B257,商品实例清单!B:D,3,0)</f>
        <v>广电传输卫星带宽</v>
      </c>
      <c r="F257" s="20" t="str">
        <f>VLOOKUP(B257,商品实例清单!B:M,12,0)</f>
        <v>LS210010002220250038</v>
      </c>
      <c r="H257" s="20" t="s">
        <v>14324</v>
      </c>
      <c r="I257" s="25" t="s">
        <v>10779</v>
      </c>
      <c r="M257" s="20" t="str">
        <f>VLOOKUP(H257,频率块划分实时状态!C:Y,16,0)</f>
        <v>CS6D</v>
      </c>
      <c r="N257" s="20" t="str">
        <f>VLOOKUP(H257,频率块划分实时状态!C:Y,17,0)</f>
        <v>RN3B</v>
      </c>
      <c r="O257" s="20" t="str">
        <f>VLOOKUP(M257&amp;"-"&amp;N257,通道清单!C:G,5,0)</f>
        <v>H</v>
      </c>
      <c r="P257" s="20">
        <f>VLOOKUP(H257,频率块划分实时状态!C:Y,12,0)</f>
        <v>5987</v>
      </c>
      <c r="Q257" s="20">
        <f>VLOOKUP(H257,频率块划分实时状态!C:Y,13,0)</f>
        <v>6023</v>
      </c>
      <c r="R257" s="20" t="str">
        <f>VLOOKUP(H257,频率块划分实时状态!C:Y,18,0)</f>
        <v>TA3B</v>
      </c>
      <c r="S257" s="20" t="str">
        <f>VLOOKUP(M257&amp;"-"&amp;R257,通道清单!C:G,5,0)</f>
        <v>V</v>
      </c>
      <c r="T257" s="20">
        <f>VLOOKUP(H257,频率块划分实时状态!C:Y,14,0)</f>
        <v>3762</v>
      </c>
      <c r="U257" s="20">
        <f>VLOOKUP(H257,频率块划分实时状态!C:Y,15,0)</f>
        <v>3798</v>
      </c>
    </row>
    <row r="258" ht="25.5" spans="1:21">
      <c r="A258" s="19" t="s">
        <v>13622</v>
      </c>
      <c r="B258" s="20" t="s">
        <v>13619</v>
      </c>
      <c r="C258" s="20" t="s">
        <v>13620</v>
      </c>
      <c r="D258" s="25" t="s">
        <v>9454</v>
      </c>
      <c r="E258" s="20" t="str">
        <f>VLOOKUP(B258,商品实例清单!B:D,3,0)</f>
        <v>广电传输卫星带宽</v>
      </c>
      <c r="F258" s="20" t="str">
        <f>VLOOKUP(B258,商品实例清单!B:M,12,0)</f>
        <v>LS210010002220250038</v>
      </c>
      <c r="H258" s="20" t="s">
        <v>14614</v>
      </c>
      <c r="I258" s="25" t="s">
        <v>10779</v>
      </c>
      <c r="M258" s="20" t="str">
        <f>VLOOKUP(H258,频率块划分实时状态!C:Y,16,0)</f>
        <v>CS6D</v>
      </c>
      <c r="N258" s="20" t="str">
        <f>VLOOKUP(H258,频率块划分实时状态!C:Y,17,0)</f>
        <v>RN12B</v>
      </c>
      <c r="O258" s="20" t="str">
        <f>VLOOKUP(M258&amp;"-"&amp;N258,通道清单!C:G,5,0)</f>
        <v>H</v>
      </c>
      <c r="P258" s="20">
        <f>VLOOKUP(H258,频率块划分实时状态!C:Y,12,0)</f>
        <v>6347</v>
      </c>
      <c r="Q258" s="20">
        <f>VLOOKUP(H258,频率块划分实时状态!C:Y,13,0)</f>
        <v>6365</v>
      </c>
      <c r="R258" s="20" t="str">
        <f>VLOOKUP(H258,频率块划分实时状态!C:Y,18,0)</f>
        <v>TA12B</v>
      </c>
      <c r="S258" s="20" t="str">
        <f>VLOOKUP(M258&amp;"-"&amp;R258,通道清单!C:G,5,0)</f>
        <v>V</v>
      </c>
      <c r="T258" s="20">
        <f>VLOOKUP(H258,频率块划分实时状态!C:Y,14,0)</f>
        <v>4122</v>
      </c>
      <c r="U258" s="20">
        <f>VLOOKUP(H258,频率块划分实时状态!C:Y,15,0)</f>
        <v>4140</v>
      </c>
    </row>
    <row r="259" ht="25.5" spans="1:21">
      <c r="A259" s="19" t="s">
        <v>13622</v>
      </c>
      <c r="B259" s="20" t="s">
        <v>13619</v>
      </c>
      <c r="C259" s="20" t="s">
        <v>13620</v>
      </c>
      <c r="D259" s="25" t="s">
        <v>9454</v>
      </c>
      <c r="E259" s="20" t="str">
        <f>VLOOKUP(B259,商品实例清单!B:D,3,0)</f>
        <v>广电传输卫星带宽</v>
      </c>
      <c r="F259" s="20" t="str">
        <f>VLOOKUP(B259,商品实例清单!B:M,12,0)</f>
        <v>LS210010002220250038</v>
      </c>
      <c r="H259" s="20" t="s">
        <v>14615</v>
      </c>
      <c r="I259" s="25" t="s">
        <v>10779</v>
      </c>
      <c r="K259" s="21" t="s">
        <v>14350</v>
      </c>
      <c r="L259" s="21" t="s">
        <v>14351</v>
      </c>
      <c r="M259" s="20" t="str">
        <f>VLOOKUP(H259,频率块划分实时状态!C:Y,16,0)</f>
        <v>CS6D</v>
      </c>
      <c r="N259" s="20" t="str">
        <f>VLOOKUP(H259,频率块划分实时状态!C:Y,17,0)</f>
        <v>RN12B</v>
      </c>
      <c r="O259" s="20" t="str">
        <f>VLOOKUP(M259&amp;"-"&amp;N259,通道清单!C:G,5,0)</f>
        <v>H</v>
      </c>
      <c r="P259" s="20">
        <f>VLOOKUP(H259,频率块划分实时状态!C:Y,12,0)</f>
        <v>6365</v>
      </c>
      <c r="Q259" s="20">
        <f>VLOOKUP(H259,频率块划分实时状态!C:Y,13,0)</f>
        <v>6375</v>
      </c>
      <c r="R259" s="20" t="str">
        <f>VLOOKUP(H259,频率块划分实时状态!C:Y,18,0)</f>
        <v>TA12B</v>
      </c>
      <c r="S259" s="20" t="str">
        <f>VLOOKUP(M259&amp;"-"&amp;R259,通道清单!C:G,5,0)</f>
        <v>V</v>
      </c>
      <c r="T259" s="20">
        <f>VLOOKUP(H259,频率块划分实时状态!C:Y,14,0)</f>
        <v>4140</v>
      </c>
      <c r="U259" s="20">
        <f>VLOOKUP(H259,频率块划分实时状态!C:Y,15,0)</f>
        <v>4150</v>
      </c>
    </row>
    <row r="260" spans="1:21">
      <c r="A260" s="19" t="s">
        <v>12915</v>
      </c>
      <c r="B260" s="20" t="s">
        <v>13658</v>
      </c>
      <c r="C260" s="20" t="s">
        <v>13659</v>
      </c>
      <c r="D260" s="25" t="s">
        <v>9454</v>
      </c>
      <c r="E260" s="20" t="str">
        <f>VLOOKUP(B260,商品实例清单!B:D,3,0)</f>
        <v>广电传输卫星带宽</v>
      </c>
      <c r="F260" s="20" t="str">
        <f>VLOOKUP(B260,商品实例清单!B:M,12,0)</f>
        <v>LS210010002220203328</v>
      </c>
      <c r="H260" s="20" t="s">
        <v>14616</v>
      </c>
      <c r="I260" s="25" t="s">
        <v>10779</v>
      </c>
      <c r="M260" s="20" t="str">
        <f>VLOOKUP(H260,频率块划分实时状态!C:Y,16,0)</f>
        <v>CS6D</v>
      </c>
      <c r="N260" s="20" t="str">
        <f>VLOOKUP(H260,频率块划分实时状态!C:Y,17,0)</f>
        <v>RC1A</v>
      </c>
      <c r="O260" s="20" t="str">
        <f>VLOOKUP(M260&amp;"-"&amp;N260,通道清单!C:G,5,0)</f>
        <v>V</v>
      </c>
      <c r="P260" s="20">
        <f>VLOOKUP(H260,频率块划分实时状态!C:Y,12,0)</f>
        <v>5927</v>
      </c>
      <c r="Q260" s="20">
        <f>VLOOKUP(H260,频率块划分实时状态!C:Y,13,0)</f>
        <v>5963</v>
      </c>
      <c r="R260" s="20" t="str">
        <f>VLOOKUP(H260,频率块划分实时状态!C:Y,18,0)</f>
        <v>TA1A</v>
      </c>
      <c r="S260" s="20" t="str">
        <f>VLOOKUP(M260&amp;"-"&amp;R260,通道清单!C:G,5,0)</f>
        <v>H</v>
      </c>
      <c r="T260" s="20">
        <f>VLOOKUP(H260,频率块划分实时状态!C:Y,14,0)</f>
        <v>3702</v>
      </c>
      <c r="U260" s="20">
        <f>VLOOKUP(H260,频率块划分实时状态!C:Y,15,0)</f>
        <v>3738</v>
      </c>
    </row>
    <row r="261" spans="1:21">
      <c r="A261" s="19" t="s">
        <v>12915</v>
      </c>
      <c r="B261" s="20" t="s">
        <v>13658</v>
      </c>
      <c r="C261" s="20" t="s">
        <v>13659</v>
      </c>
      <c r="D261" s="25" t="s">
        <v>9454</v>
      </c>
      <c r="E261" s="20" t="str">
        <f>VLOOKUP(B261,商品实例清单!B:D,3,0)</f>
        <v>广电传输卫星带宽</v>
      </c>
      <c r="F261" s="20" t="str">
        <f>VLOOKUP(B261,商品实例清单!B:M,12,0)</f>
        <v>LS210010002220203328</v>
      </c>
      <c r="H261" s="20" t="s">
        <v>14617</v>
      </c>
      <c r="I261" s="25" t="s">
        <v>10779</v>
      </c>
      <c r="M261" s="20" t="str">
        <f>VLOOKUP(H261,频率块划分实时状态!C:Y,16,0)</f>
        <v>CS6D</v>
      </c>
      <c r="N261" s="20" t="str">
        <f>VLOOKUP(H261,频率块划分实时状态!C:Y,17,0)</f>
        <v>RN10B</v>
      </c>
      <c r="O261" s="20" t="str">
        <f>VLOOKUP(M261&amp;"-"&amp;N261,通道清单!C:G,5,0)</f>
        <v>H</v>
      </c>
      <c r="P261" s="20">
        <f>VLOOKUP(H261,频率块划分实时状态!C:Y,12,0)</f>
        <v>6267</v>
      </c>
      <c r="Q261" s="20">
        <f>VLOOKUP(H261,频率块划分实时状态!C:Y,13,0)</f>
        <v>6303</v>
      </c>
      <c r="R261" s="20" t="str">
        <f>VLOOKUP(H261,频率块划分实时状态!C:Y,18,0)</f>
        <v>TA10B</v>
      </c>
      <c r="S261" s="20" t="str">
        <f>VLOOKUP(M261&amp;"-"&amp;R261,通道清单!C:G,5,0)</f>
        <v>V</v>
      </c>
      <c r="T261" s="20">
        <f>VLOOKUP(H261,频率块划分实时状态!C:Y,14,0)</f>
        <v>4042</v>
      </c>
      <c r="U261" s="20">
        <f>VLOOKUP(H261,频率块划分实时状态!C:Y,15,0)</f>
        <v>4078</v>
      </c>
    </row>
    <row r="262" spans="1:21">
      <c r="A262" s="19" t="s">
        <v>14618</v>
      </c>
      <c r="B262" s="20" t="s">
        <v>13680</v>
      </c>
      <c r="C262" s="20" t="s">
        <v>13681</v>
      </c>
      <c r="D262" s="25" t="s">
        <v>13684</v>
      </c>
      <c r="E262" s="20" t="str">
        <f>VLOOKUP(B262,商品实例清单!B:D,3,0)</f>
        <v>广电传输卫星带宽</v>
      </c>
      <c r="F262" s="20" t="str">
        <f>VLOOKUP(B262,商品实例清单!B:M,12,0)</f>
        <v>LS210010002220162086</v>
      </c>
      <c r="I262" s="25" t="s">
        <v>10779</v>
      </c>
      <c r="K262" s="21" t="s">
        <v>14619</v>
      </c>
      <c r="L262" s="21" t="s">
        <v>14620</v>
      </c>
      <c r="M262" s="20" t="e">
        <f>VLOOKUP(H262,频率块划分实时状态!C:Y,16,0)</f>
        <v>#N/A</v>
      </c>
      <c r="N262" s="20" t="e">
        <f>VLOOKUP(H262,频率块划分实时状态!C:Y,17,0)</f>
        <v>#N/A</v>
      </c>
      <c r="O262" s="20" t="e">
        <f>VLOOKUP(M262&amp;"-"&amp;N262,通道清单!C:G,5,0)</f>
        <v>#N/A</v>
      </c>
      <c r="P262" s="20" t="e">
        <f>VLOOKUP(H262,频率块划分实时状态!C:Y,12,0)</f>
        <v>#N/A</v>
      </c>
      <c r="Q262" s="20" t="e">
        <f>VLOOKUP(H262,频率块划分实时状态!C:Y,13,0)</f>
        <v>#N/A</v>
      </c>
      <c r="R262" s="20" t="e">
        <f>VLOOKUP(H262,频率块划分实时状态!C:Y,18,0)</f>
        <v>#N/A</v>
      </c>
      <c r="S262" s="20" t="e">
        <f>VLOOKUP(M262&amp;"-"&amp;R262,通道清单!C:G,5,0)</f>
        <v>#N/A</v>
      </c>
      <c r="T262" s="20" t="e">
        <f>VLOOKUP(H262,频率块划分实时状态!C:Y,14,0)</f>
        <v>#N/A</v>
      </c>
      <c r="U262" s="20" t="e">
        <f>VLOOKUP(H262,频率块划分实时状态!C:Y,15,0)</f>
        <v>#N/A</v>
      </c>
    </row>
    <row r="263" spans="1:21">
      <c r="A263" s="19" t="s">
        <v>13580</v>
      </c>
      <c r="B263" s="20" t="s">
        <v>13794</v>
      </c>
      <c r="C263" s="20" t="s">
        <v>13795</v>
      </c>
      <c r="D263" s="25" t="s">
        <v>13202</v>
      </c>
      <c r="E263" s="20" t="str">
        <f>VLOOKUP(B263,商品实例清单!B:D,3,0)</f>
        <v>广电传输卫星带宽</v>
      </c>
      <c r="F263" s="221" t="str">
        <f>VLOOKUP(B263,商品实例清单!B:M,12,0)</f>
        <v>210010002220250304</v>
      </c>
      <c r="H263" s="20" t="s">
        <v>14607</v>
      </c>
      <c r="I263" s="25" t="s">
        <v>14608</v>
      </c>
      <c r="K263" s="21" t="s">
        <v>14350</v>
      </c>
      <c r="L263" s="21" t="s">
        <v>14351</v>
      </c>
      <c r="M263" s="20" t="str">
        <f>VLOOKUP(H263,频率块划分实时状态!C:Y,16,0)</f>
        <v>CS6E</v>
      </c>
      <c r="N263" s="20" t="str">
        <f>VLOOKUP(H263,频率块划分实时状态!C:Y,17,0)</f>
        <v>RN8B</v>
      </c>
      <c r="O263" s="20" t="str">
        <f>VLOOKUP(M263&amp;"-"&amp;N263,通道清单!C:G,5,0)</f>
        <v>H</v>
      </c>
      <c r="P263" s="20">
        <f>VLOOKUP(H263,频率块划分实时状态!C:Y,12,0)</f>
        <v>6273</v>
      </c>
      <c r="Q263" s="20">
        <f>VLOOKUP(H263,频率块划分实时状态!C:Y,13,0)</f>
        <v>6282</v>
      </c>
      <c r="R263" s="20" t="str">
        <f>VLOOKUP(H263,频率块划分实时状态!C:Y,18,0)</f>
        <v>TA8B</v>
      </c>
      <c r="S263" s="20" t="str">
        <f>VLOOKUP(M263&amp;"-"&amp;R263,通道清单!C:G,5,0)</f>
        <v>V</v>
      </c>
      <c r="T263" s="20">
        <f>VLOOKUP(H263,频率块划分实时状态!C:Y,14,0)</f>
        <v>4048</v>
      </c>
      <c r="U263" s="20">
        <f>VLOOKUP(H263,频率块划分实时状态!C:Y,15,0)</f>
        <v>4057</v>
      </c>
    </row>
    <row r="264" ht="25.5" spans="1:21">
      <c r="A264" s="26" t="s">
        <v>14621</v>
      </c>
      <c r="B264" s="20" t="s">
        <v>13891</v>
      </c>
      <c r="C264" s="20" t="s">
        <v>13892</v>
      </c>
      <c r="D264" s="25" t="s">
        <v>9454</v>
      </c>
      <c r="E264" s="20" t="str">
        <f>VLOOKUP(B264,商品实例清单!B:D,3,0)</f>
        <v>广电卫星传输服务</v>
      </c>
      <c r="F264" s="20">
        <f>VLOOKUP(B264,商品实例清单!B:M,12,0)</f>
        <v>0</v>
      </c>
      <c r="H264" s="20" t="s">
        <v>14332</v>
      </c>
      <c r="I264" s="25" t="s">
        <v>10779</v>
      </c>
      <c r="K264" s="21" t="s">
        <v>14622</v>
      </c>
      <c r="L264" s="21" t="s">
        <v>14623</v>
      </c>
      <c r="M264" s="20" t="str">
        <f>VLOOKUP(H264,频率块划分实时状态!C:Y,16,0)</f>
        <v>CS6E</v>
      </c>
      <c r="N264" s="20" t="str">
        <f>VLOOKUP(H264,频率块划分实时状态!C:Y,17,0)</f>
        <v>RN2A</v>
      </c>
      <c r="O264" s="20" t="str">
        <f>VLOOKUP(M264&amp;"-"&amp;N264,通道清单!C:G,5,0)</f>
        <v>V</v>
      </c>
      <c r="P264" s="20">
        <f>VLOOKUP(H264,频率块划分实时状态!C:Y,12,0)</f>
        <v>5987</v>
      </c>
      <c r="Q264" s="20">
        <f>VLOOKUP(H264,频率块划分实时状态!C:Y,13,0)</f>
        <v>6003</v>
      </c>
      <c r="R264" s="20" t="str">
        <f>VLOOKUP(H264,频率块划分实时状态!C:Y,18,0)</f>
        <v>TA2A</v>
      </c>
      <c r="S264" s="20" t="str">
        <f>VLOOKUP(M264&amp;"-"&amp;R264,通道清单!C:G,5,0)</f>
        <v>H</v>
      </c>
      <c r="T264" s="20">
        <f>VLOOKUP(H264,频率块划分实时状态!C:Y,14,0)</f>
        <v>3762</v>
      </c>
      <c r="U264" s="20">
        <f>VLOOKUP(H264,频率块划分实时状态!C:Y,15,0)</f>
        <v>3778</v>
      </c>
    </row>
    <row r="265" spans="1:21">
      <c r="A265" s="19" t="s">
        <v>13901</v>
      </c>
      <c r="B265" s="20" t="s">
        <v>13898</v>
      </c>
      <c r="C265" s="20" t="s">
        <v>13899</v>
      </c>
      <c r="D265" s="25" t="s">
        <v>9454</v>
      </c>
      <c r="E265" s="20" t="str">
        <f>VLOOKUP(B265,商品实例清单!B:D,3,0)</f>
        <v>广电卫星传输服务-4K</v>
      </c>
      <c r="F265" s="20">
        <f>VLOOKUP(B265,商品实例清单!B:M,12,0)</f>
        <v>0</v>
      </c>
      <c r="H265" s="20" t="s">
        <v>14243</v>
      </c>
      <c r="I265" s="25" t="s">
        <v>10779</v>
      </c>
      <c r="K265" s="21" t="s">
        <v>14624</v>
      </c>
      <c r="L265" s="21" t="s">
        <v>14625</v>
      </c>
      <c r="M265" s="20" t="str">
        <f>VLOOKUP(H265,频率块划分实时状态!C:Y,16,0)</f>
        <v>CS6E</v>
      </c>
      <c r="N265" s="20" t="str">
        <f>VLOOKUP(H265,频率块划分实时状态!C:Y,17,0)</f>
        <v>RN7B</v>
      </c>
      <c r="O265" s="20" t="str">
        <f>VLOOKUP(M265&amp;"-"&amp;N265,通道清单!C:G,5,0)</f>
        <v>H</v>
      </c>
      <c r="P265" s="20">
        <f>VLOOKUP(H265,频率块划分实时状态!C:Y,12,0)</f>
        <v>6187</v>
      </c>
      <c r="Q265" s="20">
        <f>VLOOKUP(H265,频率块划分实时状态!C:Y,13,0)</f>
        <v>6223</v>
      </c>
      <c r="R265" s="20" t="str">
        <f>VLOOKUP(H265,频率块划分实时状态!C:Y,18,0)</f>
        <v>TA7B</v>
      </c>
      <c r="S265" s="20" t="str">
        <f>VLOOKUP(M265&amp;"-"&amp;R265,通道清单!C:G,5,0)</f>
        <v>V</v>
      </c>
      <c r="T265" s="20">
        <f>VLOOKUP(H265,频率块划分实时状态!C:Y,14,0)</f>
        <v>3962</v>
      </c>
      <c r="U265" s="20">
        <f>VLOOKUP(H265,频率块划分实时状态!C:Y,15,0)</f>
        <v>3998</v>
      </c>
    </row>
    <row r="266" ht="25.5" spans="1:21">
      <c r="A266" s="26" t="s">
        <v>14626</v>
      </c>
      <c r="B266" s="20" t="s">
        <v>13902</v>
      </c>
      <c r="C266" s="20" t="s">
        <v>13903</v>
      </c>
      <c r="D266" s="25" t="s">
        <v>10870</v>
      </c>
      <c r="E266" s="20" t="str">
        <f>VLOOKUP(B266,商品实例清单!B:D,3,0)</f>
        <v>广电卫星传输服务</v>
      </c>
      <c r="F266" s="20">
        <f>VLOOKUP(B266,商品实例清单!B:M,12,0)</f>
        <v>0</v>
      </c>
      <c r="H266" s="30" t="s">
        <v>14627</v>
      </c>
      <c r="I266" s="25" t="s">
        <v>10779</v>
      </c>
      <c r="K266" s="21" t="s">
        <v>14628</v>
      </c>
      <c r="L266" s="21" t="s">
        <v>14629</v>
      </c>
      <c r="M266" s="20" t="str">
        <f>VLOOKUP(H266,频率块划分实时状态!C:Y,16,0)</f>
        <v>CS6D</v>
      </c>
      <c r="N266" s="20" t="str">
        <f>VLOOKUP(H266,频率块划分实时状态!C:Y,17,0)</f>
        <v>RN13B</v>
      </c>
      <c r="O266" s="20" t="str">
        <f>VLOOKUP(M266&amp;"-"&amp;N266,通道清单!C:G,5,0)</f>
        <v>H</v>
      </c>
      <c r="P266" s="20">
        <f>VLOOKUP(H266,频率块划分实时状态!C:Y,12,0)</f>
        <v>6404.5</v>
      </c>
      <c r="Q266" s="20">
        <f>VLOOKUP(H266,频率块划分实时状态!C:Y,13,0)</f>
        <v>6413.5</v>
      </c>
      <c r="R266" s="20" t="str">
        <f>VLOOKUP(H266,频率块划分实时状态!C:Y,18,0)</f>
        <v>TA13B</v>
      </c>
      <c r="S266" s="20" t="str">
        <f>VLOOKUP(M266&amp;"-"&amp;R266,通道清单!C:G,5,0)</f>
        <v>V</v>
      </c>
      <c r="T266" s="20">
        <f>VLOOKUP(H266,频率块划分实时状态!C:Y,14,0)</f>
        <v>4179.5</v>
      </c>
      <c r="U266" s="20">
        <f>VLOOKUP(H266,频率块划分实时状态!C:Y,15,0)</f>
        <v>4188.5</v>
      </c>
    </row>
    <row r="267" spans="1:21">
      <c r="A267" s="26" t="s">
        <v>14630</v>
      </c>
      <c r="B267" s="20" t="s">
        <v>13906</v>
      </c>
      <c r="C267" s="20" t="s">
        <v>13907</v>
      </c>
      <c r="D267" s="25" t="s">
        <v>10870</v>
      </c>
      <c r="E267" s="20" t="str">
        <f>VLOOKUP(B267,商品实例清单!B:D,3,0)</f>
        <v>广电卫星传输服务-4K</v>
      </c>
      <c r="F267" s="20">
        <f>VLOOKUP(B267,商品实例清单!B:M,12,0)</f>
        <v>0</v>
      </c>
      <c r="H267" s="20" t="s">
        <v>14239</v>
      </c>
      <c r="I267" s="25" t="s">
        <v>10779</v>
      </c>
      <c r="K267" s="21" t="s">
        <v>14579</v>
      </c>
      <c r="L267" s="21" t="s">
        <v>14580</v>
      </c>
      <c r="M267" s="20" t="str">
        <f>VLOOKUP(H267,频率块划分实时状态!C:Y,16,0)</f>
        <v>CS6E</v>
      </c>
      <c r="N267" s="20" t="str">
        <f>VLOOKUP(H267,频率块划分实时状态!C:Y,17,0)</f>
        <v>RN8B</v>
      </c>
      <c r="O267" s="20" t="str">
        <f>VLOOKUP(M267&amp;"-"&amp;N267,通道清单!C:G,5,0)</f>
        <v>H</v>
      </c>
      <c r="P267" s="20">
        <f>VLOOKUP(H267,频率块划分实时状态!C:Y,12,0)</f>
        <v>6246</v>
      </c>
      <c r="Q267" s="20">
        <f>VLOOKUP(H267,频率块划分实时状态!C:Y,13,0)</f>
        <v>6264</v>
      </c>
      <c r="R267" s="20" t="str">
        <f>VLOOKUP(H267,频率块划分实时状态!C:Y,18,0)</f>
        <v>TA8B</v>
      </c>
      <c r="S267" s="20" t="str">
        <f>VLOOKUP(M267&amp;"-"&amp;R267,通道清单!C:G,5,0)</f>
        <v>V</v>
      </c>
      <c r="T267" s="20">
        <f>VLOOKUP(H267,频率块划分实时状态!C:Y,14,0)</f>
        <v>4021</v>
      </c>
      <c r="U267" s="20">
        <f>VLOOKUP(H267,频率块划分实时状态!C:Y,15,0)</f>
        <v>4039</v>
      </c>
    </row>
    <row r="268" ht="25.5" spans="1:21">
      <c r="A268" s="26" t="s">
        <v>14631</v>
      </c>
      <c r="B268" s="20" t="s">
        <v>13921</v>
      </c>
      <c r="C268" s="20" t="s">
        <v>13922</v>
      </c>
      <c r="D268" s="25" t="s">
        <v>14316</v>
      </c>
      <c r="E268" s="20" t="str">
        <f>VLOOKUP(B268,商品实例清单!B:D,3,0)</f>
        <v>广电卫星传输服务</v>
      </c>
      <c r="F268" s="20">
        <f>VLOOKUP(B268,商品实例清单!B:M,12,0)</f>
        <v>0</v>
      </c>
      <c r="H268" s="20" t="s">
        <v>14317</v>
      </c>
      <c r="I268" s="25" t="s">
        <v>10779</v>
      </c>
      <c r="K268" s="21" t="s">
        <v>14632</v>
      </c>
      <c r="L268" s="21" t="s">
        <v>14633</v>
      </c>
      <c r="M268" s="20" t="str">
        <f>VLOOKUP(H268,频率块划分实时状态!C:Y,16,0)</f>
        <v>CS6D</v>
      </c>
      <c r="N268" s="20" t="str">
        <f>VLOOKUP(H268,频率块划分实时状态!C:Y,17,0)</f>
        <v>RN2B</v>
      </c>
      <c r="O268" s="20" t="str">
        <f>VLOOKUP(M268&amp;"-"&amp;N268,通道清单!C:G,5,0)</f>
        <v>H</v>
      </c>
      <c r="P268" s="20">
        <f>VLOOKUP(H268,频率块划分实时状态!C:Y,12,0)</f>
        <v>5956.5</v>
      </c>
      <c r="Q268" s="20">
        <f>VLOOKUP(H268,频率块划分实时状态!C:Y,13,0)</f>
        <v>5974.5</v>
      </c>
      <c r="R268" s="20" t="str">
        <f>VLOOKUP(H268,频率块划分实时状态!C:Y,18,0)</f>
        <v>TA2B</v>
      </c>
      <c r="S268" s="20" t="str">
        <f>VLOOKUP(M268&amp;"-"&amp;R268,通道清单!C:G,5,0)</f>
        <v>V</v>
      </c>
      <c r="T268" s="20">
        <f>VLOOKUP(H268,频率块划分实时状态!C:Y,14,0)</f>
        <v>3731.5</v>
      </c>
      <c r="U268" s="20">
        <f>VLOOKUP(H268,频率块划分实时状态!C:Y,15,0)</f>
        <v>3749.5</v>
      </c>
    </row>
    <row r="269" spans="1:21">
      <c r="A269" s="26" t="s">
        <v>14634</v>
      </c>
      <c r="B269" s="20" t="s">
        <v>13925</v>
      </c>
      <c r="C269" s="20" t="s">
        <v>13926</v>
      </c>
      <c r="D269" s="25" t="s">
        <v>13026</v>
      </c>
      <c r="E269" s="20" t="str">
        <f>VLOOKUP(B269,商品实例清单!B:D,3,0)</f>
        <v>广电卫星传输服务</v>
      </c>
      <c r="F269" s="20">
        <f>VLOOKUP(B269,商品实例清单!B:M,12,0)</f>
        <v>0</v>
      </c>
      <c r="H269" s="20" t="s">
        <v>14336</v>
      </c>
      <c r="I269" s="25" t="s">
        <v>10779</v>
      </c>
      <c r="K269" s="21" t="s">
        <v>14635</v>
      </c>
      <c r="L269" s="21" t="s">
        <v>14636</v>
      </c>
      <c r="M269" s="20" t="str">
        <f>VLOOKUP(H269,频率块划分实时状态!C:Y,16,0)</f>
        <v>CS6E</v>
      </c>
      <c r="N269" s="20" t="str">
        <f>VLOOKUP(H269,频率块划分实时状态!C:Y,17,0)</f>
        <v>RN8B</v>
      </c>
      <c r="O269" s="20" t="str">
        <f>VLOOKUP(M269&amp;"-"&amp;N269,通道清单!C:G,5,0)</f>
        <v>H</v>
      </c>
      <c r="P269" s="20">
        <f>VLOOKUP(H269,频率块划分实时状态!C:Y,12,0)</f>
        <v>6264</v>
      </c>
      <c r="Q269" s="20">
        <f>VLOOKUP(H269,频率块划分实时状态!C:Y,13,0)</f>
        <v>6273</v>
      </c>
      <c r="R269" s="20" t="str">
        <f>VLOOKUP(H269,频率块划分实时状态!C:Y,18,0)</f>
        <v>TA8B</v>
      </c>
      <c r="S269" s="20" t="str">
        <f>VLOOKUP(M269&amp;"-"&amp;R269,通道清单!C:G,5,0)</f>
        <v>V</v>
      </c>
      <c r="T269" s="20">
        <f>VLOOKUP(H269,频率块划分实时状态!C:Y,14,0)</f>
        <v>4039</v>
      </c>
      <c r="U269" s="20">
        <f>VLOOKUP(H269,频率块划分实时状态!C:Y,15,0)</f>
        <v>4048</v>
      </c>
    </row>
    <row r="270" ht="25.5" spans="1:21">
      <c r="A270" s="19" t="s">
        <v>13950</v>
      </c>
      <c r="B270" s="20" t="s">
        <v>13946</v>
      </c>
      <c r="C270" s="20" t="s">
        <v>13947</v>
      </c>
      <c r="D270" s="25" t="s">
        <v>9454</v>
      </c>
      <c r="E270" s="20" t="str">
        <f>VLOOKUP(B270,商品实例清单!B:D,3,0)</f>
        <v>广电传输卫星服务</v>
      </c>
      <c r="F270" s="20">
        <f>VLOOKUP(B270,商品实例清单!B:M,12,0)</f>
        <v>0</v>
      </c>
      <c r="H270" s="20" t="s">
        <v>14325</v>
      </c>
      <c r="I270" s="25" t="s">
        <v>10779</v>
      </c>
      <c r="M270" s="20" t="str">
        <f>VLOOKUP(H270,频率块划分实时状态!C:Y,16,0)</f>
        <v>CS6D</v>
      </c>
      <c r="N270" s="20" t="str">
        <f>VLOOKUP(H270,频率块划分实时状态!C:Y,17,0)</f>
        <v>RN3A</v>
      </c>
      <c r="O270" s="20" t="str">
        <f>VLOOKUP(M270&amp;"-"&amp;N270,通道清单!C:G,5,0)</f>
        <v>V</v>
      </c>
      <c r="P270" s="20">
        <f>VLOOKUP(H270,频率块划分实时状态!C:Y,12,0)</f>
        <v>6007</v>
      </c>
      <c r="Q270" s="20">
        <f>VLOOKUP(H270,频率块划分实时状态!C:Y,13,0)</f>
        <v>6043</v>
      </c>
      <c r="R270" s="20" t="str">
        <f>VLOOKUP(H270,频率块划分实时状态!C:Y,18,0)</f>
        <v>TA3A</v>
      </c>
      <c r="S270" s="20" t="str">
        <f>VLOOKUP(M270&amp;"-"&amp;R270,通道清单!C:G,5,0)</f>
        <v>H</v>
      </c>
      <c r="T270" s="20">
        <f>VLOOKUP(H270,频率块划分实时状态!C:Y,14,0)</f>
        <v>3782</v>
      </c>
      <c r="U270" s="20">
        <f>VLOOKUP(H270,频率块划分实时状态!C:Y,15,0)</f>
        <v>3818</v>
      </c>
    </row>
    <row r="271" ht="25.5" spans="1:21">
      <c r="A271" s="19" t="s">
        <v>13950</v>
      </c>
      <c r="B271" s="20" t="s">
        <v>13946</v>
      </c>
      <c r="C271" s="20" t="s">
        <v>13947</v>
      </c>
      <c r="D271" s="25" t="s">
        <v>9454</v>
      </c>
      <c r="E271" s="20" t="str">
        <f>VLOOKUP(B271,商品实例清单!B:D,3,0)</f>
        <v>广电传输卫星服务</v>
      </c>
      <c r="F271" s="20">
        <f>VLOOKUP(B271,商品实例清单!B:M,12,0)</f>
        <v>0</v>
      </c>
      <c r="H271" s="20" t="s">
        <v>14593</v>
      </c>
      <c r="I271" s="25" t="s">
        <v>10779</v>
      </c>
      <c r="M271" s="20" t="str">
        <f>VLOOKUP(H271,频率块划分实时状态!C:Y,16,0)</f>
        <v>CS6D</v>
      </c>
      <c r="N271" s="20" t="str">
        <f>VLOOKUP(H271,频率块划分实时状态!C:Y,17,0)</f>
        <v>RN4B</v>
      </c>
      <c r="O271" s="20" t="str">
        <f>VLOOKUP(M271&amp;"-"&amp;N271,通道清单!C:G,5,0)</f>
        <v>H</v>
      </c>
      <c r="P271" s="20">
        <f>VLOOKUP(H271,频率块划分实时状态!C:Y,12,0)</f>
        <v>6027</v>
      </c>
      <c r="Q271" s="20">
        <f>VLOOKUP(H271,频率块划分实时状态!C:Y,13,0)</f>
        <v>6063</v>
      </c>
      <c r="R271" s="20" t="str">
        <f>VLOOKUP(H271,频率块划分实时状态!C:Y,18,0)</f>
        <v>TA4B</v>
      </c>
      <c r="S271" s="20" t="str">
        <f>VLOOKUP(M271&amp;"-"&amp;R271,通道清单!C:G,5,0)</f>
        <v>V</v>
      </c>
      <c r="T271" s="20">
        <f>VLOOKUP(H271,频率块划分实时状态!C:Y,14,0)</f>
        <v>3802</v>
      </c>
      <c r="U271" s="20">
        <f>VLOOKUP(H271,频率块划分实时状态!C:Y,15,0)</f>
        <v>3838</v>
      </c>
    </row>
    <row r="272" ht="25.5" spans="1:21">
      <c r="A272" s="19" t="s">
        <v>13950</v>
      </c>
      <c r="B272" s="20" t="s">
        <v>13946</v>
      </c>
      <c r="C272" s="20" t="s">
        <v>13947</v>
      </c>
      <c r="D272" s="25" t="s">
        <v>9454</v>
      </c>
      <c r="E272" s="20" t="str">
        <f>VLOOKUP(B272,商品实例清单!B:D,3,0)</f>
        <v>广电传输卫星服务</v>
      </c>
      <c r="F272" s="20">
        <f>VLOOKUP(B272,商品实例清单!B:M,12,0)</f>
        <v>0</v>
      </c>
      <c r="H272" s="20" t="s">
        <v>14594</v>
      </c>
      <c r="I272" s="25" t="s">
        <v>10779</v>
      </c>
      <c r="K272" s="21" t="s">
        <v>14422</v>
      </c>
      <c r="L272" s="21" t="s">
        <v>14423</v>
      </c>
      <c r="M272" s="20" t="str">
        <f>VLOOKUP(H272,频率块划分实时状态!C:Y,16,0)</f>
        <v>CS6D</v>
      </c>
      <c r="N272" s="20" t="str">
        <f>VLOOKUP(H272,频率块划分实时状态!C:Y,17,0)</f>
        <v>RN11B</v>
      </c>
      <c r="O272" s="20" t="str">
        <f>VLOOKUP(M272&amp;"-"&amp;N272,通道清单!C:G,5,0)</f>
        <v>H</v>
      </c>
      <c r="P272" s="20">
        <f>VLOOKUP(H272,频率块划分实时状态!C:Y,12,0)</f>
        <v>6307</v>
      </c>
      <c r="Q272" s="20">
        <f>VLOOKUP(H272,频率块划分实时状态!C:Y,13,0)</f>
        <v>6343</v>
      </c>
      <c r="R272" s="20" t="str">
        <f>VLOOKUP(H272,频率块划分实时状态!C:Y,18,0)</f>
        <v>TA11B</v>
      </c>
      <c r="S272" s="20" t="str">
        <f>VLOOKUP(M272&amp;"-"&amp;R272,通道清单!C:G,5,0)</f>
        <v>V</v>
      </c>
      <c r="T272" s="20">
        <f>VLOOKUP(H272,频率块划分实时状态!C:Y,14,0)</f>
        <v>4082</v>
      </c>
      <c r="U272" s="20">
        <f>VLOOKUP(H272,频率块划分实时状态!C:Y,15,0)</f>
        <v>4118</v>
      </c>
    </row>
    <row r="273" ht="25.5" spans="1:21">
      <c r="A273" s="26" t="s">
        <v>14637</v>
      </c>
      <c r="B273" s="20" t="s">
        <v>10839</v>
      </c>
      <c r="C273" s="20" t="s">
        <v>10840</v>
      </c>
      <c r="D273" s="25" t="s">
        <v>14519</v>
      </c>
      <c r="E273" s="20" t="str">
        <f>VLOOKUP(B273,商品实例清单!B:D,3,0)</f>
        <v>广电传输卫星带宽-4K</v>
      </c>
      <c r="F273" s="221" t="str">
        <f>VLOOKUP(B273,商品实例清单!B:M,12,0)</f>
        <v>210010002220250686</v>
      </c>
      <c r="H273" s="20" t="s">
        <v>14584</v>
      </c>
      <c r="I273" s="25" t="s">
        <v>10779</v>
      </c>
      <c r="K273" s="21" t="s">
        <v>14240</v>
      </c>
      <c r="L273" s="21" t="s">
        <v>14241</v>
      </c>
      <c r="M273" s="20" t="str">
        <f>VLOOKUP(H273,频率块划分实时状态!C:Y,16,0)</f>
        <v>CS6E</v>
      </c>
      <c r="N273" s="20" t="str">
        <f>VLOOKUP(H273,频率块划分实时状态!C:Y,17,0)</f>
        <v>RN7A</v>
      </c>
      <c r="O273" s="20" t="str">
        <f>VLOOKUP(M273&amp;"-"&amp;N273,通道清单!C:G,5,0)</f>
        <v>V</v>
      </c>
      <c r="P273" s="20">
        <f>VLOOKUP(H273,频率块划分实时状态!C:Y,12,0)</f>
        <v>6167</v>
      </c>
      <c r="Q273" s="20">
        <f>VLOOKUP(H273,频率块划分实时状态!C:Y,13,0)</f>
        <v>6185</v>
      </c>
      <c r="R273" s="20" t="str">
        <f>VLOOKUP(H273,频率块划分实时状态!C:Y,18,0)</f>
        <v>TA7A</v>
      </c>
      <c r="S273" s="20" t="str">
        <f>VLOOKUP(M273&amp;"-"&amp;R273,通道清单!C:G,5,0)</f>
        <v>H</v>
      </c>
      <c r="T273" s="20">
        <f>VLOOKUP(H273,频率块划分实时状态!C:Y,14,0)</f>
        <v>3942</v>
      </c>
      <c r="U273" s="20">
        <f>VLOOKUP(H273,频率块划分实时状态!C:Y,15,0)</f>
        <v>3960</v>
      </c>
    </row>
    <row r="274" ht="25.5" spans="1:21">
      <c r="A274" s="26" t="s">
        <v>14638</v>
      </c>
      <c r="B274" s="20" t="s">
        <v>10846</v>
      </c>
      <c r="C274" s="20" t="s">
        <v>10847</v>
      </c>
      <c r="D274" s="25" t="s">
        <v>10850</v>
      </c>
      <c r="E274" s="20" t="str">
        <f>VLOOKUP(B274,商品实例清单!B:D,3,0)</f>
        <v>广电传输卫星带宽-4K</v>
      </c>
      <c r="F274" s="221" t="str">
        <f>VLOOKUP(B274,商品实例清单!B:M,12,0)</f>
        <v>210010002220250661</v>
      </c>
      <c r="H274" s="20" t="s">
        <v>14583</v>
      </c>
      <c r="I274" s="25" t="s">
        <v>10779</v>
      </c>
      <c r="K274" s="21" t="s">
        <v>14240</v>
      </c>
      <c r="L274" s="21" t="s">
        <v>14241</v>
      </c>
      <c r="M274" s="20" t="str">
        <f>VLOOKUP(H274,频率块划分实时状态!C:Y,16,0)</f>
        <v>CS6E</v>
      </c>
      <c r="N274" s="20" t="str">
        <f>VLOOKUP(H274,频率块划分实时状态!C:Y,17,0)</f>
        <v>RN1B</v>
      </c>
      <c r="O274" s="20" t="str">
        <f>VLOOKUP(M274&amp;"-"&amp;N274,通道清单!C:G,5,0)</f>
        <v>H</v>
      </c>
      <c r="P274" s="20">
        <f>VLOOKUP(H274,频率块划分实时状态!C:Y,12,0)</f>
        <v>5964</v>
      </c>
      <c r="Q274" s="20">
        <f>VLOOKUP(H274,频率块划分实时状态!C:Y,13,0)</f>
        <v>5982</v>
      </c>
      <c r="R274" s="20" t="str">
        <f>VLOOKUP(H274,频率块划分实时状态!C:Y,18,0)</f>
        <v>TA1B</v>
      </c>
      <c r="S274" s="20" t="str">
        <f>VLOOKUP(M274&amp;"-"&amp;R274,通道清单!C:G,5,0)</f>
        <v>V</v>
      </c>
      <c r="T274" s="20">
        <f>VLOOKUP(H274,频率块划分实时状态!C:Y,14,0)</f>
        <v>3739</v>
      </c>
      <c r="U274" s="20">
        <f>VLOOKUP(H274,频率块划分实时状态!C:Y,15,0)</f>
        <v>3757</v>
      </c>
    </row>
    <row r="275" ht="25.5" spans="1:21">
      <c r="A275" s="26" t="s">
        <v>14639</v>
      </c>
      <c r="B275" s="20" t="s">
        <v>12881</v>
      </c>
      <c r="C275" s="20" t="s">
        <v>12882</v>
      </c>
      <c r="D275" s="25" t="s">
        <v>10876</v>
      </c>
      <c r="E275" s="20" t="str">
        <f>VLOOKUP(B275,商品实例清单!B:D,3,0)</f>
        <v>广电传输卫星带宽</v>
      </c>
      <c r="F275" s="221" t="str">
        <f>VLOOKUP(B275,商品实例清单!B:M,12,0)</f>
        <v>210010002220251197</v>
      </c>
      <c r="H275" s="20" t="s">
        <v>14640</v>
      </c>
      <c r="I275" s="25" t="s">
        <v>10779</v>
      </c>
      <c r="J275" s="20">
        <v>13.4</v>
      </c>
      <c r="K275" s="21" t="s">
        <v>14261</v>
      </c>
      <c r="L275" s="21" t="s">
        <v>14262</v>
      </c>
      <c r="M275" s="20" t="str">
        <f>VLOOKUP(H275,频率块划分实时状态!C:Y,16,0)</f>
        <v>CS6E</v>
      </c>
      <c r="N275" s="20" t="str">
        <f>VLOOKUP(H275,频率块划分实时状态!C:Y,17,0)</f>
        <v>RN6B</v>
      </c>
      <c r="O275" s="20" t="str">
        <f>VLOOKUP(M275&amp;"-"&amp;N275,通道清单!C:G,5,0)</f>
        <v>H</v>
      </c>
      <c r="P275" s="20">
        <f>VLOOKUP(H275,频率块划分实时状态!C:Y,12,0)</f>
        <v>6169.3</v>
      </c>
      <c r="Q275" s="20">
        <f>VLOOKUP(H275,频率块划分实时状态!C:Y,13,0)</f>
        <v>6182.7</v>
      </c>
      <c r="R275" s="20" t="str">
        <f>VLOOKUP(H275,频率块划分实时状态!C:Y,18,0)</f>
        <v>TA6B</v>
      </c>
      <c r="S275" s="20" t="str">
        <f>VLOOKUP(M275&amp;"-"&amp;R275,通道清单!C:G,5,0)</f>
        <v>V</v>
      </c>
      <c r="T275" s="20">
        <f>VLOOKUP(H275,频率块划分实时状态!C:Y,14,0)</f>
        <v>3944.3</v>
      </c>
      <c r="U275" s="20">
        <f>VLOOKUP(H275,频率块划分实时状态!C:Y,15,0)</f>
        <v>3957.7</v>
      </c>
    </row>
    <row r="276" ht="25.5" spans="1:21">
      <c r="A276" s="26" t="s">
        <v>14641</v>
      </c>
      <c r="B276" s="20" t="s">
        <v>12922</v>
      </c>
      <c r="C276" s="20" t="s">
        <v>12923</v>
      </c>
      <c r="D276" s="25" t="s">
        <v>10863</v>
      </c>
      <c r="E276" s="20" t="str">
        <f>VLOOKUP(B276,商品实例清单!B:D,3,0)</f>
        <v>广电传输卫星带宽</v>
      </c>
      <c r="F276" s="221" t="str">
        <f>VLOOKUP(B276,商品实例清单!B:M,12,0)</f>
        <v>210010002220260065</v>
      </c>
      <c r="H276" s="20" t="s">
        <v>14597</v>
      </c>
      <c r="I276" s="25" t="s">
        <v>10729</v>
      </c>
      <c r="J276" s="20">
        <v>2.25</v>
      </c>
      <c r="K276" s="21" t="s">
        <v>14261</v>
      </c>
      <c r="L276" s="21" t="s">
        <v>14262</v>
      </c>
      <c r="M276" s="20" t="str">
        <f>VLOOKUP(H276,频率块划分实时状态!C:Y,16,0)</f>
        <v>CS6D</v>
      </c>
      <c r="N276" s="20" t="str">
        <f>VLOOKUP(H276,频率块划分实时状态!C:Y,17,0)</f>
        <v>RC4A</v>
      </c>
      <c r="O276" s="20" t="str">
        <f>VLOOKUP(M276&amp;"-"&amp;N276,通道清单!C:G,5,0)</f>
        <v>V</v>
      </c>
      <c r="P276" s="20">
        <f>VLOOKUP(H276,频率块划分实时状态!C:Y,12,0)</f>
        <v>6056.55</v>
      </c>
      <c r="Q276" s="20">
        <f>VLOOKUP(H276,频率块划分实时状态!C:Y,13,0)</f>
        <v>6083</v>
      </c>
      <c r="R276" s="20" t="str">
        <f>VLOOKUP(H276,频率块划分实时状态!C:Y,18,0)</f>
        <v>TA4A</v>
      </c>
      <c r="S276" s="20" t="str">
        <f>VLOOKUP(M276&amp;"-"&amp;R276,通道清单!C:G,5,0)</f>
        <v>H</v>
      </c>
      <c r="T276" s="20">
        <f>VLOOKUP(H276,频率块划分实时状态!C:Y,14,0)</f>
        <v>3831.55</v>
      </c>
      <c r="U276" s="20">
        <f>VLOOKUP(H276,频率块划分实时状态!C:Y,15,0)</f>
        <v>3858</v>
      </c>
    </row>
    <row r="277" ht="25.5" spans="1:21">
      <c r="A277" s="26" t="s">
        <v>14642</v>
      </c>
      <c r="B277" s="20" t="s">
        <v>12964</v>
      </c>
      <c r="C277" s="20" t="s">
        <v>12965</v>
      </c>
      <c r="D277" s="25" t="s">
        <v>12968</v>
      </c>
      <c r="E277" s="20" t="str">
        <f>VLOOKUP(B277,商品实例清单!B:D,3,0)</f>
        <v>广电传输卫星带宽</v>
      </c>
      <c r="F277" s="221" t="str">
        <f>VLOOKUP(B277,商品实例清单!B:M,12,0)</f>
        <v>210010002220260004</v>
      </c>
      <c r="H277" s="20" t="s">
        <v>14571</v>
      </c>
      <c r="I277" s="25" t="s">
        <v>10729</v>
      </c>
      <c r="J277" s="20">
        <v>5.3</v>
      </c>
      <c r="K277" s="21" t="s">
        <v>14261</v>
      </c>
      <c r="L277" s="21" t="s">
        <v>14256</v>
      </c>
      <c r="M277" s="20" t="str">
        <f>VLOOKUP(H277,频率块划分实时状态!C:Y,16,0)</f>
        <v>CS6E</v>
      </c>
      <c r="N277" s="20" t="str">
        <f>VLOOKUP(H277,频率块划分实时状态!C:Y,17,0)</f>
        <v>RN5B</v>
      </c>
      <c r="O277" s="20" t="str">
        <f>VLOOKUP(M277&amp;"-"&amp;N277,通道清单!C:G,5,0)</f>
        <v>H</v>
      </c>
      <c r="P277" s="20">
        <f>VLOOKUP(H277,频率块划分实时状态!C:Y,12,0)</f>
        <v>6120.5</v>
      </c>
      <c r="Q277" s="20">
        <f>VLOOKUP(H277,频率块划分实时状态!C:Y,13,0)</f>
        <v>6133.5</v>
      </c>
      <c r="R277" s="20" t="str">
        <f>VLOOKUP(H277,频率块划分实时状态!C:Y,18,0)</f>
        <v>TA5B</v>
      </c>
      <c r="S277" s="20" t="str">
        <f>VLOOKUP(M277&amp;"-"&amp;R277,通道清单!C:G,5,0)</f>
        <v>V</v>
      </c>
      <c r="T277" s="20">
        <f>VLOOKUP(H277,频率块划分实时状态!C:Y,14,0)</f>
        <v>3895.5</v>
      </c>
      <c r="U277" s="20">
        <f>VLOOKUP(H277,频率块划分实时状态!C:Y,15,0)</f>
        <v>3908.5</v>
      </c>
    </row>
    <row r="278" spans="1:21">
      <c r="A278" s="19" t="s">
        <v>12972</v>
      </c>
      <c r="B278" s="20" t="s">
        <v>12970</v>
      </c>
      <c r="C278" s="20" t="s">
        <v>12971</v>
      </c>
      <c r="D278" s="25" t="s">
        <v>12265</v>
      </c>
      <c r="E278" s="20" t="str">
        <f>VLOOKUP(B278,商品实例清单!B:D,3,0)</f>
        <v>广电传输卫星带宽</v>
      </c>
      <c r="F278" s="221" t="str">
        <f>VLOOKUP(B278,商品实例清单!B:M,12,0)</f>
        <v>210010002220260032</v>
      </c>
      <c r="H278" s="20" t="s">
        <v>14643</v>
      </c>
      <c r="I278" s="25" t="s">
        <v>10779</v>
      </c>
      <c r="J278" s="20">
        <v>36</v>
      </c>
      <c r="K278" s="21" t="s">
        <v>14261</v>
      </c>
      <c r="L278" s="21" t="s">
        <v>14262</v>
      </c>
      <c r="M278" s="20" t="str">
        <f>VLOOKUP(H278,频率块划分实时状态!C:Y,16,0)</f>
        <v>CS6D</v>
      </c>
      <c r="N278" s="20" t="str">
        <f>VLOOKUP(H278,频率块划分实时状态!C:Y,17,0)</f>
        <v>RN7B</v>
      </c>
      <c r="O278" s="20" t="str">
        <f>VLOOKUP(M278&amp;"-"&amp;N278,通道清单!C:G,5,0)</f>
        <v>H</v>
      </c>
      <c r="P278" s="20">
        <f>VLOOKUP(H278,频率块划分实时状态!C:Y,12,0)</f>
        <v>6147</v>
      </c>
      <c r="Q278" s="20">
        <f>VLOOKUP(H278,频率块划分实时状态!C:Y,13,0)</f>
        <v>6183</v>
      </c>
      <c r="R278" s="20" t="str">
        <f>VLOOKUP(H278,频率块划分实时状态!C:Y,18,0)</f>
        <v>TA7B</v>
      </c>
      <c r="S278" s="20" t="str">
        <f>VLOOKUP(M278&amp;"-"&amp;R278,通道清单!C:G,5,0)</f>
        <v>V</v>
      </c>
      <c r="T278" s="20">
        <f>VLOOKUP(H278,频率块划分实时状态!C:Y,14,0)</f>
        <v>3922</v>
      </c>
      <c r="U278" s="20">
        <f>VLOOKUP(H278,频率块划分实时状态!C:Y,15,0)</f>
        <v>3958</v>
      </c>
    </row>
    <row r="279" spans="1:21">
      <c r="A279" s="19" t="s">
        <v>12989</v>
      </c>
      <c r="B279" s="20" t="s">
        <v>12985</v>
      </c>
      <c r="C279" s="20" t="s">
        <v>12986</v>
      </c>
      <c r="D279" s="25" t="s">
        <v>9724</v>
      </c>
      <c r="E279" s="20" t="str">
        <f>VLOOKUP(B279,商品实例清单!B:D,3,0)</f>
        <v>广电传输卫星带宽</v>
      </c>
      <c r="F279" s="221" t="str">
        <f>VLOOKUP(B279,商品实例清单!B:M,12,0)</f>
        <v>210010002220251051</v>
      </c>
      <c r="H279" s="20" t="s">
        <v>14575</v>
      </c>
      <c r="I279" s="25" t="s">
        <v>12391</v>
      </c>
      <c r="J279" s="20">
        <v>36</v>
      </c>
      <c r="K279" s="21" t="s">
        <v>14268</v>
      </c>
      <c r="L279" s="21" t="s">
        <v>14644</v>
      </c>
      <c r="M279" s="20" t="str">
        <f>VLOOKUP(H279,频率块划分实时状态!C:Y,16,0)</f>
        <v>CS6E</v>
      </c>
      <c r="N279" s="20" t="str">
        <f>VLOOKUP(H279,频率块划分实时状态!C:Y,17,0)</f>
        <v>RN2B</v>
      </c>
      <c r="O279" s="20" t="str">
        <f>VLOOKUP(M279&amp;"-"&amp;N279,通道清单!C:G,5,0)</f>
        <v>H</v>
      </c>
      <c r="P279" s="20">
        <f>VLOOKUP(H279,频率块划分实时状态!C:Y,12,0)</f>
        <v>5987</v>
      </c>
      <c r="Q279" s="20">
        <f>VLOOKUP(H279,频率块划分实时状态!C:Y,13,0)</f>
        <v>6023</v>
      </c>
      <c r="R279" s="20" t="str">
        <f>VLOOKUP(H279,频率块划分实时状态!C:Y,18,0)</f>
        <v>TA2B</v>
      </c>
      <c r="S279" s="20" t="str">
        <f>VLOOKUP(M279&amp;"-"&amp;R279,通道清单!C:G,5,0)</f>
        <v>V</v>
      </c>
      <c r="T279" s="20">
        <f>VLOOKUP(H279,频率块划分实时状态!C:Y,14,0)</f>
        <v>3762</v>
      </c>
      <c r="U279" s="20">
        <f>VLOOKUP(H279,频率块划分实时状态!C:Y,15,0)</f>
        <v>3798</v>
      </c>
    </row>
    <row r="280" spans="1:21">
      <c r="A280" s="19" t="s">
        <v>12989</v>
      </c>
      <c r="B280" s="20" t="s">
        <v>12985</v>
      </c>
      <c r="C280" s="20" t="s">
        <v>12986</v>
      </c>
      <c r="D280" s="25" t="s">
        <v>9724</v>
      </c>
      <c r="E280" s="20" t="str">
        <f>VLOOKUP(B280,商品实例清单!B:D,3,0)</f>
        <v>广电传输卫星带宽</v>
      </c>
      <c r="F280" s="221" t="str">
        <f>VLOOKUP(B280,商品实例清单!B:M,12,0)</f>
        <v>210010002220251051</v>
      </c>
      <c r="H280" s="20" t="s">
        <v>14578</v>
      </c>
      <c r="I280" s="25" t="s">
        <v>12391</v>
      </c>
      <c r="J280" s="20">
        <v>36</v>
      </c>
      <c r="K280" s="21" t="s">
        <v>14268</v>
      </c>
      <c r="L280" s="21" t="s">
        <v>14644</v>
      </c>
      <c r="M280" s="20" t="str">
        <f>VLOOKUP(H280,频率块划分实时状态!C:Y,16,0)</f>
        <v>CS6E</v>
      </c>
      <c r="N280" s="20" t="str">
        <f>VLOOKUP(H280,频率块划分实时状态!C:Y,17,0)</f>
        <v>RN9B</v>
      </c>
      <c r="O280" s="20" t="str">
        <f>VLOOKUP(M280&amp;"-"&amp;N280,通道清单!C:G,5,0)</f>
        <v>H</v>
      </c>
      <c r="P280" s="20">
        <f>VLOOKUP(H280,频率块划分实时状态!C:Y,12,0)</f>
        <v>6306</v>
      </c>
      <c r="Q280" s="20">
        <f>VLOOKUP(H280,频率块划分实时状态!C:Y,13,0)</f>
        <v>6342</v>
      </c>
      <c r="R280" s="20" t="str">
        <f>VLOOKUP(H280,频率块划分实时状态!C:Y,18,0)</f>
        <v>TA9B</v>
      </c>
      <c r="S280" s="20" t="str">
        <f>VLOOKUP(M280&amp;"-"&amp;R280,通道清单!C:G,5,0)</f>
        <v>V</v>
      </c>
      <c r="T280" s="20">
        <f>VLOOKUP(H280,频率块划分实时状态!C:Y,14,0)</f>
        <v>4081</v>
      </c>
      <c r="U280" s="20">
        <f>VLOOKUP(H280,频率块划分实时状态!C:Y,15,0)</f>
        <v>4117</v>
      </c>
    </row>
    <row r="281" ht="25.5" spans="1:21">
      <c r="A281" s="26" t="s">
        <v>14645</v>
      </c>
      <c r="B281" s="20" t="s">
        <v>13012</v>
      </c>
      <c r="C281" s="20" t="s">
        <v>13013</v>
      </c>
      <c r="D281" s="25" t="s">
        <v>10951</v>
      </c>
      <c r="E281" s="20" t="str">
        <f>VLOOKUP(B281,商品实例清单!B:D,3,0)</f>
        <v>广电传输卫星带宽</v>
      </c>
      <c r="F281" s="221" t="str">
        <f>VLOOKUP(B281,商品实例清单!B:M,12,0)</f>
        <v>210010002220260048</v>
      </c>
      <c r="H281" s="20" t="s">
        <v>14571</v>
      </c>
      <c r="I281" s="25" t="s">
        <v>10729</v>
      </c>
      <c r="J281" s="20">
        <v>7.7</v>
      </c>
      <c r="K281" s="21" t="s">
        <v>14646</v>
      </c>
      <c r="L281" s="21" t="s">
        <v>14262</v>
      </c>
      <c r="M281" s="20" t="str">
        <f>VLOOKUP(H281,频率块划分实时状态!C:Y,16,0)</f>
        <v>CS6E</v>
      </c>
      <c r="N281" s="20" t="str">
        <f>VLOOKUP(H281,频率块划分实时状态!C:Y,17,0)</f>
        <v>RN5B</v>
      </c>
      <c r="O281" s="20" t="str">
        <f>VLOOKUP(M281&amp;"-"&amp;N281,通道清单!C:G,5,0)</f>
        <v>H</v>
      </c>
      <c r="P281" s="20">
        <f>VLOOKUP(H281,频率块划分实时状态!C:Y,12,0)</f>
        <v>6120.5</v>
      </c>
      <c r="Q281" s="20">
        <f>VLOOKUP(H281,频率块划分实时状态!C:Y,13,0)</f>
        <v>6133.5</v>
      </c>
      <c r="R281" s="20" t="str">
        <f>VLOOKUP(H281,频率块划分实时状态!C:Y,18,0)</f>
        <v>TA5B</v>
      </c>
      <c r="S281" s="20" t="str">
        <f>VLOOKUP(M281&amp;"-"&amp;R281,通道清单!C:G,5,0)</f>
        <v>V</v>
      </c>
      <c r="T281" s="20">
        <f>VLOOKUP(H281,频率块划分实时状态!C:Y,14,0)</f>
        <v>3895.5</v>
      </c>
      <c r="U281" s="20">
        <f>VLOOKUP(H281,频率块划分实时状态!C:Y,15,0)</f>
        <v>3908.5</v>
      </c>
    </row>
    <row r="282" ht="25.5" spans="1:21">
      <c r="A282" s="26" t="s">
        <v>14647</v>
      </c>
      <c r="B282" s="20" t="s">
        <v>13090</v>
      </c>
      <c r="C282" s="20" t="s">
        <v>13091</v>
      </c>
      <c r="D282" s="25" t="s">
        <v>10857</v>
      </c>
      <c r="E282" s="20" t="str">
        <f>VLOOKUP(B282,商品实例清单!B:D,3,0)</f>
        <v>广电传输卫星带宽</v>
      </c>
      <c r="F282" s="20">
        <f>VLOOKUP(B282,商品实例清单!B:M,12,0)</f>
        <v>0</v>
      </c>
      <c r="H282" s="20" t="s">
        <v>14648</v>
      </c>
      <c r="I282" s="25" t="s">
        <v>10729</v>
      </c>
      <c r="J282" s="20">
        <v>12</v>
      </c>
      <c r="K282" s="21" t="s">
        <v>14261</v>
      </c>
      <c r="L282" s="21" t="s">
        <v>14262</v>
      </c>
      <c r="M282" s="20" t="str">
        <f>VLOOKUP(H282,频率块划分实时状态!C:Y,16,0)</f>
        <v>CS6D</v>
      </c>
      <c r="N282" s="20" t="str">
        <f>VLOOKUP(H282,频率块划分实时状态!C:Y,17,0)</f>
        <v>RN2A</v>
      </c>
      <c r="O282" s="20" t="str">
        <f>VLOOKUP(M282&amp;"-"&amp;N282,通道清单!C:G,5,0)</f>
        <v>V</v>
      </c>
      <c r="P282" s="20">
        <f>VLOOKUP(H282,频率块划分实时状态!C:Y,12,0)</f>
        <v>5967</v>
      </c>
      <c r="Q282" s="20">
        <f>VLOOKUP(H282,频率块划分实时状态!C:Y,13,0)</f>
        <v>6003</v>
      </c>
      <c r="R282" s="20" t="str">
        <f>VLOOKUP(H282,频率块划分实时状态!C:Y,18,0)</f>
        <v>TA2A</v>
      </c>
      <c r="S282" s="20" t="str">
        <f>VLOOKUP(M282&amp;"-"&amp;R282,通道清单!C:G,5,0)</f>
        <v>H</v>
      </c>
      <c r="T282" s="20">
        <f>VLOOKUP(H282,频率块划分实时状态!C:Y,14,0)</f>
        <v>3742</v>
      </c>
      <c r="U282" s="20">
        <f>VLOOKUP(H282,频率块划分实时状态!C:Y,15,0)</f>
        <v>3778</v>
      </c>
    </row>
    <row r="283" ht="25.5" spans="1:21">
      <c r="A283" s="26" t="s">
        <v>14649</v>
      </c>
      <c r="B283" s="20" t="s">
        <v>13098</v>
      </c>
      <c r="C283" s="20" t="s">
        <v>13099</v>
      </c>
      <c r="D283" s="25" t="s">
        <v>14519</v>
      </c>
      <c r="E283" s="20" t="str">
        <f>VLOOKUP(B283,商品实例清单!B:D,3,0)</f>
        <v>广电传输卫星带宽</v>
      </c>
      <c r="F283" s="20">
        <f>VLOOKUP(B283,商品实例清单!B:M,12,0)</f>
        <v>0</v>
      </c>
      <c r="H283" s="20" t="s">
        <v>14650</v>
      </c>
      <c r="I283" s="25" t="s">
        <v>10729</v>
      </c>
      <c r="J283" s="20">
        <v>6.2</v>
      </c>
      <c r="K283" s="21" t="s">
        <v>14261</v>
      </c>
      <c r="L283" s="21" t="s">
        <v>14262</v>
      </c>
      <c r="M283" s="20" t="str">
        <f>VLOOKUP(H283,频率块划分实时状态!C:Y,16,0)</f>
        <v>CS6E</v>
      </c>
      <c r="N283" s="20" t="str">
        <f>VLOOKUP(H283,频率块划分实时状态!C:Y,17,0)</f>
        <v>RN3A</v>
      </c>
      <c r="O283" s="20" t="str">
        <f>VLOOKUP(M283&amp;"-"&amp;N283,通道清单!C:G,5,0)</f>
        <v>V</v>
      </c>
      <c r="P283" s="20">
        <f>VLOOKUP(H283,频率块划分实时状态!C:Y,12,0)</f>
        <v>6026.8</v>
      </c>
      <c r="Q283" s="20">
        <f>VLOOKUP(H283,频率块划分实时状态!C:Y,13,0)</f>
        <v>6039.2</v>
      </c>
      <c r="R283" s="20" t="str">
        <f>VLOOKUP(H283,频率块划分实时状态!C:Y,18,0)</f>
        <v>TA3A</v>
      </c>
      <c r="S283" s="20" t="str">
        <f>VLOOKUP(M283&amp;"-"&amp;R283,通道清单!C:G,5,0)</f>
        <v>H</v>
      </c>
      <c r="T283" s="20">
        <f>VLOOKUP(H283,频率块划分实时状态!C:Y,14,0)</f>
        <v>3801.8</v>
      </c>
      <c r="U283" s="20">
        <f>VLOOKUP(H283,频率块划分实时状态!C:Y,15,0)</f>
        <v>3814.2</v>
      </c>
    </row>
    <row r="284" ht="25.5" spans="1:21">
      <c r="A284" s="26" t="s">
        <v>14651</v>
      </c>
      <c r="B284" s="20" t="s">
        <v>13127</v>
      </c>
      <c r="C284" s="20" t="s">
        <v>13128</v>
      </c>
      <c r="D284" s="25" t="s">
        <v>10870</v>
      </c>
      <c r="E284" s="20" t="str">
        <f>VLOOKUP(B284,商品实例清单!B:D,3,0)</f>
        <v>广电传输卫星带宽</v>
      </c>
      <c r="F284" s="20">
        <f>VLOOKUP(B284,商品实例清单!B:M,12,0)</f>
        <v>0</v>
      </c>
      <c r="H284" s="20" t="s">
        <v>14475</v>
      </c>
      <c r="I284" s="25" t="s">
        <v>10729</v>
      </c>
      <c r="J284" s="20">
        <v>18</v>
      </c>
      <c r="K284" s="21" t="s">
        <v>14240</v>
      </c>
      <c r="L284" s="21" t="s">
        <v>14241</v>
      </c>
      <c r="M284" s="20" t="str">
        <f>VLOOKUP(H284,频率块划分实时状态!C:Y,16,0)</f>
        <v>CS6D</v>
      </c>
      <c r="N284" s="20" t="str">
        <f>VLOOKUP(H284,频率块划分实时状态!C:Y,17,0)</f>
        <v>RN9A</v>
      </c>
      <c r="O284" s="20" t="str">
        <f>VLOOKUP(M284&amp;"-"&amp;N284,通道清单!C:G,5,0)</f>
        <v>V</v>
      </c>
      <c r="P284" s="20">
        <f>VLOOKUP(H284,频率块划分实时状态!C:Y,12,0)</f>
        <v>6247</v>
      </c>
      <c r="Q284" s="20">
        <f>VLOOKUP(H284,频率块划分实时状态!C:Y,13,0)</f>
        <v>6283</v>
      </c>
      <c r="R284" s="20" t="str">
        <f>VLOOKUP(H284,频率块划分实时状态!C:Y,18,0)</f>
        <v>TA9A</v>
      </c>
      <c r="S284" s="20" t="str">
        <f>VLOOKUP(M284&amp;"-"&amp;R284,通道清单!C:G,5,0)</f>
        <v>H</v>
      </c>
      <c r="T284" s="20">
        <f>VLOOKUP(H284,频率块划分实时状态!C:Y,14,0)</f>
        <v>4022</v>
      </c>
      <c r="U284" s="20">
        <f>VLOOKUP(H284,频率块划分实时状态!C:Y,15,0)</f>
        <v>4058</v>
      </c>
    </row>
    <row r="285" ht="25.5" spans="1:21">
      <c r="A285" s="26" t="s">
        <v>14652</v>
      </c>
      <c r="B285" s="20" t="s">
        <v>13135</v>
      </c>
      <c r="C285" s="20" t="s">
        <v>13136</v>
      </c>
      <c r="D285" s="25" t="s">
        <v>13139</v>
      </c>
      <c r="E285" s="20" t="str">
        <f>VLOOKUP(B285,商品实例清单!B:D,3,0)</f>
        <v>广电传输卫星带宽</v>
      </c>
      <c r="F285" s="221" t="str">
        <f>VLOOKUP(B285,商品实例清单!B:M,12,0)</f>
        <v>210010002220260135</v>
      </c>
      <c r="H285" s="20" t="s">
        <v>14653</v>
      </c>
      <c r="I285" s="25" t="s">
        <v>10729</v>
      </c>
      <c r="J285" s="20">
        <v>14.14</v>
      </c>
      <c r="K285" s="21" t="s">
        <v>14261</v>
      </c>
      <c r="L285" s="21" t="s">
        <v>14262</v>
      </c>
      <c r="M285" s="20" t="str">
        <f>VLOOKUP(H285,频率块划分实时状态!C:Y,16,0)</f>
        <v>CS6D</v>
      </c>
      <c r="N285" s="20" t="str">
        <f>VLOOKUP(H285,频率块划分实时状态!C:Y,17,0)</f>
        <v>RC6A</v>
      </c>
      <c r="O285" s="20" t="str">
        <f>VLOOKUP(M285&amp;"-"&amp;N285,通道清单!C:G,5,0)</f>
        <v>V</v>
      </c>
      <c r="P285" s="20">
        <f>VLOOKUP(H285,频率块划分实时状态!C:Y,12,0)</f>
        <v>6126.8</v>
      </c>
      <c r="Q285" s="20">
        <f>VLOOKUP(H285,频率块划分实时状态!C:Y,13,0)</f>
        <v>6141.2</v>
      </c>
      <c r="R285" s="20" t="str">
        <f>VLOOKUP(H285,频率块划分实时状态!C:Y,18,0)</f>
        <v>TA6A</v>
      </c>
      <c r="S285" s="20" t="str">
        <f>VLOOKUP(M285&amp;"-"&amp;R285,通道清单!C:G,5,0)</f>
        <v>H</v>
      </c>
      <c r="T285" s="20">
        <f>VLOOKUP(H285,频率块划分实时状态!C:Y,14,0)</f>
        <v>3901.8</v>
      </c>
      <c r="U285" s="20">
        <f>VLOOKUP(H285,频率块划分实时状态!C:Y,15,0)</f>
        <v>3916.2</v>
      </c>
    </row>
    <row r="286" ht="25.5" spans="1:21">
      <c r="A286" s="26" t="s">
        <v>14654</v>
      </c>
      <c r="B286" s="20" t="s">
        <v>13156</v>
      </c>
      <c r="C286" s="20" t="s">
        <v>13157</v>
      </c>
      <c r="D286" s="25" t="s">
        <v>10863</v>
      </c>
      <c r="E286" s="20" t="str">
        <f>VLOOKUP(B286,商品实例清单!B:D,3,0)</f>
        <v>广电传输卫星带宽</v>
      </c>
      <c r="F286" s="221" t="str">
        <f>VLOOKUP(B286,商品实例清单!B:M,12,0)</f>
        <v>210010002220260185</v>
      </c>
      <c r="H286" s="20" t="s">
        <v>14597</v>
      </c>
      <c r="I286" s="25" t="s">
        <v>10729</v>
      </c>
      <c r="J286" s="20">
        <v>5.53</v>
      </c>
      <c r="K286" s="21" t="s">
        <v>14261</v>
      </c>
      <c r="L286" s="21" t="s">
        <v>14262</v>
      </c>
      <c r="M286" s="20" t="str">
        <f>VLOOKUP(H286,频率块划分实时状态!C:Y,16,0)</f>
        <v>CS6D</v>
      </c>
      <c r="N286" s="20" t="str">
        <f>VLOOKUP(H286,频率块划分实时状态!C:Y,17,0)</f>
        <v>RC4A</v>
      </c>
      <c r="O286" s="20" t="str">
        <f>VLOOKUP(M286&amp;"-"&amp;N286,通道清单!C:G,5,0)</f>
        <v>V</v>
      </c>
      <c r="P286" s="20">
        <f>VLOOKUP(H286,频率块划分实时状态!C:Y,12,0)</f>
        <v>6056.55</v>
      </c>
      <c r="Q286" s="20">
        <f>VLOOKUP(H286,频率块划分实时状态!C:Y,13,0)</f>
        <v>6083</v>
      </c>
      <c r="R286" s="20" t="str">
        <f>VLOOKUP(H286,频率块划分实时状态!C:Y,18,0)</f>
        <v>TA4A</v>
      </c>
      <c r="S286" s="20" t="str">
        <f>VLOOKUP(M286&amp;"-"&amp;R286,通道清单!C:G,5,0)</f>
        <v>H</v>
      </c>
      <c r="T286" s="20">
        <f>VLOOKUP(H286,频率块划分实时状态!C:Y,14,0)</f>
        <v>3831.55</v>
      </c>
      <c r="U286" s="20">
        <f>VLOOKUP(H286,频率块划分实时状态!C:Y,15,0)</f>
        <v>3858</v>
      </c>
    </row>
    <row r="287" spans="1:21">
      <c r="A287" s="19" t="s">
        <v>13198</v>
      </c>
      <c r="B287" s="20" t="s">
        <v>13194</v>
      </c>
      <c r="C287" s="20" t="s">
        <v>13195</v>
      </c>
      <c r="D287" s="25" t="s">
        <v>13197</v>
      </c>
      <c r="E287" s="20" t="str">
        <f>VLOOKUP(B287,商品实例清单!B:D,3,0)</f>
        <v>广电传输卫星带宽</v>
      </c>
      <c r="F287" s="20">
        <f>VLOOKUP(B287,商品实例清单!B:M,12,0)</f>
        <v>0</v>
      </c>
      <c r="H287" s="20" t="s">
        <v>14597</v>
      </c>
      <c r="I287" s="25" t="s">
        <v>10729</v>
      </c>
      <c r="J287" s="20">
        <v>5.31</v>
      </c>
      <c r="K287" s="21" t="s">
        <v>14261</v>
      </c>
      <c r="L287" s="21" t="s">
        <v>14262</v>
      </c>
      <c r="M287" s="20" t="str">
        <f>VLOOKUP(H287,频率块划分实时状态!C:Y,16,0)</f>
        <v>CS6D</v>
      </c>
      <c r="N287" s="20" t="str">
        <f>VLOOKUP(H287,频率块划分实时状态!C:Y,17,0)</f>
        <v>RC4A</v>
      </c>
      <c r="O287" s="20" t="str">
        <f>VLOOKUP(M287&amp;"-"&amp;N287,通道清单!C:G,5,0)</f>
        <v>V</v>
      </c>
      <c r="P287" s="20">
        <f>VLOOKUP(H287,频率块划分实时状态!C:Y,12,0)</f>
        <v>6056.55</v>
      </c>
      <c r="Q287" s="20">
        <f>VLOOKUP(H287,频率块划分实时状态!C:Y,13,0)</f>
        <v>6083</v>
      </c>
      <c r="R287" s="20" t="str">
        <f>VLOOKUP(H287,频率块划分实时状态!C:Y,18,0)</f>
        <v>TA4A</v>
      </c>
      <c r="S287" s="20" t="str">
        <f>VLOOKUP(M287&amp;"-"&amp;R287,通道清单!C:G,5,0)</f>
        <v>H</v>
      </c>
      <c r="T287" s="20">
        <f>VLOOKUP(H287,频率块划分实时状态!C:Y,14,0)</f>
        <v>3831.55</v>
      </c>
      <c r="U287" s="20">
        <f>VLOOKUP(H287,频率块划分实时状态!C:Y,15,0)</f>
        <v>3858</v>
      </c>
    </row>
    <row r="288" spans="1:21">
      <c r="A288" s="19" t="s">
        <v>13211</v>
      </c>
      <c r="B288" s="20" t="s">
        <v>13207</v>
      </c>
      <c r="C288" s="20" t="s">
        <v>13208</v>
      </c>
      <c r="D288" s="25" t="s">
        <v>13210</v>
      </c>
      <c r="E288" s="20" t="str">
        <f>VLOOKUP(B288,商品实例清单!B:D,3,0)</f>
        <v>广电传输卫星带宽</v>
      </c>
      <c r="F288" s="20">
        <f>VLOOKUP(B288,商品实例清单!B:M,12,0)</f>
        <v>0</v>
      </c>
      <c r="H288" s="20" t="s">
        <v>14655</v>
      </c>
      <c r="I288" s="25" t="s">
        <v>10729</v>
      </c>
      <c r="J288" s="20">
        <v>1</v>
      </c>
      <c r="K288" s="21" t="s">
        <v>14350</v>
      </c>
      <c r="L288" s="21" t="s">
        <v>14351</v>
      </c>
      <c r="M288" s="20" t="str">
        <f>VLOOKUP(H288,频率块划分实时状态!C:Y,16,0)</f>
        <v>CS6E</v>
      </c>
      <c r="N288" s="20" t="str">
        <f>VLOOKUP(H288,频率块划分实时状态!C:Y,17,0)</f>
        <v>RN9A</v>
      </c>
      <c r="O288" s="20" t="str">
        <f>VLOOKUP(M288&amp;"-"&amp;N288,通道清单!C:G,5,0)</f>
        <v>V</v>
      </c>
      <c r="P288" s="20">
        <f>VLOOKUP(H288,频率块划分实时状态!C:Y,12,0)</f>
        <v>6247</v>
      </c>
      <c r="Q288" s="20">
        <f>VLOOKUP(H288,频率块划分实时状态!C:Y,13,0)</f>
        <v>6262.3</v>
      </c>
      <c r="R288" s="20" t="str">
        <f>VLOOKUP(H288,频率块划分实时状态!C:Y,18,0)</f>
        <v>TA9A</v>
      </c>
      <c r="S288" s="20" t="str">
        <f>VLOOKUP(M288&amp;"-"&amp;R288,通道清单!C:G,5,0)</f>
        <v>H</v>
      </c>
      <c r="T288" s="20">
        <f>VLOOKUP(H288,频率块划分实时状态!C:Y,14,0)</f>
        <v>4022</v>
      </c>
      <c r="U288" s="20">
        <f>VLOOKUP(H288,频率块划分实时状态!C:Y,15,0)</f>
        <v>4037.3</v>
      </c>
    </row>
    <row r="289" spans="1:21">
      <c r="A289" s="19" t="s">
        <v>13211</v>
      </c>
      <c r="B289" s="20" t="s">
        <v>13212</v>
      </c>
      <c r="C289" s="20" t="s">
        <v>13213</v>
      </c>
      <c r="D289" s="25" t="s">
        <v>13210</v>
      </c>
      <c r="E289" s="20" t="str">
        <f>VLOOKUP(B289,商品实例清单!B:D,3,0)</f>
        <v>广电传输卫星带宽</v>
      </c>
      <c r="F289" s="20">
        <f>VLOOKUP(B289,商品实例清单!B:M,12,0)</f>
        <v>0</v>
      </c>
      <c r="H289" s="20" t="s">
        <v>14655</v>
      </c>
      <c r="I289" s="25" t="s">
        <v>10729</v>
      </c>
      <c r="J289" s="20">
        <v>1</v>
      </c>
      <c r="K289" s="21" t="s">
        <v>14261</v>
      </c>
      <c r="L289" s="21" t="s">
        <v>14262</v>
      </c>
      <c r="M289" s="20" t="str">
        <f>VLOOKUP(H289,频率块划分实时状态!C:Y,16,0)</f>
        <v>CS6E</v>
      </c>
      <c r="N289" s="20" t="str">
        <f>VLOOKUP(H289,频率块划分实时状态!C:Y,17,0)</f>
        <v>RN9A</v>
      </c>
      <c r="O289" s="20" t="str">
        <f>VLOOKUP(M289&amp;"-"&amp;N289,通道清单!C:G,5,0)</f>
        <v>V</v>
      </c>
      <c r="P289" s="20">
        <f>VLOOKUP(H289,频率块划分实时状态!C:Y,12,0)</f>
        <v>6247</v>
      </c>
      <c r="Q289" s="20">
        <f>VLOOKUP(H289,频率块划分实时状态!C:Y,13,0)</f>
        <v>6262.3</v>
      </c>
      <c r="R289" s="20" t="str">
        <f>VLOOKUP(H289,频率块划分实时状态!C:Y,18,0)</f>
        <v>TA9A</v>
      </c>
      <c r="S289" s="20" t="str">
        <f>VLOOKUP(M289&amp;"-"&amp;R289,通道清单!C:G,5,0)</f>
        <v>H</v>
      </c>
      <c r="T289" s="20">
        <f>VLOOKUP(H289,频率块划分实时状态!C:Y,14,0)</f>
        <v>4022</v>
      </c>
      <c r="U289" s="20">
        <f>VLOOKUP(H289,频率块划分实时状态!C:Y,15,0)</f>
        <v>4037.3</v>
      </c>
    </row>
    <row r="290" spans="1:21">
      <c r="A290" s="19" t="s">
        <v>13211</v>
      </c>
      <c r="B290" s="20" t="s">
        <v>13215</v>
      </c>
      <c r="C290" s="20" t="s">
        <v>13216</v>
      </c>
      <c r="D290" s="25" t="s">
        <v>13210</v>
      </c>
      <c r="E290" s="20" t="str">
        <f>VLOOKUP(B290,商品实例清单!B:D,3,0)</f>
        <v>广电传输卫星带宽</v>
      </c>
      <c r="F290" s="20">
        <f>VLOOKUP(B290,商品实例清单!B:M,12,0)</f>
        <v>0</v>
      </c>
      <c r="H290" s="20" t="s">
        <v>14655</v>
      </c>
      <c r="I290" s="25" t="s">
        <v>10729</v>
      </c>
      <c r="J290" s="20">
        <v>7</v>
      </c>
      <c r="K290" s="21" t="s">
        <v>14261</v>
      </c>
      <c r="L290" s="21" t="s">
        <v>14262</v>
      </c>
      <c r="M290" s="20" t="str">
        <f>VLOOKUP(H290,频率块划分实时状态!C:Y,16,0)</f>
        <v>CS6E</v>
      </c>
      <c r="N290" s="20" t="str">
        <f>VLOOKUP(H290,频率块划分实时状态!C:Y,17,0)</f>
        <v>RN9A</v>
      </c>
      <c r="O290" s="20" t="str">
        <f>VLOOKUP(M290&amp;"-"&amp;N290,通道清单!C:G,5,0)</f>
        <v>V</v>
      </c>
      <c r="P290" s="20">
        <f>VLOOKUP(H290,频率块划分实时状态!C:Y,12,0)</f>
        <v>6247</v>
      </c>
      <c r="Q290" s="20">
        <f>VLOOKUP(H290,频率块划分实时状态!C:Y,13,0)</f>
        <v>6262.3</v>
      </c>
      <c r="R290" s="20" t="str">
        <f>VLOOKUP(H290,频率块划分实时状态!C:Y,18,0)</f>
        <v>TA9A</v>
      </c>
      <c r="S290" s="20" t="str">
        <f>VLOOKUP(M290&amp;"-"&amp;R290,通道清单!C:G,5,0)</f>
        <v>H</v>
      </c>
      <c r="T290" s="20">
        <f>VLOOKUP(H290,频率块划分实时状态!C:Y,14,0)</f>
        <v>4022</v>
      </c>
      <c r="U290" s="20">
        <f>VLOOKUP(H290,频率块划分实时状态!C:Y,15,0)</f>
        <v>4037.3</v>
      </c>
    </row>
    <row r="291" spans="1:21">
      <c r="A291" s="19" t="s">
        <v>13230</v>
      </c>
      <c r="B291" s="20" t="s">
        <v>13226</v>
      </c>
      <c r="C291" s="20" t="s">
        <v>13227</v>
      </c>
      <c r="D291" s="25" t="s">
        <v>13229</v>
      </c>
      <c r="E291" s="20" t="str">
        <f>VLOOKUP(B291,商品实例清单!B:D,3,0)</f>
        <v>广电传输卫星带宽</v>
      </c>
      <c r="F291" s="20">
        <f>VLOOKUP(B291,商品实例清单!B:M,12,0)</f>
        <v>0</v>
      </c>
      <c r="H291" s="20" t="s">
        <v>14648</v>
      </c>
      <c r="I291" s="25" t="s">
        <v>10729</v>
      </c>
      <c r="J291" s="20">
        <v>12</v>
      </c>
      <c r="K291" s="21" t="s">
        <v>14261</v>
      </c>
      <c r="L291" s="21" t="s">
        <v>14262</v>
      </c>
      <c r="M291" s="20" t="str">
        <f>VLOOKUP(H291,频率块划分实时状态!C:Y,16,0)</f>
        <v>CS6D</v>
      </c>
      <c r="N291" s="20" t="str">
        <f>VLOOKUP(H291,频率块划分实时状态!C:Y,17,0)</f>
        <v>RN2A</v>
      </c>
      <c r="O291" s="20" t="str">
        <f>VLOOKUP(M291&amp;"-"&amp;N291,通道清单!C:G,5,0)</f>
        <v>V</v>
      </c>
      <c r="P291" s="20">
        <f>VLOOKUP(H291,频率块划分实时状态!C:Y,12,0)</f>
        <v>5967</v>
      </c>
      <c r="Q291" s="20">
        <f>VLOOKUP(H291,频率块划分实时状态!C:Y,13,0)</f>
        <v>6003</v>
      </c>
      <c r="R291" s="20" t="str">
        <f>VLOOKUP(H291,频率块划分实时状态!C:Y,18,0)</f>
        <v>TA2A</v>
      </c>
      <c r="S291" s="20" t="str">
        <f>VLOOKUP(M291&amp;"-"&amp;R291,通道清单!C:G,5,0)</f>
        <v>H</v>
      </c>
      <c r="T291" s="20">
        <f>VLOOKUP(H291,频率块划分实时状态!C:Y,14,0)</f>
        <v>3742</v>
      </c>
      <c r="U291" s="20">
        <f>VLOOKUP(H291,频率块划分实时状态!C:Y,15,0)</f>
        <v>3778</v>
      </c>
    </row>
    <row r="292" spans="1:21">
      <c r="A292" s="19" t="s">
        <v>13230</v>
      </c>
      <c r="B292" s="20" t="s">
        <v>13231</v>
      </c>
      <c r="C292" s="20" t="s">
        <v>13232</v>
      </c>
      <c r="D292" s="25" t="s">
        <v>13234</v>
      </c>
      <c r="E292" s="20" t="str">
        <f>VLOOKUP(B292,商品实例清单!B:D,3,0)</f>
        <v>广电传输卫星带宽</v>
      </c>
      <c r="F292" s="20">
        <f>VLOOKUP(B292,商品实例清单!B:M,12,0)</f>
        <v>0</v>
      </c>
      <c r="H292" s="20" t="s">
        <v>14648</v>
      </c>
      <c r="I292" s="25" t="s">
        <v>10729</v>
      </c>
      <c r="J292" s="20">
        <v>12</v>
      </c>
      <c r="K292" s="21" t="s">
        <v>14261</v>
      </c>
      <c r="L292" s="21" t="s">
        <v>14262</v>
      </c>
      <c r="M292" s="20" t="str">
        <f>VLOOKUP(H292,频率块划分实时状态!C:Y,16,0)</f>
        <v>CS6D</v>
      </c>
      <c r="N292" s="20" t="str">
        <f>VLOOKUP(H292,频率块划分实时状态!C:Y,17,0)</f>
        <v>RN2A</v>
      </c>
      <c r="O292" s="20" t="str">
        <f>VLOOKUP(M292&amp;"-"&amp;N292,通道清单!C:G,5,0)</f>
        <v>V</v>
      </c>
      <c r="P292" s="20">
        <f>VLOOKUP(H292,频率块划分实时状态!C:Y,12,0)</f>
        <v>5967</v>
      </c>
      <c r="Q292" s="20">
        <f>VLOOKUP(H292,频率块划分实时状态!C:Y,13,0)</f>
        <v>6003</v>
      </c>
      <c r="R292" s="20" t="str">
        <f>VLOOKUP(H292,频率块划分实时状态!C:Y,18,0)</f>
        <v>TA2A</v>
      </c>
      <c r="S292" s="20" t="str">
        <f>VLOOKUP(M292&amp;"-"&amp;R292,通道清单!C:G,5,0)</f>
        <v>H</v>
      </c>
      <c r="T292" s="20">
        <f>VLOOKUP(H292,频率块划分实时状态!C:Y,14,0)</f>
        <v>3742</v>
      </c>
      <c r="U292" s="20">
        <f>VLOOKUP(H292,频率块划分实时状态!C:Y,15,0)</f>
        <v>3778</v>
      </c>
    </row>
    <row r="293" spans="1:21">
      <c r="A293" s="19" t="s">
        <v>13237</v>
      </c>
      <c r="B293" s="20" t="s">
        <v>13235</v>
      </c>
      <c r="C293" s="20" t="s">
        <v>13236</v>
      </c>
      <c r="D293" s="25" t="s">
        <v>13234</v>
      </c>
      <c r="E293" s="20" t="str">
        <f>VLOOKUP(B293,商品实例清单!B:D,3,0)</f>
        <v>广电传输卫星带宽</v>
      </c>
      <c r="F293" s="20">
        <f>VLOOKUP(B293,商品实例清单!B:M,12,0)</f>
        <v>0</v>
      </c>
      <c r="H293" s="20" t="s">
        <v>14603</v>
      </c>
      <c r="I293" s="25" t="s">
        <v>10729</v>
      </c>
      <c r="J293" s="19">
        <v>6.85</v>
      </c>
      <c r="K293" s="21" t="s">
        <v>14261</v>
      </c>
      <c r="L293" s="21" t="s">
        <v>14262</v>
      </c>
      <c r="M293" s="20" t="str">
        <f>VLOOKUP(H293,频率块划分实时状态!C:Y,16,0)</f>
        <v>CS6E</v>
      </c>
      <c r="N293" s="20" t="str">
        <f>VLOOKUP(H293,频率块划分实时状态!C:Y,17,0)</f>
        <v>RN2A</v>
      </c>
      <c r="O293" s="20" t="str">
        <f>VLOOKUP(M293&amp;"-"&amp;N293,通道清单!C:G,5,0)</f>
        <v>V</v>
      </c>
      <c r="P293" s="20">
        <f>VLOOKUP(H293,频率块划分实时状态!C:Y,12,0)</f>
        <v>5967.65</v>
      </c>
      <c r="Q293" s="20">
        <f>VLOOKUP(H293,频率块划分实时状态!C:Y,13,0)</f>
        <v>5982.35</v>
      </c>
      <c r="R293" s="20" t="str">
        <f>VLOOKUP(H293,频率块划分实时状态!C:Y,18,0)</f>
        <v>TA2A</v>
      </c>
      <c r="S293" s="20" t="str">
        <f>VLOOKUP(M293&amp;"-"&amp;R293,通道清单!C:G,5,0)</f>
        <v>H</v>
      </c>
      <c r="T293" s="20">
        <f>VLOOKUP(H293,频率块划分实时状态!C:Y,14,0)</f>
        <v>3742.65</v>
      </c>
      <c r="U293" s="20">
        <f>VLOOKUP(H293,频率块划分实时状态!C:Y,15,0)</f>
        <v>3757.35</v>
      </c>
    </row>
    <row r="294" spans="1:21">
      <c r="A294" s="19" t="s">
        <v>13211</v>
      </c>
      <c r="B294" s="20" t="s">
        <v>13245</v>
      </c>
      <c r="C294" s="20" t="s">
        <v>13246</v>
      </c>
      <c r="D294" s="25" t="s">
        <v>13248</v>
      </c>
      <c r="E294" s="20" t="str">
        <f>VLOOKUP(B294,商品实例清单!B:D,3,0)</f>
        <v>广电传输卫星带宽</v>
      </c>
      <c r="F294" s="20">
        <f>VLOOKUP(B294,商品实例清单!B:M,12,0)</f>
        <v>0</v>
      </c>
      <c r="H294" s="20" t="s">
        <v>14655</v>
      </c>
      <c r="I294" s="25" t="s">
        <v>10729</v>
      </c>
      <c r="J294" s="20">
        <v>7.3</v>
      </c>
      <c r="K294" s="21" t="s">
        <v>14261</v>
      </c>
      <c r="L294" s="21" t="s">
        <v>14262</v>
      </c>
      <c r="M294" s="20" t="str">
        <f>VLOOKUP(H294,频率块划分实时状态!C:Y,16,0)</f>
        <v>CS6E</v>
      </c>
      <c r="N294" s="20" t="str">
        <f>VLOOKUP(H294,频率块划分实时状态!C:Y,17,0)</f>
        <v>RN9A</v>
      </c>
      <c r="O294" s="20" t="str">
        <f>VLOOKUP(M294&amp;"-"&amp;N294,通道清单!C:G,5,0)</f>
        <v>V</v>
      </c>
      <c r="P294" s="20">
        <f>VLOOKUP(H294,频率块划分实时状态!C:Y,12,0)</f>
        <v>6247</v>
      </c>
      <c r="Q294" s="20">
        <f>VLOOKUP(H294,频率块划分实时状态!C:Y,13,0)</f>
        <v>6262.3</v>
      </c>
      <c r="R294" s="20" t="str">
        <f>VLOOKUP(H294,频率块划分实时状态!C:Y,18,0)</f>
        <v>TA9A</v>
      </c>
      <c r="S294" s="20" t="str">
        <f>VLOOKUP(M294&amp;"-"&amp;R294,通道清单!C:G,5,0)</f>
        <v>H</v>
      </c>
      <c r="T294" s="20">
        <f>VLOOKUP(H294,频率块划分实时状态!C:Y,14,0)</f>
        <v>4022</v>
      </c>
      <c r="U294" s="20">
        <f>VLOOKUP(H294,频率块划分实时状态!C:Y,15,0)</f>
        <v>4037.3</v>
      </c>
    </row>
    <row r="295" spans="1:21">
      <c r="A295" s="19" t="s">
        <v>13230</v>
      </c>
      <c r="B295" s="20" t="s">
        <v>13266</v>
      </c>
      <c r="C295" s="20" t="s">
        <v>13267</v>
      </c>
      <c r="D295" s="25" t="s">
        <v>13229</v>
      </c>
      <c r="E295" s="20" t="str">
        <f>VLOOKUP(B295,商品实例清单!B:D,3,0)</f>
        <v>广电传输卫星带宽</v>
      </c>
      <c r="F295" s="20" t="str">
        <f>VLOOKUP(B295,商品实例清单!B:M,12,0)</f>
        <v>LS210010002220241851</v>
      </c>
      <c r="H295" s="20" t="s">
        <v>14648</v>
      </c>
      <c r="I295" s="25" t="s">
        <v>10729</v>
      </c>
      <c r="J295" s="20">
        <v>12</v>
      </c>
      <c r="K295" s="21" t="s">
        <v>14361</v>
      </c>
      <c r="L295" s="21" t="s">
        <v>14362</v>
      </c>
      <c r="M295" s="20" t="str">
        <f>VLOOKUP(H295,频率块划分实时状态!C:Y,16,0)</f>
        <v>CS6D</v>
      </c>
      <c r="N295" s="20" t="str">
        <f>VLOOKUP(H295,频率块划分实时状态!C:Y,17,0)</f>
        <v>RN2A</v>
      </c>
      <c r="O295" s="20" t="str">
        <f>VLOOKUP(M295&amp;"-"&amp;N295,通道清单!C:G,5,0)</f>
        <v>V</v>
      </c>
      <c r="P295" s="20">
        <f>VLOOKUP(H295,频率块划分实时状态!C:Y,12,0)</f>
        <v>5967</v>
      </c>
      <c r="Q295" s="20">
        <f>VLOOKUP(H295,频率块划分实时状态!C:Y,13,0)</f>
        <v>6003</v>
      </c>
      <c r="R295" s="20" t="str">
        <f>VLOOKUP(H295,频率块划分实时状态!C:Y,18,0)</f>
        <v>TA2A</v>
      </c>
      <c r="S295" s="20" t="str">
        <f>VLOOKUP(M295&amp;"-"&amp;R295,通道清单!C:G,5,0)</f>
        <v>H</v>
      </c>
      <c r="T295" s="20">
        <f>VLOOKUP(H295,频率块划分实时状态!C:Y,14,0)</f>
        <v>3742</v>
      </c>
      <c r="U295" s="20">
        <f>VLOOKUP(H295,频率块划分实时状态!C:Y,15,0)</f>
        <v>3778</v>
      </c>
    </row>
    <row r="296" spans="1:21">
      <c r="A296" s="19" t="s">
        <v>12995</v>
      </c>
      <c r="B296" s="20" t="s">
        <v>13275</v>
      </c>
      <c r="C296" s="20" t="s">
        <v>13276</v>
      </c>
      <c r="D296" s="25" t="s">
        <v>13279</v>
      </c>
      <c r="E296" s="20" t="str">
        <f>VLOOKUP(B296,商品实例清单!B:D,3,0)</f>
        <v>广电传输卫星带宽</v>
      </c>
      <c r="F296" s="221" t="str">
        <f>VLOOKUP(B296,商品实例清单!B:M,12,0)</f>
        <v>210010002220250468</v>
      </c>
      <c r="H296" s="20" t="s">
        <v>14650</v>
      </c>
      <c r="I296" s="25" t="s">
        <v>10729</v>
      </c>
      <c r="J296" s="20">
        <v>6.2</v>
      </c>
      <c r="K296" s="21" t="s">
        <v>14350</v>
      </c>
      <c r="L296" s="21" t="s">
        <v>14656</v>
      </c>
      <c r="M296" s="20" t="str">
        <f>VLOOKUP(H296,频率块划分实时状态!C:Y,16,0)</f>
        <v>CS6E</v>
      </c>
      <c r="N296" s="20" t="str">
        <f>VLOOKUP(H296,频率块划分实时状态!C:Y,17,0)</f>
        <v>RN3A</v>
      </c>
      <c r="O296" s="20" t="str">
        <f>VLOOKUP(M296&amp;"-"&amp;N296,通道清单!C:G,5,0)</f>
        <v>V</v>
      </c>
      <c r="P296" s="20">
        <f>VLOOKUP(H296,频率块划分实时状态!C:Y,12,0)</f>
        <v>6026.8</v>
      </c>
      <c r="Q296" s="20">
        <f>VLOOKUP(H296,频率块划分实时状态!C:Y,13,0)</f>
        <v>6039.2</v>
      </c>
      <c r="R296" s="20" t="str">
        <f>VLOOKUP(H296,频率块划分实时状态!C:Y,18,0)</f>
        <v>TA3A</v>
      </c>
      <c r="S296" s="20" t="str">
        <f>VLOOKUP(M296&amp;"-"&amp;R296,通道清单!C:G,5,0)</f>
        <v>H</v>
      </c>
      <c r="T296" s="20">
        <f>VLOOKUP(H296,频率块划分实时状态!C:Y,14,0)</f>
        <v>3801.8</v>
      </c>
      <c r="U296" s="20">
        <f>VLOOKUP(H296,频率块划分实时状态!C:Y,15,0)</f>
        <v>3814.2</v>
      </c>
    </row>
    <row r="297" spans="1:21">
      <c r="A297" s="19" t="s">
        <v>13297</v>
      </c>
      <c r="B297" s="20" t="s">
        <v>13293</v>
      </c>
      <c r="C297" s="20" t="s">
        <v>13294</v>
      </c>
      <c r="D297" s="25" t="s">
        <v>12265</v>
      </c>
      <c r="E297" s="20" t="str">
        <f>VLOOKUP(B297,商品实例清单!B:D,3,0)</f>
        <v>广电传输卫星带宽</v>
      </c>
      <c r="F297" s="20" t="str">
        <f>VLOOKUP(B297,商品实例清单!B:M,12,0)</f>
        <v>LS210010002220203324</v>
      </c>
      <c r="H297" s="20" t="s">
        <v>14325</v>
      </c>
      <c r="I297" s="25" t="s">
        <v>10779</v>
      </c>
      <c r="J297" s="20">
        <v>36</v>
      </c>
      <c r="K297" s="21" t="s">
        <v>14546</v>
      </c>
      <c r="L297" s="21" t="s">
        <v>14547</v>
      </c>
      <c r="M297" s="20" t="str">
        <f>VLOOKUP(H297,频率块划分实时状态!C:Y,16,0)</f>
        <v>CS6D</v>
      </c>
      <c r="N297" s="20" t="str">
        <f>VLOOKUP(H297,频率块划分实时状态!C:Y,17,0)</f>
        <v>RN3A</v>
      </c>
      <c r="O297" s="20" t="str">
        <f>VLOOKUP(M297&amp;"-"&amp;N297,通道清单!C:G,5,0)</f>
        <v>V</v>
      </c>
      <c r="P297" s="20">
        <f>VLOOKUP(H297,频率块划分实时状态!C:Y,12,0)</f>
        <v>6007</v>
      </c>
      <c r="Q297" s="20">
        <f>VLOOKUP(H297,频率块划分实时状态!C:Y,13,0)</f>
        <v>6043</v>
      </c>
      <c r="R297" s="20" t="str">
        <f>VLOOKUP(H297,频率块划分实时状态!C:Y,18,0)</f>
        <v>TA3A</v>
      </c>
      <c r="S297" s="20" t="str">
        <f>VLOOKUP(M297&amp;"-"&amp;R297,通道清单!C:G,5,0)</f>
        <v>H</v>
      </c>
      <c r="T297" s="20">
        <f>VLOOKUP(H297,频率块划分实时状态!C:Y,14,0)</f>
        <v>3782</v>
      </c>
      <c r="U297" s="20">
        <f>VLOOKUP(H297,频率块划分实时状态!C:Y,15,0)</f>
        <v>3818</v>
      </c>
    </row>
    <row r="298" spans="1:21">
      <c r="A298" s="19" t="s">
        <v>13297</v>
      </c>
      <c r="B298" s="20" t="s">
        <v>13293</v>
      </c>
      <c r="C298" s="20" t="s">
        <v>13294</v>
      </c>
      <c r="D298" s="25" t="s">
        <v>12265</v>
      </c>
      <c r="E298" s="20" t="str">
        <f>VLOOKUP(B298,商品实例清单!B:D,3,0)</f>
        <v>广电传输卫星带宽</v>
      </c>
      <c r="F298" s="20" t="str">
        <f>VLOOKUP(B298,商品实例清单!B:M,12,0)</f>
        <v>LS210010002220203324</v>
      </c>
      <c r="H298" s="20" t="s">
        <v>14643</v>
      </c>
      <c r="I298" s="25" t="s">
        <v>10779</v>
      </c>
      <c r="J298" s="20">
        <v>36</v>
      </c>
      <c r="K298" s="21" t="s">
        <v>14546</v>
      </c>
      <c r="L298" s="21" t="s">
        <v>14547</v>
      </c>
      <c r="M298" s="20" t="str">
        <f>VLOOKUP(H298,频率块划分实时状态!C:Y,16,0)</f>
        <v>CS6D</v>
      </c>
      <c r="N298" s="20" t="str">
        <f>VLOOKUP(H298,频率块划分实时状态!C:Y,17,0)</f>
        <v>RN7B</v>
      </c>
      <c r="O298" s="20" t="str">
        <f>VLOOKUP(M298&amp;"-"&amp;N298,通道清单!C:G,5,0)</f>
        <v>H</v>
      </c>
      <c r="P298" s="20">
        <f>VLOOKUP(H298,频率块划分实时状态!C:Y,12,0)</f>
        <v>6147</v>
      </c>
      <c r="Q298" s="20">
        <f>VLOOKUP(H298,频率块划分实时状态!C:Y,13,0)</f>
        <v>6183</v>
      </c>
      <c r="R298" s="20" t="str">
        <f>VLOOKUP(H298,频率块划分实时状态!C:Y,18,0)</f>
        <v>TA7B</v>
      </c>
      <c r="S298" s="20" t="str">
        <f>VLOOKUP(M298&amp;"-"&amp;R298,通道清单!C:G,5,0)</f>
        <v>V</v>
      </c>
      <c r="T298" s="20">
        <f>VLOOKUP(H298,频率块划分实时状态!C:Y,14,0)</f>
        <v>3922</v>
      </c>
      <c r="U298" s="20">
        <f>VLOOKUP(H298,频率块划分实时状态!C:Y,15,0)</f>
        <v>3958</v>
      </c>
    </row>
    <row r="299" spans="1:21">
      <c r="A299" s="19" t="s">
        <v>13237</v>
      </c>
      <c r="B299" s="20" t="s">
        <v>13344</v>
      </c>
      <c r="C299" s="20" t="s">
        <v>13345</v>
      </c>
      <c r="D299" s="25" t="s">
        <v>10857</v>
      </c>
      <c r="E299" s="20" t="str">
        <f>VLOOKUP(B299,商品实例清单!B:D,3,0)</f>
        <v>广电传输卫星带宽</v>
      </c>
      <c r="F299" s="221" t="str">
        <f>VLOOKUP(B299,商品实例清单!B:M,12,0)</f>
        <v>210010002220250238</v>
      </c>
      <c r="H299" s="20" t="s">
        <v>14603</v>
      </c>
      <c r="I299" s="25" t="s">
        <v>10729</v>
      </c>
      <c r="J299" s="19">
        <v>7.85</v>
      </c>
      <c r="K299" s="21" t="s">
        <v>14350</v>
      </c>
      <c r="L299" s="21" t="s">
        <v>14351</v>
      </c>
      <c r="M299" s="20" t="str">
        <f>VLOOKUP(H299,频率块划分实时状态!C:Y,16,0)</f>
        <v>CS6E</v>
      </c>
      <c r="N299" s="20" t="str">
        <f>VLOOKUP(H299,频率块划分实时状态!C:Y,17,0)</f>
        <v>RN2A</v>
      </c>
      <c r="O299" s="20" t="str">
        <f>VLOOKUP(M299&amp;"-"&amp;N299,通道清单!C:G,5,0)</f>
        <v>V</v>
      </c>
      <c r="P299" s="20">
        <f>VLOOKUP(H299,频率块划分实时状态!C:Y,12,0)</f>
        <v>5967.65</v>
      </c>
      <c r="Q299" s="20">
        <f>VLOOKUP(H299,频率块划分实时状态!C:Y,13,0)</f>
        <v>5982.35</v>
      </c>
      <c r="R299" s="20" t="str">
        <f>VLOOKUP(H299,频率块划分实时状态!C:Y,18,0)</f>
        <v>TA2A</v>
      </c>
      <c r="S299" s="20" t="str">
        <f>VLOOKUP(M299&amp;"-"&amp;R299,通道清单!C:G,5,0)</f>
        <v>H</v>
      </c>
      <c r="T299" s="20">
        <f>VLOOKUP(H299,频率块划分实时状态!C:Y,14,0)</f>
        <v>3742.65</v>
      </c>
      <c r="U299" s="20">
        <f>VLOOKUP(H299,频率块划分实时状态!C:Y,15,0)</f>
        <v>3757.35</v>
      </c>
    </row>
    <row r="300" spans="1:21">
      <c r="A300" s="19" t="s">
        <v>13230</v>
      </c>
      <c r="B300" s="20" t="s">
        <v>13353</v>
      </c>
      <c r="C300" s="20" t="s">
        <v>13354</v>
      </c>
      <c r="D300" s="25" t="s">
        <v>10857</v>
      </c>
      <c r="E300" s="20" t="str">
        <f>VLOOKUP(B300,商品实例清单!B:D,3,0)</f>
        <v>广电传输卫星带宽</v>
      </c>
      <c r="F300" s="221" t="str">
        <f>VLOOKUP(B300,商品实例清单!B:M,12,0)</f>
        <v>210010002220250369</v>
      </c>
      <c r="H300" s="20" t="s">
        <v>14648</v>
      </c>
      <c r="I300" s="25" t="s">
        <v>10729</v>
      </c>
      <c r="J300" s="20">
        <v>12</v>
      </c>
      <c r="K300" s="21" t="s">
        <v>14350</v>
      </c>
      <c r="L300" s="21" t="s">
        <v>14351</v>
      </c>
      <c r="M300" s="20" t="str">
        <f>VLOOKUP(H300,频率块划分实时状态!C:Y,16,0)</f>
        <v>CS6D</v>
      </c>
      <c r="N300" s="20" t="str">
        <f>VLOOKUP(H300,频率块划分实时状态!C:Y,17,0)</f>
        <v>RN2A</v>
      </c>
      <c r="O300" s="20" t="str">
        <f>VLOOKUP(M300&amp;"-"&amp;N300,通道清单!C:G,5,0)</f>
        <v>V</v>
      </c>
      <c r="P300" s="20">
        <f>VLOOKUP(H300,频率块划分实时状态!C:Y,12,0)</f>
        <v>5967</v>
      </c>
      <c r="Q300" s="20">
        <f>VLOOKUP(H300,频率块划分实时状态!C:Y,13,0)</f>
        <v>6003</v>
      </c>
      <c r="R300" s="20" t="str">
        <f>VLOOKUP(H300,频率块划分实时状态!C:Y,18,0)</f>
        <v>TA2A</v>
      </c>
      <c r="S300" s="20" t="str">
        <f>VLOOKUP(M300&amp;"-"&amp;R300,通道清单!C:G,5,0)</f>
        <v>H</v>
      </c>
      <c r="T300" s="20">
        <f>VLOOKUP(H300,频率块划分实时状态!C:Y,14,0)</f>
        <v>3742</v>
      </c>
      <c r="U300" s="20">
        <f>VLOOKUP(H300,频率块划分实时状态!C:Y,15,0)</f>
        <v>3778</v>
      </c>
    </row>
    <row r="301" spans="1:21">
      <c r="A301" s="19" t="s">
        <v>13198</v>
      </c>
      <c r="B301" s="20" t="s">
        <v>13366</v>
      </c>
      <c r="C301" s="20" t="s">
        <v>13367</v>
      </c>
      <c r="D301" s="25" t="s">
        <v>10863</v>
      </c>
      <c r="E301" s="20" t="str">
        <f>VLOOKUP(B301,商品实例清单!B:D,3,0)</f>
        <v>广电传输卫星带宽</v>
      </c>
      <c r="F301" s="221" t="str">
        <f>VLOOKUP(B301,商品实例清单!B:M,12,0)</f>
        <v>210010002220250324</v>
      </c>
      <c r="H301" s="20" t="s">
        <v>14597</v>
      </c>
      <c r="I301" s="25" t="s">
        <v>10729</v>
      </c>
      <c r="J301" s="20">
        <v>2.25</v>
      </c>
      <c r="K301" s="21" t="s">
        <v>14350</v>
      </c>
      <c r="L301" s="21" t="s">
        <v>14351</v>
      </c>
      <c r="M301" s="20" t="str">
        <f>VLOOKUP(H301,频率块划分实时状态!C:Y,16,0)</f>
        <v>CS6D</v>
      </c>
      <c r="N301" s="20" t="str">
        <f>VLOOKUP(H301,频率块划分实时状态!C:Y,17,0)</f>
        <v>RC4A</v>
      </c>
      <c r="O301" s="20" t="str">
        <f>VLOOKUP(M301&amp;"-"&amp;N301,通道清单!C:G,5,0)</f>
        <v>V</v>
      </c>
      <c r="P301" s="20">
        <f>VLOOKUP(H301,频率块划分实时状态!C:Y,12,0)</f>
        <v>6056.55</v>
      </c>
      <c r="Q301" s="20">
        <f>VLOOKUP(H301,频率块划分实时状态!C:Y,13,0)</f>
        <v>6083</v>
      </c>
      <c r="R301" s="20" t="str">
        <f>VLOOKUP(H301,频率块划分实时状态!C:Y,18,0)</f>
        <v>TA4A</v>
      </c>
      <c r="S301" s="20" t="str">
        <f>VLOOKUP(M301&amp;"-"&amp;R301,通道清单!C:G,5,0)</f>
        <v>H</v>
      </c>
      <c r="T301" s="20">
        <f>VLOOKUP(H301,频率块划分实时状态!C:Y,14,0)</f>
        <v>3831.55</v>
      </c>
      <c r="U301" s="20">
        <f>VLOOKUP(H301,频率块划分实时状态!C:Y,15,0)</f>
        <v>3858</v>
      </c>
    </row>
    <row r="302" spans="1:21">
      <c r="A302" s="19" t="s">
        <v>13211</v>
      </c>
      <c r="B302" s="20" t="s">
        <v>13401</v>
      </c>
      <c r="C302" s="20" t="s">
        <v>13402</v>
      </c>
      <c r="D302" s="25" t="s">
        <v>13210</v>
      </c>
      <c r="E302" s="20" t="str">
        <f>VLOOKUP(B302,商品实例清单!B:D,3,0)</f>
        <v>广电传输卫星带宽</v>
      </c>
      <c r="F302" s="221" t="str">
        <f>VLOOKUP(B302,商品实例清单!B:M,12,0)</f>
        <v>210010002220250696</v>
      </c>
      <c r="H302" s="20" t="s">
        <v>14655</v>
      </c>
      <c r="I302" s="25" t="s">
        <v>10729</v>
      </c>
      <c r="J302" s="20">
        <v>7</v>
      </c>
      <c r="K302" s="21" t="s">
        <v>14350</v>
      </c>
      <c r="L302" s="21" t="s">
        <v>14351</v>
      </c>
      <c r="M302" s="20" t="str">
        <f>VLOOKUP(H302,频率块划分实时状态!C:Y,16,0)</f>
        <v>CS6E</v>
      </c>
      <c r="N302" s="20" t="str">
        <f>VLOOKUP(H302,频率块划分实时状态!C:Y,17,0)</f>
        <v>RN9A</v>
      </c>
      <c r="O302" s="20" t="str">
        <f>VLOOKUP(M302&amp;"-"&amp;N302,通道清单!C:G,5,0)</f>
        <v>V</v>
      </c>
      <c r="P302" s="20">
        <f>VLOOKUP(H302,频率块划分实时状态!C:Y,12,0)</f>
        <v>6247</v>
      </c>
      <c r="Q302" s="20">
        <f>VLOOKUP(H302,频率块划分实时状态!C:Y,13,0)</f>
        <v>6262.3</v>
      </c>
      <c r="R302" s="20" t="str">
        <f>VLOOKUP(H302,频率块划分实时状态!C:Y,18,0)</f>
        <v>TA9A</v>
      </c>
      <c r="S302" s="20" t="str">
        <f>VLOOKUP(M302&amp;"-"&amp;R302,通道清单!C:G,5,0)</f>
        <v>H</v>
      </c>
      <c r="T302" s="20">
        <f>VLOOKUP(H302,频率块划分实时状态!C:Y,14,0)</f>
        <v>4022</v>
      </c>
      <c r="U302" s="20">
        <f>VLOOKUP(H302,频率块划分实时状态!C:Y,15,0)</f>
        <v>4037.3</v>
      </c>
    </row>
    <row r="303" spans="1:21">
      <c r="A303" s="19" t="s">
        <v>13410</v>
      </c>
      <c r="B303" s="20" t="s">
        <v>13406</v>
      </c>
      <c r="C303" s="20" t="s">
        <v>13407</v>
      </c>
      <c r="D303" s="25" t="s">
        <v>10870</v>
      </c>
      <c r="E303" s="20" t="str">
        <f>VLOOKUP(B303,商品实例清单!B:D,3,0)</f>
        <v>广电传输卫星带宽</v>
      </c>
      <c r="F303" s="20" t="str">
        <f>VLOOKUP(B303,商品实例清单!B:M,12,0)</f>
        <v>LS210010002220232556</v>
      </c>
      <c r="H303" s="20" t="s">
        <v>14475</v>
      </c>
      <c r="I303" s="25" t="s">
        <v>10729</v>
      </c>
      <c r="J303" s="20">
        <v>18</v>
      </c>
      <c r="K303" s="21" t="s">
        <v>14611</v>
      </c>
      <c r="L303" s="21" t="s">
        <v>14612</v>
      </c>
      <c r="M303" s="20" t="str">
        <f>VLOOKUP(H303,频率块划分实时状态!C:Y,16,0)</f>
        <v>CS6D</v>
      </c>
      <c r="N303" s="20" t="str">
        <f>VLOOKUP(H303,频率块划分实时状态!C:Y,17,0)</f>
        <v>RN9A</v>
      </c>
      <c r="O303" s="20" t="str">
        <f>VLOOKUP(M303&amp;"-"&amp;N303,通道清单!C:G,5,0)</f>
        <v>V</v>
      </c>
      <c r="P303" s="20">
        <f>VLOOKUP(H303,频率块划分实时状态!C:Y,12,0)</f>
        <v>6247</v>
      </c>
      <c r="Q303" s="20">
        <f>VLOOKUP(H303,频率块划分实时状态!C:Y,13,0)</f>
        <v>6283</v>
      </c>
      <c r="R303" s="20" t="str">
        <f>VLOOKUP(H303,频率块划分实时状态!C:Y,18,0)</f>
        <v>TA9A</v>
      </c>
      <c r="S303" s="20" t="str">
        <f>VLOOKUP(M303&amp;"-"&amp;R303,通道清单!C:G,5,0)</f>
        <v>H</v>
      </c>
      <c r="T303" s="20">
        <f>VLOOKUP(H303,频率块划分实时状态!C:Y,14,0)</f>
        <v>4022</v>
      </c>
      <c r="U303" s="20">
        <f>VLOOKUP(H303,频率块划分实时状态!C:Y,15,0)</f>
        <v>4058</v>
      </c>
    </row>
    <row r="304" spans="1:21">
      <c r="A304" s="19" t="s">
        <v>13410</v>
      </c>
      <c r="B304" s="20" t="s">
        <v>13417</v>
      </c>
      <c r="C304" s="20" t="s">
        <v>13418</v>
      </c>
      <c r="D304" s="25" t="s">
        <v>10870</v>
      </c>
      <c r="E304" s="20" t="str">
        <f>VLOOKUP(B304,商品实例清单!B:D,3,0)</f>
        <v>广电传输卫星带宽</v>
      </c>
      <c r="F304" s="221" t="str">
        <f>VLOOKUP(B304,商品实例清单!B:M,12,0)</f>
        <v>210010002220250465</v>
      </c>
      <c r="H304" s="20" t="s">
        <v>14475</v>
      </c>
      <c r="I304" s="25" t="s">
        <v>10729</v>
      </c>
      <c r="J304" s="20">
        <v>18</v>
      </c>
      <c r="K304" s="21" t="s">
        <v>14483</v>
      </c>
      <c r="L304" s="21" t="s">
        <v>14657</v>
      </c>
      <c r="M304" s="20" t="str">
        <f>VLOOKUP(H304,频率块划分实时状态!C:Y,16,0)</f>
        <v>CS6D</v>
      </c>
      <c r="N304" s="20" t="str">
        <f>VLOOKUP(H304,频率块划分实时状态!C:Y,17,0)</f>
        <v>RN9A</v>
      </c>
      <c r="O304" s="20" t="str">
        <f>VLOOKUP(M304&amp;"-"&amp;N304,通道清单!C:G,5,0)</f>
        <v>V</v>
      </c>
      <c r="P304" s="20">
        <f>VLOOKUP(H304,频率块划分实时状态!C:Y,12,0)</f>
        <v>6247</v>
      </c>
      <c r="Q304" s="20">
        <f>VLOOKUP(H304,频率块划分实时状态!C:Y,13,0)</f>
        <v>6283</v>
      </c>
      <c r="R304" s="20" t="str">
        <f>VLOOKUP(H304,频率块划分实时状态!C:Y,18,0)</f>
        <v>TA9A</v>
      </c>
      <c r="S304" s="20" t="str">
        <f>VLOOKUP(M304&amp;"-"&amp;R304,通道清单!C:G,5,0)</f>
        <v>H</v>
      </c>
      <c r="T304" s="20">
        <f>VLOOKUP(H304,频率块划分实时状态!C:Y,14,0)</f>
        <v>4022</v>
      </c>
      <c r="U304" s="20">
        <f>VLOOKUP(H304,频率块划分实时状态!C:Y,15,0)</f>
        <v>4058</v>
      </c>
    </row>
    <row r="305" spans="1:21">
      <c r="A305" s="19" t="s">
        <v>12945</v>
      </c>
      <c r="B305" s="20" t="s">
        <v>13438</v>
      </c>
      <c r="C305" s="20" t="s">
        <v>13439</v>
      </c>
      <c r="D305" s="25" t="s">
        <v>9454</v>
      </c>
      <c r="E305" s="20" t="str">
        <f>VLOOKUP(B305,商品实例清单!B:D,3,0)</f>
        <v>广电传输卫星带宽</v>
      </c>
      <c r="F305" s="20" t="str">
        <f>VLOOKUP(B305,商品实例清单!B:M,12,0)</f>
        <v>LS210010002220212517</v>
      </c>
      <c r="H305" s="20" t="s">
        <v>14658</v>
      </c>
      <c r="I305" s="25" t="s">
        <v>12391</v>
      </c>
      <c r="J305" s="20">
        <v>36</v>
      </c>
      <c r="K305" s="21" t="s">
        <v>14361</v>
      </c>
      <c r="L305" s="21" t="s">
        <v>14362</v>
      </c>
      <c r="M305" s="20" t="str">
        <f>VLOOKUP(H305,频率块划分实时状态!C:Y,16,0)</f>
        <v>CS6E</v>
      </c>
      <c r="N305" s="20" t="str">
        <f>VLOOKUP(H305,频率块划分实时状态!C:Y,17,0)</f>
        <v>RN4A</v>
      </c>
      <c r="O305" s="20" t="str">
        <f>VLOOKUP(M305&amp;"-"&amp;N305,通道清单!C:G,5,0)</f>
        <v>V</v>
      </c>
      <c r="P305" s="20">
        <f>VLOOKUP(H305,频率块划分实时状态!C:Y,12,0)</f>
        <v>6047</v>
      </c>
      <c r="Q305" s="20">
        <f>VLOOKUP(H305,频率块划分实时状态!C:Y,13,0)</f>
        <v>6083</v>
      </c>
      <c r="R305" s="20" t="str">
        <f>VLOOKUP(H305,频率块划分实时状态!C:Y,18,0)</f>
        <v>TA4A</v>
      </c>
      <c r="S305" s="20" t="str">
        <f>VLOOKUP(M305&amp;"-"&amp;R305,通道清单!C:G,5,0)</f>
        <v>H</v>
      </c>
      <c r="T305" s="20">
        <f>VLOOKUP(H305,频率块划分实时状态!C:Y,14,0)</f>
        <v>3822</v>
      </c>
      <c r="U305" s="20">
        <f>VLOOKUP(H305,频率块划分实时状态!C:Y,15,0)</f>
        <v>3858</v>
      </c>
    </row>
    <row r="306" spans="1:21">
      <c r="A306" s="19" t="s">
        <v>12945</v>
      </c>
      <c r="B306" s="20" t="s">
        <v>13438</v>
      </c>
      <c r="C306" s="20" t="s">
        <v>13439</v>
      </c>
      <c r="D306" s="25" t="s">
        <v>9454</v>
      </c>
      <c r="E306" s="20" t="str">
        <f>VLOOKUP(B306,商品实例清单!B:D,3,0)</f>
        <v>广电传输卫星带宽</v>
      </c>
      <c r="F306" s="20" t="str">
        <f>VLOOKUP(B306,商品实例清单!B:M,12,0)</f>
        <v>LS210010002220212517</v>
      </c>
      <c r="H306" s="20" t="s">
        <v>14659</v>
      </c>
      <c r="I306" s="25" t="s">
        <v>12391</v>
      </c>
      <c r="J306" s="20">
        <v>36</v>
      </c>
      <c r="K306" s="21" t="s">
        <v>14361</v>
      </c>
      <c r="L306" s="21" t="s">
        <v>14362</v>
      </c>
      <c r="M306" s="20" t="str">
        <f>VLOOKUP(H306,频率块划分实时状态!C:Y,16,0)</f>
        <v>CS6E</v>
      </c>
      <c r="N306" s="20" t="str">
        <f>VLOOKUP(H306,频率块划分实时状态!C:Y,17,0)</f>
        <v>RN5A</v>
      </c>
      <c r="O306" s="20" t="str">
        <f>VLOOKUP(M306&amp;"-"&amp;N306,通道清单!C:G,5,0)</f>
        <v>V</v>
      </c>
      <c r="P306" s="20">
        <f>VLOOKUP(H306,频率块划分实时状态!C:Y,12,0)</f>
        <v>6087</v>
      </c>
      <c r="Q306" s="20">
        <f>VLOOKUP(H306,频率块划分实时状态!C:Y,13,0)</f>
        <v>6123</v>
      </c>
      <c r="R306" s="20" t="str">
        <f>VLOOKUP(H306,频率块划分实时状态!C:Y,18,0)</f>
        <v>TA5A</v>
      </c>
      <c r="S306" s="20" t="str">
        <f>VLOOKUP(M306&amp;"-"&amp;R306,通道清单!C:G,5,0)</f>
        <v>H</v>
      </c>
      <c r="T306" s="20">
        <f>VLOOKUP(H306,频率块划分实时状态!C:Y,14,0)</f>
        <v>3862</v>
      </c>
      <c r="U306" s="20">
        <f>VLOOKUP(H306,频率块划分实时状态!C:Y,15,0)</f>
        <v>3898</v>
      </c>
    </row>
    <row r="307" spans="1:21">
      <c r="A307" s="19" t="s">
        <v>13241</v>
      </c>
      <c r="B307" s="20" t="s">
        <v>13460</v>
      </c>
      <c r="C307" s="20" t="s">
        <v>13461</v>
      </c>
      <c r="D307" s="25" t="s">
        <v>13464</v>
      </c>
      <c r="E307" s="20" t="str">
        <f>VLOOKUP(B307,商品实例清单!B:D,3,0)</f>
        <v>广电传输卫星带宽</v>
      </c>
      <c r="F307" s="221" t="str">
        <f>VLOOKUP(B307,商品实例清单!B:M,12,0)</f>
        <v>210010002220250210</v>
      </c>
      <c r="H307" s="20" t="s">
        <v>14571</v>
      </c>
      <c r="I307" s="25" t="s">
        <v>10729</v>
      </c>
      <c r="J307" s="20">
        <v>5.3</v>
      </c>
      <c r="K307" s="21" t="s">
        <v>14350</v>
      </c>
      <c r="L307" s="21" t="s">
        <v>14351</v>
      </c>
      <c r="M307" s="20" t="str">
        <f>VLOOKUP(H307,频率块划分实时状态!C:Y,16,0)</f>
        <v>CS6E</v>
      </c>
      <c r="N307" s="20" t="str">
        <f>VLOOKUP(H307,频率块划分实时状态!C:Y,17,0)</f>
        <v>RN5B</v>
      </c>
      <c r="O307" s="20" t="str">
        <f>VLOOKUP(M307&amp;"-"&amp;N307,通道清单!C:G,5,0)</f>
        <v>H</v>
      </c>
      <c r="P307" s="20">
        <f>VLOOKUP(H307,频率块划分实时状态!C:Y,12,0)</f>
        <v>6120.5</v>
      </c>
      <c r="Q307" s="20">
        <f>VLOOKUP(H307,频率块划分实时状态!C:Y,13,0)</f>
        <v>6133.5</v>
      </c>
      <c r="R307" s="20" t="str">
        <f>VLOOKUP(H307,频率块划分实时状态!C:Y,18,0)</f>
        <v>TA5B</v>
      </c>
      <c r="S307" s="20" t="str">
        <f>VLOOKUP(M307&amp;"-"&amp;R307,通道清单!C:G,5,0)</f>
        <v>V</v>
      </c>
      <c r="T307" s="20">
        <f>VLOOKUP(H307,频率块划分实时状态!C:Y,14,0)</f>
        <v>3895.5</v>
      </c>
      <c r="U307" s="20">
        <f>VLOOKUP(H307,频率块划分实时状态!C:Y,15,0)</f>
        <v>3908.5</v>
      </c>
    </row>
    <row r="308" spans="1:21">
      <c r="A308" s="19" t="s">
        <v>13198</v>
      </c>
      <c r="B308" s="20" t="s">
        <v>13497</v>
      </c>
      <c r="C308" s="20" t="s">
        <v>13498</v>
      </c>
      <c r="D308" s="25" t="s">
        <v>10957</v>
      </c>
      <c r="E308" s="20" t="str">
        <f>VLOOKUP(B308,商品实例清单!B:D,3,0)</f>
        <v>广电传输卫星带宽</v>
      </c>
      <c r="F308" s="221" t="str">
        <f>VLOOKUP(B308,商品实例清单!B:M,12,0)</f>
        <v>210010002220250014</v>
      </c>
      <c r="H308" s="20" t="s">
        <v>14597</v>
      </c>
      <c r="I308" s="25" t="s">
        <v>10729</v>
      </c>
      <c r="J308" s="20">
        <v>6.28</v>
      </c>
      <c r="K308" s="21" t="s">
        <v>14350</v>
      </c>
      <c r="L308" s="21" t="s">
        <v>14351</v>
      </c>
      <c r="M308" s="20" t="str">
        <f>VLOOKUP(H308,频率块划分实时状态!C:Y,16,0)</f>
        <v>CS6D</v>
      </c>
      <c r="N308" s="20" t="str">
        <f>VLOOKUP(H308,频率块划分实时状态!C:Y,17,0)</f>
        <v>RC4A</v>
      </c>
      <c r="O308" s="20" t="str">
        <f>VLOOKUP(M308&amp;"-"&amp;N308,通道清单!C:G,5,0)</f>
        <v>V</v>
      </c>
      <c r="P308" s="20">
        <f>VLOOKUP(H308,频率块划分实时状态!C:Y,12,0)</f>
        <v>6056.55</v>
      </c>
      <c r="Q308" s="20">
        <f>VLOOKUP(H308,频率块划分实时状态!C:Y,13,0)</f>
        <v>6083</v>
      </c>
      <c r="R308" s="20" t="str">
        <f>VLOOKUP(H308,频率块划分实时状态!C:Y,18,0)</f>
        <v>TA4A</v>
      </c>
      <c r="S308" s="20" t="str">
        <f>VLOOKUP(M308&amp;"-"&amp;R308,通道清单!C:G,5,0)</f>
        <v>H</v>
      </c>
      <c r="T308" s="20">
        <f>VLOOKUP(H308,频率块划分实时状态!C:Y,14,0)</f>
        <v>3831.55</v>
      </c>
      <c r="U308" s="20">
        <f>VLOOKUP(H308,频率块划分实时状态!C:Y,15,0)</f>
        <v>3858</v>
      </c>
    </row>
    <row r="309" spans="1:21">
      <c r="A309" s="19" t="s">
        <v>12972</v>
      </c>
      <c r="B309" s="20" t="s">
        <v>13502</v>
      </c>
      <c r="C309" s="20" t="s">
        <v>13503</v>
      </c>
      <c r="D309" s="25" t="s">
        <v>12265</v>
      </c>
      <c r="E309" s="20" t="str">
        <f>VLOOKUP(B309,商品实例清单!B:D,3,0)</f>
        <v>广电传输卫星带宽</v>
      </c>
      <c r="F309" s="221" t="str">
        <f>VLOOKUP(B309,商品实例清单!B:M,12,0)</f>
        <v>210010002220250012</v>
      </c>
      <c r="H309" s="20" t="s">
        <v>14643</v>
      </c>
      <c r="I309" s="25" t="s">
        <v>10779</v>
      </c>
      <c r="J309" s="20">
        <v>36</v>
      </c>
      <c r="K309" s="21" t="s">
        <v>14350</v>
      </c>
      <c r="L309" s="21" t="s">
        <v>14351</v>
      </c>
      <c r="M309" s="20" t="str">
        <f>VLOOKUP(H309,频率块划分实时状态!C:Y,16,0)</f>
        <v>CS6D</v>
      </c>
      <c r="N309" s="20" t="str">
        <f>VLOOKUP(H309,频率块划分实时状态!C:Y,17,0)</f>
        <v>RN7B</v>
      </c>
      <c r="O309" s="20" t="str">
        <f>VLOOKUP(M309&amp;"-"&amp;N309,通道清单!C:G,5,0)</f>
        <v>H</v>
      </c>
      <c r="P309" s="20">
        <f>VLOOKUP(H309,频率块划分实时状态!C:Y,12,0)</f>
        <v>6147</v>
      </c>
      <c r="Q309" s="20">
        <f>VLOOKUP(H309,频率块划分实时状态!C:Y,13,0)</f>
        <v>6183</v>
      </c>
      <c r="R309" s="20" t="str">
        <f>VLOOKUP(H309,频率块划分实时状态!C:Y,18,0)</f>
        <v>TA7B</v>
      </c>
      <c r="S309" s="20" t="str">
        <f>VLOOKUP(M309&amp;"-"&amp;R309,通道清单!C:G,5,0)</f>
        <v>V</v>
      </c>
      <c r="T309" s="20">
        <f>VLOOKUP(H309,频率块划分实时状态!C:Y,14,0)</f>
        <v>3922</v>
      </c>
      <c r="U309" s="20">
        <f>VLOOKUP(H309,频率块划分实时状态!C:Y,15,0)</f>
        <v>3958</v>
      </c>
    </row>
    <row r="310" spans="1:21">
      <c r="A310" s="19" t="s">
        <v>13230</v>
      </c>
      <c r="B310" s="20" t="s">
        <v>13508</v>
      </c>
      <c r="C310" s="20" t="s">
        <v>13509</v>
      </c>
      <c r="D310" s="25" t="s">
        <v>10857</v>
      </c>
      <c r="E310" s="20" t="str">
        <f>VLOOKUP(B310,商品实例清单!B:D,3,0)</f>
        <v>广电传输卫星带宽</v>
      </c>
      <c r="F310" s="20" t="str">
        <f>VLOOKUP(B310,商品实例清单!B:M,12,0)</f>
        <v>LS210010002220212513</v>
      </c>
      <c r="H310" s="20" t="s">
        <v>14648</v>
      </c>
      <c r="I310" s="25" t="s">
        <v>10779</v>
      </c>
      <c r="J310" s="20">
        <v>36</v>
      </c>
      <c r="K310" s="21" t="s">
        <v>14546</v>
      </c>
      <c r="L310" s="21" t="s">
        <v>14558</v>
      </c>
      <c r="M310" s="20" t="str">
        <f>VLOOKUP(H310,频率块划分实时状态!C:Y,16,0)</f>
        <v>CS6D</v>
      </c>
      <c r="N310" s="20" t="str">
        <f>VLOOKUP(H310,频率块划分实时状态!C:Y,17,0)</f>
        <v>RN2A</v>
      </c>
      <c r="O310" s="20" t="str">
        <f>VLOOKUP(M310&amp;"-"&amp;N310,通道清单!C:G,5,0)</f>
        <v>V</v>
      </c>
      <c r="P310" s="20">
        <f>VLOOKUP(H310,频率块划分实时状态!C:Y,12,0)</f>
        <v>5967</v>
      </c>
      <c r="Q310" s="20">
        <f>VLOOKUP(H310,频率块划分实时状态!C:Y,13,0)</f>
        <v>6003</v>
      </c>
      <c r="R310" s="20" t="str">
        <f>VLOOKUP(H310,频率块划分实时状态!C:Y,18,0)</f>
        <v>TA2A</v>
      </c>
      <c r="S310" s="20" t="str">
        <f>VLOOKUP(M310&amp;"-"&amp;R310,通道清单!C:G,5,0)</f>
        <v>H</v>
      </c>
      <c r="T310" s="20">
        <f>VLOOKUP(H310,频率块划分实时状态!C:Y,14,0)</f>
        <v>3742</v>
      </c>
      <c r="U310" s="20">
        <f>VLOOKUP(H310,频率块划分实时状态!C:Y,15,0)</f>
        <v>3778</v>
      </c>
    </row>
    <row r="311" spans="1:21">
      <c r="A311" s="19" t="s">
        <v>13211</v>
      </c>
      <c r="B311" s="20" t="s">
        <v>13512</v>
      </c>
      <c r="C311" s="20" t="s">
        <v>13513</v>
      </c>
      <c r="D311" s="25" t="s">
        <v>13248</v>
      </c>
      <c r="E311" s="20" t="str">
        <f>VLOOKUP(B311,商品实例清单!B:D,3,0)</f>
        <v>广电传输卫星带宽</v>
      </c>
      <c r="F311" s="221" t="str">
        <f>VLOOKUP(B311,商品实例清单!B:M,12,0)</f>
        <v>210010002220250745</v>
      </c>
      <c r="H311" s="20" t="s">
        <v>14655</v>
      </c>
      <c r="I311" s="25" t="s">
        <v>10729</v>
      </c>
      <c r="J311" s="20">
        <v>7.3</v>
      </c>
      <c r="K311" s="21" t="s">
        <v>14350</v>
      </c>
      <c r="L311" s="21" t="s">
        <v>14351</v>
      </c>
      <c r="M311" s="20" t="str">
        <f>VLOOKUP(H311,频率块划分实时状态!C:Y,16,0)</f>
        <v>CS6E</v>
      </c>
      <c r="N311" s="20" t="str">
        <f>VLOOKUP(H311,频率块划分实时状态!C:Y,17,0)</f>
        <v>RN9A</v>
      </c>
      <c r="O311" s="20" t="str">
        <f>VLOOKUP(M311&amp;"-"&amp;N311,通道清单!C:G,5,0)</f>
        <v>V</v>
      </c>
      <c r="P311" s="20">
        <f>VLOOKUP(H311,频率块划分实时状态!C:Y,12,0)</f>
        <v>6247</v>
      </c>
      <c r="Q311" s="20">
        <f>VLOOKUP(H311,频率块划分实时状态!C:Y,13,0)</f>
        <v>6262.3</v>
      </c>
      <c r="R311" s="20" t="str">
        <f>VLOOKUP(H311,频率块划分实时状态!C:Y,18,0)</f>
        <v>TA9A</v>
      </c>
      <c r="S311" s="20" t="str">
        <f>VLOOKUP(M311&amp;"-"&amp;R311,通道清单!C:G,5,0)</f>
        <v>H</v>
      </c>
      <c r="T311" s="20">
        <f>VLOOKUP(H311,频率块划分实时状态!C:Y,14,0)</f>
        <v>4022</v>
      </c>
      <c r="U311" s="20">
        <f>VLOOKUP(H311,频率块划分实时状态!C:Y,15,0)</f>
        <v>4037.3</v>
      </c>
    </row>
    <row r="312" spans="1:21">
      <c r="A312" s="19" t="s">
        <v>12972</v>
      </c>
      <c r="B312" s="20" t="s">
        <v>13516</v>
      </c>
      <c r="C312" s="20" t="s">
        <v>13517</v>
      </c>
      <c r="D312" s="25" t="s">
        <v>12265</v>
      </c>
      <c r="E312" s="20" t="str">
        <f>VLOOKUP(B312,商品实例清单!B:D,3,0)</f>
        <v>广电传输卫星带宽</v>
      </c>
      <c r="F312" s="20" t="str">
        <f>VLOOKUP(B312,商品实例清单!B:M,12,0)</f>
        <v>LS210010002220241860</v>
      </c>
      <c r="H312" s="20" t="s">
        <v>14643</v>
      </c>
      <c r="I312" s="25" t="s">
        <v>10779</v>
      </c>
      <c r="J312" s="20">
        <v>36</v>
      </c>
      <c r="K312" s="21" t="s">
        <v>14361</v>
      </c>
      <c r="L312" s="21" t="s">
        <v>14362</v>
      </c>
      <c r="M312" s="20" t="str">
        <f>VLOOKUP(H312,频率块划分实时状态!C:Y,16,0)</f>
        <v>CS6D</v>
      </c>
      <c r="N312" s="20" t="str">
        <f>VLOOKUP(H312,频率块划分实时状态!C:Y,17,0)</f>
        <v>RN7B</v>
      </c>
      <c r="O312" s="20" t="str">
        <f>VLOOKUP(M312&amp;"-"&amp;N312,通道清单!C:G,5,0)</f>
        <v>H</v>
      </c>
      <c r="P312" s="20">
        <f>VLOOKUP(H312,频率块划分实时状态!C:Y,12,0)</f>
        <v>6147</v>
      </c>
      <c r="Q312" s="20">
        <f>VLOOKUP(H312,频率块划分实时状态!C:Y,13,0)</f>
        <v>6183</v>
      </c>
      <c r="R312" s="20" t="str">
        <f>VLOOKUP(H312,频率块划分实时状态!C:Y,18,0)</f>
        <v>TA7B</v>
      </c>
      <c r="S312" s="20" t="str">
        <f>VLOOKUP(M312&amp;"-"&amp;R312,通道清单!C:G,5,0)</f>
        <v>V</v>
      </c>
      <c r="T312" s="20">
        <f>VLOOKUP(H312,频率块划分实时状态!C:Y,14,0)</f>
        <v>3922</v>
      </c>
      <c r="U312" s="20">
        <f>VLOOKUP(H312,频率块划分实时状态!C:Y,15,0)</f>
        <v>3958</v>
      </c>
    </row>
    <row r="313" spans="1:21">
      <c r="A313" s="19" t="s">
        <v>13198</v>
      </c>
      <c r="B313" s="20" t="s">
        <v>13525</v>
      </c>
      <c r="C313" s="20" t="s">
        <v>13526</v>
      </c>
      <c r="D313" s="25" t="s">
        <v>10863</v>
      </c>
      <c r="E313" s="20" t="str">
        <f>VLOOKUP(B313,商品实例清单!B:D,3,0)</f>
        <v>广电传输卫星带宽</v>
      </c>
      <c r="F313" s="20" t="str">
        <f>VLOOKUP(B313,商品实例清单!B:M,12,0)</f>
        <v>LS210010002220241857</v>
      </c>
      <c r="H313" s="20" t="s">
        <v>14597</v>
      </c>
      <c r="I313" s="25" t="s">
        <v>10729</v>
      </c>
      <c r="J313" s="20">
        <v>2.25</v>
      </c>
      <c r="K313" s="21" t="s">
        <v>14361</v>
      </c>
      <c r="L313" s="21" t="s">
        <v>14362</v>
      </c>
      <c r="M313" s="20" t="str">
        <f>VLOOKUP(H313,频率块划分实时状态!C:Y,16,0)</f>
        <v>CS6D</v>
      </c>
      <c r="N313" s="20" t="str">
        <f>VLOOKUP(H313,频率块划分实时状态!C:Y,17,0)</f>
        <v>RC4A</v>
      </c>
      <c r="O313" s="20" t="str">
        <f>VLOOKUP(M313&amp;"-"&amp;N313,通道清单!C:G,5,0)</f>
        <v>V</v>
      </c>
      <c r="P313" s="20">
        <f>VLOOKUP(H313,频率块划分实时状态!C:Y,12,0)</f>
        <v>6056.55</v>
      </c>
      <c r="Q313" s="20">
        <f>VLOOKUP(H313,频率块划分实时状态!C:Y,13,0)</f>
        <v>6083</v>
      </c>
      <c r="R313" s="20" t="str">
        <f>VLOOKUP(H313,频率块划分实时状态!C:Y,18,0)</f>
        <v>TA4A</v>
      </c>
      <c r="S313" s="20" t="str">
        <f>VLOOKUP(M313&amp;"-"&amp;R313,通道清单!C:G,5,0)</f>
        <v>H</v>
      </c>
      <c r="T313" s="20">
        <f>VLOOKUP(H313,频率块划分实时状态!C:Y,14,0)</f>
        <v>3831.55</v>
      </c>
      <c r="U313" s="20">
        <f>VLOOKUP(H313,频率块划分实时状态!C:Y,15,0)</f>
        <v>3858</v>
      </c>
    </row>
    <row r="314" spans="1:21">
      <c r="A314" s="19" t="s">
        <v>13549</v>
      </c>
      <c r="B314" s="20" t="s">
        <v>13544</v>
      </c>
      <c r="C314" s="20" t="s">
        <v>13545</v>
      </c>
      <c r="D314" s="25" t="s">
        <v>13548</v>
      </c>
      <c r="E314" s="20" t="str">
        <f>VLOOKUP(B314,商品实例清单!B:D,3,0)</f>
        <v>广电传输卫星带宽</v>
      </c>
      <c r="F314" s="20" t="str">
        <f>VLOOKUP(B314,商品实例清单!B:M,12,0)</f>
        <v>LS210010002220232551</v>
      </c>
      <c r="H314" s="20" t="s">
        <v>14494</v>
      </c>
      <c r="I314" s="25" t="s">
        <v>10779</v>
      </c>
      <c r="J314" s="20">
        <v>12</v>
      </c>
      <c r="K314" s="21" t="s">
        <v>14557</v>
      </c>
      <c r="L314" s="21" t="s">
        <v>14558</v>
      </c>
      <c r="M314" s="20" t="str">
        <f>VLOOKUP(H314,频率块划分实时状态!C:Y,16,0)</f>
        <v>CS6D</v>
      </c>
      <c r="N314" s="20" t="str">
        <f>VLOOKUP(H314,频率块划分实时状态!C:Y,17,0)</f>
        <v>RN6B</v>
      </c>
      <c r="O314" s="20" t="str">
        <f>VLOOKUP(M314&amp;"-"&amp;N314,通道清单!C:G,5,0)</f>
        <v>H</v>
      </c>
      <c r="P314" s="20">
        <f>VLOOKUP(H314,频率块划分实时状态!C:Y,12,0)</f>
        <v>6131</v>
      </c>
      <c r="Q314" s="20">
        <f>VLOOKUP(H314,频率块划分实时状态!C:Y,13,0)</f>
        <v>6143</v>
      </c>
      <c r="R314" s="20" t="str">
        <f>VLOOKUP(H314,频率块划分实时状态!C:Y,18,0)</f>
        <v>TA6B</v>
      </c>
      <c r="S314" s="20" t="str">
        <f>VLOOKUP(M314&amp;"-"&amp;R314,通道清单!C:G,5,0)</f>
        <v>V</v>
      </c>
      <c r="T314" s="20">
        <f>VLOOKUP(H314,频率块划分实时状态!C:Y,14,0)</f>
        <v>3906</v>
      </c>
      <c r="U314" s="20">
        <f>VLOOKUP(H314,频率块划分实时状态!C:Y,15,0)</f>
        <v>3918</v>
      </c>
    </row>
    <row r="315" spans="1:21">
      <c r="A315" s="19" t="s">
        <v>13193</v>
      </c>
      <c r="B315" s="20" t="s">
        <v>13559</v>
      </c>
      <c r="C315" s="20" t="s">
        <v>13560</v>
      </c>
      <c r="D315" s="25" t="s">
        <v>10876</v>
      </c>
      <c r="E315" s="20" t="str">
        <f>VLOOKUP(B315,商品实例清单!B:D,3,0)</f>
        <v>广电传输卫星带宽</v>
      </c>
      <c r="F315" s="20" t="str">
        <f>VLOOKUP(B315,商品实例清单!B:M,12,0)</f>
        <v>LS210010002220241870</v>
      </c>
      <c r="H315" s="20" t="s">
        <v>14640</v>
      </c>
      <c r="I315" s="25" t="s">
        <v>10779</v>
      </c>
      <c r="J315" s="20">
        <v>13.4</v>
      </c>
      <c r="K315" s="21" t="s">
        <v>14350</v>
      </c>
      <c r="L315" s="21" t="s">
        <v>14351</v>
      </c>
      <c r="M315" s="20" t="str">
        <f>VLOOKUP(H315,频率块划分实时状态!C:Y,16,0)</f>
        <v>CS6E</v>
      </c>
      <c r="N315" s="20" t="str">
        <f>VLOOKUP(H315,频率块划分实时状态!C:Y,17,0)</f>
        <v>RN6B</v>
      </c>
      <c r="O315" s="20" t="str">
        <f>VLOOKUP(M315&amp;"-"&amp;N315,通道清单!C:G,5,0)</f>
        <v>H</v>
      </c>
      <c r="P315" s="20">
        <f>VLOOKUP(H315,频率块划分实时状态!C:Y,12,0)</f>
        <v>6169.3</v>
      </c>
      <c r="Q315" s="20">
        <f>VLOOKUP(H315,频率块划分实时状态!C:Y,13,0)</f>
        <v>6182.7</v>
      </c>
      <c r="R315" s="20" t="str">
        <f>VLOOKUP(H315,频率块划分实时状态!C:Y,18,0)</f>
        <v>TA6B</v>
      </c>
      <c r="S315" s="20" t="str">
        <f>VLOOKUP(M315&amp;"-"&amp;R315,通道清单!C:G,5,0)</f>
        <v>V</v>
      </c>
      <c r="T315" s="20">
        <f>VLOOKUP(H315,频率块划分实时状态!C:Y,14,0)</f>
        <v>3944.3</v>
      </c>
      <c r="U315" s="20">
        <f>VLOOKUP(H315,频率块划分实时状态!C:Y,15,0)</f>
        <v>3957.7</v>
      </c>
    </row>
    <row r="316" spans="1:21">
      <c r="A316" s="19" t="s">
        <v>12989</v>
      </c>
      <c r="B316" s="20" t="s">
        <v>13571</v>
      </c>
      <c r="C316" s="20" t="s">
        <v>13572</v>
      </c>
      <c r="D316" s="25" t="s">
        <v>9724</v>
      </c>
      <c r="E316" s="20" t="str">
        <f>VLOOKUP(B316,商品实例清单!B:D,3,0)</f>
        <v>广电传输卫星带宽</v>
      </c>
      <c r="F316" s="20" t="str">
        <f>VLOOKUP(B316,商品实例清单!B:M,12,0)</f>
        <v>LS210010002220241879</v>
      </c>
      <c r="H316" s="20" t="s">
        <v>14575</v>
      </c>
      <c r="I316" s="25" t="s">
        <v>12391</v>
      </c>
      <c r="J316" s="20">
        <v>36</v>
      </c>
      <c r="K316" s="21" t="s">
        <v>14660</v>
      </c>
      <c r="L316" s="21" t="s">
        <v>14661</v>
      </c>
      <c r="M316" s="20" t="str">
        <f>VLOOKUP(H316,频率块划分实时状态!C:Y,16,0)</f>
        <v>CS6E</v>
      </c>
      <c r="N316" s="20" t="str">
        <f>VLOOKUP(H316,频率块划分实时状态!C:Y,17,0)</f>
        <v>RN2B</v>
      </c>
      <c r="O316" s="20" t="str">
        <f>VLOOKUP(M316&amp;"-"&amp;N316,通道清单!C:G,5,0)</f>
        <v>H</v>
      </c>
      <c r="P316" s="20">
        <f>VLOOKUP(H316,频率块划分实时状态!C:Y,12,0)</f>
        <v>5987</v>
      </c>
      <c r="Q316" s="20">
        <f>VLOOKUP(H316,频率块划分实时状态!C:Y,13,0)</f>
        <v>6023</v>
      </c>
      <c r="R316" s="20" t="str">
        <f>VLOOKUP(H316,频率块划分实时状态!C:Y,18,0)</f>
        <v>TA2B</v>
      </c>
      <c r="S316" s="20" t="str">
        <f>VLOOKUP(M316&amp;"-"&amp;R316,通道清单!C:G,5,0)</f>
        <v>V</v>
      </c>
      <c r="T316" s="20">
        <f>VLOOKUP(H316,频率块划分实时状态!C:Y,14,0)</f>
        <v>3762</v>
      </c>
      <c r="U316" s="20">
        <f>VLOOKUP(H316,频率块划分实时状态!C:Y,15,0)</f>
        <v>3798</v>
      </c>
    </row>
    <row r="317" spans="1:21">
      <c r="A317" s="19" t="s">
        <v>12989</v>
      </c>
      <c r="B317" s="20" t="s">
        <v>13571</v>
      </c>
      <c r="C317" s="20" t="s">
        <v>13572</v>
      </c>
      <c r="D317" s="25" t="s">
        <v>9724</v>
      </c>
      <c r="E317" s="20" t="str">
        <f>VLOOKUP(B317,商品实例清单!B:D,3,0)</f>
        <v>广电传输卫星带宽</v>
      </c>
      <c r="F317" s="20" t="str">
        <f>VLOOKUP(B317,商品实例清单!B:M,12,0)</f>
        <v>LS210010002220241879</v>
      </c>
      <c r="H317" s="20" t="s">
        <v>14578</v>
      </c>
      <c r="I317" s="25" t="s">
        <v>12391</v>
      </c>
      <c r="J317" s="20">
        <v>36</v>
      </c>
      <c r="K317" s="21" t="s">
        <v>14660</v>
      </c>
      <c r="L317" s="21" t="s">
        <v>14661</v>
      </c>
      <c r="M317" s="20" t="str">
        <f>VLOOKUP(H317,频率块划分实时状态!C:Y,16,0)</f>
        <v>CS6E</v>
      </c>
      <c r="N317" s="20" t="str">
        <f>VLOOKUP(H317,频率块划分实时状态!C:Y,17,0)</f>
        <v>RN9B</v>
      </c>
      <c r="O317" s="20" t="str">
        <f>VLOOKUP(M317&amp;"-"&amp;N317,通道清单!C:G,5,0)</f>
        <v>H</v>
      </c>
      <c r="P317" s="20">
        <f>VLOOKUP(H317,频率块划分实时状态!C:Y,12,0)</f>
        <v>6306</v>
      </c>
      <c r="Q317" s="20">
        <f>VLOOKUP(H317,频率块划分实时状态!C:Y,13,0)</f>
        <v>6342</v>
      </c>
      <c r="R317" s="20" t="str">
        <f>VLOOKUP(H317,频率块划分实时状态!C:Y,18,0)</f>
        <v>TA9B</v>
      </c>
      <c r="S317" s="20" t="str">
        <f>VLOOKUP(M317&amp;"-"&amp;R317,通道清单!C:G,5,0)</f>
        <v>V</v>
      </c>
      <c r="T317" s="20">
        <f>VLOOKUP(H317,频率块划分实时状态!C:Y,14,0)</f>
        <v>4081</v>
      </c>
      <c r="U317" s="20">
        <f>VLOOKUP(H317,频率块划分实时状态!C:Y,15,0)</f>
        <v>4117</v>
      </c>
    </row>
    <row r="318" spans="1:21">
      <c r="A318" s="19" t="s">
        <v>12945</v>
      </c>
      <c r="B318" s="20" t="s">
        <v>13589</v>
      </c>
      <c r="C318" s="20" t="s">
        <v>13590</v>
      </c>
      <c r="D318" s="25" t="s">
        <v>9454</v>
      </c>
      <c r="E318" s="20" t="str">
        <f>VLOOKUP(B318,商品实例清单!B:D,3,0)</f>
        <v>广电传输卫星带宽</v>
      </c>
      <c r="F318" s="20" t="str">
        <f>VLOOKUP(B318,商品实例清单!B:M,12,0)</f>
        <v>LS210010002220250041</v>
      </c>
      <c r="H318" s="20" t="s">
        <v>14658</v>
      </c>
      <c r="I318" s="25" t="s">
        <v>12391</v>
      </c>
      <c r="J318" s="20">
        <v>36</v>
      </c>
      <c r="K318" s="21" t="s">
        <v>14350</v>
      </c>
      <c r="L318" s="21" t="s">
        <v>14351</v>
      </c>
      <c r="M318" s="20" t="str">
        <f>VLOOKUP(H318,频率块划分实时状态!C:Y,16,0)</f>
        <v>CS6E</v>
      </c>
      <c r="N318" s="20" t="str">
        <f>VLOOKUP(H318,频率块划分实时状态!C:Y,17,0)</f>
        <v>RN4A</v>
      </c>
      <c r="O318" s="20" t="str">
        <f>VLOOKUP(M318&amp;"-"&amp;N318,通道清单!C:G,5,0)</f>
        <v>V</v>
      </c>
      <c r="P318" s="20">
        <f>VLOOKUP(H318,频率块划分实时状态!C:Y,12,0)</f>
        <v>6047</v>
      </c>
      <c r="Q318" s="20">
        <f>VLOOKUP(H318,频率块划分实时状态!C:Y,13,0)</f>
        <v>6083</v>
      </c>
      <c r="R318" s="20" t="str">
        <f>VLOOKUP(H318,频率块划分实时状态!C:Y,18,0)</f>
        <v>TA4A</v>
      </c>
      <c r="S318" s="20" t="str">
        <f>VLOOKUP(M318&amp;"-"&amp;R318,通道清单!C:G,5,0)</f>
        <v>H</v>
      </c>
      <c r="T318" s="20">
        <f>VLOOKUP(H318,频率块划分实时状态!C:Y,14,0)</f>
        <v>3822</v>
      </c>
      <c r="U318" s="20">
        <f>VLOOKUP(H318,频率块划分实时状态!C:Y,15,0)</f>
        <v>3858</v>
      </c>
    </row>
    <row r="319" spans="1:21">
      <c r="A319" s="19" t="s">
        <v>12945</v>
      </c>
      <c r="B319" s="20" t="s">
        <v>13589</v>
      </c>
      <c r="C319" s="20" t="s">
        <v>13590</v>
      </c>
      <c r="D319" s="25" t="s">
        <v>9454</v>
      </c>
      <c r="E319" s="20" t="str">
        <f>VLOOKUP(B319,商品实例清单!B:D,3,0)</f>
        <v>广电传输卫星带宽</v>
      </c>
      <c r="F319" s="20" t="str">
        <f>VLOOKUP(B319,商品实例清单!B:M,12,0)</f>
        <v>LS210010002220250041</v>
      </c>
      <c r="H319" s="20" t="s">
        <v>14659</v>
      </c>
      <c r="I319" s="25" t="s">
        <v>12391</v>
      </c>
      <c r="J319" s="20">
        <v>36</v>
      </c>
      <c r="K319" s="21" t="s">
        <v>14350</v>
      </c>
      <c r="L319" s="21" t="s">
        <v>14351</v>
      </c>
      <c r="M319" s="20" t="str">
        <f>VLOOKUP(H319,频率块划分实时状态!C:Y,16,0)</f>
        <v>CS6E</v>
      </c>
      <c r="N319" s="20" t="str">
        <f>VLOOKUP(H319,频率块划分实时状态!C:Y,17,0)</f>
        <v>RN5A</v>
      </c>
      <c r="O319" s="20" t="str">
        <f>VLOOKUP(M319&amp;"-"&amp;N319,通道清单!C:G,5,0)</f>
        <v>V</v>
      </c>
      <c r="P319" s="20">
        <f>VLOOKUP(H319,频率块划分实时状态!C:Y,12,0)</f>
        <v>6087</v>
      </c>
      <c r="Q319" s="20">
        <f>VLOOKUP(H319,频率块划分实时状态!C:Y,13,0)</f>
        <v>6123</v>
      </c>
      <c r="R319" s="20" t="str">
        <f>VLOOKUP(H319,频率块划分实时状态!C:Y,18,0)</f>
        <v>TA5A</v>
      </c>
      <c r="S319" s="20" t="str">
        <f>VLOOKUP(M319&amp;"-"&amp;R319,通道清单!C:G,5,0)</f>
        <v>H</v>
      </c>
      <c r="T319" s="20">
        <f>VLOOKUP(H319,频率块划分实时状态!C:Y,14,0)</f>
        <v>3862</v>
      </c>
      <c r="U319" s="20">
        <f>VLOOKUP(H319,频率块划分实时状态!C:Y,15,0)</f>
        <v>3898</v>
      </c>
    </row>
    <row r="320" spans="1:21">
      <c r="A320" s="19" t="s">
        <v>13198</v>
      </c>
      <c r="B320" s="20" t="s">
        <v>13597</v>
      </c>
      <c r="C320" s="20" t="s">
        <v>13598</v>
      </c>
      <c r="D320" s="25" t="s">
        <v>10863</v>
      </c>
      <c r="E320" s="20" t="str">
        <f>VLOOKUP(B320,商品实例清单!B:D,3,0)</f>
        <v>广电传输卫星带宽</v>
      </c>
      <c r="F320" s="20" t="str">
        <f>VLOOKUP(B320,商品实例清单!B:M,12,0)</f>
        <v>LS210010002220242205</v>
      </c>
      <c r="H320" s="20" t="s">
        <v>14597</v>
      </c>
      <c r="I320" s="25" t="s">
        <v>10729</v>
      </c>
      <c r="J320" s="20">
        <v>5.53</v>
      </c>
      <c r="K320" s="21" t="s">
        <v>14350</v>
      </c>
      <c r="L320" s="21" t="s">
        <v>14351</v>
      </c>
      <c r="M320" s="20" t="str">
        <f>VLOOKUP(H320,频率块划分实时状态!C:Y,16,0)</f>
        <v>CS6D</v>
      </c>
      <c r="N320" s="20" t="str">
        <f>VLOOKUP(H320,频率块划分实时状态!C:Y,17,0)</f>
        <v>RC4A</v>
      </c>
      <c r="O320" s="20" t="str">
        <f>VLOOKUP(M320&amp;"-"&amp;N320,通道清单!C:G,5,0)</f>
        <v>V</v>
      </c>
      <c r="P320" s="20">
        <f>VLOOKUP(H320,频率块划分实时状态!C:Y,12,0)</f>
        <v>6056.55</v>
      </c>
      <c r="Q320" s="20">
        <f>VLOOKUP(H320,频率块划分实时状态!C:Y,13,0)</f>
        <v>6083</v>
      </c>
      <c r="R320" s="20" t="str">
        <f>VLOOKUP(H320,频率块划分实时状态!C:Y,18,0)</f>
        <v>TA4A</v>
      </c>
      <c r="S320" s="20" t="str">
        <f>VLOOKUP(M320&amp;"-"&amp;R320,通道清单!C:G,5,0)</f>
        <v>H</v>
      </c>
      <c r="T320" s="20">
        <f>VLOOKUP(H320,频率块划分实时状态!C:Y,14,0)</f>
        <v>3831.55</v>
      </c>
      <c r="U320" s="20">
        <f>VLOOKUP(H320,频率块划分实时状态!C:Y,15,0)</f>
        <v>3858</v>
      </c>
    </row>
    <row r="321" spans="1:21">
      <c r="A321" s="19" t="s">
        <v>9458</v>
      </c>
      <c r="B321" s="20" t="s">
        <v>13601</v>
      </c>
      <c r="C321" s="20" t="s">
        <v>13602</v>
      </c>
      <c r="D321" s="25" t="s">
        <v>9454</v>
      </c>
      <c r="E321" s="20" t="str">
        <f>VLOOKUP(B321,商品实例清单!B:D,3,0)</f>
        <v>广电传输卫星带宽</v>
      </c>
      <c r="F321" s="20" t="str">
        <f>VLOOKUP(B321,商品实例清单!B:M,12,0)</f>
        <v>LS210010002220232560</v>
      </c>
      <c r="H321" s="20" t="s">
        <v>14235</v>
      </c>
      <c r="I321" s="25" t="s">
        <v>12391</v>
      </c>
      <c r="J321" s="20">
        <v>36</v>
      </c>
      <c r="K321" s="21" t="s">
        <v>14662</v>
      </c>
      <c r="L321" s="21" t="s">
        <v>14663</v>
      </c>
      <c r="M321" s="20" t="str">
        <f>VLOOKUP(H321,频率块划分实时状态!C:Y,16,0)</f>
        <v>CS6E</v>
      </c>
      <c r="N321" s="20" t="str">
        <f>VLOOKUP(H321,频率块划分实时状态!C:Y,17,0)</f>
        <v>RN6A</v>
      </c>
      <c r="O321" s="20" t="str">
        <f>VLOOKUP(M321&amp;"-"&amp;N321,通道清单!C:G,5,0)</f>
        <v>V</v>
      </c>
      <c r="P321" s="20">
        <f>VLOOKUP(H321,频率块划分实时状态!C:Y,12,0)</f>
        <v>6127</v>
      </c>
      <c r="Q321" s="20">
        <f>VLOOKUP(H321,频率块划分实时状态!C:Y,13,0)</f>
        <v>6163</v>
      </c>
      <c r="R321" s="20" t="str">
        <f>VLOOKUP(H321,频率块划分实时状态!C:Y,18,0)</f>
        <v>TA6A</v>
      </c>
      <c r="S321" s="20" t="str">
        <f>VLOOKUP(M321&amp;"-"&amp;R321,通道清单!C:G,5,0)</f>
        <v>H</v>
      </c>
      <c r="T321" s="20">
        <f>VLOOKUP(H321,频率块划分实时状态!C:Y,14,0)</f>
        <v>3902</v>
      </c>
      <c r="U321" s="20">
        <f>VLOOKUP(H321,频率块划分实时状态!C:Y,15,0)</f>
        <v>3938</v>
      </c>
    </row>
    <row r="322" spans="1:21">
      <c r="A322" s="19" t="s">
        <v>13198</v>
      </c>
      <c r="B322" s="20" t="s">
        <v>13603</v>
      </c>
      <c r="C322" s="20" t="s">
        <v>13604</v>
      </c>
      <c r="D322" s="25" t="s">
        <v>13197</v>
      </c>
      <c r="E322" s="20" t="str">
        <f>VLOOKUP(B322,商品实例清单!B:D,3,0)</f>
        <v>广电传输卫星带宽</v>
      </c>
      <c r="F322" s="221" t="str">
        <f>VLOOKUP(B322,商品实例清单!B:M,12,0)</f>
        <v>210010002220251098</v>
      </c>
      <c r="H322" s="20" t="s">
        <v>14597</v>
      </c>
      <c r="I322" s="25" t="s">
        <v>10729</v>
      </c>
      <c r="J322" s="20">
        <v>5.31</v>
      </c>
      <c r="K322" s="21" t="s">
        <v>14350</v>
      </c>
      <c r="L322" s="21" t="s">
        <v>14351</v>
      </c>
      <c r="M322" s="20" t="str">
        <f>VLOOKUP(H322,频率块划分实时状态!C:Y,16,0)</f>
        <v>CS6D</v>
      </c>
      <c r="N322" s="20" t="str">
        <f>VLOOKUP(H322,频率块划分实时状态!C:Y,17,0)</f>
        <v>RC4A</v>
      </c>
      <c r="O322" s="20" t="str">
        <f>VLOOKUP(M322&amp;"-"&amp;N322,通道清单!C:G,5,0)</f>
        <v>V</v>
      </c>
      <c r="P322" s="20">
        <f>VLOOKUP(H322,频率块划分实时状态!C:Y,12,0)</f>
        <v>6056.55</v>
      </c>
      <c r="Q322" s="20">
        <f>VLOOKUP(H322,频率块划分实时状态!C:Y,13,0)</f>
        <v>6083</v>
      </c>
      <c r="R322" s="20" t="str">
        <f>VLOOKUP(H322,频率块划分实时状态!C:Y,18,0)</f>
        <v>TA4A</v>
      </c>
      <c r="S322" s="20" t="str">
        <f>VLOOKUP(M322&amp;"-"&amp;R322,通道清单!C:G,5,0)</f>
        <v>H</v>
      </c>
      <c r="T322" s="20">
        <f>VLOOKUP(H322,频率块划分实时状态!C:Y,14,0)</f>
        <v>3831.55</v>
      </c>
      <c r="U322" s="20">
        <f>VLOOKUP(H322,频率块划分实时状态!C:Y,15,0)</f>
        <v>3858</v>
      </c>
    </row>
    <row r="323" spans="1:21">
      <c r="A323" s="19" t="s">
        <v>13230</v>
      </c>
      <c r="B323" s="20" t="s">
        <v>13607</v>
      </c>
      <c r="C323" s="20" t="s">
        <v>13608</v>
      </c>
      <c r="D323" s="25" t="s">
        <v>13229</v>
      </c>
      <c r="E323" s="20" t="str">
        <f>VLOOKUP(B323,商品实例清单!B:D,3,0)</f>
        <v>广电传输卫星带宽</v>
      </c>
      <c r="F323" s="221" t="str">
        <f>VLOOKUP(B323,商品实例清单!B:M,12,0)</f>
        <v>210010002220251109</v>
      </c>
      <c r="H323" s="20" t="s">
        <v>14648</v>
      </c>
      <c r="I323" s="25" t="s">
        <v>10729</v>
      </c>
      <c r="J323" s="20">
        <v>12</v>
      </c>
      <c r="K323" s="21" t="s">
        <v>14350</v>
      </c>
      <c r="L323" s="21" t="s">
        <v>14351</v>
      </c>
      <c r="M323" s="20" t="str">
        <f>VLOOKUP(H323,频率块划分实时状态!C:Y,16,0)</f>
        <v>CS6D</v>
      </c>
      <c r="N323" s="20" t="str">
        <f>VLOOKUP(H323,频率块划分实时状态!C:Y,17,0)</f>
        <v>RN2A</v>
      </c>
      <c r="O323" s="20" t="str">
        <f>VLOOKUP(M323&amp;"-"&amp;N323,通道清单!C:G,5,0)</f>
        <v>V</v>
      </c>
      <c r="P323" s="20">
        <f>VLOOKUP(H323,频率块划分实时状态!C:Y,12,0)</f>
        <v>5967</v>
      </c>
      <c r="Q323" s="20">
        <f>VLOOKUP(H323,频率块划分实时状态!C:Y,13,0)</f>
        <v>6003</v>
      </c>
      <c r="R323" s="20" t="str">
        <f>VLOOKUP(H323,频率块划分实时状态!C:Y,18,0)</f>
        <v>TA2A</v>
      </c>
      <c r="S323" s="20" t="str">
        <f>VLOOKUP(M323&amp;"-"&amp;R323,通道清单!C:G,5,0)</f>
        <v>H</v>
      </c>
      <c r="T323" s="20">
        <f>VLOOKUP(H323,频率块划分实时状态!C:Y,14,0)</f>
        <v>3742</v>
      </c>
      <c r="U323" s="20">
        <f>VLOOKUP(H323,频率块划分实时状态!C:Y,15,0)</f>
        <v>3778</v>
      </c>
    </row>
    <row r="324" spans="1:21">
      <c r="A324" s="19" t="s">
        <v>13198</v>
      </c>
      <c r="B324" s="20" t="s">
        <v>13611</v>
      </c>
      <c r="C324" s="20" t="s">
        <v>13612</v>
      </c>
      <c r="D324" s="25" t="s">
        <v>10863</v>
      </c>
      <c r="E324" s="20" t="str">
        <f>VLOOKUP(B324,商品实例清单!B:D,3,0)</f>
        <v>广电传输卫星带宽</v>
      </c>
      <c r="F324" s="20" t="str">
        <f>VLOOKUP(B324,商品实例清单!B:M,12,0)</f>
        <v>LS210010002220241862</v>
      </c>
      <c r="H324" s="20" t="s">
        <v>14597</v>
      </c>
      <c r="I324" s="25" t="s">
        <v>10729</v>
      </c>
      <c r="J324" s="20">
        <v>5.53</v>
      </c>
      <c r="K324" s="21" t="s">
        <v>14361</v>
      </c>
      <c r="L324" s="21" t="s">
        <v>14362</v>
      </c>
      <c r="M324" s="20" t="str">
        <f>VLOOKUP(H324,频率块划分实时状态!C:Y,16,0)</f>
        <v>CS6D</v>
      </c>
      <c r="N324" s="20" t="str">
        <f>VLOOKUP(H324,频率块划分实时状态!C:Y,17,0)</f>
        <v>RC4A</v>
      </c>
      <c r="O324" s="20" t="str">
        <f>VLOOKUP(M324&amp;"-"&amp;N324,通道清单!C:G,5,0)</f>
        <v>V</v>
      </c>
      <c r="P324" s="20">
        <f>VLOOKUP(H324,频率块划分实时状态!C:Y,12,0)</f>
        <v>6056.55</v>
      </c>
      <c r="Q324" s="20">
        <f>VLOOKUP(H324,频率块划分实时状态!C:Y,13,0)</f>
        <v>6083</v>
      </c>
      <c r="R324" s="20" t="str">
        <f>VLOOKUP(H324,频率块划分实时状态!C:Y,18,0)</f>
        <v>TA4A</v>
      </c>
      <c r="S324" s="20" t="str">
        <f>VLOOKUP(M324&amp;"-"&amp;R324,通道清单!C:G,5,0)</f>
        <v>H</v>
      </c>
      <c r="T324" s="20">
        <f>VLOOKUP(H324,频率块划分实时状态!C:Y,14,0)</f>
        <v>3831.55</v>
      </c>
      <c r="U324" s="20">
        <f>VLOOKUP(H324,频率块划分实时状态!C:Y,15,0)</f>
        <v>3858</v>
      </c>
    </row>
    <row r="325" spans="1:21">
      <c r="A325" s="19" t="s">
        <v>13549</v>
      </c>
      <c r="B325" s="20" t="s">
        <v>13615</v>
      </c>
      <c r="C325" s="20" t="s">
        <v>13616</v>
      </c>
      <c r="D325" s="25" t="s">
        <v>13548</v>
      </c>
      <c r="E325" s="20" t="str">
        <f>VLOOKUP(B325,商品实例清单!B:D,3,0)</f>
        <v>广电传输卫星带宽</v>
      </c>
      <c r="F325" s="221" t="str">
        <f>VLOOKUP(B325,商品实例清单!B:M,12,0)</f>
        <v>210010002220250105</v>
      </c>
      <c r="H325" s="20" t="s">
        <v>14494</v>
      </c>
      <c r="I325" s="25" t="s">
        <v>10779</v>
      </c>
      <c r="J325" s="20">
        <v>12</v>
      </c>
      <c r="K325" s="21" t="s">
        <v>14350</v>
      </c>
      <c r="L325" s="21" t="s">
        <v>14365</v>
      </c>
      <c r="M325" s="20" t="str">
        <f>VLOOKUP(H325,频率块划分实时状态!C:Y,16,0)</f>
        <v>CS6D</v>
      </c>
      <c r="N325" s="20" t="str">
        <f>VLOOKUP(H325,频率块划分实时状态!C:Y,17,0)</f>
        <v>RN6B</v>
      </c>
      <c r="O325" s="20" t="str">
        <f>VLOOKUP(M325&amp;"-"&amp;N325,通道清单!C:G,5,0)</f>
        <v>H</v>
      </c>
      <c r="P325" s="20">
        <f>VLOOKUP(H325,频率块划分实时状态!C:Y,12,0)</f>
        <v>6131</v>
      </c>
      <c r="Q325" s="20">
        <f>VLOOKUP(H325,频率块划分实时状态!C:Y,13,0)</f>
        <v>6143</v>
      </c>
      <c r="R325" s="20" t="str">
        <f>VLOOKUP(H325,频率块划分实时状态!C:Y,18,0)</f>
        <v>TA6B</v>
      </c>
      <c r="S325" s="20" t="str">
        <f>VLOOKUP(M325&amp;"-"&amp;R325,通道清单!C:G,5,0)</f>
        <v>V</v>
      </c>
      <c r="T325" s="20">
        <f>VLOOKUP(H325,频率块划分实时状态!C:Y,14,0)</f>
        <v>3906</v>
      </c>
      <c r="U325" s="20">
        <f>VLOOKUP(H325,频率块划分实时状态!C:Y,15,0)</f>
        <v>3918</v>
      </c>
    </row>
    <row r="326" spans="1:21">
      <c r="A326" s="19" t="s">
        <v>12995</v>
      </c>
      <c r="B326" s="20" t="s">
        <v>13638</v>
      </c>
      <c r="C326" s="20" t="s">
        <v>13639</v>
      </c>
      <c r="D326" s="25" t="s">
        <v>14519</v>
      </c>
      <c r="E326" s="20" t="str">
        <f>VLOOKUP(B326,商品实例清单!B:D,3,0)</f>
        <v>广电传输卫星带宽</v>
      </c>
      <c r="F326" s="221" t="str">
        <f>VLOOKUP(B326,商品实例清单!B:M,12,0)</f>
        <v>210010002220250560</v>
      </c>
      <c r="H326" s="20" t="s">
        <v>14650</v>
      </c>
      <c r="I326" s="25" t="s">
        <v>10729</v>
      </c>
      <c r="J326" s="20">
        <v>6.2</v>
      </c>
      <c r="K326" s="21" t="s">
        <v>14350</v>
      </c>
      <c r="L326" s="21" t="s">
        <v>14351</v>
      </c>
      <c r="M326" s="20" t="str">
        <f>VLOOKUP(H326,频率块划分实时状态!C:Y,16,0)</f>
        <v>CS6E</v>
      </c>
      <c r="N326" s="20" t="str">
        <f>VLOOKUP(H326,频率块划分实时状态!C:Y,17,0)</f>
        <v>RN3A</v>
      </c>
      <c r="O326" s="20" t="str">
        <f>VLOOKUP(M326&amp;"-"&amp;N326,通道清单!C:G,5,0)</f>
        <v>V</v>
      </c>
      <c r="P326" s="20">
        <f>VLOOKUP(H326,频率块划分实时状态!C:Y,12,0)</f>
        <v>6026.8</v>
      </c>
      <c r="Q326" s="20">
        <f>VLOOKUP(H326,频率块划分实时状态!C:Y,13,0)</f>
        <v>6039.2</v>
      </c>
      <c r="R326" s="20" t="str">
        <f>VLOOKUP(H326,频率块划分实时状态!C:Y,18,0)</f>
        <v>TA3A</v>
      </c>
      <c r="S326" s="20" t="str">
        <f>VLOOKUP(M326&amp;"-"&amp;R326,通道清单!C:G,5,0)</f>
        <v>H</v>
      </c>
      <c r="T326" s="20">
        <f>VLOOKUP(H326,频率块划分实时状态!C:Y,14,0)</f>
        <v>3801.8</v>
      </c>
      <c r="U326" s="20">
        <f>VLOOKUP(H326,频率块划分实时状态!C:Y,15,0)</f>
        <v>3814.2</v>
      </c>
    </row>
    <row r="327" spans="1:21">
      <c r="A327" s="19" t="s">
        <v>12953</v>
      </c>
      <c r="B327" s="20" t="s">
        <v>13665</v>
      </c>
      <c r="C327" s="20" t="s">
        <v>13666</v>
      </c>
      <c r="D327" s="25" t="s">
        <v>9454</v>
      </c>
      <c r="E327" s="20" t="str">
        <f>VLOOKUP(B327,商品实例清单!B:D,3,0)</f>
        <v>广电传输卫星带宽</v>
      </c>
      <c r="F327" s="20" t="str">
        <f>VLOOKUP(B327,商品实例清单!B:M,12,0)</f>
        <v>LS210010002220212516</v>
      </c>
      <c r="H327" s="20" t="s">
        <v>14594</v>
      </c>
      <c r="I327" s="25" t="s">
        <v>10779</v>
      </c>
      <c r="J327" s="20">
        <v>36</v>
      </c>
      <c r="K327" s="21" t="s">
        <v>14361</v>
      </c>
      <c r="L327" s="21" t="s">
        <v>14362</v>
      </c>
      <c r="M327" s="20" t="str">
        <f>VLOOKUP(H327,频率块划分实时状态!C:Y,16,0)</f>
        <v>CS6D</v>
      </c>
      <c r="N327" s="20" t="str">
        <f>VLOOKUP(H327,频率块划分实时状态!C:Y,17,0)</f>
        <v>RN11B</v>
      </c>
      <c r="O327" s="20" t="str">
        <f>VLOOKUP(M327&amp;"-"&amp;N327,通道清单!C:G,5,0)</f>
        <v>H</v>
      </c>
      <c r="P327" s="20">
        <f>VLOOKUP(H327,频率块划分实时状态!C:Y,12,0)</f>
        <v>6307</v>
      </c>
      <c r="Q327" s="20">
        <f>VLOOKUP(H327,频率块划分实时状态!C:Y,13,0)</f>
        <v>6343</v>
      </c>
      <c r="R327" s="20" t="str">
        <f>VLOOKUP(H327,频率块划分实时状态!C:Y,18,0)</f>
        <v>TA11B</v>
      </c>
      <c r="S327" s="20" t="str">
        <f>VLOOKUP(M327&amp;"-"&amp;R327,通道清单!C:G,5,0)</f>
        <v>V</v>
      </c>
      <c r="T327" s="20">
        <f>VLOOKUP(H327,频率块划分实时状态!C:Y,14,0)</f>
        <v>4082</v>
      </c>
      <c r="U327" s="20">
        <f>VLOOKUP(H327,频率块划分实时状态!C:Y,15,0)</f>
        <v>4118</v>
      </c>
    </row>
    <row r="328" spans="1:21">
      <c r="A328" s="19" t="s">
        <v>12953</v>
      </c>
      <c r="B328" s="20" t="s">
        <v>13665</v>
      </c>
      <c r="C328" s="20" t="s">
        <v>13666</v>
      </c>
      <c r="D328" s="25" t="s">
        <v>9454</v>
      </c>
      <c r="E328" s="20" t="str">
        <f>VLOOKUP(B328,商品实例清单!B:D,3,0)</f>
        <v>广电传输卫星带宽</v>
      </c>
      <c r="F328" s="20" t="str">
        <f>VLOOKUP(B328,商品实例清单!B:M,12,0)</f>
        <v>LS210010002220212516</v>
      </c>
      <c r="H328" s="20" t="s">
        <v>14593</v>
      </c>
      <c r="I328" s="25" t="s">
        <v>10779</v>
      </c>
      <c r="J328" s="20">
        <v>36</v>
      </c>
      <c r="K328" s="21" t="s">
        <v>14361</v>
      </c>
      <c r="L328" s="21" t="s">
        <v>14362</v>
      </c>
      <c r="M328" s="20" t="str">
        <f>VLOOKUP(H328,频率块划分实时状态!C:Y,16,0)</f>
        <v>CS6D</v>
      </c>
      <c r="N328" s="20" t="str">
        <f>VLOOKUP(H328,频率块划分实时状态!C:Y,17,0)</f>
        <v>RN4B</v>
      </c>
      <c r="O328" s="20" t="str">
        <f>VLOOKUP(M328&amp;"-"&amp;N328,通道清单!C:G,5,0)</f>
        <v>H</v>
      </c>
      <c r="P328" s="20">
        <f>VLOOKUP(H328,频率块划分实时状态!C:Y,12,0)</f>
        <v>6027</v>
      </c>
      <c r="Q328" s="20">
        <f>VLOOKUP(H328,频率块划分实时状态!C:Y,13,0)</f>
        <v>6063</v>
      </c>
      <c r="R328" s="20" t="str">
        <f>VLOOKUP(H328,频率块划分实时状态!C:Y,18,0)</f>
        <v>TA4B</v>
      </c>
      <c r="S328" s="20" t="str">
        <f>VLOOKUP(M328&amp;"-"&amp;R328,通道清单!C:G,5,0)</f>
        <v>V</v>
      </c>
      <c r="T328" s="20">
        <f>VLOOKUP(H328,频率块划分实时状态!C:Y,14,0)</f>
        <v>3802</v>
      </c>
      <c r="U328" s="20">
        <f>VLOOKUP(H328,频率块划分实时状态!C:Y,15,0)</f>
        <v>3838</v>
      </c>
    </row>
    <row r="329" spans="1:21">
      <c r="A329" s="19" t="s">
        <v>12850</v>
      </c>
      <c r="B329" s="20" t="s">
        <v>13686</v>
      </c>
      <c r="C329" s="20" t="s">
        <v>13687</v>
      </c>
      <c r="D329" s="25" t="s">
        <v>13139</v>
      </c>
      <c r="E329" s="20" t="str">
        <f>VLOOKUP(B329,商品实例清单!B:D,3,0)</f>
        <v>广电传输卫星带宽</v>
      </c>
      <c r="F329" s="221" t="str">
        <f>VLOOKUP(B329,商品实例清单!B:M,12,0)</f>
        <v>210010002220250303</v>
      </c>
      <c r="H329" s="20" t="s">
        <v>14653</v>
      </c>
      <c r="I329" s="25" t="s">
        <v>10729</v>
      </c>
      <c r="J329" s="20">
        <v>14.14</v>
      </c>
      <c r="K329" s="21" t="s">
        <v>14350</v>
      </c>
      <c r="L329" s="21" t="s">
        <v>14351</v>
      </c>
      <c r="M329" s="20" t="str">
        <f>VLOOKUP(H329,频率块划分实时状态!C:Y,16,0)</f>
        <v>CS6D</v>
      </c>
      <c r="N329" s="20" t="str">
        <f>VLOOKUP(H329,频率块划分实时状态!C:Y,17,0)</f>
        <v>RC6A</v>
      </c>
      <c r="O329" s="20" t="str">
        <f>VLOOKUP(M329&amp;"-"&amp;N329,通道清单!C:G,5,0)</f>
        <v>V</v>
      </c>
      <c r="P329" s="20">
        <f>VLOOKUP(H329,频率块划分实时状态!C:Y,12,0)</f>
        <v>6126.8</v>
      </c>
      <c r="Q329" s="20">
        <f>VLOOKUP(H329,频率块划分实时状态!C:Y,13,0)</f>
        <v>6141.2</v>
      </c>
      <c r="R329" s="20" t="str">
        <f>VLOOKUP(H329,频率块划分实时状态!C:Y,18,0)</f>
        <v>TA6A</v>
      </c>
      <c r="S329" s="20" t="str">
        <f>VLOOKUP(M329&amp;"-"&amp;R329,通道清单!C:G,5,0)</f>
        <v>H</v>
      </c>
      <c r="T329" s="20">
        <f>VLOOKUP(H329,频率块划分实时状态!C:Y,14,0)</f>
        <v>3901.8</v>
      </c>
      <c r="U329" s="20">
        <f>VLOOKUP(H329,频率块划分实时状态!C:Y,15,0)</f>
        <v>3916.2</v>
      </c>
    </row>
    <row r="330" spans="1:21">
      <c r="A330" s="19" t="s">
        <v>13198</v>
      </c>
      <c r="B330" s="20" t="s">
        <v>13696</v>
      </c>
      <c r="C330" s="20" t="s">
        <v>13697</v>
      </c>
      <c r="D330" s="25" t="s">
        <v>10957</v>
      </c>
      <c r="E330" s="20" t="str">
        <f>VLOOKUP(B330,商品实例清单!B:D,3,0)</f>
        <v>广电传输卫星带宽</v>
      </c>
      <c r="F330" s="20" t="str">
        <f>VLOOKUP(B330,商品实例清单!B:M,12,0)</f>
        <v>LS210010002220232558</v>
      </c>
      <c r="H330" s="20" t="s">
        <v>14597</v>
      </c>
      <c r="I330" s="25" t="s">
        <v>10729</v>
      </c>
      <c r="J330" s="20">
        <v>6.28</v>
      </c>
      <c r="K330" s="21" t="s">
        <v>14361</v>
      </c>
      <c r="L330" s="21" t="s">
        <v>14362</v>
      </c>
      <c r="M330" s="20" t="str">
        <f>VLOOKUP(H330,频率块划分实时状态!C:Y,16,0)</f>
        <v>CS6D</v>
      </c>
      <c r="N330" s="20" t="str">
        <f>VLOOKUP(H330,频率块划分实时状态!C:Y,17,0)</f>
        <v>RC4A</v>
      </c>
      <c r="O330" s="20" t="str">
        <f>VLOOKUP(M330&amp;"-"&amp;N330,通道清单!C:G,5,0)</f>
        <v>V</v>
      </c>
      <c r="P330" s="20">
        <f>VLOOKUP(H330,频率块划分实时状态!C:Y,12,0)</f>
        <v>6056.55</v>
      </c>
      <c r="Q330" s="20">
        <f>VLOOKUP(H330,频率块划分实时状态!C:Y,13,0)</f>
        <v>6083</v>
      </c>
      <c r="R330" s="20" t="str">
        <f>VLOOKUP(H330,频率块划分实时状态!C:Y,18,0)</f>
        <v>TA4A</v>
      </c>
      <c r="S330" s="20" t="str">
        <f>VLOOKUP(M330&amp;"-"&amp;R330,通道清单!C:G,5,0)</f>
        <v>H</v>
      </c>
      <c r="T330" s="20">
        <f>VLOOKUP(H330,频率块划分实时状态!C:Y,14,0)</f>
        <v>3831.55</v>
      </c>
      <c r="U330" s="20">
        <f>VLOOKUP(H330,频率块划分实时状态!C:Y,15,0)</f>
        <v>3858</v>
      </c>
    </row>
    <row r="331" spans="1:21">
      <c r="A331" s="19" t="s">
        <v>13211</v>
      </c>
      <c r="B331" s="20" t="s">
        <v>13704</v>
      </c>
      <c r="C331" s="20" t="s">
        <v>13705</v>
      </c>
      <c r="D331" s="25" t="s">
        <v>13210</v>
      </c>
      <c r="E331" s="20" t="str">
        <f>VLOOKUP(B331,商品实例清单!B:D,3,0)</f>
        <v>广电传输卫星带宽</v>
      </c>
      <c r="F331" s="20" t="str">
        <f>VLOOKUP(B331,商品实例清单!B:M,12,0)</f>
        <v>LS210010002220232559</v>
      </c>
      <c r="H331" s="20" t="s">
        <v>14655</v>
      </c>
      <c r="I331" s="25" t="s">
        <v>10729</v>
      </c>
      <c r="J331" s="20">
        <v>15.3</v>
      </c>
      <c r="K331" s="21" t="s">
        <v>14361</v>
      </c>
      <c r="L331" s="21" t="s">
        <v>14362</v>
      </c>
      <c r="M331" s="20" t="str">
        <f>VLOOKUP(H331,频率块划分实时状态!C:Y,16,0)</f>
        <v>CS6E</v>
      </c>
      <c r="N331" s="20" t="str">
        <f>VLOOKUP(H331,频率块划分实时状态!C:Y,17,0)</f>
        <v>RN9A</v>
      </c>
      <c r="O331" s="20" t="str">
        <f>VLOOKUP(M331&amp;"-"&amp;N331,通道清单!C:G,5,0)</f>
        <v>V</v>
      </c>
      <c r="P331" s="20">
        <f>VLOOKUP(H331,频率块划分实时状态!C:Y,12,0)</f>
        <v>6247</v>
      </c>
      <c r="Q331" s="20">
        <f>VLOOKUP(H331,频率块划分实时状态!C:Y,13,0)</f>
        <v>6262.3</v>
      </c>
      <c r="R331" s="20" t="str">
        <f>VLOOKUP(H331,频率块划分实时状态!C:Y,18,0)</f>
        <v>TA9A</v>
      </c>
      <c r="S331" s="20" t="str">
        <f>VLOOKUP(M331&amp;"-"&amp;R331,通道清单!C:G,5,0)</f>
        <v>H</v>
      </c>
      <c r="T331" s="20">
        <f>VLOOKUP(H331,频率块划分实时状态!C:Y,14,0)</f>
        <v>4022</v>
      </c>
      <c r="U331" s="20">
        <f>VLOOKUP(H331,频率块划分实时状态!C:Y,15,0)</f>
        <v>4037.3</v>
      </c>
    </row>
    <row r="332" spans="1:21">
      <c r="A332" s="19" t="s">
        <v>12850</v>
      </c>
      <c r="B332" s="20" t="s">
        <v>13708</v>
      </c>
      <c r="C332" s="20" t="s">
        <v>13709</v>
      </c>
      <c r="D332" s="25" t="s">
        <v>12849</v>
      </c>
      <c r="E332" s="20" t="str">
        <f>VLOOKUP(B332,商品实例清单!B:D,3,0)</f>
        <v>广电传输卫星带宽</v>
      </c>
      <c r="F332" s="20" t="str">
        <f>VLOOKUP(B332,商品实例清单!B:M,12,0)</f>
        <v>LS210010002220241864</v>
      </c>
      <c r="H332" s="20" t="s">
        <v>14653</v>
      </c>
      <c r="I332" s="25" t="s">
        <v>10729</v>
      </c>
      <c r="J332" s="20">
        <v>14.14</v>
      </c>
      <c r="K332" s="21" t="s">
        <v>14350</v>
      </c>
      <c r="L332" s="21" t="s">
        <v>14351</v>
      </c>
      <c r="M332" s="20" t="str">
        <f>VLOOKUP(H332,频率块划分实时状态!C:Y,16,0)</f>
        <v>CS6D</v>
      </c>
      <c r="N332" s="20" t="str">
        <f>VLOOKUP(H332,频率块划分实时状态!C:Y,17,0)</f>
        <v>RC6A</v>
      </c>
      <c r="O332" s="20" t="str">
        <f>VLOOKUP(M332&amp;"-"&amp;N332,通道清单!C:G,5,0)</f>
        <v>V</v>
      </c>
      <c r="P332" s="20">
        <f>VLOOKUP(H332,频率块划分实时状态!C:Y,12,0)</f>
        <v>6126.8</v>
      </c>
      <c r="Q332" s="20">
        <f>VLOOKUP(H332,频率块划分实时状态!C:Y,13,0)</f>
        <v>6141.2</v>
      </c>
      <c r="R332" s="20" t="str">
        <f>VLOOKUP(H332,频率块划分实时状态!C:Y,18,0)</f>
        <v>TA6A</v>
      </c>
      <c r="S332" s="20" t="str">
        <f>VLOOKUP(M332&amp;"-"&amp;R332,通道清单!C:G,5,0)</f>
        <v>H</v>
      </c>
      <c r="T332" s="20">
        <f>VLOOKUP(H332,频率块划分实时状态!C:Y,14,0)</f>
        <v>3901.8</v>
      </c>
      <c r="U332" s="20">
        <f>VLOOKUP(H332,频率块划分实时状态!C:Y,15,0)</f>
        <v>3916.2</v>
      </c>
    </row>
    <row r="333" spans="1:21">
      <c r="A333" s="19" t="s">
        <v>13237</v>
      </c>
      <c r="B333" s="20" t="s">
        <v>13712</v>
      </c>
      <c r="C333" s="20" t="s">
        <v>13713</v>
      </c>
      <c r="D333" s="25" t="s">
        <v>13234</v>
      </c>
      <c r="E333" s="20" t="str">
        <f>VLOOKUP(B333,商品实例清单!B:D,3,0)</f>
        <v>广电传输卫星带宽</v>
      </c>
      <c r="F333" s="221" t="str">
        <f>VLOOKUP(B333,商品实例清单!B:M,12,0)</f>
        <v>210010002220251099</v>
      </c>
      <c r="H333" s="20" t="s">
        <v>14603</v>
      </c>
      <c r="I333" s="25" t="s">
        <v>10729</v>
      </c>
      <c r="J333" s="19">
        <v>6.85</v>
      </c>
      <c r="K333" s="21" t="s">
        <v>14350</v>
      </c>
      <c r="L333" s="21" t="s">
        <v>14351</v>
      </c>
      <c r="M333" s="20" t="str">
        <f>VLOOKUP(H333,频率块划分实时状态!C:Y,16,0)</f>
        <v>CS6E</v>
      </c>
      <c r="N333" s="20" t="str">
        <f>VLOOKUP(H333,频率块划分实时状态!C:Y,17,0)</f>
        <v>RN2A</v>
      </c>
      <c r="O333" s="20" t="str">
        <f>VLOOKUP(M333&amp;"-"&amp;N333,通道清单!C:G,5,0)</f>
        <v>V</v>
      </c>
      <c r="P333" s="20">
        <f>VLOOKUP(H333,频率块划分实时状态!C:Y,12,0)</f>
        <v>5967.65</v>
      </c>
      <c r="Q333" s="20">
        <f>VLOOKUP(H333,频率块划分实时状态!C:Y,13,0)</f>
        <v>5982.35</v>
      </c>
      <c r="R333" s="20" t="str">
        <f>VLOOKUP(H333,频率块划分实时状态!C:Y,18,0)</f>
        <v>TA2A</v>
      </c>
      <c r="S333" s="20" t="str">
        <f>VLOOKUP(M333&amp;"-"&amp;R333,通道清单!C:G,5,0)</f>
        <v>H</v>
      </c>
      <c r="T333" s="20">
        <f>VLOOKUP(H333,频率块划分实时状态!C:Y,14,0)</f>
        <v>3742.65</v>
      </c>
      <c r="U333" s="20">
        <f>VLOOKUP(H333,频率块划分实时状态!C:Y,15,0)</f>
        <v>3757.35</v>
      </c>
    </row>
    <row r="334" spans="1:21">
      <c r="A334" s="19" t="s">
        <v>13237</v>
      </c>
      <c r="B334" s="20" t="s">
        <v>13717</v>
      </c>
      <c r="C334" s="20" t="s">
        <v>13718</v>
      </c>
      <c r="D334" s="25" t="s">
        <v>13234</v>
      </c>
      <c r="E334" s="20" t="str">
        <f>VLOOKUP(B334,商品实例清单!B:D,3,0)</f>
        <v>广电传输卫星带宽</v>
      </c>
      <c r="F334" s="20" t="str">
        <f>VLOOKUP(B334,商品实例清单!B:M,12,0)</f>
        <v>LS210010002220241868</v>
      </c>
      <c r="H334" s="20" t="s">
        <v>14603</v>
      </c>
      <c r="I334" s="25" t="s">
        <v>10729</v>
      </c>
      <c r="J334" s="19">
        <v>6.85</v>
      </c>
      <c r="K334" s="21" t="s">
        <v>14361</v>
      </c>
      <c r="L334" s="21" t="s">
        <v>14362</v>
      </c>
      <c r="M334" s="20" t="str">
        <f>VLOOKUP(H334,频率块划分实时状态!C:Y,16,0)</f>
        <v>CS6E</v>
      </c>
      <c r="N334" s="20" t="str">
        <f>VLOOKUP(H334,频率块划分实时状态!C:Y,17,0)</f>
        <v>RN2A</v>
      </c>
      <c r="O334" s="20" t="str">
        <f>VLOOKUP(M334&amp;"-"&amp;N334,通道清单!C:G,5,0)</f>
        <v>V</v>
      </c>
      <c r="P334" s="20">
        <f>VLOOKUP(H334,频率块划分实时状态!C:Y,12,0)</f>
        <v>5967.65</v>
      </c>
      <c r="Q334" s="20">
        <f>VLOOKUP(H334,频率块划分实时状态!C:Y,13,0)</f>
        <v>5982.35</v>
      </c>
      <c r="R334" s="20" t="str">
        <f>VLOOKUP(H334,频率块划分实时状态!C:Y,18,0)</f>
        <v>TA2A</v>
      </c>
      <c r="S334" s="20" t="str">
        <f>VLOOKUP(M334&amp;"-"&amp;R334,通道清单!C:G,5,0)</f>
        <v>H</v>
      </c>
      <c r="T334" s="20">
        <f>VLOOKUP(H334,频率块划分实时状态!C:Y,14,0)</f>
        <v>3742.65</v>
      </c>
      <c r="U334" s="20">
        <f>VLOOKUP(H334,频率块划分实时状态!C:Y,15,0)</f>
        <v>3757.35</v>
      </c>
    </row>
    <row r="335" spans="1:21">
      <c r="A335" s="19" t="s">
        <v>13230</v>
      </c>
      <c r="B335" s="20" t="s">
        <v>13727</v>
      </c>
      <c r="C335" s="20" t="s">
        <v>13728</v>
      </c>
      <c r="D335" s="25" t="s">
        <v>13234</v>
      </c>
      <c r="E335" s="20" t="str">
        <f>VLOOKUP(B335,商品实例清单!B:D,3,0)</f>
        <v>广电传输卫星带宽</v>
      </c>
      <c r="F335" s="221" t="str">
        <f>VLOOKUP(B335,商品实例清单!B:M,12,0)</f>
        <v>210010002220251099</v>
      </c>
      <c r="H335" s="20" t="s">
        <v>14648</v>
      </c>
      <c r="I335" s="25" t="s">
        <v>10729</v>
      </c>
      <c r="J335" s="20">
        <v>12</v>
      </c>
      <c r="K335" s="21" t="s">
        <v>14350</v>
      </c>
      <c r="L335" s="21" t="s">
        <v>14351</v>
      </c>
      <c r="M335" s="20" t="str">
        <f>VLOOKUP(H335,频率块划分实时状态!C:Y,16,0)</f>
        <v>CS6D</v>
      </c>
      <c r="N335" s="20" t="str">
        <f>VLOOKUP(H335,频率块划分实时状态!C:Y,17,0)</f>
        <v>RN2A</v>
      </c>
      <c r="O335" s="20" t="str">
        <f>VLOOKUP(M335&amp;"-"&amp;N335,通道清单!C:G,5,0)</f>
        <v>V</v>
      </c>
      <c r="P335" s="20">
        <f>VLOOKUP(H335,频率块划分实时状态!C:Y,12,0)</f>
        <v>5967</v>
      </c>
      <c r="Q335" s="20">
        <f>VLOOKUP(H335,频率块划分实时状态!C:Y,13,0)</f>
        <v>6003</v>
      </c>
      <c r="R335" s="20" t="str">
        <f>VLOOKUP(H335,频率块划分实时状态!C:Y,18,0)</f>
        <v>TA2A</v>
      </c>
      <c r="S335" s="20" t="str">
        <f>VLOOKUP(M335&amp;"-"&amp;R335,通道清单!C:G,5,0)</f>
        <v>H</v>
      </c>
      <c r="T335" s="20">
        <f>VLOOKUP(H335,频率块划分实时状态!C:Y,14,0)</f>
        <v>3742</v>
      </c>
      <c r="U335" s="20">
        <f>VLOOKUP(H335,频率块划分实时状态!C:Y,15,0)</f>
        <v>3778</v>
      </c>
    </row>
    <row r="336" spans="1:21">
      <c r="A336" s="19" t="s">
        <v>13549</v>
      </c>
      <c r="B336" s="20" t="s">
        <v>13729</v>
      </c>
      <c r="C336" s="20" t="s">
        <v>13730</v>
      </c>
      <c r="D336" s="25" t="s">
        <v>13548</v>
      </c>
      <c r="E336" s="20" t="str">
        <f>VLOOKUP(B336,商品实例清单!B:D,3,0)</f>
        <v>广电传输卫星带宽</v>
      </c>
      <c r="F336" s="20" t="str">
        <f>VLOOKUP(B336,商品实例清单!B:M,12,0)</f>
        <v>LS210010002220241848</v>
      </c>
      <c r="H336" s="20" t="s">
        <v>14494</v>
      </c>
      <c r="I336" s="25" t="s">
        <v>10779</v>
      </c>
      <c r="J336" s="20">
        <v>12</v>
      </c>
      <c r="K336" s="21" t="s">
        <v>14361</v>
      </c>
      <c r="L336" s="21" t="s">
        <v>14362</v>
      </c>
      <c r="M336" s="20" t="str">
        <f>VLOOKUP(H336,频率块划分实时状态!C:Y,16,0)</f>
        <v>CS6D</v>
      </c>
      <c r="N336" s="20" t="str">
        <f>VLOOKUP(H336,频率块划分实时状态!C:Y,17,0)</f>
        <v>RN6B</v>
      </c>
      <c r="O336" s="20" t="str">
        <f>VLOOKUP(M336&amp;"-"&amp;N336,通道清单!C:G,5,0)</f>
        <v>H</v>
      </c>
      <c r="P336" s="20">
        <f>VLOOKUP(H336,频率块划分实时状态!C:Y,12,0)</f>
        <v>6131</v>
      </c>
      <c r="Q336" s="20">
        <f>VLOOKUP(H336,频率块划分实时状态!C:Y,13,0)</f>
        <v>6143</v>
      </c>
      <c r="R336" s="20" t="str">
        <f>VLOOKUP(H336,频率块划分实时状态!C:Y,18,0)</f>
        <v>TA6B</v>
      </c>
      <c r="S336" s="20" t="str">
        <f>VLOOKUP(M336&amp;"-"&amp;R336,通道清单!C:G,5,0)</f>
        <v>V</v>
      </c>
      <c r="T336" s="20">
        <f>VLOOKUP(H336,频率块划分实时状态!C:Y,14,0)</f>
        <v>3906</v>
      </c>
      <c r="U336" s="20">
        <f>VLOOKUP(H336,频率块划分实时状态!C:Y,15,0)</f>
        <v>3918</v>
      </c>
    </row>
    <row r="337" spans="1:21">
      <c r="A337" s="19" t="s">
        <v>13230</v>
      </c>
      <c r="B337" s="20" t="s">
        <v>13733</v>
      </c>
      <c r="C337" s="20" t="s">
        <v>13734</v>
      </c>
      <c r="D337" s="25" t="s">
        <v>10857</v>
      </c>
      <c r="E337" s="20" t="str">
        <f>VLOOKUP(B337,商品实例清单!B:D,3,0)</f>
        <v>广电传输卫星带宽</v>
      </c>
      <c r="F337" s="20" t="str">
        <f>VLOOKUP(B337,商品实例清单!B:M,12,0)</f>
        <v>LS210010002220241858</v>
      </c>
      <c r="H337" s="20" t="s">
        <v>14648</v>
      </c>
      <c r="I337" s="25" t="s">
        <v>14482</v>
      </c>
      <c r="J337" s="20">
        <v>24</v>
      </c>
      <c r="K337" s="21" t="s">
        <v>14361</v>
      </c>
      <c r="L337" s="21" t="s">
        <v>14362</v>
      </c>
      <c r="M337" s="20" t="str">
        <f>VLOOKUP(H337,频率块划分实时状态!C:Y,16,0)</f>
        <v>CS6D</v>
      </c>
      <c r="N337" s="20" t="str">
        <f>VLOOKUP(H337,频率块划分实时状态!C:Y,17,0)</f>
        <v>RN2A</v>
      </c>
      <c r="O337" s="20" t="str">
        <f>VLOOKUP(M337&amp;"-"&amp;N337,通道清单!C:G,5,0)</f>
        <v>V</v>
      </c>
      <c r="P337" s="20">
        <f>VLOOKUP(H337,频率块划分实时状态!C:Y,12,0)</f>
        <v>5967</v>
      </c>
      <c r="Q337" s="20">
        <f>VLOOKUP(H337,频率块划分实时状态!C:Y,13,0)</f>
        <v>6003</v>
      </c>
      <c r="R337" s="20" t="str">
        <f>VLOOKUP(H337,频率块划分实时状态!C:Y,18,0)</f>
        <v>TA2A</v>
      </c>
      <c r="S337" s="20" t="str">
        <f>VLOOKUP(M337&amp;"-"&amp;R337,通道清单!C:G,5,0)</f>
        <v>H</v>
      </c>
      <c r="T337" s="20">
        <f>VLOOKUP(H337,频率块划分实时状态!C:Y,14,0)</f>
        <v>3742</v>
      </c>
      <c r="U337" s="20">
        <f>VLOOKUP(H337,频率块划分实时状态!C:Y,15,0)</f>
        <v>3778</v>
      </c>
    </row>
    <row r="338" spans="1:21">
      <c r="A338" s="19" t="s">
        <v>13225</v>
      </c>
      <c r="B338" s="20" t="s">
        <v>13747</v>
      </c>
      <c r="C338" s="20" t="s">
        <v>13748</v>
      </c>
      <c r="D338" s="25" t="s">
        <v>14380</v>
      </c>
      <c r="E338" s="20" t="str">
        <f>VLOOKUP(B338,商品实例清单!B:D,3,0)</f>
        <v>广电传输卫星带宽</v>
      </c>
      <c r="F338" s="20" t="str">
        <f>VLOOKUP(B338,商品实例清单!B:M,12,0)</f>
        <v>LS210010002220232812</v>
      </c>
      <c r="H338" s="20" t="s">
        <v>14227</v>
      </c>
      <c r="I338" s="25" t="s">
        <v>10729</v>
      </c>
      <c r="J338" s="20">
        <v>3.2</v>
      </c>
      <c r="K338" s="21" t="s">
        <v>14350</v>
      </c>
      <c r="L338" s="21" t="s">
        <v>14351</v>
      </c>
      <c r="M338" s="20" t="str">
        <f>VLOOKUP(H338,频率块划分实时状态!C:Y,16,0)</f>
        <v>CS6D</v>
      </c>
      <c r="N338" s="20" t="str">
        <f>VLOOKUP(H338,频率块划分实时状态!C:Y,17,0)</f>
        <v>RC5A</v>
      </c>
      <c r="O338" s="20" t="str">
        <f>VLOOKUP(M338&amp;"-"&amp;N338,通道清单!C:G,5,0)</f>
        <v>V</v>
      </c>
      <c r="P338" s="20">
        <f>VLOOKUP(H338,频率块划分实时状态!C:Y,12,0)</f>
        <v>6113.15</v>
      </c>
      <c r="Q338" s="20">
        <f>VLOOKUP(H338,频率块划分实时状态!C:Y,13,0)</f>
        <v>6122.85</v>
      </c>
      <c r="R338" s="20" t="str">
        <f>VLOOKUP(H338,频率块划分实时状态!C:Y,18,0)</f>
        <v>TA5A</v>
      </c>
      <c r="S338" s="20" t="str">
        <f>VLOOKUP(M338&amp;"-"&amp;R338,通道清单!C:G,5,0)</f>
        <v>H</v>
      </c>
      <c r="T338" s="20">
        <f>VLOOKUP(H338,频率块划分实时状态!C:Y,14,0)</f>
        <v>3888.15</v>
      </c>
      <c r="U338" s="20">
        <f>VLOOKUP(H338,频率块划分实时状态!C:Y,15,0)</f>
        <v>3897.85</v>
      </c>
    </row>
    <row r="339" spans="1:21">
      <c r="A339" s="19" t="s">
        <v>13225</v>
      </c>
      <c r="B339" s="20" t="s">
        <v>13752</v>
      </c>
      <c r="C339" s="20" t="s">
        <v>13753</v>
      </c>
      <c r="D339" s="25" t="s">
        <v>14380</v>
      </c>
      <c r="E339" s="20" t="str">
        <f>VLOOKUP(B339,商品实例清单!B:D,3,0)</f>
        <v>广电传输卫星带宽</v>
      </c>
      <c r="F339" s="221" t="str">
        <f>VLOOKUP(B339,商品实例清单!B:M,12,0)</f>
        <v>210010002220250166</v>
      </c>
      <c r="H339" s="20" t="s">
        <v>14227</v>
      </c>
      <c r="I339" s="25" t="s">
        <v>10729</v>
      </c>
      <c r="J339" s="20">
        <v>6.5</v>
      </c>
      <c r="K339" s="21" t="s">
        <v>14350</v>
      </c>
      <c r="L339" s="21" t="s">
        <v>14351</v>
      </c>
      <c r="M339" s="20" t="str">
        <f>VLOOKUP(H339,频率块划分实时状态!C:Y,16,0)</f>
        <v>CS6D</v>
      </c>
      <c r="N339" s="20" t="str">
        <f>VLOOKUP(H339,频率块划分实时状态!C:Y,17,0)</f>
        <v>RC5A</v>
      </c>
      <c r="O339" s="20" t="str">
        <f>VLOOKUP(M339&amp;"-"&amp;N339,通道清单!C:G,5,0)</f>
        <v>V</v>
      </c>
      <c r="P339" s="20">
        <f>VLOOKUP(H339,频率块划分实时状态!C:Y,12,0)</f>
        <v>6113.15</v>
      </c>
      <c r="Q339" s="20">
        <f>VLOOKUP(H339,频率块划分实时状态!C:Y,13,0)</f>
        <v>6122.85</v>
      </c>
      <c r="R339" s="20" t="str">
        <f>VLOOKUP(H339,频率块划分实时状态!C:Y,18,0)</f>
        <v>TA5A</v>
      </c>
      <c r="S339" s="20" t="str">
        <f>VLOOKUP(M339&amp;"-"&amp;R339,通道清单!C:G,5,0)</f>
        <v>H</v>
      </c>
      <c r="T339" s="20">
        <f>VLOOKUP(H339,频率块划分实时状态!C:Y,14,0)</f>
        <v>3888.15</v>
      </c>
      <c r="U339" s="20">
        <f>VLOOKUP(H339,频率块划分实时状态!C:Y,15,0)</f>
        <v>3897.85</v>
      </c>
    </row>
    <row r="340" spans="1:21">
      <c r="A340" s="31" t="s">
        <v>9526</v>
      </c>
      <c r="B340" s="32" t="s">
        <v>9556</v>
      </c>
      <c r="C340" s="32" t="s">
        <v>9557</v>
      </c>
      <c r="D340" s="33" t="s">
        <v>9560</v>
      </c>
      <c r="E340" s="20" t="str">
        <f>VLOOKUP(B340,商品实例清单!B:D,3,0)</f>
        <v>通信卫星带宽 APT</v>
      </c>
      <c r="F340" s="221" t="str">
        <f>VLOOKUP(B340,商品实例清单!B:M,12,0)</f>
        <v>210010002220250693</v>
      </c>
      <c r="H340" s="20" t="s">
        <v>14664</v>
      </c>
      <c r="I340" s="28" t="s">
        <v>10779</v>
      </c>
      <c r="J340" s="34">
        <v>2</v>
      </c>
      <c r="K340" s="35">
        <v>45931</v>
      </c>
      <c r="L340" s="35">
        <v>46660.9999884259</v>
      </c>
      <c r="M340" s="20" t="str">
        <f>VLOOKUP(H340,频率块划分实时状态!C:Y,16,0)</f>
        <v>APT6C</v>
      </c>
      <c r="N340" s="20" t="str">
        <f>VLOOKUP(H340,频率块划分实时状态!C:Y,17,0)</f>
        <v>RC05A</v>
      </c>
      <c r="O340" s="20" t="str">
        <f>VLOOKUP(M340&amp;"-"&amp;N340,通道清单!C:G,5,0)</f>
        <v>V</v>
      </c>
      <c r="P340" s="20">
        <f>VLOOKUP(H340,频率块划分实时状态!C:Y,12,0)</f>
        <v>6022</v>
      </c>
      <c r="Q340" s="20">
        <f>VLOOKUP(H340,频率块划分实时状态!C:Y,13,0)</f>
        <v>6024</v>
      </c>
      <c r="R340" s="20" t="str">
        <f>VLOOKUP(H340,频率块划分实时状态!C:Y,18,0)</f>
        <v>TC05A</v>
      </c>
      <c r="S340" s="20" t="str">
        <f>VLOOKUP(M340&amp;"-"&amp;R340,通道清单!C:G,5,0)</f>
        <v>H</v>
      </c>
      <c r="T340" s="20">
        <f>VLOOKUP(H340,频率块划分实时状态!C:Y,14,0)</f>
        <v>3797</v>
      </c>
      <c r="U340" s="20">
        <f>VLOOKUP(H340,频率块划分实时状态!C:Y,15,0)</f>
        <v>3799</v>
      </c>
    </row>
    <row r="341" s="17" customFormat="1" spans="1:21">
      <c r="A341" s="36" t="s">
        <v>14665</v>
      </c>
      <c r="B341" s="37" t="s">
        <v>9586</v>
      </c>
      <c r="C341" s="37" t="s">
        <v>9587</v>
      </c>
      <c r="D341" s="38" t="s">
        <v>14666</v>
      </c>
      <c r="E341" s="20" t="str">
        <f>VLOOKUP(B341,商品实例清单!B:D,3,0)</f>
        <v>通信卫星带宽 APT</v>
      </c>
      <c r="F341" s="221" t="str">
        <f>VLOOKUP(B341,商品实例清单!B:M,12,0)</f>
        <v>210010002220250743</v>
      </c>
      <c r="J341" s="39">
        <v>0.26</v>
      </c>
      <c r="K341" s="40">
        <v>45839</v>
      </c>
      <c r="L341" s="40">
        <v>46203.9999884259</v>
      </c>
      <c r="M341" s="20" t="e">
        <f>VLOOKUP(H341,频率块划分实时状态!C:Y,16,0)</f>
        <v>#N/A</v>
      </c>
      <c r="N341" s="20" t="e">
        <f>VLOOKUP(H341,频率块划分实时状态!C:Y,17,0)</f>
        <v>#N/A</v>
      </c>
      <c r="O341" s="20" t="e">
        <f>VLOOKUP(M341&amp;"-"&amp;N341,通道清单!C:G,5,0)</f>
        <v>#N/A</v>
      </c>
      <c r="P341" s="20" t="e">
        <f>VLOOKUP(H341,频率块划分实时状态!C:Y,12,0)</f>
        <v>#N/A</v>
      </c>
      <c r="Q341" s="20" t="e">
        <f>VLOOKUP(H341,频率块划分实时状态!C:Y,13,0)</f>
        <v>#N/A</v>
      </c>
      <c r="R341" s="20" t="e">
        <f>VLOOKUP(H341,频率块划分实时状态!C:Y,18,0)</f>
        <v>#N/A</v>
      </c>
      <c r="S341" s="20" t="e">
        <f>VLOOKUP(M341&amp;"-"&amp;R341,通道清单!C:G,5,0)</f>
        <v>#N/A</v>
      </c>
      <c r="T341" s="20" t="e">
        <f>VLOOKUP(H341,频率块划分实时状态!C:Y,14,0)</f>
        <v>#N/A</v>
      </c>
      <c r="U341" s="20" t="e">
        <f>VLOOKUP(H341,频率块划分实时状态!C:Y,15,0)</f>
        <v>#N/A</v>
      </c>
    </row>
    <row r="342" s="17" customFormat="1" spans="1:21">
      <c r="A342" s="36" t="s">
        <v>14667</v>
      </c>
      <c r="B342" s="37" t="s">
        <v>9592</v>
      </c>
      <c r="C342" s="37" t="s">
        <v>9593</v>
      </c>
      <c r="D342" s="38" t="s">
        <v>14666</v>
      </c>
      <c r="E342" s="20" t="str">
        <f>VLOOKUP(B342,商品实例清单!B:D,3,0)</f>
        <v>通信卫星带宽 APT</v>
      </c>
      <c r="F342" s="221" t="str">
        <f>VLOOKUP(B342,商品实例清单!B:M,12,0)</f>
        <v>210010002220250743</v>
      </c>
      <c r="J342" s="39">
        <v>1</v>
      </c>
      <c r="K342" s="40">
        <v>45839</v>
      </c>
      <c r="L342" s="40">
        <v>46203.9999884259</v>
      </c>
      <c r="M342" s="20" t="e">
        <f>VLOOKUP(H342,频率块划分实时状态!C:Y,16,0)</f>
        <v>#N/A</v>
      </c>
      <c r="N342" s="20" t="e">
        <f>VLOOKUP(H342,频率块划分实时状态!C:Y,17,0)</f>
        <v>#N/A</v>
      </c>
      <c r="O342" s="20" t="e">
        <f>VLOOKUP(M342&amp;"-"&amp;N342,通道清单!C:G,5,0)</f>
        <v>#N/A</v>
      </c>
      <c r="P342" s="20" t="e">
        <f>VLOOKUP(H342,频率块划分实时状态!C:Y,12,0)</f>
        <v>#N/A</v>
      </c>
      <c r="Q342" s="20" t="e">
        <f>VLOOKUP(H342,频率块划分实时状态!C:Y,13,0)</f>
        <v>#N/A</v>
      </c>
      <c r="R342" s="20" t="e">
        <f>VLOOKUP(H342,频率块划分实时状态!C:Y,18,0)</f>
        <v>#N/A</v>
      </c>
      <c r="S342" s="20" t="e">
        <f>VLOOKUP(M342&amp;"-"&amp;R342,通道清单!C:G,5,0)</f>
        <v>#N/A</v>
      </c>
      <c r="T342" s="20" t="e">
        <f>VLOOKUP(H342,频率块划分实时状态!C:Y,14,0)</f>
        <v>#N/A</v>
      </c>
      <c r="U342" s="20" t="e">
        <f>VLOOKUP(H342,频率块划分实时状态!C:Y,15,0)</f>
        <v>#N/A</v>
      </c>
    </row>
    <row r="343" spans="1:21">
      <c r="A343" s="31" t="s">
        <v>14668</v>
      </c>
      <c r="B343" s="32" t="s">
        <v>9595</v>
      </c>
      <c r="C343" s="32" t="s">
        <v>9596</v>
      </c>
      <c r="D343" s="33" t="s">
        <v>14669</v>
      </c>
      <c r="E343" s="20" t="str">
        <f>VLOOKUP(B343,商品实例清单!B:D,3,0)</f>
        <v>通信卫星带宽 APT</v>
      </c>
      <c r="F343" s="221" t="str">
        <f>VLOOKUP(B343,商品实例清单!B:M,12,0)</f>
        <v>210010002220260040</v>
      </c>
      <c r="H343" s="20" t="s">
        <v>14670</v>
      </c>
      <c r="I343" s="28" t="s">
        <v>10779</v>
      </c>
      <c r="J343" s="34">
        <v>5</v>
      </c>
      <c r="K343" s="35">
        <v>46023</v>
      </c>
      <c r="L343" s="35">
        <v>46387.9999884259</v>
      </c>
      <c r="M343" s="20" t="str">
        <f>VLOOKUP(H343,频率块划分实时状态!C:Y,16,0)</f>
        <v>APT6C</v>
      </c>
      <c r="N343" s="20" t="str">
        <f>VLOOKUP(H343,频率块划分实时状态!C:Y,17,0)</f>
        <v>RC1A2A</v>
      </c>
      <c r="O343" s="20" t="str">
        <f>VLOOKUP(M343&amp;"-"&amp;N343,通道清单!C:G,5,0)</f>
        <v>V</v>
      </c>
      <c r="P343" s="20">
        <f>VLOOKUP(H343,频率块划分实时状态!C:Y,12,0)</f>
        <v>5898</v>
      </c>
      <c r="Q343" s="20">
        <f>VLOOKUP(H343,频率块划分实时状态!C:Y,13,0)</f>
        <v>5903</v>
      </c>
      <c r="R343" s="20" t="str">
        <f>VLOOKUP(H343,频率块划分实时状态!C:Y,18,0)</f>
        <v>TC1A2A</v>
      </c>
      <c r="S343" s="20" t="str">
        <f>VLOOKUP(M343&amp;"-"&amp;R343,通道清单!C:G,5,0)</f>
        <v>H</v>
      </c>
      <c r="T343" s="20">
        <f>VLOOKUP(H343,频率块划分实时状态!C:Y,14,0)</f>
        <v>3673</v>
      </c>
      <c r="U343" s="20">
        <f>VLOOKUP(H343,频率块划分实时状态!C:Y,15,0)</f>
        <v>3678</v>
      </c>
    </row>
    <row r="344" spans="1:21">
      <c r="A344" s="31" t="s">
        <v>14668</v>
      </c>
      <c r="B344" s="32" t="s">
        <v>9595</v>
      </c>
      <c r="C344" s="32" t="s">
        <v>9596</v>
      </c>
      <c r="D344" s="33" t="s">
        <v>14669</v>
      </c>
      <c r="E344" s="20" t="str">
        <f>VLOOKUP(B344,商品实例清单!B:D,3,0)</f>
        <v>通信卫星带宽 APT</v>
      </c>
      <c r="F344" s="221" t="str">
        <f>VLOOKUP(B344,商品实例清单!B:M,12,0)</f>
        <v>210010002220260040</v>
      </c>
      <c r="H344" s="20" t="s">
        <v>14671</v>
      </c>
      <c r="I344" s="28" t="s">
        <v>10779</v>
      </c>
      <c r="J344" s="34">
        <v>33</v>
      </c>
      <c r="K344" s="35">
        <v>46023</v>
      </c>
      <c r="L344" s="35">
        <v>46387.9999884259</v>
      </c>
      <c r="M344" s="20" t="str">
        <f>VLOOKUP(H344,频率块划分实时状态!C:Y,16,0)</f>
        <v>APT6C</v>
      </c>
      <c r="N344" s="20" t="str">
        <f>VLOOKUP(H344,频率块划分实时状态!C:Y,17,0)</f>
        <v>RC09A</v>
      </c>
      <c r="O344" s="20" t="str">
        <f>VLOOKUP(M344&amp;"-"&amp;N344,通道清单!C:G,5,0)</f>
        <v>V</v>
      </c>
      <c r="P344" s="20">
        <f>VLOOKUP(H344,频率块划分实时状态!C:Y,12,0)</f>
        <v>6167</v>
      </c>
      <c r="Q344" s="20">
        <f>VLOOKUP(H344,频率块划分实时状态!C:Y,13,0)</f>
        <v>6200</v>
      </c>
      <c r="R344" s="20" t="str">
        <f>VLOOKUP(H344,频率块划分实时状态!C:Y,18,0)</f>
        <v>TC09A</v>
      </c>
      <c r="S344" s="20" t="str">
        <f>VLOOKUP(M344&amp;"-"&amp;R344,通道清单!C:G,5,0)</f>
        <v>H</v>
      </c>
      <c r="T344" s="20">
        <f>VLOOKUP(H344,频率块划分实时状态!C:Y,14,0)</f>
        <v>3942</v>
      </c>
      <c r="U344" s="20">
        <f>VLOOKUP(H344,频率块划分实时状态!C:Y,15,0)</f>
        <v>3975</v>
      </c>
    </row>
    <row r="345" spans="1:21">
      <c r="A345" s="31" t="s">
        <v>14668</v>
      </c>
      <c r="B345" s="32" t="s">
        <v>9595</v>
      </c>
      <c r="C345" s="32" t="s">
        <v>9596</v>
      </c>
      <c r="D345" s="33" t="s">
        <v>14669</v>
      </c>
      <c r="E345" s="20" t="str">
        <f>VLOOKUP(B345,商品实例清单!B:D,3,0)</f>
        <v>通信卫星带宽 APT</v>
      </c>
      <c r="F345" s="221" t="str">
        <f>VLOOKUP(B345,商品实例清单!B:M,12,0)</f>
        <v>210010002220260040</v>
      </c>
      <c r="H345" s="20" t="s">
        <v>14672</v>
      </c>
      <c r="I345" s="28" t="s">
        <v>10779</v>
      </c>
      <c r="J345" s="34">
        <v>15</v>
      </c>
      <c r="K345" s="35">
        <v>46023</v>
      </c>
      <c r="L345" s="35">
        <v>46387.9999884259</v>
      </c>
      <c r="M345" s="20" t="str">
        <f>VLOOKUP(H345,频率块划分实时状态!C:Y,16,0)</f>
        <v>APT6C</v>
      </c>
      <c r="N345" s="20" t="str">
        <f>VLOOKUP(H345,频率块划分实时状态!C:Y,17,0)</f>
        <v>RC17A</v>
      </c>
      <c r="O345" s="20" t="str">
        <f>VLOOKUP(M345&amp;"-"&amp;N345,通道清单!C:G,5,0)</f>
        <v>V</v>
      </c>
      <c r="P345" s="20">
        <f>VLOOKUP(H345,频率块划分实时状态!C:Y,12,0)</f>
        <v>5832</v>
      </c>
      <c r="Q345" s="20">
        <f>VLOOKUP(H345,频率块划分实时状态!C:Y,13,0)</f>
        <v>5847</v>
      </c>
      <c r="R345" s="20" t="str">
        <f>VLOOKUP(H345,频率块划分实时状态!C:Y,18,0)</f>
        <v>TC17A</v>
      </c>
      <c r="S345" s="20" t="str">
        <f>VLOOKUP(M345&amp;"-"&amp;R345,通道清单!C:G,5,0)</f>
        <v>H</v>
      </c>
      <c r="T345" s="20">
        <f>VLOOKUP(H345,频率块划分实时状态!C:Y,14,0)</f>
        <v>3607</v>
      </c>
      <c r="U345" s="20">
        <f>VLOOKUP(H345,频率块划分实时状态!C:Y,15,0)</f>
        <v>3622</v>
      </c>
    </row>
    <row r="346" spans="1:21">
      <c r="A346" s="31" t="s">
        <v>14673</v>
      </c>
      <c r="B346" s="32" t="s">
        <v>9601</v>
      </c>
      <c r="C346" s="32" t="s">
        <v>9602</v>
      </c>
      <c r="D346" s="33" t="s">
        <v>14669</v>
      </c>
      <c r="E346" s="20" t="str">
        <f>VLOOKUP(B346,商品实例清单!B:D,3,0)</f>
        <v>通信卫星带宽 APT</v>
      </c>
      <c r="F346" s="221" t="str">
        <f>VLOOKUP(B346,商品实例清单!B:M,12,0)</f>
        <v>210010002220260040</v>
      </c>
      <c r="H346" s="20" t="s">
        <v>14674</v>
      </c>
      <c r="I346" s="28" t="s">
        <v>10779</v>
      </c>
      <c r="J346" s="34">
        <v>54</v>
      </c>
      <c r="K346" s="35">
        <v>46023</v>
      </c>
      <c r="L346" s="35">
        <v>46387.9999884259</v>
      </c>
      <c r="M346" s="20" t="str">
        <f>VLOOKUP(H346,频率块划分实时状态!C:Y,16,0)</f>
        <v>APT9</v>
      </c>
      <c r="N346" s="20" t="str">
        <f>VLOOKUP(H346,频率块划分实时状态!C:Y,17,0)</f>
        <v>R3A</v>
      </c>
      <c r="O346" s="20" t="str">
        <f>VLOOKUP(M346&amp;"-"&amp;N346,通道清单!C:G,5,0)</f>
        <v>V</v>
      </c>
      <c r="P346" s="20">
        <f>VLOOKUP(H346,频率块划分实时状态!C:Y,12,0)</f>
        <v>14129</v>
      </c>
      <c r="Q346" s="20">
        <f>VLOOKUP(H346,频率块划分实时状态!C:Y,13,0)</f>
        <v>14183</v>
      </c>
      <c r="R346" s="20" t="str">
        <f>VLOOKUP(H346,频率块划分实时状态!C:Y,18,0)</f>
        <v>T3A</v>
      </c>
      <c r="S346" s="20" t="str">
        <f>VLOOKUP(M346&amp;"-"&amp;R346,通道清单!C:G,5,0)</f>
        <v>H</v>
      </c>
      <c r="T346" s="20">
        <f>VLOOKUP(H346,频率块划分实时状态!C:Y,14,0)</f>
        <v>11079</v>
      </c>
      <c r="U346" s="20">
        <f>VLOOKUP(H346,频率块划分实时状态!C:Y,15,0)</f>
        <v>11133</v>
      </c>
    </row>
    <row r="347" spans="1:21">
      <c r="A347" s="31" t="s">
        <v>14673</v>
      </c>
      <c r="B347" s="32" t="s">
        <v>9601</v>
      </c>
      <c r="C347" s="32" t="s">
        <v>9602</v>
      </c>
      <c r="D347" s="33" t="s">
        <v>14669</v>
      </c>
      <c r="E347" s="20" t="str">
        <f>VLOOKUP(B347,商品实例清单!B:D,3,0)</f>
        <v>通信卫星带宽 APT</v>
      </c>
      <c r="F347" s="221" t="str">
        <f>VLOOKUP(B347,商品实例清单!B:M,12,0)</f>
        <v>210010002220260040</v>
      </c>
      <c r="H347" s="20" t="s">
        <v>14675</v>
      </c>
      <c r="I347" s="28" t="s">
        <v>10779</v>
      </c>
      <c r="J347" s="34">
        <v>18</v>
      </c>
      <c r="K347" s="35">
        <v>46023</v>
      </c>
      <c r="L347" s="35">
        <v>46387.9999884259</v>
      </c>
      <c r="M347" s="20" t="str">
        <f>VLOOKUP(H347,频率块划分实时状态!C:Y,16,0)</f>
        <v>APT9</v>
      </c>
      <c r="N347" s="20" t="str">
        <f>VLOOKUP(H347,频率块划分实时状态!C:Y,17,0)</f>
        <v>R8A</v>
      </c>
      <c r="O347" s="20" t="str">
        <f>VLOOKUP(M347&amp;"-"&amp;N347,通道清单!C:G,5,0)</f>
        <v>V</v>
      </c>
      <c r="P347" s="20">
        <f>VLOOKUP(H347,频率块划分实时状态!C:Y,12,0)</f>
        <v>14479.5</v>
      </c>
      <c r="Q347" s="20">
        <f>VLOOKUP(H347,频率块划分实时状态!C:Y,13,0)</f>
        <v>14497.5</v>
      </c>
      <c r="R347" s="20" t="str">
        <f>VLOOKUP(H347,频率块划分实时状态!C:Y,18,0)</f>
        <v>T8A</v>
      </c>
      <c r="S347" s="20" t="str">
        <f>VLOOKUP(M347&amp;"-"&amp;R347,通道清单!C:G,5,0)</f>
        <v>H</v>
      </c>
      <c r="T347" s="20">
        <f>VLOOKUP(H347,频率块划分实时状态!C:Y,14,0)</f>
        <v>11677.5</v>
      </c>
      <c r="U347" s="20">
        <f>VLOOKUP(H347,频率块划分实时状态!C:Y,15,0)</f>
        <v>11695.5</v>
      </c>
    </row>
    <row r="348" spans="1:21">
      <c r="A348" s="31" t="s">
        <v>14676</v>
      </c>
      <c r="B348" s="32" t="s">
        <v>9604</v>
      </c>
      <c r="C348" s="32" t="s">
        <v>9605</v>
      </c>
      <c r="D348" s="33" t="s">
        <v>14669</v>
      </c>
      <c r="E348" s="20" t="str">
        <f>VLOOKUP(B348,商品实例清单!B:D,3,0)</f>
        <v>通信卫星带宽 APT</v>
      </c>
      <c r="F348" s="221" t="str">
        <f>VLOOKUP(B348,商品实例清单!B:M,12,0)</f>
        <v>210010002220260040</v>
      </c>
      <c r="H348" s="18" t="s">
        <v>14677</v>
      </c>
      <c r="I348" s="28" t="s">
        <v>10779</v>
      </c>
      <c r="J348" s="34">
        <v>36</v>
      </c>
      <c r="K348" s="35">
        <v>46023</v>
      </c>
      <c r="L348" s="35">
        <v>46387.9999884259</v>
      </c>
      <c r="M348" s="20" t="str">
        <f>VLOOKUP(H348,频率块划分实时状态!C:Y,16,0)</f>
        <v>APT7</v>
      </c>
      <c r="N348" s="20" t="str">
        <f>VLOOKUP(H348,频率块划分实时状态!C:Y,17,0)</f>
        <v>RKAC01</v>
      </c>
      <c r="O348" s="20" t="str">
        <f>VLOOKUP(M348&amp;"-"&amp;N348,通道清单!C:G,5,0)</f>
        <v>H</v>
      </c>
      <c r="P348" s="20">
        <f>VLOOKUP(H348,频率块划分实时状态!C:Y,12,0)</f>
        <v>14253.5</v>
      </c>
      <c r="Q348" s="20">
        <f>VLOOKUP(H348,频率块划分实时状态!C:Y,13,0)</f>
        <v>14289.5</v>
      </c>
      <c r="R348" s="20" t="str">
        <f>VLOOKUP(H348,频率块划分实时状态!C:Y,18,0)</f>
        <v>TKAC01</v>
      </c>
      <c r="S348" s="20" t="str">
        <f>VLOOKUP(M348&amp;"-"&amp;R348,通道清单!C:G,5,0)</f>
        <v>V</v>
      </c>
      <c r="T348" s="20">
        <f>VLOOKUP(H348,频率块划分实时状态!C:Y,14,0)</f>
        <v>12503.5</v>
      </c>
      <c r="U348" s="20">
        <f>VLOOKUP(H348,频率块划分实时状态!C:Y,15,0)</f>
        <v>12539.5</v>
      </c>
    </row>
    <row r="349" spans="1:21">
      <c r="A349" s="31" t="s">
        <v>14676</v>
      </c>
      <c r="B349" s="32" t="s">
        <v>9604</v>
      </c>
      <c r="C349" s="32" t="s">
        <v>9605</v>
      </c>
      <c r="D349" s="33" t="s">
        <v>14669</v>
      </c>
      <c r="E349" s="20" t="str">
        <f>VLOOKUP(B349,商品实例清单!B:D,3,0)</f>
        <v>通信卫星带宽 APT</v>
      </c>
      <c r="F349" s="221" t="str">
        <f>VLOOKUP(B349,商品实例清单!B:M,12,0)</f>
        <v>210010002220260040</v>
      </c>
      <c r="H349" s="18" t="s">
        <v>14678</v>
      </c>
      <c r="I349" s="28" t="s">
        <v>10779</v>
      </c>
      <c r="J349" s="34">
        <v>36</v>
      </c>
      <c r="K349" s="35">
        <v>46023</v>
      </c>
      <c r="L349" s="35">
        <v>46387.9999884259</v>
      </c>
      <c r="M349" s="20" t="str">
        <f>VLOOKUP(H349,频率块划分实时状态!C:Y,16,0)</f>
        <v>APT7</v>
      </c>
      <c r="N349" s="20" t="str">
        <f>VLOOKUP(H349,频率块划分实时状态!C:Y,17,0)</f>
        <v>RKCA01</v>
      </c>
      <c r="O349" s="20" t="str">
        <f>VLOOKUP(M349&amp;"-"&amp;N349,通道清单!C:G,5,0)</f>
        <v>H</v>
      </c>
      <c r="P349" s="20">
        <f>VLOOKUP(H349,频率块划分实时状态!C:Y,12,0)</f>
        <v>14253.5</v>
      </c>
      <c r="Q349" s="20">
        <f>VLOOKUP(H349,频率块划分实时状态!C:Y,13,0)</f>
        <v>14289.5</v>
      </c>
      <c r="R349" s="20" t="str">
        <f>VLOOKUP(H349,频率块划分实时状态!C:Y,18,0)</f>
        <v>TKCA01</v>
      </c>
      <c r="S349" s="20" t="str">
        <f>VLOOKUP(M349&amp;"-"&amp;R349,通道清单!C:G,5,0)</f>
        <v>V</v>
      </c>
      <c r="T349" s="20">
        <f>VLOOKUP(H349,频率块划分实时状态!C:Y,14,0)</f>
        <v>12503.5</v>
      </c>
      <c r="U349" s="20">
        <f>VLOOKUP(H349,频率块划分实时状态!C:Y,15,0)</f>
        <v>12539.5</v>
      </c>
    </row>
    <row r="350" spans="1:21">
      <c r="A350" s="31" t="s">
        <v>14676</v>
      </c>
      <c r="B350" s="32" t="s">
        <v>9604</v>
      </c>
      <c r="C350" s="32" t="s">
        <v>9605</v>
      </c>
      <c r="D350" s="33" t="s">
        <v>14669</v>
      </c>
      <c r="E350" s="20" t="str">
        <f>VLOOKUP(B350,商品实例清单!B:D,3,0)</f>
        <v>通信卫星带宽 APT</v>
      </c>
      <c r="F350" s="221" t="str">
        <f>VLOOKUP(B350,商品实例清单!B:M,12,0)</f>
        <v>210010002220260040</v>
      </c>
      <c r="H350" s="18" t="s">
        <v>14679</v>
      </c>
      <c r="I350" s="28" t="s">
        <v>10779</v>
      </c>
      <c r="J350" s="34">
        <v>18</v>
      </c>
      <c r="K350" s="35">
        <v>46023</v>
      </c>
      <c r="L350" s="35">
        <v>46387.9999884259</v>
      </c>
      <c r="M350" s="20" t="str">
        <f>VLOOKUP(H350,频率块划分实时状态!C:Y,16,0)</f>
        <v>APT7</v>
      </c>
      <c r="N350" s="20" t="str">
        <f>VLOOKUP(H350,频率块划分实时状态!C:Y,17,0)</f>
        <v>RKC03</v>
      </c>
      <c r="O350" s="20" t="str">
        <f>VLOOKUP(M350&amp;"-"&amp;N350,通道清单!C:G,5,0)</f>
        <v>H</v>
      </c>
      <c r="P350" s="20">
        <f>VLOOKUP(H350,频率块划分实时状态!C:Y,12,0)</f>
        <v>14354.5</v>
      </c>
      <c r="Q350" s="20">
        <f>VLOOKUP(H350,频率块划分实时状态!C:Y,13,0)</f>
        <v>14372.5</v>
      </c>
      <c r="R350" s="20" t="str">
        <f>VLOOKUP(H350,频率块划分实时状态!C:Y,18,0)</f>
        <v>TKC03</v>
      </c>
      <c r="S350" s="20" t="str">
        <f>VLOOKUP(M350&amp;"-"&amp;R350,通道清单!C:G,5,0)</f>
        <v>V</v>
      </c>
      <c r="T350" s="20">
        <f>VLOOKUP(H350,频率块划分实时状态!C:Y,14,0)</f>
        <v>12604.5</v>
      </c>
      <c r="U350" s="20">
        <f>VLOOKUP(H350,频率块划分实时状态!C:Y,15,0)</f>
        <v>12622.5</v>
      </c>
    </row>
    <row r="351" spans="1:21">
      <c r="A351" s="31" t="s">
        <v>14676</v>
      </c>
      <c r="B351" s="32" t="s">
        <v>9604</v>
      </c>
      <c r="C351" s="32" t="s">
        <v>9605</v>
      </c>
      <c r="D351" s="33" t="s">
        <v>14669</v>
      </c>
      <c r="E351" s="20" t="str">
        <f>VLOOKUP(B351,商品实例清单!B:D,3,0)</f>
        <v>通信卫星带宽 APT</v>
      </c>
      <c r="F351" s="221" t="str">
        <f>VLOOKUP(B351,商品实例清单!B:M,12,0)</f>
        <v>210010002220260040</v>
      </c>
      <c r="H351" s="18" t="s">
        <v>14680</v>
      </c>
      <c r="I351" s="28" t="s">
        <v>10779</v>
      </c>
      <c r="J351" s="34">
        <v>8</v>
      </c>
      <c r="K351" s="35">
        <v>46023</v>
      </c>
      <c r="L351" s="35">
        <v>46387.9999884259</v>
      </c>
      <c r="M351" s="20" t="str">
        <f>VLOOKUP(H351,频率块划分实时状态!C:Y,16,0)</f>
        <v>APT7</v>
      </c>
      <c r="N351" s="20" t="str">
        <f>VLOOKUP(H351,频率块划分实时状态!C:Y,17,0)</f>
        <v>RKC04</v>
      </c>
      <c r="O351" s="20" t="str">
        <f>VLOOKUP(M351&amp;"-"&amp;N351,通道清单!C:G,5,0)</f>
        <v>H</v>
      </c>
      <c r="P351" s="20">
        <f>VLOOKUP(H351,频率块划分实时状态!C:Y,12,0)</f>
        <v>14397.5</v>
      </c>
      <c r="Q351" s="20">
        <f>VLOOKUP(H351,频率块划分实时状态!C:Y,13,0)</f>
        <v>14405.5</v>
      </c>
      <c r="R351" s="20" t="str">
        <f>VLOOKUP(H351,频率块划分实时状态!C:Y,18,0)</f>
        <v>TKC04</v>
      </c>
      <c r="S351" s="20" t="str">
        <f>VLOOKUP(M351&amp;"-"&amp;R351,通道清单!C:G,5,0)</f>
        <v>V</v>
      </c>
      <c r="T351" s="20">
        <f>VLOOKUP(H351,频率块划分实时状态!C:Y,14,0)</f>
        <v>12647.5</v>
      </c>
      <c r="U351" s="20">
        <f>VLOOKUP(H351,频率块划分实时状态!C:Y,15,0)</f>
        <v>12655.5</v>
      </c>
    </row>
    <row r="352" spans="1:21">
      <c r="A352" s="31" t="s">
        <v>14676</v>
      </c>
      <c r="B352" s="32" t="s">
        <v>9604</v>
      </c>
      <c r="C352" s="32" t="s">
        <v>9605</v>
      </c>
      <c r="D352" s="33" t="s">
        <v>14669</v>
      </c>
      <c r="E352" s="20" t="str">
        <f>VLOOKUP(B352,商品实例清单!B:D,3,0)</f>
        <v>通信卫星带宽 APT</v>
      </c>
      <c r="F352" s="221" t="str">
        <f>VLOOKUP(B352,商品实例清单!B:M,12,0)</f>
        <v>210010002220260040</v>
      </c>
      <c r="H352" s="18" t="s">
        <v>14681</v>
      </c>
      <c r="I352" s="28" t="s">
        <v>10779</v>
      </c>
      <c r="J352" s="34">
        <v>28</v>
      </c>
      <c r="K352" s="35">
        <v>46023</v>
      </c>
      <c r="L352" s="35">
        <v>46387.9999884259</v>
      </c>
      <c r="M352" s="20" t="str">
        <f>VLOOKUP(H352,频率块划分实时状态!C:Y,16,0)</f>
        <v>APT7</v>
      </c>
      <c r="N352" s="20" t="str">
        <f>VLOOKUP(H352,频率块划分实时状态!C:Y,17,0)</f>
        <v>RKC04</v>
      </c>
      <c r="O352" s="20" t="str">
        <f>VLOOKUP(M352&amp;"-"&amp;N352,通道清单!C:G,5,0)</f>
        <v>H</v>
      </c>
      <c r="P352" s="20">
        <f>VLOOKUP(H352,频率块划分实时状态!C:Y,12,0)</f>
        <v>14397.5</v>
      </c>
      <c r="Q352" s="20">
        <f>VLOOKUP(H352,频率块划分实时状态!C:Y,13,0)</f>
        <v>14425.5</v>
      </c>
      <c r="R352" s="20" t="str">
        <f>VLOOKUP(H352,频率块划分实时状态!C:Y,18,0)</f>
        <v>TKC04</v>
      </c>
      <c r="S352" s="20" t="str">
        <f>VLOOKUP(M352&amp;"-"&amp;R352,通道清单!C:G,5,0)</f>
        <v>V</v>
      </c>
      <c r="T352" s="20">
        <f>VLOOKUP(H352,频率块划分实时状态!C:Y,14,0)</f>
        <v>12647.5</v>
      </c>
      <c r="U352" s="20">
        <f>VLOOKUP(H352,频率块划分实时状态!C:Y,15,0)</f>
        <v>12675.5</v>
      </c>
    </row>
    <row r="353" spans="1:21">
      <c r="A353" s="31" t="s">
        <v>14676</v>
      </c>
      <c r="B353" s="32" t="s">
        <v>9604</v>
      </c>
      <c r="C353" s="32" t="s">
        <v>9605</v>
      </c>
      <c r="D353" s="33" t="s">
        <v>14669</v>
      </c>
      <c r="E353" s="20" t="str">
        <f>VLOOKUP(B353,商品实例清单!B:D,3,0)</f>
        <v>通信卫星带宽 APT</v>
      </c>
      <c r="F353" s="221" t="str">
        <f>VLOOKUP(B353,商品实例清单!B:M,12,0)</f>
        <v>210010002220260040</v>
      </c>
      <c r="H353" s="18" t="s">
        <v>14682</v>
      </c>
      <c r="I353" s="28" t="s">
        <v>10779</v>
      </c>
      <c r="J353" s="34">
        <v>54</v>
      </c>
      <c r="K353" s="35">
        <v>46023</v>
      </c>
      <c r="L353" s="35">
        <v>46387.9999884259</v>
      </c>
      <c r="M353" s="20" t="str">
        <f>VLOOKUP(H353,频率块划分实时状态!C:Y,16,0)</f>
        <v>APT7</v>
      </c>
      <c r="N353" s="20" t="str">
        <f>VLOOKUP(H353,频率块划分实时状态!C:Y,17,0)</f>
        <v>RKC05</v>
      </c>
      <c r="O353" s="20" t="str">
        <f>VLOOKUP(M353&amp;"-"&amp;N353,通道清单!C:G,5,0)</f>
        <v>H</v>
      </c>
      <c r="P353" s="20">
        <f>VLOOKUP(H353,频率块划分实时状态!C:Y,12,0)</f>
        <v>14442</v>
      </c>
      <c r="Q353" s="20">
        <f>VLOOKUP(H353,频率块划分实时状态!C:Y,13,0)</f>
        <v>14496</v>
      </c>
      <c r="R353" s="20" t="str">
        <f>VLOOKUP(H353,频率块划分实时状态!C:Y,18,0)</f>
        <v>TKC05</v>
      </c>
      <c r="S353" s="20" t="str">
        <f>VLOOKUP(M353&amp;"-"&amp;R353,通道清单!C:G,5,0)</f>
        <v>V</v>
      </c>
      <c r="T353" s="20">
        <f>VLOOKUP(H353,频率块划分实时状态!C:Y,14,0)</f>
        <v>12692</v>
      </c>
      <c r="U353" s="20">
        <f>VLOOKUP(H353,频率块划分实时状态!C:Y,15,0)</f>
        <v>12746</v>
      </c>
    </row>
    <row r="354" spans="1:21">
      <c r="A354" s="31" t="s">
        <v>14683</v>
      </c>
      <c r="B354" s="32" t="s">
        <v>9607</v>
      </c>
      <c r="C354" s="32" t="s">
        <v>9608</v>
      </c>
      <c r="D354" s="33" t="s">
        <v>14669</v>
      </c>
      <c r="E354" s="20" t="str">
        <f>VLOOKUP(B354,商品实例清单!B:D,3,0)</f>
        <v>通信卫星带宽 APT</v>
      </c>
      <c r="F354" s="221" t="str">
        <f>VLOOKUP(B354,商品实例清单!B:M,12,0)</f>
        <v>210010002220260040</v>
      </c>
      <c r="H354" s="20" t="s">
        <v>14684</v>
      </c>
      <c r="I354" s="28" t="s">
        <v>10779</v>
      </c>
      <c r="J354" s="34">
        <v>34</v>
      </c>
      <c r="K354" s="35">
        <v>46023</v>
      </c>
      <c r="L354" s="35">
        <v>46387.9999884259</v>
      </c>
      <c r="M354" s="20" t="str">
        <f>VLOOKUP(H354,频率块划分实时状态!C:Y,16,0)</f>
        <v>APT9</v>
      </c>
      <c r="N354" s="20" t="str">
        <f>VLOOKUP(H354,频率块划分实时状态!C:Y,17,0)</f>
        <v>RC11B</v>
      </c>
      <c r="O354" s="20" t="str">
        <f>VLOOKUP(M354&amp;"-"&amp;N354,通道清单!C:G,5,0)</f>
        <v>H</v>
      </c>
      <c r="P354" s="20">
        <f>VLOOKUP(H354,频率块划分实时状态!C:Y,12,0)</f>
        <v>6347</v>
      </c>
      <c r="Q354" s="20">
        <f>VLOOKUP(H354,频率块划分实时状态!C:Y,13,0)</f>
        <v>6381</v>
      </c>
      <c r="R354" s="20" t="str">
        <f>VLOOKUP(H354,频率块划分实时状态!C:Y,18,0)</f>
        <v>TC11B</v>
      </c>
      <c r="S354" s="20" t="str">
        <f>VLOOKUP(M354&amp;"-"&amp;R354,通道清单!C:G,5,0)</f>
        <v>V</v>
      </c>
      <c r="T354" s="20">
        <f>VLOOKUP(H354,频率块划分实时状态!C:Y,14,0)</f>
        <v>4122</v>
      </c>
      <c r="U354" s="20">
        <f>VLOOKUP(H354,频率块划分实时状态!C:Y,15,0)</f>
        <v>4156</v>
      </c>
    </row>
    <row r="355" spans="1:21">
      <c r="A355" s="41"/>
      <c r="B355" s="32" t="s">
        <v>9623</v>
      </c>
      <c r="C355" s="32" t="s">
        <v>9624</v>
      </c>
      <c r="D355" s="33" t="s">
        <v>9627</v>
      </c>
      <c r="E355" s="20" t="str">
        <f>VLOOKUP(B355,商品实例清单!B:D,3,0)</f>
        <v>通信卫星带宽 APT</v>
      </c>
      <c r="F355" s="20" t="str">
        <f>VLOOKUP(B355,商品实例清单!B:M,12,0)</f>
        <v>LS210010002220241778</v>
      </c>
      <c r="H355" s="27" t="s">
        <v>14685</v>
      </c>
      <c r="I355" s="28" t="s">
        <v>10779</v>
      </c>
      <c r="J355" s="34">
        <v>2</v>
      </c>
      <c r="K355" s="35">
        <v>45444</v>
      </c>
      <c r="L355" s="35">
        <v>46173.9999884259</v>
      </c>
      <c r="M355" s="20" t="str">
        <f>VLOOKUP(H355,频率块划分实时状态!C:Y,16,0)</f>
        <v>APT5C</v>
      </c>
      <c r="N355" s="20" t="str">
        <f>VLOOKUP(H355,频率块划分实时状态!C:Y,17,0)</f>
        <v>RC14A-9</v>
      </c>
      <c r="O355" s="20" t="str">
        <f>VLOOKUP(M355&amp;"-"&amp;N355,通道清单!C:G,5,0)</f>
        <v>V</v>
      </c>
      <c r="P355" s="20">
        <f>VLOOKUP(H355,频率块划分实时状态!C:Y,12,0)</f>
        <v>6377.7</v>
      </c>
      <c r="Q355" s="20">
        <f>VLOOKUP(H355,频率块划分实时状态!C:Y,13,0)</f>
        <v>6379.7</v>
      </c>
      <c r="R355" s="20" t="str">
        <f>VLOOKUP(H355,频率块划分实时状态!C:Y,18,0)</f>
        <v>TC14A-9</v>
      </c>
      <c r="S355" s="20" t="str">
        <f>VLOOKUP(M355&amp;"-"&amp;R355,通道清单!C:G,5,0)</f>
        <v>H</v>
      </c>
      <c r="T355" s="20">
        <f>VLOOKUP(H355,频率块划分实时状态!C:Y,14,0)</f>
        <v>4152.7</v>
      </c>
      <c r="U355" s="20">
        <f>VLOOKUP(H355,频率块划分实时状态!C:Y,15,0)</f>
        <v>4154.7</v>
      </c>
    </row>
    <row r="356" s="17" customFormat="1" spans="1:21">
      <c r="A356" s="36" t="s">
        <v>14686</v>
      </c>
      <c r="B356" s="37" t="s">
        <v>9700</v>
      </c>
      <c r="C356" s="37" t="s">
        <v>9701</v>
      </c>
      <c r="D356" s="38" t="s">
        <v>14666</v>
      </c>
      <c r="E356" s="20" t="str">
        <f>VLOOKUP(B356,商品实例清单!B:D,3,0)</f>
        <v>通信卫星带宽 APT</v>
      </c>
      <c r="F356" s="221" t="str">
        <f>VLOOKUP(B356,商品实例清单!B:M,12,0)</f>
        <v>210010002220250743</v>
      </c>
      <c r="J356" s="39">
        <v>6.8</v>
      </c>
      <c r="K356" s="40">
        <v>45839</v>
      </c>
      <c r="L356" s="40">
        <v>46203.9999884259</v>
      </c>
      <c r="M356" s="20" t="e">
        <f>VLOOKUP(H356,频率块划分实时状态!C:Y,16,0)</f>
        <v>#N/A</v>
      </c>
      <c r="N356" s="20" t="e">
        <f>VLOOKUP(H356,频率块划分实时状态!C:Y,17,0)</f>
        <v>#N/A</v>
      </c>
      <c r="O356" s="20" t="e">
        <f>VLOOKUP(M356&amp;"-"&amp;N356,通道清单!C:G,5,0)</f>
        <v>#N/A</v>
      </c>
      <c r="P356" s="20" t="e">
        <f>VLOOKUP(H356,频率块划分实时状态!C:Y,12,0)</f>
        <v>#N/A</v>
      </c>
      <c r="Q356" s="20" t="e">
        <f>VLOOKUP(H356,频率块划分实时状态!C:Y,13,0)</f>
        <v>#N/A</v>
      </c>
      <c r="R356" s="20" t="e">
        <f>VLOOKUP(H356,频率块划分实时状态!C:Y,18,0)</f>
        <v>#N/A</v>
      </c>
      <c r="S356" s="20" t="e">
        <f>VLOOKUP(M356&amp;"-"&amp;R356,通道清单!C:G,5,0)</f>
        <v>#N/A</v>
      </c>
      <c r="T356" s="20" t="e">
        <f>VLOOKUP(H356,频率块划分实时状态!C:Y,14,0)</f>
        <v>#N/A</v>
      </c>
      <c r="U356" s="20" t="e">
        <f>VLOOKUP(H356,频率块划分实时状态!C:Y,15,0)</f>
        <v>#N/A</v>
      </c>
    </row>
    <row r="357" s="17" customFormat="1" spans="1:21">
      <c r="A357" s="36" t="s">
        <v>14687</v>
      </c>
      <c r="B357" s="37" t="s">
        <v>9703</v>
      </c>
      <c r="C357" s="37" t="s">
        <v>9704</v>
      </c>
      <c r="D357" s="38" t="s">
        <v>14669</v>
      </c>
      <c r="E357" s="20" t="str">
        <f>VLOOKUP(B357,商品实例清单!B:D,3,0)</f>
        <v>通信卫星带宽 APT</v>
      </c>
      <c r="F357" s="221" t="str">
        <f>VLOOKUP(B357,商品实例清单!B:M,12,0)</f>
        <v>210010002220260052</v>
      </c>
      <c r="J357" s="39">
        <v>485</v>
      </c>
      <c r="K357" s="40">
        <v>46023</v>
      </c>
      <c r="L357" s="40">
        <v>46387.9999884259</v>
      </c>
      <c r="M357" s="20" t="e">
        <f>VLOOKUP(H357,频率块划分实时状态!C:Y,16,0)</f>
        <v>#N/A</v>
      </c>
      <c r="N357" s="20" t="e">
        <f>VLOOKUP(H357,频率块划分实时状态!C:Y,17,0)</f>
        <v>#N/A</v>
      </c>
      <c r="O357" s="20" t="e">
        <f>VLOOKUP(M357&amp;"-"&amp;N357,通道清单!C:G,5,0)</f>
        <v>#N/A</v>
      </c>
      <c r="P357" s="20" t="e">
        <f>VLOOKUP(H357,频率块划分实时状态!C:Y,12,0)</f>
        <v>#N/A</v>
      </c>
      <c r="Q357" s="20" t="e">
        <f>VLOOKUP(H357,频率块划分实时状态!C:Y,13,0)</f>
        <v>#N/A</v>
      </c>
      <c r="R357" s="20" t="e">
        <f>VLOOKUP(H357,频率块划分实时状态!C:Y,18,0)</f>
        <v>#N/A</v>
      </c>
      <c r="S357" s="20" t="e">
        <f>VLOOKUP(M357&amp;"-"&amp;R357,通道清单!C:G,5,0)</f>
        <v>#N/A</v>
      </c>
      <c r="T357" s="20" t="e">
        <f>VLOOKUP(H357,频率块划分实时状态!C:Y,14,0)</f>
        <v>#N/A</v>
      </c>
      <c r="U357" s="20" t="e">
        <f>VLOOKUP(H357,频率块划分实时状态!C:Y,15,0)</f>
        <v>#N/A</v>
      </c>
    </row>
    <row r="358" spans="1:21">
      <c r="A358" s="41"/>
      <c r="B358" s="32" t="s">
        <v>9716</v>
      </c>
      <c r="C358" s="32" t="s">
        <v>9717</v>
      </c>
      <c r="D358" s="33" t="s">
        <v>14666</v>
      </c>
      <c r="E358" s="20" t="str">
        <f>VLOOKUP(B358,商品实例清单!B:D,3,0)</f>
        <v>通信卫星带宽 APT</v>
      </c>
      <c r="F358" s="221" t="str">
        <f>VLOOKUP(B358,商品实例清单!B:M,12,0)</f>
        <v>210010002220260038</v>
      </c>
      <c r="H358" s="20" t="s">
        <v>14688</v>
      </c>
      <c r="I358" s="28" t="s">
        <v>10779</v>
      </c>
      <c r="J358" s="34">
        <v>36</v>
      </c>
      <c r="K358" s="35">
        <v>46023</v>
      </c>
      <c r="L358" s="35">
        <v>46387.9999884259</v>
      </c>
      <c r="M358" s="20" t="str">
        <f>VLOOKUP(H358,频率块划分实时状态!C:Y,16,0)</f>
        <v>APT6C</v>
      </c>
      <c r="N358" s="20" t="str">
        <f>VLOOKUP(H358,频率块划分实时状态!C:Y,17,0)</f>
        <v>RC07A</v>
      </c>
      <c r="O358" s="20" t="str">
        <f>VLOOKUP(M358&amp;"-"&amp;N358,通道清单!C:G,5,0)</f>
        <v>V</v>
      </c>
      <c r="P358" s="20">
        <f>VLOOKUP(H358,频率块划分实时状态!C:Y,12,0)</f>
        <v>6087</v>
      </c>
      <c r="Q358" s="20">
        <f>VLOOKUP(H358,频率块划分实时状态!C:Y,13,0)</f>
        <v>6123</v>
      </c>
      <c r="R358" s="20" t="str">
        <f>VLOOKUP(H358,频率块划分实时状态!C:Y,18,0)</f>
        <v>TC07A</v>
      </c>
      <c r="S358" s="20" t="str">
        <f>VLOOKUP(M358&amp;"-"&amp;R358,通道清单!C:G,5,0)</f>
        <v>H</v>
      </c>
      <c r="T358" s="20">
        <f>VLOOKUP(H358,频率块划分实时状态!C:Y,14,0)</f>
        <v>3862</v>
      </c>
      <c r="U358" s="20">
        <f>VLOOKUP(H358,频率块划分实时状态!C:Y,15,0)</f>
        <v>3898</v>
      </c>
    </row>
    <row r="359" spans="1:21">
      <c r="A359" s="41"/>
      <c r="B359" s="32" t="s">
        <v>9984</v>
      </c>
      <c r="C359" s="32" t="s">
        <v>9985</v>
      </c>
      <c r="D359" s="33" t="s">
        <v>9627</v>
      </c>
      <c r="E359" s="20" t="str">
        <f>VLOOKUP(B359,商品实例清单!B:D,3,0)</f>
        <v>通信卫星带宽 APT</v>
      </c>
      <c r="F359" s="20" t="str">
        <f>VLOOKUP(B359,商品实例清单!B:M,12,0)</f>
        <v>LS210010002220222836</v>
      </c>
      <c r="H359" s="27" t="s">
        <v>14685</v>
      </c>
      <c r="J359" s="34">
        <v>2</v>
      </c>
      <c r="K359" s="35">
        <v>44713</v>
      </c>
      <c r="L359" s="35">
        <v>45443.9999884259</v>
      </c>
      <c r="M359" s="20" t="str">
        <f>VLOOKUP(H359,频率块划分实时状态!C:Y,16,0)</f>
        <v>APT5C</v>
      </c>
      <c r="N359" s="20" t="str">
        <f>VLOOKUP(H359,频率块划分实时状态!C:Y,17,0)</f>
        <v>RC14A-9</v>
      </c>
      <c r="O359" s="20" t="str">
        <f>VLOOKUP(M359&amp;"-"&amp;N359,通道清单!C:G,5,0)</f>
        <v>V</v>
      </c>
      <c r="P359" s="20">
        <f>VLOOKUP(H359,频率块划分实时状态!C:Y,12,0)</f>
        <v>6377.7</v>
      </c>
      <c r="Q359" s="20">
        <f>VLOOKUP(H359,频率块划分实时状态!C:Y,13,0)</f>
        <v>6379.7</v>
      </c>
      <c r="R359" s="20" t="str">
        <f>VLOOKUP(H359,频率块划分实时状态!C:Y,18,0)</f>
        <v>TC14A-9</v>
      </c>
      <c r="S359" s="20" t="str">
        <f>VLOOKUP(M359&amp;"-"&amp;R359,通道清单!C:G,5,0)</f>
        <v>H</v>
      </c>
      <c r="T359" s="20">
        <f>VLOOKUP(H359,频率块划分实时状态!C:Y,14,0)</f>
        <v>4152.7</v>
      </c>
      <c r="U359" s="20">
        <f>VLOOKUP(H359,频率块划分实时状态!C:Y,15,0)</f>
        <v>4154.7</v>
      </c>
    </row>
    <row r="360" s="17" customFormat="1" spans="1:21">
      <c r="A360" s="36" t="s">
        <v>14687</v>
      </c>
      <c r="B360" s="37" t="s">
        <v>10266</v>
      </c>
      <c r="C360" s="37" t="s">
        <v>10267</v>
      </c>
      <c r="D360" s="38" t="s">
        <v>10270</v>
      </c>
      <c r="E360" s="20" t="str">
        <f>VLOOKUP(B360,商品实例清单!B:D,3,0)</f>
        <v>通信卫星带宽 APT</v>
      </c>
      <c r="F360" s="221" t="str">
        <f>VLOOKUP(B360,商品实例清单!B:M,12,0)</f>
        <v>210010002220250725</v>
      </c>
      <c r="J360" s="39">
        <v>82</v>
      </c>
      <c r="K360" s="40">
        <v>45901</v>
      </c>
      <c r="L360" s="40">
        <v>46265.9999884259</v>
      </c>
      <c r="M360" s="20" t="e">
        <f>VLOOKUP(H360,频率块划分实时状态!C:Y,16,0)</f>
        <v>#N/A</v>
      </c>
      <c r="N360" s="20" t="e">
        <f>VLOOKUP(H360,频率块划分实时状态!C:Y,17,0)</f>
        <v>#N/A</v>
      </c>
      <c r="O360" s="20" t="e">
        <f>VLOOKUP(M360&amp;"-"&amp;N360,通道清单!C:G,5,0)</f>
        <v>#N/A</v>
      </c>
      <c r="P360" s="20" t="e">
        <f>VLOOKUP(H360,频率块划分实时状态!C:Y,12,0)</f>
        <v>#N/A</v>
      </c>
      <c r="Q360" s="20" t="e">
        <f>VLOOKUP(H360,频率块划分实时状态!C:Y,13,0)</f>
        <v>#N/A</v>
      </c>
      <c r="R360" s="20" t="e">
        <f>VLOOKUP(H360,频率块划分实时状态!C:Y,18,0)</f>
        <v>#N/A</v>
      </c>
      <c r="S360" s="20" t="e">
        <f>VLOOKUP(M360&amp;"-"&amp;R360,通道清单!C:G,5,0)</f>
        <v>#N/A</v>
      </c>
      <c r="T360" s="20" t="e">
        <f>VLOOKUP(H360,频率块划分实时状态!C:Y,14,0)</f>
        <v>#N/A</v>
      </c>
      <c r="U360" s="20" t="e">
        <f>VLOOKUP(H360,频率块划分实时状态!C:Y,15,0)</f>
        <v>#N/A</v>
      </c>
    </row>
    <row r="361" spans="1:21">
      <c r="A361" s="31" t="s">
        <v>14689</v>
      </c>
      <c r="B361" s="32" t="s">
        <v>10814</v>
      </c>
      <c r="C361" s="32" t="s">
        <v>10815</v>
      </c>
      <c r="D361" s="33" t="s">
        <v>14669</v>
      </c>
      <c r="E361" s="20" t="str">
        <f>VLOOKUP(B361,商品实例清单!B:D,3,0)</f>
        <v>通信卫星带宽 APT</v>
      </c>
      <c r="F361" s="221" t="str">
        <f>VLOOKUP(B361,商品实例清单!B:M,12,0)</f>
        <v>210010002220260040</v>
      </c>
      <c r="H361" s="27" t="s">
        <v>14690</v>
      </c>
      <c r="I361" s="28" t="s">
        <v>10779</v>
      </c>
      <c r="J361" s="34">
        <v>7</v>
      </c>
      <c r="K361" s="35">
        <v>46023</v>
      </c>
      <c r="L361" s="35">
        <v>46387.9999884259</v>
      </c>
      <c r="M361" s="20" t="str">
        <f>VLOOKUP(H361,频率块划分实时状态!C:Y,16,0)</f>
        <v>APT7</v>
      </c>
      <c r="N361" s="20" t="str">
        <f>VLOOKUP(H361,频率块划分实时状态!C:Y,17,0)</f>
        <v>RC06B-2</v>
      </c>
      <c r="O361" s="20" t="str">
        <f>VLOOKUP(M361&amp;"-"&amp;N361,通道清单!C:G,5,0)</f>
        <v>H</v>
      </c>
      <c r="P361" s="20">
        <f>VLOOKUP(H361,频率块划分实时状态!C:Y,12,0)</f>
        <v>6085</v>
      </c>
      <c r="Q361" s="20">
        <f>VLOOKUP(H361,频率块划分实时状态!C:Y,13,0)</f>
        <v>6092</v>
      </c>
      <c r="R361" s="20" t="str">
        <f>VLOOKUP(H361,频率块划分实时状态!C:Y,18,0)</f>
        <v>TC06B-2</v>
      </c>
      <c r="S361" s="20" t="str">
        <f>VLOOKUP(M361&amp;"-"&amp;R361,通道清单!C:G,5,0)</f>
        <v>V</v>
      </c>
      <c r="T361" s="20">
        <f>VLOOKUP(H361,频率块划分实时状态!C:Y,14,0)</f>
        <v>3860</v>
      </c>
      <c r="U361" s="20">
        <f>VLOOKUP(H361,频率块划分实时状态!C:Y,15,0)</f>
        <v>3867</v>
      </c>
    </row>
    <row r="362" spans="1:21">
      <c r="A362" s="41"/>
      <c r="B362" s="32" t="s">
        <v>10814</v>
      </c>
      <c r="C362" s="32" t="s">
        <v>10815</v>
      </c>
      <c r="D362" s="33" t="s">
        <v>14669</v>
      </c>
      <c r="E362" s="20" t="str">
        <f>VLOOKUP(B362,商品实例清单!B:D,3,0)</f>
        <v>通信卫星带宽 APT</v>
      </c>
      <c r="F362" s="221" t="str">
        <f>VLOOKUP(B362,商品实例清单!B:M,12,0)</f>
        <v>210010002220260040</v>
      </c>
      <c r="H362" s="20" t="s">
        <v>14691</v>
      </c>
      <c r="I362" s="28" t="s">
        <v>10779</v>
      </c>
      <c r="J362" s="34">
        <v>36</v>
      </c>
      <c r="K362" s="35">
        <v>46023</v>
      </c>
      <c r="L362" s="35">
        <v>46387.9999884259</v>
      </c>
      <c r="M362" s="20" t="str">
        <f>VLOOKUP(H362,频率块划分实时状态!C:Y,16,0)</f>
        <v>APT7</v>
      </c>
      <c r="N362" s="20" t="str">
        <f>VLOOKUP(H362,频率块划分实时状态!C:Y,17,0)</f>
        <v>RC07B</v>
      </c>
      <c r="O362" s="20" t="str">
        <f>VLOOKUP(M362&amp;"-"&amp;N362,通道清单!C:G,5,0)</f>
        <v>H</v>
      </c>
      <c r="P362" s="20">
        <f>VLOOKUP(H362,频率块划分实时状态!C:Y,12,0)</f>
        <v>6107</v>
      </c>
      <c r="Q362" s="20">
        <f>VLOOKUP(H362,频率块划分实时状态!C:Y,13,0)</f>
        <v>6143</v>
      </c>
      <c r="R362" s="20" t="str">
        <f>VLOOKUP(H362,频率块划分实时状态!C:Y,18,0)</f>
        <v>TC07B</v>
      </c>
      <c r="S362" s="20" t="str">
        <f>VLOOKUP(M362&amp;"-"&amp;R362,通道清单!C:G,5,0)</f>
        <v>V</v>
      </c>
      <c r="T362" s="20">
        <f>VLOOKUP(H362,频率块划分实时状态!C:Y,14,0)</f>
        <v>3882</v>
      </c>
      <c r="U362" s="20">
        <f>VLOOKUP(H362,频率块划分实时状态!C:Y,15,0)</f>
        <v>3918</v>
      </c>
    </row>
    <row r="363" spans="1:21">
      <c r="A363" s="41"/>
      <c r="B363" s="32" t="s">
        <v>10814</v>
      </c>
      <c r="C363" s="32" t="s">
        <v>10815</v>
      </c>
      <c r="D363" s="33" t="s">
        <v>14669</v>
      </c>
      <c r="E363" s="20" t="str">
        <f>VLOOKUP(B363,商品实例清单!B:D,3,0)</f>
        <v>通信卫星带宽 APT</v>
      </c>
      <c r="F363" s="221" t="str">
        <f>VLOOKUP(B363,商品实例清单!B:M,12,0)</f>
        <v>210010002220260040</v>
      </c>
      <c r="H363" s="20" t="s">
        <v>14692</v>
      </c>
      <c r="I363" s="28" t="s">
        <v>10779</v>
      </c>
      <c r="J363" s="34">
        <v>36</v>
      </c>
      <c r="K363" s="35">
        <v>46023</v>
      </c>
      <c r="L363" s="35">
        <v>46387.9999884259</v>
      </c>
      <c r="M363" s="20" t="str">
        <f>VLOOKUP(H363,频率块划分实时状态!C:Y,16,0)</f>
        <v>APT7</v>
      </c>
      <c r="N363" s="20" t="str">
        <f>VLOOKUP(H363,频率块划分实时状态!C:Y,17,0)</f>
        <v>RC08B</v>
      </c>
      <c r="O363" s="20" t="str">
        <f>VLOOKUP(M363&amp;"-"&amp;N363,通道清单!C:G,5,0)</f>
        <v>H</v>
      </c>
      <c r="P363" s="20">
        <f>VLOOKUP(H363,频率块划分实时状态!C:Y,12,0)</f>
        <v>6147</v>
      </c>
      <c r="Q363" s="20">
        <f>VLOOKUP(H363,频率块划分实时状态!C:Y,13,0)</f>
        <v>6183</v>
      </c>
      <c r="R363" s="20" t="str">
        <f>VLOOKUP(H363,频率块划分实时状态!C:Y,18,0)</f>
        <v>TC08B</v>
      </c>
      <c r="S363" s="20" t="str">
        <f>VLOOKUP(M363&amp;"-"&amp;R363,通道清单!C:G,5,0)</f>
        <v>V</v>
      </c>
      <c r="T363" s="20">
        <f>VLOOKUP(H363,频率块划分实时状态!C:Y,14,0)</f>
        <v>3922</v>
      </c>
      <c r="U363" s="20">
        <f>VLOOKUP(H363,频率块划分实时状态!C:Y,15,0)</f>
        <v>3958</v>
      </c>
    </row>
    <row r="364" ht="25.5" spans="1:21">
      <c r="B364" s="34" t="s">
        <v>9546</v>
      </c>
      <c r="C364" s="34" t="s">
        <v>9547</v>
      </c>
      <c r="D364" s="33" t="s">
        <v>9550</v>
      </c>
      <c r="E364" s="20" t="str">
        <f>VLOOKUP(B364,商品实例清单!B:D,3,0)</f>
        <v>通信卫星带宽 APT</v>
      </c>
      <c r="F364" s="221" t="str">
        <f>VLOOKUP(B364,商品实例清单!B:M,12,0)</f>
        <v>210010002220250383</v>
      </c>
      <c r="H364" s="20" t="s">
        <v>14693</v>
      </c>
      <c r="I364" s="28" t="s">
        <v>10779</v>
      </c>
      <c r="J364" s="34">
        <v>36</v>
      </c>
      <c r="K364" s="35">
        <v>45778</v>
      </c>
      <c r="L364" s="35">
        <v>46142.9999884259</v>
      </c>
      <c r="M364" s="20" t="str">
        <f>VLOOKUP(H364,频率块划分实时状态!C:Y,16,0)</f>
        <v>APT7</v>
      </c>
      <c r="N364" s="20" t="str">
        <f>VLOOKUP(H364,频率块划分实时状态!C:Y,17,0)</f>
        <v>RC13A</v>
      </c>
      <c r="O364" s="20" t="str">
        <f>VLOOKUP(M364&amp;"-"&amp;N364,通道清单!C:G,5,0)</f>
        <v>V</v>
      </c>
      <c r="P364" s="20">
        <f>VLOOKUP(H364,频率块划分实时状态!C:Y,12,0)</f>
        <v>6327</v>
      </c>
      <c r="Q364" s="20">
        <f>VLOOKUP(H364,频率块划分实时状态!C:Y,13,0)</f>
        <v>6363</v>
      </c>
      <c r="R364" s="20" t="str">
        <f>VLOOKUP(H364,频率块划分实时状态!C:Y,18,0)</f>
        <v>TC13A</v>
      </c>
      <c r="S364" s="20" t="str">
        <f>VLOOKUP(M364&amp;"-"&amp;R364,通道清单!C:G,5,0)</f>
        <v>H</v>
      </c>
      <c r="T364" s="20">
        <f>VLOOKUP(H364,频率块划分实时状态!C:Y,14,0)</f>
        <v>4102</v>
      </c>
      <c r="U364" s="20">
        <f>VLOOKUP(H364,频率块划分实时状态!C:Y,15,0)</f>
        <v>4138</v>
      </c>
    </row>
    <row r="365" ht="25.5" spans="1:21">
      <c r="B365" s="34" t="s">
        <v>9552</v>
      </c>
      <c r="C365" s="34" t="s">
        <v>9553</v>
      </c>
      <c r="D365" s="33" t="s">
        <v>9509</v>
      </c>
      <c r="E365" s="20" t="str">
        <f>VLOOKUP(B365,商品实例清单!B:D,3,0)</f>
        <v>通信卫星带宽 APT</v>
      </c>
      <c r="F365" s="221" t="str">
        <f>VLOOKUP(B365,商品实例清单!B:M,12,0)</f>
        <v>210010002220251041</v>
      </c>
      <c r="H365" s="20" t="s">
        <v>14694</v>
      </c>
      <c r="I365" s="28" t="s">
        <v>10779</v>
      </c>
      <c r="J365" s="34">
        <v>10.3</v>
      </c>
      <c r="K365" s="35">
        <v>46023</v>
      </c>
      <c r="L365" s="35">
        <v>46387.9999884259</v>
      </c>
      <c r="M365" s="20" t="str">
        <f>VLOOKUP(H365,频率块划分实时状态!C:Y,16,0)</f>
        <v>APT7</v>
      </c>
      <c r="N365" s="20" t="str">
        <f>VLOOKUP(H365,频率块划分实时状态!C:Y,17,0)</f>
        <v>RC13B</v>
      </c>
      <c r="O365" s="20" t="str">
        <f>VLOOKUP(M365&amp;"-"&amp;N365,通道清单!C:G,5,0)</f>
        <v>H</v>
      </c>
      <c r="P365" s="20">
        <f>VLOOKUP(H365,频率块划分实时状态!C:Y,12,0)</f>
        <v>6361.19</v>
      </c>
      <c r="Q365" s="20">
        <f>VLOOKUP(H365,频率块划分实时状态!C:Y,13,0)</f>
        <v>6371.49</v>
      </c>
      <c r="R365" s="20" t="str">
        <f>VLOOKUP(H365,频率块划分实时状态!C:Y,18,0)</f>
        <v>TC13B</v>
      </c>
      <c r="S365" s="20" t="str">
        <f>VLOOKUP(M365&amp;"-"&amp;R365,通道清单!C:G,5,0)</f>
        <v>H</v>
      </c>
      <c r="T365" s="20">
        <f>VLOOKUP(H365,频率块划分实时状态!C:Y,14,0)</f>
        <v>4136.19</v>
      </c>
      <c r="U365" s="20">
        <f>VLOOKUP(H365,频率块划分实时状态!C:Y,15,0)</f>
        <v>4146.49</v>
      </c>
    </row>
    <row r="366" ht="25.5" spans="1:21">
      <c r="B366" s="34" t="s">
        <v>9561</v>
      </c>
      <c r="C366" s="34" t="s">
        <v>9562</v>
      </c>
      <c r="D366" s="33" t="s">
        <v>9565</v>
      </c>
      <c r="E366" s="20" t="str">
        <f>VLOOKUP(B366,商品实例清单!B:D,3,0)</f>
        <v>通信卫星带宽 APT</v>
      </c>
      <c r="F366" s="221" t="str">
        <f>VLOOKUP(B366,商品实例清单!B:M,12,0)</f>
        <v>210010002220250274</v>
      </c>
      <c r="H366" s="20" t="s">
        <v>14695</v>
      </c>
      <c r="I366" s="28" t="s">
        <v>10779</v>
      </c>
      <c r="J366" s="34">
        <v>2.8</v>
      </c>
      <c r="K366" s="35">
        <v>45658</v>
      </c>
      <c r="L366" s="35">
        <v>46127.9999884259</v>
      </c>
      <c r="M366" s="20" t="str">
        <f>VLOOKUP(H366,频率块划分实时状态!C:Y,16,0)</f>
        <v>APT9</v>
      </c>
      <c r="N366" s="20" t="str">
        <f>VLOOKUP(H366,频率块划分实时状态!C:Y,17,0)</f>
        <v>RC04A</v>
      </c>
      <c r="O366" s="20" t="str">
        <f>VLOOKUP(M366&amp;"-"&amp;N366,通道清单!C:G,5,0)</f>
        <v>H</v>
      </c>
      <c r="P366" s="20">
        <f>VLOOKUP(H366,频率块划分实时状态!C:Y,12,0)</f>
        <v>6031.5</v>
      </c>
      <c r="Q366" s="20">
        <f>VLOOKUP(H366,频率块划分实时状态!C:Y,13,0)</f>
        <v>6034.3</v>
      </c>
      <c r="R366" s="20" t="str">
        <f>VLOOKUP(H366,频率块划分实时状态!C:Y,18,0)</f>
        <v>TC04A</v>
      </c>
      <c r="S366" s="20" t="str">
        <f>VLOOKUP(M366&amp;"-"&amp;R366,通道清单!C:G,5,0)</f>
        <v>H</v>
      </c>
      <c r="T366" s="20">
        <f>VLOOKUP(H366,频率块划分实时状态!C:Y,14,0)</f>
        <v>3789.5</v>
      </c>
      <c r="U366" s="20">
        <f>VLOOKUP(H366,频率块划分实时状态!C:Y,15,0)</f>
        <v>3792.3</v>
      </c>
    </row>
    <row r="367" ht="25.5" spans="1:21">
      <c r="B367" s="34" t="s">
        <v>9561</v>
      </c>
      <c r="C367" s="34" t="s">
        <v>9562</v>
      </c>
      <c r="D367" s="33" t="s">
        <v>9565</v>
      </c>
      <c r="E367" s="20" t="str">
        <f>VLOOKUP(B367,商品实例清单!B:D,3,0)</f>
        <v>通信卫星带宽 APT</v>
      </c>
      <c r="F367" s="221" t="str">
        <f>VLOOKUP(B367,商品实例清单!B:M,12,0)</f>
        <v>210010002220250274</v>
      </c>
      <c r="H367" s="18" t="s">
        <v>14696</v>
      </c>
      <c r="I367" s="28" t="s">
        <v>10779</v>
      </c>
      <c r="J367" s="34">
        <v>7</v>
      </c>
      <c r="K367" s="35">
        <v>45658</v>
      </c>
      <c r="L367" s="35">
        <v>46127.9999884259</v>
      </c>
      <c r="M367" s="20" t="str">
        <f>VLOOKUP(H367,频率块划分实时状态!C:Y,16,0)</f>
        <v>APT9</v>
      </c>
      <c r="N367" s="20" t="str">
        <f>VLOOKUP(H367,频率块划分实时状态!C:Y,17,0)</f>
        <v>RC45A</v>
      </c>
      <c r="O367" s="20" t="str">
        <f>VLOOKUP(M367&amp;"-"&amp;N367,通道清单!C:G,5,0)</f>
        <v>H</v>
      </c>
      <c r="P367" s="20">
        <f>VLOOKUP(H367,频率块划分实时状态!C:Y,12,0)</f>
        <v>6073.2</v>
      </c>
      <c r="Q367" s="20">
        <f>VLOOKUP(H367,频率块划分实时状态!C:Y,13,0)</f>
        <v>6083</v>
      </c>
      <c r="R367" s="20" t="str">
        <f>VLOOKUP(H367,频率块划分实时状态!C:Y,18,0)</f>
        <v>TC45A</v>
      </c>
      <c r="S367" s="20" t="str">
        <f>VLOOKUP(M367&amp;"-"&amp;R367,通道清单!C:G,5,0)</f>
        <v>H</v>
      </c>
      <c r="T367" s="20">
        <f>VLOOKUP(H367,频率块划分实时状态!C:Y,14,0)</f>
        <v>3848.2</v>
      </c>
      <c r="U367" s="20">
        <f>VLOOKUP(H367,频率块划分实时状态!C:Y,15,0)</f>
        <v>3858</v>
      </c>
    </row>
    <row r="368" ht="25.5" spans="1:21">
      <c r="B368" s="34" t="s">
        <v>9566</v>
      </c>
      <c r="C368" s="34" t="s">
        <v>9567</v>
      </c>
      <c r="D368" s="33" t="s">
        <v>9565</v>
      </c>
      <c r="E368" s="20" t="str">
        <f>VLOOKUP(B368,商品实例清单!B:D,3,0)</f>
        <v>通信卫星带宽 APT</v>
      </c>
      <c r="F368" s="221" t="str">
        <f>VLOOKUP(B368,商品实例清单!B:M,12,0)</f>
        <v>210010002220250274</v>
      </c>
      <c r="H368" s="20" t="s">
        <v>14697</v>
      </c>
      <c r="I368" s="28" t="s">
        <v>10779</v>
      </c>
      <c r="J368" s="34">
        <v>8.2</v>
      </c>
      <c r="K368" s="35">
        <v>45658</v>
      </c>
      <c r="L368" s="35">
        <v>46127.9999884259</v>
      </c>
      <c r="M368" s="20" t="str">
        <f>VLOOKUP(H368,频率块划分实时状态!C:Y,16,0)</f>
        <v>APT7</v>
      </c>
      <c r="N368" s="20" t="str">
        <f>VLOOKUP(H368,频率块划分实时状态!C:Y,17,0)</f>
        <v>RC14B</v>
      </c>
      <c r="O368" s="20" t="str">
        <f>VLOOKUP(M368&amp;"-"&amp;N368,通道清单!C:G,5,0)</f>
        <v>H</v>
      </c>
      <c r="P368" s="20">
        <f>VLOOKUP(H368,频率块划分实时状态!C:Y,12,0)</f>
        <v>6387</v>
      </c>
      <c r="Q368" s="20">
        <f>VLOOKUP(H368,频率块划分实时状态!C:Y,13,0)</f>
        <v>6395.2</v>
      </c>
      <c r="R368" s="20" t="str">
        <f>VLOOKUP(H368,频率块划分实时状态!C:Y,18,0)</f>
        <v>TC14B</v>
      </c>
      <c r="S368" s="20" t="str">
        <f>VLOOKUP(M368&amp;"-"&amp;R368,通道清单!C:G,5,0)</f>
        <v>H</v>
      </c>
      <c r="T368" s="20">
        <f>VLOOKUP(H368,频率块划分实时状态!C:Y,14,0)</f>
        <v>4162</v>
      </c>
      <c r="U368" s="20">
        <f>VLOOKUP(H368,频率块划分实时状态!C:Y,15,0)</f>
        <v>4170.2</v>
      </c>
    </row>
    <row r="369" ht="25.5" spans="1:21">
      <c r="B369" s="34" t="s">
        <v>9566</v>
      </c>
      <c r="C369" s="34" t="s">
        <v>9567</v>
      </c>
      <c r="D369" s="33" t="s">
        <v>9565</v>
      </c>
      <c r="E369" s="20" t="str">
        <f>VLOOKUP(B369,商品实例清单!B:D,3,0)</f>
        <v>通信卫星带宽 APT</v>
      </c>
      <c r="F369" s="221" t="str">
        <f>VLOOKUP(B369,商品实例清单!B:M,12,0)</f>
        <v>210010002220250274</v>
      </c>
      <c r="H369" s="20" t="s">
        <v>14698</v>
      </c>
      <c r="I369" s="28" t="s">
        <v>10779</v>
      </c>
      <c r="J369" s="34">
        <v>2</v>
      </c>
      <c r="K369" s="35">
        <v>45658</v>
      </c>
      <c r="L369" s="35">
        <v>46127.9999884259</v>
      </c>
      <c r="M369" s="20" t="str">
        <f>VLOOKUP(H369,频率块划分实时状态!C:Y,16,0)</f>
        <v>APT7</v>
      </c>
      <c r="N369" s="20" t="str">
        <f>VLOOKUP(H369,频率块划分实时状态!C:Y,17,0)</f>
        <v>RC14B</v>
      </c>
      <c r="O369" s="20" t="str">
        <f>VLOOKUP(M369&amp;"-"&amp;N369,通道清单!C:G,5,0)</f>
        <v>H</v>
      </c>
      <c r="P369" s="20">
        <f>VLOOKUP(H369,频率块划分实时状态!C:Y,12,0)</f>
        <v>6395.2</v>
      </c>
      <c r="Q369" s="20">
        <f>VLOOKUP(H369,频率块划分实时状态!C:Y,13,0)</f>
        <v>6397.2</v>
      </c>
      <c r="R369" s="20" t="str">
        <f>VLOOKUP(H369,频率块划分实时状态!C:Y,18,0)</f>
        <v>TC14B</v>
      </c>
      <c r="S369" s="20" t="str">
        <f>VLOOKUP(M369&amp;"-"&amp;R369,通道清单!C:G,5,0)</f>
        <v>H</v>
      </c>
      <c r="T369" s="20">
        <f>VLOOKUP(H369,频率块划分实时状态!C:Y,14,0)</f>
        <v>4170.2</v>
      </c>
      <c r="U369" s="20">
        <f>VLOOKUP(H369,频率块划分实时状态!C:Y,15,0)</f>
        <v>4172.2</v>
      </c>
    </row>
    <row r="370" ht="25.5" spans="1:21">
      <c r="B370" s="34" t="s">
        <v>9568</v>
      </c>
      <c r="C370" s="34" t="s">
        <v>9569</v>
      </c>
      <c r="D370" s="33" t="s">
        <v>9565</v>
      </c>
      <c r="E370" s="20" t="str">
        <f>VLOOKUP(B370,商品实例清单!B:D,3,0)</f>
        <v>通信卫星带宽 APT</v>
      </c>
      <c r="F370" s="221" t="str">
        <f>VLOOKUP(B370,商品实例清单!B:M,12,0)</f>
        <v>210010002220250274</v>
      </c>
      <c r="H370" s="20" t="s">
        <v>14699</v>
      </c>
      <c r="I370" s="28" t="s">
        <v>10779</v>
      </c>
      <c r="J370" s="34">
        <v>1.2</v>
      </c>
      <c r="K370" s="35">
        <v>45658</v>
      </c>
      <c r="L370" s="35">
        <v>46127.9999884259</v>
      </c>
      <c r="M370" s="20" t="str">
        <f>VLOOKUP(H370,频率块划分实时状态!C:Y,16,0)</f>
        <v>APT5C</v>
      </c>
      <c r="N370" s="20" t="str">
        <f>VLOOKUP(H370,频率块划分实时状态!C:Y,17,0)</f>
        <v>RK08A</v>
      </c>
      <c r="O370" s="20" t="str">
        <f>VLOOKUP(M370&amp;"-"&amp;N370,通道清单!C:G,5,0)</f>
        <v>H</v>
      </c>
      <c r="P370" s="20">
        <f>VLOOKUP(H370,频率块划分实时状态!C:Y,12,0)</f>
        <v>14445.8</v>
      </c>
      <c r="Q370" s="20">
        <f>VLOOKUP(H370,频率块划分实时状态!C:Y,13,0)</f>
        <v>14447</v>
      </c>
      <c r="R370" s="20" t="str">
        <f>VLOOKUP(H370,频率块划分实时状态!C:Y,18,0)</f>
        <v>TK08A</v>
      </c>
      <c r="S370" s="20" t="str">
        <f>VLOOKUP(M370&amp;"-"&amp;R370,通道清单!C:G,5,0)</f>
        <v>H</v>
      </c>
      <c r="T370" s="20">
        <f>VLOOKUP(H370,频率块划分实时状态!C:Y,14,0)</f>
        <v>12696.8</v>
      </c>
      <c r="U370" s="20">
        <f>VLOOKUP(H370,频率块划分实时状态!C:Y,15,0)</f>
        <v>12698</v>
      </c>
    </row>
    <row r="371" ht="25.5" spans="1:21">
      <c r="B371" s="34" t="s">
        <v>9629</v>
      </c>
      <c r="C371" s="34" t="s">
        <v>9630</v>
      </c>
      <c r="D371" s="33" t="s">
        <v>9509</v>
      </c>
      <c r="E371" s="20" t="str">
        <f>VLOOKUP(B371,商品实例清单!B:D,3,0)</f>
        <v>通信卫星带宽 APT</v>
      </c>
      <c r="F371" s="221" t="str">
        <f>VLOOKUP(B371,商品实例清单!B:M,12,0)</f>
        <v>210010002220250517</v>
      </c>
      <c r="H371" s="20" t="s">
        <v>14700</v>
      </c>
      <c r="I371" s="28" t="s">
        <v>10779</v>
      </c>
      <c r="J371" s="34">
        <v>3.6</v>
      </c>
      <c r="K371" s="35">
        <v>45870</v>
      </c>
      <c r="L371" s="35">
        <v>46234.9999884259</v>
      </c>
      <c r="M371" s="20" t="str">
        <f>VLOOKUP(H371,频率块划分实时状态!C:Y,16,0)</f>
        <v>APT7</v>
      </c>
      <c r="N371" s="20" t="str">
        <f>VLOOKUP(H371,频率块划分实时状态!C:Y,17,0)</f>
        <v>RC13B</v>
      </c>
      <c r="O371" s="20" t="str">
        <f>VLOOKUP(M371&amp;"-"&amp;N371,通道清单!C:G,5,0)</f>
        <v>H</v>
      </c>
      <c r="P371" s="20">
        <f>VLOOKUP(H371,频率块划分实时状态!C:Y,12,0)</f>
        <v>6371.49</v>
      </c>
      <c r="Q371" s="20">
        <f>VLOOKUP(H371,频率块划分实时状态!C:Y,13,0)</f>
        <v>6375.09</v>
      </c>
      <c r="R371" s="20" t="str">
        <f>VLOOKUP(H371,频率块划分实时状态!C:Y,18,0)</f>
        <v>TC13B</v>
      </c>
      <c r="S371" s="20" t="str">
        <f>VLOOKUP(M371&amp;"-"&amp;R371,通道清单!C:G,5,0)</f>
        <v>H</v>
      </c>
      <c r="T371" s="20">
        <f>VLOOKUP(H371,频率块划分实时状态!C:Y,14,0)</f>
        <v>4146.49</v>
      </c>
      <c r="U371" s="20">
        <f>VLOOKUP(H371,频率块划分实时状态!C:Y,15,0)</f>
        <v>4150.09</v>
      </c>
    </row>
    <row r="372" ht="25.5" spans="1:21">
      <c r="B372" s="34" t="s">
        <v>9654</v>
      </c>
      <c r="C372" s="34" t="s">
        <v>9655</v>
      </c>
      <c r="D372" s="33" t="s">
        <v>9509</v>
      </c>
      <c r="E372" s="20" t="str">
        <f>VLOOKUP(B372,商品实例清单!B:D,3,0)</f>
        <v>通信卫星带宽 APT</v>
      </c>
      <c r="F372" s="221" t="str">
        <f>VLOOKUP(B372,商品实例清单!B:M,12,0)</f>
        <v>210010002220250444</v>
      </c>
      <c r="H372" s="20" t="s">
        <v>14701</v>
      </c>
      <c r="I372" s="28" t="s">
        <v>10779</v>
      </c>
      <c r="J372" s="34">
        <v>9.4</v>
      </c>
      <c r="K372" s="35">
        <v>45825</v>
      </c>
      <c r="L372" s="35">
        <v>46189.9999884259</v>
      </c>
      <c r="M372" s="20" t="str">
        <f>VLOOKUP(H372,频率块划分实时状态!C:Y,16,0)</f>
        <v>APT7</v>
      </c>
      <c r="N372" s="20" t="str">
        <f>VLOOKUP(H372,频率块划分实时状态!C:Y,17,0)</f>
        <v>RC13B</v>
      </c>
      <c r="O372" s="20" t="str">
        <f>VLOOKUP(M372&amp;"-"&amp;N372,通道清单!C:G,5,0)</f>
        <v>H</v>
      </c>
      <c r="P372" s="20">
        <f>VLOOKUP(H372,频率块划分实时状态!C:Y,12,0)</f>
        <v>6351.79</v>
      </c>
      <c r="Q372" s="20">
        <f>VLOOKUP(H372,频率块划分实时状态!C:Y,13,0)</f>
        <v>6361.19</v>
      </c>
      <c r="R372" s="20" t="str">
        <f>VLOOKUP(H372,频率块划分实时状态!C:Y,18,0)</f>
        <v>TC13B</v>
      </c>
      <c r="S372" s="20" t="str">
        <f>VLOOKUP(M372&amp;"-"&amp;R372,通道清单!C:G,5,0)</f>
        <v>H</v>
      </c>
      <c r="T372" s="20">
        <f>VLOOKUP(H372,频率块划分实时状态!C:Y,14,0)</f>
        <v>4126.79</v>
      </c>
      <c r="U372" s="20">
        <f>VLOOKUP(H372,频率块划分实时状态!C:Y,15,0)</f>
        <v>4136.19</v>
      </c>
    </row>
    <row r="373" ht="25.5" spans="1:21">
      <c r="B373" s="34" t="s">
        <v>9654</v>
      </c>
      <c r="C373" s="34" t="s">
        <v>9655</v>
      </c>
      <c r="D373" s="33" t="s">
        <v>9509</v>
      </c>
      <c r="E373" s="20" t="str">
        <f>VLOOKUP(B373,商品实例清单!B:D,3,0)</f>
        <v>通信卫星带宽 APT</v>
      </c>
      <c r="F373" s="221" t="str">
        <f>VLOOKUP(B373,商品实例清单!B:M,12,0)</f>
        <v>210010002220250444</v>
      </c>
      <c r="H373" s="20" t="s">
        <v>14702</v>
      </c>
      <c r="I373" s="28" t="s">
        <v>10779</v>
      </c>
      <c r="J373" s="34">
        <v>1.9</v>
      </c>
      <c r="K373" s="35">
        <v>45825</v>
      </c>
      <c r="L373" s="35">
        <v>46189.9999884259</v>
      </c>
      <c r="M373" s="20" t="str">
        <f>VLOOKUP(H373,频率块划分实时状态!C:Y,16,0)</f>
        <v>APT7</v>
      </c>
      <c r="N373" s="20" t="str">
        <f>VLOOKUP(H373,频率块划分实时状态!C:Y,17,0)</f>
        <v>RC12B</v>
      </c>
      <c r="O373" s="20" t="str">
        <f>VLOOKUP(M373&amp;"-"&amp;N373,通道清单!C:G,5,0)</f>
        <v>H</v>
      </c>
      <c r="P373" s="20">
        <f>VLOOKUP(H373,频率块划分实时状态!C:Y,12,0)</f>
        <v>6335.6</v>
      </c>
      <c r="Q373" s="20">
        <f>VLOOKUP(H373,频率块划分实时状态!C:Y,13,0)</f>
        <v>6337.5</v>
      </c>
      <c r="R373" s="20" t="str">
        <f>VLOOKUP(H373,频率块划分实时状态!C:Y,18,0)</f>
        <v>TC12B</v>
      </c>
      <c r="S373" s="20" t="str">
        <f>VLOOKUP(M373&amp;"-"&amp;R373,通道清单!C:G,5,0)</f>
        <v>H</v>
      </c>
      <c r="T373" s="20">
        <f>VLOOKUP(H373,频率块划分实时状态!C:Y,14,0)</f>
        <v>4110.6</v>
      </c>
      <c r="U373" s="20">
        <f>VLOOKUP(H373,频率块划分实时状态!C:Y,15,0)</f>
        <v>4112.5</v>
      </c>
    </row>
    <row r="374" ht="25.5" spans="1:21">
      <c r="B374" s="34" t="s">
        <v>9690</v>
      </c>
      <c r="C374" s="34" t="s">
        <v>9691</v>
      </c>
      <c r="D374" s="33" t="s">
        <v>9694</v>
      </c>
      <c r="E374" s="20" t="str">
        <f>VLOOKUP(B374,商品实例清单!B:D,3,0)</f>
        <v>通信卫星带宽 APT</v>
      </c>
      <c r="F374" s="221" t="str">
        <f>VLOOKUP(B374,商品实例清单!B:M,12,0)</f>
        <v>210010002220251169</v>
      </c>
      <c r="H374" s="20" t="s">
        <v>14703</v>
      </c>
      <c r="I374" s="28" t="s">
        <v>10779</v>
      </c>
      <c r="J374" s="34">
        <v>13</v>
      </c>
      <c r="K374" s="35">
        <v>46023</v>
      </c>
      <c r="L374" s="35">
        <v>46387.9999884259</v>
      </c>
      <c r="M374" s="20" t="str">
        <f>VLOOKUP(H374,频率块划分实时状态!C:Y,16,0)</f>
        <v>APT6C</v>
      </c>
      <c r="N374" s="20" t="str">
        <f>VLOOKUP(H374,频率块划分实时状态!C:Y,17,0)</f>
        <v>RC11A</v>
      </c>
      <c r="O374" s="20" t="str">
        <f>VLOOKUP(M374&amp;"-"&amp;N374,通道清单!C:G,5,0)</f>
        <v>V</v>
      </c>
      <c r="P374" s="20">
        <f>VLOOKUP(H374,频率块划分实时状态!C:Y,12,0)</f>
        <v>6247</v>
      </c>
      <c r="Q374" s="20">
        <f>VLOOKUP(H374,频率块划分实时状态!C:Y,13,0)</f>
        <v>6260</v>
      </c>
      <c r="R374" s="20" t="str">
        <f>VLOOKUP(H374,频率块划分实时状态!C:Y,18,0)</f>
        <v>TC11A</v>
      </c>
      <c r="S374" s="20" t="str">
        <f>VLOOKUP(M374&amp;"-"&amp;R374,通道清单!C:G,5,0)</f>
        <v>H</v>
      </c>
      <c r="T374" s="20">
        <f>VLOOKUP(H374,频率块划分实时状态!C:Y,14,0)</f>
        <v>4022</v>
      </c>
      <c r="U374" s="20">
        <f>VLOOKUP(H374,频率块划分实时状态!C:Y,15,0)</f>
        <v>4035</v>
      </c>
    </row>
    <row r="375" ht="25.5" spans="1:21">
      <c r="B375" s="34" t="s">
        <v>9733</v>
      </c>
      <c r="C375" s="34" t="s">
        <v>9734</v>
      </c>
      <c r="D375" s="33" t="s">
        <v>9509</v>
      </c>
      <c r="E375" s="20" t="str">
        <f>VLOOKUP(B375,商品实例清单!B:D,3,0)</f>
        <v>通信卫星带宽 APT</v>
      </c>
      <c r="F375" s="221" t="str">
        <f>VLOOKUP(B375,商品实例清单!B:M,12,0)</f>
        <v>210010002220251198</v>
      </c>
      <c r="H375" s="20" t="s">
        <v>14704</v>
      </c>
      <c r="I375" s="28" t="s">
        <v>10779</v>
      </c>
      <c r="J375" s="34">
        <v>6</v>
      </c>
      <c r="K375" s="35">
        <v>46033</v>
      </c>
      <c r="L375" s="35">
        <v>46397.9999884259</v>
      </c>
      <c r="M375" s="20" t="str">
        <f>VLOOKUP(H375,频率块划分实时状态!C:Y,16,0)</f>
        <v>APT7</v>
      </c>
      <c r="N375" s="20" t="str">
        <f>VLOOKUP(H375,频率块划分实时状态!C:Y,17,0)</f>
        <v>RC12B</v>
      </c>
      <c r="O375" s="20" t="str">
        <f>VLOOKUP(M375&amp;"-"&amp;N375,通道清单!C:G,5,0)</f>
        <v>H</v>
      </c>
      <c r="P375" s="20">
        <f>VLOOKUP(H375,频率块划分实时状态!C:Y,12,0)</f>
        <v>6329.6</v>
      </c>
      <c r="Q375" s="20">
        <f>VLOOKUP(H375,频率块划分实时状态!C:Y,13,0)</f>
        <v>6335.6</v>
      </c>
      <c r="R375" s="20" t="str">
        <f>VLOOKUP(H375,频率块划分实时状态!C:Y,18,0)</f>
        <v>TC12B</v>
      </c>
      <c r="S375" s="20" t="str">
        <f>VLOOKUP(M375&amp;"-"&amp;R375,通道清单!C:G,5,0)</f>
        <v>H</v>
      </c>
      <c r="T375" s="20">
        <f>VLOOKUP(H375,频率块划分实时状态!C:Y,14,0)</f>
        <v>4104.6</v>
      </c>
      <c r="U375" s="20">
        <f>VLOOKUP(H375,频率块划分实时状态!C:Y,15,0)</f>
        <v>4110.6</v>
      </c>
    </row>
    <row r="376" s="18" customFormat="1" ht="25.5" spans="1:21">
      <c r="A376" s="42" t="s">
        <v>14705</v>
      </c>
      <c r="B376" s="43" t="s">
        <v>9741</v>
      </c>
      <c r="C376" s="43" t="s">
        <v>9742</v>
      </c>
      <c r="D376" s="44" t="s">
        <v>9509</v>
      </c>
      <c r="E376" s="20" t="str">
        <f>VLOOKUP(B376,商品实例清单!B:D,3,0)</f>
        <v>通信卫星带宽 APT</v>
      </c>
      <c r="F376" s="20" t="str">
        <f>VLOOKUP(B376,商品实例清单!B:M,12,0)</f>
        <v>LS210010002220250049</v>
      </c>
      <c r="H376" s="30" t="s">
        <v>14706</v>
      </c>
      <c r="I376" s="45" t="s">
        <v>10779</v>
      </c>
      <c r="J376" s="43">
        <v>2</v>
      </c>
      <c r="K376" s="46">
        <v>45668</v>
      </c>
      <c r="L376" s="46">
        <v>46032.9999884259</v>
      </c>
      <c r="M376" s="20" t="str">
        <f>VLOOKUP(H376,频率块划分实时状态!C:Y,16,0)</f>
        <v>APT7</v>
      </c>
      <c r="N376" s="20" t="str">
        <f>VLOOKUP(H376,频率块划分实时状态!C:Y,17,0)</f>
        <v>RKC09-6</v>
      </c>
      <c r="O376" s="20" t="str">
        <f>VLOOKUP(M376&amp;"-"&amp;N376,通道清单!C:G,5,0)</f>
        <v>V</v>
      </c>
      <c r="P376" s="20">
        <f>VLOOKUP(H376,频率块划分实时状态!C:Y,12,0)</f>
        <v>14244.5</v>
      </c>
      <c r="Q376" s="20">
        <f>VLOOKUP(H376,频率块划分实时状态!C:Y,13,0)</f>
        <v>14246.5</v>
      </c>
      <c r="R376" s="20" t="str">
        <f>VLOOKUP(H376,频率块划分实时状态!C:Y,18,0)</f>
        <v>TKC09-6</v>
      </c>
      <c r="S376" s="20" t="str">
        <f>VLOOKUP(M376&amp;"-"&amp;R376,通道清单!C:G,5,0)</f>
        <v>H</v>
      </c>
      <c r="T376" s="20">
        <f>VLOOKUP(H376,频率块划分实时状态!C:Y,14,0)</f>
        <v>12494.5</v>
      </c>
      <c r="U376" s="20">
        <f>VLOOKUP(H376,频率块划分实时状态!C:Y,15,0)</f>
        <v>12496.5</v>
      </c>
    </row>
    <row r="377" ht="25.5" spans="1:21">
      <c r="B377" s="34" t="s">
        <v>10656</v>
      </c>
      <c r="C377" s="34" t="s">
        <v>10657</v>
      </c>
      <c r="D377" s="33" t="s">
        <v>10660</v>
      </c>
      <c r="E377" s="20" t="str">
        <f>VLOOKUP(B377,商品实例清单!B:D,3,0)</f>
        <v>通信卫星带宽 APT</v>
      </c>
      <c r="F377" s="221" t="str">
        <f>VLOOKUP(B377,商品实例清单!B:M,12,0)</f>
        <v>210010002220251087</v>
      </c>
      <c r="H377" s="20" t="s">
        <v>14707</v>
      </c>
      <c r="I377" s="28" t="s">
        <v>10779</v>
      </c>
      <c r="J377" s="34">
        <v>2.1</v>
      </c>
      <c r="K377" s="35">
        <v>46023</v>
      </c>
      <c r="L377" s="35">
        <v>46387.9999884259</v>
      </c>
      <c r="M377" s="20" t="str">
        <f>VLOOKUP(H377,频率块划分实时状态!C:Y,16,0)</f>
        <v>APT6C</v>
      </c>
      <c r="N377" s="20" t="str">
        <f>VLOOKUP(H377,频率块划分实时状态!C:Y,17,0)</f>
        <v>RK10B</v>
      </c>
      <c r="O377" s="20" t="str">
        <f>VLOOKUP(M377&amp;"-"&amp;N377,通道清单!C:G,5,0)</f>
        <v>H</v>
      </c>
      <c r="P377" s="20">
        <f>VLOOKUP(H377,频率块划分实时状态!C:Y,12,0)</f>
        <v>14398</v>
      </c>
      <c r="Q377" s="20">
        <f>VLOOKUP(H377,频率块划分实时状态!C:Y,13,0)</f>
        <v>14400.1</v>
      </c>
      <c r="R377" s="20" t="str">
        <f>VLOOKUP(H377,频率块划分实时状态!C:Y,18,0)</f>
        <v>TK10B</v>
      </c>
      <c r="S377" s="20" t="str">
        <f>VLOOKUP(M377&amp;"-"&amp;R377,通道清单!C:G,5,0)</f>
        <v>V</v>
      </c>
      <c r="T377" s="20">
        <f>VLOOKUP(H377,频率块划分实时状态!C:Y,14,0)</f>
        <v>12650</v>
      </c>
      <c r="U377" s="20">
        <f>VLOOKUP(H377,频率块划分实时状态!C:Y,15,0)</f>
        <v>12652.1</v>
      </c>
    </row>
    <row r="378" ht="25.5" spans="1:21">
      <c r="B378" s="34" t="s">
        <v>10820</v>
      </c>
      <c r="C378" s="34" t="s">
        <v>10821</v>
      </c>
      <c r="D378" s="33" t="s">
        <v>9992</v>
      </c>
      <c r="E378" s="20" t="str">
        <f>VLOOKUP(B378,商品实例清单!B:D,3,0)</f>
        <v>通信卫星带宽 APT</v>
      </c>
      <c r="F378" s="221" t="str">
        <f>VLOOKUP(B378,商品实例清单!B:M,12,0)</f>
        <v>210010002220251168</v>
      </c>
      <c r="H378" s="20" t="s">
        <v>14708</v>
      </c>
      <c r="I378" s="28" t="s">
        <v>10779</v>
      </c>
      <c r="J378" s="34">
        <v>1.5</v>
      </c>
      <c r="K378" s="35">
        <v>46023</v>
      </c>
      <c r="L378" s="35">
        <v>46203.9999884259</v>
      </c>
      <c r="M378" s="20" t="str">
        <f>VLOOKUP(H378,频率块划分实时状态!C:Y,16,0)</f>
        <v>APT6C</v>
      </c>
      <c r="N378" s="20" t="str">
        <f>VLOOKUP(H378,频率块划分实时状态!C:Y,17,0)</f>
        <v>RC05A</v>
      </c>
      <c r="O378" s="20" t="str">
        <f>VLOOKUP(M378&amp;"-"&amp;N378,通道清单!C:G,5,0)</f>
        <v>V</v>
      </c>
      <c r="P378" s="20">
        <f>VLOOKUP(H378,频率块划分实时状态!C:Y,12,0)</f>
        <v>6007</v>
      </c>
      <c r="Q378" s="20">
        <f>VLOOKUP(H378,频率块划分实时状态!C:Y,13,0)</f>
        <v>6008.5</v>
      </c>
      <c r="R378" s="20" t="str">
        <f>VLOOKUP(H378,频率块划分实时状态!C:Y,18,0)</f>
        <v>TC05A</v>
      </c>
      <c r="S378" s="20" t="str">
        <f>VLOOKUP(M378&amp;"-"&amp;R378,通道清单!C:G,5,0)</f>
        <v>H</v>
      </c>
      <c r="T378" s="20">
        <f>VLOOKUP(H378,频率块划分实时状态!C:Y,14,0)</f>
        <v>3782</v>
      </c>
      <c r="U378" s="20">
        <f>VLOOKUP(H378,频率块划分实时状态!C:Y,15,0)</f>
        <v>3783.5</v>
      </c>
    </row>
    <row r="379" ht="25.5" spans="1:21">
      <c r="B379" s="34" t="s">
        <v>10998</v>
      </c>
      <c r="C379" s="34" t="s">
        <v>10999</v>
      </c>
      <c r="D379" s="33" t="s">
        <v>9565</v>
      </c>
      <c r="E379" s="20" t="str">
        <f>VLOOKUP(B379,商品实例清单!B:D,3,0)</f>
        <v>通信卫星带宽 APT</v>
      </c>
      <c r="F379" s="20" t="str">
        <f>VLOOKUP(B379,商品实例清单!B:M,12,0)</f>
        <v>SM210010002220260003</v>
      </c>
      <c r="H379" s="20" t="s">
        <v>14699</v>
      </c>
      <c r="I379" s="28" t="s">
        <v>10779</v>
      </c>
      <c r="J379" s="34">
        <v>1.2</v>
      </c>
      <c r="K379" s="35">
        <v>46128</v>
      </c>
      <c r="L379" s="35">
        <v>46492.9999884259</v>
      </c>
      <c r="M379" s="20" t="str">
        <f>VLOOKUP(H379,频率块划分实时状态!C:Y,16,0)</f>
        <v>APT5C</v>
      </c>
      <c r="N379" s="20" t="str">
        <f>VLOOKUP(H379,频率块划分实时状态!C:Y,17,0)</f>
        <v>RK08A</v>
      </c>
      <c r="O379" s="20" t="str">
        <f>VLOOKUP(M379&amp;"-"&amp;N379,通道清单!C:G,5,0)</f>
        <v>H</v>
      </c>
      <c r="P379" s="20">
        <f>VLOOKUP(H379,频率块划分实时状态!C:Y,12,0)</f>
        <v>14445.8</v>
      </c>
      <c r="Q379" s="20">
        <f>VLOOKUP(H379,频率块划分实时状态!C:Y,13,0)</f>
        <v>14447</v>
      </c>
      <c r="R379" s="20" t="str">
        <f>VLOOKUP(H379,频率块划分实时状态!C:Y,18,0)</f>
        <v>TK08A</v>
      </c>
      <c r="S379" s="20" t="str">
        <f>VLOOKUP(M379&amp;"-"&amp;R379,通道清单!C:G,5,0)</f>
        <v>H</v>
      </c>
      <c r="T379" s="20">
        <f>VLOOKUP(H379,频率块划分实时状态!C:Y,14,0)</f>
        <v>12696.8</v>
      </c>
      <c r="U379" s="20">
        <f>VLOOKUP(H379,频率块划分实时状态!C:Y,15,0)</f>
        <v>12698</v>
      </c>
    </row>
    <row r="380" ht="25.5" spans="1:21">
      <c r="B380" s="34" t="s">
        <v>11002</v>
      </c>
      <c r="C380" s="34" t="s">
        <v>11003</v>
      </c>
      <c r="D380" s="33" t="s">
        <v>9565</v>
      </c>
      <c r="E380" s="20" t="str">
        <f>VLOOKUP(B380,商品实例清单!B:D,3,0)</f>
        <v>通信卫星带宽 APT</v>
      </c>
      <c r="F380" s="20" t="str">
        <f>VLOOKUP(B380,商品实例清单!B:M,12,0)</f>
        <v>SM210010002220260003</v>
      </c>
      <c r="H380" s="20" t="s">
        <v>14697</v>
      </c>
      <c r="I380" s="28" t="s">
        <v>10779</v>
      </c>
      <c r="J380" s="34">
        <v>8.2</v>
      </c>
      <c r="K380" s="35">
        <v>46128</v>
      </c>
      <c r="L380" s="35">
        <v>46492.9999884259</v>
      </c>
      <c r="M380" s="20" t="str">
        <f>VLOOKUP(H380,频率块划分实时状态!C:Y,16,0)</f>
        <v>APT7</v>
      </c>
      <c r="N380" s="20" t="str">
        <f>VLOOKUP(H380,频率块划分实时状态!C:Y,17,0)</f>
        <v>RC14B</v>
      </c>
      <c r="O380" s="20" t="str">
        <f>VLOOKUP(M380&amp;"-"&amp;N380,通道清单!C:G,5,0)</f>
        <v>H</v>
      </c>
      <c r="P380" s="20">
        <f>VLOOKUP(H380,频率块划分实时状态!C:Y,12,0)</f>
        <v>6387</v>
      </c>
      <c r="Q380" s="20">
        <f>VLOOKUP(H380,频率块划分实时状态!C:Y,13,0)</f>
        <v>6395.2</v>
      </c>
      <c r="R380" s="20" t="str">
        <f>VLOOKUP(H380,频率块划分实时状态!C:Y,18,0)</f>
        <v>TC14B</v>
      </c>
      <c r="S380" s="20" t="str">
        <f>VLOOKUP(M380&amp;"-"&amp;R380,通道清单!C:G,5,0)</f>
        <v>H</v>
      </c>
      <c r="T380" s="20">
        <f>VLOOKUP(H380,频率块划分实时状态!C:Y,14,0)</f>
        <v>4162</v>
      </c>
      <c r="U380" s="20">
        <f>VLOOKUP(H380,频率块划分实时状态!C:Y,15,0)</f>
        <v>4170.2</v>
      </c>
    </row>
    <row r="381" ht="25.5" spans="1:21">
      <c r="B381" s="34" t="s">
        <v>11004</v>
      </c>
      <c r="C381" s="34" t="s">
        <v>11005</v>
      </c>
      <c r="D381" s="33" t="s">
        <v>9565</v>
      </c>
      <c r="E381" s="20" t="str">
        <f>VLOOKUP(B381,商品实例清单!B:D,3,0)</f>
        <v>通信卫星带宽 APT</v>
      </c>
      <c r="F381" s="20" t="str">
        <f>VLOOKUP(B381,商品实例清单!B:M,12,0)</f>
        <v>SM210010002220260003</v>
      </c>
      <c r="H381" s="20" t="s">
        <v>14698</v>
      </c>
      <c r="I381" s="28" t="s">
        <v>10779</v>
      </c>
      <c r="J381" s="34">
        <v>2</v>
      </c>
      <c r="K381" s="35">
        <v>46128</v>
      </c>
      <c r="L381" s="35">
        <v>46492.9999884259</v>
      </c>
      <c r="M381" s="20" t="str">
        <f>VLOOKUP(H381,频率块划分实时状态!C:Y,16,0)</f>
        <v>APT7</v>
      </c>
      <c r="N381" s="20" t="str">
        <f>VLOOKUP(H381,频率块划分实时状态!C:Y,17,0)</f>
        <v>RC14B</v>
      </c>
      <c r="O381" s="20" t="str">
        <f>VLOOKUP(M381&amp;"-"&amp;N381,通道清单!C:G,5,0)</f>
        <v>H</v>
      </c>
      <c r="P381" s="20">
        <f>VLOOKUP(H381,频率块划分实时状态!C:Y,12,0)</f>
        <v>6395.2</v>
      </c>
      <c r="Q381" s="20">
        <f>VLOOKUP(H381,频率块划分实时状态!C:Y,13,0)</f>
        <v>6397.2</v>
      </c>
      <c r="R381" s="20" t="str">
        <f>VLOOKUP(H381,频率块划分实时状态!C:Y,18,0)</f>
        <v>TC14B</v>
      </c>
      <c r="S381" s="20" t="str">
        <f>VLOOKUP(M381&amp;"-"&amp;R381,通道清单!C:G,5,0)</f>
        <v>H</v>
      </c>
      <c r="T381" s="20">
        <f>VLOOKUP(H381,频率块划分实时状态!C:Y,14,0)</f>
        <v>4170.2</v>
      </c>
      <c r="U381" s="20">
        <f>VLOOKUP(H381,频率块划分实时状态!C:Y,15,0)</f>
        <v>4172.2</v>
      </c>
    </row>
    <row r="382" ht="25.5" spans="1:21">
      <c r="B382" s="34" t="s">
        <v>11006</v>
      </c>
      <c r="C382" s="34" t="s">
        <v>11007</v>
      </c>
      <c r="D382" s="33" t="s">
        <v>9565</v>
      </c>
      <c r="E382" s="20" t="str">
        <f>VLOOKUP(B382,商品实例清单!B:D,3,0)</f>
        <v>通信卫星带宽 APT</v>
      </c>
      <c r="F382" s="20" t="str">
        <f>VLOOKUP(B382,商品实例清单!B:M,12,0)</f>
        <v>SM210010002220260003</v>
      </c>
      <c r="H382" s="20" t="s">
        <v>14695</v>
      </c>
      <c r="I382" s="28" t="s">
        <v>10779</v>
      </c>
      <c r="J382" s="34">
        <v>2.8</v>
      </c>
      <c r="K382" s="35">
        <v>46128</v>
      </c>
      <c r="L382" s="35">
        <v>46492.9999884259</v>
      </c>
      <c r="M382" s="20" t="str">
        <f>VLOOKUP(H382,频率块划分实时状态!C:Y,16,0)</f>
        <v>APT9</v>
      </c>
      <c r="N382" s="20" t="str">
        <f>VLOOKUP(H382,频率块划分实时状态!C:Y,17,0)</f>
        <v>RC04A</v>
      </c>
      <c r="O382" s="20" t="str">
        <f>VLOOKUP(M382&amp;"-"&amp;N382,通道清单!C:G,5,0)</f>
        <v>H</v>
      </c>
      <c r="P382" s="20">
        <f>VLOOKUP(H382,频率块划分实时状态!C:Y,12,0)</f>
        <v>6031.5</v>
      </c>
      <c r="Q382" s="20">
        <f>VLOOKUP(H382,频率块划分实时状态!C:Y,13,0)</f>
        <v>6034.3</v>
      </c>
      <c r="R382" s="20" t="str">
        <f>VLOOKUP(H382,频率块划分实时状态!C:Y,18,0)</f>
        <v>TC04A</v>
      </c>
      <c r="S382" s="20" t="str">
        <f>VLOOKUP(M382&amp;"-"&amp;R382,通道清单!C:G,5,0)</f>
        <v>H</v>
      </c>
      <c r="T382" s="20">
        <f>VLOOKUP(H382,频率块划分实时状态!C:Y,14,0)</f>
        <v>3789.5</v>
      </c>
      <c r="U382" s="20">
        <f>VLOOKUP(H382,频率块划分实时状态!C:Y,15,0)</f>
        <v>3792.3</v>
      </c>
    </row>
    <row r="383" ht="25.5" spans="1:21">
      <c r="B383" s="34" t="s">
        <v>11006</v>
      </c>
      <c r="C383" s="34" t="s">
        <v>11007</v>
      </c>
      <c r="D383" s="33" t="s">
        <v>9565</v>
      </c>
      <c r="E383" s="20" t="str">
        <f>VLOOKUP(B383,商品实例清单!B:D,3,0)</f>
        <v>通信卫星带宽 APT</v>
      </c>
      <c r="F383" s="20" t="str">
        <f>VLOOKUP(B383,商品实例清单!B:M,12,0)</f>
        <v>SM210010002220260003</v>
      </c>
      <c r="H383" s="20" t="s">
        <v>14709</v>
      </c>
      <c r="I383" s="28" t="s">
        <v>10779</v>
      </c>
      <c r="J383" s="34">
        <v>7</v>
      </c>
      <c r="K383" s="35">
        <v>46128</v>
      </c>
      <c r="L383" s="35">
        <v>46492.9999884259</v>
      </c>
      <c r="M383" s="20" t="str">
        <f>VLOOKUP(H383,频率块划分实时状态!C:Y,16,0)</f>
        <v>APT9</v>
      </c>
      <c r="N383" s="20" t="str">
        <f>VLOOKUP(H383,频率块划分实时状态!C:Y,17,0)</f>
        <v>RC04A</v>
      </c>
      <c r="O383" s="20" t="str">
        <f>VLOOKUP(M383&amp;"-"&amp;N383,通道清单!C:G,5,0)</f>
        <v>H</v>
      </c>
      <c r="P383" s="20">
        <f>VLOOKUP(H383,频率块划分实时状态!C:Y,12,0)</f>
        <v>6031.5</v>
      </c>
      <c r="Q383" s="20">
        <f>VLOOKUP(H383,频率块划分实时状态!C:Y,13,0)</f>
        <v>6038.5</v>
      </c>
      <c r="R383" s="20" t="str">
        <f>VLOOKUP(H383,频率块划分实时状态!C:Y,18,0)</f>
        <v>TC04A</v>
      </c>
      <c r="S383" s="20" t="str">
        <f>VLOOKUP(M383&amp;"-"&amp;R383,通道清单!C:G,5,0)</f>
        <v>H</v>
      </c>
      <c r="T383" s="20">
        <f>VLOOKUP(H383,频率块划分实时状态!C:Y,14,0)</f>
        <v>3789.5</v>
      </c>
      <c r="U383" s="20">
        <f>VLOOKUP(H383,频率块划分实时状态!C:Y,15,0)</f>
        <v>3796.5</v>
      </c>
    </row>
    <row r="384" ht="25.5" spans="1:21">
      <c r="B384" s="34" t="s">
        <v>9570</v>
      </c>
      <c r="C384" s="34" t="s">
        <v>9571</v>
      </c>
      <c r="D384" s="33" t="s">
        <v>9565</v>
      </c>
      <c r="E384" s="20" t="str">
        <f>VLOOKUP(B384,商品实例清单!B:D,3,0)</f>
        <v>通信卫星带宽-代理</v>
      </c>
      <c r="F384" s="221" t="str">
        <f>VLOOKUP(B384,商品实例清单!B:M,12,0)</f>
        <v>210010002220250270</v>
      </c>
      <c r="H384" s="18" t="s">
        <v>14710</v>
      </c>
      <c r="I384" s="28" t="s">
        <v>10779</v>
      </c>
      <c r="J384" s="34">
        <v>3.8</v>
      </c>
      <c r="K384" s="35">
        <v>45658</v>
      </c>
      <c r="L384" s="35">
        <v>46127.9999884259</v>
      </c>
      <c r="M384" s="20" t="str">
        <f>VLOOKUP(H384,频率块划分实时状态!C:Y,16,0)</f>
        <v>Eul36D</v>
      </c>
      <c r="N384" s="20" t="str">
        <f>VLOOKUP(H384,频率块划分实时状态!C:Y,17,0)</f>
        <v>RBEE4</v>
      </c>
      <c r="O384" s="20" t="str">
        <f>VLOOKUP(M384&amp;"-"&amp;N384,通道清单!C:G,5,0)</f>
        <v>H</v>
      </c>
      <c r="P384" s="20">
        <f>VLOOKUP(H384,频率块划分实时状态!C:Y,12,0)</f>
        <v>14409.762</v>
      </c>
      <c r="Q384" s="20">
        <f>VLOOKUP(H384,频率块划分实时状态!C:Y,13,0)</f>
        <v>14413.562</v>
      </c>
      <c r="R384" s="20" t="str">
        <f>VLOOKUP(H384,频率块划分实时状态!C:Y,18,0)</f>
        <v>TBEE4</v>
      </c>
      <c r="S384" s="20" t="str">
        <f>VLOOKUP(M384&amp;"-"&amp;R384,通道清单!C:G,5,0)</f>
        <v>H</v>
      </c>
      <c r="T384" s="20">
        <f>VLOOKUP(H384,频率块划分实时状态!C:Y,14,0)</f>
        <v>11109.762</v>
      </c>
      <c r="U384" s="20">
        <f>VLOOKUP(H384,频率块划分实时状态!C:Y,15,0)</f>
        <v>11113.562</v>
      </c>
    </row>
    <row r="385" ht="25.5" spans="2:21">
      <c r="B385" s="34" t="s">
        <v>9570</v>
      </c>
      <c r="C385" s="34" t="s">
        <v>9571</v>
      </c>
      <c r="D385" s="33" t="s">
        <v>9565</v>
      </c>
      <c r="E385" s="20" t="str">
        <f>VLOOKUP(B385,商品实例清单!B:D,3,0)</f>
        <v>通信卫星带宽-代理</v>
      </c>
      <c r="F385" s="221" t="str">
        <f>VLOOKUP(B385,商品实例清单!B:M,12,0)</f>
        <v>210010002220250270</v>
      </c>
      <c r="H385" s="18" t="s">
        <v>14711</v>
      </c>
      <c r="I385" s="28" t="s">
        <v>10779</v>
      </c>
      <c r="J385" s="34">
        <v>2</v>
      </c>
      <c r="K385" s="35">
        <v>45658</v>
      </c>
      <c r="L385" s="35">
        <v>46127.9999884259</v>
      </c>
      <c r="M385" s="20" t="str">
        <f>VLOOKUP(H385,频率块划分实时状态!C:Y,16,0)</f>
        <v>Eul36D</v>
      </c>
      <c r="N385" s="20" t="str">
        <f>VLOOKUP(H385,频率块划分实时状态!C:Y,17,0)</f>
        <v>RB4</v>
      </c>
      <c r="O385" s="20" t="str">
        <f>VLOOKUP(M385&amp;"-"&amp;N385,通道清单!C:G,5,0)</f>
        <v>H</v>
      </c>
      <c r="P385" s="20">
        <f>VLOOKUP(H385,频率块划分实时状态!C:Y,12,0)</f>
        <v>14376.97</v>
      </c>
      <c r="Q385" s="20">
        <f>VLOOKUP(H385,频率块划分实时状态!C:Y,13,0)</f>
        <v>14378.97</v>
      </c>
      <c r="R385" s="20" t="str">
        <f>VLOOKUP(H385,频率块划分实时状态!C:Y,18,0)</f>
        <v>TB4</v>
      </c>
      <c r="S385" s="20" t="str">
        <f>VLOOKUP(M385&amp;"-"&amp;R385,通道清单!C:G,5,0)</f>
        <v>H</v>
      </c>
      <c r="T385" s="20">
        <f>VLOOKUP(H385,频率块划分实时状态!C:Y,14,0)</f>
        <v>11076.97</v>
      </c>
      <c r="U385" s="20">
        <f>VLOOKUP(H385,频率块划分实时状态!C:Y,15,0)</f>
        <v>11078.97</v>
      </c>
    </row>
    <row r="386" ht="25.5" spans="2:21">
      <c r="B386" s="34" t="s">
        <v>9575</v>
      </c>
      <c r="C386" s="34" t="s">
        <v>9576</v>
      </c>
      <c r="D386" s="33" t="s">
        <v>9565</v>
      </c>
      <c r="E386" s="20" t="str">
        <f>VLOOKUP(B386,商品实例清单!B:D,3,0)</f>
        <v>通信卫星带宽-代理</v>
      </c>
      <c r="F386" s="221" t="str">
        <f>VLOOKUP(B386,商品实例清单!B:M,12,0)</f>
        <v>210010002220250271</v>
      </c>
      <c r="H386" s="20" t="s">
        <v>14712</v>
      </c>
      <c r="I386" s="28" t="s">
        <v>10779</v>
      </c>
      <c r="J386" s="34">
        <v>1.5</v>
      </c>
      <c r="K386" s="35">
        <v>45658</v>
      </c>
      <c r="L386" s="35">
        <v>46127.9999884259</v>
      </c>
      <c r="M386" s="20" t="str">
        <f>VLOOKUP(H386,频率块划分实时状态!C:Y,16,0)</f>
        <v>IS35E</v>
      </c>
      <c r="N386" s="20" t="str">
        <f>VLOOKUP(H386,频率块划分实时状态!C:Y,17,0)</f>
        <v>RC07L1GCR2</v>
      </c>
      <c r="O386" s="20" t="str">
        <f>VLOOKUP(M386&amp;"-"&amp;N386,通道清单!C:G,5,0)</f>
        <v>V</v>
      </c>
      <c r="P386" s="20">
        <f>VLOOKUP(H386,频率块划分实时状态!C:Y,12,0)</f>
        <v>6321.5</v>
      </c>
      <c r="Q386" s="20">
        <f>VLOOKUP(H386,频率块划分实时状态!C:Y,13,0)</f>
        <v>6323</v>
      </c>
      <c r="R386" s="20" t="str">
        <f>VLOOKUP(H386,频率块划分实时状态!C:Y,18,0)</f>
        <v>TC07L1GCR2</v>
      </c>
      <c r="S386" s="20" t="str">
        <f>VLOOKUP(M386&amp;"-"&amp;R386,通道清单!C:G,5,0)</f>
        <v>V</v>
      </c>
      <c r="T386" s="20">
        <f>VLOOKUP(H386,频率块划分实时状态!C:Y,14,0)</f>
        <v>4161.083</v>
      </c>
      <c r="U386" s="20">
        <f>VLOOKUP(H386,频率块划分实时状态!C:Y,15,0)</f>
        <v>4162.583</v>
      </c>
    </row>
    <row r="387" ht="25.5" spans="2:21">
      <c r="B387" s="34" t="s">
        <v>9575</v>
      </c>
      <c r="C387" s="34" t="s">
        <v>9576</v>
      </c>
      <c r="D387" s="33" t="s">
        <v>9565</v>
      </c>
      <c r="E387" s="20" t="str">
        <f>VLOOKUP(B387,商品实例清单!B:D,3,0)</f>
        <v>通信卫星带宽-代理</v>
      </c>
      <c r="F387" s="221" t="str">
        <f>VLOOKUP(B387,商品实例清单!B:M,12,0)</f>
        <v>210010002220250271</v>
      </c>
      <c r="H387" s="20" t="s">
        <v>14713</v>
      </c>
      <c r="I387" s="28" t="s">
        <v>10779</v>
      </c>
      <c r="J387" s="34">
        <v>2.3</v>
      </c>
      <c r="K387" s="35">
        <v>45658</v>
      </c>
      <c r="L387" s="35">
        <v>46127.9999884259</v>
      </c>
      <c r="M387" s="20" t="str">
        <f>VLOOKUP(H387,频率块划分实时状态!C:Y,16,0)</f>
        <v>IS35E</v>
      </c>
      <c r="N387" s="20" t="str">
        <f>VLOOKUP(H387,频率块划分实时状态!C:Y,17,0)</f>
        <v>RGCL1C07R1</v>
      </c>
      <c r="O387" s="20" t="str">
        <f>VLOOKUP(M387&amp;"-"&amp;N387,通道清单!C:G,5,0)</f>
        <v>V</v>
      </c>
      <c r="P387" s="20">
        <f>VLOOKUP(H387,频率块划分实时状态!C:Y,12,0)</f>
        <v>6404.604</v>
      </c>
      <c r="Q387" s="20">
        <f>VLOOKUP(H387,频率块划分实时状态!C:Y,13,0)</f>
        <v>6406.904</v>
      </c>
      <c r="R387" s="20" t="str">
        <f>VLOOKUP(H387,频率块划分实时状态!C:Y,18,0)</f>
        <v>TGCL1C07R1</v>
      </c>
      <c r="S387" s="20" t="str">
        <f>VLOOKUP(M387&amp;"-"&amp;R387,通道清单!C:G,5,0)</f>
        <v>V</v>
      </c>
      <c r="T387" s="20">
        <f>VLOOKUP(H387,频率块划分实时状态!C:Y,14,0)</f>
        <v>4094.187</v>
      </c>
      <c r="U387" s="20">
        <f>VLOOKUP(H387,频率块划分实时状态!C:Y,15,0)</f>
        <v>4096.487</v>
      </c>
    </row>
    <row r="388" ht="25.5" spans="2:21">
      <c r="B388" s="34" t="s">
        <v>9575</v>
      </c>
      <c r="C388" s="34" t="s">
        <v>9576</v>
      </c>
      <c r="D388" s="33" t="s">
        <v>9565</v>
      </c>
      <c r="E388" s="20" t="str">
        <f>VLOOKUP(B388,商品实例清单!B:D,3,0)</f>
        <v>通信卫星带宽-代理</v>
      </c>
      <c r="F388" s="221" t="str">
        <f>VLOOKUP(B388,商品实例清单!B:M,12,0)</f>
        <v>210010002220250271</v>
      </c>
      <c r="H388" s="20" t="s">
        <v>14714</v>
      </c>
      <c r="I388" s="28" t="s">
        <v>10779</v>
      </c>
      <c r="J388" s="34">
        <v>1.1</v>
      </c>
      <c r="K388" s="35">
        <v>45658</v>
      </c>
      <c r="L388" s="35">
        <v>46127.9999884259</v>
      </c>
      <c r="M388" s="20" t="str">
        <f>VLOOKUP(H388,频率块划分实时状态!C:Y,16,0)</f>
        <v>IS35E</v>
      </c>
      <c r="N388" s="20" t="str">
        <f>VLOOKUP(H388,频率块划分实时状态!C:Y,17,0)</f>
        <v>RGCL1/C14R1</v>
      </c>
      <c r="O388" s="20" t="str">
        <f>VLOOKUP(M388&amp;"-"&amp;N388,通道清单!C:G,5,0)</f>
        <v>L</v>
      </c>
      <c r="P388" s="20">
        <f>VLOOKUP(H388,频率块划分实时状态!C:Y,12,0)</f>
        <v>6381.259</v>
      </c>
      <c r="Q388" s="20">
        <f>VLOOKUP(H388,频率块划分实时状态!C:Y,13,0)</f>
        <v>6382.359</v>
      </c>
      <c r="R388" s="20" t="str">
        <f>VLOOKUP(H388,频率块划分实时状态!C:Y,18,0)</f>
        <v>TGCL1/C14R1</v>
      </c>
      <c r="S388" s="20" t="str">
        <f>VLOOKUP(M388&amp;"-"&amp;R388,通道清单!C:G,5,0)</f>
        <v>R</v>
      </c>
      <c r="T388" s="20">
        <f>VLOOKUP(H388,频率块划分实时状态!C:Y,14,0)</f>
        <v>3643.759</v>
      </c>
      <c r="U388" s="20">
        <f>VLOOKUP(H388,频率块划分实时状态!C:Y,15,0)</f>
        <v>3644.859</v>
      </c>
    </row>
    <row r="389" ht="25.5" spans="2:21">
      <c r="B389" s="34" t="s">
        <v>9584</v>
      </c>
      <c r="C389" s="34" t="s">
        <v>9585</v>
      </c>
      <c r="D389" s="33" t="s">
        <v>9565</v>
      </c>
      <c r="E389" s="20" t="str">
        <f>VLOOKUP(B389,商品实例清单!B:D,3,0)</f>
        <v>通信卫星带宽-代理</v>
      </c>
      <c r="F389" s="221" t="str">
        <f>VLOOKUP(B389,商品实例清单!B:M,12,0)</f>
        <v>210010002220250271</v>
      </c>
      <c r="H389" s="20" t="s">
        <v>14715</v>
      </c>
      <c r="I389" s="28" t="s">
        <v>10779</v>
      </c>
      <c r="J389" s="34">
        <v>1.6</v>
      </c>
      <c r="K389" s="35">
        <v>45658</v>
      </c>
      <c r="L389" s="35">
        <v>46127.9999884259</v>
      </c>
      <c r="M389" s="20" t="str">
        <f>VLOOKUP(H389,频率块划分实时状态!C:Y,16,0)</f>
        <v>IS39</v>
      </c>
      <c r="N389" s="20" t="str">
        <f>VLOOKUP(H389,频率块划分实时状态!C:Y,17,0)</f>
        <v>REHCL31WHCR</v>
      </c>
      <c r="O389" s="20" t="str">
        <f>VLOOKUP(M389&amp;"-"&amp;N389,通道清单!C:G,5,0)</f>
        <v>V</v>
      </c>
      <c r="P389" s="20">
        <f>VLOOKUP(H389,频率块划分实时状态!C:Y,12,0)</f>
        <v>6067.4</v>
      </c>
      <c r="Q389" s="20">
        <f>VLOOKUP(H389,频率块划分实时状态!C:Y,13,0)</f>
        <v>6069</v>
      </c>
      <c r="R389" s="20" t="str">
        <f>VLOOKUP(H389,频率块划分实时状态!C:Y,18,0)</f>
        <v>TEHCL31WHCR</v>
      </c>
      <c r="S389" s="20" t="str">
        <f>VLOOKUP(M389&amp;"-"&amp;R389,通道清单!C:G,5,0)</f>
        <v>V</v>
      </c>
      <c r="T389" s="20">
        <f>VLOOKUP(H389,频率块划分实时状态!C:Y,14,0)</f>
        <v>3842.4</v>
      </c>
      <c r="U389" s="20">
        <f>VLOOKUP(H389,频率块划分实时状态!C:Y,15,0)</f>
        <v>3844</v>
      </c>
    </row>
    <row r="390" ht="25.5" spans="2:21">
      <c r="B390" s="34" t="s">
        <v>9584</v>
      </c>
      <c r="C390" s="34" t="s">
        <v>9585</v>
      </c>
      <c r="D390" s="33" t="s">
        <v>9565</v>
      </c>
      <c r="E390" s="20" t="str">
        <f>VLOOKUP(B390,商品实例清单!B:D,3,0)</f>
        <v>通信卫星带宽-代理</v>
      </c>
      <c r="F390" s="221" t="str">
        <f>VLOOKUP(B390,商品实例清单!B:M,12,0)</f>
        <v>210010002220250271</v>
      </c>
      <c r="H390" s="20" t="s">
        <v>14716</v>
      </c>
      <c r="I390" s="28" t="s">
        <v>10779</v>
      </c>
      <c r="J390" s="34">
        <v>0.5</v>
      </c>
      <c r="K390" s="35">
        <v>45658</v>
      </c>
      <c r="L390" s="35">
        <v>46127.9999884259</v>
      </c>
      <c r="M390" s="20" t="str">
        <f>VLOOKUP(H390,频率块划分实时状态!C:Y,16,0)</f>
        <v>IS39</v>
      </c>
      <c r="N390" s="20" t="str">
        <f>VLOOKUP(H390,频率块划分实时状态!C:Y,17,0)</f>
        <v>REHCL31WHCR</v>
      </c>
      <c r="O390" s="20" t="str">
        <f>VLOOKUP(M390&amp;"-"&amp;N390,通道清单!C:G,5,0)</f>
        <v>V</v>
      </c>
      <c r="P390" s="20">
        <f>VLOOKUP(H390,频率块划分实时状态!C:Y,12,0)</f>
        <v>6071.5</v>
      </c>
      <c r="Q390" s="20">
        <f>VLOOKUP(H390,频率块划分实时状态!C:Y,13,0)</f>
        <v>6072</v>
      </c>
      <c r="R390" s="20" t="str">
        <f>VLOOKUP(H390,频率块划分实时状态!C:Y,18,0)</f>
        <v>TEHCL31WHCR</v>
      </c>
      <c r="S390" s="20" t="str">
        <f>VLOOKUP(M390&amp;"-"&amp;R390,通道清单!C:G,5,0)</f>
        <v>V</v>
      </c>
      <c r="T390" s="20">
        <f>VLOOKUP(H390,频率块划分实时状态!C:Y,14,0)</f>
        <v>3846.5</v>
      </c>
      <c r="U390" s="20">
        <f>VLOOKUP(H390,频率块划分实时状态!C:Y,15,0)</f>
        <v>3847</v>
      </c>
    </row>
    <row r="391" ht="25.5" spans="2:21">
      <c r="B391" s="34" t="s">
        <v>9616</v>
      </c>
      <c r="C391" s="34" t="s">
        <v>9617</v>
      </c>
      <c r="D391" s="33" t="s">
        <v>9509</v>
      </c>
      <c r="E391" s="20" t="str">
        <f>VLOOKUP(B391,商品实例清单!B:D,3,0)</f>
        <v>通信卫星带宽-代理</v>
      </c>
      <c r="F391" s="221" t="str">
        <f>VLOOKUP(B391,商品实例清单!B:M,12,0)</f>
        <v>210010002220250443</v>
      </c>
      <c r="H391" s="20" t="s">
        <v>14717</v>
      </c>
      <c r="I391" s="28" t="s">
        <v>10779</v>
      </c>
      <c r="J391" s="43">
        <v>0.4</v>
      </c>
      <c r="K391" s="35">
        <v>45825</v>
      </c>
      <c r="L391" s="35">
        <v>46189.9999884259</v>
      </c>
      <c r="M391" s="20" t="str">
        <f>VLOOKUP(H391,频率块划分实时状态!C:Y,16,0)</f>
        <v>IS35E</v>
      </c>
      <c r="N391" s="20" t="str">
        <f>VLOOKUP(H391,频率块划分实时状态!C:Y,17,0)</f>
        <v>RC11L2C01R1</v>
      </c>
      <c r="O391" s="20" t="str">
        <f>VLOOKUP(M391&amp;"-"&amp;N391,通道清单!C:G,5,0)</f>
        <v>V</v>
      </c>
      <c r="P391" s="20">
        <f>VLOOKUP(H391,频率块划分实时状态!C:Y,12,0)</f>
        <v>6318.9</v>
      </c>
      <c r="Q391" s="20">
        <f>VLOOKUP(H391,频率块划分实时状态!C:Y,13,0)</f>
        <v>6319.27</v>
      </c>
      <c r="R391" s="20" t="str">
        <f>VLOOKUP(H391,频率块划分实时状态!C:Y,18,0)</f>
        <v>TC11L2C01R1</v>
      </c>
      <c r="S391" s="20" t="str">
        <f>VLOOKUP(M391&amp;"-"&amp;R391,通道清单!C:G,5,0)</f>
        <v>V</v>
      </c>
      <c r="T391" s="20">
        <f>VLOOKUP(H391,频率块划分实时状态!C:Y,14,0)</f>
        <v>3856.92084</v>
      </c>
      <c r="U391" s="20">
        <f>VLOOKUP(H391,频率块划分实时状态!C:Y,15,0)</f>
        <v>3857.29084</v>
      </c>
    </row>
    <row r="392" ht="25.5" spans="2:21">
      <c r="B392" s="34" t="s">
        <v>9616</v>
      </c>
      <c r="C392" s="34" t="s">
        <v>9617</v>
      </c>
      <c r="D392" s="33" t="s">
        <v>9509</v>
      </c>
      <c r="E392" s="20" t="str">
        <f>VLOOKUP(B392,商品实例清单!B:D,3,0)</f>
        <v>通信卫星带宽-代理</v>
      </c>
      <c r="F392" s="221" t="str">
        <f>VLOOKUP(B392,商品实例清单!B:M,12,0)</f>
        <v>210010002220250443</v>
      </c>
      <c r="H392" s="20" t="s">
        <v>14718</v>
      </c>
      <c r="I392" s="28" t="s">
        <v>10779</v>
      </c>
      <c r="J392" s="34">
        <v>0.7</v>
      </c>
      <c r="K392" s="35">
        <v>45825</v>
      </c>
      <c r="L392" s="35">
        <v>46189.9999884259</v>
      </c>
      <c r="M392" s="20" t="str">
        <f>VLOOKUP(H392,频率块划分实时状态!C:Y,16,0)</f>
        <v>IS35E</v>
      </c>
      <c r="N392" s="20" t="str">
        <f>VLOOKUP(H392,频率块划分实时状态!C:Y,17,0)</f>
        <v>RC01LGCR</v>
      </c>
      <c r="O392" s="20" t="str">
        <f>VLOOKUP(M392&amp;"-"&amp;N392,通道清单!C:G,5,0)</f>
        <v>V</v>
      </c>
      <c r="P392" s="20">
        <f>VLOOKUP(H392,频率块划分实时状态!C:Y,12,0)</f>
        <v>6321.48</v>
      </c>
      <c r="Q392" s="20">
        <f>VLOOKUP(H392,频率块划分实时状态!C:Y,13,0)</f>
        <v>6322.18</v>
      </c>
      <c r="R392" s="20" t="str">
        <f>VLOOKUP(H392,频率块划分实时状态!C:Y,18,0)</f>
        <v>TC01LGCR</v>
      </c>
      <c r="S392" s="20" t="str">
        <f>VLOOKUP(M392&amp;"-"&amp;R392,通道清单!C:G,5,0)</f>
        <v>V</v>
      </c>
      <c r="T392" s="20">
        <f>VLOOKUP(H392,频率块划分实时状态!C:Y,14,0)</f>
        <v>4158.45916</v>
      </c>
      <c r="U392" s="20">
        <f>VLOOKUP(H392,频率块划分实时状态!C:Y,15,0)</f>
        <v>4159.15916</v>
      </c>
    </row>
    <row r="393" ht="25.5" spans="2:21">
      <c r="B393" s="34" t="s">
        <v>9616</v>
      </c>
      <c r="C393" s="34" t="s">
        <v>9617</v>
      </c>
      <c r="D393" s="33" t="s">
        <v>9509</v>
      </c>
      <c r="E393" s="20" t="str">
        <f>VLOOKUP(B393,商品实例清单!B:D,3,0)</f>
        <v>通信卫星带宽-代理</v>
      </c>
      <c r="F393" s="221" t="str">
        <f>VLOOKUP(B393,商品实例清单!B:M,12,0)</f>
        <v>210010002220250443</v>
      </c>
      <c r="H393" s="20" t="s">
        <v>14719</v>
      </c>
      <c r="I393" s="28" t="s">
        <v>10779</v>
      </c>
      <c r="J393" s="34">
        <v>0.5</v>
      </c>
      <c r="K393" s="35">
        <v>45825</v>
      </c>
      <c r="L393" s="35">
        <v>46189.9999884259</v>
      </c>
      <c r="M393" s="20" t="str">
        <f>VLOOKUP(H393,频率块划分实时状态!C:Y,16,0)</f>
        <v>IS35E</v>
      </c>
      <c r="N393" s="20" t="str">
        <f>VLOOKUP(H393,频率块划分实时状态!C:Y,17,0)</f>
        <v>RC09L1/C01R1</v>
      </c>
      <c r="O393" s="20" t="str">
        <f>VLOOKUP(M393&amp;"-"&amp;N393,通道清单!C:G,5,0)</f>
        <v>L</v>
      </c>
      <c r="P393" s="20">
        <f>VLOOKUP(H393,频率块划分实时状态!C:Y,12,0)</f>
        <v>6209.5</v>
      </c>
      <c r="Q393" s="20">
        <f>VLOOKUP(H393,频率块划分实时状态!C:Y,13,0)</f>
        <v>6210</v>
      </c>
      <c r="R393" s="20" t="str">
        <f>VLOOKUP(H393,频率块划分实时状态!C:Y,18,0)</f>
        <v>TC09L1/C01R1</v>
      </c>
      <c r="S393" s="20" t="str">
        <f>VLOOKUP(M393&amp;"-"&amp;R393,通道清单!C:G,5,0)</f>
        <v>R</v>
      </c>
      <c r="T393" s="20">
        <f>VLOOKUP(H393,频率块划分实时状态!C:Y,14,0)</f>
        <v>3859.5</v>
      </c>
      <c r="U393" s="20">
        <f>VLOOKUP(H393,频率块划分实时状态!C:Y,15,0)</f>
        <v>3860</v>
      </c>
    </row>
    <row r="394" ht="25.5" spans="2:21">
      <c r="B394" s="34" t="s">
        <v>9610</v>
      </c>
      <c r="C394" s="34" t="s">
        <v>9611</v>
      </c>
      <c r="D394" s="33" t="s">
        <v>9509</v>
      </c>
      <c r="E394" s="20" t="str">
        <f>VLOOKUP(B394,商品实例清单!B:D,3,0)</f>
        <v>通信卫星带宽-代理</v>
      </c>
      <c r="F394" s="221" t="str">
        <f>VLOOKUP(B394,商品实例清单!B:M,12,0)</f>
        <v>210010002220250443</v>
      </c>
      <c r="H394" s="20" t="s">
        <v>14720</v>
      </c>
      <c r="I394" s="28" t="s">
        <v>10779</v>
      </c>
      <c r="J394" s="34">
        <v>2.4</v>
      </c>
      <c r="K394" s="35">
        <v>45825</v>
      </c>
      <c r="L394" s="35">
        <v>46189.9999884259</v>
      </c>
      <c r="M394" s="20" t="str">
        <f>VLOOKUP(H394,频率块划分实时状态!C:Y,16,0)</f>
        <v>IS39</v>
      </c>
      <c r="N394" s="20" t="str">
        <f>VLOOKUP(H394,频率块划分实时状态!C:Y,17,0)</f>
        <v>RWHCL7EHCR3</v>
      </c>
      <c r="O394" s="20" t="str">
        <f>VLOOKUP(M394&amp;"-"&amp;N394,通道清单!C:G,5,0)</f>
        <v>V</v>
      </c>
      <c r="P394" s="20">
        <f>VLOOKUP(H394,频率块划分实时状态!C:Y,12,0)</f>
        <v>6084.7</v>
      </c>
      <c r="Q394" s="20">
        <f>VLOOKUP(H394,频率块划分实时状态!C:Y,13,0)</f>
        <v>6087.1</v>
      </c>
      <c r="R394" s="20" t="str">
        <f>VLOOKUP(H394,频率块划分实时状态!C:Y,18,0)</f>
        <v>TWHCL7EHCR3</v>
      </c>
      <c r="S394" s="20" t="str">
        <f>VLOOKUP(M394&amp;"-"&amp;R394,通道清单!C:G,5,0)</f>
        <v>V</v>
      </c>
      <c r="T394" s="20">
        <f>VLOOKUP(H394,频率块划分实时状态!C:Y,14,0)</f>
        <v>3859.7</v>
      </c>
      <c r="U394" s="20">
        <f>VLOOKUP(H394,频率块划分实时状态!C:Y,15,0)</f>
        <v>3862.1</v>
      </c>
    </row>
    <row r="395" ht="25.5" spans="2:21">
      <c r="B395" s="34" t="s">
        <v>9610</v>
      </c>
      <c r="C395" s="34" t="s">
        <v>9611</v>
      </c>
      <c r="D395" s="33" t="s">
        <v>9509</v>
      </c>
      <c r="E395" s="20" t="str">
        <f>VLOOKUP(B395,商品实例清单!B:D,3,0)</f>
        <v>通信卫星带宽-代理</v>
      </c>
      <c r="F395" s="221" t="str">
        <f>VLOOKUP(B395,商品实例清单!B:M,12,0)</f>
        <v>210010002220250443</v>
      </c>
      <c r="H395" s="20" t="s">
        <v>14721</v>
      </c>
      <c r="I395" s="28" t="s">
        <v>10779</v>
      </c>
      <c r="J395" s="34">
        <v>1.2</v>
      </c>
      <c r="K395" s="35">
        <v>45825</v>
      </c>
      <c r="L395" s="35">
        <v>46189.9999884259</v>
      </c>
      <c r="M395" s="20" t="str">
        <f>VLOOKUP(H395,频率块划分实时状态!C:Y,16,0)</f>
        <v>IS39</v>
      </c>
      <c r="N395" s="20" t="str">
        <f>VLOOKUP(H395,频率块划分实时状态!C:Y,17,0)</f>
        <v>RWHCL7EHCR3</v>
      </c>
      <c r="O395" s="20" t="str">
        <f>VLOOKUP(M395&amp;"-"&amp;N395,通道清单!C:G,5,0)</f>
        <v>V</v>
      </c>
      <c r="P395" s="20">
        <f>VLOOKUP(H395,频率块划分实时状态!C:Y,12,0)</f>
        <v>6084.3</v>
      </c>
      <c r="Q395" s="20">
        <f>VLOOKUP(H395,频率块划分实时状态!C:Y,13,0)</f>
        <v>6085.5</v>
      </c>
      <c r="R395" s="20" t="str">
        <f>VLOOKUP(H395,频率块划分实时状态!C:Y,18,0)</f>
        <v>TWHCL7EHCR3</v>
      </c>
      <c r="S395" s="20" t="str">
        <f>VLOOKUP(M395&amp;"-"&amp;R395,通道清单!C:G,5,0)</f>
        <v>V</v>
      </c>
      <c r="T395" s="20">
        <f>VLOOKUP(H395,频率块划分实时状态!C:Y,14,0)</f>
        <v>3859.3</v>
      </c>
      <c r="U395" s="20">
        <f>VLOOKUP(H395,频率块划分实时状态!C:Y,15,0)</f>
        <v>3860.5</v>
      </c>
    </row>
    <row r="396" ht="25.5" spans="2:21">
      <c r="B396" s="34" t="s">
        <v>9610</v>
      </c>
      <c r="C396" s="34" t="s">
        <v>9611</v>
      </c>
      <c r="D396" s="33" t="s">
        <v>9509</v>
      </c>
      <c r="E396" s="20" t="str">
        <f>VLOOKUP(B396,商品实例清单!B:D,3,0)</f>
        <v>通信卫星带宽-代理</v>
      </c>
      <c r="F396" s="221" t="str">
        <f>VLOOKUP(B396,商品实例清单!B:M,12,0)</f>
        <v>210010002220250443</v>
      </c>
      <c r="H396" s="20" t="s">
        <v>14722</v>
      </c>
      <c r="I396" s="28" t="s">
        <v>10779</v>
      </c>
      <c r="J396" s="34">
        <v>2.2</v>
      </c>
      <c r="K396" s="35">
        <v>45825</v>
      </c>
      <c r="L396" s="35">
        <v>46189.9999884259</v>
      </c>
      <c r="M396" s="20" t="str">
        <f>VLOOKUP(H396,频率块划分实时状态!C:Y,16,0)</f>
        <v>IS39</v>
      </c>
      <c r="N396" s="20" t="str">
        <f>VLOOKUP(H396,频率块划分实时状态!C:Y,17,0)</f>
        <v>RWHCL7EHCR3</v>
      </c>
      <c r="O396" s="20" t="str">
        <f>VLOOKUP(M396&amp;"-"&amp;N396,通道清单!C:G,5,0)</f>
        <v>V</v>
      </c>
      <c r="P396" s="20">
        <f>VLOOKUP(H396,频率块划分实时状态!C:Y,12,0)</f>
        <v>6062.3</v>
      </c>
      <c r="Q396" s="20">
        <f>VLOOKUP(H396,频率块划分实时状态!C:Y,13,0)</f>
        <v>6064.5</v>
      </c>
      <c r="R396" s="20" t="str">
        <f>VLOOKUP(H396,频率块划分实时状态!C:Y,18,0)</f>
        <v>TWHCL7EHCR3</v>
      </c>
      <c r="S396" s="20" t="str">
        <f>VLOOKUP(M396&amp;"-"&amp;R396,通道清单!C:G,5,0)</f>
        <v>V</v>
      </c>
      <c r="T396" s="20">
        <f>VLOOKUP(H396,频率块划分实时状态!C:Y,14,0)</f>
        <v>3837.3</v>
      </c>
      <c r="U396" s="20">
        <f>VLOOKUP(H396,频率块划分实时状态!C:Y,15,0)</f>
        <v>3839.5</v>
      </c>
    </row>
    <row r="397" ht="25.5" spans="2:21">
      <c r="B397" s="34" t="s">
        <v>9610</v>
      </c>
      <c r="C397" s="34" t="s">
        <v>9611</v>
      </c>
      <c r="D397" s="33" t="s">
        <v>9509</v>
      </c>
      <c r="E397" s="20" t="str">
        <f>VLOOKUP(B397,商品实例清单!B:D,3,0)</f>
        <v>通信卫星带宽-代理</v>
      </c>
      <c r="F397" s="221" t="str">
        <f>VLOOKUP(B397,商品实例清单!B:M,12,0)</f>
        <v>210010002220250443</v>
      </c>
      <c r="H397" s="18" t="s">
        <v>14723</v>
      </c>
      <c r="I397" s="28" t="s">
        <v>10779</v>
      </c>
      <c r="J397" s="34">
        <v>2</v>
      </c>
      <c r="K397" s="35">
        <v>45825</v>
      </c>
      <c r="L397" s="35">
        <v>46189.9999884259</v>
      </c>
      <c r="M397" s="20" t="str">
        <f>VLOOKUP(H397,频率块划分实时状态!C:Y,16,0)</f>
        <v>IS39</v>
      </c>
      <c r="N397" s="20" t="str">
        <f>VLOOKUP(H397,频率块划分实时状态!C:Y,17,0)</f>
        <v>REHCL31WHCR</v>
      </c>
      <c r="O397" s="20" t="str">
        <f>VLOOKUP(M397&amp;"-"&amp;N397,通道清单!C:G,5,0)</f>
        <v>V</v>
      </c>
      <c r="P397" s="20">
        <f>VLOOKUP(H397,频率块划分实时状态!C:Y,12,0)</f>
        <v>6074</v>
      </c>
      <c r="Q397" s="20">
        <f>VLOOKUP(H397,频率块划分实时状态!C:Y,13,0)</f>
        <v>6076</v>
      </c>
      <c r="R397" s="20" t="str">
        <f>VLOOKUP(H397,频率块划分实时状态!C:Y,18,0)</f>
        <v>TEHCL31WHCR</v>
      </c>
      <c r="S397" s="20" t="str">
        <f>VLOOKUP(M397&amp;"-"&amp;R397,通道清单!C:G,5,0)</f>
        <v>V</v>
      </c>
      <c r="T397" s="20">
        <f>VLOOKUP(H397,频率块划分实时状态!C:Y,14,0)</f>
        <v>3849</v>
      </c>
      <c r="U397" s="20">
        <f>VLOOKUP(H397,频率块划分实时状态!C:Y,15,0)</f>
        <v>3851</v>
      </c>
    </row>
    <row r="398" ht="25.5" spans="2:21">
      <c r="B398" s="34" t="s">
        <v>9633</v>
      </c>
      <c r="C398" s="34" t="s">
        <v>9634</v>
      </c>
      <c r="D398" s="33" t="s">
        <v>9509</v>
      </c>
      <c r="E398" s="20" t="str">
        <f>VLOOKUP(B398,商品实例清单!B:D,3,0)</f>
        <v>通信卫星带宽-代理</v>
      </c>
      <c r="F398" s="221" t="str">
        <f>VLOOKUP(B398,商品实例清单!B:M,12,0)</f>
        <v>210010002220250518</v>
      </c>
      <c r="H398" s="20" t="s">
        <v>14724</v>
      </c>
      <c r="I398" s="28" t="s">
        <v>10779</v>
      </c>
      <c r="J398" s="34">
        <v>0.9</v>
      </c>
      <c r="K398" s="35">
        <v>45870</v>
      </c>
      <c r="L398" s="35">
        <v>46234.9999884259</v>
      </c>
      <c r="M398" s="20" t="str">
        <f>VLOOKUP(H398,频率块划分实时状态!C:Y,16,0)</f>
        <v>IS35E</v>
      </c>
      <c r="N398" s="20" t="str">
        <f>VLOOKUP(H398,频率块划分实时状态!C:Y,17,0)</f>
        <v>RC02L1C01R2</v>
      </c>
      <c r="O398" s="20" t="str">
        <f>VLOOKUP(M398&amp;"-"&amp;N398,通道清单!C:G,5,0)</f>
        <v>V</v>
      </c>
      <c r="P398" s="20">
        <f>VLOOKUP(H398,频率块划分实时状态!C:Y,12,0)</f>
        <v>6151.17029</v>
      </c>
      <c r="Q398" s="20">
        <f>VLOOKUP(H398,频率块划分实时状态!C:Y,13,0)</f>
        <v>6152.07029</v>
      </c>
      <c r="R398" s="20" t="str">
        <f>VLOOKUP(H398,频率块划分实时状态!C:Y,18,0)</f>
        <v>TC02L1C01R2</v>
      </c>
      <c r="S398" s="20" t="str">
        <f>VLOOKUP(M398&amp;"-"&amp;R398,通道清单!C:G,5,0)</f>
        <v>V</v>
      </c>
      <c r="T398" s="20">
        <f>VLOOKUP(H398,频率块划分实时状态!C:Y,14,0)</f>
        <v>4158.46196</v>
      </c>
      <c r="U398" s="20">
        <f>VLOOKUP(H398,频率块划分实时状态!C:Y,15,0)</f>
        <v>4159.36196</v>
      </c>
    </row>
    <row r="399" ht="25.5" spans="2:21">
      <c r="B399" s="34" t="s">
        <v>9633</v>
      </c>
      <c r="C399" s="34" t="s">
        <v>9634</v>
      </c>
      <c r="D399" s="33" t="s">
        <v>9509</v>
      </c>
      <c r="E399" s="20" t="str">
        <f>VLOOKUP(B399,商品实例清单!B:D,3,0)</f>
        <v>通信卫星带宽-代理</v>
      </c>
      <c r="F399" s="221" t="str">
        <f>VLOOKUP(B399,商品实例清单!B:M,12,0)</f>
        <v>210010002220250518</v>
      </c>
      <c r="H399" s="20" t="s">
        <v>14725</v>
      </c>
      <c r="I399" s="28" t="s">
        <v>10779</v>
      </c>
      <c r="J399" s="34">
        <v>0.8</v>
      </c>
      <c r="K399" s="35">
        <v>45870</v>
      </c>
      <c r="L399" s="35">
        <v>46234.9999884259</v>
      </c>
      <c r="M399" s="20" t="str">
        <f>VLOOKUP(H399,频率块划分实时状态!C:Y,16,0)</f>
        <v>IS35E</v>
      </c>
      <c r="N399" s="20" t="str">
        <f>VLOOKUP(H399,频率块划分实时状态!C:Y,17,0)</f>
        <v>RC02L1C01R2</v>
      </c>
      <c r="O399" s="20" t="str">
        <f>VLOOKUP(M399&amp;"-"&amp;N399,通道清单!C:G,5,0)</f>
        <v>V</v>
      </c>
      <c r="P399" s="20">
        <f>VLOOKUP(H399,频率块划分实时状态!C:Y,12,0)</f>
        <v>6090.70029</v>
      </c>
      <c r="Q399" s="20">
        <f>VLOOKUP(H399,频率块划分实时状态!C:Y,13,0)</f>
        <v>6091.50029</v>
      </c>
      <c r="R399" s="20" t="str">
        <f>VLOOKUP(H399,频率块划分实时状态!C:Y,18,0)</f>
        <v>TC02L1C01R2</v>
      </c>
      <c r="S399" s="20" t="str">
        <f>VLOOKUP(M399&amp;"-"&amp;R399,通道清单!C:G,5,0)</f>
        <v>V</v>
      </c>
      <c r="T399" s="20">
        <f>VLOOKUP(H399,频率块划分实时状态!C:Y,14,0)</f>
        <v>4097.99196</v>
      </c>
      <c r="U399" s="20">
        <f>VLOOKUP(H399,频率块划分实时状态!C:Y,15,0)</f>
        <v>4098.79196</v>
      </c>
    </row>
    <row r="400" ht="25.5" spans="2:21">
      <c r="B400" s="34" t="s">
        <v>9686</v>
      </c>
      <c r="C400" s="34" t="s">
        <v>9687</v>
      </c>
      <c r="D400" s="33" t="s">
        <v>9565</v>
      </c>
      <c r="E400" s="20" t="str">
        <f>VLOOKUP(B400,商品实例清单!B:D,3,0)</f>
        <v>通信卫星带宽-代理</v>
      </c>
      <c r="F400" s="20" t="str">
        <f>VLOOKUP(B400,商品实例清单!B:M,12,0)</f>
        <v>LS210010002220232545</v>
      </c>
      <c r="H400" s="20" t="s">
        <v>14726</v>
      </c>
      <c r="I400" s="28" t="s">
        <v>10779</v>
      </c>
      <c r="J400" s="34">
        <v>0.9</v>
      </c>
      <c r="K400" s="35">
        <v>45108</v>
      </c>
      <c r="L400" s="35">
        <v>46203.9999884259</v>
      </c>
      <c r="M400" s="20" t="str">
        <f>VLOOKUP(H400,频率块划分实时状态!C:Y,16,0)</f>
        <v>IS39</v>
      </c>
      <c r="N400" s="20" t="str">
        <f>VLOOKUP(H400,频率块划分实时状态!C:Y,17,0)</f>
        <v>REHCL31WHCR</v>
      </c>
      <c r="O400" s="20" t="str">
        <f>VLOOKUP(M400&amp;"-"&amp;N400,通道清单!C:G,5,0)</f>
        <v>V</v>
      </c>
      <c r="P400" s="20">
        <f>VLOOKUP(H400,频率块划分实时状态!C:Y,12,0)</f>
        <v>6066.5</v>
      </c>
      <c r="Q400" s="20">
        <f>VLOOKUP(H400,频率块划分实时状态!C:Y,13,0)</f>
        <v>6067.4</v>
      </c>
      <c r="R400" s="20" t="str">
        <f>VLOOKUP(H400,频率块划分实时状态!C:Y,18,0)</f>
        <v>TEHCL31WHCR</v>
      </c>
      <c r="S400" s="20" t="str">
        <f>VLOOKUP(M400&amp;"-"&amp;R400,通道清单!C:G,5,0)</f>
        <v>V</v>
      </c>
      <c r="T400" s="20">
        <f>VLOOKUP(H400,频率块划分实时状态!C:Y,14,0)</f>
        <v>3841.5</v>
      </c>
      <c r="U400" s="20">
        <f>VLOOKUP(H400,频率块划分实时状态!C:Y,15,0)</f>
        <v>3842.4</v>
      </c>
    </row>
    <row r="401" ht="25.5" spans="2:21">
      <c r="B401" s="34" t="s">
        <v>9686</v>
      </c>
      <c r="C401" s="34" t="s">
        <v>9687</v>
      </c>
      <c r="D401" s="33" t="s">
        <v>9565</v>
      </c>
      <c r="E401" s="20" t="str">
        <f>VLOOKUP(B401,商品实例清单!B:D,3,0)</f>
        <v>通信卫星带宽-代理</v>
      </c>
      <c r="F401" s="20" t="str">
        <f>VLOOKUP(B401,商品实例清单!B:M,12,0)</f>
        <v>LS210010002220232545</v>
      </c>
      <c r="H401" s="20" t="s">
        <v>14727</v>
      </c>
      <c r="I401" s="28" t="s">
        <v>10779</v>
      </c>
      <c r="J401" s="34">
        <v>7</v>
      </c>
      <c r="K401" s="35">
        <v>45108</v>
      </c>
      <c r="L401" s="35">
        <v>46203.9999884259</v>
      </c>
      <c r="M401" s="20" t="str">
        <f>VLOOKUP(H401,频率块划分实时状态!C:Y,16,0)</f>
        <v>IS39</v>
      </c>
      <c r="N401" s="20" t="str">
        <f>VLOOKUP(H401,频率块划分实时状态!C:Y,17,0)</f>
        <v>RWHCL7EHCR3</v>
      </c>
      <c r="O401" s="20" t="str">
        <f>VLOOKUP(M401&amp;"-"&amp;N401,通道清单!C:G,5,0)</f>
        <v>V</v>
      </c>
      <c r="P401" s="20">
        <f>VLOOKUP(H401,频率块划分实时状态!C:Y,12,0)</f>
        <v>6064.5</v>
      </c>
      <c r="Q401" s="20">
        <f>VLOOKUP(H401,频率块划分实时状态!C:Y,13,0)</f>
        <v>6071.5</v>
      </c>
      <c r="R401" s="20" t="str">
        <f>VLOOKUP(H401,频率块划分实时状态!C:Y,18,0)</f>
        <v>TWHCL7EHCR3</v>
      </c>
      <c r="S401" s="20" t="str">
        <f>VLOOKUP(M401&amp;"-"&amp;R401,通道清单!C:G,5,0)</f>
        <v>V</v>
      </c>
      <c r="T401" s="20">
        <f>VLOOKUP(H401,频率块划分实时状态!C:Y,14,0)</f>
        <v>3839.5</v>
      </c>
      <c r="U401" s="20">
        <f>VLOOKUP(H401,频率块划分实时状态!C:Y,15,0)</f>
        <v>3846.5</v>
      </c>
    </row>
    <row r="402" ht="25.5" spans="2:21">
      <c r="B402" s="34" t="s">
        <v>9686</v>
      </c>
      <c r="C402" s="34" t="s">
        <v>9687</v>
      </c>
      <c r="D402" s="33" t="s">
        <v>9565</v>
      </c>
      <c r="E402" s="20" t="str">
        <f>VLOOKUP(B402,商品实例清单!B:D,3,0)</f>
        <v>通信卫星带宽-代理</v>
      </c>
      <c r="F402" s="20" t="str">
        <f>VLOOKUP(B402,商品实例清单!B:M,12,0)</f>
        <v>LS210010002220232545</v>
      </c>
      <c r="H402" s="20" t="s">
        <v>14728</v>
      </c>
      <c r="I402" s="28" t="s">
        <v>10779</v>
      </c>
      <c r="J402" s="34">
        <v>1.2</v>
      </c>
      <c r="K402" s="35">
        <v>45108</v>
      </c>
      <c r="L402" s="35">
        <v>46203.9999884259</v>
      </c>
      <c r="M402" s="20" t="str">
        <f>VLOOKUP(H402,频率块划分实时状态!C:Y,16,0)</f>
        <v>IS35E</v>
      </c>
      <c r="N402" s="20" t="str">
        <f>VLOOKUP(H402,频率块划分实时状态!C:Y,17,0)</f>
        <v>RC07L1GCR2</v>
      </c>
      <c r="O402" s="20" t="str">
        <f>VLOOKUP(M402&amp;"-"&amp;N402,通道清单!C:G,5,0)</f>
        <v>V</v>
      </c>
      <c r="P402" s="20">
        <f>VLOOKUP(H402,频率块划分实时状态!C:Y,12,0)</f>
        <v>6323</v>
      </c>
      <c r="Q402" s="20">
        <f>VLOOKUP(H402,频率块划分实时状态!C:Y,13,0)</f>
        <v>6324.2</v>
      </c>
      <c r="R402" s="20" t="str">
        <f>VLOOKUP(H402,频率块划分实时状态!C:Y,18,0)</f>
        <v>TC07L1GCR2</v>
      </c>
      <c r="S402" s="20" t="str">
        <f>VLOOKUP(M402&amp;"-"&amp;R402,通道清单!C:G,5,0)</f>
        <v>V</v>
      </c>
      <c r="T402" s="20">
        <f>VLOOKUP(H402,频率块划分实时状态!C:Y,14,0)</f>
        <v>4162.583</v>
      </c>
      <c r="U402" s="20">
        <f>VLOOKUP(H402,频率块划分实时状态!C:Y,15,0)</f>
        <v>4163.783</v>
      </c>
    </row>
    <row r="403" ht="25.5" spans="2:21">
      <c r="B403" s="34" t="s">
        <v>9686</v>
      </c>
      <c r="C403" s="34" t="s">
        <v>9687</v>
      </c>
      <c r="D403" s="33" t="s">
        <v>9565</v>
      </c>
      <c r="E403" s="20" t="str">
        <f>VLOOKUP(B403,商品实例清单!B:D,3,0)</f>
        <v>通信卫星带宽-代理</v>
      </c>
      <c r="F403" s="20" t="str">
        <f>VLOOKUP(B403,商品实例清单!B:M,12,0)</f>
        <v>LS210010002220232545</v>
      </c>
      <c r="H403" s="20" t="s">
        <v>14729</v>
      </c>
      <c r="I403" s="28" t="s">
        <v>10779</v>
      </c>
      <c r="J403" s="34">
        <v>4.3</v>
      </c>
      <c r="K403" s="35">
        <v>45108</v>
      </c>
      <c r="L403" s="35">
        <v>46203.9999884259</v>
      </c>
      <c r="M403" s="20" t="str">
        <f>VLOOKUP(H403,频率块划分实时状态!C:Y,16,0)</f>
        <v>IS35E</v>
      </c>
      <c r="N403" s="20" t="str">
        <f>VLOOKUP(H403,频率块划分实时状态!C:Y,17,0)</f>
        <v>RGCL1C07R1</v>
      </c>
      <c r="O403" s="20" t="str">
        <f>VLOOKUP(M403&amp;"-"&amp;N403,通道清单!C:G,5,0)</f>
        <v>V</v>
      </c>
      <c r="P403" s="20">
        <f>VLOOKUP(H403,频率块划分实时状态!C:Y,12,0)</f>
        <v>6406.908</v>
      </c>
      <c r="Q403" s="20">
        <f>VLOOKUP(H403,频率块划分实时状态!C:Y,13,0)</f>
        <v>6411.208</v>
      </c>
      <c r="R403" s="20" t="str">
        <f>VLOOKUP(H403,频率块划分实时状态!C:Y,18,0)</f>
        <v>TGCL1C07R1</v>
      </c>
      <c r="S403" s="20" t="str">
        <f>VLOOKUP(M403&amp;"-"&amp;R403,通道清单!C:G,5,0)</f>
        <v>V</v>
      </c>
      <c r="T403" s="20">
        <f>VLOOKUP(H403,频率块划分实时状态!C:Y,14,0)</f>
        <v>4096.491</v>
      </c>
      <c r="U403" s="20">
        <f>VLOOKUP(H403,频率块划分实时状态!C:Y,15,0)</f>
        <v>4100.791</v>
      </c>
    </row>
    <row r="404" ht="25.5" spans="2:21">
      <c r="B404" s="34" t="s">
        <v>9686</v>
      </c>
      <c r="C404" s="34" t="s">
        <v>9687</v>
      </c>
      <c r="D404" s="33" t="s">
        <v>9565</v>
      </c>
      <c r="E404" s="20" t="str">
        <f>VLOOKUP(B404,商品实例清单!B:D,3,0)</f>
        <v>通信卫星带宽-代理</v>
      </c>
      <c r="F404" s="20" t="str">
        <f>VLOOKUP(B404,商品实例清单!B:M,12,0)</f>
        <v>LS210010002220232545</v>
      </c>
      <c r="H404" s="20" t="s">
        <v>14730</v>
      </c>
      <c r="I404" s="28" t="s">
        <v>10779</v>
      </c>
      <c r="J404" s="34">
        <v>2.8</v>
      </c>
      <c r="K404" s="35">
        <v>45108</v>
      </c>
      <c r="L404" s="35">
        <v>46203.9999884259</v>
      </c>
      <c r="M404" s="20" t="str">
        <f>VLOOKUP(H404,频率块划分实时状态!C:Y,16,0)</f>
        <v>IS35E</v>
      </c>
      <c r="N404" s="20" t="str">
        <f>VLOOKUP(H404,频率块划分实时状态!C:Y,17,0)</f>
        <v>RC14L1GCR2</v>
      </c>
      <c r="O404" s="20" t="str">
        <f>VLOOKUP(M404&amp;"-"&amp;N404,通道清单!C:G,5,0)</f>
        <v>V</v>
      </c>
      <c r="P404" s="20">
        <f>VLOOKUP(H404,频率块划分实时状态!C:Y,12,0)</f>
        <v>6081.90456</v>
      </c>
      <c r="Q404" s="20">
        <f>VLOOKUP(H404,频率块划分实时状态!C:Y,13,0)</f>
        <v>6084.70456</v>
      </c>
      <c r="R404" s="20" t="str">
        <f>VLOOKUP(H404,频率块划分实时状态!C:Y,18,0)</f>
        <v>TC14L1GCR2</v>
      </c>
      <c r="S404" s="20" t="str">
        <f>VLOOKUP(M404&amp;"-"&amp;R404,通道清单!C:G,5,0)</f>
        <v>V</v>
      </c>
      <c r="T404" s="20">
        <f>VLOOKUP(H404,频率块划分实时状态!C:Y,14,0)</f>
        <v>3918.88376</v>
      </c>
      <c r="U404" s="20">
        <f>VLOOKUP(H404,频率块划分实时状态!C:Y,15,0)</f>
        <v>3921.68376</v>
      </c>
    </row>
    <row r="405" ht="25.5" spans="2:21">
      <c r="B405" s="34" t="s">
        <v>9686</v>
      </c>
      <c r="C405" s="34" t="s">
        <v>9687</v>
      </c>
      <c r="D405" s="33" t="s">
        <v>9565</v>
      </c>
      <c r="E405" s="20" t="str">
        <f>VLOOKUP(B405,商品实例清单!B:D,3,0)</f>
        <v>通信卫星带宽-代理</v>
      </c>
      <c r="F405" s="20" t="str">
        <f>VLOOKUP(B405,商品实例清单!B:M,12,0)</f>
        <v>LS210010002220232545</v>
      </c>
      <c r="H405" s="20" t="s">
        <v>14731</v>
      </c>
      <c r="I405" s="28" t="s">
        <v>10779</v>
      </c>
      <c r="J405" s="34">
        <v>3.6</v>
      </c>
      <c r="K405" s="35">
        <v>45108</v>
      </c>
      <c r="L405" s="35">
        <v>46203.9999884259</v>
      </c>
      <c r="M405" s="20" t="str">
        <f>VLOOKUP(H405,频率块划分实时状态!C:Y,16,0)</f>
        <v>IS35E</v>
      </c>
      <c r="N405" s="20" t="str">
        <f>VLOOKUP(H405,频率块划分实时状态!C:Y,17,0)</f>
        <v>RC01L1/C01R2</v>
      </c>
      <c r="O405" s="20" t="str">
        <f>VLOOKUP(M405&amp;"-"&amp;N405,通道清单!C:G,5,0)</f>
        <v>L</v>
      </c>
      <c r="P405" s="20">
        <f>VLOOKUP(H405,频率块划分实时状态!C:Y,12,0)</f>
        <v>6325.1</v>
      </c>
      <c r="Q405" s="20">
        <f>VLOOKUP(H405,频率块划分实时状态!C:Y,13,0)</f>
        <v>6328.7</v>
      </c>
      <c r="R405" s="20" t="str">
        <f>VLOOKUP(H405,频率块划分实时状态!C:Y,18,0)</f>
        <v>TC01L1/C01R2</v>
      </c>
      <c r="S405" s="20" t="str">
        <f>VLOOKUP(M405&amp;"-"&amp;R405,通道清单!C:G,5,0)</f>
        <v>R</v>
      </c>
      <c r="T405" s="20">
        <f>VLOOKUP(H405,频率块划分实时状态!C:Y,14,0)</f>
        <v>3587.6</v>
      </c>
      <c r="U405" s="20">
        <f>VLOOKUP(H405,频率块划分实时状态!C:Y,15,0)</f>
        <v>3591.2</v>
      </c>
    </row>
    <row r="406" ht="25.5" spans="2:21">
      <c r="B406" s="34" t="s">
        <v>9686</v>
      </c>
      <c r="C406" s="34" t="s">
        <v>9687</v>
      </c>
      <c r="D406" s="33" t="s">
        <v>9565</v>
      </c>
      <c r="E406" s="20" t="str">
        <f>VLOOKUP(B406,商品实例清单!B:D,3,0)</f>
        <v>通信卫星带宽-代理</v>
      </c>
      <c r="F406" s="20" t="str">
        <f>VLOOKUP(B406,商品实例清单!B:M,12,0)</f>
        <v>LS210010002220232545</v>
      </c>
      <c r="H406" s="20" t="s">
        <v>14732</v>
      </c>
      <c r="I406" s="28" t="s">
        <v>10779</v>
      </c>
      <c r="J406" s="34">
        <v>3</v>
      </c>
      <c r="K406" s="35">
        <v>45108</v>
      </c>
      <c r="L406" s="35">
        <v>46203.9999884259</v>
      </c>
      <c r="M406" s="20" t="str">
        <f>VLOOKUP(H406,频率块划分实时状态!C:Y,16,0)</f>
        <v>IS35E</v>
      </c>
      <c r="N406" s="20" t="str">
        <f>VLOOKUP(H406,频率块划分实时状态!C:Y,17,0)</f>
        <v>RGCL1/C14R1</v>
      </c>
      <c r="O406" s="20" t="str">
        <f>VLOOKUP(M406&amp;"-"&amp;N406,通道清单!C:G,5,0)</f>
        <v>L</v>
      </c>
      <c r="P406" s="20">
        <f>VLOOKUP(H406,频率块划分实时状态!C:Y,12,0)</f>
        <v>6378.259</v>
      </c>
      <c r="Q406" s="20">
        <f>VLOOKUP(H406,频率块划分实时状态!C:Y,13,0)</f>
        <v>6381.259</v>
      </c>
      <c r="R406" s="20" t="str">
        <f>VLOOKUP(H406,频率块划分实时状态!C:Y,18,0)</f>
        <v>TGCL1/C14R1</v>
      </c>
      <c r="S406" s="20" t="str">
        <f>VLOOKUP(M406&amp;"-"&amp;R406,通道清单!C:G,5,0)</f>
        <v>R</v>
      </c>
      <c r="T406" s="20">
        <f>VLOOKUP(H406,频率块划分实时状态!C:Y,14,0)</f>
        <v>3640.759</v>
      </c>
      <c r="U406" s="20">
        <f>VLOOKUP(H406,频率块划分实时状态!C:Y,15,0)</f>
        <v>3643.759</v>
      </c>
    </row>
    <row r="407" ht="25.5" spans="2:21">
      <c r="B407" s="34" t="s">
        <v>9686</v>
      </c>
      <c r="C407" s="34" t="s">
        <v>9687</v>
      </c>
      <c r="D407" s="33" t="s">
        <v>9565</v>
      </c>
      <c r="E407" s="20" t="str">
        <f>VLOOKUP(B407,商品实例清单!B:D,3,0)</f>
        <v>通信卫星带宽-代理</v>
      </c>
      <c r="F407" s="20" t="str">
        <f>VLOOKUP(B407,商品实例清单!B:M,12,0)</f>
        <v>LS210010002220232545</v>
      </c>
      <c r="H407" s="20" t="s">
        <v>14733</v>
      </c>
      <c r="I407" s="28" t="s">
        <v>10779</v>
      </c>
      <c r="J407" s="34">
        <v>0.8</v>
      </c>
      <c r="K407" s="35">
        <v>45108</v>
      </c>
      <c r="L407" s="35">
        <v>46203.9999884259</v>
      </c>
      <c r="M407" s="20" t="str">
        <f>VLOOKUP(H407,频率块划分实时状态!C:Y,16,0)</f>
        <v>IS39</v>
      </c>
      <c r="N407" s="20" t="str">
        <f>VLOOKUP(H407,频率块划分实时状态!C:Y,17,0)</f>
        <v>RGCL15/GCR15</v>
      </c>
      <c r="O407" s="20" t="str">
        <f>VLOOKUP(M407&amp;"-"&amp;N407,通道清单!C:G,5,0)</f>
        <v>L</v>
      </c>
      <c r="P407" s="20">
        <f>VLOOKUP(H407,频率块划分实时状态!C:Y,12,0)</f>
        <v>6377.2</v>
      </c>
      <c r="Q407" s="20">
        <f>VLOOKUP(H407,频率块划分实时状态!C:Y,13,0)</f>
        <v>6378</v>
      </c>
      <c r="R407" s="20" t="str">
        <f>VLOOKUP(H407,频率块划分实时状态!C:Y,18,0)</f>
        <v>TGCL15/GCR15</v>
      </c>
      <c r="S407" s="20" t="str">
        <f>VLOOKUP(M407&amp;"-"&amp;R407,通道清单!C:G,5,0)</f>
        <v>R</v>
      </c>
      <c r="T407" s="20">
        <f>VLOOKUP(H407,频率块划分实时状态!C:Y,14,0)</f>
        <v>3639.7</v>
      </c>
      <c r="U407" s="20">
        <f>VLOOKUP(H407,频率块划分实时状态!C:Y,15,0)</f>
        <v>3640.5</v>
      </c>
    </row>
    <row r="408" ht="25.5" spans="2:21">
      <c r="B408" s="34" t="s">
        <v>9725</v>
      </c>
      <c r="C408" s="34" t="s">
        <v>9726</v>
      </c>
      <c r="D408" s="33" t="s">
        <v>9509</v>
      </c>
      <c r="E408" s="20" t="str">
        <f>VLOOKUP(B408,商品实例清单!B:D,3,0)</f>
        <v>通信卫星带宽-代理</v>
      </c>
      <c r="F408" s="221" t="str">
        <f>VLOOKUP(B408,商品实例清单!B:M,12,0)</f>
        <v>210010002220251196</v>
      </c>
      <c r="H408" s="18" t="s">
        <v>14734</v>
      </c>
      <c r="I408" s="28" t="s">
        <v>10779</v>
      </c>
      <c r="J408" s="34">
        <v>1.9</v>
      </c>
      <c r="K408" s="35">
        <v>46033</v>
      </c>
      <c r="L408" s="35">
        <v>46397.9999884259</v>
      </c>
      <c r="M408" s="20" t="str">
        <f>VLOOKUP(H408,频率块划分实时状态!C:Y,16,0)</f>
        <v>IS39</v>
      </c>
      <c r="N408" s="20" t="str">
        <f>VLOOKUP(H408,频率块划分实时状态!C:Y,17,0)</f>
        <v>REHCL31WHCR</v>
      </c>
      <c r="O408" s="20" t="str">
        <f>VLOOKUP(M408&amp;"-"&amp;N408,通道清单!C:G,5,0)</f>
        <v>V</v>
      </c>
      <c r="P408" s="20">
        <f>VLOOKUP(H408,频率块划分实时状态!C:Y,12,0)</f>
        <v>6076</v>
      </c>
      <c r="Q408" s="20">
        <f>VLOOKUP(H408,频率块划分实时状态!C:Y,13,0)</f>
        <v>6077.9</v>
      </c>
      <c r="R408" s="20" t="str">
        <f>VLOOKUP(H408,频率块划分实时状态!C:Y,18,0)</f>
        <v>TEHCL31WHCR</v>
      </c>
      <c r="S408" s="20" t="str">
        <f>VLOOKUP(M408&amp;"-"&amp;R408,通道清单!C:G,5,0)</f>
        <v>V</v>
      </c>
      <c r="T408" s="20">
        <f>VLOOKUP(H408,频率块划分实时状态!C:Y,14,0)</f>
        <v>3851</v>
      </c>
      <c r="U408" s="20">
        <f>VLOOKUP(H408,频率块划分实时状态!C:Y,15,0)</f>
        <v>3852.9</v>
      </c>
    </row>
    <row r="409" ht="25.5" spans="2:21">
      <c r="B409" s="34" t="s">
        <v>9725</v>
      </c>
      <c r="C409" s="34" t="s">
        <v>9726</v>
      </c>
      <c r="D409" s="33" t="s">
        <v>9509</v>
      </c>
      <c r="E409" s="20" t="str">
        <f>VLOOKUP(B409,商品实例清单!B:D,3,0)</f>
        <v>通信卫星带宽-代理</v>
      </c>
      <c r="F409" s="221" t="str">
        <f>VLOOKUP(B409,商品实例清单!B:M,12,0)</f>
        <v>210010002220251196</v>
      </c>
      <c r="H409" s="18" t="s">
        <v>14735</v>
      </c>
      <c r="I409" s="28" t="s">
        <v>10779</v>
      </c>
      <c r="J409" s="34">
        <v>2</v>
      </c>
      <c r="K409" s="35">
        <v>46033</v>
      </c>
      <c r="L409" s="35">
        <v>46397.9999884259</v>
      </c>
      <c r="M409" s="20" t="str">
        <f>VLOOKUP(H409,频率块划分实时状态!C:Y,16,0)</f>
        <v>IS39</v>
      </c>
      <c r="N409" s="20" t="str">
        <f>VLOOKUP(H409,频率块划分实时状态!C:Y,17,0)</f>
        <v>REHCL31/WHCR7-1</v>
      </c>
      <c r="O409" s="20" t="str">
        <f>VLOOKUP(M409&amp;"-"&amp;N409,通道清单!C:G,5,0)</f>
        <v>V</v>
      </c>
      <c r="P409" s="20">
        <f>VLOOKUP(H409,频率块划分实时状态!C:Y,12,0)</f>
        <v>6088.2</v>
      </c>
      <c r="Q409" s="20">
        <f>VLOOKUP(H409,频率块划分实时状态!C:Y,13,0)</f>
        <v>6090.2</v>
      </c>
      <c r="R409" s="20" t="str">
        <f>VLOOKUP(H409,频率块划分实时状态!C:Y,18,0)</f>
        <v>TEHCL31/WHCR7-1</v>
      </c>
      <c r="S409" s="20" t="str">
        <f>VLOOKUP(M409&amp;"-"&amp;R409,通道清单!C:G,5,0)</f>
        <v>V</v>
      </c>
      <c r="T409" s="20">
        <f>VLOOKUP(H409,频率块划分实时状态!C:Y,14,0)</f>
        <v>3863.2</v>
      </c>
      <c r="U409" s="20">
        <f>VLOOKUP(H409,频率块划分实时状态!C:Y,15,0)</f>
        <v>3865.2</v>
      </c>
    </row>
    <row r="410" ht="25.5" spans="2:21">
      <c r="B410" s="34" t="s">
        <v>9731</v>
      </c>
      <c r="C410" s="34" t="s">
        <v>9732</v>
      </c>
      <c r="D410" s="33" t="s">
        <v>9509</v>
      </c>
      <c r="E410" s="20" t="str">
        <f>VLOOKUP(B410,商品实例清单!B:D,3,0)</f>
        <v>通信卫星带宽-代理</v>
      </c>
      <c r="F410" s="221" t="str">
        <f>VLOOKUP(B410,商品实例清单!B:M,12,0)</f>
        <v>210010002220250518</v>
      </c>
      <c r="H410" s="30" t="s">
        <v>14736</v>
      </c>
      <c r="I410" s="28" t="s">
        <v>10779</v>
      </c>
      <c r="J410" s="34">
        <v>2</v>
      </c>
      <c r="K410" s="35">
        <v>45870</v>
      </c>
      <c r="L410" s="35">
        <v>46234.9999884259</v>
      </c>
      <c r="M410" s="20" t="str">
        <f>VLOOKUP(H410,频率块划分实时状态!C:Y,16,0)</f>
        <v>IS39</v>
      </c>
      <c r="N410" s="20" t="str">
        <f>VLOOKUP(H410,频率块划分实时状态!C:Y,17,0)</f>
        <v>REHCL31/WHCR7-1</v>
      </c>
      <c r="O410" s="20" t="str">
        <f>VLOOKUP(M410&amp;"-"&amp;N410,通道清单!C:G,5,0)</f>
        <v>V</v>
      </c>
      <c r="P410" s="20">
        <f>VLOOKUP(H410,频率块划分实时状态!C:Y,12,0)</f>
        <v>6084.9</v>
      </c>
      <c r="Q410" s="20">
        <f>VLOOKUP(H410,频率块划分实时状态!C:Y,13,0)</f>
        <v>6086.9</v>
      </c>
      <c r="R410" s="20" t="str">
        <f>VLOOKUP(H410,频率块划分实时状态!C:Y,18,0)</f>
        <v>TEHCL31/WHCR7-1</v>
      </c>
      <c r="S410" s="20" t="str">
        <f>VLOOKUP(M410&amp;"-"&amp;R410,通道清单!C:G,5,0)</f>
        <v>V</v>
      </c>
      <c r="T410" s="20">
        <f>VLOOKUP(H410,频率块划分实时状态!C:Y,14,0)</f>
        <v>3859.9</v>
      </c>
      <c r="U410" s="20">
        <f>VLOOKUP(H410,频率块划分实时状态!C:Y,15,0)</f>
        <v>3861.9</v>
      </c>
    </row>
    <row r="411" ht="25.5" spans="2:21">
      <c r="B411" s="34" t="s">
        <v>9731</v>
      </c>
      <c r="C411" s="34" t="s">
        <v>9732</v>
      </c>
      <c r="D411" s="33" t="s">
        <v>9509</v>
      </c>
      <c r="E411" s="20" t="str">
        <f>VLOOKUP(B411,商品实例清单!B:D,3,0)</f>
        <v>通信卫星带宽-代理</v>
      </c>
      <c r="F411" s="221" t="str">
        <f>VLOOKUP(B411,商品实例清单!B:M,12,0)</f>
        <v>210010002220250518</v>
      </c>
      <c r="H411" s="30" t="s">
        <v>14737</v>
      </c>
      <c r="I411" s="28" t="s">
        <v>10779</v>
      </c>
      <c r="J411" s="34">
        <v>1.7</v>
      </c>
      <c r="K411" s="35">
        <v>45870</v>
      </c>
      <c r="L411" s="35">
        <v>46234.9999884259</v>
      </c>
      <c r="M411" s="20" t="str">
        <f>VLOOKUP(H411,频率块划分实时状态!C:Y,16,0)</f>
        <v>IS39</v>
      </c>
      <c r="N411" s="20" t="str">
        <f>VLOOKUP(H411,频率块划分实时状态!C:Y,17,0)</f>
        <v>REHCL31/WHCR7-1</v>
      </c>
      <c r="O411" s="20" t="str">
        <f>VLOOKUP(M411&amp;"-"&amp;N411,通道清单!C:G,5,0)</f>
        <v>V</v>
      </c>
      <c r="P411" s="20">
        <f>VLOOKUP(H411,频率块划分实时状态!C:Y,12,0)</f>
        <v>6061.4</v>
      </c>
      <c r="Q411" s="20">
        <f>VLOOKUP(H411,频率块划分实时状态!C:Y,13,0)</f>
        <v>6063.1</v>
      </c>
      <c r="R411" s="20" t="str">
        <f>VLOOKUP(H411,频率块划分实时状态!C:Y,18,0)</f>
        <v>TEHCL31/WHCR7-1</v>
      </c>
      <c r="S411" s="20" t="str">
        <f>VLOOKUP(M411&amp;"-"&amp;R411,通道清单!C:G,5,0)</f>
        <v>V</v>
      </c>
      <c r="T411" s="20">
        <f>VLOOKUP(H411,频率块划分实时状态!C:Y,14,0)</f>
        <v>3836.4</v>
      </c>
      <c r="U411" s="20">
        <f>VLOOKUP(H411,频率块划分实时状态!C:Y,15,0)</f>
        <v>3838.1</v>
      </c>
    </row>
    <row r="412" ht="25.5" spans="2:21">
      <c r="B412" s="34" t="s">
        <v>9731</v>
      </c>
      <c r="C412" s="34" t="s">
        <v>9732</v>
      </c>
      <c r="D412" s="33" t="s">
        <v>9509</v>
      </c>
      <c r="E412" s="20" t="str">
        <f>VLOOKUP(B412,商品实例清单!B:D,3,0)</f>
        <v>通信卫星带宽-代理</v>
      </c>
      <c r="F412" s="221" t="str">
        <f>VLOOKUP(B412,商品实例清单!B:M,12,0)</f>
        <v>210010002220250518</v>
      </c>
      <c r="H412" s="30" t="s">
        <v>14738</v>
      </c>
      <c r="I412" s="28" t="s">
        <v>10779</v>
      </c>
      <c r="J412" s="34">
        <v>2.1</v>
      </c>
      <c r="K412" s="35">
        <v>45870</v>
      </c>
      <c r="L412" s="35">
        <v>46234.9999884259</v>
      </c>
      <c r="M412" s="20" t="str">
        <f>VLOOKUP(H412,频率块划分实时状态!C:Y,16,0)</f>
        <v>IS39</v>
      </c>
      <c r="N412" s="20" t="str">
        <f>VLOOKUP(H412,频率块划分实时状态!C:Y,17,0)</f>
        <v>RWHCL7EHCR3</v>
      </c>
      <c r="O412" s="20" t="str">
        <f>VLOOKUP(M412&amp;"-"&amp;N412,通道清单!C:G,5,0)</f>
        <v>V</v>
      </c>
      <c r="P412" s="20">
        <f>VLOOKUP(H412,频率块划分实时状态!C:Y,12,0)</f>
        <v>6059.1</v>
      </c>
      <c r="Q412" s="20">
        <f>VLOOKUP(H412,频率块划分实时状态!C:Y,13,0)</f>
        <v>6061.2</v>
      </c>
      <c r="R412" s="20" t="str">
        <f>VLOOKUP(H412,频率块划分实时状态!C:Y,18,0)</f>
        <v>TWHCL7EHCR3</v>
      </c>
      <c r="S412" s="20" t="str">
        <f>VLOOKUP(M412&amp;"-"&amp;R412,通道清单!C:G,5,0)</f>
        <v>V</v>
      </c>
      <c r="T412" s="20">
        <f>VLOOKUP(H412,频率块划分实时状态!C:Y,14,0)</f>
        <v>3834.1</v>
      </c>
      <c r="U412" s="20">
        <f>VLOOKUP(H412,频率块划分实时状态!C:Y,15,0)</f>
        <v>3836.2</v>
      </c>
    </row>
    <row r="413" ht="25.5" spans="2:21">
      <c r="B413" s="34" t="s">
        <v>9731</v>
      </c>
      <c r="C413" s="34" t="s">
        <v>9732</v>
      </c>
      <c r="D413" s="33" t="s">
        <v>9509</v>
      </c>
      <c r="E413" s="20" t="str">
        <f>VLOOKUP(B413,商品实例清单!B:D,3,0)</f>
        <v>通信卫星带宽-代理</v>
      </c>
      <c r="F413" s="221" t="str">
        <f>VLOOKUP(B413,商品实例清单!B:M,12,0)</f>
        <v>210010002220250518</v>
      </c>
      <c r="H413" s="30" t="s">
        <v>14739</v>
      </c>
      <c r="I413" s="28" t="s">
        <v>10779</v>
      </c>
      <c r="J413" s="34">
        <v>0.7</v>
      </c>
      <c r="K413" s="35">
        <v>45870</v>
      </c>
      <c r="L413" s="35">
        <v>46234.9999884259</v>
      </c>
      <c r="M413" s="20" t="str">
        <f>VLOOKUP(H413,频率块划分实时状态!C:Y,16,0)</f>
        <v>IS39</v>
      </c>
      <c r="N413" s="20" t="str">
        <f>VLOOKUP(H413,频率块划分实时状态!C:Y,17,0)</f>
        <v>RWHCL7EHCR3</v>
      </c>
      <c r="O413" s="20" t="str">
        <f>VLOOKUP(M413&amp;"-"&amp;N413,通道清单!C:G,5,0)</f>
        <v>V</v>
      </c>
      <c r="P413" s="20">
        <f>VLOOKUP(H413,频率块划分实时状态!C:Y,12,0)</f>
        <v>6059.1</v>
      </c>
      <c r="Q413" s="20">
        <f>VLOOKUP(H413,频率块划分实时状态!C:Y,13,0)</f>
        <v>6059.8</v>
      </c>
      <c r="R413" s="20" t="str">
        <f>VLOOKUP(H413,频率块划分实时状态!C:Y,18,0)</f>
        <v>TWHCL7EHCR3</v>
      </c>
      <c r="S413" s="20" t="str">
        <f>VLOOKUP(M413&amp;"-"&amp;R413,通道清单!C:G,5,0)</f>
        <v>V</v>
      </c>
      <c r="T413" s="20">
        <f>VLOOKUP(H413,频率块划分实时状态!C:Y,14,0)</f>
        <v>3834.1</v>
      </c>
      <c r="U413" s="20">
        <f>VLOOKUP(H413,频率块划分实时状态!C:Y,15,0)</f>
        <v>3834.8</v>
      </c>
    </row>
    <row r="414" ht="25.5" spans="2:21">
      <c r="B414" s="34" t="s">
        <v>9731</v>
      </c>
      <c r="C414" s="34" t="s">
        <v>9732</v>
      </c>
      <c r="D414" s="33" t="s">
        <v>9509</v>
      </c>
      <c r="E414" s="20" t="str">
        <f>VLOOKUP(B414,商品实例清单!B:D,3,0)</f>
        <v>通信卫星带宽-代理</v>
      </c>
      <c r="F414" s="221" t="str">
        <f>VLOOKUP(B414,商品实例清单!B:M,12,0)</f>
        <v>210010002220250518</v>
      </c>
      <c r="H414" s="18" t="s">
        <v>14740</v>
      </c>
      <c r="I414" s="28" t="s">
        <v>10779</v>
      </c>
      <c r="J414" s="34">
        <v>2.7</v>
      </c>
      <c r="K414" s="35">
        <v>45870</v>
      </c>
      <c r="L414" s="35">
        <v>46234.9999884259</v>
      </c>
      <c r="M414" s="20" t="str">
        <f>VLOOKUP(H414,频率块划分实时状态!C:Y,16,0)</f>
        <v>IS39</v>
      </c>
      <c r="N414" s="20" t="str">
        <f>VLOOKUP(H414,频率块划分实时状态!C:Y,17,0)</f>
        <v>REHCL31/WHCR7-1</v>
      </c>
      <c r="O414" s="20" t="str">
        <f>VLOOKUP(M414&amp;"-"&amp;N414,通道清单!C:G,5,0)</f>
        <v>V</v>
      </c>
      <c r="P414" s="20">
        <f>VLOOKUP(H414,频率块划分实时状态!C:Y,12,0)</f>
        <v>6085.5</v>
      </c>
      <c r="Q414" s="20">
        <f>VLOOKUP(H414,频率块划分实时状态!C:Y,13,0)</f>
        <v>6088.2</v>
      </c>
      <c r="R414" s="20" t="str">
        <f>VLOOKUP(H414,频率块划分实时状态!C:Y,18,0)</f>
        <v>TEHCL31/WHCR7-1</v>
      </c>
      <c r="S414" s="20" t="str">
        <f>VLOOKUP(M414&amp;"-"&amp;R414,通道清单!C:G,5,0)</f>
        <v>V</v>
      </c>
      <c r="T414" s="20">
        <f>VLOOKUP(H414,频率块划分实时状态!C:Y,14,0)</f>
        <v>3860.5</v>
      </c>
      <c r="U414" s="20">
        <f>VLOOKUP(H414,频率块划分实时状态!C:Y,15,0)</f>
        <v>3863.2</v>
      </c>
    </row>
    <row r="415" ht="25.5" spans="2:21">
      <c r="B415" s="34" t="s">
        <v>10978</v>
      </c>
      <c r="C415" s="34" t="s">
        <v>10979</v>
      </c>
      <c r="D415" s="33" t="s">
        <v>9565</v>
      </c>
      <c r="E415" s="20" t="str">
        <f>VLOOKUP(B415,商品实例清单!B:D,3,0)</f>
        <v>通信卫星带宽-代理</v>
      </c>
      <c r="F415" s="20" t="str">
        <f>VLOOKUP(B415,商品实例清单!B:M,12,0)</f>
        <v>SM210010002220260002</v>
      </c>
      <c r="H415" s="18" t="s">
        <v>14710</v>
      </c>
      <c r="I415" s="28" t="s">
        <v>10779</v>
      </c>
      <c r="J415" s="34">
        <v>3.8</v>
      </c>
      <c r="K415" s="35">
        <v>46128</v>
      </c>
      <c r="L415" s="35">
        <v>46492.9999884259</v>
      </c>
      <c r="M415" s="20" t="str">
        <f>VLOOKUP(H415,频率块划分实时状态!C:Y,16,0)</f>
        <v>Eul36D</v>
      </c>
      <c r="N415" s="20" t="str">
        <f>VLOOKUP(H415,频率块划分实时状态!C:Y,17,0)</f>
        <v>RBEE4</v>
      </c>
      <c r="O415" s="20" t="str">
        <f>VLOOKUP(M415&amp;"-"&amp;N415,通道清单!C:G,5,0)</f>
        <v>H</v>
      </c>
      <c r="P415" s="20">
        <f>VLOOKUP(H415,频率块划分实时状态!C:Y,12,0)</f>
        <v>14409.762</v>
      </c>
      <c r="Q415" s="20">
        <f>VLOOKUP(H415,频率块划分实时状态!C:Y,13,0)</f>
        <v>14413.562</v>
      </c>
      <c r="R415" s="20" t="str">
        <f>VLOOKUP(H415,频率块划分实时状态!C:Y,18,0)</f>
        <v>TBEE4</v>
      </c>
      <c r="S415" s="20" t="str">
        <f>VLOOKUP(M415&amp;"-"&amp;R415,通道清单!C:G,5,0)</f>
        <v>H</v>
      </c>
      <c r="T415" s="20">
        <f>VLOOKUP(H415,频率块划分实时状态!C:Y,14,0)</f>
        <v>11109.762</v>
      </c>
      <c r="U415" s="20">
        <f>VLOOKUP(H415,频率块划分实时状态!C:Y,15,0)</f>
        <v>11113.562</v>
      </c>
    </row>
    <row r="416" ht="25.5" spans="2:21">
      <c r="B416" s="34" t="s">
        <v>10978</v>
      </c>
      <c r="C416" s="34" t="s">
        <v>10979</v>
      </c>
      <c r="D416" s="33" t="s">
        <v>9565</v>
      </c>
      <c r="E416" s="20" t="str">
        <f>VLOOKUP(B416,商品实例清单!B:D,3,0)</f>
        <v>通信卫星带宽-代理</v>
      </c>
      <c r="F416" s="20" t="str">
        <f>VLOOKUP(B416,商品实例清单!B:M,12,0)</f>
        <v>SM210010002220260002</v>
      </c>
      <c r="H416" s="18" t="s">
        <v>14711</v>
      </c>
      <c r="I416" s="28" t="s">
        <v>10779</v>
      </c>
      <c r="J416" s="34">
        <v>2</v>
      </c>
      <c r="K416" s="35">
        <v>46128</v>
      </c>
      <c r="L416" s="35">
        <v>46492.9999884259</v>
      </c>
      <c r="M416" s="20" t="str">
        <f>VLOOKUP(H416,频率块划分实时状态!C:Y,16,0)</f>
        <v>Eul36D</v>
      </c>
      <c r="N416" s="20" t="str">
        <f>VLOOKUP(H416,频率块划分实时状态!C:Y,17,0)</f>
        <v>RB4</v>
      </c>
      <c r="O416" s="20" t="str">
        <f>VLOOKUP(M416&amp;"-"&amp;N416,通道清单!C:G,5,0)</f>
        <v>H</v>
      </c>
      <c r="P416" s="20">
        <f>VLOOKUP(H416,频率块划分实时状态!C:Y,12,0)</f>
        <v>14376.97</v>
      </c>
      <c r="Q416" s="20">
        <f>VLOOKUP(H416,频率块划分实时状态!C:Y,13,0)</f>
        <v>14378.97</v>
      </c>
      <c r="R416" s="20" t="str">
        <f>VLOOKUP(H416,频率块划分实时状态!C:Y,18,0)</f>
        <v>TB4</v>
      </c>
      <c r="S416" s="20" t="str">
        <f>VLOOKUP(M416&amp;"-"&amp;R416,通道清单!C:G,5,0)</f>
        <v>H</v>
      </c>
      <c r="T416" s="20">
        <f>VLOOKUP(H416,频率块划分实时状态!C:Y,14,0)</f>
        <v>11076.97</v>
      </c>
      <c r="U416" s="20">
        <f>VLOOKUP(H416,频率块划分实时状态!C:Y,15,0)</f>
        <v>11078.97</v>
      </c>
    </row>
    <row r="417" s="18" customFormat="1" ht="25.5" spans="1:21">
      <c r="A417" s="47"/>
      <c r="B417" s="43" t="s">
        <v>10986</v>
      </c>
      <c r="C417" s="43" t="s">
        <v>10987</v>
      </c>
      <c r="D417" s="44" t="s">
        <v>9565</v>
      </c>
      <c r="E417" s="20" t="str">
        <f>VLOOKUP(B417,商品实例清单!B:D,3,0)</f>
        <v>通信卫星带宽-代理</v>
      </c>
      <c r="F417" s="20" t="str">
        <f>VLOOKUP(B417,商品实例清单!B:M,12,0)</f>
        <v>SM210010002220260001</v>
      </c>
      <c r="H417" s="18" t="s">
        <v>14715</v>
      </c>
      <c r="I417" s="28" t="s">
        <v>10779</v>
      </c>
      <c r="J417" s="43">
        <v>1.6</v>
      </c>
      <c r="K417" s="46">
        <v>46128</v>
      </c>
      <c r="L417" s="46">
        <v>46492.9999884259</v>
      </c>
      <c r="M417" s="20" t="str">
        <f>VLOOKUP(H417,频率块划分实时状态!C:Y,16,0)</f>
        <v>IS39</v>
      </c>
      <c r="N417" s="20" t="str">
        <f>VLOOKUP(H417,频率块划分实时状态!C:Y,17,0)</f>
        <v>REHCL31WHCR</v>
      </c>
      <c r="O417" s="20" t="str">
        <f>VLOOKUP(M417&amp;"-"&amp;N417,通道清单!C:G,5,0)</f>
        <v>V</v>
      </c>
      <c r="P417" s="20">
        <f>VLOOKUP(H417,频率块划分实时状态!C:Y,12,0)</f>
        <v>6067.4</v>
      </c>
      <c r="Q417" s="20">
        <f>VLOOKUP(H417,频率块划分实时状态!C:Y,13,0)</f>
        <v>6069</v>
      </c>
      <c r="R417" s="20" t="str">
        <f>VLOOKUP(H417,频率块划分实时状态!C:Y,18,0)</f>
        <v>TEHCL31WHCR</v>
      </c>
      <c r="S417" s="20" t="str">
        <f>VLOOKUP(M417&amp;"-"&amp;R417,通道清单!C:G,5,0)</f>
        <v>V</v>
      </c>
      <c r="T417" s="20">
        <f>VLOOKUP(H417,频率块划分实时状态!C:Y,14,0)</f>
        <v>3842.4</v>
      </c>
      <c r="U417" s="20">
        <f>VLOOKUP(H417,频率块划分实时状态!C:Y,15,0)</f>
        <v>3844</v>
      </c>
    </row>
    <row r="418" s="18" customFormat="1" ht="25.5" spans="1:21">
      <c r="A418" s="47"/>
      <c r="B418" s="43" t="s">
        <v>10986</v>
      </c>
      <c r="C418" s="43" t="s">
        <v>10987</v>
      </c>
      <c r="D418" s="44" t="s">
        <v>9565</v>
      </c>
      <c r="E418" s="20" t="str">
        <f>VLOOKUP(B418,商品实例清单!B:D,3,0)</f>
        <v>通信卫星带宽-代理</v>
      </c>
      <c r="F418" s="20" t="str">
        <f>VLOOKUP(B418,商品实例清单!B:M,12,0)</f>
        <v>SM210010002220260001</v>
      </c>
      <c r="H418" s="18" t="s">
        <v>14716</v>
      </c>
      <c r="I418" s="28" t="s">
        <v>10779</v>
      </c>
      <c r="J418" s="43">
        <v>0.5</v>
      </c>
      <c r="K418" s="46">
        <v>46128</v>
      </c>
      <c r="L418" s="46">
        <v>46492.9999884259</v>
      </c>
      <c r="M418" s="20" t="str">
        <f>VLOOKUP(H418,频率块划分实时状态!C:Y,16,0)</f>
        <v>IS39</v>
      </c>
      <c r="N418" s="20" t="str">
        <f>VLOOKUP(H418,频率块划分实时状态!C:Y,17,0)</f>
        <v>REHCL31WHCR</v>
      </c>
      <c r="O418" s="20" t="str">
        <f>VLOOKUP(M418&amp;"-"&amp;N418,通道清单!C:G,5,0)</f>
        <v>V</v>
      </c>
      <c r="P418" s="20">
        <f>VLOOKUP(H418,频率块划分实时状态!C:Y,12,0)</f>
        <v>6071.5</v>
      </c>
      <c r="Q418" s="20">
        <f>VLOOKUP(H418,频率块划分实时状态!C:Y,13,0)</f>
        <v>6072</v>
      </c>
      <c r="R418" s="20" t="str">
        <f>VLOOKUP(H418,频率块划分实时状态!C:Y,18,0)</f>
        <v>TEHCL31WHCR</v>
      </c>
      <c r="S418" s="20" t="str">
        <f>VLOOKUP(M418&amp;"-"&amp;R418,通道清单!C:G,5,0)</f>
        <v>V</v>
      </c>
      <c r="T418" s="20">
        <f>VLOOKUP(H418,频率块划分实时状态!C:Y,14,0)</f>
        <v>3846.5</v>
      </c>
      <c r="U418" s="20">
        <f>VLOOKUP(H418,频率块划分实时状态!C:Y,15,0)</f>
        <v>3847</v>
      </c>
    </row>
    <row r="419" ht="25.5" spans="1:21">
      <c r="B419" s="34" t="s">
        <v>10992</v>
      </c>
      <c r="C419" s="34" t="s">
        <v>10993</v>
      </c>
      <c r="D419" s="33" t="s">
        <v>9565</v>
      </c>
      <c r="E419" s="20" t="str">
        <f>VLOOKUP(B419,商品实例清单!B:D,3,0)</f>
        <v>通信卫星带宽-代理</v>
      </c>
      <c r="F419" s="20" t="str">
        <f>VLOOKUP(B419,商品实例清单!B:M,12,0)</f>
        <v>SM210010002220260001</v>
      </c>
      <c r="H419" s="20" t="s">
        <v>14712</v>
      </c>
      <c r="I419" s="28" t="s">
        <v>10779</v>
      </c>
      <c r="J419" s="34">
        <v>1.5</v>
      </c>
      <c r="K419" s="35">
        <v>46128</v>
      </c>
      <c r="L419" s="35">
        <v>46492.9999884259</v>
      </c>
      <c r="M419" s="20" t="str">
        <f>VLOOKUP(H419,频率块划分实时状态!C:Y,16,0)</f>
        <v>IS35E</v>
      </c>
      <c r="N419" s="20" t="str">
        <f>VLOOKUP(H419,频率块划分实时状态!C:Y,17,0)</f>
        <v>RC07L1GCR2</v>
      </c>
      <c r="O419" s="20" t="str">
        <f>VLOOKUP(M419&amp;"-"&amp;N419,通道清单!C:G,5,0)</f>
        <v>V</v>
      </c>
      <c r="P419" s="20">
        <f>VLOOKUP(H419,频率块划分实时状态!C:Y,12,0)</f>
        <v>6321.5</v>
      </c>
      <c r="Q419" s="20">
        <f>VLOOKUP(H419,频率块划分实时状态!C:Y,13,0)</f>
        <v>6323</v>
      </c>
      <c r="R419" s="20" t="str">
        <f>VLOOKUP(H419,频率块划分实时状态!C:Y,18,0)</f>
        <v>TC07L1GCR2</v>
      </c>
      <c r="S419" s="20" t="str">
        <f>VLOOKUP(M419&amp;"-"&amp;R419,通道清单!C:G,5,0)</f>
        <v>V</v>
      </c>
      <c r="T419" s="20">
        <f>VLOOKUP(H419,频率块划分实时状态!C:Y,14,0)</f>
        <v>4161.083</v>
      </c>
      <c r="U419" s="20">
        <f>VLOOKUP(H419,频率块划分实时状态!C:Y,15,0)</f>
        <v>4162.583</v>
      </c>
    </row>
    <row r="420" ht="25.5" spans="1:21">
      <c r="B420" s="34" t="s">
        <v>10992</v>
      </c>
      <c r="C420" s="34" t="s">
        <v>10993</v>
      </c>
      <c r="D420" s="33" t="s">
        <v>9565</v>
      </c>
      <c r="E420" s="20" t="str">
        <f>VLOOKUP(B420,商品实例清单!B:D,3,0)</f>
        <v>通信卫星带宽-代理</v>
      </c>
      <c r="F420" s="20" t="str">
        <f>VLOOKUP(B420,商品实例清单!B:M,12,0)</f>
        <v>SM210010002220260001</v>
      </c>
      <c r="H420" s="20" t="s">
        <v>14713</v>
      </c>
      <c r="I420" s="28" t="s">
        <v>10779</v>
      </c>
      <c r="J420" s="34">
        <v>2.3</v>
      </c>
      <c r="K420" s="35">
        <v>46128</v>
      </c>
      <c r="L420" s="35">
        <v>46492.9999884259</v>
      </c>
      <c r="M420" s="20" t="str">
        <f>VLOOKUP(H420,频率块划分实时状态!C:Y,16,0)</f>
        <v>IS35E</v>
      </c>
      <c r="N420" s="20" t="str">
        <f>VLOOKUP(H420,频率块划分实时状态!C:Y,17,0)</f>
        <v>RGCL1C07R1</v>
      </c>
      <c r="O420" s="20" t="str">
        <f>VLOOKUP(M420&amp;"-"&amp;N420,通道清单!C:G,5,0)</f>
        <v>V</v>
      </c>
      <c r="P420" s="20">
        <f>VLOOKUP(H420,频率块划分实时状态!C:Y,12,0)</f>
        <v>6404.604</v>
      </c>
      <c r="Q420" s="20">
        <f>VLOOKUP(H420,频率块划分实时状态!C:Y,13,0)</f>
        <v>6406.904</v>
      </c>
      <c r="R420" s="20" t="str">
        <f>VLOOKUP(H420,频率块划分实时状态!C:Y,18,0)</f>
        <v>TGCL1C07R1</v>
      </c>
      <c r="S420" s="20" t="str">
        <f>VLOOKUP(M420&amp;"-"&amp;R420,通道清单!C:G,5,0)</f>
        <v>V</v>
      </c>
      <c r="T420" s="20">
        <f>VLOOKUP(H420,频率块划分实时状态!C:Y,14,0)</f>
        <v>4094.187</v>
      </c>
      <c r="U420" s="20">
        <f>VLOOKUP(H420,频率块划分实时状态!C:Y,15,0)</f>
        <v>4096.487</v>
      </c>
    </row>
    <row r="421" ht="25.5" spans="1:21">
      <c r="B421" s="34" t="s">
        <v>10992</v>
      </c>
      <c r="C421" s="34" t="s">
        <v>10993</v>
      </c>
      <c r="D421" s="33" t="s">
        <v>9565</v>
      </c>
      <c r="E421" s="20" t="str">
        <f>VLOOKUP(B421,商品实例清单!B:D,3,0)</f>
        <v>通信卫星带宽-代理</v>
      </c>
      <c r="F421" s="20" t="str">
        <f>VLOOKUP(B421,商品实例清单!B:M,12,0)</f>
        <v>SM210010002220260001</v>
      </c>
      <c r="H421" s="20" t="s">
        <v>14714</v>
      </c>
      <c r="I421" s="28" t="s">
        <v>10779</v>
      </c>
      <c r="J421" s="34">
        <v>1.1</v>
      </c>
      <c r="K421" s="35">
        <v>46128</v>
      </c>
      <c r="L421" s="35">
        <v>46492.9999884259</v>
      </c>
      <c r="M421" s="20" t="str">
        <f>VLOOKUP(H421,频率块划分实时状态!C:Y,16,0)</f>
        <v>IS35E</v>
      </c>
      <c r="N421" s="20" t="str">
        <f>VLOOKUP(H421,频率块划分实时状态!C:Y,17,0)</f>
        <v>RGCL1/C14R1</v>
      </c>
      <c r="O421" s="20" t="str">
        <f>VLOOKUP(M421&amp;"-"&amp;N421,通道清单!C:G,5,0)</f>
        <v>L</v>
      </c>
      <c r="P421" s="20">
        <f>VLOOKUP(H421,频率块划分实时状态!C:Y,12,0)</f>
        <v>6381.259</v>
      </c>
      <c r="Q421" s="20">
        <f>VLOOKUP(H421,频率块划分实时状态!C:Y,13,0)</f>
        <v>6382.359</v>
      </c>
      <c r="R421" s="20" t="str">
        <f>VLOOKUP(H421,频率块划分实时状态!C:Y,18,0)</f>
        <v>TGCL1/C14R1</v>
      </c>
      <c r="S421" s="20" t="str">
        <f>VLOOKUP(M421&amp;"-"&amp;R421,通道清单!C:G,5,0)</f>
        <v>R</v>
      </c>
      <c r="T421" s="20">
        <f>VLOOKUP(H421,频率块划分实时状态!C:Y,14,0)</f>
        <v>3643.759</v>
      </c>
      <c r="U421" s="20">
        <f>VLOOKUP(H421,频率块划分实时状态!C:Y,15,0)</f>
        <v>3644.859</v>
      </c>
    </row>
    <row r="422" ht="25.5" spans="1:21">
      <c r="B422" s="34" t="s">
        <v>9797</v>
      </c>
      <c r="C422" s="34" t="s">
        <v>9798</v>
      </c>
      <c r="D422" s="33" t="s">
        <v>14741</v>
      </c>
      <c r="E422" s="20" t="str">
        <f>VLOOKUP(B422,商品实例清单!B:D,3,0)</f>
        <v>临时卫星传输服务 L4</v>
      </c>
      <c r="F422" s="221" t="str">
        <f>VLOOKUP(B422,商品实例清单!B:M,12,0)</f>
        <v>210010002220260119</v>
      </c>
      <c r="H422" s="20" t="s">
        <v>14742</v>
      </c>
      <c r="I422" s="28" t="s">
        <v>10779</v>
      </c>
      <c r="J422" s="20">
        <v>2</v>
      </c>
      <c r="K422" s="35">
        <v>46100</v>
      </c>
      <c r="L422" s="35">
        <v>46130.9999884259</v>
      </c>
      <c r="M422" s="20" t="str">
        <f>VLOOKUP(H422,频率块划分实时状态!C:Y,16,0)</f>
        <v>CS10R</v>
      </c>
      <c r="N422" s="20" t="str">
        <f>VLOOKUP(H422,频率块划分实时状态!C:Y,17,0)</f>
        <v>RC6A</v>
      </c>
      <c r="O422" s="20" t="str">
        <f>VLOOKUP(M422&amp;"-"&amp;N422,通道清单!C:G,5,0)</f>
        <v>H</v>
      </c>
      <c r="P422" s="20">
        <f>VLOOKUP(H422,频率块划分实时状态!C:Y,12,0)</f>
        <v>14296</v>
      </c>
      <c r="Q422" s="20">
        <f>VLOOKUP(H422,频率块划分实时状态!C:Y,13,0)</f>
        <v>14298</v>
      </c>
      <c r="R422" s="20" t="str">
        <f>VLOOKUP(H422,频率块划分实时状态!C:Y,18,0)</f>
        <v>TC6A</v>
      </c>
      <c r="S422" s="20" t="str">
        <f>VLOOKUP(M422&amp;"-"&amp;R422,通道清单!C:G,5,0)</f>
        <v>V</v>
      </c>
      <c r="T422" s="20">
        <f>VLOOKUP(H422,频率块划分实时状态!C:Y,14,0)</f>
        <v>12546</v>
      </c>
      <c r="U422" s="20">
        <f>VLOOKUP(H422,频率块划分实时状态!C:Y,15,0)</f>
        <v>12548</v>
      </c>
    </row>
    <row r="423" ht="25.5" spans="1:21">
      <c r="B423" s="34" t="s">
        <v>9802</v>
      </c>
      <c r="C423" s="34" t="s">
        <v>9803</v>
      </c>
      <c r="D423" s="33" t="s">
        <v>14743</v>
      </c>
      <c r="E423" s="20" t="str">
        <f>VLOOKUP(B423,商品实例清单!B:D,3,0)</f>
        <v>通信卫星带宽 C</v>
      </c>
      <c r="F423" s="221" t="str">
        <f>VLOOKUP(B423,商品实例清单!B:M,12,0)</f>
        <v>210010002220260131</v>
      </c>
      <c r="H423" s="20" t="s">
        <v>9807</v>
      </c>
      <c r="I423" s="28" t="s">
        <v>10779</v>
      </c>
      <c r="J423" s="20">
        <v>1.5</v>
      </c>
      <c r="K423" s="35">
        <v>46120</v>
      </c>
      <c r="L423" s="35">
        <v>46484.9999884259</v>
      </c>
      <c r="M423" s="20" t="str">
        <f>VLOOKUP(H423,频率块划分实时状态!C:Y,16,0)</f>
        <v>CS12</v>
      </c>
      <c r="N423" s="20" t="str">
        <f>VLOOKUP(H423,频率块划分实时状态!C:Y,17,0)</f>
        <v>RW11A</v>
      </c>
      <c r="O423" s="20" t="str">
        <f>VLOOKUP(M423&amp;"-"&amp;N423,通道清单!C:G,5,0)</f>
        <v>V</v>
      </c>
      <c r="P423" s="20">
        <f>VLOOKUP(H423,频率块划分实时状态!C:Y,12,0)</f>
        <v>6259.5</v>
      </c>
      <c r="Q423" s="20">
        <f>VLOOKUP(H423,频率块划分实时状态!C:Y,13,0)</f>
        <v>6261</v>
      </c>
      <c r="R423" s="20" t="str">
        <f>VLOOKUP(H423,频率块划分实时状态!C:Y,18,0)</f>
        <v>TW11A</v>
      </c>
      <c r="S423" s="20" t="str">
        <f>VLOOKUP(M423&amp;"-"&amp;R423,通道清单!C:G,5,0)</f>
        <v>H</v>
      </c>
      <c r="T423" s="20">
        <f>VLOOKUP(H423,频率块划分实时状态!C:Y,14,0)</f>
        <v>4034.5</v>
      </c>
      <c r="U423" s="20">
        <f>VLOOKUP(H423,频率块划分实时状态!C:Y,15,0)</f>
        <v>4036</v>
      </c>
    </row>
    <row r="424" ht="25.5" spans="1:21">
      <c r="B424" s="34" t="s">
        <v>10258</v>
      </c>
      <c r="C424" s="34" t="s">
        <v>10259</v>
      </c>
      <c r="D424" s="33" t="s">
        <v>9565</v>
      </c>
      <c r="E424" s="20" t="str">
        <f>VLOOKUP(B424,商品实例清单!B:D,3,0)</f>
        <v>通信卫星带宽 Ku</v>
      </c>
      <c r="F424" s="20" t="str">
        <f>VLOOKUP(B424,商品实例清单!B:M,12,0)</f>
        <v>LS210010002220232546</v>
      </c>
      <c r="H424" s="20" t="s">
        <v>10263</v>
      </c>
      <c r="I424" s="28" t="s">
        <v>10779</v>
      </c>
      <c r="J424" s="20">
        <v>1.5</v>
      </c>
      <c r="K424" s="35">
        <v>44972</v>
      </c>
      <c r="L424" s="35">
        <v>46067.9999884259</v>
      </c>
      <c r="M424" s="20" t="str">
        <f>VLOOKUP(H424,频率块划分实时状态!C:Y,16,0)</f>
        <v>CS12</v>
      </c>
      <c r="N424" s="20" t="str">
        <f>VLOOKUP(H424,频率块划分实时状态!C:Y,17,0)</f>
        <v>REM18V</v>
      </c>
      <c r="O424" s="20" t="str">
        <f>VLOOKUP(M424&amp;"-"&amp;N424,通道清单!C:G,5,0)</f>
        <v>V</v>
      </c>
      <c r="P424" s="20">
        <f>VLOOKUP(H424,频率块划分实时状态!C:Y,12,0)</f>
        <v>14401.5</v>
      </c>
      <c r="Q424" s="20">
        <f>VLOOKUP(H424,频率块划分实时状态!C:Y,13,0)</f>
        <v>14403</v>
      </c>
      <c r="R424" s="20" t="str">
        <f>VLOOKUP(H424,频率块划分实时状态!C:Y,18,0)</f>
        <v>TEM18H</v>
      </c>
      <c r="S424" s="20" t="str">
        <f>VLOOKUP(M424&amp;"-"&amp;R424,通道清单!C:G,5,0)</f>
        <v>H</v>
      </c>
      <c r="T424" s="20">
        <f>VLOOKUP(H424,频率块划分实时状态!C:Y,14,0)</f>
        <v>12651.5</v>
      </c>
      <c r="U424" s="20">
        <f>VLOOKUP(H424,频率块划分实时状态!C:Y,15,0)</f>
        <v>12653</v>
      </c>
    </row>
    <row r="425" ht="25.5" spans="1:21">
      <c r="B425" s="34" t="s">
        <v>10417</v>
      </c>
      <c r="C425" s="34" t="s">
        <v>10418</v>
      </c>
      <c r="D425" s="33" t="s">
        <v>14744</v>
      </c>
      <c r="E425" s="20" t="str">
        <f>VLOOKUP(B425,商品实例清单!B:D,3,0)</f>
        <v>通信卫星带宽 C</v>
      </c>
      <c r="F425" s="221" t="str">
        <f>VLOOKUP(B425,商品实例清单!B:M,12,0)</f>
        <v>210010002220250200</v>
      </c>
      <c r="H425" s="20" t="s">
        <v>10421</v>
      </c>
      <c r="I425" s="28" t="s">
        <v>10779</v>
      </c>
      <c r="J425" s="20">
        <v>0.6</v>
      </c>
      <c r="K425" s="35">
        <v>45689</v>
      </c>
      <c r="L425" s="35">
        <v>46053.9999884259</v>
      </c>
      <c r="M425" s="20" t="str">
        <f>VLOOKUP(H425,频率块划分实时状态!C:Y,16,0)</f>
        <v>CS12</v>
      </c>
      <c r="N425" s="20" t="str">
        <f>VLOOKUP(H425,频率块划分实时状态!C:Y,17,0)</f>
        <v>RW4A</v>
      </c>
      <c r="O425" s="20" t="str">
        <f>VLOOKUP(M425&amp;"-"&amp;N425,通道清单!C:G,5,0)</f>
        <v>V</v>
      </c>
      <c r="P425" s="20">
        <f>VLOOKUP(H425,频率块划分实时状态!C:Y,12,0)</f>
        <v>6003</v>
      </c>
      <c r="Q425" s="20">
        <f>VLOOKUP(H425,频率块划分实时状态!C:Y,13,0)</f>
        <v>6003.6</v>
      </c>
      <c r="R425" s="20" t="str">
        <f>VLOOKUP(H425,频率块划分实时状态!C:Y,18,0)</f>
        <v>TW4A</v>
      </c>
      <c r="S425" s="20" t="str">
        <f>VLOOKUP(M425&amp;"-"&amp;R425,通道清单!C:G,5,0)</f>
        <v>H</v>
      </c>
      <c r="T425" s="20">
        <f>VLOOKUP(H425,频率块划分实时状态!C:Y,14,0)</f>
        <v>3778</v>
      </c>
      <c r="U425" s="20">
        <f>VLOOKUP(H425,频率块划分实时状态!C:Y,15,0)</f>
        <v>3778.6</v>
      </c>
    </row>
    <row r="426" ht="25.5" spans="1:21">
      <c r="B426" s="34" t="s">
        <v>10482</v>
      </c>
      <c r="C426" s="34" t="s">
        <v>10483</v>
      </c>
      <c r="D426" s="33" t="s">
        <v>10275</v>
      </c>
      <c r="E426" s="20" t="str">
        <f>VLOOKUP(B426,商品实例清单!B:D,3,0)</f>
        <v>通信卫星带宽 Ku</v>
      </c>
      <c r="F426" s="20" t="str">
        <f>VLOOKUP(B426,商品实例清单!B:M,12,0)</f>
        <v>LS210010002220111917</v>
      </c>
      <c r="H426" s="20" t="s">
        <v>10485</v>
      </c>
      <c r="I426" s="28" t="s">
        <v>10779</v>
      </c>
      <c r="J426" s="20">
        <v>36</v>
      </c>
      <c r="K426" s="35">
        <v>45839</v>
      </c>
      <c r="L426" s="35">
        <v>46217.9999884259</v>
      </c>
      <c r="M426" s="20" t="str">
        <f>VLOOKUP(H426,频率块划分实时状态!C:Y,16,0)</f>
        <v>CS10R</v>
      </c>
      <c r="N426" s="20" t="str">
        <f>VLOOKUP(H426,频率块划分实时状态!C:Y,17,0)</f>
        <v>RS1B</v>
      </c>
      <c r="O426" s="20" t="str">
        <f>VLOOKUP(M426&amp;"-"&amp;N426,通道清单!C:G,5,0)</f>
        <v>V</v>
      </c>
      <c r="P426" s="20">
        <f>VLOOKUP(H426,频率块划分实时状态!C:Y,12,0)</f>
        <v>14032</v>
      </c>
      <c r="Q426" s="20">
        <f>VLOOKUP(H426,频率块划分实时状态!C:Y,13,0)</f>
        <v>14068</v>
      </c>
      <c r="R426" s="20" t="str">
        <f>VLOOKUP(H426,频率块划分实时状态!C:Y,18,0)</f>
        <v>TS1B</v>
      </c>
      <c r="S426" s="20" t="str">
        <f>VLOOKUP(M426&amp;"-"&amp;R426,通道清单!C:G,5,0)</f>
        <v>H</v>
      </c>
      <c r="T426" s="20">
        <f>VLOOKUP(H426,频率块划分实时状态!C:Y,14,0)</f>
        <v>12282</v>
      </c>
      <c r="U426" s="20">
        <f>VLOOKUP(H426,频率块划分实时状态!C:Y,15,0)</f>
        <v>12318</v>
      </c>
    </row>
    <row r="427" ht="25.5" spans="1:21">
      <c r="B427" s="34" t="s">
        <v>10491</v>
      </c>
      <c r="C427" s="34" t="s">
        <v>10492</v>
      </c>
      <c r="D427" s="33" t="s">
        <v>10284</v>
      </c>
      <c r="E427" s="20" t="str">
        <f>VLOOKUP(B427,商品实例清单!B:D,3,0)</f>
        <v>通信卫星带宽 Ku</v>
      </c>
      <c r="F427" s="20" t="str">
        <f>VLOOKUP(B427,商品实例清单!B:M,12,0)</f>
        <v>LS210010000020100964</v>
      </c>
      <c r="H427" s="20" t="s">
        <v>10493</v>
      </c>
      <c r="I427" s="28" t="s">
        <v>10779</v>
      </c>
      <c r="J427" s="20">
        <v>54</v>
      </c>
      <c r="K427" s="35">
        <v>45839</v>
      </c>
      <c r="L427" s="35">
        <v>46248.9999884259</v>
      </c>
      <c r="M427" s="20" t="str">
        <f>VLOOKUP(H427,频率块划分实时状态!C:Y,16,0)</f>
        <v>CS10R</v>
      </c>
      <c r="N427" s="20" t="str">
        <f>VLOOKUP(H427,频率块划分实时状态!C:Y,17,0)</f>
        <v>RS2B</v>
      </c>
      <c r="O427" s="20" t="str">
        <f>VLOOKUP(M427&amp;"-"&amp;N427,通道清单!C:G,5,0)</f>
        <v>V</v>
      </c>
      <c r="P427" s="20">
        <f>VLOOKUP(H427,频率块划分实时状态!C:Y,12,0)</f>
        <v>14073</v>
      </c>
      <c r="Q427" s="20">
        <f>VLOOKUP(H427,频率块划分实时状态!C:Y,13,0)</f>
        <v>14127</v>
      </c>
      <c r="R427" s="20" t="str">
        <f>VLOOKUP(H427,频率块划分实时状态!C:Y,18,0)</f>
        <v>TS2B</v>
      </c>
      <c r="S427" s="20" t="str">
        <f>VLOOKUP(M427&amp;"-"&amp;R427,通道清单!C:G,5,0)</f>
        <v>H</v>
      </c>
      <c r="T427" s="20">
        <f>VLOOKUP(H427,频率块划分实时状态!C:Y,14,0)</f>
        <v>12323</v>
      </c>
      <c r="U427" s="20">
        <f>VLOOKUP(H427,频率块划分实时状态!C:Y,15,0)</f>
        <v>12377</v>
      </c>
    </row>
    <row r="428" ht="25.5" spans="1:21">
      <c r="B428" s="34" t="s">
        <v>10494</v>
      </c>
      <c r="C428" s="34" t="s">
        <v>10495</v>
      </c>
      <c r="D428" s="33" t="s">
        <v>9509</v>
      </c>
      <c r="E428" s="20" t="str">
        <f>VLOOKUP(B428,商品实例清单!B:D,3,0)</f>
        <v>通信卫星带宽 Ku</v>
      </c>
      <c r="F428" s="221" t="str">
        <f>VLOOKUP(B428,商品实例清单!B:M,12,0)</f>
        <v>210010002220251199</v>
      </c>
      <c r="H428" s="20" t="s">
        <v>10498</v>
      </c>
      <c r="I428" s="28" t="s">
        <v>10779</v>
      </c>
      <c r="J428" s="20">
        <v>1</v>
      </c>
      <c r="K428" s="35">
        <v>46033</v>
      </c>
      <c r="L428" s="35">
        <v>46397.9999884259</v>
      </c>
      <c r="M428" s="20" t="str">
        <f>VLOOKUP(H428,频率块划分实时状态!C:Y,16,0)</f>
        <v>CS12</v>
      </c>
      <c r="N428" s="20" t="str">
        <f>VLOOKUP(H428,频率块划分实时状态!C:Y,17,0)</f>
        <v>REM18V</v>
      </c>
      <c r="O428" s="20" t="str">
        <f>VLOOKUP(M428&amp;"-"&amp;N428,通道清单!C:G,5,0)</f>
        <v>V</v>
      </c>
      <c r="P428" s="20">
        <f>VLOOKUP(H428,频率块划分实时状态!C:Y,12,0)</f>
        <v>14406</v>
      </c>
      <c r="Q428" s="20">
        <f>VLOOKUP(H428,频率块划分实时状态!C:Y,13,0)</f>
        <v>14407</v>
      </c>
      <c r="R428" s="20" t="str">
        <f>VLOOKUP(H428,频率块划分实时状态!C:Y,18,0)</f>
        <v>TEM18H</v>
      </c>
      <c r="S428" s="20" t="str">
        <f>VLOOKUP(M428&amp;"-"&amp;R428,通道清单!C:G,5,0)</f>
        <v>H</v>
      </c>
      <c r="T428" s="20">
        <f>VLOOKUP(H428,频率块划分实时状态!C:Y,14,0)</f>
        <v>12656</v>
      </c>
      <c r="U428" s="20">
        <f>VLOOKUP(H428,频率块划分实时状态!C:Y,15,0)</f>
        <v>12657</v>
      </c>
    </row>
    <row r="429" ht="25.5" spans="1:21">
      <c r="B429" s="34" t="s">
        <v>10494</v>
      </c>
      <c r="C429" s="34" t="s">
        <v>10495</v>
      </c>
      <c r="D429" s="33" t="s">
        <v>9509</v>
      </c>
      <c r="E429" s="20" t="str">
        <f>VLOOKUP(B429,商品实例清单!B:D,3,0)</f>
        <v>通信卫星带宽 Ku</v>
      </c>
      <c r="F429" s="221" t="str">
        <f>VLOOKUP(B429,商品实例清单!B:M,12,0)</f>
        <v>210010002220251199</v>
      </c>
      <c r="H429" s="20" t="s">
        <v>10499</v>
      </c>
      <c r="I429" s="28" t="s">
        <v>10779</v>
      </c>
      <c r="J429" s="20">
        <v>3</v>
      </c>
      <c r="K429" s="35">
        <v>46033</v>
      </c>
      <c r="L429" s="35">
        <v>46397.9999884259</v>
      </c>
      <c r="M429" s="20" t="str">
        <f>VLOOKUP(H429,频率块划分实时状态!C:Y,16,0)</f>
        <v>CS12</v>
      </c>
      <c r="N429" s="20" t="str">
        <f>VLOOKUP(H429,频率块划分实时状态!C:Y,17,0)</f>
        <v>REM18V</v>
      </c>
      <c r="O429" s="20" t="str">
        <f>VLOOKUP(M429&amp;"-"&amp;N429,通道清单!C:G,5,0)</f>
        <v>V</v>
      </c>
      <c r="P429" s="20">
        <f>VLOOKUP(H429,频率块划分实时状态!C:Y,12,0)</f>
        <v>14407</v>
      </c>
      <c r="Q429" s="20">
        <f>VLOOKUP(H429,频率块划分实时状态!C:Y,13,0)</f>
        <v>14410</v>
      </c>
      <c r="R429" s="20" t="str">
        <f>VLOOKUP(H429,频率块划分实时状态!C:Y,18,0)</f>
        <v>TEM18H</v>
      </c>
      <c r="S429" s="20" t="str">
        <f>VLOOKUP(M429&amp;"-"&amp;R429,通道清单!C:G,5,0)</f>
        <v>H</v>
      </c>
      <c r="T429" s="20">
        <f>VLOOKUP(H429,频率块划分实时状态!C:Y,14,0)</f>
        <v>12657</v>
      </c>
      <c r="U429" s="20">
        <f>VLOOKUP(H429,频率块划分实时状态!C:Y,15,0)</f>
        <v>12660</v>
      </c>
    </row>
    <row r="430" ht="25.5" spans="1:21">
      <c r="B430" s="34" t="s">
        <v>10500</v>
      </c>
      <c r="C430" s="34" t="s">
        <v>10501</v>
      </c>
      <c r="D430" s="33" t="s">
        <v>9509</v>
      </c>
      <c r="E430" s="20" t="str">
        <f>VLOOKUP(B430,商品实例清单!B:D,3,0)</f>
        <v>通信卫星带宽 C</v>
      </c>
      <c r="F430" s="221" t="str">
        <f>VLOOKUP(B430,商品实例清单!B:M,12,0)</f>
        <v>210010002220251199</v>
      </c>
      <c r="H430" s="20" t="s">
        <v>10502</v>
      </c>
      <c r="I430" s="28" t="s">
        <v>10779</v>
      </c>
      <c r="J430" s="20">
        <v>11</v>
      </c>
      <c r="K430" s="35">
        <v>46033</v>
      </c>
      <c r="L430" s="35">
        <v>46397.9999884259</v>
      </c>
      <c r="M430" s="20" t="str">
        <f>VLOOKUP(H430,频率块划分实时状态!C:Y,16,0)</f>
        <v>CS12</v>
      </c>
      <c r="N430" s="20" t="str">
        <f>VLOOKUP(H430,频率块划分实时状态!C:Y,17,0)</f>
        <v>RW12A</v>
      </c>
      <c r="O430" s="20" t="str">
        <f>VLOOKUP(M430&amp;"-"&amp;N430,通道清单!C:G,5,0)</f>
        <v>V</v>
      </c>
      <c r="P430" s="20">
        <f>VLOOKUP(H430,频率块划分实时状态!C:Y,12,0)</f>
        <v>6292.44</v>
      </c>
      <c r="Q430" s="20">
        <f>VLOOKUP(H430,频率块划分实时状态!C:Y,13,0)</f>
        <v>6303.44</v>
      </c>
      <c r="R430" s="20" t="str">
        <f>VLOOKUP(H430,频率块划分实时状态!C:Y,18,0)</f>
        <v>TW12A</v>
      </c>
      <c r="S430" s="20" t="str">
        <f>VLOOKUP(M430&amp;"-"&amp;R430,通道清单!C:G,5,0)</f>
        <v>H</v>
      </c>
      <c r="T430" s="20">
        <f>VLOOKUP(H430,频率块划分实时状态!C:Y,14,0)</f>
        <v>4067.44</v>
      </c>
      <c r="U430" s="20">
        <f>VLOOKUP(H430,频率块划分实时状态!C:Y,15,0)</f>
        <v>4078.44</v>
      </c>
    </row>
    <row r="431" ht="25.5" spans="1:21">
      <c r="B431" s="34" t="s">
        <v>10648</v>
      </c>
      <c r="C431" s="34" t="s">
        <v>10649</v>
      </c>
      <c r="D431" s="33" t="s">
        <v>9565</v>
      </c>
      <c r="E431" s="20" t="str">
        <f>VLOOKUP(B431,商品实例清单!B:D,3,0)</f>
        <v>通信卫星带宽 C</v>
      </c>
      <c r="F431" s="221" t="str">
        <f>VLOOKUP(B431,商品实例清单!B:M,12,0)</f>
        <v>210010002220250269</v>
      </c>
      <c r="H431" s="20" t="s">
        <v>10652</v>
      </c>
      <c r="I431" s="28" t="s">
        <v>10779</v>
      </c>
      <c r="J431" s="20">
        <v>8.8</v>
      </c>
      <c r="K431" s="35">
        <v>45658</v>
      </c>
      <c r="L431" s="35">
        <v>46127.9999884259</v>
      </c>
      <c r="M431" s="20" t="str">
        <f>VLOOKUP(H431,频率块划分实时状态!C:Y,16,0)</f>
        <v>CS12</v>
      </c>
      <c r="N431" s="20" t="str">
        <f>VLOOKUP(H431,频率块划分实时状态!C:Y,17,0)</f>
        <v>RW14B</v>
      </c>
      <c r="O431" s="20" t="str">
        <f>VLOOKUP(M431&amp;"-"&amp;N431,通道清单!C:G,5,0)</f>
        <v>H</v>
      </c>
      <c r="P431" s="20">
        <f>VLOOKUP(H431,频率块划分实时状态!C:Y,12,0)</f>
        <v>6408.6</v>
      </c>
      <c r="Q431" s="20">
        <f>VLOOKUP(H431,频率块划分实时状态!C:Y,13,0)</f>
        <v>6417.4</v>
      </c>
      <c r="R431" s="20" t="str">
        <f>VLOOKUP(H431,频率块划分实时状态!C:Y,18,0)</f>
        <v>TW14B</v>
      </c>
      <c r="S431" s="20" t="str">
        <f>VLOOKUP(M431&amp;"-"&amp;R431,通道清单!C:G,5,0)</f>
        <v>V</v>
      </c>
      <c r="T431" s="20">
        <f>VLOOKUP(H431,频率块划分实时状态!C:Y,14,0)</f>
        <v>4183.6</v>
      </c>
      <c r="U431" s="20">
        <f>VLOOKUP(H431,频率块划分实时状态!C:Y,15,0)</f>
        <v>4192.4</v>
      </c>
    </row>
    <row r="432" ht="25.5" spans="1:21">
      <c r="B432" s="34" t="s">
        <v>10661</v>
      </c>
      <c r="C432" s="34" t="s">
        <v>10662</v>
      </c>
      <c r="D432" s="33" t="s">
        <v>14743</v>
      </c>
      <c r="E432" s="20" t="str">
        <f>VLOOKUP(B432,商品实例清单!B:D,3,0)</f>
        <v>通信卫星带宽 C</v>
      </c>
      <c r="F432" s="221" t="str">
        <f>VLOOKUP(B432,商品实例清单!B:M,12,0)</f>
        <v>210010002220250180</v>
      </c>
      <c r="H432" s="20" t="s">
        <v>9807</v>
      </c>
      <c r="I432" s="28" t="s">
        <v>10779</v>
      </c>
      <c r="J432" s="20">
        <v>1.5</v>
      </c>
      <c r="K432" s="35">
        <v>45755</v>
      </c>
      <c r="L432" s="35">
        <v>46119.9999884259</v>
      </c>
      <c r="M432" s="20" t="str">
        <f>VLOOKUP(H432,频率块划分实时状态!C:Y,16,0)</f>
        <v>CS12</v>
      </c>
      <c r="N432" s="20" t="str">
        <f>VLOOKUP(H432,频率块划分实时状态!C:Y,17,0)</f>
        <v>RW11A</v>
      </c>
      <c r="O432" s="20" t="str">
        <f>VLOOKUP(M432&amp;"-"&amp;N432,通道清单!C:G,5,0)</f>
        <v>V</v>
      </c>
      <c r="P432" s="20">
        <f>VLOOKUP(H432,频率块划分实时状态!C:Y,12,0)</f>
        <v>6259.5</v>
      </c>
      <c r="Q432" s="20">
        <f>VLOOKUP(H432,频率块划分实时状态!C:Y,13,0)</f>
        <v>6261</v>
      </c>
      <c r="R432" s="20" t="str">
        <f>VLOOKUP(H432,频率块划分实时状态!C:Y,18,0)</f>
        <v>TW11A</v>
      </c>
      <c r="S432" s="20" t="str">
        <f>VLOOKUP(M432&amp;"-"&amp;R432,通道清单!C:G,5,0)</f>
        <v>H</v>
      </c>
      <c r="T432" s="20">
        <f>VLOOKUP(H432,频率块划分实时状态!C:Y,14,0)</f>
        <v>4034.5</v>
      </c>
      <c r="U432" s="20">
        <f>VLOOKUP(H432,频率块划分实时状态!C:Y,15,0)</f>
        <v>4036</v>
      </c>
    </row>
    <row r="433" ht="25.5" spans="2:21">
      <c r="B433" s="34" t="s">
        <v>10665</v>
      </c>
      <c r="C433" s="34" t="s">
        <v>10666</v>
      </c>
      <c r="D433" s="33" t="s">
        <v>9509</v>
      </c>
      <c r="E433" s="20" t="str">
        <f>VLOOKUP(B433,商品实例清单!B:D,3,0)</f>
        <v>通信卫星带宽 C</v>
      </c>
      <c r="F433" s="221" t="str">
        <f>VLOOKUP(B433,商品实例清单!B:M,12,0)</f>
        <v>210010002220250438</v>
      </c>
      <c r="H433" s="20" t="s">
        <v>10669</v>
      </c>
      <c r="I433" s="28" t="s">
        <v>10779</v>
      </c>
      <c r="J433" s="20">
        <v>4</v>
      </c>
      <c r="K433" s="35">
        <v>45825</v>
      </c>
      <c r="L433" s="35">
        <v>46189.9999884259</v>
      </c>
      <c r="M433" s="20" t="str">
        <f>VLOOKUP(H433,频率块划分实时状态!C:Y,16,0)</f>
        <v>CS12</v>
      </c>
      <c r="N433" s="20" t="str">
        <f>VLOOKUP(H433,频率块划分实时状态!C:Y,17,0)</f>
        <v>RW12A</v>
      </c>
      <c r="O433" s="20" t="str">
        <f>VLOOKUP(M433&amp;"-"&amp;N433,通道清单!C:G,5,0)</f>
        <v>V</v>
      </c>
      <c r="P433" s="20">
        <f>VLOOKUP(H433,频率块划分实时状态!C:Y,12,0)</f>
        <v>6288.44</v>
      </c>
      <c r="Q433" s="20">
        <f>VLOOKUP(H433,频率块划分实时状态!C:Y,13,0)</f>
        <v>6292.44</v>
      </c>
      <c r="R433" s="20" t="str">
        <f>VLOOKUP(H433,频率块划分实时状态!C:Y,18,0)</f>
        <v>TW12A</v>
      </c>
      <c r="S433" s="20" t="str">
        <f>VLOOKUP(M433&amp;"-"&amp;R433,通道清单!C:G,5,0)</f>
        <v>H</v>
      </c>
      <c r="T433" s="20">
        <f>VLOOKUP(H433,频率块划分实时状态!C:Y,14,0)</f>
        <v>4063.44</v>
      </c>
      <c r="U433" s="20">
        <f>VLOOKUP(H433,频率块划分实时状态!C:Y,15,0)</f>
        <v>4067.44</v>
      </c>
    </row>
    <row r="434" ht="25.5" spans="2:21">
      <c r="B434" s="34" t="s">
        <v>10670</v>
      </c>
      <c r="C434" s="34" t="s">
        <v>10671</v>
      </c>
      <c r="D434" s="33" t="s">
        <v>10674</v>
      </c>
      <c r="E434" s="20" t="str">
        <f>VLOOKUP(B434,商品实例清单!B:D,3,0)</f>
        <v>通信卫星带宽 Ku</v>
      </c>
      <c r="F434" s="20" t="str">
        <f>VLOOKUP(B434,商品实例清单!B:M,12,0)</f>
        <v>LS210010002220232530</v>
      </c>
      <c r="H434" s="20" t="s">
        <v>10676</v>
      </c>
      <c r="I434" s="28" t="s">
        <v>10779</v>
      </c>
      <c r="J434" s="20">
        <v>8</v>
      </c>
      <c r="K434" s="35">
        <v>45809</v>
      </c>
      <c r="L434" s="35">
        <v>46173.9999884259</v>
      </c>
      <c r="M434" s="20" t="str">
        <f>VLOOKUP(H434,频率块划分实时状态!C:Y,16,0)</f>
        <v>CS12</v>
      </c>
      <c r="N434" s="20" t="str">
        <f>VLOOKUP(H434,频率块划分实时状态!C:Y,17,0)</f>
        <v>REM17V</v>
      </c>
      <c r="O434" s="20" t="str">
        <f>VLOOKUP(M434&amp;"-"&amp;N434,通道清单!C:G,5,0)</f>
        <v>V</v>
      </c>
      <c r="P434" s="20">
        <f>VLOOKUP(H434,频率块划分实时状态!C:Y,12,0)</f>
        <v>14365</v>
      </c>
      <c r="Q434" s="20">
        <f>VLOOKUP(H434,频率块划分实时状态!C:Y,13,0)</f>
        <v>14373</v>
      </c>
      <c r="R434" s="20" t="str">
        <f>VLOOKUP(H434,频率块划分实时状态!C:Y,18,0)</f>
        <v>TEM17H</v>
      </c>
      <c r="S434" s="20" t="str">
        <f>VLOOKUP(M434&amp;"-"&amp;R434,通道清单!C:G,5,0)</f>
        <v>H</v>
      </c>
      <c r="T434" s="20">
        <f>VLOOKUP(H434,频率块划分实时状态!C:Y,14,0)</f>
        <v>12615</v>
      </c>
      <c r="U434" s="20">
        <f>VLOOKUP(H434,频率块划分实时状态!C:Y,15,0)</f>
        <v>12623</v>
      </c>
    </row>
    <row r="435" ht="25.5" spans="2:21">
      <c r="B435" s="34" t="s">
        <v>10683</v>
      </c>
      <c r="C435" s="34" t="s">
        <v>10684</v>
      </c>
      <c r="D435" s="33" t="s">
        <v>14669</v>
      </c>
      <c r="E435" s="20" t="str">
        <f>VLOOKUP(B435,商品实例清单!B:D,3,0)</f>
        <v>通信卫星带宽 Ku</v>
      </c>
      <c r="F435" s="221" t="str">
        <f>VLOOKUP(B435,商品实例清单!B:M,12,0)</f>
        <v>210010002220260047</v>
      </c>
      <c r="H435" s="20" t="s">
        <v>10688</v>
      </c>
      <c r="I435" s="28" t="s">
        <v>10779</v>
      </c>
      <c r="J435" s="20">
        <v>6</v>
      </c>
      <c r="K435" s="35">
        <v>46023</v>
      </c>
      <c r="L435" s="35">
        <v>46387.9999884259</v>
      </c>
      <c r="M435" s="20" t="str">
        <f>VLOOKUP(H435,频率块划分实时状态!C:Y,16,0)</f>
        <v>CS19</v>
      </c>
      <c r="N435" s="20" t="str">
        <f>VLOOKUP(H435,频率块划分实时状态!C:Y,17,0)</f>
        <v>RAKu2V</v>
      </c>
      <c r="O435" s="20" t="str">
        <f>VLOOKUP(M435&amp;"-"&amp;N435,通道清单!C:G,5,0)</f>
        <v>V</v>
      </c>
      <c r="P435" s="20">
        <f>VLOOKUP(H435,频率块划分实时状态!C:Y,12,0)</f>
        <v>13811</v>
      </c>
      <c r="Q435" s="20">
        <f>VLOOKUP(H435,频率块划分实时状态!C:Y,13,0)</f>
        <v>13817</v>
      </c>
      <c r="R435" s="20" t="str">
        <f>VLOOKUP(H435,频率块划分实时状态!C:Y,18,0)</f>
        <v>TDKu2H</v>
      </c>
      <c r="S435" s="20" t="str">
        <f>VLOOKUP(M435&amp;"-"&amp;R435,通道清单!C:G,5,0)</f>
        <v>H</v>
      </c>
      <c r="T435" s="20">
        <f>VLOOKUP(H435,频率块划分实时状态!C:Y,14,0)</f>
        <v>11519</v>
      </c>
      <c r="U435" s="20">
        <f>VLOOKUP(H435,频率块划分实时状态!C:Y,15,0)</f>
        <v>11525</v>
      </c>
    </row>
    <row r="436" ht="25.5" spans="2:21">
      <c r="B436" s="34" t="s">
        <v>10683</v>
      </c>
      <c r="C436" s="34" t="s">
        <v>10684</v>
      </c>
      <c r="D436" s="33" t="s">
        <v>14669</v>
      </c>
      <c r="E436" s="20" t="str">
        <f>VLOOKUP(B436,商品实例清单!B:D,3,0)</f>
        <v>通信卫星带宽 Ku</v>
      </c>
      <c r="F436" s="221" t="str">
        <f>VLOOKUP(B436,商品实例清单!B:M,12,0)</f>
        <v>210010002220260047</v>
      </c>
      <c r="H436" s="20" t="s">
        <v>10690</v>
      </c>
      <c r="I436" s="28" t="s">
        <v>10779</v>
      </c>
      <c r="J436" s="20">
        <v>6</v>
      </c>
      <c r="K436" s="35">
        <v>46023</v>
      </c>
      <c r="L436" s="35">
        <v>46387.9999884259</v>
      </c>
      <c r="M436" s="20" t="str">
        <f>VLOOKUP(H436,频率块划分实时状态!C:Y,16,0)</f>
        <v>CS19</v>
      </c>
      <c r="N436" s="20" t="str">
        <f>VLOOKUP(H436,频率块划分实时状态!C:Y,17,0)</f>
        <v>RDKu4V</v>
      </c>
      <c r="O436" s="20" t="str">
        <f>VLOOKUP(M436&amp;"-"&amp;N436,通道清单!C:G,5,0)</f>
        <v>V</v>
      </c>
      <c r="P436" s="20">
        <f>VLOOKUP(H436,频率块划分实时状态!C:Y,12,0)</f>
        <v>13853</v>
      </c>
      <c r="Q436" s="20">
        <f>VLOOKUP(H436,频率块划分实时状态!C:Y,13,0)</f>
        <v>13859</v>
      </c>
      <c r="R436" s="20" t="str">
        <f>VLOOKUP(H436,频率块划分实时状态!C:Y,18,0)</f>
        <v>TAKu4H</v>
      </c>
      <c r="S436" s="20" t="str">
        <f>VLOOKUP(M436&amp;"-"&amp;R436,通道清单!C:G,5,0)</f>
        <v>H</v>
      </c>
      <c r="T436" s="20">
        <f>VLOOKUP(H436,频率块划分实时状态!C:Y,14,0)</f>
        <v>11561</v>
      </c>
      <c r="U436" s="20">
        <f>VLOOKUP(H436,频率块划分实时状态!C:Y,15,0)</f>
        <v>11567</v>
      </c>
    </row>
    <row r="437" ht="25.5" spans="2:21">
      <c r="B437" s="34" t="s">
        <v>10683</v>
      </c>
      <c r="C437" s="34" t="s">
        <v>10684</v>
      </c>
      <c r="D437" s="33" t="s">
        <v>14669</v>
      </c>
      <c r="E437" s="20" t="str">
        <f>VLOOKUP(B437,商品实例清单!B:D,3,0)</f>
        <v>通信卫星带宽 Ku</v>
      </c>
      <c r="F437" s="221" t="str">
        <f>VLOOKUP(B437,商品实例清单!B:M,12,0)</f>
        <v>210010002220260047</v>
      </c>
      <c r="H437" s="20" t="s">
        <v>10692</v>
      </c>
      <c r="I437" s="28" t="s">
        <v>10779</v>
      </c>
      <c r="J437" s="20">
        <v>36</v>
      </c>
      <c r="K437" s="35">
        <v>46023</v>
      </c>
      <c r="L437" s="35">
        <v>46387.9999884259</v>
      </c>
      <c r="M437" s="20" t="str">
        <f>VLOOKUP(H437,频率块划分实时状态!C:Y,16,0)</f>
        <v>CS19</v>
      </c>
      <c r="N437" s="20" t="str">
        <f>VLOOKUP(H437,频率块划分实时状态!C:Y,17,0)</f>
        <v>RAKu5V</v>
      </c>
      <c r="O437" s="20" t="str">
        <f>VLOOKUP(M437&amp;"-"&amp;N437,通道清单!C:G,5,0)</f>
        <v>V</v>
      </c>
      <c r="P437" s="20">
        <f>VLOOKUP(H437,频率块划分实时状态!C:Y,12,0)</f>
        <v>13863</v>
      </c>
      <c r="Q437" s="20">
        <f>VLOOKUP(H437,频率块划分实时状态!C:Y,13,0)</f>
        <v>13899</v>
      </c>
      <c r="R437" s="20" t="str">
        <f>VLOOKUP(H437,频率块划分实时状态!C:Y,18,0)</f>
        <v>TAKu5H</v>
      </c>
      <c r="S437" s="20" t="str">
        <f>VLOOKUP(M437&amp;"-"&amp;R437,通道清单!C:G,5,0)</f>
        <v>H</v>
      </c>
      <c r="T437" s="20">
        <f>VLOOKUP(H437,频率块划分实时状态!C:Y,14,0)</f>
        <v>11571</v>
      </c>
      <c r="U437" s="20">
        <f>VLOOKUP(H437,频率块划分实时状态!C:Y,15,0)</f>
        <v>11607</v>
      </c>
    </row>
    <row r="438" ht="25.5" spans="2:21">
      <c r="B438" s="34" t="s">
        <v>10683</v>
      </c>
      <c r="C438" s="34" t="s">
        <v>10684</v>
      </c>
      <c r="D438" s="33" t="s">
        <v>14669</v>
      </c>
      <c r="E438" s="20" t="str">
        <f>VLOOKUP(B438,商品实例清单!B:D,3,0)</f>
        <v>通信卫星带宽 Ku</v>
      </c>
      <c r="F438" s="221" t="str">
        <f>VLOOKUP(B438,商品实例清单!B:M,12,0)</f>
        <v>210010002220260047</v>
      </c>
      <c r="H438" s="20" t="s">
        <v>10694</v>
      </c>
      <c r="I438" s="28" t="s">
        <v>10779</v>
      </c>
      <c r="J438" s="20">
        <v>19</v>
      </c>
      <c r="K438" s="35">
        <v>46023</v>
      </c>
      <c r="L438" s="35">
        <v>46387.9999884259</v>
      </c>
      <c r="M438" s="20" t="str">
        <f>VLOOKUP(H438,频率块划分实时状态!C:Y,16,0)</f>
        <v>CS19</v>
      </c>
      <c r="N438" s="20" t="str">
        <f>VLOOKUP(H438,频率块划分实时状态!C:Y,17,0)</f>
        <v>RAKu7V</v>
      </c>
      <c r="O438" s="20" t="str">
        <f>VLOOKUP(M438&amp;"-"&amp;N438,通道清单!C:G,5,0)</f>
        <v>V</v>
      </c>
      <c r="P438" s="20">
        <f>VLOOKUP(H438,频率块划分实时状态!C:Y,12,0)</f>
        <v>13943</v>
      </c>
      <c r="Q438" s="20">
        <f>VLOOKUP(H438,频率块划分实时状态!C:Y,13,0)</f>
        <v>13962</v>
      </c>
      <c r="R438" s="20" t="str">
        <f>VLOOKUP(H438,频率块划分实时状态!C:Y,18,0)</f>
        <v>TAKu7H</v>
      </c>
      <c r="S438" s="20" t="str">
        <f>VLOOKUP(M438&amp;"-"&amp;R438,通道清单!C:G,5,0)</f>
        <v>H</v>
      </c>
      <c r="T438" s="20">
        <f>VLOOKUP(H438,频率块划分实时状态!C:Y,14,0)</f>
        <v>11651</v>
      </c>
      <c r="U438" s="20">
        <f>VLOOKUP(H438,频率块划分实时状态!C:Y,15,0)</f>
        <v>11670</v>
      </c>
    </row>
    <row r="439" ht="25.5" spans="2:21">
      <c r="B439" s="34" t="s">
        <v>10683</v>
      </c>
      <c r="C439" s="34" t="s">
        <v>10684</v>
      </c>
      <c r="D439" s="33" t="s">
        <v>14669</v>
      </c>
      <c r="E439" s="20" t="str">
        <f>VLOOKUP(B439,商品实例清单!B:D,3,0)</f>
        <v>通信卫星带宽 Ku</v>
      </c>
      <c r="F439" s="221" t="str">
        <f>VLOOKUP(B439,商品实例清单!B:M,12,0)</f>
        <v>210010002220260047</v>
      </c>
      <c r="H439" s="20" t="s">
        <v>10696</v>
      </c>
      <c r="I439" s="28" t="s">
        <v>10779</v>
      </c>
      <c r="J439" s="20">
        <v>54</v>
      </c>
      <c r="K439" s="35">
        <v>46023</v>
      </c>
      <c r="L439" s="35">
        <v>46387.9999884259</v>
      </c>
      <c r="M439" s="20" t="str">
        <f>VLOOKUP(H439,频率块划分实时状态!C:Y,16,0)</f>
        <v>CS19</v>
      </c>
      <c r="N439" s="20" t="str">
        <f>VLOOKUP(H439,频率块划分实时状态!C:Y,17,0)</f>
        <v>RAKu9H</v>
      </c>
      <c r="O439" s="20" t="str">
        <f>VLOOKUP(M439&amp;"-"&amp;N439,通道清单!C:G,5,0)</f>
        <v>H</v>
      </c>
      <c r="P439" s="20">
        <f>VLOOKUP(H439,频率块划分实时状态!C:Y,12,0)</f>
        <v>13781</v>
      </c>
      <c r="Q439" s="20">
        <f>VLOOKUP(H439,频率块划分实时状态!C:Y,13,0)</f>
        <v>13835</v>
      </c>
      <c r="R439" s="20" t="str">
        <f>VLOOKUP(H439,频率块划分实时状态!C:Y,18,0)</f>
        <v>TAKu9V</v>
      </c>
      <c r="S439" s="20" t="str">
        <f>VLOOKUP(M439&amp;"-"&amp;R439,通道清单!C:G,5,0)</f>
        <v>V</v>
      </c>
      <c r="T439" s="20">
        <f>VLOOKUP(H439,频率块划分实时状态!C:Y,14,0)</f>
        <v>11489</v>
      </c>
      <c r="U439" s="20">
        <f>VLOOKUP(H439,频率块划分实时状态!C:Y,15,0)</f>
        <v>11543</v>
      </c>
    </row>
    <row r="440" ht="25.5" spans="2:21">
      <c r="B440" s="34" t="s">
        <v>10683</v>
      </c>
      <c r="C440" s="34" t="s">
        <v>10684</v>
      </c>
      <c r="D440" s="33" t="s">
        <v>14669</v>
      </c>
      <c r="E440" s="20" t="str">
        <f>VLOOKUP(B440,商品实例清单!B:D,3,0)</f>
        <v>通信卫星带宽 Ku</v>
      </c>
      <c r="F440" s="221" t="str">
        <f>VLOOKUP(B440,商品实例清单!B:M,12,0)</f>
        <v>210010002220260047</v>
      </c>
      <c r="H440" s="20" t="s">
        <v>10698</v>
      </c>
      <c r="I440" s="28" t="s">
        <v>10779</v>
      </c>
      <c r="J440" s="20">
        <v>24</v>
      </c>
      <c r="K440" s="35">
        <v>46023</v>
      </c>
      <c r="L440" s="35">
        <v>46387.9999884259</v>
      </c>
      <c r="M440" s="20" t="str">
        <f>VLOOKUP(H440,频率块划分实时状态!C:Y,16,0)</f>
        <v>CS19</v>
      </c>
      <c r="N440" s="20" t="str">
        <f>VLOOKUP(H440,频率块划分实时状态!C:Y,17,0)</f>
        <v>RAKu13H</v>
      </c>
      <c r="O440" s="20" t="str">
        <f>VLOOKUP(M440&amp;"-"&amp;N440,通道清单!C:G,5,0)</f>
        <v>H</v>
      </c>
      <c r="P440" s="20">
        <f>VLOOKUP(H440,频率块划分实时状态!C:Y,12,0)</f>
        <v>13943</v>
      </c>
      <c r="Q440" s="20">
        <f>VLOOKUP(H440,频率块划分实时状态!C:Y,13,0)</f>
        <v>13967</v>
      </c>
      <c r="R440" s="20" t="str">
        <f>VLOOKUP(H440,频率块划分实时状态!C:Y,18,0)</f>
        <v>TAKu13V</v>
      </c>
      <c r="S440" s="20" t="str">
        <f>VLOOKUP(M440&amp;"-"&amp;R440,通道清单!C:G,5,0)</f>
        <v>V</v>
      </c>
      <c r="T440" s="20">
        <f>VLOOKUP(H440,频率块划分实时状态!C:Y,14,0)</f>
        <v>11651</v>
      </c>
      <c r="U440" s="20">
        <f>VLOOKUP(H440,频率块划分实时状态!C:Y,15,0)</f>
        <v>11675</v>
      </c>
    </row>
    <row r="441" ht="25.5" spans="2:21">
      <c r="B441" s="34" t="s">
        <v>10704</v>
      </c>
      <c r="C441" s="34" t="s">
        <v>10705</v>
      </c>
      <c r="D441" s="33" t="s">
        <v>14669</v>
      </c>
      <c r="E441" s="20" t="str">
        <f>VLOOKUP(B441,商品实例清单!B:D,3,0)</f>
        <v>通信卫星带宽 C</v>
      </c>
      <c r="F441" s="221" t="str">
        <f>VLOOKUP(B441,商品实例清单!B:M,12,0)</f>
        <v>210010002220260047</v>
      </c>
      <c r="H441" s="20" t="s">
        <v>10707</v>
      </c>
      <c r="I441" s="28" t="s">
        <v>10779</v>
      </c>
      <c r="J441" s="20">
        <v>3</v>
      </c>
      <c r="K441" s="35">
        <v>46023</v>
      </c>
      <c r="L441" s="35">
        <v>46387.9999884259</v>
      </c>
      <c r="M441" s="20" t="str">
        <f>VLOOKUP(H441,频率块划分实时状态!C:Y,16,0)</f>
        <v>CS15</v>
      </c>
      <c r="N441" s="20" t="str">
        <f>VLOOKUP(H441,频率块划分实时状态!C:Y,17,0)</f>
        <v>RAC11L</v>
      </c>
      <c r="O441" s="20" t="str">
        <f>VLOOKUP(M441&amp;"-"&amp;N441,通道清单!C:G,5,0)</f>
        <v>L</v>
      </c>
      <c r="P441" s="20">
        <f>VLOOKUP(H441,频率块划分实时状态!C:Y,12,0)</f>
        <v>6092</v>
      </c>
      <c r="Q441" s="20">
        <f>VLOOKUP(H441,频率块划分实时状态!C:Y,13,0)</f>
        <v>6095</v>
      </c>
      <c r="R441" s="20" t="str">
        <f>VLOOKUP(H441,频率块划分实时状态!C:Y,18,0)</f>
        <v>TAC11R</v>
      </c>
      <c r="S441" s="20" t="str">
        <f>VLOOKUP(M441&amp;"-"&amp;R441,通道清单!C:G,5,0)</f>
        <v>R</v>
      </c>
      <c r="T441" s="20">
        <f>VLOOKUP(H441,频率块划分实时状态!C:Y,14,0)</f>
        <v>3772</v>
      </c>
      <c r="U441" s="20">
        <f>VLOOKUP(H441,频率块划分实时状态!C:Y,15,0)</f>
        <v>3775</v>
      </c>
    </row>
    <row r="442" ht="25.5" spans="2:21">
      <c r="B442" s="34" t="s">
        <v>10704</v>
      </c>
      <c r="C442" s="34" t="s">
        <v>10705</v>
      </c>
      <c r="D442" s="33" t="s">
        <v>14669</v>
      </c>
      <c r="E442" s="20" t="str">
        <f>VLOOKUP(B442,商品实例清单!B:D,3,0)</f>
        <v>通信卫星带宽 C</v>
      </c>
      <c r="F442" s="221" t="str">
        <f>VLOOKUP(B442,商品实例清单!B:M,12,0)</f>
        <v>210010002220260047</v>
      </c>
      <c r="H442" s="20" t="s">
        <v>10708</v>
      </c>
      <c r="I442" s="28" t="s">
        <v>10779</v>
      </c>
      <c r="J442" s="20">
        <v>12</v>
      </c>
      <c r="K442" s="35">
        <v>46023</v>
      </c>
      <c r="L442" s="35">
        <v>46387.9999884259</v>
      </c>
      <c r="M442" s="20" t="str">
        <f>VLOOKUP(H442,频率块划分实时状态!C:Y,16,0)</f>
        <v>CS15</v>
      </c>
      <c r="N442" s="20" t="str">
        <f>VLOOKUP(H442,频率块划分实时状态!C:Y,17,0)</f>
        <v>RAC15L</v>
      </c>
      <c r="O442" s="20" t="str">
        <f>VLOOKUP(M442&amp;"-"&amp;N442,通道清单!C:G,5,0)</f>
        <v>L</v>
      </c>
      <c r="P442" s="20">
        <f>VLOOKUP(H442,频率块划分实时状态!C:Y,12,0)</f>
        <v>6178</v>
      </c>
      <c r="Q442" s="20">
        <f>VLOOKUP(H442,频率块划分实时状态!C:Y,13,0)</f>
        <v>6190</v>
      </c>
      <c r="R442" s="20" t="str">
        <f>VLOOKUP(H442,频率块划分实时状态!C:Y,18,0)</f>
        <v>TAC15R</v>
      </c>
      <c r="S442" s="20" t="str">
        <f>VLOOKUP(M442&amp;"-"&amp;R442,通道清单!C:G,5,0)</f>
        <v>R</v>
      </c>
      <c r="T442" s="20">
        <f>VLOOKUP(H442,频率块划分实时状态!C:Y,14,0)</f>
        <v>3858</v>
      </c>
      <c r="U442" s="20">
        <f>VLOOKUP(H442,频率块划分实时状态!C:Y,15,0)</f>
        <v>3870</v>
      </c>
    </row>
    <row r="443" ht="25.5" spans="2:21">
      <c r="B443" s="34" t="s">
        <v>10704</v>
      </c>
      <c r="C443" s="34" t="s">
        <v>10705</v>
      </c>
      <c r="D443" s="33" t="s">
        <v>14669</v>
      </c>
      <c r="E443" s="20" t="str">
        <f>VLOOKUP(B443,商品实例清单!B:D,3,0)</f>
        <v>通信卫星带宽 C</v>
      </c>
      <c r="F443" s="221" t="str">
        <f>VLOOKUP(B443,商品实例清单!B:M,12,0)</f>
        <v>210010002220260047</v>
      </c>
      <c r="H443" s="20" t="s">
        <v>10709</v>
      </c>
      <c r="I443" s="28" t="s">
        <v>10779</v>
      </c>
      <c r="J443" s="20">
        <v>2</v>
      </c>
      <c r="K443" s="35">
        <v>46023</v>
      </c>
      <c r="L443" s="35">
        <v>46387.9999884259</v>
      </c>
      <c r="M443" s="20" t="str">
        <f>VLOOKUP(H443,频率块划分实时状态!C:Y,16,0)</f>
        <v>CS15</v>
      </c>
      <c r="N443" s="20" t="str">
        <f>VLOOKUP(H443,频率块划分实时状态!C:Y,17,0)</f>
        <v>RWC21L</v>
      </c>
      <c r="O443" s="20" t="str">
        <f>VLOOKUP(M443&amp;"-"&amp;N443,通道清单!C:G,5,0)</f>
        <v>L</v>
      </c>
      <c r="P443" s="20">
        <f>VLOOKUP(H443,频率块划分实时状态!C:Y,12,0)</f>
        <v>6337</v>
      </c>
      <c r="Q443" s="20">
        <f>VLOOKUP(H443,频率块划分实时状态!C:Y,13,0)</f>
        <v>6339</v>
      </c>
      <c r="R443" s="20" t="str">
        <f>VLOOKUP(H443,频率块划分实时状态!C:Y,18,0)</f>
        <v>TWC21R</v>
      </c>
      <c r="S443" s="20" t="str">
        <f>VLOOKUP(M443&amp;"-"&amp;R443,通道清单!C:G,5,0)</f>
        <v>R</v>
      </c>
      <c r="T443" s="20">
        <f>VLOOKUP(H443,频率块划分实时状态!C:Y,14,0)</f>
        <v>4112</v>
      </c>
      <c r="U443" s="20">
        <f>VLOOKUP(H443,频率块划分实时状态!C:Y,15,0)</f>
        <v>4114</v>
      </c>
    </row>
    <row r="444" ht="25.5" spans="2:21">
      <c r="B444" s="34" t="s">
        <v>10710</v>
      </c>
      <c r="C444" s="34" t="s">
        <v>10711</v>
      </c>
      <c r="D444" s="33" t="s">
        <v>14669</v>
      </c>
      <c r="E444" s="20" t="str">
        <f>VLOOKUP(B444,商品实例清单!B:D,3,0)</f>
        <v>通信卫星带宽 C</v>
      </c>
      <c r="F444" s="221" t="str">
        <f>VLOOKUP(B444,商品实例清单!B:M,12,0)</f>
        <v>210010002220260047</v>
      </c>
      <c r="H444" s="20" t="s">
        <v>10712</v>
      </c>
      <c r="I444" s="28" t="s">
        <v>10779</v>
      </c>
      <c r="J444" s="20">
        <v>20</v>
      </c>
      <c r="K444" s="35">
        <v>46235</v>
      </c>
      <c r="L444" s="35">
        <v>46387.9999884259</v>
      </c>
      <c r="M444" s="20" t="str">
        <f>VLOOKUP(H444,频率块划分实时状态!C:Y,16,0)</f>
        <v>CS12</v>
      </c>
      <c r="N444" s="20" t="str">
        <f>VLOOKUP(H444,频率块划分实时状态!C:Y,17,0)</f>
        <v>RW3A</v>
      </c>
      <c r="O444" s="20" t="str">
        <f>VLOOKUP(M444&amp;"-"&amp;N444,通道清单!C:G,5,0)</f>
        <v>V</v>
      </c>
      <c r="P444" s="20">
        <f>VLOOKUP(H444,频率块划分实时状态!C:Y,12,0)</f>
        <v>5927</v>
      </c>
      <c r="Q444" s="20">
        <f>VLOOKUP(H444,频率块划分实时状态!C:Y,13,0)</f>
        <v>5947</v>
      </c>
      <c r="R444" s="20" t="str">
        <f>VLOOKUP(H444,频率块划分实时状态!C:Y,18,0)</f>
        <v>TW3A</v>
      </c>
      <c r="S444" s="20" t="str">
        <f>VLOOKUP(M444&amp;"-"&amp;R444,通道清单!C:G,5,0)</f>
        <v>H</v>
      </c>
      <c r="T444" s="20">
        <f>VLOOKUP(H444,频率块划分实时状态!C:Y,14,0)</f>
        <v>3702</v>
      </c>
      <c r="U444" s="20">
        <f>VLOOKUP(H444,频率块划分实时状态!C:Y,15,0)</f>
        <v>3722</v>
      </c>
    </row>
    <row r="445" ht="25.5" spans="2:21">
      <c r="B445" s="34" t="s">
        <v>10710</v>
      </c>
      <c r="C445" s="34" t="s">
        <v>10711</v>
      </c>
      <c r="D445" s="33" t="s">
        <v>14669</v>
      </c>
      <c r="E445" s="20" t="str">
        <f>VLOOKUP(B445,商品实例清单!B:D,3,0)</f>
        <v>通信卫星带宽 C</v>
      </c>
      <c r="F445" s="221" t="str">
        <f>VLOOKUP(B445,商品实例清单!B:M,12,0)</f>
        <v>210010002220260047</v>
      </c>
      <c r="H445" s="20" t="s">
        <v>10713</v>
      </c>
      <c r="I445" s="28" t="s">
        <v>10779</v>
      </c>
      <c r="J445" s="20">
        <v>16</v>
      </c>
      <c r="K445" s="35">
        <v>46235</v>
      </c>
      <c r="L445" s="35">
        <v>46387.9999884259</v>
      </c>
      <c r="M445" s="20" t="str">
        <f>VLOOKUP(H445,频率块划分实时状态!C:Y,16,0)</f>
        <v>CS12</v>
      </c>
      <c r="N445" s="20" t="str">
        <f>VLOOKUP(H445,频率块划分实时状态!C:Y,17,0)</f>
        <v>RW4A</v>
      </c>
      <c r="O445" s="20" t="str">
        <f>VLOOKUP(M445&amp;"-"&amp;N445,通道清单!C:G,5,0)</f>
        <v>V</v>
      </c>
      <c r="P445" s="20">
        <f>VLOOKUP(H445,频率块划分实时状态!C:Y,12,0)</f>
        <v>5975.5</v>
      </c>
      <c r="Q445" s="20">
        <f>VLOOKUP(H445,频率块划分实时状态!C:Y,13,0)</f>
        <v>5991.5</v>
      </c>
      <c r="R445" s="20" t="str">
        <f>VLOOKUP(H445,频率块划分实时状态!C:Y,18,0)</f>
        <v>TW4A</v>
      </c>
      <c r="S445" s="20" t="str">
        <f>VLOOKUP(M445&amp;"-"&amp;R445,通道清单!C:G,5,0)</f>
        <v>H</v>
      </c>
      <c r="T445" s="20">
        <f>VLOOKUP(H445,频率块划分实时状态!C:Y,14,0)</f>
        <v>3750.5</v>
      </c>
      <c r="U445" s="20">
        <f>VLOOKUP(H445,频率块划分实时状态!C:Y,15,0)</f>
        <v>3766.5</v>
      </c>
    </row>
    <row r="446" ht="25.5" spans="2:21">
      <c r="B446" s="34" t="s">
        <v>10710</v>
      </c>
      <c r="C446" s="34" t="s">
        <v>10711</v>
      </c>
      <c r="D446" s="33" t="s">
        <v>14669</v>
      </c>
      <c r="E446" s="20" t="str">
        <f>VLOOKUP(B446,商品实例清单!B:D,3,0)</f>
        <v>通信卫星带宽 C</v>
      </c>
      <c r="F446" s="221" t="str">
        <f>VLOOKUP(B446,商品实例清单!B:M,12,0)</f>
        <v>210010002220260047</v>
      </c>
      <c r="H446" s="20" t="s">
        <v>10714</v>
      </c>
      <c r="I446" s="28" t="s">
        <v>10779</v>
      </c>
      <c r="J446" s="20">
        <v>20</v>
      </c>
      <c r="K446" s="35">
        <v>46235</v>
      </c>
      <c r="L446" s="35">
        <v>46387.9999884259</v>
      </c>
      <c r="M446" s="20" t="str">
        <f>VLOOKUP(H446,频率块划分实时状态!C:Y,16,0)</f>
        <v>CS12</v>
      </c>
      <c r="N446" s="20" t="str">
        <f>VLOOKUP(H446,频率块划分实时状态!C:Y,17,0)</f>
        <v>RW8A</v>
      </c>
      <c r="O446" s="20" t="str">
        <f>VLOOKUP(M446&amp;"-"&amp;N446,通道清单!C:G,5,0)</f>
        <v>V</v>
      </c>
      <c r="P446" s="20">
        <f>VLOOKUP(H446,频率块划分实时状态!C:Y,12,0)</f>
        <v>6127</v>
      </c>
      <c r="Q446" s="20">
        <f>VLOOKUP(H446,频率块划分实时状态!C:Y,13,0)</f>
        <v>6147</v>
      </c>
      <c r="R446" s="20" t="str">
        <f>VLOOKUP(H446,频率块划分实时状态!C:Y,18,0)</f>
        <v>TW8A</v>
      </c>
      <c r="S446" s="20" t="str">
        <f>VLOOKUP(M446&amp;"-"&amp;R446,通道清单!C:G,5,0)</f>
        <v>H</v>
      </c>
      <c r="T446" s="20">
        <f>VLOOKUP(H446,频率块划分实时状态!C:Y,14,0)</f>
        <v>3902</v>
      </c>
      <c r="U446" s="20">
        <f>VLOOKUP(H446,频率块划分实时状态!C:Y,15,0)</f>
        <v>3922</v>
      </c>
    </row>
    <row r="447" ht="25.5" spans="2:21">
      <c r="B447" s="34" t="s">
        <v>10715</v>
      </c>
      <c r="C447" s="34" t="s">
        <v>10716</v>
      </c>
      <c r="D447" s="33" t="s">
        <v>14669</v>
      </c>
      <c r="E447" s="20" t="str">
        <f>VLOOKUP(B447,商品实例清单!B:D,3,0)</f>
        <v>通信卫星带宽 Ku</v>
      </c>
      <c r="F447" s="221" t="str">
        <f>VLOOKUP(B447,商品实例清单!B:M,12,0)</f>
        <v>210010002220260047</v>
      </c>
      <c r="H447" s="20" t="s">
        <v>10719</v>
      </c>
      <c r="I447" s="28" t="s">
        <v>10779</v>
      </c>
      <c r="J447" s="20">
        <v>36</v>
      </c>
      <c r="K447" s="35">
        <v>46235</v>
      </c>
      <c r="L447" s="35">
        <v>46387.9999884259</v>
      </c>
      <c r="M447" s="20" t="str">
        <f>VLOOKUP(H447,频率块划分实时状态!C:Y,16,0)</f>
        <v>CS12</v>
      </c>
      <c r="N447" s="20" t="str">
        <f>VLOOKUP(H447,频率块划分实时状态!C:Y,17,0)</f>
        <v>RC1H</v>
      </c>
      <c r="O447" s="20" t="str">
        <f>VLOOKUP(M447&amp;"-"&amp;N447,通道清单!C:G,5,0)</f>
        <v>H</v>
      </c>
      <c r="P447" s="20">
        <f>VLOOKUP(H447,频率块划分实时状态!C:Y,12,0)</f>
        <v>14004</v>
      </c>
      <c r="Q447" s="20">
        <f>VLOOKUP(H447,频率块划分实时状态!C:Y,13,0)</f>
        <v>14040</v>
      </c>
      <c r="R447" s="20" t="str">
        <f>VLOOKUP(H447,频率块划分实时状态!C:Y,18,0)</f>
        <v>TC1V</v>
      </c>
      <c r="S447" s="20" t="str">
        <f>VLOOKUP(M447&amp;"-"&amp;R447,通道清单!C:G,5,0)</f>
        <v>V</v>
      </c>
      <c r="T447" s="20">
        <f>VLOOKUP(H447,频率块划分实时状态!C:Y,14,0)</f>
        <v>12254</v>
      </c>
      <c r="U447" s="20">
        <f>VLOOKUP(H447,频率块划分实时状态!C:Y,15,0)</f>
        <v>12290</v>
      </c>
    </row>
    <row r="448" ht="25.5" spans="2:21">
      <c r="B448" s="34" t="s">
        <v>10715</v>
      </c>
      <c r="C448" s="34" t="s">
        <v>10716</v>
      </c>
      <c r="D448" s="33" t="s">
        <v>14669</v>
      </c>
      <c r="E448" s="20" t="str">
        <f>VLOOKUP(B448,商品实例清单!B:D,3,0)</f>
        <v>通信卫星带宽 Ku</v>
      </c>
      <c r="F448" s="221" t="str">
        <f>VLOOKUP(B448,商品实例清单!B:M,12,0)</f>
        <v>210010002220260047</v>
      </c>
      <c r="H448" s="20" t="s">
        <v>10721</v>
      </c>
      <c r="I448" s="28" t="s">
        <v>10779</v>
      </c>
      <c r="J448" s="20">
        <v>36</v>
      </c>
      <c r="K448" s="35">
        <v>46235</v>
      </c>
      <c r="L448" s="35">
        <v>46387.9999884259</v>
      </c>
      <c r="M448" s="20" t="str">
        <f>VLOOKUP(H448,频率块划分实时状态!C:Y,16,0)</f>
        <v>CS12</v>
      </c>
      <c r="N448" s="20" t="str">
        <f>VLOOKUP(H448,频率块划分实时状态!C:Y,17,0)</f>
        <v>RC2H</v>
      </c>
      <c r="O448" s="20" t="str">
        <f>VLOOKUP(M448&amp;"-"&amp;N448,通道清单!C:G,5,0)</f>
        <v>H</v>
      </c>
      <c r="P448" s="20">
        <f>VLOOKUP(H448,频率块划分实时状态!C:Y,12,0)</f>
        <v>14045.5</v>
      </c>
      <c r="Q448" s="20">
        <f>VLOOKUP(H448,频率块划分实时状态!C:Y,13,0)</f>
        <v>14081.5</v>
      </c>
      <c r="R448" s="20" t="str">
        <f>VLOOKUP(H448,频率块划分实时状态!C:Y,18,0)</f>
        <v>TC2V</v>
      </c>
      <c r="S448" s="20" t="str">
        <f>VLOOKUP(M448&amp;"-"&amp;R448,通道清单!C:G,5,0)</f>
        <v>V</v>
      </c>
      <c r="T448" s="20">
        <f>VLOOKUP(H448,频率块划分实时状态!C:Y,14,0)</f>
        <v>12295.5</v>
      </c>
      <c r="U448" s="20">
        <f>VLOOKUP(H448,频率块划分实时状态!C:Y,15,0)</f>
        <v>12331.5</v>
      </c>
    </row>
    <row r="449" ht="25.5" spans="2:21">
      <c r="B449" s="34" t="s">
        <v>10715</v>
      </c>
      <c r="C449" s="34" t="s">
        <v>10716</v>
      </c>
      <c r="D449" s="33" t="s">
        <v>14669</v>
      </c>
      <c r="E449" s="20" t="str">
        <f>VLOOKUP(B449,商品实例清单!B:D,3,0)</f>
        <v>通信卫星带宽 Ku</v>
      </c>
      <c r="F449" s="221" t="str">
        <f>VLOOKUP(B449,商品实例清单!B:M,12,0)</f>
        <v>210010002220260047</v>
      </c>
      <c r="H449" s="20" t="s">
        <v>10723</v>
      </c>
      <c r="I449" s="28" t="s">
        <v>10779</v>
      </c>
      <c r="J449" s="20">
        <v>36</v>
      </c>
      <c r="K449" s="35">
        <v>46235</v>
      </c>
      <c r="L449" s="35">
        <v>46387.9999884259</v>
      </c>
      <c r="M449" s="20" t="str">
        <f>VLOOKUP(H449,频率块划分实时状态!C:Y,16,0)</f>
        <v>CS12</v>
      </c>
      <c r="N449" s="20" t="str">
        <f>VLOOKUP(H449,频率块划分实时状态!C:Y,17,0)</f>
        <v>RC3H</v>
      </c>
      <c r="O449" s="20" t="str">
        <f>VLOOKUP(M449&amp;"-"&amp;N449,通道清单!C:G,5,0)</f>
        <v>H</v>
      </c>
      <c r="P449" s="20">
        <f>VLOOKUP(H449,频率块划分实时状态!C:Y,12,0)</f>
        <v>14087</v>
      </c>
      <c r="Q449" s="20">
        <f>VLOOKUP(H449,频率块划分实时状态!C:Y,13,0)</f>
        <v>14123</v>
      </c>
      <c r="R449" s="20" t="str">
        <f>VLOOKUP(H449,频率块划分实时状态!C:Y,18,0)</f>
        <v>TC3V</v>
      </c>
      <c r="S449" s="20" t="str">
        <f>VLOOKUP(M449&amp;"-"&amp;R449,通道清单!C:G,5,0)</f>
        <v>V</v>
      </c>
      <c r="T449" s="20">
        <f>VLOOKUP(H449,频率块划分实时状态!C:Y,14,0)</f>
        <v>12337</v>
      </c>
      <c r="U449" s="20">
        <f>VLOOKUP(H449,频率块划分实时状态!C:Y,15,0)</f>
        <v>12373</v>
      </c>
    </row>
    <row r="450" ht="25.5" spans="2:21">
      <c r="B450" s="34" t="s">
        <v>10715</v>
      </c>
      <c r="C450" s="34" t="s">
        <v>10716</v>
      </c>
      <c r="D450" s="33" t="s">
        <v>14669</v>
      </c>
      <c r="E450" s="20" t="str">
        <f>VLOOKUP(B450,商品实例清单!B:D,3,0)</f>
        <v>通信卫星带宽 Ku</v>
      </c>
      <c r="F450" s="221" t="str">
        <f>VLOOKUP(B450,商品实例清单!B:M,12,0)</f>
        <v>210010002220260047</v>
      </c>
      <c r="H450" s="20" t="s">
        <v>10725</v>
      </c>
      <c r="I450" s="28" t="s">
        <v>10779</v>
      </c>
      <c r="J450" s="20">
        <v>5</v>
      </c>
      <c r="K450" s="35">
        <v>46235</v>
      </c>
      <c r="L450" s="35">
        <v>46387.9999884259</v>
      </c>
      <c r="M450" s="20" t="str">
        <f>VLOOKUP(H450,频率块划分实时状态!C:Y,16,0)</f>
        <v>CS12</v>
      </c>
      <c r="N450" s="20" t="str">
        <f>VLOOKUP(H450,频率块划分实时状态!C:Y,17,0)</f>
        <v>RC12H</v>
      </c>
      <c r="O450" s="20" t="str">
        <f>VLOOKUP(M450&amp;"-"&amp;N450,通道清单!C:G,5,0)</f>
        <v>H</v>
      </c>
      <c r="P450" s="20">
        <f>VLOOKUP(H450,频率块划分实时状态!C:Y,12,0)</f>
        <v>14255</v>
      </c>
      <c r="Q450" s="20">
        <f>VLOOKUP(H450,频率块划分实时状态!C:Y,13,0)</f>
        <v>14260</v>
      </c>
      <c r="R450" s="20" t="str">
        <f>VLOOKUP(H450,频率块划分实时状态!C:Y,18,0)</f>
        <v>TC12V</v>
      </c>
      <c r="S450" s="20" t="str">
        <f>VLOOKUP(M450&amp;"-"&amp;R450,通道清单!C:G,5,0)</f>
        <v>V</v>
      </c>
      <c r="T450" s="20">
        <f>VLOOKUP(H450,频率块划分实时状态!C:Y,14,0)</f>
        <v>12505</v>
      </c>
      <c r="U450" s="20">
        <f>VLOOKUP(H450,频率块划分实时状态!C:Y,15,0)</f>
        <v>12510</v>
      </c>
    </row>
    <row r="451" ht="25.5" spans="2:21">
      <c r="B451" s="34" t="s">
        <v>10715</v>
      </c>
      <c r="C451" s="34" t="s">
        <v>10716</v>
      </c>
      <c r="D451" s="33" t="s">
        <v>14669</v>
      </c>
      <c r="E451" s="20" t="str">
        <f>VLOOKUP(B451,商品实例清单!B:D,3,0)</f>
        <v>通信卫星带宽 Ku</v>
      </c>
      <c r="F451" s="221" t="str">
        <f>VLOOKUP(B451,商品实例清单!B:M,12,0)</f>
        <v>210010002220260047</v>
      </c>
      <c r="H451" s="20" t="s">
        <v>10726</v>
      </c>
      <c r="I451" s="28" t="s">
        <v>10779</v>
      </c>
      <c r="J451" s="20">
        <v>10</v>
      </c>
      <c r="K451" s="35">
        <v>46235</v>
      </c>
      <c r="L451" s="35">
        <v>46387.9999884259</v>
      </c>
      <c r="M451" s="20" t="str">
        <f>VLOOKUP(H451,频率块划分实时状态!C:Y,16,0)</f>
        <v>CS12</v>
      </c>
      <c r="N451" s="20" t="str">
        <f>VLOOKUP(H451,频率块划分实时状态!C:Y,17,0)</f>
        <v>RC12H</v>
      </c>
      <c r="O451" s="20" t="str">
        <f>VLOOKUP(M451&amp;"-"&amp;N451,通道清单!C:G,5,0)</f>
        <v>H</v>
      </c>
      <c r="P451" s="20">
        <f>VLOOKUP(H451,频率块划分实时状态!C:Y,12,0)</f>
        <v>14297</v>
      </c>
      <c r="Q451" s="20">
        <f>VLOOKUP(H451,频率块划分实时状态!C:Y,13,0)</f>
        <v>14307</v>
      </c>
      <c r="R451" s="20" t="str">
        <f>VLOOKUP(H451,频率块划分实时状态!C:Y,18,0)</f>
        <v>TC12V</v>
      </c>
      <c r="S451" s="20" t="str">
        <f>VLOOKUP(M451&amp;"-"&amp;R451,通道清单!C:G,5,0)</f>
        <v>V</v>
      </c>
      <c r="T451" s="20">
        <f>VLOOKUP(H451,频率块划分实时状态!C:Y,14,0)</f>
        <v>12547</v>
      </c>
      <c r="U451" s="20">
        <f>VLOOKUP(H451,频率块划分实时状态!C:Y,15,0)</f>
        <v>12557</v>
      </c>
    </row>
    <row r="452" ht="25.5" spans="2:21">
      <c r="B452" s="34" t="s">
        <v>10715</v>
      </c>
      <c r="C452" s="34" t="s">
        <v>10716</v>
      </c>
      <c r="D452" s="33" t="s">
        <v>14669</v>
      </c>
      <c r="E452" s="20" t="str">
        <f>VLOOKUP(B452,商品实例清单!B:D,3,0)</f>
        <v>通信卫星带宽 Ku</v>
      </c>
      <c r="F452" s="221" t="str">
        <f>VLOOKUP(B452,商品实例清单!B:M,12,0)</f>
        <v>210010002220260047</v>
      </c>
      <c r="H452" s="18" t="s">
        <v>10728</v>
      </c>
      <c r="I452" s="28" t="s">
        <v>10779</v>
      </c>
      <c r="J452" s="20">
        <v>2</v>
      </c>
      <c r="K452" s="35">
        <v>46235</v>
      </c>
      <c r="L452" s="35">
        <v>46387.9999884259</v>
      </c>
      <c r="M452" s="20" t="str">
        <f>VLOOKUP(H452,频率块划分实时状态!C:Y,16,0)</f>
        <v>CS12</v>
      </c>
      <c r="N452" s="20" t="str">
        <f>VLOOKUP(H452,频率块划分实时状态!C:Y,17,0)</f>
        <v>RC13H</v>
      </c>
      <c r="O452" s="20" t="str">
        <f>VLOOKUP(M452&amp;"-"&amp;N452,通道清单!C:G,5,0)</f>
        <v>H</v>
      </c>
      <c r="P452" s="20">
        <f>VLOOKUP(H452,频率块划分实时状态!C:Y,12,0)</f>
        <v>14317</v>
      </c>
      <c r="Q452" s="20">
        <f>VLOOKUP(H452,频率块划分实时状态!C:Y,13,0)</f>
        <v>14319</v>
      </c>
      <c r="R452" s="20" t="str">
        <f>VLOOKUP(H452,频率块划分实时状态!C:Y,18,0)</f>
        <v>TC13V</v>
      </c>
      <c r="S452" s="20" t="str">
        <f>VLOOKUP(M452&amp;"-"&amp;R452,通道清单!C:G,5,0)</f>
        <v>V</v>
      </c>
      <c r="T452" s="20">
        <f>VLOOKUP(H452,频率块划分实时状态!C:Y,14,0)</f>
        <v>12567</v>
      </c>
      <c r="U452" s="20">
        <f>VLOOKUP(H452,频率块划分实时状态!C:Y,15,0)</f>
        <v>12569</v>
      </c>
    </row>
    <row r="453" ht="25.5" spans="2:21">
      <c r="B453" s="34" t="s">
        <v>10715</v>
      </c>
      <c r="C453" s="34" t="s">
        <v>10716</v>
      </c>
      <c r="D453" s="33" t="s">
        <v>14669</v>
      </c>
      <c r="E453" s="20" t="str">
        <f>VLOOKUP(B453,商品实例清单!B:D,3,0)</f>
        <v>通信卫星带宽 Ku</v>
      </c>
      <c r="F453" s="221" t="str">
        <f>VLOOKUP(B453,商品实例清单!B:M,12,0)</f>
        <v>210010002220260047</v>
      </c>
      <c r="H453" s="18" t="s">
        <v>10730</v>
      </c>
      <c r="I453" s="28" t="s">
        <v>10779</v>
      </c>
      <c r="J453" s="20">
        <v>24</v>
      </c>
      <c r="K453" s="35">
        <v>46235</v>
      </c>
      <c r="L453" s="35">
        <v>46387.9999884259</v>
      </c>
      <c r="M453" s="20" t="str">
        <f>VLOOKUP(H453,频率块划分实时状态!C:Y,16,0)</f>
        <v>CS12</v>
      </c>
      <c r="N453" s="20" t="str">
        <f>VLOOKUP(H453,频率块划分实时状态!C:Y,17,0)</f>
        <v>RC13H</v>
      </c>
      <c r="O453" s="20" t="str">
        <f>VLOOKUP(M453&amp;"-"&amp;N453,通道清单!C:G,5,0)</f>
        <v>H</v>
      </c>
      <c r="P453" s="20">
        <f>VLOOKUP(H453,频率块划分实时状态!C:Y,12,0)</f>
        <v>14319</v>
      </c>
      <c r="Q453" s="20">
        <f>VLOOKUP(H453,频率块划分实时状态!C:Y,13,0)</f>
        <v>14343</v>
      </c>
      <c r="R453" s="20" t="str">
        <f>VLOOKUP(H453,频率块划分实时状态!C:Y,18,0)</f>
        <v>TC13V</v>
      </c>
      <c r="S453" s="20" t="str">
        <f>VLOOKUP(M453&amp;"-"&amp;R453,通道清单!C:G,5,0)</f>
        <v>V</v>
      </c>
      <c r="T453" s="20">
        <f>VLOOKUP(H453,频率块划分实时状态!C:Y,14,0)</f>
        <v>12569</v>
      </c>
      <c r="U453" s="20">
        <f>VLOOKUP(H453,频率块划分实时状态!C:Y,15,0)</f>
        <v>12593</v>
      </c>
    </row>
    <row r="454" ht="25.5" spans="2:21">
      <c r="B454" s="34" t="s">
        <v>10715</v>
      </c>
      <c r="C454" s="34" t="s">
        <v>10716</v>
      </c>
      <c r="D454" s="33" t="s">
        <v>14669</v>
      </c>
      <c r="E454" s="20" t="str">
        <f>VLOOKUP(B454,商品实例清单!B:D,3,0)</f>
        <v>通信卫星带宽 Ku</v>
      </c>
      <c r="F454" s="221" t="str">
        <f>VLOOKUP(B454,商品实例清单!B:M,12,0)</f>
        <v>210010002220260047</v>
      </c>
      <c r="H454" s="18" t="s">
        <v>10731</v>
      </c>
      <c r="I454" s="28" t="s">
        <v>10779</v>
      </c>
      <c r="J454" s="20">
        <v>6</v>
      </c>
      <c r="K454" s="35">
        <v>46235</v>
      </c>
      <c r="L454" s="35">
        <v>46387.9999884259</v>
      </c>
      <c r="M454" s="20" t="str">
        <f>VLOOKUP(H454,频率块划分实时状态!C:Y,16,0)</f>
        <v>CS12</v>
      </c>
      <c r="N454" s="20" t="str">
        <f>VLOOKUP(H454,频率块划分实时状态!C:Y,17,0)</f>
        <v>RC13H</v>
      </c>
      <c r="O454" s="20" t="str">
        <f>VLOOKUP(M454&amp;"-"&amp;N454,通道清单!C:G,5,0)</f>
        <v>H</v>
      </c>
      <c r="P454" s="20">
        <f>VLOOKUP(H454,频率块划分实时状态!C:Y,12,0)</f>
        <v>14343</v>
      </c>
      <c r="Q454" s="20">
        <f>VLOOKUP(H454,频率块划分实时状态!C:Y,13,0)</f>
        <v>14349</v>
      </c>
      <c r="R454" s="20" t="str">
        <f>VLOOKUP(H454,频率块划分实时状态!C:Y,18,0)</f>
        <v>TC13V</v>
      </c>
      <c r="S454" s="20" t="str">
        <f>VLOOKUP(M454&amp;"-"&amp;R454,通道清单!C:G,5,0)</f>
        <v>V</v>
      </c>
      <c r="T454" s="20">
        <f>VLOOKUP(H454,频率块划分实时状态!C:Y,14,0)</f>
        <v>12593</v>
      </c>
      <c r="U454" s="20">
        <f>VLOOKUP(H454,频率块划分实时状态!C:Y,15,0)</f>
        <v>12599</v>
      </c>
    </row>
    <row r="455" ht="25.5" spans="2:21">
      <c r="B455" s="34" t="s">
        <v>10715</v>
      </c>
      <c r="C455" s="34" t="s">
        <v>10716</v>
      </c>
      <c r="D455" s="33" t="s">
        <v>14669</v>
      </c>
      <c r="E455" s="20" t="str">
        <f>VLOOKUP(B455,商品实例清单!B:D,3,0)</f>
        <v>通信卫星带宽 Ku</v>
      </c>
      <c r="F455" s="221" t="str">
        <f>VLOOKUP(B455,商品实例清单!B:M,12,0)</f>
        <v>210010002220260047</v>
      </c>
      <c r="H455" s="18" t="s">
        <v>10732</v>
      </c>
      <c r="I455" s="28" t="s">
        <v>10779</v>
      </c>
      <c r="J455" s="20">
        <v>19</v>
      </c>
      <c r="K455" s="35">
        <v>46235</v>
      </c>
      <c r="L455" s="35">
        <v>46387.9999884259</v>
      </c>
      <c r="M455" s="20" t="str">
        <f>VLOOKUP(H455,频率块划分实时状态!C:Y,16,0)</f>
        <v>CS12</v>
      </c>
      <c r="N455" s="20" t="str">
        <f>VLOOKUP(H455,频率块划分实时状态!C:Y,17,0)</f>
        <v>RC13H</v>
      </c>
      <c r="O455" s="20" t="str">
        <f>VLOOKUP(M455&amp;"-"&amp;N455,通道清单!C:G,5,0)</f>
        <v>H</v>
      </c>
      <c r="P455" s="20">
        <f>VLOOKUP(H455,频率块划分实时状态!C:Y,12,0)</f>
        <v>14349</v>
      </c>
      <c r="Q455" s="20">
        <f>VLOOKUP(H455,频率块划分实时状态!C:Y,13,0)</f>
        <v>14368</v>
      </c>
      <c r="R455" s="20" t="str">
        <f>VLOOKUP(H455,频率块划分实时状态!C:Y,18,0)</f>
        <v>TC13V</v>
      </c>
      <c r="S455" s="20" t="str">
        <f>VLOOKUP(M455&amp;"-"&amp;R455,通道清单!C:G,5,0)</f>
        <v>V</v>
      </c>
      <c r="T455" s="20">
        <f>VLOOKUP(H455,频率块划分实时状态!C:Y,14,0)</f>
        <v>12599</v>
      </c>
      <c r="U455" s="20">
        <f>VLOOKUP(H455,频率块划分实时状态!C:Y,15,0)</f>
        <v>12618</v>
      </c>
    </row>
    <row r="456" ht="25.5" spans="2:21">
      <c r="B456" s="34" t="s">
        <v>10715</v>
      </c>
      <c r="C456" s="34" t="s">
        <v>10716</v>
      </c>
      <c r="D456" s="33" t="s">
        <v>14669</v>
      </c>
      <c r="E456" s="20" t="str">
        <f>VLOOKUP(B456,商品实例清单!B:D,3,0)</f>
        <v>通信卫星带宽 Ku</v>
      </c>
      <c r="F456" s="221" t="str">
        <f>VLOOKUP(B456,商品实例清单!B:M,12,0)</f>
        <v>210010002220260047</v>
      </c>
      <c r="H456" s="18" t="s">
        <v>10733</v>
      </c>
      <c r="I456" s="28" t="s">
        <v>10779</v>
      </c>
      <c r="J456" s="20">
        <v>3</v>
      </c>
      <c r="K456" s="35">
        <v>46235</v>
      </c>
      <c r="L456" s="35">
        <v>46387.9999884259</v>
      </c>
      <c r="M456" s="20" t="str">
        <f>VLOOKUP(H456,频率块划分实时状态!C:Y,16,0)</f>
        <v>CS12</v>
      </c>
      <c r="N456" s="20" t="str">
        <f>VLOOKUP(H456,频率块划分实时状态!C:Y,17,0)</f>
        <v>RC13H</v>
      </c>
      <c r="O456" s="20" t="str">
        <f>VLOOKUP(M456&amp;"-"&amp;N456,通道清单!C:G,5,0)</f>
        <v>H</v>
      </c>
      <c r="P456" s="20">
        <f>VLOOKUP(H456,频率块划分实时状态!C:Y,12,0)</f>
        <v>14368</v>
      </c>
      <c r="Q456" s="20">
        <f>VLOOKUP(H456,频率块划分实时状态!C:Y,13,0)</f>
        <v>14371</v>
      </c>
      <c r="R456" s="20" t="str">
        <f>VLOOKUP(H456,频率块划分实时状态!C:Y,18,0)</f>
        <v>TC13V</v>
      </c>
      <c r="S456" s="20" t="str">
        <f>VLOOKUP(M456&amp;"-"&amp;R456,通道清单!C:G,5,0)</f>
        <v>V</v>
      </c>
      <c r="T456" s="20">
        <f>VLOOKUP(H456,频率块划分实时状态!C:Y,14,0)</f>
        <v>12618</v>
      </c>
      <c r="U456" s="20">
        <f>VLOOKUP(H456,频率块划分实时状态!C:Y,15,0)</f>
        <v>12621</v>
      </c>
    </row>
    <row r="457" ht="25.5" spans="2:21">
      <c r="B457" s="34" t="s">
        <v>10715</v>
      </c>
      <c r="C457" s="34" t="s">
        <v>10716</v>
      </c>
      <c r="D457" s="33" t="s">
        <v>14669</v>
      </c>
      <c r="E457" s="20" t="str">
        <f>VLOOKUP(B457,商品实例清单!B:D,3,0)</f>
        <v>通信卫星带宽 Ku</v>
      </c>
      <c r="F457" s="221" t="str">
        <f>VLOOKUP(B457,商品实例清单!B:M,12,0)</f>
        <v>210010002220260047</v>
      </c>
      <c r="H457" s="18" t="s">
        <v>10735</v>
      </c>
      <c r="I457" s="28" t="s">
        <v>10779</v>
      </c>
      <c r="J457" s="20">
        <v>2</v>
      </c>
      <c r="K457" s="35">
        <v>46235</v>
      </c>
      <c r="L457" s="35">
        <v>46387.9999884259</v>
      </c>
      <c r="M457" s="20" t="str">
        <f>VLOOKUP(H457,频率块划分实时状态!C:Y,16,0)</f>
        <v>CS12</v>
      </c>
      <c r="N457" s="20" t="str">
        <f>VLOOKUP(H457,频率块划分实时状态!C:Y,17,0)</f>
        <v>REM14H</v>
      </c>
      <c r="O457" s="20" t="str">
        <f>VLOOKUP(M457&amp;"-"&amp;N457,通道清单!C:G,5,0)</f>
        <v>H</v>
      </c>
      <c r="P457" s="20">
        <f>VLOOKUP(H457,频率块划分实时状态!C:Y,12,0)</f>
        <v>14379.5</v>
      </c>
      <c r="Q457" s="20">
        <f>VLOOKUP(H457,频率块划分实时状态!C:Y,13,0)</f>
        <v>14381.5</v>
      </c>
      <c r="R457" s="20" t="str">
        <f>VLOOKUP(H457,频率块划分实时状态!C:Y,18,0)</f>
        <v>TEM14V</v>
      </c>
      <c r="S457" s="20" t="str">
        <f>VLOOKUP(M457&amp;"-"&amp;R457,通道清单!C:G,5,0)</f>
        <v>V</v>
      </c>
      <c r="T457" s="20">
        <f>VLOOKUP(H457,频率块划分实时状态!C:Y,14,0)</f>
        <v>12629.5</v>
      </c>
      <c r="U457" s="20">
        <f>VLOOKUP(H457,频率块划分实时状态!C:Y,15,0)</f>
        <v>12631.5</v>
      </c>
    </row>
    <row r="458" ht="25.5" spans="2:21">
      <c r="B458" s="34" t="s">
        <v>10715</v>
      </c>
      <c r="C458" s="34" t="s">
        <v>10716</v>
      </c>
      <c r="D458" s="33" t="s">
        <v>14669</v>
      </c>
      <c r="E458" s="20" t="str">
        <f>VLOOKUP(B458,商品实例清单!B:D,3,0)</f>
        <v>通信卫星带宽 Ku</v>
      </c>
      <c r="F458" s="221" t="str">
        <f>VLOOKUP(B458,商品实例清单!B:M,12,0)</f>
        <v>210010002220260047</v>
      </c>
      <c r="H458" s="18" t="s">
        <v>10737</v>
      </c>
      <c r="I458" s="28" t="s">
        <v>10779</v>
      </c>
      <c r="J458" s="20">
        <v>54</v>
      </c>
      <c r="K458" s="35">
        <v>46235</v>
      </c>
      <c r="L458" s="35">
        <v>46387.9999884259</v>
      </c>
      <c r="M458" s="20" t="str">
        <f>VLOOKUP(H458,频率块划分实时状态!C:Y,16,0)</f>
        <v>CS12</v>
      </c>
      <c r="N458" s="20" t="str">
        <f>VLOOKUP(H458,频率块划分实时状态!C:Y,17,0)</f>
        <v>REM15H</v>
      </c>
      <c r="O458" s="20" t="str">
        <f>VLOOKUP(M458&amp;"-"&amp;N458,通道清单!C:G,5,0)</f>
        <v>H</v>
      </c>
      <c r="P458" s="20">
        <f>VLOOKUP(H458,频率块划分实时状态!C:Y,12,0)</f>
        <v>14442</v>
      </c>
      <c r="Q458" s="20">
        <f>VLOOKUP(H458,频率块划分实时状态!C:Y,13,0)</f>
        <v>14496</v>
      </c>
      <c r="R458" s="20" t="str">
        <f>VLOOKUP(H458,频率块划分实时状态!C:Y,18,0)</f>
        <v>TEM15V</v>
      </c>
      <c r="S458" s="20" t="str">
        <f>VLOOKUP(M458&amp;"-"&amp;R458,通道清单!C:G,5,0)</f>
        <v>V</v>
      </c>
      <c r="T458" s="20">
        <f>VLOOKUP(H458,频率块划分实时状态!C:Y,14,0)</f>
        <v>12692</v>
      </c>
      <c r="U458" s="20">
        <f>VLOOKUP(H458,频率块划分实时状态!C:Y,15,0)</f>
        <v>12746</v>
      </c>
    </row>
    <row r="459" ht="25.5" spans="2:21">
      <c r="B459" s="34" t="s">
        <v>10715</v>
      </c>
      <c r="C459" s="34" t="s">
        <v>10716</v>
      </c>
      <c r="D459" s="33" t="s">
        <v>14669</v>
      </c>
      <c r="E459" s="20" t="str">
        <f>VLOOKUP(B459,商品实例清单!B:D,3,0)</f>
        <v>通信卫星带宽 Ku</v>
      </c>
      <c r="F459" s="221" t="str">
        <f>VLOOKUP(B459,商品实例清单!B:M,12,0)</f>
        <v>210010002220260047</v>
      </c>
      <c r="H459" s="18" t="s">
        <v>10739</v>
      </c>
      <c r="I459" s="28" t="s">
        <v>10779</v>
      </c>
      <c r="J459" s="20">
        <v>2</v>
      </c>
      <c r="K459" s="35">
        <v>46235</v>
      </c>
      <c r="L459" s="35">
        <v>46387.9999884259</v>
      </c>
      <c r="M459" s="20" t="str">
        <f>VLOOKUP(H459,频率块划分实时状态!C:Y,16,0)</f>
        <v>CS12</v>
      </c>
      <c r="N459" s="20" t="str">
        <f>VLOOKUP(H459,频率块划分实时状态!C:Y,17,0)</f>
        <v>RC8V</v>
      </c>
      <c r="O459" s="20" t="str">
        <f>VLOOKUP(M459&amp;"-"&amp;N459,通道清单!C:G,5,0)</f>
        <v>V</v>
      </c>
      <c r="P459" s="20">
        <f>VLOOKUP(H459,频率块划分实时状态!C:Y,12,0)</f>
        <v>14080</v>
      </c>
      <c r="Q459" s="20">
        <f>VLOOKUP(H459,频率块划分实时状态!C:Y,13,0)</f>
        <v>14082</v>
      </c>
      <c r="R459" s="20" t="str">
        <f>VLOOKUP(H459,频率块划分实时状态!C:Y,18,0)</f>
        <v>TC8H</v>
      </c>
      <c r="S459" s="20" t="str">
        <f>VLOOKUP(M459&amp;"-"&amp;R459,通道清单!C:G,5,0)</f>
        <v>H</v>
      </c>
      <c r="T459" s="20">
        <f>VLOOKUP(H459,频率块划分实时状态!C:Y,14,0)</f>
        <v>12330</v>
      </c>
      <c r="U459" s="20">
        <f>VLOOKUP(H459,频率块划分实时状态!C:Y,15,0)</f>
        <v>12332</v>
      </c>
    </row>
    <row r="460" ht="25.5" spans="2:21">
      <c r="B460" s="34" t="s">
        <v>10715</v>
      </c>
      <c r="C460" s="34" t="s">
        <v>10716</v>
      </c>
      <c r="D460" s="33" t="s">
        <v>14669</v>
      </c>
      <c r="E460" s="20" t="str">
        <f>VLOOKUP(B460,商品实例清单!B:D,3,0)</f>
        <v>通信卫星带宽 Ku</v>
      </c>
      <c r="F460" s="221" t="str">
        <f>VLOOKUP(B460,商品实例清单!B:M,12,0)</f>
        <v>210010002220260047</v>
      </c>
      <c r="H460" s="18" t="s">
        <v>10741</v>
      </c>
      <c r="I460" s="28" t="s">
        <v>10779</v>
      </c>
      <c r="J460" s="20">
        <v>36</v>
      </c>
      <c r="K460" s="35">
        <v>46235</v>
      </c>
      <c r="L460" s="35">
        <v>46387.9999884259</v>
      </c>
      <c r="M460" s="20" t="str">
        <f>VLOOKUP(H460,频率块划分实时状态!C:Y,16,0)</f>
        <v>CS12</v>
      </c>
      <c r="N460" s="20" t="str">
        <f>VLOOKUP(H460,频率块划分实时状态!C:Y,17,0)</f>
        <v>RC10V</v>
      </c>
      <c r="O460" s="20" t="str">
        <f>VLOOKUP(M460&amp;"-"&amp;N460,通道清单!C:G,5,0)</f>
        <v>V</v>
      </c>
      <c r="P460" s="20">
        <f>VLOOKUP(H460,频率块划分实时状态!C:Y,12,0)</f>
        <v>14170</v>
      </c>
      <c r="Q460" s="20">
        <f>VLOOKUP(H460,频率块划分实时状态!C:Y,13,0)</f>
        <v>14206</v>
      </c>
      <c r="R460" s="20" t="str">
        <f>VLOOKUP(H460,频率块划分实时状态!C:Y,18,0)</f>
        <v>TC10H</v>
      </c>
      <c r="S460" s="20" t="str">
        <f>VLOOKUP(M460&amp;"-"&amp;R460,通道清单!C:G,5,0)</f>
        <v>H</v>
      </c>
      <c r="T460" s="20">
        <f>VLOOKUP(H460,频率块划分实时状态!C:Y,14,0)</f>
        <v>12420</v>
      </c>
      <c r="U460" s="20">
        <f>VLOOKUP(H460,频率块划分实时状态!C:Y,15,0)</f>
        <v>12456</v>
      </c>
    </row>
    <row r="461" ht="25.5" spans="2:21">
      <c r="B461" s="34" t="s">
        <v>10742</v>
      </c>
      <c r="C461" s="34" t="s">
        <v>10743</v>
      </c>
      <c r="D461" s="33" t="s">
        <v>14669</v>
      </c>
      <c r="E461" s="20" t="str">
        <f>VLOOKUP(B461,商品实例清单!B:D,3,0)</f>
        <v>通信卫星带宽 C</v>
      </c>
      <c r="F461" s="221" t="str">
        <f>VLOOKUP(B461,商品实例清单!B:M,12,0)</f>
        <v>210010002220260047</v>
      </c>
      <c r="H461" s="18" t="s">
        <v>10712</v>
      </c>
      <c r="I461" s="28" t="s">
        <v>10779</v>
      </c>
      <c r="J461" s="20">
        <v>20</v>
      </c>
      <c r="K461" s="35">
        <v>46023</v>
      </c>
      <c r="L461" s="35">
        <v>46234.9999884259</v>
      </c>
      <c r="M461" s="20" t="str">
        <f>VLOOKUP(H461,频率块划分实时状态!C:Y,16,0)</f>
        <v>CS12</v>
      </c>
      <c r="N461" s="20" t="str">
        <f>VLOOKUP(H461,频率块划分实时状态!C:Y,17,0)</f>
        <v>RW3A</v>
      </c>
      <c r="O461" s="20" t="str">
        <f>VLOOKUP(M461&amp;"-"&amp;N461,通道清单!C:G,5,0)</f>
        <v>V</v>
      </c>
      <c r="P461" s="20">
        <f>VLOOKUP(H461,频率块划分实时状态!C:Y,12,0)</f>
        <v>5927</v>
      </c>
      <c r="Q461" s="20">
        <f>VLOOKUP(H461,频率块划分实时状态!C:Y,13,0)</f>
        <v>5947</v>
      </c>
      <c r="R461" s="20" t="str">
        <f>VLOOKUP(H461,频率块划分实时状态!C:Y,18,0)</f>
        <v>TW3A</v>
      </c>
      <c r="S461" s="20" t="str">
        <f>VLOOKUP(M461&amp;"-"&amp;R461,通道清单!C:G,5,0)</f>
        <v>H</v>
      </c>
      <c r="T461" s="20">
        <f>VLOOKUP(H461,频率块划分实时状态!C:Y,14,0)</f>
        <v>3702</v>
      </c>
      <c r="U461" s="20">
        <f>VLOOKUP(H461,频率块划分实时状态!C:Y,15,0)</f>
        <v>3722</v>
      </c>
    </row>
    <row r="462" ht="25.5" spans="2:21">
      <c r="B462" s="34" t="s">
        <v>10742</v>
      </c>
      <c r="C462" s="34" t="s">
        <v>10743</v>
      </c>
      <c r="D462" s="33" t="s">
        <v>14669</v>
      </c>
      <c r="E462" s="20" t="str">
        <f>VLOOKUP(B462,商品实例清单!B:D,3,0)</f>
        <v>通信卫星带宽 C</v>
      </c>
      <c r="F462" s="221" t="str">
        <f>VLOOKUP(B462,商品实例清单!B:M,12,0)</f>
        <v>210010002220260047</v>
      </c>
      <c r="H462" s="18" t="s">
        <v>10713</v>
      </c>
      <c r="I462" s="28" t="s">
        <v>10779</v>
      </c>
      <c r="J462" s="20">
        <v>16</v>
      </c>
      <c r="K462" s="35">
        <v>46023</v>
      </c>
      <c r="L462" s="35">
        <v>46234.9999884259</v>
      </c>
      <c r="M462" s="20" t="str">
        <f>VLOOKUP(H462,频率块划分实时状态!C:Y,16,0)</f>
        <v>CS12</v>
      </c>
      <c r="N462" s="20" t="str">
        <f>VLOOKUP(H462,频率块划分实时状态!C:Y,17,0)</f>
        <v>RW4A</v>
      </c>
      <c r="O462" s="20" t="str">
        <f>VLOOKUP(M462&amp;"-"&amp;N462,通道清单!C:G,5,0)</f>
        <v>V</v>
      </c>
      <c r="P462" s="20">
        <f>VLOOKUP(H462,频率块划分实时状态!C:Y,12,0)</f>
        <v>5975.5</v>
      </c>
      <c r="Q462" s="20">
        <f>VLOOKUP(H462,频率块划分实时状态!C:Y,13,0)</f>
        <v>5991.5</v>
      </c>
      <c r="R462" s="20" t="str">
        <f>VLOOKUP(H462,频率块划分实时状态!C:Y,18,0)</f>
        <v>TW4A</v>
      </c>
      <c r="S462" s="20" t="str">
        <f>VLOOKUP(M462&amp;"-"&amp;R462,通道清单!C:G,5,0)</f>
        <v>H</v>
      </c>
      <c r="T462" s="20">
        <f>VLOOKUP(H462,频率块划分实时状态!C:Y,14,0)</f>
        <v>3750.5</v>
      </c>
      <c r="U462" s="20">
        <f>VLOOKUP(H462,频率块划分实时状态!C:Y,15,0)</f>
        <v>3766.5</v>
      </c>
    </row>
    <row r="463" ht="25.5" spans="2:21">
      <c r="B463" s="34" t="s">
        <v>10742</v>
      </c>
      <c r="C463" s="34" t="s">
        <v>10743</v>
      </c>
      <c r="D463" s="33" t="s">
        <v>14669</v>
      </c>
      <c r="E463" s="20" t="str">
        <f>VLOOKUP(B463,商品实例清单!B:D,3,0)</f>
        <v>通信卫星带宽 C</v>
      </c>
      <c r="F463" s="221" t="str">
        <f>VLOOKUP(B463,商品实例清单!B:M,12,0)</f>
        <v>210010002220260047</v>
      </c>
      <c r="H463" s="18" t="s">
        <v>10714</v>
      </c>
      <c r="I463" s="28" t="s">
        <v>10779</v>
      </c>
      <c r="J463" s="20">
        <v>20</v>
      </c>
      <c r="K463" s="35">
        <v>46023</v>
      </c>
      <c r="L463" s="35">
        <v>46234.9999884259</v>
      </c>
      <c r="M463" s="20" t="str">
        <f>VLOOKUP(H463,频率块划分实时状态!C:Y,16,0)</f>
        <v>CS12</v>
      </c>
      <c r="N463" s="20" t="str">
        <f>VLOOKUP(H463,频率块划分实时状态!C:Y,17,0)</f>
        <v>RW8A</v>
      </c>
      <c r="O463" s="20" t="str">
        <f>VLOOKUP(M463&amp;"-"&amp;N463,通道清单!C:G,5,0)</f>
        <v>V</v>
      </c>
      <c r="P463" s="20">
        <f>VLOOKUP(H463,频率块划分实时状态!C:Y,12,0)</f>
        <v>6127</v>
      </c>
      <c r="Q463" s="20">
        <f>VLOOKUP(H463,频率块划分实时状态!C:Y,13,0)</f>
        <v>6147</v>
      </c>
      <c r="R463" s="20" t="str">
        <f>VLOOKUP(H463,频率块划分实时状态!C:Y,18,0)</f>
        <v>TW8A</v>
      </c>
      <c r="S463" s="20" t="str">
        <f>VLOOKUP(M463&amp;"-"&amp;R463,通道清单!C:G,5,0)</f>
        <v>H</v>
      </c>
      <c r="T463" s="20">
        <f>VLOOKUP(H463,频率块划分实时状态!C:Y,14,0)</f>
        <v>3902</v>
      </c>
      <c r="U463" s="20">
        <f>VLOOKUP(H463,频率块划分实时状态!C:Y,15,0)</f>
        <v>3922</v>
      </c>
    </row>
    <row r="464" ht="25.5" spans="2:21">
      <c r="B464" s="34" t="s">
        <v>10745</v>
      </c>
      <c r="C464" s="34" t="s">
        <v>10746</v>
      </c>
      <c r="D464" s="33" t="s">
        <v>14669</v>
      </c>
      <c r="E464" s="20" t="str">
        <f>VLOOKUP(B464,商品实例清单!B:D,3,0)</f>
        <v>通信卫星带宽 Ku</v>
      </c>
      <c r="F464" s="221" t="str">
        <f>VLOOKUP(B464,商品实例清单!B:M,12,0)</f>
        <v>210010002220260047</v>
      </c>
      <c r="H464" s="18" t="s">
        <v>10719</v>
      </c>
      <c r="I464" s="28" t="s">
        <v>10779</v>
      </c>
      <c r="J464" s="20">
        <v>36</v>
      </c>
      <c r="K464" s="35">
        <v>46023</v>
      </c>
      <c r="L464" s="35">
        <v>46234.9999884259</v>
      </c>
      <c r="M464" s="20" t="str">
        <f>VLOOKUP(H464,频率块划分实时状态!C:Y,16,0)</f>
        <v>CS12</v>
      </c>
      <c r="N464" s="20" t="str">
        <f>VLOOKUP(H464,频率块划分实时状态!C:Y,17,0)</f>
        <v>RC1H</v>
      </c>
      <c r="O464" s="20" t="str">
        <f>VLOOKUP(M464&amp;"-"&amp;N464,通道清单!C:G,5,0)</f>
        <v>H</v>
      </c>
      <c r="P464" s="20">
        <f>VLOOKUP(H464,频率块划分实时状态!C:Y,12,0)</f>
        <v>14004</v>
      </c>
      <c r="Q464" s="20">
        <f>VLOOKUP(H464,频率块划分实时状态!C:Y,13,0)</f>
        <v>14040</v>
      </c>
      <c r="R464" s="20" t="str">
        <f>VLOOKUP(H464,频率块划分实时状态!C:Y,18,0)</f>
        <v>TC1V</v>
      </c>
      <c r="S464" s="20" t="str">
        <f>VLOOKUP(M464&amp;"-"&amp;R464,通道清单!C:G,5,0)</f>
        <v>V</v>
      </c>
      <c r="T464" s="20">
        <f>VLOOKUP(H464,频率块划分实时状态!C:Y,14,0)</f>
        <v>12254</v>
      </c>
      <c r="U464" s="20">
        <f>VLOOKUP(H464,频率块划分实时状态!C:Y,15,0)</f>
        <v>12290</v>
      </c>
    </row>
    <row r="465" ht="25.5" spans="2:21">
      <c r="B465" s="34" t="s">
        <v>10745</v>
      </c>
      <c r="C465" s="34" t="s">
        <v>10746</v>
      </c>
      <c r="D465" s="33" t="s">
        <v>14669</v>
      </c>
      <c r="E465" s="20" t="str">
        <f>VLOOKUP(B465,商品实例清单!B:D,3,0)</f>
        <v>通信卫星带宽 Ku</v>
      </c>
      <c r="F465" s="221" t="str">
        <f>VLOOKUP(B465,商品实例清单!B:M,12,0)</f>
        <v>210010002220260047</v>
      </c>
      <c r="H465" s="18" t="s">
        <v>10721</v>
      </c>
      <c r="I465" s="28" t="s">
        <v>10779</v>
      </c>
      <c r="J465" s="20">
        <v>36</v>
      </c>
      <c r="K465" s="35">
        <v>46023</v>
      </c>
      <c r="L465" s="35">
        <v>46234.9999884259</v>
      </c>
      <c r="M465" s="20" t="str">
        <f>VLOOKUP(H465,频率块划分实时状态!C:Y,16,0)</f>
        <v>CS12</v>
      </c>
      <c r="N465" s="20" t="str">
        <f>VLOOKUP(H465,频率块划分实时状态!C:Y,17,0)</f>
        <v>RC2H</v>
      </c>
      <c r="O465" s="20" t="str">
        <f>VLOOKUP(M465&amp;"-"&amp;N465,通道清单!C:G,5,0)</f>
        <v>H</v>
      </c>
      <c r="P465" s="20">
        <f>VLOOKUP(H465,频率块划分实时状态!C:Y,12,0)</f>
        <v>14045.5</v>
      </c>
      <c r="Q465" s="20">
        <f>VLOOKUP(H465,频率块划分实时状态!C:Y,13,0)</f>
        <v>14081.5</v>
      </c>
      <c r="R465" s="20" t="str">
        <f>VLOOKUP(H465,频率块划分实时状态!C:Y,18,0)</f>
        <v>TC2V</v>
      </c>
      <c r="S465" s="20" t="str">
        <f>VLOOKUP(M465&amp;"-"&amp;R465,通道清单!C:G,5,0)</f>
        <v>V</v>
      </c>
      <c r="T465" s="20">
        <f>VLOOKUP(H465,频率块划分实时状态!C:Y,14,0)</f>
        <v>12295.5</v>
      </c>
      <c r="U465" s="20">
        <f>VLOOKUP(H465,频率块划分实时状态!C:Y,15,0)</f>
        <v>12331.5</v>
      </c>
    </row>
    <row r="466" ht="25.5" spans="2:21">
      <c r="B466" s="34" t="s">
        <v>10745</v>
      </c>
      <c r="C466" s="34" t="s">
        <v>10746</v>
      </c>
      <c r="D466" s="33" t="s">
        <v>14669</v>
      </c>
      <c r="E466" s="20" t="str">
        <f>VLOOKUP(B466,商品实例清单!B:D,3,0)</f>
        <v>通信卫星带宽 Ku</v>
      </c>
      <c r="F466" s="221" t="str">
        <f>VLOOKUP(B466,商品实例清单!B:M,12,0)</f>
        <v>210010002220260047</v>
      </c>
      <c r="H466" s="18" t="s">
        <v>10723</v>
      </c>
      <c r="I466" s="28" t="s">
        <v>10779</v>
      </c>
      <c r="J466" s="20">
        <v>36</v>
      </c>
      <c r="K466" s="35">
        <v>46023</v>
      </c>
      <c r="L466" s="35">
        <v>46234.9999884259</v>
      </c>
      <c r="M466" s="20" t="str">
        <f>VLOOKUP(H466,频率块划分实时状态!C:Y,16,0)</f>
        <v>CS12</v>
      </c>
      <c r="N466" s="20" t="str">
        <f>VLOOKUP(H466,频率块划分实时状态!C:Y,17,0)</f>
        <v>RC3H</v>
      </c>
      <c r="O466" s="20" t="str">
        <f>VLOOKUP(M466&amp;"-"&amp;N466,通道清单!C:G,5,0)</f>
        <v>H</v>
      </c>
      <c r="P466" s="20">
        <f>VLOOKUP(H466,频率块划分实时状态!C:Y,12,0)</f>
        <v>14087</v>
      </c>
      <c r="Q466" s="20">
        <f>VLOOKUP(H466,频率块划分实时状态!C:Y,13,0)</f>
        <v>14123</v>
      </c>
      <c r="R466" s="20" t="str">
        <f>VLOOKUP(H466,频率块划分实时状态!C:Y,18,0)</f>
        <v>TC3V</v>
      </c>
      <c r="S466" s="20" t="str">
        <f>VLOOKUP(M466&amp;"-"&amp;R466,通道清单!C:G,5,0)</f>
        <v>V</v>
      </c>
      <c r="T466" s="20">
        <f>VLOOKUP(H466,频率块划分实时状态!C:Y,14,0)</f>
        <v>12337</v>
      </c>
      <c r="U466" s="20">
        <f>VLOOKUP(H466,频率块划分实时状态!C:Y,15,0)</f>
        <v>12373</v>
      </c>
    </row>
    <row r="467" ht="25.5" spans="2:21">
      <c r="B467" s="34" t="s">
        <v>10745</v>
      </c>
      <c r="C467" s="34" t="s">
        <v>10746</v>
      </c>
      <c r="D467" s="33" t="s">
        <v>14669</v>
      </c>
      <c r="E467" s="20" t="str">
        <f>VLOOKUP(B467,商品实例清单!B:D,3,0)</f>
        <v>通信卫星带宽 Ku</v>
      </c>
      <c r="F467" s="221" t="str">
        <f>VLOOKUP(B467,商品实例清单!B:M,12,0)</f>
        <v>210010002220260047</v>
      </c>
      <c r="H467" s="18" t="s">
        <v>10725</v>
      </c>
      <c r="I467" s="28" t="s">
        <v>10779</v>
      </c>
      <c r="J467" s="20">
        <v>5</v>
      </c>
      <c r="K467" s="35">
        <v>46023</v>
      </c>
      <c r="L467" s="35">
        <v>46234.9999884259</v>
      </c>
      <c r="M467" s="20" t="str">
        <f>VLOOKUP(H467,频率块划分实时状态!C:Y,16,0)</f>
        <v>CS12</v>
      </c>
      <c r="N467" s="20" t="str">
        <f>VLOOKUP(H467,频率块划分实时状态!C:Y,17,0)</f>
        <v>RC12H</v>
      </c>
      <c r="O467" s="20" t="str">
        <f>VLOOKUP(M467&amp;"-"&amp;N467,通道清单!C:G,5,0)</f>
        <v>H</v>
      </c>
      <c r="P467" s="20">
        <f>VLOOKUP(H467,频率块划分实时状态!C:Y,12,0)</f>
        <v>14255</v>
      </c>
      <c r="Q467" s="20">
        <f>VLOOKUP(H467,频率块划分实时状态!C:Y,13,0)</f>
        <v>14260</v>
      </c>
      <c r="R467" s="20" t="str">
        <f>VLOOKUP(H467,频率块划分实时状态!C:Y,18,0)</f>
        <v>TC12V</v>
      </c>
      <c r="S467" s="20" t="str">
        <f>VLOOKUP(M467&amp;"-"&amp;R467,通道清单!C:G,5,0)</f>
        <v>V</v>
      </c>
      <c r="T467" s="20">
        <f>VLOOKUP(H467,频率块划分实时状态!C:Y,14,0)</f>
        <v>12505</v>
      </c>
      <c r="U467" s="20">
        <f>VLOOKUP(H467,频率块划分实时状态!C:Y,15,0)</f>
        <v>12510</v>
      </c>
    </row>
    <row r="468" ht="25.5" spans="2:21">
      <c r="B468" s="34" t="s">
        <v>10745</v>
      </c>
      <c r="C468" s="34" t="s">
        <v>10746</v>
      </c>
      <c r="D468" s="33" t="s">
        <v>14669</v>
      </c>
      <c r="E468" s="20" t="str">
        <f>VLOOKUP(B468,商品实例清单!B:D,3,0)</f>
        <v>通信卫星带宽 Ku</v>
      </c>
      <c r="F468" s="221" t="str">
        <f>VLOOKUP(B468,商品实例清单!B:M,12,0)</f>
        <v>210010002220260047</v>
      </c>
      <c r="H468" s="18" t="s">
        <v>10726</v>
      </c>
      <c r="I468" s="28" t="s">
        <v>10779</v>
      </c>
      <c r="J468" s="20">
        <v>10</v>
      </c>
      <c r="K468" s="35">
        <v>46023</v>
      </c>
      <c r="L468" s="35">
        <v>46234.9999884259</v>
      </c>
      <c r="M468" s="20" t="str">
        <f>VLOOKUP(H468,频率块划分实时状态!C:Y,16,0)</f>
        <v>CS12</v>
      </c>
      <c r="N468" s="20" t="str">
        <f>VLOOKUP(H468,频率块划分实时状态!C:Y,17,0)</f>
        <v>RC12H</v>
      </c>
      <c r="O468" s="20" t="str">
        <f>VLOOKUP(M468&amp;"-"&amp;N468,通道清单!C:G,5,0)</f>
        <v>H</v>
      </c>
      <c r="P468" s="20">
        <f>VLOOKUP(H468,频率块划分实时状态!C:Y,12,0)</f>
        <v>14297</v>
      </c>
      <c r="Q468" s="20">
        <f>VLOOKUP(H468,频率块划分实时状态!C:Y,13,0)</f>
        <v>14307</v>
      </c>
      <c r="R468" s="20" t="str">
        <f>VLOOKUP(H468,频率块划分实时状态!C:Y,18,0)</f>
        <v>TC12V</v>
      </c>
      <c r="S468" s="20" t="str">
        <f>VLOOKUP(M468&amp;"-"&amp;R468,通道清单!C:G,5,0)</f>
        <v>V</v>
      </c>
      <c r="T468" s="20">
        <f>VLOOKUP(H468,频率块划分实时状态!C:Y,14,0)</f>
        <v>12547</v>
      </c>
      <c r="U468" s="20">
        <f>VLOOKUP(H468,频率块划分实时状态!C:Y,15,0)</f>
        <v>12557</v>
      </c>
    </row>
    <row r="469" ht="25.5" spans="2:21">
      <c r="B469" s="34" t="s">
        <v>10745</v>
      </c>
      <c r="C469" s="34" t="s">
        <v>10746</v>
      </c>
      <c r="D469" s="33" t="s">
        <v>14669</v>
      </c>
      <c r="E469" s="20" t="str">
        <f>VLOOKUP(B469,商品实例清单!B:D,3,0)</f>
        <v>通信卫星带宽 Ku</v>
      </c>
      <c r="F469" s="221" t="str">
        <f>VLOOKUP(B469,商品实例清单!B:M,12,0)</f>
        <v>210010002220260047</v>
      </c>
      <c r="H469" s="30" t="s">
        <v>10728</v>
      </c>
      <c r="I469" s="28" t="s">
        <v>10779</v>
      </c>
      <c r="J469" s="20">
        <v>2</v>
      </c>
      <c r="K469" s="35">
        <v>46023</v>
      </c>
      <c r="L469" s="35">
        <v>46234.9999884259</v>
      </c>
      <c r="M469" s="20" t="str">
        <f>VLOOKUP(H469,频率块划分实时状态!C:Y,16,0)</f>
        <v>CS12</v>
      </c>
      <c r="N469" s="20" t="str">
        <f>VLOOKUP(H469,频率块划分实时状态!C:Y,17,0)</f>
        <v>RC13H</v>
      </c>
      <c r="O469" s="20" t="str">
        <f>VLOOKUP(M469&amp;"-"&amp;N469,通道清单!C:G,5,0)</f>
        <v>H</v>
      </c>
      <c r="P469" s="20">
        <f>VLOOKUP(H469,频率块划分实时状态!C:Y,12,0)</f>
        <v>14317</v>
      </c>
      <c r="Q469" s="20">
        <f>VLOOKUP(H469,频率块划分实时状态!C:Y,13,0)</f>
        <v>14319</v>
      </c>
      <c r="R469" s="20" t="str">
        <f>VLOOKUP(H469,频率块划分实时状态!C:Y,18,0)</f>
        <v>TC13V</v>
      </c>
      <c r="S469" s="20" t="str">
        <f>VLOOKUP(M469&amp;"-"&amp;R469,通道清单!C:G,5,0)</f>
        <v>V</v>
      </c>
      <c r="T469" s="20">
        <f>VLOOKUP(H469,频率块划分实时状态!C:Y,14,0)</f>
        <v>12567</v>
      </c>
      <c r="U469" s="20">
        <f>VLOOKUP(H469,频率块划分实时状态!C:Y,15,0)</f>
        <v>12569</v>
      </c>
    </row>
    <row r="470" ht="25.5" spans="2:21">
      <c r="B470" s="34" t="s">
        <v>10745</v>
      </c>
      <c r="C470" s="34" t="s">
        <v>10746</v>
      </c>
      <c r="D470" s="33" t="s">
        <v>14669</v>
      </c>
      <c r="E470" s="20" t="str">
        <f>VLOOKUP(B470,商品实例清单!B:D,3,0)</f>
        <v>通信卫星带宽 Ku</v>
      </c>
      <c r="F470" s="221" t="str">
        <f>VLOOKUP(B470,商品实例清单!B:M,12,0)</f>
        <v>210010002220260047</v>
      </c>
      <c r="H470" s="30" t="s">
        <v>10730</v>
      </c>
      <c r="I470" s="28" t="s">
        <v>10779</v>
      </c>
      <c r="J470" s="20">
        <v>24</v>
      </c>
      <c r="K470" s="35">
        <v>46023</v>
      </c>
      <c r="L470" s="35">
        <v>46234.9999884259</v>
      </c>
      <c r="M470" s="20" t="str">
        <f>VLOOKUP(H470,频率块划分实时状态!C:Y,16,0)</f>
        <v>CS12</v>
      </c>
      <c r="N470" s="20" t="str">
        <f>VLOOKUP(H470,频率块划分实时状态!C:Y,17,0)</f>
        <v>RC13H</v>
      </c>
      <c r="O470" s="20" t="str">
        <f>VLOOKUP(M470&amp;"-"&amp;N470,通道清单!C:G,5,0)</f>
        <v>H</v>
      </c>
      <c r="P470" s="20">
        <f>VLOOKUP(H470,频率块划分实时状态!C:Y,12,0)</f>
        <v>14319</v>
      </c>
      <c r="Q470" s="20">
        <f>VLOOKUP(H470,频率块划分实时状态!C:Y,13,0)</f>
        <v>14343</v>
      </c>
      <c r="R470" s="20" t="str">
        <f>VLOOKUP(H470,频率块划分实时状态!C:Y,18,0)</f>
        <v>TC13V</v>
      </c>
      <c r="S470" s="20" t="str">
        <f>VLOOKUP(M470&amp;"-"&amp;R470,通道清单!C:G,5,0)</f>
        <v>V</v>
      </c>
      <c r="T470" s="20">
        <f>VLOOKUP(H470,频率块划分实时状态!C:Y,14,0)</f>
        <v>12569</v>
      </c>
      <c r="U470" s="20">
        <f>VLOOKUP(H470,频率块划分实时状态!C:Y,15,0)</f>
        <v>12593</v>
      </c>
    </row>
    <row r="471" ht="25.5" spans="2:21">
      <c r="B471" s="34" t="s">
        <v>10745</v>
      </c>
      <c r="C471" s="34" t="s">
        <v>10746</v>
      </c>
      <c r="D471" s="33" t="s">
        <v>14669</v>
      </c>
      <c r="E471" s="20" t="str">
        <f>VLOOKUP(B471,商品实例清单!B:D,3,0)</f>
        <v>通信卫星带宽 Ku</v>
      </c>
      <c r="F471" s="221" t="str">
        <f>VLOOKUP(B471,商品实例清单!B:M,12,0)</f>
        <v>210010002220260047</v>
      </c>
      <c r="H471" s="30" t="s">
        <v>10731</v>
      </c>
      <c r="I471" s="28" t="s">
        <v>10779</v>
      </c>
      <c r="J471" s="20">
        <v>6</v>
      </c>
      <c r="K471" s="35">
        <v>46023</v>
      </c>
      <c r="L471" s="35">
        <v>46234.9999884259</v>
      </c>
      <c r="M471" s="20" t="str">
        <f>VLOOKUP(H471,频率块划分实时状态!C:Y,16,0)</f>
        <v>CS12</v>
      </c>
      <c r="N471" s="20" t="str">
        <f>VLOOKUP(H471,频率块划分实时状态!C:Y,17,0)</f>
        <v>RC13H</v>
      </c>
      <c r="O471" s="20" t="str">
        <f>VLOOKUP(M471&amp;"-"&amp;N471,通道清单!C:G,5,0)</f>
        <v>H</v>
      </c>
      <c r="P471" s="20">
        <f>VLOOKUP(H471,频率块划分实时状态!C:Y,12,0)</f>
        <v>14343</v>
      </c>
      <c r="Q471" s="20">
        <f>VLOOKUP(H471,频率块划分实时状态!C:Y,13,0)</f>
        <v>14349</v>
      </c>
      <c r="R471" s="20" t="str">
        <f>VLOOKUP(H471,频率块划分实时状态!C:Y,18,0)</f>
        <v>TC13V</v>
      </c>
      <c r="S471" s="20" t="str">
        <f>VLOOKUP(M471&amp;"-"&amp;R471,通道清单!C:G,5,0)</f>
        <v>V</v>
      </c>
      <c r="T471" s="20">
        <f>VLOOKUP(H471,频率块划分实时状态!C:Y,14,0)</f>
        <v>12593</v>
      </c>
      <c r="U471" s="20">
        <f>VLOOKUP(H471,频率块划分实时状态!C:Y,15,0)</f>
        <v>12599</v>
      </c>
    </row>
    <row r="472" ht="25.5" spans="2:21">
      <c r="B472" s="34" t="s">
        <v>10745</v>
      </c>
      <c r="C472" s="34" t="s">
        <v>10746</v>
      </c>
      <c r="D472" s="33" t="s">
        <v>14669</v>
      </c>
      <c r="E472" s="20" t="str">
        <f>VLOOKUP(B472,商品实例清单!B:D,3,0)</f>
        <v>通信卫星带宽 Ku</v>
      </c>
      <c r="F472" s="221" t="str">
        <f>VLOOKUP(B472,商品实例清单!B:M,12,0)</f>
        <v>210010002220260047</v>
      </c>
      <c r="H472" s="30" t="s">
        <v>10732</v>
      </c>
      <c r="I472" s="28" t="s">
        <v>10779</v>
      </c>
      <c r="J472" s="20">
        <v>19</v>
      </c>
      <c r="K472" s="35">
        <v>46023</v>
      </c>
      <c r="L472" s="35">
        <v>46234.9999884259</v>
      </c>
      <c r="M472" s="20" t="str">
        <f>VLOOKUP(H472,频率块划分实时状态!C:Y,16,0)</f>
        <v>CS12</v>
      </c>
      <c r="N472" s="20" t="str">
        <f>VLOOKUP(H472,频率块划分实时状态!C:Y,17,0)</f>
        <v>RC13H</v>
      </c>
      <c r="O472" s="20" t="str">
        <f>VLOOKUP(M472&amp;"-"&amp;N472,通道清单!C:G,5,0)</f>
        <v>H</v>
      </c>
      <c r="P472" s="20">
        <f>VLOOKUP(H472,频率块划分实时状态!C:Y,12,0)</f>
        <v>14349</v>
      </c>
      <c r="Q472" s="20">
        <f>VLOOKUP(H472,频率块划分实时状态!C:Y,13,0)</f>
        <v>14368</v>
      </c>
      <c r="R472" s="20" t="str">
        <f>VLOOKUP(H472,频率块划分实时状态!C:Y,18,0)</f>
        <v>TC13V</v>
      </c>
      <c r="S472" s="20" t="str">
        <f>VLOOKUP(M472&amp;"-"&amp;R472,通道清单!C:G,5,0)</f>
        <v>V</v>
      </c>
      <c r="T472" s="20">
        <f>VLOOKUP(H472,频率块划分实时状态!C:Y,14,0)</f>
        <v>12599</v>
      </c>
      <c r="U472" s="20">
        <f>VLOOKUP(H472,频率块划分实时状态!C:Y,15,0)</f>
        <v>12618</v>
      </c>
    </row>
    <row r="473" ht="25.5" spans="2:21">
      <c r="B473" s="34" t="s">
        <v>10745</v>
      </c>
      <c r="C473" s="34" t="s">
        <v>10746</v>
      </c>
      <c r="D473" s="33" t="s">
        <v>14669</v>
      </c>
      <c r="E473" s="20" t="str">
        <f>VLOOKUP(B473,商品实例清单!B:D,3,0)</f>
        <v>通信卫星带宽 Ku</v>
      </c>
      <c r="F473" s="221" t="str">
        <f>VLOOKUP(B473,商品实例清单!B:M,12,0)</f>
        <v>210010002220260047</v>
      </c>
      <c r="H473" s="30" t="s">
        <v>10733</v>
      </c>
      <c r="I473" s="28" t="s">
        <v>10779</v>
      </c>
      <c r="J473" s="20">
        <v>3</v>
      </c>
      <c r="K473" s="35">
        <v>46023</v>
      </c>
      <c r="L473" s="35">
        <v>46234.9999884259</v>
      </c>
      <c r="M473" s="20" t="str">
        <f>VLOOKUP(H473,频率块划分实时状态!C:Y,16,0)</f>
        <v>CS12</v>
      </c>
      <c r="N473" s="20" t="str">
        <f>VLOOKUP(H473,频率块划分实时状态!C:Y,17,0)</f>
        <v>RC13H</v>
      </c>
      <c r="O473" s="20" t="str">
        <f>VLOOKUP(M473&amp;"-"&amp;N473,通道清单!C:G,5,0)</f>
        <v>H</v>
      </c>
      <c r="P473" s="20">
        <f>VLOOKUP(H473,频率块划分实时状态!C:Y,12,0)</f>
        <v>14368</v>
      </c>
      <c r="Q473" s="20">
        <f>VLOOKUP(H473,频率块划分实时状态!C:Y,13,0)</f>
        <v>14371</v>
      </c>
      <c r="R473" s="20" t="str">
        <f>VLOOKUP(H473,频率块划分实时状态!C:Y,18,0)</f>
        <v>TC13V</v>
      </c>
      <c r="S473" s="20" t="str">
        <f>VLOOKUP(M473&amp;"-"&amp;R473,通道清单!C:G,5,0)</f>
        <v>V</v>
      </c>
      <c r="T473" s="20">
        <f>VLOOKUP(H473,频率块划分实时状态!C:Y,14,0)</f>
        <v>12618</v>
      </c>
      <c r="U473" s="20">
        <f>VLOOKUP(H473,频率块划分实时状态!C:Y,15,0)</f>
        <v>12621</v>
      </c>
    </row>
    <row r="474" ht="25.5" spans="2:21">
      <c r="B474" s="34" t="s">
        <v>10745</v>
      </c>
      <c r="C474" s="34" t="s">
        <v>10746</v>
      </c>
      <c r="D474" s="33" t="s">
        <v>14669</v>
      </c>
      <c r="E474" s="20" t="str">
        <f>VLOOKUP(B474,商品实例清单!B:D,3,0)</f>
        <v>通信卫星带宽 Ku</v>
      </c>
      <c r="F474" s="221" t="str">
        <f>VLOOKUP(B474,商品实例清单!B:M,12,0)</f>
        <v>210010002220260047</v>
      </c>
      <c r="H474" s="20" t="s">
        <v>10735</v>
      </c>
      <c r="I474" s="28" t="s">
        <v>10779</v>
      </c>
      <c r="J474" s="20">
        <v>2</v>
      </c>
      <c r="K474" s="35">
        <v>46023</v>
      </c>
      <c r="L474" s="35">
        <v>46234.9999884259</v>
      </c>
      <c r="M474" s="20" t="str">
        <f>VLOOKUP(H474,频率块划分实时状态!C:Y,16,0)</f>
        <v>CS12</v>
      </c>
      <c r="N474" s="20" t="str">
        <f>VLOOKUP(H474,频率块划分实时状态!C:Y,17,0)</f>
        <v>REM14H</v>
      </c>
      <c r="O474" s="20" t="str">
        <f>VLOOKUP(M474&amp;"-"&amp;N474,通道清单!C:G,5,0)</f>
        <v>H</v>
      </c>
      <c r="P474" s="20">
        <f>VLOOKUP(H474,频率块划分实时状态!C:Y,12,0)</f>
        <v>14379.5</v>
      </c>
      <c r="Q474" s="20">
        <f>VLOOKUP(H474,频率块划分实时状态!C:Y,13,0)</f>
        <v>14381.5</v>
      </c>
      <c r="R474" s="20" t="str">
        <f>VLOOKUP(H474,频率块划分实时状态!C:Y,18,0)</f>
        <v>TEM14V</v>
      </c>
      <c r="S474" s="20" t="str">
        <f>VLOOKUP(M474&amp;"-"&amp;R474,通道清单!C:G,5,0)</f>
        <v>V</v>
      </c>
      <c r="T474" s="20">
        <f>VLOOKUP(H474,频率块划分实时状态!C:Y,14,0)</f>
        <v>12629.5</v>
      </c>
      <c r="U474" s="20">
        <f>VLOOKUP(H474,频率块划分实时状态!C:Y,15,0)</f>
        <v>12631.5</v>
      </c>
    </row>
    <row r="475" ht="25.5" spans="2:21">
      <c r="B475" s="34" t="s">
        <v>10745</v>
      </c>
      <c r="C475" s="34" t="s">
        <v>10746</v>
      </c>
      <c r="D475" s="33" t="s">
        <v>14669</v>
      </c>
      <c r="E475" s="20" t="str">
        <f>VLOOKUP(B475,商品实例清单!B:D,3,0)</f>
        <v>通信卫星带宽 Ku</v>
      </c>
      <c r="F475" s="221" t="str">
        <f>VLOOKUP(B475,商品实例清单!B:M,12,0)</f>
        <v>210010002220260047</v>
      </c>
      <c r="H475" s="20" t="s">
        <v>10737</v>
      </c>
      <c r="I475" s="28" t="s">
        <v>10779</v>
      </c>
      <c r="J475" s="20">
        <v>54</v>
      </c>
      <c r="K475" s="35">
        <v>46023</v>
      </c>
      <c r="L475" s="35">
        <v>46234.9999884259</v>
      </c>
      <c r="M475" s="20" t="str">
        <f>VLOOKUP(H475,频率块划分实时状态!C:Y,16,0)</f>
        <v>CS12</v>
      </c>
      <c r="N475" s="20" t="str">
        <f>VLOOKUP(H475,频率块划分实时状态!C:Y,17,0)</f>
        <v>REM15H</v>
      </c>
      <c r="O475" s="20" t="str">
        <f>VLOOKUP(M475&amp;"-"&amp;N475,通道清单!C:G,5,0)</f>
        <v>H</v>
      </c>
      <c r="P475" s="20">
        <f>VLOOKUP(H475,频率块划分实时状态!C:Y,12,0)</f>
        <v>14442</v>
      </c>
      <c r="Q475" s="20">
        <f>VLOOKUP(H475,频率块划分实时状态!C:Y,13,0)</f>
        <v>14496</v>
      </c>
      <c r="R475" s="20" t="str">
        <f>VLOOKUP(H475,频率块划分实时状态!C:Y,18,0)</f>
        <v>TEM15V</v>
      </c>
      <c r="S475" s="20" t="str">
        <f>VLOOKUP(M475&amp;"-"&amp;R475,通道清单!C:G,5,0)</f>
        <v>V</v>
      </c>
      <c r="T475" s="20">
        <f>VLOOKUP(H475,频率块划分实时状态!C:Y,14,0)</f>
        <v>12692</v>
      </c>
      <c r="U475" s="20">
        <f>VLOOKUP(H475,频率块划分实时状态!C:Y,15,0)</f>
        <v>12746</v>
      </c>
    </row>
    <row r="476" ht="25.5" spans="2:21">
      <c r="B476" s="34" t="s">
        <v>10745</v>
      </c>
      <c r="C476" s="34" t="s">
        <v>10746</v>
      </c>
      <c r="D476" s="33" t="s">
        <v>14669</v>
      </c>
      <c r="E476" s="20" t="str">
        <f>VLOOKUP(B476,商品实例清单!B:D,3,0)</f>
        <v>通信卫星带宽 Ku</v>
      </c>
      <c r="F476" s="221" t="str">
        <f>VLOOKUP(B476,商品实例清单!B:M,12,0)</f>
        <v>210010002220260047</v>
      </c>
      <c r="H476" s="20" t="s">
        <v>10739</v>
      </c>
      <c r="I476" s="28" t="s">
        <v>10779</v>
      </c>
      <c r="J476" s="20">
        <v>2</v>
      </c>
      <c r="K476" s="35">
        <v>46023</v>
      </c>
      <c r="L476" s="35">
        <v>46234.9999884259</v>
      </c>
      <c r="M476" s="20" t="str">
        <f>VLOOKUP(H476,频率块划分实时状态!C:Y,16,0)</f>
        <v>CS12</v>
      </c>
      <c r="N476" s="20" t="str">
        <f>VLOOKUP(H476,频率块划分实时状态!C:Y,17,0)</f>
        <v>RC8V</v>
      </c>
      <c r="O476" s="20" t="str">
        <f>VLOOKUP(M476&amp;"-"&amp;N476,通道清单!C:G,5,0)</f>
        <v>V</v>
      </c>
      <c r="P476" s="20">
        <f>VLOOKUP(H476,频率块划分实时状态!C:Y,12,0)</f>
        <v>14080</v>
      </c>
      <c r="Q476" s="20">
        <f>VLOOKUP(H476,频率块划分实时状态!C:Y,13,0)</f>
        <v>14082</v>
      </c>
      <c r="R476" s="20" t="str">
        <f>VLOOKUP(H476,频率块划分实时状态!C:Y,18,0)</f>
        <v>TC8H</v>
      </c>
      <c r="S476" s="20" t="str">
        <f>VLOOKUP(M476&amp;"-"&amp;R476,通道清单!C:G,5,0)</f>
        <v>H</v>
      </c>
      <c r="T476" s="20">
        <f>VLOOKUP(H476,频率块划分实时状态!C:Y,14,0)</f>
        <v>12330</v>
      </c>
      <c r="U476" s="20">
        <f>VLOOKUP(H476,频率块划分实时状态!C:Y,15,0)</f>
        <v>12332</v>
      </c>
    </row>
    <row r="477" ht="25.5" spans="2:21">
      <c r="B477" s="34" t="s">
        <v>10745</v>
      </c>
      <c r="C477" s="34" t="s">
        <v>10746</v>
      </c>
      <c r="D477" s="33" t="s">
        <v>14669</v>
      </c>
      <c r="E477" s="20" t="str">
        <f>VLOOKUP(B477,商品实例清单!B:D,3,0)</f>
        <v>通信卫星带宽 Ku</v>
      </c>
      <c r="F477" s="221" t="str">
        <f>VLOOKUP(B477,商品实例清单!B:M,12,0)</f>
        <v>210010002220260047</v>
      </c>
      <c r="H477" s="20" t="s">
        <v>10741</v>
      </c>
      <c r="I477" s="28" t="s">
        <v>10779</v>
      </c>
      <c r="J477" s="20">
        <v>36</v>
      </c>
      <c r="K477" s="35">
        <v>46023</v>
      </c>
      <c r="L477" s="35">
        <v>46234.9999884259</v>
      </c>
      <c r="M477" s="20" t="str">
        <f>VLOOKUP(H477,频率块划分实时状态!C:Y,16,0)</f>
        <v>CS12</v>
      </c>
      <c r="N477" s="20" t="str">
        <f>VLOOKUP(H477,频率块划分实时状态!C:Y,17,0)</f>
        <v>RC10V</v>
      </c>
      <c r="O477" s="20" t="str">
        <f>VLOOKUP(M477&amp;"-"&amp;N477,通道清单!C:G,5,0)</f>
        <v>V</v>
      </c>
      <c r="P477" s="20">
        <f>VLOOKUP(H477,频率块划分实时状态!C:Y,12,0)</f>
        <v>14170</v>
      </c>
      <c r="Q477" s="20">
        <f>VLOOKUP(H477,频率块划分实时状态!C:Y,13,0)</f>
        <v>14206</v>
      </c>
      <c r="R477" s="20" t="str">
        <f>VLOOKUP(H477,频率块划分实时状态!C:Y,18,0)</f>
        <v>TC10H</v>
      </c>
      <c r="S477" s="20" t="str">
        <f>VLOOKUP(M477&amp;"-"&amp;R477,通道清单!C:G,5,0)</f>
        <v>H</v>
      </c>
      <c r="T477" s="20">
        <f>VLOOKUP(H477,频率块划分实时状态!C:Y,14,0)</f>
        <v>12420</v>
      </c>
      <c r="U477" s="20">
        <f>VLOOKUP(H477,频率块划分实时状态!C:Y,15,0)</f>
        <v>12456</v>
      </c>
    </row>
    <row r="478" ht="25.5" spans="2:21">
      <c r="B478" s="34" t="s">
        <v>10747</v>
      </c>
      <c r="C478" s="34" t="s">
        <v>10748</v>
      </c>
      <c r="D478" s="33" t="s">
        <v>14669</v>
      </c>
      <c r="E478" s="20" t="str">
        <f>VLOOKUP(B478,商品实例清单!B:D,3,0)</f>
        <v>通信卫星带宽 Ku</v>
      </c>
      <c r="F478" s="221" t="str">
        <f>VLOOKUP(B478,商品实例清单!B:M,12,0)</f>
        <v>210010002220260047</v>
      </c>
      <c r="H478" s="20" t="s">
        <v>10485</v>
      </c>
      <c r="I478" s="28" t="s">
        <v>10779</v>
      </c>
      <c r="J478" s="20">
        <v>36</v>
      </c>
      <c r="K478" s="35">
        <v>46218</v>
      </c>
      <c r="L478" s="35">
        <v>46387.9999884259</v>
      </c>
      <c r="M478" s="20" t="str">
        <f>VLOOKUP(H478,频率块划分实时状态!C:Y,16,0)</f>
        <v>CS10R</v>
      </c>
      <c r="N478" s="20" t="str">
        <f>VLOOKUP(H478,频率块划分实时状态!C:Y,17,0)</f>
        <v>RS1B</v>
      </c>
      <c r="O478" s="20" t="str">
        <f>VLOOKUP(M478&amp;"-"&amp;N478,通道清单!C:G,5,0)</f>
        <v>V</v>
      </c>
      <c r="P478" s="20">
        <f>VLOOKUP(H478,频率块划分实时状态!C:Y,12,0)</f>
        <v>14032</v>
      </c>
      <c r="Q478" s="20">
        <f>VLOOKUP(H478,频率块划分实时状态!C:Y,13,0)</f>
        <v>14068</v>
      </c>
      <c r="R478" s="20" t="str">
        <f>VLOOKUP(H478,频率块划分实时状态!C:Y,18,0)</f>
        <v>TS1B</v>
      </c>
      <c r="S478" s="20" t="str">
        <f>VLOOKUP(M478&amp;"-"&amp;R478,通道清单!C:G,5,0)</f>
        <v>H</v>
      </c>
      <c r="T478" s="20">
        <f>VLOOKUP(H478,频率块划分实时状态!C:Y,14,0)</f>
        <v>12282</v>
      </c>
      <c r="U478" s="20">
        <f>VLOOKUP(H478,频率块划分实时状态!C:Y,15,0)</f>
        <v>12318</v>
      </c>
    </row>
    <row r="479" ht="25.5" spans="2:21">
      <c r="B479" s="34" t="s">
        <v>10749</v>
      </c>
      <c r="C479" s="34" t="s">
        <v>10750</v>
      </c>
      <c r="D479" s="33" t="s">
        <v>14669</v>
      </c>
      <c r="E479" s="20" t="str">
        <f>VLOOKUP(B479,商品实例清单!B:D,3,0)</f>
        <v>通信卫星带宽 Ku</v>
      </c>
      <c r="F479" s="221" t="str">
        <f>VLOOKUP(B479,商品实例清单!B:M,12,0)</f>
        <v>210010002220260047</v>
      </c>
      <c r="H479" s="20" t="s">
        <v>10751</v>
      </c>
      <c r="I479" s="28" t="s">
        <v>10779</v>
      </c>
      <c r="J479" s="20">
        <v>32</v>
      </c>
      <c r="K479" s="35">
        <v>46023</v>
      </c>
      <c r="L479" s="35">
        <v>46387.9999884259</v>
      </c>
      <c r="M479" s="20" t="str">
        <f>VLOOKUP(H479,频率块划分实时状态!C:Y,16,0)</f>
        <v>CS10R</v>
      </c>
      <c r="N479" s="20" t="str">
        <f>VLOOKUP(H479,频率块划分实时状态!C:Y,17,0)</f>
        <v>RC1A</v>
      </c>
      <c r="O479" s="20" t="str">
        <f>VLOOKUP(M479&amp;"-"&amp;N479,通道清单!C:G,5,0)</f>
        <v>H</v>
      </c>
      <c r="P479" s="20">
        <f>VLOOKUP(H479,频率块划分实时状态!C:Y,12,0)</f>
        <v>14007</v>
      </c>
      <c r="Q479" s="20">
        <f>VLOOKUP(H479,频率块划分实时状态!C:Y,13,0)</f>
        <v>14039</v>
      </c>
      <c r="R479" s="20" t="str">
        <f>VLOOKUP(H479,频率块划分实时状态!C:Y,18,0)</f>
        <v>TC1A</v>
      </c>
      <c r="S479" s="20" t="str">
        <f>VLOOKUP(M479&amp;"-"&amp;R479,通道清单!C:G,5,0)</f>
        <v>V</v>
      </c>
      <c r="T479" s="20">
        <f>VLOOKUP(H479,频率块划分实时状态!C:Y,14,0)</f>
        <v>12257</v>
      </c>
      <c r="U479" s="20">
        <f>VLOOKUP(H479,频率块划分实时状态!C:Y,15,0)</f>
        <v>12289</v>
      </c>
    </row>
    <row r="480" ht="25.5" spans="2:21">
      <c r="B480" s="34" t="s">
        <v>10749</v>
      </c>
      <c r="C480" s="34" t="s">
        <v>10750</v>
      </c>
      <c r="D480" s="33" t="s">
        <v>14669</v>
      </c>
      <c r="E480" s="20" t="str">
        <f>VLOOKUP(B480,商品实例清单!B:D,3,0)</f>
        <v>通信卫星带宽 Ku</v>
      </c>
      <c r="F480" s="221" t="str">
        <f>VLOOKUP(B480,商品实例清单!B:M,12,0)</f>
        <v>210010002220260047</v>
      </c>
      <c r="H480" s="20" t="s">
        <v>10752</v>
      </c>
      <c r="I480" s="28" t="s">
        <v>10779</v>
      </c>
      <c r="J480" s="20">
        <v>36</v>
      </c>
      <c r="K480" s="35">
        <v>46023</v>
      </c>
      <c r="L480" s="35">
        <v>46387.9999884259</v>
      </c>
      <c r="M480" s="20" t="str">
        <f>VLOOKUP(H480,频率块划分实时状态!C:Y,16,0)</f>
        <v>CS10R</v>
      </c>
      <c r="N480" s="20" t="str">
        <f>VLOOKUP(H480,频率块划分实时状态!C:Y,17,0)</f>
        <v>RC2A</v>
      </c>
      <c r="O480" s="20" t="str">
        <f>VLOOKUP(M480&amp;"-"&amp;N480,通道清单!C:G,5,0)</f>
        <v>H</v>
      </c>
      <c r="P480" s="20">
        <f>VLOOKUP(H480,频率块划分实时状态!C:Y,12,0)</f>
        <v>14052</v>
      </c>
      <c r="Q480" s="20">
        <f>VLOOKUP(H480,频率块划分实时状态!C:Y,13,0)</f>
        <v>14088</v>
      </c>
      <c r="R480" s="20" t="str">
        <f>VLOOKUP(H480,频率块划分实时状态!C:Y,18,0)</f>
        <v>TC2A</v>
      </c>
      <c r="S480" s="20" t="str">
        <f>VLOOKUP(M480&amp;"-"&amp;R480,通道清单!C:G,5,0)</f>
        <v>V</v>
      </c>
      <c r="T480" s="20">
        <f>VLOOKUP(H480,频率块划分实时状态!C:Y,14,0)</f>
        <v>12302</v>
      </c>
      <c r="U480" s="20">
        <f>VLOOKUP(H480,频率块划分实时状态!C:Y,15,0)</f>
        <v>12338</v>
      </c>
    </row>
    <row r="481" ht="25.5" spans="2:21">
      <c r="B481" s="34" t="s">
        <v>10749</v>
      </c>
      <c r="C481" s="34" t="s">
        <v>10750</v>
      </c>
      <c r="D481" s="33" t="s">
        <v>14669</v>
      </c>
      <c r="E481" s="20" t="str">
        <f>VLOOKUP(B481,商品实例清单!B:D,3,0)</f>
        <v>通信卫星带宽 Ku</v>
      </c>
      <c r="F481" s="221" t="str">
        <f>VLOOKUP(B481,商品实例清单!B:M,12,0)</f>
        <v>210010002220260047</v>
      </c>
      <c r="H481" s="20" t="s">
        <v>10753</v>
      </c>
      <c r="I481" s="28" t="s">
        <v>10779</v>
      </c>
      <c r="J481" s="20">
        <v>54</v>
      </c>
      <c r="K481" s="35">
        <v>46023</v>
      </c>
      <c r="L481" s="35">
        <v>46387.9999884259</v>
      </c>
      <c r="M481" s="20" t="str">
        <f>VLOOKUP(H481,频率块划分实时状态!C:Y,16,0)</f>
        <v>CS10R</v>
      </c>
      <c r="N481" s="20" t="str">
        <f>VLOOKUP(H481,频率块划分实时状态!C:Y,17,0)</f>
        <v>RC3A</v>
      </c>
      <c r="O481" s="20" t="str">
        <f>VLOOKUP(M481&amp;"-"&amp;N481,通道清单!C:G,5,0)</f>
        <v>H</v>
      </c>
      <c r="P481" s="20">
        <f>VLOOKUP(H481,频率块划分实时状态!C:Y,12,0)</f>
        <v>14103</v>
      </c>
      <c r="Q481" s="20">
        <f>VLOOKUP(H481,频率块划分实时状态!C:Y,13,0)</f>
        <v>14157</v>
      </c>
      <c r="R481" s="20" t="str">
        <f>VLOOKUP(H481,频率块划分实时状态!C:Y,18,0)</f>
        <v>TC3A</v>
      </c>
      <c r="S481" s="20" t="str">
        <f>VLOOKUP(M481&amp;"-"&amp;R481,通道清单!C:G,5,0)</f>
        <v>V</v>
      </c>
      <c r="T481" s="20">
        <f>VLOOKUP(H481,频率块划分实时状态!C:Y,14,0)</f>
        <v>12353</v>
      </c>
      <c r="U481" s="20">
        <f>VLOOKUP(H481,频率块划分实时状态!C:Y,15,0)</f>
        <v>12407</v>
      </c>
    </row>
    <row r="482" ht="25.5" spans="2:21">
      <c r="B482" s="34" t="s">
        <v>10749</v>
      </c>
      <c r="C482" s="34" t="s">
        <v>10750</v>
      </c>
      <c r="D482" s="33" t="s">
        <v>14669</v>
      </c>
      <c r="E482" s="20" t="str">
        <f>VLOOKUP(B482,商品实例清单!B:D,3,0)</f>
        <v>通信卫星带宽 Ku</v>
      </c>
      <c r="F482" s="221" t="str">
        <f>VLOOKUP(B482,商品实例清单!B:M,12,0)</f>
        <v>210010002220260047</v>
      </c>
      <c r="H482" s="20" t="s">
        <v>10754</v>
      </c>
      <c r="I482" s="28" t="s">
        <v>10779</v>
      </c>
      <c r="J482" s="20">
        <v>54</v>
      </c>
      <c r="K482" s="35">
        <v>46023</v>
      </c>
      <c r="L482" s="35">
        <v>46387.9999884259</v>
      </c>
      <c r="M482" s="20" t="str">
        <f>VLOOKUP(H482,频率块划分实时状态!C:Y,16,0)</f>
        <v>CS10R</v>
      </c>
      <c r="N482" s="20" t="str">
        <f>VLOOKUP(H482,频率块划分实时状态!C:Y,17,0)</f>
        <v>RC4A</v>
      </c>
      <c r="O482" s="20" t="str">
        <f>VLOOKUP(M482&amp;"-"&amp;N482,通道清单!C:G,5,0)</f>
        <v>H</v>
      </c>
      <c r="P482" s="20">
        <f>VLOOKUP(H482,频率块划分实时状态!C:Y,12,0)</f>
        <v>14163</v>
      </c>
      <c r="Q482" s="20">
        <f>VLOOKUP(H482,频率块划分实时状态!C:Y,13,0)</f>
        <v>14217</v>
      </c>
      <c r="R482" s="20" t="str">
        <f>VLOOKUP(H482,频率块划分实时状态!C:Y,18,0)</f>
        <v>TC4A</v>
      </c>
      <c r="S482" s="20" t="str">
        <f>VLOOKUP(M482&amp;"-"&amp;R482,通道清单!C:G,5,0)</f>
        <v>V</v>
      </c>
      <c r="T482" s="20">
        <f>VLOOKUP(H482,频率块划分实时状态!C:Y,14,0)</f>
        <v>12413</v>
      </c>
      <c r="U482" s="20">
        <f>VLOOKUP(H482,频率块划分实时状态!C:Y,15,0)</f>
        <v>12467</v>
      </c>
    </row>
    <row r="483" ht="25.5" spans="2:21">
      <c r="B483" s="34" t="s">
        <v>10749</v>
      </c>
      <c r="C483" s="34" t="s">
        <v>10750</v>
      </c>
      <c r="D483" s="33" t="s">
        <v>14669</v>
      </c>
      <c r="E483" s="20" t="str">
        <f>VLOOKUP(B483,商品实例清单!B:D,3,0)</f>
        <v>通信卫星带宽 Ku</v>
      </c>
      <c r="F483" s="221" t="str">
        <f>VLOOKUP(B483,商品实例清单!B:M,12,0)</f>
        <v>210010002220260047</v>
      </c>
      <c r="H483" s="20" t="s">
        <v>10755</v>
      </c>
      <c r="I483" s="28" t="s">
        <v>10779</v>
      </c>
      <c r="J483" s="20">
        <v>54</v>
      </c>
      <c r="K483" s="35">
        <v>46023</v>
      </c>
      <c r="L483" s="35">
        <v>46387.9999884259</v>
      </c>
      <c r="M483" s="20" t="str">
        <f>VLOOKUP(H483,频率块划分实时状态!C:Y,16,0)</f>
        <v>CS10R</v>
      </c>
      <c r="N483" s="20" t="str">
        <f>VLOOKUP(H483,频率块划分实时状态!C:Y,17,0)</f>
        <v>RC5A</v>
      </c>
      <c r="O483" s="20" t="str">
        <f>VLOOKUP(M483&amp;"-"&amp;N483,通道清单!C:G,5,0)</f>
        <v>H</v>
      </c>
      <c r="P483" s="20">
        <f>VLOOKUP(H483,频率块划分实时状态!C:Y,12,0)</f>
        <v>14223</v>
      </c>
      <c r="Q483" s="20">
        <f>VLOOKUP(H483,频率块划分实时状态!C:Y,13,0)</f>
        <v>14277</v>
      </c>
      <c r="R483" s="20" t="str">
        <f>VLOOKUP(H483,频率块划分实时状态!C:Y,18,0)</f>
        <v>TC5A</v>
      </c>
      <c r="S483" s="20" t="str">
        <f>VLOOKUP(M483&amp;"-"&amp;R483,通道清单!C:G,5,0)</f>
        <v>V</v>
      </c>
      <c r="T483" s="20">
        <f>VLOOKUP(H483,频率块划分实时状态!C:Y,14,0)</f>
        <v>12473</v>
      </c>
      <c r="U483" s="20">
        <f>VLOOKUP(H483,频率块划分实时状态!C:Y,15,0)</f>
        <v>12527</v>
      </c>
    </row>
    <row r="484" ht="25.5" spans="2:21">
      <c r="B484" s="34" t="s">
        <v>10749</v>
      </c>
      <c r="C484" s="34" t="s">
        <v>10750</v>
      </c>
      <c r="D484" s="33" t="s">
        <v>14669</v>
      </c>
      <c r="E484" s="20" t="str">
        <f>VLOOKUP(B484,商品实例清单!B:D,3,0)</f>
        <v>通信卫星带宽 Ku</v>
      </c>
      <c r="F484" s="221" t="str">
        <f>VLOOKUP(B484,商品实例清单!B:M,12,0)</f>
        <v>210010002220260047</v>
      </c>
      <c r="H484" s="20" t="s">
        <v>10756</v>
      </c>
      <c r="I484" s="28" t="s">
        <v>10779</v>
      </c>
      <c r="J484" s="20">
        <v>10</v>
      </c>
      <c r="K484" s="35">
        <v>46023</v>
      </c>
      <c r="L484" s="35">
        <v>46387.9999884259</v>
      </c>
      <c r="M484" s="20" t="str">
        <f>VLOOKUP(H484,频率块划分实时状态!C:Y,16,0)</f>
        <v>CS10R</v>
      </c>
      <c r="N484" s="20" t="str">
        <f>VLOOKUP(H484,频率块划分实时状态!C:Y,17,0)</f>
        <v>RC6A</v>
      </c>
      <c r="O484" s="20" t="str">
        <f>VLOOKUP(M484&amp;"-"&amp;N484,通道清单!C:G,5,0)</f>
        <v>H</v>
      </c>
      <c r="P484" s="20">
        <f>VLOOKUP(H484,频率块划分实时状态!C:Y,12,0)</f>
        <v>14283</v>
      </c>
      <c r="Q484" s="20">
        <f>VLOOKUP(H484,频率块划分实时状态!C:Y,13,0)</f>
        <v>14293</v>
      </c>
      <c r="R484" s="20" t="str">
        <f>VLOOKUP(H484,频率块划分实时状态!C:Y,18,0)</f>
        <v>TC6A</v>
      </c>
      <c r="S484" s="20" t="str">
        <f>VLOOKUP(M484&amp;"-"&amp;R484,通道清单!C:G,5,0)</f>
        <v>V</v>
      </c>
      <c r="T484" s="20">
        <f>VLOOKUP(H484,频率块划分实时状态!C:Y,14,0)</f>
        <v>12533</v>
      </c>
      <c r="U484" s="20">
        <f>VLOOKUP(H484,频率块划分实时状态!C:Y,15,0)</f>
        <v>12543</v>
      </c>
    </row>
    <row r="485" ht="25.5" spans="2:21">
      <c r="B485" s="34" t="s">
        <v>10749</v>
      </c>
      <c r="C485" s="34" t="s">
        <v>10750</v>
      </c>
      <c r="D485" s="33" t="s">
        <v>14669</v>
      </c>
      <c r="E485" s="20" t="str">
        <f>VLOOKUP(B485,商品实例清单!B:D,3,0)</f>
        <v>通信卫星带宽 Ku</v>
      </c>
      <c r="F485" s="221" t="str">
        <f>VLOOKUP(B485,商品实例清单!B:M,12,0)</f>
        <v>210010002220260047</v>
      </c>
      <c r="H485" s="18" t="s">
        <v>10757</v>
      </c>
      <c r="I485" s="28" t="s">
        <v>10779</v>
      </c>
      <c r="J485" s="20">
        <v>30</v>
      </c>
      <c r="K485" s="35">
        <v>46023</v>
      </c>
      <c r="L485" s="35">
        <v>46387.9999884259</v>
      </c>
      <c r="M485" s="20" t="str">
        <f>VLOOKUP(H485,频率块划分实时状态!C:Y,16,0)</f>
        <v>CS10R</v>
      </c>
      <c r="N485" s="20" t="str">
        <f>VLOOKUP(H485,频率块划分实时状态!C:Y,17,0)</f>
        <v>RC7A</v>
      </c>
      <c r="O485" s="20" t="str">
        <f>VLOOKUP(M485&amp;"-"&amp;N485,通道清单!C:G,5,0)</f>
        <v>H</v>
      </c>
      <c r="P485" s="20">
        <f>VLOOKUP(H485,频率块划分实时状态!C:Y,12,0)</f>
        <v>14343</v>
      </c>
      <c r="Q485" s="20">
        <f>VLOOKUP(H485,频率块划分实时状态!C:Y,13,0)</f>
        <v>14373</v>
      </c>
      <c r="R485" s="20" t="str">
        <f>VLOOKUP(H485,频率块划分实时状态!C:Y,18,0)</f>
        <v>TC7A</v>
      </c>
      <c r="S485" s="20" t="str">
        <f>VLOOKUP(M485&amp;"-"&amp;R485,通道清单!C:G,5,0)</f>
        <v>V</v>
      </c>
      <c r="T485" s="20">
        <f>VLOOKUP(H485,频率块划分实时状态!C:Y,14,0)</f>
        <v>12593</v>
      </c>
      <c r="U485" s="20">
        <f>VLOOKUP(H485,频率块划分实时状态!C:Y,15,0)</f>
        <v>12623</v>
      </c>
    </row>
    <row r="486" ht="25.5" spans="2:21">
      <c r="B486" s="34" t="s">
        <v>10749</v>
      </c>
      <c r="C486" s="34" t="s">
        <v>10750</v>
      </c>
      <c r="D486" s="33" t="s">
        <v>14669</v>
      </c>
      <c r="E486" s="20" t="str">
        <f>VLOOKUP(B486,商品实例清单!B:D,3,0)</f>
        <v>通信卫星带宽 Ku</v>
      </c>
      <c r="F486" s="221" t="str">
        <f>VLOOKUP(B486,商品实例清单!B:M,12,0)</f>
        <v>210010002220260047</v>
      </c>
      <c r="H486" s="18" t="s">
        <v>10758</v>
      </c>
      <c r="I486" s="28" t="s">
        <v>10779</v>
      </c>
      <c r="J486" s="20">
        <v>18</v>
      </c>
      <c r="K486" s="35">
        <v>46023</v>
      </c>
      <c r="L486" s="35">
        <v>46387.9999884259</v>
      </c>
      <c r="M486" s="20" t="str">
        <f>VLOOKUP(H486,频率块划分实时状态!C:Y,16,0)</f>
        <v>CS10R</v>
      </c>
      <c r="N486" s="20" t="str">
        <f>VLOOKUP(H486,频率块划分实时状态!C:Y,17,0)</f>
        <v>RC7A</v>
      </c>
      <c r="O486" s="20" t="str">
        <f>VLOOKUP(M486&amp;"-"&amp;N486,通道清单!C:G,5,0)</f>
        <v>H</v>
      </c>
      <c r="P486" s="20">
        <f>VLOOKUP(H486,频率块划分实时状态!C:Y,12,0)</f>
        <v>14373</v>
      </c>
      <c r="Q486" s="20">
        <f>VLOOKUP(H486,频率块划分实时状态!C:Y,13,0)</f>
        <v>14391</v>
      </c>
      <c r="R486" s="20" t="str">
        <f>VLOOKUP(H486,频率块划分实时状态!C:Y,18,0)</f>
        <v>TC7A</v>
      </c>
      <c r="S486" s="20" t="str">
        <f>VLOOKUP(M486&amp;"-"&amp;R486,通道清单!C:G,5,0)</f>
        <v>V</v>
      </c>
      <c r="T486" s="20">
        <f>VLOOKUP(H486,频率块划分实时状态!C:Y,14,0)</f>
        <v>12623</v>
      </c>
      <c r="U486" s="20">
        <f>VLOOKUP(H486,频率块划分实时状态!C:Y,15,0)</f>
        <v>12641</v>
      </c>
    </row>
    <row r="487" ht="25.5" spans="2:21">
      <c r="B487" s="34" t="s">
        <v>10749</v>
      </c>
      <c r="C487" s="34" t="s">
        <v>10750</v>
      </c>
      <c r="D487" s="33" t="s">
        <v>14669</v>
      </c>
      <c r="E487" s="20" t="str">
        <f>VLOOKUP(B487,商品实例清单!B:D,3,0)</f>
        <v>通信卫星带宽 Ku</v>
      </c>
      <c r="F487" s="221" t="str">
        <f>VLOOKUP(B487,商品实例清单!B:M,12,0)</f>
        <v>210010002220260047</v>
      </c>
      <c r="H487" s="18" t="s">
        <v>10759</v>
      </c>
      <c r="I487" s="28" t="s">
        <v>10779</v>
      </c>
      <c r="J487" s="20">
        <v>6</v>
      </c>
      <c r="K487" s="35">
        <v>46023</v>
      </c>
      <c r="L487" s="35">
        <v>46387.9999884259</v>
      </c>
      <c r="M487" s="20" t="str">
        <f>VLOOKUP(H487,频率块划分实时状态!C:Y,16,0)</f>
        <v>CS10R</v>
      </c>
      <c r="N487" s="20" t="str">
        <f>VLOOKUP(H487,频率块划分实时状态!C:Y,17,0)</f>
        <v>RC7A</v>
      </c>
      <c r="O487" s="20" t="str">
        <f>VLOOKUP(M487&amp;"-"&amp;N487,通道清单!C:G,5,0)</f>
        <v>H</v>
      </c>
      <c r="P487" s="20">
        <f>VLOOKUP(H487,频率块划分实时状态!C:Y,12,0)</f>
        <v>14391</v>
      </c>
      <c r="Q487" s="20">
        <f>VLOOKUP(H487,频率块划分实时状态!C:Y,13,0)</f>
        <v>14397</v>
      </c>
      <c r="R487" s="20" t="str">
        <f>VLOOKUP(H487,频率块划分实时状态!C:Y,18,0)</f>
        <v>TC7A</v>
      </c>
      <c r="S487" s="20" t="str">
        <f>VLOOKUP(M487&amp;"-"&amp;R487,通道清单!C:G,5,0)</f>
        <v>V</v>
      </c>
      <c r="T487" s="20">
        <f>VLOOKUP(H487,频率块划分实时状态!C:Y,14,0)</f>
        <v>12641</v>
      </c>
      <c r="U487" s="20">
        <f>VLOOKUP(H487,频率块划分实时状态!C:Y,15,0)</f>
        <v>12647</v>
      </c>
    </row>
    <row r="488" ht="25.5" spans="2:21">
      <c r="B488" s="34" t="s">
        <v>10749</v>
      </c>
      <c r="C488" s="34" t="s">
        <v>10750</v>
      </c>
      <c r="D488" s="33" t="s">
        <v>14669</v>
      </c>
      <c r="E488" s="20" t="str">
        <f>VLOOKUP(B488,商品实例清单!B:D,3,0)</f>
        <v>通信卫星带宽 Ku</v>
      </c>
      <c r="F488" s="221" t="str">
        <f>VLOOKUP(B488,商品实例清单!B:M,12,0)</f>
        <v>210010002220260047</v>
      </c>
      <c r="H488" s="18" t="s">
        <v>10760</v>
      </c>
      <c r="I488" s="28" t="s">
        <v>10779</v>
      </c>
      <c r="J488" s="20">
        <v>13</v>
      </c>
      <c r="K488" s="35">
        <v>46023</v>
      </c>
      <c r="L488" s="35">
        <v>46387.9999884259</v>
      </c>
      <c r="M488" s="20" t="str">
        <f>VLOOKUP(H488,频率块划分实时状态!C:Y,16,0)</f>
        <v>CS10R</v>
      </c>
      <c r="N488" s="20" t="str">
        <f>VLOOKUP(H488,频率块划分实时状态!C:Y,17,0)</f>
        <v>RC8A</v>
      </c>
      <c r="O488" s="20" t="str">
        <f>VLOOKUP(M488&amp;"-"&amp;N488,通道清单!C:G,5,0)</f>
        <v>H</v>
      </c>
      <c r="P488" s="20">
        <f>VLOOKUP(H488,频率块划分实时状态!C:Y,12,0)</f>
        <v>14403</v>
      </c>
      <c r="Q488" s="20">
        <f>VLOOKUP(H488,频率块划分实时状态!C:Y,13,0)</f>
        <v>14416</v>
      </c>
      <c r="R488" s="20" t="str">
        <f>VLOOKUP(H488,频率块划分实时状态!C:Y,18,0)</f>
        <v>TC8A</v>
      </c>
      <c r="S488" s="20" t="str">
        <f>VLOOKUP(M488&amp;"-"&amp;R488,通道清单!C:G,5,0)</f>
        <v>V</v>
      </c>
      <c r="T488" s="20">
        <f>VLOOKUP(H488,频率块划分实时状态!C:Y,14,0)</f>
        <v>12653</v>
      </c>
      <c r="U488" s="20">
        <f>VLOOKUP(H488,频率块划分实时状态!C:Y,15,0)</f>
        <v>12666</v>
      </c>
    </row>
    <row r="489" ht="25.5" spans="2:21">
      <c r="B489" s="34" t="s">
        <v>10749</v>
      </c>
      <c r="C489" s="34" t="s">
        <v>10750</v>
      </c>
      <c r="D489" s="33" t="s">
        <v>14669</v>
      </c>
      <c r="E489" s="20" t="str">
        <f>VLOOKUP(B489,商品实例清单!B:D,3,0)</f>
        <v>通信卫星带宽 Ku</v>
      </c>
      <c r="F489" s="221" t="str">
        <f>VLOOKUP(B489,商品实例清单!B:M,12,0)</f>
        <v>210010002220260047</v>
      </c>
      <c r="H489" s="18" t="s">
        <v>10761</v>
      </c>
      <c r="I489" s="28" t="s">
        <v>10779</v>
      </c>
      <c r="J489" s="20">
        <v>19</v>
      </c>
      <c r="K489" s="35">
        <v>46023</v>
      </c>
      <c r="L489" s="35">
        <v>46387.9999884259</v>
      </c>
      <c r="M489" s="20" t="str">
        <f>VLOOKUP(H489,频率块划分实时状态!C:Y,16,0)</f>
        <v>CS10R</v>
      </c>
      <c r="N489" s="20" t="str">
        <f>VLOOKUP(H489,频率块划分实时状态!C:Y,17,0)</f>
        <v>RC8A</v>
      </c>
      <c r="O489" s="20" t="str">
        <f>VLOOKUP(M489&amp;"-"&amp;N489,通道清单!C:G,5,0)</f>
        <v>H</v>
      </c>
      <c r="P489" s="20">
        <f>VLOOKUP(H489,频率块划分实时状态!C:Y,12,0)</f>
        <v>14416</v>
      </c>
      <c r="Q489" s="20">
        <f>VLOOKUP(H489,频率块划分实时状态!C:Y,13,0)</f>
        <v>14435</v>
      </c>
      <c r="R489" s="20" t="str">
        <f>VLOOKUP(H489,频率块划分实时状态!C:Y,18,0)</f>
        <v>TC8A</v>
      </c>
      <c r="S489" s="20" t="str">
        <f>VLOOKUP(M489&amp;"-"&amp;R489,通道清单!C:G,5,0)</f>
        <v>V</v>
      </c>
      <c r="T489" s="20">
        <f>VLOOKUP(H489,频率块划分实时状态!C:Y,14,0)</f>
        <v>12666</v>
      </c>
      <c r="U489" s="20">
        <f>VLOOKUP(H489,频率块划分实时状态!C:Y,15,0)</f>
        <v>12685</v>
      </c>
    </row>
    <row r="490" ht="25.5" spans="2:21">
      <c r="B490" s="34" t="s">
        <v>10749</v>
      </c>
      <c r="C490" s="34" t="s">
        <v>10750</v>
      </c>
      <c r="D490" s="33" t="s">
        <v>14669</v>
      </c>
      <c r="E490" s="20" t="str">
        <f>VLOOKUP(B490,商品实例清单!B:D,3,0)</f>
        <v>通信卫星带宽 Ku</v>
      </c>
      <c r="F490" s="221" t="str">
        <f>VLOOKUP(B490,商品实例清单!B:M,12,0)</f>
        <v>210010002220260047</v>
      </c>
      <c r="H490" s="18" t="s">
        <v>10762</v>
      </c>
      <c r="I490" s="28" t="s">
        <v>10779</v>
      </c>
      <c r="J490" s="20">
        <v>8</v>
      </c>
      <c r="K490" s="35">
        <v>46023</v>
      </c>
      <c r="L490" s="35">
        <v>46387.9999884259</v>
      </c>
      <c r="M490" s="20" t="str">
        <f>VLOOKUP(H490,频率块划分实时状态!C:Y,16,0)</f>
        <v>CS10R</v>
      </c>
      <c r="N490" s="20" t="str">
        <f>VLOOKUP(H490,频率块划分实时状态!C:Y,17,0)</f>
        <v>RC8A</v>
      </c>
      <c r="O490" s="20" t="str">
        <f>VLOOKUP(M490&amp;"-"&amp;N490,通道清单!C:G,5,0)</f>
        <v>H</v>
      </c>
      <c r="P490" s="20">
        <f>VLOOKUP(H490,频率块划分实时状态!C:Y,12,0)</f>
        <v>14425</v>
      </c>
      <c r="Q490" s="20">
        <f>VLOOKUP(H490,频率块划分实时状态!C:Y,13,0)</f>
        <v>14433</v>
      </c>
      <c r="R490" s="20" t="str">
        <f>VLOOKUP(H490,频率块划分实时状态!C:Y,18,0)</f>
        <v>TC8A</v>
      </c>
      <c r="S490" s="20" t="str">
        <f>VLOOKUP(M490&amp;"-"&amp;R490,通道清单!C:G,5,0)</f>
        <v>V</v>
      </c>
      <c r="T490" s="20">
        <f>VLOOKUP(H490,频率块划分实时状态!C:Y,14,0)</f>
        <v>12675</v>
      </c>
      <c r="U490" s="20">
        <f>VLOOKUP(H490,频率块划分实时状态!C:Y,15,0)</f>
        <v>12683</v>
      </c>
    </row>
    <row r="491" ht="25.5" spans="2:21">
      <c r="B491" s="34" t="s">
        <v>10749</v>
      </c>
      <c r="C491" s="34" t="s">
        <v>10750</v>
      </c>
      <c r="D491" s="33" t="s">
        <v>14669</v>
      </c>
      <c r="E491" s="20" t="str">
        <f>VLOOKUP(B491,商品实例清单!B:D,3,0)</f>
        <v>通信卫星带宽 Ku</v>
      </c>
      <c r="F491" s="221" t="str">
        <f>VLOOKUP(B491,商品实例清单!B:M,12,0)</f>
        <v>210010002220260047</v>
      </c>
      <c r="H491" s="18" t="s">
        <v>10763</v>
      </c>
      <c r="I491" s="28" t="s">
        <v>10779</v>
      </c>
      <c r="J491" s="20">
        <v>14</v>
      </c>
      <c r="K491" s="35">
        <v>46023</v>
      </c>
      <c r="L491" s="35">
        <v>46387.9999884259</v>
      </c>
      <c r="M491" s="20" t="str">
        <f>VLOOKUP(H491,频率块划分实时状态!C:Y,16,0)</f>
        <v>CS10R</v>
      </c>
      <c r="N491" s="20" t="str">
        <f>VLOOKUP(H491,频率块划分实时状态!C:Y,17,0)</f>
        <v>RC8A</v>
      </c>
      <c r="O491" s="20" t="str">
        <f>VLOOKUP(M491&amp;"-"&amp;N491,通道清单!C:G,5,0)</f>
        <v>H</v>
      </c>
      <c r="P491" s="20">
        <f>VLOOKUP(H491,频率块划分实时状态!C:Y,12,0)</f>
        <v>14433</v>
      </c>
      <c r="Q491" s="20">
        <f>VLOOKUP(H491,频率块划分实时状态!C:Y,13,0)</f>
        <v>14447</v>
      </c>
      <c r="R491" s="20" t="str">
        <f>VLOOKUP(H491,频率块划分实时状态!C:Y,18,0)</f>
        <v>TC8A</v>
      </c>
      <c r="S491" s="20" t="str">
        <f>VLOOKUP(M491&amp;"-"&amp;R491,通道清单!C:G,5,0)</f>
        <v>V</v>
      </c>
      <c r="T491" s="20">
        <f>VLOOKUP(H491,频率块划分实时状态!C:Y,14,0)</f>
        <v>12683</v>
      </c>
      <c r="U491" s="20">
        <f>VLOOKUP(H491,频率块划分实时状态!C:Y,15,0)</f>
        <v>12697</v>
      </c>
    </row>
    <row r="492" ht="25.5" spans="2:21">
      <c r="B492" s="34" t="s">
        <v>10749</v>
      </c>
      <c r="C492" s="34" t="s">
        <v>10750</v>
      </c>
      <c r="D492" s="33" t="s">
        <v>14669</v>
      </c>
      <c r="E492" s="20" t="str">
        <f>VLOOKUP(B492,商品实例清单!B:D,3,0)</f>
        <v>通信卫星带宽 Ku</v>
      </c>
      <c r="F492" s="221" t="str">
        <f>VLOOKUP(B492,商品实例清单!B:M,12,0)</f>
        <v>210010002220260047</v>
      </c>
      <c r="H492" s="20" t="s">
        <v>10764</v>
      </c>
      <c r="I492" s="28" t="s">
        <v>10779</v>
      </c>
      <c r="J492" s="20">
        <v>23</v>
      </c>
      <c r="K492" s="35">
        <v>46023</v>
      </c>
      <c r="L492" s="35">
        <v>46387.9999884259</v>
      </c>
      <c r="M492" s="20" t="str">
        <f>VLOOKUP(H492,频率块划分实时状态!C:Y,16,0)</f>
        <v>CS10R</v>
      </c>
      <c r="N492" s="20" t="str">
        <f>VLOOKUP(H492,频率块划分实时状态!C:Y,17,0)</f>
        <v>RC9A</v>
      </c>
      <c r="O492" s="20" t="str">
        <f>VLOOKUP(M492&amp;"-"&amp;N492,通道清单!C:G,5,0)</f>
        <v>H</v>
      </c>
      <c r="P492" s="20">
        <f>VLOOKUP(H492,频率块划分实时状态!C:Y,12,0)</f>
        <v>14463</v>
      </c>
      <c r="Q492" s="20">
        <f>VLOOKUP(H492,频率块划分实时状态!C:Y,13,0)</f>
        <v>14486</v>
      </c>
      <c r="R492" s="20" t="str">
        <f>VLOOKUP(H492,频率块划分实时状态!C:Y,18,0)</f>
        <v>TC9A</v>
      </c>
      <c r="S492" s="20" t="str">
        <f>VLOOKUP(M492&amp;"-"&amp;R492,通道清单!C:G,5,0)</f>
        <v>V</v>
      </c>
      <c r="T492" s="20">
        <f>VLOOKUP(H492,频率块划分实时状态!C:Y,14,0)</f>
        <v>12713</v>
      </c>
      <c r="U492" s="20">
        <f>VLOOKUP(H492,频率块划分实时状态!C:Y,15,0)</f>
        <v>12736</v>
      </c>
    </row>
    <row r="493" ht="25.5" spans="2:21">
      <c r="B493" s="34" t="s">
        <v>10749</v>
      </c>
      <c r="C493" s="34" t="s">
        <v>10750</v>
      </c>
      <c r="D493" s="33" t="s">
        <v>14669</v>
      </c>
      <c r="E493" s="20" t="str">
        <f>VLOOKUP(B493,商品实例清单!B:D,3,0)</f>
        <v>通信卫星带宽 Ku</v>
      </c>
      <c r="F493" s="221" t="str">
        <f>VLOOKUP(B493,商品实例清单!B:M,12,0)</f>
        <v>210010002220260047</v>
      </c>
      <c r="H493" s="20" t="s">
        <v>10765</v>
      </c>
      <c r="I493" s="28" t="s">
        <v>10779</v>
      </c>
      <c r="J493" s="20">
        <v>7</v>
      </c>
      <c r="K493" s="35">
        <v>46023</v>
      </c>
      <c r="L493" s="35">
        <v>46387.9999884259</v>
      </c>
      <c r="M493" s="20" t="str">
        <f>VLOOKUP(H493,频率块划分实时状态!C:Y,16,0)</f>
        <v>CS10R</v>
      </c>
      <c r="N493" s="20" t="str">
        <f>VLOOKUP(H493,频率块划分实时状态!C:Y,17,0)</f>
        <v>RC9A</v>
      </c>
      <c r="O493" s="20" t="str">
        <f>VLOOKUP(M493&amp;"-"&amp;N493,通道清单!C:G,5,0)</f>
        <v>H</v>
      </c>
      <c r="P493" s="20">
        <f>VLOOKUP(H493,频率块划分实时状态!C:Y,12,0)</f>
        <v>14486</v>
      </c>
      <c r="Q493" s="20">
        <f>VLOOKUP(H493,频率块划分实时状态!C:Y,13,0)</f>
        <v>14493</v>
      </c>
      <c r="R493" s="20" t="str">
        <f>VLOOKUP(H493,频率块划分实时状态!C:Y,18,0)</f>
        <v>TC9A</v>
      </c>
      <c r="S493" s="20" t="str">
        <f>VLOOKUP(M493&amp;"-"&amp;R493,通道清单!C:G,5,0)</f>
        <v>V</v>
      </c>
      <c r="T493" s="20">
        <f>VLOOKUP(H493,频率块划分实时状态!C:Y,14,0)</f>
        <v>12736</v>
      </c>
      <c r="U493" s="20">
        <f>VLOOKUP(H493,频率块划分实时状态!C:Y,15,0)</f>
        <v>12743</v>
      </c>
    </row>
    <row r="494" ht="25.5" spans="2:21">
      <c r="B494" s="34" t="s">
        <v>10749</v>
      </c>
      <c r="C494" s="34" t="s">
        <v>10750</v>
      </c>
      <c r="D494" s="33" t="s">
        <v>14669</v>
      </c>
      <c r="E494" s="20" t="str">
        <f>VLOOKUP(B494,商品实例清单!B:D,3,0)</f>
        <v>通信卫星带宽 Ku</v>
      </c>
      <c r="F494" s="221" t="str">
        <f>VLOOKUP(B494,商品实例清单!B:M,12,0)</f>
        <v>210010002220260047</v>
      </c>
      <c r="H494" s="20" t="s">
        <v>10766</v>
      </c>
      <c r="I494" s="28" t="s">
        <v>10779</v>
      </c>
      <c r="J494" s="20">
        <v>18</v>
      </c>
      <c r="K494" s="35">
        <v>46023</v>
      </c>
      <c r="L494" s="35">
        <v>46387.9999884259</v>
      </c>
      <c r="M494" s="20" t="str">
        <f>VLOOKUP(H494,频率块划分实时状态!C:Y,16,0)</f>
        <v>CS10R</v>
      </c>
      <c r="N494" s="20" t="str">
        <f>VLOOKUP(H494,频率块划分实时状态!C:Y,17,0)</f>
        <v>RS1B</v>
      </c>
      <c r="O494" s="20" t="str">
        <f>VLOOKUP(M494&amp;"-"&amp;N494,通道清单!C:G,5,0)</f>
        <v>V</v>
      </c>
      <c r="P494" s="20">
        <f>VLOOKUP(H494,频率块划分实时状态!C:Y,12,0)</f>
        <v>14013</v>
      </c>
      <c r="Q494" s="20">
        <f>VLOOKUP(H494,频率块划分实时状态!C:Y,13,0)</f>
        <v>14031</v>
      </c>
      <c r="R494" s="20" t="str">
        <f>VLOOKUP(H494,频率块划分实时状态!C:Y,18,0)</f>
        <v>TS1B</v>
      </c>
      <c r="S494" s="20" t="str">
        <f>VLOOKUP(M494&amp;"-"&amp;R494,通道清单!C:G,5,0)</f>
        <v>H</v>
      </c>
      <c r="T494" s="20">
        <f>VLOOKUP(H494,频率块划分实时状态!C:Y,14,0)</f>
        <v>12263</v>
      </c>
      <c r="U494" s="20">
        <f>VLOOKUP(H494,频率块划分实时状态!C:Y,15,0)</f>
        <v>12281</v>
      </c>
    </row>
    <row r="495" ht="25.5" spans="2:21">
      <c r="B495" s="34" t="s">
        <v>10749</v>
      </c>
      <c r="C495" s="34" t="s">
        <v>10750</v>
      </c>
      <c r="D495" s="33" t="s">
        <v>14669</v>
      </c>
      <c r="E495" s="20" t="str">
        <f>VLOOKUP(B495,商品实例清单!B:D,3,0)</f>
        <v>通信卫星带宽 Ku</v>
      </c>
      <c r="F495" s="221" t="str">
        <f>VLOOKUP(B495,商品实例清单!B:M,12,0)</f>
        <v>210010002220260047</v>
      </c>
      <c r="H495" s="18" t="s">
        <v>10767</v>
      </c>
      <c r="I495" s="28" t="s">
        <v>10779</v>
      </c>
      <c r="J495" s="20">
        <v>31</v>
      </c>
      <c r="K495" s="35">
        <v>46023</v>
      </c>
      <c r="L495" s="35">
        <v>46387.9999884259</v>
      </c>
      <c r="M495" s="20" t="str">
        <f>VLOOKUP(H495,频率块划分实时状态!C:Y,16,0)</f>
        <v>CS10R</v>
      </c>
      <c r="N495" s="20" t="str">
        <f>VLOOKUP(H495,频率块划分实时状态!C:Y,17,0)</f>
        <v>RS3B</v>
      </c>
      <c r="O495" s="20" t="str">
        <f>VLOOKUP(M495&amp;"-"&amp;N495,通道清单!C:G,5,0)</f>
        <v>V</v>
      </c>
      <c r="P495" s="20">
        <f>VLOOKUP(H495,频率块划分实时状态!C:Y,12,0)</f>
        <v>14133</v>
      </c>
      <c r="Q495" s="20">
        <f>VLOOKUP(H495,频率块划分实时状态!C:Y,13,0)</f>
        <v>14164</v>
      </c>
      <c r="R495" s="20" t="str">
        <f>VLOOKUP(H495,频率块划分实时状态!C:Y,18,0)</f>
        <v>TS3B</v>
      </c>
      <c r="S495" s="20" t="str">
        <f>VLOOKUP(M495&amp;"-"&amp;R495,通道清单!C:G,5,0)</f>
        <v>H</v>
      </c>
      <c r="T495" s="20">
        <f>VLOOKUP(H495,频率块划分实时状态!C:Y,14,0)</f>
        <v>12383</v>
      </c>
      <c r="U495" s="20">
        <f>VLOOKUP(H495,频率块划分实时状态!C:Y,15,0)</f>
        <v>12414</v>
      </c>
    </row>
    <row r="496" ht="25.5" spans="2:21">
      <c r="B496" s="34" t="s">
        <v>10749</v>
      </c>
      <c r="C496" s="34" t="s">
        <v>10750</v>
      </c>
      <c r="D496" s="33" t="s">
        <v>14669</v>
      </c>
      <c r="E496" s="20" t="str">
        <f>VLOOKUP(B496,商品实例清单!B:D,3,0)</f>
        <v>通信卫星带宽 Ku</v>
      </c>
      <c r="F496" s="221" t="str">
        <f>VLOOKUP(B496,商品实例清单!B:M,12,0)</f>
        <v>210010002220260047</v>
      </c>
      <c r="H496" s="20" t="s">
        <v>10768</v>
      </c>
      <c r="I496" s="28" t="s">
        <v>10779</v>
      </c>
      <c r="J496" s="20">
        <v>23</v>
      </c>
      <c r="K496" s="35">
        <v>46023</v>
      </c>
      <c r="L496" s="35">
        <v>46387.9999884259</v>
      </c>
      <c r="M496" s="20" t="str">
        <f>VLOOKUP(H496,频率块划分实时状态!C:Y,16,0)</f>
        <v>CS10R</v>
      </c>
      <c r="N496" s="20" t="str">
        <f>VLOOKUP(H496,频率块划分实时状态!C:Y,17,0)</f>
        <v>RS3B</v>
      </c>
      <c r="O496" s="20" t="str">
        <f>VLOOKUP(M496&amp;"-"&amp;N496,通道清单!C:G,5,0)</f>
        <v>V</v>
      </c>
      <c r="P496" s="20">
        <f>VLOOKUP(H496,频率块划分实时状态!C:Y,12,0)</f>
        <v>14164</v>
      </c>
      <c r="Q496" s="20">
        <f>VLOOKUP(H496,频率块划分实时状态!C:Y,13,0)</f>
        <v>14187</v>
      </c>
      <c r="R496" s="20" t="str">
        <f>VLOOKUP(H496,频率块划分实时状态!C:Y,18,0)</f>
        <v>TS3B</v>
      </c>
      <c r="S496" s="20" t="str">
        <f>VLOOKUP(M496&amp;"-"&amp;R496,通道清单!C:G,5,0)</f>
        <v>H</v>
      </c>
      <c r="T496" s="20">
        <f>VLOOKUP(H496,频率块划分实时状态!C:Y,14,0)</f>
        <v>12414</v>
      </c>
      <c r="U496" s="20">
        <f>VLOOKUP(H496,频率块划分实时状态!C:Y,15,0)</f>
        <v>12437</v>
      </c>
    </row>
    <row r="497" ht="25.5" spans="2:21">
      <c r="B497" s="34" t="s">
        <v>10749</v>
      </c>
      <c r="C497" s="34" t="s">
        <v>10750</v>
      </c>
      <c r="D497" s="33" t="s">
        <v>14669</v>
      </c>
      <c r="E497" s="20" t="str">
        <f>VLOOKUP(B497,商品实例清单!B:D,3,0)</f>
        <v>通信卫星带宽 Ku</v>
      </c>
      <c r="F497" s="221" t="str">
        <f>VLOOKUP(B497,商品实例清单!B:M,12,0)</f>
        <v>210010002220260047</v>
      </c>
      <c r="H497" s="20" t="s">
        <v>10769</v>
      </c>
      <c r="I497" s="28" t="s">
        <v>10779</v>
      </c>
      <c r="J497" s="20">
        <v>54</v>
      </c>
      <c r="K497" s="35">
        <v>46023</v>
      </c>
      <c r="L497" s="35">
        <v>46387.9999884259</v>
      </c>
      <c r="M497" s="20" t="str">
        <f>VLOOKUP(H497,频率块划分实时状态!C:Y,16,0)</f>
        <v>CS10R</v>
      </c>
      <c r="N497" s="20" t="str">
        <f>VLOOKUP(H497,频率块划分实时状态!C:Y,17,0)</f>
        <v>RS4B</v>
      </c>
      <c r="O497" s="20" t="str">
        <f>VLOOKUP(M497&amp;"-"&amp;N497,通道清单!C:G,5,0)</f>
        <v>V</v>
      </c>
      <c r="P497" s="20">
        <f>VLOOKUP(H497,频率块划分实时状态!C:Y,12,0)</f>
        <v>14193</v>
      </c>
      <c r="Q497" s="20">
        <f>VLOOKUP(H497,频率块划分实时状态!C:Y,13,0)</f>
        <v>14247</v>
      </c>
      <c r="R497" s="20" t="str">
        <f>VLOOKUP(H497,频率块划分实时状态!C:Y,18,0)</f>
        <v>TS4B</v>
      </c>
      <c r="S497" s="20" t="str">
        <f>VLOOKUP(M497&amp;"-"&amp;R497,通道清单!C:G,5,0)</f>
        <v>H</v>
      </c>
      <c r="T497" s="20">
        <f>VLOOKUP(H497,频率块划分实时状态!C:Y,14,0)</f>
        <v>12443</v>
      </c>
      <c r="U497" s="20">
        <f>VLOOKUP(H497,频率块划分实时状态!C:Y,15,0)</f>
        <v>12497</v>
      </c>
    </row>
    <row r="498" ht="25.5" spans="2:21">
      <c r="B498" s="34" t="s">
        <v>10749</v>
      </c>
      <c r="C498" s="34" t="s">
        <v>10750</v>
      </c>
      <c r="D498" s="33" t="s">
        <v>14669</v>
      </c>
      <c r="E498" s="20" t="str">
        <f>VLOOKUP(B498,商品实例清单!B:D,3,0)</f>
        <v>通信卫星带宽 Ku</v>
      </c>
      <c r="F498" s="221" t="str">
        <f>VLOOKUP(B498,商品实例清单!B:M,12,0)</f>
        <v>210010002220260047</v>
      </c>
      <c r="H498" s="20" t="s">
        <v>10770</v>
      </c>
      <c r="I498" s="28" t="s">
        <v>10779</v>
      </c>
      <c r="J498" s="20">
        <v>54</v>
      </c>
      <c r="K498" s="35">
        <v>46023</v>
      </c>
      <c r="L498" s="35">
        <v>46387.9999884259</v>
      </c>
      <c r="M498" s="20" t="str">
        <f>VLOOKUP(H498,频率块划分实时状态!C:Y,16,0)</f>
        <v>CS10R</v>
      </c>
      <c r="N498" s="20" t="str">
        <f>VLOOKUP(H498,频率块划分实时状态!C:Y,17,0)</f>
        <v>RC5B</v>
      </c>
      <c r="O498" s="20" t="str">
        <f>VLOOKUP(M498&amp;"-"&amp;N498,通道清单!C:G,5,0)</f>
        <v>V</v>
      </c>
      <c r="P498" s="20">
        <f>VLOOKUP(H498,频率块划分实时状态!C:Y,12,0)</f>
        <v>14253</v>
      </c>
      <c r="Q498" s="20">
        <f>VLOOKUP(H498,频率块划分实时状态!C:Y,13,0)</f>
        <v>14307</v>
      </c>
      <c r="R498" s="20" t="str">
        <f>VLOOKUP(H498,频率块划分实时状态!C:Y,18,0)</f>
        <v>TC5B</v>
      </c>
      <c r="S498" s="20" t="str">
        <f>VLOOKUP(M498&amp;"-"&amp;R498,通道清单!C:G,5,0)</f>
        <v>H</v>
      </c>
      <c r="T498" s="20">
        <f>VLOOKUP(H498,频率块划分实时状态!C:Y,14,0)</f>
        <v>12503</v>
      </c>
      <c r="U498" s="20">
        <f>VLOOKUP(H498,频率块划分实时状态!C:Y,15,0)</f>
        <v>12557</v>
      </c>
    </row>
    <row r="499" ht="25.5" spans="2:21">
      <c r="B499" s="34" t="s">
        <v>10749</v>
      </c>
      <c r="C499" s="34" t="s">
        <v>10750</v>
      </c>
      <c r="D499" s="33" t="s">
        <v>14669</v>
      </c>
      <c r="E499" s="20" t="str">
        <f>VLOOKUP(B499,商品实例清单!B:D,3,0)</f>
        <v>通信卫星带宽 Ku</v>
      </c>
      <c r="F499" s="221" t="str">
        <f>VLOOKUP(B499,商品实例清单!B:M,12,0)</f>
        <v>210010002220260047</v>
      </c>
      <c r="H499" s="20" t="s">
        <v>10771</v>
      </c>
      <c r="I499" s="28" t="s">
        <v>10779</v>
      </c>
      <c r="J499" s="20">
        <v>54</v>
      </c>
      <c r="K499" s="35">
        <v>46023</v>
      </c>
      <c r="L499" s="35">
        <v>46387.9999884259</v>
      </c>
      <c r="M499" s="20" t="str">
        <f>VLOOKUP(H499,频率块划分实时状态!C:Y,16,0)</f>
        <v>CS10R</v>
      </c>
      <c r="N499" s="20" t="str">
        <f>VLOOKUP(H499,频率块划分实时状态!C:Y,17,0)</f>
        <v>RC7B</v>
      </c>
      <c r="O499" s="20" t="str">
        <f>VLOOKUP(M499&amp;"-"&amp;N499,通道清单!C:G,5,0)</f>
        <v>V</v>
      </c>
      <c r="P499" s="20">
        <f>VLOOKUP(H499,频率块划分实时状态!C:Y,12,0)</f>
        <v>14373</v>
      </c>
      <c r="Q499" s="20">
        <f>VLOOKUP(H499,频率块划分实时状态!C:Y,13,0)</f>
        <v>14427</v>
      </c>
      <c r="R499" s="20" t="str">
        <f>VLOOKUP(H499,频率块划分实时状态!C:Y,18,0)</f>
        <v>TC7B</v>
      </c>
      <c r="S499" s="20" t="str">
        <f>VLOOKUP(M499&amp;"-"&amp;R499,通道清单!C:G,5,0)</f>
        <v>H</v>
      </c>
      <c r="T499" s="20">
        <f>VLOOKUP(H499,频率块划分实时状态!C:Y,14,0)</f>
        <v>12623</v>
      </c>
      <c r="U499" s="20">
        <f>VLOOKUP(H499,频率块划分实时状态!C:Y,15,0)</f>
        <v>12677</v>
      </c>
    </row>
    <row r="500" ht="25.5" spans="2:21">
      <c r="B500" s="34" t="s">
        <v>10749</v>
      </c>
      <c r="C500" s="34" t="s">
        <v>10750</v>
      </c>
      <c r="D500" s="33" t="s">
        <v>14669</v>
      </c>
      <c r="E500" s="20" t="str">
        <f>VLOOKUP(B500,商品实例清单!B:D,3,0)</f>
        <v>通信卫星带宽 Ku</v>
      </c>
      <c r="F500" s="221" t="str">
        <f>VLOOKUP(B500,商品实例清单!B:M,12,0)</f>
        <v>210010002220260047</v>
      </c>
      <c r="H500" s="20" t="s">
        <v>10772</v>
      </c>
      <c r="I500" s="28" t="s">
        <v>10779</v>
      </c>
      <c r="J500" s="20">
        <v>54</v>
      </c>
      <c r="K500" s="35">
        <v>46023</v>
      </c>
      <c r="L500" s="35">
        <v>46387.9999884259</v>
      </c>
      <c r="M500" s="20" t="str">
        <f>VLOOKUP(H500,频率块划分实时状态!C:Y,16,0)</f>
        <v>CS10R</v>
      </c>
      <c r="N500" s="20" t="str">
        <f>VLOOKUP(H500,频率块划分实时状态!C:Y,17,0)</f>
        <v>RC8B</v>
      </c>
      <c r="O500" s="20" t="str">
        <f>VLOOKUP(M500&amp;"-"&amp;N500,通道清单!C:G,5,0)</f>
        <v>V</v>
      </c>
      <c r="P500" s="20">
        <f>VLOOKUP(H500,频率块划分实时状态!C:Y,12,0)</f>
        <v>14434</v>
      </c>
      <c r="Q500" s="20">
        <f>VLOOKUP(H500,频率块划分实时状态!C:Y,13,0)</f>
        <v>14488</v>
      </c>
      <c r="R500" s="20" t="str">
        <f>VLOOKUP(H500,频率块划分实时状态!C:Y,18,0)</f>
        <v>TC8B</v>
      </c>
      <c r="S500" s="20" t="str">
        <f>VLOOKUP(M500&amp;"-"&amp;R500,通道清单!C:G,5,0)</f>
        <v>H</v>
      </c>
      <c r="T500" s="20">
        <f>VLOOKUP(H500,频率块划分实时状态!C:Y,14,0)</f>
        <v>12684</v>
      </c>
      <c r="U500" s="20">
        <f>VLOOKUP(H500,频率块划分实时状态!C:Y,15,0)</f>
        <v>12738</v>
      </c>
    </row>
    <row r="501" ht="25.5" spans="2:21">
      <c r="B501" s="34" t="s">
        <v>10773</v>
      </c>
      <c r="C501" s="34" t="s">
        <v>10774</v>
      </c>
      <c r="D501" s="33" t="s">
        <v>14669</v>
      </c>
      <c r="E501" s="20" t="str">
        <f>VLOOKUP(B501,商品实例清单!B:D,3,0)</f>
        <v>通信卫星带宽 Ku</v>
      </c>
      <c r="F501" s="221" t="str">
        <f>VLOOKUP(B501,商品实例清单!B:M,12,0)</f>
        <v>210010002220260047</v>
      </c>
      <c r="H501" s="20" t="s">
        <v>10493</v>
      </c>
      <c r="I501" s="28" t="s">
        <v>10779</v>
      </c>
      <c r="J501" s="20">
        <v>54</v>
      </c>
      <c r="K501" s="35">
        <v>46249</v>
      </c>
      <c r="L501" s="35">
        <v>46387.9999884259</v>
      </c>
      <c r="M501" s="20" t="str">
        <f>VLOOKUP(H501,频率块划分实时状态!C:Y,16,0)</f>
        <v>CS10R</v>
      </c>
      <c r="N501" s="20" t="str">
        <f>VLOOKUP(H501,频率块划分实时状态!C:Y,17,0)</f>
        <v>RS2B</v>
      </c>
      <c r="O501" s="20" t="str">
        <f>VLOOKUP(M501&amp;"-"&amp;N501,通道清单!C:G,5,0)</f>
        <v>V</v>
      </c>
      <c r="P501" s="20">
        <f>VLOOKUP(H501,频率块划分实时状态!C:Y,12,0)</f>
        <v>14073</v>
      </c>
      <c r="Q501" s="20">
        <f>VLOOKUP(H501,频率块划分实时状态!C:Y,13,0)</f>
        <v>14127</v>
      </c>
      <c r="R501" s="20" t="str">
        <f>VLOOKUP(H501,频率块划分实时状态!C:Y,18,0)</f>
        <v>TS2B</v>
      </c>
      <c r="S501" s="20" t="str">
        <f>VLOOKUP(M501&amp;"-"&amp;R501,通道清单!C:G,5,0)</f>
        <v>H</v>
      </c>
      <c r="T501" s="20">
        <f>VLOOKUP(H501,频率块划分实时状态!C:Y,14,0)</f>
        <v>12323</v>
      </c>
      <c r="U501" s="20">
        <f>VLOOKUP(H501,频率块划分实时状态!C:Y,15,0)</f>
        <v>12377</v>
      </c>
    </row>
    <row r="502" ht="25.5" spans="2:21">
      <c r="B502" s="34" t="s">
        <v>10775</v>
      </c>
      <c r="C502" s="34" t="s">
        <v>10776</v>
      </c>
      <c r="D502" s="33" t="s">
        <v>14669</v>
      </c>
      <c r="E502" s="20" t="str">
        <f>VLOOKUP(B502,商品实例清单!B:D,3,0)</f>
        <v>通信卫星带宽 Ku</v>
      </c>
      <c r="F502" s="221" t="str">
        <f>VLOOKUP(B502,商品实例清单!B:M,12,0)</f>
        <v>210010002220260047</v>
      </c>
      <c r="H502" s="20" t="s">
        <v>10778</v>
      </c>
      <c r="I502" s="28" t="s">
        <v>10779</v>
      </c>
      <c r="J502" s="20">
        <v>45</v>
      </c>
      <c r="K502" s="35">
        <v>46023</v>
      </c>
      <c r="L502" s="35">
        <v>46387.9999884259</v>
      </c>
      <c r="M502" s="20" t="str">
        <f>VLOOKUP(H502,频率块划分实时状态!C:Y,16,0)</f>
        <v>CS6D</v>
      </c>
      <c r="N502" s="20" t="str">
        <f>VLOOKUP(H502,频率块划分实时状态!C:Y,17,0)</f>
        <v>RZ1A</v>
      </c>
      <c r="O502" s="20" t="str">
        <f>VLOOKUP(M502&amp;"-"&amp;N502,通道清单!C:G,5,0)</f>
        <v>V</v>
      </c>
      <c r="P502" s="20">
        <f>VLOOKUP(H502,频率块划分实时状态!C:Y,12,0)</f>
        <v>14013.5</v>
      </c>
      <c r="Q502" s="20">
        <f>VLOOKUP(H502,频率块划分实时状态!C:Y,13,0)</f>
        <v>14058.5</v>
      </c>
      <c r="R502" s="20" t="str">
        <f>VLOOKUP(H502,频率块划分实时状态!C:Y,18,0)</f>
        <v>TZ1A</v>
      </c>
      <c r="S502" s="20" t="str">
        <f>VLOOKUP(M502&amp;"-"&amp;R502,通道清单!C:G,5,0)</f>
        <v>H</v>
      </c>
      <c r="T502" s="20">
        <f>VLOOKUP(H502,频率块划分实时状态!C:Y,14,0)</f>
        <v>12263.5</v>
      </c>
      <c r="U502" s="20">
        <f>VLOOKUP(H502,频率块划分实时状态!C:Y,15,0)</f>
        <v>12308.5</v>
      </c>
    </row>
    <row r="503" ht="25.5" spans="2:21">
      <c r="B503" s="34" t="s">
        <v>10775</v>
      </c>
      <c r="C503" s="34" t="s">
        <v>10776</v>
      </c>
      <c r="D503" s="33" t="s">
        <v>14669</v>
      </c>
      <c r="E503" s="20" t="str">
        <f>VLOOKUP(B503,商品实例清单!B:D,3,0)</f>
        <v>通信卫星带宽 Ku</v>
      </c>
      <c r="F503" s="221" t="str">
        <f>VLOOKUP(B503,商品实例清单!B:M,12,0)</f>
        <v>210010002220260047</v>
      </c>
      <c r="H503" s="20" t="s">
        <v>10781</v>
      </c>
      <c r="I503" s="28" t="s">
        <v>10779</v>
      </c>
      <c r="J503" s="20">
        <v>36</v>
      </c>
      <c r="K503" s="35">
        <v>46023</v>
      </c>
      <c r="L503" s="35">
        <v>46387.9999884259</v>
      </c>
      <c r="M503" s="20" t="str">
        <f>VLOOKUP(H503,频率块划分实时状态!C:Y,16,0)</f>
        <v>CS6D</v>
      </c>
      <c r="N503" s="20" t="str">
        <f>VLOOKUP(H503,频率块划分实时状态!C:Y,17,0)</f>
        <v>RZ2A</v>
      </c>
      <c r="O503" s="20" t="str">
        <f>VLOOKUP(M503&amp;"-"&amp;N503,通道清单!C:G,5,0)</f>
        <v>V</v>
      </c>
      <c r="P503" s="20">
        <f>VLOOKUP(H503,频率块划分实时状态!C:Y,12,0)</f>
        <v>14063</v>
      </c>
      <c r="Q503" s="20">
        <f>VLOOKUP(H503,频率块划分实时状态!C:Y,13,0)</f>
        <v>14099</v>
      </c>
      <c r="R503" s="20" t="str">
        <f>VLOOKUP(H503,频率块划分实时状态!C:Y,18,0)</f>
        <v>TZ2A</v>
      </c>
      <c r="S503" s="20" t="str">
        <f>VLOOKUP(M503&amp;"-"&amp;R503,通道清单!C:G,5,0)</f>
        <v>H</v>
      </c>
      <c r="T503" s="20">
        <f>VLOOKUP(H503,频率块划分实时状态!C:Y,14,0)</f>
        <v>12313</v>
      </c>
      <c r="U503" s="20">
        <f>VLOOKUP(H503,频率块划分实时状态!C:Y,15,0)</f>
        <v>12349</v>
      </c>
    </row>
    <row r="504" ht="25.5" spans="2:21">
      <c r="B504" s="34" t="s">
        <v>10775</v>
      </c>
      <c r="C504" s="34" t="s">
        <v>10776</v>
      </c>
      <c r="D504" s="33" t="s">
        <v>14669</v>
      </c>
      <c r="E504" s="20" t="str">
        <f>VLOOKUP(B504,商品实例清单!B:D,3,0)</f>
        <v>通信卫星带宽 Ku</v>
      </c>
      <c r="F504" s="221" t="str">
        <f>VLOOKUP(B504,商品实例清单!B:M,12,0)</f>
        <v>210010002220260047</v>
      </c>
      <c r="H504" s="18" t="s">
        <v>10783</v>
      </c>
      <c r="I504" s="28" t="s">
        <v>10779</v>
      </c>
      <c r="J504" s="20">
        <v>14</v>
      </c>
      <c r="K504" s="35">
        <v>46023</v>
      </c>
      <c r="L504" s="35">
        <v>46387.9999884259</v>
      </c>
      <c r="M504" s="20" t="str">
        <f>VLOOKUP(H504,频率块划分实时状态!C:Y,16,0)</f>
        <v>CS6D</v>
      </c>
      <c r="N504" s="20" t="str">
        <f>VLOOKUP(H504,频率块划分实时状态!C:Y,17,0)</f>
        <v>RZ3A</v>
      </c>
      <c r="O504" s="20" t="str">
        <f>VLOOKUP(M504&amp;"-"&amp;N504,通道清单!C:G,5,0)</f>
        <v>V</v>
      </c>
      <c r="P504" s="20">
        <f>VLOOKUP(H504,频率块划分实时状态!C:Y,12,0)</f>
        <v>14103</v>
      </c>
      <c r="Q504" s="20">
        <f>VLOOKUP(H504,频率块划分实时状态!C:Y,13,0)</f>
        <v>14117</v>
      </c>
      <c r="R504" s="20" t="str">
        <f>VLOOKUP(H504,频率块划分实时状态!C:Y,18,0)</f>
        <v>TZ3A</v>
      </c>
      <c r="S504" s="20" t="str">
        <f>VLOOKUP(M504&amp;"-"&amp;R504,通道清单!C:G,5,0)</f>
        <v>H</v>
      </c>
      <c r="T504" s="20">
        <f>VLOOKUP(H504,频率块划分实时状态!C:Y,14,0)</f>
        <v>12353</v>
      </c>
      <c r="U504" s="20">
        <f>VLOOKUP(H504,频率块划分实时状态!C:Y,15,0)</f>
        <v>12367</v>
      </c>
    </row>
    <row r="505" ht="25.5" spans="2:21">
      <c r="B505" s="34" t="s">
        <v>10775</v>
      </c>
      <c r="C505" s="34" t="s">
        <v>10776</v>
      </c>
      <c r="D505" s="33" t="s">
        <v>14669</v>
      </c>
      <c r="E505" s="20" t="str">
        <f>VLOOKUP(B505,商品实例清单!B:D,3,0)</f>
        <v>通信卫星带宽 Ku</v>
      </c>
      <c r="F505" s="221" t="str">
        <f>VLOOKUP(B505,商品实例清单!B:M,12,0)</f>
        <v>210010002220260047</v>
      </c>
      <c r="H505" s="18" t="s">
        <v>10784</v>
      </c>
      <c r="I505" s="28" t="s">
        <v>10779</v>
      </c>
      <c r="J505" s="20">
        <v>22</v>
      </c>
      <c r="K505" s="35">
        <v>46023</v>
      </c>
      <c r="L505" s="35">
        <v>46387.9999884259</v>
      </c>
      <c r="M505" s="20" t="str">
        <f>VLOOKUP(H505,频率块划分实时状态!C:Y,16,0)</f>
        <v>CS6D</v>
      </c>
      <c r="N505" s="20" t="str">
        <f>VLOOKUP(H505,频率块划分实时状态!C:Y,17,0)</f>
        <v>RZ3A</v>
      </c>
      <c r="O505" s="20" t="str">
        <f>VLOOKUP(M505&amp;"-"&amp;N505,通道清单!C:G,5,0)</f>
        <v>V</v>
      </c>
      <c r="P505" s="20">
        <f>VLOOKUP(H505,频率块划分实时状态!C:Y,12,0)</f>
        <v>14117</v>
      </c>
      <c r="Q505" s="20">
        <f>VLOOKUP(H505,频率块划分实时状态!C:Y,13,0)</f>
        <v>14139</v>
      </c>
      <c r="R505" s="20" t="str">
        <f>VLOOKUP(H505,频率块划分实时状态!C:Y,18,0)</f>
        <v>TZ3A</v>
      </c>
      <c r="S505" s="20" t="str">
        <f>VLOOKUP(M505&amp;"-"&amp;R505,通道清单!C:G,5,0)</f>
        <v>H</v>
      </c>
      <c r="T505" s="20">
        <f>VLOOKUP(H505,频率块划分实时状态!C:Y,14,0)</f>
        <v>12367</v>
      </c>
      <c r="U505" s="20">
        <f>VLOOKUP(H505,频率块划分实时状态!C:Y,15,0)</f>
        <v>12389</v>
      </c>
    </row>
    <row r="506" ht="25.5" spans="2:21">
      <c r="B506" s="34" t="s">
        <v>10775</v>
      </c>
      <c r="C506" s="34" t="s">
        <v>10776</v>
      </c>
      <c r="D506" s="33" t="s">
        <v>14669</v>
      </c>
      <c r="E506" s="20" t="str">
        <f>VLOOKUP(B506,商品实例清单!B:D,3,0)</f>
        <v>通信卫星带宽 Ku</v>
      </c>
      <c r="F506" s="221" t="str">
        <f>VLOOKUP(B506,商品实例清单!B:M,12,0)</f>
        <v>210010002220260047</v>
      </c>
      <c r="H506" s="18" t="s">
        <v>10786</v>
      </c>
      <c r="I506" s="28" t="s">
        <v>10779</v>
      </c>
      <c r="J506" s="20">
        <v>36</v>
      </c>
      <c r="K506" s="35">
        <v>46023</v>
      </c>
      <c r="L506" s="35">
        <v>46387.9999884259</v>
      </c>
      <c r="M506" s="20" t="str">
        <f>VLOOKUP(H506,频率块划分实时状态!C:Y,16,0)</f>
        <v>CS6D</v>
      </c>
      <c r="N506" s="20" t="str">
        <f>VLOOKUP(H506,频率块划分实时状态!C:Y,17,0)</f>
        <v>RZ4A</v>
      </c>
      <c r="O506" s="20" t="str">
        <f>VLOOKUP(M506&amp;"-"&amp;N506,通道清单!C:G,5,0)</f>
        <v>V</v>
      </c>
      <c r="P506" s="20">
        <f>VLOOKUP(H506,频率块划分实时状态!C:Y,12,0)</f>
        <v>14143</v>
      </c>
      <c r="Q506" s="20">
        <f>VLOOKUP(H506,频率块划分实时状态!C:Y,13,0)</f>
        <v>14179</v>
      </c>
      <c r="R506" s="20" t="str">
        <f>VLOOKUP(H506,频率块划分实时状态!C:Y,18,0)</f>
        <v>TZ4A</v>
      </c>
      <c r="S506" s="20" t="str">
        <f>VLOOKUP(M506&amp;"-"&amp;R506,通道清单!C:G,5,0)</f>
        <v>H</v>
      </c>
      <c r="T506" s="20">
        <f>VLOOKUP(H506,频率块划分实时状态!C:Y,14,0)</f>
        <v>12393</v>
      </c>
      <c r="U506" s="20">
        <f>VLOOKUP(H506,频率块划分实时状态!C:Y,15,0)</f>
        <v>12429</v>
      </c>
    </row>
    <row r="507" ht="25.5" spans="2:21">
      <c r="B507" s="34" t="s">
        <v>10775</v>
      </c>
      <c r="C507" s="34" t="s">
        <v>10776</v>
      </c>
      <c r="D507" s="33" t="s">
        <v>14669</v>
      </c>
      <c r="E507" s="20" t="str">
        <f>VLOOKUP(B507,商品实例清单!B:D,3,0)</f>
        <v>通信卫星带宽 Ku</v>
      </c>
      <c r="F507" s="221" t="str">
        <f>VLOOKUP(B507,商品实例清单!B:M,12,0)</f>
        <v>210010002220260047</v>
      </c>
      <c r="H507" s="18" t="s">
        <v>10788</v>
      </c>
      <c r="I507" s="28" t="s">
        <v>10779</v>
      </c>
      <c r="J507" s="20">
        <v>36</v>
      </c>
      <c r="K507" s="35">
        <v>46023</v>
      </c>
      <c r="L507" s="35">
        <v>46387.9999884259</v>
      </c>
      <c r="M507" s="20" t="str">
        <f>VLOOKUP(H507,频率块划分实时状态!C:Y,16,0)</f>
        <v>CS6D</v>
      </c>
      <c r="N507" s="20" t="str">
        <f>VLOOKUP(H507,频率块划分实时状态!C:Y,17,0)</f>
        <v>RZ5A</v>
      </c>
      <c r="O507" s="20" t="str">
        <f>VLOOKUP(M507&amp;"-"&amp;N507,通道清单!C:G,5,0)</f>
        <v>V</v>
      </c>
      <c r="P507" s="20">
        <f>VLOOKUP(H507,频率块划分实时状态!C:Y,12,0)</f>
        <v>14183</v>
      </c>
      <c r="Q507" s="20">
        <f>VLOOKUP(H507,频率块划分实时状态!C:Y,13,0)</f>
        <v>14219</v>
      </c>
      <c r="R507" s="20" t="str">
        <f>VLOOKUP(H507,频率块划分实时状态!C:Y,18,0)</f>
        <v>TZ5A</v>
      </c>
      <c r="S507" s="20" t="str">
        <f>VLOOKUP(M507&amp;"-"&amp;R507,通道清单!C:G,5,0)</f>
        <v>H</v>
      </c>
      <c r="T507" s="20">
        <f>VLOOKUP(H507,频率块划分实时状态!C:Y,14,0)</f>
        <v>12433</v>
      </c>
      <c r="U507" s="20">
        <f>VLOOKUP(H507,频率块划分实时状态!C:Y,15,0)</f>
        <v>12469</v>
      </c>
    </row>
    <row r="508" ht="25.5" spans="2:21">
      <c r="B508" s="34" t="s">
        <v>10775</v>
      </c>
      <c r="C508" s="34" t="s">
        <v>10776</v>
      </c>
      <c r="D508" s="33" t="s">
        <v>14669</v>
      </c>
      <c r="E508" s="20" t="str">
        <f>VLOOKUP(B508,商品实例清单!B:D,3,0)</f>
        <v>通信卫星带宽 Ku</v>
      </c>
      <c r="F508" s="221" t="str">
        <f>VLOOKUP(B508,商品实例清单!B:M,12,0)</f>
        <v>210010002220260047</v>
      </c>
      <c r="H508" s="18" t="s">
        <v>10790</v>
      </c>
      <c r="I508" s="28" t="s">
        <v>10779</v>
      </c>
      <c r="J508" s="20">
        <v>36</v>
      </c>
      <c r="K508" s="35">
        <v>46023</v>
      </c>
      <c r="L508" s="35">
        <v>46387.9999884259</v>
      </c>
      <c r="M508" s="20" t="str">
        <f>VLOOKUP(H508,频率块划分实时状态!C:Y,16,0)</f>
        <v>CS6D</v>
      </c>
      <c r="N508" s="20" t="str">
        <f>VLOOKUP(H508,频率块划分实时状态!C:Y,17,0)</f>
        <v>RZ6A</v>
      </c>
      <c r="O508" s="20" t="str">
        <f>VLOOKUP(M508&amp;"-"&amp;N508,通道清单!C:G,5,0)</f>
        <v>V</v>
      </c>
      <c r="P508" s="20">
        <f>VLOOKUP(H508,频率块划分实时状态!C:Y,12,0)</f>
        <v>14223</v>
      </c>
      <c r="Q508" s="20">
        <f>VLOOKUP(H508,频率块划分实时状态!C:Y,13,0)</f>
        <v>14259</v>
      </c>
      <c r="R508" s="20" t="str">
        <f>VLOOKUP(H508,频率块划分实时状态!C:Y,18,0)</f>
        <v>TZ6A</v>
      </c>
      <c r="S508" s="20" t="str">
        <f>VLOOKUP(M508&amp;"-"&amp;R508,通道清单!C:G,5,0)</f>
        <v>H</v>
      </c>
      <c r="T508" s="20">
        <f>VLOOKUP(H508,频率块划分实时状态!C:Y,14,0)</f>
        <v>12473</v>
      </c>
      <c r="U508" s="20">
        <f>VLOOKUP(H508,频率块划分实时状态!C:Y,15,0)</f>
        <v>12509</v>
      </c>
    </row>
    <row r="509" ht="25.5" spans="2:21">
      <c r="B509" s="34" t="s">
        <v>10775</v>
      </c>
      <c r="C509" s="34" t="s">
        <v>10776</v>
      </c>
      <c r="D509" s="33" t="s">
        <v>14669</v>
      </c>
      <c r="E509" s="20" t="str">
        <f>VLOOKUP(B509,商品实例清单!B:D,3,0)</f>
        <v>通信卫星带宽 Ku</v>
      </c>
      <c r="F509" s="221" t="str">
        <f>VLOOKUP(B509,商品实例清单!B:M,12,0)</f>
        <v>210010002220260047</v>
      </c>
      <c r="H509" s="18" t="s">
        <v>10792</v>
      </c>
      <c r="I509" s="28" t="s">
        <v>10779</v>
      </c>
      <c r="J509" s="20">
        <v>36</v>
      </c>
      <c r="K509" s="35">
        <v>46023</v>
      </c>
      <c r="L509" s="35">
        <v>46387.9999884259</v>
      </c>
      <c r="M509" s="20" t="str">
        <f>VLOOKUP(H509,频率块划分实时状态!C:Y,16,0)</f>
        <v>CS6D</v>
      </c>
      <c r="N509" s="20" t="str">
        <f>VLOOKUP(H509,频率块划分实时状态!C:Y,17,0)</f>
        <v>RZ7A</v>
      </c>
      <c r="O509" s="20" t="str">
        <f>VLOOKUP(M509&amp;"-"&amp;N509,通道清单!C:G,5,0)</f>
        <v>V</v>
      </c>
      <c r="P509" s="20">
        <f>VLOOKUP(H509,频率块划分实时状态!C:Y,12,0)</f>
        <v>14263</v>
      </c>
      <c r="Q509" s="20">
        <f>VLOOKUP(H509,频率块划分实时状态!C:Y,13,0)</f>
        <v>14299</v>
      </c>
      <c r="R509" s="20" t="str">
        <f>VLOOKUP(H509,频率块划分实时状态!C:Y,18,0)</f>
        <v>TZ7A</v>
      </c>
      <c r="S509" s="20" t="str">
        <f>VLOOKUP(M509&amp;"-"&amp;R509,通道清单!C:G,5,0)</f>
        <v>H</v>
      </c>
      <c r="T509" s="20">
        <f>VLOOKUP(H509,频率块划分实时状态!C:Y,14,0)</f>
        <v>12513</v>
      </c>
      <c r="U509" s="20">
        <f>VLOOKUP(H509,频率块划分实时状态!C:Y,15,0)</f>
        <v>12549</v>
      </c>
    </row>
    <row r="510" ht="25.5" spans="2:21">
      <c r="B510" s="34" t="s">
        <v>10775</v>
      </c>
      <c r="C510" s="34" t="s">
        <v>10776</v>
      </c>
      <c r="D510" s="33" t="s">
        <v>14669</v>
      </c>
      <c r="E510" s="20" t="str">
        <f>VLOOKUP(B510,商品实例清单!B:D,3,0)</f>
        <v>通信卫星带宽 Ku</v>
      </c>
      <c r="F510" s="221" t="str">
        <f>VLOOKUP(B510,商品实例清单!B:M,12,0)</f>
        <v>210010002220260047</v>
      </c>
      <c r="H510" s="18" t="s">
        <v>10794</v>
      </c>
      <c r="I510" s="28" t="s">
        <v>10779</v>
      </c>
      <c r="J510" s="20">
        <v>18</v>
      </c>
      <c r="K510" s="35">
        <v>46023</v>
      </c>
      <c r="L510" s="35">
        <v>46387.9999884259</v>
      </c>
      <c r="M510" s="20" t="str">
        <f>VLOOKUP(H510,频率块划分实时状态!C:Y,16,0)</f>
        <v>CS6D</v>
      </c>
      <c r="N510" s="20" t="str">
        <f>VLOOKUP(H510,频率块划分实时状态!C:Y,17,0)</f>
        <v>RZ8A</v>
      </c>
      <c r="O510" s="20" t="str">
        <f>VLOOKUP(M510&amp;"-"&amp;N510,通道清单!C:G,5,0)</f>
        <v>V</v>
      </c>
      <c r="P510" s="20">
        <f>VLOOKUP(H510,频率块划分实时状态!C:Y,12,0)</f>
        <v>14303</v>
      </c>
      <c r="Q510" s="20">
        <f>VLOOKUP(H510,频率块划分实时状态!C:Y,13,0)</f>
        <v>14321</v>
      </c>
      <c r="R510" s="20" t="str">
        <f>VLOOKUP(H510,频率块划分实时状态!C:Y,18,0)</f>
        <v>TZ8A</v>
      </c>
      <c r="S510" s="20" t="str">
        <f>VLOOKUP(M510&amp;"-"&amp;R510,通道清单!C:G,5,0)</f>
        <v>H</v>
      </c>
      <c r="T510" s="20">
        <f>VLOOKUP(H510,频率块划分实时状态!C:Y,14,0)</f>
        <v>12553</v>
      </c>
      <c r="U510" s="20">
        <f>VLOOKUP(H510,频率块划分实时状态!C:Y,15,0)</f>
        <v>12571</v>
      </c>
    </row>
    <row r="511" ht="25.5" spans="2:21">
      <c r="B511" s="34" t="s">
        <v>10775</v>
      </c>
      <c r="C511" s="34" t="s">
        <v>10776</v>
      </c>
      <c r="D511" s="33" t="s">
        <v>14669</v>
      </c>
      <c r="E511" s="20" t="str">
        <f>VLOOKUP(B511,商品实例清单!B:D,3,0)</f>
        <v>通信卫星带宽 Ku</v>
      </c>
      <c r="F511" s="221" t="str">
        <f>VLOOKUP(B511,商品实例清单!B:M,12,0)</f>
        <v>210010002220260047</v>
      </c>
      <c r="H511" s="18" t="s">
        <v>10795</v>
      </c>
      <c r="I511" s="28" t="s">
        <v>10779</v>
      </c>
      <c r="J511" s="20">
        <v>18</v>
      </c>
      <c r="K511" s="35">
        <v>46023</v>
      </c>
      <c r="L511" s="35">
        <v>46387.9999884259</v>
      </c>
      <c r="M511" s="20" t="str">
        <f>VLOOKUP(H511,频率块划分实时状态!C:Y,16,0)</f>
        <v>CS6D</v>
      </c>
      <c r="N511" s="20" t="str">
        <f>VLOOKUP(H511,频率块划分实时状态!C:Y,17,0)</f>
        <v>RZ8A</v>
      </c>
      <c r="O511" s="20" t="str">
        <f>VLOOKUP(M511&amp;"-"&amp;N511,通道清单!C:G,5,0)</f>
        <v>V</v>
      </c>
      <c r="P511" s="20">
        <f>VLOOKUP(H511,频率块划分实时状态!C:Y,12,0)</f>
        <v>14321</v>
      </c>
      <c r="Q511" s="20">
        <f>VLOOKUP(H511,频率块划分实时状态!C:Y,13,0)</f>
        <v>14339</v>
      </c>
      <c r="R511" s="20" t="str">
        <f>VLOOKUP(H511,频率块划分实时状态!C:Y,18,0)</f>
        <v>TZ8A</v>
      </c>
      <c r="S511" s="20" t="str">
        <f>VLOOKUP(M511&amp;"-"&amp;R511,通道清单!C:G,5,0)</f>
        <v>H</v>
      </c>
      <c r="T511" s="20">
        <f>VLOOKUP(H511,频率块划分实时状态!C:Y,14,0)</f>
        <v>12571</v>
      </c>
      <c r="U511" s="20">
        <f>VLOOKUP(H511,频率块划分实时状态!C:Y,15,0)</f>
        <v>12589</v>
      </c>
    </row>
    <row r="512" ht="25.5" spans="2:21">
      <c r="B512" s="34" t="s">
        <v>10775</v>
      </c>
      <c r="C512" s="34" t="s">
        <v>10776</v>
      </c>
      <c r="D512" s="33" t="s">
        <v>14669</v>
      </c>
      <c r="E512" s="20" t="str">
        <f>VLOOKUP(B512,商品实例清单!B:D,3,0)</f>
        <v>通信卫星带宽 Ku</v>
      </c>
      <c r="F512" s="221" t="str">
        <f>VLOOKUP(B512,商品实例清单!B:M,12,0)</f>
        <v>210010002220260047</v>
      </c>
      <c r="H512" s="18" t="s">
        <v>10797</v>
      </c>
      <c r="I512" s="28" t="s">
        <v>10779</v>
      </c>
      <c r="J512" s="20">
        <v>36</v>
      </c>
      <c r="K512" s="35">
        <v>46023</v>
      </c>
      <c r="L512" s="35">
        <v>46387.9999884259</v>
      </c>
      <c r="M512" s="20" t="str">
        <f>VLOOKUP(H512,频率块划分实时状态!C:Y,16,0)</f>
        <v>CS6D</v>
      </c>
      <c r="N512" s="20" t="str">
        <f>VLOOKUP(H512,频率块划分实时状态!C:Y,17,0)</f>
        <v>RZ9A</v>
      </c>
      <c r="O512" s="20" t="str">
        <f>VLOOKUP(M512&amp;"-"&amp;N512,通道清单!C:G,5,0)</f>
        <v>V</v>
      </c>
      <c r="P512" s="20">
        <f>VLOOKUP(H512,频率块划分实时状态!C:Y,12,0)</f>
        <v>14343</v>
      </c>
      <c r="Q512" s="20">
        <f>VLOOKUP(H512,频率块划分实时状态!C:Y,13,0)</f>
        <v>14379</v>
      </c>
      <c r="R512" s="20" t="str">
        <f>VLOOKUP(H512,频率块划分实时状态!C:Y,18,0)</f>
        <v>TZ9A</v>
      </c>
      <c r="S512" s="20" t="str">
        <f>VLOOKUP(M512&amp;"-"&amp;R512,通道清单!C:G,5,0)</f>
        <v>H</v>
      </c>
      <c r="T512" s="20">
        <f>VLOOKUP(H512,频率块划分实时状态!C:Y,14,0)</f>
        <v>12593</v>
      </c>
      <c r="U512" s="20">
        <f>VLOOKUP(H512,频率块划分实时状态!C:Y,15,0)</f>
        <v>12629</v>
      </c>
    </row>
    <row r="513" ht="25.5" spans="2:21">
      <c r="B513" s="34" t="s">
        <v>10775</v>
      </c>
      <c r="C513" s="34" t="s">
        <v>10776</v>
      </c>
      <c r="D513" s="33" t="s">
        <v>14669</v>
      </c>
      <c r="E513" s="20" t="str">
        <f>VLOOKUP(B513,商品实例清单!B:D,3,0)</f>
        <v>通信卫星带宽 Ku</v>
      </c>
      <c r="F513" s="221" t="str">
        <f>VLOOKUP(B513,商品实例清单!B:M,12,0)</f>
        <v>210010002220260047</v>
      </c>
      <c r="H513" s="18" t="s">
        <v>10799</v>
      </c>
      <c r="I513" s="28" t="s">
        <v>10779</v>
      </c>
      <c r="J513" s="20">
        <v>36</v>
      </c>
      <c r="K513" s="35">
        <v>46023</v>
      </c>
      <c r="L513" s="35">
        <v>46387.9999884259</v>
      </c>
      <c r="M513" s="20" t="str">
        <f>VLOOKUP(H513,频率块划分实时状态!C:Y,16,0)</f>
        <v>CS6D</v>
      </c>
      <c r="N513" s="20" t="str">
        <f>VLOOKUP(H513,频率块划分实时状态!C:Y,17,0)</f>
        <v>RZ10A</v>
      </c>
      <c r="O513" s="20" t="str">
        <f>VLOOKUP(M513&amp;"-"&amp;N513,通道清单!C:G,5,0)</f>
        <v>V</v>
      </c>
      <c r="P513" s="20">
        <f>VLOOKUP(H513,频率块划分实时状态!C:Y,12,0)</f>
        <v>14383</v>
      </c>
      <c r="Q513" s="20">
        <f>VLOOKUP(H513,频率块划分实时状态!C:Y,13,0)</f>
        <v>14419</v>
      </c>
      <c r="R513" s="20" t="str">
        <f>VLOOKUP(H513,频率块划分实时状态!C:Y,18,0)</f>
        <v>TZ10A</v>
      </c>
      <c r="S513" s="20" t="str">
        <f>VLOOKUP(M513&amp;"-"&amp;R513,通道清单!C:G,5,0)</f>
        <v>H</v>
      </c>
      <c r="T513" s="20">
        <f>VLOOKUP(H513,频率块划分实时状态!C:Y,14,0)</f>
        <v>12633</v>
      </c>
      <c r="U513" s="20">
        <f>VLOOKUP(H513,频率块划分实时状态!C:Y,15,0)</f>
        <v>12669</v>
      </c>
    </row>
    <row r="514" ht="25.5" spans="2:21">
      <c r="B514" s="34" t="s">
        <v>10775</v>
      </c>
      <c r="C514" s="34" t="s">
        <v>10776</v>
      </c>
      <c r="D514" s="33" t="s">
        <v>14669</v>
      </c>
      <c r="E514" s="20" t="str">
        <f>VLOOKUP(B514,商品实例清单!B:D,3,0)</f>
        <v>通信卫星带宽 Ku</v>
      </c>
      <c r="F514" s="221" t="str">
        <f>VLOOKUP(B514,商品实例清单!B:M,12,0)</f>
        <v>210010002220260047</v>
      </c>
      <c r="H514" s="18" t="s">
        <v>10801</v>
      </c>
      <c r="I514" s="28" t="s">
        <v>10779</v>
      </c>
      <c r="J514" s="20">
        <v>36</v>
      </c>
      <c r="K514" s="35">
        <v>46023</v>
      </c>
      <c r="L514" s="35">
        <v>46387.9999884259</v>
      </c>
      <c r="M514" s="20" t="str">
        <f>VLOOKUP(H514,频率块划分实时状态!C:Y,16,0)</f>
        <v>CS6D</v>
      </c>
      <c r="N514" s="20" t="str">
        <f>VLOOKUP(H514,频率块划分实时状态!C:Y,17,0)</f>
        <v>RZ11A</v>
      </c>
      <c r="O514" s="20" t="str">
        <f>VLOOKUP(M514&amp;"-"&amp;N514,通道清单!C:G,5,0)</f>
        <v>V</v>
      </c>
      <c r="P514" s="20">
        <f>VLOOKUP(H514,频率块划分实时状态!C:Y,12,0)</f>
        <v>14423</v>
      </c>
      <c r="Q514" s="20">
        <f>VLOOKUP(H514,频率块划分实时状态!C:Y,13,0)</f>
        <v>14459</v>
      </c>
      <c r="R514" s="20" t="str">
        <f>VLOOKUP(H514,频率块划分实时状态!C:Y,18,0)</f>
        <v>TZ11A</v>
      </c>
      <c r="S514" s="20" t="str">
        <f>VLOOKUP(M514&amp;"-"&amp;R514,通道清单!C:G,5,0)</f>
        <v>H</v>
      </c>
      <c r="T514" s="20">
        <f>VLOOKUP(H514,频率块划分实时状态!C:Y,14,0)</f>
        <v>12673</v>
      </c>
      <c r="U514" s="20">
        <f>VLOOKUP(H514,频率块划分实时状态!C:Y,15,0)</f>
        <v>12709</v>
      </c>
    </row>
    <row r="515" ht="25.5" spans="2:21">
      <c r="B515" s="34" t="s">
        <v>10775</v>
      </c>
      <c r="C515" s="34" t="s">
        <v>10776</v>
      </c>
      <c r="D515" s="33" t="s">
        <v>14669</v>
      </c>
      <c r="E515" s="20" t="str">
        <f>VLOOKUP(B515,商品实例清单!B:D,3,0)</f>
        <v>通信卫星带宽 Ku</v>
      </c>
      <c r="F515" s="221" t="str">
        <f>VLOOKUP(B515,商品实例清单!B:M,12,0)</f>
        <v>210010002220260047</v>
      </c>
      <c r="H515" s="20" t="s">
        <v>10803</v>
      </c>
      <c r="I515" s="28" t="s">
        <v>10779</v>
      </c>
      <c r="J515" s="20">
        <v>36</v>
      </c>
      <c r="K515" s="35">
        <v>46023</v>
      </c>
      <c r="L515" s="35">
        <v>46387.9999884259</v>
      </c>
      <c r="M515" s="20" t="str">
        <f>VLOOKUP(H515,频率块划分实时状态!C:Y,16,0)</f>
        <v>CS6D</v>
      </c>
      <c r="N515" s="20" t="str">
        <f>VLOOKUP(H515,频率块划分实时状态!C:Y,17,0)</f>
        <v>RZ12A</v>
      </c>
      <c r="O515" s="20" t="str">
        <f>VLOOKUP(M515&amp;"-"&amp;N515,通道清单!C:G,5,0)</f>
        <v>V</v>
      </c>
      <c r="P515" s="20">
        <f>VLOOKUP(H515,频率块划分实时状态!C:Y,12,0)</f>
        <v>14463</v>
      </c>
      <c r="Q515" s="20">
        <f>VLOOKUP(H515,频率块划分实时状态!C:Y,13,0)</f>
        <v>14499</v>
      </c>
      <c r="R515" s="20" t="str">
        <f>VLOOKUP(H515,频率块划分实时状态!C:Y,18,0)</f>
        <v>TZ12A</v>
      </c>
      <c r="S515" s="20" t="str">
        <f>VLOOKUP(M515&amp;"-"&amp;R515,通道清单!C:G,5,0)</f>
        <v>H</v>
      </c>
      <c r="T515" s="20">
        <f>VLOOKUP(H515,频率块划分实时状态!C:Y,14,0)</f>
        <v>12713</v>
      </c>
      <c r="U515" s="20">
        <f>VLOOKUP(H515,频率块划分实时状态!C:Y,15,0)</f>
        <v>12749</v>
      </c>
    </row>
    <row r="516" ht="25.5" spans="2:21">
      <c r="B516" s="34" t="s">
        <v>10775</v>
      </c>
      <c r="C516" s="34" t="s">
        <v>10776</v>
      </c>
      <c r="D516" s="33" t="s">
        <v>14669</v>
      </c>
      <c r="E516" s="20" t="str">
        <f>VLOOKUP(B516,商品实例清单!B:D,3,0)</f>
        <v>通信卫星带宽 Ku</v>
      </c>
      <c r="F516" s="221" t="str">
        <f>VLOOKUP(B516,商品实例清单!B:M,12,0)</f>
        <v>210010002220260047</v>
      </c>
      <c r="H516" s="20" t="s">
        <v>10805</v>
      </c>
      <c r="I516" s="28" t="s">
        <v>10779</v>
      </c>
      <c r="J516" s="20">
        <v>36</v>
      </c>
      <c r="K516" s="35">
        <v>46023</v>
      </c>
      <c r="L516" s="35">
        <v>46387.9999884259</v>
      </c>
      <c r="M516" s="20" t="str">
        <f>VLOOKUP(H516,频率块划分实时状态!C:Y,16,0)</f>
        <v>CS6D</v>
      </c>
      <c r="N516" s="20" t="str">
        <f>VLOOKUP(H516,频率块划分实时状态!C:Y,17,0)</f>
        <v>RS7B</v>
      </c>
      <c r="O516" s="20" t="str">
        <f>VLOOKUP(M516&amp;"-"&amp;N516,通道清单!C:G,5,0)</f>
        <v>H</v>
      </c>
      <c r="P516" s="20">
        <f>VLOOKUP(H516,频率块划分实时状态!C:Y,12,0)</f>
        <v>14263</v>
      </c>
      <c r="Q516" s="20">
        <f>VLOOKUP(H516,频率块划分实时状态!C:Y,13,0)</f>
        <v>14299</v>
      </c>
      <c r="R516" s="20" t="str">
        <f>VLOOKUP(H516,频率块划分实时状态!C:Y,18,0)</f>
        <v>TS7B</v>
      </c>
      <c r="S516" s="20" t="str">
        <f>VLOOKUP(M516&amp;"-"&amp;R516,通道清单!C:G,5,0)</f>
        <v>V</v>
      </c>
      <c r="T516" s="20">
        <f>VLOOKUP(H516,频率块划分实时状态!C:Y,14,0)</f>
        <v>12513</v>
      </c>
      <c r="U516" s="20">
        <f>VLOOKUP(H516,频率块划分实时状态!C:Y,15,0)</f>
        <v>12549</v>
      </c>
    </row>
    <row r="517" ht="25.5" spans="2:21">
      <c r="B517" s="34" t="s">
        <v>10775</v>
      </c>
      <c r="C517" s="34" t="s">
        <v>10776</v>
      </c>
      <c r="D517" s="33" t="s">
        <v>14669</v>
      </c>
      <c r="E517" s="20" t="str">
        <f>VLOOKUP(B517,商品实例清单!B:D,3,0)</f>
        <v>通信卫星带宽 Ku</v>
      </c>
      <c r="F517" s="221" t="str">
        <f>VLOOKUP(B517,商品实例清单!B:M,12,0)</f>
        <v>210010002220260047</v>
      </c>
      <c r="H517" s="20" t="s">
        <v>10807</v>
      </c>
      <c r="I517" s="28" t="s">
        <v>10779</v>
      </c>
      <c r="J517" s="20">
        <v>36</v>
      </c>
      <c r="K517" s="35">
        <v>46023</v>
      </c>
      <c r="L517" s="35">
        <v>46387.9999884259</v>
      </c>
      <c r="M517" s="20" t="str">
        <f>VLOOKUP(H517,频率块划分实时状态!C:Y,16,0)</f>
        <v>CS6D</v>
      </c>
      <c r="N517" s="20" t="str">
        <f>VLOOKUP(H517,频率块划分实时状态!C:Y,17,0)</f>
        <v>RS9B</v>
      </c>
      <c r="O517" s="20" t="str">
        <f>VLOOKUP(M517&amp;"-"&amp;N517,通道清单!C:G,5,0)</f>
        <v>H</v>
      </c>
      <c r="P517" s="20">
        <f>VLOOKUP(H517,频率块划分实时状态!C:Y,12,0)</f>
        <v>14343</v>
      </c>
      <c r="Q517" s="20">
        <f>VLOOKUP(H517,频率块划分实时状态!C:Y,13,0)</f>
        <v>14379</v>
      </c>
      <c r="R517" s="20" t="str">
        <f>VLOOKUP(H517,频率块划分实时状态!C:Y,18,0)</f>
        <v>TS9B</v>
      </c>
      <c r="S517" s="20" t="str">
        <f>VLOOKUP(M517&amp;"-"&amp;R517,通道清单!C:G,5,0)</f>
        <v>V</v>
      </c>
      <c r="T517" s="20">
        <f>VLOOKUP(H517,频率块划分实时状态!C:Y,14,0)</f>
        <v>12593</v>
      </c>
      <c r="U517" s="20">
        <f>VLOOKUP(H517,频率块划分实时状态!C:Y,15,0)</f>
        <v>12629</v>
      </c>
    </row>
    <row r="518" ht="25.5" spans="2:21">
      <c r="B518" s="34" t="s">
        <v>10775</v>
      </c>
      <c r="C518" s="34" t="s">
        <v>10776</v>
      </c>
      <c r="D518" s="33" t="s">
        <v>14669</v>
      </c>
      <c r="E518" s="20" t="str">
        <f>VLOOKUP(B518,商品实例清单!B:D,3,0)</f>
        <v>通信卫星带宽 Ku</v>
      </c>
      <c r="F518" s="221" t="str">
        <f>VLOOKUP(B518,商品实例清单!B:M,12,0)</f>
        <v>210010002220260047</v>
      </c>
      <c r="H518" s="20" t="s">
        <v>10809</v>
      </c>
      <c r="I518" s="28" t="s">
        <v>10779</v>
      </c>
      <c r="J518" s="20">
        <v>36</v>
      </c>
      <c r="K518" s="35">
        <v>46023</v>
      </c>
      <c r="L518" s="35">
        <v>46387.9999884259</v>
      </c>
      <c r="M518" s="20" t="str">
        <f>VLOOKUP(H518,频率块划分实时状态!C:Y,16,0)</f>
        <v>CS6D</v>
      </c>
      <c r="N518" s="20" t="str">
        <f>VLOOKUP(H518,频率块划分实时状态!C:Y,17,0)</f>
        <v>RS10B</v>
      </c>
      <c r="O518" s="20" t="str">
        <f>VLOOKUP(M518&amp;"-"&amp;N518,通道清单!C:G,5,0)</f>
        <v>H</v>
      </c>
      <c r="P518" s="20">
        <f>VLOOKUP(H518,频率块划分实时状态!C:Y,12,0)</f>
        <v>14383</v>
      </c>
      <c r="Q518" s="20">
        <f>VLOOKUP(H518,频率块划分实时状态!C:Y,13,0)</f>
        <v>14419</v>
      </c>
      <c r="R518" s="20" t="str">
        <f>VLOOKUP(H518,频率块划分实时状态!C:Y,18,0)</f>
        <v>TS10B</v>
      </c>
      <c r="S518" s="20" t="str">
        <f>VLOOKUP(M518&amp;"-"&amp;R518,通道清单!C:G,5,0)</f>
        <v>V</v>
      </c>
      <c r="T518" s="20">
        <f>VLOOKUP(H518,频率块划分实时状态!C:Y,14,0)</f>
        <v>12633</v>
      </c>
      <c r="U518" s="20">
        <f>VLOOKUP(H518,频率块划分实时状态!C:Y,15,0)</f>
        <v>12669</v>
      </c>
    </row>
    <row r="519" ht="25.5" spans="2:21">
      <c r="B519" s="34" t="s">
        <v>10775</v>
      </c>
      <c r="C519" s="34" t="s">
        <v>10776</v>
      </c>
      <c r="D519" s="33" t="s">
        <v>14669</v>
      </c>
      <c r="E519" s="20" t="str">
        <f>VLOOKUP(B519,商品实例清单!B:D,3,0)</f>
        <v>通信卫星带宽 Ku</v>
      </c>
      <c r="F519" s="221" t="str">
        <f>VLOOKUP(B519,商品实例清单!B:M,12,0)</f>
        <v>210010002220260047</v>
      </c>
      <c r="H519" s="20" t="s">
        <v>10811</v>
      </c>
      <c r="I519" s="28" t="s">
        <v>10779</v>
      </c>
      <c r="J519" s="20">
        <v>36</v>
      </c>
      <c r="K519" s="35">
        <v>46023</v>
      </c>
      <c r="L519" s="35">
        <v>46387.9999884259</v>
      </c>
      <c r="M519" s="20" t="str">
        <f>VLOOKUP(H519,频率块划分实时状态!C:Y,16,0)</f>
        <v>CS6D</v>
      </c>
      <c r="N519" s="20" t="str">
        <f>VLOOKUP(H519,频率块划分实时状态!C:Y,17,0)</f>
        <v>RS11B</v>
      </c>
      <c r="O519" s="20" t="str">
        <f>VLOOKUP(M519&amp;"-"&amp;N519,通道清单!C:G,5,0)</f>
        <v>H</v>
      </c>
      <c r="P519" s="20">
        <f>VLOOKUP(H519,频率块划分实时状态!C:Y,12,0)</f>
        <v>14423</v>
      </c>
      <c r="Q519" s="20">
        <f>VLOOKUP(H519,频率块划分实时状态!C:Y,13,0)</f>
        <v>14459</v>
      </c>
      <c r="R519" s="20" t="str">
        <f>VLOOKUP(H519,频率块划分实时状态!C:Y,18,0)</f>
        <v>TS11B</v>
      </c>
      <c r="S519" s="20" t="str">
        <f>VLOOKUP(M519&amp;"-"&amp;R519,通道清单!C:G,5,0)</f>
        <v>V</v>
      </c>
      <c r="T519" s="20">
        <f>VLOOKUP(H519,频率块划分实时状态!C:Y,14,0)</f>
        <v>12673</v>
      </c>
      <c r="U519" s="20">
        <f>VLOOKUP(H519,频率块划分实时状态!C:Y,15,0)</f>
        <v>12709</v>
      </c>
    </row>
    <row r="520" ht="25.5" spans="2:21">
      <c r="B520" s="34" t="s">
        <v>10775</v>
      </c>
      <c r="C520" s="34" t="s">
        <v>10776</v>
      </c>
      <c r="D520" s="33" t="s">
        <v>14669</v>
      </c>
      <c r="E520" s="20" t="str">
        <f>VLOOKUP(B520,商品实例清单!B:D,3,0)</f>
        <v>通信卫星带宽 Ku</v>
      </c>
      <c r="F520" s="221" t="str">
        <f>VLOOKUP(B520,商品实例清单!B:M,12,0)</f>
        <v>210010002220260047</v>
      </c>
      <c r="H520" s="20" t="s">
        <v>10813</v>
      </c>
      <c r="I520" s="28" t="s">
        <v>10779</v>
      </c>
      <c r="J520" s="20">
        <v>36</v>
      </c>
      <c r="K520" s="35">
        <v>46023</v>
      </c>
      <c r="L520" s="35">
        <v>46387.9999884259</v>
      </c>
      <c r="M520" s="20" t="str">
        <f>VLOOKUP(H520,频率块划分实时状态!C:Y,16,0)</f>
        <v>CS6D</v>
      </c>
      <c r="N520" s="20" t="str">
        <f>VLOOKUP(H520,频率块划分实时状态!C:Y,17,0)</f>
        <v>RS12B</v>
      </c>
      <c r="O520" s="20" t="str">
        <f>VLOOKUP(M520&amp;"-"&amp;N520,通道清单!C:G,5,0)</f>
        <v>H</v>
      </c>
      <c r="P520" s="20">
        <f>VLOOKUP(H520,频率块划分实时状态!C:Y,12,0)</f>
        <v>14463</v>
      </c>
      <c r="Q520" s="20">
        <f>VLOOKUP(H520,频率块划分实时状态!C:Y,13,0)</f>
        <v>14499</v>
      </c>
      <c r="R520" s="20" t="str">
        <f>VLOOKUP(H520,频率块划分实时状态!C:Y,18,0)</f>
        <v>TS12B</v>
      </c>
      <c r="S520" s="20" t="str">
        <f>VLOOKUP(M520&amp;"-"&amp;R520,通道清单!C:G,5,0)</f>
        <v>V</v>
      </c>
      <c r="T520" s="20">
        <f>VLOOKUP(H520,频率块划分实时状态!C:Y,14,0)</f>
        <v>12713</v>
      </c>
      <c r="U520" s="20">
        <f>VLOOKUP(H520,频率块划分实时状态!C:Y,15,0)</f>
        <v>12749</v>
      </c>
    </row>
    <row r="521" ht="25.5" spans="2:21">
      <c r="B521" s="34" t="s">
        <v>10982</v>
      </c>
      <c r="C521" s="34" t="s">
        <v>10983</v>
      </c>
      <c r="D521" s="33" t="s">
        <v>9565</v>
      </c>
      <c r="E521" s="20" t="str">
        <f>VLOOKUP(B521,商品实例清单!B:D,3,0)</f>
        <v>通信卫星带宽 Ku</v>
      </c>
      <c r="F521" s="20" t="str">
        <f>VLOOKUP(B521,商品实例清单!B:M,12,0)</f>
        <v>SM210010002220260006</v>
      </c>
      <c r="H521" s="20" t="s">
        <v>10263</v>
      </c>
      <c r="I521" s="28" t="s">
        <v>10779</v>
      </c>
      <c r="J521" s="20">
        <v>1.5</v>
      </c>
      <c r="K521" s="35">
        <v>46068</v>
      </c>
      <c r="L521" s="35">
        <v>46203.9999884259</v>
      </c>
      <c r="M521" s="20" t="str">
        <f>VLOOKUP(H521,频率块划分实时状态!C:Y,16,0)</f>
        <v>CS12</v>
      </c>
      <c r="N521" s="20" t="str">
        <f>VLOOKUP(H521,频率块划分实时状态!C:Y,17,0)</f>
        <v>REM18V</v>
      </c>
      <c r="O521" s="20" t="str">
        <f>VLOOKUP(M521&amp;"-"&amp;N521,通道清单!C:G,5,0)</f>
        <v>V</v>
      </c>
      <c r="P521" s="20">
        <f>VLOOKUP(H521,频率块划分实时状态!C:Y,12,0)</f>
        <v>14401.5</v>
      </c>
      <c r="Q521" s="20">
        <f>VLOOKUP(H521,频率块划分实时状态!C:Y,13,0)</f>
        <v>14403</v>
      </c>
      <c r="R521" s="20" t="str">
        <f>VLOOKUP(H521,频率块划分实时状态!C:Y,18,0)</f>
        <v>TEM18H</v>
      </c>
      <c r="S521" s="20" t="str">
        <f>VLOOKUP(M521&amp;"-"&amp;R521,通道清单!C:G,5,0)</f>
        <v>H</v>
      </c>
      <c r="T521" s="20">
        <f>VLOOKUP(H521,频率块划分实时状态!C:Y,14,0)</f>
        <v>12651.5</v>
      </c>
      <c r="U521" s="20">
        <f>VLOOKUP(H521,频率块划分实时状态!C:Y,15,0)</f>
        <v>12653</v>
      </c>
    </row>
    <row r="522" ht="25.5" spans="2:21">
      <c r="B522" s="34" t="s">
        <v>10990</v>
      </c>
      <c r="C522" s="34" t="s">
        <v>10991</v>
      </c>
      <c r="D522" s="33" t="s">
        <v>9565</v>
      </c>
      <c r="E522" s="20" t="str">
        <f>VLOOKUP(B522,商品实例清单!B:D,3,0)</f>
        <v>通信卫星带宽 Ku</v>
      </c>
      <c r="F522" s="20" t="str">
        <f>VLOOKUP(B522,商品实例清单!B:M,12,0)</f>
        <v>SM210010002220260006</v>
      </c>
      <c r="H522" s="20" t="s">
        <v>10263</v>
      </c>
      <c r="I522" s="28" t="s">
        <v>10779</v>
      </c>
      <c r="J522" s="20">
        <v>1.5</v>
      </c>
      <c r="K522" s="35">
        <v>46204</v>
      </c>
      <c r="L522" s="35">
        <v>46568.9999884259</v>
      </c>
      <c r="M522" s="20" t="str">
        <f>VLOOKUP(H522,频率块划分实时状态!C:Y,16,0)</f>
        <v>CS12</v>
      </c>
      <c r="N522" s="20" t="str">
        <f>VLOOKUP(H522,频率块划分实时状态!C:Y,17,0)</f>
        <v>REM18V</v>
      </c>
      <c r="O522" s="20" t="str">
        <f>VLOOKUP(M522&amp;"-"&amp;N522,通道清单!C:G,5,0)</f>
        <v>V</v>
      </c>
      <c r="P522" s="20">
        <f>VLOOKUP(H522,频率块划分实时状态!C:Y,12,0)</f>
        <v>14401.5</v>
      </c>
      <c r="Q522" s="20">
        <f>VLOOKUP(H522,频率块划分实时状态!C:Y,13,0)</f>
        <v>14403</v>
      </c>
      <c r="R522" s="20" t="str">
        <f>VLOOKUP(H522,频率块划分实时状态!C:Y,18,0)</f>
        <v>TEM18H</v>
      </c>
      <c r="S522" s="20" t="str">
        <f>VLOOKUP(M522&amp;"-"&amp;R522,通道清单!C:G,5,0)</f>
        <v>H</v>
      </c>
      <c r="T522" s="20">
        <f>VLOOKUP(H522,频率块划分实时状态!C:Y,14,0)</f>
        <v>12651.5</v>
      </c>
      <c r="U522" s="20">
        <f>VLOOKUP(H522,频率块划分实时状态!C:Y,15,0)</f>
        <v>12653</v>
      </c>
    </row>
    <row r="523" ht="25.5" spans="2:21">
      <c r="B523" s="34" t="s">
        <v>10994</v>
      </c>
      <c r="C523" s="34" t="s">
        <v>10995</v>
      </c>
      <c r="D523" s="33" t="s">
        <v>9565</v>
      </c>
      <c r="E523" s="20" t="str">
        <f>VLOOKUP(B523,商品实例清单!B:D,3,0)</f>
        <v>通信卫星带宽 C</v>
      </c>
      <c r="F523" s="20" t="str">
        <f>VLOOKUP(B523,商品实例清单!B:M,12,0)</f>
        <v>SM210010002220260004</v>
      </c>
      <c r="H523" s="20" t="s">
        <v>10652</v>
      </c>
      <c r="I523" s="28" t="s">
        <v>10779</v>
      </c>
      <c r="J523" s="20">
        <v>8.8</v>
      </c>
      <c r="K523" s="35">
        <v>46128</v>
      </c>
      <c r="L523" s="35">
        <v>46492.9999884259</v>
      </c>
      <c r="M523" s="20" t="str">
        <f>VLOOKUP(H523,频率块划分实时状态!C:Y,16,0)</f>
        <v>CS12</v>
      </c>
      <c r="N523" s="20" t="str">
        <f>VLOOKUP(H523,频率块划分实时状态!C:Y,17,0)</f>
        <v>RW14B</v>
      </c>
      <c r="O523" s="20" t="str">
        <f>VLOOKUP(M523&amp;"-"&amp;N523,通道清单!C:G,5,0)</f>
        <v>H</v>
      </c>
      <c r="P523" s="20">
        <f>VLOOKUP(H523,频率块划分实时状态!C:Y,12,0)</f>
        <v>6408.6</v>
      </c>
      <c r="Q523" s="20">
        <f>VLOOKUP(H523,频率块划分实时状态!C:Y,13,0)</f>
        <v>6417.4</v>
      </c>
      <c r="R523" s="20" t="str">
        <f>VLOOKUP(H523,频率块划分实时状态!C:Y,18,0)</f>
        <v>TW14B</v>
      </c>
      <c r="S523" s="20" t="str">
        <f>VLOOKUP(M523&amp;"-"&amp;R523,通道清单!C:G,5,0)</f>
        <v>V</v>
      </c>
      <c r="T523" s="20">
        <f>VLOOKUP(H523,频率块划分实时状态!C:Y,14,0)</f>
        <v>4183.6</v>
      </c>
      <c r="U523" s="20">
        <f>VLOOKUP(H523,频率块划分实时状态!C:Y,15,0)</f>
        <v>4192.4</v>
      </c>
    </row>
    <row r="524" ht="25.5" spans="2:21">
      <c r="B524" s="34" t="s">
        <v>12560</v>
      </c>
      <c r="C524" s="34" t="s">
        <v>12561</v>
      </c>
      <c r="D524" s="33" t="s">
        <v>12565</v>
      </c>
      <c r="E524" s="20" t="str">
        <f>VLOOKUP(B524,商品实例清单!B:D,3,0)</f>
        <v>通信卫星传输服务 Ku</v>
      </c>
      <c r="F524" s="221" t="str">
        <f>VLOOKUP(B524,商品实例清单!B:M,12,0)</f>
        <v>210010002220260113</v>
      </c>
      <c r="H524" s="20" t="s">
        <v>12566</v>
      </c>
      <c r="I524" s="28" t="s">
        <v>10779</v>
      </c>
      <c r="J524" s="20">
        <v>4</v>
      </c>
      <c r="K524" s="35">
        <v>46113</v>
      </c>
      <c r="L524" s="35">
        <v>46477.9999884259</v>
      </c>
      <c r="M524" s="20" t="str">
        <f>VLOOKUP(H524,频率块划分实时状态!C:Y,16,0)</f>
        <v>CS12</v>
      </c>
      <c r="N524" s="20" t="str">
        <f>VLOOKUP(H524,频率块划分实时状态!C:Y,17,0)</f>
        <v>RC8V</v>
      </c>
      <c r="O524" s="20" t="str">
        <f>VLOOKUP(M524&amp;"-"&amp;N524,通道清单!C:G,5,0)</f>
        <v>V</v>
      </c>
      <c r="P524" s="20">
        <f>VLOOKUP(H524,频率块划分实时状态!C:Y,12,0)</f>
        <v>14083</v>
      </c>
      <c r="Q524" s="20">
        <f>VLOOKUP(H524,频率块划分实时状态!C:Y,13,0)</f>
        <v>14087</v>
      </c>
      <c r="R524" s="20" t="str">
        <f>VLOOKUP(H524,频率块划分实时状态!C:Y,18,0)</f>
        <v>TC8H</v>
      </c>
      <c r="S524" s="20" t="str">
        <f>VLOOKUP(M524&amp;"-"&amp;R524,通道清单!C:G,5,0)</f>
        <v>H</v>
      </c>
      <c r="T524" s="20">
        <f>VLOOKUP(H524,频率块划分实时状态!C:Y,14,0)</f>
        <v>12333</v>
      </c>
      <c r="U524" s="20">
        <f>VLOOKUP(H524,频率块划分实时状态!C:Y,15,0)</f>
        <v>12337</v>
      </c>
    </row>
    <row r="525" ht="25.5" spans="2:21">
      <c r="B525" s="34" t="s">
        <v>12608</v>
      </c>
      <c r="C525" s="34" t="s">
        <v>12609</v>
      </c>
      <c r="D525" s="33" t="s">
        <v>12603</v>
      </c>
      <c r="E525" s="20" t="str">
        <f>VLOOKUP(B525,商品实例清单!B:D,3,0)</f>
        <v>通信卫星带宽 Ku</v>
      </c>
      <c r="F525" s="221" t="str">
        <f>VLOOKUP(B525,商品实例清单!B:M,12,0)</f>
        <v>210010002220250019</v>
      </c>
      <c r="H525" s="20" t="s">
        <v>12613</v>
      </c>
      <c r="I525" s="28" t="s">
        <v>10779</v>
      </c>
      <c r="J525" s="20">
        <v>8</v>
      </c>
      <c r="K525" s="35">
        <v>45672</v>
      </c>
      <c r="L525" s="35">
        <v>46036.9999884259</v>
      </c>
      <c r="M525" s="20" t="str">
        <f>VLOOKUP(H525,频率块划分实时状态!C:Y,16,0)</f>
        <v>CS6D</v>
      </c>
      <c r="N525" s="20" t="str">
        <f>VLOOKUP(H525,频率块划分实时状态!C:Y,17,0)</f>
        <v>RZ6B</v>
      </c>
      <c r="O525" s="20" t="str">
        <f>VLOOKUP(M525&amp;"-"&amp;N525,通道清单!C:G,5,0)</f>
        <v>H</v>
      </c>
      <c r="P525" s="20">
        <f>VLOOKUP(H525,频率块划分实时状态!C:Y,12,0)</f>
        <v>14223</v>
      </c>
      <c r="Q525" s="20">
        <f>VLOOKUP(H525,频率块划分实时状态!C:Y,13,0)</f>
        <v>14231</v>
      </c>
      <c r="R525" s="20" t="str">
        <f>VLOOKUP(H525,频率块划分实时状态!C:Y,18,0)</f>
        <v>TZ6B</v>
      </c>
      <c r="S525" s="20" t="str">
        <f>VLOOKUP(M525&amp;"-"&amp;R525,通道清单!C:G,5,0)</f>
        <v>V</v>
      </c>
      <c r="T525" s="20">
        <f>VLOOKUP(H525,频率块划分实时状态!C:Y,14,0)</f>
        <v>12473</v>
      </c>
      <c r="U525" s="20">
        <f>VLOOKUP(H525,频率块划分实时状态!C:Y,15,0)</f>
        <v>12481</v>
      </c>
    </row>
    <row r="526" ht="25.5" spans="2:21">
      <c r="B526" s="34" t="s">
        <v>12614</v>
      </c>
      <c r="C526" s="34" t="s">
        <v>12615</v>
      </c>
      <c r="D526" s="33" t="s">
        <v>10660</v>
      </c>
      <c r="E526" s="20" t="str">
        <f>VLOOKUP(B526,商品实例清单!B:D,3,0)</f>
        <v>通信卫星带宽 C</v>
      </c>
      <c r="F526" s="221" t="str">
        <f>VLOOKUP(B526,商品实例清单!B:M,12,0)</f>
        <v>210010002220251086</v>
      </c>
      <c r="H526" s="20" t="s">
        <v>12618</v>
      </c>
      <c r="I526" s="28" t="s">
        <v>10779</v>
      </c>
      <c r="J526" s="20">
        <v>5.3</v>
      </c>
      <c r="K526" s="35">
        <v>46023</v>
      </c>
      <c r="L526" s="35">
        <v>46387.9999884259</v>
      </c>
      <c r="M526" s="20" t="str">
        <f>VLOOKUP(H526,频率块划分实时状态!C:Y,16,0)</f>
        <v>CS12</v>
      </c>
      <c r="N526" s="20" t="str">
        <f>VLOOKUP(H526,频率块划分实时状态!C:Y,17,0)</f>
        <v>RW14B</v>
      </c>
      <c r="O526" s="20" t="str">
        <f>VLOOKUP(M526&amp;"-"&amp;N526,通道清单!C:G,5,0)</f>
        <v>H</v>
      </c>
      <c r="P526" s="20">
        <f>VLOOKUP(H526,频率块划分实时状态!C:Y,12,0)</f>
        <v>6403.3</v>
      </c>
      <c r="Q526" s="20">
        <f>VLOOKUP(H526,频率块划分实时状态!C:Y,13,0)</f>
        <v>6408.6</v>
      </c>
      <c r="R526" s="20" t="str">
        <f>VLOOKUP(H526,频率块划分实时状态!C:Y,18,0)</f>
        <v>TW14B</v>
      </c>
      <c r="S526" s="20" t="str">
        <f>VLOOKUP(M526&amp;"-"&amp;R526,通道清单!C:G,5,0)</f>
        <v>V</v>
      </c>
      <c r="T526" s="20">
        <f>VLOOKUP(H526,频率块划分实时状态!C:Y,14,0)</f>
        <v>4178.3</v>
      </c>
      <c r="U526" s="20">
        <f>VLOOKUP(H526,频率块划分实时状态!C:Y,15,0)</f>
        <v>4183.6</v>
      </c>
    </row>
    <row r="527" ht="25.5" spans="2:21">
      <c r="B527" s="34" t="s">
        <v>12619</v>
      </c>
      <c r="C527" s="34" t="s">
        <v>12620</v>
      </c>
      <c r="D527" s="33" t="s">
        <v>12603</v>
      </c>
      <c r="E527" s="20" t="str">
        <f>VLOOKUP(B527,商品实例清单!B:D,3,0)</f>
        <v>通信卫星带宽 Ku</v>
      </c>
      <c r="F527" s="221" t="str">
        <f>VLOOKUP(B527,商品实例清单!B:M,12,0)</f>
        <v>210010002220251101</v>
      </c>
      <c r="H527" s="20" t="s">
        <v>12613</v>
      </c>
      <c r="I527" s="28" t="s">
        <v>10779</v>
      </c>
      <c r="J527" s="20">
        <v>8</v>
      </c>
      <c r="K527" s="35">
        <v>46037</v>
      </c>
      <c r="L527" s="35">
        <v>46401.9999884259</v>
      </c>
      <c r="M527" s="20" t="str">
        <f>VLOOKUP(H527,频率块划分实时状态!C:Y,16,0)</f>
        <v>CS6D</v>
      </c>
      <c r="N527" s="20" t="str">
        <f>VLOOKUP(H527,频率块划分实时状态!C:Y,17,0)</f>
        <v>RZ6B</v>
      </c>
      <c r="O527" s="20" t="str">
        <f>VLOOKUP(M527&amp;"-"&amp;N527,通道清单!C:G,5,0)</f>
        <v>H</v>
      </c>
      <c r="P527" s="20">
        <f>VLOOKUP(H527,频率块划分实时状态!C:Y,12,0)</f>
        <v>14223</v>
      </c>
      <c r="Q527" s="20">
        <f>VLOOKUP(H527,频率块划分实时状态!C:Y,13,0)</f>
        <v>14231</v>
      </c>
      <c r="R527" s="20" t="str">
        <f>VLOOKUP(H527,频率块划分实时状态!C:Y,18,0)</f>
        <v>TZ6B</v>
      </c>
      <c r="S527" s="20" t="str">
        <f>VLOOKUP(M527&amp;"-"&amp;R527,通道清单!C:G,5,0)</f>
        <v>V</v>
      </c>
      <c r="T527" s="20">
        <f>VLOOKUP(H527,频率块划分实时状态!C:Y,14,0)</f>
        <v>12473</v>
      </c>
      <c r="U527" s="20">
        <f>VLOOKUP(H527,频率块划分实时状态!C:Y,15,0)</f>
        <v>12481</v>
      </c>
    </row>
    <row r="528" ht="25.5" spans="2:21">
      <c r="B528" s="34" t="s">
        <v>12623</v>
      </c>
      <c r="C528" s="34" t="s">
        <v>12624</v>
      </c>
      <c r="D528" s="33" t="s">
        <v>12590</v>
      </c>
      <c r="E528" s="20" t="str">
        <f>VLOOKUP(B528,商品实例清单!B:D,3,0)</f>
        <v>通信卫星带宽 Ku</v>
      </c>
      <c r="F528" s="221" t="str">
        <f>VLOOKUP(B528,商品实例清单!B:M,12,0)</f>
        <v>210010002220251184</v>
      </c>
      <c r="H528" s="20" t="s">
        <v>12627</v>
      </c>
      <c r="I528" s="28" t="s">
        <v>10779</v>
      </c>
      <c r="J528" s="20">
        <v>13</v>
      </c>
      <c r="K528" s="35">
        <v>46023</v>
      </c>
      <c r="L528" s="35">
        <v>46387.9999884259</v>
      </c>
      <c r="M528" s="20" t="str">
        <f>VLOOKUP(H528,频率块划分实时状态!C:Y,16,0)</f>
        <v>CS6D</v>
      </c>
      <c r="N528" s="20" t="str">
        <f>VLOOKUP(H528,频率块划分实时状态!C:Y,17,0)</f>
        <v>RZ6B</v>
      </c>
      <c r="O528" s="20" t="str">
        <f>VLOOKUP(M528&amp;"-"&amp;N528,通道清单!C:G,5,0)</f>
        <v>H</v>
      </c>
      <c r="P528" s="20">
        <f>VLOOKUP(H528,频率块划分实时状态!C:Y,12,0)</f>
        <v>14231</v>
      </c>
      <c r="Q528" s="20">
        <f>VLOOKUP(H528,频率块划分实时状态!C:Y,13,0)</f>
        <v>14244</v>
      </c>
      <c r="R528" s="20" t="str">
        <f>VLOOKUP(H528,频率块划分实时状态!C:Y,18,0)</f>
        <v>TZ6B</v>
      </c>
      <c r="S528" s="20" t="str">
        <f>VLOOKUP(M528&amp;"-"&amp;R528,通道清单!C:G,5,0)</f>
        <v>V</v>
      </c>
      <c r="T528" s="20">
        <f>VLOOKUP(H528,频率块划分实时状态!C:Y,14,0)</f>
        <v>12481</v>
      </c>
      <c r="U528" s="20">
        <f>VLOOKUP(H528,频率块划分实时状态!C:Y,15,0)</f>
        <v>12494</v>
      </c>
    </row>
    <row r="529" spans="2:21">
      <c r="B529" s="20" t="s">
        <v>10699</v>
      </c>
      <c r="C529" s="20" t="s">
        <v>10700</v>
      </c>
      <c r="D529" s="33" t="s">
        <v>14669</v>
      </c>
      <c r="E529" s="20" t="str">
        <f>VLOOKUP(B529,商品实例清单!B:D,3,0)</f>
        <v>通信卫星带宽Ka-点波束</v>
      </c>
      <c r="F529" s="221" t="str">
        <f>VLOOKUP(B529,商品实例清单!B:M,12,0)</f>
        <v>210010002220260087</v>
      </c>
      <c r="H529" s="20" t="s">
        <v>14745</v>
      </c>
      <c r="I529" s="28" t="s">
        <v>10779</v>
      </c>
      <c r="J529" s="48">
        <v>10</v>
      </c>
      <c r="K529" s="35">
        <v>46083</v>
      </c>
      <c r="L529" s="35">
        <v>46113.9999884259</v>
      </c>
      <c r="M529" s="20" t="str">
        <f>VLOOKUP(H529,频率块划分实时状态!C:Y,16,0)</f>
        <v>CS26</v>
      </c>
      <c r="N529" s="20" t="str">
        <f>VLOOKUP(H529,频率块划分实时状态!C:Y,17,0)</f>
        <v>RK20L</v>
      </c>
      <c r="O529" s="20" t="str">
        <f>VLOOKUP(M529&amp;"-"&amp;N529,通道清单!C:G,5,0)</f>
        <v>L</v>
      </c>
      <c r="P529" s="20">
        <f>VLOOKUP(H529,频率块划分实时状态!C:Y,12,0)</f>
        <v>28864.3</v>
      </c>
      <c r="Q529" s="20">
        <f>VLOOKUP(H529,频率块划分实时状态!C:Y,13,0)</f>
        <v>28874.3</v>
      </c>
      <c r="R529" s="20" t="str">
        <f>VLOOKUP(H529,频率块划分实时状态!C:Y,18,0)</f>
        <v>TY20R</v>
      </c>
      <c r="S529" s="20" t="str">
        <f>VLOOKUP(M529&amp;"-"&amp;R529,通道清单!C:G,5,0)</f>
        <v>R</v>
      </c>
      <c r="T529" s="20">
        <f>VLOOKUP(H529,频率块划分实时状态!C:Y,14,0)</f>
        <v>19954.3</v>
      </c>
      <c r="U529" s="20">
        <f>VLOOKUP(H529,频率块划分实时状态!C:Y,15,0)</f>
        <v>19964.3</v>
      </c>
    </row>
    <row r="530" spans="2:21">
      <c r="B530" s="20" t="s">
        <v>10699</v>
      </c>
      <c r="C530" s="20" t="s">
        <v>10700</v>
      </c>
      <c r="D530" s="33" t="s">
        <v>14669</v>
      </c>
      <c r="E530" s="20" t="str">
        <f>VLOOKUP(B530,商品实例清单!B:D,3,0)</f>
        <v>通信卫星带宽Ka-点波束</v>
      </c>
      <c r="F530" s="221" t="str">
        <f>VLOOKUP(B530,商品实例清单!B:M,12,0)</f>
        <v>210010002220260087</v>
      </c>
      <c r="H530" s="20" t="s">
        <v>14746</v>
      </c>
      <c r="I530" s="28" t="s">
        <v>10779</v>
      </c>
      <c r="J530" s="48">
        <v>20</v>
      </c>
      <c r="K530" s="35">
        <v>46084</v>
      </c>
      <c r="L530" s="35"/>
      <c r="M530" s="20" t="str">
        <f>VLOOKUP(H530,频率块划分实时状态!C:Y,16,0)</f>
        <v>CS26</v>
      </c>
      <c r="N530" s="20" t="str">
        <f>VLOOKUP(H530,频率块划分实时状态!C:Y,17,0)</f>
        <v>RC41R</v>
      </c>
      <c r="O530" s="20" t="str">
        <f>VLOOKUP(M530&amp;"-"&amp;N530,通道清单!C:G,5,0)</f>
        <v>R</v>
      </c>
      <c r="P530" s="20">
        <f>VLOOKUP(H530,频率块划分实时状态!C:Y,12,0)</f>
        <v>27703.9</v>
      </c>
      <c r="Q530" s="20">
        <f>VLOOKUP(H530,频率块划分实时状态!C:Y,13,0)</f>
        <v>27723.9</v>
      </c>
      <c r="R530" s="20" t="str">
        <f>VLOOKUP(H530,频率块划分实时状态!C:Y,18,0)</f>
        <v>TY41L</v>
      </c>
      <c r="S530" s="20" t="str">
        <f>VLOOKUP(M530&amp;"-"&amp;R530,通道清单!C:G,5,0)</f>
        <v>L</v>
      </c>
      <c r="T530" s="20">
        <f>VLOOKUP(H530,频率块划分实时状态!C:Y,14,0)</f>
        <v>19863.9</v>
      </c>
      <c r="U530" s="20">
        <f>VLOOKUP(H530,频率块划分实时状态!C:Y,15,0)</f>
        <v>19883.9</v>
      </c>
    </row>
    <row r="531" spans="2:21">
      <c r="B531" s="20" t="s">
        <v>10699</v>
      </c>
      <c r="C531" s="20" t="s">
        <v>10700</v>
      </c>
      <c r="D531" s="33" t="s">
        <v>14669</v>
      </c>
      <c r="E531" s="20" t="str">
        <f>VLOOKUP(B531,商品实例清单!B:D,3,0)</f>
        <v>通信卫星带宽Ka-点波束</v>
      </c>
      <c r="F531" s="221" t="str">
        <f>VLOOKUP(B531,商品实例清单!B:M,12,0)</f>
        <v>210010002220260087</v>
      </c>
      <c r="H531" s="20" t="s">
        <v>14747</v>
      </c>
      <c r="I531" s="28" t="s">
        <v>10779</v>
      </c>
      <c r="J531" s="48">
        <v>2</v>
      </c>
      <c r="K531" s="35">
        <v>46083</v>
      </c>
      <c r="L531" s="35">
        <v>46090.9999884259</v>
      </c>
      <c r="M531" s="20" t="str">
        <f>VLOOKUP(H531,频率块划分实时状态!C:Y,16,0)</f>
        <v>CS26</v>
      </c>
      <c r="N531" s="20" t="str">
        <f>VLOOKUP(H531,频率块划分实时状态!C:Y,17,0)</f>
        <v>RL9R</v>
      </c>
      <c r="O531" s="20" t="str">
        <f>VLOOKUP(M531&amp;"-"&amp;N531,通道清单!C:G,5,0)</f>
        <v>R</v>
      </c>
      <c r="P531" s="20">
        <f>VLOOKUP(H531,频率块划分实时状态!C:Y,12,0)</f>
        <v>28395.7</v>
      </c>
      <c r="Q531" s="20">
        <f>VLOOKUP(H531,频率块划分实时状态!C:Y,13,0)</f>
        <v>28397.7</v>
      </c>
      <c r="R531" s="20" t="str">
        <f>VLOOKUP(H531,频率块划分实时状态!C:Y,18,0)</f>
        <v>TY9L</v>
      </c>
      <c r="S531" s="20" t="str">
        <f>VLOOKUP(M531&amp;"-"&amp;R531,通道清单!C:G,5,0)</f>
        <v>L</v>
      </c>
      <c r="T531" s="20">
        <f>VLOOKUP(H531,频率块划分实时状态!C:Y,14,0)</f>
        <v>19485.7</v>
      </c>
      <c r="U531" s="20">
        <f>VLOOKUP(H531,频率块划分实时状态!C:Y,15,0)</f>
        <v>19487.7</v>
      </c>
    </row>
    <row r="532" spans="2:21">
      <c r="B532" s="20" t="s">
        <v>10699</v>
      </c>
      <c r="C532" s="20" t="s">
        <v>10700</v>
      </c>
      <c r="D532" s="33" t="s">
        <v>14669</v>
      </c>
      <c r="E532" s="20" t="str">
        <f>VLOOKUP(B532,商品实例清单!B:D,3,0)</f>
        <v>通信卫星带宽Ka-点波束</v>
      </c>
      <c r="F532" s="221" t="str">
        <f>VLOOKUP(B532,商品实例清单!B:M,12,0)</f>
        <v>210010002220260087</v>
      </c>
      <c r="H532" s="20" t="s">
        <v>14748</v>
      </c>
      <c r="I532" s="28" t="s">
        <v>10779</v>
      </c>
      <c r="J532" s="48">
        <v>10</v>
      </c>
      <c r="K532" s="35">
        <v>45725</v>
      </c>
      <c r="L532" s="35">
        <v>46106.9999884259</v>
      </c>
      <c r="M532" s="20" t="str">
        <f>VLOOKUP(H532,频率块划分实时状态!C:Y,16,0)</f>
        <v>CS26</v>
      </c>
      <c r="N532" s="20" t="str">
        <f>VLOOKUP(H532,频率块划分实时状态!C:Y,17,0)</f>
        <v>RC25R</v>
      </c>
      <c r="O532" s="20" t="str">
        <f>VLOOKUP(M532&amp;"-"&amp;N532,通道清单!C:G,5,0)</f>
        <v>R</v>
      </c>
      <c r="P532" s="20">
        <f>VLOOKUP(H532,频率块划分实时状态!C:Y,12,0)</f>
        <v>28864.3</v>
      </c>
      <c r="Q532" s="20">
        <f>VLOOKUP(H532,频率块划分实时状态!C:Y,13,0)</f>
        <v>28874.3</v>
      </c>
      <c r="R532" s="20" t="str">
        <f>VLOOKUP(H532,频率块划分实时状态!C:Y,18,0)</f>
        <v>TY25L</v>
      </c>
      <c r="S532" s="20" t="str">
        <f>VLOOKUP(M532&amp;"-"&amp;R532,通道清单!C:G,5,0)</f>
        <v>L</v>
      </c>
      <c r="T532" s="20">
        <f>VLOOKUP(H532,频率块划分实时状态!C:Y,14,0)</f>
        <v>19954.3</v>
      </c>
      <c r="U532" s="20">
        <f>VLOOKUP(H532,频率块划分实时状态!C:Y,15,0)</f>
        <v>19964.3</v>
      </c>
    </row>
    <row r="533" spans="2:21">
      <c r="B533" s="20" t="s">
        <v>10699</v>
      </c>
      <c r="C533" s="20" t="s">
        <v>10700</v>
      </c>
      <c r="D533" s="33" t="s">
        <v>14669</v>
      </c>
      <c r="E533" s="20" t="str">
        <f>VLOOKUP(B533,商品实例清单!B:D,3,0)</f>
        <v>通信卫星带宽Ka-点波束</v>
      </c>
      <c r="F533" s="221" t="str">
        <f>VLOOKUP(B533,商品实例清单!B:M,12,0)</f>
        <v>210010002220260087</v>
      </c>
      <c r="H533" s="20" t="s">
        <v>14749</v>
      </c>
      <c r="I533" s="28" t="s">
        <v>10779</v>
      </c>
      <c r="J533" s="48">
        <v>10</v>
      </c>
      <c r="K533" s="35">
        <v>45725</v>
      </c>
      <c r="L533" s="35"/>
      <c r="M533" s="20" t="str">
        <f>VLOOKUP(H533,频率块划分实时状态!C:Y,16,0)</f>
        <v>CS26</v>
      </c>
      <c r="N533" s="20" t="str">
        <f>VLOOKUP(H533,频率块划分实时状态!C:Y,17,0)</f>
        <v>RD33L</v>
      </c>
      <c r="O533" s="20" t="str">
        <f>VLOOKUP(M533&amp;"-"&amp;N533,通道清单!C:G,5,0)</f>
        <v>L</v>
      </c>
      <c r="P533" s="20">
        <f>VLOOKUP(H533,频率块划分实时状态!C:Y,12,0)</f>
        <v>28395.7</v>
      </c>
      <c r="Q533" s="20">
        <f>VLOOKUP(H533,频率块划分实时状态!C:Y,13,0)</f>
        <v>28405.7</v>
      </c>
      <c r="R533" s="20" t="str">
        <f>VLOOKUP(H533,频率块划分实时状态!C:Y,18,0)</f>
        <v>TY33R</v>
      </c>
      <c r="S533" s="20" t="str">
        <f>VLOOKUP(M533&amp;"-"&amp;R533,通道清单!C:G,5,0)</f>
        <v>R</v>
      </c>
      <c r="T533" s="20">
        <f>VLOOKUP(H533,频率块划分实时状态!C:Y,14,0)</f>
        <v>19485.7</v>
      </c>
      <c r="U533" s="20">
        <f>VLOOKUP(H533,频率块划分实时状态!C:Y,15,0)</f>
        <v>19495.7</v>
      </c>
    </row>
    <row r="534" spans="2:21">
      <c r="B534" s="20" t="s">
        <v>10699</v>
      </c>
      <c r="C534" s="20" t="s">
        <v>10700</v>
      </c>
      <c r="D534" s="33" t="s">
        <v>14669</v>
      </c>
      <c r="E534" s="20" t="str">
        <f>VLOOKUP(B534,商品实例清单!B:D,3,0)</f>
        <v>通信卫星带宽Ka-点波束</v>
      </c>
      <c r="F534" s="221" t="str">
        <f>VLOOKUP(B534,商品实例清单!B:M,12,0)</f>
        <v>210010002220260087</v>
      </c>
      <c r="H534" s="20" t="s">
        <v>14750</v>
      </c>
      <c r="I534" s="28" t="s">
        <v>10779</v>
      </c>
      <c r="J534" s="49">
        <v>10</v>
      </c>
      <c r="K534" s="35">
        <v>45725</v>
      </c>
      <c r="L534" s="35">
        <v>45741.9999884259</v>
      </c>
      <c r="M534" s="20" t="str">
        <f>VLOOKUP(H534,频率块划分实时状态!C:Y,16,0)</f>
        <v>CS26</v>
      </c>
      <c r="N534" s="20" t="str">
        <f>VLOOKUP(H534,频率块划分实时状态!C:Y,17,0)</f>
        <v>RC32L</v>
      </c>
      <c r="O534" s="20" t="str">
        <f>VLOOKUP(M534&amp;"-"&amp;N534,通道清单!C:G,5,0)</f>
        <v>L</v>
      </c>
      <c r="P534" s="20">
        <f>VLOOKUP(H534,频率块划分实时状态!C:Y,12,0)</f>
        <v>27774.3</v>
      </c>
      <c r="Q534" s="20">
        <f>VLOOKUP(H534,频率块划分实时状态!C:Y,13,0)</f>
        <v>27784.3</v>
      </c>
      <c r="R534" s="20" t="str">
        <f>VLOOKUP(H534,频率块划分实时状态!C:Y,18,0)</f>
        <v>TY32R</v>
      </c>
      <c r="S534" s="20" t="str">
        <f>VLOOKUP(M534&amp;"-"&amp;R534,通道清单!C:G,5,0)</f>
        <v>R</v>
      </c>
      <c r="T534" s="20">
        <f>VLOOKUP(H534,频率块划分实时状态!C:Y,14,0)</f>
        <v>19934.3</v>
      </c>
      <c r="U534" s="20">
        <f>VLOOKUP(H534,频率块划分实时状态!C:Y,15,0)</f>
        <v>19944.3</v>
      </c>
    </row>
    <row r="535" spans="2:21">
      <c r="B535" s="20" t="s">
        <v>10699</v>
      </c>
      <c r="C535" s="20" t="s">
        <v>10700</v>
      </c>
      <c r="D535" s="33" t="s">
        <v>14669</v>
      </c>
      <c r="E535" s="20" t="str">
        <f>VLOOKUP(B535,商品实例清单!B:D,3,0)</f>
        <v>通信卫星带宽Ka-点波束</v>
      </c>
      <c r="F535" s="221" t="str">
        <f>VLOOKUP(B535,商品实例清单!B:M,12,0)</f>
        <v>210010002220260087</v>
      </c>
      <c r="H535" s="20" t="s">
        <v>14751</v>
      </c>
      <c r="I535" s="28" t="s">
        <v>10779</v>
      </c>
      <c r="J535" s="48">
        <v>10</v>
      </c>
      <c r="K535" s="35">
        <v>45725</v>
      </c>
      <c r="L535" s="35">
        <v>46101.9999884259</v>
      </c>
      <c r="M535" s="20" t="str">
        <f>VLOOKUP(H535,频率块划分实时状态!C:Y,16,0)</f>
        <v>CS26</v>
      </c>
      <c r="N535" s="20" t="str">
        <f>VLOOKUP(H535,频率块划分实时状态!C:Y,17,0)</f>
        <v>RC17L</v>
      </c>
      <c r="O535" s="20" t="str">
        <f>VLOOKUP(M535&amp;"-"&amp;N535,通道清单!C:G,5,0)</f>
        <v>L</v>
      </c>
      <c r="P535" s="20">
        <f>VLOOKUP(H535,频率块划分实时状态!C:Y,12,0)</f>
        <v>27341.7</v>
      </c>
      <c r="Q535" s="20">
        <f>VLOOKUP(H535,频率块划分实时状态!C:Y,13,0)</f>
        <v>27351.7</v>
      </c>
      <c r="R535" s="20" t="str">
        <f>VLOOKUP(H535,频率块划分实时状态!C:Y,18,0)</f>
        <v>TY17R</v>
      </c>
      <c r="S535" s="20" t="str">
        <f>VLOOKUP(M535&amp;"-"&amp;R535,通道清单!C:G,5,0)</f>
        <v>R</v>
      </c>
      <c r="T535" s="20">
        <f>VLOOKUP(H535,频率块划分实时状态!C:Y,14,0)</f>
        <v>19501.7</v>
      </c>
      <c r="U535" s="20">
        <f>VLOOKUP(H535,频率块划分实时状态!C:Y,15,0)</f>
        <v>19511.7</v>
      </c>
    </row>
    <row r="536" spans="2:21">
      <c r="B536" s="20" t="s">
        <v>10699</v>
      </c>
      <c r="C536" s="20" t="s">
        <v>10700</v>
      </c>
      <c r="D536" s="33" t="s">
        <v>14669</v>
      </c>
      <c r="E536" s="20" t="str">
        <f>VLOOKUP(B536,商品实例清单!B:D,3,0)</f>
        <v>通信卫星带宽Ka-点波束</v>
      </c>
      <c r="F536" s="221" t="str">
        <f>VLOOKUP(B536,商品实例清单!B:M,12,0)</f>
        <v>210010002220260087</v>
      </c>
      <c r="H536" s="20" t="s">
        <v>14752</v>
      </c>
      <c r="I536" s="28" t="s">
        <v>10779</v>
      </c>
      <c r="J536" s="48">
        <v>10</v>
      </c>
      <c r="K536" s="35">
        <v>45733</v>
      </c>
      <c r="L536" s="35">
        <v>46113.9999884259</v>
      </c>
      <c r="M536" s="20" t="str">
        <f>VLOOKUP(H536,频率块划分实时状态!C:Y,16,0)</f>
        <v>CS26</v>
      </c>
      <c r="N536" s="20" t="str">
        <f>VLOOKUP(H536,频率块划分实时状态!C:Y,17,0)</f>
        <v>RW28R</v>
      </c>
      <c r="O536" s="20" t="str">
        <f>VLOOKUP(M536&amp;"-"&amp;N536,通道清单!C:G,5,0)</f>
        <v>R</v>
      </c>
      <c r="P536" s="20">
        <f>VLOOKUP(H536,频率块划分实时状态!C:Y,12,0)</f>
        <v>28306.4</v>
      </c>
      <c r="Q536" s="20">
        <f>VLOOKUP(H536,频率块划分实时状态!C:Y,13,0)</f>
        <v>28316.4</v>
      </c>
      <c r="R536" s="20" t="str">
        <f>VLOOKUP(H536,频率块划分实时状态!C:Y,18,0)</f>
        <v>TY28L</v>
      </c>
      <c r="S536" s="20" t="str">
        <f>VLOOKUP(M536&amp;"-"&amp;R536,通道清单!C:G,5,0)</f>
        <v>L</v>
      </c>
      <c r="T536" s="20">
        <f>VLOOKUP(H536,频率块划分实时状态!C:Y,14,0)</f>
        <v>19396.4</v>
      </c>
      <c r="U536" s="20">
        <f>VLOOKUP(H536,频率块划分实时状态!C:Y,15,0)</f>
        <v>19406.4</v>
      </c>
    </row>
    <row r="537" spans="2:21">
      <c r="B537" s="20" t="s">
        <v>10699</v>
      </c>
      <c r="C537" s="20" t="s">
        <v>10700</v>
      </c>
      <c r="D537" s="33" t="s">
        <v>14669</v>
      </c>
      <c r="E537" s="20" t="str">
        <f>VLOOKUP(B537,商品实例清单!B:D,3,0)</f>
        <v>通信卫星带宽Ka-点波束</v>
      </c>
      <c r="F537" s="221" t="str">
        <f>VLOOKUP(B537,商品实例清单!B:M,12,0)</f>
        <v>210010002220260087</v>
      </c>
      <c r="H537" s="20" t="s">
        <v>14753</v>
      </c>
      <c r="I537" s="28" t="s">
        <v>10779</v>
      </c>
      <c r="J537" s="48">
        <v>27</v>
      </c>
      <c r="K537" s="35">
        <v>46127</v>
      </c>
      <c r="L537" s="35">
        <v>46144.9999884259</v>
      </c>
      <c r="M537" s="20" t="str">
        <f>VLOOKUP(H537,频率块划分实时状态!C:Y,16,0)</f>
        <v>CS26</v>
      </c>
      <c r="N537" s="20" t="str">
        <f>VLOOKUP(H537,频率块划分实时状态!C:Y,17,0)</f>
        <v>RC34L</v>
      </c>
      <c r="O537" s="20" t="str">
        <f>VLOOKUP(M537&amp;"-"&amp;N537,通道清单!C:G,5,0)</f>
        <v>L</v>
      </c>
      <c r="P537" s="20">
        <f>VLOOKUP(H537,频率块划分实时状态!C:Y,12,0)</f>
        <v>28844.3</v>
      </c>
      <c r="Q537" s="20">
        <f>VLOOKUP(H537,频率块划分实时状态!C:Y,13,0)</f>
        <v>28871.3</v>
      </c>
      <c r="R537" s="20" t="str">
        <f>VLOOKUP(H537,频率块划分实时状态!C:Y,18,0)</f>
        <v>TY34R</v>
      </c>
      <c r="S537" s="20" t="str">
        <f>VLOOKUP(M537&amp;"-"&amp;R537,通道清单!C:G,5,0)</f>
        <v>R</v>
      </c>
      <c r="T537" s="20">
        <f>VLOOKUP(H537,频率块划分实时状态!C:Y,14,0)</f>
        <v>19934.3</v>
      </c>
      <c r="U537" s="20">
        <f>VLOOKUP(H537,频率块划分实时状态!C:Y,15,0)</f>
        <v>19961.3</v>
      </c>
    </row>
    <row r="538" spans="2:21">
      <c r="B538" s="20" t="s">
        <v>10699</v>
      </c>
      <c r="C538" s="20" t="s">
        <v>10700</v>
      </c>
      <c r="D538" s="33" t="s">
        <v>14669</v>
      </c>
      <c r="E538" s="20" t="str">
        <f>VLOOKUP(B538,商品实例清单!B:D,3,0)</f>
        <v>通信卫星带宽Ka-点波束</v>
      </c>
      <c r="F538" s="221" t="str">
        <f>VLOOKUP(B538,商品实例清单!B:M,12,0)</f>
        <v>210010002220260087</v>
      </c>
      <c r="H538" s="20" t="s">
        <v>14754</v>
      </c>
      <c r="I538" s="28" t="s">
        <v>10779</v>
      </c>
      <c r="J538" s="48">
        <v>8</v>
      </c>
      <c r="K538" s="35">
        <v>46127</v>
      </c>
      <c r="L538" s="35"/>
      <c r="M538" s="20" t="str">
        <f>VLOOKUP(H538,频率块划分实时状态!C:Y,16,0)</f>
        <v>CS26</v>
      </c>
      <c r="N538" s="20" t="str">
        <f>VLOOKUP(H538,频率块划分实时状态!C:Y,17,0)</f>
        <v>RL9R</v>
      </c>
      <c r="O538" s="20" t="str">
        <f>VLOOKUP(M538&amp;"-"&amp;N538,通道清单!C:G,5,0)</f>
        <v>R</v>
      </c>
      <c r="P538" s="20">
        <f>VLOOKUP(H538,频率块划分实时状态!C:Y,12,0)</f>
        <v>28397.7</v>
      </c>
      <c r="Q538" s="20">
        <f>VLOOKUP(H538,频率块划分实时状态!C:Y,13,0)</f>
        <v>28405.7</v>
      </c>
      <c r="R538" s="20" t="str">
        <f>VLOOKUP(H538,频率块划分实时状态!C:Y,18,0)</f>
        <v>TY9L</v>
      </c>
      <c r="S538" s="20" t="str">
        <f>VLOOKUP(M538&amp;"-"&amp;R538,通道清单!C:G,5,0)</f>
        <v>L</v>
      </c>
      <c r="T538" s="20">
        <f>VLOOKUP(H538,频率块划分实时状态!C:Y,14,0)</f>
        <v>19487.7</v>
      </c>
      <c r="U538" s="20">
        <f>VLOOKUP(H538,频率块划分实时状态!C:Y,15,0)</f>
        <v>19495.7</v>
      </c>
    </row>
    <row r="539" spans="2:21">
      <c r="B539" s="20" t="s">
        <v>10699</v>
      </c>
      <c r="C539" s="20" t="s">
        <v>10700</v>
      </c>
      <c r="D539" s="33" t="s">
        <v>14669</v>
      </c>
      <c r="E539" s="20" t="str">
        <f>VLOOKUP(B539,商品实例清单!B:D,3,0)</f>
        <v>通信卫星带宽Ka-点波束</v>
      </c>
      <c r="F539" s="221" t="str">
        <f>VLOOKUP(B539,商品实例清单!B:M,12,0)</f>
        <v>210010002220260087</v>
      </c>
      <c r="H539" s="20" t="s">
        <v>14752</v>
      </c>
      <c r="I539" s="28" t="s">
        <v>10779</v>
      </c>
      <c r="J539" s="48">
        <v>10</v>
      </c>
      <c r="K539" s="35">
        <v>46132</v>
      </c>
      <c r="L539" s="35">
        <v>46144.9999884259</v>
      </c>
      <c r="M539" s="20" t="str">
        <f>VLOOKUP(H539,频率块划分实时状态!C:Y,16,0)</f>
        <v>CS26</v>
      </c>
      <c r="N539" s="20" t="str">
        <f>VLOOKUP(H539,频率块划分实时状态!C:Y,17,0)</f>
        <v>RW28R</v>
      </c>
      <c r="O539" s="20" t="str">
        <f>VLOOKUP(M539&amp;"-"&amp;N539,通道清单!C:G,5,0)</f>
        <v>R</v>
      </c>
      <c r="P539" s="20">
        <f>VLOOKUP(H539,频率块划分实时状态!C:Y,12,0)</f>
        <v>28306.4</v>
      </c>
      <c r="Q539" s="20">
        <f>VLOOKUP(H539,频率块划分实时状态!C:Y,13,0)</f>
        <v>28316.4</v>
      </c>
      <c r="R539" s="20" t="str">
        <f>VLOOKUP(H539,频率块划分实时状态!C:Y,18,0)</f>
        <v>TY28L</v>
      </c>
      <c r="S539" s="20" t="str">
        <f>VLOOKUP(M539&amp;"-"&amp;R539,通道清单!C:G,5,0)</f>
        <v>L</v>
      </c>
      <c r="T539" s="20">
        <f>VLOOKUP(H539,频率块划分实时状态!C:Y,14,0)</f>
        <v>19396.4</v>
      </c>
      <c r="U539" s="20">
        <f>VLOOKUP(H539,频率块划分实时状态!C:Y,15,0)</f>
        <v>19406.4</v>
      </c>
    </row>
    <row r="540" spans="2:21">
      <c r="B540" s="20" t="s">
        <v>10699</v>
      </c>
      <c r="C540" s="20" t="s">
        <v>10700</v>
      </c>
      <c r="D540" s="33" t="s">
        <v>14669</v>
      </c>
      <c r="E540" s="20" t="str">
        <f>VLOOKUP(B540,商品实例清单!B:D,3,0)</f>
        <v>通信卫星带宽Ka-点波束</v>
      </c>
      <c r="F540" s="221" t="str">
        <f>VLOOKUP(B540,商品实例清单!B:M,12,0)</f>
        <v>210010002220260087</v>
      </c>
      <c r="H540" s="20" t="s">
        <v>14755</v>
      </c>
      <c r="I540" s="28" t="s">
        <v>10779</v>
      </c>
      <c r="J540" s="48">
        <v>10</v>
      </c>
      <c r="K540" s="35">
        <v>46141</v>
      </c>
      <c r="L540" s="35">
        <v>46161.9999884259</v>
      </c>
      <c r="M540" s="20" t="str">
        <f>VLOOKUP(H540,频率块划分实时状态!C:Y,16,0)</f>
        <v>CS26</v>
      </c>
      <c r="N540" s="20" t="str">
        <f>VLOOKUP(H540,频率块划分实时状态!C:Y,17,0)</f>
        <v>RK20L</v>
      </c>
      <c r="O540" s="20" t="str">
        <f>VLOOKUP(M540&amp;"-"&amp;N540,通道清单!C:G,5,0)</f>
        <v>L</v>
      </c>
      <c r="P540" s="20">
        <f>VLOOKUP(H540,频率块划分实时状态!C:Y,12,0)</f>
        <v>28879.3</v>
      </c>
      <c r="Q540" s="20">
        <f>VLOOKUP(H540,频率块划分实时状态!C:Y,13,0)</f>
        <v>28889.3</v>
      </c>
      <c r="R540" s="20" t="str">
        <f>VLOOKUP(H540,频率块划分实时状态!C:Y,18,0)</f>
        <v>TY20R</v>
      </c>
      <c r="S540" s="20" t="str">
        <f>VLOOKUP(M540&amp;"-"&amp;R540,通道清单!C:G,5,0)</f>
        <v>R</v>
      </c>
      <c r="T540" s="20">
        <f>VLOOKUP(H540,频率块划分实时状态!C:Y,14,0)</f>
        <v>19969.3</v>
      </c>
      <c r="U540" s="20">
        <f>VLOOKUP(H540,频率块划分实时状态!C:Y,15,0)</f>
        <v>19979.3</v>
      </c>
    </row>
    <row r="541" spans="2:21">
      <c r="B541" s="20" t="s">
        <v>10699</v>
      </c>
      <c r="C541" s="20" t="s">
        <v>10700</v>
      </c>
      <c r="D541" s="33" t="s">
        <v>14669</v>
      </c>
      <c r="E541" s="20" t="str">
        <f>VLOOKUP(B541,商品实例清单!B:D,3,0)</f>
        <v>通信卫星带宽Ka-点波束</v>
      </c>
      <c r="F541" s="221" t="str">
        <f>VLOOKUP(B541,商品实例清单!B:M,12,0)</f>
        <v>210010002220260087</v>
      </c>
      <c r="H541" s="20" t="s">
        <v>14756</v>
      </c>
      <c r="I541" s="28" t="s">
        <v>10779</v>
      </c>
      <c r="J541" s="48">
        <v>5</v>
      </c>
      <c r="K541" s="35">
        <v>46161</v>
      </c>
      <c r="L541" s="35"/>
      <c r="M541" s="20" t="str">
        <f>VLOOKUP(H541,频率块划分实时状态!C:Y,16,0)</f>
        <v>CS26</v>
      </c>
      <c r="N541" s="20" t="str">
        <f>VLOOKUP(H541,频率块划分实时状态!C:Y,17,0)</f>
        <v>RL10R</v>
      </c>
      <c r="O541" s="20" t="str">
        <f>VLOOKUP(M541&amp;"-"&amp;N541,通道清单!C:G,5,0)</f>
        <v>R</v>
      </c>
      <c r="P541" s="20">
        <f>VLOOKUP(H541,频率块划分实时状态!C:Y,12,0)</f>
        <v>27794.3</v>
      </c>
      <c r="Q541" s="20">
        <f>VLOOKUP(H541,频率块划分实时状态!C:Y,13,0)</f>
        <v>27799.3</v>
      </c>
      <c r="R541" s="20" t="str">
        <f>VLOOKUP(H541,频率块划分实时状态!C:Y,18,0)</f>
        <v>TY10L</v>
      </c>
      <c r="S541" s="20" t="str">
        <f>VLOOKUP(M541&amp;"-"&amp;R541,通道清单!C:G,5,0)</f>
        <v>L</v>
      </c>
      <c r="T541" s="20">
        <f>VLOOKUP(H541,频率块划分实时状态!C:Y,14,0)</f>
        <v>19954.3</v>
      </c>
      <c r="U541" s="20">
        <f>VLOOKUP(H541,频率块划分实时状态!C:Y,15,0)</f>
        <v>19959.3</v>
      </c>
    </row>
    <row r="542" spans="2:21">
      <c r="B542" s="20" t="s">
        <v>10699</v>
      </c>
      <c r="C542" s="20" t="s">
        <v>10700</v>
      </c>
      <c r="D542" s="33" t="s">
        <v>14669</v>
      </c>
      <c r="E542" s="20" t="str">
        <f>VLOOKUP(B542,商品实例清单!B:D,3,0)</f>
        <v>通信卫星带宽Ka-点波束</v>
      </c>
      <c r="F542" s="221" t="str">
        <f>VLOOKUP(B542,商品实例清单!B:M,12,0)</f>
        <v>210010002220260087</v>
      </c>
      <c r="H542" s="20" t="s">
        <v>14755</v>
      </c>
      <c r="I542" s="28" t="s">
        <v>10779</v>
      </c>
      <c r="J542" s="48">
        <v>10</v>
      </c>
      <c r="K542" s="35">
        <v>45799</v>
      </c>
      <c r="L542" s="35"/>
      <c r="M542" s="20" t="str">
        <f>VLOOKUP(H542,频率块划分实时状态!C:Y,16,0)</f>
        <v>CS26</v>
      </c>
      <c r="N542" s="20" t="str">
        <f>VLOOKUP(H542,频率块划分实时状态!C:Y,17,0)</f>
        <v>RK20L</v>
      </c>
      <c r="O542" s="20" t="str">
        <f>VLOOKUP(M542&amp;"-"&amp;N542,通道清单!C:G,5,0)</f>
        <v>L</v>
      </c>
      <c r="P542" s="20">
        <f>VLOOKUP(H542,频率块划分实时状态!C:Y,12,0)</f>
        <v>28879.3</v>
      </c>
      <c r="Q542" s="20">
        <f>VLOOKUP(H542,频率块划分实时状态!C:Y,13,0)</f>
        <v>28889.3</v>
      </c>
      <c r="R542" s="20" t="str">
        <f>VLOOKUP(H542,频率块划分实时状态!C:Y,18,0)</f>
        <v>TY20R</v>
      </c>
      <c r="S542" s="20" t="str">
        <f>VLOOKUP(M542&amp;"-"&amp;R542,通道清单!C:G,5,0)</f>
        <v>R</v>
      </c>
      <c r="T542" s="20">
        <f>VLOOKUP(H542,频率块划分实时状态!C:Y,14,0)</f>
        <v>19969.3</v>
      </c>
      <c r="U542" s="20">
        <f>VLOOKUP(H542,频率块划分实时状态!C:Y,15,0)</f>
        <v>19979.3</v>
      </c>
    </row>
    <row r="543" spans="2:21">
      <c r="B543" s="20" t="s">
        <v>10699</v>
      </c>
      <c r="C543" s="20" t="s">
        <v>10700</v>
      </c>
      <c r="D543" s="33" t="s">
        <v>14669</v>
      </c>
      <c r="E543" s="20" t="str">
        <f>VLOOKUP(B543,商品实例清单!B:D,3,0)</f>
        <v>通信卫星带宽Ka-点波束</v>
      </c>
      <c r="F543" s="221" t="str">
        <f>VLOOKUP(B543,商品实例清单!B:M,12,0)</f>
        <v>210010002220260087</v>
      </c>
      <c r="H543" s="20" t="s">
        <v>14757</v>
      </c>
      <c r="I543" s="28" t="s">
        <v>10779</v>
      </c>
      <c r="J543" s="48">
        <v>20</v>
      </c>
      <c r="K543" s="35">
        <v>46083</v>
      </c>
      <c r="L543" s="35">
        <v>46113.9999884259</v>
      </c>
      <c r="M543" s="20" t="str">
        <f>VLOOKUP(H543,频率块划分实时状态!C:Y,16,0)</f>
        <v>CS26</v>
      </c>
      <c r="N543" s="20" t="str">
        <f>VLOOKUP(H543,频率块划分实时状态!C:Y,17,0)</f>
        <v>RY20L</v>
      </c>
      <c r="O543" s="20" t="str">
        <f>VLOOKUP(M543&amp;"-"&amp;N543,通道清单!C:G,5,0)</f>
        <v>L</v>
      </c>
      <c r="P543" s="20">
        <f>VLOOKUP(H543,频率块划分实时状态!C:Y,12,0)</f>
        <v>29828.4</v>
      </c>
      <c r="Q543" s="20">
        <f>VLOOKUP(H543,频率块划分实时状态!C:Y,13,0)</f>
        <v>29848.4</v>
      </c>
      <c r="R543" s="20" t="str">
        <f>VLOOKUP(H543,频率块划分实时状态!C:Y,18,0)</f>
        <v>TK20R</v>
      </c>
      <c r="S543" s="20" t="str">
        <f>VLOOKUP(M543&amp;"-"&amp;R543,通道清单!C:G,5,0)</f>
        <v>R</v>
      </c>
      <c r="T543" s="20">
        <f>VLOOKUP(H543,频率块划分实时状态!C:Y,14,0)</f>
        <v>18838.4</v>
      </c>
      <c r="U543" s="20">
        <f>VLOOKUP(H543,频率块划分实时状态!C:Y,15,0)</f>
        <v>18858.4</v>
      </c>
    </row>
    <row r="544" spans="2:21">
      <c r="B544" s="20" t="s">
        <v>10699</v>
      </c>
      <c r="C544" s="20" t="s">
        <v>10700</v>
      </c>
      <c r="D544" s="33" t="s">
        <v>14669</v>
      </c>
      <c r="E544" s="20" t="str">
        <f>VLOOKUP(B544,商品实例清单!B:D,3,0)</f>
        <v>通信卫星带宽Ka-点波束</v>
      </c>
      <c r="F544" s="221" t="str">
        <f>VLOOKUP(B544,商品实例清单!B:M,12,0)</f>
        <v>210010002220260087</v>
      </c>
      <c r="H544" s="20" t="s">
        <v>14758</v>
      </c>
      <c r="I544" s="28" t="s">
        <v>10779</v>
      </c>
      <c r="J544" s="48">
        <v>20</v>
      </c>
      <c r="K544" s="35">
        <v>46084</v>
      </c>
      <c r="L544" s="35"/>
      <c r="M544" s="20" t="str">
        <f>VLOOKUP(H544,频率块划分实时状态!C:Y,16,0)</f>
        <v>CS26</v>
      </c>
      <c r="N544" s="20" t="str">
        <f>VLOOKUP(H544,频率块划分实时状态!C:Y,17,0)</f>
        <v>RY41R</v>
      </c>
      <c r="O544" s="20" t="str">
        <f>VLOOKUP(M544&amp;"-"&amp;N544,通道清单!C:G,5,0)</f>
        <v>R</v>
      </c>
      <c r="P544" s="20">
        <f>VLOOKUP(H544,频率块划分实时状态!C:Y,12,0)</f>
        <v>29893.2</v>
      </c>
      <c r="Q544" s="20">
        <f>VLOOKUP(H544,频率块划分实时状态!C:Y,13,0)</f>
        <v>29913.2</v>
      </c>
      <c r="R544" s="20" t="str">
        <f>VLOOKUP(H544,频率块划分实时状态!C:Y,18,0)</f>
        <v>TC41L</v>
      </c>
      <c r="S544" s="20" t="str">
        <f>VLOOKUP(M544&amp;"-"&amp;R544,通道清单!C:G,5,0)</f>
        <v>L</v>
      </c>
      <c r="T544" s="20">
        <f>VLOOKUP(H544,频率块划分实时状态!C:Y,14,0)</f>
        <v>18233.2</v>
      </c>
      <c r="U544" s="20">
        <f>VLOOKUP(H544,频率块划分实时状态!C:Y,15,0)</f>
        <v>18253.2</v>
      </c>
    </row>
    <row r="545" spans="2:21">
      <c r="B545" s="20" t="s">
        <v>10699</v>
      </c>
      <c r="C545" s="20" t="s">
        <v>10700</v>
      </c>
      <c r="D545" s="33" t="s">
        <v>14669</v>
      </c>
      <c r="E545" s="20" t="str">
        <f>VLOOKUP(B545,商品实例清单!B:D,3,0)</f>
        <v>通信卫星带宽Ka-点波束</v>
      </c>
      <c r="F545" s="221" t="str">
        <f>VLOOKUP(B545,商品实例清单!B:M,12,0)</f>
        <v>210010002220260087</v>
      </c>
      <c r="H545" s="20" t="s">
        <v>14759</v>
      </c>
      <c r="I545" s="28" t="s">
        <v>10779</v>
      </c>
      <c r="J545" s="48">
        <v>2</v>
      </c>
      <c r="K545" s="35">
        <v>46083</v>
      </c>
      <c r="L545" s="35">
        <v>46090.9999884259</v>
      </c>
      <c r="M545" s="20" t="str">
        <f>VLOOKUP(H545,频率块划分实时状态!C:Y,16,0)</f>
        <v>CS26</v>
      </c>
      <c r="N545" s="20" t="str">
        <f>VLOOKUP(H545,频率块划分实时状态!C:Y,17,0)</f>
        <v>RY9R</v>
      </c>
      <c r="O545" s="20" t="str">
        <f>VLOOKUP(M545&amp;"-"&amp;N545,通道清单!C:G,5,0)</f>
        <v>R</v>
      </c>
      <c r="P545" s="20">
        <f>VLOOKUP(H545,频率块划分实时状态!C:Y,12,0)</f>
        <v>29631.4</v>
      </c>
      <c r="Q545" s="20">
        <f>VLOOKUP(H545,频率块划分实时状态!C:Y,13,0)</f>
        <v>29633.4</v>
      </c>
      <c r="R545" s="20" t="str">
        <f>VLOOKUP(H545,频率块划分实时状态!C:Y,18,0)</f>
        <v>TL9L</v>
      </c>
      <c r="S545" s="20" t="str">
        <f>VLOOKUP(M545&amp;"-"&amp;R545,通道清单!C:G,5,0)</f>
        <v>L</v>
      </c>
      <c r="T545" s="20">
        <f>VLOOKUP(H545,频率块划分实时状态!C:Y,14,0)</f>
        <v>18641.4</v>
      </c>
      <c r="U545" s="20">
        <f>VLOOKUP(H545,频率块划分实时状态!C:Y,15,0)</f>
        <v>18643.4</v>
      </c>
    </row>
    <row r="546" spans="2:21">
      <c r="B546" s="20" t="s">
        <v>10699</v>
      </c>
      <c r="C546" s="20" t="s">
        <v>10700</v>
      </c>
      <c r="D546" s="33" t="s">
        <v>14669</v>
      </c>
      <c r="E546" s="20" t="str">
        <f>VLOOKUP(B546,商品实例清单!B:D,3,0)</f>
        <v>通信卫星带宽Ka-点波束</v>
      </c>
      <c r="F546" s="221" t="str">
        <f>VLOOKUP(B546,商品实例清单!B:M,12,0)</f>
        <v>210010002220260087</v>
      </c>
      <c r="H546" s="20" t="s">
        <v>14760</v>
      </c>
      <c r="I546" s="28" t="s">
        <v>10779</v>
      </c>
      <c r="J546" s="48">
        <v>20</v>
      </c>
      <c r="K546" s="35">
        <v>45725</v>
      </c>
      <c r="L546" s="35">
        <v>46106.9999884259</v>
      </c>
      <c r="M546" s="20" t="str">
        <f>VLOOKUP(H546,频率块划分实时状态!C:Y,16,0)</f>
        <v>CS26</v>
      </c>
      <c r="N546" s="20" t="str">
        <f>VLOOKUP(H546,频率块划分实时状态!C:Y,17,0)</f>
        <v>RY25R</v>
      </c>
      <c r="O546" s="20" t="str">
        <f>VLOOKUP(M546&amp;"-"&amp;N546,通道清单!C:G,5,0)</f>
        <v>R</v>
      </c>
      <c r="P546" s="20">
        <f>VLOOKUP(H546,频率块划分实时状态!C:Y,12,0)</f>
        <v>29860.4</v>
      </c>
      <c r="Q546" s="20">
        <f>VLOOKUP(H546,频率块划分实时状态!C:Y,13,0)</f>
        <v>29880.4</v>
      </c>
      <c r="R546" s="20" t="str">
        <f>VLOOKUP(H546,频率块划分实时状态!C:Y,18,0)</f>
        <v>TC25L</v>
      </c>
      <c r="S546" s="20" t="str">
        <f>VLOOKUP(M546&amp;"-"&amp;R546,通道清单!C:G,5,0)</f>
        <v>L</v>
      </c>
      <c r="T546" s="20">
        <f>VLOOKUP(H546,频率块划分实时状态!C:Y,14,0)</f>
        <v>18870.4</v>
      </c>
      <c r="U546" s="20">
        <f>VLOOKUP(H546,频率块划分实时状态!C:Y,15,0)</f>
        <v>18890.4</v>
      </c>
    </row>
    <row r="547" spans="2:21">
      <c r="B547" s="20" t="s">
        <v>10699</v>
      </c>
      <c r="C547" s="20" t="s">
        <v>10700</v>
      </c>
      <c r="D547" s="33" t="s">
        <v>14669</v>
      </c>
      <c r="E547" s="20" t="str">
        <f>VLOOKUP(B547,商品实例清单!B:D,3,0)</f>
        <v>通信卫星带宽Ka-点波束</v>
      </c>
      <c r="F547" s="221" t="str">
        <f>VLOOKUP(B547,商品实例清单!B:M,12,0)</f>
        <v>210010002220260087</v>
      </c>
      <c r="H547" s="20" t="s">
        <v>14761</v>
      </c>
      <c r="I547" s="28" t="s">
        <v>10779</v>
      </c>
      <c r="J547" s="48">
        <v>20</v>
      </c>
      <c r="K547" s="35">
        <v>45725</v>
      </c>
      <c r="L547" s="35"/>
      <c r="M547" s="20" t="str">
        <f>VLOOKUP(H547,频率块划分实时状态!C:Y,16,0)</f>
        <v>CS26</v>
      </c>
      <c r="N547" s="20" t="str">
        <f>VLOOKUP(H547,频率块划分实时状态!C:Y,17,0)</f>
        <v>RY33L</v>
      </c>
      <c r="O547" s="20" t="str">
        <f>VLOOKUP(M547&amp;"-"&amp;N547,通道清单!C:G,5,0)</f>
        <v>L</v>
      </c>
      <c r="P547" s="20">
        <f>VLOOKUP(H547,频率块划分实时状态!C:Y,12,0)</f>
        <v>29641.6</v>
      </c>
      <c r="Q547" s="20">
        <f>VLOOKUP(H547,频率块划分实时状态!C:Y,13,0)</f>
        <v>29661.6</v>
      </c>
      <c r="R547" s="20" t="str">
        <f>VLOOKUP(H547,频率块划分实时状态!C:Y,18,0)</f>
        <v>TD33R</v>
      </c>
      <c r="S547" s="20" t="str">
        <f>VLOOKUP(M547&amp;"-"&amp;R547,通道清单!C:G,5,0)</f>
        <v>R</v>
      </c>
      <c r="T547" s="20">
        <f>VLOOKUP(H547,频率块划分实时状态!C:Y,14,0)</f>
        <v>18651.6</v>
      </c>
      <c r="U547" s="20">
        <f>VLOOKUP(H547,频率块划分实时状态!C:Y,15,0)</f>
        <v>18671.6</v>
      </c>
    </row>
    <row r="548" spans="2:21">
      <c r="B548" s="20" t="s">
        <v>10699</v>
      </c>
      <c r="C548" s="20" t="s">
        <v>10700</v>
      </c>
      <c r="D548" s="33" t="s">
        <v>14669</v>
      </c>
      <c r="E548" s="20" t="str">
        <f>VLOOKUP(B548,商品实例清单!B:D,3,0)</f>
        <v>通信卫星带宽Ka-点波束</v>
      </c>
      <c r="F548" s="221" t="str">
        <f>VLOOKUP(B548,商品实例清单!B:M,12,0)</f>
        <v>210010002220260087</v>
      </c>
      <c r="H548" s="20" t="s">
        <v>14762</v>
      </c>
      <c r="I548" s="28" t="s">
        <v>10779</v>
      </c>
      <c r="J548" s="48">
        <v>20</v>
      </c>
      <c r="K548" s="35">
        <v>45725</v>
      </c>
      <c r="L548" s="35">
        <v>45741.9999884259</v>
      </c>
      <c r="M548" s="20" t="str">
        <f>VLOOKUP(H548,频率块划分实时状态!C:Y,16,0)</f>
        <v>CS26</v>
      </c>
      <c r="N548" s="20" t="str">
        <f>VLOOKUP(H548,频率块划分实时状态!C:Y,17,0)</f>
        <v>RY32L</v>
      </c>
      <c r="O548" s="20" t="str">
        <f>VLOOKUP(M548&amp;"-"&amp;N548,通道清单!C:G,5,0)</f>
        <v>L</v>
      </c>
      <c r="P548" s="20">
        <f>VLOOKUP(H548,频率块划分实时状态!C:Y,12,0)</f>
        <v>29859.6</v>
      </c>
      <c r="Q548" s="20">
        <f>VLOOKUP(H548,频率块划分实时状态!C:Y,13,0)</f>
        <v>29879.6</v>
      </c>
      <c r="R548" s="20" t="str">
        <f>VLOOKUP(H548,频率块划分实时状态!C:Y,18,0)</f>
        <v>TC32R</v>
      </c>
      <c r="S548" s="20" t="str">
        <f>VLOOKUP(M548&amp;"-"&amp;R548,通道清单!C:G,5,0)</f>
        <v>R</v>
      </c>
      <c r="T548" s="20">
        <f>VLOOKUP(H548,频率块划分实时状态!C:Y,14,0)</f>
        <v>18199.6</v>
      </c>
      <c r="U548" s="20">
        <f>VLOOKUP(H548,频率块划分实时状态!C:Y,15,0)</f>
        <v>18219.6</v>
      </c>
    </row>
    <row r="549" spans="2:21">
      <c r="B549" s="20" t="s">
        <v>10699</v>
      </c>
      <c r="C549" s="20" t="s">
        <v>10700</v>
      </c>
      <c r="D549" s="33" t="s">
        <v>14669</v>
      </c>
      <c r="E549" s="20" t="str">
        <f>VLOOKUP(B549,商品实例清单!B:D,3,0)</f>
        <v>通信卫星带宽Ka-点波束</v>
      </c>
      <c r="F549" s="221" t="str">
        <f>VLOOKUP(B549,商品实例清单!B:M,12,0)</f>
        <v>210010002220260087</v>
      </c>
      <c r="H549" s="20" t="s">
        <v>14763</v>
      </c>
      <c r="I549" s="28" t="s">
        <v>10779</v>
      </c>
      <c r="J549" s="48">
        <v>20</v>
      </c>
      <c r="K549" s="35">
        <v>45725</v>
      </c>
      <c r="L549" s="35">
        <v>46101.9999884259</v>
      </c>
      <c r="M549" s="20" t="str">
        <f>VLOOKUP(H549,频率块划分实时状态!C:Y,16,0)</f>
        <v>CS26</v>
      </c>
      <c r="N549" s="20" t="str">
        <f>VLOOKUP(H549,频率块划分实时状态!C:Y,17,0)</f>
        <v>RY17L</v>
      </c>
      <c r="O549" s="20" t="str">
        <f>VLOOKUP(M549&amp;"-"&amp;N549,通道清单!C:G,5,0)</f>
        <v>L</v>
      </c>
      <c r="P549" s="20">
        <f>VLOOKUP(H549,频率块划分实时状态!C:Y,12,0)</f>
        <v>29631.4</v>
      </c>
      <c r="Q549" s="20">
        <f>VLOOKUP(H549,频率块划分实时状态!C:Y,13,0)</f>
        <v>29651.4</v>
      </c>
      <c r="R549" s="20" t="str">
        <f>VLOOKUP(H549,频率块划分实时状态!C:Y,18,0)</f>
        <v>TC17R</v>
      </c>
      <c r="S549" s="20" t="str">
        <f>VLOOKUP(M549&amp;"-"&amp;R549,通道清单!C:G,5,0)</f>
        <v>R</v>
      </c>
      <c r="T549" s="20">
        <f>VLOOKUP(H549,频率块划分实时状态!C:Y,14,0)</f>
        <v>17971.4</v>
      </c>
      <c r="U549" s="20">
        <f>VLOOKUP(H549,频率块划分实时状态!C:Y,15,0)</f>
        <v>17991.4</v>
      </c>
    </row>
    <row r="550" spans="2:21">
      <c r="B550" s="20" t="s">
        <v>10699</v>
      </c>
      <c r="C550" s="20" t="s">
        <v>10700</v>
      </c>
      <c r="D550" s="33" t="s">
        <v>14669</v>
      </c>
      <c r="E550" s="20" t="str">
        <f>VLOOKUP(B550,商品实例清单!B:D,3,0)</f>
        <v>通信卫星带宽Ka-点波束</v>
      </c>
      <c r="F550" s="221" t="str">
        <f>VLOOKUP(B550,商品实例清单!B:M,12,0)</f>
        <v>210010002220260087</v>
      </c>
      <c r="H550" s="20" t="s">
        <v>14764</v>
      </c>
      <c r="I550" s="28" t="s">
        <v>10779</v>
      </c>
      <c r="J550" s="48">
        <v>10</v>
      </c>
      <c r="K550" s="35">
        <v>45733</v>
      </c>
      <c r="L550" s="35">
        <v>46113.9999884259</v>
      </c>
      <c r="M550" s="20" t="str">
        <f>VLOOKUP(H550,频率块划分实时状态!C:Y,16,0)</f>
        <v>CS26</v>
      </c>
      <c r="N550" s="20" t="str">
        <f>VLOOKUP(H550,频率块划分实时状态!C:Y,17,0)</f>
        <v>RY28R</v>
      </c>
      <c r="O550" s="20" t="str">
        <f>VLOOKUP(M550&amp;"-"&amp;N550,通道清单!C:G,5,0)</f>
        <v>R</v>
      </c>
      <c r="P550" s="20">
        <f>VLOOKUP(H550,频率块划分实时状态!C:Y,12,0)</f>
        <v>29301.6</v>
      </c>
      <c r="Q550" s="20">
        <f>VLOOKUP(H550,频率块划分实时状态!C:Y,13,0)</f>
        <v>29311.6</v>
      </c>
      <c r="R550" s="20" t="str">
        <f>VLOOKUP(H550,频率块划分实时状态!C:Y,18,0)</f>
        <v>TW28L</v>
      </c>
      <c r="S550" s="20" t="str">
        <f>VLOOKUP(M550&amp;"-"&amp;R550,通道清单!C:G,5,0)</f>
        <v>L</v>
      </c>
      <c r="T550" s="20">
        <f>VLOOKUP(H550,频率块划分实时状态!C:Y,14,0)</f>
        <v>18491.6</v>
      </c>
      <c r="U550" s="20">
        <f>VLOOKUP(H550,频率块划分实时状态!C:Y,15,0)</f>
        <v>18501.6</v>
      </c>
    </row>
    <row r="551" spans="2:21">
      <c r="B551" s="20" t="s">
        <v>10699</v>
      </c>
      <c r="C551" s="20" t="s">
        <v>10700</v>
      </c>
      <c r="D551" s="33" t="s">
        <v>14669</v>
      </c>
      <c r="E551" s="20" t="str">
        <f>VLOOKUP(B551,商品实例清单!B:D,3,0)</f>
        <v>通信卫星带宽Ka-点波束</v>
      </c>
      <c r="F551" s="221" t="str">
        <f>VLOOKUP(B551,商品实例清单!B:M,12,0)</f>
        <v>210010002220260087</v>
      </c>
      <c r="H551" s="20" t="s">
        <v>14765</v>
      </c>
      <c r="I551" s="28" t="s">
        <v>10779</v>
      </c>
      <c r="J551" s="48">
        <v>27</v>
      </c>
      <c r="K551" s="35">
        <v>46127</v>
      </c>
      <c r="L551" s="35">
        <v>46144.9999884259</v>
      </c>
      <c r="M551" s="20" t="str">
        <f>VLOOKUP(H551,频率块划分实时状态!C:Y,16,0)</f>
        <v>CS26</v>
      </c>
      <c r="N551" s="20" t="str">
        <f>VLOOKUP(H551,频率块划分实时状态!C:Y,17,0)</f>
        <v>RY34L</v>
      </c>
      <c r="O551" s="20" t="str">
        <f>VLOOKUP(M551&amp;"-"&amp;N551,通道清单!C:G,5,0)</f>
        <v>L</v>
      </c>
      <c r="P551" s="20">
        <f>VLOOKUP(H551,频率块划分实时状态!C:Y,12,0)</f>
        <v>29860.4</v>
      </c>
      <c r="Q551" s="20">
        <f>VLOOKUP(H551,频率块划分实时状态!C:Y,13,0)</f>
        <v>29887.4</v>
      </c>
      <c r="R551" s="20" t="str">
        <f>VLOOKUP(H551,频率块划分实时状态!C:Y,18,0)</f>
        <v>TC34R</v>
      </c>
      <c r="S551" s="20" t="str">
        <f>VLOOKUP(M551&amp;"-"&amp;R551,通道清单!C:G,5,0)</f>
        <v>R</v>
      </c>
      <c r="T551" s="20">
        <f>VLOOKUP(H551,频率块划分实时状态!C:Y,14,0)</f>
        <v>18870.4</v>
      </c>
      <c r="U551" s="20">
        <f>VLOOKUP(H551,频率块划分实时状态!C:Y,15,0)</f>
        <v>18897.4</v>
      </c>
    </row>
    <row r="552" spans="2:21">
      <c r="B552" s="20" t="s">
        <v>10699</v>
      </c>
      <c r="C552" s="20" t="s">
        <v>10700</v>
      </c>
      <c r="D552" s="33" t="s">
        <v>14669</v>
      </c>
      <c r="E552" s="20" t="str">
        <f>VLOOKUP(B552,商品实例清单!B:D,3,0)</f>
        <v>通信卫星带宽Ka-点波束</v>
      </c>
      <c r="F552" s="221" t="str">
        <f>VLOOKUP(B552,商品实例清单!B:M,12,0)</f>
        <v>210010002220260087</v>
      </c>
      <c r="H552" s="20" t="s">
        <v>14766</v>
      </c>
      <c r="I552" s="28" t="s">
        <v>10779</v>
      </c>
      <c r="J552" s="48">
        <v>4</v>
      </c>
      <c r="K552" s="35">
        <v>46127</v>
      </c>
      <c r="L552" s="35"/>
      <c r="M552" s="20" t="str">
        <f>VLOOKUP(H552,频率块划分实时状态!C:Y,16,0)</f>
        <v>CS26</v>
      </c>
      <c r="N552" s="20" t="str">
        <f>VLOOKUP(H552,频率块划分实时状态!C:Y,17,0)</f>
        <v>RY9R</v>
      </c>
      <c r="O552" s="20" t="str">
        <f>VLOOKUP(M552&amp;"-"&amp;N552,通道清单!C:G,5,0)</f>
        <v>R</v>
      </c>
      <c r="P552" s="20">
        <f>VLOOKUP(H552,频率块划分实时状态!C:Y,12,0)</f>
        <v>29633.4</v>
      </c>
      <c r="Q552" s="20">
        <f>VLOOKUP(H552,频率块划分实时状态!C:Y,13,0)</f>
        <v>29637.4</v>
      </c>
      <c r="R552" s="20" t="str">
        <f>VLOOKUP(H552,频率块划分实时状态!C:Y,18,0)</f>
        <v>TL9L</v>
      </c>
      <c r="S552" s="20" t="str">
        <f>VLOOKUP(M552&amp;"-"&amp;R552,通道清单!C:G,5,0)</f>
        <v>L</v>
      </c>
      <c r="T552" s="20">
        <f>VLOOKUP(H552,频率块划分实时状态!C:Y,14,0)</f>
        <v>18643.4</v>
      </c>
      <c r="U552" s="20">
        <f>VLOOKUP(H552,频率块划分实时状态!C:Y,15,0)</f>
        <v>18647.4</v>
      </c>
    </row>
    <row r="553" spans="2:21">
      <c r="B553" s="20" t="s">
        <v>10699</v>
      </c>
      <c r="C553" s="20" t="s">
        <v>10700</v>
      </c>
      <c r="D553" s="33" t="s">
        <v>14669</v>
      </c>
      <c r="E553" s="20" t="str">
        <f>VLOOKUP(B553,商品实例清单!B:D,3,0)</f>
        <v>通信卫星带宽Ka-点波束</v>
      </c>
      <c r="F553" s="221" t="str">
        <f>VLOOKUP(B553,商品实例清单!B:M,12,0)</f>
        <v>210010002220260087</v>
      </c>
      <c r="H553" s="20" t="s">
        <v>14764</v>
      </c>
      <c r="I553" s="28" t="s">
        <v>10779</v>
      </c>
      <c r="J553" s="48">
        <v>10</v>
      </c>
      <c r="K553" s="35">
        <v>46132</v>
      </c>
      <c r="L553" s="35">
        <v>46144.9999884259</v>
      </c>
      <c r="M553" s="20" t="str">
        <f>VLOOKUP(H553,频率块划分实时状态!C:Y,16,0)</f>
        <v>CS26</v>
      </c>
      <c r="N553" s="20" t="str">
        <f>VLOOKUP(H553,频率块划分实时状态!C:Y,17,0)</f>
        <v>RY28R</v>
      </c>
      <c r="O553" s="20" t="str">
        <f>VLOOKUP(M553&amp;"-"&amp;N553,通道清单!C:G,5,0)</f>
        <v>R</v>
      </c>
      <c r="P553" s="20">
        <f>VLOOKUP(H553,频率块划分实时状态!C:Y,12,0)</f>
        <v>29301.6</v>
      </c>
      <c r="Q553" s="20">
        <f>VLOOKUP(H553,频率块划分实时状态!C:Y,13,0)</f>
        <v>29311.6</v>
      </c>
      <c r="R553" s="20" t="str">
        <f>VLOOKUP(H553,频率块划分实时状态!C:Y,18,0)</f>
        <v>TW28L</v>
      </c>
      <c r="S553" s="20" t="str">
        <f>VLOOKUP(M553&amp;"-"&amp;R553,通道清单!C:G,5,0)</f>
        <v>L</v>
      </c>
      <c r="T553" s="20">
        <f>VLOOKUP(H553,频率块划分实时状态!C:Y,14,0)</f>
        <v>18491.6</v>
      </c>
      <c r="U553" s="20">
        <f>VLOOKUP(H553,频率块划分实时状态!C:Y,15,0)</f>
        <v>18501.6</v>
      </c>
    </row>
    <row r="554" spans="2:21">
      <c r="B554" s="20" t="s">
        <v>10699</v>
      </c>
      <c r="C554" s="20" t="s">
        <v>10700</v>
      </c>
      <c r="D554" s="33" t="s">
        <v>14669</v>
      </c>
      <c r="E554" s="20" t="str">
        <f>VLOOKUP(B554,商品实例清单!B:D,3,0)</f>
        <v>通信卫星带宽Ka-点波束</v>
      </c>
      <c r="F554" s="221" t="str">
        <f>VLOOKUP(B554,商品实例清单!B:M,12,0)</f>
        <v>210010002220260087</v>
      </c>
      <c r="H554" s="20" t="s">
        <v>14767</v>
      </c>
      <c r="I554" s="28" t="s">
        <v>10779</v>
      </c>
      <c r="J554" s="48">
        <v>10</v>
      </c>
      <c r="K554" s="35">
        <v>46141</v>
      </c>
      <c r="L554" s="35">
        <v>46161.9999884259</v>
      </c>
      <c r="M554" s="20" t="str">
        <f>VLOOKUP(H554,频率块划分实时状态!C:Y,16,0)</f>
        <v>CS26</v>
      </c>
      <c r="N554" s="20" t="str">
        <f>VLOOKUP(H554,频率块划分实时状态!C:Y,17,0)</f>
        <v>RY20L</v>
      </c>
      <c r="O554" s="20" t="str">
        <f>VLOOKUP(M554&amp;"-"&amp;N554,通道清单!C:G,5,0)</f>
        <v>L</v>
      </c>
      <c r="P554" s="20">
        <f>VLOOKUP(H554,频率块划分实时状态!C:Y,12,0)</f>
        <v>29851.4</v>
      </c>
      <c r="Q554" s="20">
        <f>VLOOKUP(H554,频率块划分实时状态!C:Y,13,0)</f>
        <v>29861.4</v>
      </c>
      <c r="R554" s="20" t="str">
        <f>VLOOKUP(H554,频率块划分实时状态!C:Y,18,0)</f>
        <v>TK20R</v>
      </c>
      <c r="S554" s="20" t="str">
        <f>VLOOKUP(M554&amp;"-"&amp;R554,通道清单!C:G,5,0)</f>
        <v>R</v>
      </c>
      <c r="T554" s="20">
        <f>VLOOKUP(H554,频率块划分实时状态!C:Y,14,0)</f>
        <v>18861.4</v>
      </c>
      <c r="U554" s="20">
        <f>VLOOKUP(H554,频率块划分实时状态!C:Y,15,0)</f>
        <v>18871.4</v>
      </c>
    </row>
    <row r="555" spans="2:21">
      <c r="B555" s="20" t="s">
        <v>10699</v>
      </c>
      <c r="C555" s="20" t="s">
        <v>10700</v>
      </c>
      <c r="D555" s="33" t="s">
        <v>14669</v>
      </c>
      <c r="E555" s="20" t="str">
        <f>VLOOKUP(B555,商品实例清单!B:D,3,0)</f>
        <v>通信卫星带宽Ka-点波束</v>
      </c>
      <c r="F555" s="221" t="str">
        <f>VLOOKUP(B555,商品实例清单!B:M,12,0)</f>
        <v>210010002220260087</v>
      </c>
      <c r="H555" s="20" t="s">
        <v>14768</v>
      </c>
      <c r="I555" s="28" t="s">
        <v>10779</v>
      </c>
      <c r="J555" s="48">
        <v>5</v>
      </c>
      <c r="K555" s="35">
        <v>46161</v>
      </c>
      <c r="L555" s="35"/>
      <c r="M555" s="20" t="str">
        <f>VLOOKUP(H555,频率块划分实时状态!C:Y,16,0)</f>
        <v>CS26</v>
      </c>
      <c r="N555" s="20" t="str">
        <f>VLOOKUP(H555,频率块划分实时状态!C:Y,17,0)</f>
        <v>RY10R</v>
      </c>
      <c r="O555" s="20" t="str">
        <f>VLOOKUP(M555&amp;"-"&amp;N555,通道清单!C:G,5,0)</f>
        <v>R</v>
      </c>
      <c r="P555" s="20">
        <f>VLOOKUP(H555,频率块划分实时状态!C:Y,12,0)</f>
        <v>29891.6</v>
      </c>
      <c r="Q555" s="20">
        <f>VLOOKUP(H555,频率块划分实时状态!C:Y,13,0)</f>
        <v>29896.6</v>
      </c>
      <c r="R555" s="20" t="str">
        <f>VLOOKUP(H555,频率块划分实时状态!C:Y,18,0)</f>
        <v>TL10L</v>
      </c>
      <c r="S555" s="20" t="str">
        <f>VLOOKUP(M555&amp;"-"&amp;R555,通道清单!C:G,5,0)</f>
        <v>L</v>
      </c>
      <c r="T555" s="20">
        <f>VLOOKUP(H555,频率块划分实时状态!C:Y,14,0)</f>
        <v>18231.6</v>
      </c>
      <c r="U555" s="20">
        <f>VLOOKUP(H555,频率块划分实时状态!C:Y,15,0)</f>
        <v>18236.6</v>
      </c>
    </row>
    <row r="556" spans="2:21">
      <c r="B556" s="20" t="s">
        <v>10699</v>
      </c>
      <c r="C556" s="20" t="s">
        <v>10700</v>
      </c>
      <c r="D556" s="33" t="s">
        <v>14669</v>
      </c>
      <c r="E556" s="20" t="str">
        <f>VLOOKUP(B556,商品实例清单!B:D,3,0)</f>
        <v>通信卫星带宽Ka-点波束</v>
      </c>
      <c r="F556" s="221" t="str">
        <f>VLOOKUP(B556,商品实例清单!B:M,12,0)</f>
        <v>210010002220260087</v>
      </c>
      <c r="H556" s="20" t="s">
        <v>14767</v>
      </c>
      <c r="I556" s="28" t="s">
        <v>10779</v>
      </c>
      <c r="J556" s="48">
        <v>10</v>
      </c>
      <c r="K556" s="35">
        <v>45799</v>
      </c>
      <c r="L556" s="35"/>
      <c r="M556" s="20" t="str">
        <f>VLOOKUP(H556,频率块划分实时状态!C:Y,16,0)</f>
        <v>CS26</v>
      </c>
      <c r="N556" s="20" t="str">
        <f>VLOOKUP(H556,频率块划分实时状态!C:Y,17,0)</f>
        <v>RY20L</v>
      </c>
      <c r="O556" s="20" t="str">
        <f>VLOOKUP(M556&amp;"-"&amp;N556,通道清单!C:G,5,0)</f>
        <v>L</v>
      </c>
      <c r="P556" s="20">
        <f>VLOOKUP(H556,频率块划分实时状态!C:Y,12,0)</f>
        <v>29851.4</v>
      </c>
      <c r="Q556" s="20">
        <f>VLOOKUP(H556,频率块划分实时状态!C:Y,13,0)</f>
        <v>29861.4</v>
      </c>
      <c r="R556" s="20" t="str">
        <f>VLOOKUP(H556,频率块划分实时状态!C:Y,18,0)</f>
        <v>TK20R</v>
      </c>
      <c r="S556" s="20" t="str">
        <f>VLOOKUP(M556&amp;"-"&amp;R556,通道清单!C:G,5,0)</f>
        <v>R</v>
      </c>
      <c r="T556" s="20">
        <f>VLOOKUP(H556,频率块划分实时状态!C:Y,14,0)</f>
        <v>18861.4</v>
      </c>
      <c r="U556" s="20">
        <f>VLOOKUP(H556,频率块划分实时状态!C:Y,15,0)</f>
        <v>18871.4</v>
      </c>
    </row>
    <row r="557" spans="2:21">
      <c r="B557" s="20" t="s">
        <v>10699</v>
      </c>
      <c r="C557" s="20" t="s">
        <v>10700</v>
      </c>
      <c r="D557" s="33" t="s">
        <v>14669</v>
      </c>
      <c r="E557" s="20" t="str">
        <f>VLOOKUP(B557,商品实例清单!B:D,3,0)</f>
        <v>通信卫星带宽Ka-点波束</v>
      </c>
      <c r="F557" s="221" t="str">
        <f>VLOOKUP(B557,商品实例清单!B:M,12,0)</f>
        <v>210010002220260087</v>
      </c>
      <c r="H557" s="20" t="s">
        <v>14769</v>
      </c>
      <c r="I557" s="28" t="s">
        <v>10779</v>
      </c>
      <c r="J557" s="48">
        <v>30</v>
      </c>
      <c r="K557" s="50">
        <v>46035</v>
      </c>
      <c r="L557" s="50">
        <v>46036.9999884259</v>
      </c>
      <c r="M557" s="20" t="str">
        <f>VLOOKUP(H557,频率块划分实时状态!C:Y,16,0)</f>
        <v>CS26</v>
      </c>
      <c r="N557" s="20" t="str">
        <f>VLOOKUP(H557,频率块划分实时状态!C:Y,17,0)</f>
        <v>RC41R</v>
      </c>
      <c r="O557" s="20" t="str">
        <f>VLOOKUP(M557&amp;"-"&amp;N557,通道清单!C:G,5,0)</f>
        <v>R</v>
      </c>
      <c r="P557" s="20">
        <f>VLOOKUP(H557,频率块划分实时状态!C:Y,12,0)</f>
        <v>27779.9</v>
      </c>
      <c r="Q557" s="20">
        <f>VLOOKUP(H557,频率块划分实时状态!C:Y,13,0)</f>
        <v>27809.9</v>
      </c>
      <c r="R557" s="20" t="str">
        <f>VLOOKUP(H557,频率块划分实时状态!C:Y,18,0)</f>
        <v>TY41L</v>
      </c>
      <c r="S557" s="20" t="str">
        <f>VLOOKUP(M557&amp;"-"&amp;R557,通道清单!C:G,5,0)</f>
        <v>L</v>
      </c>
      <c r="T557" s="20">
        <f>VLOOKUP(H557,频率块划分实时状态!C:Y,14,0)</f>
        <v>19939.9</v>
      </c>
      <c r="U557" s="20">
        <f>VLOOKUP(H557,频率块划分实时状态!C:Y,15,0)</f>
        <v>19969.9</v>
      </c>
    </row>
    <row r="558" spans="2:21">
      <c r="B558" s="20" t="s">
        <v>10699</v>
      </c>
      <c r="C558" s="20" t="s">
        <v>10700</v>
      </c>
      <c r="D558" s="33" t="s">
        <v>14669</v>
      </c>
      <c r="E558" s="20" t="str">
        <f>VLOOKUP(B558,商品实例清单!B:D,3,0)</f>
        <v>通信卫星带宽Ka-点波束</v>
      </c>
      <c r="F558" s="221" t="str">
        <f>VLOOKUP(B558,商品实例清单!B:M,12,0)</f>
        <v>210010002220260087</v>
      </c>
      <c r="H558" s="20" t="s">
        <v>14770</v>
      </c>
      <c r="I558" s="28" t="s">
        <v>10779</v>
      </c>
      <c r="J558" s="48">
        <v>20</v>
      </c>
      <c r="K558" s="50">
        <v>46030</v>
      </c>
      <c r="L558" s="50">
        <v>46037.9999884259</v>
      </c>
      <c r="M558" s="20" t="str">
        <f>VLOOKUP(H558,频率块划分实时状态!C:Y,16,0)</f>
        <v>CS26</v>
      </c>
      <c r="N558" s="20" t="str">
        <f>VLOOKUP(H558,频率块划分实时状态!C:Y,17,0)</f>
        <v>RC26R</v>
      </c>
      <c r="O558" s="20" t="str">
        <f>VLOOKUP(M558&amp;"-"&amp;N558,通道清单!C:G,5,0)</f>
        <v>R</v>
      </c>
      <c r="P558" s="20">
        <f>VLOOKUP(H558,频率块划分实时状态!C:Y,12,0)</f>
        <v>27325.7</v>
      </c>
      <c r="Q558" s="20">
        <f>VLOOKUP(H558,频率块划分实时状态!C:Y,13,0)</f>
        <v>27345.7</v>
      </c>
      <c r="R558" s="20" t="str">
        <f>VLOOKUP(H558,频率块划分实时状态!C:Y,18,0)</f>
        <v>TY26L</v>
      </c>
      <c r="S558" s="20" t="str">
        <f>VLOOKUP(M558&amp;"-"&amp;R558,通道清单!C:G,5,0)</f>
        <v>L</v>
      </c>
      <c r="T558" s="20">
        <f>VLOOKUP(H558,频率块划分实时状态!C:Y,14,0)</f>
        <v>19485.7</v>
      </c>
      <c r="U558" s="20">
        <f>VLOOKUP(H558,频率块划分实时状态!C:Y,15,0)</f>
        <v>19505.7</v>
      </c>
    </row>
    <row r="559" spans="2:21">
      <c r="B559" s="20" t="s">
        <v>10699</v>
      </c>
      <c r="C559" s="20" t="s">
        <v>10700</v>
      </c>
      <c r="D559" s="33" t="s">
        <v>14669</v>
      </c>
      <c r="E559" s="20" t="str">
        <f>VLOOKUP(B559,商品实例清单!B:D,3,0)</f>
        <v>通信卫星带宽Ka-点波束</v>
      </c>
      <c r="F559" s="221" t="str">
        <f>VLOOKUP(B559,商品实例清单!B:M,12,0)</f>
        <v>210010002220260087</v>
      </c>
      <c r="H559" s="20" t="s">
        <v>14771</v>
      </c>
      <c r="I559" s="28" t="s">
        <v>10779</v>
      </c>
      <c r="J559" s="48">
        <v>4</v>
      </c>
      <c r="K559" s="50">
        <v>46030</v>
      </c>
      <c r="L559" s="50">
        <v>46053.9999884259</v>
      </c>
      <c r="M559" s="20" t="str">
        <f>VLOOKUP(H559,频率块划分实时状态!C:Y,16,0)</f>
        <v>CS26</v>
      </c>
      <c r="N559" s="20" t="str">
        <f>VLOOKUP(H559,频率块划分实时状态!C:Y,17,0)</f>
        <v>RC40R</v>
      </c>
      <c r="O559" s="20" t="str">
        <f>VLOOKUP(M559&amp;"-"&amp;N559,通道清单!C:G,5,0)</f>
        <v>R</v>
      </c>
      <c r="P559" s="20">
        <f>VLOOKUP(H559,频率块划分实时状态!C:Y,12,0)</f>
        <v>28506</v>
      </c>
      <c r="Q559" s="20">
        <f>VLOOKUP(H559,频率块划分实时状态!C:Y,13,0)</f>
        <v>28510</v>
      </c>
      <c r="R559" s="20" t="str">
        <f>VLOOKUP(H559,频率块划分实时状态!C:Y,18,0)</f>
        <v>TY40L</v>
      </c>
      <c r="S559" s="20" t="str">
        <f>VLOOKUP(M559&amp;"-"&amp;R559,通道清单!C:G,5,0)</f>
        <v>L</v>
      </c>
      <c r="T559" s="20">
        <f>VLOOKUP(H559,频率块划分实时状态!C:Y,14,0)</f>
        <v>19596</v>
      </c>
      <c r="U559" s="20">
        <f>VLOOKUP(H559,频率块划分实时状态!C:Y,15,0)</f>
        <v>19600</v>
      </c>
    </row>
    <row r="560" spans="2:21">
      <c r="B560" s="20" t="s">
        <v>10699</v>
      </c>
      <c r="C560" s="20" t="s">
        <v>10700</v>
      </c>
      <c r="D560" s="33" t="s">
        <v>14669</v>
      </c>
      <c r="E560" s="20" t="str">
        <f>VLOOKUP(B560,商品实例清单!B:D,3,0)</f>
        <v>通信卫星带宽Ka-点波束</v>
      </c>
      <c r="F560" s="221" t="str">
        <f>VLOOKUP(B560,商品实例清单!B:M,12,0)</f>
        <v>210010002220260087</v>
      </c>
      <c r="H560" s="20" t="s">
        <v>14751</v>
      </c>
      <c r="I560" s="28" t="s">
        <v>10779</v>
      </c>
      <c r="J560" s="48">
        <v>10</v>
      </c>
      <c r="K560" s="50">
        <v>46040</v>
      </c>
      <c r="L560" s="50">
        <v>46063.9999884259</v>
      </c>
      <c r="M560" s="20" t="str">
        <f>VLOOKUP(H560,频率块划分实时状态!C:Y,16,0)</f>
        <v>CS26</v>
      </c>
      <c r="N560" s="20" t="str">
        <f>VLOOKUP(H560,频率块划分实时状态!C:Y,17,0)</f>
        <v>RC17L</v>
      </c>
      <c r="O560" s="20" t="str">
        <f>VLOOKUP(M560&amp;"-"&amp;N560,通道清单!C:G,5,0)</f>
        <v>L</v>
      </c>
      <c r="P560" s="20">
        <f>VLOOKUP(H560,频率块划分实时状态!C:Y,12,0)</f>
        <v>27341.7</v>
      </c>
      <c r="Q560" s="20">
        <f>VLOOKUP(H560,频率块划分实时状态!C:Y,13,0)</f>
        <v>27351.7</v>
      </c>
      <c r="R560" s="20" t="str">
        <f>VLOOKUP(H560,频率块划分实时状态!C:Y,18,0)</f>
        <v>TY17R</v>
      </c>
      <c r="S560" s="20" t="str">
        <f>VLOOKUP(M560&amp;"-"&amp;R560,通道清单!C:G,5,0)</f>
        <v>R</v>
      </c>
      <c r="T560" s="20">
        <f>VLOOKUP(H560,频率块划分实时状态!C:Y,14,0)</f>
        <v>19501.7</v>
      </c>
      <c r="U560" s="20">
        <f>VLOOKUP(H560,频率块划分实时状态!C:Y,15,0)</f>
        <v>19511.7</v>
      </c>
    </row>
    <row r="561" spans="2:21">
      <c r="B561" s="20" t="s">
        <v>10699</v>
      </c>
      <c r="C561" s="20" t="s">
        <v>10700</v>
      </c>
      <c r="D561" s="33" t="s">
        <v>14669</v>
      </c>
      <c r="E561" s="20" t="str">
        <f>VLOOKUP(B561,商品实例清单!B:D,3,0)</f>
        <v>通信卫星带宽Ka-点波束</v>
      </c>
      <c r="F561" s="221" t="str">
        <f>VLOOKUP(B561,商品实例清单!B:M,12,0)</f>
        <v>210010002220260087</v>
      </c>
      <c r="H561" s="20" t="s">
        <v>14748</v>
      </c>
      <c r="I561" s="28" t="s">
        <v>10779</v>
      </c>
      <c r="J561" s="48">
        <v>10</v>
      </c>
      <c r="K561" s="50">
        <v>46040</v>
      </c>
      <c r="L561" s="50">
        <v>46063.9999884259</v>
      </c>
      <c r="M561" s="20" t="str">
        <f>VLOOKUP(H561,频率块划分实时状态!C:Y,16,0)</f>
        <v>CS26</v>
      </c>
      <c r="N561" s="20" t="str">
        <f>VLOOKUP(H561,频率块划分实时状态!C:Y,17,0)</f>
        <v>RC25R</v>
      </c>
      <c r="O561" s="20" t="str">
        <f>VLOOKUP(M561&amp;"-"&amp;N561,通道清单!C:G,5,0)</f>
        <v>R</v>
      </c>
      <c r="P561" s="20">
        <f>VLOOKUP(H561,频率块划分实时状态!C:Y,12,0)</f>
        <v>28864.3</v>
      </c>
      <c r="Q561" s="20">
        <f>VLOOKUP(H561,频率块划分实时状态!C:Y,13,0)</f>
        <v>28874.3</v>
      </c>
      <c r="R561" s="20" t="str">
        <f>VLOOKUP(H561,频率块划分实时状态!C:Y,18,0)</f>
        <v>TY25L</v>
      </c>
      <c r="S561" s="20" t="str">
        <f>VLOOKUP(M561&amp;"-"&amp;R561,通道清单!C:G,5,0)</f>
        <v>L</v>
      </c>
      <c r="T561" s="20">
        <f>VLOOKUP(H561,频率块划分实时状态!C:Y,14,0)</f>
        <v>19954.3</v>
      </c>
      <c r="U561" s="20">
        <f>VLOOKUP(H561,频率块划分实时状态!C:Y,15,0)</f>
        <v>19964.3</v>
      </c>
    </row>
    <row r="562" spans="2:21">
      <c r="B562" s="20" t="s">
        <v>10699</v>
      </c>
      <c r="C562" s="20" t="s">
        <v>10700</v>
      </c>
      <c r="D562" s="33" t="s">
        <v>14669</v>
      </c>
      <c r="E562" s="20" t="str">
        <f>VLOOKUP(B562,商品实例清单!B:D,3,0)</f>
        <v>通信卫星带宽Ka-点波束</v>
      </c>
      <c r="F562" s="221" t="str">
        <f>VLOOKUP(B562,商品实例清单!B:M,12,0)</f>
        <v>210010002220260087</v>
      </c>
      <c r="H562" s="20" t="s">
        <v>14749</v>
      </c>
      <c r="I562" s="28" t="s">
        <v>10779</v>
      </c>
      <c r="J562" s="48">
        <v>10</v>
      </c>
      <c r="K562" s="50">
        <v>46040</v>
      </c>
      <c r="L562" s="50">
        <v>46063.9999884259</v>
      </c>
      <c r="M562" s="20" t="str">
        <f>VLOOKUP(H562,频率块划分实时状态!C:Y,16,0)</f>
        <v>CS26</v>
      </c>
      <c r="N562" s="20" t="str">
        <f>VLOOKUP(H562,频率块划分实时状态!C:Y,17,0)</f>
        <v>RD33L</v>
      </c>
      <c r="O562" s="20" t="str">
        <f>VLOOKUP(M562&amp;"-"&amp;N562,通道清单!C:G,5,0)</f>
        <v>L</v>
      </c>
      <c r="P562" s="20">
        <f>VLOOKUP(H562,频率块划分实时状态!C:Y,12,0)</f>
        <v>28395.7</v>
      </c>
      <c r="Q562" s="20">
        <f>VLOOKUP(H562,频率块划分实时状态!C:Y,13,0)</f>
        <v>28405.7</v>
      </c>
      <c r="R562" s="20" t="str">
        <f>VLOOKUP(H562,频率块划分实时状态!C:Y,18,0)</f>
        <v>TY33R</v>
      </c>
      <c r="S562" s="20" t="str">
        <f>VLOOKUP(M562&amp;"-"&amp;R562,通道清单!C:G,5,0)</f>
        <v>R</v>
      </c>
      <c r="T562" s="20">
        <f>VLOOKUP(H562,频率块划分实时状态!C:Y,14,0)</f>
        <v>19485.7</v>
      </c>
      <c r="U562" s="20">
        <f>VLOOKUP(H562,频率块划分实时状态!C:Y,15,0)</f>
        <v>19495.7</v>
      </c>
    </row>
    <row r="563" spans="2:21">
      <c r="B563" s="20" t="s">
        <v>10699</v>
      </c>
      <c r="C563" s="20" t="s">
        <v>10700</v>
      </c>
      <c r="D563" s="33" t="s">
        <v>14669</v>
      </c>
      <c r="E563" s="20" t="str">
        <f>VLOOKUP(B563,商品实例清单!B:D,3,0)</f>
        <v>通信卫星带宽Ka-点波束</v>
      </c>
      <c r="F563" s="221" t="str">
        <f>VLOOKUP(B563,商品实例清单!B:M,12,0)</f>
        <v>210010002220260087</v>
      </c>
      <c r="H563" s="20" t="s">
        <v>14772</v>
      </c>
      <c r="I563" s="28" t="s">
        <v>10779</v>
      </c>
      <c r="J563" s="48">
        <v>10</v>
      </c>
      <c r="K563" s="50">
        <v>46040</v>
      </c>
      <c r="L563" s="50">
        <v>46063.9999884259</v>
      </c>
      <c r="M563" s="20" t="str">
        <f>VLOOKUP(H563,频率块划分实时状态!C:Y,16,0)</f>
        <v>CS26</v>
      </c>
      <c r="N563" s="20" t="str">
        <f>VLOOKUP(H563,频率块划分实时状态!C:Y,17,0)</f>
        <v>RC41R</v>
      </c>
      <c r="O563" s="20" t="str">
        <f>VLOOKUP(M563&amp;"-"&amp;N563,通道清单!C:G,5,0)</f>
        <v>R</v>
      </c>
      <c r="P563" s="20">
        <f>VLOOKUP(H563,频率块划分实时状态!C:Y,12,0)</f>
        <v>27809.9</v>
      </c>
      <c r="Q563" s="20">
        <f>VLOOKUP(H563,频率块划分实时状态!C:Y,13,0)</f>
        <v>27819.9</v>
      </c>
      <c r="R563" s="20" t="str">
        <f>VLOOKUP(H563,频率块划分实时状态!C:Y,18,0)</f>
        <v>TY41L</v>
      </c>
      <c r="S563" s="20" t="str">
        <f>VLOOKUP(M563&amp;"-"&amp;R563,通道清单!C:G,5,0)</f>
        <v>L</v>
      </c>
      <c r="T563" s="20">
        <f>VLOOKUP(H563,频率块划分实时状态!C:Y,14,0)</f>
        <v>19969.9</v>
      </c>
      <c r="U563" s="20">
        <f>VLOOKUP(H563,频率块划分实时状态!C:Y,15,0)</f>
        <v>19979.9</v>
      </c>
    </row>
    <row r="564" spans="2:21">
      <c r="B564" s="20" t="s">
        <v>10699</v>
      </c>
      <c r="C564" s="20" t="s">
        <v>10700</v>
      </c>
      <c r="D564" s="33" t="s">
        <v>14669</v>
      </c>
      <c r="E564" s="20" t="str">
        <f>VLOOKUP(B564,商品实例清单!B:D,3,0)</f>
        <v>通信卫星带宽Ka-点波束</v>
      </c>
      <c r="F564" s="221" t="str">
        <f>VLOOKUP(B564,商品实例清单!B:M,12,0)</f>
        <v>210010002220260087</v>
      </c>
      <c r="H564" s="20" t="s">
        <v>14745</v>
      </c>
      <c r="I564" s="28" t="s">
        <v>10779</v>
      </c>
      <c r="J564" s="48">
        <v>10</v>
      </c>
      <c r="K564" s="50">
        <v>46057</v>
      </c>
      <c r="L564" s="50">
        <v>46068.9999884259</v>
      </c>
      <c r="M564" s="20" t="str">
        <f>VLOOKUP(H564,频率块划分实时状态!C:Y,16,0)</f>
        <v>CS26</v>
      </c>
      <c r="N564" s="20" t="str">
        <f>VLOOKUP(H564,频率块划分实时状态!C:Y,17,0)</f>
        <v>RK20L</v>
      </c>
      <c r="O564" s="20" t="str">
        <f>VLOOKUP(M564&amp;"-"&amp;N564,通道清单!C:G,5,0)</f>
        <v>L</v>
      </c>
      <c r="P564" s="20">
        <f>VLOOKUP(H564,频率块划分实时状态!C:Y,12,0)</f>
        <v>28864.3</v>
      </c>
      <c r="Q564" s="20">
        <f>VLOOKUP(H564,频率块划分实时状态!C:Y,13,0)</f>
        <v>28874.3</v>
      </c>
      <c r="R564" s="20" t="str">
        <f>VLOOKUP(H564,频率块划分实时状态!C:Y,18,0)</f>
        <v>TY20R</v>
      </c>
      <c r="S564" s="20" t="str">
        <f>VLOOKUP(M564&amp;"-"&amp;R564,通道清单!C:G,5,0)</f>
        <v>R</v>
      </c>
      <c r="T564" s="20">
        <f>VLOOKUP(H564,频率块划分实时状态!C:Y,14,0)</f>
        <v>19954.3</v>
      </c>
      <c r="U564" s="20">
        <f>VLOOKUP(H564,频率块划分实时状态!C:Y,15,0)</f>
        <v>19964.3</v>
      </c>
    </row>
    <row r="565" spans="2:21">
      <c r="B565" s="20" t="s">
        <v>10699</v>
      </c>
      <c r="C565" s="20" t="s">
        <v>10700</v>
      </c>
      <c r="D565" s="33" t="s">
        <v>14669</v>
      </c>
      <c r="E565" s="20" t="str">
        <f>VLOOKUP(B565,商品实例清单!B:D,3,0)</f>
        <v>通信卫星带宽Ka-点波束</v>
      </c>
      <c r="F565" s="221" t="str">
        <f>VLOOKUP(B565,商品实例清单!B:M,12,0)</f>
        <v>210010002220260087</v>
      </c>
      <c r="H565" s="20" t="s">
        <v>14750</v>
      </c>
      <c r="I565" s="28" t="s">
        <v>10779</v>
      </c>
      <c r="J565" s="48">
        <v>10</v>
      </c>
      <c r="K565" s="50">
        <v>46057</v>
      </c>
      <c r="L565" s="50">
        <v>46065.9999884259</v>
      </c>
      <c r="M565" s="20" t="str">
        <f>VLOOKUP(H565,频率块划分实时状态!C:Y,16,0)</f>
        <v>CS26</v>
      </c>
      <c r="N565" s="20" t="str">
        <f>VLOOKUP(H565,频率块划分实时状态!C:Y,17,0)</f>
        <v>RC32L</v>
      </c>
      <c r="O565" s="20" t="str">
        <f>VLOOKUP(M565&amp;"-"&amp;N565,通道清单!C:G,5,0)</f>
        <v>L</v>
      </c>
      <c r="P565" s="20">
        <f>VLOOKUP(H565,频率块划分实时状态!C:Y,12,0)</f>
        <v>27774.3</v>
      </c>
      <c r="Q565" s="20">
        <f>VLOOKUP(H565,频率块划分实时状态!C:Y,13,0)</f>
        <v>27784.3</v>
      </c>
      <c r="R565" s="20" t="str">
        <f>VLOOKUP(H565,频率块划分实时状态!C:Y,18,0)</f>
        <v>TY32R</v>
      </c>
      <c r="S565" s="20" t="str">
        <f>VLOOKUP(M565&amp;"-"&amp;R565,通道清单!C:G,5,0)</f>
        <v>R</v>
      </c>
      <c r="T565" s="20">
        <f>VLOOKUP(H565,频率块划分实时状态!C:Y,14,0)</f>
        <v>19934.3</v>
      </c>
      <c r="U565" s="20">
        <f>VLOOKUP(H565,频率块划分实时状态!C:Y,15,0)</f>
        <v>19944.3</v>
      </c>
    </row>
    <row r="566" spans="2:21">
      <c r="B566" s="20" t="s">
        <v>10699</v>
      </c>
      <c r="C566" s="20" t="s">
        <v>10700</v>
      </c>
      <c r="D566" s="33" t="s">
        <v>14669</v>
      </c>
      <c r="E566" s="20" t="str">
        <f>VLOOKUP(B566,商品实例清单!B:D,3,0)</f>
        <v>通信卫星带宽Ka-点波束</v>
      </c>
      <c r="F566" s="221" t="str">
        <f>VLOOKUP(B566,商品实例清单!B:M,12,0)</f>
        <v>210010002220260087</v>
      </c>
      <c r="H566" s="20" t="s">
        <v>14749</v>
      </c>
      <c r="I566" s="28" t="s">
        <v>10779</v>
      </c>
      <c r="J566" s="48">
        <v>10</v>
      </c>
      <c r="K566" s="50">
        <v>46057</v>
      </c>
      <c r="L566" s="50">
        <v>46065.9999884259</v>
      </c>
      <c r="M566" s="20" t="str">
        <f>VLOOKUP(H566,频率块划分实时状态!C:Y,16,0)</f>
        <v>CS26</v>
      </c>
      <c r="N566" s="20" t="str">
        <f>VLOOKUP(H566,频率块划分实时状态!C:Y,17,0)</f>
        <v>RD33L</v>
      </c>
      <c r="O566" s="20" t="str">
        <f>VLOOKUP(M566&amp;"-"&amp;N566,通道清单!C:G,5,0)</f>
        <v>L</v>
      </c>
      <c r="P566" s="20">
        <f>VLOOKUP(H566,频率块划分实时状态!C:Y,12,0)</f>
        <v>28395.7</v>
      </c>
      <c r="Q566" s="20">
        <f>VLOOKUP(H566,频率块划分实时状态!C:Y,13,0)</f>
        <v>28405.7</v>
      </c>
      <c r="R566" s="20" t="str">
        <f>VLOOKUP(H566,频率块划分实时状态!C:Y,18,0)</f>
        <v>TY33R</v>
      </c>
      <c r="S566" s="20" t="str">
        <f>VLOOKUP(M566&amp;"-"&amp;R566,通道清单!C:G,5,0)</f>
        <v>R</v>
      </c>
      <c r="T566" s="20">
        <f>VLOOKUP(H566,频率块划分实时状态!C:Y,14,0)</f>
        <v>19485.7</v>
      </c>
      <c r="U566" s="20">
        <f>VLOOKUP(H566,频率块划分实时状态!C:Y,15,0)</f>
        <v>19495.7</v>
      </c>
    </row>
    <row r="567" spans="2:21">
      <c r="B567" s="20" t="s">
        <v>10699</v>
      </c>
      <c r="C567" s="20" t="s">
        <v>10700</v>
      </c>
      <c r="D567" s="33" t="s">
        <v>14669</v>
      </c>
      <c r="E567" s="20" t="str">
        <f>VLOOKUP(B567,商品实例清单!B:D,3,0)</f>
        <v>通信卫星带宽Ka-点波束</v>
      </c>
      <c r="F567" s="221" t="str">
        <f>VLOOKUP(B567,商品实例清单!B:M,12,0)</f>
        <v>210010002220260087</v>
      </c>
      <c r="H567" s="20" t="s">
        <v>14773</v>
      </c>
      <c r="I567" s="28" t="s">
        <v>10779</v>
      </c>
      <c r="J567" s="48">
        <v>12</v>
      </c>
      <c r="K567" s="50">
        <v>46035</v>
      </c>
      <c r="L567" s="50">
        <v>46036.9999884259</v>
      </c>
      <c r="M567" s="20" t="str">
        <f>VLOOKUP(H567,频率块划分实时状态!C:Y,16,0)</f>
        <v>CS26</v>
      </c>
      <c r="N567" s="20" t="str">
        <f>VLOOKUP(H567,频率块划分实时状态!C:Y,17,0)</f>
        <v>RY41R</v>
      </c>
      <c r="O567" s="20" t="str">
        <f>VLOOKUP(M567&amp;"-"&amp;N567,通道清单!C:G,5,0)</f>
        <v>R</v>
      </c>
      <c r="P567" s="20">
        <f>VLOOKUP(H567,频率块划分实时状态!C:Y,12,0)</f>
        <v>29845.2</v>
      </c>
      <c r="Q567" s="20">
        <f>VLOOKUP(H567,频率块划分实时状态!C:Y,13,0)</f>
        <v>29857.2</v>
      </c>
      <c r="R567" s="20" t="str">
        <f>VLOOKUP(H567,频率块划分实时状态!C:Y,18,0)</f>
        <v>TC41L</v>
      </c>
      <c r="S567" s="20" t="str">
        <f>VLOOKUP(M567&amp;"-"&amp;R567,通道清单!C:G,5,0)</f>
        <v>L</v>
      </c>
      <c r="T567" s="20">
        <f>VLOOKUP(H567,频率块划分实时状态!C:Y,14,0)</f>
        <v>18185.2</v>
      </c>
      <c r="U567" s="20">
        <f>VLOOKUP(H567,频率块划分实时状态!C:Y,15,0)</f>
        <v>18197.2</v>
      </c>
    </row>
    <row r="568" spans="2:21">
      <c r="B568" s="20" t="s">
        <v>10699</v>
      </c>
      <c r="C568" s="20" t="s">
        <v>10700</v>
      </c>
      <c r="D568" s="33" t="s">
        <v>14669</v>
      </c>
      <c r="E568" s="20" t="str">
        <f>VLOOKUP(B568,商品实例清单!B:D,3,0)</f>
        <v>通信卫星带宽Ka-点波束</v>
      </c>
      <c r="F568" s="221" t="str">
        <f>VLOOKUP(B568,商品实例清单!B:M,12,0)</f>
        <v>210010002220260087</v>
      </c>
      <c r="H568" s="20" t="s">
        <v>14774</v>
      </c>
      <c r="I568" s="28" t="s">
        <v>10779</v>
      </c>
      <c r="J568" s="48">
        <v>10</v>
      </c>
      <c r="K568" s="50">
        <v>46030</v>
      </c>
      <c r="L568" s="50">
        <v>46037.9999884259</v>
      </c>
      <c r="M568" s="20" t="str">
        <f>VLOOKUP(H568,频率块划分实时状态!C:Y,16,0)</f>
        <v>CS26</v>
      </c>
      <c r="N568" s="20" t="str">
        <f>VLOOKUP(H568,频率块划分实时状态!C:Y,17,0)</f>
        <v>RY26R</v>
      </c>
      <c r="O568" s="20" t="str">
        <f>VLOOKUP(M568&amp;"-"&amp;N568,通道清单!C:G,5,0)</f>
        <v>R</v>
      </c>
      <c r="P568" s="20">
        <f>VLOOKUP(H568,频率块划分实时状态!C:Y,12,0)</f>
        <v>29641.6</v>
      </c>
      <c r="Q568" s="20">
        <f>VLOOKUP(H568,频率块划分实时状态!C:Y,13,0)</f>
        <v>29651.6</v>
      </c>
      <c r="R568" s="20" t="str">
        <f>VLOOKUP(H568,频率块划分实时状态!C:Y,18,0)</f>
        <v>TC26L</v>
      </c>
      <c r="S568" s="20" t="str">
        <f>VLOOKUP(M568&amp;"-"&amp;R568,通道清单!C:G,5,0)</f>
        <v>L</v>
      </c>
      <c r="T568" s="20">
        <f>VLOOKUP(H568,频率块划分实时状态!C:Y,14,0)</f>
        <v>17981.6</v>
      </c>
      <c r="U568" s="20">
        <f>VLOOKUP(H568,频率块划分实时状态!C:Y,15,0)</f>
        <v>17991.6</v>
      </c>
    </row>
    <row r="569" spans="2:21">
      <c r="B569" s="20" t="s">
        <v>10699</v>
      </c>
      <c r="C569" s="20" t="s">
        <v>10700</v>
      </c>
      <c r="D569" s="33" t="s">
        <v>14669</v>
      </c>
      <c r="E569" s="20" t="str">
        <f>VLOOKUP(B569,商品实例清单!B:D,3,0)</f>
        <v>通信卫星带宽Ka-点波束</v>
      </c>
      <c r="F569" s="221" t="str">
        <f>VLOOKUP(B569,商品实例清单!B:M,12,0)</f>
        <v>210010002220260087</v>
      </c>
      <c r="H569" s="20" t="s">
        <v>14775</v>
      </c>
      <c r="I569" s="28" t="s">
        <v>10779</v>
      </c>
      <c r="J569" s="48">
        <v>4</v>
      </c>
      <c r="K569" s="50">
        <v>46030</v>
      </c>
      <c r="L569" s="50">
        <v>46053.9999884259</v>
      </c>
      <c r="M569" s="20" t="str">
        <f>VLOOKUP(H569,频率块划分实时状态!C:Y,16,0)</f>
        <v>CS26</v>
      </c>
      <c r="N569" s="20" t="str">
        <f>VLOOKUP(H569,频率块划分实时状态!C:Y,17,0)</f>
        <v>RY40R</v>
      </c>
      <c r="O569" s="20" t="str">
        <f>VLOOKUP(M569&amp;"-"&amp;N569,通道清单!C:G,5,0)</f>
        <v>R</v>
      </c>
      <c r="P569" s="20">
        <f>VLOOKUP(H569,频率块划分实时状态!C:Y,12,0)</f>
        <v>29573</v>
      </c>
      <c r="Q569" s="20">
        <f>VLOOKUP(H569,频率块划分实时状态!C:Y,13,0)</f>
        <v>29577</v>
      </c>
      <c r="R569" s="20" t="str">
        <f>VLOOKUP(H569,频率块划分实时状态!C:Y,18,0)</f>
        <v>TC40L</v>
      </c>
      <c r="S569" s="20" t="str">
        <f>VLOOKUP(M569&amp;"-"&amp;R569,通道清单!C:G,5,0)</f>
        <v>L</v>
      </c>
      <c r="T569" s="20">
        <f>VLOOKUP(H569,频率块划分实时状态!C:Y,14,0)</f>
        <v>18583</v>
      </c>
      <c r="U569" s="20">
        <f>VLOOKUP(H569,频率块划分实时状态!C:Y,15,0)</f>
        <v>18587</v>
      </c>
    </row>
    <row r="570" spans="2:21">
      <c r="B570" s="20" t="s">
        <v>10699</v>
      </c>
      <c r="C570" s="20" t="s">
        <v>10700</v>
      </c>
      <c r="D570" s="33" t="s">
        <v>14669</v>
      </c>
      <c r="E570" s="20" t="str">
        <f>VLOOKUP(B570,商品实例清单!B:D,3,0)</f>
        <v>通信卫星带宽Ka-点波束</v>
      </c>
      <c r="F570" s="221" t="str">
        <f>VLOOKUP(B570,商品实例清单!B:M,12,0)</f>
        <v>210010002220260087</v>
      </c>
      <c r="H570" s="20" t="s">
        <v>14763</v>
      </c>
      <c r="I570" s="28" t="s">
        <v>10779</v>
      </c>
      <c r="J570" s="48">
        <v>20</v>
      </c>
      <c r="K570" s="50">
        <v>46040</v>
      </c>
      <c r="L570" s="50">
        <v>46063.9999884259</v>
      </c>
      <c r="M570" s="20" t="str">
        <f>VLOOKUP(H570,频率块划分实时状态!C:Y,16,0)</f>
        <v>CS26</v>
      </c>
      <c r="N570" s="20" t="str">
        <f>VLOOKUP(H570,频率块划分实时状态!C:Y,17,0)</f>
        <v>RY17L</v>
      </c>
      <c r="O570" s="20" t="str">
        <f>VLOOKUP(M570&amp;"-"&amp;N570,通道清单!C:G,5,0)</f>
        <v>L</v>
      </c>
      <c r="P570" s="20">
        <f>VLOOKUP(H570,频率块划分实时状态!C:Y,12,0)</f>
        <v>29631.4</v>
      </c>
      <c r="Q570" s="20">
        <f>VLOOKUP(H570,频率块划分实时状态!C:Y,13,0)</f>
        <v>29651.4</v>
      </c>
      <c r="R570" s="20" t="str">
        <f>VLOOKUP(H570,频率块划分实时状态!C:Y,18,0)</f>
        <v>TC17R</v>
      </c>
      <c r="S570" s="20" t="str">
        <f>VLOOKUP(M570&amp;"-"&amp;R570,通道清单!C:G,5,0)</f>
        <v>R</v>
      </c>
      <c r="T570" s="20">
        <f>VLOOKUP(H570,频率块划分实时状态!C:Y,14,0)</f>
        <v>17971.4</v>
      </c>
      <c r="U570" s="20">
        <f>VLOOKUP(H570,频率块划分实时状态!C:Y,15,0)</f>
        <v>17991.4</v>
      </c>
    </row>
    <row r="571" spans="2:21">
      <c r="B571" s="20" t="s">
        <v>10699</v>
      </c>
      <c r="C571" s="20" t="s">
        <v>10700</v>
      </c>
      <c r="D571" s="33" t="s">
        <v>14669</v>
      </c>
      <c r="E571" s="20" t="str">
        <f>VLOOKUP(B571,商品实例清单!B:D,3,0)</f>
        <v>通信卫星带宽Ka-点波束</v>
      </c>
      <c r="F571" s="221" t="str">
        <f>VLOOKUP(B571,商品实例清单!B:M,12,0)</f>
        <v>210010002220260087</v>
      </c>
      <c r="H571" s="20" t="s">
        <v>14776</v>
      </c>
      <c r="I571" s="28" t="s">
        <v>10779</v>
      </c>
      <c r="J571" s="48">
        <v>20</v>
      </c>
      <c r="K571" s="50">
        <v>46040</v>
      </c>
      <c r="L571" s="50">
        <v>46063.9999884259</v>
      </c>
      <c r="M571" s="20" t="str">
        <f>VLOOKUP(H571,频率块划分实时状态!C:Y,16,0)</f>
        <v>CS26</v>
      </c>
      <c r="N571" s="20" t="str">
        <f>VLOOKUP(H571,频率块划分实时状态!C:Y,17,0)</f>
        <v>RY25R</v>
      </c>
      <c r="O571" s="20" t="str">
        <f>VLOOKUP(M571&amp;"-"&amp;N571,通道清单!C:G,5,0)</f>
        <v>R</v>
      </c>
      <c r="P571" s="20">
        <f>VLOOKUP(H571,频率块划分实时状态!C:Y,12,0)</f>
        <v>29918</v>
      </c>
      <c r="Q571" s="20">
        <f>VLOOKUP(H571,频率块划分实时状态!C:Y,13,0)</f>
        <v>29938</v>
      </c>
      <c r="R571" s="20" t="str">
        <f>VLOOKUP(H571,频率块划分实时状态!C:Y,18,0)</f>
        <v>TC25L</v>
      </c>
      <c r="S571" s="20" t="str">
        <f>VLOOKUP(M571&amp;"-"&amp;R571,通道清单!C:G,5,0)</f>
        <v>L</v>
      </c>
      <c r="T571" s="20">
        <f>VLOOKUP(H571,频率块划分实时状态!C:Y,14,0)</f>
        <v>18928</v>
      </c>
      <c r="U571" s="20">
        <f>VLOOKUP(H571,频率块划分实时状态!C:Y,15,0)</f>
        <v>18948</v>
      </c>
    </row>
    <row r="572" spans="2:21">
      <c r="B572" s="20" t="s">
        <v>10699</v>
      </c>
      <c r="C572" s="20" t="s">
        <v>10700</v>
      </c>
      <c r="D572" s="33" t="s">
        <v>14669</v>
      </c>
      <c r="E572" s="20" t="str">
        <f>VLOOKUP(B572,商品实例清单!B:D,3,0)</f>
        <v>通信卫星带宽Ka-点波束</v>
      </c>
      <c r="F572" s="221" t="str">
        <f>VLOOKUP(B572,商品实例清单!B:M,12,0)</f>
        <v>210010002220260087</v>
      </c>
      <c r="H572" s="20" t="s">
        <v>14761</v>
      </c>
      <c r="I572" s="28" t="s">
        <v>10779</v>
      </c>
      <c r="J572" s="48">
        <v>20</v>
      </c>
      <c r="K572" s="50">
        <v>46040</v>
      </c>
      <c r="L572" s="50">
        <v>46063.9999884259</v>
      </c>
      <c r="M572" s="20" t="str">
        <f>VLOOKUP(H572,频率块划分实时状态!C:Y,16,0)</f>
        <v>CS26</v>
      </c>
      <c r="N572" s="20" t="str">
        <f>VLOOKUP(H572,频率块划分实时状态!C:Y,17,0)</f>
        <v>RY33L</v>
      </c>
      <c r="O572" s="20" t="str">
        <f>VLOOKUP(M572&amp;"-"&amp;N572,通道清单!C:G,5,0)</f>
        <v>L</v>
      </c>
      <c r="P572" s="20">
        <f>VLOOKUP(H572,频率块划分实时状态!C:Y,12,0)</f>
        <v>29641.6</v>
      </c>
      <c r="Q572" s="20">
        <f>VLOOKUP(H572,频率块划分实时状态!C:Y,13,0)</f>
        <v>29661.6</v>
      </c>
      <c r="R572" s="20" t="str">
        <f>VLOOKUP(H572,频率块划分实时状态!C:Y,18,0)</f>
        <v>TD33R</v>
      </c>
      <c r="S572" s="20" t="str">
        <f>VLOOKUP(M572&amp;"-"&amp;R572,通道清单!C:G,5,0)</f>
        <v>R</v>
      </c>
      <c r="T572" s="20">
        <f>VLOOKUP(H572,频率块划分实时状态!C:Y,14,0)</f>
        <v>18651.6</v>
      </c>
      <c r="U572" s="20">
        <f>VLOOKUP(H572,频率块划分实时状态!C:Y,15,0)</f>
        <v>18671.6</v>
      </c>
    </row>
    <row r="573" spans="2:21">
      <c r="B573" s="20" t="s">
        <v>10699</v>
      </c>
      <c r="C573" s="20" t="s">
        <v>10700</v>
      </c>
      <c r="D573" s="33" t="s">
        <v>14669</v>
      </c>
      <c r="E573" s="20" t="str">
        <f>VLOOKUP(B573,商品实例清单!B:D,3,0)</f>
        <v>通信卫星带宽Ka-点波束</v>
      </c>
      <c r="F573" s="221" t="str">
        <f>VLOOKUP(B573,商品实例清单!B:M,12,0)</f>
        <v>210010002220260087</v>
      </c>
      <c r="H573" s="20" t="s">
        <v>14777</v>
      </c>
      <c r="I573" s="28" t="s">
        <v>10779</v>
      </c>
      <c r="J573" s="48">
        <v>20</v>
      </c>
      <c r="K573" s="50">
        <v>46040</v>
      </c>
      <c r="L573" s="50">
        <v>46063.9999884259</v>
      </c>
      <c r="M573" s="20" t="str">
        <f>VLOOKUP(H573,频率块划分实时状态!C:Y,16,0)</f>
        <v>CS26</v>
      </c>
      <c r="N573" s="20" t="str">
        <f>VLOOKUP(H573,频率块划分实时状态!C:Y,17,0)</f>
        <v>RY41R</v>
      </c>
      <c r="O573" s="20" t="str">
        <f>VLOOKUP(M573&amp;"-"&amp;N573,通道清单!C:G,5,0)</f>
        <v>R</v>
      </c>
      <c r="P573" s="20">
        <f>VLOOKUP(H573,频率块划分实时状态!C:Y,12,0)</f>
        <v>29915.2</v>
      </c>
      <c r="Q573" s="20">
        <f>VLOOKUP(H573,频率块划分实时状态!C:Y,13,0)</f>
        <v>29935.2</v>
      </c>
      <c r="R573" s="20" t="str">
        <f>VLOOKUP(H573,频率块划分实时状态!C:Y,18,0)</f>
        <v>TC41L</v>
      </c>
      <c r="S573" s="20" t="str">
        <f>VLOOKUP(M573&amp;"-"&amp;R573,通道清单!C:G,5,0)</f>
        <v>L</v>
      </c>
      <c r="T573" s="20">
        <f>VLOOKUP(H573,频率块划分实时状态!C:Y,14,0)</f>
        <v>18255.2</v>
      </c>
      <c r="U573" s="20">
        <f>VLOOKUP(H573,频率块划分实时状态!C:Y,15,0)</f>
        <v>18275.2</v>
      </c>
    </row>
    <row r="574" spans="2:21">
      <c r="B574" s="20" t="s">
        <v>10699</v>
      </c>
      <c r="C574" s="20" t="s">
        <v>10700</v>
      </c>
      <c r="D574" s="33" t="s">
        <v>14669</v>
      </c>
      <c r="E574" s="20" t="str">
        <f>VLOOKUP(B574,商品实例清单!B:D,3,0)</f>
        <v>通信卫星带宽Ka-点波束</v>
      </c>
      <c r="F574" s="221" t="str">
        <f>VLOOKUP(B574,商品实例清单!B:M,12,0)</f>
        <v>210010002220260087</v>
      </c>
      <c r="H574" s="20" t="s">
        <v>14757</v>
      </c>
      <c r="I574" s="28" t="s">
        <v>10779</v>
      </c>
      <c r="J574" s="48">
        <v>20</v>
      </c>
      <c r="K574" s="50">
        <v>46057</v>
      </c>
      <c r="L574" s="50">
        <v>46068.9999884259</v>
      </c>
      <c r="M574" s="20" t="str">
        <f>VLOOKUP(H574,频率块划分实时状态!C:Y,16,0)</f>
        <v>CS26</v>
      </c>
      <c r="N574" s="20" t="str">
        <f>VLOOKUP(H574,频率块划分实时状态!C:Y,17,0)</f>
        <v>RY20L</v>
      </c>
      <c r="O574" s="20" t="str">
        <f>VLOOKUP(M574&amp;"-"&amp;N574,通道清单!C:G,5,0)</f>
        <v>L</v>
      </c>
      <c r="P574" s="20">
        <f>VLOOKUP(H574,频率块划分实时状态!C:Y,12,0)</f>
        <v>29828.4</v>
      </c>
      <c r="Q574" s="20">
        <f>VLOOKUP(H574,频率块划分实时状态!C:Y,13,0)</f>
        <v>29848.4</v>
      </c>
      <c r="R574" s="20" t="str">
        <f>VLOOKUP(H574,频率块划分实时状态!C:Y,18,0)</f>
        <v>TK20R</v>
      </c>
      <c r="S574" s="20" t="str">
        <f>VLOOKUP(M574&amp;"-"&amp;R574,通道清单!C:G,5,0)</f>
        <v>R</v>
      </c>
      <c r="T574" s="20">
        <f>VLOOKUP(H574,频率块划分实时状态!C:Y,14,0)</f>
        <v>18838.4</v>
      </c>
      <c r="U574" s="20">
        <f>VLOOKUP(H574,频率块划分实时状态!C:Y,15,0)</f>
        <v>18858.4</v>
      </c>
    </row>
    <row r="575" spans="2:21">
      <c r="B575" s="20" t="s">
        <v>10699</v>
      </c>
      <c r="C575" s="20" t="s">
        <v>10700</v>
      </c>
      <c r="D575" s="33" t="s">
        <v>14669</v>
      </c>
      <c r="E575" s="20" t="str">
        <f>VLOOKUP(B575,商品实例清单!B:D,3,0)</f>
        <v>通信卫星带宽Ka-点波束</v>
      </c>
      <c r="F575" s="221" t="str">
        <f>VLOOKUP(B575,商品实例清单!B:M,12,0)</f>
        <v>210010002220260087</v>
      </c>
      <c r="H575" s="20" t="s">
        <v>14762</v>
      </c>
      <c r="I575" s="28" t="s">
        <v>10779</v>
      </c>
      <c r="J575" s="48">
        <v>20</v>
      </c>
      <c r="K575" s="50">
        <v>46057</v>
      </c>
      <c r="L575" s="50">
        <v>46065.9999884259</v>
      </c>
      <c r="M575" s="20" t="str">
        <f>VLOOKUP(H575,频率块划分实时状态!C:Y,16,0)</f>
        <v>CS26</v>
      </c>
      <c r="N575" s="20" t="str">
        <f>VLOOKUP(H575,频率块划分实时状态!C:Y,17,0)</f>
        <v>RY32L</v>
      </c>
      <c r="O575" s="20" t="str">
        <f>VLOOKUP(M575&amp;"-"&amp;N575,通道清单!C:G,5,0)</f>
        <v>L</v>
      </c>
      <c r="P575" s="20">
        <f>VLOOKUP(H575,频率块划分实时状态!C:Y,12,0)</f>
        <v>29859.6</v>
      </c>
      <c r="Q575" s="20">
        <f>VLOOKUP(H575,频率块划分实时状态!C:Y,13,0)</f>
        <v>29879.6</v>
      </c>
      <c r="R575" s="20" t="str">
        <f>VLOOKUP(H575,频率块划分实时状态!C:Y,18,0)</f>
        <v>TC32R</v>
      </c>
      <c r="S575" s="20" t="str">
        <f>VLOOKUP(M575&amp;"-"&amp;R575,通道清单!C:G,5,0)</f>
        <v>R</v>
      </c>
      <c r="T575" s="20">
        <f>VLOOKUP(H575,频率块划分实时状态!C:Y,14,0)</f>
        <v>18199.6</v>
      </c>
      <c r="U575" s="20">
        <f>VLOOKUP(H575,频率块划分实时状态!C:Y,15,0)</f>
        <v>18219.6</v>
      </c>
    </row>
    <row r="576" spans="2:21">
      <c r="B576" s="20" t="s">
        <v>10699</v>
      </c>
      <c r="C576" s="20" t="s">
        <v>10700</v>
      </c>
      <c r="D576" s="33" t="s">
        <v>14669</v>
      </c>
      <c r="E576" s="20" t="str">
        <f>VLOOKUP(B576,商品实例清单!B:D,3,0)</f>
        <v>通信卫星带宽Ka-点波束</v>
      </c>
      <c r="F576" s="221" t="str">
        <f>VLOOKUP(B576,商品实例清单!B:M,12,0)</f>
        <v>210010002220260087</v>
      </c>
      <c r="H576" s="20" t="s">
        <v>14761</v>
      </c>
      <c r="I576" s="28" t="s">
        <v>10779</v>
      </c>
      <c r="J576" s="48">
        <v>20</v>
      </c>
      <c r="K576" s="50">
        <v>46057</v>
      </c>
      <c r="L576" s="50">
        <v>46065.9999884259</v>
      </c>
      <c r="M576" s="20" t="str">
        <f>VLOOKUP(H576,频率块划分实时状态!C:Y,16,0)</f>
        <v>CS26</v>
      </c>
      <c r="N576" s="20" t="str">
        <f>VLOOKUP(H576,频率块划分实时状态!C:Y,17,0)</f>
        <v>RY33L</v>
      </c>
      <c r="O576" s="20" t="str">
        <f>VLOOKUP(M576&amp;"-"&amp;N576,通道清单!C:G,5,0)</f>
        <v>L</v>
      </c>
      <c r="P576" s="20">
        <f>VLOOKUP(H576,频率块划分实时状态!C:Y,12,0)</f>
        <v>29641.6</v>
      </c>
      <c r="Q576" s="20">
        <f>VLOOKUP(H576,频率块划分实时状态!C:Y,13,0)</f>
        <v>29661.6</v>
      </c>
      <c r="R576" s="20" t="str">
        <f>VLOOKUP(H576,频率块划分实时状态!C:Y,18,0)</f>
        <v>TD33R</v>
      </c>
      <c r="S576" s="20" t="str">
        <f>VLOOKUP(M576&amp;"-"&amp;R576,通道清单!C:G,5,0)</f>
        <v>R</v>
      </c>
      <c r="T576" s="20">
        <f>VLOOKUP(H576,频率块划分实时状态!C:Y,14,0)</f>
        <v>18651.6</v>
      </c>
      <c r="U576" s="20">
        <f>VLOOKUP(H576,频率块划分实时状态!C:Y,15,0)</f>
        <v>18671.6</v>
      </c>
    </row>
    <row r="577" ht="25.5" spans="1:21">
      <c r="B577" s="34" t="s">
        <v>9695</v>
      </c>
      <c r="C577" s="34" t="s">
        <v>9696</v>
      </c>
      <c r="D577" s="33" t="s">
        <v>14669</v>
      </c>
      <c r="E577" s="20" t="str">
        <f>VLOOKUP(B577,商品实例清单!B:D,3,0)</f>
        <v>通信卫星带宽-代理</v>
      </c>
      <c r="F577" s="221" t="str">
        <f>VLOOKUP(B577,商品实例清单!B:M,12,0)</f>
        <v>210010002220260041</v>
      </c>
      <c r="H577" s="20" t="s">
        <v>14778</v>
      </c>
      <c r="I577" s="28" t="s">
        <v>10779</v>
      </c>
      <c r="J577" s="34">
        <v>3.4</v>
      </c>
      <c r="K577" s="35">
        <v>46023</v>
      </c>
      <c r="L577" s="35">
        <v>46387.9999884259</v>
      </c>
      <c r="M577" s="20" t="str">
        <f>VLOOKUP(H577,频率块划分实时状态!C:Y,16,0)</f>
        <v>SES4</v>
      </c>
      <c r="N577" s="20" t="str">
        <f>VLOOKUP(H577,频率块划分实时状态!C:Y,17,0)</f>
        <v>RGLR09/GLL09</v>
      </c>
      <c r="O577" s="20" t="str">
        <f>VLOOKUP(M577&amp;"-"&amp;N577,通道清单!C:G,5,0)</f>
        <v>R</v>
      </c>
      <c r="P577" s="20">
        <f>VLOOKUP(H577,频率块划分实时状态!C:Y,12,0)</f>
        <v>6307</v>
      </c>
      <c r="Q577" s="20">
        <f>VLOOKUP(H577,频率块划分实时状态!C:Y,13,0)</f>
        <v>6310.4</v>
      </c>
      <c r="R577" s="20" t="str">
        <f>VLOOKUP(H577,频率块划分实时状态!C:Y,18,0)</f>
        <v>TGLR09/GLL09</v>
      </c>
      <c r="S577" s="20" t="str">
        <f>VLOOKUP(M577&amp;"-"&amp;R577,通道清单!C:G,5,0)</f>
        <v>L</v>
      </c>
      <c r="T577" s="20">
        <f>VLOOKUP(H577,频率块划分实时状态!C:Y,14,0)</f>
        <v>4082</v>
      </c>
      <c r="U577" s="20">
        <f>VLOOKUP(H577,频率块划分实时状态!C:Y,15,0)</f>
        <v>4085.4</v>
      </c>
    </row>
    <row r="578" spans="1:21">
      <c r="B578" s="20" t="s">
        <v>11008</v>
      </c>
      <c r="C578" s="20" t="s">
        <v>11009</v>
      </c>
      <c r="D578" s="33" t="s">
        <v>9565</v>
      </c>
      <c r="E578" s="20" t="str">
        <f>VLOOKUP(B578,商品实例清单!B:D,3,0)</f>
        <v>通信卫星带宽-代理</v>
      </c>
      <c r="F578" s="20" t="str">
        <f>VLOOKUP(B578,商品实例清单!B:M,12,0)</f>
        <v>SM210010002220260005</v>
      </c>
      <c r="H578" s="41" t="s">
        <v>14779</v>
      </c>
      <c r="I578" s="28" t="s">
        <v>10779</v>
      </c>
      <c r="J578" s="20">
        <v>0.5</v>
      </c>
      <c r="K578" s="35">
        <v>46204</v>
      </c>
      <c r="L578" s="35">
        <v>46568.9999884259</v>
      </c>
      <c r="M578" s="20" t="str">
        <f>VLOOKUP(H578,频率块划分实时状态!C:Y,16,0)</f>
        <v>IS35E</v>
      </c>
      <c r="N578" s="20" t="str">
        <f>VLOOKUP(H578,频率块划分实时状态!C:Y,17,0)</f>
        <v>RC07L1GCR2</v>
      </c>
      <c r="O578" s="20" t="str">
        <f>VLOOKUP(M578&amp;"-"&amp;N578,通道清单!C:G,5,0)</f>
        <v>V</v>
      </c>
      <c r="P578" s="20">
        <f>VLOOKUP(H578,频率块划分实时状态!C:Y,12,0)</f>
        <v>6323</v>
      </c>
      <c r="Q578" s="20">
        <f>VLOOKUP(H578,频率块划分实时状态!C:Y,13,0)</f>
        <v>6323.5</v>
      </c>
      <c r="R578" s="20" t="str">
        <f>VLOOKUP(H578,频率块划分实时状态!C:Y,18,0)</f>
        <v>TC07L1GCR2</v>
      </c>
      <c r="S578" s="20" t="str">
        <f>VLOOKUP(M578&amp;"-"&amp;R578,通道清单!C:G,5,0)</f>
        <v>V</v>
      </c>
      <c r="T578" s="20">
        <f>VLOOKUP(H578,频率块划分实时状态!C:Y,14,0)</f>
        <v>4162.583</v>
      </c>
      <c r="U578" s="20">
        <f>VLOOKUP(H578,频率块划分实时状态!C:Y,15,0)</f>
        <v>4163.083</v>
      </c>
    </row>
    <row r="579" spans="1:21">
      <c r="B579" s="20" t="s">
        <v>11008</v>
      </c>
      <c r="C579" s="20" t="s">
        <v>11009</v>
      </c>
      <c r="D579" s="33" t="s">
        <v>9565</v>
      </c>
      <c r="E579" s="20" t="str">
        <f>VLOOKUP(B579,商品实例清单!B:D,3,0)</f>
        <v>通信卫星带宽-代理</v>
      </c>
      <c r="F579" s="20" t="str">
        <f>VLOOKUP(B579,商品实例清单!B:M,12,0)</f>
        <v>SM210010002220260005</v>
      </c>
      <c r="H579" s="48" t="s">
        <v>14780</v>
      </c>
      <c r="I579" s="28" t="s">
        <v>10779</v>
      </c>
      <c r="J579" s="20">
        <v>2</v>
      </c>
      <c r="K579" s="35">
        <v>46204</v>
      </c>
      <c r="L579" s="35">
        <v>46568.9999884259</v>
      </c>
      <c r="M579" s="20" t="str">
        <f>VLOOKUP(H579,频率块划分实时状态!C:Y,16,0)</f>
        <v>IS35E</v>
      </c>
      <c r="N579" s="20" t="str">
        <f>VLOOKUP(H579,频率块划分实时状态!C:Y,17,0)</f>
        <v>RGCL1C07R1</v>
      </c>
      <c r="O579" s="20" t="str">
        <f>VLOOKUP(M579&amp;"-"&amp;N579,通道清单!C:G,5,0)</f>
        <v>V</v>
      </c>
      <c r="P579" s="20">
        <f>VLOOKUP(H579,频率块划分实时状态!C:Y,12,0)</f>
        <v>6406.904</v>
      </c>
      <c r="Q579" s="20">
        <f>VLOOKUP(H579,频率块划分实时状态!C:Y,13,0)</f>
        <v>6408.904</v>
      </c>
      <c r="R579" s="20" t="str">
        <f>VLOOKUP(H579,频率块划分实时状态!C:Y,18,0)</f>
        <v>TGCL1C07R1</v>
      </c>
      <c r="S579" s="20" t="str">
        <f>VLOOKUP(M579&amp;"-"&amp;R579,通道清单!C:G,5,0)</f>
        <v>V</v>
      </c>
      <c r="T579" s="20">
        <f>VLOOKUP(H579,频率块划分实时状态!C:Y,14,0)</f>
        <v>4096.487</v>
      </c>
      <c r="U579" s="20">
        <f>VLOOKUP(H579,频率块划分实时状态!C:Y,15,0)</f>
        <v>4098.487</v>
      </c>
    </row>
    <row r="580" spans="1:21">
      <c r="B580" s="20" t="s">
        <v>11008</v>
      </c>
      <c r="C580" s="20" t="s">
        <v>11009</v>
      </c>
      <c r="D580" s="33" t="s">
        <v>9565</v>
      </c>
      <c r="E580" s="20" t="str">
        <f>VLOOKUP(B580,商品实例清单!B:D,3,0)</f>
        <v>通信卫星带宽-代理</v>
      </c>
      <c r="F580" s="20" t="str">
        <f>VLOOKUP(B580,商品实例清单!B:M,12,0)</f>
        <v>SM210010002220260005</v>
      </c>
      <c r="H580" s="48" t="s">
        <v>14781</v>
      </c>
      <c r="I580" s="28" t="s">
        <v>10779</v>
      </c>
      <c r="J580" s="20">
        <v>2</v>
      </c>
      <c r="K580" s="35">
        <v>46204</v>
      </c>
      <c r="L580" s="35">
        <v>46568.9999884259</v>
      </c>
      <c r="M580" s="20" t="str">
        <f>VLOOKUP(H580,频率块划分实时状态!C:Y,16,0)</f>
        <v>IS35E</v>
      </c>
      <c r="N580" s="20" t="str">
        <f>VLOOKUP(H580,频率块划分实时状态!C:Y,17,0)</f>
        <v>RC14L1GCR2</v>
      </c>
      <c r="O580" s="20" t="str">
        <f>VLOOKUP(M580&amp;"-"&amp;N580,通道清单!C:G,5,0)</f>
        <v>V</v>
      </c>
      <c r="P580" s="20">
        <f>VLOOKUP(H580,频率块划分实时状态!C:Y,12,0)</f>
        <v>6081.90456</v>
      </c>
      <c r="Q580" s="20">
        <f>VLOOKUP(H580,频率块划分实时状态!C:Y,13,0)</f>
        <v>6083.90456</v>
      </c>
      <c r="R580" s="20" t="str">
        <f>VLOOKUP(H580,频率块划分实时状态!C:Y,18,0)</f>
        <v>TC14L1GCR2</v>
      </c>
      <c r="S580" s="20" t="str">
        <f>VLOOKUP(M580&amp;"-"&amp;R580,通道清单!C:G,5,0)</f>
        <v>V</v>
      </c>
      <c r="T580" s="20">
        <f>VLOOKUP(H580,频率块划分实时状态!C:Y,14,0)</f>
        <v>3918.88376</v>
      </c>
      <c r="U580" s="20">
        <f>VLOOKUP(H580,频率块划分实时状态!C:Y,15,0)</f>
        <v>3920.88376</v>
      </c>
    </row>
    <row r="581" spans="1:21">
      <c r="B581" s="20" t="s">
        <v>11008</v>
      </c>
      <c r="C581" s="20" t="s">
        <v>11009</v>
      </c>
      <c r="D581" s="33" t="s">
        <v>9565</v>
      </c>
      <c r="E581" s="20" t="str">
        <f>VLOOKUP(B581,商品实例清单!B:D,3,0)</f>
        <v>通信卫星带宽-代理</v>
      </c>
      <c r="F581" s="20" t="str">
        <f>VLOOKUP(B581,商品实例清单!B:M,12,0)</f>
        <v>SM210010002220260005</v>
      </c>
      <c r="H581" s="48" t="s">
        <v>14782</v>
      </c>
      <c r="I581" s="28" t="s">
        <v>10779</v>
      </c>
      <c r="J581" s="20">
        <v>3.1</v>
      </c>
      <c r="K581" s="35">
        <v>46204</v>
      </c>
      <c r="L581" s="35">
        <v>46568.9999884259</v>
      </c>
      <c r="M581" s="20" t="str">
        <f>VLOOKUP(H581,频率块划分实时状态!C:Y,16,0)</f>
        <v>IS35E</v>
      </c>
      <c r="N581" s="20" t="str">
        <f>VLOOKUP(H581,频率块划分实时状态!C:Y,17,0)</f>
        <v>RC01L1/C01R2</v>
      </c>
      <c r="O581" s="20" t="str">
        <f>VLOOKUP(M581&amp;"-"&amp;N581,通道清单!C:G,5,0)</f>
        <v>L</v>
      </c>
      <c r="P581" s="20">
        <f>VLOOKUP(H581,频率块划分实时状态!C:Y,12,0)</f>
        <v>6325.6</v>
      </c>
      <c r="Q581" s="20">
        <f>VLOOKUP(H581,频率块划分实时状态!C:Y,13,0)</f>
        <v>6328.7</v>
      </c>
      <c r="R581" s="20" t="str">
        <f>VLOOKUP(H581,频率块划分实时状态!C:Y,18,0)</f>
        <v>TC01L1/C01R2</v>
      </c>
      <c r="S581" s="20" t="str">
        <f>VLOOKUP(M581&amp;"-"&amp;R581,通道清单!C:G,5,0)</f>
        <v>R</v>
      </c>
      <c r="T581" s="20">
        <f>VLOOKUP(H581,频率块划分实时状态!C:Y,14,0)</f>
        <v>3588.1</v>
      </c>
      <c r="U581" s="20">
        <f>VLOOKUP(H581,频率块划分实时状态!C:Y,15,0)</f>
        <v>3591.2</v>
      </c>
    </row>
    <row r="582" spans="1:21">
      <c r="B582" s="20" t="s">
        <v>11008</v>
      </c>
      <c r="C582" s="20" t="s">
        <v>11009</v>
      </c>
      <c r="D582" s="33" t="s">
        <v>9565</v>
      </c>
      <c r="E582" s="20" t="str">
        <f>VLOOKUP(B582,商品实例清单!B:D,3,0)</f>
        <v>通信卫星带宽-代理</v>
      </c>
      <c r="F582" s="20" t="str">
        <f>VLOOKUP(B582,商品实例清单!B:M,12,0)</f>
        <v>SM210010002220260005</v>
      </c>
      <c r="H582" s="48" t="s">
        <v>14783</v>
      </c>
      <c r="I582" s="28" t="s">
        <v>10779</v>
      </c>
      <c r="J582" s="20">
        <v>1.9</v>
      </c>
      <c r="K582" s="35">
        <v>46204</v>
      </c>
      <c r="L582" s="35">
        <v>46568.9999884259</v>
      </c>
      <c r="M582" s="20" t="str">
        <f>VLOOKUP(H582,频率块划分实时状态!C:Y,16,0)</f>
        <v>IS35E</v>
      </c>
      <c r="N582" s="20" t="str">
        <f>VLOOKUP(H582,频率块划分实时状态!C:Y,17,0)</f>
        <v>RGCL1/C14R1</v>
      </c>
      <c r="O582" s="20" t="str">
        <f>VLOOKUP(M582&amp;"-"&amp;N582,通道清单!C:G,5,0)</f>
        <v>L</v>
      </c>
      <c r="P582" s="20">
        <f>VLOOKUP(H582,频率块划分实时状态!C:Y,12,0)</f>
        <v>6379.359</v>
      </c>
      <c r="Q582" s="20">
        <f>VLOOKUP(H582,频率块划分实时状态!C:Y,13,0)</f>
        <v>6381.259</v>
      </c>
      <c r="R582" s="20" t="str">
        <f>VLOOKUP(H582,频率块划分实时状态!C:Y,18,0)</f>
        <v>TGCL1/C14R1</v>
      </c>
      <c r="S582" s="20" t="str">
        <f>VLOOKUP(M582&amp;"-"&amp;R582,通道清单!C:G,5,0)</f>
        <v>R</v>
      </c>
      <c r="T582" s="20">
        <f>VLOOKUP(H582,频率块划分实时状态!C:Y,14,0)</f>
        <v>3641.859</v>
      </c>
      <c r="U582" s="20">
        <f>VLOOKUP(H582,频率块划分实时状态!C:Y,15,0)</f>
        <v>3643.759</v>
      </c>
    </row>
    <row r="583" spans="1:21">
      <c r="B583" s="20" t="s">
        <v>11012</v>
      </c>
      <c r="C583" s="20" t="s">
        <v>11013</v>
      </c>
      <c r="D583" s="33" t="s">
        <v>9565</v>
      </c>
      <c r="E583" s="20" t="str">
        <f>VLOOKUP(B583,商品实例清单!B:D,3,0)</f>
        <v>通信卫星带宽-代理</v>
      </c>
      <c r="F583" s="20" t="str">
        <f>VLOOKUP(B583,商品实例清单!B:M,12,0)</f>
        <v>SM210010002220260005</v>
      </c>
      <c r="H583" s="48" t="s">
        <v>14733</v>
      </c>
      <c r="I583" s="28" t="s">
        <v>10779</v>
      </c>
      <c r="J583" s="20">
        <v>0.8</v>
      </c>
      <c r="K583" s="35">
        <v>46204</v>
      </c>
      <c r="L583" s="35">
        <v>46568.9999884259</v>
      </c>
      <c r="M583" s="20" t="str">
        <f>VLOOKUP(H583,频率块划分实时状态!C:Y,16,0)</f>
        <v>IS39</v>
      </c>
      <c r="N583" s="20" t="str">
        <f>VLOOKUP(H583,频率块划分实时状态!C:Y,17,0)</f>
        <v>RGCL15/GCR15</v>
      </c>
      <c r="O583" s="20" t="str">
        <f>VLOOKUP(M583&amp;"-"&amp;N583,通道清单!C:G,5,0)</f>
        <v>L</v>
      </c>
      <c r="P583" s="20">
        <f>VLOOKUP(H583,频率块划分实时状态!C:Y,12,0)</f>
        <v>6377.2</v>
      </c>
      <c r="Q583" s="20">
        <f>VLOOKUP(H583,频率块划分实时状态!C:Y,13,0)</f>
        <v>6378</v>
      </c>
      <c r="R583" s="20" t="str">
        <f>VLOOKUP(H583,频率块划分实时状态!C:Y,18,0)</f>
        <v>TGCL15/GCR15</v>
      </c>
      <c r="S583" s="20" t="str">
        <f>VLOOKUP(M583&amp;"-"&amp;R583,通道清单!C:G,5,0)</f>
        <v>R</v>
      </c>
      <c r="T583" s="20">
        <f>VLOOKUP(H583,频率块划分实时状态!C:Y,14,0)</f>
        <v>3639.7</v>
      </c>
      <c r="U583" s="20">
        <f>VLOOKUP(H583,频率块划分实时状态!C:Y,15,0)</f>
        <v>3640.5</v>
      </c>
    </row>
    <row r="584" spans="1:21">
      <c r="B584" s="20" t="s">
        <v>11012</v>
      </c>
      <c r="C584" s="20" t="s">
        <v>11013</v>
      </c>
      <c r="D584" s="33" t="s">
        <v>9565</v>
      </c>
      <c r="E584" s="20" t="str">
        <f>VLOOKUP(B584,商品实例清单!B:D,3,0)</f>
        <v>通信卫星带宽-代理</v>
      </c>
      <c r="F584" s="20" t="str">
        <f>VLOOKUP(B584,商品实例清单!B:M,12,0)</f>
        <v>SM210010002220260005</v>
      </c>
      <c r="H584" s="48" t="s">
        <v>14784</v>
      </c>
      <c r="I584" s="28" t="s">
        <v>10779</v>
      </c>
      <c r="J584" s="20">
        <v>0.4</v>
      </c>
      <c r="K584" s="35">
        <v>46204</v>
      </c>
      <c r="L584" s="35">
        <v>46568.9999884259</v>
      </c>
      <c r="M584" s="20" t="str">
        <f>VLOOKUP(H584,频率块划分实时状态!C:Y,16,0)</f>
        <v>IS39</v>
      </c>
      <c r="N584" s="20" t="str">
        <f>VLOOKUP(H584,频率块划分实时状态!C:Y,17,0)</f>
        <v>REHCL31WHCR</v>
      </c>
      <c r="O584" s="20" t="str">
        <f>VLOOKUP(M584&amp;"-"&amp;N584,通道清单!C:G,5,0)</f>
        <v>V</v>
      </c>
      <c r="P584" s="20">
        <f>VLOOKUP(H584,频率块划分实时状态!C:Y,12,0)</f>
        <v>6067</v>
      </c>
      <c r="Q584" s="20">
        <f>VLOOKUP(H584,频率块划分实时状态!C:Y,13,0)</f>
        <v>6067.4</v>
      </c>
      <c r="R584" s="20" t="str">
        <f>VLOOKUP(H584,频率块划分实时状态!C:Y,18,0)</f>
        <v>TEHCL31WHCR</v>
      </c>
      <c r="S584" s="20" t="str">
        <f>VLOOKUP(M584&amp;"-"&amp;R584,通道清单!C:G,5,0)</f>
        <v>V</v>
      </c>
      <c r="T584" s="20">
        <f>VLOOKUP(H584,频率块划分实时状态!C:Y,14,0)</f>
        <v>3842</v>
      </c>
      <c r="U584" s="20">
        <f>VLOOKUP(H584,频率块划分实时状态!C:Y,15,0)</f>
        <v>3842.4</v>
      </c>
    </row>
    <row r="585" spans="1:21">
      <c r="B585" s="20" t="s">
        <v>11012</v>
      </c>
      <c r="C585" s="20" t="s">
        <v>11013</v>
      </c>
      <c r="D585" s="33" t="s">
        <v>9565</v>
      </c>
      <c r="E585" s="20" t="str">
        <f>VLOOKUP(B585,商品实例清单!B:D,3,0)</f>
        <v>通信卫星带宽-代理</v>
      </c>
      <c r="F585" s="20" t="str">
        <f>VLOOKUP(B585,商品实例清单!B:M,12,0)</f>
        <v>SM210010002220260005</v>
      </c>
      <c r="H585" s="48" t="s">
        <v>14785</v>
      </c>
      <c r="I585" s="28" t="s">
        <v>10779</v>
      </c>
      <c r="J585" s="20">
        <v>4</v>
      </c>
      <c r="K585" s="35">
        <v>46204</v>
      </c>
      <c r="L585" s="35">
        <v>46568.9999884259</v>
      </c>
      <c r="M585" s="20" t="str">
        <f>VLOOKUP(H585,频率块划分实时状态!C:Y,16,0)</f>
        <v>IS39</v>
      </c>
      <c r="N585" s="20" t="str">
        <f>VLOOKUP(H585,频率块划分实时状态!C:Y,17,0)</f>
        <v>RWHCL7EHCR3</v>
      </c>
      <c r="O585" s="20" t="str">
        <f>VLOOKUP(M585&amp;"-"&amp;N585,通道清单!C:G,5,0)</f>
        <v>V</v>
      </c>
      <c r="P585" s="20">
        <f>VLOOKUP(H585,频率块划分实时状态!C:Y,12,0)</f>
        <v>6066</v>
      </c>
      <c r="Q585" s="20">
        <f>VLOOKUP(H585,频率块划分实时状态!C:Y,13,0)</f>
        <v>6070</v>
      </c>
      <c r="R585" s="20" t="str">
        <f>VLOOKUP(H585,频率块划分实时状态!C:Y,18,0)</f>
        <v>TWHCL7EHCR3</v>
      </c>
      <c r="S585" s="20" t="str">
        <f>VLOOKUP(M585&amp;"-"&amp;R585,通道清单!C:G,5,0)</f>
        <v>V</v>
      </c>
      <c r="T585" s="20">
        <f>VLOOKUP(H585,频率块划分实时状态!C:Y,14,0)</f>
        <v>3841</v>
      </c>
      <c r="U585" s="20">
        <f>VLOOKUP(H585,频率块划分实时状态!C:Y,15,0)</f>
        <v>3845</v>
      </c>
    </row>
    <row r="586" ht="24" spans="1:21">
      <c r="B586" s="20" t="s">
        <v>12510</v>
      </c>
      <c r="C586" s="20" t="s">
        <v>12511</v>
      </c>
      <c r="D586" s="33" t="s">
        <v>9550</v>
      </c>
      <c r="E586" s="20" t="str">
        <f>VLOOKUP(B586,商品实例清单!B:D,3,0)</f>
        <v>通信卫星传输服务 APT</v>
      </c>
      <c r="F586" s="221" t="str">
        <f>VLOOKUP(B586,商品实例清单!B:M,12,0)</f>
        <v>210010002220260197</v>
      </c>
      <c r="H586" s="20" t="s">
        <v>14693</v>
      </c>
      <c r="I586" s="28" t="s">
        <v>10779</v>
      </c>
      <c r="J586" s="20">
        <v>36</v>
      </c>
      <c r="K586" s="35">
        <v>46143</v>
      </c>
      <c r="L586" s="35">
        <v>46507.9999884259</v>
      </c>
      <c r="M586" s="20" t="str">
        <f>VLOOKUP(H586,频率块划分实时状态!C:Y,16,0)</f>
        <v>APT7</v>
      </c>
      <c r="N586" s="20" t="str">
        <f>VLOOKUP(H586,频率块划分实时状态!C:Y,17,0)</f>
        <v>RC13A</v>
      </c>
      <c r="O586" s="20" t="str">
        <f>VLOOKUP(M586&amp;"-"&amp;N586,通道清单!C:G,5,0)</f>
        <v>V</v>
      </c>
      <c r="P586" s="20">
        <f>VLOOKUP(H586,频率块划分实时状态!C:Y,12,0)</f>
        <v>6327</v>
      </c>
      <c r="Q586" s="20">
        <f>VLOOKUP(H586,频率块划分实时状态!C:Y,13,0)</f>
        <v>6363</v>
      </c>
      <c r="R586" s="20" t="str">
        <f>VLOOKUP(H586,频率块划分实时状态!C:Y,18,0)</f>
        <v>TC13A</v>
      </c>
      <c r="S586" s="20" t="str">
        <f>VLOOKUP(M586&amp;"-"&amp;R586,通道清单!C:G,5,0)</f>
        <v>H</v>
      </c>
      <c r="T586" s="20">
        <f>VLOOKUP(H586,频率块划分实时状态!C:Y,14,0)</f>
        <v>4102</v>
      </c>
      <c r="U586" s="20">
        <f>VLOOKUP(H586,频率块划分实时状态!C:Y,15,0)</f>
        <v>4138</v>
      </c>
    </row>
    <row r="587" spans="1:21">
      <c r="A587" s="19" t="s">
        <v>14786</v>
      </c>
      <c r="B587" s="20" t="s">
        <v>9540</v>
      </c>
      <c r="C587" s="20" t="s">
        <v>9541</v>
      </c>
      <c r="D587" s="33" t="s">
        <v>9544</v>
      </c>
      <c r="E587" s="20" t="s">
        <v>9529</v>
      </c>
      <c r="F587" s="221" t="s">
        <v>9543</v>
      </c>
      <c r="G587" s="20" t="s">
        <v>14786</v>
      </c>
      <c r="H587" s="20" t="s">
        <v>14787</v>
      </c>
      <c r="I587" s="28" t="s">
        <v>10779</v>
      </c>
      <c r="J587" s="20">
        <v>2.8</v>
      </c>
      <c r="K587" s="35">
        <v>45951</v>
      </c>
      <c r="L587" s="35">
        <v>47046.9999884259</v>
      </c>
      <c r="M587" s="20" t="str">
        <f>VLOOKUP(H587,频率块划分实时状态!C:Y,16,0)</f>
        <v>CS12</v>
      </c>
      <c r="N587" s="20" t="str">
        <f>VLOOKUP(H587,频率块划分实时状态!C:Y,17,0)</f>
        <v>RW14B</v>
      </c>
      <c r="O587" s="20" t="str">
        <f>VLOOKUP(M587&amp;"-"&amp;N587,通道清单!C:G,5,0)</f>
        <v>H</v>
      </c>
      <c r="P587" s="20">
        <f>VLOOKUP(H587,频率块划分实时状态!C:Y,12,0)</f>
        <v>6397.5</v>
      </c>
      <c r="Q587" s="20">
        <f>VLOOKUP(H587,频率块划分实时状态!C:Y,13,0)</f>
        <v>6400.3</v>
      </c>
      <c r="R587" s="20" t="str">
        <f>VLOOKUP(H587,频率块划分实时状态!C:Y,18,0)</f>
        <v>TW14B</v>
      </c>
      <c r="S587" s="20" t="str">
        <f>VLOOKUP(M587&amp;"-"&amp;R587,通道清单!C:G,5,0)</f>
        <v>V</v>
      </c>
      <c r="T587" s="20">
        <f>VLOOKUP(H587,频率块划分实时状态!C:Y,14,0)</f>
        <v>4172.5</v>
      </c>
      <c r="U587" s="20">
        <f>VLOOKUP(H587,频率块划分实时状态!C:Y,15,0)</f>
        <v>4175.3</v>
      </c>
    </row>
    <row r="588" spans="1:21">
      <c r="A588" s="19" t="s">
        <v>14788</v>
      </c>
      <c r="B588" s="20" t="s">
        <v>9637</v>
      </c>
      <c r="C588" s="20" t="s">
        <v>9638</v>
      </c>
      <c r="D588" s="33" t="s">
        <v>9641</v>
      </c>
      <c r="E588" s="20" t="s">
        <v>9536</v>
      </c>
      <c r="F588" s="221" t="s">
        <v>9640</v>
      </c>
      <c r="G588" s="20" t="s">
        <v>14789</v>
      </c>
      <c r="H588" s="20" t="s">
        <v>14790</v>
      </c>
      <c r="I588" s="28" t="s">
        <v>10779</v>
      </c>
      <c r="J588" s="20">
        <v>1</v>
      </c>
      <c r="K588" s="35">
        <v>45764</v>
      </c>
      <c r="L588" s="35">
        <v>46128.9999884259</v>
      </c>
      <c r="M588" s="20" t="str">
        <f>VLOOKUP(H588,频率块划分实时状态!C:Y,16,0)</f>
        <v>CS6D</v>
      </c>
      <c r="N588" s="20" t="str">
        <f>VLOOKUP(H588,频率块划分实时状态!C:Y,17,0)</f>
        <v>RZ8B</v>
      </c>
      <c r="O588" s="20" t="str">
        <f>VLOOKUP(M588&amp;"-"&amp;N588,通道清单!C:G,5,0)</f>
        <v>H</v>
      </c>
      <c r="P588" s="20">
        <f>VLOOKUP(H588,频率块划分实时状态!C:Y,12,0)</f>
        <v>14307</v>
      </c>
      <c r="Q588" s="20">
        <f>VLOOKUP(H588,频率块划分实时状态!C:Y,13,0)</f>
        <v>14308</v>
      </c>
      <c r="R588" s="20" t="str">
        <f>VLOOKUP(H588,频率块划分实时状态!C:Y,18,0)</f>
        <v>TZ8B</v>
      </c>
      <c r="S588" s="20" t="str">
        <f>VLOOKUP(M588&amp;"-"&amp;R588,通道清单!C:G,5,0)</f>
        <v>V</v>
      </c>
      <c r="T588" s="20">
        <f>VLOOKUP(H588,频率块划分实时状态!C:Y,14,0)</f>
        <v>12557</v>
      </c>
      <c r="U588" s="20">
        <f>VLOOKUP(H588,频率块划分实时状态!C:Y,15,0)</f>
        <v>12558</v>
      </c>
    </row>
    <row r="589" spans="1:21">
      <c r="A589" s="19" t="s">
        <v>14791</v>
      </c>
      <c r="B589" s="20" t="s">
        <v>9642</v>
      </c>
      <c r="C589" s="20" t="s">
        <v>9643</v>
      </c>
      <c r="D589" s="33" t="s">
        <v>9641</v>
      </c>
      <c r="E589" s="20" t="s">
        <v>9529</v>
      </c>
      <c r="F589" s="221" t="s">
        <v>9645</v>
      </c>
      <c r="G589" s="20" t="s">
        <v>14792</v>
      </c>
      <c r="H589" s="20" t="s">
        <v>14793</v>
      </c>
      <c r="I589" s="28" t="s">
        <v>10779</v>
      </c>
      <c r="J589" s="20">
        <v>2</v>
      </c>
      <c r="K589" s="35">
        <v>45892</v>
      </c>
      <c r="L589" s="35">
        <v>46256.9999884259</v>
      </c>
      <c r="M589" s="20" t="str">
        <f>VLOOKUP(H589,频率块划分实时状态!C:Y,16,0)</f>
        <v>CS12</v>
      </c>
      <c r="N589" s="20" t="str">
        <f>VLOOKUP(H589,频率块划分实时状态!C:Y,17,0)</f>
        <v>RW3A</v>
      </c>
      <c r="O589" s="20" t="str">
        <f>VLOOKUP(M589&amp;"-"&amp;N589,通道清单!C:G,5,0)</f>
        <v>V</v>
      </c>
      <c r="P589" s="20">
        <f>VLOOKUP(H589,频率块划分实时状态!C:Y,12,0)</f>
        <v>5960.84</v>
      </c>
      <c r="Q589" s="20">
        <f>VLOOKUP(H589,频率块划分实时状态!C:Y,13,0)</f>
        <v>5962.84</v>
      </c>
      <c r="R589" s="20" t="str">
        <f>VLOOKUP(H589,频率块划分实时状态!C:Y,18,0)</f>
        <v>TW3A</v>
      </c>
      <c r="S589" s="20" t="str">
        <f>VLOOKUP(M589&amp;"-"&amp;R589,通道清单!C:G,5,0)</f>
        <v>H</v>
      </c>
      <c r="T589" s="20">
        <f>VLOOKUP(H589,频率块划分实时状态!C:Y,14,0)</f>
        <v>3735.84</v>
      </c>
      <c r="U589" s="20">
        <f>VLOOKUP(H589,频率块划分实时状态!C:Y,15,0)</f>
        <v>3737.84</v>
      </c>
    </row>
    <row r="590" spans="1:21">
      <c r="A590" s="19" t="s">
        <v>14788</v>
      </c>
      <c r="B590" s="20" t="s">
        <v>9646</v>
      </c>
      <c r="C590" s="20" t="s">
        <v>9647</v>
      </c>
      <c r="D590" s="33" t="s">
        <v>9641</v>
      </c>
      <c r="E590" s="20" t="s">
        <v>9536</v>
      </c>
      <c r="F590" s="221" t="s">
        <v>9649</v>
      </c>
      <c r="G590" s="20" t="s">
        <v>14789</v>
      </c>
      <c r="H590" s="20" t="s">
        <v>14794</v>
      </c>
      <c r="I590" s="28" t="s">
        <v>10779</v>
      </c>
      <c r="J590" s="20">
        <v>1</v>
      </c>
      <c r="K590" s="35">
        <v>45764</v>
      </c>
      <c r="L590" s="35">
        <v>46128.9999884259</v>
      </c>
      <c r="M590" s="20" t="str">
        <f>VLOOKUP(H590,频率块划分实时状态!C:Y,16,0)</f>
        <v>CS6D</v>
      </c>
      <c r="N590" s="20" t="str">
        <f>VLOOKUP(H590,频率块划分实时状态!C:Y,17,0)</f>
        <v>RZ8B</v>
      </c>
      <c r="O590" s="20" t="str">
        <f>VLOOKUP(M590&amp;"-"&amp;N590,通道清单!C:G,5,0)</f>
        <v>H</v>
      </c>
      <c r="P590" s="20">
        <f>VLOOKUP(H590,频率块划分实时状态!C:Y,12,0)</f>
        <v>14308</v>
      </c>
      <c r="Q590" s="20">
        <f>VLOOKUP(H590,频率块划分实时状态!C:Y,13,0)</f>
        <v>14309</v>
      </c>
      <c r="R590" s="20" t="str">
        <f>VLOOKUP(H590,频率块划分实时状态!C:Y,18,0)</f>
        <v>TZ8B</v>
      </c>
      <c r="S590" s="20" t="str">
        <f>VLOOKUP(M590&amp;"-"&amp;R590,通道清单!C:G,5,0)</f>
        <v>V</v>
      </c>
      <c r="T590" s="20">
        <f>VLOOKUP(H590,频率块划分实时状态!C:Y,14,0)</f>
        <v>12558</v>
      </c>
      <c r="U590" s="20">
        <f>VLOOKUP(H590,频率块划分实时状态!C:Y,15,0)</f>
        <v>12559</v>
      </c>
    </row>
    <row r="591" spans="1:21">
      <c r="A591" s="19" t="s">
        <v>14795</v>
      </c>
      <c r="B591" s="20" t="s">
        <v>9650</v>
      </c>
      <c r="C591" s="20" t="s">
        <v>9651</v>
      </c>
      <c r="D591" s="33" t="s">
        <v>9641</v>
      </c>
      <c r="E591" s="20" t="s">
        <v>9536</v>
      </c>
      <c r="F591" s="221" t="s">
        <v>9653</v>
      </c>
      <c r="G591" s="20" t="s">
        <v>14796</v>
      </c>
      <c r="H591" s="20" t="s">
        <v>14797</v>
      </c>
      <c r="I591" s="28" t="s">
        <v>10779</v>
      </c>
      <c r="J591" s="20">
        <v>2</v>
      </c>
      <c r="K591" s="35">
        <v>45788</v>
      </c>
      <c r="L591" s="35">
        <v>46152.9999884259</v>
      </c>
      <c r="M591" s="20" t="str">
        <f>VLOOKUP(H591,频率块划分实时状态!C:Y,16,0)</f>
        <v>CS6D</v>
      </c>
      <c r="N591" s="20" t="str">
        <f>VLOOKUP(H591,频率块划分实时状态!C:Y,17,0)</f>
        <v>RZ8B</v>
      </c>
      <c r="O591" s="20" t="str">
        <f>VLOOKUP(M591&amp;"-"&amp;N591,通道清单!C:G,5,0)</f>
        <v>H</v>
      </c>
      <c r="P591" s="20">
        <f>VLOOKUP(H591,频率块划分实时状态!C:Y,12,0)</f>
        <v>14302</v>
      </c>
      <c r="Q591" s="20">
        <f>VLOOKUP(H591,频率块划分实时状态!C:Y,13,0)</f>
        <v>14304</v>
      </c>
      <c r="R591" s="20" t="str">
        <f>VLOOKUP(H591,频率块划分实时状态!C:Y,18,0)</f>
        <v>TZ8B</v>
      </c>
      <c r="S591" s="20" t="str">
        <f>VLOOKUP(M591&amp;"-"&amp;R591,通道清单!C:G,5,0)</f>
        <v>V</v>
      </c>
      <c r="T591" s="20">
        <f>VLOOKUP(H591,频率块划分实时状态!C:Y,14,0)</f>
        <v>12552</v>
      </c>
      <c r="U591" s="20">
        <f>VLOOKUP(H591,频率块划分实时状态!C:Y,15,0)</f>
        <v>12554</v>
      </c>
    </row>
    <row r="592" spans="1:21">
      <c r="A592" s="19" t="s">
        <v>14798</v>
      </c>
      <c r="B592" s="20" t="s">
        <v>9658</v>
      </c>
      <c r="C592" s="20" t="s">
        <v>9659</v>
      </c>
      <c r="D592" s="33" t="s">
        <v>9641</v>
      </c>
      <c r="E592" s="20" t="s">
        <v>9536</v>
      </c>
      <c r="F592" s="221" t="s">
        <v>9661</v>
      </c>
      <c r="G592" s="20" t="s">
        <v>14799</v>
      </c>
      <c r="H592" s="20" t="s">
        <v>14800</v>
      </c>
      <c r="I592" s="28" t="s">
        <v>10779</v>
      </c>
      <c r="J592" s="20">
        <v>16.5</v>
      </c>
      <c r="K592" s="35">
        <v>45931</v>
      </c>
      <c r="L592" s="35">
        <v>46295.9999884259</v>
      </c>
      <c r="M592" s="20" t="str">
        <f>VLOOKUP(H592,频率块划分实时状态!C:Y,16,0)</f>
        <v>CS6D</v>
      </c>
      <c r="N592" s="20" t="str">
        <f>VLOOKUP(H592,频率块划分实时状态!C:Y,17,0)</f>
        <v>RZ8B</v>
      </c>
      <c r="O592" s="20" t="str">
        <f>VLOOKUP(M592&amp;"-"&amp;N592,通道清单!C:G,5,0)</f>
        <v>H</v>
      </c>
      <c r="P592" s="20">
        <f>VLOOKUP(H592,频率块划分实时状态!C:Y,12,0)</f>
        <v>14320</v>
      </c>
      <c r="Q592" s="20">
        <f>VLOOKUP(H592,频率块划分实时状态!C:Y,13,0)</f>
        <v>14336.5</v>
      </c>
      <c r="R592" s="20" t="str">
        <f>VLOOKUP(H592,频率块划分实时状态!C:Y,18,0)</f>
        <v>TZ8B</v>
      </c>
      <c r="S592" s="20" t="str">
        <f>VLOOKUP(M592&amp;"-"&amp;R592,通道清单!C:G,5,0)</f>
        <v>V</v>
      </c>
      <c r="T592" s="20">
        <f>VLOOKUP(H592,频率块划分实时状态!C:Y,14,0)</f>
        <v>12570</v>
      </c>
      <c r="U592" s="20">
        <f>VLOOKUP(H592,频率块划分实时状态!C:Y,15,0)</f>
        <v>12586.5</v>
      </c>
    </row>
    <row r="593" spans="1:21">
      <c r="A593" s="19" t="s">
        <v>14801</v>
      </c>
      <c r="B593" s="20" t="s">
        <v>9667</v>
      </c>
      <c r="C593" s="20" t="s">
        <v>9668</v>
      </c>
      <c r="D593" s="33" t="s">
        <v>9641</v>
      </c>
      <c r="E593" s="20" t="s">
        <v>9669</v>
      </c>
      <c r="F593" s="221" t="s">
        <v>9671</v>
      </c>
      <c r="G593" s="20" t="s">
        <v>14802</v>
      </c>
      <c r="H593" s="18" t="s">
        <v>14803</v>
      </c>
      <c r="I593" s="28" t="s">
        <v>10779</v>
      </c>
      <c r="J593" s="20">
        <v>32</v>
      </c>
      <c r="K593" s="35">
        <v>45931</v>
      </c>
      <c r="L593" s="35">
        <v>46295.9999884259</v>
      </c>
      <c r="M593" s="20" t="str">
        <f>VLOOKUP(H593,频率块划分实时状态!C:Y,16,0)</f>
        <v>CS19</v>
      </c>
      <c r="N593" s="20" t="str">
        <f>VLOOKUP(H593,频率块划分实时状态!C:Y,17,0)</f>
        <v>RAKu12H</v>
      </c>
      <c r="O593" s="20" t="str">
        <f>VLOOKUP(M593&amp;"-"&amp;N593,通道清单!C:G,5,0)</f>
        <v>H</v>
      </c>
      <c r="P593" s="20">
        <f>VLOOKUP(H593,频率块划分实时状态!C:Y,12,0)</f>
        <v>13903</v>
      </c>
      <c r="Q593" s="20">
        <f>VLOOKUP(H593,频率块划分实时状态!C:Y,13,0)</f>
        <v>13935</v>
      </c>
      <c r="R593" s="20" t="str">
        <f>VLOOKUP(H593,频率块划分实时状态!C:Y,18,0)</f>
        <v>TAKu12V</v>
      </c>
      <c r="S593" s="20" t="str">
        <f>VLOOKUP(M593&amp;"-"&amp;R593,通道清单!C:G,5,0)</f>
        <v>V</v>
      </c>
      <c r="T593" s="20">
        <f>VLOOKUP(H593,频率块划分实时状态!C:Y,14,0)</f>
        <v>11611</v>
      </c>
      <c r="U593" s="20">
        <f>VLOOKUP(H593,频率块划分实时状态!C:Y,15,0)</f>
        <v>11643</v>
      </c>
    </row>
    <row r="594" spans="1:21">
      <c r="A594" s="19" t="s">
        <v>14804</v>
      </c>
      <c r="B594" s="20" t="s">
        <v>9672</v>
      </c>
      <c r="C594" s="20" t="s">
        <v>9673</v>
      </c>
      <c r="D594" s="33" t="s">
        <v>9641</v>
      </c>
      <c r="E594" s="20" t="s">
        <v>9529</v>
      </c>
      <c r="F594" s="221" t="s">
        <v>9675</v>
      </c>
      <c r="G594" s="20" t="s">
        <v>14805</v>
      </c>
      <c r="H594" s="20" t="s">
        <v>14806</v>
      </c>
      <c r="I594" s="28" t="s">
        <v>10779</v>
      </c>
      <c r="J594" s="20">
        <v>1</v>
      </c>
      <c r="K594" s="35">
        <v>45854</v>
      </c>
      <c r="L594" s="35">
        <v>46218.9999884259</v>
      </c>
      <c r="M594" s="20" t="str">
        <f>VLOOKUP(H594,频率块划分实时状态!C:Y,16,0)</f>
        <v>CS6C</v>
      </c>
      <c r="N594" s="20" t="str">
        <f>VLOOKUP(H594,频率块划分实时状态!C:Y,17,0)</f>
        <v>RC13B</v>
      </c>
      <c r="O594" s="20" t="str">
        <f>VLOOKUP(M594&amp;"-"&amp;N594,通道清单!C:G,5,0)</f>
        <v>H</v>
      </c>
      <c r="P594" s="20">
        <f>VLOOKUP(H594,频率块划分实时状态!C:Y,12,0)</f>
        <v>6387</v>
      </c>
      <c r="Q594" s="20">
        <f>VLOOKUP(H594,频率块划分实时状态!C:Y,13,0)</f>
        <v>6388</v>
      </c>
      <c r="R594" s="20" t="str">
        <f>VLOOKUP(H594,频率块划分实时状态!C:Y,18,0)</f>
        <v>TA13B</v>
      </c>
      <c r="S594" s="20" t="str">
        <f>VLOOKUP(M594&amp;"-"&amp;R594,通道清单!C:G,5,0)</f>
        <v>V</v>
      </c>
      <c r="T594" s="20">
        <f>VLOOKUP(H594,频率块划分实时状态!C:Y,14,0)</f>
        <v>4162</v>
      </c>
      <c r="U594" s="20">
        <f>VLOOKUP(H594,频率块划分实时状态!C:Y,15,0)</f>
        <v>4163</v>
      </c>
    </row>
    <row r="595" spans="1:21">
      <c r="B595" s="20" t="s">
        <v>9676</v>
      </c>
      <c r="C595" s="20" t="s">
        <v>9677</v>
      </c>
      <c r="D595" s="33" t="s">
        <v>9680</v>
      </c>
      <c r="E595" s="20" t="s">
        <v>9523</v>
      </c>
      <c r="F595" s="221" t="s">
        <v>9679</v>
      </c>
      <c r="G595" s="20" t="s">
        <v>408</v>
      </c>
      <c r="H595" s="20" t="s">
        <v>14807</v>
      </c>
      <c r="I595" s="28" t="s">
        <v>10779</v>
      </c>
      <c r="J595" s="20">
        <v>8</v>
      </c>
      <c r="K595" s="35">
        <v>45962</v>
      </c>
      <c r="L595" s="35">
        <v>46326.9999884259</v>
      </c>
      <c r="M595" s="20" t="str">
        <f>VLOOKUP(H595,频率块划分实时状态!C:Y,16,0)</f>
        <v>APT6C</v>
      </c>
      <c r="N595" s="20" t="str">
        <f>VLOOKUP(H595,频率块划分实时状态!C:Y,17,0)</f>
        <v>RK8A</v>
      </c>
      <c r="O595" s="20" t="str">
        <f>VLOOKUP(M595&amp;"-"&amp;N595,通道清单!C:G,5,0)</f>
        <v>V</v>
      </c>
      <c r="P595" s="20">
        <f>VLOOKUP(H595,频率块划分实时状态!C:Y,12,0)</f>
        <v>14486.5</v>
      </c>
      <c r="Q595" s="20">
        <f>VLOOKUP(H595,频率块划分实时状态!C:Y,13,0)</f>
        <v>14494.5</v>
      </c>
      <c r="R595" s="20" t="str">
        <f>VLOOKUP(H595,频率块划分实时状态!C:Y,18,0)</f>
        <v>TK8A</v>
      </c>
      <c r="S595" s="20" t="str">
        <f>VLOOKUP(M595&amp;"-"&amp;R595,通道清单!C:G,5,0)</f>
        <v>H</v>
      </c>
      <c r="T595" s="20">
        <f>VLOOKUP(H595,频率块划分实时状态!C:Y,14,0)</f>
        <v>12738.5</v>
      </c>
      <c r="U595" s="20">
        <f>VLOOKUP(H595,频率块划分实时状态!C:Y,15,0)</f>
        <v>12746.5</v>
      </c>
    </row>
    <row r="596" spans="1:21">
      <c r="B596" s="20" t="s">
        <v>9709</v>
      </c>
      <c r="C596" s="20" t="s">
        <v>9710</v>
      </c>
      <c r="D596" s="33" t="s">
        <v>9680</v>
      </c>
      <c r="E596" s="20" t="s">
        <v>9523</v>
      </c>
      <c r="F596" s="221" t="s">
        <v>9679</v>
      </c>
      <c r="G596" s="20" t="s">
        <v>14808</v>
      </c>
      <c r="H596" s="20" t="s">
        <v>14809</v>
      </c>
      <c r="I596" s="28" t="s">
        <v>10779</v>
      </c>
      <c r="J596" s="20">
        <v>4</v>
      </c>
      <c r="K596" s="35">
        <v>45962</v>
      </c>
      <c r="L596" s="35">
        <v>46326.9999884259</v>
      </c>
      <c r="M596" s="20" t="str">
        <f>VLOOKUP(H596,频率块划分实时状态!C:Y,16,0)</f>
        <v>APT7</v>
      </c>
      <c r="N596" s="20" t="str">
        <f>VLOOKUP(H596,频率块划分实时状态!C:Y,17,0)</f>
        <v>RKC09-6</v>
      </c>
      <c r="O596" s="20" t="str">
        <f>VLOOKUP(M596&amp;"-"&amp;N596,通道清单!C:G,5,0)</f>
        <v>V</v>
      </c>
      <c r="P596" s="20">
        <f>VLOOKUP(H596,频率块划分实时状态!C:Y,12,0)</f>
        <v>14236.5</v>
      </c>
      <c r="Q596" s="20">
        <f>VLOOKUP(H596,频率块划分实时状态!C:Y,13,0)</f>
        <v>14240.5</v>
      </c>
      <c r="R596" s="20" t="str">
        <f>VLOOKUP(H596,频率块划分实时状态!C:Y,18,0)</f>
        <v>TKC09-6</v>
      </c>
      <c r="S596" s="20" t="str">
        <f>VLOOKUP(M596&amp;"-"&amp;R596,通道清单!C:G,5,0)</f>
        <v>H</v>
      </c>
      <c r="T596" s="20">
        <f>VLOOKUP(H596,频率块划分实时状态!C:Y,14,0)</f>
        <v>12486.5</v>
      </c>
      <c r="U596" s="20">
        <f>VLOOKUP(H596,频率块划分实时状态!C:Y,15,0)</f>
        <v>12490.5</v>
      </c>
    </row>
    <row r="597" spans="1:21">
      <c r="B597" s="20" t="s">
        <v>9709</v>
      </c>
      <c r="C597" s="20" t="s">
        <v>9710</v>
      </c>
      <c r="D597" s="33" t="s">
        <v>9680</v>
      </c>
      <c r="E597" s="20" t="s">
        <v>9523</v>
      </c>
      <c r="F597" s="221" t="s">
        <v>9679</v>
      </c>
      <c r="H597" s="20" t="s">
        <v>14810</v>
      </c>
      <c r="I597" s="28" t="s">
        <v>10779</v>
      </c>
      <c r="J597" s="20">
        <v>8</v>
      </c>
      <c r="K597" s="35">
        <v>45962</v>
      </c>
      <c r="L597" s="35">
        <v>46326.9999884259</v>
      </c>
      <c r="M597" s="20" t="str">
        <f>VLOOKUP(H597,频率块划分实时状态!C:Y,16,0)</f>
        <v>APT7</v>
      </c>
      <c r="N597" s="20" t="str">
        <f>VLOOKUP(H597,频率块划分实时状态!C:Y,17,0)</f>
        <v>RKC09-3</v>
      </c>
      <c r="O597" s="20" t="str">
        <f>VLOOKUP(M597&amp;"-"&amp;N597,通道清单!C:G,5,0)</f>
        <v>V</v>
      </c>
      <c r="P597" s="20">
        <f>VLOOKUP(H597,频率块划分实时状态!C:Y,12,0)</f>
        <v>14212.5</v>
      </c>
      <c r="Q597" s="20">
        <f>VLOOKUP(H597,频率块划分实时状态!C:Y,13,0)</f>
        <v>14220.5</v>
      </c>
      <c r="R597" s="20" t="str">
        <f>VLOOKUP(H597,频率块划分实时状态!C:Y,18,0)</f>
        <v>TKC09-3</v>
      </c>
      <c r="S597" s="20" t="str">
        <f>VLOOKUP(M597&amp;"-"&amp;R597,通道清单!C:G,5,0)</f>
        <v>H</v>
      </c>
      <c r="T597" s="20">
        <f>VLOOKUP(H597,频率块划分实时状态!C:Y,14,0)</f>
        <v>12462.5</v>
      </c>
      <c r="U597" s="20">
        <f>VLOOKUP(H597,频率块划分实时状态!C:Y,15,0)</f>
        <v>12470.5</v>
      </c>
    </row>
    <row r="598" spans="1:21">
      <c r="A598" s="19" t="s">
        <v>14804</v>
      </c>
      <c r="B598" s="20" t="s">
        <v>9729</v>
      </c>
      <c r="C598" s="20" t="s">
        <v>9730</v>
      </c>
      <c r="D598" s="33" t="s">
        <v>9641</v>
      </c>
      <c r="E598" s="20" t="s">
        <v>9536</v>
      </c>
      <c r="F598" s="221" t="s">
        <v>9675</v>
      </c>
      <c r="G598" s="20" t="s">
        <v>14811</v>
      </c>
      <c r="H598" s="20" t="s">
        <v>14812</v>
      </c>
      <c r="I598" s="28" t="s">
        <v>10779</v>
      </c>
      <c r="J598" s="20">
        <v>1</v>
      </c>
      <c r="K598" s="35">
        <v>45854</v>
      </c>
      <c r="L598" s="35">
        <v>46218.9999884259</v>
      </c>
      <c r="M598" s="20" t="str">
        <f>VLOOKUP(H598,频率块划分实时状态!C:Y,16,0)</f>
        <v>CS6D</v>
      </c>
      <c r="N598" s="20" t="str">
        <f>VLOOKUP(H598,频率块划分实时状态!C:Y,17,0)</f>
        <v>RZ8B</v>
      </c>
      <c r="O598" s="20" t="str">
        <f>VLOOKUP(M598&amp;"-"&amp;N598,通道清单!C:G,5,0)</f>
        <v>H</v>
      </c>
      <c r="P598" s="20">
        <f>VLOOKUP(H598,频率块划分实时状态!C:Y,12,0)</f>
        <v>14309</v>
      </c>
      <c r="Q598" s="20">
        <f>VLOOKUP(H598,频率块划分实时状态!C:Y,13,0)</f>
        <v>14310</v>
      </c>
      <c r="R598" s="20" t="str">
        <f>VLOOKUP(H598,频率块划分实时状态!C:Y,18,0)</f>
        <v>TZ8B</v>
      </c>
      <c r="S598" s="20" t="str">
        <f>VLOOKUP(M598&amp;"-"&amp;R598,通道清单!C:G,5,0)</f>
        <v>V</v>
      </c>
      <c r="T598" s="20">
        <f>VLOOKUP(H598,频率块划分实时状态!C:Y,14,0)</f>
        <v>12559</v>
      </c>
      <c r="U598" s="20">
        <f>VLOOKUP(H598,频率块划分实时状态!C:Y,15,0)</f>
        <v>12560</v>
      </c>
    </row>
    <row r="599" spans="1:21">
      <c r="B599" s="20" t="s">
        <v>9737</v>
      </c>
      <c r="C599" s="20" t="s">
        <v>9738</v>
      </c>
      <c r="D599" s="33" t="s">
        <v>9641</v>
      </c>
      <c r="E599" s="20" t="s">
        <v>9536</v>
      </c>
      <c r="F599" s="221" t="s">
        <v>9740</v>
      </c>
      <c r="G599" s="20" t="s">
        <v>14813</v>
      </c>
      <c r="H599" s="20" t="s">
        <v>14814</v>
      </c>
      <c r="I599" s="28" t="s">
        <v>10779</v>
      </c>
      <c r="J599" s="20">
        <v>1.5</v>
      </c>
      <c r="K599" s="35">
        <v>45748</v>
      </c>
      <c r="L599" s="35">
        <v>46112.9999884259</v>
      </c>
      <c r="M599" s="20" t="str">
        <f>VLOOKUP(H599,频率块划分实时状态!C:Y,16,0)</f>
        <v>CS12</v>
      </c>
      <c r="N599" s="20" t="str">
        <f>VLOOKUP(H599,频率块划分实时状态!C:Y,17,0)</f>
        <v>REM18V</v>
      </c>
      <c r="O599" s="20" t="str">
        <f>VLOOKUP(M599&amp;"-"&amp;N599,通道清单!C:G,5,0)</f>
        <v>V</v>
      </c>
      <c r="P599" s="20">
        <f>VLOOKUP(H599,频率块划分实时状态!C:Y,12,0)</f>
        <v>14397.5</v>
      </c>
      <c r="Q599" s="20">
        <f>VLOOKUP(H599,频率块划分实时状态!C:Y,13,0)</f>
        <v>14399</v>
      </c>
      <c r="R599" s="20" t="str">
        <f>VLOOKUP(H599,频率块划分实时状态!C:Y,18,0)</f>
        <v>TEM18H</v>
      </c>
      <c r="S599" s="20" t="str">
        <f>VLOOKUP(M599&amp;"-"&amp;R599,通道清单!C:G,5,0)</f>
        <v>H</v>
      </c>
      <c r="T599" s="20">
        <f>VLOOKUP(H599,频率块划分实时状态!C:Y,14,0)</f>
        <v>12647.5</v>
      </c>
      <c r="U599" s="20">
        <f>VLOOKUP(H599,频率块划分实时状态!C:Y,15,0)</f>
        <v>12649</v>
      </c>
    </row>
    <row r="600" spans="1:21">
      <c r="B600" s="20" t="s">
        <v>9808</v>
      </c>
      <c r="C600" s="20" t="s">
        <v>9809</v>
      </c>
      <c r="D600" s="33" t="s">
        <v>9812</v>
      </c>
      <c r="E600" s="20" t="s">
        <v>9523</v>
      </c>
      <c r="F600" s="221" t="s">
        <v>9811</v>
      </c>
      <c r="G600" s="20" t="s">
        <v>14815</v>
      </c>
      <c r="H600" s="20" t="s">
        <v>14816</v>
      </c>
      <c r="I600" s="28" t="s">
        <v>10779</v>
      </c>
      <c r="J600" s="20">
        <v>0.25</v>
      </c>
      <c r="K600" s="35">
        <v>46023</v>
      </c>
      <c r="L600" s="35">
        <v>46387.9999884259</v>
      </c>
      <c r="M600" s="20" t="str">
        <f>VLOOKUP(H600,频率块划分实时状态!C:Y,16,0)</f>
        <v>APT5C</v>
      </c>
      <c r="N600" s="20" t="str">
        <f>VLOOKUP(H600,频率块划分实时状态!C:Y,17,0)</f>
        <v>RC14A</v>
      </c>
      <c r="O600" s="20" t="str">
        <f>VLOOKUP(M600&amp;"-"&amp;N600,通道清单!C:G,5,0)</f>
        <v>V</v>
      </c>
      <c r="P600" s="20">
        <f>VLOOKUP(H600,频率块划分实时状态!C:Y,12,0)</f>
        <v>6369.335</v>
      </c>
      <c r="Q600" s="20">
        <f>VLOOKUP(H600,频率块划分实时状态!C:Y,13,0)</f>
        <v>6369.585</v>
      </c>
      <c r="R600" s="20" t="str">
        <f>VLOOKUP(H600,频率块划分实时状态!C:Y,18,0)</f>
        <v>TC14A</v>
      </c>
      <c r="S600" s="20" t="str">
        <f>VLOOKUP(M600&amp;"-"&amp;R600,通道清单!C:G,5,0)</f>
        <v>H</v>
      </c>
      <c r="T600" s="20">
        <f>VLOOKUP(H600,频率块划分实时状态!C:Y,14,0)</f>
        <v>4144.335</v>
      </c>
      <c r="U600" s="20">
        <f>VLOOKUP(H600,频率块划分实时状态!C:Y,15,0)</f>
        <v>4144.585</v>
      </c>
    </row>
    <row r="601" spans="1:21">
      <c r="B601" s="20" t="s">
        <v>9808</v>
      </c>
      <c r="C601" s="20" t="s">
        <v>9809</v>
      </c>
      <c r="D601" s="33" t="s">
        <v>9812</v>
      </c>
      <c r="E601" s="20" t="s">
        <v>9523</v>
      </c>
      <c r="F601" s="221" t="s">
        <v>9811</v>
      </c>
      <c r="G601" s="20" t="s">
        <v>14815</v>
      </c>
      <c r="H601" s="20" t="s">
        <v>14817</v>
      </c>
      <c r="I601" s="28" t="s">
        <v>10779</v>
      </c>
      <c r="J601" s="20">
        <v>0.18</v>
      </c>
      <c r="K601" s="35">
        <v>46023</v>
      </c>
      <c r="L601" s="35">
        <v>46387.9999884259</v>
      </c>
      <c r="M601" s="20" t="str">
        <f>VLOOKUP(H601,频率块划分实时状态!C:Y,16,0)</f>
        <v>APT5C</v>
      </c>
      <c r="N601" s="20" t="str">
        <f>VLOOKUP(H601,频率块划分实时状态!C:Y,17,0)</f>
        <v>RC14A-1</v>
      </c>
      <c r="O601" s="20" t="str">
        <f>VLOOKUP(M601&amp;"-"&amp;N601,通道清单!C:G,5,0)</f>
        <v>V</v>
      </c>
      <c r="P601" s="20">
        <f>VLOOKUP(H601,频率块划分实时状态!C:Y,12,0)</f>
        <v>6370.15</v>
      </c>
      <c r="Q601" s="20">
        <f>VLOOKUP(H601,频率块划分实时状态!C:Y,13,0)</f>
        <v>6370.33</v>
      </c>
      <c r="R601" s="20" t="str">
        <f>VLOOKUP(H601,频率块划分实时状态!C:Y,18,0)</f>
        <v>TC14A-1</v>
      </c>
      <c r="S601" s="20" t="str">
        <f>VLOOKUP(M601&amp;"-"&amp;R601,通道清单!C:G,5,0)</f>
        <v>H</v>
      </c>
      <c r="T601" s="20">
        <f>VLOOKUP(H601,频率块划分实时状态!C:Y,14,0)</f>
        <v>4145.15</v>
      </c>
      <c r="U601" s="20">
        <f>VLOOKUP(H601,频率块划分实时状态!C:Y,15,0)</f>
        <v>4145.33</v>
      </c>
    </row>
    <row r="602" spans="1:21">
      <c r="B602" s="20" t="s">
        <v>9808</v>
      </c>
      <c r="C602" s="20" t="s">
        <v>9809</v>
      </c>
      <c r="D602" s="33" t="s">
        <v>9812</v>
      </c>
      <c r="E602" s="20" t="s">
        <v>9523</v>
      </c>
      <c r="F602" s="221" t="s">
        <v>9811</v>
      </c>
      <c r="G602" s="20" t="s">
        <v>14815</v>
      </c>
      <c r="H602" s="20" t="s">
        <v>14818</v>
      </c>
      <c r="I602" s="28" t="s">
        <v>10779</v>
      </c>
      <c r="J602" s="20">
        <v>0.14</v>
      </c>
      <c r="K602" s="35">
        <v>46023</v>
      </c>
      <c r="L602" s="35">
        <v>46387.9999884259</v>
      </c>
      <c r="M602" s="20" t="str">
        <f>VLOOKUP(H602,频率块划分实时状态!C:Y,16,0)</f>
        <v>APT5C</v>
      </c>
      <c r="N602" s="20" t="str">
        <f>VLOOKUP(H602,频率块划分实时状态!C:Y,17,0)</f>
        <v>RC14A-2</v>
      </c>
      <c r="O602" s="20" t="str">
        <f>VLOOKUP(M602&amp;"-"&amp;N602,通道清单!C:G,5,0)</f>
        <v>V</v>
      </c>
      <c r="P602" s="20">
        <f>VLOOKUP(H602,频率块划分实时状态!C:Y,12,0)</f>
        <v>6370.47</v>
      </c>
      <c r="Q602" s="20">
        <f>VLOOKUP(H602,频率块划分实时状态!C:Y,13,0)</f>
        <v>6370.61</v>
      </c>
      <c r="R602" s="20" t="str">
        <f>VLOOKUP(H602,频率块划分实时状态!C:Y,18,0)</f>
        <v>TC14A-2</v>
      </c>
      <c r="S602" s="20" t="str">
        <f>VLOOKUP(M602&amp;"-"&amp;R602,通道清单!C:G,5,0)</f>
        <v>H</v>
      </c>
      <c r="T602" s="20">
        <f>VLOOKUP(H602,频率块划分实时状态!C:Y,14,0)</f>
        <v>4145.47</v>
      </c>
      <c r="U602" s="20">
        <f>VLOOKUP(H602,频率块划分实时状态!C:Y,15,0)</f>
        <v>4145.61</v>
      </c>
    </row>
    <row r="603" spans="1:21">
      <c r="B603" s="20" t="s">
        <v>9808</v>
      </c>
      <c r="C603" s="20" t="s">
        <v>9809</v>
      </c>
      <c r="D603" s="33" t="s">
        <v>9812</v>
      </c>
      <c r="E603" s="20" t="s">
        <v>9523</v>
      </c>
      <c r="F603" s="221" t="s">
        <v>9811</v>
      </c>
      <c r="G603" s="20" t="s">
        <v>14815</v>
      </c>
      <c r="H603" s="20" t="s">
        <v>14819</v>
      </c>
      <c r="I603" s="28" t="s">
        <v>10779</v>
      </c>
      <c r="J603" s="20">
        <v>0.44</v>
      </c>
      <c r="K603" s="35">
        <v>46023</v>
      </c>
      <c r="L603" s="35">
        <v>46387.9999884259</v>
      </c>
      <c r="M603" s="20" t="str">
        <f>VLOOKUP(H603,频率块划分实时状态!C:Y,16,0)</f>
        <v>APT5C</v>
      </c>
      <c r="N603" s="20" t="str">
        <f>VLOOKUP(H603,频率块划分实时状态!C:Y,17,0)</f>
        <v>RC14A-3</v>
      </c>
      <c r="O603" s="20" t="str">
        <f>VLOOKUP(M603&amp;"-"&amp;N603,通道清单!C:G,5,0)</f>
        <v>V</v>
      </c>
      <c r="P603" s="20">
        <f>VLOOKUP(H603,频率块划分实时状态!C:Y,12,0)</f>
        <v>6371.37</v>
      </c>
      <c r="Q603" s="20">
        <f>VLOOKUP(H603,频率块划分实时状态!C:Y,13,0)</f>
        <v>6371.81</v>
      </c>
      <c r="R603" s="20" t="str">
        <f>VLOOKUP(H603,频率块划分实时状态!C:Y,18,0)</f>
        <v>TC14A-3</v>
      </c>
      <c r="S603" s="20" t="str">
        <f>VLOOKUP(M603&amp;"-"&amp;R603,通道清单!C:G,5,0)</f>
        <v>H</v>
      </c>
      <c r="T603" s="20">
        <f>VLOOKUP(H603,频率块划分实时状态!C:Y,14,0)</f>
        <v>4146.37</v>
      </c>
      <c r="U603" s="20">
        <f>VLOOKUP(H603,频率块划分实时状态!C:Y,15,0)</f>
        <v>4146.81</v>
      </c>
    </row>
    <row r="604" spans="1:21">
      <c r="B604" s="20" t="s">
        <v>9808</v>
      </c>
      <c r="C604" s="20" t="s">
        <v>9809</v>
      </c>
      <c r="D604" s="33" t="s">
        <v>9812</v>
      </c>
      <c r="E604" s="20" t="s">
        <v>9523</v>
      </c>
      <c r="F604" s="221" t="s">
        <v>9811</v>
      </c>
      <c r="G604" s="20" t="s">
        <v>14815</v>
      </c>
      <c r="H604" s="20" t="s">
        <v>14820</v>
      </c>
      <c r="I604" s="28" t="s">
        <v>10779</v>
      </c>
      <c r="J604" s="20">
        <v>0.27</v>
      </c>
      <c r="K604" s="35">
        <v>46023</v>
      </c>
      <c r="L604" s="35">
        <v>46387.9999884259</v>
      </c>
      <c r="M604" s="20" t="str">
        <f>VLOOKUP(H604,频率块划分实时状态!C:Y,16,0)</f>
        <v>APT5C</v>
      </c>
      <c r="N604" s="20" t="str">
        <f>VLOOKUP(H604,频率块划分实时状态!C:Y,17,0)</f>
        <v>RC14A-4</v>
      </c>
      <c r="O604" s="20" t="str">
        <f>VLOOKUP(M604&amp;"-"&amp;N604,通道清单!C:G,5,0)</f>
        <v>V</v>
      </c>
      <c r="P604" s="20">
        <f>VLOOKUP(H604,频率块划分实时状态!C:Y,12,0)</f>
        <v>6371.925</v>
      </c>
      <c r="Q604" s="20">
        <f>VLOOKUP(H604,频率块划分实时状态!C:Y,13,0)</f>
        <v>6372.195</v>
      </c>
      <c r="R604" s="20" t="str">
        <f>VLOOKUP(H604,频率块划分实时状态!C:Y,18,0)</f>
        <v>TC14A-4</v>
      </c>
      <c r="S604" s="20" t="str">
        <f>VLOOKUP(M604&amp;"-"&amp;R604,通道清单!C:G,5,0)</f>
        <v>H</v>
      </c>
      <c r="T604" s="20">
        <f>VLOOKUP(H604,频率块划分实时状态!C:Y,14,0)</f>
        <v>4146.925</v>
      </c>
      <c r="U604" s="20">
        <f>VLOOKUP(H604,频率块划分实时状态!C:Y,15,0)</f>
        <v>4147.195</v>
      </c>
    </row>
    <row r="605" spans="1:21">
      <c r="B605" s="20" t="s">
        <v>9808</v>
      </c>
      <c r="C605" s="20" t="s">
        <v>9809</v>
      </c>
      <c r="D605" s="33" t="s">
        <v>9812</v>
      </c>
      <c r="E605" s="20" t="s">
        <v>9523</v>
      </c>
      <c r="F605" s="221" t="s">
        <v>9811</v>
      </c>
      <c r="G605" s="20" t="s">
        <v>14815</v>
      </c>
      <c r="H605" s="20" t="s">
        <v>14821</v>
      </c>
      <c r="I605" s="28" t="s">
        <v>10779</v>
      </c>
      <c r="J605" s="20">
        <v>0.16</v>
      </c>
      <c r="K605" s="35">
        <v>46023</v>
      </c>
      <c r="L605" s="35">
        <v>46387.9999884259</v>
      </c>
      <c r="M605" s="20" t="str">
        <f>VLOOKUP(H605,频率块划分实时状态!C:Y,16,0)</f>
        <v>APT5C</v>
      </c>
      <c r="N605" s="20" t="str">
        <f>VLOOKUP(H605,频率块划分实时状态!C:Y,17,0)</f>
        <v>RC14A-5</v>
      </c>
      <c r="O605" s="20" t="str">
        <f>VLOOKUP(M605&amp;"-"&amp;N605,通道清单!C:G,5,0)</f>
        <v>V</v>
      </c>
      <c r="P605" s="20">
        <f>VLOOKUP(H605,频率块划分实时状态!C:Y,12,0)</f>
        <v>6372.32</v>
      </c>
      <c r="Q605" s="20">
        <f>VLOOKUP(H605,频率块划分实时状态!C:Y,13,0)</f>
        <v>6372.48</v>
      </c>
      <c r="R605" s="20" t="str">
        <f>VLOOKUP(H605,频率块划分实时状态!C:Y,18,0)</f>
        <v>TC14A-5</v>
      </c>
      <c r="S605" s="20" t="str">
        <f>VLOOKUP(M605&amp;"-"&amp;R605,通道清单!C:G,5,0)</f>
        <v>H</v>
      </c>
      <c r="T605" s="20">
        <f>VLOOKUP(H605,频率块划分实时状态!C:Y,14,0)</f>
        <v>4147.32</v>
      </c>
      <c r="U605" s="20">
        <f>VLOOKUP(H605,频率块划分实时状态!C:Y,15,0)</f>
        <v>4147.48</v>
      </c>
    </row>
    <row r="606" spans="1:21">
      <c r="B606" s="20" t="s">
        <v>9808</v>
      </c>
      <c r="C606" s="20" t="s">
        <v>9809</v>
      </c>
      <c r="D606" s="33" t="s">
        <v>9812</v>
      </c>
      <c r="E606" s="20" t="s">
        <v>9523</v>
      </c>
      <c r="F606" s="221" t="s">
        <v>9811</v>
      </c>
      <c r="G606" s="20" t="s">
        <v>14815</v>
      </c>
      <c r="H606" s="20" t="s">
        <v>14822</v>
      </c>
      <c r="I606" s="28" t="s">
        <v>10779</v>
      </c>
      <c r="J606" s="20">
        <v>0.14</v>
      </c>
      <c r="K606" s="35">
        <v>46023</v>
      </c>
      <c r="L606" s="35">
        <v>46387.9999884259</v>
      </c>
      <c r="M606" s="20" t="str">
        <f>VLOOKUP(H606,频率块划分实时状态!C:Y,16,0)</f>
        <v>APT5C</v>
      </c>
      <c r="N606" s="20" t="str">
        <f>VLOOKUP(H606,频率块划分实时状态!C:Y,17,0)</f>
        <v>RC14A-6</v>
      </c>
      <c r="O606" s="20" t="str">
        <f>VLOOKUP(M606&amp;"-"&amp;N606,通道清单!C:G,5,0)</f>
        <v>V</v>
      </c>
      <c r="P606" s="20">
        <f>VLOOKUP(H606,频率块划分实时状态!C:Y,12,0)</f>
        <v>6374.06</v>
      </c>
      <c r="Q606" s="20">
        <f>VLOOKUP(H606,频率块划分实时状态!C:Y,13,0)</f>
        <v>6374.2</v>
      </c>
      <c r="R606" s="20" t="str">
        <f>VLOOKUP(H606,频率块划分实时状态!C:Y,18,0)</f>
        <v>TC14A-6</v>
      </c>
      <c r="S606" s="20" t="str">
        <f>VLOOKUP(M606&amp;"-"&amp;R606,通道清单!C:G,5,0)</f>
        <v>H</v>
      </c>
      <c r="T606" s="20">
        <f>VLOOKUP(H606,频率块划分实时状态!C:Y,14,0)</f>
        <v>4149.06</v>
      </c>
      <c r="U606" s="20">
        <f>VLOOKUP(H606,频率块划分实时状态!C:Y,15,0)</f>
        <v>4149.2</v>
      </c>
    </row>
    <row r="607" spans="1:21">
      <c r="B607" s="20" t="s">
        <v>9808</v>
      </c>
      <c r="C607" s="20" t="s">
        <v>9809</v>
      </c>
      <c r="D607" s="33" t="s">
        <v>9812</v>
      </c>
      <c r="E607" s="20" t="s">
        <v>9523</v>
      </c>
      <c r="F607" s="221" t="s">
        <v>9811</v>
      </c>
      <c r="G607" s="20" t="s">
        <v>14815</v>
      </c>
      <c r="H607" s="20" t="s">
        <v>14823</v>
      </c>
      <c r="I607" s="28" t="s">
        <v>10779</v>
      </c>
      <c r="J607" s="20">
        <v>0.24</v>
      </c>
      <c r="K607" s="35">
        <v>46023</v>
      </c>
      <c r="L607" s="35">
        <v>46387.9999884259</v>
      </c>
      <c r="M607" s="20" t="str">
        <f>VLOOKUP(H607,频率块划分实时状态!C:Y,16,0)</f>
        <v>APT5C</v>
      </c>
      <c r="N607" s="20" t="str">
        <f>VLOOKUP(H607,频率块划分实时状态!C:Y,17,0)</f>
        <v>RC14A-7</v>
      </c>
      <c r="O607" s="20" t="str">
        <f>VLOOKUP(M607&amp;"-"&amp;N607,通道清单!C:G,5,0)</f>
        <v>V</v>
      </c>
      <c r="P607" s="20">
        <f>VLOOKUP(H607,频率块划分实时状态!C:Y,12,0)</f>
        <v>6374.28</v>
      </c>
      <c r="Q607" s="20">
        <f>VLOOKUP(H607,频率块划分实时状态!C:Y,13,0)</f>
        <v>6374.52</v>
      </c>
      <c r="R607" s="20" t="str">
        <f>VLOOKUP(H607,频率块划分实时状态!C:Y,18,0)</f>
        <v>TC14A-7</v>
      </c>
      <c r="S607" s="20" t="str">
        <f>VLOOKUP(M607&amp;"-"&amp;R607,通道清单!C:G,5,0)</f>
        <v>H</v>
      </c>
      <c r="T607" s="20">
        <f>VLOOKUP(H607,频率块划分实时状态!C:Y,14,0)</f>
        <v>4149.28</v>
      </c>
      <c r="U607" s="20">
        <f>VLOOKUP(H607,频率块划分实时状态!C:Y,15,0)</f>
        <v>4149.52</v>
      </c>
    </row>
    <row r="608" spans="1:21">
      <c r="B608" s="20" t="s">
        <v>9808</v>
      </c>
      <c r="C608" s="20" t="s">
        <v>9809</v>
      </c>
      <c r="D608" s="33" t="s">
        <v>9812</v>
      </c>
      <c r="E608" s="20" t="s">
        <v>9523</v>
      </c>
      <c r="F608" s="221" t="s">
        <v>9811</v>
      </c>
      <c r="G608" s="20" t="s">
        <v>14815</v>
      </c>
      <c r="H608" s="20" t="s">
        <v>14824</v>
      </c>
      <c r="I608" s="28" t="s">
        <v>10779</v>
      </c>
      <c r="J608" s="20">
        <v>1.22</v>
      </c>
      <c r="K608" s="35">
        <v>46023</v>
      </c>
      <c r="L608" s="35">
        <v>46387.9999884259</v>
      </c>
      <c r="M608" s="20" t="str">
        <f>VLOOKUP(H608,频率块划分实时状态!C:Y,16,0)</f>
        <v>APT5C</v>
      </c>
      <c r="N608" s="20" t="str">
        <f>VLOOKUP(H608,频率块划分实时状态!C:Y,17,0)</f>
        <v>RC14A-8</v>
      </c>
      <c r="O608" s="20" t="str">
        <f>VLOOKUP(M608&amp;"-"&amp;N608,通道清单!C:G,5,0)</f>
        <v>V</v>
      </c>
      <c r="P608" s="20">
        <f>VLOOKUP(H608,频率块划分实时状态!C:Y,12,0)</f>
        <v>6374.79</v>
      </c>
      <c r="Q608" s="20">
        <f>VLOOKUP(H608,频率块划分实时状态!C:Y,13,0)</f>
        <v>6376.01</v>
      </c>
      <c r="R608" s="20" t="str">
        <f>VLOOKUP(H608,频率块划分实时状态!C:Y,18,0)</f>
        <v>TC14A-8</v>
      </c>
      <c r="S608" s="20" t="str">
        <f>VLOOKUP(M608&amp;"-"&amp;R608,通道清单!C:G,5,0)</f>
        <v>H</v>
      </c>
      <c r="T608" s="20">
        <f>VLOOKUP(H608,频率块划分实时状态!C:Y,14,0)</f>
        <v>4149.79</v>
      </c>
      <c r="U608" s="20">
        <f>VLOOKUP(H608,频率块划分实时状态!C:Y,15,0)</f>
        <v>4151.01</v>
      </c>
    </row>
    <row r="609" spans="1:21">
      <c r="B609" s="20" t="s">
        <v>9874</v>
      </c>
      <c r="C609" s="20" t="s">
        <v>9875</v>
      </c>
      <c r="D609" s="33" t="s">
        <v>9878</v>
      </c>
      <c r="E609" s="20" t="s">
        <v>9523</v>
      </c>
      <c r="F609" s="221" t="s">
        <v>9877</v>
      </c>
      <c r="G609" s="20" t="s">
        <v>403</v>
      </c>
      <c r="H609" s="20" t="s">
        <v>14825</v>
      </c>
      <c r="I609" s="28" t="s">
        <v>10779</v>
      </c>
      <c r="J609" s="20">
        <v>3.16</v>
      </c>
      <c r="K609" s="35">
        <v>46023</v>
      </c>
      <c r="L609" s="35">
        <v>47118.9999884259</v>
      </c>
      <c r="M609" s="20" t="str">
        <f>VLOOKUP(H609,频率块划分实时状态!C:Y,16,0)</f>
        <v>APT7</v>
      </c>
      <c r="N609" s="20" t="str">
        <f>VLOOKUP(H609,频率块划分实时状态!C:Y,17,0)</f>
        <v>RC06B</v>
      </c>
      <c r="O609" s="20" t="str">
        <f>VLOOKUP(M609&amp;"-"&amp;N609,通道清单!C:G,5,0)</f>
        <v>H</v>
      </c>
      <c r="P609" s="20">
        <f>VLOOKUP(H609,频率块划分实时状态!C:Y,12,0)</f>
        <v>6066.67</v>
      </c>
      <c r="Q609" s="20">
        <f>VLOOKUP(H609,频率块划分实时状态!C:Y,13,0)</f>
        <v>6069.835</v>
      </c>
      <c r="R609" s="20" t="str">
        <f>VLOOKUP(H609,频率块划分实时状态!C:Y,18,0)</f>
        <v>TC06B</v>
      </c>
      <c r="S609" s="20" t="str">
        <f>VLOOKUP(M609&amp;"-"&amp;R609,通道清单!C:G,5,0)</f>
        <v>V</v>
      </c>
      <c r="T609" s="20">
        <f>VLOOKUP(H609,频率块划分实时状态!C:Y,14,0)</f>
        <v>3841.67</v>
      </c>
      <c r="U609" s="20">
        <f>VLOOKUP(H609,频率块划分实时状态!C:Y,15,0)</f>
        <v>3844.835</v>
      </c>
    </row>
    <row r="610" spans="1:21">
      <c r="B610" s="20" t="s">
        <v>9874</v>
      </c>
      <c r="C610" s="20" t="s">
        <v>9875</v>
      </c>
      <c r="D610" s="33" t="s">
        <v>9878</v>
      </c>
      <c r="E610" s="20" t="s">
        <v>9523</v>
      </c>
      <c r="F610" s="221" t="s">
        <v>9877</v>
      </c>
      <c r="G610" s="20" t="s">
        <v>403</v>
      </c>
      <c r="H610" s="20" t="s">
        <v>14826</v>
      </c>
      <c r="I610" s="28" t="s">
        <v>10779</v>
      </c>
      <c r="J610" s="20">
        <v>3.16</v>
      </c>
      <c r="K610" s="35">
        <v>46023</v>
      </c>
      <c r="L610" s="35">
        <v>47118.9999884259</v>
      </c>
      <c r="M610" s="20" t="str">
        <f>VLOOKUP(H610,频率块划分实时状态!C:Y,16,0)</f>
        <v>APT7</v>
      </c>
      <c r="N610" s="20" t="str">
        <f>VLOOKUP(H610,频率块划分实时状态!C:Y,17,0)</f>
        <v>RC06B-1</v>
      </c>
      <c r="O610" s="20" t="str">
        <f>VLOOKUP(M610&amp;"-"&amp;N610,通道清单!C:G,5,0)</f>
        <v>H</v>
      </c>
      <c r="P610" s="20">
        <f>VLOOKUP(H610,频率块划分实时状态!C:Y,12,0)</f>
        <v>6081.835</v>
      </c>
      <c r="Q610" s="20">
        <f>VLOOKUP(H610,频率块划分实时状态!C:Y,13,0)</f>
        <v>6085</v>
      </c>
      <c r="R610" s="20" t="str">
        <f>VLOOKUP(H610,频率块划分实时状态!C:Y,18,0)</f>
        <v>TC06B-1</v>
      </c>
      <c r="S610" s="20" t="str">
        <f>VLOOKUP(M610&amp;"-"&amp;R610,通道清单!C:G,5,0)</f>
        <v>V</v>
      </c>
      <c r="T610" s="20">
        <f>VLOOKUP(H610,频率块划分实时状态!C:Y,14,0)</f>
        <v>3856.835</v>
      </c>
      <c r="U610" s="20">
        <f>VLOOKUP(H610,频率块划分实时状态!C:Y,15,0)</f>
        <v>3860</v>
      </c>
    </row>
    <row r="611" spans="1:21">
      <c r="B611" s="20" t="s">
        <v>9899</v>
      </c>
      <c r="C611" s="20" t="s">
        <v>9900</v>
      </c>
      <c r="D611" s="33" t="s">
        <v>9903</v>
      </c>
      <c r="E611" s="20" t="s">
        <v>9536</v>
      </c>
      <c r="F611" s="221" t="s">
        <v>9902</v>
      </c>
      <c r="G611" s="20" t="s">
        <v>14827</v>
      </c>
      <c r="H611" s="20" t="s">
        <v>14828</v>
      </c>
      <c r="I611" s="28" t="s">
        <v>10779</v>
      </c>
      <c r="J611" s="20">
        <v>1</v>
      </c>
      <c r="K611" s="35">
        <v>46023</v>
      </c>
      <c r="L611" s="35">
        <v>46387.9999884259</v>
      </c>
      <c r="M611" s="20" t="str">
        <f>VLOOKUP(H611,频率块划分实时状态!C:Y,16,0)</f>
        <v>CS12</v>
      </c>
      <c r="N611" s="20" t="str">
        <f>VLOOKUP(H611,频率块划分实时状态!C:Y,17,0)</f>
        <v>RC12H</v>
      </c>
      <c r="O611" s="20" t="str">
        <f>VLOOKUP(M611&amp;"-"&amp;N611,通道清单!C:G,5,0)</f>
        <v>H</v>
      </c>
      <c r="P611" s="20">
        <f>VLOOKUP(H611,频率块划分实时状态!C:Y,12,0)</f>
        <v>14307.5</v>
      </c>
      <c r="Q611" s="20">
        <f>VLOOKUP(H611,频率块划分实时状态!C:Y,13,0)</f>
        <v>14308.5</v>
      </c>
      <c r="R611" s="20" t="str">
        <f>VLOOKUP(H611,频率块划分实时状态!C:Y,18,0)</f>
        <v>TC12V</v>
      </c>
      <c r="S611" s="20" t="str">
        <f>VLOOKUP(M611&amp;"-"&amp;R611,通道清单!C:G,5,0)</f>
        <v>V</v>
      </c>
      <c r="T611" s="20">
        <f>VLOOKUP(H611,频率块划分实时状态!C:Y,14,0)</f>
        <v>12557.5</v>
      </c>
      <c r="U611" s="20">
        <f>VLOOKUP(H611,频率块划分实时状态!C:Y,15,0)</f>
        <v>12558.5</v>
      </c>
    </row>
    <row r="612" s="17" customFormat="1" spans="1:21">
      <c r="A612" s="19"/>
      <c r="B612" s="20" t="s">
        <v>9904</v>
      </c>
      <c r="C612" s="20" t="s">
        <v>9905</v>
      </c>
      <c r="D612" s="33" t="s">
        <v>9908</v>
      </c>
      <c r="E612" s="20" t="s">
        <v>9523</v>
      </c>
      <c r="F612" s="221" t="s">
        <v>9907</v>
      </c>
      <c r="G612" s="20" t="s">
        <v>14829</v>
      </c>
      <c r="H612" s="17"/>
      <c r="I612" s="28"/>
      <c r="J612" s="20">
        <v>1</v>
      </c>
      <c r="K612" s="35">
        <v>45748</v>
      </c>
      <c r="L612" s="35">
        <v>46843.9999884259</v>
      </c>
      <c r="M612" s="20" t="e">
        <f>VLOOKUP(H612,频率块划分实时状态!C:Y,16,0)</f>
        <v>#N/A</v>
      </c>
      <c r="N612" s="20" t="e">
        <f>VLOOKUP(H612,频率块划分实时状态!C:Y,17,0)</f>
        <v>#N/A</v>
      </c>
      <c r="O612" s="20" t="e">
        <f>VLOOKUP(M612&amp;"-"&amp;N612,通道清单!C:G,5,0)</f>
        <v>#N/A</v>
      </c>
      <c r="P612" s="20" t="e">
        <f>VLOOKUP(H612,频率块划分实时状态!C:Y,12,0)</f>
        <v>#N/A</v>
      </c>
      <c r="Q612" s="20" t="e">
        <f>VLOOKUP(H612,频率块划分实时状态!C:Y,13,0)</f>
        <v>#N/A</v>
      </c>
      <c r="R612" s="20" t="e">
        <f>VLOOKUP(H612,频率块划分实时状态!C:Y,18,0)</f>
        <v>#N/A</v>
      </c>
      <c r="S612" s="20" t="e">
        <f>VLOOKUP(M612&amp;"-"&amp;R612,通道清单!C:G,5,0)</f>
        <v>#N/A</v>
      </c>
      <c r="T612" s="20" t="e">
        <f>VLOOKUP(H612,频率块划分实时状态!C:Y,14,0)</f>
        <v>#N/A</v>
      </c>
      <c r="U612" s="20" t="e">
        <f>VLOOKUP(H612,频率块划分实时状态!C:Y,15,0)</f>
        <v>#N/A</v>
      </c>
    </row>
    <row r="613" s="17" customFormat="1" spans="1:21">
      <c r="A613" s="19"/>
      <c r="B613" s="20" t="s">
        <v>9909</v>
      </c>
      <c r="C613" s="20" t="s">
        <v>9910</v>
      </c>
      <c r="D613" s="33" t="s">
        <v>9913</v>
      </c>
      <c r="E613" s="20" t="s">
        <v>9523</v>
      </c>
      <c r="F613" s="20" t="s">
        <v>9912</v>
      </c>
      <c r="G613" s="20" t="s">
        <v>14829</v>
      </c>
      <c r="H613" s="17"/>
      <c r="I613" s="28"/>
      <c r="J613" s="20">
        <v>1</v>
      </c>
      <c r="K613" s="35">
        <v>45550</v>
      </c>
      <c r="L613" s="35">
        <v>46644.9999884259</v>
      </c>
      <c r="M613" s="20" t="e">
        <f>VLOOKUP(H613,频率块划分实时状态!C:Y,16,0)</f>
        <v>#N/A</v>
      </c>
      <c r="N613" s="20" t="e">
        <f>VLOOKUP(H613,频率块划分实时状态!C:Y,17,0)</f>
        <v>#N/A</v>
      </c>
      <c r="O613" s="20" t="e">
        <f>VLOOKUP(M613&amp;"-"&amp;N613,通道清单!C:G,5,0)</f>
        <v>#N/A</v>
      </c>
      <c r="P613" s="20" t="e">
        <f>VLOOKUP(H613,频率块划分实时状态!C:Y,12,0)</f>
        <v>#N/A</v>
      </c>
      <c r="Q613" s="20" t="e">
        <f>VLOOKUP(H613,频率块划分实时状态!C:Y,13,0)</f>
        <v>#N/A</v>
      </c>
      <c r="R613" s="20" t="e">
        <f>VLOOKUP(H613,频率块划分实时状态!C:Y,18,0)</f>
        <v>#N/A</v>
      </c>
      <c r="S613" s="20" t="e">
        <f>VLOOKUP(M613&amp;"-"&amp;R613,通道清单!C:G,5,0)</f>
        <v>#N/A</v>
      </c>
      <c r="T613" s="20" t="e">
        <f>VLOOKUP(H613,频率块划分实时状态!C:Y,14,0)</f>
        <v>#N/A</v>
      </c>
      <c r="U613" s="20" t="e">
        <f>VLOOKUP(H613,频率块划分实时状态!C:Y,15,0)</f>
        <v>#N/A</v>
      </c>
    </row>
    <row r="614" spans="1:21">
      <c r="B614" s="20" t="s">
        <v>9914</v>
      </c>
      <c r="C614" s="20" t="s">
        <v>9915</v>
      </c>
      <c r="D614" s="33" t="s">
        <v>9918</v>
      </c>
      <c r="E614" s="20" t="s">
        <v>9523</v>
      </c>
      <c r="F614" s="221" t="s">
        <v>9917</v>
      </c>
      <c r="G614" s="20" t="s">
        <v>14830</v>
      </c>
      <c r="H614" s="20" t="s">
        <v>14831</v>
      </c>
      <c r="I614" s="28" t="s">
        <v>10779</v>
      </c>
      <c r="J614" s="20">
        <v>1</v>
      </c>
      <c r="K614" s="35">
        <v>46023</v>
      </c>
      <c r="L614" s="35">
        <v>46203.9999884259</v>
      </c>
      <c r="M614" s="20" t="str">
        <f>VLOOKUP(H614,频率块划分实时状态!C:Y,16,0)</f>
        <v>APT7</v>
      </c>
      <c r="N614" s="20" t="str">
        <f>VLOOKUP(H614,频率块划分实时状态!C:Y,17,0)</f>
        <v>RKC08</v>
      </c>
      <c r="O614" s="20" t="str">
        <f>VLOOKUP(M614&amp;"-"&amp;N614,通道清单!C:G,5,0)</f>
        <v>V</v>
      </c>
      <c r="P614" s="20">
        <f>VLOOKUP(H614,频率块划分实时状态!C:Y,12,0)</f>
        <v>14155</v>
      </c>
      <c r="Q614" s="20">
        <f>VLOOKUP(H614,频率块划分实时状态!C:Y,13,0)</f>
        <v>14156</v>
      </c>
      <c r="R614" s="20" t="str">
        <f>VLOOKUP(H614,频率块划分实时状态!C:Y,18,0)</f>
        <v>TKC08</v>
      </c>
      <c r="S614" s="20" t="str">
        <f>VLOOKUP(M614&amp;"-"&amp;R614,通道清单!C:G,5,0)</f>
        <v>H</v>
      </c>
      <c r="T614" s="20">
        <f>VLOOKUP(H614,频率块划分实时状态!C:Y,14,0)</f>
        <v>12405</v>
      </c>
      <c r="U614" s="20">
        <f>VLOOKUP(H614,频率块划分实时状态!C:Y,15,0)</f>
        <v>12406</v>
      </c>
    </row>
    <row r="615" spans="1:21">
      <c r="B615" s="20" t="s">
        <v>9919</v>
      </c>
      <c r="C615" s="20" t="s">
        <v>9920</v>
      </c>
      <c r="D615" s="33" t="s">
        <v>9918</v>
      </c>
      <c r="E615" s="20" t="s">
        <v>9523</v>
      </c>
      <c r="F615" s="221" t="s">
        <v>9917</v>
      </c>
      <c r="G615" s="20" t="s">
        <v>14832</v>
      </c>
      <c r="H615" s="20" t="s">
        <v>14833</v>
      </c>
      <c r="I615" s="28" t="s">
        <v>10779</v>
      </c>
      <c r="J615" s="20">
        <v>1.2</v>
      </c>
      <c r="K615" s="35">
        <v>46023</v>
      </c>
      <c r="L615" s="35">
        <v>46203.9999884259</v>
      </c>
      <c r="M615" s="20" t="str">
        <f>VLOOKUP(H615,频率块划分实时状态!C:Y,16,0)</f>
        <v>APT6C</v>
      </c>
      <c r="N615" s="20" t="str">
        <f>VLOOKUP(H615,频率块划分实时状态!C:Y,17,0)</f>
        <v>RK5A-1</v>
      </c>
      <c r="O615" s="20" t="str">
        <f>VLOOKUP(M615&amp;"-"&amp;N615,通道清单!C:G,5,0)</f>
        <v>V</v>
      </c>
      <c r="P615" s="20">
        <f>VLOOKUP(H615,频率块划分实时状态!C:Y,12,0)</f>
        <v>14261.8</v>
      </c>
      <c r="Q615" s="20">
        <f>VLOOKUP(H615,频率块划分实时状态!C:Y,13,0)</f>
        <v>14263</v>
      </c>
      <c r="R615" s="20" t="str">
        <f>VLOOKUP(H615,频率块划分实时状态!C:Y,18,0)</f>
        <v>TK5A-1</v>
      </c>
      <c r="S615" s="20" t="str">
        <f>VLOOKUP(M615&amp;"-"&amp;R615,通道清单!C:G,5,0)</f>
        <v>H</v>
      </c>
      <c r="T615" s="20">
        <f>VLOOKUP(H615,频率块划分实时状态!C:Y,14,0)</f>
        <v>12513.8</v>
      </c>
      <c r="U615" s="20">
        <f>VLOOKUP(H615,频率块划分实时状态!C:Y,15,0)</f>
        <v>12515</v>
      </c>
    </row>
    <row r="616" spans="1:21">
      <c r="B616" s="20" t="s">
        <v>9921</v>
      </c>
      <c r="C616" s="20" t="s">
        <v>9922</v>
      </c>
      <c r="D616" s="33" t="s">
        <v>9925</v>
      </c>
      <c r="E616" s="20" t="s">
        <v>9523</v>
      </c>
      <c r="F616" s="221" t="s">
        <v>9924</v>
      </c>
      <c r="G616" s="20" t="s">
        <v>14834</v>
      </c>
      <c r="H616" s="20" t="s">
        <v>14835</v>
      </c>
      <c r="I616" s="28" t="s">
        <v>14836</v>
      </c>
      <c r="J616" s="20">
        <v>5</v>
      </c>
      <c r="K616" s="35">
        <v>46023</v>
      </c>
      <c r="L616" s="35">
        <v>46387.9999884259</v>
      </c>
      <c r="M616" s="20" t="str">
        <f>VLOOKUP(H616,频率块划分实时状态!C:Y,16,0)</f>
        <v>APT6C</v>
      </c>
      <c r="N616" s="20" t="str">
        <f>VLOOKUP(H616,频率块划分实时状态!C:Y,17,0)</f>
        <v>RC05A</v>
      </c>
      <c r="O616" s="20" t="str">
        <f>VLOOKUP(M616&amp;"-"&amp;N616,通道清单!C:G,5,0)</f>
        <v>V</v>
      </c>
      <c r="P616" s="20">
        <f>VLOOKUP(H616,频率块划分实时状态!C:Y,12,0)</f>
        <v>6007</v>
      </c>
      <c r="Q616" s="20">
        <f>VLOOKUP(H616,频率块划分实时状态!C:Y,13,0)</f>
        <v>6014</v>
      </c>
      <c r="R616" s="20" t="str">
        <f>VLOOKUP(H616,频率块划分实时状态!C:Y,18,0)</f>
        <v>TC05A</v>
      </c>
      <c r="S616" s="20" t="str">
        <f>VLOOKUP(M616&amp;"-"&amp;R616,通道清单!C:G,5,0)</f>
        <v>H</v>
      </c>
      <c r="T616" s="20">
        <f>VLOOKUP(H616,频率块划分实时状态!C:Y,14,0)</f>
        <v>3782</v>
      </c>
      <c r="U616" s="20">
        <f>VLOOKUP(H616,频率块划分实时状态!C:Y,15,0)</f>
        <v>3789</v>
      </c>
    </row>
    <row r="617" spans="1:21">
      <c r="B617" s="20" t="s">
        <v>9921</v>
      </c>
      <c r="C617" s="20" t="s">
        <v>9922</v>
      </c>
      <c r="D617" s="33" t="s">
        <v>9925</v>
      </c>
      <c r="E617" s="20" t="s">
        <v>9523</v>
      </c>
      <c r="F617" s="221" t="s">
        <v>9924</v>
      </c>
      <c r="G617" s="20" t="s">
        <v>14837</v>
      </c>
      <c r="H617" s="20" t="s">
        <v>14838</v>
      </c>
      <c r="I617" s="28" t="s">
        <v>10779</v>
      </c>
      <c r="J617" s="20">
        <v>16</v>
      </c>
      <c r="K617" s="35">
        <v>46023</v>
      </c>
      <c r="L617" s="35">
        <v>46387.9999884259</v>
      </c>
      <c r="M617" s="20" t="str">
        <f>VLOOKUP(H617,频率块划分实时状态!C:Y,16,0)</f>
        <v>CS12</v>
      </c>
      <c r="N617" s="20" t="str">
        <f>VLOOKUP(H617,频率块划分实时状态!C:Y,17,0)</f>
        <v>RW3B</v>
      </c>
      <c r="O617" s="20" t="str">
        <f>VLOOKUP(M617&amp;"-"&amp;N617,通道清单!C:G,5,0)</f>
        <v>H</v>
      </c>
      <c r="P617" s="20">
        <f>VLOOKUP(H617,频率块划分实时状态!C:Y,12,0)</f>
        <v>5954</v>
      </c>
      <c r="Q617" s="20">
        <f>VLOOKUP(H617,频率块划分实时状态!C:Y,13,0)</f>
        <v>5970</v>
      </c>
      <c r="R617" s="20" t="str">
        <f>VLOOKUP(H617,频率块划分实时状态!C:Y,18,0)</f>
        <v>TW3B</v>
      </c>
      <c r="S617" s="20" t="str">
        <f>VLOOKUP(M617&amp;"-"&amp;R617,通道清单!C:G,5,0)</f>
        <v>V</v>
      </c>
      <c r="T617" s="20">
        <f>VLOOKUP(H617,频率块划分实时状态!C:Y,14,0)</f>
        <v>3729</v>
      </c>
      <c r="U617" s="20">
        <f>VLOOKUP(H617,频率块划分实时状态!C:Y,15,0)</f>
        <v>3745</v>
      </c>
    </row>
    <row r="618" spans="1:21">
      <c r="B618" s="20" t="s">
        <v>9926</v>
      </c>
      <c r="C618" s="20" t="s">
        <v>9927</v>
      </c>
      <c r="D618" s="33" t="s">
        <v>9925</v>
      </c>
      <c r="E618" s="20" t="s">
        <v>9529</v>
      </c>
      <c r="F618" s="221" t="s">
        <v>9924</v>
      </c>
      <c r="G618" s="20" t="s">
        <v>14839</v>
      </c>
      <c r="H618" s="20" t="s">
        <v>14840</v>
      </c>
      <c r="I618" s="28" t="s">
        <v>10779</v>
      </c>
      <c r="J618" s="20">
        <v>20</v>
      </c>
      <c r="K618" s="35">
        <v>46023</v>
      </c>
      <c r="L618" s="35">
        <v>46387.9999884259</v>
      </c>
      <c r="M618" s="20" t="str">
        <f>VLOOKUP(H618,频率块划分实时状态!C:Y,16,0)</f>
        <v>CS12</v>
      </c>
      <c r="N618" s="20" t="str">
        <f>VLOOKUP(H618,频率块划分实时状态!C:Y,17,0)</f>
        <v>RW9B</v>
      </c>
      <c r="O618" s="20" t="str">
        <f>VLOOKUP(M618&amp;"-"&amp;N618,通道清单!C:G,5,0)</f>
        <v>H</v>
      </c>
      <c r="P618" s="20">
        <f>VLOOKUP(H618,频率块划分实时状态!C:Y,12,0)</f>
        <v>6185</v>
      </c>
      <c r="Q618" s="20">
        <f>VLOOKUP(H618,频率块划分实时状态!C:Y,13,0)</f>
        <v>6205</v>
      </c>
      <c r="R618" s="20" t="str">
        <f>VLOOKUP(H618,频率块划分实时状态!C:Y,18,0)</f>
        <v>TW9B</v>
      </c>
      <c r="S618" s="20" t="str">
        <f>VLOOKUP(M618&amp;"-"&amp;R618,通道清单!C:G,5,0)</f>
        <v>V</v>
      </c>
      <c r="T618" s="20">
        <f>VLOOKUP(H618,频率块划分实时状态!C:Y,14,0)</f>
        <v>3960</v>
      </c>
      <c r="U618" s="20">
        <f>VLOOKUP(H618,频率块划分实时状态!C:Y,15,0)</f>
        <v>3980</v>
      </c>
    </row>
    <row r="619" spans="1:21">
      <c r="B619" s="20" t="s">
        <v>9926</v>
      </c>
      <c r="C619" s="20" t="s">
        <v>9927</v>
      </c>
      <c r="D619" s="33" t="s">
        <v>9925</v>
      </c>
      <c r="E619" s="20" t="s">
        <v>9529</v>
      </c>
      <c r="F619" s="221" t="s">
        <v>9924</v>
      </c>
      <c r="G619" s="20" t="s">
        <v>14839</v>
      </c>
      <c r="H619" s="20" t="s">
        <v>14841</v>
      </c>
      <c r="I619" s="28" t="s">
        <v>10779</v>
      </c>
      <c r="J619" s="20">
        <v>20</v>
      </c>
      <c r="K619" s="35">
        <v>46023</v>
      </c>
      <c r="L619" s="35">
        <v>46387.9999884259</v>
      </c>
      <c r="M619" s="20" t="str">
        <f>VLOOKUP(H619,频率块划分实时状态!C:Y,16,0)</f>
        <v>CS12</v>
      </c>
      <c r="N619" s="20" t="str">
        <f>VLOOKUP(H619,频率块划分实时状态!C:Y,17,0)</f>
        <v>RW9B</v>
      </c>
      <c r="O619" s="20" t="str">
        <f>VLOOKUP(M619&amp;"-"&amp;N619,通道清单!C:G,5,0)</f>
        <v>H</v>
      </c>
      <c r="P619" s="20">
        <f>VLOOKUP(H619,频率块划分实时状态!C:Y,12,0)</f>
        <v>6205</v>
      </c>
      <c r="Q619" s="20">
        <f>VLOOKUP(H619,频率块划分实时状态!C:Y,13,0)</f>
        <v>6225</v>
      </c>
      <c r="R619" s="20" t="str">
        <f>VLOOKUP(H619,频率块划分实时状态!C:Y,18,0)</f>
        <v>TW9B</v>
      </c>
      <c r="S619" s="20" t="str">
        <f>VLOOKUP(M619&amp;"-"&amp;R619,通道清单!C:G,5,0)</f>
        <v>V</v>
      </c>
      <c r="T619" s="20">
        <f>VLOOKUP(H619,频率块划分实时状态!C:Y,14,0)</f>
        <v>3980</v>
      </c>
      <c r="U619" s="20">
        <f>VLOOKUP(H619,频率块划分实时状态!C:Y,15,0)</f>
        <v>4000</v>
      </c>
    </row>
    <row r="620" spans="1:21">
      <c r="B620" s="20" t="s">
        <v>9926</v>
      </c>
      <c r="C620" s="20" t="s">
        <v>9927</v>
      </c>
      <c r="D620" s="33" t="s">
        <v>9925</v>
      </c>
      <c r="E620" s="20" t="s">
        <v>9529</v>
      </c>
      <c r="F620" s="221" t="s">
        <v>9924</v>
      </c>
      <c r="G620" s="20" t="s">
        <v>14839</v>
      </c>
      <c r="H620" s="20" t="s">
        <v>14842</v>
      </c>
      <c r="I620" s="28" t="s">
        <v>10779</v>
      </c>
      <c r="J620" s="20">
        <v>40</v>
      </c>
      <c r="K620" s="35">
        <v>46023</v>
      </c>
      <c r="L620" s="35">
        <v>46387.9999884259</v>
      </c>
      <c r="M620" s="20" t="str">
        <f>VLOOKUP(H620,频率块划分实时状态!C:Y,16,0)</f>
        <v>CS12</v>
      </c>
      <c r="N620" s="20" t="str">
        <f>VLOOKUP(H620,频率块划分实时状态!C:Y,17,0)</f>
        <v>RW5B</v>
      </c>
      <c r="O620" s="20" t="str">
        <f>VLOOKUP(M620&amp;"-"&amp;N620,通道清单!C:G,5,0)</f>
        <v>H</v>
      </c>
      <c r="P620" s="20">
        <f>VLOOKUP(H620,频率块划分实时状态!C:Y,12,0)</f>
        <v>6025</v>
      </c>
      <c r="Q620" s="20">
        <f>VLOOKUP(H620,频率块划分实时状态!C:Y,13,0)</f>
        <v>6065</v>
      </c>
      <c r="R620" s="20" t="str">
        <f>VLOOKUP(H620,频率块划分实时状态!C:Y,18,0)</f>
        <v>TW5B</v>
      </c>
      <c r="S620" s="20" t="str">
        <f>VLOOKUP(M620&amp;"-"&amp;R620,通道清单!C:G,5,0)</f>
        <v>V</v>
      </c>
      <c r="T620" s="20">
        <f>VLOOKUP(H620,频率块划分实时状态!C:Y,14,0)</f>
        <v>3800</v>
      </c>
      <c r="U620" s="20">
        <f>VLOOKUP(H620,频率块划分实时状态!C:Y,15,0)</f>
        <v>3840</v>
      </c>
    </row>
    <row r="621" spans="1:21">
      <c r="B621" s="20" t="s">
        <v>9928</v>
      </c>
      <c r="C621" s="20" t="s">
        <v>9929</v>
      </c>
      <c r="D621" s="33" t="s">
        <v>9925</v>
      </c>
      <c r="E621" s="20" t="s">
        <v>9523</v>
      </c>
      <c r="F621" s="221" t="s">
        <v>9924</v>
      </c>
      <c r="G621" s="20" t="s">
        <v>14843</v>
      </c>
      <c r="H621" s="20" t="s">
        <v>14844</v>
      </c>
      <c r="I621" s="28" t="s">
        <v>10779</v>
      </c>
      <c r="J621" s="20">
        <v>12</v>
      </c>
      <c r="K621" s="35">
        <v>46023</v>
      </c>
      <c r="L621" s="35">
        <v>46387.9999884259</v>
      </c>
      <c r="M621" s="20" t="str">
        <f>VLOOKUP(H621,频率块划分实时状态!C:Y,16,0)</f>
        <v>APT6C</v>
      </c>
      <c r="N621" s="20" t="str">
        <f>VLOOKUP(H621,频率块划分实时状态!C:Y,17,0)</f>
        <v>RC06A</v>
      </c>
      <c r="O621" s="20" t="str">
        <f>VLOOKUP(M621&amp;"-"&amp;N621,通道清单!C:G,5,0)</f>
        <v>V</v>
      </c>
      <c r="P621" s="20">
        <f>VLOOKUP(H621,频率块划分实时状态!C:Y,12,0)</f>
        <v>6047</v>
      </c>
      <c r="Q621" s="20">
        <f>VLOOKUP(H621,频率块划分实时状态!C:Y,13,0)</f>
        <v>6059</v>
      </c>
      <c r="R621" s="20" t="str">
        <f>VLOOKUP(H621,频率块划分实时状态!C:Y,18,0)</f>
        <v>TC06A</v>
      </c>
      <c r="S621" s="20" t="str">
        <f>VLOOKUP(M621&amp;"-"&amp;R621,通道清单!C:G,5,0)</f>
        <v>H</v>
      </c>
      <c r="T621" s="20">
        <f>VLOOKUP(H621,频率块划分实时状态!C:Y,14,0)</f>
        <v>3822</v>
      </c>
      <c r="U621" s="20">
        <f>VLOOKUP(H621,频率块划分实时状态!C:Y,15,0)</f>
        <v>3834</v>
      </c>
    </row>
    <row r="622" spans="1:21">
      <c r="B622" s="20" t="s">
        <v>9930</v>
      </c>
      <c r="C622" s="20" t="s">
        <v>9931</v>
      </c>
      <c r="D622" s="33" t="s">
        <v>9934</v>
      </c>
      <c r="E622" s="20" t="s">
        <v>9523</v>
      </c>
      <c r="F622" s="221" t="s">
        <v>9933</v>
      </c>
      <c r="G622" s="20" t="s">
        <v>14845</v>
      </c>
      <c r="H622" s="20" t="s">
        <v>14846</v>
      </c>
      <c r="I622" s="28" t="s">
        <v>10779</v>
      </c>
      <c r="J622" s="20">
        <v>36</v>
      </c>
      <c r="K622" s="35">
        <v>45839</v>
      </c>
      <c r="L622" s="35">
        <v>46081.9999884259</v>
      </c>
      <c r="M622" s="20" t="str">
        <f>VLOOKUP(H622,频率块划分实时状态!C:Y,16,0)</f>
        <v>APT5C</v>
      </c>
      <c r="N622" s="20" t="str">
        <f>VLOOKUP(H622,频率块划分实时状态!C:Y,17,0)</f>
        <v>RC09A</v>
      </c>
      <c r="O622" s="20" t="str">
        <f>VLOOKUP(M622&amp;"-"&amp;N622,通道清单!C:G,5,0)</f>
        <v>V</v>
      </c>
      <c r="P622" s="20">
        <f>VLOOKUP(H622,频率块划分实时状态!C:Y,12,0)</f>
        <v>6167</v>
      </c>
      <c r="Q622" s="20">
        <f>VLOOKUP(H622,频率块划分实时状态!C:Y,13,0)</f>
        <v>6203</v>
      </c>
      <c r="R622" s="20" t="str">
        <f>VLOOKUP(H622,频率块划分实时状态!C:Y,18,0)</f>
        <v>TC09A</v>
      </c>
      <c r="S622" s="20" t="str">
        <f>VLOOKUP(M622&amp;"-"&amp;R622,通道清单!C:G,5,0)</f>
        <v>H</v>
      </c>
      <c r="T622" s="20">
        <f>VLOOKUP(H622,频率块划分实时状态!C:Y,14,0)</f>
        <v>3942</v>
      </c>
      <c r="U622" s="20">
        <f>VLOOKUP(H622,频率块划分实时状态!C:Y,15,0)</f>
        <v>3978</v>
      </c>
    </row>
    <row r="623" spans="1:21">
      <c r="B623" s="20" t="s">
        <v>9935</v>
      </c>
      <c r="C623" s="20" t="s">
        <v>9936</v>
      </c>
      <c r="D623" s="33" t="s">
        <v>9934</v>
      </c>
      <c r="E623" s="20" t="s">
        <v>9937</v>
      </c>
      <c r="F623" s="221" t="s">
        <v>9933</v>
      </c>
      <c r="G623" s="20" t="s">
        <v>14845</v>
      </c>
      <c r="H623" s="20" t="s">
        <v>14847</v>
      </c>
      <c r="I623" s="28" t="s">
        <v>10779</v>
      </c>
      <c r="J623" s="20">
        <v>18.5</v>
      </c>
      <c r="K623" s="35">
        <v>46082</v>
      </c>
      <c r="L623" s="35">
        <v>46203.9999884259</v>
      </c>
      <c r="M623" s="20" t="str">
        <f>VLOOKUP(H623,频率块划分实时状态!C:Y,16,0)</f>
        <v>APT5C</v>
      </c>
      <c r="N623" s="20" t="str">
        <f>VLOOKUP(H623,频率块划分实时状态!C:Y,17,0)</f>
        <v>RC09A</v>
      </c>
      <c r="O623" s="20" t="str">
        <f>VLOOKUP(M623&amp;"-"&amp;N623,通道清单!C:G,5,0)</f>
        <v>V</v>
      </c>
      <c r="P623" s="20">
        <f>VLOOKUP(H623,频率块划分实时状态!C:Y,12,0)</f>
        <v>6167</v>
      </c>
      <c r="Q623" s="20">
        <f>VLOOKUP(H623,频率块划分实时状态!C:Y,13,0)</f>
        <v>6185.5</v>
      </c>
      <c r="R623" s="20" t="str">
        <f>VLOOKUP(H623,频率块划分实时状态!C:Y,18,0)</f>
        <v>TC09A</v>
      </c>
      <c r="S623" s="20" t="str">
        <f>VLOOKUP(M623&amp;"-"&amp;R623,通道清单!C:G,5,0)</f>
        <v>H</v>
      </c>
      <c r="T623" s="20">
        <f>VLOOKUP(H623,频率块划分实时状态!C:Y,14,0)</f>
        <v>3942</v>
      </c>
      <c r="U623" s="20">
        <f>VLOOKUP(H623,频率块划分实时状态!C:Y,15,0)</f>
        <v>3960.5</v>
      </c>
    </row>
    <row r="624" spans="1:21">
      <c r="B624" s="20" t="s">
        <v>12555</v>
      </c>
      <c r="C624" s="20" t="s">
        <v>12556</v>
      </c>
      <c r="D624" s="33" t="s">
        <v>12559</v>
      </c>
      <c r="E624" s="20" t="s">
        <v>9536</v>
      </c>
      <c r="F624" s="221" t="s">
        <v>12558</v>
      </c>
      <c r="G624" s="20" t="s">
        <v>14848</v>
      </c>
      <c r="H624" s="20" t="s">
        <v>14849</v>
      </c>
      <c r="I624" s="28" t="s">
        <v>10779</v>
      </c>
      <c r="J624" s="20">
        <v>2</v>
      </c>
      <c r="K624" s="35">
        <v>46023</v>
      </c>
      <c r="L624" s="35">
        <v>46387.9999884259</v>
      </c>
      <c r="M624" s="20" t="str">
        <f>VLOOKUP(H624,频率块划分实时状态!C:Y,16,0)</f>
        <v>CS10R</v>
      </c>
      <c r="N624" s="20" t="str">
        <f>VLOOKUP(H624,频率块划分实时状态!C:Y,17,0)</f>
        <v>RC6B</v>
      </c>
      <c r="O624" s="20" t="str">
        <f>VLOOKUP(M624&amp;"-"&amp;N624,通道清单!C:G,5,0)</f>
        <v>V</v>
      </c>
      <c r="P624" s="20">
        <f>VLOOKUP(H624,频率块划分实时状态!C:Y,12,0)</f>
        <v>14369</v>
      </c>
      <c r="Q624" s="20">
        <f>VLOOKUP(H624,频率块划分实时状态!C:Y,13,0)</f>
        <v>14371</v>
      </c>
      <c r="R624" s="20" t="str">
        <f>VLOOKUP(H624,频率块划分实时状态!C:Y,18,0)</f>
        <v>TC6B</v>
      </c>
      <c r="S624" s="20" t="str">
        <f>VLOOKUP(M624&amp;"-"&amp;R624,通道清单!C:G,5,0)</f>
        <v>H</v>
      </c>
      <c r="T624" s="20">
        <f>VLOOKUP(H624,频率块划分实时状态!C:Y,14,0)</f>
        <v>12619</v>
      </c>
      <c r="U624" s="20">
        <f>VLOOKUP(H624,频率块划分实时状态!C:Y,15,0)</f>
        <v>12621</v>
      </c>
    </row>
    <row r="625" spans="2:21">
      <c r="B625" s="20" t="s">
        <v>13824</v>
      </c>
      <c r="C625" s="20" t="s">
        <v>13825</v>
      </c>
      <c r="D625" s="33" t="s">
        <v>11529</v>
      </c>
      <c r="E625" s="20" t="s">
        <v>9937</v>
      </c>
      <c r="F625" s="221" t="s">
        <v>13827</v>
      </c>
      <c r="G625" s="20" t="s">
        <v>14850</v>
      </c>
      <c r="H625" s="20" t="s">
        <v>14851</v>
      </c>
      <c r="I625" s="28" t="s">
        <v>10779</v>
      </c>
      <c r="J625" s="20">
        <v>4</v>
      </c>
      <c r="K625" s="35">
        <v>46023</v>
      </c>
      <c r="L625" s="35">
        <v>46387.9999884259</v>
      </c>
      <c r="M625" s="20" t="str">
        <f>VLOOKUP(H625,频率块划分实时状态!C:Y,16,0)</f>
        <v>APT6C</v>
      </c>
      <c r="N625" s="20" t="str">
        <f>VLOOKUP(H625,频率块划分实时状态!C:Y,17,0)</f>
        <v>RK12B</v>
      </c>
      <c r="O625" s="20" t="str">
        <f>VLOOKUP(M625&amp;"-"&amp;N625,通道清单!C:G,5,0)</f>
        <v>H</v>
      </c>
      <c r="P625" s="20">
        <f>VLOOKUP(H625,频率块划分实时状态!C:Y,12,0)</f>
        <v>14475.2</v>
      </c>
      <c r="Q625" s="20">
        <f>VLOOKUP(H625,频率块划分实时状态!C:Y,13,0)</f>
        <v>14479.2</v>
      </c>
      <c r="R625" s="20" t="str">
        <f>VLOOKUP(H625,频率块划分实时状态!C:Y,18,0)</f>
        <v>TK12B</v>
      </c>
      <c r="S625" s="20" t="str">
        <f>VLOOKUP(M625&amp;"-"&amp;R625,通道清单!C:G,5,0)</f>
        <v>V</v>
      </c>
      <c r="T625" s="20">
        <f>VLOOKUP(H625,频率块划分实时状态!C:Y,14,0)</f>
        <v>12727.2</v>
      </c>
      <c r="U625" s="20">
        <f>VLOOKUP(H625,频率块划分实时状态!C:Y,15,0)</f>
        <v>12731.2</v>
      </c>
    </row>
    <row r="626" spans="2:21">
      <c r="B626" s="20" t="s">
        <v>13828</v>
      </c>
      <c r="C626" s="20" t="s">
        <v>13829</v>
      </c>
      <c r="D626" s="33" t="s">
        <v>11529</v>
      </c>
      <c r="E626" s="20" t="s">
        <v>9937</v>
      </c>
      <c r="F626" s="221" t="s">
        <v>13831</v>
      </c>
      <c r="G626" s="20" t="s">
        <v>14852</v>
      </c>
      <c r="H626" s="20" t="s">
        <v>14853</v>
      </c>
      <c r="I626" s="28" t="s">
        <v>10779</v>
      </c>
      <c r="J626" s="20">
        <v>4.7</v>
      </c>
      <c r="K626" s="35">
        <v>46023</v>
      </c>
      <c r="L626" s="35">
        <v>46387.9999884259</v>
      </c>
      <c r="M626" s="20" t="str">
        <f>VLOOKUP(H626,频率块划分实时状态!C:Y,16,0)</f>
        <v>APT6C</v>
      </c>
      <c r="N626" s="20" t="str">
        <f>VLOOKUP(H626,频率块划分实时状态!C:Y,17,0)</f>
        <v>RC1B2B</v>
      </c>
      <c r="O626" s="20" t="str">
        <f>VLOOKUP(M626&amp;"-"&amp;N626,通道清单!C:G,5,0)</f>
        <v>H</v>
      </c>
      <c r="P626" s="20">
        <f>VLOOKUP(H626,频率块划分实时状态!C:Y,12,0)</f>
        <v>5853</v>
      </c>
      <c r="Q626" s="20">
        <f>VLOOKUP(H626,频率块划分实时状态!C:Y,13,0)</f>
        <v>5857.7</v>
      </c>
      <c r="R626" s="20" t="str">
        <f>VLOOKUP(H626,频率块划分实时状态!C:Y,18,0)</f>
        <v>TC1B2B</v>
      </c>
      <c r="S626" s="20" t="str">
        <f>VLOOKUP(M626&amp;"-"&amp;R626,通道清单!C:G,5,0)</f>
        <v>V</v>
      </c>
      <c r="T626" s="20">
        <f>VLOOKUP(H626,频率块划分实时状态!C:Y,14,0)</f>
        <v>3628</v>
      </c>
      <c r="U626" s="20">
        <f>VLOOKUP(H626,频率块划分实时状态!C:Y,15,0)</f>
        <v>3632.7</v>
      </c>
    </row>
    <row r="627" spans="2:21">
      <c r="B627" s="20" t="s">
        <v>13828</v>
      </c>
      <c r="C627" s="20" t="s">
        <v>13829</v>
      </c>
      <c r="D627" s="33" t="s">
        <v>11529</v>
      </c>
      <c r="E627" s="20" t="s">
        <v>9937</v>
      </c>
      <c r="F627" s="221" t="s">
        <v>13831</v>
      </c>
      <c r="G627" s="20" t="s">
        <v>14852</v>
      </c>
      <c r="H627" s="20" t="s">
        <v>14854</v>
      </c>
      <c r="I627" s="28" t="s">
        <v>10779</v>
      </c>
      <c r="J627" s="20">
        <v>3.7</v>
      </c>
      <c r="K627" s="35">
        <v>46023</v>
      </c>
      <c r="L627" s="35">
        <v>46387.9999884259</v>
      </c>
      <c r="M627" s="20" t="str">
        <f>VLOOKUP(H627,频率块划分实时状态!C:Y,16,0)</f>
        <v>APT6C</v>
      </c>
      <c r="N627" s="20" t="str">
        <f>VLOOKUP(H627,频率块划分实时状态!C:Y,17,0)</f>
        <v>RC1B2B1</v>
      </c>
      <c r="O627" s="20" t="str">
        <f>VLOOKUP(M627&amp;"-"&amp;N627,通道清单!C:G,5,0)</f>
        <v>H</v>
      </c>
      <c r="P627" s="20">
        <f>VLOOKUP(H627,频率块划分实时状态!C:Y,12,0)</f>
        <v>5864</v>
      </c>
      <c r="Q627" s="20">
        <f>VLOOKUP(H627,频率块划分实时状态!C:Y,13,0)</f>
        <v>5867.7</v>
      </c>
      <c r="R627" s="20" t="str">
        <f>VLOOKUP(H627,频率块划分实时状态!C:Y,18,0)</f>
        <v>TC1B2B1</v>
      </c>
      <c r="S627" s="20" t="str">
        <f>VLOOKUP(M627&amp;"-"&amp;R627,通道清单!C:G,5,0)</f>
        <v>V</v>
      </c>
      <c r="T627" s="20">
        <f>VLOOKUP(H627,频率块划分实时状态!C:Y,14,0)</f>
        <v>3639</v>
      </c>
      <c r="U627" s="20">
        <f>VLOOKUP(H627,频率块划分实时状态!C:Y,15,0)</f>
        <v>3642.7</v>
      </c>
    </row>
    <row r="628" spans="2:21">
      <c r="B628" s="20" t="s">
        <v>13828</v>
      </c>
      <c r="C628" s="20" t="s">
        <v>13829</v>
      </c>
      <c r="D628" s="33" t="s">
        <v>11529</v>
      </c>
      <c r="E628" s="20" t="s">
        <v>9937</v>
      </c>
      <c r="F628" s="221" t="s">
        <v>13831</v>
      </c>
      <c r="G628" s="20" t="s">
        <v>14852</v>
      </c>
      <c r="H628" s="20" t="s">
        <v>14855</v>
      </c>
      <c r="I628" s="28" t="s">
        <v>10779</v>
      </c>
      <c r="J628" s="20">
        <v>5.6</v>
      </c>
      <c r="K628" s="35">
        <v>46023</v>
      </c>
      <c r="L628" s="35">
        <v>46387.9999884259</v>
      </c>
      <c r="M628" s="20" t="str">
        <f>VLOOKUP(H628,频率块划分实时状态!C:Y,16,0)</f>
        <v>APT6C</v>
      </c>
      <c r="N628" s="20" t="str">
        <f>VLOOKUP(H628,频率块划分实时状态!C:Y,17,0)</f>
        <v>RC06B</v>
      </c>
      <c r="O628" s="20" t="str">
        <f>VLOOKUP(M628&amp;"-"&amp;N628,通道清单!C:G,5,0)</f>
        <v>H</v>
      </c>
      <c r="P628" s="20">
        <f>VLOOKUP(H628,频率块划分实时状态!C:Y,12,0)</f>
        <v>6098.2</v>
      </c>
      <c r="Q628" s="20">
        <f>VLOOKUP(H628,频率块划分实时状态!C:Y,13,0)</f>
        <v>6103.8</v>
      </c>
      <c r="R628" s="20" t="str">
        <f>VLOOKUP(H628,频率块划分实时状态!C:Y,18,0)</f>
        <v>TC06B</v>
      </c>
      <c r="S628" s="20" t="str">
        <f>VLOOKUP(M628&amp;"-"&amp;R628,通道清单!C:G,5,0)</f>
        <v>V</v>
      </c>
      <c r="T628" s="20">
        <f>VLOOKUP(H628,频率块划分实时状态!C:Y,14,0)</f>
        <v>3873.2</v>
      </c>
      <c r="U628" s="20">
        <f>VLOOKUP(H628,频率块划分实时状态!C:Y,15,0)</f>
        <v>3878.8</v>
      </c>
    </row>
    <row r="629" ht="25.5" spans="2:21">
      <c r="B629" s="51" t="s">
        <v>9527</v>
      </c>
      <c r="C629" s="51" t="s">
        <v>9528</v>
      </c>
      <c r="D629" s="51" t="s">
        <v>9532</v>
      </c>
      <c r="E629" s="51" t="s">
        <v>9529</v>
      </c>
      <c r="F629" s="51" t="s">
        <v>9531</v>
      </c>
      <c r="G629" s="52" t="s">
        <v>14856</v>
      </c>
      <c r="H629" s="20" t="s">
        <v>14857</v>
      </c>
      <c r="I629" s="28" t="s">
        <v>10779</v>
      </c>
      <c r="J629" s="51">
        <v>1.22</v>
      </c>
      <c r="K629" s="53">
        <v>44774</v>
      </c>
      <c r="L629" s="53">
        <v>46599.9999884259</v>
      </c>
      <c r="M629" s="20" t="str">
        <f>VLOOKUP(H629,频率块划分实时状态!C:Y,16,0)</f>
        <v>CS12</v>
      </c>
      <c r="N629" s="20" t="str">
        <f>VLOOKUP(H629,频率块划分实时状态!C:Y,17,0)</f>
        <v>RW12A</v>
      </c>
      <c r="O629" s="20" t="str">
        <f>VLOOKUP(M629&amp;"-"&amp;N629,通道清单!C:G,5,0)</f>
        <v>V</v>
      </c>
      <c r="P629" s="20">
        <f>VLOOKUP(H629,频率块划分实时状态!C:Y,12,0)</f>
        <v>6287</v>
      </c>
      <c r="Q629" s="20">
        <f>VLOOKUP(H629,频率块划分实时状态!C:Y,13,0)</f>
        <v>6288.22</v>
      </c>
      <c r="R629" s="20" t="str">
        <f>VLOOKUP(H629,频率块划分实时状态!C:Y,18,0)</f>
        <v>TW12A</v>
      </c>
      <c r="S629" s="20" t="str">
        <f>VLOOKUP(M629&amp;"-"&amp;R629,通道清单!C:G,5,0)</f>
        <v>H</v>
      </c>
      <c r="T629" s="20">
        <f>VLOOKUP(H629,频率块划分实时状态!C:Y,14,0)</f>
        <v>4062</v>
      </c>
      <c r="U629" s="20">
        <f>VLOOKUP(H629,频率块划分实时状态!C:Y,15,0)</f>
        <v>4063.22</v>
      </c>
    </row>
    <row r="630" ht="63.75" spans="2:21">
      <c r="B630" s="51" t="s">
        <v>9534</v>
      </c>
      <c r="C630" s="51" t="s">
        <v>9535</v>
      </c>
      <c r="D630" s="51" t="s">
        <v>9539</v>
      </c>
      <c r="E630" s="51" t="s">
        <v>9536</v>
      </c>
      <c r="F630" s="218" t="s">
        <v>9538</v>
      </c>
      <c r="G630" s="52" t="s">
        <v>14858</v>
      </c>
      <c r="H630" s="20" t="s">
        <v>14859</v>
      </c>
      <c r="I630" s="28" t="s">
        <v>10779</v>
      </c>
      <c r="J630" s="51">
        <v>20</v>
      </c>
      <c r="K630" s="53">
        <v>46023</v>
      </c>
      <c r="L630" s="53">
        <v>47118.9999884259</v>
      </c>
      <c r="M630" s="20" t="str">
        <f>VLOOKUP(H630,频率块划分实时状态!C:Y,16,0)</f>
        <v>CS12</v>
      </c>
      <c r="N630" s="20" t="str">
        <f>VLOOKUP(H630,频率块划分实时状态!C:Y,17,0)</f>
        <v>RC12H</v>
      </c>
      <c r="O630" s="20" t="str">
        <f>VLOOKUP(M630&amp;"-"&amp;N630,通道清单!C:G,5,0)</f>
        <v>H</v>
      </c>
      <c r="P630" s="20">
        <f>VLOOKUP(H630,频率块划分实时状态!C:Y,12,0)</f>
        <v>14260</v>
      </c>
      <c r="Q630" s="20">
        <f>VLOOKUP(H630,频率块划分实时状态!C:Y,13,0)</f>
        <v>14280</v>
      </c>
      <c r="R630" s="20" t="str">
        <f>VLOOKUP(H630,频率块划分实时状态!C:Y,18,0)</f>
        <v>TC12V</v>
      </c>
      <c r="S630" s="20" t="str">
        <f>VLOOKUP(M630&amp;"-"&amp;R630,通道清单!C:G,5,0)</f>
        <v>V</v>
      </c>
      <c r="T630" s="20">
        <f>VLOOKUP(H630,频率块划分实时状态!C:Y,14,0)</f>
        <v>12510</v>
      </c>
      <c r="U630" s="20">
        <f>VLOOKUP(H630,频率块划分实时状态!C:Y,15,0)</f>
        <v>12530</v>
      </c>
    </row>
    <row r="631" ht="25.5" spans="2:21">
      <c r="B631" s="51" t="s">
        <v>9579</v>
      </c>
      <c r="C631" s="51" t="s">
        <v>9580</v>
      </c>
      <c r="D631" s="51" t="s">
        <v>9583</v>
      </c>
      <c r="E631" s="51" t="s">
        <v>9505</v>
      </c>
      <c r="F631" s="218" t="s">
        <v>9582</v>
      </c>
      <c r="G631" s="52" t="s">
        <v>14860</v>
      </c>
      <c r="H631" s="27" t="s">
        <v>14861</v>
      </c>
      <c r="I631" s="28" t="s">
        <v>10779</v>
      </c>
      <c r="J631" s="51">
        <v>6</v>
      </c>
      <c r="K631" s="53">
        <v>46023</v>
      </c>
      <c r="L631" s="53">
        <v>46387.9999884259</v>
      </c>
      <c r="M631" s="20" t="str">
        <f>VLOOKUP(H631,频率块划分实时状态!C:Y,16,0)</f>
        <v>APT6C</v>
      </c>
      <c r="N631" s="20" t="str">
        <f>VLOOKUP(H631,频率块划分实时状态!C:Y,17,0)</f>
        <v>RK5A-3</v>
      </c>
      <c r="O631" s="20" t="str">
        <f>VLOOKUP(M631&amp;"-"&amp;N631,通道清单!C:G,5,0)</f>
        <v>V</v>
      </c>
      <c r="P631" s="20">
        <f>VLOOKUP(H631,频率块划分实时状态!C:Y,12,0)</f>
        <v>14279</v>
      </c>
      <c r="Q631" s="20">
        <f>VLOOKUP(H631,频率块划分实时状态!C:Y,13,0)</f>
        <v>14285</v>
      </c>
      <c r="R631" s="20" t="str">
        <f>VLOOKUP(H631,频率块划分实时状态!C:Y,18,0)</f>
        <v>TK5A-3</v>
      </c>
      <c r="S631" s="20" t="str">
        <f>VLOOKUP(M631&amp;"-"&amp;R631,通道清单!C:G,5,0)</f>
        <v>H</v>
      </c>
      <c r="T631" s="20">
        <f>VLOOKUP(H631,频率块划分实时状态!C:Y,14,0)</f>
        <v>12531</v>
      </c>
      <c r="U631" s="20">
        <f>VLOOKUP(H631,频率块划分实时状态!C:Y,15,0)</f>
        <v>12537</v>
      </c>
    </row>
    <row r="632" ht="25.5" spans="2:21">
      <c r="B632" s="51" t="s">
        <v>9614</v>
      </c>
      <c r="C632" s="51" t="s">
        <v>9615</v>
      </c>
      <c r="D632" s="51" t="s">
        <v>9532</v>
      </c>
      <c r="E632" s="51" t="s">
        <v>9523</v>
      </c>
      <c r="F632" s="51" t="s">
        <v>9531</v>
      </c>
      <c r="G632" s="27" t="s">
        <v>14862</v>
      </c>
      <c r="H632" s="27" t="s">
        <v>14863</v>
      </c>
      <c r="I632" s="28" t="s">
        <v>10779</v>
      </c>
      <c r="J632" s="51">
        <v>1.3</v>
      </c>
      <c r="K632" s="53">
        <v>45689</v>
      </c>
      <c r="L632" s="53">
        <v>46599.9999884259</v>
      </c>
      <c r="M632" s="20" t="str">
        <f>VLOOKUP(H632,频率块划分实时状态!C:Y,16,0)</f>
        <v>APT5C</v>
      </c>
      <c r="N632" s="20" t="str">
        <f>VLOOKUP(H632,频率块划分实时状态!C:Y,17,0)</f>
        <v>RC07A</v>
      </c>
      <c r="O632" s="20" t="str">
        <f>VLOOKUP(M632&amp;"-"&amp;N632,通道清单!C:G,5,0)</f>
        <v>V</v>
      </c>
      <c r="P632" s="20">
        <f>VLOOKUP(H632,频率块划分实时状态!C:Y,12,0)</f>
        <v>6118.81</v>
      </c>
      <c r="Q632" s="20">
        <f>VLOOKUP(H632,频率块划分实时状态!C:Y,13,0)</f>
        <v>6120.11</v>
      </c>
      <c r="R632" s="20" t="str">
        <f>VLOOKUP(H632,频率块划分实时状态!C:Y,18,0)</f>
        <v>TC07A</v>
      </c>
      <c r="S632" s="20" t="str">
        <f>VLOOKUP(M632&amp;"-"&amp;R632,通道清单!C:G,5,0)</f>
        <v>H</v>
      </c>
      <c r="T632" s="20">
        <f>VLOOKUP(H632,频率块划分实时状态!C:Y,14,0)</f>
        <v>3893.81</v>
      </c>
      <c r="U632" s="20">
        <f>VLOOKUP(H632,频率块划分实时状态!C:Y,15,0)</f>
        <v>3895.11</v>
      </c>
    </row>
    <row r="633" ht="51" spans="2:21">
      <c r="B633" s="51" t="s">
        <v>9618</v>
      </c>
      <c r="C633" s="51" t="s">
        <v>9619</v>
      </c>
      <c r="D633" s="51" t="s">
        <v>9622</v>
      </c>
      <c r="E633" s="51" t="s">
        <v>9536</v>
      </c>
      <c r="F633" s="218" t="s">
        <v>9621</v>
      </c>
      <c r="G633" s="52" t="s">
        <v>14864</v>
      </c>
      <c r="J633" s="51">
        <v>10</v>
      </c>
      <c r="K633" s="53">
        <v>45992</v>
      </c>
      <c r="L633" s="53">
        <v>46053.9999884259</v>
      </c>
      <c r="M633" s="20" t="e">
        <f>VLOOKUP(H633,频率块划分实时状态!C:Y,16,0)</f>
        <v>#N/A</v>
      </c>
      <c r="N633" s="20" t="e">
        <f>VLOOKUP(H633,频率块划分实时状态!C:Y,17,0)</f>
        <v>#N/A</v>
      </c>
      <c r="O633" s="20" t="e">
        <f>VLOOKUP(M633&amp;"-"&amp;N633,通道清单!C:G,5,0)</f>
        <v>#N/A</v>
      </c>
      <c r="P633" s="20" t="e">
        <f>VLOOKUP(H633,频率块划分实时状态!C:Y,12,0)</f>
        <v>#N/A</v>
      </c>
      <c r="Q633" s="20" t="e">
        <f>VLOOKUP(H633,频率块划分实时状态!C:Y,13,0)</f>
        <v>#N/A</v>
      </c>
      <c r="R633" s="20" t="e">
        <f>VLOOKUP(H633,频率块划分实时状态!C:Y,18,0)</f>
        <v>#N/A</v>
      </c>
      <c r="S633" s="20" t="e">
        <f>VLOOKUP(M633&amp;"-"&amp;R633,通道清单!C:G,5,0)</f>
        <v>#N/A</v>
      </c>
      <c r="T633" s="20" t="e">
        <f>VLOOKUP(H633,频率块划分实时状态!C:Y,14,0)</f>
        <v>#N/A</v>
      </c>
      <c r="U633" s="20" t="e">
        <f>VLOOKUP(H633,频率块划分实时状态!C:Y,15,0)</f>
        <v>#N/A</v>
      </c>
    </row>
    <row r="634" ht="25.5" spans="2:21">
      <c r="B634" s="51" t="s">
        <v>11014</v>
      </c>
      <c r="C634" s="51" t="s">
        <v>11015</v>
      </c>
      <c r="D634" s="51" t="s">
        <v>11018</v>
      </c>
      <c r="E634" s="51" t="s">
        <v>9536</v>
      </c>
      <c r="F634" s="218" t="s">
        <v>11017</v>
      </c>
      <c r="G634" s="52" t="s">
        <v>14865</v>
      </c>
      <c r="H634" s="20" t="s">
        <v>14866</v>
      </c>
      <c r="I634" s="28" t="s">
        <v>10779</v>
      </c>
      <c r="J634" s="51">
        <v>8</v>
      </c>
      <c r="K634" s="53">
        <v>46023</v>
      </c>
      <c r="L634" s="53">
        <v>46142.9999884259</v>
      </c>
      <c r="M634" s="20" t="str">
        <f>VLOOKUP(H634,频率块划分实时状态!C:Y,16,0)</f>
        <v>CS6D</v>
      </c>
      <c r="N634" s="20" t="str">
        <f>VLOOKUP(H634,频率块划分实时状态!C:Y,17,0)</f>
        <v>RZ6B</v>
      </c>
      <c r="O634" s="20" t="str">
        <f>VLOOKUP(M634&amp;"-"&amp;N634,通道清单!C:G,5,0)</f>
        <v>H</v>
      </c>
      <c r="P634" s="20">
        <f>VLOOKUP(H634,频率块划分实时状态!C:Y,12,0)</f>
        <v>14248</v>
      </c>
      <c r="Q634" s="20">
        <f>VLOOKUP(H634,频率块划分实时状态!C:Y,13,0)</f>
        <v>14256</v>
      </c>
      <c r="R634" s="20" t="str">
        <f>VLOOKUP(H634,频率块划分实时状态!C:Y,18,0)</f>
        <v>TZ6B</v>
      </c>
      <c r="S634" s="20" t="str">
        <f>VLOOKUP(M634&amp;"-"&amp;R634,通道清单!C:G,5,0)</f>
        <v>V</v>
      </c>
      <c r="T634" s="20">
        <f>VLOOKUP(H634,频率块划分实时状态!C:Y,14,0)</f>
        <v>12498</v>
      </c>
      <c r="U634" s="20">
        <f>VLOOKUP(H634,频率块划分实时状态!C:Y,15,0)</f>
        <v>12506</v>
      </c>
    </row>
    <row r="635" ht="63.75" spans="2:21">
      <c r="B635" s="51" t="s">
        <v>11019</v>
      </c>
      <c r="C635" s="51" t="s">
        <v>11020</v>
      </c>
      <c r="D635" s="51" t="s">
        <v>11023</v>
      </c>
      <c r="E635" s="51" t="s">
        <v>9536</v>
      </c>
      <c r="F635" s="51" t="s">
        <v>11022</v>
      </c>
      <c r="G635" s="52" t="s">
        <v>14867</v>
      </c>
      <c r="H635" s="20" t="s">
        <v>14868</v>
      </c>
      <c r="I635" s="28" t="s">
        <v>10779</v>
      </c>
      <c r="J635" s="51">
        <v>27</v>
      </c>
      <c r="K635" s="53">
        <v>41520</v>
      </c>
      <c r="L635" s="53">
        <v>46998.9999884259</v>
      </c>
      <c r="M635" s="20" t="str">
        <f>VLOOKUP(H635,频率块划分实时状态!C:Y,16,0)</f>
        <v>CS6D</v>
      </c>
      <c r="N635" s="20" t="str">
        <f>VLOOKUP(H635,频率块划分实时状态!C:Y,17,0)</f>
        <v>RZ13B</v>
      </c>
      <c r="O635" s="20" t="str">
        <f>VLOOKUP(M635&amp;"-"&amp;N635,通道清单!C:G,5,0)</f>
        <v>H</v>
      </c>
      <c r="P635" s="20">
        <f>VLOOKUP(H635,频率块划分实时状态!C:Y,12,0)</f>
        <v>14002.5</v>
      </c>
      <c r="Q635" s="20">
        <f>VLOOKUP(H635,频率块划分实时状态!C:Y,13,0)</f>
        <v>14029.5</v>
      </c>
      <c r="R635" s="20" t="str">
        <f>VLOOKUP(H635,频率块划分实时状态!C:Y,18,0)</f>
        <v>TZ13B</v>
      </c>
      <c r="S635" s="20" t="str">
        <f>VLOOKUP(M635&amp;"-"&amp;R635,通道清单!C:G,5,0)</f>
        <v>V</v>
      </c>
      <c r="T635" s="20">
        <f>VLOOKUP(H635,频率块划分实时状态!C:Y,14,0)</f>
        <v>12252.5</v>
      </c>
      <c r="U635" s="20">
        <f>VLOOKUP(H635,频率块划分实时状态!C:Y,15,0)</f>
        <v>12279.5</v>
      </c>
    </row>
    <row r="636" ht="63.75" spans="2:21">
      <c r="B636" s="51" t="s">
        <v>11019</v>
      </c>
      <c r="C636" s="51" t="s">
        <v>11020</v>
      </c>
      <c r="D636" s="51" t="s">
        <v>11023</v>
      </c>
      <c r="E636" s="51" t="s">
        <v>9536</v>
      </c>
      <c r="F636" s="51" t="s">
        <v>11022</v>
      </c>
      <c r="G636" s="52" t="s">
        <v>14867</v>
      </c>
      <c r="H636" s="20" t="s">
        <v>14869</v>
      </c>
      <c r="I636" s="28" t="s">
        <v>10779</v>
      </c>
      <c r="J636" s="51">
        <v>27</v>
      </c>
      <c r="K636" s="53">
        <v>41520</v>
      </c>
      <c r="L636" s="53">
        <v>46998.9999884259</v>
      </c>
      <c r="M636" s="20" t="str">
        <f>VLOOKUP(H636,频率块划分实时状态!C:Y,16,0)</f>
        <v>CS6D</v>
      </c>
      <c r="N636" s="20" t="str">
        <f>VLOOKUP(H636,频率块划分实时状态!C:Y,17,0)</f>
        <v>RZ1B</v>
      </c>
      <c r="O636" s="20" t="str">
        <f>VLOOKUP(M636&amp;"-"&amp;N636,通道清单!C:G,5,0)</f>
        <v>H</v>
      </c>
      <c r="P636" s="20">
        <f>VLOOKUP(H636,频率块划分实时状态!C:Y,12,0)</f>
        <v>14032.5</v>
      </c>
      <c r="Q636" s="20">
        <f>VLOOKUP(H636,频率块划分实时状态!C:Y,13,0)</f>
        <v>14059.5</v>
      </c>
      <c r="R636" s="20" t="str">
        <f>VLOOKUP(H636,频率块划分实时状态!C:Y,18,0)</f>
        <v>TZ1B</v>
      </c>
      <c r="S636" s="20" t="str">
        <f>VLOOKUP(M636&amp;"-"&amp;R636,通道清单!C:G,5,0)</f>
        <v>V</v>
      </c>
      <c r="T636" s="20">
        <f>VLOOKUP(H636,频率块划分实时状态!C:Y,14,0)</f>
        <v>12282.5</v>
      </c>
      <c r="U636" s="20">
        <f>VLOOKUP(H636,频率块划分实时状态!C:Y,15,0)</f>
        <v>12309.5</v>
      </c>
    </row>
    <row r="637" ht="51" spans="2:21">
      <c r="B637" s="51" t="s">
        <v>11024</v>
      </c>
      <c r="C637" s="51" t="s">
        <v>11025</v>
      </c>
      <c r="D637" s="51" t="s">
        <v>11023</v>
      </c>
      <c r="E637" s="51" t="s">
        <v>9536</v>
      </c>
      <c r="F637" s="51" t="s">
        <v>11027</v>
      </c>
      <c r="G637" s="52" t="s">
        <v>14870</v>
      </c>
      <c r="H637" s="20" t="s">
        <v>14871</v>
      </c>
      <c r="I637" s="28" t="s">
        <v>10779</v>
      </c>
      <c r="J637" s="51">
        <v>36</v>
      </c>
      <c r="K637" s="53">
        <v>41426</v>
      </c>
      <c r="L637" s="53">
        <v>46904.9999884259</v>
      </c>
      <c r="M637" s="20" t="str">
        <f>VLOOKUP(H637,频率块划分实时状态!C:Y,16,0)</f>
        <v>CS12</v>
      </c>
      <c r="N637" s="20" t="str">
        <f>VLOOKUP(H637,频率块划分实时状态!C:Y,17,0)</f>
        <v>RC4H</v>
      </c>
      <c r="O637" s="20" t="str">
        <f>VLOOKUP(M637&amp;"-"&amp;N637,通道清单!C:G,5,0)</f>
        <v>H</v>
      </c>
      <c r="P637" s="20">
        <f>VLOOKUP(H637,频率块划分实时状态!C:Y,12,0)</f>
        <v>14128.5</v>
      </c>
      <c r="Q637" s="20">
        <f>VLOOKUP(H637,频率块划分实时状态!C:Y,13,0)</f>
        <v>14164.5</v>
      </c>
      <c r="R637" s="20" t="str">
        <f>VLOOKUP(H637,频率块划分实时状态!C:Y,18,0)</f>
        <v>TC4V</v>
      </c>
      <c r="S637" s="20" t="str">
        <f>VLOOKUP(M637&amp;"-"&amp;R637,通道清单!C:G,5,0)</f>
        <v>V</v>
      </c>
      <c r="T637" s="20">
        <f>VLOOKUP(H637,频率块划分实时状态!C:Y,14,0)</f>
        <v>12378.5</v>
      </c>
      <c r="U637" s="20">
        <f>VLOOKUP(H637,频率块划分实时状态!C:Y,15,0)</f>
        <v>12414.5</v>
      </c>
    </row>
    <row r="638" ht="51" spans="2:21">
      <c r="B638" s="51" t="s">
        <v>11024</v>
      </c>
      <c r="C638" s="51" t="s">
        <v>11025</v>
      </c>
      <c r="D638" s="51" t="s">
        <v>11023</v>
      </c>
      <c r="E638" s="51" t="s">
        <v>9536</v>
      </c>
      <c r="F638" s="51" t="s">
        <v>11027</v>
      </c>
      <c r="G638" s="52" t="s">
        <v>14870</v>
      </c>
      <c r="H638" s="20" t="s">
        <v>14872</v>
      </c>
      <c r="I638" s="28" t="s">
        <v>10779</v>
      </c>
      <c r="J638" s="51">
        <v>36</v>
      </c>
      <c r="K638" s="53">
        <v>41426</v>
      </c>
      <c r="L638" s="53">
        <v>46904.9999884259</v>
      </c>
      <c r="M638" s="20" t="str">
        <f>VLOOKUP(H638,频率块划分实时状态!C:Y,16,0)</f>
        <v>CS12</v>
      </c>
      <c r="N638" s="20" t="str">
        <f>VLOOKUP(H638,频率块划分实时状态!C:Y,17,0)</f>
        <v>RC5H</v>
      </c>
      <c r="O638" s="20" t="str">
        <f>VLOOKUP(M638&amp;"-"&amp;N638,通道清单!C:G,5,0)</f>
        <v>H</v>
      </c>
      <c r="P638" s="20">
        <f>VLOOKUP(H638,频率块划分实时状态!C:Y,12,0)</f>
        <v>14170</v>
      </c>
      <c r="Q638" s="20">
        <f>VLOOKUP(H638,频率块划分实时状态!C:Y,13,0)</f>
        <v>14206</v>
      </c>
      <c r="R638" s="20" t="str">
        <f>VLOOKUP(H638,频率块划分实时状态!C:Y,18,0)</f>
        <v>TC5V</v>
      </c>
      <c r="S638" s="20" t="str">
        <f>VLOOKUP(M638&amp;"-"&amp;R638,通道清单!C:G,5,0)</f>
        <v>V</v>
      </c>
      <c r="T638" s="20">
        <f>VLOOKUP(H638,频率块划分实时状态!C:Y,14,0)</f>
        <v>12420</v>
      </c>
      <c r="U638" s="20">
        <f>VLOOKUP(H638,频率块划分实时状态!C:Y,15,0)</f>
        <v>12456</v>
      </c>
    </row>
    <row r="639" ht="51" spans="2:21">
      <c r="B639" s="51" t="s">
        <v>11024</v>
      </c>
      <c r="C639" s="51" t="s">
        <v>11025</v>
      </c>
      <c r="D639" s="51" t="s">
        <v>11023</v>
      </c>
      <c r="E639" s="51" t="s">
        <v>9536</v>
      </c>
      <c r="F639" s="51" t="s">
        <v>11027</v>
      </c>
      <c r="G639" s="52" t="s">
        <v>14870</v>
      </c>
      <c r="H639" s="20" t="s">
        <v>14873</v>
      </c>
      <c r="I639" s="28" t="s">
        <v>10779</v>
      </c>
      <c r="J639" s="51">
        <v>36</v>
      </c>
      <c r="K639" s="53">
        <v>41426</v>
      </c>
      <c r="L639" s="53">
        <v>46904.9999884259</v>
      </c>
      <c r="M639" s="20" t="str">
        <f>VLOOKUP(H639,频率块划分实时状态!C:Y,16,0)</f>
        <v>CS12</v>
      </c>
      <c r="N639" s="20" t="str">
        <f>VLOOKUP(H639,频率块划分实时状态!C:Y,17,0)</f>
        <v>RC6H</v>
      </c>
      <c r="O639" s="20" t="str">
        <f>VLOOKUP(M639&amp;"-"&amp;N639,通道清单!C:G,5,0)</f>
        <v>H</v>
      </c>
      <c r="P639" s="20">
        <f>VLOOKUP(H639,频率块划分实时状态!C:Y,12,0)</f>
        <v>14211.5</v>
      </c>
      <c r="Q639" s="20">
        <f>VLOOKUP(H639,频率块划分实时状态!C:Y,13,0)</f>
        <v>14247.5</v>
      </c>
      <c r="R639" s="20" t="str">
        <f>VLOOKUP(H639,频率块划分实时状态!C:Y,18,0)</f>
        <v>TC6V</v>
      </c>
      <c r="S639" s="20" t="str">
        <f>VLOOKUP(M639&amp;"-"&amp;R639,通道清单!C:G,5,0)</f>
        <v>V</v>
      </c>
      <c r="T639" s="20">
        <f>VLOOKUP(H639,频率块划分实时状态!C:Y,14,0)</f>
        <v>12461.5</v>
      </c>
      <c r="U639" s="20">
        <f>VLOOKUP(H639,频率块划分实时状态!C:Y,15,0)</f>
        <v>12497.5</v>
      </c>
    </row>
    <row r="640" ht="51" spans="2:21">
      <c r="B640" s="51" t="s">
        <v>11024</v>
      </c>
      <c r="C640" s="51" t="s">
        <v>11025</v>
      </c>
      <c r="D640" s="51" t="s">
        <v>11023</v>
      </c>
      <c r="E640" s="51" t="s">
        <v>9536</v>
      </c>
      <c r="F640" s="51" t="s">
        <v>11027</v>
      </c>
      <c r="G640" s="52" t="s">
        <v>14870</v>
      </c>
      <c r="H640" s="20" t="s">
        <v>14874</v>
      </c>
      <c r="I640" s="28" t="s">
        <v>10779</v>
      </c>
      <c r="J640" s="51">
        <v>36</v>
      </c>
      <c r="K640" s="53">
        <v>41426</v>
      </c>
      <c r="L640" s="53">
        <v>46904.9999884259</v>
      </c>
      <c r="M640" s="20" t="str">
        <f>VLOOKUP(H640,频率块划分实时状态!C:Y,16,0)</f>
        <v>CS12</v>
      </c>
      <c r="N640" s="20" t="str">
        <f>VLOOKUP(H640,频率块划分实时状态!C:Y,17,0)</f>
        <v>RC11V</v>
      </c>
      <c r="O640" s="20" t="str">
        <f>VLOOKUP(M640&amp;"-"&amp;N640,通道清单!C:G,5,0)</f>
        <v>V</v>
      </c>
      <c r="P640" s="20">
        <f>VLOOKUP(H640,频率块划分实时状态!C:Y,12,0)</f>
        <v>14211.5</v>
      </c>
      <c r="Q640" s="20">
        <f>VLOOKUP(H640,频率块划分实时状态!C:Y,13,0)</f>
        <v>14247.5</v>
      </c>
      <c r="R640" s="20" t="str">
        <f>VLOOKUP(H640,频率块划分实时状态!C:Y,18,0)</f>
        <v>TC11H</v>
      </c>
      <c r="S640" s="20" t="str">
        <f>VLOOKUP(M640&amp;"-"&amp;R640,通道清单!C:G,5,0)</f>
        <v>H</v>
      </c>
      <c r="T640" s="20">
        <f>VLOOKUP(H640,频率块划分实时状态!C:Y,14,0)</f>
        <v>12461.5</v>
      </c>
      <c r="U640" s="20">
        <f>VLOOKUP(H640,频率块划分实时状态!C:Y,15,0)</f>
        <v>12497.5</v>
      </c>
    </row>
    <row r="641" ht="89.25" spans="2:21">
      <c r="B641" s="51" t="s">
        <v>11028</v>
      </c>
      <c r="C641" s="51" t="s">
        <v>11029</v>
      </c>
      <c r="D641" s="51" t="s">
        <v>11023</v>
      </c>
      <c r="E641" s="51" t="s">
        <v>9529</v>
      </c>
      <c r="F641" s="51" t="s">
        <v>11027</v>
      </c>
      <c r="G641" s="52" t="s">
        <v>14875</v>
      </c>
      <c r="H641" s="20" t="s">
        <v>14876</v>
      </c>
      <c r="I641" s="28" t="s">
        <v>10779</v>
      </c>
      <c r="J641" s="51">
        <v>36</v>
      </c>
      <c r="K641" s="53">
        <v>41426</v>
      </c>
      <c r="L641" s="53">
        <v>46904.9999884259</v>
      </c>
      <c r="M641" s="20" t="str">
        <f>VLOOKUP(H641,频率块划分实时状态!C:Y,16,0)</f>
        <v>CS12</v>
      </c>
      <c r="N641" s="20" t="str">
        <f>VLOOKUP(H641,频率块划分实时状态!C:Y,17,0)</f>
        <v>RW5A</v>
      </c>
      <c r="O641" s="20" t="str">
        <f>VLOOKUP(M641&amp;"-"&amp;N641,通道清单!C:G,5,0)</f>
        <v>V</v>
      </c>
      <c r="P641" s="20">
        <f>VLOOKUP(H641,频率块划分实时状态!C:Y,12,0)</f>
        <v>6007</v>
      </c>
      <c r="Q641" s="20">
        <f>VLOOKUP(H641,频率块划分实时状态!C:Y,13,0)</f>
        <v>6043</v>
      </c>
      <c r="R641" s="20" t="str">
        <f>VLOOKUP(H641,频率块划分实时状态!C:Y,18,0)</f>
        <v>TW5A</v>
      </c>
      <c r="S641" s="20" t="str">
        <f>VLOOKUP(M641&amp;"-"&amp;R641,通道清单!C:G,5,0)</f>
        <v>H</v>
      </c>
      <c r="T641" s="20">
        <f>VLOOKUP(H641,频率块划分实时状态!C:Y,14,0)</f>
        <v>3782</v>
      </c>
      <c r="U641" s="20">
        <f>VLOOKUP(H641,频率块划分实时状态!C:Y,15,0)</f>
        <v>3818</v>
      </c>
    </row>
    <row r="642" ht="89.25" spans="2:21">
      <c r="B642" s="51" t="s">
        <v>11028</v>
      </c>
      <c r="C642" s="51" t="s">
        <v>11029</v>
      </c>
      <c r="D642" s="51" t="s">
        <v>11023</v>
      </c>
      <c r="E642" s="51" t="s">
        <v>9529</v>
      </c>
      <c r="F642" s="51" t="s">
        <v>11027</v>
      </c>
      <c r="G642" s="52" t="s">
        <v>14875</v>
      </c>
      <c r="H642" s="20" t="s">
        <v>14877</v>
      </c>
      <c r="I642" s="28" t="s">
        <v>10779</v>
      </c>
      <c r="J642" s="51">
        <v>36</v>
      </c>
      <c r="K642" s="53">
        <v>41426</v>
      </c>
      <c r="L642" s="53">
        <v>46904.9999884259</v>
      </c>
      <c r="M642" s="20" t="str">
        <f>VLOOKUP(H642,频率块划分实时状态!C:Y,16,0)</f>
        <v>CS12</v>
      </c>
      <c r="N642" s="20" t="str">
        <f>VLOOKUP(H642,频率块划分实时状态!C:Y,17,0)</f>
        <v>RW6A</v>
      </c>
      <c r="O642" s="20" t="str">
        <f>VLOOKUP(M642&amp;"-"&amp;N642,通道清单!C:G,5,0)</f>
        <v>V</v>
      </c>
      <c r="P642" s="20">
        <f>VLOOKUP(H642,频率块划分实时状态!C:Y,12,0)</f>
        <v>6047</v>
      </c>
      <c r="Q642" s="20">
        <f>VLOOKUP(H642,频率块划分实时状态!C:Y,13,0)</f>
        <v>6083</v>
      </c>
      <c r="R642" s="20" t="str">
        <f>VLOOKUP(H642,频率块划分实时状态!C:Y,18,0)</f>
        <v>TW6A</v>
      </c>
      <c r="S642" s="20" t="str">
        <f>VLOOKUP(M642&amp;"-"&amp;R642,通道清单!C:G,5,0)</f>
        <v>H</v>
      </c>
      <c r="T642" s="20">
        <f>VLOOKUP(H642,频率块划分实时状态!C:Y,14,0)</f>
        <v>3822</v>
      </c>
      <c r="U642" s="20">
        <f>VLOOKUP(H642,频率块划分实时状态!C:Y,15,0)</f>
        <v>3858</v>
      </c>
    </row>
    <row r="643" ht="89.25" spans="2:21">
      <c r="B643" s="51" t="s">
        <v>11028</v>
      </c>
      <c r="C643" s="51" t="s">
        <v>11029</v>
      </c>
      <c r="D643" s="51" t="s">
        <v>11023</v>
      </c>
      <c r="E643" s="51" t="s">
        <v>9529</v>
      </c>
      <c r="F643" s="51" t="s">
        <v>11027</v>
      </c>
      <c r="G643" s="52" t="s">
        <v>14875</v>
      </c>
      <c r="H643" s="20" t="s">
        <v>14878</v>
      </c>
      <c r="I643" s="28" t="s">
        <v>10779</v>
      </c>
      <c r="J643" s="51">
        <v>36</v>
      </c>
      <c r="K643" s="53">
        <v>41426</v>
      </c>
      <c r="L643" s="53">
        <v>46904.9999884259</v>
      </c>
      <c r="M643" s="20" t="str">
        <f>VLOOKUP(H643,频率块划分实时状态!C:Y,16,0)</f>
        <v>CS12</v>
      </c>
      <c r="N643" s="20" t="str">
        <f>VLOOKUP(H643,频率块划分实时状态!C:Y,17,0)</f>
        <v>RW7A</v>
      </c>
      <c r="O643" s="20" t="str">
        <f>VLOOKUP(M643&amp;"-"&amp;N643,通道清单!C:G,5,0)</f>
        <v>V</v>
      </c>
      <c r="P643" s="20">
        <f>VLOOKUP(H643,频率块划分实时状态!C:Y,12,0)</f>
        <v>6087</v>
      </c>
      <c r="Q643" s="20">
        <f>VLOOKUP(H643,频率块划分实时状态!C:Y,13,0)</f>
        <v>6123</v>
      </c>
      <c r="R643" s="20" t="str">
        <f>VLOOKUP(H643,频率块划分实时状态!C:Y,18,0)</f>
        <v>TW7A</v>
      </c>
      <c r="S643" s="20" t="str">
        <f>VLOOKUP(M643&amp;"-"&amp;R643,通道清单!C:G,5,0)</f>
        <v>H</v>
      </c>
      <c r="T643" s="20">
        <f>VLOOKUP(H643,频率块划分实时状态!C:Y,14,0)</f>
        <v>3862</v>
      </c>
      <c r="U643" s="20">
        <f>VLOOKUP(H643,频率块划分实时状态!C:Y,15,0)</f>
        <v>3898</v>
      </c>
    </row>
    <row r="644" ht="89.25" spans="2:21">
      <c r="B644" s="51" t="s">
        <v>11028</v>
      </c>
      <c r="C644" s="51" t="s">
        <v>11029</v>
      </c>
      <c r="D644" s="51" t="s">
        <v>11023</v>
      </c>
      <c r="E644" s="51" t="s">
        <v>9529</v>
      </c>
      <c r="F644" s="51" t="s">
        <v>11027</v>
      </c>
      <c r="G644" s="52" t="s">
        <v>14875</v>
      </c>
      <c r="H644" s="20" t="s">
        <v>14879</v>
      </c>
      <c r="I644" s="28" t="s">
        <v>10779</v>
      </c>
      <c r="J644" s="51">
        <v>36</v>
      </c>
      <c r="K644" s="53">
        <v>41426</v>
      </c>
      <c r="L644" s="53">
        <v>46904.9999884259</v>
      </c>
      <c r="M644" s="20" t="str">
        <f>VLOOKUP(H644,频率块划分实时状态!C:Y,16,0)</f>
        <v>CS12</v>
      </c>
      <c r="N644" s="20" t="str">
        <f>VLOOKUP(H644,频率块划分实时状态!C:Y,17,0)</f>
        <v>RW9A</v>
      </c>
      <c r="O644" s="20" t="str">
        <f>VLOOKUP(M644&amp;"-"&amp;N644,通道清单!C:G,5,0)</f>
        <v>V</v>
      </c>
      <c r="P644" s="20">
        <f>VLOOKUP(H644,频率块划分实时状态!C:Y,12,0)</f>
        <v>6167</v>
      </c>
      <c r="Q644" s="20">
        <f>VLOOKUP(H644,频率块划分实时状态!C:Y,13,0)</f>
        <v>6203</v>
      </c>
      <c r="R644" s="20" t="str">
        <f>VLOOKUP(H644,频率块划分实时状态!C:Y,18,0)</f>
        <v>TW9A</v>
      </c>
      <c r="S644" s="20" t="str">
        <f>VLOOKUP(M644&amp;"-"&amp;R644,通道清单!C:G,5,0)</f>
        <v>H</v>
      </c>
      <c r="T644" s="20">
        <f>VLOOKUP(H644,频率块划分实时状态!C:Y,14,0)</f>
        <v>3942</v>
      </c>
      <c r="U644" s="20">
        <f>VLOOKUP(H644,频率块划分实时状态!C:Y,15,0)</f>
        <v>3978</v>
      </c>
    </row>
    <row r="645" ht="89.25" spans="2:21">
      <c r="B645" s="51" t="s">
        <v>11028</v>
      </c>
      <c r="C645" s="51" t="s">
        <v>11029</v>
      </c>
      <c r="D645" s="51" t="s">
        <v>11023</v>
      </c>
      <c r="E645" s="51" t="s">
        <v>9529</v>
      </c>
      <c r="F645" s="51" t="s">
        <v>11027</v>
      </c>
      <c r="G645" s="52" t="s">
        <v>14875</v>
      </c>
      <c r="H645" s="20" t="s">
        <v>14880</v>
      </c>
      <c r="I645" s="28" t="s">
        <v>10779</v>
      </c>
      <c r="J645" s="51">
        <v>36</v>
      </c>
      <c r="K645" s="53">
        <v>41426</v>
      </c>
      <c r="L645" s="53">
        <v>46904.9999884259</v>
      </c>
      <c r="M645" s="20" t="str">
        <f>VLOOKUP(H645,频率块划分实时状态!C:Y,16,0)</f>
        <v>CS12</v>
      </c>
      <c r="N645" s="20" t="str">
        <f>VLOOKUP(H645,频率块划分实时状态!C:Y,17,0)</f>
        <v>RW10A</v>
      </c>
      <c r="O645" s="20" t="str">
        <f>VLOOKUP(M645&amp;"-"&amp;N645,通道清单!C:G,5,0)</f>
        <v>V</v>
      </c>
      <c r="P645" s="20">
        <f>VLOOKUP(H645,频率块划分实时状态!C:Y,12,0)</f>
        <v>6207</v>
      </c>
      <c r="Q645" s="20">
        <f>VLOOKUP(H645,频率块划分实时状态!C:Y,13,0)</f>
        <v>6243</v>
      </c>
      <c r="R645" s="20" t="str">
        <f>VLOOKUP(H645,频率块划分实时状态!C:Y,18,0)</f>
        <v>TW10A</v>
      </c>
      <c r="S645" s="20" t="str">
        <f>VLOOKUP(M645&amp;"-"&amp;R645,通道清单!C:G,5,0)</f>
        <v>H</v>
      </c>
      <c r="T645" s="20">
        <f>VLOOKUP(H645,频率块划分实时状态!C:Y,14,0)</f>
        <v>3982</v>
      </c>
      <c r="U645" s="20">
        <f>VLOOKUP(H645,频率块划分实时状态!C:Y,15,0)</f>
        <v>4018</v>
      </c>
    </row>
    <row r="646" ht="89.25" spans="2:21">
      <c r="B646" s="51" t="s">
        <v>11028</v>
      </c>
      <c r="C646" s="51" t="s">
        <v>11029</v>
      </c>
      <c r="D646" s="51" t="s">
        <v>11023</v>
      </c>
      <c r="E646" s="51" t="s">
        <v>9529</v>
      </c>
      <c r="F646" s="51" t="s">
        <v>11027</v>
      </c>
      <c r="G646" s="52" t="s">
        <v>14875</v>
      </c>
      <c r="H646" s="20" t="s">
        <v>14881</v>
      </c>
      <c r="I646" s="28" t="s">
        <v>10779</v>
      </c>
      <c r="J646" s="51">
        <v>36</v>
      </c>
      <c r="K646" s="53">
        <v>41426</v>
      </c>
      <c r="L646" s="53">
        <v>46904.9999884259</v>
      </c>
      <c r="M646" s="20" t="str">
        <f>VLOOKUP(H646,频率块划分实时状态!C:Y,16,0)</f>
        <v>CS12</v>
      </c>
      <c r="N646" s="20" t="str">
        <f>VLOOKUP(H646,频率块划分实时状态!C:Y,17,0)</f>
        <v>RW13A</v>
      </c>
      <c r="O646" s="20" t="str">
        <f>VLOOKUP(M646&amp;"-"&amp;N646,通道清单!C:G,5,0)</f>
        <v>V</v>
      </c>
      <c r="P646" s="20">
        <f>VLOOKUP(H646,频率块划分实时状态!C:Y,12,0)</f>
        <v>6327</v>
      </c>
      <c r="Q646" s="20">
        <f>VLOOKUP(H646,频率块划分实时状态!C:Y,13,0)</f>
        <v>6363</v>
      </c>
      <c r="R646" s="20" t="str">
        <f>VLOOKUP(H646,频率块划分实时状态!C:Y,18,0)</f>
        <v>TW13A</v>
      </c>
      <c r="S646" s="20" t="str">
        <f>VLOOKUP(M646&amp;"-"&amp;R646,通道清单!C:G,5,0)</f>
        <v>H</v>
      </c>
      <c r="T646" s="20">
        <f>VLOOKUP(H646,频率块划分实时状态!C:Y,14,0)</f>
        <v>4102</v>
      </c>
      <c r="U646" s="20">
        <f>VLOOKUP(H646,频率块划分实时状态!C:Y,15,0)</f>
        <v>4138</v>
      </c>
    </row>
    <row r="647" ht="89.25" spans="2:21">
      <c r="B647" s="51" t="s">
        <v>11028</v>
      </c>
      <c r="C647" s="51" t="s">
        <v>11029</v>
      </c>
      <c r="D647" s="51" t="s">
        <v>11023</v>
      </c>
      <c r="E647" s="51" t="s">
        <v>9529</v>
      </c>
      <c r="F647" s="51" t="s">
        <v>11027</v>
      </c>
      <c r="G647" s="52" t="s">
        <v>14875</v>
      </c>
      <c r="H647" s="20" t="s">
        <v>14882</v>
      </c>
      <c r="I647" s="28" t="s">
        <v>10779</v>
      </c>
      <c r="J647" s="51">
        <v>36</v>
      </c>
      <c r="K647" s="53">
        <v>41426</v>
      </c>
      <c r="L647" s="53">
        <v>46904.9999884259</v>
      </c>
      <c r="M647" s="20" t="str">
        <f>VLOOKUP(H647,频率块划分实时状态!C:Y,16,0)</f>
        <v>CS12</v>
      </c>
      <c r="N647" s="20" t="str">
        <f>VLOOKUP(H647,频率块划分实时状态!C:Y,17,0)</f>
        <v>RW14A</v>
      </c>
      <c r="O647" s="20" t="str">
        <f>VLOOKUP(M647&amp;"-"&amp;N647,通道清单!C:G,5,0)</f>
        <v>V</v>
      </c>
      <c r="P647" s="20">
        <f>VLOOKUP(H647,频率块划分实时状态!C:Y,12,0)</f>
        <v>6367</v>
      </c>
      <c r="Q647" s="20">
        <f>VLOOKUP(H647,频率块划分实时状态!C:Y,13,0)</f>
        <v>6403</v>
      </c>
      <c r="R647" s="20" t="str">
        <f>VLOOKUP(H647,频率块划分实时状态!C:Y,18,0)</f>
        <v>TW14A</v>
      </c>
      <c r="S647" s="20" t="str">
        <f>VLOOKUP(M647&amp;"-"&amp;R647,通道清单!C:G,5,0)</f>
        <v>H</v>
      </c>
      <c r="T647" s="20">
        <f>VLOOKUP(H647,频率块划分实时状态!C:Y,14,0)</f>
        <v>4142</v>
      </c>
      <c r="U647" s="20">
        <f>VLOOKUP(H647,频率块划分实时状态!C:Y,15,0)</f>
        <v>4178</v>
      </c>
    </row>
    <row r="648" ht="89.25" spans="2:21">
      <c r="B648" s="51" t="s">
        <v>11028</v>
      </c>
      <c r="C648" s="51" t="s">
        <v>11029</v>
      </c>
      <c r="D648" s="51" t="s">
        <v>11023</v>
      </c>
      <c r="E648" s="51" t="s">
        <v>9529</v>
      </c>
      <c r="F648" s="51" t="s">
        <v>11027</v>
      </c>
      <c r="G648" s="52" t="s">
        <v>14875</v>
      </c>
      <c r="H648" s="20" t="s">
        <v>14883</v>
      </c>
      <c r="I648" s="28" t="s">
        <v>10779</v>
      </c>
      <c r="J648" s="51">
        <v>36</v>
      </c>
      <c r="K648" s="53">
        <v>41426</v>
      </c>
      <c r="L648" s="53">
        <v>46904.9999884259</v>
      </c>
      <c r="M648" s="20" t="str">
        <f>VLOOKUP(H648,频率块划分实时状态!C:Y,16,0)</f>
        <v>CS12</v>
      </c>
      <c r="N648" s="20" t="str">
        <f>VLOOKUP(H648,频率块划分实时状态!C:Y,17,0)</f>
        <v>RW4B</v>
      </c>
      <c r="O648" s="20" t="str">
        <f>VLOOKUP(M648&amp;"-"&amp;N648,通道清单!C:G,5,0)</f>
        <v>H</v>
      </c>
      <c r="P648" s="20">
        <f>VLOOKUP(H648,频率块划分实时状态!C:Y,12,0)</f>
        <v>5987</v>
      </c>
      <c r="Q648" s="20">
        <f>VLOOKUP(H648,频率块划分实时状态!C:Y,13,0)</f>
        <v>6023</v>
      </c>
      <c r="R648" s="20" t="str">
        <f>VLOOKUP(H648,频率块划分实时状态!C:Y,18,0)</f>
        <v>TW4B</v>
      </c>
      <c r="S648" s="20" t="str">
        <f>VLOOKUP(M648&amp;"-"&amp;R648,通道清单!C:G,5,0)</f>
        <v>V</v>
      </c>
      <c r="T648" s="20">
        <f>VLOOKUP(H648,频率块划分实时状态!C:Y,14,0)</f>
        <v>3762</v>
      </c>
      <c r="U648" s="20">
        <f>VLOOKUP(H648,频率块划分实时状态!C:Y,15,0)</f>
        <v>3798</v>
      </c>
    </row>
    <row r="649" ht="89.25" spans="2:21">
      <c r="B649" s="51" t="s">
        <v>11028</v>
      </c>
      <c r="C649" s="51" t="s">
        <v>11029</v>
      </c>
      <c r="D649" s="51" t="s">
        <v>11023</v>
      </c>
      <c r="E649" s="51" t="s">
        <v>9529</v>
      </c>
      <c r="F649" s="51" t="s">
        <v>11027</v>
      </c>
      <c r="G649" s="52" t="s">
        <v>14875</v>
      </c>
      <c r="H649" s="20" t="s">
        <v>14884</v>
      </c>
      <c r="I649" s="28" t="s">
        <v>10779</v>
      </c>
      <c r="J649" s="51">
        <v>36</v>
      </c>
      <c r="K649" s="53">
        <v>41426</v>
      </c>
      <c r="L649" s="53">
        <v>46904.9999884259</v>
      </c>
      <c r="M649" s="20" t="str">
        <f>VLOOKUP(H649,频率块划分实时状态!C:Y,16,0)</f>
        <v>CS12</v>
      </c>
      <c r="N649" s="20" t="str">
        <f>VLOOKUP(H649,频率块划分实时状态!C:Y,17,0)</f>
        <v>RW6B</v>
      </c>
      <c r="O649" s="20" t="str">
        <f>VLOOKUP(M649&amp;"-"&amp;N649,通道清单!C:G,5,0)</f>
        <v>H</v>
      </c>
      <c r="P649" s="20">
        <f>VLOOKUP(H649,频率块划分实时状态!C:Y,12,0)</f>
        <v>6067</v>
      </c>
      <c r="Q649" s="20">
        <f>VLOOKUP(H649,频率块划分实时状态!C:Y,13,0)</f>
        <v>6103</v>
      </c>
      <c r="R649" s="20" t="str">
        <f>VLOOKUP(H649,频率块划分实时状态!C:Y,18,0)</f>
        <v>TW6B</v>
      </c>
      <c r="S649" s="20" t="str">
        <f>VLOOKUP(M649&amp;"-"&amp;R649,通道清单!C:G,5,0)</f>
        <v>V</v>
      </c>
      <c r="T649" s="20">
        <f>VLOOKUP(H649,频率块划分实时状态!C:Y,14,0)</f>
        <v>3842</v>
      </c>
      <c r="U649" s="20">
        <f>VLOOKUP(H649,频率块划分实时状态!C:Y,15,0)</f>
        <v>3878</v>
      </c>
    </row>
    <row r="650" ht="89.25" spans="2:21">
      <c r="B650" s="51" t="s">
        <v>11028</v>
      </c>
      <c r="C650" s="51" t="s">
        <v>11029</v>
      </c>
      <c r="D650" s="51" t="s">
        <v>11023</v>
      </c>
      <c r="E650" s="51" t="s">
        <v>9529</v>
      </c>
      <c r="F650" s="51" t="s">
        <v>11027</v>
      </c>
      <c r="G650" s="52" t="s">
        <v>14875</v>
      </c>
      <c r="H650" s="20" t="s">
        <v>14885</v>
      </c>
      <c r="I650" s="28" t="s">
        <v>10779</v>
      </c>
      <c r="J650" s="51">
        <v>36</v>
      </c>
      <c r="K650" s="53">
        <v>41426</v>
      </c>
      <c r="L650" s="53">
        <v>46904.9999884259</v>
      </c>
      <c r="M650" s="20" t="str">
        <f>VLOOKUP(H650,频率块划分实时状态!C:Y,16,0)</f>
        <v>CS12</v>
      </c>
      <c r="N650" s="20" t="str">
        <f>VLOOKUP(H650,频率块划分实时状态!C:Y,17,0)</f>
        <v>RW7B</v>
      </c>
      <c r="O650" s="20" t="str">
        <f>VLOOKUP(M650&amp;"-"&amp;N650,通道清单!C:G,5,0)</f>
        <v>H</v>
      </c>
      <c r="P650" s="20">
        <f>VLOOKUP(H650,频率块划分实时状态!C:Y,12,0)</f>
        <v>6107</v>
      </c>
      <c r="Q650" s="20">
        <f>VLOOKUP(H650,频率块划分实时状态!C:Y,13,0)</f>
        <v>6143</v>
      </c>
      <c r="R650" s="20" t="str">
        <f>VLOOKUP(H650,频率块划分实时状态!C:Y,18,0)</f>
        <v>TW7B</v>
      </c>
      <c r="S650" s="20" t="str">
        <f>VLOOKUP(M650&amp;"-"&amp;R650,通道清单!C:G,5,0)</f>
        <v>V</v>
      </c>
      <c r="T650" s="20">
        <f>VLOOKUP(H650,频率块划分实时状态!C:Y,14,0)</f>
        <v>3882</v>
      </c>
      <c r="U650" s="20">
        <f>VLOOKUP(H650,频率块划分实时状态!C:Y,15,0)</f>
        <v>3918</v>
      </c>
    </row>
    <row r="651" ht="89.25" spans="2:21">
      <c r="B651" s="51" t="s">
        <v>11028</v>
      </c>
      <c r="C651" s="51" t="s">
        <v>11029</v>
      </c>
      <c r="D651" s="51" t="s">
        <v>11023</v>
      </c>
      <c r="E651" s="51" t="s">
        <v>9529</v>
      </c>
      <c r="F651" s="51" t="s">
        <v>11027</v>
      </c>
      <c r="G651" s="52" t="s">
        <v>14875</v>
      </c>
      <c r="H651" s="20" t="s">
        <v>14886</v>
      </c>
      <c r="I651" s="28" t="s">
        <v>10779</v>
      </c>
      <c r="J651" s="51">
        <v>36</v>
      </c>
      <c r="K651" s="53">
        <v>41426</v>
      </c>
      <c r="L651" s="53">
        <v>46904.9999884259</v>
      </c>
      <c r="M651" s="20" t="str">
        <f>VLOOKUP(H651,频率块划分实时状态!C:Y,16,0)</f>
        <v>CS12</v>
      </c>
      <c r="N651" s="20" t="str">
        <f>VLOOKUP(H651,频率块划分实时状态!C:Y,17,0)</f>
        <v>RW8B</v>
      </c>
      <c r="O651" s="20" t="str">
        <f>VLOOKUP(M651&amp;"-"&amp;N651,通道清单!C:G,5,0)</f>
        <v>H</v>
      </c>
      <c r="P651" s="20">
        <f>VLOOKUP(H651,频率块划分实时状态!C:Y,12,0)</f>
        <v>6147</v>
      </c>
      <c r="Q651" s="20">
        <f>VLOOKUP(H651,频率块划分实时状态!C:Y,13,0)</f>
        <v>6183</v>
      </c>
      <c r="R651" s="20" t="str">
        <f>VLOOKUP(H651,频率块划分实时状态!C:Y,18,0)</f>
        <v>TW8B</v>
      </c>
      <c r="S651" s="20" t="str">
        <f>VLOOKUP(M651&amp;"-"&amp;R651,通道清单!C:G,5,0)</f>
        <v>V</v>
      </c>
      <c r="T651" s="20">
        <f>VLOOKUP(H651,频率块划分实时状态!C:Y,14,0)</f>
        <v>3922</v>
      </c>
      <c r="U651" s="20">
        <f>VLOOKUP(H651,频率块划分实时状态!C:Y,15,0)</f>
        <v>3958</v>
      </c>
    </row>
    <row r="652" ht="89.25" spans="2:21">
      <c r="B652" s="51" t="s">
        <v>11028</v>
      </c>
      <c r="C652" s="51" t="s">
        <v>11029</v>
      </c>
      <c r="D652" s="51" t="s">
        <v>11023</v>
      </c>
      <c r="E652" s="51" t="s">
        <v>9529</v>
      </c>
      <c r="F652" s="51" t="s">
        <v>11027</v>
      </c>
      <c r="G652" s="52" t="s">
        <v>14875</v>
      </c>
      <c r="H652" s="20" t="s">
        <v>14887</v>
      </c>
      <c r="I652" s="28" t="s">
        <v>10779</v>
      </c>
      <c r="J652" s="51">
        <v>36</v>
      </c>
      <c r="K652" s="53">
        <v>41426</v>
      </c>
      <c r="L652" s="53">
        <v>46904.9999884259</v>
      </c>
      <c r="M652" s="20" t="str">
        <f>VLOOKUP(H652,频率块划分实时状态!C:Y,16,0)</f>
        <v>CS12</v>
      </c>
      <c r="N652" s="20" t="str">
        <f>VLOOKUP(H652,频率块划分实时状态!C:Y,17,0)</f>
        <v>RW11B</v>
      </c>
      <c r="O652" s="20" t="str">
        <f>VLOOKUP(M652&amp;"-"&amp;N652,通道清单!C:G,5,0)</f>
        <v>H</v>
      </c>
      <c r="P652" s="20">
        <f>VLOOKUP(H652,频率块划分实时状态!C:Y,12,0)</f>
        <v>6267</v>
      </c>
      <c r="Q652" s="20">
        <f>VLOOKUP(H652,频率块划分实时状态!C:Y,13,0)</f>
        <v>6303</v>
      </c>
      <c r="R652" s="20" t="str">
        <f>VLOOKUP(H652,频率块划分实时状态!C:Y,18,0)</f>
        <v>TW11B</v>
      </c>
      <c r="S652" s="20" t="str">
        <f>VLOOKUP(M652&amp;"-"&amp;R652,通道清单!C:G,5,0)</f>
        <v>V</v>
      </c>
      <c r="T652" s="20">
        <f>VLOOKUP(H652,频率块划分实时状态!C:Y,14,0)</f>
        <v>4042</v>
      </c>
      <c r="U652" s="20">
        <f>VLOOKUP(H652,频率块划分实时状态!C:Y,15,0)</f>
        <v>4078</v>
      </c>
    </row>
    <row r="653" ht="89.25" spans="2:21">
      <c r="B653" s="51" t="s">
        <v>11028</v>
      </c>
      <c r="C653" s="51" t="s">
        <v>11029</v>
      </c>
      <c r="D653" s="51" t="s">
        <v>11023</v>
      </c>
      <c r="E653" s="51" t="s">
        <v>9529</v>
      </c>
      <c r="F653" s="51" t="s">
        <v>11027</v>
      </c>
      <c r="G653" s="52" t="s">
        <v>14875</v>
      </c>
      <c r="H653" s="20" t="s">
        <v>14888</v>
      </c>
      <c r="I653" s="28" t="s">
        <v>10779</v>
      </c>
      <c r="J653" s="51">
        <v>36</v>
      </c>
      <c r="K653" s="53">
        <v>41426</v>
      </c>
      <c r="L653" s="53">
        <v>46904.9999884259</v>
      </c>
      <c r="M653" s="20" t="str">
        <f>VLOOKUP(H653,频率块划分实时状态!C:Y,16,0)</f>
        <v>CS12</v>
      </c>
      <c r="N653" s="20" t="str">
        <f>VLOOKUP(H653,频率块划分实时状态!C:Y,17,0)</f>
        <v>RW12B</v>
      </c>
      <c r="O653" s="20" t="str">
        <f>VLOOKUP(M653&amp;"-"&amp;N653,通道清单!C:G,5,0)</f>
        <v>H</v>
      </c>
      <c r="P653" s="20">
        <f>VLOOKUP(H653,频率块划分实时状态!C:Y,12,0)</f>
        <v>6307</v>
      </c>
      <c r="Q653" s="20">
        <f>VLOOKUP(H653,频率块划分实时状态!C:Y,13,0)</f>
        <v>6343</v>
      </c>
      <c r="R653" s="20" t="str">
        <f>VLOOKUP(H653,频率块划分实时状态!C:Y,18,0)</f>
        <v>TW12B</v>
      </c>
      <c r="S653" s="20" t="str">
        <f>VLOOKUP(M653&amp;"-"&amp;R653,通道清单!C:G,5,0)</f>
        <v>V</v>
      </c>
      <c r="T653" s="20">
        <f>VLOOKUP(H653,频率块划分实时状态!C:Y,14,0)</f>
        <v>4082</v>
      </c>
      <c r="U653" s="20">
        <f>VLOOKUP(H653,频率块划分实时状态!C:Y,15,0)</f>
        <v>4118</v>
      </c>
    </row>
    <row r="654" ht="25.5" spans="2:21">
      <c r="B654" s="51" t="s">
        <v>11158</v>
      </c>
      <c r="C654" s="51" t="s">
        <v>11159</v>
      </c>
      <c r="D654" s="51" t="s">
        <v>11099</v>
      </c>
      <c r="E654" s="51" t="s">
        <v>9536</v>
      </c>
      <c r="F654" s="218" t="s">
        <v>11161</v>
      </c>
      <c r="G654" s="52" t="s">
        <v>14889</v>
      </c>
      <c r="H654" s="20" t="s">
        <v>14890</v>
      </c>
      <c r="I654" s="28" t="s">
        <v>10779</v>
      </c>
      <c r="J654" s="51">
        <v>8</v>
      </c>
      <c r="K654" s="53">
        <v>46023</v>
      </c>
      <c r="L654" s="53">
        <v>46387.9999884259</v>
      </c>
      <c r="M654" s="20" t="str">
        <f>VLOOKUP(H654,频率块划分实时状态!C:Y,16,0)</f>
        <v>CS6D</v>
      </c>
      <c r="N654" s="20" t="str">
        <f>VLOOKUP(H654,频率块划分实时状态!C:Y,17,0)</f>
        <v>RZ2B</v>
      </c>
      <c r="O654" s="20" t="str">
        <f>VLOOKUP(M654&amp;"-"&amp;N654,通道清单!C:G,5,0)</f>
        <v>H</v>
      </c>
      <c r="P654" s="20">
        <f>VLOOKUP(H654,频率块划分实时状态!C:Y,12,0)</f>
        <v>14077</v>
      </c>
      <c r="Q654" s="20">
        <f>VLOOKUP(H654,频率块划分实时状态!C:Y,13,0)</f>
        <v>14085</v>
      </c>
      <c r="R654" s="20" t="str">
        <f>VLOOKUP(H654,频率块划分实时状态!C:Y,18,0)</f>
        <v>TZ2B</v>
      </c>
      <c r="S654" s="20" t="str">
        <f>VLOOKUP(M654&amp;"-"&amp;R654,通道清单!C:G,5,0)</f>
        <v>V</v>
      </c>
      <c r="T654" s="20">
        <f>VLOOKUP(H654,频率块划分实时状态!C:Y,14,0)</f>
        <v>12327</v>
      </c>
      <c r="U654" s="20">
        <f>VLOOKUP(H654,频率块划分实时状态!C:Y,15,0)</f>
        <v>12335</v>
      </c>
    </row>
    <row r="655" ht="38.25" spans="2:21">
      <c r="B655" s="51" t="s">
        <v>11166</v>
      </c>
      <c r="C655" s="51" t="s">
        <v>11167</v>
      </c>
      <c r="D655" s="51" t="s">
        <v>11170</v>
      </c>
      <c r="E655" s="51" t="s">
        <v>9536</v>
      </c>
      <c r="F655" s="218" t="s">
        <v>11169</v>
      </c>
      <c r="G655" s="54" t="s">
        <v>14891</v>
      </c>
      <c r="H655" s="20" t="s">
        <v>14892</v>
      </c>
      <c r="I655" s="28" t="s">
        <v>10779</v>
      </c>
      <c r="J655" s="51">
        <v>1</v>
      </c>
      <c r="K655" s="53">
        <v>46082</v>
      </c>
      <c r="L655" s="55">
        <v>46446.9999884259</v>
      </c>
      <c r="M655" s="20" t="str">
        <f>VLOOKUP(H655,频率块划分实时状态!C:Y,16,0)</f>
        <v>CS6D</v>
      </c>
      <c r="N655" s="20" t="str">
        <f>VLOOKUP(H655,频率块划分实时状态!C:Y,17,0)</f>
        <v>RZ5B</v>
      </c>
      <c r="O655" s="20" t="str">
        <f>VLOOKUP(M655&amp;"-"&amp;N655,通道清单!C:G,5,0)</f>
        <v>H</v>
      </c>
      <c r="P655" s="20">
        <f>VLOOKUP(H655,频率块划分实时状态!C:Y,12,0)</f>
        <v>14222</v>
      </c>
      <c r="Q655" s="20">
        <f>VLOOKUP(H655,频率块划分实时状态!C:Y,13,0)</f>
        <v>14223</v>
      </c>
      <c r="R655" s="20" t="str">
        <f>VLOOKUP(H655,频率块划分实时状态!C:Y,18,0)</f>
        <v>TZ5B</v>
      </c>
      <c r="S655" s="20" t="str">
        <f>VLOOKUP(M655&amp;"-"&amp;R655,通道清单!C:G,5,0)</f>
        <v>V</v>
      </c>
      <c r="T655" s="20">
        <f>VLOOKUP(H655,频率块划分实时状态!C:Y,14,0)</f>
        <v>12472</v>
      </c>
      <c r="U655" s="20">
        <f>VLOOKUP(H655,频率块划分实时状态!C:Y,15,0)</f>
        <v>12473</v>
      </c>
    </row>
    <row r="656" ht="25.5" spans="2:21">
      <c r="B656" s="51" t="s">
        <v>12518</v>
      </c>
      <c r="C656" s="51" t="s">
        <v>12519</v>
      </c>
      <c r="D656" s="51" t="s">
        <v>12522</v>
      </c>
      <c r="E656" s="51" t="s">
        <v>9536</v>
      </c>
      <c r="F656" s="218" t="s">
        <v>12521</v>
      </c>
      <c r="G656" s="52" t="s">
        <v>14893</v>
      </c>
      <c r="H656" s="20" t="s">
        <v>14894</v>
      </c>
      <c r="I656" s="28" t="s">
        <v>10779</v>
      </c>
      <c r="J656" s="51">
        <v>15</v>
      </c>
      <c r="K656" s="53">
        <v>45870</v>
      </c>
      <c r="L656" s="53">
        <v>46234.9999884259</v>
      </c>
      <c r="M656" s="20" t="str">
        <f>VLOOKUP(H656,频率块划分实时状态!C:Y,16,0)</f>
        <v>CS10R</v>
      </c>
      <c r="N656" s="20" t="str">
        <f>VLOOKUP(H656,频率块划分实时状态!C:Y,17,0)</f>
        <v>RC6A</v>
      </c>
      <c r="O656" s="20" t="str">
        <f>VLOOKUP(M656&amp;"-"&amp;N656,通道清单!C:G,5,0)</f>
        <v>H</v>
      </c>
      <c r="P656" s="20">
        <f>VLOOKUP(H656,频率块划分实时状态!C:Y,12,0)</f>
        <v>14303</v>
      </c>
      <c r="Q656" s="20">
        <f>VLOOKUP(H656,频率块划分实时状态!C:Y,13,0)</f>
        <v>14318</v>
      </c>
      <c r="R656" s="20" t="str">
        <f>VLOOKUP(H656,频率块划分实时状态!C:Y,18,0)</f>
        <v>TC6A</v>
      </c>
      <c r="S656" s="20" t="str">
        <f>VLOOKUP(M656&amp;"-"&amp;R656,通道清单!C:G,5,0)</f>
        <v>V</v>
      </c>
      <c r="T656" s="20">
        <f>VLOOKUP(H656,频率块划分实时状态!C:Y,14,0)</f>
        <v>12553</v>
      </c>
      <c r="U656" s="20">
        <f>VLOOKUP(H656,频率块划分实时状态!C:Y,15,0)</f>
        <v>12568</v>
      </c>
    </row>
    <row r="657" ht="228.75" spans="2:21">
      <c r="B657" s="51" t="s">
        <v>12523</v>
      </c>
      <c r="C657" s="51" t="s">
        <v>12524</v>
      </c>
      <c r="D657" s="51" t="s">
        <v>12527</v>
      </c>
      <c r="E657" s="51" t="s">
        <v>9536</v>
      </c>
      <c r="F657" s="218" t="s">
        <v>12526</v>
      </c>
      <c r="G657" s="56" t="s">
        <v>14895</v>
      </c>
      <c r="H657" s="20" t="s">
        <v>14896</v>
      </c>
      <c r="I657" s="28" t="s">
        <v>10779</v>
      </c>
      <c r="J657" s="51">
        <v>36</v>
      </c>
      <c r="K657" s="53">
        <v>46023</v>
      </c>
      <c r="L657" s="53">
        <v>46387.9999884259</v>
      </c>
      <c r="M657" s="20" t="str">
        <f>VLOOKUP(H657,频率块划分实时状态!C:Y,16,0)</f>
        <v>CS6D</v>
      </c>
      <c r="N657" s="20" t="str">
        <f>VLOOKUP(H657,频率块划分实时状态!C:Y,17,0)</f>
        <v>RZ4B</v>
      </c>
      <c r="O657" s="20" t="str">
        <f>VLOOKUP(M657&amp;"-"&amp;N657,通道清单!C:G,5,0)</f>
        <v>H</v>
      </c>
      <c r="P657" s="20">
        <f>VLOOKUP(H657,频率块划分实时状态!C:Y,12,0)</f>
        <v>14143</v>
      </c>
      <c r="Q657" s="20">
        <f>VLOOKUP(H657,频率块划分实时状态!C:Y,13,0)</f>
        <v>14179</v>
      </c>
      <c r="R657" s="20" t="str">
        <f>VLOOKUP(H657,频率块划分实时状态!C:Y,18,0)</f>
        <v>TZ4B</v>
      </c>
      <c r="S657" s="20" t="str">
        <f>VLOOKUP(M657&amp;"-"&amp;R657,通道清单!C:G,5,0)</f>
        <v>V</v>
      </c>
      <c r="T657" s="20">
        <f>VLOOKUP(H657,频率块划分实时状态!C:Y,14,0)</f>
        <v>12393</v>
      </c>
      <c r="U657" s="20">
        <f>VLOOKUP(H657,频率块划分实时状态!C:Y,15,0)</f>
        <v>12429</v>
      </c>
    </row>
    <row r="658" ht="25.5" spans="2:21">
      <c r="B658" s="51" t="s">
        <v>12523</v>
      </c>
      <c r="C658" s="51" t="s">
        <v>12524</v>
      </c>
      <c r="D658" s="51" t="s">
        <v>12527</v>
      </c>
      <c r="E658" s="51" t="s">
        <v>9536</v>
      </c>
      <c r="F658" s="218" t="s">
        <v>12526</v>
      </c>
      <c r="G658" s="56"/>
      <c r="H658" s="20" t="s">
        <v>14897</v>
      </c>
      <c r="I658" s="28" t="s">
        <v>10779</v>
      </c>
      <c r="J658" s="51">
        <v>28</v>
      </c>
      <c r="K658" s="53">
        <v>46023</v>
      </c>
      <c r="L658" s="53">
        <v>46387.9999884259</v>
      </c>
      <c r="M658" s="20" t="str">
        <f>VLOOKUP(H658,频率块划分实时状态!C:Y,16,0)</f>
        <v>CS6D</v>
      </c>
      <c r="N658" s="20" t="str">
        <f>VLOOKUP(H658,频率块划分实时状态!C:Y,17,0)</f>
        <v>RZ5B</v>
      </c>
      <c r="O658" s="20" t="str">
        <f>VLOOKUP(M658&amp;"-"&amp;N658,通道清单!C:G,5,0)</f>
        <v>H</v>
      </c>
      <c r="P658" s="20">
        <f>VLOOKUP(H658,频率块划分实时状态!C:Y,12,0)</f>
        <v>14183</v>
      </c>
      <c r="Q658" s="20">
        <f>VLOOKUP(H658,频率块划分实时状态!C:Y,13,0)</f>
        <v>14211</v>
      </c>
      <c r="R658" s="20" t="str">
        <f>VLOOKUP(H658,频率块划分实时状态!C:Y,18,0)</f>
        <v>TZ5B</v>
      </c>
      <c r="S658" s="20" t="str">
        <f>VLOOKUP(M658&amp;"-"&amp;R658,通道清单!C:G,5,0)</f>
        <v>V</v>
      </c>
      <c r="T658" s="20">
        <f>VLOOKUP(H658,频率块划分实时状态!C:Y,14,0)</f>
        <v>12433</v>
      </c>
      <c r="U658" s="20">
        <f>VLOOKUP(H658,频率块划分实时状态!C:Y,15,0)</f>
        <v>12461</v>
      </c>
    </row>
    <row r="659" ht="25.5" spans="2:21">
      <c r="B659" s="51" t="s">
        <v>12523</v>
      </c>
      <c r="C659" s="51" t="s">
        <v>12524</v>
      </c>
      <c r="D659" s="51" t="s">
        <v>12527</v>
      </c>
      <c r="E659" s="51" t="s">
        <v>9536</v>
      </c>
      <c r="F659" s="218" t="s">
        <v>12526</v>
      </c>
      <c r="G659" s="56"/>
      <c r="H659" s="20" t="s">
        <v>14898</v>
      </c>
      <c r="I659" s="28" t="s">
        <v>10779</v>
      </c>
      <c r="J659" s="51">
        <v>3</v>
      </c>
      <c r="K659" s="53">
        <v>46023</v>
      </c>
      <c r="L659" s="53">
        <v>46387.9999884259</v>
      </c>
      <c r="M659" s="20" t="str">
        <f>VLOOKUP(H659,频率块划分实时状态!C:Y,16,0)</f>
        <v>CS6D</v>
      </c>
      <c r="N659" s="20" t="str">
        <f>VLOOKUP(H659,频率块划分实时状态!C:Y,17,0)</f>
        <v>RZ5B</v>
      </c>
      <c r="O659" s="20" t="str">
        <f>VLOOKUP(M659&amp;"-"&amp;N659,通道清单!C:G,5,0)</f>
        <v>H</v>
      </c>
      <c r="P659" s="20">
        <f>VLOOKUP(H659,频率块划分实时状态!C:Y,12,0)</f>
        <v>14219</v>
      </c>
      <c r="Q659" s="20">
        <f>VLOOKUP(H659,频率块划分实时状态!C:Y,13,0)</f>
        <v>14222</v>
      </c>
      <c r="R659" s="20" t="str">
        <f>VLOOKUP(H659,频率块划分实时状态!C:Y,18,0)</f>
        <v>TZ5B</v>
      </c>
      <c r="S659" s="20" t="str">
        <f>VLOOKUP(M659&amp;"-"&amp;R659,通道清单!C:G,5,0)</f>
        <v>V</v>
      </c>
      <c r="T659" s="20">
        <f>VLOOKUP(H659,频率块划分实时状态!C:Y,14,0)</f>
        <v>12469</v>
      </c>
      <c r="U659" s="20">
        <f>VLOOKUP(H659,频率块划分实时状态!C:Y,15,0)</f>
        <v>12472</v>
      </c>
    </row>
    <row r="660" ht="25.5" spans="2:21">
      <c r="B660" s="51" t="s">
        <v>12523</v>
      </c>
      <c r="C660" s="51" t="s">
        <v>12524</v>
      </c>
      <c r="D660" s="51" t="s">
        <v>12527</v>
      </c>
      <c r="E660" s="51" t="s">
        <v>9536</v>
      </c>
      <c r="F660" s="218" t="s">
        <v>12526</v>
      </c>
      <c r="G660" s="56"/>
      <c r="H660" s="20" t="s">
        <v>14899</v>
      </c>
      <c r="I660" s="28" t="s">
        <v>10779</v>
      </c>
      <c r="J660" s="51">
        <v>1</v>
      </c>
      <c r="K660" s="53">
        <v>46023</v>
      </c>
      <c r="L660" s="53">
        <v>46387.9999884259</v>
      </c>
      <c r="M660" s="20" t="str">
        <f>VLOOKUP(H660,频率块划分实时状态!C:Y,16,0)</f>
        <v>CS6D</v>
      </c>
      <c r="N660" s="20" t="str">
        <f>VLOOKUP(H660,频率块划分实时状态!C:Y,17,0)</f>
        <v>RZ4B</v>
      </c>
      <c r="O660" s="20" t="str">
        <f>VLOOKUP(M660&amp;"-"&amp;N660,通道清单!C:G,5,0)</f>
        <v>H</v>
      </c>
      <c r="P660" s="20">
        <f>VLOOKUP(H660,频率块划分实时状态!C:Y,12,0)</f>
        <v>14179</v>
      </c>
      <c r="Q660" s="20">
        <f>VLOOKUP(H660,频率块划分实时状态!C:Y,13,0)</f>
        <v>14180</v>
      </c>
      <c r="R660" s="20" t="str">
        <f>VLOOKUP(H660,频率块划分实时状态!C:Y,18,0)</f>
        <v>TZ4B</v>
      </c>
      <c r="S660" s="20" t="str">
        <f>VLOOKUP(M660&amp;"-"&amp;R660,通道清单!C:G,5,0)</f>
        <v>V</v>
      </c>
      <c r="T660" s="20">
        <f>VLOOKUP(H660,频率块划分实时状态!C:Y,14,0)</f>
        <v>12429</v>
      </c>
      <c r="U660" s="20">
        <f>VLOOKUP(H660,频率块划分实时状态!C:Y,15,0)</f>
        <v>12430</v>
      </c>
    </row>
    <row r="661" ht="25.5" spans="2:21">
      <c r="B661" s="51" t="s">
        <v>12523</v>
      </c>
      <c r="C661" s="51" t="s">
        <v>12524</v>
      </c>
      <c r="D661" s="51" t="s">
        <v>12527</v>
      </c>
      <c r="E661" s="51" t="s">
        <v>9536</v>
      </c>
      <c r="F661" s="218" t="s">
        <v>12526</v>
      </c>
      <c r="G661" s="56"/>
      <c r="H661" s="20" t="s">
        <v>14900</v>
      </c>
      <c r="I661" s="28" t="s">
        <v>10779</v>
      </c>
      <c r="J661" s="51">
        <v>2</v>
      </c>
      <c r="K661" s="53">
        <v>46023</v>
      </c>
      <c r="L661" s="53">
        <v>46387.9999884259</v>
      </c>
      <c r="M661" s="20" t="str">
        <f>VLOOKUP(H661,频率块划分实时状态!C:Y,16,0)</f>
        <v>CS6D</v>
      </c>
      <c r="N661" s="20" t="str">
        <f>VLOOKUP(H661,频率块划分实时状态!C:Y,17,0)</f>
        <v>RZ6B</v>
      </c>
      <c r="O661" s="20" t="str">
        <f>VLOOKUP(M661&amp;"-"&amp;N661,通道清单!C:G,5,0)</f>
        <v>H</v>
      </c>
      <c r="P661" s="20">
        <f>VLOOKUP(H661,频率块划分实时状态!C:Y,12,0)</f>
        <v>14246</v>
      </c>
      <c r="Q661" s="20">
        <f>VLOOKUP(H661,频率块划分实时状态!C:Y,13,0)</f>
        <v>14248</v>
      </c>
      <c r="R661" s="20" t="str">
        <f>VLOOKUP(H661,频率块划分实时状态!C:Y,18,0)</f>
        <v>TZ6B</v>
      </c>
      <c r="S661" s="20" t="str">
        <f>VLOOKUP(M661&amp;"-"&amp;R661,通道清单!C:G,5,0)</f>
        <v>V</v>
      </c>
      <c r="T661" s="20">
        <f>VLOOKUP(H661,频率块划分实时状态!C:Y,14,0)</f>
        <v>12496</v>
      </c>
      <c r="U661" s="20">
        <f>VLOOKUP(H661,频率块划分实时状态!C:Y,15,0)</f>
        <v>12498</v>
      </c>
    </row>
    <row r="662" ht="76.5" spans="2:21">
      <c r="B662" s="51" t="s">
        <v>12533</v>
      </c>
      <c r="C662" s="51" t="s">
        <v>12534</v>
      </c>
      <c r="D662" s="51" t="s">
        <v>10251</v>
      </c>
      <c r="E662" s="51" t="s">
        <v>9536</v>
      </c>
      <c r="F662" s="218" t="s">
        <v>12536</v>
      </c>
      <c r="G662" s="52" t="s">
        <v>14901</v>
      </c>
      <c r="H662" s="20" t="s">
        <v>14902</v>
      </c>
      <c r="I662" s="28" t="s">
        <v>10779</v>
      </c>
      <c r="J662" s="51">
        <v>2</v>
      </c>
      <c r="K662" s="53">
        <v>45839</v>
      </c>
      <c r="L662" s="53">
        <v>46203.9999884259</v>
      </c>
      <c r="M662" s="20" t="str">
        <f>VLOOKUP(H662,频率块划分实时状态!C:Y,16,0)</f>
        <v>CS10R</v>
      </c>
      <c r="N662" s="20" t="str">
        <f>VLOOKUP(H662,频率块划分实时状态!C:Y,17,0)</f>
        <v>RC2A</v>
      </c>
      <c r="O662" s="20" t="str">
        <f>VLOOKUP(M662&amp;"-"&amp;N662,通道清单!C:G,5,0)</f>
        <v>H</v>
      </c>
      <c r="P662" s="20">
        <f>VLOOKUP(H662,频率块划分实时状态!C:Y,12,0)</f>
        <v>14088</v>
      </c>
      <c r="Q662" s="20">
        <f>VLOOKUP(H662,频率块划分实时状态!C:Y,13,0)</f>
        <v>14090</v>
      </c>
      <c r="R662" s="20" t="str">
        <f>VLOOKUP(H662,频率块划分实时状态!C:Y,18,0)</f>
        <v>TC2A</v>
      </c>
      <c r="S662" s="20" t="str">
        <f>VLOOKUP(M662&amp;"-"&amp;R662,通道清单!C:G,5,0)</f>
        <v>V</v>
      </c>
      <c r="T662" s="20">
        <f>VLOOKUP(H662,频率块划分实时状态!C:Y,14,0)</f>
        <v>12338</v>
      </c>
      <c r="U662" s="20">
        <f>VLOOKUP(H662,频率块划分实时状态!C:Y,15,0)</f>
        <v>12340</v>
      </c>
    </row>
    <row r="663" ht="75.75" spans="2:21">
      <c r="B663" s="51" t="s">
        <v>12537</v>
      </c>
      <c r="C663" s="51" t="s">
        <v>12538</v>
      </c>
      <c r="D663" s="51" t="s">
        <v>10638</v>
      </c>
      <c r="E663" s="51" t="s">
        <v>9536</v>
      </c>
      <c r="F663" s="218" t="s">
        <v>12540</v>
      </c>
      <c r="G663" s="52" t="s">
        <v>14903</v>
      </c>
      <c r="H663" s="20" t="s">
        <v>14904</v>
      </c>
      <c r="I663" s="28" t="s">
        <v>10779</v>
      </c>
      <c r="J663" s="51">
        <v>2</v>
      </c>
      <c r="K663" s="53">
        <v>46023</v>
      </c>
      <c r="L663" s="53">
        <v>46387.9999884259</v>
      </c>
      <c r="M663" s="20" t="str">
        <f>VLOOKUP(H663,频率块划分实时状态!C:Y,16,0)</f>
        <v>CS6D</v>
      </c>
      <c r="N663" s="20" t="str">
        <f>VLOOKUP(H663,频率块划分实时状态!C:Y,17,0)</f>
        <v>RZ2A</v>
      </c>
      <c r="O663" s="20" t="str">
        <f>VLOOKUP(M663&amp;"-"&amp;N663,通道清单!C:G,5,0)</f>
        <v>V</v>
      </c>
      <c r="P663" s="20">
        <f>VLOOKUP(H663,频率块划分实时状态!C:Y,12,0)</f>
        <v>14099</v>
      </c>
      <c r="Q663" s="20">
        <f>VLOOKUP(H663,频率块划分实时状态!C:Y,13,0)</f>
        <v>14101</v>
      </c>
      <c r="R663" s="20" t="str">
        <f>VLOOKUP(H663,频率块划分实时状态!C:Y,18,0)</f>
        <v>TZ2A</v>
      </c>
      <c r="S663" s="20" t="str">
        <f>VLOOKUP(M663&amp;"-"&amp;R663,通道清单!C:G,5,0)</f>
        <v>H</v>
      </c>
      <c r="T663" s="20">
        <f>VLOOKUP(H663,频率块划分实时状态!C:Y,14,0)</f>
        <v>12349</v>
      </c>
      <c r="U663" s="20">
        <f>VLOOKUP(H663,频率块划分实时状态!C:Y,15,0)</f>
        <v>12351</v>
      </c>
    </row>
    <row r="664" ht="51" spans="2:21">
      <c r="B664" s="51" t="s">
        <v>12541</v>
      </c>
      <c r="C664" s="51" t="s">
        <v>12542</v>
      </c>
      <c r="D664" s="51" t="s">
        <v>12545</v>
      </c>
      <c r="E664" s="51" t="s">
        <v>9536</v>
      </c>
      <c r="F664" s="218" t="s">
        <v>12544</v>
      </c>
      <c r="G664" s="52" t="s">
        <v>14905</v>
      </c>
      <c r="H664" s="20" t="s">
        <v>14906</v>
      </c>
      <c r="I664" s="28" t="s">
        <v>10779</v>
      </c>
      <c r="J664" s="51">
        <v>2</v>
      </c>
      <c r="K664" s="53">
        <v>46023</v>
      </c>
      <c r="L664" s="53">
        <v>46387.9999884259</v>
      </c>
      <c r="M664" s="20" t="str">
        <f>VLOOKUP(H664,频率块划分实时状态!C:Y,16,0)</f>
        <v>CS6D</v>
      </c>
      <c r="N664" s="20" t="str">
        <f>VLOOKUP(H664,频率块划分实时状态!C:Y,17,0)</f>
        <v>RZ5B</v>
      </c>
      <c r="O664" s="20" t="str">
        <f>VLOOKUP(M664&amp;"-"&amp;N664,通道清单!C:G,5,0)</f>
        <v>H</v>
      </c>
      <c r="P664" s="20">
        <f>VLOOKUP(H664,频率块划分实时状态!C:Y,12,0)</f>
        <v>14217</v>
      </c>
      <c r="Q664" s="20">
        <f>VLOOKUP(H664,频率块划分实时状态!C:Y,13,0)</f>
        <v>14219</v>
      </c>
      <c r="R664" s="20" t="str">
        <f>VLOOKUP(H664,频率块划分实时状态!C:Y,18,0)</f>
        <v>TZ5B</v>
      </c>
      <c r="S664" s="20" t="str">
        <f>VLOOKUP(M664&amp;"-"&amp;R664,通道清单!C:G,5,0)</f>
        <v>V</v>
      </c>
      <c r="T664" s="20">
        <f>VLOOKUP(H664,频率块划分实时状态!C:Y,14,0)</f>
        <v>12467</v>
      </c>
      <c r="U664" s="20">
        <f>VLOOKUP(H664,频率块划分实时状态!C:Y,15,0)</f>
        <v>12469</v>
      </c>
    </row>
    <row r="665" ht="25.5" spans="2:21">
      <c r="B665" s="51" t="s">
        <v>12546</v>
      </c>
      <c r="C665" s="51" t="s">
        <v>12547</v>
      </c>
      <c r="D665" s="51" t="s">
        <v>12550</v>
      </c>
      <c r="E665" s="51" t="s">
        <v>9536</v>
      </c>
      <c r="F665" s="51" t="s">
        <v>12549</v>
      </c>
      <c r="G665" s="52" t="s">
        <v>14907</v>
      </c>
      <c r="H665" s="20" t="s">
        <v>14908</v>
      </c>
      <c r="I665" s="28" t="s">
        <v>10779</v>
      </c>
      <c r="J665" s="51">
        <v>10.4</v>
      </c>
      <c r="K665" s="53">
        <v>45839</v>
      </c>
      <c r="L665" s="53">
        <v>46417.9999884259</v>
      </c>
      <c r="M665" s="20" t="str">
        <f>VLOOKUP(H665,频率块划分实时状态!C:Y,16,0)</f>
        <v>CS10R</v>
      </c>
      <c r="N665" s="20" t="str">
        <f>VLOOKUP(H665,频率块划分实时状态!C:Y,17,0)</f>
        <v>RC6B</v>
      </c>
      <c r="O665" s="20" t="str">
        <f>VLOOKUP(M665&amp;"-"&amp;N665,通道清单!C:G,5,0)</f>
        <v>V</v>
      </c>
      <c r="P665" s="20">
        <f>VLOOKUP(H665,频率块划分实时状态!C:Y,12,0)</f>
        <v>14336.1</v>
      </c>
      <c r="Q665" s="20">
        <f>VLOOKUP(H665,频率块划分实时状态!C:Y,13,0)</f>
        <v>14346.5</v>
      </c>
      <c r="R665" s="20" t="str">
        <f>VLOOKUP(H665,频率块划分实时状态!C:Y,18,0)</f>
        <v>TC6B</v>
      </c>
      <c r="S665" s="20" t="str">
        <f>VLOOKUP(M665&amp;"-"&amp;R665,通道清单!C:G,5,0)</f>
        <v>H</v>
      </c>
      <c r="T665" s="20">
        <f>VLOOKUP(H665,频率块划分实时状态!C:Y,14,0)</f>
        <v>12586.1</v>
      </c>
      <c r="U665" s="20">
        <f>VLOOKUP(H665,频率块划分实时状态!C:Y,15,0)</f>
        <v>12596.5</v>
      </c>
    </row>
    <row r="666" ht="152.25" spans="2:21">
      <c r="B666" s="51" t="s">
        <v>12551</v>
      </c>
      <c r="C666" s="51" t="s">
        <v>12552</v>
      </c>
      <c r="D666" s="51" t="s">
        <v>10638</v>
      </c>
      <c r="E666" s="51" t="s">
        <v>9536</v>
      </c>
      <c r="F666" s="218" t="s">
        <v>12554</v>
      </c>
      <c r="G666" s="52" t="s">
        <v>14909</v>
      </c>
      <c r="H666" s="20" t="s">
        <v>14910</v>
      </c>
      <c r="I666" s="28" t="s">
        <v>10779</v>
      </c>
      <c r="J666" s="51">
        <v>3</v>
      </c>
      <c r="K666" s="53">
        <v>46023</v>
      </c>
      <c r="L666" s="53">
        <v>46387.9999884259</v>
      </c>
      <c r="M666" s="20" t="str">
        <f>VLOOKUP(H666,频率块划分实时状态!C:Y,16,0)</f>
        <v>CS10R</v>
      </c>
      <c r="N666" s="20" t="str">
        <f>VLOOKUP(H666,频率块划分实时状态!C:Y,17,0)</f>
        <v>RC7B</v>
      </c>
      <c r="O666" s="20" t="str">
        <f>VLOOKUP(M666&amp;"-"&amp;N666,通道清单!C:G,5,0)</f>
        <v>V</v>
      </c>
      <c r="P666" s="20">
        <f>VLOOKUP(H666,频率块划分实时状态!C:Y,12,0)</f>
        <v>14430</v>
      </c>
      <c r="Q666" s="20">
        <f>VLOOKUP(H666,频率块划分实时状态!C:Y,13,0)</f>
        <v>14433</v>
      </c>
      <c r="R666" s="20" t="str">
        <f>VLOOKUP(H666,频率块划分实时状态!C:Y,18,0)</f>
        <v>TC7B</v>
      </c>
      <c r="S666" s="20" t="str">
        <f>VLOOKUP(M666&amp;"-"&amp;R666,通道清单!C:G,5,0)</f>
        <v>H</v>
      </c>
      <c r="T666" s="20">
        <f>VLOOKUP(H666,频率块划分实时状态!C:Y,14,0)</f>
        <v>12680</v>
      </c>
      <c r="U666" s="20">
        <f>VLOOKUP(H666,频率块划分实时状态!C:Y,15,0)</f>
        <v>12683</v>
      </c>
    </row>
    <row r="667" ht="25.5" spans="2:21">
      <c r="B667" s="51" t="s">
        <v>12551</v>
      </c>
      <c r="C667" s="51" t="s">
        <v>12552</v>
      </c>
      <c r="D667" s="51" t="s">
        <v>10638</v>
      </c>
      <c r="E667" s="51" t="s">
        <v>9536</v>
      </c>
      <c r="F667" s="218" t="s">
        <v>12554</v>
      </c>
      <c r="G667" s="52"/>
      <c r="H667" s="20" t="s">
        <v>14911</v>
      </c>
      <c r="I667" s="28" t="s">
        <v>10779</v>
      </c>
      <c r="J667" s="51">
        <v>0.5</v>
      </c>
      <c r="K667" s="53">
        <v>46023</v>
      </c>
      <c r="L667" s="53">
        <v>46387.9999884259</v>
      </c>
      <c r="M667" s="20" t="str">
        <f>VLOOKUP(H667,频率块划分实时状态!C:Y,16,0)</f>
        <v>CS10R</v>
      </c>
      <c r="N667" s="20" t="str">
        <f>VLOOKUP(H667,频率块划分实时状态!C:Y,17,0)</f>
        <v>RC6B</v>
      </c>
      <c r="O667" s="20" t="str">
        <f>VLOOKUP(M667&amp;"-"&amp;N667,通道清单!C:G,5,0)</f>
        <v>V</v>
      </c>
      <c r="P667" s="20">
        <f>VLOOKUP(H667,频率块划分实时状态!C:Y,12,0)</f>
        <v>14353.2</v>
      </c>
      <c r="Q667" s="20">
        <f>VLOOKUP(H667,频率块划分实时状态!C:Y,13,0)</f>
        <v>14353.7</v>
      </c>
      <c r="R667" s="20" t="str">
        <f>VLOOKUP(H667,频率块划分实时状态!C:Y,18,0)</f>
        <v>TC6B</v>
      </c>
      <c r="S667" s="20" t="str">
        <f>VLOOKUP(M667&amp;"-"&amp;R667,通道清单!C:G,5,0)</f>
        <v>H</v>
      </c>
      <c r="T667" s="20">
        <f>VLOOKUP(H667,频率块划分实时状态!C:Y,14,0)</f>
        <v>12603.2</v>
      </c>
      <c r="U667" s="20">
        <f>VLOOKUP(H667,频率块划分实时状态!C:Y,15,0)</f>
        <v>12603.7</v>
      </c>
    </row>
    <row r="668" ht="38.25" spans="2:21">
      <c r="B668" s="51" t="s">
        <v>12644</v>
      </c>
      <c r="C668" s="51" t="s">
        <v>12645</v>
      </c>
      <c r="D668" s="51" t="s">
        <v>12522</v>
      </c>
      <c r="E668" s="51" t="s">
        <v>9536</v>
      </c>
      <c r="F668" s="218" t="s">
        <v>12647</v>
      </c>
      <c r="G668" s="52" t="s">
        <v>14912</v>
      </c>
      <c r="H668" s="20" t="s">
        <v>14913</v>
      </c>
      <c r="I668" s="28" t="s">
        <v>10779</v>
      </c>
      <c r="J668" s="51">
        <v>4</v>
      </c>
      <c r="K668" s="53">
        <v>45842</v>
      </c>
      <c r="L668" s="53">
        <v>46025.9999884259</v>
      </c>
      <c r="M668" s="20" t="str">
        <f>VLOOKUP(H668,频率块划分实时状态!C:Y,16,0)</f>
        <v>CS10R</v>
      </c>
      <c r="N668" s="20" t="str">
        <f>VLOOKUP(H668,频率块划分实时状态!C:Y,17,0)</f>
        <v>RC6A</v>
      </c>
      <c r="O668" s="20" t="str">
        <f>VLOOKUP(M668&amp;"-"&amp;N668,通道清单!C:G,5,0)</f>
        <v>H</v>
      </c>
      <c r="P668" s="20">
        <f>VLOOKUP(H668,频率块划分实时状态!C:Y,12,0)</f>
        <v>14299</v>
      </c>
      <c r="Q668" s="20">
        <f>VLOOKUP(H668,频率块划分实时状态!C:Y,13,0)</f>
        <v>14303</v>
      </c>
      <c r="R668" s="20" t="str">
        <f>VLOOKUP(H668,频率块划分实时状态!C:Y,18,0)</f>
        <v>TC6A</v>
      </c>
      <c r="S668" s="20" t="str">
        <f>VLOOKUP(M668&amp;"-"&amp;R668,通道清单!C:G,5,0)</f>
        <v>V</v>
      </c>
      <c r="T668" s="20">
        <f>VLOOKUP(H668,频率块划分实时状态!C:Y,14,0)</f>
        <v>12549</v>
      </c>
      <c r="U668" s="20">
        <f>VLOOKUP(H668,频率块划分实时状态!C:Y,15,0)</f>
        <v>12553</v>
      </c>
    </row>
    <row r="669" ht="89.25" spans="2:21">
      <c r="B669" s="51" t="s">
        <v>12669</v>
      </c>
      <c r="C669" s="51" t="s">
        <v>12670</v>
      </c>
      <c r="D669" s="51" t="s">
        <v>10251</v>
      </c>
      <c r="E669" s="51" t="s">
        <v>9536</v>
      </c>
      <c r="F669" s="51" t="s">
        <v>12668</v>
      </c>
      <c r="G669" s="52" t="s">
        <v>14914</v>
      </c>
      <c r="H669" s="20" t="s">
        <v>14915</v>
      </c>
      <c r="I669" s="28" t="s">
        <v>10779</v>
      </c>
      <c r="J669" s="51">
        <v>0.5</v>
      </c>
      <c r="K669" s="53">
        <v>45839</v>
      </c>
      <c r="L669" s="53">
        <v>46203.9999884259</v>
      </c>
      <c r="M669" s="20" t="str">
        <f>VLOOKUP(H669,频率块划分实时状态!C:Y,16,0)</f>
        <v>CS10R</v>
      </c>
      <c r="N669" s="20" t="str">
        <f>VLOOKUP(H669,频率块划分实时状态!C:Y,17,0)</f>
        <v>RC2A</v>
      </c>
      <c r="O669" s="20" t="str">
        <f>VLOOKUP(M669&amp;"-"&amp;N669,通道清单!C:G,5,0)</f>
        <v>H</v>
      </c>
      <c r="P669" s="20">
        <f>VLOOKUP(H669,频率块划分实时状态!C:Y,12,0)</f>
        <v>14090</v>
      </c>
      <c r="Q669" s="20">
        <f>VLOOKUP(H669,频率块划分实时状态!C:Y,13,0)</f>
        <v>14090.5</v>
      </c>
      <c r="R669" s="20" t="str">
        <f>VLOOKUP(H669,频率块划分实时状态!C:Y,18,0)</f>
        <v>TC2A</v>
      </c>
      <c r="S669" s="20" t="str">
        <f>VLOOKUP(M669&amp;"-"&amp;R669,通道清单!C:G,5,0)</f>
        <v>V</v>
      </c>
      <c r="T669" s="20">
        <f>VLOOKUP(H669,频率块划分实时状态!C:Y,14,0)</f>
        <v>12340</v>
      </c>
      <c r="U669" s="20">
        <f>VLOOKUP(H669,频率块划分实时状态!C:Y,15,0)</f>
        <v>12340.5</v>
      </c>
    </row>
    <row r="670" ht="25.5" spans="2:21">
      <c r="B670" s="51" t="s">
        <v>12669</v>
      </c>
      <c r="C670" s="51" t="s">
        <v>12670</v>
      </c>
      <c r="D670" s="51" t="s">
        <v>10251</v>
      </c>
      <c r="E670" s="51" t="s">
        <v>9536</v>
      </c>
      <c r="F670" s="51" t="s">
        <v>12668</v>
      </c>
      <c r="G670" s="52"/>
      <c r="H670" s="20" t="s">
        <v>14916</v>
      </c>
      <c r="I670" s="28" t="s">
        <v>10779</v>
      </c>
      <c r="J670" s="51">
        <v>1.5</v>
      </c>
      <c r="K670" s="53">
        <v>45839</v>
      </c>
      <c r="L670" s="53">
        <v>46203.9999884259</v>
      </c>
      <c r="M670" s="20" t="str">
        <f>VLOOKUP(H670,频率块划分实时状态!C:Y,16,0)</f>
        <v>CS10R</v>
      </c>
      <c r="N670" s="20" t="str">
        <f>VLOOKUP(H670,频率块划分实时状态!C:Y,17,0)</f>
        <v>RC6A</v>
      </c>
      <c r="O670" s="20" t="str">
        <f>VLOOKUP(M670&amp;"-"&amp;N670,通道清单!C:G,5,0)</f>
        <v>H</v>
      </c>
      <c r="P670" s="20">
        <f>VLOOKUP(H670,频率块划分实时状态!C:Y,12,0)</f>
        <v>14331.5</v>
      </c>
      <c r="Q670" s="20">
        <f>VLOOKUP(H670,频率块划分实时状态!C:Y,13,0)</f>
        <v>14333</v>
      </c>
      <c r="R670" s="20" t="str">
        <f>VLOOKUP(H670,频率块划分实时状态!C:Y,18,0)</f>
        <v>TC6A</v>
      </c>
      <c r="S670" s="20" t="str">
        <f>VLOOKUP(M670&amp;"-"&amp;R670,通道清单!C:G,5,0)</f>
        <v>V</v>
      </c>
      <c r="T670" s="20">
        <f>VLOOKUP(H670,频率块划分实时状态!C:Y,14,0)</f>
        <v>12581.5</v>
      </c>
      <c r="U670" s="20">
        <f>VLOOKUP(H670,频率块划分实时状态!C:Y,15,0)</f>
        <v>12583</v>
      </c>
    </row>
    <row r="671" ht="51" spans="2:21">
      <c r="B671" s="51" t="s">
        <v>12721</v>
      </c>
      <c r="C671" s="51" t="s">
        <v>12722</v>
      </c>
      <c r="D671" s="51" t="s">
        <v>10270</v>
      </c>
      <c r="E671" s="51" t="s">
        <v>9536</v>
      </c>
      <c r="F671" s="218" t="s">
        <v>12724</v>
      </c>
      <c r="G671" s="52" t="s">
        <v>14917</v>
      </c>
      <c r="H671" s="20" t="s">
        <v>14918</v>
      </c>
      <c r="I671" s="28" t="s">
        <v>10779</v>
      </c>
      <c r="J671" s="51">
        <v>0.6</v>
      </c>
      <c r="K671" s="53">
        <v>45839</v>
      </c>
      <c r="L671" s="53">
        <v>46203.9999884259</v>
      </c>
      <c r="M671" s="20" t="str">
        <f>VLOOKUP(H671,频率块划分实时状态!C:Y,16,0)</f>
        <v>CS6D</v>
      </c>
      <c r="N671" s="20" t="str">
        <f>VLOOKUP(H671,频率块划分实时状态!C:Y,17,0)</f>
        <v>RZ8A</v>
      </c>
      <c r="O671" s="20" t="str">
        <f>VLOOKUP(M671&amp;"-"&amp;N671,通道清单!C:G,5,0)</f>
        <v>V</v>
      </c>
      <c r="P671" s="20">
        <f>VLOOKUP(H671,频率块划分实时状态!C:Y,12,0)</f>
        <v>14341</v>
      </c>
      <c r="Q671" s="20">
        <f>VLOOKUP(H671,频率块划分实时状态!C:Y,13,0)</f>
        <v>14341.6</v>
      </c>
      <c r="R671" s="20" t="str">
        <f>VLOOKUP(H671,频率块划分实时状态!C:Y,18,0)</f>
        <v>TZ8A</v>
      </c>
      <c r="S671" s="20" t="str">
        <f>VLOOKUP(M671&amp;"-"&amp;R671,通道清单!C:G,5,0)</f>
        <v>H</v>
      </c>
      <c r="T671" s="20">
        <f>VLOOKUP(H671,频率块划分实时状态!C:Y,14,0)</f>
        <v>12591</v>
      </c>
      <c r="U671" s="20">
        <f>VLOOKUP(H671,频率块划分实时状态!C:Y,15,0)</f>
        <v>12591.6</v>
      </c>
    </row>
    <row r="672" ht="25.5" spans="2:21">
      <c r="B672" s="51" t="s">
        <v>13820</v>
      </c>
      <c r="C672" s="51" t="s">
        <v>13821</v>
      </c>
      <c r="D672" s="51" t="s">
        <v>9583</v>
      </c>
      <c r="E672" s="51" t="s">
        <v>9937</v>
      </c>
      <c r="F672" s="218" t="s">
        <v>13823</v>
      </c>
      <c r="H672" s="27" t="s">
        <v>14919</v>
      </c>
      <c r="I672" s="28" t="s">
        <v>10779</v>
      </c>
      <c r="J672" s="51">
        <v>10</v>
      </c>
      <c r="K672" s="53">
        <v>46107</v>
      </c>
      <c r="L672" s="53">
        <v>46471.9999884259</v>
      </c>
      <c r="M672" s="20" t="str">
        <f>VLOOKUP(H672,频率块划分实时状态!C:Y,16,0)</f>
        <v>APT6C</v>
      </c>
      <c r="N672" s="20" t="str">
        <f>VLOOKUP(H672,频率块划分实时状态!C:Y,17,0)</f>
        <v>RK5A-4</v>
      </c>
      <c r="O672" s="20" t="str">
        <f>VLOOKUP(M672&amp;"-"&amp;N672,通道清单!C:G,5,0)</f>
        <v>V</v>
      </c>
      <c r="P672" s="20">
        <f>VLOOKUP(H672,频率块划分实时状态!C:Y,12,0)</f>
        <v>14293.5</v>
      </c>
      <c r="Q672" s="20">
        <f>VLOOKUP(H672,频率块划分实时状态!C:Y,13,0)</f>
        <v>14303.5</v>
      </c>
      <c r="R672" s="20" t="str">
        <f>VLOOKUP(H672,频率块划分实时状态!C:Y,18,0)</f>
        <v>TK5A-4</v>
      </c>
      <c r="S672" s="20" t="str">
        <f>VLOOKUP(M672&amp;"-"&amp;R672,通道清单!C:G,5,0)</f>
        <v>H</v>
      </c>
      <c r="T672" s="20">
        <f>VLOOKUP(H672,频率块划分实时状态!C:Y,14,0)</f>
        <v>12545.5</v>
      </c>
      <c r="U672" s="20">
        <f>VLOOKUP(H672,频率块划分实时状态!C:Y,15,0)</f>
        <v>12555.5</v>
      </c>
    </row>
    <row r="673" ht="25.5" spans="1:21">
      <c r="B673" s="51" t="s">
        <v>9662</v>
      </c>
      <c r="C673" s="51" t="s">
        <v>9663</v>
      </c>
      <c r="D673" s="51" t="s">
        <v>9666</v>
      </c>
      <c r="E673" s="51" t="s">
        <v>9523</v>
      </c>
      <c r="F673" s="218" t="s">
        <v>9665</v>
      </c>
      <c r="G673" s="27" t="s">
        <v>408</v>
      </c>
      <c r="H673" s="20" t="s">
        <v>14920</v>
      </c>
      <c r="I673" s="28" t="s">
        <v>10779</v>
      </c>
      <c r="J673" s="51">
        <v>2.6</v>
      </c>
      <c r="K673" s="53">
        <v>46023</v>
      </c>
      <c r="L673" s="53">
        <v>46387</v>
      </c>
      <c r="M673" s="20" t="str">
        <f>VLOOKUP(H673,频率块划分实时状态!C:Y,16,0)</f>
        <v>APT6C</v>
      </c>
      <c r="N673" s="20" t="str">
        <f>VLOOKUP(H673,频率块划分实时状态!C:Y,17,0)</f>
        <v>RK12B1</v>
      </c>
      <c r="O673" s="20" t="str">
        <f>VLOOKUP(M673&amp;"-"&amp;N673,通道清单!C:G,5,0)</f>
        <v>H</v>
      </c>
      <c r="P673" s="20">
        <f>VLOOKUP(H673,频率块划分实时状态!C:Y,12,0)</f>
        <v>14493.4</v>
      </c>
      <c r="Q673" s="20">
        <f>VLOOKUP(H673,频率块划分实时状态!C:Y,13,0)</f>
        <v>14496</v>
      </c>
      <c r="R673" s="20" t="str">
        <f>VLOOKUP(H673,频率块划分实时状态!C:Y,18,0)</f>
        <v>TK12B1</v>
      </c>
      <c r="S673" s="20" t="str">
        <f>VLOOKUP(M673&amp;"-"&amp;R673,通道清单!C:G,5,0)</f>
        <v>V</v>
      </c>
      <c r="T673" s="20">
        <f>VLOOKUP(H673,频率块划分实时状态!C:Y,14,0)</f>
        <v>12745.4</v>
      </c>
      <c r="U673" s="20">
        <f>VLOOKUP(H673,频率块划分实时状态!C:Y,15,0)</f>
        <v>12748</v>
      </c>
    </row>
    <row r="674" ht="25.5" spans="1:21">
      <c r="B674" s="51" t="s">
        <v>9681</v>
      </c>
      <c r="C674" s="51" t="s">
        <v>9682</v>
      </c>
      <c r="D674" s="51" t="s">
        <v>9685</v>
      </c>
      <c r="E674" s="51" t="s">
        <v>9523</v>
      </c>
      <c r="F674" s="218" t="s">
        <v>9684</v>
      </c>
      <c r="G674" s="27" t="s">
        <v>403</v>
      </c>
      <c r="H674" s="27" t="s">
        <v>14921</v>
      </c>
      <c r="I674" s="28" t="s">
        <v>10779</v>
      </c>
      <c r="J674" s="51">
        <v>3.38</v>
      </c>
      <c r="K674" s="53">
        <v>46023</v>
      </c>
      <c r="L674" s="53">
        <v>46387</v>
      </c>
      <c r="M674" s="20" t="str">
        <f>VLOOKUP(H674,频率块划分实时状态!C:Y,16,0)</f>
        <v>APT7</v>
      </c>
      <c r="N674" s="20" t="str">
        <f>VLOOKUP(H674,频率块划分实时状态!C:Y,17,0)</f>
        <v>RKM07-1</v>
      </c>
      <c r="O674" s="20" t="str">
        <f>VLOOKUP(M674&amp;"-"&amp;N674,通道清单!C:G,5,0)</f>
        <v>H</v>
      </c>
      <c r="P674" s="20">
        <f>VLOOKUP(H674,频率块划分实时状态!C:Y,12,0)</f>
        <v>14102.64</v>
      </c>
      <c r="Q674" s="20">
        <f>VLOOKUP(H674,频率块划分实时状态!C:Y,13,0)</f>
        <v>14106.34</v>
      </c>
      <c r="R674" s="20" t="str">
        <f>VLOOKUP(H674,频率块划分实时状态!C:Y,18,0)</f>
        <v>TKM07-1</v>
      </c>
      <c r="S674" s="20" t="str">
        <f>VLOOKUP(M674&amp;"-"&amp;R674,通道清单!C:G,5,0)</f>
        <v>V</v>
      </c>
      <c r="T674" s="20">
        <f>VLOOKUP(H674,频率块划分实时状态!C:Y,14,0)</f>
        <v>11552.64</v>
      </c>
      <c r="U674" s="20">
        <f>VLOOKUP(H674,频率块划分实时状态!C:Y,15,0)</f>
        <v>11556.34</v>
      </c>
    </row>
    <row r="675" ht="25.5" spans="1:21">
      <c r="B675" s="51" t="s">
        <v>9711</v>
      </c>
      <c r="C675" s="51" t="s">
        <v>9712</v>
      </c>
      <c r="D675" s="51" t="s">
        <v>9715</v>
      </c>
      <c r="E675" s="51" t="s">
        <v>9523</v>
      </c>
      <c r="F675" s="218" t="s">
        <v>9714</v>
      </c>
      <c r="G675" s="27" t="s">
        <v>408</v>
      </c>
      <c r="H675" s="27" t="s">
        <v>14922</v>
      </c>
      <c r="I675" s="28" t="s">
        <v>10779</v>
      </c>
      <c r="J675" s="51">
        <v>10</v>
      </c>
      <c r="K675" s="53">
        <v>45731</v>
      </c>
      <c r="L675" s="53">
        <v>46826</v>
      </c>
      <c r="M675" s="20" t="str">
        <f>VLOOKUP(H675,频率块划分实时状态!C:Y,16,0)</f>
        <v>APT6C</v>
      </c>
      <c r="N675" s="20" t="str">
        <f>VLOOKUP(H675,频率块划分实时状态!C:Y,17,0)</f>
        <v>RK5A-2</v>
      </c>
      <c r="O675" s="20" t="str">
        <f>VLOOKUP(M675&amp;"-"&amp;N675,通道清单!C:G,5,0)</f>
        <v>V</v>
      </c>
      <c r="P675" s="20">
        <f>VLOOKUP(H675,频率块划分实时状态!C:Y,12,0)</f>
        <v>14269</v>
      </c>
      <c r="Q675" s="20">
        <f>VLOOKUP(H675,频率块划分实时状态!C:Y,13,0)</f>
        <v>14279</v>
      </c>
      <c r="R675" s="20" t="str">
        <f>VLOOKUP(H675,频率块划分实时状态!C:Y,18,0)</f>
        <v>TK5A-2</v>
      </c>
      <c r="S675" s="20" t="str">
        <f>VLOOKUP(M675&amp;"-"&amp;R675,通道清单!C:G,5,0)</f>
        <v>H</v>
      </c>
      <c r="T675" s="20">
        <f>VLOOKUP(H675,频率块划分实时状态!C:Y,14,0)</f>
        <v>12521</v>
      </c>
      <c r="U675" s="20">
        <f>VLOOKUP(H675,频率块划分实时状态!C:Y,15,0)</f>
        <v>12531</v>
      </c>
    </row>
    <row r="676" ht="38.25" spans="1:21">
      <c r="B676" s="51" t="s">
        <v>10624</v>
      </c>
      <c r="C676" s="51" t="s">
        <v>10625</v>
      </c>
      <c r="D676" s="51" t="s">
        <v>9892</v>
      </c>
      <c r="E676" s="51" t="s">
        <v>9536</v>
      </c>
      <c r="F676" s="218" t="s">
        <v>10627</v>
      </c>
      <c r="G676" s="52" t="s">
        <v>14923</v>
      </c>
      <c r="H676" s="20" t="s">
        <v>14924</v>
      </c>
      <c r="I676" s="27" t="s">
        <v>10779</v>
      </c>
      <c r="J676" s="57">
        <v>15</v>
      </c>
      <c r="K676" s="53">
        <v>46023</v>
      </c>
      <c r="L676" s="53">
        <v>46387</v>
      </c>
      <c r="M676" s="20" t="str">
        <f>VLOOKUP(H676,频率块划分实时状态!C:Y,16,0)</f>
        <v>CS12</v>
      </c>
      <c r="N676" s="20" t="str">
        <f>VLOOKUP(H676,频率块划分实时状态!C:Y,17,0)</f>
        <v>RC12H</v>
      </c>
      <c r="O676" s="20" t="str">
        <f>VLOOKUP(M676&amp;"-"&amp;N676,通道清单!C:G,5,0)</f>
        <v>H</v>
      </c>
      <c r="P676" s="20">
        <f>VLOOKUP(H676,频率块划分实时状态!C:Y,12,0)</f>
        <v>14282</v>
      </c>
      <c r="Q676" s="20">
        <f>VLOOKUP(H676,频率块划分实时状态!C:Y,13,0)</f>
        <v>14297</v>
      </c>
      <c r="R676" s="20" t="str">
        <f>VLOOKUP(H676,频率块划分实时状态!C:Y,18,0)</f>
        <v>TC12V</v>
      </c>
      <c r="S676" s="20" t="str">
        <f>VLOOKUP(M676&amp;"-"&amp;R676,通道清单!C:G,5,0)</f>
        <v>V</v>
      </c>
      <c r="T676" s="20">
        <f>VLOOKUP(H676,频率块划分实时状态!C:Y,14,0)</f>
        <v>12532</v>
      </c>
      <c r="U676" s="20">
        <f>VLOOKUP(H676,频率块划分实时状态!C:Y,15,0)</f>
        <v>12547</v>
      </c>
    </row>
    <row r="677" ht="38.25" spans="1:21">
      <c r="B677" s="51" t="s">
        <v>10628</v>
      </c>
      <c r="C677" s="51" t="s">
        <v>10629</v>
      </c>
      <c r="D677" s="51" t="s">
        <v>10632</v>
      </c>
      <c r="E677" s="51" t="s">
        <v>9536</v>
      </c>
      <c r="F677" s="218" t="s">
        <v>10631</v>
      </c>
      <c r="G677" s="52" t="s">
        <v>14925</v>
      </c>
      <c r="H677" s="20" t="s">
        <v>14926</v>
      </c>
      <c r="I677" s="27" t="s">
        <v>10779</v>
      </c>
      <c r="J677" s="51">
        <v>12</v>
      </c>
      <c r="K677" s="53">
        <v>45658</v>
      </c>
      <c r="L677" s="53">
        <v>46387</v>
      </c>
      <c r="M677" s="20" t="str">
        <f>VLOOKUP(H677,频率块划分实时状态!C:Y,16,0)</f>
        <v>CS12</v>
      </c>
      <c r="N677" s="20" t="str">
        <f>VLOOKUP(H677,频率块划分实时状态!C:Y,17,0)</f>
        <v>REM18V</v>
      </c>
      <c r="O677" s="20" t="str">
        <f>VLOOKUP(M677&amp;"-"&amp;N677,通道清单!C:G,5,0)</f>
        <v>V</v>
      </c>
      <c r="P677" s="20">
        <f>VLOOKUP(H677,频率块划分实时状态!C:Y,12,0)</f>
        <v>14410</v>
      </c>
      <c r="Q677" s="20">
        <f>VLOOKUP(H677,频率块划分实时状态!C:Y,13,0)</f>
        <v>14422</v>
      </c>
      <c r="R677" s="20" t="str">
        <f>VLOOKUP(H677,频率块划分实时状态!C:Y,18,0)</f>
        <v>TEM18H</v>
      </c>
      <c r="S677" s="20" t="str">
        <f>VLOOKUP(M677&amp;"-"&amp;R677,通道清单!C:G,5,0)</f>
        <v>H</v>
      </c>
      <c r="T677" s="20">
        <f>VLOOKUP(H677,频率块划分实时状态!C:Y,14,0)</f>
        <v>12660</v>
      </c>
      <c r="U677" s="20">
        <f>VLOOKUP(H677,频率块划分实时状态!C:Y,15,0)</f>
        <v>12672</v>
      </c>
    </row>
    <row r="678" ht="38.25" spans="1:21">
      <c r="B678" s="51" t="s">
        <v>12528</v>
      </c>
      <c r="C678" s="51" t="s">
        <v>12529</v>
      </c>
      <c r="D678" s="51" t="s">
        <v>12532</v>
      </c>
      <c r="E678" s="51" t="s">
        <v>9536</v>
      </c>
      <c r="F678" s="218" t="s">
        <v>12531</v>
      </c>
      <c r="G678" s="52" t="s">
        <v>14927</v>
      </c>
      <c r="H678" s="20" t="s">
        <v>14928</v>
      </c>
      <c r="I678" s="27" t="s">
        <v>10779</v>
      </c>
      <c r="J678" s="51">
        <v>6</v>
      </c>
      <c r="K678" s="53">
        <v>46023</v>
      </c>
      <c r="L678" s="53">
        <v>46387</v>
      </c>
      <c r="M678" s="20" t="str">
        <f>VLOOKUP(H678,频率块划分实时状态!C:Y,16,0)</f>
        <v>CS10R</v>
      </c>
      <c r="N678" s="20" t="str">
        <f>VLOOKUP(H678,频率块划分实时状态!C:Y,17,0)</f>
        <v>RC6A</v>
      </c>
      <c r="O678" s="20" t="str">
        <f>VLOOKUP(M678&amp;"-"&amp;N678,通道清单!C:G,5,0)</f>
        <v>H</v>
      </c>
      <c r="P678" s="20">
        <f>VLOOKUP(H678,频率块划分实时状态!C:Y,12,0)</f>
        <v>14324</v>
      </c>
      <c r="Q678" s="20">
        <f>VLOOKUP(H678,频率块划分实时状态!C:Y,13,0)</f>
        <v>14330</v>
      </c>
      <c r="R678" s="20" t="str">
        <f>VLOOKUP(H678,频率块划分实时状态!C:Y,18,0)</f>
        <v>TC6A</v>
      </c>
      <c r="S678" s="20" t="str">
        <f>VLOOKUP(M678&amp;"-"&amp;R678,通道清单!C:G,5,0)</f>
        <v>V</v>
      </c>
      <c r="T678" s="20">
        <f>VLOOKUP(H678,频率块划分实时状态!C:Y,14,0)</f>
        <v>12574</v>
      </c>
      <c r="U678" s="20">
        <f>VLOOKUP(H678,频率块划分实时状态!C:Y,15,0)</f>
        <v>12580</v>
      </c>
    </row>
    <row r="679" ht="25.5" spans="1:21">
      <c r="B679" s="51" t="s">
        <v>12567</v>
      </c>
      <c r="C679" s="51" t="s">
        <v>12568</v>
      </c>
      <c r="D679" s="51" t="s">
        <v>9892</v>
      </c>
      <c r="E679" s="51" t="s">
        <v>9536</v>
      </c>
      <c r="F679" s="218" t="s">
        <v>12570</v>
      </c>
      <c r="G679" s="27" t="s">
        <v>57</v>
      </c>
      <c r="H679" s="20" t="s">
        <v>14929</v>
      </c>
      <c r="I679" s="27" t="s">
        <v>10779</v>
      </c>
      <c r="J679" s="51">
        <v>12</v>
      </c>
      <c r="K679" s="53">
        <v>45839</v>
      </c>
      <c r="L679" s="53">
        <v>46059</v>
      </c>
      <c r="M679" s="20" t="str">
        <f>VLOOKUP(H679,频率块划分实时状态!C:Y,16,0)</f>
        <v>CS10R</v>
      </c>
      <c r="N679" s="20" t="str">
        <f>VLOOKUP(H679,频率块划分实时状态!C:Y,17,0)</f>
        <v>RC6B</v>
      </c>
      <c r="O679" s="20" t="str">
        <f>VLOOKUP(M679&amp;"-"&amp;N679,通道清单!C:G,5,0)</f>
        <v>V</v>
      </c>
      <c r="P679" s="20">
        <f>VLOOKUP(H679,频率块划分实时状态!C:Y,12,0)</f>
        <v>14315</v>
      </c>
      <c r="Q679" s="20">
        <f>VLOOKUP(H679,频率块划分实时状态!C:Y,13,0)</f>
        <v>14327</v>
      </c>
      <c r="R679" s="20" t="str">
        <f>VLOOKUP(H679,频率块划分实时状态!C:Y,18,0)</f>
        <v>TC6B</v>
      </c>
      <c r="S679" s="20" t="str">
        <f>VLOOKUP(M679&amp;"-"&amp;R679,通道清单!C:G,5,0)</f>
        <v>H</v>
      </c>
      <c r="T679" s="20">
        <f>VLOOKUP(H679,频率块划分实时状态!C:Y,14,0)</f>
        <v>12565</v>
      </c>
      <c r="U679" s="20">
        <f>VLOOKUP(H679,频率块划分实时状态!C:Y,15,0)</f>
        <v>12577</v>
      </c>
    </row>
    <row r="680" ht="51" spans="1:21">
      <c r="B680" s="51" t="s">
        <v>12571</v>
      </c>
      <c r="C680" s="51" t="s">
        <v>12572</v>
      </c>
      <c r="D680" s="51" t="s">
        <v>12575</v>
      </c>
      <c r="E680" s="51" t="s">
        <v>9536</v>
      </c>
      <c r="F680" s="218" t="s">
        <v>12574</v>
      </c>
      <c r="G680" s="52" t="s">
        <v>14930</v>
      </c>
      <c r="H680" s="20" t="s">
        <v>14931</v>
      </c>
      <c r="I680" s="27" t="s">
        <v>10779</v>
      </c>
      <c r="J680" s="51">
        <v>1.2</v>
      </c>
      <c r="K680" s="53">
        <v>45839</v>
      </c>
      <c r="L680" s="53">
        <v>46752</v>
      </c>
      <c r="M680" s="20" t="str">
        <f>VLOOKUP(H680,频率块划分实时状态!C:Y,16,0)</f>
        <v>CS10R</v>
      </c>
      <c r="N680" s="20" t="str">
        <f>VLOOKUP(H680,频率块划分实时状态!C:Y,17,0)</f>
        <v>RC6B</v>
      </c>
      <c r="O680" s="20" t="str">
        <f>VLOOKUP(M680&amp;"-"&amp;N680,通道清单!C:G,5,0)</f>
        <v>V</v>
      </c>
      <c r="P680" s="20">
        <f>VLOOKUP(H680,频率块划分实时状态!C:Y,12,0)</f>
        <v>14311.8</v>
      </c>
      <c r="Q680" s="20">
        <f>VLOOKUP(H680,频率块划分实时状态!C:Y,13,0)</f>
        <v>14313</v>
      </c>
      <c r="R680" s="20" t="str">
        <f>VLOOKUP(H680,频率块划分实时状态!C:Y,18,0)</f>
        <v>TC6B</v>
      </c>
      <c r="S680" s="20" t="str">
        <f>VLOOKUP(M680&amp;"-"&amp;R680,通道清单!C:G,5,0)</f>
        <v>H</v>
      </c>
      <c r="T680" s="20">
        <f>VLOOKUP(H680,频率块划分实时状态!C:Y,14,0)</f>
        <v>12561.8</v>
      </c>
      <c r="U680" s="20">
        <f>VLOOKUP(H680,频率块划分实时状态!C:Y,15,0)</f>
        <v>12563</v>
      </c>
    </row>
    <row r="681" ht="38.25" spans="1:21">
      <c r="B681" s="51" t="s">
        <v>12628</v>
      </c>
      <c r="C681" s="51" t="s">
        <v>12629</v>
      </c>
      <c r="D681" s="51" t="s">
        <v>12632</v>
      </c>
      <c r="E681" s="51" t="s">
        <v>9536</v>
      </c>
      <c r="F681" s="218" t="s">
        <v>12631</v>
      </c>
      <c r="G681" s="52" t="s">
        <v>14932</v>
      </c>
      <c r="H681" s="20" t="s">
        <v>14933</v>
      </c>
      <c r="I681" s="27" t="s">
        <v>10779</v>
      </c>
      <c r="J681" s="51">
        <v>2</v>
      </c>
      <c r="K681" s="53">
        <v>45841</v>
      </c>
      <c r="L681" s="53">
        <v>46205</v>
      </c>
      <c r="M681" s="20" t="str">
        <f>VLOOKUP(H681,频率块划分实时状态!C:Y,16,0)</f>
        <v>CS6D</v>
      </c>
      <c r="N681" s="20" t="str">
        <f>VLOOKUP(H681,频率块划分实时状态!C:Y,17,0)</f>
        <v>RZ6B</v>
      </c>
      <c r="O681" s="20" t="str">
        <f>VLOOKUP(M681&amp;"-"&amp;N681,通道清单!C:G,5,0)</f>
        <v>H</v>
      </c>
      <c r="P681" s="20">
        <f>VLOOKUP(H681,频率块划分实时状态!C:Y,12,0)</f>
        <v>14244</v>
      </c>
      <c r="Q681" s="20">
        <f>VLOOKUP(H681,频率块划分实时状态!C:Y,13,0)</f>
        <v>14246</v>
      </c>
      <c r="R681" s="20" t="str">
        <f>VLOOKUP(H681,频率块划分实时状态!C:Y,18,0)</f>
        <v>TZ6B</v>
      </c>
      <c r="S681" s="20" t="str">
        <f>VLOOKUP(M681&amp;"-"&amp;R681,通道清单!C:G,5,0)</f>
        <v>V</v>
      </c>
      <c r="T681" s="20">
        <f>VLOOKUP(H681,频率块划分实时状态!C:Y,14,0)</f>
        <v>12494</v>
      </c>
      <c r="U681" s="20">
        <f>VLOOKUP(H681,频率块划分实时状态!C:Y,15,0)</f>
        <v>12496</v>
      </c>
    </row>
    <row r="682" ht="76.5" spans="1:21">
      <c r="B682" s="51" t="s">
        <v>12633</v>
      </c>
      <c r="C682" s="51" t="s">
        <v>12634</v>
      </c>
      <c r="D682" s="51" t="s">
        <v>11336</v>
      </c>
      <c r="E682" s="51" t="s">
        <v>9536</v>
      </c>
      <c r="F682" s="218" t="s">
        <v>12636</v>
      </c>
      <c r="G682" s="52" t="s">
        <v>14934</v>
      </c>
      <c r="H682" s="20" t="s">
        <v>14935</v>
      </c>
      <c r="I682" s="27" t="s">
        <v>10779</v>
      </c>
      <c r="J682" s="51">
        <v>1</v>
      </c>
      <c r="K682" s="53">
        <v>46023</v>
      </c>
      <c r="L682" s="53">
        <v>46203</v>
      </c>
      <c r="M682" s="20" t="str">
        <f>VLOOKUP(H682,频率块划分实时状态!C:Y,16,0)</f>
        <v>CS10R</v>
      </c>
      <c r="N682" s="20" t="str">
        <f>VLOOKUP(H682,频率块划分实时状态!C:Y,17,0)</f>
        <v>RC6B</v>
      </c>
      <c r="O682" s="20" t="str">
        <f>VLOOKUP(M682&amp;"-"&amp;N682,通道清单!C:G,5,0)</f>
        <v>V</v>
      </c>
      <c r="P682" s="20">
        <f>VLOOKUP(H682,频率块划分实时状态!C:Y,12,0)</f>
        <v>14313</v>
      </c>
      <c r="Q682" s="20">
        <f>VLOOKUP(H682,频率块划分实时状态!C:Y,13,0)</f>
        <v>14314</v>
      </c>
      <c r="R682" s="20" t="str">
        <f>VLOOKUP(H682,频率块划分实时状态!C:Y,18,0)</f>
        <v>TC6B</v>
      </c>
      <c r="S682" s="20" t="str">
        <f>VLOOKUP(M682&amp;"-"&amp;R682,通道清单!C:G,5,0)</f>
        <v>H</v>
      </c>
      <c r="T682" s="20">
        <f>VLOOKUP(H682,频率块划分实时状态!C:Y,14,0)</f>
        <v>12563</v>
      </c>
      <c r="U682" s="20">
        <f>VLOOKUP(H682,频率块划分实时状态!C:Y,15,0)</f>
        <v>12564</v>
      </c>
    </row>
    <row r="683" ht="25.5" spans="1:21">
      <c r="B683" s="51" t="s">
        <v>12633</v>
      </c>
      <c r="C683" s="51" t="s">
        <v>12634</v>
      </c>
      <c r="D683" s="51" t="s">
        <v>11336</v>
      </c>
      <c r="E683" s="51" t="s">
        <v>9536</v>
      </c>
      <c r="F683" s="218" t="s">
        <v>12636</v>
      </c>
      <c r="G683" s="52"/>
      <c r="H683" s="20" t="s">
        <v>14936</v>
      </c>
      <c r="I683" s="27" t="s">
        <v>10779</v>
      </c>
      <c r="J683" s="51">
        <v>1</v>
      </c>
      <c r="K683" s="53">
        <v>46023</v>
      </c>
      <c r="L683" s="53">
        <v>46203</v>
      </c>
      <c r="M683" s="20" t="str">
        <f>VLOOKUP(H683,频率块划分实时状态!C:Y,16,0)</f>
        <v>CS10R</v>
      </c>
      <c r="N683" s="20" t="str">
        <f>VLOOKUP(H683,频率块划分实时状态!C:Y,17,0)</f>
        <v>RC8B</v>
      </c>
      <c r="O683" s="20" t="str">
        <f>VLOOKUP(M683&amp;"-"&amp;N683,通道清单!C:G,5,0)</f>
        <v>V</v>
      </c>
      <c r="P683" s="20">
        <f>VLOOKUP(H683,频率块划分实时状态!C:Y,12,0)</f>
        <v>14433</v>
      </c>
      <c r="Q683" s="20">
        <f>VLOOKUP(H683,频率块划分实时状态!C:Y,13,0)</f>
        <v>14434</v>
      </c>
      <c r="R683" s="20" t="str">
        <f>VLOOKUP(H683,频率块划分实时状态!C:Y,18,0)</f>
        <v>TC8B</v>
      </c>
      <c r="S683" s="20" t="str">
        <f>VLOOKUP(M683&amp;"-"&amp;R683,通道清单!C:G,5,0)</f>
        <v>H</v>
      </c>
      <c r="T683" s="20">
        <f>VLOOKUP(H683,频率块划分实时状态!C:Y,14,0)</f>
        <v>12683</v>
      </c>
      <c r="U683" s="20">
        <f>VLOOKUP(H683,频率块划分实时状态!C:Y,15,0)</f>
        <v>12684</v>
      </c>
    </row>
    <row r="684" ht="38.25" spans="1:21">
      <c r="B684" s="51" t="s">
        <v>12637</v>
      </c>
      <c r="C684" s="51" t="s">
        <v>12638</v>
      </c>
      <c r="D684" s="51" t="s">
        <v>9892</v>
      </c>
      <c r="E684" s="51" t="s">
        <v>9536</v>
      </c>
      <c r="F684" s="218" t="s">
        <v>12640</v>
      </c>
      <c r="G684" s="52" t="s">
        <v>14937</v>
      </c>
      <c r="H684" s="20" t="s">
        <v>14929</v>
      </c>
      <c r="I684" s="27" t="s">
        <v>10779</v>
      </c>
      <c r="J684" s="51">
        <v>12</v>
      </c>
      <c r="K684" s="53">
        <v>46060</v>
      </c>
      <c r="L684" s="53">
        <v>46424</v>
      </c>
      <c r="M684" s="20" t="str">
        <f>VLOOKUP(H684,频率块划分实时状态!C:Y,16,0)</f>
        <v>CS10R</v>
      </c>
      <c r="N684" s="20" t="str">
        <f>VLOOKUP(H684,频率块划分实时状态!C:Y,17,0)</f>
        <v>RC6B</v>
      </c>
      <c r="O684" s="20" t="str">
        <f>VLOOKUP(M684&amp;"-"&amp;N684,通道清单!C:G,5,0)</f>
        <v>V</v>
      </c>
      <c r="P684" s="20">
        <f>VLOOKUP(H684,频率块划分实时状态!C:Y,12,0)</f>
        <v>14315</v>
      </c>
      <c r="Q684" s="20">
        <f>VLOOKUP(H684,频率块划分实时状态!C:Y,13,0)</f>
        <v>14327</v>
      </c>
      <c r="R684" s="20" t="str">
        <f>VLOOKUP(H684,频率块划分实时状态!C:Y,18,0)</f>
        <v>TC6B</v>
      </c>
      <c r="S684" s="20" t="str">
        <f>VLOOKUP(M684&amp;"-"&amp;R684,通道清单!C:G,5,0)</f>
        <v>H</v>
      </c>
      <c r="T684" s="20">
        <f>VLOOKUP(H684,频率块划分实时状态!C:Y,14,0)</f>
        <v>12565</v>
      </c>
      <c r="U684" s="20">
        <f>VLOOKUP(H684,频率块划分实时状态!C:Y,15,0)</f>
        <v>12577</v>
      </c>
    </row>
    <row r="685" s="17" customFormat="1" ht="25.5" spans="1:21">
      <c r="A685" s="58"/>
      <c r="B685" s="59" t="s">
        <v>9893</v>
      </c>
      <c r="C685" s="59" t="s">
        <v>9894</v>
      </c>
      <c r="D685" s="59" t="s">
        <v>9898</v>
      </c>
      <c r="E685" s="59" t="s">
        <v>9895</v>
      </c>
      <c r="F685" s="222" t="s">
        <v>9897</v>
      </c>
      <c r="G685" s="17"/>
      <c r="H685" s="17"/>
      <c r="I685" s="17"/>
      <c r="J685" s="59">
        <v>80</v>
      </c>
      <c r="K685" s="55">
        <v>46113</v>
      </c>
      <c r="L685" s="55">
        <v>46387.9999884259</v>
      </c>
      <c r="M685" s="20" t="e">
        <f>VLOOKUP(H685,频率块划分实时状态!C:Y,16,0)</f>
        <v>#N/A</v>
      </c>
      <c r="N685" s="20" t="e">
        <f>VLOOKUP(H685,频率块划分实时状态!C:Y,17,0)</f>
        <v>#N/A</v>
      </c>
      <c r="O685" s="20" t="e">
        <f>VLOOKUP(M685&amp;"-"&amp;N685,通道清单!C:G,5,0)</f>
        <v>#N/A</v>
      </c>
      <c r="P685" s="20" t="e">
        <f>VLOOKUP(H685,频率块划分实时状态!C:Y,12,0)</f>
        <v>#N/A</v>
      </c>
      <c r="Q685" s="20" t="e">
        <f>VLOOKUP(H685,频率块划分实时状态!C:Y,13,0)</f>
        <v>#N/A</v>
      </c>
      <c r="R685" s="20" t="e">
        <f>VLOOKUP(H685,频率块划分实时状态!C:Y,18,0)</f>
        <v>#N/A</v>
      </c>
      <c r="S685" s="20" t="e">
        <f>VLOOKUP(M685&amp;"-"&amp;R685,通道清单!C:G,5,0)</f>
        <v>#N/A</v>
      </c>
      <c r="T685" s="20" t="e">
        <f>VLOOKUP(H685,频率块划分实时状态!C:Y,14,0)</f>
        <v>#N/A</v>
      </c>
      <c r="U685" s="20" t="e">
        <f>VLOOKUP(H685,频率块划分实时状态!C:Y,15,0)</f>
        <v>#N/A</v>
      </c>
    </row>
    <row r="686" s="17" customFormat="1" ht="25.5" spans="1:21">
      <c r="A686" s="58"/>
      <c r="B686" s="59" t="s">
        <v>10633</v>
      </c>
      <c r="C686" s="59" t="s">
        <v>10634</v>
      </c>
      <c r="D686" s="59" t="s">
        <v>10638</v>
      </c>
      <c r="E686" s="59" t="s">
        <v>10635</v>
      </c>
      <c r="F686" s="222" t="s">
        <v>10637</v>
      </c>
      <c r="G686" s="60" t="s">
        <v>14938</v>
      </c>
      <c r="H686" s="17"/>
      <c r="I686" s="17"/>
      <c r="J686" s="59">
        <v>0.5</v>
      </c>
      <c r="K686" s="55">
        <v>45945</v>
      </c>
      <c r="L686" s="55">
        <v>46309.9999884259</v>
      </c>
      <c r="M686" s="20" t="e">
        <f>VLOOKUP(H686,频率块划分实时状态!C:Y,16,0)</f>
        <v>#N/A</v>
      </c>
      <c r="N686" s="20" t="e">
        <f>VLOOKUP(H686,频率块划分实时状态!C:Y,17,0)</f>
        <v>#N/A</v>
      </c>
      <c r="O686" s="20" t="e">
        <f>VLOOKUP(M686&amp;"-"&amp;N686,通道清单!C:G,5,0)</f>
        <v>#N/A</v>
      </c>
      <c r="P686" s="20" t="e">
        <f>VLOOKUP(H686,频率块划分实时状态!C:Y,12,0)</f>
        <v>#N/A</v>
      </c>
      <c r="Q686" s="20" t="e">
        <f>VLOOKUP(H686,频率块划分实时状态!C:Y,13,0)</f>
        <v>#N/A</v>
      </c>
      <c r="R686" s="20" t="e">
        <f>VLOOKUP(H686,频率块划分实时状态!C:Y,18,0)</f>
        <v>#N/A</v>
      </c>
      <c r="S686" s="20" t="e">
        <f>VLOOKUP(M686&amp;"-"&amp;R686,通道清单!C:G,5,0)</f>
        <v>#N/A</v>
      </c>
      <c r="T686" s="20" t="e">
        <f>VLOOKUP(H686,频率块划分实时状态!C:Y,14,0)</f>
        <v>#N/A</v>
      </c>
      <c r="U686" s="20" t="e">
        <f>VLOOKUP(H686,频率块划分实时状态!C:Y,15,0)</f>
        <v>#N/A</v>
      </c>
    </row>
    <row r="687" ht="25.5" spans="1:21">
      <c r="A687" s="51" t="s">
        <v>9520</v>
      </c>
      <c r="B687" s="51" t="s">
        <v>9879</v>
      </c>
      <c r="C687" s="51" t="s">
        <v>9880</v>
      </c>
      <c r="D687" s="51" t="s">
        <v>9884</v>
      </c>
      <c r="E687" s="51" t="s">
        <v>9881</v>
      </c>
      <c r="F687" s="218" t="s">
        <v>9883</v>
      </c>
      <c r="G687" s="27" t="s">
        <v>14939</v>
      </c>
      <c r="H687" s="27" t="s">
        <v>14940</v>
      </c>
      <c r="J687" s="51">
        <v>18</v>
      </c>
      <c r="K687" s="53">
        <v>45966</v>
      </c>
      <c r="L687" s="53">
        <v>46330.9999884259</v>
      </c>
      <c r="M687" s="20" t="str">
        <f>VLOOKUP(H687,频率块划分实时状态!C:Y,16,0)</f>
        <v>CS15</v>
      </c>
      <c r="N687" s="20" t="str">
        <f>VLOOKUP(H687,频率块划分实时状态!C:Y,17,0)</f>
        <v>RFK5H</v>
      </c>
      <c r="O687" s="20" t="str">
        <f>VLOOKUP(M687&amp;"-"&amp;N687,通道清单!C:G,5,0)</f>
        <v>H</v>
      </c>
      <c r="P687" s="20">
        <f>VLOOKUP(H687,频率块划分实时状态!C:Y,12,0)</f>
        <v>14332</v>
      </c>
      <c r="Q687" s="20">
        <f>VLOOKUP(H687,频率块划分实时状态!C:Y,13,0)</f>
        <v>14350</v>
      </c>
      <c r="R687" s="20" t="str">
        <f>VLOOKUP(H687,频率块划分实时状态!C:Y,18,0)</f>
        <v>TFK5V</v>
      </c>
      <c r="S687" s="20" t="str">
        <f>VLOOKUP(M687&amp;"-"&amp;R687,通道清单!C:G,5,0)</f>
        <v>V</v>
      </c>
      <c r="T687" s="20">
        <f>VLOOKUP(H687,频率块划分实时状态!C:Y,14,0)</f>
        <v>11032</v>
      </c>
      <c r="U687" s="20">
        <f>VLOOKUP(H687,频率块划分实时状态!C:Y,15,0)</f>
        <v>11050</v>
      </c>
    </row>
    <row r="688" ht="25.5" spans="1:21">
      <c r="A688" s="51" t="s">
        <v>9520</v>
      </c>
      <c r="B688" s="51" t="s">
        <v>9886</v>
      </c>
      <c r="C688" s="51" t="s">
        <v>9887</v>
      </c>
      <c r="D688" s="51" t="s">
        <v>9884</v>
      </c>
      <c r="E688" s="51" t="s">
        <v>9881</v>
      </c>
      <c r="F688" s="218" t="s">
        <v>9883</v>
      </c>
      <c r="G688" s="27" t="s">
        <v>14939</v>
      </c>
      <c r="H688" s="27" t="s">
        <v>14941</v>
      </c>
      <c r="J688" s="51">
        <v>18</v>
      </c>
      <c r="K688" s="55">
        <v>46082</v>
      </c>
      <c r="L688" s="53">
        <v>46446.9999884259</v>
      </c>
      <c r="M688" s="20" t="str">
        <f>VLOOKUP(H688,频率块划分实时状态!C:Y,16,0)</f>
        <v>CS15</v>
      </c>
      <c r="N688" s="20" t="str">
        <f>VLOOKUP(H688,频率块划分实时状态!C:Y,17,0)</f>
        <v>RFK1H</v>
      </c>
      <c r="O688" s="20" t="str">
        <f>VLOOKUP(M688&amp;"-"&amp;N688,通道清单!C:G,5,0)</f>
        <v>H</v>
      </c>
      <c r="P688" s="20">
        <f>VLOOKUP(H688,频率块划分实时状态!C:Y,12,0)</f>
        <v>14270</v>
      </c>
      <c r="Q688" s="20">
        <f>VLOOKUP(H688,频率块划分实时状态!C:Y,13,0)</f>
        <v>14288</v>
      </c>
      <c r="R688" s="20" t="str">
        <f>VLOOKUP(H688,频率块划分实时状态!C:Y,18,0)</f>
        <v>TFK1V</v>
      </c>
      <c r="S688" s="20" t="str">
        <f>VLOOKUP(M688&amp;"-"&amp;R688,通道清单!C:G,5,0)</f>
        <v>V</v>
      </c>
      <c r="T688" s="20">
        <f>VLOOKUP(H688,频率块划分实时状态!C:Y,14,0)</f>
        <v>10970</v>
      </c>
      <c r="U688" s="20">
        <f>VLOOKUP(H688,频率块划分实时状态!C:Y,15,0)</f>
        <v>10988</v>
      </c>
    </row>
    <row r="689" ht="25.5" spans="1:21">
      <c r="A689" s="51" t="s">
        <v>9520</v>
      </c>
      <c r="B689" s="51" t="s">
        <v>9888</v>
      </c>
      <c r="C689" s="51" t="s">
        <v>9889</v>
      </c>
      <c r="D689" s="51" t="s">
        <v>9892</v>
      </c>
      <c r="E689" s="51" t="s">
        <v>9505</v>
      </c>
      <c r="F689" s="218" t="s">
        <v>9891</v>
      </c>
      <c r="G689" s="52" t="s">
        <v>14942</v>
      </c>
      <c r="H689" s="27" t="s">
        <v>14943</v>
      </c>
      <c r="J689" s="51">
        <v>24</v>
      </c>
      <c r="K689" s="53">
        <v>45809</v>
      </c>
      <c r="L689" s="53">
        <v>46173.9999884259</v>
      </c>
      <c r="M689" s="20" t="str">
        <f>VLOOKUP(H689,频率块划分实时状态!C:Y,16,0)</f>
        <v>E10B</v>
      </c>
      <c r="N689" s="20" t="str">
        <f>VLOOKUP(H689,频率块划分实时状态!C:Y,17,0)</f>
        <v>R19_19_ChSat_0001</v>
      </c>
      <c r="O689" s="20" t="str">
        <f>VLOOKUP(M689&amp;"-"&amp;N689,通道清单!C:G,5,0)</f>
        <v>H</v>
      </c>
      <c r="P689" s="20">
        <f>VLOOKUP(H689,频率块划分实时状态!C:Y,12,0)</f>
        <v>14194.1</v>
      </c>
      <c r="Q689" s="20">
        <f>VLOOKUP(H689,频率块划分实时状态!C:Y,13,0)</f>
        <v>14218.1</v>
      </c>
      <c r="R689" s="20" t="str">
        <f>VLOOKUP(H689,频率块划分实时状态!C:Y,18,0)</f>
        <v>T19_19_ChSat_0001</v>
      </c>
      <c r="S689" s="20" t="str">
        <f>VLOOKUP(M689&amp;"-"&amp;R689,通道清单!C:G,5,0)</f>
        <v>V</v>
      </c>
      <c r="T689" s="20">
        <f>VLOOKUP(H689,频率块划分实时状态!C:Y,14,0)</f>
        <v>11432</v>
      </c>
      <c r="U689" s="20">
        <f>VLOOKUP(H689,频率块划分实时状态!C:Y,15,0)</f>
        <v>11456</v>
      </c>
    </row>
    <row r="690" ht="63.75" spans="1:21">
      <c r="A690" s="51" t="s">
        <v>8802</v>
      </c>
      <c r="B690" s="51" t="s">
        <v>10824</v>
      </c>
      <c r="C690" s="51" t="s">
        <v>10825</v>
      </c>
      <c r="D690" s="51" t="s">
        <v>10829</v>
      </c>
      <c r="E690" s="51" t="s">
        <v>10826</v>
      </c>
      <c r="F690" s="218" t="s">
        <v>10828</v>
      </c>
      <c r="G690" s="52" t="s">
        <v>14944</v>
      </c>
      <c r="H690" s="20" t="s">
        <v>14945</v>
      </c>
      <c r="I690" s="27" t="s">
        <v>10779</v>
      </c>
      <c r="J690" s="51">
        <v>7.8</v>
      </c>
      <c r="K690" s="53">
        <v>46023</v>
      </c>
      <c r="L690" s="53">
        <v>46112.9999884259</v>
      </c>
      <c r="M690" s="20" t="str">
        <f>VLOOKUP(H690,频率块划分实时状态!C:Y,16,0)</f>
        <v>CS12</v>
      </c>
      <c r="N690" s="20" t="str">
        <f>VLOOKUP(H690,频率块划分实时状态!C:Y,17,0)</f>
        <v>RW11A</v>
      </c>
      <c r="O690" s="20" t="str">
        <f>VLOOKUP(M690&amp;"-"&amp;N690,通道清单!C:G,5,0)</f>
        <v>V</v>
      </c>
      <c r="P690" s="20">
        <f>VLOOKUP(H690,频率块划分实时状态!C:Y,12,0)</f>
        <v>6251.58</v>
      </c>
      <c r="Q690" s="20">
        <f>VLOOKUP(H690,频率块划分实时状态!C:Y,13,0)</f>
        <v>6259.38</v>
      </c>
      <c r="R690" s="20" t="str">
        <f>VLOOKUP(H690,频率块划分实时状态!C:Y,18,0)</f>
        <v>TW11A</v>
      </c>
      <c r="S690" s="20" t="str">
        <f>VLOOKUP(M690&amp;"-"&amp;R690,通道清单!C:G,5,0)</f>
        <v>H</v>
      </c>
      <c r="T690" s="20">
        <f>VLOOKUP(H690,频率块划分实时状态!C:Y,14,0)</f>
        <v>4026.58</v>
      </c>
      <c r="U690" s="20">
        <f>VLOOKUP(H690,频率块划分实时状态!C:Y,15,0)</f>
        <v>4034.38</v>
      </c>
    </row>
    <row r="691" ht="25.5" spans="1:21">
      <c r="A691" s="51" t="s">
        <v>8802</v>
      </c>
      <c r="B691" s="51" t="s">
        <v>10824</v>
      </c>
      <c r="C691" s="51" t="s">
        <v>10825</v>
      </c>
      <c r="D691" s="51" t="s">
        <v>10829</v>
      </c>
      <c r="E691" s="51" t="s">
        <v>10826</v>
      </c>
      <c r="F691" s="218" t="s">
        <v>10828</v>
      </c>
      <c r="G691" s="52"/>
      <c r="H691" s="20" t="s">
        <v>14946</v>
      </c>
      <c r="I691" s="27" t="s">
        <v>10779</v>
      </c>
      <c r="J691" s="51">
        <v>7.2</v>
      </c>
      <c r="K691" s="53">
        <v>46023</v>
      </c>
      <c r="L691" s="53">
        <v>46112.9999884259</v>
      </c>
      <c r="M691" s="20" t="str">
        <f>VLOOKUP(H691,频率块划分实时状态!C:Y,16,0)</f>
        <v>CS12</v>
      </c>
      <c r="N691" s="20" t="str">
        <f>VLOOKUP(H691,频率块划分实时状态!C:Y,17,0)</f>
        <v>RW11A</v>
      </c>
      <c r="O691" s="20" t="str">
        <f>VLOOKUP(M691&amp;"-"&amp;N691,通道清单!C:G,5,0)</f>
        <v>V</v>
      </c>
      <c r="P691" s="20">
        <f>VLOOKUP(H691,频率块划分实时状态!C:Y,12,0)</f>
        <v>6264</v>
      </c>
      <c r="Q691" s="20">
        <f>VLOOKUP(H691,频率块划分实时状态!C:Y,13,0)</f>
        <v>6271.2</v>
      </c>
      <c r="R691" s="20" t="str">
        <f>VLOOKUP(H691,频率块划分实时状态!C:Y,18,0)</f>
        <v>TW11A</v>
      </c>
      <c r="S691" s="20" t="str">
        <f>VLOOKUP(M691&amp;"-"&amp;R691,通道清单!C:G,5,0)</f>
        <v>H</v>
      </c>
      <c r="T691" s="20">
        <f>VLOOKUP(H691,频率块划分实时状态!C:Y,14,0)</f>
        <v>4039</v>
      </c>
      <c r="U691" s="20">
        <f>VLOOKUP(H691,频率块划分实时状态!C:Y,15,0)</f>
        <v>4046.2</v>
      </c>
    </row>
    <row r="692" ht="37.5" spans="1:21">
      <c r="A692" s="51" t="s">
        <v>8802</v>
      </c>
      <c r="B692" s="51" t="s">
        <v>10830</v>
      </c>
      <c r="C692" s="51" t="s">
        <v>10831</v>
      </c>
      <c r="D692" s="51" t="s">
        <v>10829</v>
      </c>
      <c r="E692" s="51" t="s">
        <v>10832</v>
      </c>
      <c r="F692" s="218" t="s">
        <v>10834</v>
      </c>
      <c r="G692" s="52" t="s">
        <v>14947</v>
      </c>
      <c r="J692" s="51">
        <v>1.38</v>
      </c>
      <c r="K692" s="53">
        <v>46023</v>
      </c>
      <c r="L692" s="53">
        <v>46081.9999884259</v>
      </c>
      <c r="M692" s="20" t="e">
        <f>VLOOKUP(H692,频率块划分实时状态!C:Y,16,0)</f>
        <v>#N/A</v>
      </c>
      <c r="N692" s="20" t="e">
        <f>VLOOKUP(H692,频率块划分实时状态!C:Y,17,0)</f>
        <v>#N/A</v>
      </c>
      <c r="O692" s="20" t="e">
        <f>VLOOKUP(M692&amp;"-"&amp;N692,通道清单!C:G,5,0)</f>
        <v>#N/A</v>
      </c>
      <c r="P692" s="20" t="e">
        <f>VLOOKUP(H692,频率块划分实时状态!C:Y,12,0)</f>
        <v>#N/A</v>
      </c>
      <c r="Q692" s="20" t="e">
        <f>VLOOKUP(H692,频率块划分实时状态!C:Y,13,0)</f>
        <v>#N/A</v>
      </c>
      <c r="R692" s="20" t="e">
        <f>VLOOKUP(H692,频率块划分实时状态!C:Y,18,0)</f>
        <v>#N/A</v>
      </c>
      <c r="S692" s="20" t="e">
        <f>VLOOKUP(M692&amp;"-"&amp;R692,通道清单!C:G,5,0)</f>
        <v>#N/A</v>
      </c>
      <c r="T692" s="20" t="e">
        <f>VLOOKUP(H692,频率块划分实时状态!C:Y,14,0)</f>
        <v>#N/A</v>
      </c>
      <c r="U692" s="20" t="e">
        <f>VLOOKUP(H692,频率块划分实时状态!C:Y,15,0)</f>
        <v>#N/A</v>
      </c>
    </row>
    <row r="693" ht="37.5" spans="1:21">
      <c r="A693" s="51" t="s">
        <v>8802</v>
      </c>
      <c r="B693" s="51" t="s">
        <v>10835</v>
      </c>
      <c r="C693" s="51" t="s">
        <v>10836</v>
      </c>
      <c r="D693" s="51" t="s">
        <v>10829</v>
      </c>
      <c r="E693" s="51" t="s">
        <v>10832</v>
      </c>
      <c r="F693" s="218" t="s">
        <v>10838</v>
      </c>
      <c r="G693" s="52" t="s">
        <v>14948</v>
      </c>
      <c r="J693" s="51">
        <v>1.38</v>
      </c>
      <c r="K693" s="53">
        <v>46023</v>
      </c>
      <c r="L693" s="53">
        <v>46081.9999884259</v>
      </c>
      <c r="M693" s="20" t="e">
        <f>VLOOKUP(H693,频率块划分实时状态!C:Y,16,0)</f>
        <v>#N/A</v>
      </c>
      <c r="N693" s="20" t="e">
        <f>VLOOKUP(H693,频率块划分实时状态!C:Y,17,0)</f>
        <v>#N/A</v>
      </c>
      <c r="O693" s="20" t="e">
        <f>VLOOKUP(M693&amp;"-"&amp;N693,通道清单!C:G,5,0)</f>
        <v>#N/A</v>
      </c>
      <c r="P693" s="20" t="e">
        <f>VLOOKUP(H693,频率块划分实时状态!C:Y,12,0)</f>
        <v>#N/A</v>
      </c>
      <c r="Q693" s="20" t="e">
        <f>VLOOKUP(H693,频率块划分实时状态!C:Y,13,0)</f>
        <v>#N/A</v>
      </c>
      <c r="R693" s="20" t="e">
        <f>VLOOKUP(H693,频率块划分实时状态!C:Y,18,0)</f>
        <v>#N/A</v>
      </c>
      <c r="S693" s="20" t="e">
        <f>VLOOKUP(M693&amp;"-"&amp;R693,通道清单!C:G,5,0)</f>
        <v>#N/A</v>
      </c>
      <c r="T693" s="20" t="e">
        <f>VLOOKUP(H693,频率块划分实时状态!C:Y,14,0)</f>
        <v>#N/A</v>
      </c>
      <c r="U693" s="20" t="e">
        <f>VLOOKUP(H693,频率块划分实时状态!C:Y,15,0)</f>
        <v>#N/A</v>
      </c>
    </row>
    <row r="694" ht="25.5" spans="1:21">
      <c r="A694" s="51" t="s">
        <v>8802</v>
      </c>
      <c r="B694" s="51" t="s">
        <v>10883</v>
      </c>
      <c r="C694" s="51" t="s">
        <v>10884</v>
      </c>
      <c r="D694" s="51" t="s">
        <v>10887</v>
      </c>
      <c r="E694" s="51" t="s">
        <v>10826</v>
      </c>
      <c r="F694" s="218" t="s">
        <v>10886</v>
      </c>
      <c r="G694" s="52" t="s">
        <v>14949</v>
      </c>
      <c r="H694" s="20" t="s">
        <v>14950</v>
      </c>
      <c r="I694" s="27" t="s">
        <v>10779</v>
      </c>
      <c r="J694" s="51">
        <v>5.04</v>
      </c>
      <c r="K694" s="53">
        <v>46023</v>
      </c>
      <c r="L694" s="53">
        <v>46265.9999884259</v>
      </c>
      <c r="M694" s="20" t="str">
        <f>VLOOKUP(H694,频率块划分实时状态!C:Y,16,0)</f>
        <v>CS11</v>
      </c>
      <c r="N694" s="20" t="str">
        <f>VLOOKUP(H694,频率块划分实时状态!C:Y,17,0)</f>
        <v>RN10A</v>
      </c>
      <c r="O694" s="20" t="str">
        <f>VLOOKUP(M694&amp;"-"&amp;N694,通道清单!C:G,5,0)</f>
        <v>H</v>
      </c>
      <c r="P694" s="20">
        <f>VLOOKUP(H694,频率块划分实时状态!C:Y,12,0)</f>
        <v>6327</v>
      </c>
      <c r="Q694" s="20">
        <f>VLOOKUP(H694,频率块划分实时状态!C:Y,13,0)</f>
        <v>6332.04</v>
      </c>
      <c r="R694" s="20" t="str">
        <f>VLOOKUP(H694,频率块划分实时状态!C:Y,18,0)</f>
        <v>TN10A</v>
      </c>
      <c r="S694" s="20" t="str">
        <f>VLOOKUP(M694&amp;"-"&amp;R694,通道清单!C:G,5,0)</f>
        <v>V</v>
      </c>
      <c r="T694" s="20">
        <f>VLOOKUP(H694,频率块划分实时状态!C:Y,14,0)</f>
        <v>4102</v>
      </c>
      <c r="U694" s="20">
        <f>VLOOKUP(H694,频率块划分实时状态!C:Y,15,0)</f>
        <v>4107.04</v>
      </c>
    </row>
    <row r="695" ht="25.5" spans="1:21">
      <c r="A695" s="51" t="s">
        <v>8802</v>
      </c>
      <c r="B695" s="51" t="s">
        <v>10888</v>
      </c>
      <c r="C695" s="51" t="s">
        <v>10889</v>
      </c>
      <c r="D695" s="51" t="s">
        <v>10887</v>
      </c>
      <c r="E695" s="51" t="s">
        <v>10826</v>
      </c>
      <c r="F695" s="218" t="s">
        <v>10891</v>
      </c>
      <c r="G695" s="52" t="s">
        <v>14951</v>
      </c>
      <c r="H695" s="20" t="s">
        <v>14952</v>
      </c>
      <c r="I695" s="27" t="s">
        <v>10779</v>
      </c>
      <c r="J695" s="51">
        <v>22</v>
      </c>
      <c r="K695" s="53">
        <v>46023</v>
      </c>
      <c r="L695" s="53">
        <v>46112.9999884259</v>
      </c>
      <c r="M695" s="20" t="str">
        <f>VLOOKUP(H695,频率块划分实时状态!C:Y,16,0)</f>
        <v>CS11</v>
      </c>
      <c r="N695" s="20" t="str">
        <f>VLOOKUP(H695,频率块划分实时状态!C:Y,17,0)</f>
        <v>RN5B</v>
      </c>
      <c r="O695" s="20" t="str">
        <f>VLOOKUP(M695&amp;"-"&amp;N695,通道清单!C:G,5,0)</f>
        <v>V</v>
      </c>
      <c r="P695" s="20">
        <f>VLOOKUP(H695,频率块划分实时状态!C:Y,12,0)</f>
        <v>6037</v>
      </c>
      <c r="Q695" s="20">
        <f>VLOOKUP(H695,频率块划分实时状态!C:Y,13,0)</f>
        <v>6059</v>
      </c>
      <c r="R695" s="20" t="str">
        <f>VLOOKUP(H695,频率块划分实时状态!C:Y,18,0)</f>
        <v>TN5B</v>
      </c>
      <c r="S695" s="20" t="str">
        <f>VLOOKUP(M695&amp;"-"&amp;R695,通道清单!C:G,5,0)</f>
        <v>H</v>
      </c>
      <c r="T695" s="20">
        <f>VLOOKUP(H695,频率块划分实时状态!C:Y,14,0)</f>
        <v>3812</v>
      </c>
      <c r="U695" s="20">
        <f>VLOOKUP(H695,频率块划分实时状态!C:Y,15,0)</f>
        <v>3834</v>
      </c>
    </row>
    <row r="696" ht="25.5" spans="1:21">
      <c r="A696" s="51" t="s">
        <v>8802</v>
      </c>
      <c r="B696" s="51" t="s">
        <v>10892</v>
      </c>
      <c r="C696" s="51" t="s">
        <v>10893</v>
      </c>
      <c r="D696" s="51" t="s">
        <v>10887</v>
      </c>
      <c r="E696" s="51" t="s">
        <v>10826</v>
      </c>
      <c r="F696" s="218" t="s">
        <v>10895</v>
      </c>
      <c r="G696" s="52" t="s">
        <v>14953</v>
      </c>
      <c r="H696" s="20" t="s">
        <v>14954</v>
      </c>
      <c r="I696" s="27" t="s">
        <v>10779</v>
      </c>
      <c r="J696" s="51">
        <v>26</v>
      </c>
      <c r="K696" s="53">
        <v>46023</v>
      </c>
      <c r="L696" s="53">
        <v>46387.9999884259</v>
      </c>
      <c r="M696" s="20" t="str">
        <f>VLOOKUP(H696,频率块划分实时状态!C:Y,16,0)</f>
        <v>CS11</v>
      </c>
      <c r="N696" s="20" t="str">
        <f>VLOOKUP(H696,频率块划分实时状态!C:Y,17,0)</f>
        <v>RN4B</v>
      </c>
      <c r="O696" s="20" t="str">
        <f>VLOOKUP(M696&amp;"-"&amp;N696,通道清单!C:G,5,0)</f>
        <v>V</v>
      </c>
      <c r="P696" s="20">
        <f>VLOOKUP(H696,频率块划分实时状态!C:Y,12,0)</f>
        <v>5987</v>
      </c>
      <c r="Q696" s="20">
        <f>VLOOKUP(H696,频率块划分实时状态!C:Y,13,0)</f>
        <v>6013</v>
      </c>
      <c r="R696" s="20" t="str">
        <f>VLOOKUP(H696,频率块划分实时状态!C:Y,18,0)</f>
        <v>TN4B</v>
      </c>
      <c r="S696" s="20" t="str">
        <f>VLOOKUP(M696&amp;"-"&amp;R696,通道清单!C:G,5,0)</f>
        <v>H</v>
      </c>
      <c r="T696" s="20">
        <f>VLOOKUP(H696,频率块划分实时状态!C:Y,14,0)</f>
        <v>3762</v>
      </c>
      <c r="U696" s="20">
        <f>VLOOKUP(H696,频率块划分实时状态!C:Y,15,0)</f>
        <v>3788</v>
      </c>
    </row>
    <row r="697" ht="25.5" spans="1:21">
      <c r="A697" s="51" t="s">
        <v>8802</v>
      </c>
      <c r="B697" s="51" t="s">
        <v>10896</v>
      </c>
      <c r="C697" s="51" t="s">
        <v>10897</v>
      </c>
      <c r="D697" s="51" t="s">
        <v>10887</v>
      </c>
      <c r="E697" s="51" t="s">
        <v>10826</v>
      </c>
      <c r="F697" s="218" t="s">
        <v>10899</v>
      </c>
      <c r="G697" s="52" t="s">
        <v>14955</v>
      </c>
      <c r="H697" s="20" t="s">
        <v>14956</v>
      </c>
      <c r="I697" s="27" t="s">
        <v>10779</v>
      </c>
      <c r="J697" s="51">
        <v>10</v>
      </c>
      <c r="K697" s="53">
        <v>46023</v>
      </c>
      <c r="L697" s="53">
        <v>46112.9999884259</v>
      </c>
      <c r="M697" s="20" t="str">
        <f>VLOOKUP(H697,频率块划分实时状态!C:Y,16,0)</f>
        <v>CS11</v>
      </c>
      <c r="N697" s="20" t="str">
        <f>VLOOKUP(H697,频率块划分实时状态!C:Y,17,0)</f>
        <v>RN5B</v>
      </c>
      <c r="O697" s="20" t="str">
        <f>VLOOKUP(M697&amp;"-"&amp;N697,通道清单!C:G,5,0)</f>
        <v>V</v>
      </c>
      <c r="P697" s="20">
        <f>VLOOKUP(H697,频率块划分实时状态!C:Y,12,0)</f>
        <v>6027</v>
      </c>
      <c r="Q697" s="20">
        <f>VLOOKUP(H697,频率块划分实时状态!C:Y,13,0)</f>
        <v>6037</v>
      </c>
      <c r="R697" s="20" t="str">
        <f>VLOOKUP(H697,频率块划分实时状态!C:Y,18,0)</f>
        <v>TN5B</v>
      </c>
      <c r="S697" s="20" t="str">
        <f>VLOOKUP(M697&amp;"-"&amp;R697,通道清单!C:G,5,0)</f>
        <v>H</v>
      </c>
      <c r="T697" s="20">
        <f>VLOOKUP(H697,频率块划分实时状态!C:Y,14,0)</f>
        <v>3802</v>
      </c>
      <c r="U697" s="20">
        <f>VLOOKUP(H697,频率块划分实时状态!C:Y,15,0)</f>
        <v>3812</v>
      </c>
    </row>
    <row r="698" ht="25.5" spans="1:21">
      <c r="A698" s="51" t="s">
        <v>8802</v>
      </c>
      <c r="B698" s="51" t="s">
        <v>10900</v>
      </c>
      <c r="C698" s="51" t="s">
        <v>10901</v>
      </c>
      <c r="D698" s="51" t="s">
        <v>10904</v>
      </c>
      <c r="E698" s="51" t="s">
        <v>10832</v>
      </c>
      <c r="F698" s="218" t="s">
        <v>10903</v>
      </c>
      <c r="G698" s="52" t="s">
        <v>14957</v>
      </c>
      <c r="H698" s="20" t="s">
        <v>14958</v>
      </c>
      <c r="I698" s="27" t="s">
        <v>10779</v>
      </c>
      <c r="J698" s="51">
        <v>5</v>
      </c>
      <c r="K698" s="53">
        <v>46086</v>
      </c>
      <c r="L698" s="53">
        <v>46387.9999884259</v>
      </c>
      <c r="M698" s="20" t="str">
        <f>VLOOKUP(H698,频率块划分实时状态!C:Y,16,0)</f>
        <v>CS11</v>
      </c>
      <c r="N698" s="20" t="str">
        <f>VLOOKUP(H698,频率块划分实时状态!C:Y,17,0)</f>
        <v>RI8A</v>
      </c>
      <c r="O698" s="20" t="str">
        <f>VLOOKUP(M698&amp;"-"&amp;N698,通道清单!C:G,5,0)</f>
        <v>H</v>
      </c>
      <c r="P698" s="20">
        <f>VLOOKUP(H698,频率块划分实时状态!C:Y,12,0)</f>
        <v>14452</v>
      </c>
      <c r="Q698" s="20">
        <f>VLOOKUP(H698,频率块划分实时状态!C:Y,13,0)</f>
        <v>14457</v>
      </c>
      <c r="R698" s="20" t="str">
        <f>VLOOKUP(H698,频率块划分实时状态!C:Y,18,0)</f>
        <v>TI8A</v>
      </c>
      <c r="S698" s="20" t="str">
        <f>VLOOKUP(M698&amp;"-"&amp;R698,通道清单!C:G,5,0)</f>
        <v>V</v>
      </c>
      <c r="T698" s="20">
        <f>VLOOKUP(H698,频率块划分实时状态!C:Y,14,0)</f>
        <v>12702</v>
      </c>
      <c r="U698" s="20">
        <f>VLOOKUP(H698,频率块划分实时状态!C:Y,15,0)</f>
        <v>12707</v>
      </c>
    </row>
    <row r="699" ht="25.5" spans="1:21">
      <c r="A699" s="51" t="s">
        <v>8802</v>
      </c>
      <c r="B699" s="51" t="s">
        <v>10907</v>
      </c>
      <c r="C699" s="51" t="s">
        <v>10908</v>
      </c>
      <c r="D699" s="51" t="s">
        <v>10829</v>
      </c>
      <c r="E699" s="51" t="s">
        <v>10826</v>
      </c>
      <c r="F699" s="218" t="s">
        <v>10910</v>
      </c>
      <c r="H699" s="20" t="s">
        <v>14959</v>
      </c>
      <c r="I699" s="27" t="s">
        <v>10779</v>
      </c>
      <c r="J699" s="51">
        <v>18</v>
      </c>
      <c r="K699" s="53">
        <v>46023</v>
      </c>
      <c r="L699" s="53">
        <v>46387.9999884259</v>
      </c>
      <c r="M699" s="20" t="str">
        <f>VLOOKUP(H699,频率块划分实时状态!C:Y,16,0)</f>
        <v>CS11</v>
      </c>
      <c r="N699" s="20" t="str">
        <f>VLOOKUP(H699,频率块划分实时状态!C:Y,17,0)</f>
        <v>RN8A</v>
      </c>
      <c r="O699" s="20" t="str">
        <f>VLOOKUP(M699&amp;"-"&amp;N699,通道清单!C:G,5,0)</f>
        <v>H</v>
      </c>
      <c r="P699" s="20">
        <f>VLOOKUP(H699,频率块划分实时状态!C:Y,12,0)</f>
        <v>6246</v>
      </c>
      <c r="Q699" s="20">
        <f>VLOOKUP(H699,频率块划分实时状态!C:Y,13,0)</f>
        <v>6264</v>
      </c>
      <c r="R699" s="20" t="str">
        <f>VLOOKUP(H699,频率块划分实时状态!C:Y,18,0)</f>
        <v>TN8A</v>
      </c>
      <c r="S699" s="20" t="str">
        <f>VLOOKUP(M699&amp;"-"&amp;R699,通道清单!C:G,5,0)</f>
        <v>V</v>
      </c>
      <c r="T699" s="20">
        <f>VLOOKUP(H699,频率块划分实时状态!C:Y,14,0)</f>
        <v>4021</v>
      </c>
      <c r="U699" s="20">
        <f>VLOOKUP(H699,频率块划分实时状态!C:Y,15,0)</f>
        <v>4039</v>
      </c>
    </row>
    <row r="700" ht="25.5" spans="1:21">
      <c r="A700" s="51" t="s">
        <v>8802</v>
      </c>
      <c r="B700" s="51" t="s">
        <v>10907</v>
      </c>
      <c r="C700" s="51" t="s">
        <v>10908</v>
      </c>
      <c r="D700" s="51" t="s">
        <v>10829</v>
      </c>
      <c r="E700" s="51" t="s">
        <v>10826</v>
      </c>
      <c r="F700" s="218" t="s">
        <v>10910</v>
      </c>
      <c r="H700" s="20" t="s">
        <v>14960</v>
      </c>
      <c r="I700" s="27" t="s">
        <v>10779</v>
      </c>
      <c r="J700" s="51">
        <v>18</v>
      </c>
      <c r="K700" s="53"/>
      <c r="L700" s="53"/>
      <c r="M700" s="20" t="str">
        <f>VLOOKUP(H700,频率块划分实时状态!C:Y,16,0)</f>
        <v>CS11</v>
      </c>
      <c r="N700" s="20" t="str">
        <f>VLOOKUP(H700,频率块划分实时状态!C:Y,17,0)</f>
        <v>RN9B</v>
      </c>
      <c r="O700" s="20" t="str">
        <f>VLOOKUP(M700&amp;"-"&amp;N700,通道清单!C:G,5,0)</f>
        <v>V</v>
      </c>
      <c r="P700" s="20">
        <f>VLOOKUP(H700,频率块划分实时状态!C:Y,12,0)</f>
        <v>6247</v>
      </c>
      <c r="Q700" s="20">
        <f>VLOOKUP(H700,频率块划分实时状态!C:Y,13,0)</f>
        <v>6265</v>
      </c>
      <c r="R700" s="20" t="str">
        <f>VLOOKUP(H700,频率块划分实时状态!C:Y,18,0)</f>
        <v>TN9B</v>
      </c>
      <c r="S700" s="20" t="str">
        <f>VLOOKUP(M700&amp;"-"&amp;R700,通道清单!C:G,5,0)</f>
        <v>H</v>
      </c>
      <c r="T700" s="20">
        <f>VLOOKUP(H700,频率块划分实时状态!C:Y,14,0)</f>
        <v>4022</v>
      </c>
      <c r="U700" s="20">
        <f>VLOOKUP(H700,频率块划分实时状态!C:Y,15,0)</f>
        <v>4040</v>
      </c>
    </row>
    <row r="701" ht="25.5" spans="1:21">
      <c r="A701" s="51" t="s">
        <v>8802</v>
      </c>
      <c r="B701" s="51" t="s">
        <v>10907</v>
      </c>
      <c r="C701" s="51" t="s">
        <v>10908</v>
      </c>
      <c r="D701" s="51" t="s">
        <v>10829</v>
      </c>
      <c r="E701" s="51" t="s">
        <v>10826</v>
      </c>
      <c r="F701" s="218" t="s">
        <v>10910</v>
      </c>
      <c r="H701" s="20" t="s">
        <v>14961</v>
      </c>
      <c r="I701" s="27" t="s">
        <v>10779</v>
      </c>
      <c r="J701" s="51">
        <v>36</v>
      </c>
      <c r="K701" s="53"/>
      <c r="L701" s="53"/>
      <c r="M701" s="20" t="str">
        <f>VLOOKUP(H701,频率块划分实时状态!C:Y,16,0)</f>
        <v>CS11</v>
      </c>
      <c r="N701" s="20" t="str">
        <f>VLOOKUP(H701,频率块划分实时状态!C:Y,17,0)</f>
        <v>RN5A</v>
      </c>
      <c r="O701" s="20" t="str">
        <f>VLOOKUP(M701&amp;"-"&amp;N701,通道清单!C:G,5,0)</f>
        <v>H</v>
      </c>
      <c r="P701" s="20">
        <f>VLOOKUP(H701,频率块划分实时状态!C:Y,12,0)</f>
        <v>6087</v>
      </c>
      <c r="Q701" s="20">
        <f>VLOOKUP(H701,频率块划分实时状态!C:Y,13,0)</f>
        <v>6123</v>
      </c>
      <c r="R701" s="20" t="str">
        <f>VLOOKUP(H701,频率块划分实时状态!C:Y,18,0)</f>
        <v>TN5A</v>
      </c>
      <c r="S701" s="20" t="str">
        <f>VLOOKUP(M701&amp;"-"&amp;R701,通道清单!C:G,5,0)</f>
        <v>V</v>
      </c>
      <c r="T701" s="20">
        <f>VLOOKUP(H701,频率块划分实时状态!C:Y,14,0)</f>
        <v>3862</v>
      </c>
      <c r="U701" s="20">
        <f>VLOOKUP(H701,频率块划分实时状态!C:Y,15,0)</f>
        <v>3898</v>
      </c>
    </row>
    <row r="702" ht="25.5" spans="1:21">
      <c r="A702" s="51" t="s">
        <v>8802</v>
      </c>
      <c r="B702" s="51" t="s">
        <v>10907</v>
      </c>
      <c r="C702" s="51" t="s">
        <v>10908</v>
      </c>
      <c r="D702" s="51" t="s">
        <v>10829</v>
      </c>
      <c r="E702" s="51" t="s">
        <v>10826</v>
      </c>
      <c r="F702" s="218" t="s">
        <v>10910</v>
      </c>
      <c r="H702" s="20" t="s">
        <v>14962</v>
      </c>
      <c r="I702" s="27" t="s">
        <v>10779</v>
      </c>
      <c r="J702" s="51">
        <v>36</v>
      </c>
      <c r="K702" s="53"/>
      <c r="L702" s="53"/>
      <c r="M702" s="20" t="str">
        <f>VLOOKUP(H702,频率块划分实时状态!C:Y,16,0)</f>
        <v>CS11</v>
      </c>
      <c r="N702" s="20" t="str">
        <f>VLOOKUP(H702,频率块划分实时状态!C:Y,17,0)</f>
        <v>RN3A</v>
      </c>
      <c r="O702" s="20" t="str">
        <f>VLOOKUP(M702&amp;"-"&amp;N702,通道清单!C:G,5,0)</f>
        <v>H</v>
      </c>
      <c r="P702" s="20">
        <f>VLOOKUP(H702,频率块划分实时状态!C:Y,12,0)</f>
        <v>5967</v>
      </c>
      <c r="Q702" s="20">
        <f>VLOOKUP(H702,频率块划分实时状态!C:Y,13,0)</f>
        <v>6003</v>
      </c>
      <c r="R702" s="20" t="str">
        <f>VLOOKUP(H702,频率块划分实时状态!C:Y,18,0)</f>
        <v>TN3A</v>
      </c>
      <c r="S702" s="20" t="str">
        <f>VLOOKUP(M702&amp;"-"&amp;R702,通道清单!C:G,5,0)</f>
        <v>V</v>
      </c>
      <c r="T702" s="20">
        <f>VLOOKUP(H702,频率块划分实时状态!C:Y,14,0)</f>
        <v>3742</v>
      </c>
      <c r="U702" s="20">
        <f>VLOOKUP(H702,频率块划分实时状态!C:Y,15,0)</f>
        <v>3778</v>
      </c>
    </row>
    <row r="703" ht="25.5" spans="1:21">
      <c r="A703" s="51" t="s">
        <v>8802</v>
      </c>
      <c r="B703" s="51" t="s">
        <v>10907</v>
      </c>
      <c r="C703" s="51" t="s">
        <v>10908</v>
      </c>
      <c r="D703" s="51" t="s">
        <v>10829</v>
      </c>
      <c r="E703" s="51" t="s">
        <v>10826</v>
      </c>
      <c r="F703" s="218" t="s">
        <v>10910</v>
      </c>
      <c r="H703" s="20" t="s">
        <v>14963</v>
      </c>
      <c r="I703" s="27" t="s">
        <v>10779</v>
      </c>
      <c r="J703" s="51">
        <v>10</v>
      </c>
      <c r="K703" s="53"/>
      <c r="L703" s="53"/>
      <c r="M703" s="20" t="str">
        <f>VLOOKUP(H703,频率块划分实时状态!C:Y,16,0)</f>
        <v>CS11</v>
      </c>
      <c r="N703" s="20" t="str">
        <f>VLOOKUP(H703,频率块划分实时状态!C:Y,17,0)</f>
        <v>RN4B</v>
      </c>
      <c r="O703" s="20" t="str">
        <f>VLOOKUP(M703&amp;"-"&amp;N703,通道清单!C:G,5,0)</f>
        <v>V</v>
      </c>
      <c r="P703" s="20">
        <f>VLOOKUP(H703,频率块划分实时状态!C:Y,12,0)</f>
        <v>6013</v>
      </c>
      <c r="Q703" s="20">
        <f>VLOOKUP(H703,频率块划分实时状态!C:Y,13,0)</f>
        <v>6023</v>
      </c>
      <c r="R703" s="20" t="str">
        <f>VLOOKUP(H703,频率块划分实时状态!C:Y,18,0)</f>
        <v>TN4B</v>
      </c>
      <c r="S703" s="20" t="str">
        <f>VLOOKUP(M703&amp;"-"&amp;R703,通道清单!C:G,5,0)</f>
        <v>H</v>
      </c>
      <c r="T703" s="20">
        <f>VLOOKUP(H703,频率块划分实时状态!C:Y,14,0)</f>
        <v>3788</v>
      </c>
      <c r="U703" s="20">
        <f>VLOOKUP(H703,频率块划分实时状态!C:Y,15,0)</f>
        <v>3798</v>
      </c>
    </row>
    <row r="704" ht="25.5" spans="1:21">
      <c r="A704" s="51" t="s">
        <v>8802</v>
      </c>
      <c r="B704" s="51" t="s">
        <v>10907</v>
      </c>
      <c r="C704" s="51" t="s">
        <v>10908</v>
      </c>
      <c r="D704" s="51" t="s">
        <v>10829</v>
      </c>
      <c r="E704" s="51" t="s">
        <v>10826</v>
      </c>
      <c r="F704" s="218" t="s">
        <v>10910</v>
      </c>
      <c r="H704" s="20" t="s">
        <v>14964</v>
      </c>
      <c r="I704" s="27" t="s">
        <v>10779</v>
      </c>
      <c r="J704" s="51">
        <v>36</v>
      </c>
      <c r="K704" s="53"/>
      <c r="L704" s="53"/>
      <c r="M704" s="20" t="str">
        <f>VLOOKUP(H704,频率块划分实时状态!C:Y,16,0)</f>
        <v>CS11</v>
      </c>
      <c r="N704" s="20" t="str">
        <f>VLOOKUP(H704,频率块划分实时状态!C:Y,17,0)</f>
        <v>RN9A</v>
      </c>
      <c r="O704" s="20" t="str">
        <f>VLOOKUP(M704&amp;"-"&amp;N704,通道清单!C:G,5,0)</f>
        <v>H</v>
      </c>
      <c r="P704" s="20">
        <f>VLOOKUP(H704,频率块划分实时状态!C:Y,12,0)</f>
        <v>6287</v>
      </c>
      <c r="Q704" s="20">
        <f>VLOOKUP(H704,频率块划分实时状态!C:Y,13,0)</f>
        <v>6323</v>
      </c>
      <c r="R704" s="20" t="str">
        <f>VLOOKUP(H704,频率块划分实时状态!C:Y,18,0)</f>
        <v>TN9A</v>
      </c>
      <c r="S704" s="20" t="str">
        <f>VLOOKUP(M704&amp;"-"&amp;R704,通道清单!C:G,5,0)</f>
        <v>V</v>
      </c>
      <c r="T704" s="20">
        <f>VLOOKUP(H704,频率块划分实时状态!C:Y,14,0)</f>
        <v>4062</v>
      </c>
      <c r="U704" s="20">
        <f>VLOOKUP(H704,频率块划分实时状态!C:Y,15,0)</f>
        <v>4098</v>
      </c>
    </row>
    <row r="705" ht="25.5" spans="1:21">
      <c r="A705" s="51" t="s">
        <v>8802</v>
      </c>
      <c r="B705" s="51" t="s">
        <v>10907</v>
      </c>
      <c r="C705" s="51" t="s">
        <v>10908</v>
      </c>
      <c r="D705" s="51" t="s">
        <v>10829</v>
      </c>
      <c r="E705" s="51" t="s">
        <v>10826</v>
      </c>
      <c r="F705" s="218" t="s">
        <v>10910</v>
      </c>
      <c r="H705" s="20" t="s">
        <v>14965</v>
      </c>
      <c r="I705" s="27" t="s">
        <v>10779</v>
      </c>
      <c r="J705" s="51">
        <v>18</v>
      </c>
      <c r="K705" s="53"/>
      <c r="L705" s="53"/>
      <c r="M705" s="20" t="str">
        <f>VLOOKUP(H705,频率块划分实时状态!C:Y,16,0)</f>
        <v>CS11</v>
      </c>
      <c r="N705" s="20" t="str">
        <f>VLOOKUP(H705,频率块划分实时状态!C:Y,17,0)</f>
        <v>RN10A</v>
      </c>
      <c r="O705" s="20" t="str">
        <f>VLOOKUP(M705&amp;"-"&amp;N705,通道清单!C:G,5,0)</f>
        <v>H</v>
      </c>
      <c r="P705" s="20">
        <f>VLOOKUP(H705,频率块划分实时状态!C:Y,12,0)</f>
        <v>6343</v>
      </c>
      <c r="Q705" s="20">
        <f>VLOOKUP(H705,频率块划分实时状态!C:Y,13,0)</f>
        <v>6361</v>
      </c>
      <c r="R705" s="20" t="str">
        <f>VLOOKUP(H705,频率块划分实时状态!C:Y,18,0)</f>
        <v>TN10A</v>
      </c>
      <c r="S705" s="20" t="str">
        <f>VLOOKUP(M705&amp;"-"&amp;R705,通道清单!C:G,5,0)</f>
        <v>V</v>
      </c>
      <c r="T705" s="20">
        <f>VLOOKUP(H705,频率块划分实时状态!C:Y,14,0)</f>
        <v>4118</v>
      </c>
      <c r="U705" s="20">
        <f>VLOOKUP(H705,频率块划分实时状态!C:Y,15,0)</f>
        <v>4136</v>
      </c>
    </row>
    <row r="706" ht="25.5" spans="1:21">
      <c r="A706" s="51" t="s">
        <v>8802</v>
      </c>
      <c r="B706" s="51" t="s">
        <v>10907</v>
      </c>
      <c r="C706" s="51" t="s">
        <v>10908</v>
      </c>
      <c r="D706" s="51" t="s">
        <v>10829</v>
      </c>
      <c r="E706" s="51" t="s">
        <v>10826</v>
      </c>
      <c r="F706" s="218" t="s">
        <v>10910</v>
      </c>
      <c r="H706" s="20" t="s">
        <v>14966</v>
      </c>
      <c r="I706" s="27" t="s">
        <v>10779</v>
      </c>
      <c r="J706" s="51">
        <v>9.6</v>
      </c>
      <c r="K706" s="53"/>
      <c r="L706" s="53"/>
      <c r="M706" s="20" t="str">
        <f>VLOOKUP(H706,频率块划分实时状态!C:Y,16,0)</f>
        <v>CS11</v>
      </c>
      <c r="N706" s="20" t="str">
        <f>VLOOKUP(H706,频率块划分实时状态!C:Y,17,0)</f>
        <v>RN11A</v>
      </c>
      <c r="O706" s="20" t="str">
        <f>VLOOKUP(M706&amp;"-"&amp;N706,通道清单!C:G,5,0)</f>
        <v>H</v>
      </c>
      <c r="P706" s="20">
        <f>VLOOKUP(H706,频率块划分实时状态!C:Y,12,0)</f>
        <v>6384</v>
      </c>
      <c r="Q706" s="20">
        <f>VLOOKUP(H706,频率块划分实时状态!C:Y,13,0)</f>
        <v>6393.6</v>
      </c>
      <c r="R706" s="20" t="str">
        <f>VLOOKUP(H706,频率块划分实时状态!C:Y,18,0)</f>
        <v>TN11A</v>
      </c>
      <c r="S706" s="20" t="str">
        <f>VLOOKUP(M706&amp;"-"&amp;R706,通道清单!C:G,5,0)</f>
        <v>V</v>
      </c>
      <c r="T706" s="20">
        <f>VLOOKUP(H706,频率块划分实时状态!C:Y,14,0)</f>
        <v>4159</v>
      </c>
      <c r="U706" s="20">
        <f>VLOOKUP(H706,频率块划分实时状态!C:Y,15,0)</f>
        <v>4168.6</v>
      </c>
    </row>
    <row r="707" ht="25.5" spans="1:21">
      <c r="A707" s="51" t="s">
        <v>8802</v>
      </c>
      <c r="B707" s="51" t="s">
        <v>10907</v>
      </c>
      <c r="C707" s="51" t="s">
        <v>10908</v>
      </c>
      <c r="D707" s="51" t="s">
        <v>10829</v>
      </c>
      <c r="E707" s="51" t="s">
        <v>10826</v>
      </c>
      <c r="F707" s="218" t="s">
        <v>10910</v>
      </c>
      <c r="H707" s="20" t="s">
        <v>14967</v>
      </c>
      <c r="I707" s="27" t="s">
        <v>10779</v>
      </c>
      <c r="J707" s="51">
        <v>36</v>
      </c>
      <c r="K707" s="53"/>
      <c r="L707" s="53"/>
      <c r="M707" s="20" t="str">
        <f>VLOOKUP(H707,频率块划分实时状态!C:Y,16,0)</f>
        <v>CS11</v>
      </c>
      <c r="N707" s="20" t="str">
        <f>VLOOKUP(H707,频率块划分实时状态!C:Y,17,0)</f>
        <v>RN2A</v>
      </c>
      <c r="O707" s="20" t="str">
        <f>VLOOKUP(M707&amp;"-"&amp;N707,通道清单!C:G,5,0)</f>
        <v>H</v>
      </c>
      <c r="P707" s="20">
        <f>VLOOKUP(H707,频率块划分实时状态!C:Y,12,0)</f>
        <v>5927</v>
      </c>
      <c r="Q707" s="20">
        <f>VLOOKUP(H707,频率块划分实时状态!C:Y,13,0)</f>
        <v>5963</v>
      </c>
      <c r="R707" s="20" t="str">
        <f>VLOOKUP(H707,频率块划分实时状态!C:Y,18,0)</f>
        <v>TN2A</v>
      </c>
      <c r="S707" s="20" t="str">
        <f>VLOOKUP(M707&amp;"-"&amp;R707,通道清单!C:G,5,0)</f>
        <v>V</v>
      </c>
      <c r="T707" s="20">
        <f>VLOOKUP(H707,频率块划分实时状态!C:Y,14,0)</f>
        <v>3702</v>
      </c>
      <c r="U707" s="20">
        <f>VLOOKUP(H707,频率块划分实时状态!C:Y,15,0)</f>
        <v>3738</v>
      </c>
    </row>
    <row r="708" ht="25.5" spans="1:21">
      <c r="A708" s="51" t="s">
        <v>8802</v>
      </c>
      <c r="B708" s="51" t="s">
        <v>10907</v>
      </c>
      <c r="C708" s="51" t="s">
        <v>10908</v>
      </c>
      <c r="D708" s="51" t="s">
        <v>10829</v>
      </c>
      <c r="E708" s="51" t="s">
        <v>10826</v>
      </c>
      <c r="F708" s="218" t="s">
        <v>10910</v>
      </c>
      <c r="H708" s="20" t="s">
        <v>14968</v>
      </c>
      <c r="I708" s="27" t="s">
        <v>10779</v>
      </c>
      <c r="J708" s="51">
        <v>10</v>
      </c>
      <c r="K708" s="53"/>
      <c r="L708" s="53"/>
      <c r="M708" s="20" t="str">
        <f>VLOOKUP(H708,频率块划分实时状态!C:Y,16,0)</f>
        <v>CS11</v>
      </c>
      <c r="N708" s="20" t="str">
        <f>VLOOKUP(H708,频率块划分实时状态!C:Y,17,0)</f>
        <v>RN11A</v>
      </c>
      <c r="O708" s="20" t="str">
        <f>VLOOKUP(M708&amp;"-"&amp;N708,通道清单!C:G,5,0)</f>
        <v>H</v>
      </c>
      <c r="P708" s="20">
        <f>VLOOKUP(H708,频率块划分实时状态!C:Y,12,0)</f>
        <v>6393.6</v>
      </c>
      <c r="Q708" s="20">
        <f>VLOOKUP(H708,频率块划分实时状态!C:Y,13,0)</f>
        <v>6403.6</v>
      </c>
      <c r="R708" s="20" t="str">
        <f>VLOOKUP(H708,频率块划分实时状态!C:Y,18,0)</f>
        <v>TN11A</v>
      </c>
      <c r="S708" s="20" t="str">
        <f>VLOOKUP(M708&amp;"-"&amp;R708,通道清单!C:G,5,0)</f>
        <v>V</v>
      </c>
      <c r="T708" s="20">
        <f>VLOOKUP(H708,频率块划分实时状态!C:Y,14,0)</f>
        <v>4168.6</v>
      </c>
      <c r="U708" s="20">
        <f>VLOOKUP(H708,频率块划分实时状态!C:Y,15,0)</f>
        <v>4178.6</v>
      </c>
    </row>
    <row r="709" ht="102" spans="1:21">
      <c r="A709" s="51" t="s">
        <v>8802</v>
      </c>
      <c r="B709" s="51" t="s">
        <v>10911</v>
      </c>
      <c r="C709" s="51" t="s">
        <v>10912</v>
      </c>
      <c r="D709" s="51" t="s">
        <v>10904</v>
      </c>
      <c r="E709" s="51" t="s">
        <v>10832</v>
      </c>
      <c r="F709" s="218" t="s">
        <v>10903</v>
      </c>
      <c r="G709" s="52" t="s">
        <v>14969</v>
      </c>
      <c r="H709" s="20" t="s">
        <v>14970</v>
      </c>
      <c r="I709" s="27" t="s">
        <v>10779</v>
      </c>
      <c r="J709" s="51">
        <v>2.25</v>
      </c>
      <c r="K709" s="53">
        <v>46023</v>
      </c>
      <c r="L709" s="53">
        <v>46387.9999884259</v>
      </c>
      <c r="M709" s="20" t="str">
        <f>VLOOKUP(H709,频率块划分实时状态!C:Y,16,0)</f>
        <v>CS11</v>
      </c>
      <c r="N709" s="20" t="str">
        <f>VLOOKUP(H709,频率块划分实时状态!C:Y,17,0)</f>
        <v>RS5B</v>
      </c>
      <c r="O709" s="20" t="str">
        <f>VLOOKUP(M709&amp;"-"&amp;N709,通道清单!C:G,5,0)</f>
        <v>V</v>
      </c>
      <c r="P709" s="20">
        <f>VLOOKUP(H709,频率块划分实时状态!C:Y,12,0)</f>
        <v>13988</v>
      </c>
      <c r="Q709" s="20">
        <f>VLOOKUP(H709,频率块划分实时状态!C:Y,13,0)</f>
        <v>13990.25</v>
      </c>
      <c r="R709" s="20" t="str">
        <f>VLOOKUP(H709,频率块划分实时状态!C:Y,18,0)</f>
        <v>TS5B</v>
      </c>
      <c r="S709" s="20" t="str">
        <f>VLOOKUP(M709&amp;"-"&amp;R709,通道清单!C:G,5,0)</f>
        <v>H</v>
      </c>
      <c r="T709" s="20">
        <f>VLOOKUP(H709,频率块划分实时状态!C:Y,14,0)</f>
        <v>11700</v>
      </c>
      <c r="U709" s="20">
        <f>VLOOKUP(H709,频率块划分实时状态!C:Y,15,0)</f>
        <v>11702.25</v>
      </c>
    </row>
    <row r="710" ht="25.5" spans="1:21">
      <c r="A710" s="51" t="s">
        <v>8802</v>
      </c>
      <c r="B710" s="51" t="s">
        <v>10913</v>
      </c>
      <c r="C710" s="51" t="s">
        <v>10914</v>
      </c>
      <c r="D710" s="51" t="s">
        <v>10829</v>
      </c>
      <c r="E710" s="51" t="s">
        <v>10826</v>
      </c>
      <c r="F710" s="218" t="s">
        <v>10916</v>
      </c>
      <c r="H710" s="20" t="s">
        <v>14971</v>
      </c>
      <c r="I710" s="27" t="s">
        <v>10779</v>
      </c>
      <c r="J710" s="51">
        <v>40</v>
      </c>
      <c r="K710" s="53">
        <v>46023</v>
      </c>
      <c r="L710" s="53">
        <v>46387.9999884259</v>
      </c>
      <c r="M710" s="20" t="str">
        <f>VLOOKUP(H710,频率块划分实时状态!C:Y,16,0)</f>
        <v>CS11</v>
      </c>
      <c r="N710" s="20" t="str">
        <f>VLOOKUP(H710,频率块划分实时状态!C:Y,17,0)</f>
        <v>RN12B</v>
      </c>
      <c r="O710" s="20" t="str">
        <f>VLOOKUP(M710&amp;"-"&amp;N710,通道清单!C:G,5,0)</f>
        <v>V</v>
      </c>
      <c r="P710" s="20">
        <f>VLOOKUP(H710,频率块划分实时状态!C:Y,12,0)</f>
        <v>5682</v>
      </c>
      <c r="Q710" s="20">
        <f>VLOOKUP(H710,频率块划分实时状态!C:Y,13,0)</f>
        <v>5722</v>
      </c>
      <c r="R710" s="20" t="str">
        <f>VLOOKUP(H710,频率块划分实时状态!C:Y,18,0)</f>
        <v>TN12B</v>
      </c>
      <c r="S710" s="20" t="str">
        <f>VLOOKUP(M710&amp;"-"&amp;R710,通道清单!C:G,5,0)</f>
        <v>H</v>
      </c>
      <c r="T710" s="20">
        <f>VLOOKUP(H710,频率块划分实时状态!C:Y,14,0)</f>
        <v>3457</v>
      </c>
      <c r="U710" s="20">
        <f>VLOOKUP(H710,频率块划分实时状态!C:Y,15,0)</f>
        <v>3497</v>
      </c>
    </row>
    <row r="711" ht="25.5" spans="1:21">
      <c r="A711" s="51" t="s">
        <v>8802</v>
      </c>
      <c r="B711" s="51" t="s">
        <v>10913</v>
      </c>
      <c r="C711" s="51" t="s">
        <v>10914</v>
      </c>
      <c r="D711" s="51" t="s">
        <v>10829</v>
      </c>
      <c r="E711" s="51" t="s">
        <v>10826</v>
      </c>
      <c r="F711" s="218" t="s">
        <v>10916</v>
      </c>
      <c r="H711" s="20" t="s">
        <v>14972</v>
      </c>
      <c r="I711" s="27" t="s">
        <v>10779</v>
      </c>
      <c r="J711" s="51">
        <v>54</v>
      </c>
      <c r="K711" s="53"/>
      <c r="L711" s="53"/>
      <c r="M711" s="20" t="str">
        <f>VLOOKUP(H711,频率块划分实时状态!C:Y,16,0)</f>
        <v>CS11</v>
      </c>
      <c r="N711" s="20" t="str">
        <f>VLOOKUP(H711,频率块划分实时状态!C:Y,17,0)</f>
        <v>RN13B</v>
      </c>
      <c r="O711" s="20" t="str">
        <f>VLOOKUP(M711&amp;"-"&amp;N711,通道清单!C:G,5,0)</f>
        <v>V</v>
      </c>
      <c r="P711" s="20">
        <f>VLOOKUP(H711,频率块划分实时状态!C:Y,12,0)</f>
        <v>5728</v>
      </c>
      <c r="Q711" s="20">
        <f>VLOOKUP(H711,频率块划分实时状态!C:Y,13,0)</f>
        <v>5782</v>
      </c>
      <c r="R711" s="20" t="str">
        <f>VLOOKUP(H711,频率块划分实时状态!C:Y,18,0)</f>
        <v>TN13B</v>
      </c>
      <c r="S711" s="20" t="str">
        <f>VLOOKUP(M711&amp;"-"&amp;R711,通道清单!C:G,5,0)</f>
        <v>H</v>
      </c>
      <c r="T711" s="20">
        <f>VLOOKUP(H711,频率块划分实时状态!C:Y,14,0)</f>
        <v>3503</v>
      </c>
      <c r="U711" s="20">
        <f>VLOOKUP(H711,频率块划分实时状态!C:Y,15,0)</f>
        <v>3557</v>
      </c>
    </row>
    <row r="712" ht="25.5" spans="1:21">
      <c r="A712" s="51" t="s">
        <v>8802</v>
      </c>
      <c r="B712" s="51" t="s">
        <v>10913</v>
      </c>
      <c r="C712" s="51" t="s">
        <v>10914</v>
      </c>
      <c r="D712" s="51" t="s">
        <v>10829</v>
      </c>
      <c r="E712" s="51" t="s">
        <v>10826</v>
      </c>
      <c r="F712" s="218" t="s">
        <v>10916</v>
      </c>
      <c r="H712" s="20" t="s">
        <v>14973</v>
      </c>
      <c r="I712" s="27" t="s">
        <v>10779</v>
      </c>
      <c r="J712" s="51">
        <v>36</v>
      </c>
      <c r="K712" s="53"/>
      <c r="L712" s="53"/>
      <c r="M712" s="20" t="str">
        <f>VLOOKUP(H712,频率块划分实时状态!C:Y,16,0)</f>
        <v>CS11</v>
      </c>
      <c r="N712" s="20" t="str">
        <f>VLOOKUP(H712,频率块划分实时状态!C:Y,17,0)</f>
        <v>RN14B</v>
      </c>
      <c r="O712" s="20" t="str">
        <f>VLOOKUP(M712&amp;"-"&amp;N712,通道清单!C:G,5,0)</f>
        <v>V</v>
      </c>
      <c r="P712" s="20">
        <f>VLOOKUP(H712,频率块划分实时状态!C:Y,12,0)</f>
        <v>5787</v>
      </c>
      <c r="Q712" s="20">
        <f>VLOOKUP(H712,频率块划分实时状态!C:Y,13,0)</f>
        <v>5823</v>
      </c>
      <c r="R712" s="20" t="str">
        <f>VLOOKUP(H712,频率块划分实时状态!C:Y,18,0)</f>
        <v>TN14B</v>
      </c>
      <c r="S712" s="20" t="str">
        <f>VLOOKUP(M712&amp;"-"&amp;R712,通道清单!C:G,5,0)</f>
        <v>H</v>
      </c>
      <c r="T712" s="20">
        <f>VLOOKUP(H712,频率块划分实时状态!C:Y,14,0)</f>
        <v>3562</v>
      </c>
      <c r="U712" s="20">
        <f>VLOOKUP(H712,频率块划分实时状态!C:Y,15,0)</f>
        <v>3598</v>
      </c>
    </row>
    <row r="713" ht="25.5" spans="1:21">
      <c r="A713" s="51" t="s">
        <v>8802</v>
      </c>
      <c r="B713" s="51" t="s">
        <v>10913</v>
      </c>
      <c r="C713" s="51" t="s">
        <v>10914</v>
      </c>
      <c r="D713" s="51" t="s">
        <v>10829</v>
      </c>
      <c r="E713" s="51" t="s">
        <v>10826</v>
      </c>
      <c r="F713" s="218" t="s">
        <v>10916</v>
      </c>
      <c r="H713" s="20" t="s">
        <v>14974</v>
      </c>
      <c r="I713" s="27" t="s">
        <v>10779</v>
      </c>
      <c r="J713" s="51">
        <v>36</v>
      </c>
      <c r="K713" s="53"/>
      <c r="L713" s="53"/>
      <c r="M713" s="20" t="str">
        <f>VLOOKUP(H713,频率块划分实时状态!C:Y,16,0)</f>
        <v>CS11</v>
      </c>
      <c r="N713" s="20" t="str">
        <f>VLOOKUP(H713,频率块划分实时状态!C:Y,17,0)</f>
        <v>RN15B</v>
      </c>
      <c r="O713" s="20" t="str">
        <f>VLOOKUP(M713&amp;"-"&amp;N713,通道清单!C:G,5,0)</f>
        <v>V</v>
      </c>
      <c r="P713" s="20">
        <f>VLOOKUP(H713,频率块划分实时状态!C:Y,12,0)</f>
        <v>5827</v>
      </c>
      <c r="Q713" s="20">
        <f>VLOOKUP(H713,频率块划分实时状态!C:Y,13,0)</f>
        <v>5863</v>
      </c>
      <c r="R713" s="20" t="str">
        <f>VLOOKUP(H713,频率块划分实时状态!C:Y,18,0)</f>
        <v>TN15B</v>
      </c>
      <c r="S713" s="20" t="str">
        <f>VLOOKUP(M713&amp;"-"&amp;R713,通道清单!C:G,5,0)</f>
        <v>H</v>
      </c>
      <c r="T713" s="20">
        <f>VLOOKUP(H713,频率块划分实时状态!C:Y,14,0)</f>
        <v>3602</v>
      </c>
      <c r="U713" s="20">
        <f>VLOOKUP(H713,频率块划分实时状态!C:Y,15,0)</f>
        <v>3638</v>
      </c>
    </row>
    <row r="714" ht="25.5" spans="1:21">
      <c r="A714" s="51" t="s">
        <v>8802</v>
      </c>
      <c r="B714" s="51" t="s">
        <v>10913</v>
      </c>
      <c r="C714" s="51" t="s">
        <v>10914</v>
      </c>
      <c r="D714" s="51" t="s">
        <v>10829</v>
      </c>
      <c r="E714" s="51" t="s">
        <v>10826</v>
      </c>
      <c r="F714" s="218" t="s">
        <v>10916</v>
      </c>
      <c r="H714" s="20" t="s">
        <v>14975</v>
      </c>
      <c r="I714" s="27" t="s">
        <v>10779</v>
      </c>
      <c r="J714" s="51">
        <v>18</v>
      </c>
      <c r="K714" s="53"/>
      <c r="L714" s="53"/>
      <c r="M714" s="20" t="str">
        <f>VLOOKUP(H714,频率块划分实时状态!C:Y,16,0)</f>
        <v>CS11</v>
      </c>
      <c r="N714" s="20" t="str">
        <f>VLOOKUP(H714,频率块划分实时状态!C:Y,17,0)</f>
        <v>RN1A</v>
      </c>
      <c r="O714" s="20" t="str">
        <f>VLOOKUP(M714&amp;"-"&amp;N714,通道清单!C:G,5,0)</f>
        <v>H</v>
      </c>
      <c r="P714" s="20">
        <f>VLOOKUP(H714,频率块划分实时状态!C:Y,12,0)</f>
        <v>5886</v>
      </c>
      <c r="Q714" s="20">
        <f>VLOOKUP(H714,频率块划分实时状态!C:Y,13,0)</f>
        <v>5904</v>
      </c>
      <c r="R714" s="20" t="str">
        <f>VLOOKUP(H714,频率块划分实时状态!C:Y,18,0)</f>
        <v>TN1A</v>
      </c>
      <c r="S714" s="20" t="str">
        <f>VLOOKUP(M714&amp;"-"&amp;R714,通道清单!C:G,5,0)</f>
        <v>V</v>
      </c>
      <c r="T714" s="20">
        <f>VLOOKUP(H714,频率块划分实时状态!C:Y,14,0)</f>
        <v>3661</v>
      </c>
      <c r="U714" s="20">
        <f>VLOOKUP(H714,频率块划分实时状态!C:Y,15,0)</f>
        <v>3679</v>
      </c>
    </row>
    <row r="715" ht="51" spans="1:21">
      <c r="A715" s="51" t="s">
        <v>9520</v>
      </c>
      <c r="B715" s="51" t="s">
        <v>11457</v>
      </c>
      <c r="C715" s="51" t="s">
        <v>11458</v>
      </c>
      <c r="D715" s="51" t="s">
        <v>9884</v>
      </c>
      <c r="E715" s="51" t="s">
        <v>9505</v>
      </c>
      <c r="F715" s="51" t="s">
        <v>11460</v>
      </c>
      <c r="G715" s="52" t="s">
        <v>14976</v>
      </c>
      <c r="H715" s="20" t="s">
        <v>14940</v>
      </c>
      <c r="J715" s="51">
        <v>18</v>
      </c>
      <c r="K715" s="53">
        <v>45717</v>
      </c>
      <c r="L715" s="55">
        <v>46081.9999884259</v>
      </c>
      <c r="M715" s="20" t="str">
        <f>VLOOKUP(H715,频率块划分实时状态!C:Y,16,0)</f>
        <v>CS15</v>
      </c>
      <c r="N715" s="20" t="str">
        <f>VLOOKUP(H715,频率块划分实时状态!C:Y,17,0)</f>
        <v>RFK5H</v>
      </c>
      <c r="O715" s="20" t="str">
        <f>VLOOKUP(M715&amp;"-"&amp;N715,通道清单!C:G,5,0)</f>
        <v>H</v>
      </c>
      <c r="P715" s="20">
        <f>VLOOKUP(H715,频率块划分实时状态!C:Y,12,0)</f>
        <v>14332</v>
      </c>
      <c r="Q715" s="20">
        <f>VLOOKUP(H715,频率块划分实时状态!C:Y,13,0)</f>
        <v>14350</v>
      </c>
      <c r="R715" s="20" t="str">
        <f>VLOOKUP(H715,频率块划分实时状态!C:Y,18,0)</f>
        <v>TFK5V</v>
      </c>
      <c r="S715" s="20" t="str">
        <f>VLOOKUP(M715&amp;"-"&amp;R715,通道清单!C:G,5,0)</f>
        <v>V</v>
      </c>
      <c r="T715" s="20">
        <f>VLOOKUP(H715,频率块划分实时状态!C:Y,14,0)</f>
        <v>11032</v>
      </c>
      <c r="U715" s="20">
        <f>VLOOKUP(H715,频率块划分实时状态!C:Y,15,0)</f>
        <v>11050</v>
      </c>
    </row>
    <row r="716" ht="75" spans="1:21">
      <c r="A716" s="51" t="s">
        <v>9520</v>
      </c>
      <c r="B716" s="51" t="s">
        <v>11491</v>
      </c>
      <c r="C716" s="51" t="s">
        <v>11492</v>
      </c>
      <c r="D716" s="51" t="s">
        <v>11495</v>
      </c>
      <c r="E716" s="51" t="s">
        <v>11422</v>
      </c>
      <c r="F716" s="51" t="s">
        <v>11494</v>
      </c>
      <c r="G716" s="52" t="s">
        <v>14977</v>
      </c>
      <c r="H716" s="20" t="s">
        <v>14978</v>
      </c>
      <c r="I716" s="27" t="s">
        <v>10779</v>
      </c>
      <c r="J716" s="51">
        <v>36</v>
      </c>
      <c r="K716" s="53">
        <v>45200</v>
      </c>
      <c r="L716" s="53">
        <v>46295.9999884259</v>
      </c>
      <c r="M716" s="20" t="str">
        <f>VLOOKUP(H716,频率块划分实时状态!C:Y,16,0)</f>
        <v>CS15</v>
      </c>
      <c r="N716" s="20" t="str">
        <f>VLOOKUP(H716,频率块划分实时状态!C:Y,17,0)</f>
        <v>RFK11H</v>
      </c>
      <c r="O716" s="20" t="str">
        <f>VLOOKUP(M716&amp;"-"&amp;N716,通道清单!C:G,5,0)</f>
        <v>H</v>
      </c>
      <c r="P716" s="20">
        <f>VLOOKUP(H716,频率块划分实时状态!C:Y,12,0)</f>
        <v>14452</v>
      </c>
      <c r="Q716" s="20">
        <f>VLOOKUP(H716,频率块划分实时状态!C:Y,13,0)</f>
        <v>14488</v>
      </c>
      <c r="R716" s="20" t="str">
        <f>VLOOKUP(H716,频率块划分实时状态!C:Y,18,0)</f>
        <v>TFK11V</v>
      </c>
      <c r="S716" s="20" t="str">
        <f>VLOOKUP(M716&amp;"-"&amp;R716,通道清单!C:G,5,0)</f>
        <v>V</v>
      </c>
      <c r="T716" s="20">
        <f>VLOOKUP(H716,频率块划分实时状态!C:Y,14,0)</f>
        <v>11152</v>
      </c>
      <c r="U716" s="20">
        <f>VLOOKUP(H716,频率块划分实时状态!C:Y,15,0)</f>
        <v>11188</v>
      </c>
    </row>
    <row r="717" ht="51" spans="1:21">
      <c r="A717" s="51" t="s">
        <v>9520</v>
      </c>
      <c r="B717" s="51" t="s">
        <v>11496</v>
      </c>
      <c r="C717" s="51" t="s">
        <v>11497</v>
      </c>
      <c r="D717" s="51" t="s">
        <v>9884</v>
      </c>
      <c r="E717" s="51" t="s">
        <v>9505</v>
      </c>
      <c r="F717" s="51" t="s">
        <v>11499</v>
      </c>
      <c r="G717" s="52" t="s">
        <v>14979</v>
      </c>
      <c r="H717" s="20" t="s">
        <v>14941</v>
      </c>
      <c r="J717" s="51">
        <v>18</v>
      </c>
      <c r="K717" s="53">
        <v>44713</v>
      </c>
      <c r="L717" s="53">
        <v>46173.9999884259</v>
      </c>
      <c r="M717" s="20" t="str">
        <f>VLOOKUP(H717,频率块划分实时状态!C:Y,16,0)</f>
        <v>CS15</v>
      </c>
      <c r="N717" s="20" t="str">
        <f>VLOOKUP(H717,频率块划分实时状态!C:Y,17,0)</f>
        <v>RFK1H</v>
      </c>
      <c r="O717" s="20" t="str">
        <f>VLOOKUP(M717&amp;"-"&amp;N717,通道清单!C:G,5,0)</f>
        <v>H</v>
      </c>
      <c r="P717" s="20">
        <f>VLOOKUP(H717,频率块划分实时状态!C:Y,12,0)</f>
        <v>14270</v>
      </c>
      <c r="Q717" s="20">
        <f>VLOOKUP(H717,频率块划分实时状态!C:Y,13,0)</f>
        <v>14288</v>
      </c>
      <c r="R717" s="20" t="str">
        <f>VLOOKUP(H717,频率块划分实时状态!C:Y,18,0)</f>
        <v>TFK1V</v>
      </c>
      <c r="S717" s="20" t="str">
        <f>VLOOKUP(M717&amp;"-"&amp;R717,通道清单!C:G,5,0)</f>
        <v>V</v>
      </c>
      <c r="T717" s="20">
        <f>VLOOKUP(H717,频率块划分实时状态!C:Y,14,0)</f>
        <v>10970</v>
      </c>
      <c r="U717" s="20">
        <f>VLOOKUP(H717,频率块划分实时状态!C:Y,15,0)</f>
        <v>10988</v>
      </c>
    </row>
    <row r="718" ht="127.5" spans="1:21">
      <c r="A718" s="51" t="s">
        <v>9520</v>
      </c>
      <c r="B718" s="51" t="s">
        <v>11661</v>
      </c>
      <c r="C718" s="51" t="s">
        <v>11662</v>
      </c>
      <c r="D718" s="51" t="s">
        <v>10595</v>
      </c>
      <c r="E718" s="51" t="s">
        <v>9505</v>
      </c>
      <c r="F718" s="218" t="s">
        <v>11664</v>
      </c>
      <c r="G718" s="52" t="s">
        <v>14980</v>
      </c>
      <c r="H718" s="27" t="s">
        <v>14981</v>
      </c>
      <c r="J718" s="51">
        <v>32</v>
      </c>
      <c r="K718" s="53">
        <v>45891</v>
      </c>
      <c r="L718" s="53">
        <v>46620.9999884259</v>
      </c>
      <c r="M718" s="20" t="str">
        <f>VLOOKUP(H718,频率块划分实时状态!C:Y,16,0)</f>
        <v>E21B</v>
      </c>
      <c r="N718" s="20" t="str">
        <f>VLOOKUP(H718,频率块划分实时状态!C:Y,17,0)</f>
        <v>RFW05</v>
      </c>
      <c r="O718" s="20" t="str">
        <f>VLOOKUP(M718&amp;"-"&amp;N718,通道清单!C:G,5,0)</f>
        <v>Y</v>
      </c>
      <c r="P718" s="20">
        <f>VLOOKUP(H718,频率块划分实时状态!C:Y,12,0)</f>
        <v>14189.94</v>
      </c>
      <c r="Q718" s="20">
        <f>VLOOKUP(H718,频率块划分实时状态!C:Y,13,0)</f>
        <v>14221.94</v>
      </c>
      <c r="R718" s="20" t="str">
        <f>VLOOKUP(H718,频率块划分实时状态!C:Y,18,0)</f>
        <v>TFW05</v>
      </c>
      <c r="S718" s="20" t="str">
        <f>VLOOKUP(M718&amp;"-"&amp;R718,通道清单!C:G,5,0)</f>
        <v>X</v>
      </c>
      <c r="T718" s="20">
        <f>VLOOKUP(H718,频率块划分实时状态!C:Y,14,0)</f>
        <v>12689.94</v>
      </c>
      <c r="U718" s="20">
        <f>VLOOKUP(H718,频率块划分实时状态!C:Y,15,0)</f>
        <v>12721.94</v>
      </c>
    </row>
    <row r="719" ht="25.5" spans="1:21">
      <c r="A719" s="51" t="s">
        <v>8802</v>
      </c>
      <c r="B719" s="51" t="s">
        <v>11733</v>
      </c>
      <c r="C719" s="51" t="s">
        <v>11734</v>
      </c>
      <c r="D719" s="51" t="s">
        <v>10882</v>
      </c>
      <c r="E719" s="51" t="s">
        <v>9515</v>
      </c>
      <c r="F719" s="218" t="s">
        <v>11736</v>
      </c>
      <c r="H719" s="20" t="s">
        <v>14982</v>
      </c>
      <c r="I719" s="27" t="s">
        <v>10779</v>
      </c>
      <c r="J719" s="51">
        <v>0.12</v>
      </c>
      <c r="K719" s="53">
        <v>45717</v>
      </c>
      <c r="L719" s="53">
        <v>46081.9999884259</v>
      </c>
      <c r="M719" s="20" t="str">
        <f>VLOOKUP(H719,频率块划分实时状态!C:Y,16,0)</f>
        <v>CS12</v>
      </c>
      <c r="N719" s="20" t="str">
        <f>VLOOKUP(H719,频率块划分实时状态!C:Y,17,0)</f>
        <v>RW11A</v>
      </c>
      <c r="O719" s="20" t="str">
        <f>VLOOKUP(M719&amp;"-"&amp;N719,通道清单!C:G,5,0)</f>
        <v>V</v>
      </c>
      <c r="P719" s="20">
        <f>VLOOKUP(H719,频率块划分实时状态!C:Y,12,0)</f>
        <v>6259.38</v>
      </c>
      <c r="Q719" s="20">
        <f>VLOOKUP(H719,频率块划分实时状态!C:Y,13,0)</f>
        <v>6259.5</v>
      </c>
      <c r="R719" s="20" t="str">
        <f>VLOOKUP(H719,频率块划分实时状态!C:Y,18,0)</f>
        <v>TW11A</v>
      </c>
      <c r="S719" s="20" t="str">
        <f>VLOOKUP(M719&amp;"-"&amp;R719,通道清单!C:G,5,0)</f>
        <v>H</v>
      </c>
      <c r="T719" s="20">
        <f>VLOOKUP(H719,频率块划分实时状态!C:Y,14,0)</f>
        <v>4034.38</v>
      </c>
      <c r="U719" s="20">
        <f>VLOOKUP(H719,频率块划分实时状态!C:Y,15,0)</f>
        <v>4034.5</v>
      </c>
    </row>
    <row r="720" ht="51" spans="1:21">
      <c r="A720" s="51" t="s">
        <v>9519</v>
      </c>
      <c r="B720" s="51" t="s">
        <v>11753</v>
      </c>
      <c r="C720" s="51" t="s">
        <v>11754</v>
      </c>
      <c r="D720" s="51" t="s">
        <v>9518</v>
      </c>
      <c r="E720" s="51" t="s">
        <v>9515</v>
      </c>
      <c r="F720" s="51" t="s">
        <v>11756</v>
      </c>
      <c r="G720" s="52" t="s">
        <v>14983</v>
      </c>
      <c r="H720" s="20" t="s">
        <v>14984</v>
      </c>
      <c r="I720" s="27" t="s">
        <v>10779</v>
      </c>
      <c r="J720" s="51">
        <v>0.5</v>
      </c>
      <c r="K720" s="53">
        <v>45175</v>
      </c>
      <c r="L720" s="53">
        <v>47001.9999884259</v>
      </c>
      <c r="M720" s="20" t="str">
        <f>VLOOKUP(H720,频率块划分实时状态!C:Y,16,0)</f>
        <v>CS12</v>
      </c>
      <c r="N720" s="20" t="str">
        <f>VLOOKUP(H720,频率块划分实时状态!C:Y,17,0)</f>
        <v>RW12A</v>
      </c>
      <c r="O720" s="20" t="str">
        <f>VLOOKUP(M720&amp;"-"&amp;N720,通道清单!C:G,5,0)</f>
        <v>V</v>
      </c>
      <c r="P720" s="20">
        <f>VLOOKUP(H720,频率块划分实时状态!C:Y,12,0)</f>
        <v>6303.44</v>
      </c>
      <c r="Q720" s="20">
        <f>VLOOKUP(H720,频率块划分实时状态!C:Y,13,0)</f>
        <v>6303.94</v>
      </c>
      <c r="R720" s="20" t="str">
        <f>VLOOKUP(H720,频率块划分实时状态!C:Y,18,0)</f>
        <v>TW12A</v>
      </c>
      <c r="S720" s="20" t="str">
        <f>VLOOKUP(M720&amp;"-"&amp;R720,通道清单!C:G,5,0)</f>
        <v>H</v>
      </c>
      <c r="T720" s="20">
        <f>VLOOKUP(H720,频率块划分实时状态!C:Y,14,0)</f>
        <v>4078.44</v>
      </c>
      <c r="U720" s="20">
        <f>VLOOKUP(H720,频率块划分实时状态!C:Y,15,0)</f>
        <v>4078.94</v>
      </c>
    </row>
    <row r="721" ht="25.5" spans="1:21">
      <c r="A721" s="51" t="s">
        <v>9519</v>
      </c>
      <c r="B721" s="51" t="s">
        <v>11757</v>
      </c>
      <c r="C721" s="51" t="s">
        <v>11758</v>
      </c>
      <c r="D721" s="51" t="s">
        <v>9518</v>
      </c>
      <c r="E721" s="51" t="s">
        <v>9515</v>
      </c>
      <c r="F721" s="218" t="s">
        <v>11760</v>
      </c>
      <c r="G721" s="27" t="s">
        <v>14985</v>
      </c>
      <c r="H721" s="27" t="s">
        <v>10709</v>
      </c>
      <c r="I721" s="27" t="s">
        <v>10779</v>
      </c>
      <c r="J721" s="51">
        <v>2</v>
      </c>
      <c r="K721" s="53">
        <v>45962</v>
      </c>
      <c r="L721" s="53">
        <v>46326.9999884259</v>
      </c>
      <c r="M721" s="20" t="str">
        <f>VLOOKUP(H721,频率块划分实时状态!C:Y,16,0)</f>
        <v>CS15</v>
      </c>
      <c r="N721" s="20" t="str">
        <f>VLOOKUP(H721,频率块划分实时状态!C:Y,17,0)</f>
        <v>RWC21L</v>
      </c>
      <c r="O721" s="20" t="str">
        <f>VLOOKUP(M721&amp;"-"&amp;N721,通道清单!C:G,5,0)</f>
        <v>L</v>
      </c>
      <c r="P721" s="20">
        <f>VLOOKUP(H721,频率块划分实时状态!C:Y,12,0)</f>
        <v>6337</v>
      </c>
      <c r="Q721" s="20">
        <f>VLOOKUP(H721,频率块划分实时状态!C:Y,13,0)</f>
        <v>6339</v>
      </c>
      <c r="R721" s="20" t="str">
        <f>VLOOKUP(H721,频率块划分实时状态!C:Y,18,0)</f>
        <v>TWC21R</v>
      </c>
      <c r="S721" s="20" t="str">
        <f>VLOOKUP(M721&amp;"-"&amp;R721,通道清单!C:G,5,0)</f>
        <v>R</v>
      </c>
      <c r="T721" s="20">
        <f>VLOOKUP(H721,频率块划分实时状态!C:Y,14,0)</f>
        <v>4112</v>
      </c>
      <c r="U721" s="20">
        <f>VLOOKUP(H721,频率块划分实时状态!C:Y,15,0)</f>
        <v>4114</v>
      </c>
    </row>
    <row r="722" ht="25.5" spans="1:21">
      <c r="A722" s="51" t="s">
        <v>9519</v>
      </c>
      <c r="B722" s="51" t="s">
        <v>11765</v>
      </c>
      <c r="C722" s="51" t="s">
        <v>11766</v>
      </c>
      <c r="D722" s="51" t="s">
        <v>9518</v>
      </c>
      <c r="E722" s="51" t="s">
        <v>9515</v>
      </c>
      <c r="F722" s="218" t="s">
        <v>11768</v>
      </c>
      <c r="G722" s="27" t="s">
        <v>14985</v>
      </c>
      <c r="H722" s="20" t="s">
        <v>14986</v>
      </c>
      <c r="I722" s="27" t="s">
        <v>10779</v>
      </c>
      <c r="J722" s="51">
        <v>7.26</v>
      </c>
      <c r="K722" s="53">
        <v>45948</v>
      </c>
      <c r="L722" s="53">
        <v>46312.9999884259</v>
      </c>
      <c r="M722" s="20" t="str">
        <f>VLOOKUP(H722,频率块划分实时状态!C:Y,16,0)</f>
        <v>CS15</v>
      </c>
      <c r="N722" s="20" t="str">
        <f>VLOOKUP(H722,频率块划分实时状态!C:Y,17,0)</f>
        <v>RAC9L</v>
      </c>
      <c r="O722" s="20" t="str">
        <f>VLOOKUP(M722&amp;"-"&amp;N722,通道清单!C:G,5,0)</f>
        <v>L</v>
      </c>
      <c r="P722" s="20">
        <f>VLOOKUP(H722,频率块划分实时状态!C:Y,12,0)</f>
        <v>6052</v>
      </c>
      <c r="Q722" s="20">
        <f>VLOOKUP(H722,频率块划分实时状态!C:Y,13,0)</f>
        <v>6059.26</v>
      </c>
      <c r="R722" s="20" t="str">
        <f>VLOOKUP(H722,频率块划分实时状态!C:Y,18,0)</f>
        <v>TAC9R</v>
      </c>
      <c r="S722" s="20" t="str">
        <f>VLOOKUP(M722&amp;"-"&amp;R722,通道清单!C:G,5,0)</f>
        <v>R</v>
      </c>
      <c r="T722" s="20">
        <f>VLOOKUP(H722,频率块划分实时状态!C:Y,14,0)</f>
        <v>3732</v>
      </c>
      <c r="U722" s="20">
        <f>VLOOKUP(H722,频率块划分实时状态!C:Y,15,0)</f>
        <v>3739.26</v>
      </c>
    </row>
    <row r="723" ht="25.5" spans="1:21">
      <c r="A723" s="51" t="s">
        <v>9519</v>
      </c>
      <c r="B723" s="51" t="s">
        <v>11769</v>
      </c>
      <c r="C723" s="51" t="s">
        <v>11770</v>
      </c>
      <c r="D723" s="51" t="s">
        <v>9518</v>
      </c>
      <c r="E723" s="51" t="s">
        <v>9515</v>
      </c>
      <c r="F723" s="218" t="s">
        <v>11772</v>
      </c>
      <c r="G723" s="27" t="s">
        <v>14985</v>
      </c>
      <c r="H723" s="17"/>
      <c r="J723" s="51">
        <v>7</v>
      </c>
      <c r="K723" s="53">
        <v>45992</v>
      </c>
      <c r="L723" s="53">
        <v>46356.9999884259</v>
      </c>
      <c r="M723" s="20" t="e">
        <f>VLOOKUP(H723,频率块划分实时状态!C:Y,16,0)</f>
        <v>#N/A</v>
      </c>
      <c r="N723" s="20" t="e">
        <f>VLOOKUP(H723,频率块划分实时状态!C:Y,17,0)</f>
        <v>#N/A</v>
      </c>
      <c r="O723" s="20" t="e">
        <f>VLOOKUP(M723&amp;"-"&amp;N723,通道清单!C:G,5,0)</f>
        <v>#N/A</v>
      </c>
      <c r="P723" s="20" t="e">
        <f>VLOOKUP(H723,频率块划分实时状态!C:Y,12,0)</f>
        <v>#N/A</v>
      </c>
      <c r="Q723" s="20" t="e">
        <f>VLOOKUP(H723,频率块划分实时状态!C:Y,13,0)</f>
        <v>#N/A</v>
      </c>
      <c r="R723" s="20" t="e">
        <f>VLOOKUP(H723,频率块划分实时状态!C:Y,18,0)</f>
        <v>#N/A</v>
      </c>
      <c r="S723" s="20" t="e">
        <f>VLOOKUP(M723&amp;"-"&amp;R723,通道清单!C:G,5,0)</f>
        <v>#N/A</v>
      </c>
      <c r="T723" s="20" t="e">
        <f>VLOOKUP(H723,频率块划分实时状态!C:Y,14,0)</f>
        <v>#N/A</v>
      </c>
      <c r="U723" s="20" t="e">
        <f>VLOOKUP(H723,频率块划分实时状态!C:Y,15,0)</f>
        <v>#N/A</v>
      </c>
    </row>
    <row r="724" ht="25.5" spans="1:21">
      <c r="A724" s="51" t="s">
        <v>9519</v>
      </c>
      <c r="B724" s="51" t="s">
        <v>11777</v>
      </c>
      <c r="C724" s="51" t="s">
        <v>11778</v>
      </c>
      <c r="D724" s="51" t="s">
        <v>9518</v>
      </c>
      <c r="E724" s="51" t="s">
        <v>9515</v>
      </c>
      <c r="F724" s="218" t="s">
        <v>11780</v>
      </c>
      <c r="G724" s="27" t="s">
        <v>14985</v>
      </c>
      <c r="H724" s="17"/>
      <c r="J724" s="51">
        <v>1.5</v>
      </c>
      <c r="K724" s="53">
        <v>45992</v>
      </c>
      <c r="L724" s="53">
        <v>46356.9999884259</v>
      </c>
      <c r="M724" s="20" t="e">
        <f>VLOOKUP(H724,频率块划分实时状态!C:Y,16,0)</f>
        <v>#N/A</v>
      </c>
      <c r="N724" s="20" t="e">
        <f>VLOOKUP(H724,频率块划分实时状态!C:Y,17,0)</f>
        <v>#N/A</v>
      </c>
      <c r="O724" s="20" t="e">
        <f>VLOOKUP(M724&amp;"-"&amp;N724,通道清单!C:G,5,0)</f>
        <v>#N/A</v>
      </c>
      <c r="P724" s="20" t="e">
        <f>VLOOKUP(H724,频率块划分实时状态!C:Y,12,0)</f>
        <v>#N/A</v>
      </c>
      <c r="Q724" s="20" t="e">
        <f>VLOOKUP(H724,频率块划分实时状态!C:Y,13,0)</f>
        <v>#N/A</v>
      </c>
      <c r="R724" s="20" t="e">
        <f>VLOOKUP(H724,频率块划分实时状态!C:Y,18,0)</f>
        <v>#N/A</v>
      </c>
      <c r="S724" s="20" t="e">
        <f>VLOOKUP(M724&amp;"-"&amp;R724,通道清单!C:G,5,0)</f>
        <v>#N/A</v>
      </c>
      <c r="T724" s="20" t="e">
        <f>VLOOKUP(H724,频率块划分实时状态!C:Y,14,0)</f>
        <v>#N/A</v>
      </c>
      <c r="U724" s="20" t="e">
        <f>VLOOKUP(H724,频率块划分实时状态!C:Y,15,0)</f>
        <v>#N/A</v>
      </c>
    </row>
    <row r="725" ht="38.25" spans="1:21">
      <c r="A725" s="51" t="s">
        <v>9519</v>
      </c>
      <c r="B725" s="51" t="s">
        <v>11781</v>
      </c>
      <c r="C725" s="51" t="s">
        <v>11782</v>
      </c>
      <c r="D725" s="51" t="s">
        <v>9518</v>
      </c>
      <c r="E725" s="51" t="s">
        <v>11422</v>
      </c>
      <c r="F725" s="218" t="s">
        <v>11784</v>
      </c>
      <c r="G725" s="42" t="s">
        <v>14987</v>
      </c>
      <c r="H725" s="20" t="s">
        <v>14988</v>
      </c>
      <c r="I725" s="27" t="s">
        <v>10779</v>
      </c>
      <c r="J725" s="51">
        <v>3</v>
      </c>
      <c r="K725" s="53">
        <v>45697</v>
      </c>
      <c r="L725" s="53">
        <v>46061.9999884259</v>
      </c>
      <c r="M725" s="20" t="str">
        <f>VLOOKUP(H725,频率块划分实时状态!C:Y,16,0)</f>
        <v>CS11</v>
      </c>
      <c r="N725" s="20" t="str">
        <f>VLOOKUP(H725,频率块划分实时状态!C:Y,17,0)</f>
        <v>RS1B</v>
      </c>
      <c r="O725" s="20" t="str">
        <f>VLOOKUP(M725&amp;"-"&amp;N725,通道清单!C:G,5,0)</f>
        <v>V</v>
      </c>
      <c r="P725" s="20">
        <f>VLOOKUP(H725,频率块划分实时状态!C:Y,12,0)</f>
        <v>13796</v>
      </c>
      <c r="Q725" s="20">
        <f>VLOOKUP(H725,频率块划分实时状态!C:Y,13,0)</f>
        <v>13799</v>
      </c>
      <c r="R725" s="20" t="str">
        <f>VLOOKUP(H725,频率块划分实时状态!C:Y,18,0)</f>
        <v>TS1B</v>
      </c>
      <c r="S725" s="20" t="str">
        <f>VLOOKUP(M725&amp;"-"&amp;R725,通道清单!C:G,5,0)</f>
        <v>H</v>
      </c>
      <c r="T725" s="20">
        <f>VLOOKUP(H725,频率块划分实时状态!C:Y,14,0)</f>
        <v>11508</v>
      </c>
      <c r="U725" s="20">
        <f>VLOOKUP(H725,频率块划分实时状态!C:Y,15,0)</f>
        <v>11511</v>
      </c>
    </row>
    <row r="726" ht="25.5" spans="1:21">
      <c r="A726" s="51" t="s">
        <v>9519</v>
      </c>
      <c r="B726" s="51" t="s">
        <v>11793</v>
      </c>
      <c r="C726" s="51" t="s">
        <v>11794</v>
      </c>
      <c r="D726" s="51" t="s">
        <v>9518</v>
      </c>
      <c r="E726" s="51" t="s">
        <v>9515</v>
      </c>
      <c r="F726" s="218" t="s">
        <v>11796</v>
      </c>
      <c r="G726" s="27" t="s">
        <v>14985</v>
      </c>
      <c r="H726" s="27" t="s">
        <v>14989</v>
      </c>
      <c r="J726" s="51">
        <v>2</v>
      </c>
      <c r="K726" s="53">
        <v>45834</v>
      </c>
      <c r="L726" s="53">
        <v>46198.9999884259</v>
      </c>
      <c r="M726" s="20" t="str">
        <f>VLOOKUP(H726,频率块划分实时状态!C:Y,16,0)</f>
        <v>CS15</v>
      </c>
      <c r="N726" s="20" t="str">
        <f>VLOOKUP(H726,频率块划分实时状态!C:Y,17,0)</f>
        <v>RAC11L</v>
      </c>
      <c r="O726" s="20" t="str">
        <f>VLOOKUP(M726&amp;"-"&amp;N726,通道清单!C:G,5,0)</f>
        <v>L</v>
      </c>
      <c r="P726" s="20">
        <f>VLOOKUP(H726,频率块划分实时状态!C:Y,12,0)</f>
        <v>6120</v>
      </c>
      <c r="Q726" s="20">
        <f>VLOOKUP(H726,频率块划分实时状态!C:Y,13,0)</f>
        <v>6122</v>
      </c>
      <c r="R726" s="20" t="str">
        <f>VLOOKUP(H726,频率块划分实时状态!C:Y,18,0)</f>
        <v>TAC11R</v>
      </c>
      <c r="S726" s="20" t="str">
        <f>VLOOKUP(M726&amp;"-"&amp;R726,通道清单!C:G,5,0)</f>
        <v>R</v>
      </c>
      <c r="T726" s="20">
        <f>VLOOKUP(H726,频率块划分实时状态!C:Y,14,0)</f>
        <v>3800</v>
      </c>
      <c r="U726" s="20">
        <f>VLOOKUP(H726,频率块划分实时状态!C:Y,15,0)</f>
        <v>3802</v>
      </c>
    </row>
    <row r="727" ht="38.25" spans="1:21">
      <c r="A727" s="51" t="s">
        <v>9520</v>
      </c>
      <c r="B727" s="51" t="s">
        <v>11797</v>
      </c>
      <c r="C727" s="51" t="s">
        <v>11798</v>
      </c>
      <c r="D727" s="51" t="s">
        <v>9518</v>
      </c>
      <c r="E727" s="51" t="s">
        <v>9515</v>
      </c>
      <c r="F727" s="218" t="s">
        <v>11800</v>
      </c>
      <c r="G727" s="52" t="s">
        <v>14990</v>
      </c>
      <c r="H727" s="17"/>
      <c r="J727" s="51">
        <v>16.5</v>
      </c>
      <c r="K727" s="53">
        <v>45748</v>
      </c>
      <c r="L727" s="53">
        <v>46112.9999884259</v>
      </c>
      <c r="M727" s="20" t="e">
        <f>VLOOKUP(H727,频率块划分实时状态!C:Y,16,0)</f>
        <v>#N/A</v>
      </c>
      <c r="N727" s="20" t="e">
        <f>VLOOKUP(H727,频率块划分实时状态!C:Y,17,0)</f>
        <v>#N/A</v>
      </c>
      <c r="O727" s="20" t="e">
        <f>VLOOKUP(M727&amp;"-"&amp;N727,通道清单!C:G,5,0)</f>
        <v>#N/A</v>
      </c>
      <c r="P727" s="20" t="e">
        <f>VLOOKUP(H727,频率块划分实时状态!C:Y,12,0)</f>
        <v>#N/A</v>
      </c>
      <c r="Q727" s="20" t="e">
        <f>VLOOKUP(H727,频率块划分实时状态!C:Y,13,0)</f>
        <v>#N/A</v>
      </c>
      <c r="R727" s="20" t="e">
        <f>VLOOKUP(H727,频率块划分实时状态!C:Y,18,0)</f>
        <v>#N/A</v>
      </c>
      <c r="S727" s="20" t="e">
        <f>VLOOKUP(M727&amp;"-"&amp;R727,通道清单!C:G,5,0)</f>
        <v>#N/A</v>
      </c>
      <c r="T727" s="20" t="e">
        <f>VLOOKUP(H727,频率块划分实时状态!C:Y,14,0)</f>
        <v>#N/A</v>
      </c>
      <c r="U727" s="20" t="e">
        <f>VLOOKUP(H727,频率块划分实时状态!C:Y,15,0)</f>
        <v>#N/A</v>
      </c>
    </row>
    <row r="728" ht="25.5" spans="1:21">
      <c r="A728" s="51" t="s">
        <v>9520</v>
      </c>
      <c r="B728" s="51" t="s">
        <v>11809</v>
      </c>
      <c r="C728" s="51" t="s">
        <v>11810</v>
      </c>
      <c r="D728" s="51" t="s">
        <v>9518</v>
      </c>
      <c r="E728" s="51" t="s">
        <v>9515</v>
      </c>
      <c r="F728" s="218" t="s">
        <v>11812</v>
      </c>
      <c r="G728" s="27" t="s">
        <v>14985</v>
      </c>
      <c r="H728" s="27" t="s">
        <v>14989</v>
      </c>
      <c r="J728" s="51">
        <v>2</v>
      </c>
      <c r="K728" s="53">
        <v>45735</v>
      </c>
      <c r="L728" s="53">
        <v>46099.9999884259</v>
      </c>
      <c r="M728" s="20" t="str">
        <f>VLOOKUP(H728,频率块划分实时状态!C:Y,16,0)</f>
        <v>CS15</v>
      </c>
      <c r="N728" s="20" t="str">
        <f>VLOOKUP(H728,频率块划分实时状态!C:Y,17,0)</f>
        <v>RAC11L</v>
      </c>
      <c r="O728" s="20" t="str">
        <f>VLOOKUP(M728&amp;"-"&amp;N728,通道清单!C:G,5,0)</f>
        <v>L</v>
      </c>
      <c r="P728" s="20">
        <f>VLOOKUP(H728,频率块划分实时状态!C:Y,12,0)</f>
        <v>6120</v>
      </c>
      <c r="Q728" s="20">
        <f>VLOOKUP(H728,频率块划分实时状态!C:Y,13,0)</f>
        <v>6122</v>
      </c>
      <c r="R728" s="20" t="str">
        <f>VLOOKUP(H728,频率块划分实时状态!C:Y,18,0)</f>
        <v>TAC11R</v>
      </c>
      <c r="S728" s="20" t="str">
        <f>VLOOKUP(M728&amp;"-"&amp;R728,通道清单!C:G,5,0)</f>
        <v>R</v>
      </c>
      <c r="T728" s="20">
        <f>VLOOKUP(H728,频率块划分实时状态!C:Y,14,0)</f>
        <v>3800</v>
      </c>
      <c r="U728" s="20">
        <f>VLOOKUP(H728,频率块划分实时状态!C:Y,15,0)</f>
        <v>3802</v>
      </c>
    </row>
    <row r="729" ht="25.5" spans="1:21">
      <c r="A729" s="51" t="s">
        <v>9519</v>
      </c>
      <c r="B729" s="51" t="s">
        <v>11821</v>
      </c>
      <c r="C729" s="51" t="s">
        <v>11822</v>
      </c>
      <c r="D729" s="51" t="s">
        <v>9518</v>
      </c>
      <c r="E729" s="51" t="s">
        <v>9515</v>
      </c>
      <c r="F729" s="218" t="s">
        <v>11824</v>
      </c>
      <c r="G729" s="27" t="s">
        <v>14985</v>
      </c>
      <c r="H729" s="27" t="s">
        <v>14991</v>
      </c>
      <c r="I729" s="27" t="s">
        <v>10779</v>
      </c>
      <c r="J729" s="51">
        <v>4</v>
      </c>
      <c r="K729" s="53">
        <v>45731</v>
      </c>
      <c r="L729" s="53">
        <v>46095.9999884259</v>
      </c>
      <c r="M729" s="20" t="str">
        <f>VLOOKUP(H729,频率块划分实时状态!C:Y,16,0)</f>
        <v>CS15</v>
      </c>
      <c r="N729" s="20" t="str">
        <f>VLOOKUP(H729,频率块划分实时状态!C:Y,17,0)</f>
        <v>RAC11L</v>
      </c>
      <c r="O729" s="20" t="str">
        <f>VLOOKUP(M729&amp;"-"&amp;N729,通道清单!C:G,5,0)</f>
        <v>L</v>
      </c>
      <c r="P729" s="20">
        <f>VLOOKUP(H729,频率块划分实时状态!C:Y,12,0)</f>
        <v>6116</v>
      </c>
      <c r="Q729" s="20">
        <f>VLOOKUP(H729,频率块划分实时状态!C:Y,13,0)</f>
        <v>6120</v>
      </c>
      <c r="R729" s="20" t="str">
        <f>VLOOKUP(H729,频率块划分实时状态!C:Y,18,0)</f>
        <v>TAC11R</v>
      </c>
      <c r="S729" s="20" t="str">
        <f>VLOOKUP(M729&amp;"-"&amp;R729,通道清单!C:G,5,0)</f>
        <v>R</v>
      </c>
      <c r="T729" s="20">
        <f>VLOOKUP(H729,频率块划分实时状态!C:Y,14,0)</f>
        <v>3796</v>
      </c>
      <c r="U729" s="20">
        <f>VLOOKUP(H729,频率块划分实时状态!C:Y,15,0)</f>
        <v>3800</v>
      </c>
    </row>
    <row r="730" ht="25.5" spans="1:21">
      <c r="A730" s="51" t="s">
        <v>9519</v>
      </c>
      <c r="B730" s="51" t="s">
        <v>11825</v>
      </c>
      <c r="C730" s="51" t="s">
        <v>11826</v>
      </c>
      <c r="D730" s="51" t="s">
        <v>9518</v>
      </c>
      <c r="E730" s="51" t="s">
        <v>9515</v>
      </c>
      <c r="F730" s="218" t="s">
        <v>11828</v>
      </c>
      <c r="G730" s="27" t="s">
        <v>14985</v>
      </c>
      <c r="J730" s="51">
        <v>1.5</v>
      </c>
      <c r="K730" s="53">
        <v>45698</v>
      </c>
      <c r="L730" s="53">
        <v>46062.9999884259</v>
      </c>
      <c r="M730" s="20" t="e">
        <f>VLOOKUP(H730,频率块划分实时状态!C:Y,16,0)</f>
        <v>#N/A</v>
      </c>
      <c r="N730" s="20" t="e">
        <f>VLOOKUP(H730,频率块划分实时状态!C:Y,17,0)</f>
        <v>#N/A</v>
      </c>
      <c r="O730" s="20" t="e">
        <f>VLOOKUP(M730&amp;"-"&amp;N730,通道清单!C:G,5,0)</f>
        <v>#N/A</v>
      </c>
      <c r="P730" s="20" t="e">
        <f>VLOOKUP(H730,频率块划分实时状态!C:Y,12,0)</f>
        <v>#N/A</v>
      </c>
      <c r="Q730" s="20" t="e">
        <f>VLOOKUP(H730,频率块划分实时状态!C:Y,13,0)</f>
        <v>#N/A</v>
      </c>
      <c r="R730" s="20" t="e">
        <f>VLOOKUP(H730,频率块划分实时状态!C:Y,18,0)</f>
        <v>#N/A</v>
      </c>
      <c r="S730" s="20" t="e">
        <f>VLOOKUP(M730&amp;"-"&amp;R730,通道清单!C:G,5,0)</f>
        <v>#N/A</v>
      </c>
      <c r="T730" s="20" t="e">
        <f>VLOOKUP(H730,频率块划分实时状态!C:Y,14,0)</f>
        <v>#N/A</v>
      </c>
      <c r="U730" s="20" t="e">
        <f>VLOOKUP(H730,频率块划分实时状态!C:Y,15,0)</f>
        <v>#N/A</v>
      </c>
    </row>
    <row r="731" ht="25.5" spans="1:21">
      <c r="A731" s="51" t="s">
        <v>9519</v>
      </c>
      <c r="B731" s="51" t="s">
        <v>11829</v>
      </c>
      <c r="C731" s="51" t="s">
        <v>11830</v>
      </c>
      <c r="D731" s="51" t="s">
        <v>9518</v>
      </c>
      <c r="E731" s="51" t="s">
        <v>9515</v>
      </c>
      <c r="F731" s="218" t="s">
        <v>11832</v>
      </c>
      <c r="G731" s="27" t="s">
        <v>14985</v>
      </c>
      <c r="J731" s="51">
        <v>7</v>
      </c>
      <c r="K731" s="53">
        <v>45689</v>
      </c>
      <c r="L731" s="53">
        <v>46053.9999884259</v>
      </c>
      <c r="M731" s="20" t="e">
        <f>VLOOKUP(H731,频率块划分实时状态!C:Y,16,0)</f>
        <v>#N/A</v>
      </c>
      <c r="N731" s="20" t="e">
        <f>VLOOKUP(H731,频率块划分实时状态!C:Y,17,0)</f>
        <v>#N/A</v>
      </c>
      <c r="O731" s="20" t="e">
        <f>VLOOKUP(M731&amp;"-"&amp;N731,通道清单!C:G,5,0)</f>
        <v>#N/A</v>
      </c>
      <c r="P731" s="20" t="e">
        <f>VLOOKUP(H731,频率块划分实时状态!C:Y,12,0)</f>
        <v>#N/A</v>
      </c>
      <c r="Q731" s="20" t="e">
        <f>VLOOKUP(H731,频率块划分实时状态!C:Y,13,0)</f>
        <v>#N/A</v>
      </c>
      <c r="R731" s="20" t="e">
        <f>VLOOKUP(H731,频率块划分实时状态!C:Y,18,0)</f>
        <v>#N/A</v>
      </c>
      <c r="S731" s="20" t="e">
        <f>VLOOKUP(M731&amp;"-"&amp;R731,通道清单!C:G,5,0)</f>
        <v>#N/A</v>
      </c>
      <c r="T731" s="20" t="e">
        <f>VLOOKUP(H731,频率块划分实时状态!C:Y,14,0)</f>
        <v>#N/A</v>
      </c>
      <c r="U731" s="20" t="e">
        <f>VLOOKUP(H731,频率块划分实时状态!C:Y,15,0)</f>
        <v>#N/A</v>
      </c>
    </row>
    <row r="732" ht="63.75" spans="1:21">
      <c r="A732" s="51" t="s">
        <v>9519</v>
      </c>
      <c r="B732" s="51" t="s">
        <v>11841</v>
      </c>
      <c r="C732" s="51" t="s">
        <v>11842</v>
      </c>
      <c r="D732" s="51" t="s">
        <v>9518</v>
      </c>
      <c r="E732" s="51" t="s">
        <v>9515</v>
      </c>
      <c r="F732" s="218" t="s">
        <v>11844</v>
      </c>
      <c r="G732" s="52" t="s">
        <v>14992</v>
      </c>
      <c r="H732" s="20" t="s">
        <v>14993</v>
      </c>
      <c r="I732" s="27" t="s">
        <v>10779</v>
      </c>
      <c r="J732" s="51">
        <v>3.81</v>
      </c>
      <c r="K732" s="53">
        <v>45870</v>
      </c>
      <c r="L732" s="53">
        <v>46234.9999884259</v>
      </c>
      <c r="M732" s="20" t="str">
        <f>VLOOKUP(H732,频率块划分实时状态!C:Y,16,0)</f>
        <v>CS12</v>
      </c>
      <c r="N732" s="20" t="str">
        <f>VLOOKUP(H732,频率块划分实时状态!C:Y,17,0)</f>
        <v>RW11A</v>
      </c>
      <c r="O732" s="20" t="str">
        <f>VLOOKUP(M732&amp;"-"&amp;N732,通道清单!C:G,5,0)</f>
        <v>V</v>
      </c>
      <c r="P732" s="20">
        <f>VLOOKUP(H732,频率块划分实时状态!C:Y,12,0)</f>
        <v>6280.2</v>
      </c>
      <c r="Q732" s="20">
        <f>VLOOKUP(H732,频率块划分实时状态!C:Y,13,0)</f>
        <v>6284.01</v>
      </c>
      <c r="R732" s="20" t="str">
        <f>VLOOKUP(H732,频率块划分实时状态!C:Y,18,0)</f>
        <v>TW11A</v>
      </c>
      <c r="S732" s="20" t="str">
        <f>VLOOKUP(M732&amp;"-"&amp;R732,通道清单!C:G,5,0)</f>
        <v>H</v>
      </c>
      <c r="T732" s="20">
        <f>VLOOKUP(H732,频率块划分实时状态!C:Y,14,0)</f>
        <v>4055.2</v>
      </c>
      <c r="U732" s="20">
        <f>VLOOKUP(H732,频率块划分实时状态!C:Y,15,0)</f>
        <v>4059.01</v>
      </c>
    </row>
    <row r="733" ht="38.25" spans="1:21">
      <c r="A733" s="51" t="s">
        <v>9519</v>
      </c>
      <c r="B733" s="51" t="s">
        <v>11841</v>
      </c>
      <c r="C733" s="51" t="s">
        <v>11842</v>
      </c>
      <c r="D733" s="51" t="s">
        <v>9518</v>
      </c>
      <c r="E733" s="51" t="s">
        <v>9515</v>
      </c>
      <c r="F733" s="218" t="s">
        <v>11844</v>
      </c>
      <c r="G733" s="52" t="s">
        <v>14994</v>
      </c>
      <c r="H733" s="20" t="s">
        <v>14995</v>
      </c>
      <c r="I733" s="27" t="s">
        <v>10779</v>
      </c>
      <c r="J733" s="51">
        <v>11.84</v>
      </c>
      <c r="K733" s="53">
        <v>45870</v>
      </c>
      <c r="L733" s="53">
        <v>46234.9999884259</v>
      </c>
      <c r="M733" s="20" t="str">
        <f>VLOOKUP(H733,频率块划分实时状态!C:Y,16,0)</f>
        <v>CS12</v>
      </c>
      <c r="N733" s="20" t="str">
        <f>VLOOKUP(H733,频率块划分实时状态!C:Y,17,0)</f>
        <v>RW12A</v>
      </c>
      <c r="O733" s="20" t="str">
        <f>VLOOKUP(M733&amp;"-"&amp;N733,通道清单!C:G,5,0)</f>
        <v>V</v>
      </c>
      <c r="P733" s="20">
        <f>VLOOKUP(H733,频率块划分实时状态!C:Y,12,0)</f>
        <v>6310.94</v>
      </c>
      <c r="Q733" s="20">
        <f>VLOOKUP(H733,频率块划分实时状态!C:Y,13,0)</f>
        <v>6322.78</v>
      </c>
      <c r="R733" s="20" t="str">
        <f>VLOOKUP(H733,频率块划分实时状态!C:Y,18,0)</f>
        <v>TW12A</v>
      </c>
      <c r="S733" s="20" t="str">
        <f>VLOOKUP(M733&amp;"-"&amp;R733,通道清单!C:G,5,0)</f>
        <v>H</v>
      </c>
      <c r="T733" s="20">
        <f>VLOOKUP(H733,频率块划分实时状态!C:Y,14,0)</f>
        <v>4085.94</v>
      </c>
      <c r="U733" s="20">
        <f>VLOOKUP(H733,频率块划分实时状态!C:Y,15,0)</f>
        <v>4097.78</v>
      </c>
    </row>
    <row r="734" ht="38.25" spans="1:21">
      <c r="A734" s="51" t="s">
        <v>9520</v>
      </c>
      <c r="B734" s="51" t="s">
        <v>11845</v>
      </c>
      <c r="C734" s="51" t="s">
        <v>11846</v>
      </c>
      <c r="D734" s="51" t="s">
        <v>9518</v>
      </c>
      <c r="E734" s="51" t="s">
        <v>9515</v>
      </c>
      <c r="F734" s="218" t="s">
        <v>11848</v>
      </c>
      <c r="G734" s="52" t="s">
        <v>14996</v>
      </c>
      <c r="H734" s="17"/>
      <c r="J734" s="51">
        <v>6.06</v>
      </c>
      <c r="K734" s="53">
        <v>46054</v>
      </c>
      <c r="L734" s="53">
        <v>46234.9999884259</v>
      </c>
      <c r="M734" s="20" t="e">
        <f>VLOOKUP(H734,频率块划分实时状态!C:Y,16,0)</f>
        <v>#N/A</v>
      </c>
      <c r="N734" s="20" t="e">
        <f>VLOOKUP(H734,频率块划分实时状态!C:Y,17,0)</f>
        <v>#N/A</v>
      </c>
      <c r="O734" s="20" t="e">
        <f>VLOOKUP(M734&amp;"-"&amp;N734,通道清单!C:G,5,0)</f>
        <v>#N/A</v>
      </c>
      <c r="P734" s="20" t="e">
        <f>VLOOKUP(H734,频率块划分实时状态!C:Y,12,0)</f>
        <v>#N/A</v>
      </c>
      <c r="Q734" s="20" t="e">
        <f>VLOOKUP(H734,频率块划分实时状态!C:Y,13,0)</f>
        <v>#N/A</v>
      </c>
      <c r="R734" s="20" t="e">
        <f>VLOOKUP(H734,频率块划分实时状态!C:Y,18,0)</f>
        <v>#N/A</v>
      </c>
      <c r="S734" s="20" t="e">
        <f>VLOOKUP(M734&amp;"-"&amp;R734,通道清单!C:G,5,0)</f>
        <v>#N/A</v>
      </c>
      <c r="T734" s="20" t="e">
        <f>VLOOKUP(H734,频率块划分实时状态!C:Y,14,0)</f>
        <v>#N/A</v>
      </c>
      <c r="U734" s="20" t="e">
        <f>VLOOKUP(H734,频率块划分实时状态!C:Y,15,0)</f>
        <v>#N/A</v>
      </c>
    </row>
    <row r="735" ht="25.5" spans="1:21">
      <c r="A735" s="51" t="s">
        <v>9519</v>
      </c>
      <c r="B735" s="51" t="s">
        <v>11861</v>
      </c>
      <c r="C735" s="51" t="s">
        <v>11862</v>
      </c>
      <c r="D735" s="51" t="s">
        <v>9518</v>
      </c>
      <c r="E735" s="51" t="s">
        <v>9515</v>
      </c>
      <c r="F735" s="218" t="s">
        <v>11864</v>
      </c>
      <c r="G735" s="27" t="s">
        <v>14985</v>
      </c>
      <c r="H735" s="27" t="s">
        <v>14991</v>
      </c>
      <c r="I735" s="27" t="s">
        <v>10779</v>
      </c>
      <c r="J735" s="51">
        <v>4</v>
      </c>
      <c r="K735" s="53">
        <v>45675</v>
      </c>
      <c r="L735" s="53">
        <v>46039.9999884259</v>
      </c>
      <c r="M735" s="20" t="str">
        <f>VLOOKUP(H735,频率块划分实时状态!C:Y,16,0)</f>
        <v>CS15</v>
      </c>
      <c r="N735" s="20" t="str">
        <f>VLOOKUP(H735,频率块划分实时状态!C:Y,17,0)</f>
        <v>RAC11L</v>
      </c>
      <c r="O735" s="20" t="str">
        <f>VLOOKUP(M735&amp;"-"&amp;N735,通道清单!C:G,5,0)</f>
        <v>L</v>
      </c>
      <c r="P735" s="20">
        <f>VLOOKUP(H735,频率块划分实时状态!C:Y,12,0)</f>
        <v>6116</v>
      </c>
      <c r="Q735" s="20">
        <f>VLOOKUP(H735,频率块划分实时状态!C:Y,13,0)</f>
        <v>6120</v>
      </c>
      <c r="R735" s="20" t="str">
        <f>VLOOKUP(H735,频率块划分实时状态!C:Y,18,0)</f>
        <v>TAC11R</v>
      </c>
      <c r="S735" s="20" t="str">
        <f>VLOOKUP(M735&amp;"-"&amp;R735,通道清单!C:G,5,0)</f>
        <v>R</v>
      </c>
      <c r="T735" s="20">
        <f>VLOOKUP(H735,频率块划分实时状态!C:Y,14,0)</f>
        <v>3796</v>
      </c>
      <c r="U735" s="20">
        <f>VLOOKUP(H735,频率块划分实时状态!C:Y,15,0)</f>
        <v>3800</v>
      </c>
    </row>
    <row r="736" ht="38.25" spans="1:21">
      <c r="A736" s="51" t="s">
        <v>9520</v>
      </c>
      <c r="B736" s="51" t="s">
        <v>11869</v>
      </c>
      <c r="C736" s="51" t="s">
        <v>11870</v>
      </c>
      <c r="D736" s="51" t="s">
        <v>11873</v>
      </c>
      <c r="E736" s="51" t="s">
        <v>9515</v>
      </c>
      <c r="F736" s="218" t="s">
        <v>11872</v>
      </c>
      <c r="G736" s="52" t="s">
        <v>14997</v>
      </c>
      <c r="H736" s="20" t="s">
        <v>14998</v>
      </c>
      <c r="I736" s="27" t="s">
        <v>10779</v>
      </c>
      <c r="J736" s="51">
        <v>4</v>
      </c>
      <c r="K736" s="53">
        <v>46235</v>
      </c>
      <c r="L736" s="53">
        <v>46387.9999884259</v>
      </c>
      <c r="M736" s="20" t="str">
        <f>VLOOKUP(H736,频率块划分实时状态!C:Y,16,0)</f>
        <v>CS15</v>
      </c>
      <c r="N736" s="20" t="str">
        <f>VLOOKUP(H736,频率块划分实时状态!C:Y,17,0)</f>
        <v>RAC9L</v>
      </c>
      <c r="O736" s="20" t="str">
        <f>VLOOKUP(M736&amp;"-"&amp;N736,通道清单!C:G,5,0)</f>
        <v>L</v>
      </c>
      <c r="P736" s="20">
        <f>VLOOKUP(H736,频率块划分实时状态!C:Y,12,0)</f>
        <v>6083.5</v>
      </c>
      <c r="Q736" s="20">
        <f>VLOOKUP(H736,频率块划分实时状态!C:Y,13,0)</f>
        <v>6088</v>
      </c>
      <c r="R736" s="20" t="str">
        <f>VLOOKUP(H736,频率块划分实时状态!C:Y,18,0)</f>
        <v>TAC9R</v>
      </c>
      <c r="S736" s="20" t="str">
        <f>VLOOKUP(M736&amp;"-"&amp;R736,通道清单!C:G,5,0)</f>
        <v>R</v>
      </c>
      <c r="T736" s="20">
        <f>VLOOKUP(H736,频率块划分实时状态!C:Y,14,0)</f>
        <v>3763.5</v>
      </c>
      <c r="U736" s="20">
        <f>VLOOKUP(H736,频率块划分实时状态!C:Y,15,0)</f>
        <v>3768</v>
      </c>
    </row>
    <row r="737" ht="38.25" spans="1:21">
      <c r="A737" s="51" t="s">
        <v>9520</v>
      </c>
      <c r="B737" s="51" t="s">
        <v>11869</v>
      </c>
      <c r="C737" s="51" t="s">
        <v>11870</v>
      </c>
      <c r="D737" s="51" t="s">
        <v>11873</v>
      </c>
      <c r="E737" s="51" t="s">
        <v>9515</v>
      </c>
      <c r="F737" s="218" t="s">
        <v>11872</v>
      </c>
      <c r="G737" s="52" t="s">
        <v>14997</v>
      </c>
      <c r="H737" s="20" t="s">
        <v>14999</v>
      </c>
      <c r="I737" s="27" t="s">
        <v>10779</v>
      </c>
      <c r="J737" s="51">
        <v>2.5</v>
      </c>
      <c r="K737" s="53">
        <v>46235</v>
      </c>
      <c r="L737" s="53">
        <v>46387.9999884259</v>
      </c>
      <c r="M737" s="20" t="str">
        <f>VLOOKUP(H737,频率块划分实时状态!C:Y,16,0)</f>
        <v>CS15</v>
      </c>
      <c r="N737" s="20" t="str">
        <f>VLOOKUP(H737,频率块划分实时状态!C:Y,17,0)</f>
        <v>RAC17L</v>
      </c>
      <c r="O737" s="20" t="str">
        <f>VLOOKUP(M737&amp;"-"&amp;N737,通道清单!C:G,5,0)</f>
        <v>L</v>
      </c>
      <c r="P737" s="20">
        <f>VLOOKUP(H737,频率块划分实时状态!C:Y,12,0)</f>
        <v>6242.7</v>
      </c>
      <c r="Q737" s="20">
        <f>VLOOKUP(H737,频率块划分实时状态!C:Y,13,0)</f>
        <v>6245.2</v>
      </c>
      <c r="R737" s="20" t="str">
        <f>VLOOKUP(H737,频率块划分实时状态!C:Y,18,0)</f>
        <v>TAC17R</v>
      </c>
      <c r="S737" s="20" t="str">
        <f>VLOOKUP(M737&amp;"-"&amp;R737,通道清单!C:G,5,0)</f>
        <v>R</v>
      </c>
      <c r="T737" s="20">
        <f>VLOOKUP(H737,频率块划分实时状态!C:Y,14,0)</f>
        <v>3922.7</v>
      </c>
      <c r="U737" s="20">
        <f>VLOOKUP(H737,频率块划分实时状态!C:Y,15,0)</f>
        <v>3925.2</v>
      </c>
    </row>
    <row r="738" ht="25.5" spans="1:21">
      <c r="A738" s="51" t="s">
        <v>8802</v>
      </c>
      <c r="B738" s="51" t="s">
        <v>11998</v>
      </c>
      <c r="C738" s="51" t="s">
        <v>11999</v>
      </c>
      <c r="D738" s="51" t="s">
        <v>10887</v>
      </c>
      <c r="E738" s="51" t="s">
        <v>9515</v>
      </c>
      <c r="F738" s="218" t="s">
        <v>12001</v>
      </c>
      <c r="G738" s="52" t="s">
        <v>15000</v>
      </c>
      <c r="H738" s="20" t="s">
        <v>15001</v>
      </c>
      <c r="I738" s="27" t="s">
        <v>10779</v>
      </c>
      <c r="J738" s="51">
        <v>17.7</v>
      </c>
      <c r="K738" s="53">
        <v>45931</v>
      </c>
      <c r="L738" s="53">
        <v>46295.9999884259</v>
      </c>
      <c r="M738" s="20" t="str">
        <f>VLOOKUP(H738,频率块划分实时状态!C:Y,16,0)</f>
        <v>CS11</v>
      </c>
      <c r="N738" s="20" t="str">
        <f>VLOOKUP(H738,频率块划分实时状态!C:Y,17,0)</f>
        <v>RN3B</v>
      </c>
      <c r="O738" s="20" t="str">
        <f>VLOOKUP(M738&amp;"-"&amp;N738,通道清单!C:G,5,0)</f>
        <v>V</v>
      </c>
      <c r="P738" s="20">
        <f>VLOOKUP(H738,频率块划分实时状态!C:Y,12,0)</f>
        <v>5947</v>
      </c>
      <c r="Q738" s="20">
        <f>VLOOKUP(H738,频率块划分实时状态!C:Y,13,0)</f>
        <v>5964.7</v>
      </c>
      <c r="R738" s="20" t="str">
        <f>VLOOKUP(H738,频率块划分实时状态!C:Y,18,0)</f>
        <v>TN3B</v>
      </c>
      <c r="S738" s="20" t="str">
        <f>VLOOKUP(M738&amp;"-"&amp;R738,通道清单!C:G,5,0)</f>
        <v>H</v>
      </c>
      <c r="T738" s="20">
        <f>VLOOKUP(H738,频率块划分实时状态!C:Y,14,0)</f>
        <v>3722</v>
      </c>
      <c r="U738" s="20">
        <f>VLOOKUP(H738,频率块划分实时状态!C:Y,15,0)</f>
        <v>3739.7</v>
      </c>
    </row>
    <row r="739" ht="25.5" spans="1:21">
      <c r="A739" s="51" t="s">
        <v>8802</v>
      </c>
      <c r="B739" s="51" t="s">
        <v>12014</v>
      </c>
      <c r="C739" s="51" t="s">
        <v>12015</v>
      </c>
      <c r="D739" s="51" t="s">
        <v>10887</v>
      </c>
      <c r="E739" s="51" t="s">
        <v>9515</v>
      </c>
      <c r="F739" s="218" t="s">
        <v>12017</v>
      </c>
      <c r="G739" s="52" t="s">
        <v>15002</v>
      </c>
      <c r="H739" s="20" t="s">
        <v>15003</v>
      </c>
      <c r="I739" s="27" t="s">
        <v>10779</v>
      </c>
      <c r="J739" s="51">
        <v>6.4</v>
      </c>
      <c r="K739" s="53">
        <v>45826</v>
      </c>
      <c r="L739" s="53">
        <v>46142.9999884259</v>
      </c>
      <c r="M739" s="20" t="str">
        <f>VLOOKUP(H739,频率块划分实时状态!C:Y,16,0)</f>
        <v>CS11</v>
      </c>
      <c r="N739" s="20" t="str">
        <f>VLOOKUP(H739,频率块划分实时状态!C:Y,17,0)</f>
        <v>RN2B</v>
      </c>
      <c r="O739" s="20" t="str">
        <f>VLOOKUP(M739&amp;"-"&amp;N739,通道清单!C:G,5,0)</f>
        <v>V</v>
      </c>
      <c r="P739" s="20">
        <f>VLOOKUP(H739,频率块划分实时状态!C:Y,12,0)</f>
        <v>5925</v>
      </c>
      <c r="Q739" s="20">
        <f>VLOOKUP(H739,频率块划分实时状态!C:Y,13,0)</f>
        <v>5931.4</v>
      </c>
      <c r="R739" s="20" t="str">
        <f>VLOOKUP(H739,频率块划分实时状态!C:Y,18,0)</f>
        <v>TN2B</v>
      </c>
      <c r="S739" s="20" t="str">
        <f>VLOOKUP(M739&amp;"-"&amp;R739,通道清单!C:G,5,0)</f>
        <v>H</v>
      </c>
      <c r="T739" s="20">
        <f>VLOOKUP(H739,频率块划分实时状态!C:Y,14,0)</f>
        <v>3700</v>
      </c>
      <c r="U739" s="20">
        <f>VLOOKUP(H739,频率块划分实时状态!C:Y,15,0)</f>
        <v>3706.4</v>
      </c>
    </row>
    <row r="740" ht="25.5" spans="1:21">
      <c r="A740" s="51" t="s">
        <v>8802</v>
      </c>
      <c r="B740" s="51" t="s">
        <v>12022</v>
      </c>
      <c r="C740" s="51" t="s">
        <v>12023</v>
      </c>
      <c r="D740" s="51" t="s">
        <v>10887</v>
      </c>
      <c r="E740" s="51" t="s">
        <v>9515</v>
      </c>
      <c r="F740" s="218" t="s">
        <v>12025</v>
      </c>
      <c r="G740" s="27" t="s">
        <v>15004</v>
      </c>
      <c r="I740" s="27" t="s">
        <v>10779</v>
      </c>
      <c r="J740" s="51">
        <v>14</v>
      </c>
      <c r="K740" s="53">
        <v>45748</v>
      </c>
      <c r="L740" s="53">
        <v>46112.9999884259</v>
      </c>
      <c r="M740" s="20" t="e">
        <f>VLOOKUP(H740,频率块划分实时状态!C:Y,16,0)</f>
        <v>#N/A</v>
      </c>
      <c r="N740" s="20" t="e">
        <f>VLOOKUP(H740,频率块划分实时状态!C:Y,17,0)</f>
        <v>#N/A</v>
      </c>
      <c r="O740" s="20" t="e">
        <f>VLOOKUP(M740&amp;"-"&amp;N740,通道清单!C:G,5,0)</f>
        <v>#N/A</v>
      </c>
      <c r="P740" s="20" t="e">
        <f>VLOOKUP(H740,频率块划分实时状态!C:Y,12,0)</f>
        <v>#N/A</v>
      </c>
      <c r="Q740" s="20" t="e">
        <f>VLOOKUP(H740,频率块划分实时状态!C:Y,13,0)</f>
        <v>#N/A</v>
      </c>
      <c r="R740" s="20" t="e">
        <f>VLOOKUP(H740,频率块划分实时状态!C:Y,18,0)</f>
        <v>#N/A</v>
      </c>
      <c r="S740" s="20" t="e">
        <f>VLOOKUP(M740&amp;"-"&amp;R740,通道清单!C:G,5,0)</f>
        <v>#N/A</v>
      </c>
      <c r="T740" s="20" t="e">
        <f>VLOOKUP(H740,频率块划分实时状态!C:Y,14,0)</f>
        <v>#N/A</v>
      </c>
      <c r="U740" s="20" t="e">
        <f>VLOOKUP(H740,频率块划分实时状态!C:Y,15,0)</f>
        <v>#N/A</v>
      </c>
    </row>
    <row r="741" ht="76.5" spans="1:21">
      <c r="A741" s="51" t="s">
        <v>8802</v>
      </c>
      <c r="B741" s="51" t="s">
        <v>12054</v>
      </c>
      <c r="C741" s="51" t="s">
        <v>12055</v>
      </c>
      <c r="D741" s="51" t="s">
        <v>12058</v>
      </c>
      <c r="E741" s="51" t="s">
        <v>9515</v>
      </c>
      <c r="F741" s="51" t="s">
        <v>12057</v>
      </c>
      <c r="G741" s="52" t="s">
        <v>15005</v>
      </c>
      <c r="H741" s="20" t="s">
        <v>15006</v>
      </c>
      <c r="I741" s="27" t="s">
        <v>10779</v>
      </c>
      <c r="J741" s="51">
        <v>36</v>
      </c>
      <c r="K741" s="53">
        <v>44287</v>
      </c>
      <c r="L741" s="53">
        <v>46112.9999884259</v>
      </c>
      <c r="M741" s="20" t="str">
        <f>VLOOKUP(H741,频率块划分实时状态!C:Y,16,0)</f>
        <v>CS11</v>
      </c>
      <c r="N741" s="20" t="str">
        <f>VLOOKUP(H741,频率块划分实时状态!C:Y,17,0)</f>
        <v>RN7A</v>
      </c>
      <c r="O741" s="20" t="str">
        <f>VLOOKUP(M741&amp;"-"&amp;N741,通道清单!C:G,5,0)</f>
        <v>H</v>
      </c>
      <c r="P741" s="20">
        <f>VLOOKUP(H741,频率块划分实时状态!C:Y,12,0)</f>
        <v>6182</v>
      </c>
      <c r="Q741" s="20">
        <f>VLOOKUP(H741,频率块划分实时状态!C:Y,13,0)</f>
        <v>6218</v>
      </c>
      <c r="R741" s="20" t="str">
        <f>VLOOKUP(H741,频率块划分实时状态!C:Y,18,0)</f>
        <v>TN7A</v>
      </c>
      <c r="S741" s="20" t="str">
        <f>VLOOKUP(M741&amp;"-"&amp;R741,通道清单!C:G,5,0)</f>
        <v>V</v>
      </c>
      <c r="T741" s="20">
        <f>VLOOKUP(H741,频率块划分实时状态!C:Y,14,0)</f>
        <v>3957</v>
      </c>
      <c r="U741" s="20">
        <f>VLOOKUP(H741,频率块划分实时状态!C:Y,15,0)</f>
        <v>3993</v>
      </c>
    </row>
    <row r="742" ht="25.5" spans="1:21">
      <c r="A742" s="51" t="s">
        <v>8802</v>
      </c>
      <c r="B742" s="51" t="s">
        <v>12054</v>
      </c>
      <c r="C742" s="51" t="s">
        <v>12055</v>
      </c>
      <c r="D742" s="51" t="s">
        <v>12058</v>
      </c>
      <c r="E742" s="51" t="s">
        <v>9515</v>
      </c>
      <c r="F742" s="51" t="s">
        <v>12057</v>
      </c>
      <c r="G742" s="52"/>
      <c r="H742" s="20" t="s">
        <v>15007</v>
      </c>
      <c r="I742" s="27" t="s">
        <v>10779</v>
      </c>
      <c r="J742" s="51">
        <v>36</v>
      </c>
      <c r="K742" s="53">
        <v>44287</v>
      </c>
      <c r="L742" s="53">
        <v>46112.9999884259</v>
      </c>
      <c r="M742" s="20" t="str">
        <f>VLOOKUP(H742,频率块划分实时状态!C:Y,16,0)</f>
        <v>CS11</v>
      </c>
      <c r="N742" s="20" t="str">
        <f>VLOOKUP(H742,频率块划分实时状态!C:Y,17,0)</f>
        <v>RN10B</v>
      </c>
      <c r="O742" s="20" t="str">
        <f>VLOOKUP(M742&amp;"-"&amp;N742,通道清单!C:G,5,0)</f>
        <v>V</v>
      </c>
      <c r="P742" s="20">
        <f>VLOOKUP(H742,频率块划分实时状态!C:Y,12,0)</f>
        <v>6305</v>
      </c>
      <c r="Q742" s="20">
        <f>VLOOKUP(H742,频率块划分实时状态!C:Y,13,0)</f>
        <v>6341</v>
      </c>
      <c r="R742" s="20" t="str">
        <f>VLOOKUP(H742,频率块划分实时状态!C:Y,18,0)</f>
        <v>TN10B</v>
      </c>
      <c r="S742" s="20" t="str">
        <f>VLOOKUP(M742&amp;"-"&amp;R742,通道清单!C:G,5,0)</f>
        <v>H</v>
      </c>
      <c r="T742" s="20">
        <f>VLOOKUP(H742,频率块划分实时状态!C:Y,14,0)</f>
        <v>4080</v>
      </c>
      <c r="U742" s="20">
        <f>VLOOKUP(H742,频率块划分实时状态!C:Y,15,0)</f>
        <v>4116</v>
      </c>
    </row>
    <row r="743" ht="25.5" spans="1:21">
      <c r="A743" s="51" t="s">
        <v>8802</v>
      </c>
      <c r="B743" s="51" t="s">
        <v>12091</v>
      </c>
      <c r="C743" s="51" t="s">
        <v>12092</v>
      </c>
      <c r="D743" s="51" t="s">
        <v>12095</v>
      </c>
      <c r="E743" s="51" t="s">
        <v>11422</v>
      </c>
      <c r="F743" s="218" t="s">
        <v>12094</v>
      </c>
      <c r="G743" s="27" t="s">
        <v>15008</v>
      </c>
      <c r="J743" s="51">
        <v>42</v>
      </c>
      <c r="K743" s="53">
        <v>45763</v>
      </c>
      <c r="L743" s="53">
        <v>46127.9999884259</v>
      </c>
      <c r="M743" s="20" t="e">
        <f>VLOOKUP(H743,频率块划分实时状态!C:Y,16,0)</f>
        <v>#N/A</v>
      </c>
      <c r="N743" s="20" t="e">
        <f>VLOOKUP(H743,频率块划分实时状态!C:Y,17,0)</f>
        <v>#N/A</v>
      </c>
      <c r="O743" s="20" t="e">
        <f>VLOOKUP(M743&amp;"-"&amp;N743,通道清单!C:G,5,0)</f>
        <v>#N/A</v>
      </c>
      <c r="P743" s="20" t="e">
        <f>VLOOKUP(H743,频率块划分实时状态!C:Y,12,0)</f>
        <v>#N/A</v>
      </c>
      <c r="Q743" s="20" t="e">
        <f>VLOOKUP(H743,频率块划分实时状态!C:Y,13,0)</f>
        <v>#N/A</v>
      </c>
      <c r="R743" s="20" t="e">
        <f>VLOOKUP(H743,频率块划分实时状态!C:Y,18,0)</f>
        <v>#N/A</v>
      </c>
      <c r="S743" s="20" t="e">
        <f>VLOOKUP(M743&amp;"-"&amp;R743,通道清单!C:G,5,0)</f>
        <v>#N/A</v>
      </c>
      <c r="T743" s="20" t="e">
        <f>VLOOKUP(H743,频率块划分实时状态!C:Y,14,0)</f>
        <v>#N/A</v>
      </c>
      <c r="U743" s="20" t="e">
        <f>VLOOKUP(H743,频率块划分实时状态!C:Y,15,0)</f>
        <v>#N/A</v>
      </c>
    </row>
    <row r="744" ht="25.5" spans="1:21">
      <c r="A744" s="51" t="s">
        <v>8802</v>
      </c>
      <c r="B744" s="51" t="s">
        <v>12125</v>
      </c>
      <c r="C744" s="51" t="s">
        <v>12126</v>
      </c>
      <c r="D744" s="51" t="s">
        <v>12116</v>
      </c>
      <c r="E744" s="51" t="s">
        <v>9515</v>
      </c>
      <c r="F744" s="218" t="s">
        <v>12128</v>
      </c>
      <c r="G744" s="27" t="s">
        <v>64</v>
      </c>
      <c r="H744" s="20" t="s">
        <v>15009</v>
      </c>
      <c r="I744" s="27" t="s">
        <v>10779</v>
      </c>
      <c r="J744" s="51">
        <v>9.6</v>
      </c>
      <c r="K744" s="53">
        <v>45890</v>
      </c>
      <c r="L744" s="53">
        <v>46254.9999884259</v>
      </c>
      <c r="M744" s="20" t="str">
        <f>VLOOKUP(H744,频率块划分实时状态!C:Y,16,0)</f>
        <v>CS11</v>
      </c>
      <c r="N744" s="20" t="str">
        <f>VLOOKUP(H744,频率块划分实时状态!C:Y,17,0)</f>
        <v>RN2B</v>
      </c>
      <c r="O744" s="20" t="str">
        <f>VLOOKUP(M744&amp;"-"&amp;N744,通道清单!C:G,5,0)</f>
        <v>V</v>
      </c>
      <c r="P744" s="20">
        <f>VLOOKUP(H744,频率块划分实时状态!C:Y,12,0)</f>
        <v>5933.4</v>
      </c>
      <c r="Q744" s="20">
        <f>VLOOKUP(H744,频率块划分实时状态!C:Y,13,0)</f>
        <v>5943</v>
      </c>
      <c r="R744" s="20" t="str">
        <f>VLOOKUP(H744,频率块划分实时状态!C:Y,18,0)</f>
        <v>TN2B</v>
      </c>
      <c r="S744" s="20" t="str">
        <f>VLOOKUP(M744&amp;"-"&amp;R744,通道清单!C:G,5,0)</f>
        <v>H</v>
      </c>
      <c r="T744" s="20">
        <f>VLOOKUP(H744,频率块划分实时状态!C:Y,14,0)</f>
        <v>3708.4</v>
      </c>
      <c r="U744" s="20">
        <f>VLOOKUP(H744,频率块划分实时状态!C:Y,15,0)</f>
        <v>3718</v>
      </c>
    </row>
    <row r="745" ht="38.25" spans="1:21">
      <c r="A745" s="51" t="s">
        <v>9520</v>
      </c>
      <c r="B745" s="51" t="s">
        <v>12486</v>
      </c>
      <c r="C745" s="51" t="s">
        <v>12487</v>
      </c>
      <c r="D745" s="51" t="s">
        <v>9892</v>
      </c>
      <c r="E745" s="51" t="s">
        <v>11422</v>
      </c>
      <c r="F745" s="51" t="s">
        <v>12489</v>
      </c>
      <c r="G745" s="52" t="s">
        <v>15010</v>
      </c>
      <c r="H745" s="20" t="s">
        <v>15011</v>
      </c>
      <c r="I745" s="27" t="s">
        <v>10779</v>
      </c>
      <c r="J745" s="51">
        <v>12</v>
      </c>
      <c r="K745" s="53">
        <v>45450</v>
      </c>
      <c r="L745" s="53">
        <v>46179.9999884259</v>
      </c>
      <c r="M745" s="20" t="str">
        <f>VLOOKUP(H745,频率块划分实时状态!C:Y,16,0)</f>
        <v>CS12</v>
      </c>
      <c r="N745" s="20" t="str">
        <f>VLOOKUP(H745,频率块划分实时状态!C:Y,17,0)</f>
        <v>REM19V</v>
      </c>
      <c r="O745" s="20" t="str">
        <f>VLOOKUP(M745&amp;"-"&amp;N745,通道清单!C:G,5,0)</f>
        <v>V</v>
      </c>
      <c r="P745" s="20">
        <f>VLOOKUP(H745,频率块划分实时状态!C:Y,12,0)</f>
        <v>14469</v>
      </c>
      <c r="Q745" s="20">
        <f>VLOOKUP(H745,频率块划分实时状态!C:Y,13,0)</f>
        <v>14481</v>
      </c>
      <c r="R745" s="20" t="str">
        <f>VLOOKUP(H745,频率块划分实时状态!C:Y,18,0)</f>
        <v>TEM19H</v>
      </c>
      <c r="S745" s="20" t="str">
        <f>VLOOKUP(M745&amp;"-"&amp;R745,通道清单!C:G,5,0)</f>
        <v>H</v>
      </c>
      <c r="T745" s="20">
        <f>VLOOKUP(H745,频率块划分实时状态!C:Y,14,0)</f>
        <v>12719</v>
      </c>
      <c r="U745" s="20">
        <f>VLOOKUP(H745,频率块划分实时状态!C:Y,15,0)</f>
        <v>12731</v>
      </c>
    </row>
    <row r="746" ht="38.25" spans="1:21">
      <c r="A746" s="51" t="s">
        <v>9520</v>
      </c>
      <c r="B746" s="51" t="s">
        <v>12490</v>
      </c>
      <c r="C746" s="51" t="s">
        <v>12491</v>
      </c>
      <c r="D746" s="51" t="s">
        <v>11495</v>
      </c>
      <c r="E746" s="51" t="s">
        <v>11422</v>
      </c>
      <c r="F746" s="218" t="s">
        <v>12493</v>
      </c>
      <c r="G746" s="52" t="s">
        <v>15012</v>
      </c>
      <c r="H746" s="20" t="s">
        <v>15013</v>
      </c>
      <c r="I746" s="27" t="s">
        <v>10779</v>
      </c>
      <c r="J746" s="51">
        <v>27</v>
      </c>
      <c r="K746" s="53">
        <v>45627</v>
      </c>
      <c r="L746" s="53">
        <v>46721.9999884259</v>
      </c>
      <c r="M746" s="20" t="str">
        <f>VLOOKUP(H746,频率块划分实时状态!C:Y,16,0)</f>
        <v>CS12</v>
      </c>
      <c r="N746" s="20" t="str">
        <f>VLOOKUP(H746,频率块划分实时状态!C:Y,17,0)</f>
        <v>REM19V</v>
      </c>
      <c r="O746" s="20" t="str">
        <f>VLOOKUP(M746&amp;"-"&amp;N746,通道清单!C:G,5,0)</f>
        <v>V</v>
      </c>
      <c r="P746" s="20">
        <f>VLOOKUP(H746,频率块划分实时状态!C:Y,12,0)</f>
        <v>14442</v>
      </c>
      <c r="Q746" s="20">
        <f>VLOOKUP(H746,频率块划分实时状态!C:Y,13,0)</f>
        <v>14469</v>
      </c>
      <c r="R746" s="20" t="str">
        <f>VLOOKUP(H746,频率块划分实时状态!C:Y,18,0)</f>
        <v>TEM19H</v>
      </c>
      <c r="S746" s="20" t="str">
        <f>VLOOKUP(M746&amp;"-"&amp;R746,通道清单!C:G,5,0)</f>
        <v>H</v>
      </c>
      <c r="T746" s="20">
        <f>VLOOKUP(H746,频率块划分实时状态!C:Y,14,0)</f>
        <v>12692</v>
      </c>
      <c r="U746" s="20">
        <f>VLOOKUP(H746,频率块划分实时状态!C:Y,15,0)</f>
        <v>12719</v>
      </c>
    </row>
    <row r="747" ht="63" spans="1:21">
      <c r="A747" s="51" t="s">
        <v>9520</v>
      </c>
      <c r="B747" s="51" t="s">
        <v>12502</v>
      </c>
      <c r="C747" s="51" t="s">
        <v>12503</v>
      </c>
      <c r="D747" s="51" t="s">
        <v>11495</v>
      </c>
      <c r="E747" s="51" t="s">
        <v>11422</v>
      </c>
      <c r="F747" s="51" t="s">
        <v>12505</v>
      </c>
      <c r="G747" s="52" t="s">
        <v>15014</v>
      </c>
      <c r="H747" s="20" t="s">
        <v>15015</v>
      </c>
      <c r="I747" s="27" t="s">
        <v>10779</v>
      </c>
      <c r="J747" s="51">
        <v>54</v>
      </c>
      <c r="K747" s="53">
        <v>45690</v>
      </c>
      <c r="L747" s="53">
        <v>46054.9999884259</v>
      </c>
      <c r="M747" s="20" t="str">
        <f>VLOOKUP(H747,频率块划分实时状态!C:Y,16,0)</f>
        <v>CS12</v>
      </c>
      <c r="N747" s="20" t="str">
        <f>VLOOKUP(H747,频率块划分实时状态!C:Y,17,0)</f>
        <v>REM14H</v>
      </c>
      <c r="O747" s="20" t="str">
        <f>VLOOKUP(M747&amp;"-"&amp;N747,通道清单!C:G,5,0)</f>
        <v>H</v>
      </c>
      <c r="P747" s="20">
        <f>VLOOKUP(H747,频率块划分实时状态!C:Y,12,0)</f>
        <v>14381.5</v>
      </c>
      <c r="Q747" s="20">
        <f>VLOOKUP(H747,频率块划分实时状态!C:Y,13,0)</f>
        <v>14435.5</v>
      </c>
      <c r="R747" s="20" t="str">
        <f>VLOOKUP(H747,频率块划分实时状态!C:Y,18,0)</f>
        <v>TEM14V</v>
      </c>
      <c r="S747" s="20" t="str">
        <f>VLOOKUP(M747&amp;"-"&amp;R747,通道清单!C:G,5,0)</f>
        <v>V</v>
      </c>
      <c r="T747" s="20">
        <f>VLOOKUP(H747,频率块划分实时状态!C:Y,14,0)</f>
        <v>12631.5</v>
      </c>
      <c r="U747" s="20">
        <f>VLOOKUP(H747,频率块划分实时状态!C:Y,15,0)</f>
        <v>12685.5</v>
      </c>
    </row>
    <row r="748" ht="51" spans="1:21">
      <c r="A748" s="51" t="s">
        <v>9520</v>
      </c>
      <c r="B748" s="51" t="s">
        <v>12506</v>
      </c>
      <c r="C748" s="51" t="s">
        <v>12507</v>
      </c>
      <c r="D748" s="51" t="s">
        <v>11495</v>
      </c>
      <c r="E748" s="51" t="s">
        <v>11422</v>
      </c>
      <c r="F748" s="218" t="s">
        <v>12509</v>
      </c>
      <c r="G748" s="52" t="s">
        <v>15016</v>
      </c>
      <c r="H748" s="20" t="s">
        <v>15017</v>
      </c>
      <c r="I748" s="27" t="s">
        <v>10779</v>
      </c>
      <c r="J748" s="51">
        <v>54</v>
      </c>
      <c r="K748" s="53">
        <v>45627</v>
      </c>
      <c r="L748" s="53">
        <v>46721.9999884259</v>
      </c>
      <c r="M748" s="20" t="str">
        <f>VLOOKUP(H748,频率块划分实时状态!C:Y,16,0)</f>
        <v>CS12</v>
      </c>
      <c r="N748" s="20" t="str">
        <f>VLOOKUP(H748,频率块划分实时状态!C:Y,17,0)</f>
        <v>REM16V</v>
      </c>
      <c r="O748" s="20" t="str">
        <f>VLOOKUP(M748&amp;"-"&amp;N748,通道清单!C:G,5,0)</f>
        <v>V</v>
      </c>
      <c r="P748" s="20">
        <f>VLOOKUP(H748,频率块划分实时状态!C:Y,12,0)</f>
        <v>14254.5</v>
      </c>
      <c r="Q748" s="20">
        <f>VLOOKUP(H748,频率块划分实时状态!C:Y,13,0)</f>
        <v>14308.5</v>
      </c>
      <c r="R748" s="20" t="str">
        <f>VLOOKUP(H748,频率块划分实时状态!C:Y,18,0)</f>
        <v>TEM16H</v>
      </c>
      <c r="S748" s="20" t="str">
        <f>VLOOKUP(M748&amp;"-"&amp;R748,通道清单!C:G,5,0)</f>
        <v>H</v>
      </c>
      <c r="T748" s="20">
        <f>VLOOKUP(H748,频率块划分实时状态!C:Y,14,0)</f>
        <v>12504.5</v>
      </c>
      <c r="U748" s="20">
        <f>VLOOKUP(H748,频率块划分实时状态!C:Y,15,0)</f>
        <v>12558.5</v>
      </c>
    </row>
    <row r="749" ht="25.5" spans="1:21">
      <c r="A749" s="51" t="s">
        <v>8802</v>
      </c>
      <c r="B749" s="51" t="s">
        <v>13808</v>
      </c>
      <c r="C749" s="51" t="s">
        <v>13809</v>
      </c>
      <c r="D749" s="51" t="s">
        <v>12078</v>
      </c>
      <c r="E749" s="51" t="s">
        <v>10826</v>
      </c>
      <c r="F749" s="218" t="s">
        <v>13811</v>
      </c>
      <c r="G749" s="52" t="s">
        <v>15018</v>
      </c>
      <c r="H749" s="20" t="s">
        <v>15019</v>
      </c>
      <c r="I749" s="27" t="s">
        <v>10779</v>
      </c>
      <c r="J749" s="51">
        <v>4</v>
      </c>
      <c r="K749" s="53">
        <v>46037</v>
      </c>
      <c r="L749" s="53">
        <v>46401.9999884259</v>
      </c>
      <c r="M749" s="20" t="str">
        <f>VLOOKUP(H749,频率块划分实时状态!C:Y,16,0)</f>
        <v>CS11</v>
      </c>
      <c r="N749" s="20" t="str">
        <f>VLOOKUP(H749,频率块划分实时状态!C:Y,17,0)</f>
        <v>RI4A</v>
      </c>
      <c r="O749" s="20" t="str">
        <f>VLOOKUP(M749&amp;"-"&amp;N749,通道清单!C:G,5,0)</f>
        <v>H</v>
      </c>
      <c r="P749" s="20">
        <f>VLOOKUP(H749,频率块划分实时状态!C:Y,12,0)</f>
        <v>14163</v>
      </c>
      <c r="Q749" s="20">
        <f>VLOOKUP(H749,频率块划分实时状态!C:Y,13,0)</f>
        <v>14167</v>
      </c>
      <c r="R749" s="20" t="str">
        <f>VLOOKUP(H749,频率块划分实时状态!C:Y,18,0)</f>
        <v>TI4A</v>
      </c>
      <c r="S749" s="20" t="str">
        <f>VLOOKUP(M749&amp;"-"&amp;R749,通道清单!C:G,5,0)</f>
        <v>V</v>
      </c>
      <c r="T749" s="20">
        <f>VLOOKUP(H749,频率块划分实时状态!C:Y,14,0)</f>
        <v>12413</v>
      </c>
      <c r="U749" s="20">
        <f>VLOOKUP(H749,频率块划分实时状态!C:Y,15,0)</f>
        <v>12417</v>
      </c>
    </row>
    <row r="750" ht="25.5" spans="1:21">
      <c r="A750" s="51" t="s">
        <v>8802</v>
      </c>
      <c r="B750" s="51" t="s">
        <v>13812</v>
      </c>
      <c r="C750" s="51" t="s">
        <v>13813</v>
      </c>
      <c r="D750" s="51" t="s">
        <v>12116</v>
      </c>
      <c r="E750" s="51" t="s">
        <v>10826</v>
      </c>
      <c r="F750" s="218" t="s">
        <v>13815</v>
      </c>
      <c r="G750" s="27" t="s">
        <v>64</v>
      </c>
      <c r="H750" s="20" t="s">
        <v>15020</v>
      </c>
      <c r="I750" s="27" t="s">
        <v>10779</v>
      </c>
      <c r="J750" s="51">
        <v>6.5</v>
      </c>
      <c r="K750" s="53">
        <v>46054</v>
      </c>
      <c r="L750" s="53">
        <v>46173.9999884259</v>
      </c>
      <c r="M750" s="20" t="str">
        <f>VLOOKUP(H750,频率块划分实时状态!C:Y,16,0)</f>
        <v>CS11</v>
      </c>
      <c r="N750" s="20" t="str">
        <f>VLOOKUP(H750,频率块划分实时状态!C:Y,17,0)</f>
        <v>RN1B</v>
      </c>
      <c r="O750" s="20" t="str">
        <f>VLOOKUP(M750&amp;"-"&amp;N750,通道清单!C:G,5,0)</f>
        <v>V</v>
      </c>
      <c r="P750" s="20">
        <f>VLOOKUP(H750,频率块划分实时状态!C:Y,12,0)</f>
        <v>5896.5</v>
      </c>
      <c r="Q750" s="20">
        <f>VLOOKUP(H750,频率块划分实时状态!C:Y,13,0)</f>
        <v>5903</v>
      </c>
      <c r="R750" s="20" t="str">
        <f>VLOOKUP(H750,频率块划分实时状态!C:Y,18,0)</f>
        <v>TN1B</v>
      </c>
      <c r="S750" s="20" t="str">
        <f>VLOOKUP(M750&amp;"-"&amp;R750,通道清单!C:G,5,0)</f>
        <v>H</v>
      </c>
      <c r="T750" s="20">
        <f>VLOOKUP(H750,频率块划分实时状态!C:Y,14,0)</f>
        <v>3671.5</v>
      </c>
      <c r="U750" s="20">
        <f>VLOOKUP(H750,频率块划分实时状态!C:Y,15,0)</f>
        <v>3678</v>
      </c>
    </row>
    <row r="751" ht="25.5" spans="1:21">
      <c r="A751" s="51" t="s">
        <v>8802</v>
      </c>
      <c r="B751" s="51" t="s">
        <v>13832</v>
      </c>
      <c r="C751" s="51" t="s">
        <v>13833</v>
      </c>
      <c r="D751" s="51" t="s">
        <v>12095</v>
      </c>
      <c r="E751" s="51" t="s">
        <v>10826</v>
      </c>
      <c r="F751" s="218" t="s">
        <v>12094</v>
      </c>
      <c r="G751" s="52" t="s">
        <v>15021</v>
      </c>
      <c r="J751" s="51">
        <v>42</v>
      </c>
      <c r="K751" s="53">
        <v>45763</v>
      </c>
      <c r="L751" s="53">
        <v>46112.9999884259</v>
      </c>
      <c r="M751" s="20" t="e">
        <f>VLOOKUP(H751,频率块划分实时状态!C:Y,16,0)</f>
        <v>#N/A</v>
      </c>
      <c r="N751" s="20" t="e">
        <f>VLOOKUP(H751,频率块划分实时状态!C:Y,17,0)</f>
        <v>#N/A</v>
      </c>
      <c r="O751" s="20" t="e">
        <f>VLOOKUP(M751&amp;"-"&amp;N751,通道清单!C:G,5,0)</f>
        <v>#N/A</v>
      </c>
      <c r="P751" s="20" t="e">
        <f>VLOOKUP(H751,频率块划分实时状态!C:Y,12,0)</f>
        <v>#N/A</v>
      </c>
      <c r="Q751" s="20" t="e">
        <f>VLOOKUP(H751,频率块划分实时状态!C:Y,13,0)</f>
        <v>#N/A</v>
      </c>
      <c r="R751" s="20" t="e">
        <f>VLOOKUP(H751,频率块划分实时状态!C:Y,18,0)</f>
        <v>#N/A</v>
      </c>
      <c r="S751" s="20" t="e">
        <f>VLOOKUP(M751&amp;"-"&amp;R751,通道清单!C:G,5,0)</f>
        <v>#N/A</v>
      </c>
      <c r="T751" s="20" t="e">
        <f>VLOOKUP(H751,频率块划分实时状态!C:Y,14,0)</f>
        <v>#N/A</v>
      </c>
      <c r="U751" s="20" t="e">
        <f>VLOOKUP(H751,频率块划分实时状态!C:Y,15,0)</f>
        <v>#N/A</v>
      </c>
    </row>
    <row r="752" ht="25.5" spans="1:21">
      <c r="A752" s="51" t="s">
        <v>8802</v>
      </c>
      <c r="B752" s="51" t="s">
        <v>13835</v>
      </c>
      <c r="C752" s="51" t="s">
        <v>13836</v>
      </c>
      <c r="D752" s="51" t="s">
        <v>12095</v>
      </c>
      <c r="E752" s="51" t="s">
        <v>10826</v>
      </c>
      <c r="F752" s="218" t="s">
        <v>12094</v>
      </c>
      <c r="G752" s="52" t="s">
        <v>15022</v>
      </c>
      <c r="H752" s="20" t="s">
        <v>15023</v>
      </c>
      <c r="I752" s="27" t="s">
        <v>10779</v>
      </c>
      <c r="J752" s="51">
        <v>20</v>
      </c>
      <c r="K752" s="53">
        <v>46113</v>
      </c>
      <c r="L752" s="53">
        <v>46127.9999884259</v>
      </c>
      <c r="M752" s="20" t="str">
        <f>VLOOKUP(H752,频率块划分实时状态!C:Y,16,0)</f>
        <v>CS11</v>
      </c>
      <c r="N752" s="20" t="str">
        <f>VLOOKUP(H752,频率块划分实时状态!C:Y,17,0)</f>
        <v>RI6A</v>
      </c>
      <c r="O752" s="20" t="str">
        <f>VLOOKUP(M752&amp;"-"&amp;N752,通道清单!C:G,5,0)</f>
        <v>H</v>
      </c>
      <c r="P752" s="20">
        <f>VLOOKUP(H752,频率块划分实时状态!C:Y,12,0)</f>
        <v>14283</v>
      </c>
      <c r="Q752" s="20">
        <f>VLOOKUP(H752,频率块划分实时状态!C:Y,13,0)</f>
        <v>14303</v>
      </c>
      <c r="R752" s="20" t="str">
        <f>VLOOKUP(H752,频率块划分实时状态!C:Y,18,0)</f>
        <v>TI6A</v>
      </c>
      <c r="S752" s="20" t="str">
        <f>VLOOKUP(M752&amp;"-"&amp;R752,通道清单!C:G,5,0)</f>
        <v>V</v>
      </c>
      <c r="T752" s="20">
        <f>VLOOKUP(H752,频率块划分实时状态!C:Y,14,0)</f>
        <v>12533</v>
      </c>
      <c r="U752" s="20">
        <f>VLOOKUP(H752,频率块划分实时状态!C:Y,15,0)</f>
        <v>12553</v>
      </c>
    </row>
    <row r="753" ht="38.25" spans="1:21">
      <c r="A753" s="51" t="s">
        <v>8802</v>
      </c>
      <c r="B753" s="51" t="s">
        <v>13837</v>
      </c>
      <c r="C753" s="51" t="s">
        <v>13838</v>
      </c>
      <c r="D753" s="51" t="s">
        <v>10887</v>
      </c>
      <c r="E753" s="51" t="s">
        <v>10826</v>
      </c>
      <c r="F753" s="218" t="s">
        <v>13840</v>
      </c>
      <c r="G753" s="52" t="s">
        <v>15024</v>
      </c>
      <c r="H753" s="20" t="s">
        <v>15025</v>
      </c>
      <c r="I753" s="27" t="s">
        <v>10779</v>
      </c>
      <c r="J753" s="51">
        <v>10.51</v>
      </c>
      <c r="K753" s="53">
        <v>46113</v>
      </c>
      <c r="L753" s="53">
        <v>46203.9999884259</v>
      </c>
      <c r="M753" s="20" t="str">
        <f>VLOOKUP(H753,频率块划分实时状态!C:Y,16,0)</f>
        <v>CS11</v>
      </c>
      <c r="N753" s="20" t="str">
        <f>VLOOKUP(H753,频率块划分实时状态!C:Y,17,0)</f>
        <v>RN4A</v>
      </c>
      <c r="O753" s="20" t="str">
        <f>VLOOKUP(M753&amp;"-"&amp;N753,通道清单!C:G,5,0)</f>
        <v>H</v>
      </c>
      <c r="P753" s="20">
        <f>VLOOKUP(H753,频率块划分实时状态!C:Y,12,0)</f>
        <v>6010.06</v>
      </c>
      <c r="Q753" s="20">
        <f>VLOOKUP(H753,频率块划分实时状态!C:Y,13,0)</f>
        <v>6020.57</v>
      </c>
      <c r="R753" s="20" t="str">
        <f>VLOOKUP(H753,频率块划分实时状态!C:Y,18,0)</f>
        <v>TN4A</v>
      </c>
      <c r="S753" s="20" t="str">
        <f>VLOOKUP(M753&amp;"-"&amp;R753,通道清单!C:G,5,0)</f>
        <v>V</v>
      </c>
      <c r="T753" s="20">
        <f>VLOOKUP(H753,频率块划分实时状态!C:Y,14,0)</f>
        <v>3785.06</v>
      </c>
      <c r="U753" s="20">
        <f>VLOOKUP(H753,频率块划分实时状态!C:Y,15,0)</f>
        <v>3795.57</v>
      </c>
    </row>
    <row r="754" ht="38.25" spans="1:21">
      <c r="A754" s="51" t="s">
        <v>8802</v>
      </c>
      <c r="B754" s="51" t="s">
        <v>13841</v>
      </c>
      <c r="C754" s="51" t="s">
        <v>13842</v>
      </c>
      <c r="D754" s="51" t="s">
        <v>10887</v>
      </c>
      <c r="E754" s="51" t="s">
        <v>10826</v>
      </c>
      <c r="F754" s="218" t="s">
        <v>13840</v>
      </c>
      <c r="G754" s="52" t="s">
        <v>15026</v>
      </c>
      <c r="H754" s="20" t="s">
        <v>15027</v>
      </c>
      <c r="I754" s="27" t="s">
        <v>10779</v>
      </c>
      <c r="J754" s="51">
        <v>7</v>
      </c>
      <c r="K754" s="53">
        <v>46204</v>
      </c>
      <c r="L754" s="53">
        <v>46387.9999884259</v>
      </c>
      <c r="M754" s="20" t="str">
        <f>VLOOKUP(H754,频率块划分实时状态!C:Y,16,0)</f>
        <v>CS11</v>
      </c>
      <c r="N754" s="20" t="str">
        <f>VLOOKUP(H754,频率块划分实时状态!C:Y,17,0)</f>
        <v>RN4A</v>
      </c>
      <c r="O754" s="20" t="str">
        <f>VLOOKUP(M754&amp;"-"&amp;N754,通道清单!C:G,5,0)</f>
        <v>H</v>
      </c>
      <c r="P754" s="20">
        <f>VLOOKUP(H754,频率块划分实时状态!C:Y,12,0)</f>
        <v>6010.06</v>
      </c>
      <c r="Q754" s="20">
        <f>VLOOKUP(H754,频率块划分实时状态!C:Y,13,0)</f>
        <v>6017.06</v>
      </c>
      <c r="R754" s="20" t="str">
        <f>VLOOKUP(H754,频率块划分实时状态!C:Y,18,0)</f>
        <v>TN4A</v>
      </c>
      <c r="S754" s="20" t="str">
        <f>VLOOKUP(M754&amp;"-"&amp;R754,通道清单!C:G,5,0)</f>
        <v>V</v>
      </c>
      <c r="T754" s="20">
        <f>VLOOKUP(H754,频率块划分实时状态!C:Y,14,0)</f>
        <v>3785.06</v>
      </c>
      <c r="U754" s="20">
        <f>VLOOKUP(H754,频率块划分实时状态!C:Y,15,0)</f>
        <v>3792.06</v>
      </c>
    </row>
    <row r="755" ht="51" spans="1:21">
      <c r="A755" s="51" t="s">
        <v>8802</v>
      </c>
      <c r="B755" s="51" t="s">
        <v>13844</v>
      </c>
      <c r="C755" s="51" t="s">
        <v>13845</v>
      </c>
      <c r="D755" s="51" t="s">
        <v>13848</v>
      </c>
      <c r="E755" s="51" t="s">
        <v>10826</v>
      </c>
      <c r="F755" s="218" t="s">
        <v>13847</v>
      </c>
      <c r="G755" s="52" t="s">
        <v>15028</v>
      </c>
      <c r="H755" s="20" t="s">
        <v>15029</v>
      </c>
      <c r="I755" s="27" t="s">
        <v>10779</v>
      </c>
      <c r="J755" s="57">
        <v>13</v>
      </c>
      <c r="K755" s="53">
        <v>45972</v>
      </c>
      <c r="L755" s="53">
        <v>46336.9999884259</v>
      </c>
      <c r="M755" s="20" t="str">
        <f>VLOOKUP(H755,频率块划分实时状态!C:Y,16,0)</f>
        <v>CS19</v>
      </c>
      <c r="N755" s="20" t="str">
        <f>VLOOKUP(H755,频率块划分实时状态!C:Y,17,0)</f>
        <v>RWC2R</v>
      </c>
      <c r="O755" s="20" t="str">
        <f>VLOOKUP(M755&amp;"-"&amp;N755,通道清单!C:G,5,0)</f>
        <v>R</v>
      </c>
      <c r="P755" s="20">
        <f>VLOOKUP(H755,频率块划分实时状态!C:Y,12,0)</f>
        <v>6374.5</v>
      </c>
      <c r="Q755" s="20">
        <f>VLOOKUP(H755,频率块划分实时状态!C:Y,13,0)</f>
        <v>6387.5</v>
      </c>
      <c r="R755" s="20" t="str">
        <f>VLOOKUP(H755,频率块划分实时状态!C:Y,18,0)</f>
        <v>TWC2L</v>
      </c>
      <c r="S755" s="20" t="str">
        <f>VLOOKUP(M755&amp;"-"&amp;R755,通道清单!C:G,5,0)</f>
        <v>L</v>
      </c>
      <c r="T755" s="20">
        <f>VLOOKUP(H755,频率块划分实时状态!C:Y,14,0)</f>
        <v>4148.5</v>
      </c>
      <c r="U755" s="20">
        <f>VLOOKUP(H755,频率块划分实时状态!C:Y,15,0)</f>
        <v>4161.5</v>
      </c>
    </row>
    <row r="756" ht="25.5" spans="1:21">
      <c r="A756" s="61" t="s">
        <v>15030</v>
      </c>
      <c r="B756" s="51" t="s">
        <v>14134</v>
      </c>
      <c r="C756" s="51" t="s">
        <v>14135</v>
      </c>
      <c r="D756" s="51" t="s">
        <v>12160</v>
      </c>
      <c r="E756" s="51" t="s">
        <v>12169</v>
      </c>
      <c r="F756" s="218" t="s">
        <v>14137</v>
      </c>
      <c r="G756" s="52"/>
      <c r="H756" s="27" t="s">
        <v>15031</v>
      </c>
      <c r="I756" s="27"/>
      <c r="J756" s="57">
        <v>7.2</v>
      </c>
      <c r="K756" s="53">
        <v>46174</v>
      </c>
      <c r="L756" s="53">
        <v>46538.9993055556</v>
      </c>
    </row>
    <row r="757" ht="25.5" spans="1:21">
      <c r="A757" s="61" t="s">
        <v>15032</v>
      </c>
      <c r="B757" s="51" t="s">
        <v>14138</v>
      </c>
      <c r="C757" s="51" t="s">
        <v>14139</v>
      </c>
      <c r="D757" s="51" t="s">
        <v>12160</v>
      </c>
      <c r="E757" s="51" t="s">
        <v>12169</v>
      </c>
      <c r="F757" s="218" t="s">
        <v>14137</v>
      </c>
      <c r="G757" s="52"/>
      <c r="H757" s="27" t="s">
        <v>15031</v>
      </c>
      <c r="I757" s="27"/>
      <c r="J757" s="57">
        <v>3</v>
      </c>
      <c r="K757" s="53">
        <v>46174</v>
      </c>
      <c r="L757" s="53">
        <v>46538.9993055556</v>
      </c>
    </row>
    <row r="758" ht="25.5" spans="1:21">
      <c r="A758" s="61" t="s">
        <v>15033</v>
      </c>
      <c r="B758" s="51" t="s">
        <v>14140</v>
      </c>
      <c r="C758" s="51" t="s">
        <v>14141</v>
      </c>
      <c r="D758" s="51" t="s">
        <v>12160</v>
      </c>
      <c r="E758" s="51" t="s">
        <v>12169</v>
      </c>
      <c r="F758" s="218" t="s">
        <v>14137</v>
      </c>
      <c r="G758" s="52"/>
      <c r="H758" s="27" t="s">
        <v>15031</v>
      </c>
      <c r="I758" s="27"/>
      <c r="J758" s="57">
        <v>36</v>
      </c>
      <c r="K758" s="53">
        <v>46174</v>
      </c>
      <c r="L758" s="53">
        <v>46538.9993055556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U758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7"/>
  <sheetViews>
    <sheetView topLeftCell="O1" workbookViewId="0">
      <pane ySplit="1" topLeftCell="A2" activePane="bottomLeft" state="frozen"/>
      <selection/>
      <selection pane="bottomLeft" activeCell="O1" sqref="O1:P1"/>
    </sheetView>
  </sheetViews>
  <sheetFormatPr defaultColWidth="9" defaultRowHeight="14.25"/>
  <cols>
    <col min="1" max="1" width="5.54166666666667" customWidth="1"/>
    <col min="2" max="3" width="15.25" customWidth="1"/>
    <col min="4" max="4" width="11.625" customWidth="1"/>
    <col min="5" max="5" width="13" customWidth="1"/>
    <col min="6" max="6" width="18.625" customWidth="1"/>
    <col min="7" max="7" width="18.75" customWidth="1"/>
    <col min="8" max="8" width="9.25" customWidth="1"/>
    <col min="9" max="11" width="11.4166666666667" customWidth="1"/>
    <col min="12" max="12" width="23.6666666666667" customWidth="1"/>
    <col min="13" max="13" width="20.0416666666667" customWidth="1"/>
    <col min="14" max="14" width="27.9166666666667" customWidth="1"/>
    <col min="15" max="15" width="10.375" customWidth="1"/>
    <col min="16" max="16" width="11" customWidth="1"/>
  </cols>
  <sheetData>
    <row r="1" ht="15" spans="1:16">
      <c r="A1" s="12" t="s">
        <v>189</v>
      </c>
      <c r="B1" s="12" t="s">
        <v>8712</v>
      </c>
      <c r="C1" s="12" t="s">
        <v>15034</v>
      </c>
      <c r="D1" s="12" t="s">
        <v>15035</v>
      </c>
      <c r="E1" s="12" t="s">
        <v>15036</v>
      </c>
      <c r="F1" s="12" t="s">
        <v>8563</v>
      </c>
      <c r="G1" s="12" t="s">
        <v>8564</v>
      </c>
      <c r="H1" s="12" t="s">
        <v>15037</v>
      </c>
      <c r="I1" s="12" t="s">
        <v>15038</v>
      </c>
      <c r="J1" s="12" t="s">
        <v>15039</v>
      </c>
      <c r="K1" s="12" t="s">
        <v>15040</v>
      </c>
      <c r="L1" s="12" t="s">
        <v>15041</v>
      </c>
      <c r="M1" s="12" t="s">
        <v>15042</v>
      </c>
      <c r="N1" s="12" t="s">
        <v>15043</v>
      </c>
      <c r="O1" s="8" t="s">
        <v>15044</v>
      </c>
      <c r="P1" s="8" t="s">
        <v>15045</v>
      </c>
    </row>
    <row r="2" s="11" customFormat="1" ht="15" spans="1:16">
      <c r="A2" s="13">
        <f>ROW()-1</f>
        <v>1</v>
      </c>
      <c r="B2" s="8" t="str">
        <f>C2&amp;"-["&amp;D2&amp;"]["&amp;E2&amp;"]"</f>
        <v>CS10R-1-1-[1][1]</v>
      </c>
      <c r="C2" s="8" t="s">
        <v>8370</v>
      </c>
      <c r="D2" s="8">
        <v>1</v>
      </c>
      <c r="E2" s="8">
        <v>1</v>
      </c>
      <c r="F2" s="8" t="str">
        <f>VLOOKUP(C2&amp;"-I"&amp;D2,端口信息表!B:F,5,FALSE)</f>
        <v>RC1A</v>
      </c>
      <c r="G2" s="8" t="str">
        <f>VLOOKUP(C2&amp;"-O"&amp;E2,端口信息表!B:F,5,FALSE)</f>
        <v>TC1A</v>
      </c>
      <c r="H2" s="8" t="str">
        <f>VLOOKUP(O2&amp;"-"&amp;VLOOKUP(B2,开关状态表!B:K,10,0),'TWT实时状态（新）'!B:I,7,0)</f>
        <v>FGM</v>
      </c>
      <c r="I2" s="8">
        <f>VLOOKUP(O2&amp;"-"&amp;VLOOKUP(B2,开关状态表!B:K,10,0),'TWT实时状态（新）'!B:I,8,0)</f>
        <v>5</v>
      </c>
      <c r="J2" s="8">
        <v>0</v>
      </c>
      <c r="K2" s="8">
        <v>25</v>
      </c>
      <c r="L2" s="8">
        <v>1</v>
      </c>
      <c r="M2" s="8">
        <v>-75</v>
      </c>
      <c r="N2" s="8" t="str">
        <f>"-("&amp;(-M2+(I2-J2)*L2)&amp;"+G/T)"</f>
        <v>-(80+G/T)</v>
      </c>
      <c r="O2" s="8" t="str">
        <f>VLOOKUP(C2,矩阵信息表!B:C,2,0)</f>
        <v>CS10R</v>
      </c>
      <c r="P2" s="8"/>
    </row>
    <row r="3" ht="15" spans="1:16">
      <c r="A3" s="13">
        <f t="shared" ref="A3:A66" si="0">ROW()-1</f>
        <v>2</v>
      </c>
      <c r="B3" s="8" t="str">
        <f t="shared" ref="B3:B66" si="1">C3&amp;"-["&amp;D3&amp;"]["&amp;E3&amp;"]"</f>
        <v>CS10R-1-1-[2][2]</v>
      </c>
      <c r="C3" s="8" t="s">
        <v>8370</v>
      </c>
      <c r="D3" s="8">
        <v>2</v>
      </c>
      <c r="E3" s="8">
        <v>2</v>
      </c>
      <c r="F3" s="8" t="str">
        <f>VLOOKUP(C3&amp;"-I"&amp;D3,端口信息表!B:F,5,FALSE)</f>
        <v>RC2A</v>
      </c>
      <c r="G3" s="8" t="str">
        <f>VLOOKUP(C3&amp;"-O"&amp;E3,端口信息表!B:F,5,FALSE)</f>
        <v>TC2A</v>
      </c>
      <c r="H3" s="8" t="str">
        <f>VLOOKUP(O3&amp;"-"&amp;VLOOKUP(B3,开关状态表!B:K,10,0),'TWT实时状态（新）'!B:I,7,0)</f>
        <v>FGM</v>
      </c>
      <c r="I3" s="8">
        <f>VLOOKUP(O3&amp;"-"&amp;VLOOKUP(B3,开关状态表!B:K,10,0),'TWT实时状态（新）'!B:I,8,0)</f>
        <v>8</v>
      </c>
      <c r="J3" s="8">
        <v>0</v>
      </c>
      <c r="K3" s="8">
        <v>25</v>
      </c>
      <c r="L3" s="8">
        <v>1</v>
      </c>
      <c r="M3" s="8">
        <v>-75</v>
      </c>
      <c r="N3" s="8" t="str">
        <f t="shared" ref="N3:N10" si="2">"-("&amp;(-M3+(I3-J3)*L3)&amp;"+G/T)"</f>
        <v>-(83+G/T)</v>
      </c>
      <c r="O3" s="8" t="str">
        <f>VLOOKUP(C3,矩阵信息表!B:C,2,0)</f>
        <v>CS10R</v>
      </c>
      <c r="P3" s="8"/>
    </row>
    <row r="4" ht="15" spans="1:16">
      <c r="A4" s="13">
        <f t="shared" si="0"/>
        <v>3</v>
      </c>
      <c r="B4" s="8" t="str">
        <f t="shared" si="1"/>
        <v>CS10R-1-1-[3][3]</v>
      </c>
      <c r="C4" s="8" t="s">
        <v>8370</v>
      </c>
      <c r="D4" s="8">
        <v>3</v>
      </c>
      <c r="E4" s="8">
        <v>3</v>
      </c>
      <c r="F4" s="8" t="str">
        <f>VLOOKUP(C4&amp;"-I"&amp;D4,端口信息表!B:F,5,FALSE)</f>
        <v>RC3A</v>
      </c>
      <c r="G4" s="8" t="str">
        <f>VLOOKUP(C4&amp;"-O"&amp;E4,端口信息表!B:F,5,FALSE)</f>
        <v>TC3A</v>
      </c>
      <c r="H4" s="8" t="str">
        <f>VLOOKUP(O4&amp;"-"&amp;VLOOKUP(B4,开关状态表!B:K,10,0),'TWT实时状态（新）'!B:I,7,0)</f>
        <v>FGM</v>
      </c>
      <c r="I4" s="8">
        <f>VLOOKUP(O4&amp;"-"&amp;VLOOKUP(B4,开关状态表!B:K,10,0),'TWT实时状态（新）'!B:I,8,0)</f>
        <v>8</v>
      </c>
      <c r="J4" s="8">
        <v>0</v>
      </c>
      <c r="K4" s="8">
        <v>25</v>
      </c>
      <c r="L4" s="8">
        <v>1</v>
      </c>
      <c r="M4" s="8">
        <v>-75</v>
      </c>
      <c r="N4" s="8" t="str">
        <f t="shared" si="2"/>
        <v>-(83+G/T)</v>
      </c>
      <c r="O4" s="8" t="str">
        <f>VLOOKUP(C4,矩阵信息表!B:C,2,0)</f>
        <v>CS10R</v>
      </c>
      <c r="P4" s="8"/>
    </row>
    <row r="5" ht="15" spans="1:16">
      <c r="A5" s="13">
        <f t="shared" si="0"/>
        <v>4</v>
      </c>
      <c r="B5" s="8" t="str">
        <f t="shared" si="1"/>
        <v>CS10R-1-1-[4][4]</v>
      </c>
      <c r="C5" s="8" t="s">
        <v>8370</v>
      </c>
      <c r="D5" s="8">
        <v>4</v>
      </c>
      <c r="E5" s="8">
        <v>4</v>
      </c>
      <c r="F5" s="8" t="str">
        <f>VLOOKUP(C5&amp;"-I"&amp;D5,端口信息表!B:F,5,FALSE)</f>
        <v>RC4A</v>
      </c>
      <c r="G5" s="8" t="str">
        <f>VLOOKUP(C5&amp;"-O"&amp;E5,端口信息表!B:F,5,FALSE)</f>
        <v>TC4A</v>
      </c>
      <c r="H5" s="8" t="str">
        <f>VLOOKUP(O5&amp;"-"&amp;VLOOKUP(B5,开关状态表!B:K,10,0),'TWT实时状态（新）'!B:I,7,0)</f>
        <v>FGM</v>
      </c>
      <c r="I5" s="8">
        <f>VLOOKUP(O5&amp;"-"&amp;VLOOKUP(B5,开关状态表!B:K,10,0),'TWT实时状态（新）'!B:I,8,0)</f>
        <v>7</v>
      </c>
      <c r="J5" s="8">
        <v>0</v>
      </c>
      <c r="K5" s="8">
        <v>25</v>
      </c>
      <c r="L5" s="8">
        <v>1</v>
      </c>
      <c r="M5" s="8">
        <v>-75</v>
      </c>
      <c r="N5" s="8" t="str">
        <f t="shared" si="2"/>
        <v>-(82+G/T)</v>
      </c>
      <c r="O5" s="8" t="str">
        <f>VLOOKUP(C5,矩阵信息表!B:C,2,0)</f>
        <v>CS10R</v>
      </c>
      <c r="P5" s="8"/>
    </row>
    <row r="6" ht="15" spans="1:16">
      <c r="A6" s="13">
        <f t="shared" si="0"/>
        <v>5</v>
      </c>
      <c r="B6" s="8" t="str">
        <f t="shared" si="1"/>
        <v>CS10R-1-1-[5][5]</v>
      </c>
      <c r="C6" s="8" t="s">
        <v>8370</v>
      </c>
      <c r="D6" s="8">
        <v>5</v>
      </c>
      <c r="E6" s="8">
        <v>5</v>
      </c>
      <c r="F6" s="8" t="str">
        <f>VLOOKUP(C6&amp;"-I"&amp;D6,端口信息表!B:F,5,FALSE)</f>
        <v>RC5A</v>
      </c>
      <c r="G6" s="8" t="str">
        <f>VLOOKUP(C6&amp;"-O"&amp;E6,端口信息表!B:F,5,FALSE)</f>
        <v>TC5A</v>
      </c>
      <c r="H6" s="8" t="str">
        <f>VLOOKUP(O6&amp;"-"&amp;VLOOKUP(B6,开关状态表!B:K,10,0),'TWT实时状态（新）'!B:I,7,0)</f>
        <v>FGM</v>
      </c>
      <c r="I6" s="8">
        <f>VLOOKUP(O6&amp;"-"&amp;VLOOKUP(B6,开关状态表!B:K,10,0),'TWT实时状态（新）'!B:I,8,0)</f>
        <v>8</v>
      </c>
      <c r="J6" s="8">
        <v>0</v>
      </c>
      <c r="K6" s="8">
        <v>25</v>
      </c>
      <c r="L6" s="8">
        <v>1</v>
      </c>
      <c r="M6" s="8">
        <v>-75</v>
      </c>
      <c r="N6" s="8" t="str">
        <f t="shared" si="2"/>
        <v>-(83+G/T)</v>
      </c>
      <c r="O6" s="8" t="str">
        <f>VLOOKUP(C6,矩阵信息表!B:C,2,0)</f>
        <v>CS10R</v>
      </c>
      <c r="P6" s="8"/>
    </row>
    <row r="7" ht="15" spans="1:16">
      <c r="A7" s="13">
        <f t="shared" si="0"/>
        <v>6</v>
      </c>
      <c r="B7" s="8" t="str">
        <f t="shared" si="1"/>
        <v>CS10R-1-1-[6][6]</v>
      </c>
      <c r="C7" s="8" t="s">
        <v>8370</v>
      </c>
      <c r="D7" s="8">
        <v>6</v>
      </c>
      <c r="E7" s="8">
        <v>6</v>
      </c>
      <c r="F7" s="8" t="str">
        <f>VLOOKUP(C7&amp;"-I"&amp;D7,端口信息表!B:F,5,FALSE)</f>
        <v>RC6A</v>
      </c>
      <c r="G7" s="8" t="str">
        <f>VLOOKUP(C7&amp;"-O"&amp;E7,端口信息表!B:F,5,FALSE)</f>
        <v>TC6A</v>
      </c>
      <c r="H7" s="8" t="str">
        <f>VLOOKUP(O7&amp;"-"&amp;VLOOKUP(B7,开关状态表!B:K,10,0),'TWT实时状态（新）'!B:I,7,0)</f>
        <v>FGM</v>
      </c>
      <c r="I7" s="8">
        <f>VLOOKUP(O7&amp;"-"&amp;VLOOKUP(B7,开关状态表!B:K,10,0),'TWT实时状态（新）'!B:I,8,0)</f>
        <v>7</v>
      </c>
      <c r="J7" s="8">
        <v>0</v>
      </c>
      <c r="K7" s="8">
        <v>25</v>
      </c>
      <c r="L7" s="8">
        <v>1</v>
      </c>
      <c r="M7" s="8">
        <v>-75</v>
      </c>
      <c r="N7" s="8" t="str">
        <f t="shared" si="2"/>
        <v>-(82+G/T)</v>
      </c>
      <c r="O7" s="8" t="str">
        <f>VLOOKUP(C7,矩阵信息表!B:C,2,0)</f>
        <v>CS10R</v>
      </c>
      <c r="P7" s="8"/>
    </row>
    <row r="8" ht="15" spans="1:16">
      <c r="A8" s="13">
        <f t="shared" si="0"/>
        <v>7</v>
      </c>
      <c r="B8" s="8" t="str">
        <f t="shared" si="1"/>
        <v>CS10R-1-1-[7][7]</v>
      </c>
      <c r="C8" s="8" t="s">
        <v>8370</v>
      </c>
      <c r="D8" s="8">
        <v>7</v>
      </c>
      <c r="E8" s="8">
        <v>7</v>
      </c>
      <c r="F8" s="8" t="str">
        <f>VLOOKUP(C8&amp;"-I"&amp;D8,端口信息表!B:F,5,FALSE)</f>
        <v>RC7A</v>
      </c>
      <c r="G8" s="8" t="str">
        <f>VLOOKUP(C8&amp;"-O"&amp;E8,端口信息表!B:F,5,FALSE)</f>
        <v>TC7A</v>
      </c>
      <c r="H8" s="8" t="str">
        <f>VLOOKUP(O8&amp;"-"&amp;VLOOKUP(B8,开关状态表!B:K,10,0),'TWT实时状态（新）'!B:I,7,0)</f>
        <v>FGM</v>
      </c>
      <c r="I8" s="8">
        <f>VLOOKUP(O8&amp;"-"&amp;VLOOKUP(B8,开关状态表!B:K,10,0),'TWT实时状态（新）'!B:I,8,0)</f>
        <v>9</v>
      </c>
      <c r="J8" s="8">
        <v>0</v>
      </c>
      <c r="K8" s="8">
        <v>25</v>
      </c>
      <c r="L8" s="8">
        <v>1</v>
      </c>
      <c r="M8" s="8">
        <v>-75</v>
      </c>
      <c r="N8" s="8" t="str">
        <f t="shared" si="2"/>
        <v>-(84+G/T)</v>
      </c>
      <c r="O8" s="8" t="str">
        <f>VLOOKUP(C8,矩阵信息表!B:C,2,0)</f>
        <v>CS10R</v>
      </c>
      <c r="P8" s="8"/>
    </row>
    <row r="9" ht="15" spans="1:16">
      <c r="A9" s="13">
        <f t="shared" si="0"/>
        <v>8</v>
      </c>
      <c r="B9" s="8" t="str">
        <f t="shared" si="1"/>
        <v>CS10R-1-1-[8][8]</v>
      </c>
      <c r="C9" s="8" t="s">
        <v>8370</v>
      </c>
      <c r="D9" s="8">
        <v>8</v>
      </c>
      <c r="E9" s="8">
        <v>8</v>
      </c>
      <c r="F9" s="8" t="str">
        <f>VLOOKUP(C9&amp;"-I"&amp;D9,端口信息表!B:F,5,FALSE)</f>
        <v>RC8A</v>
      </c>
      <c r="G9" s="8" t="str">
        <f>VLOOKUP(C9&amp;"-O"&amp;E9,端口信息表!B:F,5,FALSE)</f>
        <v>TC8A</v>
      </c>
      <c r="H9" s="8" t="str">
        <f>VLOOKUP(O9&amp;"-"&amp;VLOOKUP(B9,开关状态表!B:K,10,0),'TWT实时状态（新）'!B:I,7,0)</f>
        <v>FGM</v>
      </c>
      <c r="I9" s="8">
        <f>VLOOKUP(O9&amp;"-"&amp;VLOOKUP(B9,开关状态表!B:K,10,0),'TWT实时状态（新）'!B:I,8,0)</f>
        <v>8</v>
      </c>
      <c r="J9" s="8">
        <v>0</v>
      </c>
      <c r="K9" s="8">
        <v>25</v>
      </c>
      <c r="L9" s="8">
        <v>1</v>
      </c>
      <c r="M9" s="8">
        <v>-75</v>
      </c>
      <c r="N9" s="8" t="str">
        <f t="shared" si="2"/>
        <v>-(83+G/T)</v>
      </c>
      <c r="O9" s="8" t="str">
        <f>VLOOKUP(C9,矩阵信息表!B:C,2,0)</f>
        <v>CS10R</v>
      </c>
      <c r="P9" s="8"/>
    </row>
    <row r="10" ht="15" spans="1:16">
      <c r="A10" s="13">
        <f t="shared" si="0"/>
        <v>9</v>
      </c>
      <c r="B10" s="8" t="str">
        <f t="shared" si="1"/>
        <v>CS10R-1-1-[9][9]</v>
      </c>
      <c r="C10" s="8" t="s">
        <v>8370</v>
      </c>
      <c r="D10" s="8">
        <v>9</v>
      </c>
      <c r="E10" s="8">
        <v>9</v>
      </c>
      <c r="F10" s="8" t="str">
        <f>VLOOKUP(C10&amp;"-I"&amp;D10,端口信息表!B:F,5,FALSE)</f>
        <v>RC9A</v>
      </c>
      <c r="G10" s="8" t="str">
        <f>VLOOKUP(C10&amp;"-O"&amp;E10,端口信息表!B:F,5,FALSE)</f>
        <v>TC9A</v>
      </c>
      <c r="H10" s="8" t="str">
        <f>VLOOKUP(O10&amp;"-"&amp;VLOOKUP(B10,开关状态表!B:K,10,0),'TWT实时状态（新）'!B:I,7,0)</f>
        <v>FGM</v>
      </c>
      <c r="I10" s="8">
        <f>VLOOKUP(O10&amp;"-"&amp;VLOOKUP(B10,开关状态表!B:K,10,0),'TWT实时状态（新）'!B:I,8,0)</f>
        <v>9</v>
      </c>
      <c r="J10" s="8">
        <v>0</v>
      </c>
      <c r="K10" s="8">
        <v>25</v>
      </c>
      <c r="L10" s="8">
        <v>1</v>
      </c>
      <c r="M10" s="8">
        <v>-75</v>
      </c>
      <c r="N10" s="8" t="str">
        <f t="shared" si="2"/>
        <v>-(84+G/T)</v>
      </c>
      <c r="O10" s="8" t="str">
        <f>VLOOKUP(C10,矩阵信息表!B:C,2,0)</f>
        <v>CS10R</v>
      </c>
      <c r="P10" s="8"/>
    </row>
    <row r="11" ht="15" spans="1:16">
      <c r="A11" s="13">
        <f t="shared" si="0"/>
        <v>10</v>
      </c>
      <c r="B11" s="8" t="str">
        <f t="shared" si="1"/>
        <v>CS10R-1-1-[10][10]</v>
      </c>
      <c r="C11" s="8" t="s">
        <v>8370</v>
      </c>
      <c r="D11" s="8">
        <v>10</v>
      </c>
      <c r="E11" s="8">
        <v>10</v>
      </c>
      <c r="F11" s="8" t="str">
        <f>VLOOKUP(C11&amp;"-I"&amp;D11,端口信息表!B:F,5,FALSE)</f>
        <v>RC11A</v>
      </c>
      <c r="G11" s="8" t="str">
        <f>VLOOKUP(C11&amp;"-O"&amp;E11,端口信息表!B:F,5,FALSE)</f>
        <v>TC11A</v>
      </c>
      <c r="H11" s="8">
        <f>VLOOKUP(O11&amp;"-"&amp;VLOOKUP(B11,开关状态表!B:K,10,0),'TWT实时状态（新）'!B:I,7,0)</f>
        <v>0</v>
      </c>
      <c r="I11" s="8">
        <f>VLOOKUP(O11&amp;"-"&amp;VLOOKUP(B11,开关状态表!B:K,10,0),'TWT实时状态（新）'!B:I,8,0)</f>
        <v>0</v>
      </c>
      <c r="J11" s="8">
        <v>0</v>
      </c>
      <c r="K11" s="8">
        <v>25</v>
      </c>
      <c r="L11" s="8">
        <v>1</v>
      </c>
      <c r="M11" s="8">
        <v>-75</v>
      </c>
      <c r="N11" s="8"/>
      <c r="O11" s="8" t="str">
        <f>VLOOKUP(C11,矩阵信息表!B:C,2,0)</f>
        <v>CS10R</v>
      </c>
      <c r="P11" s="8"/>
    </row>
    <row r="12" ht="15" spans="1:16">
      <c r="A12" s="13">
        <f t="shared" si="0"/>
        <v>11</v>
      </c>
      <c r="B12" s="8" t="str">
        <f t="shared" si="1"/>
        <v>CS10R-1-1-[11][11]</v>
      </c>
      <c r="C12" s="8" t="s">
        <v>8370</v>
      </c>
      <c r="D12" s="8">
        <v>11</v>
      </c>
      <c r="E12" s="8">
        <v>11</v>
      </c>
      <c r="F12" s="8" t="str">
        <f>VLOOKUP(C12&amp;"-I"&amp;D12,端口信息表!B:F,5,FALSE)</f>
        <v>RC12A</v>
      </c>
      <c r="G12" s="8" t="str">
        <f>VLOOKUP(C12&amp;"-O"&amp;E12,端口信息表!B:F,5,FALSE)</f>
        <v>TC12A</v>
      </c>
      <c r="H12" s="8">
        <f>VLOOKUP(O12&amp;"-"&amp;VLOOKUP(B12,开关状态表!B:K,10,0),'TWT实时状态（新）'!B:I,7,0)</f>
        <v>0</v>
      </c>
      <c r="I12" s="8">
        <f>VLOOKUP(O12&amp;"-"&amp;VLOOKUP(B12,开关状态表!B:K,10,0),'TWT实时状态（新）'!B:I,8,0)</f>
        <v>0</v>
      </c>
      <c r="J12" s="8">
        <v>0</v>
      </c>
      <c r="K12" s="8">
        <v>25</v>
      </c>
      <c r="L12" s="8">
        <v>1</v>
      </c>
      <c r="M12" s="8">
        <v>-75</v>
      </c>
      <c r="N12" s="8"/>
      <c r="O12" s="8" t="str">
        <f>VLOOKUP(C12,矩阵信息表!B:C,2,0)</f>
        <v>CS10R</v>
      </c>
      <c r="P12" s="8"/>
    </row>
    <row r="13" ht="15" spans="1:16">
      <c r="A13" s="13">
        <f t="shared" si="0"/>
        <v>12</v>
      </c>
      <c r="B13" s="8" t="str">
        <f t="shared" si="1"/>
        <v>CS10R-1-1-[12][12]</v>
      </c>
      <c r="C13" s="8" t="s">
        <v>8370</v>
      </c>
      <c r="D13" s="8">
        <v>12</v>
      </c>
      <c r="E13" s="8">
        <v>12</v>
      </c>
      <c r="F13" s="8" t="str">
        <f>VLOOKUP(C13&amp;"-I"&amp;D13,端口信息表!B:F,5,FALSE)</f>
        <v>RC13A</v>
      </c>
      <c r="G13" s="8" t="str">
        <f>VLOOKUP(C13&amp;"-O"&amp;E13,端口信息表!B:F,5,FALSE)</f>
        <v>TC13A</v>
      </c>
      <c r="H13" s="8">
        <f>VLOOKUP(O13&amp;"-"&amp;VLOOKUP(B13,开关状态表!B:K,10,0),'TWT实时状态（新）'!B:I,7,0)</f>
        <v>0</v>
      </c>
      <c r="I13" s="8">
        <f>VLOOKUP(O13&amp;"-"&amp;VLOOKUP(B13,开关状态表!B:K,10,0),'TWT实时状态（新）'!B:I,8,0)</f>
        <v>0</v>
      </c>
      <c r="J13" s="8">
        <v>0</v>
      </c>
      <c r="K13" s="8">
        <v>25</v>
      </c>
      <c r="L13" s="8">
        <v>1</v>
      </c>
      <c r="M13" s="8">
        <v>-75</v>
      </c>
      <c r="N13" s="8"/>
      <c r="O13" s="8" t="str">
        <f>VLOOKUP(C13,矩阵信息表!B:C,2,0)</f>
        <v>CS10R</v>
      </c>
      <c r="P13" s="8"/>
    </row>
    <row r="14" ht="15" spans="1:16">
      <c r="A14" s="13">
        <f t="shared" si="0"/>
        <v>13</v>
      </c>
      <c r="B14" s="8" t="str">
        <f t="shared" si="1"/>
        <v>CS10R-1-1-[13][13]</v>
      </c>
      <c r="C14" s="8" t="s">
        <v>8370</v>
      </c>
      <c r="D14" s="8">
        <v>13</v>
      </c>
      <c r="E14" s="8">
        <v>13</v>
      </c>
      <c r="F14" s="8" t="str">
        <f>VLOOKUP(C14&amp;"-I"&amp;D14,端口信息表!B:F,5,FALSE)</f>
        <v>RC14A</v>
      </c>
      <c r="G14" s="8" t="str">
        <f>VLOOKUP(C14&amp;"-O"&amp;E14,端口信息表!B:F,5,FALSE)</f>
        <v>TC14A</v>
      </c>
      <c r="H14" s="8">
        <f>VLOOKUP(O14&amp;"-"&amp;VLOOKUP(B14,开关状态表!B:K,10,0),'TWT实时状态（新）'!B:I,7,0)</f>
        <v>0</v>
      </c>
      <c r="I14" s="8">
        <f>VLOOKUP(O14&amp;"-"&amp;VLOOKUP(B14,开关状态表!B:K,10,0),'TWT实时状态（新）'!B:I,8,0)</f>
        <v>0</v>
      </c>
      <c r="J14" s="8">
        <v>0</v>
      </c>
      <c r="K14" s="8">
        <v>25</v>
      </c>
      <c r="L14" s="8">
        <v>1</v>
      </c>
      <c r="M14" s="8">
        <v>-75</v>
      </c>
      <c r="N14" s="8"/>
      <c r="O14" s="8" t="str">
        <f>VLOOKUP(C14,矩阵信息表!B:C,2,0)</f>
        <v>CS10R</v>
      </c>
      <c r="P14" s="8"/>
    </row>
    <row r="15" ht="15" spans="1:16">
      <c r="A15" s="13">
        <f t="shared" si="0"/>
        <v>14</v>
      </c>
      <c r="B15" s="8" t="str">
        <f t="shared" si="1"/>
        <v>CS10R-1-2-[1][1]</v>
      </c>
      <c r="C15" s="8" t="s">
        <v>8372</v>
      </c>
      <c r="D15" s="8">
        <v>1</v>
      </c>
      <c r="E15" s="8">
        <v>1</v>
      </c>
      <c r="F15" s="8" t="str">
        <f>VLOOKUP(C15&amp;"-I"&amp;D15,端口信息表!B:F,5,FALSE)</f>
        <v>RC5B</v>
      </c>
      <c r="G15" s="8" t="str">
        <f>VLOOKUP(C15&amp;"-O"&amp;E15,端口信息表!B:F,5,FALSE)</f>
        <v>TC5B</v>
      </c>
      <c r="H15" s="8">
        <f>VLOOKUP(O15&amp;"-"&amp;VLOOKUP(B15,开关状态表!B:K,10,0),'TWT实时状态（新）'!B:I,7,0)</f>
        <v>0</v>
      </c>
      <c r="I15" s="8">
        <f>VLOOKUP(O15&amp;"-"&amp;VLOOKUP(B15,开关状态表!B:K,10,0),'TWT实时状态（新）'!B:I,8,0)</f>
        <v>0</v>
      </c>
      <c r="J15" s="8"/>
      <c r="K15" s="8"/>
      <c r="L15" s="8"/>
      <c r="M15" s="8"/>
      <c r="N15" s="8"/>
      <c r="O15" s="8" t="str">
        <f>VLOOKUP(C15,矩阵信息表!B:C,2,0)</f>
        <v>CS10R</v>
      </c>
      <c r="P15" s="8"/>
    </row>
    <row r="16" ht="15" spans="1:16">
      <c r="A16" s="13">
        <f t="shared" si="0"/>
        <v>15</v>
      </c>
      <c r="B16" s="8" t="str">
        <f t="shared" si="1"/>
        <v>CS10R-1-2-[2][2]</v>
      </c>
      <c r="C16" s="8" t="s">
        <v>8372</v>
      </c>
      <c r="D16" s="8">
        <v>2</v>
      </c>
      <c r="E16" s="8">
        <v>2</v>
      </c>
      <c r="F16" s="8" t="str">
        <f>VLOOKUP(C16&amp;"-I"&amp;D16,端口信息表!B:F,5,FALSE)</f>
        <v>RC6B</v>
      </c>
      <c r="G16" s="8" t="str">
        <f>VLOOKUP(C16&amp;"-O"&amp;E16,端口信息表!B:F,5,FALSE)</f>
        <v>TC6B</v>
      </c>
      <c r="H16" s="8">
        <f>VLOOKUP(O16&amp;"-"&amp;VLOOKUP(B16,开关状态表!B:K,10,0),'TWT实时状态（新）'!B:I,7,0)</f>
        <v>0</v>
      </c>
      <c r="I16" s="8">
        <f>VLOOKUP(O16&amp;"-"&amp;VLOOKUP(B16,开关状态表!B:K,10,0),'TWT实时状态（新）'!B:I,8,0)</f>
        <v>0</v>
      </c>
      <c r="J16" s="8"/>
      <c r="K16" s="8"/>
      <c r="L16" s="8"/>
      <c r="M16" s="8"/>
      <c r="N16" s="8"/>
      <c r="O16" s="8" t="str">
        <f>VLOOKUP(C16,矩阵信息表!B:C,2,0)</f>
        <v>CS10R</v>
      </c>
      <c r="P16" s="8"/>
    </row>
    <row r="17" ht="15" spans="1:16">
      <c r="A17" s="13">
        <f t="shared" si="0"/>
        <v>16</v>
      </c>
      <c r="B17" s="8" t="str">
        <f t="shared" si="1"/>
        <v>CS10R-1-2-[3][3]</v>
      </c>
      <c r="C17" s="8" t="s">
        <v>8372</v>
      </c>
      <c r="D17" s="8">
        <v>3</v>
      </c>
      <c r="E17" s="8">
        <v>3</v>
      </c>
      <c r="F17" s="8" t="str">
        <f>VLOOKUP(C17&amp;"-I"&amp;D17,端口信息表!B:F,5,FALSE)</f>
        <v>RC7B</v>
      </c>
      <c r="G17" s="8" t="str">
        <f>VLOOKUP(C17&amp;"-O"&amp;E17,端口信息表!B:F,5,FALSE)</f>
        <v>TC7B</v>
      </c>
      <c r="H17" s="8">
        <f>VLOOKUP(O17&amp;"-"&amp;VLOOKUP(B17,开关状态表!B:K,10,0),'TWT实时状态（新）'!B:I,7,0)</f>
        <v>0</v>
      </c>
      <c r="I17" s="8">
        <f>VLOOKUP(O17&amp;"-"&amp;VLOOKUP(B17,开关状态表!B:K,10,0),'TWT实时状态（新）'!B:I,8,0)</f>
        <v>0</v>
      </c>
      <c r="J17" s="8"/>
      <c r="K17" s="8"/>
      <c r="L17" s="8"/>
      <c r="M17" s="8"/>
      <c r="N17" s="8"/>
      <c r="O17" s="8" t="str">
        <f>VLOOKUP(C17,矩阵信息表!B:C,2,0)</f>
        <v>CS10R</v>
      </c>
      <c r="P17" s="8"/>
    </row>
    <row r="18" ht="15" spans="1:16">
      <c r="A18" s="13">
        <f t="shared" si="0"/>
        <v>17</v>
      </c>
      <c r="B18" s="8" t="str">
        <f t="shared" si="1"/>
        <v>CS10R-1-2-[4][4]</v>
      </c>
      <c r="C18" s="8" t="s">
        <v>8372</v>
      </c>
      <c r="D18" s="8">
        <v>4</v>
      </c>
      <c r="E18" s="8">
        <v>4</v>
      </c>
      <c r="F18" s="8" t="str">
        <f>VLOOKUP(C18&amp;"-I"&amp;D18,端口信息表!B:F,5,FALSE)</f>
        <v>RC8B</v>
      </c>
      <c r="G18" s="8" t="str">
        <f>VLOOKUP(C18&amp;"-O"&amp;E18,端口信息表!B:F,5,FALSE)</f>
        <v>TC8B</v>
      </c>
      <c r="H18" s="8">
        <f>VLOOKUP(O18&amp;"-"&amp;VLOOKUP(B18,开关状态表!B:K,10,0),'TWT实时状态（新）'!B:I,7,0)</f>
        <v>0</v>
      </c>
      <c r="I18" s="8">
        <f>VLOOKUP(O18&amp;"-"&amp;VLOOKUP(B18,开关状态表!B:K,10,0),'TWT实时状态（新）'!B:I,8,0)</f>
        <v>0</v>
      </c>
      <c r="J18" s="8"/>
      <c r="K18" s="8"/>
      <c r="L18" s="8"/>
      <c r="M18" s="8"/>
      <c r="N18" s="8"/>
      <c r="O18" s="8" t="str">
        <f>VLOOKUP(C18,矩阵信息表!B:C,2,0)</f>
        <v>CS10R</v>
      </c>
      <c r="P18" s="8"/>
    </row>
    <row r="19" ht="15" spans="1:16">
      <c r="A19" s="13">
        <f t="shared" si="0"/>
        <v>18</v>
      </c>
      <c r="B19" s="8" t="str">
        <f t="shared" si="1"/>
        <v>CS10R-1-3-[1][1]</v>
      </c>
      <c r="C19" s="8" t="s">
        <v>8373</v>
      </c>
      <c r="D19" s="8">
        <v>1</v>
      </c>
      <c r="E19" s="8">
        <v>1</v>
      </c>
      <c r="F19" s="8" t="str">
        <f>VLOOKUP(C19&amp;"-I"&amp;D19,端口信息表!B:F,5,FALSE)</f>
        <v>RW1B</v>
      </c>
      <c r="G19" s="8" t="str">
        <f>VLOOKUP(C19&amp;"-O"&amp;E19,端口信息表!B:F,5,FALSE)</f>
        <v>TW1B</v>
      </c>
      <c r="H19" s="8">
        <f>VLOOKUP(O19&amp;"-"&amp;VLOOKUP(B19,开关状态表!B:K,10,0),'TWT实时状态（新）'!B:I,7,0)</f>
        <v>0</v>
      </c>
      <c r="I19" s="8">
        <f>VLOOKUP(O19&amp;"-"&amp;VLOOKUP(B19,开关状态表!B:K,10,0),'TWT实时状态（新）'!B:I,8,0)</f>
        <v>0</v>
      </c>
      <c r="J19" s="8"/>
      <c r="K19" s="8"/>
      <c r="L19" s="8"/>
      <c r="M19" s="8"/>
      <c r="N19" s="8"/>
      <c r="O19" s="8" t="str">
        <f>VLOOKUP(C19,矩阵信息表!B:C,2,0)</f>
        <v>CS10R</v>
      </c>
      <c r="P19" s="8"/>
    </row>
    <row r="20" ht="15" spans="1:16">
      <c r="A20" s="13">
        <f t="shared" si="0"/>
        <v>19</v>
      </c>
      <c r="B20" s="8" t="str">
        <f t="shared" si="1"/>
        <v>CS10R-1-3-[2][2]</v>
      </c>
      <c r="C20" s="8" t="s">
        <v>8373</v>
      </c>
      <c r="D20" s="8">
        <v>2</v>
      </c>
      <c r="E20" s="8">
        <v>2</v>
      </c>
      <c r="F20" s="8" t="str">
        <f>VLOOKUP(C20&amp;"-I"&amp;D20,端口信息表!B:F,5,FALSE)</f>
        <v>RW2B</v>
      </c>
      <c r="G20" s="8" t="str">
        <f>VLOOKUP(C20&amp;"-O"&amp;E20,端口信息表!B:F,5,FALSE)</f>
        <v>TW2B</v>
      </c>
      <c r="H20" s="8">
        <f>VLOOKUP(O20&amp;"-"&amp;VLOOKUP(B20,开关状态表!B:K,10,0),'TWT实时状态（新）'!B:I,7,0)</f>
        <v>0</v>
      </c>
      <c r="I20" s="8">
        <f>VLOOKUP(O20&amp;"-"&amp;VLOOKUP(B20,开关状态表!B:K,10,0),'TWT实时状态（新）'!B:I,8,0)</f>
        <v>0</v>
      </c>
      <c r="J20" s="8"/>
      <c r="K20" s="8"/>
      <c r="L20" s="8"/>
      <c r="M20" s="8"/>
      <c r="N20" s="8"/>
      <c r="O20" s="8" t="str">
        <f>VLOOKUP(C20,矩阵信息表!B:C,2,0)</f>
        <v>CS10R</v>
      </c>
      <c r="P20" s="8"/>
    </row>
    <row r="21" ht="15" spans="1:16">
      <c r="A21" s="13">
        <f t="shared" si="0"/>
        <v>20</v>
      </c>
      <c r="B21" s="8" t="str">
        <f t="shared" si="1"/>
        <v>CS10R-1-4-[1][1]</v>
      </c>
      <c r="C21" s="8" t="s">
        <v>8374</v>
      </c>
      <c r="D21" s="8">
        <v>1</v>
      </c>
      <c r="E21" s="8">
        <v>1</v>
      </c>
      <c r="F21" s="8" t="str">
        <f>VLOOKUP(C21&amp;"-I"&amp;D21,端口信息表!B:F,5,FALSE)</f>
        <v>RC1B</v>
      </c>
      <c r="G21" s="8" t="str">
        <f>VLOOKUP(C21&amp;"-O"&amp;E21,端口信息表!B:F,5,FALSE)</f>
        <v>TC1B</v>
      </c>
      <c r="H21" s="8">
        <f>VLOOKUP(O21&amp;"-"&amp;VLOOKUP(B21,开关状态表!B:K,10,0),'TWT实时状态（新）'!B:I,7,0)</f>
        <v>0</v>
      </c>
      <c r="I21" s="8">
        <f>VLOOKUP(O21&amp;"-"&amp;VLOOKUP(B21,开关状态表!B:K,10,0),'TWT实时状态（新）'!B:I,8,0)</f>
        <v>0</v>
      </c>
      <c r="J21" s="8"/>
      <c r="K21" s="8"/>
      <c r="L21" s="8"/>
      <c r="M21" s="8"/>
      <c r="N21" s="8"/>
      <c r="O21" s="8" t="str">
        <f>VLOOKUP(C21,矩阵信息表!B:C,2,0)</f>
        <v>CS10R</v>
      </c>
      <c r="P21" s="8"/>
    </row>
    <row r="22" ht="15" spans="1:16">
      <c r="A22" s="13">
        <f t="shared" si="0"/>
        <v>21</v>
      </c>
      <c r="B22" s="8" t="str">
        <f t="shared" si="1"/>
        <v>CS10R-1-4-[2][2]</v>
      </c>
      <c r="C22" s="8" t="s">
        <v>8374</v>
      </c>
      <c r="D22" s="8">
        <v>2</v>
      </c>
      <c r="E22" s="8">
        <v>2</v>
      </c>
      <c r="F22" s="8" t="str">
        <f>VLOOKUP(C22&amp;"-I"&amp;D22,端口信息表!B:F,5,FALSE)</f>
        <v>RC2B</v>
      </c>
      <c r="G22" s="8" t="str">
        <f>VLOOKUP(C22&amp;"-O"&amp;E22,端口信息表!B:F,5,FALSE)</f>
        <v>TC2B</v>
      </c>
      <c r="H22" s="8">
        <f>VLOOKUP(O22&amp;"-"&amp;VLOOKUP(B22,开关状态表!B:K,10,0),'TWT实时状态（新）'!B:I,7,0)</f>
        <v>0</v>
      </c>
      <c r="I22" s="8">
        <f>VLOOKUP(O22&amp;"-"&amp;VLOOKUP(B22,开关状态表!B:K,10,0),'TWT实时状态（新）'!B:I,8,0)</f>
        <v>0</v>
      </c>
      <c r="J22" s="8"/>
      <c r="K22" s="8"/>
      <c r="L22" s="8"/>
      <c r="M22" s="8"/>
      <c r="N22" s="8"/>
      <c r="O22" s="8" t="str">
        <f>VLOOKUP(C22,矩阵信息表!B:C,2,0)</f>
        <v>CS10R</v>
      </c>
      <c r="P22" s="8"/>
    </row>
    <row r="23" ht="15" spans="1:16">
      <c r="A23" s="13">
        <f t="shared" si="0"/>
        <v>22</v>
      </c>
      <c r="B23" s="8" t="str">
        <f t="shared" si="1"/>
        <v>CS10R-1-4-[3][3]</v>
      </c>
      <c r="C23" s="8" t="s">
        <v>8374</v>
      </c>
      <c r="D23" s="8">
        <v>3</v>
      </c>
      <c r="E23" s="8">
        <v>3</v>
      </c>
      <c r="F23" s="8" t="str">
        <f>VLOOKUP(C23&amp;"-I"&amp;D23,端口信息表!B:F,5,FALSE)</f>
        <v>RC3B</v>
      </c>
      <c r="G23" s="8" t="str">
        <f>VLOOKUP(C23&amp;"-O"&amp;E23,端口信息表!B:F,5,FALSE)</f>
        <v>TC3B</v>
      </c>
      <c r="H23" s="8">
        <f>VLOOKUP(O23&amp;"-"&amp;VLOOKUP(B23,开关状态表!B:K,10,0),'TWT实时状态（新）'!B:I,7,0)</f>
        <v>0</v>
      </c>
      <c r="I23" s="8">
        <f>VLOOKUP(O23&amp;"-"&amp;VLOOKUP(B23,开关状态表!B:K,10,0),'TWT实时状态（新）'!B:I,8,0)</f>
        <v>0</v>
      </c>
      <c r="J23" s="8"/>
      <c r="K23" s="8"/>
      <c r="L23" s="8"/>
      <c r="M23" s="8"/>
      <c r="N23" s="8"/>
      <c r="O23" s="8" t="str">
        <f>VLOOKUP(C23,矩阵信息表!B:C,2,0)</f>
        <v>CS10R</v>
      </c>
      <c r="P23" s="8"/>
    </row>
    <row r="24" ht="15" spans="1:16">
      <c r="A24" s="13">
        <f t="shared" si="0"/>
        <v>23</v>
      </c>
      <c r="B24" s="8" t="str">
        <f t="shared" si="1"/>
        <v>CS10R-1-4-[4][4]</v>
      </c>
      <c r="C24" s="8" t="s">
        <v>8374</v>
      </c>
      <c r="D24" s="8">
        <v>4</v>
      </c>
      <c r="E24" s="8">
        <v>4</v>
      </c>
      <c r="F24" s="8" t="str">
        <f>VLOOKUP(C24&amp;"-I"&amp;D24,端口信息表!B:F,5,FALSE)</f>
        <v>RC4B</v>
      </c>
      <c r="G24" s="8" t="str">
        <f>VLOOKUP(C24&amp;"-O"&amp;E24,端口信息表!B:F,5,FALSE)</f>
        <v>TC4B</v>
      </c>
      <c r="H24" s="8">
        <f>VLOOKUP(O24&amp;"-"&amp;VLOOKUP(B24,开关状态表!B:K,10,0),'TWT实时状态（新）'!B:I,7,0)</f>
        <v>0</v>
      </c>
      <c r="I24" s="8">
        <f>VLOOKUP(O24&amp;"-"&amp;VLOOKUP(B24,开关状态表!B:K,10,0),'TWT实时状态（新）'!B:I,8,0)</f>
        <v>0</v>
      </c>
      <c r="J24" s="8"/>
      <c r="K24" s="8"/>
      <c r="L24" s="8"/>
      <c r="M24" s="8"/>
      <c r="N24" s="8"/>
      <c r="O24" s="8" t="str">
        <f>VLOOKUP(C24,矩阵信息表!B:C,2,0)</f>
        <v>CS10R</v>
      </c>
      <c r="P24" s="8"/>
    </row>
    <row r="25" ht="15" spans="1:16">
      <c r="A25" s="13">
        <f t="shared" si="0"/>
        <v>24</v>
      </c>
      <c r="B25" s="8" t="str">
        <f t="shared" si="1"/>
        <v>CS10R-1-4-[5][5]</v>
      </c>
      <c r="C25" s="8" t="s">
        <v>8374</v>
      </c>
      <c r="D25" s="8">
        <v>5</v>
      </c>
      <c r="E25" s="8">
        <v>5</v>
      </c>
      <c r="F25" s="8" t="str">
        <f>VLOOKUP(C25&amp;"-I"&amp;D25,端口信息表!B:F,5,FALSE)</f>
        <v>RS1B</v>
      </c>
      <c r="G25" s="8" t="str">
        <f>VLOOKUP(C25&amp;"-O"&amp;E25,端口信息表!B:F,5,FALSE)</f>
        <v>TS1B</v>
      </c>
      <c r="H25" s="8">
        <f>VLOOKUP(O25&amp;"-"&amp;VLOOKUP(B25,开关状态表!B:K,10,0),'TWT实时状态（新）'!B:I,7,0)</f>
        <v>0</v>
      </c>
      <c r="I25" s="8">
        <f>VLOOKUP(O25&amp;"-"&amp;VLOOKUP(B25,开关状态表!B:K,10,0),'TWT实时状态（新）'!B:I,8,0)</f>
        <v>0</v>
      </c>
      <c r="J25" s="8"/>
      <c r="K25" s="8"/>
      <c r="L25" s="8"/>
      <c r="M25" s="8"/>
      <c r="N25" s="8"/>
      <c r="O25" s="8" t="str">
        <f>VLOOKUP(C25,矩阵信息表!B:C,2,0)</f>
        <v>CS10R</v>
      </c>
      <c r="P25" s="8"/>
    </row>
    <row r="26" ht="15" spans="1:16">
      <c r="A26" s="13">
        <f t="shared" si="0"/>
        <v>25</v>
      </c>
      <c r="B26" s="8" t="str">
        <f t="shared" si="1"/>
        <v>CS10R-1-4-[6][6]</v>
      </c>
      <c r="C26" s="8" t="s">
        <v>8374</v>
      </c>
      <c r="D26" s="8">
        <v>6</v>
      </c>
      <c r="E26" s="8">
        <v>6</v>
      </c>
      <c r="F26" s="8" t="str">
        <f>VLOOKUP(C26&amp;"-I"&amp;D26,端口信息表!B:F,5,FALSE)</f>
        <v>RS2B</v>
      </c>
      <c r="G26" s="8" t="str">
        <f>VLOOKUP(C26&amp;"-O"&amp;E26,端口信息表!B:F,5,FALSE)</f>
        <v>TS2B</v>
      </c>
      <c r="H26" s="8">
        <f>VLOOKUP(O26&amp;"-"&amp;VLOOKUP(B26,开关状态表!B:K,10,0),'TWT实时状态（新）'!B:I,7,0)</f>
        <v>0</v>
      </c>
      <c r="I26" s="8">
        <f>VLOOKUP(O26&amp;"-"&amp;VLOOKUP(B26,开关状态表!B:K,10,0),'TWT实时状态（新）'!B:I,8,0)</f>
        <v>0</v>
      </c>
      <c r="J26" s="8"/>
      <c r="K26" s="8"/>
      <c r="L26" s="8"/>
      <c r="M26" s="8"/>
      <c r="N26" s="8"/>
      <c r="O26" s="8" t="str">
        <f>VLOOKUP(C26,矩阵信息表!B:C,2,0)</f>
        <v>CS10R</v>
      </c>
      <c r="P26" s="8"/>
    </row>
    <row r="27" ht="15" spans="1:16">
      <c r="A27" s="13">
        <f t="shared" si="0"/>
        <v>26</v>
      </c>
      <c r="B27" s="8" t="str">
        <f t="shared" si="1"/>
        <v>CS10R-1-4-[7][7]</v>
      </c>
      <c r="C27" s="8" t="s">
        <v>8374</v>
      </c>
      <c r="D27" s="8">
        <v>7</v>
      </c>
      <c r="E27" s="8">
        <v>7</v>
      </c>
      <c r="F27" s="8" t="str">
        <f>VLOOKUP(C27&amp;"-I"&amp;D27,端口信息表!B:F,5,FALSE)</f>
        <v>RS3B</v>
      </c>
      <c r="G27" s="8" t="str">
        <f>VLOOKUP(C27&amp;"-O"&amp;E27,端口信息表!B:F,5,FALSE)</f>
        <v>TS3B</v>
      </c>
      <c r="H27" s="8">
        <f>VLOOKUP(O27&amp;"-"&amp;VLOOKUP(B27,开关状态表!B:K,10,0),'TWT实时状态（新）'!B:I,7,0)</f>
        <v>0</v>
      </c>
      <c r="I27" s="8">
        <f>VLOOKUP(O27&amp;"-"&amp;VLOOKUP(B27,开关状态表!B:K,10,0),'TWT实时状态（新）'!B:I,8,0)</f>
        <v>0</v>
      </c>
      <c r="J27" s="8"/>
      <c r="K27" s="8"/>
      <c r="L27" s="8"/>
      <c r="M27" s="8"/>
      <c r="N27" s="8"/>
      <c r="O27" s="8" t="str">
        <f>VLOOKUP(C27,矩阵信息表!B:C,2,0)</f>
        <v>CS10R</v>
      </c>
      <c r="P27" s="8"/>
    </row>
    <row r="28" ht="15" spans="1:16">
      <c r="A28" s="13">
        <f t="shared" si="0"/>
        <v>27</v>
      </c>
      <c r="B28" s="8" t="str">
        <f t="shared" si="1"/>
        <v>CS10R-1-4-[8][8]</v>
      </c>
      <c r="C28" s="8" t="s">
        <v>8374</v>
      </c>
      <c r="D28" s="8">
        <v>8</v>
      </c>
      <c r="E28" s="8">
        <v>8</v>
      </c>
      <c r="F28" s="8" t="str">
        <f>VLOOKUP(C28&amp;"-I"&amp;D28,端口信息表!B:F,5,FALSE)</f>
        <v>RS4B</v>
      </c>
      <c r="G28" s="8" t="str">
        <f>VLOOKUP(C28&amp;"-O"&amp;E28,端口信息表!B:F,5,FALSE)</f>
        <v>TS4B</v>
      </c>
      <c r="H28" s="8">
        <f>VLOOKUP(O28&amp;"-"&amp;VLOOKUP(B28,开关状态表!B:K,10,0),'TWT实时状态（新）'!B:I,7,0)</f>
        <v>0</v>
      </c>
      <c r="I28" s="8">
        <f>VLOOKUP(O28&amp;"-"&amp;VLOOKUP(B28,开关状态表!B:K,10,0),'TWT实时状态（新）'!B:I,8,0)</f>
        <v>0</v>
      </c>
      <c r="J28" s="8"/>
      <c r="K28" s="8"/>
      <c r="L28" s="8"/>
      <c r="M28" s="8"/>
      <c r="N28" s="8"/>
      <c r="O28" s="8" t="str">
        <f>VLOOKUP(C28,矩阵信息表!B:C,2,0)</f>
        <v>CS10R</v>
      </c>
      <c r="P28" s="8"/>
    </row>
    <row r="29" ht="15" spans="1:16">
      <c r="A29" s="13">
        <f t="shared" si="0"/>
        <v>28</v>
      </c>
      <c r="B29" s="8" t="str">
        <f t="shared" si="1"/>
        <v>CS10R-1-4-[5][1]</v>
      </c>
      <c r="C29" s="8" t="s">
        <v>8374</v>
      </c>
      <c r="D29" s="8">
        <v>5</v>
      </c>
      <c r="E29" s="8">
        <v>1</v>
      </c>
      <c r="F29" s="8" t="str">
        <f>VLOOKUP(C29&amp;"-I"&amp;D29,端口信息表!B:F,5,FALSE)</f>
        <v>RS1B</v>
      </c>
      <c r="G29" s="8" t="str">
        <f>VLOOKUP(C29&amp;"-O"&amp;E29,端口信息表!B:F,5,FALSE)</f>
        <v>TC1B</v>
      </c>
      <c r="H29" s="8">
        <f>VLOOKUP(O29&amp;"-"&amp;VLOOKUP(B29,开关状态表!B:K,10,0),'TWT实时状态（新）'!B:I,7,0)</f>
        <v>0</v>
      </c>
      <c r="I29" s="8">
        <f>VLOOKUP(O29&amp;"-"&amp;VLOOKUP(B29,开关状态表!B:K,10,0),'TWT实时状态（新）'!B:I,8,0)</f>
        <v>0</v>
      </c>
      <c r="J29" s="8"/>
      <c r="K29" s="8"/>
      <c r="L29" s="8"/>
      <c r="M29" s="8"/>
      <c r="N29" s="8"/>
      <c r="O29" s="8" t="str">
        <f>VLOOKUP(C29,矩阵信息表!B:C,2,0)</f>
        <v>CS10R</v>
      </c>
      <c r="P29" s="8"/>
    </row>
    <row r="30" ht="15" spans="1:16">
      <c r="A30" s="13">
        <f t="shared" si="0"/>
        <v>29</v>
      </c>
      <c r="B30" s="8" t="str">
        <f t="shared" si="1"/>
        <v>CS10R-1-4-[1][5]</v>
      </c>
      <c r="C30" s="8" t="s">
        <v>8374</v>
      </c>
      <c r="D30" s="8">
        <v>1</v>
      </c>
      <c r="E30" s="8">
        <v>5</v>
      </c>
      <c r="F30" s="8" t="str">
        <f>VLOOKUP(C30&amp;"-I"&amp;D30,端口信息表!B:F,5,FALSE)</f>
        <v>RC1B</v>
      </c>
      <c r="G30" s="8" t="str">
        <f>VLOOKUP(C30&amp;"-O"&amp;E30,端口信息表!B:F,5,FALSE)</f>
        <v>TS1B</v>
      </c>
      <c r="H30" s="8">
        <f>VLOOKUP(O30&amp;"-"&amp;VLOOKUP(B30,开关状态表!B:K,10,0),'TWT实时状态（新）'!B:I,7,0)</f>
        <v>0</v>
      </c>
      <c r="I30" s="8">
        <f>VLOOKUP(O30&amp;"-"&amp;VLOOKUP(B30,开关状态表!B:K,10,0),'TWT实时状态（新）'!B:I,8,0)</f>
        <v>0</v>
      </c>
      <c r="J30" s="8"/>
      <c r="K30" s="8"/>
      <c r="L30" s="8"/>
      <c r="M30" s="8"/>
      <c r="N30" s="8"/>
      <c r="O30" s="8" t="str">
        <f>VLOOKUP(C30,矩阵信息表!B:C,2,0)</f>
        <v>CS10R</v>
      </c>
      <c r="P30" s="8"/>
    </row>
    <row r="31" ht="15" spans="1:16">
      <c r="A31" s="13">
        <f t="shared" si="0"/>
        <v>30</v>
      </c>
      <c r="B31" s="8" t="str">
        <f t="shared" si="1"/>
        <v>CS10R-1-4-[6][2]</v>
      </c>
      <c r="C31" s="8" t="s">
        <v>8374</v>
      </c>
      <c r="D31" s="8">
        <v>6</v>
      </c>
      <c r="E31" s="8">
        <v>2</v>
      </c>
      <c r="F31" s="8" t="str">
        <f>VLOOKUP(C31&amp;"-I"&amp;D31,端口信息表!B:F,5,FALSE)</f>
        <v>RS2B</v>
      </c>
      <c r="G31" s="8" t="str">
        <f>VLOOKUP(C31&amp;"-O"&amp;E31,端口信息表!B:F,5,FALSE)</f>
        <v>TC2B</v>
      </c>
      <c r="H31" s="8">
        <f>VLOOKUP(O31&amp;"-"&amp;VLOOKUP(B31,开关状态表!B:K,10,0),'TWT实时状态（新）'!B:I,7,0)</f>
        <v>0</v>
      </c>
      <c r="I31" s="8">
        <f>VLOOKUP(O31&amp;"-"&amp;VLOOKUP(B31,开关状态表!B:K,10,0),'TWT实时状态（新）'!B:I,8,0)</f>
        <v>0</v>
      </c>
      <c r="J31" s="8"/>
      <c r="K31" s="8"/>
      <c r="L31" s="8"/>
      <c r="M31" s="8"/>
      <c r="N31" s="8"/>
      <c r="O31" s="8" t="str">
        <f>VLOOKUP(C31,矩阵信息表!B:C,2,0)</f>
        <v>CS10R</v>
      </c>
      <c r="P31" s="8"/>
    </row>
    <row r="32" ht="15" spans="1:16">
      <c r="A32" s="13">
        <f t="shared" si="0"/>
        <v>31</v>
      </c>
      <c r="B32" s="8" t="str">
        <f t="shared" si="1"/>
        <v>CS10R-1-4-[2][6]</v>
      </c>
      <c r="C32" s="8" t="s">
        <v>8374</v>
      </c>
      <c r="D32" s="8">
        <v>2</v>
      </c>
      <c r="E32" s="8">
        <v>6</v>
      </c>
      <c r="F32" s="8" t="str">
        <f>VLOOKUP(C32&amp;"-I"&amp;D32,端口信息表!B:F,5,FALSE)</f>
        <v>RC2B</v>
      </c>
      <c r="G32" s="8" t="str">
        <f>VLOOKUP(C32&amp;"-O"&amp;E32,端口信息表!B:F,5,FALSE)</f>
        <v>TS2B</v>
      </c>
      <c r="H32" s="8">
        <f>VLOOKUP(O32&amp;"-"&amp;VLOOKUP(B32,开关状态表!B:K,10,0),'TWT实时状态（新）'!B:I,7,0)</f>
        <v>0</v>
      </c>
      <c r="I32" s="8">
        <f>VLOOKUP(O32&amp;"-"&amp;VLOOKUP(B32,开关状态表!B:K,10,0),'TWT实时状态（新）'!B:I,8,0)</f>
        <v>0</v>
      </c>
      <c r="J32" s="8"/>
      <c r="K32" s="8"/>
      <c r="L32" s="8"/>
      <c r="M32" s="8"/>
      <c r="N32" s="8"/>
      <c r="O32" s="8" t="str">
        <f>VLOOKUP(C32,矩阵信息表!B:C,2,0)</f>
        <v>CS10R</v>
      </c>
      <c r="P32" s="8"/>
    </row>
    <row r="33" ht="15" spans="1:16">
      <c r="A33" s="13">
        <f t="shared" si="0"/>
        <v>32</v>
      </c>
      <c r="B33" s="8" t="str">
        <f t="shared" si="1"/>
        <v>CS10R-1-4-[7][3]</v>
      </c>
      <c r="C33" s="8" t="s">
        <v>8374</v>
      </c>
      <c r="D33" s="8">
        <v>7</v>
      </c>
      <c r="E33" s="8">
        <v>3</v>
      </c>
      <c r="F33" s="8" t="str">
        <f>VLOOKUP(C33&amp;"-I"&amp;D33,端口信息表!B:F,5,FALSE)</f>
        <v>RS3B</v>
      </c>
      <c r="G33" s="8" t="str">
        <f>VLOOKUP(C33&amp;"-O"&amp;E33,端口信息表!B:F,5,FALSE)</f>
        <v>TC3B</v>
      </c>
      <c r="H33" s="8">
        <f>VLOOKUP(O33&amp;"-"&amp;VLOOKUP(B33,开关状态表!B:K,10,0),'TWT实时状态（新）'!B:I,7,0)</f>
        <v>0</v>
      </c>
      <c r="I33" s="8">
        <f>VLOOKUP(O33&amp;"-"&amp;VLOOKUP(B33,开关状态表!B:K,10,0),'TWT实时状态（新）'!B:I,8,0)</f>
        <v>0</v>
      </c>
      <c r="J33" s="8"/>
      <c r="K33" s="8"/>
      <c r="L33" s="8"/>
      <c r="M33" s="8"/>
      <c r="N33" s="8"/>
      <c r="O33" s="8" t="str">
        <f>VLOOKUP(C33,矩阵信息表!B:C,2,0)</f>
        <v>CS10R</v>
      </c>
      <c r="P33" s="8"/>
    </row>
    <row r="34" ht="15" spans="1:16">
      <c r="A34" s="13">
        <f t="shared" si="0"/>
        <v>33</v>
      </c>
      <c r="B34" s="8" t="str">
        <f t="shared" si="1"/>
        <v>CS10R-1-4-[3][7]</v>
      </c>
      <c r="C34" s="8" t="s">
        <v>8374</v>
      </c>
      <c r="D34" s="8">
        <v>3</v>
      </c>
      <c r="E34" s="8">
        <v>7</v>
      </c>
      <c r="F34" s="8" t="str">
        <f>VLOOKUP(C34&amp;"-I"&amp;D34,端口信息表!B:F,5,FALSE)</f>
        <v>RC3B</v>
      </c>
      <c r="G34" s="8" t="str">
        <f>VLOOKUP(C34&amp;"-O"&amp;E34,端口信息表!B:F,5,FALSE)</f>
        <v>TS3B</v>
      </c>
      <c r="H34" s="8">
        <f>VLOOKUP(O34&amp;"-"&amp;VLOOKUP(B34,开关状态表!B:K,10,0),'TWT实时状态（新）'!B:I,7,0)</f>
        <v>0</v>
      </c>
      <c r="I34" s="8">
        <f>VLOOKUP(O34&amp;"-"&amp;VLOOKUP(B34,开关状态表!B:K,10,0),'TWT实时状态（新）'!B:I,8,0)</f>
        <v>0</v>
      </c>
      <c r="J34" s="8"/>
      <c r="K34" s="8"/>
      <c r="L34" s="8"/>
      <c r="M34" s="8"/>
      <c r="N34" s="8"/>
      <c r="O34" s="8" t="str">
        <f>VLOOKUP(C34,矩阵信息表!B:C,2,0)</f>
        <v>CS10R</v>
      </c>
      <c r="P34" s="8"/>
    </row>
    <row r="35" ht="15" spans="1:16">
      <c r="A35" s="13">
        <f t="shared" si="0"/>
        <v>34</v>
      </c>
      <c r="B35" s="8" t="str">
        <f t="shared" si="1"/>
        <v>CS10R-1-4-[8][4]</v>
      </c>
      <c r="C35" s="8" t="s">
        <v>8374</v>
      </c>
      <c r="D35" s="8">
        <v>8</v>
      </c>
      <c r="E35" s="8">
        <v>4</v>
      </c>
      <c r="F35" s="8" t="str">
        <f>VLOOKUP(C35&amp;"-I"&amp;D35,端口信息表!B:F,5,FALSE)</f>
        <v>RS4B</v>
      </c>
      <c r="G35" s="8" t="str">
        <f>VLOOKUP(C35&amp;"-O"&amp;E35,端口信息表!B:F,5,FALSE)</f>
        <v>TC4B</v>
      </c>
      <c r="H35" s="8">
        <f>VLOOKUP(O35&amp;"-"&amp;VLOOKUP(B35,开关状态表!B:K,10,0),'TWT实时状态（新）'!B:I,7,0)</f>
        <v>0</v>
      </c>
      <c r="I35" s="8">
        <f>VLOOKUP(O35&amp;"-"&amp;VLOOKUP(B35,开关状态表!B:K,10,0),'TWT实时状态（新）'!B:I,8,0)</f>
        <v>0</v>
      </c>
      <c r="J35" s="8"/>
      <c r="K35" s="8"/>
      <c r="L35" s="8"/>
      <c r="M35" s="8"/>
      <c r="N35" s="8"/>
      <c r="O35" s="8" t="str">
        <f>VLOOKUP(C35,矩阵信息表!B:C,2,0)</f>
        <v>CS10R</v>
      </c>
      <c r="P35" s="8"/>
    </row>
    <row r="36" ht="15" spans="1:16">
      <c r="A36" s="13">
        <f t="shared" si="0"/>
        <v>35</v>
      </c>
      <c r="B36" s="8" t="str">
        <f t="shared" si="1"/>
        <v>CS10R-1-4-[4][8]</v>
      </c>
      <c r="C36" s="8" t="s">
        <v>8374</v>
      </c>
      <c r="D36" s="8">
        <v>4</v>
      </c>
      <c r="E36" s="8">
        <v>8</v>
      </c>
      <c r="F36" s="8" t="str">
        <f>VLOOKUP(C36&amp;"-I"&amp;D36,端口信息表!B:F,5,FALSE)</f>
        <v>RC4B</v>
      </c>
      <c r="G36" s="8" t="str">
        <f>VLOOKUP(C36&amp;"-O"&amp;E36,端口信息表!B:F,5,FALSE)</f>
        <v>TS4B</v>
      </c>
      <c r="H36" s="8">
        <f>VLOOKUP(O36&amp;"-"&amp;VLOOKUP(B36,开关状态表!B:K,10,0),'TWT实时状态（新）'!B:I,7,0)</f>
        <v>0</v>
      </c>
      <c r="I36" s="8">
        <f>VLOOKUP(O36&amp;"-"&amp;VLOOKUP(B36,开关状态表!B:K,10,0),'TWT实时状态（新）'!B:I,8,0)</f>
        <v>0</v>
      </c>
      <c r="J36" s="8"/>
      <c r="K36" s="8"/>
      <c r="L36" s="8"/>
      <c r="M36" s="8"/>
      <c r="N36" s="8"/>
      <c r="O36" s="8" t="str">
        <f>VLOOKUP(C36,矩阵信息表!B:C,2,0)</f>
        <v>CS10R</v>
      </c>
      <c r="P36" s="8"/>
    </row>
    <row r="37" ht="15" spans="1:16">
      <c r="A37" s="13">
        <f t="shared" si="0"/>
        <v>36</v>
      </c>
      <c r="B37" s="8" t="str">
        <f t="shared" si="1"/>
        <v>CS10R-1-5-[1][1]</v>
      </c>
      <c r="C37" s="8" t="s">
        <v>8375</v>
      </c>
      <c r="D37" s="8">
        <v>1</v>
      </c>
      <c r="E37" s="8">
        <v>1</v>
      </c>
      <c r="F37" s="8" t="str">
        <f>VLOOKUP(C37&amp;"-I"&amp;D37,端口信息表!B:F,5,FALSE)</f>
        <v>RI5A</v>
      </c>
      <c r="G37" s="8" t="str">
        <f>VLOOKUP(C37&amp;"-O"&amp;E37,端口信息表!B:F,5,FALSE)</f>
        <v>TI5A</v>
      </c>
      <c r="H37" s="8">
        <f>VLOOKUP(O37&amp;"-"&amp;VLOOKUP(B37,开关状态表!B:K,10,0),'TWT实时状态（新）'!B:I,7,0)</f>
        <v>0</v>
      </c>
      <c r="I37" s="8">
        <f>VLOOKUP(O37&amp;"-"&amp;VLOOKUP(B37,开关状态表!B:K,10,0),'TWT实时状态（新）'!B:I,8,0)</f>
        <v>0</v>
      </c>
      <c r="J37" s="8"/>
      <c r="K37" s="8"/>
      <c r="L37" s="8"/>
      <c r="M37" s="8"/>
      <c r="N37" s="8"/>
      <c r="O37" s="8" t="str">
        <f>VLOOKUP(C37,矩阵信息表!B:C,2,0)</f>
        <v>CS10R</v>
      </c>
      <c r="P37" s="8"/>
    </row>
    <row r="38" ht="15" spans="1:16">
      <c r="A38" s="13">
        <f t="shared" si="0"/>
        <v>37</v>
      </c>
      <c r="B38" s="8" t="str">
        <f t="shared" si="1"/>
        <v>CS10R-1-5-[2][2]</v>
      </c>
      <c r="C38" s="8" t="s">
        <v>8375</v>
      </c>
      <c r="D38" s="8">
        <v>2</v>
      </c>
      <c r="E38" s="8">
        <v>2</v>
      </c>
      <c r="F38" s="8" t="str">
        <f>VLOOKUP(C38&amp;"-I"&amp;D38,端口信息表!B:F,5,FALSE)</f>
        <v>RI6A</v>
      </c>
      <c r="G38" s="8" t="str">
        <f>VLOOKUP(C38&amp;"-O"&amp;E38,端口信息表!B:F,5,FALSE)</f>
        <v>TI6A</v>
      </c>
      <c r="H38" s="8">
        <f>VLOOKUP(O38&amp;"-"&amp;VLOOKUP(B38,开关状态表!B:K,10,0),'TWT实时状态（新）'!B:I,7,0)</f>
        <v>0</v>
      </c>
      <c r="I38" s="8">
        <f>VLOOKUP(O38&amp;"-"&amp;VLOOKUP(B38,开关状态表!B:K,10,0),'TWT实时状态（新）'!B:I,8,0)</f>
        <v>0</v>
      </c>
      <c r="J38" s="8"/>
      <c r="K38" s="8"/>
      <c r="L38" s="8"/>
      <c r="M38" s="8"/>
      <c r="N38" s="8"/>
      <c r="O38" s="8" t="str">
        <f>VLOOKUP(C38,矩阵信息表!B:C,2,0)</f>
        <v>CS10R</v>
      </c>
      <c r="P38" s="8"/>
    </row>
    <row r="39" ht="15" spans="1:16">
      <c r="A39" s="13">
        <f t="shared" si="0"/>
        <v>38</v>
      </c>
      <c r="B39" s="8" t="str">
        <f t="shared" si="1"/>
        <v>CS10R-1-5-[3][3]</v>
      </c>
      <c r="C39" s="8" t="s">
        <v>8375</v>
      </c>
      <c r="D39" s="8">
        <v>3</v>
      </c>
      <c r="E39" s="8">
        <v>3</v>
      </c>
      <c r="F39" s="8" t="str">
        <f>VLOOKUP(C39&amp;"-I"&amp;D39,端口信息表!B:F,5,FALSE)</f>
        <v>RI7A</v>
      </c>
      <c r="G39" s="8" t="str">
        <f>VLOOKUP(C39&amp;"-O"&amp;E39,端口信息表!B:F,5,FALSE)</f>
        <v>TI7A</v>
      </c>
      <c r="H39" s="8">
        <f>VLOOKUP(O39&amp;"-"&amp;VLOOKUP(B39,开关状态表!B:K,10,0),'TWT实时状态（新）'!B:I,7,0)</f>
        <v>0</v>
      </c>
      <c r="I39" s="8">
        <f>VLOOKUP(O39&amp;"-"&amp;VLOOKUP(B39,开关状态表!B:K,10,0),'TWT实时状态（新）'!B:I,8,0)</f>
        <v>0</v>
      </c>
      <c r="J39" s="8"/>
      <c r="K39" s="8"/>
      <c r="L39" s="8"/>
      <c r="M39" s="8"/>
      <c r="N39" s="8"/>
      <c r="O39" s="8" t="str">
        <f>VLOOKUP(C39,矩阵信息表!B:C,2,0)</f>
        <v>CS10R</v>
      </c>
      <c r="P39" s="8"/>
    </row>
    <row r="40" ht="15" spans="1:16">
      <c r="A40" s="13">
        <f t="shared" si="0"/>
        <v>39</v>
      </c>
      <c r="B40" s="8" t="str">
        <f t="shared" si="1"/>
        <v>CS10R-1-5-[4][4]</v>
      </c>
      <c r="C40" s="8" t="s">
        <v>8375</v>
      </c>
      <c r="D40" s="8">
        <v>4</v>
      </c>
      <c r="E40" s="8">
        <v>4</v>
      </c>
      <c r="F40" s="8" t="str">
        <f>VLOOKUP(C40&amp;"-I"&amp;D40,端口信息表!B:F,5,FALSE)</f>
        <v>RI8A</v>
      </c>
      <c r="G40" s="8" t="str">
        <f>VLOOKUP(C40&amp;"-O"&amp;E40,端口信息表!B:F,5,FALSE)</f>
        <v>TI8A</v>
      </c>
      <c r="H40" s="8">
        <f>VLOOKUP(O40&amp;"-"&amp;VLOOKUP(B40,开关状态表!B:K,10,0),'TWT实时状态（新）'!B:I,7,0)</f>
        <v>0</v>
      </c>
      <c r="I40" s="8">
        <f>VLOOKUP(O40&amp;"-"&amp;VLOOKUP(B40,开关状态表!B:K,10,0),'TWT实时状态（新）'!B:I,8,0)</f>
        <v>0</v>
      </c>
      <c r="J40" s="8"/>
      <c r="K40" s="8"/>
      <c r="L40" s="8"/>
      <c r="M40" s="8"/>
      <c r="N40" s="8"/>
      <c r="O40" s="8" t="str">
        <f>VLOOKUP(C40,矩阵信息表!B:C,2,0)</f>
        <v>CS10R</v>
      </c>
      <c r="P40" s="8"/>
    </row>
    <row r="41" ht="15" spans="1:16">
      <c r="A41" s="13">
        <f t="shared" si="0"/>
        <v>40</v>
      </c>
      <c r="B41" s="8" t="str">
        <f t="shared" si="1"/>
        <v>CS10R-1-5-[5][5]</v>
      </c>
      <c r="C41" s="8" t="s">
        <v>8375</v>
      </c>
      <c r="D41" s="8">
        <v>5</v>
      </c>
      <c r="E41" s="8">
        <v>5</v>
      </c>
      <c r="F41" s="8" t="str">
        <f>VLOOKUP(C41&amp;"-I"&amp;D41,端口信息表!B:F,5,FALSE)</f>
        <v>RI11B</v>
      </c>
      <c r="G41" s="8" t="str">
        <f>VLOOKUP(C41&amp;"-O"&amp;E41,端口信息表!B:F,5,FALSE)</f>
        <v>TI11B</v>
      </c>
      <c r="H41" s="8">
        <f>VLOOKUP(O41&amp;"-"&amp;VLOOKUP(B41,开关状态表!B:K,10,0),'TWT实时状态（新）'!B:I,7,0)</f>
        <v>0</v>
      </c>
      <c r="I41" s="8">
        <f>VLOOKUP(O41&amp;"-"&amp;VLOOKUP(B41,开关状态表!B:K,10,0),'TWT实时状态（新）'!B:I,8,0)</f>
        <v>0</v>
      </c>
      <c r="J41" s="8"/>
      <c r="K41" s="8"/>
      <c r="L41" s="8"/>
      <c r="M41" s="8"/>
      <c r="N41" s="8"/>
      <c r="O41" s="8" t="str">
        <f>VLOOKUP(C41,矩阵信息表!B:C,2,0)</f>
        <v>CS10R</v>
      </c>
      <c r="P41" s="8"/>
    </row>
    <row r="42" ht="15" spans="1:16">
      <c r="A42" s="13">
        <f t="shared" si="0"/>
        <v>41</v>
      </c>
      <c r="B42" s="8" t="str">
        <f t="shared" si="1"/>
        <v>CS10R-1-5-[6][6]</v>
      </c>
      <c r="C42" s="8" t="s">
        <v>8375</v>
      </c>
      <c r="D42" s="8">
        <v>6</v>
      </c>
      <c r="E42" s="8">
        <v>6</v>
      </c>
      <c r="F42" s="8" t="str">
        <f>VLOOKUP(C42&amp;"-I"&amp;D42,端口信息表!B:F,5,FALSE)</f>
        <v>RI12B</v>
      </c>
      <c r="G42" s="8" t="str">
        <f>VLOOKUP(C42&amp;"-O"&amp;E42,端口信息表!B:F,5,FALSE)</f>
        <v>TI12B</v>
      </c>
      <c r="H42" s="8">
        <f>VLOOKUP(O42&amp;"-"&amp;VLOOKUP(B42,开关状态表!B:K,10,0),'TWT实时状态（新）'!B:I,7,0)</f>
        <v>0</v>
      </c>
      <c r="I42" s="8">
        <f>VLOOKUP(O42&amp;"-"&amp;VLOOKUP(B42,开关状态表!B:K,10,0),'TWT实时状态（新）'!B:I,8,0)</f>
        <v>0</v>
      </c>
      <c r="J42" s="8"/>
      <c r="K42" s="8"/>
      <c r="L42" s="8"/>
      <c r="M42" s="8"/>
      <c r="N42" s="8"/>
      <c r="O42" s="8" t="str">
        <f>VLOOKUP(C42,矩阵信息表!B:C,2,0)</f>
        <v>CS10R</v>
      </c>
      <c r="P42" s="8"/>
    </row>
    <row r="43" ht="15" spans="1:16">
      <c r="A43" s="13">
        <f t="shared" si="0"/>
        <v>42</v>
      </c>
      <c r="B43" s="8" t="str">
        <f t="shared" si="1"/>
        <v>CS10R-1-5-[7][7]</v>
      </c>
      <c r="C43" s="8" t="s">
        <v>8375</v>
      </c>
      <c r="D43" s="8">
        <v>7</v>
      </c>
      <c r="E43" s="8">
        <v>7</v>
      </c>
      <c r="F43" s="8" t="str">
        <f>VLOOKUP(C43&amp;"-I"&amp;D43,端口信息表!B:F,5,FALSE)</f>
        <v>RI13B</v>
      </c>
      <c r="G43" s="8" t="str">
        <f>VLOOKUP(C43&amp;"-O"&amp;E43,端口信息表!B:F,5,FALSE)</f>
        <v>TI13B</v>
      </c>
      <c r="H43" s="8">
        <f>VLOOKUP(O43&amp;"-"&amp;VLOOKUP(B43,开关状态表!B:K,10,0),'TWT实时状态（新）'!B:I,7,0)</f>
        <v>0</v>
      </c>
      <c r="I43" s="8">
        <f>VLOOKUP(O43&amp;"-"&amp;VLOOKUP(B43,开关状态表!B:K,10,0),'TWT实时状态（新）'!B:I,8,0)</f>
        <v>0</v>
      </c>
      <c r="J43" s="8"/>
      <c r="K43" s="8"/>
      <c r="L43" s="8"/>
      <c r="M43" s="8"/>
      <c r="N43" s="8"/>
      <c r="O43" s="8" t="str">
        <f>VLOOKUP(C43,矩阵信息表!B:C,2,0)</f>
        <v>CS10R</v>
      </c>
      <c r="P43" s="8"/>
    </row>
    <row r="44" ht="15" spans="1:16">
      <c r="A44" s="13">
        <f t="shared" si="0"/>
        <v>43</v>
      </c>
      <c r="B44" s="8" t="str">
        <f t="shared" si="1"/>
        <v>CS10R-1-5-[8][8]</v>
      </c>
      <c r="C44" s="8" t="s">
        <v>8375</v>
      </c>
      <c r="D44" s="8">
        <v>8</v>
      </c>
      <c r="E44" s="8">
        <v>8</v>
      </c>
      <c r="F44" s="8" t="str">
        <f>VLOOKUP(C44&amp;"-I"&amp;D44,端口信息表!B:F,5,FALSE)</f>
        <v>RI14B</v>
      </c>
      <c r="G44" s="8" t="str">
        <f>VLOOKUP(C44&amp;"-O"&amp;E44,端口信息表!B:F,5,FALSE)</f>
        <v>TI14B</v>
      </c>
      <c r="H44" s="8">
        <f>VLOOKUP(O44&amp;"-"&amp;VLOOKUP(B44,开关状态表!B:K,10,0),'TWT实时状态（新）'!B:I,7,0)</f>
        <v>0</v>
      </c>
      <c r="I44" s="8">
        <f>VLOOKUP(O44&amp;"-"&amp;VLOOKUP(B44,开关状态表!B:K,10,0),'TWT实时状态（新）'!B:I,8,0)</f>
        <v>0</v>
      </c>
      <c r="J44" s="8"/>
      <c r="K44" s="8"/>
      <c r="L44" s="8"/>
      <c r="M44" s="8"/>
      <c r="N44" s="8"/>
      <c r="O44" s="8" t="str">
        <f>VLOOKUP(C44,矩阵信息表!B:C,2,0)</f>
        <v>CS10R</v>
      </c>
      <c r="P44" s="8"/>
    </row>
    <row r="45" ht="15" spans="1:16">
      <c r="A45" s="13">
        <f t="shared" si="0"/>
        <v>44</v>
      </c>
      <c r="B45" s="8" t="str">
        <f t="shared" si="1"/>
        <v>CS10R-1-5-[5][1]</v>
      </c>
      <c r="C45" s="8" t="s">
        <v>8375</v>
      </c>
      <c r="D45" s="8">
        <v>5</v>
      </c>
      <c r="E45" s="8">
        <v>1</v>
      </c>
      <c r="F45" s="8" t="str">
        <f>VLOOKUP(C45&amp;"-I"&amp;D45,端口信息表!B:F,5,FALSE)</f>
        <v>RI11B</v>
      </c>
      <c r="G45" s="8" t="str">
        <f>VLOOKUP(C45&amp;"-O"&amp;E45,端口信息表!B:F,5,FALSE)</f>
        <v>TI5A</v>
      </c>
      <c r="H45" s="8" t="e">
        <f>VLOOKUP(O45&amp;"-"&amp;VLOOKUP(B45,开关状态表!B:K,10,0),'TWT实时状态（新）'!B:I,7,0)</f>
        <v>#N/A</v>
      </c>
      <c r="I45" s="8" t="e">
        <f>VLOOKUP(O45&amp;"-"&amp;VLOOKUP(B45,开关状态表!B:K,10,0),'TWT实时状态（新）'!B:I,8,0)</f>
        <v>#N/A</v>
      </c>
      <c r="J45" s="8"/>
      <c r="K45" s="8"/>
      <c r="L45" s="8"/>
      <c r="M45" s="8"/>
      <c r="N45" s="8"/>
      <c r="O45" s="8" t="str">
        <f>VLOOKUP(C45,矩阵信息表!B:C,2,0)</f>
        <v>CS10R</v>
      </c>
      <c r="P45" s="8"/>
    </row>
    <row r="46" ht="15" spans="1:16">
      <c r="A46" s="13">
        <f t="shared" si="0"/>
        <v>45</v>
      </c>
      <c r="B46" s="8" t="str">
        <f t="shared" si="1"/>
        <v>CS10R-1-5-[1][5]</v>
      </c>
      <c r="C46" s="8" t="s">
        <v>8375</v>
      </c>
      <c r="D46" s="8">
        <v>1</v>
      </c>
      <c r="E46" s="8">
        <v>5</v>
      </c>
      <c r="F46" s="8" t="str">
        <f>VLOOKUP(C46&amp;"-I"&amp;D46,端口信息表!B:F,5,FALSE)</f>
        <v>RI5A</v>
      </c>
      <c r="G46" s="8" t="str">
        <f>VLOOKUP(C46&amp;"-O"&amp;E46,端口信息表!B:F,5,FALSE)</f>
        <v>TI11B</v>
      </c>
      <c r="H46" s="8" t="e">
        <f>VLOOKUP(O46&amp;"-"&amp;VLOOKUP(B46,开关状态表!B:K,10,0),'TWT实时状态（新）'!B:I,7,0)</f>
        <v>#N/A</v>
      </c>
      <c r="I46" s="8" t="e">
        <f>VLOOKUP(O46&amp;"-"&amp;VLOOKUP(B46,开关状态表!B:K,10,0),'TWT实时状态（新）'!B:I,8,0)</f>
        <v>#N/A</v>
      </c>
      <c r="J46" s="8"/>
      <c r="K46" s="8"/>
      <c r="L46" s="8"/>
      <c r="M46" s="8"/>
      <c r="N46" s="8"/>
      <c r="O46" s="8" t="str">
        <f>VLOOKUP(C46,矩阵信息表!B:C,2,0)</f>
        <v>CS10R</v>
      </c>
      <c r="P46" s="8"/>
    </row>
    <row r="47" ht="15" spans="1:16">
      <c r="A47" s="13">
        <f t="shared" si="0"/>
        <v>46</v>
      </c>
      <c r="B47" s="8" t="str">
        <f t="shared" si="1"/>
        <v>CS10R-1-5-[6][2]</v>
      </c>
      <c r="C47" s="8" t="s">
        <v>8375</v>
      </c>
      <c r="D47" s="8">
        <v>6</v>
      </c>
      <c r="E47" s="8">
        <v>2</v>
      </c>
      <c r="F47" s="8" t="str">
        <f>VLOOKUP(C47&amp;"-I"&amp;D47,端口信息表!B:F,5,FALSE)</f>
        <v>RI12B</v>
      </c>
      <c r="G47" s="8" t="str">
        <f>VLOOKUP(C47&amp;"-O"&amp;E47,端口信息表!B:F,5,FALSE)</f>
        <v>TI6A</v>
      </c>
      <c r="H47" s="8" t="e">
        <f>VLOOKUP(O47&amp;"-"&amp;VLOOKUP(B47,开关状态表!B:K,10,0),'TWT实时状态（新）'!B:I,7,0)</f>
        <v>#N/A</v>
      </c>
      <c r="I47" s="8" t="e">
        <f>VLOOKUP(O47&amp;"-"&amp;VLOOKUP(B47,开关状态表!B:K,10,0),'TWT实时状态（新）'!B:I,8,0)</f>
        <v>#N/A</v>
      </c>
      <c r="J47" s="8"/>
      <c r="K47" s="8"/>
      <c r="L47" s="8"/>
      <c r="M47" s="8"/>
      <c r="N47" s="8"/>
      <c r="O47" s="8" t="str">
        <f>VLOOKUP(C47,矩阵信息表!B:C,2,0)</f>
        <v>CS10R</v>
      </c>
      <c r="P47" s="8"/>
    </row>
    <row r="48" ht="15" spans="1:16">
      <c r="A48" s="13">
        <f t="shared" si="0"/>
        <v>47</v>
      </c>
      <c r="B48" s="8" t="str">
        <f t="shared" si="1"/>
        <v>CS10R-1-5-[2][6]</v>
      </c>
      <c r="C48" s="8" t="s">
        <v>8375</v>
      </c>
      <c r="D48" s="8">
        <v>2</v>
      </c>
      <c r="E48" s="8">
        <v>6</v>
      </c>
      <c r="F48" s="8" t="str">
        <f>VLOOKUP(C48&amp;"-I"&amp;D48,端口信息表!B:F,5,FALSE)</f>
        <v>RI6A</v>
      </c>
      <c r="G48" s="8" t="str">
        <f>VLOOKUP(C48&amp;"-O"&amp;E48,端口信息表!B:F,5,FALSE)</f>
        <v>TI12B</v>
      </c>
      <c r="H48" s="8" t="e">
        <f>VLOOKUP(O48&amp;"-"&amp;VLOOKUP(B48,开关状态表!B:K,10,0),'TWT实时状态（新）'!B:I,7,0)</f>
        <v>#N/A</v>
      </c>
      <c r="I48" s="8" t="e">
        <f>VLOOKUP(O48&amp;"-"&amp;VLOOKUP(B48,开关状态表!B:K,10,0),'TWT实时状态（新）'!B:I,8,0)</f>
        <v>#N/A</v>
      </c>
      <c r="J48" s="8"/>
      <c r="K48" s="8"/>
      <c r="L48" s="8"/>
      <c r="M48" s="8"/>
      <c r="N48" s="8"/>
      <c r="O48" s="8" t="str">
        <f>VLOOKUP(C48,矩阵信息表!B:C,2,0)</f>
        <v>CS10R</v>
      </c>
      <c r="P48" s="8"/>
    </row>
    <row r="49" ht="15" spans="1:16">
      <c r="A49" s="13">
        <f t="shared" si="0"/>
        <v>48</v>
      </c>
      <c r="B49" s="8" t="str">
        <f t="shared" si="1"/>
        <v>CS10R-1-5-[7][3]</v>
      </c>
      <c r="C49" s="8" t="s">
        <v>8375</v>
      </c>
      <c r="D49" s="8">
        <v>7</v>
      </c>
      <c r="E49" s="8">
        <v>3</v>
      </c>
      <c r="F49" s="8" t="str">
        <f>VLOOKUP(C49&amp;"-I"&amp;D49,端口信息表!B:F,5,FALSE)</f>
        <v>RI13B</v>
      </c>
      <c r="G49" s="8" t="str">
        <f>VLOOKUP(C49&amp;"-O"&amp;E49,端口信息表!B:F,5,FALSE)</f>
        <v>TI7A</v>
      </c>
      <c r="H49" s="8" t="e">
        <f>VLOOKUP(O49&amp;"-"&amp;VLOOKUP(B49,开关状态表!B:K,10,0),'TWT实时状态（新）'!B:I,7,0)</f>
        <v>#N/A</v>
      </c>
      <c r="I49" s="8" t="e">
        <f>VLOOKUP(O49&amp;"-"&amp;VLOOKUP(B49,开关状态表!B:K,10,0),'TWT实时状态（新）'!B:I,8,0)</f>
        <v>#N/A</v>
      </c>
      <c r="J49" s="8"/>
      <c r="K49" s="8"/>
      <c r="L49" s="8"/>
      <c r="M49" s="8"/>
      <c r="N49" s="8"/>
      <c r="O49" s="8" t="str">
        <f>VLOOKUP(C49,矩阵信息表!B:C,2,0)</f>
        <v>CS10R</v>
      </c>
      <c r="P49" s="8"/>
    </row>
    <row r="50" ht="15" spans="1:16">
      <c r="A50" s="13">
        <f t="shared" si="0"/>
        <v>49</v>
      </c>
      <c r="B50" s="8" t="str">
        <f t="shared" si="1"/>
        <v>CS10R-1-5-[3][7]</v>
      </c>
      <c r="C50" s="8" t="s">
        <v>8375</v>
      </c>
      <c r="D50" s="8">
        <v>3</v>
      </c>
      <c r="E50" s="8">
        <v>7</v>
      </c>
      <c r="F50" s="8" t="str">
        <f>VLOOKUP(C50&amp;"-I"&amp;D50,端口信息表!B:F,5,FALSE)</f>
        <v>RI7A</v>
      </c>
      <c r="G50" s="8" t="str">
        <f>VLOOKUP(C50&amp;"-O"&amp;E50,端口信息表!B:F,5,FALSE)</f>
        <v>TI13B</v>
      </c>
      <c r="H50" s="8" t="e">
        <f>VLOOKUP(O50&amp;"-"&amp;VLOOKUP(B50,开关状态表!B:K,10,0),'TWT实时状态（新）'!B:I,7,0)</f>
        <v>#N/A</v>
      </c>
      <c r="I50" s="8" t="e">
        <f>VLOOKUP(O50&amp;"-"&amp;VLOOKUP(B50,开关状态表!B:K,10,0),'TWT实时状态（新）'!B:I,8,0)</f>
        <v>#N/A</v>
      </c>
      <c r="J50" s="8"/>
      <c r="K50" s="8"/>
      <c r="L50" s="8"/>
      <c r="M50" s="8"/>
      <c r="N50" s="8"/>
      <c r="O50" s="8" t="str">
        <f>VLOOKUP(C50,矩阵信息表!B:C,2,0)</f>
        <v>CS10R</v>
      </c>
      <c r="P50" s="8"/>
    </row>
    <row r="51" ht="15" spans="1:16">
      <c r="A51" s="13">
        <f t="shared" si="0"/>
        <v>50</v>
      </c>
      <c r="B51" s="8" t="str">
        <f t="shared" si="1"/>
        <v>CS10R-1-5-[8][4]</v>
      </c>
      <c r="C51" s="8" t="s">
        <v>8375</v>
      </c>
      <c r="D51" s="8">
        <v>8</v>
      </c>
      <c r="E51" s="8">
        <v>4</v>
      </c>
      <c r="F51" s="8" t="str">
        <f>VLOOKUP(C51&amp;"-I"&amp;D51,端口信息表!B:F,5,FALSE)</f>
        <v>RI14B</v>
      </c>
      <c r="G51" s="8" t="str">
        <f>VLOOKUP(C51&amp;"-O"&amp;E51,端口信息表!B:F,5,FALSE)</f>
        <v>TI8A</v>
      </c>
      <c r="H51" s="8" t="e">
        <f>VLOOKUP(O51&amp;"-"&amp;VLOOKUP(B51,开关状态表!B:K,10,0),'TWT实时状态（新）'!B:I,7,0)</f>
        <v>#N/A</v>
      </c>
      <c r="I51" s="8" t="e">
        <f>VLOOKUP(O51&amp;"-"&amp;VLOOKUP(B51,开关状态表!B:K,10,0),'TWT实时状态（新）'!B:I,8,0)</f>
        <v>#N/A</v>
      </c>
      <c r="J51" s="8"/>
      <c r="K51" s="8"/>
      <c r="L51" s="8"/>
      <c r="M51" s="8"/>
      <c r="N51" s="8"/>
      <c r="O51" s="8" t="str">
        <f>VLOOKUP(C51,矩阵信息表!B:C,2,0)</f>
        <v>CS10R</v>
      </c>
      <c r="P51" s="8"/>
    </row>
    <row r="52" ht="15" spans="1:16">
      <c r="A52" s="13">
        <f t="shared" si="0"/>
        <v>51</v>
      </c>
      <c r="B52" s="8" t="str">
        <f t="shared" si="1"/>
        <v>CS10R-1-5-[4][8]</v>
      </c>
      <c r="C52" s="8" t="s">
        <v>8375</v>
      </c>
      <c r="D52" s="8">
        <v>4</v>
      </c>
      <c r="E52" s="8">
        <v>8</v>
      </c>
      <c r="F52" s="8" t="str">
        <f>VLOOKUP(C52&amp;"-I"&amp;D52,端口信息表!B:F,5,FALSE)</f>
        <v>RI8A</v>
      </c>
      <c r="G52" s="8" t="str">
        <f>VLOOKUP(C52&amp;"-O"&amp;E52,端口信息表!B:F,5,FALSE)</f>
        <v>TI14B</v>
      </c>
      <c r="H52" s="8" t="e">
        <f>VLOOKUP(O52&amp;"-"&amp;VLOOKUP(B52,开关状态表!B:K,10,0),'TWT实时状态（新）'!B:I,7,0)</f>
        <v>#N/A</v>
      </c>
      <c r="I52" s="8" t="e">
        <f>VLOOKUP(O52&amp;"-"&amp;VLOOKUP(B52,开关状态表!B:K,10,0),'TWT实时状态（新）'!B:I,8,0)</f>
        <v>#N/A</v>
      </c>
      <c r="J52" s="8"/>
      <c r="K52" s="8"/>
      <c r="L52" s="8"/>
      <c r="M52" s="8"/>
      <c r="N52" s="8"/>
      <c r="O52" s="8" t="str">
        <f>VLOOKUP(C52,矩阵信息表!B:C,2,0)</f>
        <v>CS10R</v>
      </c>
      <c r="P52" s="8"/>
    </row>
    <row r="53" ht="15" spans="1:16">
      <c r="A53" s="13">
        <f t="shared" si="0"/>
        <v>52</v>
      </c>
      <c r="B53" s="8" t="str">
        <f t="shared" si="1"/>
        <v>CS10R-1-6-[1][1]</v>
      </c>
      <c r="C53" s="8" t="s">
        <v>8376</v>
      </c>
      <c r="D53" s="8">
        <v>1</v>
      </c>
      <c r="E53" s="8">
        <v>1</v>
      </c>
      <c r="F53" s="8" t="str">
        <f>VLOOKUP(C53&amp;"-I"&amp;D53,端口信息表!B:F,5,FALSE)</f>
        <v>RI11A</v>
      </c>
      <c r="G53" s="8" t="str">
        <f>VLOOKUP(C53&amp;"-O"&amp;E53,端口信息表!B:F,5,FALSE)</f>
        <v>TI11A</v>
      </c>
      <c r="H53" s="8">
        <f>VLOOKUP(O53&amp;"-"&amp;VLOOKUP(B53,开关状态表!B:K,10,0),'TWT实时状态（新）'!B:I,7,0)</f>
        <v>0</v>
      </c>
      <c r="I53" s="8">
        <f>VLOOKUP(O53&amp;"-"&amp;VLOOKUP(B53,开关状态表!B:K,10,0),'TWT实时状态（新）'!B:I,8,0)</f>
        <v>0</v>
      </c>
      <c r="J53" s="8"/>
      <c r="K53" s="8"/>
      <c r="L53" s="8"/>
      <c r="M53" s="8"/>
      <c r="N53" s="8"/>
      <c r="O53" s="8" t="str">
        <f>VLOOKUP(C53,矩阵信息表!B:C,2,0)</f>
        <v>CS10R</v>
      </c>
      <c r="P53" s="8"/>
    </row>
    <row r="54" ht="15" spans="1:16">
      <c r="A54" s="13">
        <f t="shared" si="0"/>
        <v>53</v>
      </c>
      <c r="B54" s="8" t="str">
        <f t="shared" si="1"/>
        <v>CS10R-1-6-[2][2]</v>
      </c>
      <c r="C54" s="8" t="s">
        <v>8376</v>
      </c>
      <c r="D54" s="8">
        <v>2</v>
      </c>
      <c r="E54" s="8">
        <v>2</v>
      </c>
      <c r="F54" s="8" t="str">
        <f>VLOOKUP(C54&amp;"-I"&amp;D54,端口信息表!B:F,5,FALSE)</f>
        <v>RI12A</v>
      </c>
      <c r="G54" s="8" t="str">
        <f>VLOOKUP(C54&amp;"-O"&amp;E54,端口信息表!B:F,5,FALSE)</f>
        <v>TI12A</v>
      </c>
      <c r="H54" s="8">
        <f>VLOOKUP(O54&amp;"-"&amp;VLOOKUP(B54,开关状态表!B:K,10,0),'TWT实时状态（新）'!B:I,7,0)</f>
        <v>0</v>
      </c>
      <c r="I54" s="8">
        <f>VLOOKUP(O54&amp;"-"&amp;VLOOKUP(B54,开关状态表!B:K,10,0),'TWT实时状态（新）'!B:I,8,0)</f>
        <v>0</v>
      </c>
      <c r="J54" s="8"/>
      <c r="K54" s="8"/>
      <c r="L54" s="8"/>
      <c r="M54" s="8"/>
      <c r="N54" s="8"/>
      <c r="O54" s="8" t="str">
        <f>VLOOKUP(C54,矩阵信息表!B:C,2,0)</f>
        <v>CS10R</v>
      </c>
      <c r="P54" s="8"/>
    </row>
    <row r="55" ht="15" spans="1:16">
      <c r="A55" s="13">
        <f t="shared" si="0"/>
        <v>54</v>
      </c>
      <c r="B55" s="8" t="str">
        <f t="shared" si="1"/>
        <v>CS10R-1-6-[3][3]</v>
      </c>
      <c r="C55" s="8" t="s">
        <v>8376</v>
      </c>
      <c r="D55" s="8">
        <v>3</v>
      </c>
      <c r="E55" s="8">
        <v>3</v>
      </c>
      <c r="F55" s="8" t="str">
        <f>VLOOKUP(C55&amp;"-I"&amp;D55,端口信息表!B:F,5,FALSE)</f>
        <v>RI13A</v>
      </c>
      <c r="G55" s="8" t="str">
        <f>VLOOKUP(C55&amp;"-O"&amp;E55,端口信息表!B:F,5,FALSE)</f>
        <v>TI13A</v>
      </c>
      <c r="H55" s="8">
        <f>VLOOKUP(O55&amp;"-"&amp;VLOOKUP(B55,开关状态表!B:K,10,0),'TWT实时状态（新）'!B:I,7,0)</f>
        <v>0</v>
      </c>
      <c r="I55" s="8">
        <f>VLOOKUP(O55&amp;"-"&amp;VLOOKUP(B55,开关状态表!B:K,10,0),'TWT实时状态（新）'!B:I,8,0)</f>
        <v>0</v>
      </c>
      <c r="J55" s="8"/>
      <c r="K55" s="8"/>
      <c r="L55" s="8"/>
      <c r="M55" s="8"/>
      <c r="N55" s="8"/>
      <c r="O55" s="8" t="str">
        <f>VLOOKUP(C55,矩阵信息表!B:C,2,0)</f>
        <v>CS10R</v>
      </c>
      <c r="P55" s="8"/>
    </row>
    <row r="56" ht="15" spans="1:16">
      <c r="A56" s="13">
        <f t="shared" si="0"/>
        <v>55</v>
      </c>
      <c r="B56" s="8" t="str">
        <f t="shared" si="1"/>
        <v>CS10R-1-6-[4][4]</v>
      </c>
      <c r="C56" s="8" t="s">
        <v>8376</v>
      </c>
      <c r="D56" s="8">
        <v>4</v>
      </c>
      <c r="E56" s="8">
        <v>4</v>
      </c>
      <c r="F56" s="8" t="str">
        <f>VLOOKUP(C56&amp;"-I"&amp;D56,端口信息表!B:F,5,FALSE)</f>
        <v>RI14A</v>
      </c>
      <c r="G56" s="8" t="str">
        <f>VLOOKUP(C56&amp;"-O"&amp;E56,端口信息表!B:F,5,FALSE)</f>
        <v>TI14A</v>
      </c>
      <c r="H56" s="8">
        <f>VLOOKUP(O56&amp;"-"&amp;VLOOKUP(B56,开关状态表!B:K,10,0),'TWT实时状态（新）'!B:I,7,0)</f>
        <v>0</v>
      </c>
      <c r="I56" s="8">
        <f>VLOOKUP(O56&amp;"-"&amp;VLOOKUP(B56,开关状态表!B:K,10,0),'TWT实时状态（新）'!B:I,8,0)</f>
        <v>0</v>
      </c>
      <c r="J56" s="8"/>
      <c r="K56" s="8"/>
      <c r="L56" s="8"/>
      <c r="M56" s="8"/>
      <c r="N56" s="8"/>
      <c r="O56" s="8" t="str">
        <f>VLOOKUP(C56,矩阵信息表!B:C,2,0)</f>
        <v>CS10R</v>
      </c>
      <c r="P56" s="8"/>
    </row>
    <row r="57" ht="15" spans="1:16">
      <c r="A57" s="13">
        <f t="shared" si="0"/>
        <v>56</v>
      </c>
      <c r="B57" s="8" t="str">
        <f t="shared" si="1"/>
        <v>CS10R-1-6-[5][5]</v>
      </c>
      <c r="C57" s="8" t="s">
        <v>8376</v>
      </c>
      <c r="D57" s="8">
        <v>5</v>
      </c>
      <c r="E57" s="8">
        <v>5</v>
      </c>
      <c r="F57" s="8" t="str">
        <f>VLOOKUP(C57&amp;"-I"&amp;D57,端口信息表!B:F,5,FALSE)</f>
        <v>RE11B</v>
      </c>
      <c r="G57" s="8" t="str">
        <f>VLOOKUP(C57&amp;"-O"&amp;E57,端口信息表!B:F,5,FALSE)</f>
        <v>TE11B</v>
      </c>
      <c r="H57" s="8">
        <f>VLOOKUP(O57&amp;"-"&amp;VLOOKUP(B57,开关状态表!B:K,10,0),'TWT实时状态（新）'!B:I,7,0)</f>
        <v>0</v>
      </c>
      <c r="I57" s="8">
        <f>VLOOKUP(O57&amp;"-"&amp;VLOOKUP(B57,开关状态表!B:K,10,0),'TWT实时状态（新）'!B:I,8,0)</f>
        <v>0</v>
      </c>
      <c r="J57" s="8"/>
      <c r="K57" s="8"/>
      <c r="L57" s="8"/>
      <c r="M57" s="8"/>
      <c r="N57" s="8"/>
      <c r="O57" s="8" t="str">
        <f>VLOOKUP(C57,矩阵信息表!B:C,2,0)</f>
        <v>CS10R</v>
      </c>
      <c r="P57" s="8"/>
    </row>
    <row r="58" ht="15" spans="1:16">
      <c r="A58" s="13">
        <f t="shared" si="0"/>
        <v>57</v>
      </c>
      <c r="B58" s="8" t="str">
        <f t="shared" si="1"/>
        <v>CS10R-1-6-[6][6]</v>
      </c>
      <c r="C58" s="8" t="s">
        <v>8376</v>
      </c>
      <c r="D58" s="8">
        <v>6</v>
      </c>
      <c r="E58" s="8">
        <v>6</v>
      </c>
      <c r="F58" s="8" t="str">
        <f>VLOOKUP(C58&amp;"-I"&amp;D58,端口信息表!B:F,5,FALSE)</f>
        <v>RE12B</v>
      </c>
      <c r="G58" s="8" t="str">
        <f>VLOOKUP(C58&amp;"-O"&amp;E58,端口信息表!B:F,5,FALSE)</f>
        <v>TE12B</v>
      </c>
      <c r="H58" s="8">
        <f>VLOOKUP(O58&amp;"-"&amp;VLOOKUP(B58,开关状态表!B:K,10,0),'TWT实时状态（新）'!B:I,7,0)</f>
        <v>0</v>
      </c>
      <c r="I58" s="8">
        <f>VLOOKUP(O58&amp;"-"&amp;VLOOKUP(B58,开关状态表!B:K,10,0),'TWT实时状态（新）'!B:I,8,0)</f>
        <v>0</v>
      </c>
      <c r="J58" s="8"/>
      <c r="K58" s="8"/>
      <c r="L58" s="8"/>
      <c r="M58" s="8"/>
      <c r="N58" s="8"/>
      <c r="O58" s="8" t="str">
        <f>VLOOKUP(C58,矩阵信息表!B:C,2,0)</f>
        <v>CS10R</v>
      </c>
      <c r="P58" s="8"/>
    </row>
    <row r="59" ht="15" spans="1:16">
      <c r="A59" s="13">
        <f t="shared" si="0"/>
        <v>58</v>
      </c>
      <c r="B59" s="8" t="str">
        <f t="shared" si="1"/>
        <v>CS10R-1-6-[7][7]</v>
      </c>
      <c r="C59" s="8" t="s">
        <v>8376</v>
      </c>
      <c r="D59" s="8">
        <v>7</v>
      </c>
      <c r="E59" s="8">
        <v>7</v>
      </c>
      <c r="F59" s="8" t="str">
        <f>VLOOKUP(C59&amp;"-I"&amp;D59,端口信息表!B:F,5,FALSE)</f>
        <v>RE13B</v>
      </c>
      <c r="G59" s="8" t="str">
        <f>VLOOKUP(C59&amp;"-O"&amp;E59,端口信息表!B:F,5,FALSE)</f>
        <v>TE13B</v>
      </c>
      <c r="H59" s="8">
        <f>VLOOKUP(O59&amp;"-"&amp;VLOOKUP(B59,开关状态表!B:K,10,0),'TWT实时状态（新）'!B:I,7,0)</f>
        <v>0</v>
      </c>
      <c r="I59" s="8">
        <f>VLOOKUP(O59&amp;"-"&amp;VLOOKUP(B59,开关状态表!B:K,10,0),'TWT实时状态（新）'!B:I,8,0)</f>
        <v>0</v>
      </c>
      <c r="J59" s="8"/>
      <c r="K59" s="8"/>
      <c r="L59" s="8"/>
      <c r="M59" s="8"/>
      <c r="N59" s="8"/>
      <c r="O59" s="8" t="str">
        <f>VLOOKUP(C59,矩阵信息表!B:C,2,0)</f>
        <v>CS10R</v>
      </c>
      <c r="P59" s="8"/>
    </row>
    <row r="60" ht="15" spans="1:16">
      <c r="A60" s="13">
        <f t="shared" si="0"/>
        <v>59</v>
      </c>
      <c r="B60" s="8" t="str">
        <f t="shared" si="1"/>
        <v>CS10R-1-6-[8][8]</v>
      </c>
      <c r="C60" s="8" t="s">
        <v>8376</v>
      </c>
      <c r="D60" s="8">
        <v>8</v>
      </c>
      <c r="E60" s="8">
        <v>8</v>
      </c>
      <c r="F60" s="8" t="str">
        <f>VLOOKUP(C60&amp;"-I"&amp;D60,端口信息表!B:F,5,FALSE)</f>
        <v>RW3B</v>
      </c>
      <c r="G60" s="8" t="str">
        <f>VLOOKUP(C60&amp;"-O"&amp;E60,端口信息表!B:F,5,FALSE)</f>
        <v>TW3B</v>
      </c>
      <c r="H60" s="8">
        <f>VLOOKUP(O60&amp;"-"&amp;VLOOKUP(B60,开关状态表!B:K,10,0),'TWT实时状态（新）'!B:I,7,0)</f>
        <v>0</v>
      </c>
      <c r="I60" s="8">
        <f>VLOOKUP(O60&amp;"-"&amp;VLOOKUP(B60,开关状态表!B:K,10,0),'TWT实时状态（新）'!B:I,8,0)</f>
        <v>0</v>
      </c>
      <c r="J60" s="8"/>
      <c r="K60" s="8"/>
      <c r="L60" s="8"/>
      <c r="M60" s="8"/>
      <c r="N60" s="8"/>
      <c r="O60" s="8" t="str">
        <f>VLOOKUP(C60,矩阵信息表!B:C,2,0)</f>
        <v>CS10R</v>
      </c>
      <c r="P60" s="8"/>
    </row>
    <row r="61" ht="15" spans="1:16">
      <c r="A61" s="13">
        <f t="shared" si="0"/>
        <v>60</v>
      </c>
      <c r="B61" s="8" t="str">
        <f t="shared" si="1"/>
        <v>CS10R-1-7-[1][1]</v>
      </c>
      <c r="C61" s="8" t="s">
        <v>8377</v>
      </c>
      <c r="D61" s="8">
        <v>1</v>
      </c>
      <c r="E61" s="8">
        <v>1</v>
      </c>
      <c r="F61" s="8" t="str">
        <f>VLOOKUP(C61&amp;"-I"&amp;D61,端口信息表!B:F,5,FALSE)</f>
        <v>RC11B</v>
      </c>
      <c r="G61" s="8" t="str">
        <f>VLOOKUP(C61&amp;"-O"&amp;E61,端口信息表!B:F,5,FALSE)</f>
        <v>TC11B</v>
      </c>
      <c r="H61" s="8">
        <f>VLOOKUP(O61&amp;"-"&amp;VLOOKUP(B61,开关状态表!B:K,10,0),'TWT实时状态（新）'!B:I,7,0)</f>
        <v>0</v>
      </c>
      <c r="I61" s="8">
        <f>VLOOKUP(O61&amp;"-"&amp;VLOOKUP(B61,开关状态表!B:K,10,0),'TWT实时状态（新）'!B:I,8,0)</f>
        <v>0</v>
      </c>
      <c r="J61" s="8"/>
      <c r="K61" s="8"/>
      <c r="L61" s="8"/>
      <c r="M61" s="8"/>
      <c r="N61" s="8"/>
      <c r="O61" s="8" t="str">
        <f>VLOOKUP(C61,矩阵信息表!B:C,2,0)</f>
        <v>CS10R</v>
      </c>
      <c r="P61" s="8"/>
    </row>
    <row r="62" ht="15" spans="1:16">
      <c r="A62" s="13">
        <f t="shared" si="0"/>
        <v>61</v>
      </c>
      <c r="B62" s="8" t="str">
        <f t="shared" si="1"/>
        <v>CS10R-1-7-[2][2]</v>
      </c>
      <c r="C62" s="8" t="s">
        <v>8377</v>
      </c>
      <c r="D62" s="8">
        <v>2</v>
      </c>
      <c r="E62" s="8">
        <v>2</v>
      </c>
      <c r="F62" s="8" t="str">
        <f>VLOOKUP(C62&amp;"-I"&amp;D62,端口信息表!B:F,5,FALSE)</f>
        <v>RC12B</v>
      </c>
      <c r="G62" s="8" t="str">
        <f>VLOOKUP(C62&amp;"-O"&amp;E62,端口信息表!B:F,5,FALSE)</f>
        <v>TC12B</v>
      </c>
      <c r="H62" s="8">
        <f>VLOOKUP(O62&amp;"-"&amp;VLOOKUP(B62,开关状态表!B:K,10,0),'TWT实时状态（新）'!B:I,7,0)</f>
        <v>0</v>
      </c>
      <c r="I62" s="8">
        <f>VLOOKUP(O62&amp;"-"&amp;VLOOKUP(B62,开关状态表!B:K,10,0),'TWT实时状态（新）'!B:I,8,0)</f>
        <v>0</v>
      </c>
      <c r="J62" s="8"/>
      <c r="K62" s="8"/>
      <c r="L62" s="8"/>
      <c r="M62" s="8"/>
      <c r="N62" s="8"/>
      <c r="O62" s="8" t="str">
        <f>VLOOKUP(C62,矩阵信息表!B:C,2,0)</f>
        <v>CS10R</v>
      </c>
      <c r="P62" s="8"/>
    </row>
    <row r="63" ht="15" spans="1:16">
      <c r="A63" s="13">
        <f t="shared" si="0"/>
        <v>62</v>
      </c>
      <c r="B63" s="8" t="str">
        <f t="shared" si="1"/>
        <v>CS10R-1-7-[3][3]</v>
      </c>
      <c r="C63" s="8" t="s">
        <v>8377</v>
      </c>
      <c r="D63" s="8">
        <v>3</v>
      </c>
      <c r="E63" s="8">
        <v>3</v>
      </c>
      <c r="F63" s="8" t="str">
        <f>VLOOKUP(C63&amp;"-I"&amp;D63,端口信息表!B:F,5,FALSE)</f>
        <v>RC13B</v>
      </c>
      <c r="G63" s="8" t="str">
        <f>VLOOKUP(C63&amp;"-O"&amp;E63,端口信息表!B:F,5,FALSE)</f>
        <v>TC13B</v>
      </c>
      <c r="H63" s="8">
        <f>VLOOKUP(O63&amp;"-"&amp;VLOOKUP(B63,开关状态表!B:K,10,0),'TWT实时状态（新）'!B:I,7,0)</f>
        <v>0</v>
      </c>
      <c r="I63" s="8">
        <f>VLOOKUP(O63&amp;"-"&amp;VLOOKUP(B63,开关状态表!B:K,10,0),'TWT实时状态（新）'!B:I,8,0)</f>
        <v>0</v>
      </c>
      <c r="J63" s="8"/>
      <c r="K63" s="8"/>
      <c r="L63" s="8"/>
      <c r="M63" s="8"/>
      <c r="N63" s="8"/>
      <c r="O63" s="8" t="str">
        <f>VLOOKUP(C63,矩阵信息表!B:C,2,0)</f>
        <v>CS10R</v>
      </c>
      <c r="P63" s="8"/>
    </row>
    <row r="64" ht="15" spans="1:16">
      <c r="A64" s="13">
        <f t="shared" si="0"/>
        <v>63</v>
      </c>
      <c r="B64" s="8" t="str">
        <f t="shared" si="1"/>
        <v>CS10R-1-7-[4][4]</v>
      </c>
      <c r="C64" s="8" t="s">
        <v>8377</v>
      </c>
      <c r="D64" s="8">
        <v>4</v>
      </c>
      <c r="E64" s="8">
        <v>4</v>
      </c>
      <c r="F64" s="8" t="str">
        <f>VLOOKUP(C64&amp;"-I"&amp;D64,端口信息表!B:F,5,FALSE)</f>
        <v>RC14B</v>
      </c>
      <c r="G64" s="8" t="str">
        <f>VLOOKUP(C64&amp;"-O"&amp;E64,端口信息表!B:F,5,FALSE)</f>
        <v>TC14B</v>
      </c>
      <c r="H64" s="8">
        <f>VLOOKUP(O64&amp;"-"&amp;VLOOKUP(B64,开关状态表!B:K,10,0),'TWT实时状态（新）'!B:I,7,0)</f>
        <v>0</v>
      </c>
      <c r="I64" s="8">
        <f>VLOOKUP(O64&amp;"-"&amp;VLOOKUP(B64,开关状态表!B:K,10,0),'TWT实时状态（新）'!B:I,8,0)</f>
        <v>0</v>
      </c>
      <c r="J64" s="8"/>
      <c r="K64" s="8"/>
      <c r="L64" s="8"/>
      <c r="M64" s="8"/>
      <c r="N64" s="8"/>
      <c r="O64" s="8" t="str">
        <f>VLOOKUP(C64,矩阵信息表!B:C,2,0)</f>
        <v>CS10R</v>
      </c>
      <c r="P64" s="8"/>
    </row>
    <row r="65" ht="15" spans="1:16">
      <c r="A65" s="13">
        <f t="shared" si="0"/>
        <v>64</v>
      </c>
      <c r="B65" s="8" t="str">
        <f t="shared" si="1"/>
        <v>CS10R-1-7-[5][5]</v>
      </c>
      <c r="C65" s="8" t="s">
        <v>8377</v>
      </c>
      <c r="D65" s="8">
        <v>5</v>
      </c>
      <c r="E65" s="8">
        <v>5</v>
      </c>
      <c r="F65" s="8" t="str">
        <f>VLOOKUP(C65&amp;"-I"&amp;D65,端口信息表!B:F,5,FALSE)</f>
        <v>RW11B</v>
      </c>
      <c r="G65" s="8" t="str">
        <f>VLOOKUP(C65&amp;"-O"&amp;E65,端口信息表!B:F,5,FALSE)</f>
        <v>TW11B</v>
      </c>
      <c r="H65" s="8">
        <f>VLOOKUP(O65&amp;"-"&amp;VLOOKUP(B65,开关状态表!B:K,10,0),'TWT实时状态（新）'!B:I,7,0)</f>
        <v>0</v>
      </c>
      <c r="I65" s="8">
        <f>VLOOKUP(O65&amp;"-"&amp;VLOOKUP(B65,开关状态表!B:K,10,0),'TWT实时状态（新）'!B:I,8,0)</f>
        <v>0</v>
      </c>
      <c r="J65" s="8"/>
      <c r="K65" s="8"/>
      <c r="L65" s="8"/>
      <c r="M65" s="8"/>
      <c r="N65" s="8"/>
      <c r="O65" s="8" t="str">
        <f>VLOOKUP(C65,矩阵信息表!B:C,2,0)</f>
        <v>CS10R</v>
      </c>
      <c r="P65" s="8"/>
    </row>
    <row r="66" ht="15" spans="1:16">
      <c r="A66" s="13">
        <f t="shared" si="0"/>
        <v>65</v>
      </c>
      <c r="B66" s="8" t="str">
        <f t="shared" si="1"/>
        <v>CS10R-1-7-[6][6]</v>
      </c>
      <c r="C66" s="8" t="s">
        <v>8377</v>
      </c>
      <c r="D66" s="8">
        <v>6</v>
      </c>
      <c r="E66" s="8">
        <v>6</v>
      </c>
      <c r="F66" s="8" t="str">
        <f>VLOOKUP(C66&amp;"-I"&amp;D66,端口信息表!B:F,5,FALSE)</f>
        <v>RW12B</v>
      </c>
      <c r="G66" s="8" t="str">
        <f>VLOOKUP(C66&amp;"-O"&amp;E66,端口信息表!B:F,5,FALSE)</f>
        <v>TW12B</v>
      </c>
      <c r="H66" s="8">
        <f>VLOOKUP(O66&amp;"-"&amp;VLOOKUP(B66,开关状态表!B:K,10,0),'TWT实时状态（新）'!B:I,7,0)</f>
        <v>0</v>
      </c>
      <c r="I66" s="8">
        <f>VLOOKUP(O66&amp;"-"&amp;VLOOKUP(B66,开关状态表!B:K,10,0),'TWT实时状态（新）'!B:I,8,0)</f>
        <v>0</v>
      </c>
      <c r="J66" s="8"/>
      <c r="K66" s="8"/>
      <c r="L66" s="8"/>
      <c r="M66" s="8"/>
      <c r="N66" s="8"/>
      <c r="O66" s="8" t="str">
        <f>VLOOKUP(C66,矩阵信息表!B:C,2,0)</f>
        <v>CS10R</v>
      </c>
      <c r="P66" s="8"/>
    </row>
    <row r="67" ht="15" spans="1:16">
      <c r="A67" s="13">
        <f t="shared" ref="A67:A130" si="3">ROW()-1</f>
        <v>66</v>
      </c>
      <c r="B67" s="8" t="str">
        <f t="shared" ref="B67:B130" si="4">C67&amp;"-["&amp;D67&amp;"]["&amp;E67&amp;"]"</f>
        <v>CS10R-1-7-[7][7]</v>
      </c>
      <c r="C67" s="8" t="s">
        <v>8377</v>
      </c>
      <c r="D67" s="8">
        <v>7</v>
      </c>
      <c r="E67" s="8">
        <v>7</v>
      </c>
      <c r="F67" s="8" t="str">
        <f>VLOOKUP(C67&amp;"-I"&amp;D67,端口信息表!B:F,5,FALSE)</f>
        <v>RW13B</v>
      </c>
      <c r="G67" s="8" t="str">
        <f>VLOOKUP(C67&amp;"-O"&amp;E67,端口信息表!B:F,5,FALSE)</f>
        <v>TW13B</v>
      </c>
      <c r="H67" s="8">
        <f>VLOOKUP(O67&amp;"-"&amp;VLOOKUP(B67,开关状态表!B:K,10,0),'TWT实时状态（新）'!B:I,7,0)</f>
        <v>0</v>
      </c>
      <c r="I67" s="8">
        <f>VLOOKUP(O67&amp;"-"&amp;VLOOKUP(B67,开关状态表!B:K,10,0),'TWT实时状态（新）'!B:I,8,0)</f>
        <v>0</v>
      </c>
      <c r="J67" s="8"/>
      <c r="K67" s="8"/>
      <c r="L67" s="8"/>
      <c r="M67" s="8"/>
      <c r="N67" s="8"/>
      <c r="O67" s="8" t="str">
        <f>VLOOKUP(C67,矩阵信息表!B:C,2,0)</f>
        <v>CS10R</v>
      </c>
      <c r="P67" s="8"/>
    </row>
    <row r="68" ht="15" spans="1:16">
      <c r="A68" s="13">
        <f t="shared" si="3"/>
        <v>67</v>
      </c>
      <c r="B68" s="8" t="str">
        <f t="shared" si="4"/>
        <v>CS10R-1-7-[8][8]</v>
      </c>
      <c r="C68" s="8" t="s">
        <v>8377</v>
      </c>
      <c r="D68" s="8">
        <v>8</v>
      </c>
      <c r="E68" s="8">
        <v>8</v>
      </c>
      <c r="F68" s="8" t="str">
        <f>VLOOKUP(C68&amp;"-I"&amp;D68,端口信息表!B:F,5,FALSE)</f>
        <v>RW14B</v>
      </c>
      <c r="G68" s="8" t="str">
        <f>VLOOKUP(C68&amp;"-O"&amp;E68,端口信息表!B:F,5,FALSE)</f>
        <v>TW14B</v>
      </c>
      <c r="H68" s="8">
        <f>VLOOKUP(O68&amp;"-"&amp;VLOOKUP(B68,开关状态表!B:K,10,0),'TWT实时状态（新）'!B:I,7,0)</f>
        <v>0</v>
      </c>
      <c r="I68" s="8">
        <f>VLOOKUP(O68&amp;"-"&amp;VLOOKUP(B68,开关状态表!B:K,10,0),'TWT实时状态（新）'!B:I,8,0)</f>
        <v>0</v>
      </c>
      <c r="J68" s="8"/>
      <c r="K68" s="8"/>
      <c r="L68" s="8"/>
      <c r="M68" s="8"/>
      <c r="N68" s="8"/>
      <c r="O68" s="8" t="str">
        <f>VLOOKUP(C68,矩阵信息表!B:C,2,0)</f>
        <v>CS10R</v>
      </c>
      <c r="P68" s="8"/>
    </row>
    <row r="69" ht="15" spans="1:16">
      <c r="A69" s="13">
        <f t="shared" si="3"/>
        <v>68</v>
      </c>
      <c r="B69" s="8" t="str">
        <f t="shared" si="4"/>
        <v>CS6D-1-1-[1][1]</v>
      </c>
      <c r="C69" s="8" t="s">
        <v>8378</v>
      </c>
      <c r="D69" s="8">
        <v>1</v>
      </c>
      <c r="E69" s="8">
        <v>1</v>
      </c>
      <c r="F69" s="8" t="str">
        <f>VLOOKUP(C69&amp;"-I"&amp;D69,端口信息表!B:F,5,FALSE)</f>
        <v>RC1A</v>
      </c>
      <c r="G69" s="8" t="str">
        <f>VLOOKUP(C69&amp;"-O"&amp;E69,端口信息表!B:F,5,FALSE)</f>
        <v>TA1A</v>
      </c>
      <c r="H69" s="8">
        <f>VLOOKUP(O69&amp;"-"&amp;VLOOKUP(B69,开关状态表!B:K,10,0),'TWT实时状态（新）'!B:I,7,0)</f>
        <v>0</v>
      </c>
      <c r="I69" s="8">
        <f>VLOOKUP(O69&amp;"-"&amp;VLOOKUP(B69,开关状态表!B:K,10,0),'TWT实时状态（新）'!B:I,8,0)</f>
        <v>0</v>
      </c>
      <c r="J69" s="8"/>
      <c r="K69" s="8"/>
      <c r="L69" s="8"/>
      <c r="M69" s="8"/>
      <c r="N69" s="8"/>
      <c r="O69" s="8" t="str">
        <f>VLOOKUP(C69,矩阵信息表!B:C,2,0)</f>
        <v>CS6D</v>
      </c>
      <c r="P69" s="8"/>
    </row>
    <row r="70" ht="15" spans="1:16">
      <c r="A70" s="13">
        <f t="shared" si="3"/>
        <v>69</v>
      </c>
      <c r="B70" s="8" t="str">
        <f t="shared" si="4"/>
        <v>CS6D-1-1-[2][2]</v>
      </c>
      <c r="C70" s="8" t="s">
        <v>8378</v>
      </c>
      <c r="D70" s="8">
        <v>2</v>
      </c>
      <c r="E70" s="8">
        <v>2</v>
      </c>
      <c r="F70" s="8" t="str">
        <f>VLOOKUP(C70&amp;"-I"&amp;D70,端口信息表!B:F,5,FALSE)</f>
        <v>RC2A</v>
      </c>
      <c r="G70" s="8" t="str">
        <f>VLOOKUP(C70&amp;"-O"&amp;E70,端口信息表!B:F,5,FALSE)</f>
        <v>TA2A</v>
      </c>
      <c r="H70" s="8">
        <f>VLOOKUP(O70&amp;"-"&amp;VLOOKUP(B70,开关状态表!B:K,10,0),'TWT实时状态（新）'!B:I,7,0)</f>
        <v>0</v>
      </c>
      <c r="I70" s="8">
        <f>VLOOKUP(O70&amp;"-"&amp;VLOOKUP(B70,开关状态表!B:K,10,0),'TWT实时状态（新）'!B:I,8,0)</f>
        <v>0</v>
      </c>
      <c r="J70" s="8"/>
      <c r="K70" s="8"/>
      <c r="L70" s="8"/>
      <c r="M70" s="8"/>
      <c r="N70" s="8"/>
      <c r="O70" s="8" t="str">
        <f>VLOOKUP(C70,矩阵信息表!B:C,2,0)</f>
        <v>CS6D</v>
      </c>
      <c r="P70" s="8"/>
    </row>
    <row r="71" ht="15" spans="1:16">
      <c r="A71" s="13">
        <f t="shared" si="3"/>
        <v>70</v>
      </c>
      <c r="B71" s="8" t="str">
        <f t="shared" si="4"/>
        <v>CS6D-1-1-[3][3]</v>
      </c>
      <c r="C71" s="8" t="s">
        <v>8378</v>
      </c>
      <c r="D71" s="8">
        <v>3</v>
      </c>
      <c r="E71" s="8">
        <v>3</v>
      </c>
      <c r="F71" s="8" t="str">
        <f>VLOOKUP(C71&amp;"-I"&amp;D71,端口信息表!B:F,5,FALSE)</f>
        <v>RC3A</v>
      </c>
      <c r="G71" s="8" t="str">
        <f>VLOOKUP(C71&amp;"-O"&amp;E71,端口信息表!B:F,5,FALSE)</f>
        <v>TA3A</v>
      </c>
      <c r="H71" s="8">
        <f>VLOOKUP(O71&amp;"-"&amp;VLOOKUP(B71,开关状态表!B:K,10,0),'TWT实时状态（新）'!B:I,7,0)</f>
        <v>0</v>
      </c>
      <c r="I71" s="8">
        <f>VLOOKUP(O71&amp;"-"&amp;VLOOKUP(B71,开关状态表!B:K,10,0),'TWT实时状态（新）'!B:I,8,0)</f>
        <v>0</v>
      </c>
      <c r="J71" s="8"/>
      <c r="K71" s="8"/>
      <c r="L71" s="8"/>
      <c r="M71" s="8"/>
      <c r="N71" s="8"/>
      <c r="O71" s="8" t="str">
        <f>VLOOKUP(C71,矩阵信息表!B:C,2,0)</f>
        <v>CS6D</v>
      </c>
      <c r="P71" s="8"/>
    </row>
    <row r="72" ht="15" spans="1:16">
      <c r="A72" s="13">
        <f t="shared" si="3"/>
        <v>71</v>
      </c>
      <c r="B72" s="8" t="str">
        <f t="shared" si="4"/>
        <v>CS6D-1-1-[4][4]</v>
      </c>
      <c r="C72" s="8" t="s">
        <v>8378</v>
      </c>
      <c r="D72" s="8">
        <v>4</v>
      </c>
      <c r="E72" s="8">
        <v>4</v>
      </c>
      <c r="F72" s="8" t="str">
        <f>VLOOKUP(C72&amp;"-I"&amp;D72,端口信息表!B:F,5,FALSE)</f>
        <v>RC4A</v>
      </c>
      <c r="G72" s="8" t="str">
        <f>VLOOKUP(C72&amp;"-O"&amp;E72,端口信息表!B:F,5,FALSE)</f>
        <v>TA4A</v>
      </c>
      <c r="H72" s="8">
        <f>VLOOKUP(O72&amp;"-"&amp;VLOOKUP(B72,开关状态表!B:K,10,0),'TWT实时状态（新）'!B:I,7,0)</f>
        <v>0</v>
      </c>
      <c r="I72" s="8">
        <f>VLOOKUP(O72&amp;"-"&amp;VLOOKUP(B72,开关状态表!B:K,10,0),'TWT实时状态（新）'!B:I,8,0)</f>
        <v>0</v>
      </c>
      <c r="J72" s="8"/>
      <c r="K72" s="8"/>
      <c r="L72" s="8"/>
      <c r="M72" s="8"/>
      <c r="N72" s="8"/>
      <c r="O72" s="8" t="str">
        <f>VLOOKUP(C72,矩阵信息表!B:C,2,0)</f>
        <v>CS6D</v>
      </c>
      <c r="P72" s="8"/>
    </row>
    <row r="73" ht="15" spans="1:16">
      <c r="A73" s="13">
        <f t="shared" si="3"/>
        <v>72</v>
      </c>
      <c r="B73" s="8" t="str">
        <f t="shared" si="4"/>
        <v>CS6D-1-1-[5][5]</v>
      </c>
      <c r="C73" s="8" t="s">
        <v>8378</v>
      </c>
      <c r="D73" s="8">
        <v>5</v>
      </c>
      <c r="E73" s="8">
        <v>5</v>
      </c>
      <c r="F73" s="8" t="str">
        <f>VLOOKUP(C73&amp;"-I"&amp;D73,端口信息表!B:F,5,FALSE)</f>
        <v>RC5A</v>
      </c>
      <c r="G73" s="8" t="str">
        <f>VLOOKUP(C73&amp;"-O"&amp;E73,端口信息表!B:F,5,FALSE)</f>
        <v>TA5A</v>
      </c>
      <c r="H73" s="8">
        <f>VLOOKUP(O73&amp;"-"&amp;VLOOKUP(B73,开关状态表!B:K,10,0),'TWT实时状态（新）'!B:I,7,0)</f>
        <v>0</v>
      </c>
      <c r="I73" s="8">
        <f>VLOOKUP(O73&amp;"-"&amp;VLOOKUP(B73,开关状态表!B:K,10,0),'TWT实时状态（新）'!B:I,8,0)</f>
        <v>0</v>
      </c>
      <c r="J73" s="8"/>
      <c r="K73" s="8"/>
      <c r="L73" s="8"/>
      <c r="M73" s="8"/>
      <c r="N73" s="8"/>
      <c r="O73" s="8" t="str">
        <f>VLOOKUP(C73,矩阵信息表!B:C,2,0)</f>
        <v>CS6D</v>
      </c>
      <c r="P73" s="8"/>
    </row>
    <row r="74" ht="15" spans="1:16">
      <c r="A74" s="13">
        <f t="shared" si="3"/>
        <v>73</v>
      </c>
      <c r="B74" s="8" t="str">
        <f t="shared" si="4"/>
        <v>CS6D-1-1-[6][6]</v>
      </c>
      <c r="C74" s="8" t="s">
        <v>8378</v>
      </c>
      <c r="D74" s="8">
        <v>6</v>
      </c>
      <c r="E74" s="8">
        <v>6</v>
      </c>
      <c r="F74" s="8" t="str">
        <f>VLOOKUP(C74&amp;"-I"&amp;D74,端口信息表!B:F,5,FALSE)</f>
        <v>RC6A</v>
      </c>
      <c r="G74" s="8" t="str">
        <f>VLOOKUP(C74&amp;"-O"&amp;E74,端口信息表!B:F,5,FALSE)</f>
        <v>TA6A</v>
      </c>
      <c r="H74" s="8">
        <f>VLOOKUP(O74&amp;"-"&amp;VLOOKUP(B74,开关状态表!B:K,10,0),'TWT实时状态（新）'!B:I,7,0)</f>
        <v>0</v>
      </c>
      <c r="I74" s="8">
        <f>VLOOKUP(O74&amp;"-"&amp;VLOOKUP(B74,开关状态表!B:K,10,0),'TWT实时状态（新）'!B:I,8,0)</f>
        <v>0</v>
      </c>
      <c r="J74" s="8"/>
      <c r="K74" s="8"/>
      <c r="L74" s="8"/>
      <c r="M74" s="8"/>
      <c r="N74" s="8"/>
      <c r="O74" s="8" t="str">
        <f>VLOOKUP(C74,矩阵信息表!B:C,2,0)</f>
        <v>CS6D</v>
      </c>
      <c r="P74" s="8"/>
    </row>
    <row r="75" ht="15" spans="1:16">
      <c r="A75" s="13">
        <f t="shared" si="3"/>
        <v>74</v>
      </c>
      <c r="B75" s="8" t="str">
        <f t="shared" si="4"/>
        <v>CS6D-1-1-[7][7]</v>
      </c>
      <c r="C75" s="8" t="s">
        <v>8378</v>
      </c>
      <c r="D75" s="8">
        <v>7</v>
      </c>
      <c r="E75" s="8">
        <v>7</v>
      </c>
      <c r="F75" s="8" t="str">
        <f>VLOOKUP(C75&amp;"-I"&amp;D75,端口信息表!B:F,5,FALSE)</f>
        <v>RC7A</v>
      </c>
      <c r="G75" s="8" t="str">
        <f>VLOOKUP(C75&amp;"-O"&amp;E75,端口信息表!B:F,5,FALSE)</f>
        <v>TA7A</v>
      </c>
      <c r="H75" s="8">
        <f>VLOOKUP(O75&amp;"-"&amp;VLOOKUP(B75,开关状态表!B:K,10,0),'TWT实时状态（新）'!B:I,7,0)</f>
        <v>0</v>
      </c>
      <c r="I75" s="8">
        <f>VLOOKUP(O75&amp;"-"&amp;VLOOKUP(B75,开关状态表!B:K,10,0),'TWT实时状态（新）'!B:I,8,0)</f>
        <v>0</v>
      </c>
      <c r="J75" s="8"/>
      <c r="K75" s="8"/>
      <c r="L75" s="8"/>
      <c r="M75" s="8"/>
      <c r="N75" s="8"/>
      <c r="O75" s="8" t="str">
        <f>VLOOKUP(C75,矩阵信息表!B:C,2,0)</f>
        <v>CS6D</v>
      </c>
      <c r="P75" s="8"/>
    </row>
    <row r="76" ht="15" spans="1:16">
      <c r="A76" s="13">
        <f t="shared" si="3"/>
        <v>75</v>
      </c>
      <c r="B76" s="8" t="str">
        <f t="shared" si="4"/>
        <v>CS6D-1-1-[8][8]</v>
      </c>
      <c r="C76" s="8" t="s">
        <v>8378</v>
      </c>
      <c r="D76" s="8">
        <v>8</v>
      </c>
      <c r="E76" s="8">
        <v>8</v>
      </c>
      <c r="F76" s="8" t="str">
        <f>VLOOKUP(C76&amp;"-I"&amp;D76,端口信息表!B:F,5,FALSE)</f>
        <v>RC8A</v>
      </c>
      <c r="G76" s="8" t="str">
        <f>VLOOKUP(C76&amp;"-O"&amp;E76,端口信息表!B:F,5,FALSE)</f>
        <v>TA8A</v>
      </c>
      <c r="H76" s="8">
        <f>VLOOKUP(O76&amp;"-"&amp;VLOOKUP(B76,开关状态表!B:K,10,0),'TWT实时状态（新）'!B:I,7,0)</f>
        <v>0</v>
      </c>
      <c r="I76" s="8">
        <f>VLOOKUP(O76&amp;"-"&amp;VLOOKUP(B76,开关状态表!B:K,10,0),'TWT实时状态（新）'!B:I,8,0)</f>
        <v>0</v>
      </c>
      <c r="J76" s="8"/>
      <c r="K76" s="8"/>
      <c r="L76" s="8"/>
      <c r="M76" s="8"/>
      <c r="N76" s="8"/>
      <c r="O76" s="8" t="str">
        <f>VLOOKUP(C76,矩阵信息表!B:C,2,0)</f>
        <v>CS6D</v>
      </c>
      <c r="P76" s="8"/>
    </row>
    <row r="77" ht="15" spans="1:16">
      <c r="A77" s="13">
        <f t="shared" si="3"/>
        <v>76</v>
      </c>
      <c r="B77" s="8" t="str">
        <f t="shared" si="4"/>
        <v>CS6D-1-1-[9][9]</v>
      </c>
      <c r="C77" s="8" t="s">
        <v>8378</v>
      </c>
      <c r="D77" s="8">
        <v>9</v>
      </c>
      <c r="E77" s="8">
        <v>9</v>
      </c>
      <c r="F77" s="8" t="str">
        <f>VLOOKUP(C77&amp;"-I"&amp;D77,端口信息表!B:F,5,FALSE)</f>
        <v>RC9A</v>
      </c>
      <c r="G77" s="8" t="str">
        <f>VLOOKUP(C77&amp;"-O"&amp;E77,端口信息表!B:F,5,FALSE)</f>
        <v>TA9A</v>
      </c>
      <c r="H77" s="8">
        <f>VLOOKUP(O77&amp;"-"&amp;VLOOKUP(B77,开关状态表!B:K,10,0),'TWT实时状态（新）'!B:I,7,0)</f>
        <v>0</v>
      </c>
      <c r="I77" s="8">
        <f>VLOOKUP(O77&amp;"-"&amp;VLOOKUP(B77,开关状态表!B:K,10,0),'TWT实时状态（新）'!B:I,8,0)</f>
        <v>0</v>
      </c>
      <c r="J77" s="8"/>
      <c r="K77" s="8"/>
      <c r="L77" s="8"/>
      <c r="M77" s="8"/>
      <c r="N77" s="8"/>
      <c r="O77" s="8" t="str">
        <f>VLOOKUP(C77,矩阵信息表!B:C,2,0)</f>
        <v>CS6D</v>
      </c>
      <c r="P77" s="8"/>
    </row>
    <row r="78" ht="15" spans="1:16">
      <c r="A78" s="13">
        <f t="shared" si="3"/>
        <v>77</v>
      </c>
      <c r="B78" s="8" t="str">
        <f t="shared" si="4"/>
        <v>CS6D-1-1-[10][10]</v>
      </c>
      <c r="C78" s="8" t="s">
        <v>8378</v>
      </c>
      <c r="D78" s="8">
        <v>10</v>
      </c>
      <c r="E78" s="8">
        <v>10</v>
      </c>
      <c r="F78" s="8" t="str">
        <f>VLOOKUP(C78&amp;"-I"&amp;D78,端口信息表!B:F,5,FALSE)</f>
        <v>RC10A</v>
      </c>
      <c r="G78" s="8" t="str">
        <f>VLOOKUP(C78&amp;"-O"&amp;E78,端口信息表!B:F,5,FALSE)</f>
        <v>TA10A</v>
      </c>
      <c r="H78" s="8">
        <f>VLOOKUP(O78&amp;"-"&amp;VLOOKUP(B78,开关状态表!B:K,10,0),'TWT实时状态（新）'!B:I,7,0)</f>
        <v>0</v>
      </c>
      <c r="I78" s="8">
        <f>VLOOKUP(O78&amp;"-"&amp;VLOOKUP(B78,开关状态表!B:K,10,0),'TWT实时状态（新）'!B:I,8,0)</f>
        <v>0</v>
      </c>
      <c r="J78" s="8"/>
      <c r="K78" s="8"/>
      <c r="L78" s="8"/>
      <c r="M78" s="8"/>
      <c r="N78" s="8"/>
      <c r="O78" s="8" t="str">
        <f>VLOOKUP(C78,矩阵信息表!B:C,2,0)</f>
        <v>CS6D</v>
      </c>
      <c r="P78" s="8"/>
    </row>
    <row r="79" ht="15" spans="1:16">
      <c r="A79" s="13">
        <f t="shared" si="3"/>
        <v>78</v>
      </c>
      <c r="B79" s="8" t="str">
        <f t="shared" si="4"/>
        <v>CS6D-1-1-[11][11]</v>
      </c>
      <c r="C79" s="8" t="s">
        <v>8378</v>
      </c>
      <c r="D79" s="8">
        <v>11</v>
      </c>
      <c r="E79" s="8">
        <v>11</v>
      </c>
      <c r="F79" s="8" t="str">
        <f>VLOOKUP(C79&amp;"-I"&amp;D79,端口信息表!B:F,5,FALSE)</f>
        <v>RC11A</v>
      </c>
      <c r="G79" s="8" t="str">
        <f>VLOOKUP(C79&amp;"-O"&amp;E79,端口信息表!B:F,5,FALSE)</f>
        <v>TA11A</v>
      </c>
      <c r="H79" s="8">
        <f>VLOOKUP(O79&amp;"-"&amp;VLOOKUP(B79,开关状态表!B:K,10,0),'TWT实时状态（新）'!B:I,7,0)</f>
        <v>0</v>
      </c>
      <c r="I79" s="8">
        <f>VLOOKUP(O79&amp;"-"&amp;VLOOKUP(B79,开关状态表!B:K,10,0),'TWT实时状态（新）'!B:I,8,0)</f>
        <v>0</v>
      </c>
      <c r="J79" s="8"/>
      <c r="K79" s="8"/>
      <c r="L79" s="8"/>
      <c r="M79" s="8"/>
      <c r="N79" s="8"/>
      <c r="O79" s="8" t="str">
        <f>VLOOKUP(C79,矩阵信息表!B:C,2,0)</f>
        <v>CS6D</v>
      </c>
      <c r="P79" s="8"/>
    </row>
    <row r="80" ht="15" spans="1:16">
      <c r="A80" s="13">
        <f t="shared" si="3"/>
        <v>79</v>
      </c>
      <c r="B80" s="8" t="str">
        <f t="shared" si="4"/>
        <v>CS6D-1-1-[12][12]</v>
      </c>
      <c r="C80" s="8" t="s">
        <v>8378</v>
      </c>
      <c r="D80" s="8">
        <v>12</v>
      </c>
      <c r="E80" s="8">
        <v>12</v>
      </c>
      <c r="F80" s="8" t="str">
        <f>VLOOKUP(C80&amp;"-I"&amp;D80,端口信息表!B:F,5,FALSE)</f>
        <v>RC12A</v>
      </c>
      <c r="G80" s="8" t="str">
        <f>VLOOKUP(C80&amp;"-O"&amp;E80,端口信息表!B:F,5,FALSE)</f>
        <v>TA12A</v>
      </c>
      <c r="H80" s="8">
        <f>VLOOKUP(O80&amp;"-"&amp;VLOOKUP(B80,开关状态表!B:K,10,0),'TWT实时状态（新）'!B:I,7,0)</f>
        <v>0</v>
      </c>
      <c r="I80" s="8">
        <f>VLOOKUP(O80&amp;"-"&amp;VLOOKUP(B80,开关状态表!B:K,10,0),'TWT实时状态（新）'!B:I,8,0)</f>
        <v>0</v>
      </c>
      <c r="J80" s="8"/>
      <c r="K80" s="8"/>
      <c r="L80" s="8"/>
      <c r="M80" s="8"/>
      <c r="N80" s="8"/>
      <c r="O80" s="8" t="str">
        <f>VLOOKUP(C80,矩阵信息表!B:C,2,0)</f>
        <v>CS6D</v>
      </c>
      <c r="P80" s="8"/>
    </row>
    <row r="81" ht="15" spans="1:16">
      <c r="A81" s="13">
        <f t="shared" si="3"/>
        <v>80</v>
      </c>
      <c r="B81" s="8" t="str">
        <f t="shared" si="4"/>
        <v>CS6D-1-1-[13][13]</v>
      </c>
      <c r="C81" s="8" t="s">
        <v>8378</v>
      </c>
      <c r="D81" s="8">
        <v>13</v>
      </c>
      <c r="E81" s="8">
        <v>13</v>
      </c>
      <c r="F81" s="8" t="str">
        <f>VLOOKUP(C81&amp;"-I"&amp;D81,端口信息表!B:F,5,FALSE)</f>
        <v>RC1B</v>
      </c>
      <c r="G81" s="8" t="str">
        <f>VLOOKUP(C81&amp;"-O"&amp;E81,端口信息表!B:F,5,FALSE)</f>
        <v>TA1B</v>
      </c>
      <c r="H81" s="8">
        <f>VLOOKUP(O81&amp;"-"&amp;VLOOKUP(B81,开关状态表!B:K,10,0),'TWT实时状态（新）'!B:I,7,0)</f>
        <v>0</v>
      </c>
      <c r="I81" s="8">
        <f>VLOOKUP(O81&amp;"-"&amp;VLOOKUP(B81,开关状态表!B:K,10,0),'TWT实时状态（新）'!B:I,8,0)</f>
        <v>0</v>
      </c>
      <c r="J81" s="8"/>
      <c r="K81" s="8"/>
      <c r="L81" s="8"/>
      <c r="M81" s="8"/>
      <c r="N81" s="8"/>
      <c r="O81" s="8" t="str">
        <f>VLOOKUP(C81,矩阵信息表!B:C,2,0)</f>
        <v>CS6D</v>
      </c>
      <c r="P81" s="8"/>
    </row>
    <row r="82" ht="15" spans="1:16">
      <c r="A82" s="13">
        <f t="shared" si="3"/>
        <v>81</v>
      </c>
      <c r="B82" s="8" t="str">
        <f t="shared" si="4"/>
        <v>CS6D-1-1-[14][14]</v>
      </c>
      <c r="C82" s="8" t="s">
        <v>8378</v>
      </c>
      <c r="D82" s="8">
        <v>14</v>
      </c>
      <c r="E82" s="8">
        <v>14</v>
      </c>
      <c r="F82" s="8" t="str">
        <f>VLOOKUP(C82&amp;"-I"&amp;D82,端口信息表!B:F,5,FALSE)</f>
        <v>RC2B</v>
      </c>
      <c r="G82" s="8" t="str">
        <f>VLOOKUP(C82&amp;"-O"&amp;E82,端口信息表!B:F,5,FALSE)</f>
        <v>TA2B</v>
      </c>
      <c r="H82" s="8">
        <f>VLOOKUP(O82&amp;"-"&amp;VLOOKUP(B82,开关状态表!B:K,10,0),'TWT实时状态（新）'!B:I,7,0)</f>
        <v>0</v>
      </c>
      <c r="I82" s="8">
        <f>VLOOKUP(O82&amp;"-"&amp;VLOOKUP(B82,开关状态表!B:K,10,0),'TWT实时状态（新）'!B:I,8,0)</f>
        <v>0</v>
      </c>
      <c r="J82" s="8"/>
      <c r="K82" s="8"/>
      <c r="L82" s="8"/>
      <c r="M82" s="8"/>
      <c r="N82" s="8"/>
      <c r="O82" s="8" t="str">
        <f>VLOOKUP(C82,矩阵信息表!B:C,2,0)</f>
        <v>CS6D</v>
      </c>
      <c r="P82" s="8"/>
    </row>
    <row r="83" ht="15" spans="1:16">
      <c r="A83" s="13">
        <f t="shared" si="3"/>
        <v>82</v>
      </c>
      <c r="B83" s="8" t="str">
        <f t="shared" si="4"/>
        <v>CS6D-1-1-[15][15]</v>
      </c>
      <c r="C83" s="8" t="s">
        <v>8378</v>
      </c>
      <c r="D83" s="8">
        <v>15</v>
      </c>
      <c r="E83" s="8">
        <v>15</v>
      </c>
      <c r="F83" s="8" t="str">
        <f>VLOOKUP(C83&amp;"-I"&amp;D83,端口信息表!B:F,5,FALSE)</f>
        <v>RC3B</v>
      </c>
      <c r="G83" s="8" t="str">
        <f>VLOOKUP(C83&amp;"-O"&amp;E83,端口信息表!B:F,5,FALSE)</f>
        <v>TA3B</v>
      </c>
      <c r="H83" s="8">
        <f>VLOOKUP(O83&amp;"-"&amp;VLOOKUP(B83,开关状态表!B:K,10,0),'TWT实时状态（新）'!B:I,7,0)</f>
        <v>0</v>
      </c>
      <c r="I83" s="8">
        <f>VLOOKUP(O83&amp;"-"&amp;VLOOKUP(B83,开关状态表!B:K,10,0),'TWT实时状态（新）'!B:I,8,0)</f>
        <v>0</v>
      </c>
      <c r="J83" s="8"/>
      <c r="K83" s="8"/>
      <c r="L83" s="8"/>
      <c r="M83" s="8"/>
      <c r="N83" s="8"/>
      <c r="O83" s="8" t="str">
        <f>VLOOKUP(C83,矩阵信息表!B:C,2,0)</f>
        <v>CS6D</v>
      </c>
      <c r="P83" s="8"/>
    </row>
    <row r="84" ht="15" spans="1:16">
      <c r="A84" s="13">
        <f t="shared" si="3"/>
        <v>83</v>
      </c>
      <c r="B84" s="8" t="str">
        <f t="shared" si="4"/>
        <v>CS6D-1-1-[16][16]</v>
      </c>
      <c r="C84" s="8" t="s">
        <v>8378</v>
      </c>
      <c r="D84" s="8">
        <v>16</v>
      </c>
      <c r="E84" s="8">
        <v>16</v>
      </c>
      <c r="F84" s="8" t="str">
        <f>VLOOKUP(C84&amp;"-I"&amp;D84,端口信息表!B:F,5,FALSE)</f>
        <v>RC4B</v>
      </c>
      <c r="G84" s="8" t="str">
        <f>VLOOKUP(C84&amp;"-O"&amp;E84,端口信息表!B:F,5,FALSE)</f>
        <v>TA4B</v>
      </c>
      <c r="H84" s="8">
        <f>VLOOKUP(O84&amp;"-"&amp;VLOOKUP(B84,开关状态表!B:K,10,0),'TWT实时状态（新）'!B:I,7,0)</f>
        <v>0</v>
      </c>
      <c r="I84" s="8">
        <f>VLOOKUP(O84&amp;"-"&amp;VLOOKUP(B84,开关状态表!B:K,10,0),'TWT实时状态（新）'!B:I,8,0)</f>
        <v>0</v>
      </c>
      <c r="J84" s="8"/>
      <c r="K84" s="8"/>
      <c r="L84" s="8"/>
      <c r="M84" s="8"/>
      <c r="N84" s="8"/>
      <c r="O84" s="8" t="str">
        <f>VLOOKUP(C84,矩阵信息表!B:C,2,0)</f>
        <v>CS6D</v>
      </c>
      <c r="P84" s="8"/>
    </row>
    <row r="85" ht="15" spans="1:16">
      <c r="A85" s="13">
        <f t="shared" si="3"/>
        <v>84</v>
      </c>
      <c r="B85" s="8" t="str">
        <f t="shared" si="4"/>
        <v>CS6D-1-1-[17][17]</v>
      </c>
      <c r="C85" s="8" t="s">
        <v>8378</v>
      </c>
      <c r="D85" s="8">
        <v>17</v>
      </c>
      <c r="E85" s="8">
        <v>17</v>
      </c>
      <c r="F85" s="8" t="str">
        <f>VLOOKUP(C85&amp;"-I"&amp;D85,端口信息表!B:F,5,FALSE)</f>
        <v>RC5B</v>
      </c>
      <c r="G85" s="8" t="str">
        <f>VLOOKUP(C85&amp;"-O"&amp;E85,端口信息表!B:F,5,FALSE)</f>
        <v>TA5B</v>
      </c>
      <c r="H85" s="8">
        <f>VLOOKUP(O85&amp;"-"&amp;VLOOKUP(B85,开关状态表!B:K,10,0),'TWT实时状态（新）'!B:I,7,0)</f>
        <v>0</v>
      </c>
      <c r="I85" s="8">
        <f>VLOOKUP(O85&amp;"-"&amp;VLOOKUP(B85,开关状态表!B:K,10,0),'TWT实时状态（新）'!B:I,8,0)</f>
        <v>0</v>
      </c>
      <c r="J85" s="8"/>
      <c r="K85" s="8"/>
      <c r="L85" s="8"/>
      <c r="M85" s="8"/>
      <c r="N85" s="8"/>
      <c r="O85" s="8" t="str">
        <f>VLOOKUP(C85,矩阵信息表!B:C,2,0)</f>
        <v>CS6D</v>
      </c>
      <c r="P85" s="8"/>
    </row>
    <row r="86" ht="15" spans="1:16">
      <c r="A86" s="13">
        <f t="shared" si="3"/>
        <v>85</v>
      </c>
      <c r="B86" s="8" t="str">
        <f t="shared" si="4"/>
        <v>CS6D-1-1-[18][18]</v>
      </c>
      <c r="C86" s="8" t="s">
        <v>8378</v>
      </c>
      <c r="D86" s="8">
        <v>18</v>
      </c>
      <c r="E86" s="8">
        <v>18</v>
      </c>
      <c r="F86" s="8" t="str">
        <f>VLOOKUP(C86&amp;"-I"&amp;D86,端口信息表!B:F,5,FALSE)</f>
        <v>RC6B</v>
      </c>
      <c r="G86" s="8" t="str">
        <f>VLOOKUP(C86&amp;"-O"&amp;E86,端口信息表!B:F,5,FALSE)</f>
        <v>TA6B</v>
      </c>
      <c r="H86" s="8">
        <f>VLOOKUP(O86&amp;"-"&amp;VLOOKUP(B86,开关状态表!B:K,10,0),'TWT实时状态（新）'!B:I,7,0)</f>
        <v>0</v>
      </c>
      <c r="I86" s="8">
        <f>VLOOKUP(O86&amp;"-"&amp;VLOOKUP(B86,开关状态表!B:K,10,0),'TWT实时状态（新）'!B:I,8,0)</f>
        <v>0</v>
      </c>
      <c r="J86" s="8"/>
      <c r="K86" s="8"/>
      <c r="L86" s="8"/>
      <c r="M86" s="8"/>
      <c r="N86" s="8"/>
      <c r="O86" s="8" t="str">
        <f>VLOOKUP(C86,矩阵信息表!B:C,2,0)</f>
        <v>CS6D</v>
      </c>
      <c r="P86" s="8"/>
    </row>
    <row r="87" ht="15" spans="1:16">
      <c r="A87" s="13">
        <f t="shared" si="3"/>
        <v>86</v>
      </c>
      <c r="B87" s="8" t="str">
        <f t="shared" si="4"/>
        <v>CS6D-1-1-[19][19]</v>
      </c>
      <c r="C87" s="8" t="s">
        <v>8378</v>
      </c>
      <c r="D87" s="8">
        <v>19</v>
      </c>
      <c r="E87" s="8">
        <v>19</v>
      </c>
      <c r="F87" s="8" t="str">
        <f>VLOOKUP(C87&amp;"-I"&amp;D87,端口信息表!B:F,5,FALSE)</f>
        <v>RC7B</v>
      </c>
      <c r="G87" s="8" t="str">
        <f>VLOOKUP(C87&amp;"-O"&amp;E87,端口信息表!B:F,5,FALSE)</f>
        <v>TA7B</v>
      </c>
      <c r="H87" s="8">
        <f>VLOOKUP(O87&amp;"-"&amp;VLOOKUP(B87,开关状态表!B:K,10,0),'TWT实时状态（新）'!B:I,7,0)</f>
        <v>0</v>
      </c>
      <c r="I87" s="8">
        <f>VLOOKUP(O87&amp;"-"&amp;VLOOKUP(B87,开关状态表!B:K,10,0),'TWT实时状态（新）'!B:I,8,0)</f>
        <v>0</v>
      </c>
      <c r="J87" s="8"/>
      <c r="K87" s="8"/>
      <c r="L87" s="8"/>
      <c r="M87" s="8"/>
      <c r="N87" s="8"/>
      <c r="O87" s="8" t="str">
        <f>VLOOKUP(C87,矩阵信息表!B:C,2,0)</f>
        <v>CS6D</v>
      </c>
      <c r="P87" s="8"/>
    </row>
    <row r="88" ht="15" spans="1:16">
      <c r="A88" s="13">
        <f t="shared" si="3"/>
        <v>87</v>
      </c>
      <c r="B88" s="8" t="str">
        <f t="shared" si="4"/>
        <v>CS6D-1-1-[20][20]</v>
      </c>
      <c r="C88" s="8" t="s">
        <v>8378</v>
      </c>
      <c r="D88" s="8">
        <v>20</v>
      </c>
      <c r="E88" s="8">
        <v>20</v>
      </c>
      <c r="F88" s="8" t="str">
        <f>VLOOKUP(C88&amp;"-I"&amp;D88,端口信息表!B:F,5,FALSE)</f>
        <v>RC8B</v>
      </c>
      <c r="G88" s="8" t="str">
        <f>VLOOKUP(C88&amp;"-O"&amp;E88,端口信息表!B:F,5,FALSE)</f>
        <v>TA8B</v>
      </c>
      <c r="H88" s="8">
        <f>VLOOKUP(O88&amp;"-"&amp;VLOOKUP(B88,开关状态表!B:K,10,0),'TWT实时状态（新）'!B:I,7,0)</f>
        <v>0</v>
      </c>
      <c r="I88" s="8">
        <f>VLOOKUP(O88&amp;"-"&amp;VLOOKUP(B88,开关状态表!B:K,10,0),'TWT实时状态（新）'!B:I,8,0)</f>
        <v>0</v>
      </c>
      <c r="J88" s="8"/>
      <c r="K88" s="8"/>
      <c r="L88" s="8"/>
      <c r="M88" s="8"/>
      <c r="N88" s="8"/>
      <c r="O88" s="8" t="str">
        <f>VLOOKUP(C88,矩阵信息表!B:C,2,0)</f>
        <v>CS6D</v>
      </c>
      <c r="P88" s="8"/>
    </row>
    <row r="89" ht="15" spans="1:16">
      <c r="A89" s="13">
        <f t="shared" si="3"/>
        <v>88</v>
      </c>
      <c r="B89" s="8" t="str">
        <f t="shared" si="4"/>
        <v>CS6D-1-1-[21][21]</v>
      </c>
      <c r="C89" s="8" t="s">
        <v>8378</v>
      </c>
      <c r="D89" s="8">
        <v>21</v>
      </c>
      <c r="E89" s="8">
        <v>21</v>
      </c>
      <c r="F89" s="8" t="str">
        <f>VLOOKUP(C89&amp;"-I"&amp;D89,端口信息表!B:F,5,FALSE)</f>
        <v>RC9B</v>
      </c>
      <c r="G89" s="8" t="str">
        <f>VLOOKUP(C89&amp;"-O"&amp;E89,端口信息表!B:F,5,FALSE)</f>
        <v>TA9B</v>
      </c>
      <c r="H89" s="8">
        <f>VLOOKUP(O89&amp;"-"&amp;VLOOKUP(B89,开关状态表!B:K,10,0),'TWT实时状态（新）'!B:I,7,0)</f>
        <v>0</v>
      </c>
      <c r="I89" s="8">
        <f>VLOOKUP(O89&amp;"-"&amp;VLOOKUP(B89,开关状态表!B:K,10,0),'TWT实时状态（新）'!B:I,8,0)</f>
        <v>0</v>
      </c>
      <c r="J89" s="8"/>
      <c r="K89" s="8"/>
      <c r="L89" s="8"/>
      <c r="M89" s="8"/>
      <c r="N89" s="8"/>
      <c r="O89" s="8" t="str">
        <f>VLOOKUP(C89,矩阵信息表!B:C,2,0)</f>
        <v>CS6D</v>
      </c>
      <c r="P89" s="8"/>
    </row>
    <row r="90" ht="15" spans="1:16">
      <c r="A90" s="13">
        <f t="shared" si="3"/>
        <v>89</v>
      </c>
      <c r="B90" s="8" t="str">
        <f t="shared" si="4"/>
        <v>CS6D-1-1-[22][22]</v>
      </c>
      <c r="C90" s="8" t="s">
        <v>8378</v>
      </c>
      <c r="D90" s="8">
        <v>22</v>
      </c>
      <c r="E90" s="8">
        <v>22</v>
      </c>
      <c r="F90" s="8" t="str">
        <f>VLOOKUP(C90&amp;"-I"&amp;D90,端口信息表!B:F,5,FALSE)</f>
        <v>RC10B</v>
      </c>
      <c r="G90" s="8" t="str">
        <f>VLOOKUP(C90&amp;"-O"&amp;E90,端口信息表!B:F,5,FALSE)</f>
        <v>TA10B</v>
      </c>
      <c r="H90" s="8">
        <f>VLOOKUP(O90&amp;"-"&amp;VLOOKUP(B90,开关状态表!B:K,10,0),'TWT实时状态（新）'!B:I,7,0)</f>
        <v>0</v>
      </c>
      <c r="I90" s="8">
        <f>VLOOKUP(O90&amp;"-"&amp;VLOOKUP(B90,开关状态表!B:K,10,0),'TWT实时状态（新）'!B:I,8,0)</f>
        <v>0</v>
      </c>
      <c r="J90" s="8"/>
      <c r="K90" s="8"/>
      <c r="L90" s="8"/>
      <c r="M90" s="8"/>
      <c r="N90" s="8"/>
      <c r="O90" s="8" t="str">
        <f>VLOOKUP(C90,矩阵信息表!B:C,2,0)</f>
        <v>CS6D</v>
      </c>
      <c r="P90" s="8"/>
    </row>
    <row r="91" ht="15" spans="1:16">
      <c r="A91" s="13">
        <f t="shared" si="3"/>
        <v>90</v>
      </c>
      <c r="B91" s="8" t="str">
        <f t="shared" si="4"/>
        <v>CS6D-1-1-[23][23]</v>
      </c>
      <c r="C91" s="8" t="s">
        <v>8378</v>
      </c>
      <c r="D91" s="8">
        <v>23</v>
      </c>
      <c r="E91" s="8">
        <v>23</v>
      </c>
      <c r="F91" s="8" t="str">
        <f>VLOOKUP(C91&amp;"-I"&amp;D91,端口信息表!B:F,5,FALSE)</f>
        <v>RC11B</v>
      </c>
      <c r="G91" s="8" t="str">
        <f>VLOOKUP(C91&amp;"-O"&amp;E91,端口信息表!B:F,5,FALSE)</f>
        <v>TA11B</v>
      </c>
      <c r="H91" s="8">
        <f>VLOOKUP(O91&amp;"-"&amp;VLOOKUP(B91,开关状态表!B:K,10,0),'TWT实时状态（新）'!B:I,7,0)</f>
        <v>0</v>
      </c>
      <c r="I91" s="8">
        <f>VLOOKUP(O91&amp;"-"&amp;VLOOKUP(B91,开关状态表!B:K,10,0),'TWT实时状态（新）'!B:I,8,0)</f>
        <v>0</v>
      </c>
      <c r="J91" s="8"/>
      <c r="K91" s="8"/>
      <c r="L91" s="8"/>
      <c r="M91" s="8"/>
      <c r="N91" s="8"/>
      <c r="O91" s="8" t="str">
        <f>VLOOKUP(C91,矩阵信息表!B:C,2,0)</f>
        <v>CS6D</v>
      </c>
      <c r="P91" s="8"/>
    </row>
    <row r="92" ht="15" spans="1:16">
      <c r="A92" s="13">
        <f t="shared" si="3"/>
        <v>91</v>
      </c>
      <c r="B92" s="8" t="str">
        <f t="shared" si="4"/>
        <v>CS6D-1-1-[24][24]</v>
      </c>
      <c r="C92" s="8" t="s">
        <v>8378</v>
      </c>
      <c r="D92" s="8">
        <v>24</v>
      </c>
      <c r="E92" s="8">
        <v>24</v>
      </c>
      <c r="F92" s="8" t="str">
        <f>VLOOKUP(C92&amp;"-I"&amp;D92,端口信息表!B:F,5,FALSE)</f>
        <v>RC12B</v>
      </c>
      <c r="G92" s="8" t="str">
        <f>VLOOKUP(C92&amp;"-O"&amp;E92,端口信息表!B:F,5,FALSE)</f>
        <v>TA12B</v>
      </c>
      <c r="H92" s="8">
        <f>VLOOKUP(O92&amp;"-"&amp;VLOOKUP(B92,开关状态表!B:K,10,0),'TWT实时状态（新）'!B:I,7,0)</f>
        <v>0</v>
      </c>
      <c r="I92" s="8">
        <f>VLOOKUP(O92&amp;"-"&amp;VLOOKUP(B92,开关状态表!B:K,10,0),'TWT实时状态（新）'!B:I,8,0)</f>
        <v>0</v>
      </c>
      <c r="J92" s="8"/>
      <c r="K92" s="8"/>
      <c r="L92" s="8"/>
      <c r="M92" s="8"/>
      <c r="N92" s="8"/>
      <c r="O92" s="8" t="str">
        <f>VLOOKUP(C92,矩阵信息表!B:C,2,0)</f>
        <v>CS6D</v>
      </c>
      <c r="P92" s="8"/>
    </row>
    <row r="93" ht="15" spans="1:16">
      <c r="A93" s="13">
        <f t="shared" si="3"/>
        <v>92</v>
      </c>
      <c r="B93" s="8" t="str">
        <f t="shared" si="4"/>
        <v>CS6D-1-1-[25][25]</v>
      </c>
      <c r="C93" s="8" t="s">
        <v>8378</v>
      </c>
      <c r="D93" s="8">
        <v>25</v>
      </c>
      <c r="E93" s="8">
        <v>25</v>
      </c>
      <c r="F93" s="8" t="str">
        <f>VLOOKUP(C93&amp;"-I"&amp;D93,端口信息表!B:F,5,FALSE)</f>
        <v>RC13B</v>
      </c>
      <c r="G93" s="8" t="str">
        <f>VLOOKUP(C93&amp;"-O"&amp;E93,端口信息表!B:F,5,FALSE)</f>
        <v>TA13B</v>
      </c>
      <c r="H93" s="8">
        <f>VLOOKUP(O93&amp;"-"&amp;VLOOKUP(B93,开关状态表!B:K,10,0),'TWT实时状态（新）'!B:I,7,0)</f>
        <v>0</v>
      </c>
      <c r="I93" s="8">
        <f>VLOOKUP(O93&amp;"-"&amp;VLOOKUP(B93,开关状态表!B:K,10,0),'TWT实时状态（新）'!B:I,8,0)</f>
        <v>0</v>
      </c>
      <c r="J93" s="8"/>
      <c r="K93" s="8"/>
      <c r="L93" s="8"/>
      <c r="M93" s="8"/>
      <c r="N93" s="8"/>
      <c r="O93" s="8" t="str">
        <f>VLOOKUP(C93,矩阵信息表!B:C,2,0)</f>
        <v>CS6D</v>
      </c>
      <c r="P93" s="8"/>
    </row>
    <row r="94" ht="15" spans="1:16">
      <c r="A94" s="13">
        <f t="shared" si="3"/>
        <v>93</v>
      </c>
      <c r="B94" s="8" t="str">
        <f t="shared" si="4"/>
        <v>CS6D-1-1-[26][1]</v>
      </c>
      <c r="C94" s="8" t="s">
        <v>8378</v>
      </c>
      <c r="D94" s="8">
        <v>26</v>
      </c>
      <c r="E94" s="8">
        <v>1</v>
      </c>
      <c r="F94" s="8" t="str">
        <f>VLOOKUP(C94&amp;"-I"&amp;D94,端口信息表!B:F,5,FALSE)</f>
        <v>RN1A</v>
      </c>
      <c r="G94" s="8" t="str">
        <f>VLOOKUP(C94&amp;"-O"&amp;E94,端口信息表!B:F,5,FALSE)</f>
        <v>TA1A</v>
      </c>
      <c r="H94" s="8">
        <f>VLOOKUP(O94&amp;"-"&amp;VLOOKUP(B94,开关状态表!B:K,10,0),'TWT实时状态（新）'!B:I,7,0)</f>
        <v>0</v>
      </c>
      <c r="I94" s="8">
        <f>VLOOKUP(O94&amp;"-"&amp;VLOOKUP(B94,开关状态表!B:K,10,0),'TWT实时状态（新）'!B:I,8,0)</f>
        <v>0</v>
      </c>
      <c r="J94" s="8"/>
      <c r="K94" s="8"/>
      <c r="L94" s="8"/>
      <c r="M94" s="8"/>
      <c r="N94" s="8"/>
      <c r="O94" s="8" t="str">
        <f>VLOOKUP(C94,矩阵信息表!B:C,2,0)</f>
        <v>CS6D</v>
      </c>
      <c r="P94" s="8"/>
    </row>
    <row r="95" ht="15" spans="1:16">
      <c r="A95" s="13">
        <f t="shared" si="3"/>
        <v>94</v>
      </c>
      <c r="B95" s="8" t="str">
        <f t="shared" si="4"/>
        <v>CS6D-1-1-[27][2]</v>
      </c>
      <c r="C95" s="8" t="s">
        <v>8378</v>
      </c>
      <c r="D95" s="8">
        <v>27</v>
      </c>
      <c r="E95" s="8">
        <v>2</v>
      </c>
      <c r="F95" s="8" t="str">
        <f>VLOOKUP(C95&amp;"-I"&amp;D95,端口信息表!B:F,5,FALSE)</f>
        <v>RN2A</v>
      </c>
      <c r="G95" s="8" t="str">
        <f>VLOOKUP(C95&amp;"-O"&amp;E95,端口信息表!B:F,5,FALSE)</f>
        <v>TA2A</v>
      </c>
      <c r="H95" s="8">
        <f>VLOOKUP(O95&amp;"-"&amp;VLOOKUP(B95,开关状态表!B:K,10,0),'TWT实时状态（新）'!B:I,7,0)</f>
        <v>0</v>
      </c>
      <c r="I95" s="8">
        <f>VLOOKUP(O95&amp;"-"&amp;VLOOKUP(B95,开关状态表!B:K,10,0),'TWT实时状态（新）'!B:I,8,0)</f>
        <v>0</v>
      </c>
      <c r="J95" s="8"/>
      <c r="K95" s="8"/>
      <c r="L95" s="8"/>
      <c r="M95" s="8"/>
      <c r="N95" s="8"/>
      <c r="O95" s="8" t="str">
        <f>VLOOKUP(C95,矩阵信息表!B:C,2,0)</f>
        <v>CS6D</v>
      </c>
      <c r="P95" s="8"/>
    </row>
    <row r="96" ht="15" spans="1:16">
      <c r="A96" s="13">
        <f t="shared" si="3"/>
        <v>95</v>
      </c>
      <c r="B96" s="8" t="str">
        <f t="shared" si="4"/>
        <v>CS6D-1-1-[28][3]</v>
      </c>
      <c r="C96" s="8" t="s">
        <v>8378</v>
      </c>
      <c r="D96" s="8">
        <v>28</v>
      </c>
      <c r="E96" s="8">
        <v>3</v>
      </c>
      <c r="F96" s="8" t="str">
        <f>VLOOKUP(C96&amp;"-I"&amp;D96,端口信息表!B:F,5,FALSE)</f>
        <v>RN3A</v>
      </c>
      <c r="G96" s="8" t="str">
        <f>VLOOKUP(C96&amp;"-O"&amp;E96,端口信息表!B:F,5,FALSE)</f>
        <v>TA3A</v>
      </c>
      <c r="H96" s="8">
        <f>VLOOKUP(O96&amp;"-"&amp;VLOOKUP(B96,开关状态表!B:K,10,0),'TWT实时状态（新）'!B:I,7,0)</f>
        <v>0</v>
      </c>
      <c r="I96" s="8">
        <f>VLOOKUP(O96&amp;"-"&amp;VLOOKUP(B96,开关状态表!B:K,10,0),'TWT实时状态（新）'!B:I,8,0)</f>
        <v>0</v>
      </c>
      <c r="J96" s="8"/>
      <c r="K96" s="8"/>
      <c r="L96" s="8"/>
      <c r="M96" s="8"/>
      <c r="N96" s="8"/>
      <c r="O96" s="8" t="str">
        <f>VLOOKUP(C96,矩阵信息表!B:C,2,0)</f>
        <v>CS6D</v>
      </c>
      <c r="P96" s="8"/>
    </row>
    <row r="97" ht="15" spans="1:16">
      <c r="A97" s="13">
        <f t="shared" si="3"/>
        <v>96</v>
      </c>
      <c r="B97" s="8" t="str">
        <f t="shared" si="4"/>
        <v>CS6D-1-1-[29][4]</v>
      </c>
      <c r="C97" s="8" t="s">
        <v>8378</v>
      </c>
      <c r="D97" s="8">
        <v>29</v>
      </c>
      <c r="E97" s="8">
        <v>4</v>
      </c>
      <c r="F97" s="8" t="str">
        <f>VLOOKUP(C97&amp;"-I"&amp;D97,端口信息表!B:F,5,FALSE)</f>
        <v>RN4A</v>
      </c>
      <c r="G97" s="8" t="str">
        <f>VLOOKUP(C97&amp;"-O"&amp;E97,端口信息表!B:F,5,FALSE)</f>
        <v>TA4A</v>
      </c>
      <c r="H97" s="8">
        <f>VLOOKUP(O97&amp;"-"&amp;VLOOKUP(B97,开关状态表!B:K,10,0),'TWT实时状态（新）'!B:I,7,0)</f>
        <v>0</v>
      </c>
      <c r="I97" s="8">
        <f>VLOOKUP(O97&amp;"-"&amp;VLOOKUP(B97,开关状态表!B:K,10,0),'TWT实时状态（新）'!B:I,8,0)</f>
        <v>0</v>
      </c>
      <c r="J97" s="8"/>
      <c r="K97" s="8"/>
      <c r="L97" s="8"/>
      <c r="M97" s="8"/>
      <c r="N97" s="8"/>
      <c r="O97" s="8" t="str">
        <f>VLOOKUP(C97,矩阵信息表!B:C,2,0)</f>
        <v>CS6D</v>
      </c>
      <c r="P97" s="8"/>
    </row>
    <row r="98" ht="15" spans="1:16">
      <c r="A98" s="13">
        <f t="shared" si="3"/>
        <v>97</v>
      </c>
      <c r="B98" s="8" t="str">
        <f t="shared" si="4"/>
        <v>CS6D-1-1-[30][5]</v>
      </c>
      <c r="C98" s="8" t="s">
        <v>8378</v>
      </c>
      <c r="D98" s="8">
        <v>30</v>
      </c>
      <c r="E98" s="8">
        <v>5</v>
      </c>
      <c r="F98" s="8" t="str">
        <f>VLOOKUP(C98&amp;"-I"&amp;D98,端口信息表!B:F,5,FALSE)</f>
        <v>RN5A</v>
      </c>
      <c r="G98" s="8" t="str">
        <f>VLOOKUP(C98&amp;"-O"&amp;E98,端口信息表!B:F,5,FALSE)</f>
        <v>TA5A</v>
      </c>
      <c r="H98" s="8">
        <f>VLOOKUP(O98&amp;"-"&amp;VLOOKUP(B98,开关状态表!B:K,10,0),'TWT实时状态（新）'!B:I,7,0)</f>
        <v>0</v>
      </c>
      <c r="I98" s="8">
        <f>VLOOKUP(O98&amp;"-"&amp;VLOOKUP(B98,开关状态表!B:K,10,0),'TWT实时状态（新）'!B:I,8,0)</f>
        <v>0</v>
      </c>
      <c r="J98" s="8"/>
      <c r="K98" s="8"/>
      <c r="L98" s="8"/>
      <c r="M98" s="8"/>
      <c r="N98" s="8"/>
      <c r="O98" s="8" t="str">
        <f>VLOOKUP(C98,矩阵信息表!B:C,2,0)</f>
        <v>CS6D</v>
      </c>
      <c r="P98" s="8"/>
    </row>
    <row r="99" ht="15" spans="1:16">
      <c r="A99" s="13">
        <f t="shared" si="3"/>
        <v>98</v>
      </c>
      <c r="B99" s="8" t="str">
        <f t="shared" si="4"/>
        <v>CS6D-1-1-[31][6]</v>
      </c>
      <c r="C99" s="8" t="s">
        <v>8378</v>
      </c>
      <c r="D99" s="8">
        <v>31</v>
      </c>
      <c r="E99" s="8">
        <v>6</v>
      </c>
      <c r="F99" s="8" t="str">
        <f>VLOOKUP(C99&amp;"-I"&amp;D99,端口信息表!B:F,5,FALSE)</f>
        <v>RN6A</v>
      </c>
      <c r="G99" s="8" t="str">
        <f>VLOOKUP(C99&amp;"-O"&amp;E99,端口信息表!B:F,5,FALSE)</f>
        <v>TA6A</v>
      </c>
      <c r="H99" s="8">
        <f>VLOOKUP(O99&amp;"-"&amp;VLOOKUP(B99,开关状态表!B:K,10,0),'TWT实时状态（新）'!B:I,7,0)</f>
        <v>0</v>
      </c>
      <c r="I99" s="8">
        <f>VLOOKUP(O99&amp;"-"&amp;VLOOKUP(B99,开关状态表!B:K,10,0),'TWT实时状态（新）'!B:I,8,0)</f>
        <v>0</v>
      </c>
      <c r="J99" s="8"/>
      <c r="K99" s="8"/>
      <c r="L99" s="8"/>
      <c r="M99" s="8"/>
      <c r="N99" s="8"/>
      <c r="O99" s="8" t="str">
        <f>VLOOKUP(C99,矩阵信息表!B:C,2,0)</f>
        <v>CS6D</v>
      </c>
      <c r="P99" s="8"/>
    </row>
    <row r="100" ht="15" spans="1:16">
      <c r="A100" s="13">
        <f t="shared" si="3"/>
        <v>99</v>
      </c>
      <c r="B100" s="8" t="str">
        <f t="shared" si="4"/>
        <v>CS6D-1-1-[32][7]</v>
      </c>
      <c r="C100" s="8" t="s">
        <v>8378</v>
      </c>
      <c r="D100" s="8">
        <v>32</v>
      </c>
      <c r="E100" s="8">
        <v>7</v>
      </c>
      <c r="F100" s="8" t="str">
        <f>VLOOKUP(C100&amp;"-I"&amp;D100,端口信息表!B:F,5,FALSE)</f>
        <v>RN7A</v>
      </c>
      <c r="G100" s="8" t="str">
        <f>VLOOKUP(C100&amp;"-O"&amp;E100,端口信息表!B:F,5,FALSE)</f>
        <v>TA7A</v>
      </c>
      <c r="H100" s="8">
        <f>VLOOKUP(O100&amp;"-"&amp;VLOOKUP(B100,开关状态表!B:K,10,0),'TWT实时状态（新）'!B:I,7,0)</f>
        <v>0</v>
      </c>
      <c r="I100" s="8">
        <f>VLOOKUP(O100&amp;"-"&amp;VLOOKUP(B100,开关状态表!B:K,10,0),'TWT实时状态（新）'!B:I,8,0)</f>
        <v>0</v>
      </c>
      <c r="J100" s="8"/>
      <c r="K100" s="8"/>
      <c r="L100" s="8"/>
      <c r="M100" s="8"/>
      <c r="N100" s="8"/>
      <c r="O100" s="8" t="str">
        <f>VLOOKUP(C100,矩阵信息表!B:C,2,0)</f>
        <v>CS6D</v>
      </c>
      <c r="P100" s="8"/>
    </row>
    <row r="101" ht="15" spans="1:16">
      <c r="A101" s="13">
        <f t="shared" si="3"/>
        <v>100</v>
      </c>
      <c r="B101" s="8" t="str">
        <f t="shared" si="4"/>
        <v>CS6D-1-1-[33][8]</v>
      </c>
      <c r="C101" s="8" t="s">
        <v>8378</v>
      </c>
      <c r="D101" s="8">
        <v>33</v>
      </c>
      <c r="E101" s="8">
        <v>8</v>
      </c>
      <c r="F101" s="8" t="str">
        <f>VLOOKUP(C101&amp;"-I"&amp;D101,端口信息表!B:F,5,FALSE)</f>
        <v>RN8A</v>
      </c>
      <c r="G101" s="8" t="str">
        <f>VLOOKUP(C101&amp;"-O"&amp;E101,端口信息表!B:F,5,FALSE)</f>
        <v>TA8A</v>
      </c>
      <c r="H101" s="8">
        <f>VLOOKUP(O101&amp;"-"&amp;VLOOKUP(B101,开关状态表!B:K,10,0),'TWT实时状态（新）'!B:I,7,0)</f>
        <v>0</v>
      </c>
      <c r="I101" s="8">
        <f>VLOOKUP(O101&amp;"-"&amp;VLOOKUP(B101,开关状态表!B:K,10,0),'TWT实时状态（新）'!B:I,8,0)</f>
        <v>0</v>
      </c>
      <c r="J101" s="8"/>
      <c r="K101" s="8"/>
      <c r="L101" s="8"/>
      <c r="M101" s="8"/>
      <c r="N101" s="8"/>
      <c r="O101" s="8" t="str">
        <f>VLOOKUP(C101,矩阵信息表!B:C,2,0)</f>
        <v>CS6D</v>
      </c>
      <c r="P101" s="8"/>
    </row>
    <row r="102" ht="15" spans="1:16">
      <c r="A102" s="13">
        <f t="shared" si="3"/>
        <v>101</v>
      </c>
      <c r="B102" s="8" t="str">
        <f t="shared" si="4"/>
        <v>CS6D-1-1-[34][9]</v>
      </c>
      <c r="C102" s="8" t="s">
        <v>8378</v>
      </c>
      <c r="D102" s="8">
        <v>34</v>
      </c>
      <c r="E102" s="8">
        <v>9</v>
      </c>
      <c r="F102" s="8" t="str">
        <f>VLOOKUP(C102&amp;"-I"&amp;D102,端口信息表!B:F,5,FALSE)</f>
        <v>RN9A</v>
      </c>
      <c r="G102" s="8" t="str">
        <f>VLOOKUP(C102&amp;"-O"&amp;E102,端口信息表!B:F,5,FALSE)</f>
        <v>TA9A</v>
      </c>
      <c r="H102" s="8">
        <f>VLOOKUP(O102&amp;"-"&amp;VLOOKUP(B102,开关状态表!B:K,10,0),'TWT实时状态（新）'!B:I,7,0)</f>
        <v>0</v>
      </c>
      <c r="I102" s="8">
        <f>VLOOKUP(O102&amp;"-"&amp;VLOOKUP(B102,开关状态表!B:K,10,0),'TWT实时状态（新）'!B:I,8,0)</f>
        <v>0</v>
      </c>
      <c r="J102" s="8"/>
      <c r="K102" s="8"/>
      <c r="L102" s="8"/>
      <c r="M102" s="8"/>
      <c r="N102" s="8"/>
      <c r="O102" s="8" t="str">
        <f>VLOOKUP(C102,矩阵信息表!B:C,2,0)</f>
        <v>CS6D</v>
      </c>
      <c r="P102" s="8"/>
    </row>
    <row r="103" ht="15" spans="1:16">
      <c r="A103" s="13">
        <f t="shared" si="3"/>
        <v>102</v>
      </c>
      <c r="B103" s="8" t="str">
        <f t="shared" si="4"/>
        <v>CS6D-1-1-[35][10]</v>
      </c>
      <c r="C103" s="8" t="s">
        <v>8378</v>
      </c>
      <c r="D103" s="8">
        <v>35</v>
      </c>
      <c r="E103" s="8">
        <v>10</v>
      </c>
      <c r="F103" s="8" t="str">
        <f>VLOOKUP(C103&amp;"-I"&amp;D103,端口信息表!B:F,5,FALSE)</f>
        <v>RN10A</v>
      </c>
      <c r="G103" s="8" t="str">
        <f>VLOOKUP(C103&amp;"-O"&amp;E103,端口信息表!B:F,5,FALSE)</f>
        <v>TA10A</v>
      </c>
      <c r="H103" s="8">
        <f>VLOOKUP(O103&amp;"-"&amp;VLOOKUP(B103,开关状态表!B:K,10,0),'TWT实时状态（新）'!B:I,7,0)</f>
        <v>0</v>
      </c>
      <c r="I103" s="8">
        <f>VLOOKUP(O103&amp;"-"&amp;VLOOKUP(B103,开关状态表!B:K,10,0),'TWT实时状态（新）'!B:I,8,0)</f>
        <v>0</v>
      </c>
      <c r="J103" s="8"/>
      <c r="K103" s="8"/>
      <c r="L103" s="8"/>
      <c r="M103" s="8"/>
      <c r="N103" s="8"/>
      <c r="O103" s="8" t="str">
        <f>VLOOKUP(C103,矩阵信息表!B:C,2,0)</f>
        <v>CS6D</v>
      </c>
      <c r="P103" s="8"/>
    </row>
    <row r="104" ht="15" spans="1:16">
      <c r="A104" s="13">
        <f t="shared" si="3"/>
        <v>103</v>
      </c>
      <c r="B104" s="8" t="str">
        <f t="shared" si="4"/>
        <v>CS6D-1-1-[36][11]</v>
      </c>
      <c r="C104" s="8" t="s">
        <v>8378</v>
      </c>
      <c r="D104" s="8">
        <v>36</v>
      </c>
      <c r="E104" s="8">
        <v>11</v>
      </c>
      <c r="F104" s="8" t="str">
        <f>VLOOKUP(C104&amp;"-I"&amp;D104,端口信息表!B:F,5,FALSE)</f>
        <v>RN11A</v>
      </c>
      <c r="G104" s="8" t="str">
        <f>VLOOKUP(C104&amp;"-O"&amp;E104,端口信息表!B:F,5,FALSE)</f>
        <v>TA11A</v>
      </c>
      <c r="H104" s="8">
        <f>VLOOKUP(O104&amp;"-"&amp;VLOOKUP(B104,开关状态表!B:K,10,0),'TWT实时状态（新）'!B:I,7,0)</f>
        <v>0</v>
      </c>
      <c r="I104" s="8">
        <f>VLOOKUP(O104&amp;"-"&amp;VLOOKUP(B104,开关状态表!B:K,10,0),'TWT实时状态（新）'!B:I,8,0)</f>
        <v>0</v>
      </c>
      <c r="J104" s="8"/>
      <c r="K104" s="8"/>
      <c r="L104" s="8"/>
      <c r="M104" s="8"/>
      <c r="N104" s="8"/>
      <c r="O104" s="8" t="str">
        <f>VLOOKUP(C104,矩阵信息表!B:C,2,0)</f>
        <v>CS6D</v>
      </c>
      <c r="P104" s="8"/>
    </row>
    <row r="105" ht="15" spans="1:16">
      <c r="A105" s="13">
        <f t="shared" si="3"/>
        <v>104</v>
      </c>
      <c r="B105" s="8" t="str">
        <f t="shared" si="4"/>
        <v>CS6D-1-1-[37][12]</v>
      </c>
      <c r="C105" s="8" t="s">
        <v>8378</v>
      </c>
      <c r="D105" s="8">
        <v>37</v>
      </c>
      <c r="E105" s="8">
        <v>12</v>
      </c>
      <c r="F105" s="8" t="str">
        <f>VLOOKUP(C105&amp;"-I"&amp;D105,端口信息表!B:F,5,FALSE)</f>
        <v>RN12A</v>
      </c>
      <c r="G105" s="8" t="str">
        <f>VLOOKUP(C105&amp;"-O"&amp;E105,端口信息表!B:F,5,FALSE)</f>
        <v>TA12A</v>
      </c>
      <c r="H105" s="8">
        <f>VLOOKUP(O105&amp;"-"&amp;VLOOKUP(B105,开关状态表!B:K,10,0),'TWT实时状态（新）'!B:I,7,0)</f>
        <v>0</v>
      </c>
      <c r="I105" s="8">
        <f>VLOOKUP(O105&amp;"-"&amp;VLOOKUP(B105,开关状态表!B:K,10,0),'TWT实时状态（新）'!B:I,8,0)</f>
        <v>0</v>
      </c>
      <c r="J105" s="8"/>
      <c r="K105" s="8"/>
      <c r="L105" s="8"/>
      <c r="M105" s="8"/>
      <c r="N105" s="8"/>
      <c r="O105" s="8" t="str">
        <f>VLOOKUP(C105,矩阵信息表!B:C,2,0)</f>
        <v>CS6D</v>
      </c>
      <c r="P105" s="8"/>
    </row>
    <row r="106" ht="15" spans="1:16">
      <c r="A106" s="13">
        <f t="shared" si="3"/>
        <v>105</v>
      </c>
      <c r="B106" s="8" t="str">
        <f t="shared" si="4"/>
        <v>CS6D-1-1-[38][13]</v>
      </c>
      <c r="C106" s="8" t="s">
        <v>8378</v>
      </c>
      <c r="D106" s="8">
        <v>38</v>
      </c>
      <c r="E106" s="8">
        <v>13</v>
      </c>
      <c r="F106" s="8" t="str">
        <f>VLOOKUP(C106&amp;"-I"&amp;D106,端口信息表!B:F,5,FALSE)</f>
        <v>RN1B</v>
      </c>
      <c r="G106" s="8" t="str">
        <f>VLOOKUP(C106&amp;"-O"&amp;E106,端口信息表!B:F,5,FALSE)</f>
        <v>TA1B</v>
      </c>
      <c r="H106" s="8">
        <f>VLOOKUP(O106&amp;"-"&amp;VLOOKUP(B106,开关状态表!B:K,10,0),'TWT实时状态（新）'!B:I,7,0)</f>
        <v>0</v>
      </c>
      <c r="I106" s="8">
        <f>VLOOKUP(O106&amp;"-"&amp;VLOOKUP(B106,开关状态表!B:K,10,0),'TWT实时状态（新）'!B:I,8,0)</f>
        <v>0</v>
      </c>
      <c r="J106" s="8"/>
      <c r="K106" s="8"/>
      <c r="L106" s="8"/>
      <c r="M106" s="8"/>
      <c r="N106" s="8"/>
      <c r="O106" s="8" t="str">
        <f>VLOOKUP(C106,矩阵信息表!B:C,2,0)</f>
        <v>CS6D</v>
      </c>
      <c r="P106" s="8"/>
    </row>
    <row r="107" ht="15" spans="1:16">
      <c r="A107" s="13">
        <f t="shared" si="3"/>
        <v>106</v>
      </c>
      <c r="B107" s="8" t="str">
        <f t="shared" si="4"/>
        <v>CS6D-1-1-[39][14]</v>
      </c>
      <c r="C107" s="8" t="s">
        <v>8378</v>
      </c>
      <c r="D107" s="8">
        <v>39</v>
      </c>
      <c r="E107" s="8">
        <v>14</v>
      </c>
      <c r="F107" s="8" t="str">
        <f>VLOOKUP(C107&amp;"-I"&amp;D107,端口信息表!B:F,5,FALSE)</f>
        <v>RN2B</v>
      </c>
      <c r="G107" s="8" t="str">
        <f>VLOOKUP(C107&amp;"-O"&amp;E107,端口信息表!B:F,5,FALSE)</f>
        <v>TA2B</v>
      </c>
      <c r="H107" s="8">
        <f>VLOOKUP(O107&amp;"-"&amp;VLOOKUP(B107,开关状态表!B:K,10,0),'TWT实时状态（新）'!B:I,7,0)</f>
        <v>0</v>
      </c>
      <c r="I107" s="8">
        <f>VLOOKUP(O107&amp;"-"&amp;VLOOKUP(B107,开关状态表!B:K,10,0),'TWT实时状态（新）'!B:I,8,0)</f>
        <v>0</v>
      </c>
      <c r="J107" s="8"/>
      <c r="K107" s="8"/>
      <c r="L107" s="8"/>
      <c r="M107" s="8"/>
      <c r="N107" s="8"/>
      <c r="O107" s="8" t="str">
        <f>VLOOKUP(C107,矩阵信息表!B:C,2,0)</f>
        <v>CS6D</v>
      </c>
      <c r="P107" s="8"/>
    </row>
    <row r="108" ht="15" spans="1:16">
      <c r="A108" s="13">
        <f t="shared" si="3"/>
        <v>107</v>
      </c>
      <c r="B108" s="8" t="str">
        <f t="shared" si="4"/>
        <v>CS6D-1-1-[40][15]</v>
      </c>
      <c r="C108" s="8" t="s">
        <v>8378</v>
      </c>
      <c r="D108" s="8">
        <v>40</v>
      </c>
      <c r="E108" s="8">
        <v>15</v>
      </c>
      <c r="F108" s="8" t="str">
        <f>VLOOKUP(C108&amp;"-I"&amp;D108,端口信息表!B:F,5,FALSE)</f>
        <v>RN3B</v>
      </c>
      <c r="G108" s="8" t="str">
        <f>VLOOKUP(C108&amp;"-O"&amp;E108,端口信息表!B:F,5,FALSE)</f>
        <v>TA3B</v>
      </c>
      <c r="H108" s="8">
        <f>VLOOKUP(O108&amp;"-"&amp;VLOOKUP(B108,开关状态表!B:K,10,0),'TWT实时状态（新）'!B:I,7,0)</f>
        <v>0</v>
      </c>
      <c r="I108" s="8">
        <f>VLOOKUP(O108&amp;"-"&amp;VLOOKUP(B108,开关状态表!B:K,10,0),'TWT实时状态（新）'!B:I,8,0)</f>
        <v>0</v>
      </c>
      <c r="J108" s="8"/>
      <c r="K108" s="8"/>
      <c r="L108" s="8"/>
      <c r="M108" s="8"/>
      <c r="N108" s="8"/>
      <c r="O108" s="8" t="str">
        <f>VLOOKUP(C108,矩阵信息表!B:C,2,0)</f>
        <v>CS6D</v>
      </c>
      <c r="P108" s="8"/>
    </row>
    <row r="109" ht="15" spans="1:16">
      <c r="A109" s="13">
        <f t="shared" si="3"/>
        <v>108</v>
      </c>
      <c r="B109" s="8" t="str">
        <f t="shared" si="4"/>
        <v>CS6D-1-1-[41][16]</v>
      </c>
      <c r="C109" s="8" t="s">
        <v>8378</v>
      </c>
      <c r="D109" s="8">
        <v>41</v>
      </c>
      <c r="E109" s="8">
        <v>16</v>
      </c>
      <c r="F109" s="8" t="str">
        <f>VLOOKUP(C109&amp;"-I"&amp;D109,端口信息表!B:F,5,FALSE)</f>
        <v>RN4B</v>
      </c>
      <c r="G109" s="8" t="str">
        <f>VLOOKUP(C109&amp;"-O"&amp;E109,端口信息表!B:F,5,FALSE)</f>
        <v>TA4B</v>
      </c>
      <c r="H109" s="8">
        <f>VLOOKUP(O109&amp;"-"&amp;VLOOKUP(B109,开关状态表!B:K,10,0),'TWT实时状态（新）'!B:I,7,0)</f>
        <v>0</v>
      </c>
      <c r="I109" s="8">
        <f>VLOOKUP(O109&amp;"-"&amp;VLOOKUP(B109,开关状态表!B:K,10,0),'TWT实时状态（新）'!B:I,8,0)</f>
        <v>0</v>
      </c>
      <c r="J109" s="8"/>
      <c r="K109" s="8"/>
      <c r="L109" s="8"/>
      <c r="M109" s="8"/>
      <c r="N109" s="8"/>
      <c r="O109" s="8" t="str">
        <f>VLOOKUP(C109,矩阵信息表!B:C,2,0)</f>
        <v>CS6D</v>
      </c>
      <c r="P109" s="8"/>
    </row>
    <row r="110" ht="15" spans="1:16">
      <c r="A110" s="13">
        <f t="shared" si="3"/>
        <v>109</v>
      </c>
      <c r="B110" s="8" t="str">
        <f t="shared" si="4"/>
        <v>CS6D-1-1-[42][17]</v>
      </c>
      <c r="C110" s="8" t="s">
        <v>8378</v>
      </c>
      <c r="D110" s="8">
        <v>42</v>
      </c>
      <c r="E110" s="8">
        <v>17</v>
      </c>
      <c r="F110" s="8" t="str">
        <f>VLOOKUP(C110&amp;"-I"&amp;D110,端口信息表!B:F,5,FALSE)</f>
        <v>RN5B</v>
      </c>
      <c r="G110" s="8" t="str">
        <f>VLOOKUP(C110&amp;"-O"&amp;E110,端口信息表!B:F,5,FALSE)</f>
        <v>TA5B</v>
      </c>
      <c r="H110" s="8">
        <f>VLOOKUP(O110&amp;"-"&amp;VLOOKUP(B110,开关状态表!B:K,10,0),'TWT实时状态（新）'!B:I,7,0)</f>
        <v>0</v>
      </c>
      <c r="I110" s="8">
        <f>VLOOKUP(O110&amp;"-"&amp;VLOOKUP(B110,开关状态表!B:K,10,0),'TWT实时状态（新）'!B:I,8,0)</f>
        <v>0</v>
      </c>
      <c r="J110" s="8"/>
      <c r="K110" s="8"/>
      <c r="L110" s="8"/>
      <c r="M110" s="8"/>
      <c r="N110" s="8"/>
      <c r="O110" s="8" t="str">
        <f>VLOOKUP(C110,矩阵信息表!B:C,2,0)</f>
        <v>CS6D</v>
      </c>
      <c r="P110" s="8"/>
    </row>
    <row r="111" ht="15" spans="1:16">
      <c r="A111" s="13">
        <f t="shared" si="3"/>
        <v>110</v>
      </c>
      <c r="B111" s="8" t="str">
        <f t="shared" si="4"/>
        <v>CS6D-1-1-[43][18]</v>
      </c>
      <c r="C111" s="8" t="s">
        <v>8378</v>
      </c>
      <c r="D111" s="8">
        <v>43</v>
      </c>
      <c r="E111" s="8">
        <v>18</v>
      </c>
      <c r="F111" s="8" t="str">
        <f>VLOOKUP(C111&amp;"-I"&amp;D111,端口信息表!B:F,5,FALSE)</f>
        <v>RN6B</v>
      </c>
      <c r="G111" s="8" t="str">
        <f>VLOOKUP(C111&amp;"-O"&amp;E111,端口信息表!B:F,5,FALSE)</f>
        <v>TA6B</v>
      </c>
      <c r="H111" s="8">
        <f>VLOOKUP(O111&amp;"-"&amp;VLOOKUP(B111,开关状态表!B:K,10,0),'TWT实时状态（新）'!B:I,7,0)</f>
        <v>0</v>
      </c>
      <c r="I111" s="8">
        <f>VLOOKUP(O111&amp;"-"&amp;VLOOKUP(B111,开关状态表!B:K,10,0),'TWT实时状态（新）'!B:I,8,0)</f>
        <v>0</v>
      </c>
      <c r="J111" s="8"/>
      <c r="K111" s="8"/>
      <c r="L111" s="8"/>
      <c r="M111" s="8"/>
      <c r="N111" s="8"/>
      <c r="O111" s="8" t="str">
        <f>VLOOKUP(C111,矩阵信息表!B:C,2,0)</f>
        <v>CS6D</v>
      </c>
      <c r="P111" s="8"/>
    </row>
    <row r="112" ht="15" spans="1:16">
      <c r="A112" s="13">
        <f t="shared" si="3"/>
        <v>111</v>
      </c>
      <c r="B112" s="8" t="str">
        <f t="shared" si="4"/>
        <v>CS6D-1-1-[44][19]</v>
      </c>
      <c r="C112" s="8" t="s">
        <v>8378</v>
      </c>
      <c r="D112" s="8">
        <v>44</v>
      </c>
      <c r="E112" s="8">
        <v>19</v>
      </c>
      <c r="F112" s="8" t="str">
        <f>VLOOKUP(C112&amp;"-I"&amp;D112,端口信息表!B:F,5,FALSE)</f>
        <v>RN7B</v>
      </c>
      <c r="G112" s="8" t="str">
        <f>VLOOKUP(C112&amp;"-O"&amp;E112,端口信息表!B:F,5,FALSE)</f>
        <v>TA7B</v>
      </c>
      <c r="H112" s="8">
        <f>VLOOKUP(O112&amp;"-"&amp;VLOOKUP(B112,开关状态表!B:K,10,0),'TWT实时状态（新）'!B:I,7,0)</f>
        <v>0</v>
      </c>
      <c r="I112" s="8">
        <f>VLOOKUP(O112&amp;"-"&amp;VLOOKUP(B112,开关状态表!B:K,10,0),'TWT实时状态（新）'!B:I,8,0)</f>
        <v>0</v>
      </c>
      <c r="J112" s="8"/>
      <c r="K112" s="8"/>
      <c r="L112" s="8"/>
      <c r="M112" s="8"/>
      <c r="N112" s="8"/>
      <c r="O112" s="8" t="str">
        <f>VLOOKUP(C112,矩阵信息表!B:C,2,0)</f>
        <v>CS6D</v>
      </c>
      <c r="P112" s="8"/>
    </row>
    <row r="113" ht="15" spans="1:16">
      <c r="A113" s="13">
        <f t="shared" si="3"/>
        <v>112</v>
      </c>
      <c r="B113" s="8" t="str">
        <f t="shared" si="4"/>
        <v>CS6D-1-1-[45][20]</v>
      </c>
      <c r="C113" s="8" t="s">
        <v>8378</v>
      </c>
      <c r="D113" s="8">
        <v>45</v>
      </c>
      <c r="E113" s="8">
        <v>20</v>
      </c>
      <c r="F113" s="8" t="str">
        <f>VLOOKUP(C113&amp;"-I"&amp;D113,端口信息表!B:F,5,FALSE)</f>
        <v>RN8B</v>
      </c>
      <c r="G113" s="8" t="str">
        <f>VLOOKUP(C113&amp;"-O"&amp;E113,端口信息表!B:F,5,FALSE)</f>
        <v>TA8B</v>
      </c>
      <c r="H113" s="8">
        <f>VLOOKUP(O113&amp;"-"&amp;VLOOKUP(B113,开关状态表!B:K,10,0),'TWT实时状态（新）'!B:I,7,0)</f>
        <v>0</v>
      </c>
      <c r="I113" s="8">
        <f>VLOOKUP(O113&amp;"-"&amp;VLOOKUP(B113,开关状态表!B:K,10,0),'TWT实时状态（新）'!B:I,8,0)</f>
        <v>0</v>
      </c>
      <c r="J113" s="8"/>
      <c r="K113" s="8"/>
      <c r="L113" s="8"/>
      <c r="M113" s="8"/>
      <c r="N113" s="8"/>
      <c r="O113" s="8" t="str">
        <f>VLOOKUP(C113,矩阵信息表!B:C,2,0)</f>
        <v>CS6D</v>
      </c>
      <c r="P113" s="8"/>
    </row>
    <row r="114" ht="15" spans="1:16">
      <c r="A114" s="13">
        <f t="shared" si="3"/>
        <v>113</v>
      </c>
      <c r="B114" s="8" t="str">
        <f t="shared" si="4"/>
        <v>CS6D-1-1-[46][21]</v>
      </c>
      <c r="C114" s="8" t="s">
        <v>8378</v>
      </c>
      <c r="D114" s="8">
        <v>46</v>
      </c>
      <c r="E114" s="8">
        <v>21</v>
      </c>
      <c r="F114" s="8" t="str">
        <f>VLOOKUP(C114&amp;"-I"&amp;D114,端口信息表!B:F,5,FALSE)</f>
        <v>RN9B</v>
      </c>
      <c r="G114" s="8" t="str">
        <f>VLOOKUP(C114&amp;"-O"&amp;E114,端口信息表!B:F,5,FALSE)</f>
        <v>TA9B</v>
      </c>
      <c r="H114" s="8">
        <f>VLOOKUP(O114&amp;"-"&amp;VLOOKUP(B114,开关状态表!B:K,10,0),'TWT实时状态（新）'!B:I,7,0)</f>
        <v>0</v>
      </c>
      <c r="I114" s="8">
        <f>VLOOKUP(O114&amp;"-"&amp;VLOOKUP(B114,开关状态表!B:K,10,0),'TWT实时状态（新）'!B:I,8,0)</f>
        <v>0</v>
      </c>
      <c r="J114" s="8"/>
      <c r="K114" s="8"/>
      <c r="L114" s="8"/>
      <c r="M114" s="8"/>
      <c r="N114" s="8"/>
      <c r="O114" s="8" t="str">
        <f>VLOOKUP(C114,矩阵信息表!B:C,2,0)</f>
        <v>CS6D</v>
      </c>
      <c r="P114" s="8"/>
    </row>
    <row r="115" ht="15" spans="1:16">
      <c r="A115" s="13">
        <f t="shared" si="3"/>
        <v>114</v>
      </c>
      <c r="B115" s="8" t="str">
        <f t="shared" si="4"/>
        <v>CS6D-1-1-[47][22]</v>
      </c>
      <c r="C115" s="8" t="s">
        <v>8378</v>
      </c>
      <c r="D115" s="8">
        <v>47</v>
      </c>
      <c r="E115" s="8">
        <v>22</v>
      </c>
      <c r="F115" s="8" t="str">
        <f>VLOOKUP(C115&amp;"-I"&amp;D115,端口信息表!B:F,5,FALSE)</f>
        <v>RN10B</v>
      </c>
      <c r="G115" s="8" t="str">
        <f>VLOOKUP(C115&amp;"-O"&amp;E115,端口信息表!B:F,5,FALSE)</f>
        <v>TA10B</v>
      </c>
      <c r="H115" s="8">
        <f>VLOOKUP(O115&amp;"-"&amp;VLOOKUP(B115,开关状态表!B:K,10,0),'TWT实时状态（新）'!B:I,7,0)</f>
        <v>0</v>
      </c>
      <c r="I115" s="8">
        <f>VLOOKUP(O115&amp;"-"&amp;VLOOKUP(B115,开关状态表!B:K,10,0),'TWT实时状态（新）'!B:I,8,0)</f>
        <v>0</v>
      </c>
      <c r="J115" s="8"/>
      <c r="K115" s="8"/>
      <c r="L115" s="8"/>
      <c r="M115" s="8"/>
      <c r="N115" s="8"/>
      <c r="O115" s="8" t="str">
        <f>VLOOKUP(C115,矩阵信息表!B:C,2,0)</f>
        <v>CS6D</v>
      </c>
      <c r="P115" s="8"/>
    </row>
    <row r="116" ht="15" spans="1:16">
      <c r="A116" s="13">
        <f t="shared" si="3"/>
        <v>115</v>
      </c>
      <c r="B116" s="8" t="str">
        <f t="shared" si="4"/>
        <v>CS6D-1-1-[48][23]</v>
      </c>
      <c r="C116" s="8" t="s">
        <v>8378</v>
      </c>
      <c r="D116" s="8">
        <v>48</v>
      </c>
      <c r="E116" s="8">
        <v>23</v>
      </c>
      <c r="F116" s="8" t="str">
        <f>VLOOKUP(C116&amp;"-I"&amp;D116,端口信息表!B:F,5,FALSE)</f>
        <v>RN11B</v>
      </c>
      <c r="G116" s="8" t="str">
        <f>VLOOKUP(C116&amp;"-O"&amp;E116,端口信息表!B:F,5,FALSE)</f>
        <v>TA11B</v>
      </c>
      <c r="H116" s="8">
        <f>VLOOKUP(O116&amp;"-"&amp;VLOOKUP(B116,开关状态表!B:K,10,0),'TWT实时状态（新）'!B:I,7,0)</f>
        <v>0</v>
      </c>
      <c r="I116" s="8">
        <f>VLOOKUP(O116&amp;"-"&amp;VLOOKUP(B116,开关状态表!B:K,10,0),'TWT实时状态（新）'!B:I,8,0)</f>
        <v>0</v>
      </c>
      <c r="J116" s="8"/>
      <c r="K116" s="8"/>
      <c r="L116" s="8"/>
      <c r="M116" s="8"/>
      <c r="N116" s="8"/>
      <c r="O116" s="8" t="str">
        <f>VLOOKUP(C116,矩阵信息表!B:C,2,0)</f>
        <v>CS6D</v>
      </c>
      <c r="P116" s="8"/>
    </row>
    <row r="117" ht="15" spans="1:16">
      <c r="A117" s="13">
        <f t="shared" si="3"/>
        <v>116</v>
      </c>
      <c r="B117" s="8" t="str">
        <f t="shared" si="4"/>
        <v>CS6D-1-1-[49][24]</v>
      </c>
      <c r="C117" s="8" t="s">
        <v>8378</v>
      </c>
      <c r="D117" s="8">
        <v>49</v>
      </c>
      <c r="E117" s="8">
        <v>24</v>
      </c>
      <c r="F117" s="8" t="str">
        <f>VLOOKUP(C117&amp;"-I"&amp;D117,端口信息表!B:F,5,FALSE)</f>
        <v>RN12B</v>
      </c>
      <c r="G117" s="8" t="str">
        <f>VLOOKUP(C117&amp;"-O"&amp;E117,端口信息表!B:F,5,FALSE)</f>
        <v>TA12B</v>
      </c>
      <c r="H117" s="8">
        <f>VLOOKUP(O117&amp;"-"&amp;VLOOKUP(B117,开关状态表!B:K,10,0),'TWT实时状态（新）'!B:I,7,0)</f>
        <v>0</v>
      </c>
      <c r="I117" s="8">
        <f>VLOOKUP(O117&amp;"-"&amp;VLOOKUP(B117,开关状态表!B:K,10,0),'TWT实时状态（新）'!B:I,8,0)</f>
        <v>0</v>
      </c>
      <c r="J117" s="8"/>
      <c r="K117" s="8"/>
      <c r="L117" s="8"/>
      <c r="M117" s="8"/>
      <c r="N117" s="8"/>
      <c r="O117" s="8" t="str">
        <f>VLOOKUP(C117,矩阵信息表!B:C,2,0)</f>
        <v>CS6D</v>
      </c>
      <c r="P117" s="8"/>
    </row>
    <row r="118" ht="15" spans="1:16">
      <c r="A118" s="13">
        <f t="shared" si="3"/>
        <v>117</v>
      </c>
      <c r="B118" s="8" t="str">
        <f t="shared" si="4"/>
        <v>CS6D-1-1-[50][25]</v>
      </c>
      <c r="C118" s="8" t="s">
        <v>8378</v>
      </c>
      <c r="D118" s="8">
        <v>50</v>
      </c>
      <c r="E118" s="8">
        <v>25</v>
      </c>
      <c r="F118" s="8" t="str">
        <f>VLOOKUP(C118&amp;"-I"&amp;D118,端口信息表!B:F,5,FALSE)</f>
        <v>RN13B</v>
      </c>
      <c r="G118" s="8" t="str">
        <f>VLOOKUP(C118&amp;"-O"&amp;E118,端口信息表!B:F,5,FALSE)</f>
        <v>TA13B</v>
      </c>
      <c r="H118" s="8">
        <f>VLOOKUP(O118&amp;"-"&amp;VLOOKUP(B118,开关状态表!B:K,10,0),'TWT实时状态（新）'!B:I,7,0)</f>
        <v>0</v>
      </c>
      <c r="I118" s="8">
        <f>VLOOKUP(O118&amp;"-"&amp;VLOOKUP(B118,开关状态表!B:K,10,0),'TWT实时状态（新）'!B:I,8,0)</f>
        <v>0</v>
      </c>
      <c r="J118" s="8"/>
      <c r="K118" s="8"/>
      <c r="L118" s="8"/>
      <c r="M118" s="8"/>
      <c r="N118" s="8"/>
      <c r="O118" s="8" t="str">
        <f>VLOOKUP(C118,矩阵信息表!B:C,2,0)</f>
        <v>CS6D</v>
      </c>
      <c r="P118" s="8"/>
    </row>
    <row r="119" ht="15" spans="1:16">
      <c r="A119" s="13">
        <f t="shared" si="3"/>
        <v>118</v>
      </c>
      <c r="B119" s="8" t="str">
        <f t="shared" si="4"/>
        <v>CS6D-1-1-[51][5]</v>
      </c>
      <c r="C119" s="8" t="s">
        <v>8378</v>
      </c>
      <c r="D119" s="8">
        <v>51</v>
      </c>
      <c r="E119" s="8">
        <v>5</v>
      </c>
      <c r="F119" s="8" t="str">
        <f>VLOOKUP(C119&amp;"-I"&amp;D119,端口信息表!B:F,5,FALSE)</f>
        <v>RNE5A</v>
      </c>
      <c r="G119" s="8" t="str">
        <f>VLOOKUP(C119&amp;"-O"&amp;E119,端口信息表!B:F,5,FALSE)</f>
        <v>TA5A</v>
      </c>
      <c r="H119" s="8">
        <f>VLOOKUP(O119&amp;"-"&amp;VLOOKUP(B119,开关状态表!B:K,10,0),'TWT实时状态（新）'!B:I,7,0)</f>
        <v>0</v>
      </c>
      <c r="I119" s="8">
        <f>VLOOKUP(O119&amp;"-"&amp;VLOOKUP(B119,开关状态表!B:K,10,0),'TWT实时状态（新）'!B:I,8,0)</f>
        <v>0</v>
      </c>
      <c r="J119" s="8"/>
      <c r="K119" s="8"/>
      <c r="L119" s="8"/>
      <c r="M119" s="8"/>
      <c r="N119" s="8"/>
      <c r="O119" s="8" t="str">
        <f>VLOOKUP(C119,矩阵信息表!B:C,2,0)</f>
        <v>CS6D</v>
      </c>
      <c r="P119" s="8"/>
    </row>
    <row r="120" ht="15" spans="1:16">
      <c r="A120" s="13">
        <f t="shared" si="3"/>
        <v>119</v>
      </c>
      <c r="B120" s="8" t="str">
        <f t="shared" si="4"/>
        <v>CS6D-1-1-[52][6]</v>
      </c>
      <c r="C120" s="8" t="s">
        <v>8378</v>
      </c>
      <c r="D120" s="8">
        <v>52</v>
      </c>
      <c r="E120" s="8">
        <v>6</v>
      </c>
      <c r="F120" s="8" t="str">
        <f>VLOOKUP(C120&amp;"-I"&amp;D120,端口信息表!B:F,5,FALSE)</f>
        <v>RNE6A</v>
      </c>
      <c r="G120" s="8" t="str">
        <f>VLOOKUP(C120&amp;"-O"&amp;E120,端口信息表!B:F,5,FALSE)</f>
        <v>TA6A</v>
      </c>
      <c r="H120" s="8">
        <f>VLOOKUP(O120&amp;"-"&amp;VLOOKUP(B120,开关状态表!B:K,10,0),'TWT实时状态（新）'!B:I,7,0)</f>
        <v>0</v>
      </c>
      <c r="I120" s="8">
        <f>VLOOKUP(O120&amp;"-"&amp;VLOOKUP(B120,开关状态表!B:K,10,0),'TWT实时状态（新）'!B:I,8,0)</f>
        <v>0</v>
      </c>
      <c r="J120" s="8"/>
      <c r="K120" s="8"/>
      <c r="L120" s="8"/>
      <c r="M120" s="8"/>
      <c r="N120" s="8"/>
      <c r="O120" s="8" t="str">
        <f>VLOOKUP(C120,矩阵信息表!B:C,2,0)</f>
        <v>CS6D</v>
      </c>
      <c r="P120" s="8"/>
    </row>
    <row r="121" ht="15" spans="1:16">
      <c r="A121" s="13">
        <f t="shared" si="3"/>
        <v>120</v>
      </c>
      <c r="B121" s="8" t="str">
        <f t="shared" si="4"/>
        <v>CS6D-1-1-[53][7]</v>
      </c>
      <c r="C121" s="8" t="s">
        <v>8378</v>
      </c>
      <c r="D121" s="8">
        <v>53</v>
      </c>
      <c r="E121" s="8">
        <v>7</v>
      </c>
      <c r="F121" s="8" t="str">
        <f>VLOOKUP(C121&amp;"-I"&amp;D121,端口信息表!B:F,5,FALSE)</f>
        <v>RNE7A</v>
      </c>
      <c r="G121" s="8" t="str">
        <f>VLOOKUP(C121&amp;"-O"&amp;E121,端口信息表!B:F,5,FALSE)</f>
        <v>TA7A</v>
      </c>
      <c r="H121" s="8">
        <f>VLOOKUP(O121&amp;"-"&amp;VLOOKUP(B121,开关状态表!B:K,10,0),'TWT实时状态（新）'!B:I,7,0)</f>
        <v>0</v>
      </c>
      <c r="I121" s="8">
        <f>VLOOKUP(O121&amp;"-"&amp;VLOOKUP(B121,开关状态表!B:K,10,0),'TWT实时状态（新）'!B:I,8,0)</f>
        <v>0</v>
      </c>
      <c r="J121" s="8"/>
      <c r="K121" s="8"/>
      <c r="L121" s="8"/>
      <c r="M121" s="8"/>
      <c r="N121" s="8"/>
      <c r="O121" s="8" t="str">
        <f>VLOOKUP(C121,矩阵信息表!B:C,2,0)</f>
        <v>CS6D</v>
      </c>
      <c r="P121" s="8"/>
    </row>
    <row r="122" ht="15" spans="1:16">
      <c r="A122" s="13">
        <f t="shared" si="3"/>
        <v>121</v>
      </c>
      <c r="B122" s="8" t="str">
        <f t="shared" si="4"/>
        <v>CS6D-1-1-[54][8]</v>
      </c>
      <c r="C122" s="8" t="s">
        <v>8378</v>
      </c>
      <c r="D122" s="8">
        <v>54</v>
      </c>
      <c r="E122" s="8">
        <v>8</v>
      </c>
      <c r="F122" s="8" t="str">
        <f>VLOOKUP(C122&amp;"-I"&amp;D122,端口信息表!B:F,5,FALSE)</f>
        <v>RNE8A</v>
      </c>
      <c r="G122" s="8" t="str">
        <f>VLOOKUP(C122&amp;"-O"&amp;E122,端口信息表!B:F,5,FALSE)</f>
        <v>TA8A</v>
      </c>
      <c r="H122" s="8">
        <f>VLOOKUP(O122&amp;"-"&amp;VLOOKUP(B122,开关状态表!B:K,10,0),'TWT实时状态（新）'!B:I,7,0)</f>
        <v>0</v>
      </c>
      <c r="I122" s="8">
        <f>VLOOKUP(O122&amp;"-"&amp;VLOOKUP(B122,开关状态表!B:K,10,0),'TWT实时状态（新）'!B:I,8,0)</f>
        <v>0</v>
      </c>
      <c r="J122" s="8"/>
      <c r="K122" s="8"/>
      <c r="L122" s="8"/>
      <c r="M122" s="8"/>
      <c r="N122" s="8"/>
      <c r="O122" s="8" t="str">
        <f>VLOOKUP(C122,矩阵信息表!B:C,2,0)</f>
        <v>CS6D</v>
      </c>
      <c r="P122" s="8"/>
    </row>
    <row r="123" ht="15" spans="1:16">
      <c r="A123" s="13">
        <f t="shared" si="3"/>
        <v>122</v>
      </c>
      <c r="B123" s="8" t="str">
        <f t="shared" si="4"/>
        <v>CS6D-1-1-[55][9]</v>
      </c>
      <c r="C123" s="8" t="s">
        <v>8378</v>
      </c>
      <c r="D123" s="8">
        <v>55</v>
      </c>
      <c r="E123" s="8">
        <v>9</v>
      </c>
      <c r="F123" s="8" t="str">
        <f>VLOOKUP(C123&amp;"-I"&amp;D123,端口信息表!B:F,5,FALSE)</f>
        <v>RNE9A</v>
      </c>
      <c r="G123" s="8" t="str">
        <f>VLOOKUP(C123&amp;"-O"&amp;E123,端口信息表!B:F,5,FALSE)</f>
        <v>TA9A</v>
      </c>
      <c r="H123" s="8">
        <f>VLOOKUP(O123&amp;"-"&amp;VLOOKUP(B123,开关状态表!B:K,10,0),'TWT实时状态（新）'!B:I,7,0)</f>
        <v>0</v>
      </c>
      <c r="I123" s="8">
        <f>VLOOKUP(O123&amp;"-"&amp;VLOOKUP(B123,开关状态表!B:K,10,0),'TWT实时状态（新）'!B:I,8,0)</f>
        <v>0</v>
      </c>
      <c r="J123" s="8"/>
      <c r="K123" s="8"/>
      <c r="L123" s="8"/>
      <c r="M123" s="8"/>
      <c r="N123" s="8"/>
      <c r="O123" s="8" t="str">
        <f>VLOOKUP(C123,矩阵信息表!B:C,2,0)</f>
        <v>CS6D</v>
      </c>
      <c r="P123" s="8"/>
    </row>
    <row r="124" ht="15" spans="1:16">
      <c r="A124" s="13">
        <f t="shared" si="3"/>
        <v>123</v>
      </c>
      <c r="B124" s="8" t="str">
        <f t="shared" si="4"/>
        <v>CS6D-1-1-[56][10]</v>
      </c>
      <c r="C124" s="8" t="s">
        <v>8378</v>
      </c>
      <c r="D124" s="8">
        <v>56</v>
      </c>
      <c r="E124" s="8">
        <v>10</v>
      </c>
      <c r="F124" s="8" t="str">
        <f>VLOOKUP(C124&amp;"-I"&amp;D124,端口信息表!B:F,5,FALSE)</f>
        <v>RNE10A</v>
      </c>
      <c r="G124" s="8" t="str">
        <f>VLOOKUP(C124&amp;"-O"&amp;E124,端口信息表!B:F,5,FALSE)</f>
        <v>TA10A</v>
      </c>
      <c r="H124" s="8">
        <f>VLOOKUP(O124&amp;"-"&amp;VLOOKUP(B124,开关状态表!B:K,10,0),'TWT实时状态（新）'!B:I,7,0)</f>
        <v>0</v>
      </c>
      <c r="I124" s="8">
        <f>VLOOKUP(O124&amp;"-"&amp;VLOOKUP(B124,开关状态表!B:K,10,0),'TWT实时状态（新）'!B:I,8,0)</f>
        <v>0</v>
      </c>
      <c r="J124" s="8"/>
      <c r="K124" s="8"/>
      <c r="L124" s="8"/>
      <c r="M124" s="8"/>
      <c r="N124" s="8"/>
      <c r="O124" s="8" t="str">
        <f>VLOOKUP(C124,矩阵信息表!B:C,2,0)</f>
        <v>CS6D</v>
      </c>
      <c r="P124" s="8"/>
    </row>
    <row r="125" ht="15" spans="1:16">
      <c r="A125" s="13">
        <f t="shared" si="3"/>
        <v>124</v>
      </c>
      <c r="B125" s="8" t="str">
        <f t="shared" si="4"/>
        <v>CS6D-1-1-[57][11]</v>
      </c>
      <c r="C125" s="8" t="s">
        <v>8378</v>
      </c>
      <c r="D125" s="8">
        <v>57</v>
      </c>
      <c r="E125" s="8">
        <v>11</v>
      </c>
      <c r="F125" s="8" t="str">
        <f>VLOOKUP(C125&amp;"-I"&amp;D125,端口信息表!B:F,5,FALSE)</f>
        <v>RNE11A</v>
      </c>
      <c r="G125" s="8" t="str">
        <f>VLOOKUP(C125&amp;"-O"&amp;E125,端口信息表!B:F,5,FALSE)</f>
        <v>TA11A</v>
      </c>
      <c r="H125" s="8">
        <f>VLOOKUP(O125&amp;"-"&amp;VLOOKUP(B125,开关状态表!B:K,10,0),'TWT实时状态（新）'!B:I,7,0)</f>
        <v>0</v>
      </c>
      <c r="I125" s="8">
        <f>VLOOKUP(O125&amp;"-"&amp;VLOOKUP(B125,开关状态表!B:K,10,0),'TWT实时状态（新）'!B:I,8,0)</f>
        <v>0</v>
      </c>
      <c r="J125" s="8"/>
      <c r="K125" s="8"/>
      <c r="L125" s="8"/>
      <c r="M125" s="8"/>
      <c r="N125" s="8"/>
      <c r="O125" s="8" t="str">
        <f>VLOOKUP(C125,矩阵信息表!B:C,2,0)</f>
        <v>CS6D</v>
      </c>
      <c r="P125" s="8"/>
    </row>
    <row r="126" ht="15" spans="1:16">
      <c r="A126" s="13">
        <f t="shared" si="3"/>
        <v>125</v>
      </c>
      <c r="B126" s="8" t="str">
        <f t="shared" si="4"/>
        <v>CS6D-1-1-[58][18]</v>
      </c>
      <c r="C126" s="8" t="s">
        <v>8378</v>
      </c>
      <c r="D126" s="8">
        <v>58</v>
      </c>
      <c r="E126" s="8">
        <v>18</v>
      </c>
      <c r="F126" s="8" t="str">
        <f>VLOOKUP(C126&amp;"-I"&amp;D126,端口信息表!B:F,5,FALSE)</f>
        <v>RNE6B</v>
      </c>
      <c r="G126" s="8" t="str">
        <f>VLOOKUP(C126&amp;"-O"&amp;E126,端口信息表!B:F,5,FALSE)</f>
        <v>TA6B</v>
      </c>
      <c r="H126" s="8">
        <f>VLOOKUP(O126&amp;"-"&amp;VLOOKUP(B126,开关状态表!B:K,10,0),'TWT实时状态（新）'!B:I,7,0)</f>
        <v>0</v>
      </c>
      <c r="I126" s="8">
        <f>VLOOKUP(O126&amp;"-"&amp;VLOOKUP(B126,开关状态表!B:K,10,0),'TWT实时状态（新）'!B:I,8,0)</f>
        <v>0</v>
      </c>
      <c r="J126" s="8"/>
      <c r="K126" s="8"/>
      <c r="L126" s="8"/>
      <c r="M126" s="8"/>
      <c r="N126" s="8"/>
      <c r="O126" s="8" t="str">
        <f>VLOOKUP(C126,矩阵信息表!B:C,2,0)</f>
        <v>CS6D</v>
      </c>
      <c r="P126" s="8"/>
    </row>
    <row r="127" ht="15" spans="1:16">
      <c r="A127" s="13">
        <f t="shared" si="3"/>
        <v>126</v>
      </c>
      <c r="B127" s="8" t="str">
        <f t="shared" si="4"/>
        <v>CS6D-1-1-[59][19]</v>
      </c>
      <c r="C127" s="8" t="s">
        <v>8378</v>
      </c>
      <c r="D127" s="8">
        <v>59</v>
      </c>
      <c r="E127" s="8">
        <v>19</v>
      </c>
      <c r="F127" s="8" t="str">
        <f>VLOOKUP(C127&amp;"-I"&amp;D127,端口信息表!B:F,5,FALSE)</f>
        <v>RNE7B</v>
      </c>
      <c r="G127" s="8" t="str">
        <f>VLOOKUP(C127&amp;"-O"&amp;E127,端口信息表!B:F,5,FALSE)</f>
        <v>TA7B</v>
      </c>
      <c r="H127" s="8">
        <f>VLOOKUP(O127&amp;"-"&amp;VLOOKUP(B127,开关状态表!B:K,10,0),'TWT实时状态（新）'!B:I,7,0)</f>
        <v>0</v>
      </c>
      <c r="I127" s="8">
        <f>VLOOKUP(O127&amp;"-"&amp;VLOOKUP(B127,开关状态表!B:K,10,0),'TWT实时状态（新）'!B:I,8,0)</f>
        <v>0</v>
      </c>
      <c r="J127" s="8"/>
      <c r="K127" s="8"/>
      <c r="L127" s="8"/>
      <c r="M127" s="8"/>
      <c r="N127" s="8"/>
      <c r="O127" s="8" t="str">
        <f>VLOOKUP(C127,矩阵信息表!B:C,2,0)</f>
        <v>CS6D</v>
      </c>
      <c r="P127" s="8"/>
    </row>
    <row r="128" ht="15" spans="1:16">
      <c r="A128" s="13">
        <f t="shared" si="3"/>
        <v>127</v>
      </c>
      <c r="B128" s="8" t="str">
        <f t="shared" si="4"/>
        <v>CS6D-1-1-[60][20]</v>
      </c>
      <c r="C128" s="8" t="s">
        <v>8378</v>
      </c>
      <c r="D128" s="8">
        <v>60</v>
      </c>
      <c r="E128" s="8">
        <v>20</v>
      </c>
      <c r="F128" s="8" t="str">
        <f>VLOOKUP(C128&amp;"-I"&amp;D128,端口信息表!B:F,5,FALSE)</f>
        <v>RNE8B</v>
      </c>
      <c r="G128" s="8" t="str">
        <f>VLOOKUP(C128&amp;"-O"&amp;E128,端口信息表!B:F,5,FALSE)</f>
        <v>TA8B</v>
      </c>
      <c r="H128" s="8">
        <f>VLOOKUP(O128&amp;"-"&amp;VLOOKUP(B128,开关状态表!B:K,10,0),'TWT实时状态（新）'!B:I,7,0)</f>
        <v>0</v>
      </c>
      <c r="I128" s="8">
        <f>VLOOKUP(O128&amp;"-"&amp;VLOOKUP(B128,开关状态表!B:K,10,0),'TWT实时状态（新）'!B:I,8,0)</f>
        <v>0</v>
      </c>
      <c r="J128" s="8"/>
      <c r="K128" s="8"/>
      <c r="L128" s="8"/>
      <c r="M128" s="8"/>
      <c r="N128" s="8"/>
      <c r="O128" s="8" t="str">
        <f>VLOOKUP(C128,矩阵信息表!B:C,2,0)</f>
        <v>CS6D</v>
      </c>
      <c r="P128" s="8"/>
    </row>
    <row r="129" ht="15" spans="1:16">
      <c r="A129" s="13">
        <f t="shared" si="3"/>
        <v>128</v>
      </c>
      <c r="B129" s="8" t="str">
        <f t="shared" si="4"/>
        <v>CS6D-1-1-[61][21]</v>
      </c>
      <c r="C129" s="8" t="s">
        <v>8378</v>
      </c>
      <c r="D129" s="8">
        <v>61</v>
      </c>
      <c r="E129" s="8">
        <v>21</v>
      </c>
      <c r="F129" s="8" t="str">
        <f>VLOOKUP(C129&amp;"-I"&amp;D129,端口信息表!B:F,5,FALSE)</f>
        <v>RNE9B</v>
      </c>
      <c r="G129" s="8" t="str">
        <f>VLOOKUP(C129&amp;"-O"&amp;E129,端口信息表!B:F,5,FALSE)</f>
        <v>TA9B</v>
      </c>
      <c r="H129" s="8">
        <f>VLOOKUP(O129&amp;"-"&amp;VLOOKUP(B129,开关状态表!B:K,10,0),'TWT实时状态（新）'!B:I,7,0)</f>
        <v>0</v>
      </c>
      <c r="I129" s="8">
        <f>VLOOKUP(O129&amp;"-"&amp;VLOOKUP(B129,开关状态表!B:K,10,0),'TWT实时状态（新）'!B:I,8,0)</f>
        <v>0</v>
      </c>
      <c r="J129" s="8"/>
      <c r="K129" s="8"/>
      <c r="L129" s="8"/>
      <c r="M129" s="8"/>
      <c r="N129" s="8"/>
      <c r="O129" s="8" t="str">
        <f>VLOOKUP(C129,矩阵信息表!B:C,2,0)</f>
        <v>CS6D</v>
      </c>
      <c r="P129" s="8"/>
    </row>
    <row r="130" ht="15" spans="1:16">
      <c r="A130" s="13">
        <f t="shared" si="3"/>
        <v>129</v>
      </c>
      <c r="B130" s="8" t="str">
        <f t="shared" si="4"/>
        <v>CS6D-1-1-[62][22]</v>
      </c>
      <c r="C130" s="8" t="s">
        <v>8378</v>
      </c>
      <c r="D130" s="8">
        <v>62</v>
      </c>
      <c r="E130" s="8">
        <v>22</v>
      </c>
      <c r="F130" s="8" t="str">
        <f>VLOOKUP(C130&amp;"-I"&amp;D130,端口信息表!B:F,5,FALSE)</f>
        <v>RNE10B</v>
      </c>
      <c r="G130" s="8" t="str">
        <f>VLOOKUP(C130&amp;"-O"&amp;E130,端口信息表!B:F,5,FALSE)</f>
        <v>TA10B</v>
      </c>
      <c r="H130" s="8">
        <f>VLOOKUP(O130&amp;"-"&amp;VLOOKUP(B130,开关状态表!B:K,10,0),'TWT实时状态（新）'!B:I,7,0)</f>
        <v>0</v>
      </c>
      <c r="I130" s="8">
        <f>VLOOKUP(O130&amp;"-"&amp;VLOOKUP(B130,开关状态表!B:K,10,0),'TWT实时状态（新）'!B:I,8,0)</f>
        <v>0</v>
      </c>
      <c r="J130" s="8"/>
      <c r="K130" s="8"/>
      <c r="L130" s="8"/>
      <c r="M130" s="8"/>
      <c r="N130" s="8"/>
      <c r="O130" s="8" t="str">
        <f>VLOOKUP(C130,矩阵信息表!B:C,2,0)</f>
        <v>CS6D</v>
      </c>
      <c r="P130" s="8"/>
    </row>
    <row r="131" ht="15" spans="1:16">
      <c r="A131" s="13">
        <f t="shared" ref="A131:A194" si="5">ROW()-1</f>
        <v>130</v>
      </c>
      <c r="B131" s="8" t="str">
        <f t="shared" ref="B131:B194" si="6">C131&amp;"-["&amp;D131&amp;"]["&amp;E131&amp;"]"</f>
        <v>CS6D-1-1-[63][23]</v>
      </c>
      <c r="C131" s="8" t="s">
        <v>8378</v>
      </c>
      <c r="D131" s="8">
        <v>63</v>
      </c>
      <c r="E131" s="8">
        <v>23</v>
      </c>
      <c r="F131" s="8" t="str">
        <f>VLOOKUP(C131&amp;"-I"&amp;D131,端口信息表!B:F,5,FALSE)</f>
        <v>RNE11B</v>
      </c>
      <c r="G131" s="8" t="str">
        <f>VLOOKUP(C131&amp;"-O"&amp;E131,端口信息表!B:F,5,FALSE)</f>
        <v>TA11B</v>
      </c>
      <c r="H131" s="8">
        <f>VLOOKUP(O131&amp;"-"&amp;VLOOKUP(B131,开关状态表!B:K,10,0),'TWT实时状态（新）'!B:I,7,0)</f>
        <v>0</v>
      </c>
      <c r="I131" s="8">
        <f>VLOOKUP(O131&amp;"-"&amp;VLOOKUP(B131,开关状态表!B:K,10,0),'TWT实时状态（新）'!B:I,8,0)</f>
        <v>0</v>
      </c>
      <c r="J131" s="8"/>
      <c r="K131" s="8"/>
      <c r="L131" s="8"/>
      <c r="M131" s="8"/>
      <c r="N131" s="8"/>
      <c r="O131" s="8" t="str">
        <f>VLOOKUP(C131,矩阵信息表!B:C,2,0)</f>
        <v>CS6D</v>
      </c>
      <c r="P131" s="8"/>
    </row>
    <row r="132" ht="15" spans="1:16">
      <c r="A132" s="13">
        <f t="shared" si="5"/>
        <v>131</v>
      </c>
      <c r="B132" s="8" t="str">
        <f t="shared" si="6"/>
        <v>CS6D-1-2-[1][1]</v>
      </c>
      <c r="C132" s="8" t="s">
        <v>8379</v>
      </c>
      <c r="D132" s="8">
        <v>1</v>
      </c>
      <c r="E132" s="8">
        <v>1</v>
      </c>
      <c r="F132" s="8" t="str">
        <f>VLOOKUP(C132&amp;"-I"&amp;D132,端口信息表!B:F,5,FALSE)</f>
        <v>RZ1A</v>
      </c>
      <c r="G132" s="8" t="str">
        <f>VLOOKUP(C132&amp;"-O"&amp;E132,端口信息表!B:F,5,FALSE)</f>
        <v>TZ1A</v>
      </c>
      <c r="H132" s="8">
        <f>VLOOKUP(O132&amp;"-"&amp;VLOOKUP(B132,开关状态表!B:K,10,0),'TWT实时状态（新）'!B:I,7,0)</f>
        <v>0</v>
      </c>
      <c r="I132" s="8">
        <f>VLOOKUP(O132&amp;"-"&amp;VLOOKUP(B132,开关状态表!B:K,10,0),'TWT实时状态（新）'!B:I,8,0)</f>
        <v>0</v>
      </c>
      <c r="J132" s="8"/>
      <c r="K132" s="8"/>
      <c r="L132" s="8"/>
      <c r="M132" s="8"/>
      <c r="N132" s="8"/>
      <c r="O132" s="8" t="str">
        <f>VLOOKUP(C132,矩阵信息表!B:C,2,0)</f>
        <v>CS6D</v>
      </c>
      <c r="P132" s="8"/>
    </row>
    <row r="133" ht="15" spans="1:16">
      <c r="A133" s="13">
        <f t="shared" si="5"/>
        <v>132</v>
      </c>
      <c r="B133" s="8" t="str">
        <f t="shared" si="6"/>
        <v>CS6D-1-2-[2][2]</v>
      </c>
      <c r="C133" s="8" t="s">
        <v>8379</v>
      </c>
      <c r="D133" s="8">
        <v>2</v>
      </c>
      <c r="E133" s="8">
        <v>2</v>
      </c>
      <c r="F133" s="8" t="str">
        <f>VLOOKUP(C133&amp;"-I"&amp;D133,端口信息表!B:F,5,FALSE)</f>
        <v>RZ2A</v>
      </c>
      <c r="G133" s="8" t="str">
        <f>VLOOKUP(C133&amp;"-O"&amp;E133,端口信息表!B:F,5,FALSE)</f>
        <v>TZ2A</v>
      </c>
      <c r="H133" s="8">
        <f>VLOOKUP(O133&amp;"-"&amp;VLOOKUP(B133,开关状态表!B:K,10,0),'TWT实时状态（新）'!B:I,7,0)</f>
        <v>0</v>
      </c>
      <c r="I133" s="8">
        <f>VLOOKUP(O133&amp;"-"&amp;VLOOKUP(B133,开关状态表!B:K,10,0),'TWT实时状态（新）'!B:I,8,0)</f>
        <v>0</v>
      </c>
      <c r="J133" s="8"/>
      <c r="K133" s="8"/>
      <c r="L133" s="8"/>
      <c r="M133" s="8"/>
      <c r="N133" s="8"/>
      <c r="O133" s="8" t="str">
        <f>VLOOKUP(C133,矩阵信息表!B:C,2,0)</f>
        <v>CS6D</v>
      </c>
      <c r="P133" s="8"/>
    </row>
    <row r="134" ht="15" spans="1:16">
      <c r="A134" s="13">
        <f t="shared" si="5"/>
        <v>133</v>
      </c>
      <c r="B134" s="8" t="str">
        <f t="shared" si="6"/>
        <v>CS6D-1-2-[3][3]</v>
      </c>
      <c r="C134" s="8" t="s">
        <v>8379</v>
      </c>
      <c r="D134" s="8">
        <v>3</v>
      </c>
      <c r="E134" s="8">
        <v>3</v>
      </c>
      <c r="F134" s="8" t="str">
        <f>VLOOKUP(C134&amp;"-I"&amp;D134,端口信息表!B:F,5,FALSE)</f>
        <v>RZ3A</v>
      </c>
      <c r="G134" s="8" t="str">
        <f>VLOOKUP(C134&amp;"-O"&amp;E134,端口信息表!B:F,5,FALSE)</f>
        <v>TZ3A</v>
      </c>
      <c r="H134" s="8">
        <f>VLOOKUP(O134&amp;"-"&amp;VLOOKUP(B134,开关状态表!B:K,10,0),'TWT实时状态（新）'!B:I,7,0)</f>
        <v>0</v>
      </c>
      <c r="I134" s="8">
        <f>VLOOKUP(O134&amp;"-"&amp;VLOOKUP(B134,开关状态表!B:K,10,0),'TWT实时状态（新）'!B:I,8,0)</f>
        <v>0</v>
      </c>
      <c r="J134" s="8"/>
      <c r="K134" s="8"/>
      <c r="L134" s="8"/>
      <c r="M134" s="8"/>
      <c r="N134" s="8"/>
      <c r="O134" s="8" t="str">
        <f>VLOOKUP(C134,矩阵信息表!B:C,2,0)</f>
        <v>CS6D</v>
      </c>
      <c r="P134" s="8"/>
    </row>
    <row r="135" ht="15" spans="1:16">
      <c r="A135" s="13">
        <f t="shared" si="5"/>
        <v>134</v>
      </c>
      <c r="B135" s="8" t="str">
        <f t="shared" si="6"/>
        <v>CS6D-1-2-[4][4]</v>
      </c>
      <c r="C135" s="8" t="s">
        <v>8379</v>
      </c>
      <c r="D135" s="8">
        <v>4</v>
      </c>
      <c r="E135" s="8">
        <v>4</v>
      </c>
      <c r="F135" s="8" t="str">
        <f>VLOOKUP(C135&amp;"-I"&amp;D135,端口信息表!B:F,5,FALSE)</f>
        <v>RZ4A</v>
      </c>
      <c r="G135" s="8" t="str">
        <f>VLOOKUP(C135&amp;"-O"&amp;E135,端口信息表!B:F,5,FALSE)</f>
        <v>TZ4A</v>
      </c>
      <c r="H135" s="8">
        <f>VLOOKUP(O135&amp;"-"&amp;VLOOKUP(B135,开关状态表!B:K,10,0),'TWT实时状态（新）'!B:I,7,0)</f>
        <v>0</v>
      </c>
      <c r="I135" s="8">
        <f>VLOOKUP(O135&amp;"-"&amp;VLOOKUP(B135,开关状态表!B:K,10,0),'TWT实时状态（新）'!B:I,8,0)</f>
        <v>0</v>
      </c>
      <c r="J135" s="8"/>
      <c r="K135" s="8"/>
      <c r="L135" s="8"/>
      <c r="M135" s="8"/>
      <c r="N135" s="8"/>
      <c r="O135" s="8" t="str">
        <f>VLOOKUP(C135,矩阵信息表!B:C,2,0)</f>
        <v>CS6D</v>
      </c>
      <c r="P135" s="8"/>
    </row>
    <row r="136" ht="15" spans="1:16">
      <c r="A136" s="13">
        <f t="shared" si="5"/>
        <v>135</v>
      </c>
      <c r="B136" s="8" t="str">
        <f t="shared" si="6"/>
        <v>CS6D-1-2-[5][5]</v>
      </c>
      <c r="C136" s="8" t="s">
        <v>8379</v>
      </c>
      <c r="D136" s="8">
        <v>5</v>
      </c>
      <c r="E136" s="8">
        <v>5</v>
      </c>
      <c r="F136" s="8" t="str">
        <f>VLOOKUP(C136&amp;"-I"&amp;D136,端口信息表!B:F,5,FALSE)</f>
        <v>RZ5A</v>
      </c>
      <c r="G136" s="8" t="str">
        <f>VLOOKUP(C136&amp;"-O"&amp;E136,端口信息表!B:F,5,FALSE)</f>
        <v>TZ5A</v>
      </c>
      <c r="H136" s="8">
        <f>VLOOKUP(O136&amp;"-"&amp;VLOOKUP(B136,开关状态表!B:K,10,0),'TWT实时状态（新）'!B:I,7,0)</f>
        <v>0</v>
      </c>
      <c r="I136" s="8">
        <f>VLOOKUP(O136&amp;"-"&amp;VLOOKUP(B136,开关状态表!B:K,10,0),'TWT实时状态（新）'!B:I,8,0)</f>
        <v>0</v>
      </c>
      <c r="J136" s="8"/>
      <c r="K136" s="8"/>
      <c r="L136" s="8"/>
      <c r="M136" s="8"/>
      <c r="N136" s="8"/>
      <c r="O136" s="8" t="str">
        <f>VLOOKUP(C136,矩阵信息表!B:C,2,0)</f>
        <v>CS6D</v>
      </c>
      <c r="P136" s="8"/>
    </row>
    <row r="137" ht="15" spans="1:16">
      <c r="A137" s="13">
        <f t="shared" si="5"/>
        <v>136</v>
      </c>
      <c r="B137" s="8" t="str">
        <f t="shared" si="6"/>
        <v>CS6D-1-2-[6][6]</v>
      </c>
      <c r="C137" s="8" t="s">
        <v>8379</v>
      </c>
      <c r="D137" s="8">
        <v>6</v>
      </c>
      <c r="E137" s="8">
        <v>6</v>
      </c>
      <c r="F137" s="8" t="str">
        <f>VLOOKUP(C137&amp;"-I"&amp;D137,端口信息表!B:F,5,FALSE)</f>
        <v>RZ6A</v>
      </c>
      <c r="G137" s="8" t="str">
        <f>VLOOKUP(C137&amp;"-O"&amp;E137,端口信息表!B:F,5,FALSE)</f>
        <v>TZ6A</v>
      </c>
      <c r="H137" s="8">
        <f>VLOOKUP(O137&amp;"-"&amp;VLOOKUP(B137,开关状态表!B:K,10,0),'TWT实时状态（新）'!B:I,7,0)</f>
        <v>0</v>
      </c>
      <c r="I137" s="8">
        <f>VLOOKUP(O137&amp;"-"&amp;VLOOKUP(B137,开关状态表!B:K,10,0),'TWT实时状态（新）'!B:I,8,0)</f>
        <v>0</v>
      </c>
      <c r="J137" s="8"/>
      <c r="K137" s="8"/>
      <c r="L137" s="8"/>
      <c r="M137" s="8"/>
      <c r="N137" s="8"/>
      <c r="O137" s="8" t="str">
        <f>VLOOKUP(C137,矩阵信息表!B:C,2,0)</f>
        <v>CS6D</v>
      </c>
      <c r="P137" s="8"/>
    </row>
    <row r="138" ht="15" spans="1:16">
      <c r="A138" s="13">
        <f t="shared" si="5"/>
        <v>137</v>
      </c>
      <c r="B138" s="8" t="str">
        <f t="shared" si="6"/>
        <v>CS6D-1-2-[7][7]</v>
      </c>
      <c r="C138" s="8" t="s">
        <v>8379</v>
      </c>
      <c r="D138" s="8">
        <v>7</v>
      </c>
      <c r="E138" s="8">
        <v>7</v>
      </c>
      <c r="F138" s="8" t="str">
        <f>VLOOKUP(C138&amp;"-I"&amp;D138,端口信息表!B:F,5,FALSE)</f>
        <v>RZ7A</v>
      </c>
      <c r="G138" s="8" t="str">
        <f>VLOOKUP(C138&amp;"-O"&amp;E138,端口信息表!B:F,5,FALSE)</f>
        <v>TZ7A</v>
      </c>
      <c r="H138" s="8">
        <f>VLOOKUP(O138&amp;"-"&amp;VLOOKUP(B138,开关状态表!B:K,10,0),'TWT实时状态（新）'!B:I,7,0)</f>
        <v>0</v>
      </c>
      <c r="I138" s="8">
        <f>VLOOKUP(O138&amp;"-"&amp;VLOOKUP(B138,开关状态表!B:K,10,0),'TWT实时状态（新）'!B:I,8,0)</f>
        <v>0</v>
      </c>
      <c r="J138" s="8"/>
      <c r="K138" s="8"/>
      <c r="L138" s="8"/>
      <c r="M138" s="8"/>
      <c r="N138" s="8"/>
      <c r="O138" s="8" t="str">
        <f>VLOOKUP(C138,矩阵信息表!B:C,2,0)</f>
        <v>CS6D</v>
      </c>
      <c r="P138" s="8"/>
    </row>
    <row r="139" ht="15" spans="1:16">
      <c r="A139" s="13">
        <f t="shared" si="5"/>
        <v>138</v>
      </c>
      <c r="B139" s="8" t="str">
        <f t="shared" si="6"/>
        <v>CS6D-1-2-[8][8]</v>
      </c>
      <c r="C139" s="8" t="s">
        <v>8379</v>
      </c>
      <c r="D139" s="8">
        <v>8</v>
      </c>
      <c r="E139" s="8">
        <v>8</v>
      </c>
      <c r="F139" s="8" t="str">
        <f>VLOOKUP(C139&amp;"-I"&amp;D139,端口信息表!B:F,5,FALSE)</f>
        <v>RZ8A</v>
      </c>
      <c r="G139" s="8" t="str">
        <f>VLOOKUP(C139&amp;"-O"&amp;E139,端口信息表!B:F,5,FALSE)</f>
        <v>TZ8A</v>
      </c>
      <c r="H139" s="8">
        <f>VLOOKUP(O139&amp;"-"&amp;VLOOKUP(B139,开关状态表!B:K,10,0),'TWT实时状态（新）'!B:I,7,0)</f>
        <v>0</v>
      </c>
      <c r="I139" s="8">
        <f>VLOOKUP(O139&amp;"-"&amp;VLOOKUP(B139,开关状态表!B:K,10,0),'TWT实时状态（新）'!B:I,8,0)</f>
        <v>0</v>
      </c>
      <c r="J139" s="8"/>
      <c r="K139" s="8"/>
      <c r="L139" s="8"/>
      <c r="M139" s="8"/>
      <c r="N139" s="8"/>
      <c r="O139" s="8" t="str">
        <f>VLOOKUP(C139,矩阵信息表!B:C,2,0)</f>
        <v>CS6D</v>
      </c>
      <c r="P139" s="8"/>
    </row>
    <row r="140" ht="15" spans="1:16">
      <c r="A140" s="13">
        <f t="shared" si="5"/>
        <v>139</v>
      </c>
      <c r="B140" s="8" t="str">
        <f t="shared" si="6"/>
        <v>CS6D-1-2-[9][9]</v>
      </c>
      <c r="C140" s="8" t="s">
        <v>8379</v>
      </c>
      <c r="D140" s="8">
        <v>9</v>
      </c>
      <c r="E140" s="8">
        <v>9</v>
      </c>
      <c r="F140" s="8" t="str">
        <f>VLOOKUP(C140&amp;"-I"&amp;D140,端口信息表!B:F,5,FALSE)</f>
        <v>RZ9A</v>
      </c>
      <c r="G140" s="8" t="str">
        <f>VLOOKUP(C140&amp;"-O"&amp;E140,端口信息表!B:F,5,FALSE)</f>
        <v>TZ9A</v>
      </c>
      <c r="H140" s="8">
        <f>VLOOKUP(O140&amp;"-"&amp;VLOOKUP(B140,开关状态表!B:K,10,0),'TWT实时状态（新）'!B:I,7,0)</f>
        <v>0</v>
      </c>
      <c r="I140" s="8">
        <f>VLOOKUP(O140&amp;"-"&amp;VLOOKUP(B140,开关状态表!B:K,10,0),'TWT实时状态（新）'!B:I,8,0)</f>
        <v>0</v>
      </c>
      <c r="J140" s="8"/>
      <c r="K140" s="8"/>
      <c r="L140" s="8"/>
      <c r="M140" s="8"/>
      <c r="N140" s="8"/>
      <c r="O140" s="8" t="str">
        <f>VLOOKUP(C140,矩阵信息表!B:C,2,0)</f>
        <v>CS6D</v>
      </c>
      <c r="P140" s="8"/>
    </row>
    <row r="141" ht="15" spans="1:16">
      <c r="A141" s="13">
        <f t="shared" si="5"/>
        <v>140</v>
      </c>
      <c r="B141" s="8" t="str">
        <f t="shared" si="6"/>
        <v>CS6D-1-2-[10][10]</v>
      </c>
      <c r="C141" s="8" t="s">
        <v>8379</v>
      </c>
      <c r="D141" s="8">
        <v>10</v>
      </c>
      <c r="E141" s="8">
        <v>10</v>
      </c>
      <c r="F141" s="8" t="str">
        <f>VLOOKUP(C141&amp;"-I"&amp;D141,端口信息表!B:F,5,FALSE)</f>
        <v>RZ10A</v>
      </c>
      <c r="G141" s="8" t="str">
        <f>VLOOKUP(C141&amp;"-O"&amp;E141,端口信息表!B:F,5,FALSE)</f>
        <v>TZ10A</v>
      </c>
      <c r="H141" s="8">
        <f>VLOOKUP(O141&amp;"-"&amp;VLOOKUP(B141,开关状态表!B:K,10,0),'TWT实时状态（新）'!B:I,7,0)</f>
        <v>0</v>
      </c>
      <c r="I141" s="8">
        <f>VLOOKUP(O141&amp;"-"&amp;VLOOKUP(B141,开关状态表!B:K,10,0),'TWT实时状态（新）'!B:I,8,0)</f>
        <v>0</v>
      </c>
      <c r="J141" s="8"/>
      <c r="K141" s="8"/>
      <c r="L141" s="8"/>
      <c r="M141" s="8"/>
      <c r="N141" s="8"/>
      <c r="O141" s="8" t="str">
        <f>VLOOKUP(C141,矩阵信息表!B:C,2,0)</f>
        <v>CS6D</v>
      </c>
      <c r="P141" s="8"/>
    </row>
    <row r="142" ht="15" spans="1:16">
      <c r="A142" s="13">
        <f t="shared" si="5"/>
        <v>141</v>
      </c>
      <c r="B142" s="8" t="str">
        <f t="shared" si="6"/>
        <v>CS6D-1-2-[11][11]</v>
      </c>
      <c r="C142" s="8" t="s">
        <v>8379</v>
      </c>
      <c r="D142" s="8">
        <v>11</v>
      </c>
      <c r="E142" s="8">
        <v>11</v>
      </c>
      <c r="F142" s="8" t="str">
        <f>VLOOKUP(C142&amp;"-I"&amp;D142,端口信息表!B:F,5,FALSE)</f>
        <v>RZ11A</v>
      </c>
      <c r="G142" s="8" t="str">
        <f>VLOOKUP(C142&amp;"-O"&amp;E142,端口信息表!B:F,5,FALSE)</f>
        <v>TZ11A</v>
      </c>
      <c r="H142" s="8">
        <f>VLOOKUP(O142&amp;"-"&amp;VLOOKUP(B142,开关状态表!B:K,10,0),'TWT实时状态（新）'!B:I,7,0)</f>
        <v>0</v>
      </c>
      <c r="I142" s="8">
        <f>VLOOKUP(O142&amp;"-"&amp;VLOOKUP(B142,开关状态表!B:K,10,0),'TWT实时状态（新）'!B:I,8,0)</f>
        <v>0</v>
      </c>
      <c r="J142" s="8"/>
      <c r="K142" s="8"/>
      <c r="L142" s="8"/>
      <c r="M142" s="8"/>
      <c r="N142" s="8"/>
      <c r="O142" s="8" t="str">
        <f>VLOOKUP(C142,矩阵信息表!B:C,2,0)</f>
        <v>CS6D</v>
      </c>
      <c r="P142" s="8"/>
    </row>
    <row r="143" ht="15" spans="1:16">
      <c r="A143" s="13">
        <f t="shared" si="5"/>
        <v>142</v>
      </c>
      <c r="B143" s="8" t="str">
        <f t="shared" si="6"/>
        <v>CS6D-1-2-[12][12]</v>
      </c>
      <c r="C143" s="8" t="s">
        <v>8379</v>
      </c>
      <c r="D143" s="8">
        <v>12</v>
      </c>
      <c r="E143" s="8">
        <v>12</v>
      </c>
      <c r="F143" s="8" t="str">
        <f>VLOOKUP(C143&amp;"-I"&amp;D143,端口信息表!B:F,5,FALSE)</f>
        <v>RZ12A</v>
      </c>
      <c r="G143" s="8" t="str">
        <f>VLOOKUP(C143&amp;"-O"&amp;E143,端口信息表!B:F,5,FALSE)</f>
        <v>TZ12A</v>
      </c>
      <c r="H143" s="8">
        <f>VLOOKUP(O143&amp;"-"&amp;VLOOKUP(B143,开关状态表!B:K,10,0),'TWT实时状态（新）'!B:I,7,0)</f>
        <v>0</v>
      </c>
      <c r="I143" s="8">
        <f>VLOOKUP(O143&amp;"-"&amp;VLOOKUP(B143,开关状态表!B:K,10,0),'TWT实时状态（新）'!B:I,8,0)</f>
        <v>0</v>
      </c>
      <c r="J143" s="8"/>
      <c r="K143" s="8"/>
      <c r="L143" s="8"/>
      <c r="M143" s="8"/>
      <c r="N143" s="8"/>
      <c r="O143" s="8" t="str">
        <f>VLOOKUP(C143,矩阵信息表!B:C,2,0)</f>
        <v>CS6D</v>
      </c>
      <c r="P143" s="8"/>
    </row>
    <row r="144" ht="15" spans="1:16">
      <c r="A144" s="13">
        <f t="shared" si="5"/>
        <v>143</v>
      </c>
      <c r="B144" s="8" t="str">
        <f t="shared" si="6"/>
        <v>CS6D-1-2-[13][13]</v>
      </c>
      <c r="C144" s="8" t="s">
        <v>8379</v>
      </c>
      <c r="D144" s="8">
        <v>13</v>
      </c>
      <c r="E144" s="8">
        <v>13</v>
      </c>
      <c r="F144" s="8" t="str">
        <f>VLOOKUP(C144&amp;"-I"&amp;D144,端口信息表!B:F,5,FALSE)</f>
        <v>RZ13B</v>
      </c>
      <c r="G144" s="8" t="str">
        <f>VLOOKUP(C144&amp;"-O"&amp;E144,端口信息表!B:F,5,FALSE)</f>
        <v>TZ13B</v>
      </c>
      <c r="H144" s="8">
        <f>VLOOKUP(O144&amp;"-"&amp;VLOOKUP(B144,开关状态表!B:K,10,0),'TWT实时状态（新）'!B:I,7,0)</f>
        <v>0</v>
      </c>
      <c r="I144" s="8">
        <f>VLOOKUP(O144&amp;"-"&amp;VLOOKUP(B144,开关状态表!B:K,10,0),'TWT实时状态（新）'!B:I,8,0)</f>
        <v>0</v>
      </c>
      <c r="J144" s="8"/>
      <c r="K144" s="8"/>
      <c r="L144" s="8"/>
      <c r="M144" s="8"/>
      <c r="N144" s="8"/>
      <c r="O144" s="8" t="str">
        <f>VLOOKUP(C144,矩阵信息表!B:C,2,0)</f>
        <v>CS6D</v>
      </c>
      <c r="P144" s="8"/>
    </row>
    <row r="145" ht="15" spans="1:16">
      <c r="A145" s="13">
        <f t="shared" si="5"/>
        <v>144</v>
      </c>
      <c r="B145" s="8" t="str">
        <f t="shared" si="6"/>
        <v>CS6D-1-2-[14][14]</v>
      </c>
      <c r="C145" s="8" t="s">
        <v>8379</v>
      </c>
      <c r="D145" s="8">
        <v>14</v>
      </c>
      <c r="E145" s="8">
        <v>14</v>
      </c>
      <c r="F145" s="8" t="str">
        <f>VLOOKUP(C145&amp;"-I"&amp;D145,端口信息表!B:F,5,FALSE)</f>
        <v>RZ1B</v>
      </c>
      <c r="G145" s="8" t="str">
        <f>VLOOKUP(C145&amp;"-O"&amp;E145,端口信息表!B:F,5,FALSE)</f>
        <v>TZ1B</v>
      </c>
      <c r="H145" s="8">
        <f>VLOOKUP(O145&amp;"-"&amp;VLOOKUP(B145,开关状态表!B:K,10,0),'TWT实时状态（新）'!B:I,7,0)</f>
        <v>0</v>
      </c>
      <c r="I145" s="8">
        <f>VLOOKUP(O145&amp;"-"&amp;VLOOKUP(B145,开关状态表!B:K,10,0),'TWT实时状态（新）'!B:I,8,0)</f>
        <v>0</v>
      </c>
      <c r="J145" s="8"/>
      <c r="K145" s="8"/>
      <c r="L145" s="8"/>
      <c r="M145" s="8"/>
      <c r="N145" s="8"/>
      <c r="O145" s="8" t="str">
        <f>VLOOKUP(C145,矩阵信息表!B:C,2,0)</f>
        <v>CS6D</v>
      </c>
      <c r="P145" s="8"/>
    </row>
    <row r="146" ht="15" spans="1:16">
      <c r="A146" s="13">
        <f t="shared" si="5"/>
        <v>145</v>
      </c>
      <c r="B146" s="8" t="str">
        <f t="shared" si="6"/>
        <v>CS6D-1-2-[15][15]</v>
      </c>
      <c r="C146" s="8" t="s">
        <v>8379</v>
      </c>
      <c r="D146" s="8">
        <v>15</v>
      </c>
      <c r="E146" s="8">
        <v>15</v>
      </c>
      <c r="F146" s="8" t="str">
        <f>VLOOKUP(C146&amp;"-I"&amp;D146,端口信息表!B:F,5,FALSE)</f>
        <v>RZ2B</v>
      </c>
      <c r="G146" s="8" t="str">
        <f>VLOOKUP(C146&amp;"-O"&amp;E146,端口信息表!B:F,5,FALSE)</f>
        <v>TZ2B</v>
      </c>
      <c r="H146" s="8">
        <f>VLOOKUP(O146&amp;"-"&amp;VLOOKUP(B146,开关状态表!B:K,10,0),'TWT实时状态（新）'!B:I,7,0)</f>
        <v>0</v>
      </c>
      <c r="I146" s="8">
        <f>VLOOKUP(O146&amp;"-"&amp;VLOOKUP(B146,开关状态表!B:K,10,0),'TWT实时状态（新）'!B:I,8,0)</f>
        <v>0</v>
      </c>
      <c r="J146" s="8"/>
      <c r="K146" s="8"/>
      <c r="L146" s="8"/>
      <c r="M146" s="8"/>
      <c r="N146" s="8"/>
      <c r="O146" s="8" t="str">
        <f>VLOOKUP(C146,矩阵信息表!B:C,2,0)</f>
        <v>CS6D</v>
      </c>
      <c r="P146" s="8"/>
    </row>
    <row r="147" ht="15" spans="1:16">
      <c r="A147" s="13">
        <f t="shared" si="5"/>
        <v>146</v>
      </c>
      <c r="B147" s="8" t="str">
        <f t="shared" si="6"/>
        <v>CS6D-1-2-[16][16]</v>
      </c>
      <c r="C147" s="8" t="s">
        <v>8379</v>
      </c>
      <c r="D147" s="8">
        <v>16</v>
      </c>
      <c r="E147" s="8">
        <v>16</v>
      </c>
      <c r="F147" s="8" t="str">
        <f>VLOOKUP(C147&amp;"-I"&amp;D147,端口信息表!B:F,5,FALSE)</f>
        <v>RZ3B</v>
      </c>
      <c r="G147" s="8" t="str">
        <f>VLOOKUP(C147&amp;"-O"&amp;E147,端口信息表!B:F,5,FALSE)</f>
        <v>TZ3B</v>
      </c>
      <c r="H147" s="8">
        <f>VLOOKUP(O147&amp;"-"&amp;VLOOKUP(B147,开关状态表!B:K,10,0),'TWT实时状态（新）'!B:I,7,0)</f>
        <v>0</v>
      </c>
      <c r="I147" s="8">
        <f>VLOOKUP(O147&amp;"-"&amp;VLOOKUP(B147,开关状态表!B:K,10,0),'TWT实时状态（新）'!B:I,8,0)</f>
        <v>0</v>
      </c>
      <c r="J147" s="8"/>
      <c r="K147" s="8"/>
      <c r="L147" s="8"/>
      <c r="M147" s="8"/>
      <c r="N147" s="8"/>
      <c r="O147" s="8" t="str">
        <f>VLOOKUP(C147,矩阵信息表!B:C,2,0)</f>
        <v>CS6D</v>
      </c>
      <c r="P147" s="8"/>
    </row>
    <row r="148" ht="15" spans="1:16">
      <c r="A148" s="13">
        <f t="shared" si="5"/>
        <v>147</v>
      </c>
      <c r="B148" s="8" t="str">
        <f t="shared" si="6"/>
        <v>CS6D-1-2-[17][17]</v>
      </c>
      <c r="C148" s="8" t="s">
        <v>8379</v>
      </c>
      <c r="D148" s="8">
        <v>17</v>
      </c>
      <c r="E148" s="8">
        <v>17</v>
      </c>
      <c r="F148" s="8" t="str">
        <f>VLOOKUP(C148&amp;"-I"&amp;D148,端口信息表!B:F,5,FALSE)</f>
        <v>RZ4B</v>
      </c>
      <c r="G148" s="8" t="str">
        <f>VLOOKUP(C148&amp;"-O"&amp;E148,端口信息表!B:F,5,FALSE)</f>
        <v>TZ4B</v>
      </c>
      <c r="H148" s="8">
        <f>VLOOKUP(O148&amp;"-"&amp;VLOOKUP(B148,开关状态表!B:K,10,0),'TWT实时状态（新）'!B:I,7,0)</f>
        <v>0</v>
      </c>
      <c r="I148" s="8">
        <f>VLOOKUP(O148&amp;"-"&amp;VLOOKUP(B148,开关状态表!B:K,10,0),'TWT实时状态（新）'!B:I,8,0)</f>
        <v>0</v>
      </c>
      <c r="J148" s="8"/>
      <c r="K148" s="8"/>
      <c r="L148" s="8"/>
      <c r="M148" s="8"/>
      <c r="N148" s="8"/>
      <c r="O148" s="8" t="str">
        <f>VLOOKUP(C148,矩阵信息表!B:C,2,0)</f>
        <v>CS6D</v>
      </c>
      <c r="P148" s="8"/>
    </row>
    <row r="149" ht="15" spans="1:16">
      <c r="A149" s="13">
        <f t="shared" si="5"/>
        <v>148</v>
      </c>
      <c r="B149" s="8" t="str">
        <f t="shared" si="6"/>
        <v>CS6D-1-2-[18][18]</v>
      </c>
      <c r="C149" s="8" t="s">
        <v>8379</v>
      </c>
      <c r="D149" s="8">
        <v>18</v>
      </c>
      <c r="E149" s="8">
        <v>18</v>
      </c>
      <c r="F149" s="8" t="str">
        <f>VLOOKUP(C149&amp;"-I"&amp;D149,端口信息表!B:F,5,FALSE)</f>
        <v>RZ5B</v>
      </c>
      <c r="G149" s="8" t="str">
        <f>VLOOKUP(C149&amp;"-O"&amp;E149,端口信息表!B:F,5,FALSE)</f>
        <v>TZ5B</v>
      </c>
      <c r="H149" s="8">
        <f>VLOOKUP(O149&amp;"-"&amp;VLOOKUP(B149,开关状态表!B:K,10,0),'TWT实时状态（新）'!B:I,7,0)</f>
        <v>0</v>
      </c>
      <c r="I149" s="8">
        <f>VLOOKUP(O149&amp;"-"&amp;VLOOKUP(B149,开关状态表!B:K,10,0),'TWT实时状态（新）'!B:I,8,0)</f>
        <v>0</v>
      </c>
      <c r="J149" s="8"/>
      <c r="K149" s="8"/>
      <c r="L149" s="8"/>
      <c r="M149" s="8"/>
      <c r="N149" s="8"/>
      <c r="O149" s="8" t="str">
        <f>VLOOKUP(C149,矩阵信息表!B:C,2,0)</f>
        <v>CS6D</v>
      </c>
      <c r="P149" s="8"/>
    </row>
    <row r="150" ht="15" spans="1:16">
      <c r="A150" s="13">
        <f t="shared" si="5"/>
        <v>149</v>
      </c>
      <c r="B150" s="8" t="str">
        <f t="shared" si="6"/>
        <v>CS6D-1-2-[19][19]</v>
      </c>
      <c r="C150" s="8" t="s">
        <v>8379</v>
      </c>
      <c r="D150" s="8">
        <v>19</v>
      </c>
      <c r="E150" s="8">
        <v>19</v>
      </c>
      <c r="F150" s="8" t="str">
        <f>VLOOKUP(C150&amp;"-I"&amp;D150,端口信息表!B:F,5,FALSE)</f>
        <v>RZ6B</v>
      </c>
      <c r="G150" s="8" t="str">
        <f>VLOOKUP(C150&amp;"-O"&amp;E150,端口信息表!B:F,5,FALSE)</f>
        <v>TZ6B</v>
      </c>
      <c r="H150" s="8">
        <f>VLOOKUP(O150&amp;"-"&amp;VLOOKUP(B150,开关状态表!B:K,10,0),'TWT实时状态（新）'!B:I,7,0)</f>
        <v>0</v>
      </c>
      <c r="I150" s="8">
        <f>VLOOKUP(O150&amp;"-"&amp;VLOOKUP(B150,开关状态表!B:K,10,0),'TWT实时状态（新）'!B:I,8,0)</f>
        <v>0</v>
      </c>
      <c r="J150" s="8"/>
      <c r="K150" s="8"/>
      <c r="L150" s="8"/>
      <c r="M150" s="8"/>
      <c r="N150" s="8"/>
      <c r="O150" s="8" t="str">
        <f>VLOOKUP(C150,矩阵信息表!B:C,2,0)</f>
        <v>CS6D</v>
      </c>
      <c r="P150" s="8"/>
    </row>
    <row r="151" ht="15" spans="1:16">
      <c r="A151" s="13">
        <f t="shared" si="5"/>
        <v>150</v>
      </c>
      <c r="B151" s="8" t="str">
        <f t="shared" si="6"/>
        <v>CS6D-1-2-[20][20]</v>
      </c>
      <c r="C151" s="8" t="s">
        <v>8379</v>
      </c>
      <c r="D151" s="8">
        <v>20</v>
      </c>
      <c r="E151" s="8">
        <v>20</v>
      </c>
      <c r="F151" s="8" t="str">
        <f>VLOOKUP(C151&amp;"-I"&amp;D151,端口信息表!B:F,5,FALSE)</f>
        <v>RZ7B</v>
      </c>
      <c r="G151" s="8" t="str">
        <f>VLOOKUP(C151&amp;"-O"&amp;E151,端口信息表!B:F,5,FALSE)</f>
        <v>TZ7B</v>
      </c>
      <c r="H151" s="8">
        <f>VLOOKUP(O151&amp;"-"&amp;VLOOKUP(B151,开关状态表!B:K,10,0),'TWT实时状态（新）'!B:I,7,0)</f>
        <v>0</v>
      </c>
      <c r="I151" s="8">
        <f>VLOOKUP(O151&amp;"-"&amp;VLOOKUP(B151,开关状态表!B:K,10,0),'TWT实时状态（新）'!B:I,8,0)</f>
        <v>0</v>
      </c>
      <c r="J151" s="8"/>
      <c r="K151" s="8"/>
      <c r="L151" s="8"/>
      <c r="M151" s="8"/>
      <c r="N151" s="8"/>
      <c r="O151" s="8" t="str">
        <f>VLOOKUP(C151,矩阵信息表!B:C,2,0)</f>
        <v>CS6D</v>
      </c>
      <c r="P151" s="8"/>
    </row>
    <row r="152" ht="15" spans="1:16">
      <c r="A152" s="13">
        <f t="shared" si="5"/>
        <v>151</v>
      </c>
      <c r="B152" s="8" t="str">
        <f t="shared" si="6"/>
        <v>CS6D-1-2-[21][21]</v>
      </c>
      <c r="C152" s="8" t="s">
        <v>8379</v>
      </c>
      <c r="D152" s="8">
        <v>21</v>
      </c>
      <c r="E152" s="8">
        <v>21</v>
      </c>
      <c r="F152" s="8" t="str">
        <f>VLOOKUP(C152&amp;"-I"&amp;D152,端口信息表!B:F,5,FALSE)</f>
        <v>RZ8B</v>
      </c>
      <c r="G152" s="8" t="str">
        <f>VLOOKUP(C152&amp;"-O"&amp;E152,端口信息表!B:F,5,FALSE)</f>
        <v>TZ8B</v>
      </c>
      <c r="H152" s="8">
        <f>VLOOKUP(O152&amp;"-"&amp;VLOOKUP(B152,开关状态表!B:K,10,0),'TWT实时状态（新）'!B:I,7,0)</f>
        <v>0</v>
      </c>
      <c r="I152" s="8">
        <f>VLOOKUP(O152&amp;"-"&amp;VLOOKUP(B152,开关状态表!B:K,10,0),'TWT实时状态（新）'!B:I,8,0)</f>
        <v>0</v>
      </c>
      <c r="J152" s="8"/>
      <c r="K152" s="8"/>
      <c r="L152" s="8"/>
      <c r="M152" s="8"/>
      <c r="N152" s="8"/>
      <c r="O152" s="8" t="str">
        <f>VLOOKUP(C152,矩阵信息表!B:C,2,0)</f>
        <v>CS6D</v>
      </c>
      <c r="P152" s="8"/>
    </row>
    <row r="153" ht="15" spans="1:16">
      <c r="A153" s="13">
        <f t="shared" si="5"/>
        <v>152</v>
      </c>
      <c r="B153" s="8" t="str">
        <f t="shared" si="6"/>
        <v>CS6D-1-2-[22][22]</v>
      </c>
      <c r="C153" s="8" t="s">
        <v>8379</v>
      </c>
      <c r="D153" s="8">
        <v>22</v>
      </c>
      <c r="E153" s="8">
        <v>22</v>
      </c>
      <c r="F153" s="8" t="str">
        <f>VLOOKUP(C153&amp;"-I"&amp;D153,端口信息表!B:F,5,FALSE)</f>
        <v>RZ9B</v>
      </c>
      <c r="G153" s="8" t="str">
        <f>VLOOKUP(C153&amp;"-O"&amp;E153,端口信息表!B:F,5,FALSE)</f>
        <v>TZ9B</v>
      </c>
      <c r="H153" s="8">
        <f>VLOOKUP(O153&amp;"-"&amp;VLOOKUP(B153,开关状态表!B:K,10,0),'TWT实时状态（新）'!B:I,7,0)</f>
        <v>0</v>
      </c>
      <c r="I153" s="8">
        <f>VLOOKUP(O153&amp;"-"&amp;VLOOKUP(B153,开关状态表!B:K,10,0),'TWT实时状态（新）'!B:I,8,0)</f>
        <v>0</v>
      </c>
      <c r="J153" s="8"/>
      <c r="K153" s="8"/>
      <c r="L153" s="8"/>
      <c r="M153" s="8"/>
      <c r="N153" s="8"/>
      <c r="O153" s="8" t="str">
        <f>VLOOKUP(C153,矩阵信息表!B:C,2,0)</f>
        <v>CS6D</v>
      </c>
      <c r="P153" s="8"/>
    </row>
    <row r="154" ht="15" spans="1:16">
      <c r="A154" s="13">
        <f t="shared" si="5"/>
        <v>153</v>
      </c>
      <c r="B154" s="8" t="str">
        <f t="shared" si="6"/>
        <v>CS6D-1-2-[23][23]</v>
      </c>
      <c r="C154" s="8" t="s">
        <v>8379</v>
      </c>
      <c r="D154" s="8">
        <v>23</v>
      </c>
      <c r="E154" s="8">
        <v>23</v>
      </c>
      <c r="F154" s="8" t="str">
        <f>VLOOKUP(C154&amp;"-I"&amp;D154,端口信息表!B:F,5,FALSE)</f>
        <v>RZ10B</v>
      </c>
      <c r="G154" s="8" t="str">
        <f>VLOOKUP(C154&amp;"-O"&amp;E154,端口信息表!B:F,5,FALSE)</f>
        <v>TZ10B</v>
      </c>
      <c r="H154" s="8">
        <f>VLOOKUP(O154&amp;"-"&amp;VLOOKUP(B154,开关状态表!B:K,10,0),'TWT实时状态（新）'!B:I,7,0)</f>
        <v>0</v>
      </c>
      <c r="I154" s="8">
        <f>VLOOKUP(O154&amp;"-"&amp;VLOOKUP(B154,开关状态表!B:K,10,0),'TWT实时状态（新）'!B:I,8,0)</f>
        <v>0</v>
      </c>
      <c r="J154" s="8"/>
      <c r="K154" s="8"/>
      <c r="L154" s="8"/>
      <c r="M154" s="8"/>
      <c r="N154" s="8"/>
      <c r="O154" s="8" t="str">
        <f>VLOOKUP(C154,矩阵信息表!B:C,2,0)</f>
        <v>CS6D</v>
      </c>
      <c r="P154" s="8"/>
    </row>
    <row r="155" ht="15" spans="1:16">
      <c r="A155" s="13">
        <f t="shared" si="5"/>
        <v>154</v>
      </c>
      <c r="B155" s="8" t="str">
        <f t="shared" si="6"/>
        <v>CS6D-1-2-[24][24]</v>
      </c>
      <c r="C155" s="8" t="s">
        <v>8379</v>
      </c>
      <c r="D155" s="8">
        <v>24</v>
      </c>
      <c r="E155" s="8">
        <v>24</v>
      </c>
      <c r="F155" s="8" t="str">
        <f>VLOOKUP(C155&amp;"-I"&amp;D155,端口信息表!B:F,5,FALSE)</f>
        <v>RZ11B</v>
      </c>
      <c r="G155" s="8" t="str">
        <f>VLOOKUP(C155&amp;"-O"&amp;E155,端口信息表!B:F,5,FALSE)</f>
        <v>TZ11B</v>
      </c>
      <c r="H155" s="8">
        <f>VLOOKUP(O155&amp;"-"&amp;VLOOKUP(B155,开关状态表!B:K,10,0),'TWT实时状态（新）'!B:I,7,0)</f>
        <v>0</v>
      </c>
      <c r="I155" s="8">
        <f>VLOOKUP(O155&amp;"-"&amp;VLOOKUP(B155,开关状态表!B:K,10,0),'TWT实时状态（新）'!B:I,8,0)</f>
        <v>0</v>
      </c>
      <c r="J155" s="8"/>
      <c r="K155" s="8"/>
      <c r="L155" s="8"/>
      <c r="M155" s="8"/>
      <c r="N155" s="8"/>
      <c r="O155" s="8" t="str">
        <f>VLOOKUP(C155,矩阵信息表!B:C,2,0)</f>
        <v>CS6D</v>
      </c>
      <c r="P155" s="8"/>
    </row>
    <row r="156" ht="15" spans="1:16">
      <c r="A156" s="13">
        <f t="shared" si="5"/>
        <v>155</v>
      </c>
      <c r="B156" s="8" t="str">
        <f t="shared" si="6"/>
        <v>CS6D-1-2-[25][25]</v>
      </c>
      <c r="C156" s="8" t="s">
        <v>8379</v>
      </c>
      <c r="D156" s="8">
        <v>25</v>
      </c>
      <c r="E156" s="8">
        <v>25</v>
      </c>
      <c r="F156" s="8" t="str">
        <f>VLOOKUP(C156&amp;"-I"&amp;D156,端口信息表!B:F,5,FALSE)</f>
        <v>RZ12B</v>
      </c>
      <c r="G156" s="8" t="str">
        <f>VLOOKUP(C156&amp;"-O"&amp;E156,端口信息表!B:F,5,FALSE)</f>
        <v>TZ12B</v>
      </c>
      <c r="H156" s="8">
        <f>VLOOKUP(O156&amp;"-"&amp;VLOOKUP(B156,开关状态表!B:K,10,0),'TWT实时状态（新）'!B:I,7,0)</f>
        <v>0</v>
      </c>
      <c r="I156" s="8">
        <f>VLOOKUP(O156&amp;"-"&amp;VLOOKUP(B156,开关状态表!B:K,10,0),'TWT实时状态（新）'!B:I,8,0)</f>
        <v>0</v>
      </c>
      <c r="J156" s="8"/>
      <c r="K156" s="8"/>
      <c r="L156" s="8"/>
      <c r="M156" s="8"/>
      <c r="N156" s="8"/>
      <c r="O156" s="8" t="str">
        <f>VLOOKUP(C156,矩阵信息表!B:C,2,0)</f>
        <v>CS6D</v>
      </c>
      <c r="P156" s="8"/>
    </row>
    <row r="157" ht="15" spans="1:16">
      <c r="A157" s="13">
        <f t="shared" si="5"/>
        <v>156</v>
      </c>
      <c r="B157" s="8" t="str">
        <f t="shared" si="6"/>
        <v>CS6D-1-2-[26][26]</v>
      </c>
      <c r="C157" s="8" t="s">
        <v>8379</v>
      </c>
      <c r="D157" s="8">
        <v>26</v>
      </c>
      <c r="E157" s="8">
        <v>26</v>
      </c>
      <c r="F157" s="8" t="str">
        <f>VLOOKUP(C157&amp;"-I"&amp;D157,端口信息表!B:F,5,FALSE)</f>
        <v>RS7B</v>
      </c>
      <c r="G157" s="8" t="str">
        <f>VLOOKUP(C157&amp;"-O"&amp;E157,端口信息表!B:F,5,FALSE)</f>
        <v>TS7B</v>
      </c>
      <c r="H157" s="8">
        <f>VLOOKUP(O157&amp;"-"&amp;VLOOKUP(B157,开关状态表!B:K,10,0),'TWT实时状态（新）'!B:I,7,0)</f>
        <v>0</v>
      </c>
      <c r="I157" s="8">
        <f>VLOOKUP(O157&amp;"-"&amp;VLOOKUP(B157,开关状态表!B:K,10,0),'TWT实时状态（新）'!B:I,8,0)</f>
        <v>0</v>
      </c>
      <c r="J157" s="8"/>
      <c r="K157" s="8"/>
      <c r="L157" s="8"/>
      <c r="M157" s="8"/>
      <c r="N157" s="8"/>
      <c r="O157" s="8" t="str">
        <f>VLOOKUP(C157,矩阵信息表!B:C,2,0)</f>
        <v>CS6D</v>
      </c>
      <c r="P157" s="8"/>
    </row>
    <row r="158" ht="15" spans="1:16">
      <c r="A158" s="13">
        <f t="shared" si="5"/>
        <v>157</v>
      </c>
      <c r="B158" s="8" t="str">
        <f t="shared" si="6"/>
        <v>CS6D-1-2-[27][27]</v>
      </c>
      <c r="C158" s="8" t="s">
        <v>8379</v>
      </c>
      <c r="D158" s="8">
        <v>27</v>
      </c>
      <c r="E158" s="8">
        <v>27</v>
      </c>
      <c r="F158" s="8" t="str">
        <f>VLOOKUP(C158&amp;"-I"&amp;D158,端口信息表!B:F,5,FALSE)</f>
        <v>RS8B</v>
      </c>
      <c r="G158" s="8" t="str">
        <f>VLOOKUP(C158&amp;"-O"&amp;E158,端口信息表!B:F,5,FALSE)</f>
        <v>TS8B</v>
      </c>
      <c r="H158" s="8">
        <f>VLOOKUP(O158&amp;"-"&amp;VLOOKUP(B158,开关状态表!B:K,10,0),'TWT实时状态（新）'!B:I,7,0)</f>
        <v>0</v>
      </c>
      <c r="I158" s="8">
        <f>VLOOKUP(O158&amp;"-"&amp;VLOOKUP(B158,开关状态表!B:K,10,0),'TWT实时状态（新）'!B:I,8,0)</f>
        <v>0</v>
      </c>
      <c r="J158" s="8"/>
      <c r="K158" s="8"/>
      <c r="L158" s="8"/>
      <c r="M158" s="8"/>
      <c r="N158" s="8"/>
      <c r="O158" s="8" t="str">
        <f>VLOOKUP(C158,矩阵信息表!B:C,2,0)</f>
        <v>CS6D</v>
      </c>
      <c r="P158" s="8"/>
    </row>
    <row r="159" ht="15" spans="1:16">
      <c r="A159" s="13">
        <f t="shared" si="5"/>
        <v>158</v>
      </c>
      <c r="B159" s="8" t="str">
        <f t="shared" si="6"/>
        <v>CS6D-1-2-[28][28]</v>
      </c>
      <c r="C159" s="8" t="s">
        <v>8379</v>
      </c>
      <c r="D159" s="8">
        <v>28</v>
      </c>
      <c r="E159" s="8">
        <v>28</v>
      </c>
      <c r="F159" s="8" t="str">
        <f>VLOOKUP(C159&amp;"-I"&amp;D159,端口信息表!B:F,5,FALSE)</f>
        <v>RS9B</v>
      </c>
      <c r="G159" s="8" t="str">
        <f>VLOOKUP(C159&amp;"-O"&amp;E159,端口信息表!B:F,5,FALSE)</f>
        <v>TS9B</v>
      </c>
      <c r="H159" s="8">
        <f>VLOOKUP(O159&amp;"-"&amp;VLOOKUP(B159,开关状态表!B:K,10,0),'TWT实时状态（新）'!B:I,7,0)</f>
        <v>0</v>
      </c>
      <c r="I159" s="8">
        <f>VLOOKUP(O159&amp;"-"&amp;VLOOKUP(B159,开关状态表!B:K,10,0),'TWT实时状态（新）'!B:I,8,0)</f>
        <v>0</v>
      </c>
      <c r="J159" s="8"/>
      <c r="K159" s="8"/>
      <c r="L159" s="8"/>
      <c r="M159" s="8"/>
      <c r="N159" s="8"/>
      <c r="O159" s="8" t="str">
        <f>VLOOKUP(C159,矩阵信息表!B:C,2,0)</f>
        <v>CS6D</v>
      </c>
      <c r="P159" s="8"/>
    </row>
    <row r="160" ht="15" spans="1:16">
      <c r="A160" s="13">
        <f t="shared" si="5"/>
        <v>159</v>
      </c>
      <c r="B160" s="8" t="str">
        <f t="shared" si="6"/>
        <v>CS6D-1-2-[29][29]</v>
      </c>
      <c r="C160" s="8" t="s">
        <v>8379</v>
      </c>
      <c r="D160" s="8">
        <v>29</v>
      </c>
      <c r="E160" s="8">
        <v>29</v>
      </c>
      <c r="F160" s="8" t="str">
        <f>VLOOKUP(C160&amp;"-I"&amp;D160,端口信息表!B:F,5,FALSE)</f>
        <v>RS10B</v>
      </c>
      <c r="G160" s="8" t="str">
        <f>VLOOKUP(C160&amp;"-O"&amp;E160,端口信息表!B:F,5,FALSE)</f>
        <v>TS10B</v>
      </c>
      <c r="H160" s="8">
        <f>VLOOKUP(O160&amp;"-"&amp;VLOOKUP(B160,开关状态表!B:K,10,0),'TWT实时状态（新）'!B:I,7,0)</f>
        <v>0</v>
      </c>
      <c r="I160" s="8">
        <f>VLOOKUP(O160&amp;"-"&amp;VLOOKUP(B160,开关状态表!B:K,10,0),'TWT实时状态（新）'!B:I,8,0)</f>
        <v>0</v>
      </c>
      <c r="J160" s="8"/>
      <c r="K160" s="8"/>
      <c r="L160" s="8"/>
      <c r="M160" s="8"/>
      <c r="N160" s="8"/>
      <c r="O160" s="8" t="str">
        <f>VLOOKUP(C160,矩阵信息表!B:C,2,0)</f>
        <v>CS6D</v>
      </c>
      <c r="P160" s="8"/>
    </row>
    <row r="161" ht="15" spans="1:16">
      <c r="A161" s="13">
        <f t="shared" si="5"/>
        <v>160</v>
      </c>
      <c r="B161" s="8" t="str">
        <f t="shared" si="6"/>
        <v>CS6D-1-2-[30][30]</v>
      </c>
      <c r="C161" s="8" t="s">
        <v>8379</v>
      </c>
      <c r="D161" s="8">
        <v>30</v>
      </c>
      <c r="E161" s="8">
        <v>30</v>
      </c>
      <c r="F161" s="8" t="str">
        <f>VLOOKUP(C161&amp;"-I"&amp;D161,端口信息表!B:F,5,FALSE)</f>
        <v>RS11B</v>
      </c>
      <c r="G161" s="8" t="str">
        <f>VLOOKUP(C161&amp;"-O"&amp;E161,端口信息表!B:F,5,FALSE)</f>
        <v>TS11B</v>
      </c>
      <c r="H161" s="8">
        <f>VLOOKUP(O161&amp;"-"&amp;VLOOKUP(B161,开关状态表!B:K,10,0),'TWT实时状态（新）'!B:I,7,0)</f>
        <v>0</v>
      </c>
      <c r="I161" s="8">
        <f>VLOOKUP(O161&amp;"-"&amp;VLOOKUP(B161,开关状态表!B:K,10,0),'TWT实时状态（新）'!B:I,8,0)</f>
        <v>0</v>
      </c>
      <c r="J161" s="8"/>
      <c r="K161" s="8"/>
      <c r="L161" s="8"/>
      <c r="M161" s="8"/>
      <c r="N161" s="8"/>
      <c r="O161" s="8" t="str">
        <f>VLOOKUP(C161,矩阵信息表!B:C,2,0)</f>
        <v>CS6D</v>
      </c>
      <c r="P161" s="8"/>
    </row>
    <row r="162" ht="15" spans="1:16">
      <c r="A162" s="13">
        <f t="shared" si="5"/>
        <v>161</v>
      </c>
      <c r="B162" s="8" t="str">
        <f t="shared" si="6"/>
        <v>CS6D-1-2-[31][31]</v>
      </c>
      <c r="C162" s="8" t="s">
        <v>8379</v>
      </c>
      <c r="D162" s="8">
        <v>31</v>
      </c>
      <c r="E162" s="8">
        <v>31</v>
      </c>
      <c r="F162" s="8" t="str">
        <f>VLOOKUP(C162&amp;"-I"&amp;D162,端口信息表!B:F,5,FALSE)</f>
        <v>RS12B</v>
      </c>
      <c r="G162" s="8" t="str">
        <f>VLOOKUP(C162&amp;"-O"&amp;E162,端口信息表!B:F,5,FALSE)</f>
        <v>TS12B</v>
      </c>
      <c r="H162" s="8">
        <f>VLOOKUP(O162&amp;"-"&amp;VLOOKUP(B162,开关状态表!B:K,10,0),'TWT实时状态（新）'!B:I,7,0)</f>
        <v>0</v>
      </c>
      <c r="I162" s="8">
        <f>VLOOKUP(O162&amp;"-"&amp;VLOOKUP(B162,开关状态表!B:K,10,0),'TWT实时状态（新）'!B:I,8,0)</f>
        <v>0</v>
      </c>
      <c r="J162" s="8"/>
      <c r="K162" s="8"/>
      <c r="L162" s="8"/>
      <c r="M162" s="8"/>
      <c r="N162" s="8"/>
      <c r="O162" s="8" t="str">
        <f>VLOOKUP(C162,矩阵信息表!B:C,2,0)</f>
        <v>CS6D</v>
      </c>
      <c r="P162" s="8"/>
    </row>
    <row r="163" ht="15" spans="1:16">
      <c r="A163" s="13">
        <f t="shared" si="5"/>
        <v>162</v>
      </c>
      <c r="B163" s="8" t="str">
        <f t="shared" si="6"/>
        <v>CS6E-1-1-[1][1]</v>
      </c>
      <c r="C163" s="10" t="s">
        <v>8380</v>
      </c>
      <c r="D163" s="8">
        <v>1</v>
      </c>
      <c r="E163" s="8">
        <v>1</v>
      </c>
      <c r="F163" s="8" t="str">
        <f>VLOOKUP(C163&amp;"-I"&amp;D163,端口信息表!B:F,5,FALSE)</f>
        <v>RK-HL-09-R-A</v>
      </c>
      <c r="G163" s="8" t="str">
        <f>VLOOKUP(C163&amp;"-O"&amp;E163,端口信息表!B:F,5,FALSE)</f>
        <v>TS09-001-V-A</v>
      </c>
      <c r="H163" s="8" t="e">
        <f>VLOOKUP(O163&amp;"-"&amp;VLOOKUP(B163,开关状态表!B:K,10,0),'TWT实时状态（新）'!B:I,7,0)</f>
        <v>#N/A</v>
      </c>
      <c r="I163" s="8" t="e">
        <f>VLOOKUP(O163&amp;"-"&amp;VLOOKUP(B163,开关状态表!B:K,10,0),'TWT实时状态（新）'!B:I,8,0)</f>
        <v>#N/A</v>
      </c>
      <c r="J163" s="8"/>
      <c r="K163" s="8"/>
      <c r="L163" s="8"/>
      <c r="M163" s="8"/>
      <c r="N163" s="8"/>
      <c r="O163" s="8" t="str">
        <f>VLOOKUP(C163,矩阵信息表!B:C,2,0)</f>
        <v>CS6E</v>
      </c>
      <c r="P163" s="8"/>
    </row>
    <row r="164" ht="15" spans="1:16">
      <c r="A164" s="13">
        <f t="shared" si="5"/>
        <v>163</v>
      </c>
      <c r="B164" s="8" t="str">
        <f t="shared" si="6"/>
        <v>CS6E-1-1-[2][2]</v>
      </c>
      <c r="C164" s="10" t="s">
        <v>8380</v>
      </c>
      <c r="D164" s="8">
        <v>2</v>
      </c>
      <c r="E164" s="8">
        <v>2</v>
      </c>
      <c r="F164" s="8" t="str">
        <f>VLOOKUP(C164&amp;"-I"&amp;D164,端口信息表!B:F,5,FALSE)</f>
        <v>RK-HL-10-R-A</v>
      </c>
      <c r="G164" s="8" t="str">
        <f>VLOOKUP(C164&amp;"-O"&amp;E164,端口信息表!B:F,5,FALSE)</f>
        <v>TS10-001-V-A</v>
      </c>
      <c r="H164" s="8" t="e">
        <f>VLOOKUP(O164&amp;"-"&amp;VLOOKUP(B164,开关状态表!B:K,10,0),'TWT实时状态（新）'!B:I,7,0)</f>
        <v>#N/A</v>
      </c>
      <c r="I164" s="8" t="e">
        <f>VLOOKUP(O164&amp;"-"&amp;VLOOKUP(B164,开关状态表!B:K,10,0),'TWT实时状态（新）'!B:I,8,0)</f>
        <v>#N/A</v>
      </c>
      <c r="J164" s="8"/>
      <c r="K164" s="8"/>
      <c r="L164" s="8"/>
      <c r="M164" s="8"/>
      <c r="N164" s="8"/>
      <c r="O164" s="8" t="str">
        <f>VLOOKUP(C164,矩阵信息表!B:C,2,0)</f>
        <v>CS6E</v>
      </c>
      <c r="P164" s="8"/>
    </row>
    <row r="165" ht="15" spans="1:16">
      <c r="A165" s="13">
        <f t="shared" si="5"/>
        <v>164</v>
      </c>
      <c r="B165" s="8" t="str">
        <f t="shared" si="6"/>
        <v>CS6E-1-1-[3][3]</v>
      </c>
      <c r="C165" s="10" t="s">
        <v>8380</v>
      </c>
      <c r="D165" s="8">
        <v>3</v>
      </c>
      <c r="E165" s="8">
        <v>3</v>
      </c>
      <c r="F165" s="8" t="str">
        <f>VLOOKUP(C165&amp;"-I"&amp;D165,端口信息表!B:F,5,FALSE)</f>
        <v>RK-HL-11-L-A</v>
      </c>
      <c r="G165" s="8" t="str">
        <f>VLOOKUP(C165&amp;"-O"&amp;E165,端口信息表!B:F,5,FALSE)</f>
        <v>TS11-001-V-A</v>
      </c>
      <c r="H165" s="8" t="e">
        <f>VLOOKUP(O165&amp;"-"&amp;VLOOKUP(B165,开关状态表!B:K,10,0),'TWT实时状态（新）'!B:I,7,0)</f>
        <v>#N/A</v>
      </c>
      <c r="I165" s="8" t="e">
        <f>VLOOKUP(O165&amp;"-"&amp;VLOOKUP(B165,开关状态表!B:K,10,0),'TWT实时状态（新）'!B:I,8,0)</f>
        <v>#N/A</v>
      </c>
      <c r="J165" s="8"/>
      <c r="K165" s="8"/>
      <c r="L165" s="8"/>
      <c r="M165" s="8"/>
      <c r="N165" s="8"/>
      <c r="O165" s="8" t="str">
        <f>VLOOKUP(C165,矩阵信息表!B:C,2,0)</f>
        <v>CS6E</v>
      </c>
      <c r="P165" s="8"/>
    </row>
    <row r="166" ht="15" spans="1:16">
      <c r="A166" s="13">
        <f t="shared" si="5"/>
        <v>165</v>
      </c>
      <c r="B166" s="8" t="str">
        <f t="shared" si="6"/>
        <v>CS6E-1-1-[4][4]</v>
      </c>
      <c r="C166" s="10" t="s">
        <v>8380</v>
      </c>
      <c r="D166" s="8">
        <v>4</v>
      </c>
      <c r="E166" s="8">
        <v>4</v>
      </c>
      <c r="F166" s="8" t="str">
        <f>VLOOKUP(C166&amp;"-I"&amp;D166,端口信息表!B:F,5,FALSE)</f>
        <v>RK-HL-12-R-A</v>
      </c>
      <c r="G166" s="8" t="str">
        <f>VLOOKUP(C166&amp;"-O"&amp;E166,端口信息表!B:F,5,FALSE)</f>
        <v>TS12-001-V-A</v>
      </c>
      <c r="H166" s="8" t="e">
        <f>VLOOKUP(O166&amp;"-"&amp;VLOOKUP(B166,开关状态表!B:K,10,0),'TWT实时状态（新）'!B:I,7,0)</f>
        <v>#N/A</v>
      </c>
      <c r="I166" s="8" t="e">
        <f>VLOOKUP(O166&amp;"-"&amp;VLOOKUP(B166,开关状态表!B:K,10,0),'TWT实时状态（新）'!B:I,8,0)</f>
        <v>#N/A</v>
      </c>
      <c r="J166" s="8"/>
      <c r="K166" s="8"/>
      <c r="L166" s="8"/>
      <c r="M166" s="8"/>
      <c r="N166" s="8"/>
      <c r="O166" s="8" t="str">
        <f>VLOOKUP(C166,矩阵信息表!B:C,2,0)</f>
        <v>CS6E</v>
      </c>
      <c r="P166" s="8"/>
    </row>
    <row r="167" ht="15" spans="1:16">
      <c r="A167" s="13">
        <f t="shared" si="5"/>
        <v>166</v>
      </c>
      <c r="B167" s="8" t="str">
        <f t="shared" si="6"/>
        <v>CS6E-1-1-[5][5]</v>
      </c>
      <c r="C167" s="10" t="s">
        <v>8380</v>
      </c>
      <c r="D167" s="8">
        <v>5</v>
      </c>
      <c r="E167" s="8">
        <v>5</v>
      </c>
      <c r="F167" s="8" t="str">
        <f>VLOOKUP(C167&amp;"-I"&amp;D167,端口信息表!B:F,5,FALSE)</f>
        <v>RK-HL-13-L-A</v>
      </c>
      <c r="G167" s="8" t="str">
        <f>VLOOKUP(C167&amp;"-O"&amp;E167,端口信息表!B:F,5,FALSE)</f>
        <v>TS13-001-V-A</v>
      </c>
      <c r="H167" s="8" t="e">
        <f>VLOOKUP(O167&amp;"-"&amp;VLOOKUP(B167,开关状态表!B:K,10,0),'TWT实时状态（新）'!B:I,7,0)</f>
        <v>#N/A</v>
      </c>
      <c r="I167" s="8" t="e">
        <f>VLOOKUP(O167&amp;"-"&amp;VLOOKUP(B167,开关状态表!B:K,10,0),'TWT实时状态（新）'!B:I,8,0)</f>
        <v>#N/A</v>
      </c>
      <c r="J167" s="8"/>
      <c r="K167" s="8"/>
      <c r="L167" s="8"/>
      <c r="M167" s="8"/>
      <c r="N167" s="8"/>
      <c r="O167" s="8" t="str">
        <f>VLOOKUP(C167,矩阵信息表!B:C,2,0)</f>
        <v>CS6E</v>
      </c>
      <c r="P167" s="8"/>
    </row>
    <row r="168" ht="15" spans="1:16">
      <c r="A168" s="13">
        <f t="shared" si="5"/>
        <v>167</v>
      </c>
      <c r="B168" s="8" t="str">
        <f t="shared" si="6"/>
        <v>CS6E-1-1-[6][6]</v>
      </c>
      <c r="C168" s="10" t="s">
        <v>8380</v>
      </c>
      <c r="D168" s="8">
        <v>6</v>
      </c>
      <c r="E168" s="8">
        <v>6</v>
      </c>
      <c r="F168" s="8" t="str">
        <f>VLOOKUP(C168&amp;"-I"&amp;D168,端口信息表!B:F,5,FALSE)</f>
        <v>RK-HL-14-L-A</v>
      </c>
      <c r="G168" s="8" t="str">
        <f>VLOOKUP(C168&amp;"-O"&amp;E168,端口信息表!B:F,5,FALSE)</f>
        <v>TS14-001-V-A</v>
      </c>
      <c r="H168" s="8" t="e">
        <f>VLOOKUP(O168&amp;"-"&amp;VLOOKUP(B168,开关状态表!B:K,10,0),'TWT实时状态（新）'!B:I,7,0)</f>
        <v>#N/A</v>
      </c>
      <c r="I168" s="8" t="e">
        <f>VLOOKUP(O168&amp;"-"&amp;VLOOKUP(B168,开关状态表!B:K,10,0),'TWT实时状态（新）'!B:I,8,0)</f>
        <v>#N/A</v>
      </c>
      <c r="J168" s="8"/>
      <c r="K168" s="8"/>
      <c r="L168" s="8"/>
      <c r="M168" s="8"/>
      <c r="N168" s="8"/>
      <c r="O168" s="8" t="str">
        <f>VLOOKUP(C168,矩阵信息表!B:C,2,0)</f>
        <v>CS6E</v>
      </c>
      <c r="P168" s="8"/>
    </row>
    <row r="169" ht="15" spans="1:16">
      <c r="A169" s="13">
        <f t="shared" si="5"/>
        <v>168</v>
      </c>
      <c r="B169" s="8" t="str">
        <f t="shared" si="6"/>
        <v>CS6E-1-1-[7][7]</v>
      </c>
      <c r="C169" s="10" t="s">
        <v>8380</v>
      </c>
      <c r="D169" s="8">
        <v>7</v>
      </c>
      <c r="E169" s="8">
        <v>7</v>
      </c>
      <c r="F169" s="8" t="str">
        <f>VLOOKUP(C169&amp;"-I"&amp;D169,端口信息表!B:F,5,FALSE)</f>
        <v>RK-HL-15-L-A</v>
      </c>
      <c r="G169" s="8" t="str">
        <f>VLOOKUP(C169&amp;"-O"&amp;E169,端口信息表!B:F,5,FALSE)</f>
        <v>TS15-001-V-A</v>
      </c>
      <c r="H169" s="8" t="e">
        <f>VLOOKUP(O169&amp;"-"&amp;VLOOKUP(B169,开关状态表!B:K,10,0),'TWT实时状态（新）'!B:I,7,0)</f>
        <v>#N/A</v>
      </c>
      <c r="I169" s="8" t="e">
        <f>VLOOKUP(O169&amp;"-"&amp;VLOOKUP(B169,开关状态表!B:K,10,0),'TWT实时状态（新）'!B:I,8,0)</f>
        <v>#N/A</v>
      </c>
      <c r="J169" s="8"/>
      <c r="K169" s="8"/>
      <c r="L169" s="8"/>
      <c r="M169" s="8"/>
      <c r="N169" s="8"/>
      <c r="O169" s="8" t="str">
        <f>VLOOKUP(C169,矩阵信息表!B:C,2,0)</f>
        <v>CS6E</v>
      </c>
      <c r="P169" s="8"/>
    </row>
    <row r="170" ht="15" spans="1:16">
      <c r="A170" s="13">
        <f t="shared" si="5"/>
        <v>169</v>
      </c>
      <c r="B170" s="8" t="str">
        <f t="shared" si="6"/>
        <v>CS6E-1-1-[8][8]</v>
      </c>
      <c r="C170" s="10" t="s">
        <v>8380</v>
      </c>
      <c r="D170" s="8">
        <v>8</v>
      </c>
      <c r="E170" s="8">
        <v>8</v>
      </c>
      <c r="F170" s="8" t="str">
        <f>VLOOKUP(C170&amp;"-I"&amp;D170,端口信息表!B:F,5,FALSE)</f>
        <v>RK-HL-17-L-A</v>
      </c>
      <c r="G170" s="8" t="str">
        <f>VLOOKUP(C170&amp;"-O"&amp;E170,端口信息表!B:F,5,FALSE)</f>
        <v>TS17-001-V-A</v>
      </c>
      <c r="H170" s="8" t="e">
        <f>VLOOKUP(O170&amp;"-"&amp;VLOOKUP(B170,开关状态表!B:K,10,0),'TWT实时状态（新）'!B:I,7,0)</f>
        <v>#N/A</v>
      </c>
      <c r="I170" s="8" t="e">
        <f>VLOOKUP(O170&amp;"-"&amp;VLOOKUP(B170,开关状态表!B:K,10,0),'TWT实时状态（新）'!B:I,8,0)</f>
        <v>#N/A</v>
      </c>
      <c r="J170" s="8"/>
      <c r="K170" s="8"/>
      <c r="L170" s="8"/>
      <c r="M170" s="8"/>
      <c r="N170" s="8"/>
      <c r="O170" s="8" t="str">
        <f>VLOOKUP(C170,矩阵信息表!B:C,2,0)</f>
        <v>CS6E</v>
      </c>
      <c r="P170" s="8"/>
    </row>
    <row r="171" ht="15" spans="1:16">
      <c r="A171" s="13">
        <f t="shared" si="5"/>
        <v>170</v>
      </c>
      <c r="B171" s="8" t="str">
        <f t="shared" si="6"/>
        <v>CS6E-1-1-[9][9]</v>
      </c>
      <c r="C171" s="10" t="s">
        <v>8380</v>
      </c>
      <c r="D171" s="8">
        <v>9</v>
      </c>
      <c r="E171" s="8">
        <v>9</v>
      </c>
      <c r="F171" s="8" t="str">
        <f>VLOOKUP(C171&amp;"-I"&amp;D171,端口信息表!B:F,5,FALSE)</f>
        <v>RK-HL-18-L-A</v>
      </c>
      <c r="G171" s="8" t="str">
        <f>VLOOKUP(C171&amp;"-O"&amp;E171,端口信息表!B:F,5,FALSE)</f>
        <v>TS18-001-V-A</v>
      </c>
      <c r="H171" s="8" t="e">
        <f>VLOOKUP(O171&amp;"-"&amp;VLOOKUP(B171,开关状态表!B:K,10,0),'TWT实时状态（新）'!B:I,7,0)</f>
        <v>#N/A</v>
      </c>
      <c r="I171" s="8" t="e">
        <f>VLOOKUP(O171&amp;"-"&amp;VLOOKUP(B171,开关状态表!B:K,10,0),'TWT实时状态（新）'!B:I,8,0)</f>
        <v>#N/A</v>
      </c>
      <c r="J171" s="8"/>
      <c r="K171" s="8"/>
      <c r="L171" s="8"/>
      <c r="M171" s="8"/>
      <c r="N171" s="8"/>
      <c r="O171" s="8" t="str">
        <f>VLOOKUP(C171,矩阵信息表!B:C,2,0)</f>
        <v>CS6E</v>
      </c>
      <c r="P171" s="8"/>
    </row>
    <row r="172" ht="15" spans="1:16">
      <c r="A172" s="13">
        <f t="shared" si="5"/>
        <v>171</v>
      </c>
      <c r="B172" s="8" t="str">
        <f t="shared" si="6"/>
        <v>CS6E-1-1-[10][10]</v>
      </c>
      <c r="C172" s="10" t="s">
        <v>8380</v>
      </c>
      <c r="D172" s="8">
        <v>10</v>
      </c>
      <c r="E172" s="8">
        <v>10</v>
      </c>
      <c r="F172" s="8" t="str">
        <f>VLOOKUP(C172&amp;"-I"&amp;D172,端口信息表!B:F,5,FALSE)</f>
        <v>RK-HL-19-L-A</v>
      </c>
      <c r="G172" s="8" t="str">
        <f>VLOOKUP(C172&amp;"-O"&amp;E172,端口信息表!B:F,5,FALSE)</f>
        <v>TS19-001-V-A</v>
      </c>
      <c r="H172" s="8" t="e">
        <f>VLOOKUP(O172&amp;"-"&amp;VLOOKUP(B172,开关状态表!B:K,10,0),'TWT实时状态（新）'!B:I,7,0)</f>
        <v>#N/A</v>
      </c>
      <c r="I172" s="8" t="e">
        <f>VLOOKUP(O172&amp;"-"&amp;VLOOKUP(B172,开关状态表!B:K,10,0),'TWT实时状态（新）'!B:I,8,0)</f>
        <v>#N/A</v>
      </c>
      <c r="J172" s="8"/>
      <c r="K172" s="8"/>
      <c r="L172" s="8"/>
      <c r="M172" s="8"/>
      <c r="N172" s="8"/>
      <c r="O172" s="8" t="str">
        <f>VLOOKUP(C172,矩阵信息表!B:C,2,0)</f>
        <v>CS6E</v>
      </c>
      <c r="P172" s="8"/>
    </row>
    <row r="173" ht="15" spans="1:16">
      <c r="A173" s="13">
        <f t="shared" si="5"/>
        <v>172</v>
      </c>
      <c r="B173" s="8" t="str">
        <f t="shared" si="6"/>
        <v>CS6E-1-1-[11][11]</v>
      </c>
      <c r="C173" s="10" t="s">
        <v>8380</v>
      </c>
      <c r="D173" s="8">
        <v>11</v>
      </c>
      <c r="E173" s="8">
        <v>11</v>
      </c>
      <c r="F173" s="8" t="str">
        <f>VLOOKUP(C173&amp;"-I"&amp;D173,端口信息表!B:F,5,FALSE)</f>
        <v>RK-HL-20-R-A</v>
      </c>
      <c r="G173" s="8" t="str">
        <f>VLOOKUP(C173&amp;"-O"&amp;E173,端口信息表!B:F,5,FALSE)</f>
        <v>TS20-001-V-A</v>
      </c>
      <c r="H173" s="8" t="e">
        <f>VLOOKUP(O173&amp;"-"&amp;VLOOKUP(B173,开关状态表!B:K,10,0),'TWT实时状态（新）'!B:I,7,0)</f>
        <v>#N/A</v>
      </c>
      <c r="I173" s="8" t="e">
        <f>VLOOKUP(O173&amp;"-"&amp;VLOOKUP(B173,开关状态表!B:K,10,0),'TWT实时状态（新）'!B:I,8,0)</f>
        <v>#N/A</v>
      </c>
      <c r="J173" s="8"/>
      <c r="K173" s="8"/>
      <c r="L173" s="8"/>
      <c r="M173" s="8"/>
      <c r="N173" s="8"/>
      <c r="O173" s="8" t="str">
        <f>VLOOKUP(C173,矩阵信息表!B:C,2,0)</f>
        <v>CS6E</v>
      </c>
      <c r="P173" s="8"/>
    </row>
    <row r="174" ht="15" spans="1:16">
      <c r="A174" s="13">
        <f t="shared" si="5"/>
        <v>173</v>
      </c>
      <c r="B174" s="8" t="str">
        <f t="shared" si="6"/>
        <v>CS6E-1-1-[12][12]</v>
      </c>
      <c r="C174" s="10" t="s">
        <v>8380</v>
      </c>
      <c r="D174" s="8">
        <v>12</v>
      </c>
      <c r="E174" s="8">
        <v>12</v>
      </c>
      <c r="F174" s="8" t="str">
        <f>VLOOKUP(C174&amp;"-I"&amp;D174,端口信息表!B:F,5,FALSE)</f>
        <v>RK-HL-21-R-A</v>
      </c>
      <c r="G174" s="8" t="str">
        <f>VLOOKUP(C174&amp;"-O"&amp;E174,端口信息表!B:F,5,FALSE)</f>
        <v>TS21-001-V-A</v>
      </c>
      <c r="H174" s="8" t="e">
        <f>VLOOKUP(O174&amp;"-"&amp;VLOOKUP(B174,开关状态表!B:K,10,0),'TWT实时状态（新）'!B:I,7,0)</f>
        <v>#N/A</v>
      </c>
      <c r="I174" s="8" t="e">
        <f>VLOOKUP(O174&amp;"-"&amp;VLOOKUP(B174,开关状态表!B:K,10,0),'TWT实时状态（新）'!B:I,8,0)</f>
        <v>#N/A</v>
      </c>
      <c r="J174" s="8"/>
      <c r="K174" s="8"/>
      <c r="L174" s="8"/>
      <c r="M174" s="8"/>
      <c r="N174" s="8"/>
      <c r="O174" s="8" t="str">
        <f>VLOOKUP(C174,矩阵信息表!B:C,2,0)</f>
        <v>CS6E</v>
      </c>
      <c r="P174" s="8"/>
    </row>
    <row r="175" ht="15" spans="1:16">
      <c r="A175" s="13">
        <f t="shared" si="5"/>
        <v>174</v>
      </c>
      <c r="B175" s="8" t="str">
        <f t="shared" si="6"/>
        <v>CS6E-1-1-[13][13]</v>
      </c>
      <c r="C175" s="10" t="s">
        <v>8380</v>
      </c>
      <c r="D175" s="8">
        <v>13</v>
      </c>
      <c r="E175" s="8">
        <v>13</v>
      </c>
      <c r="F175" s="8" t="str">
        <f>VLOOKUP(C175&amp;"-I"&amp;D175,端口信息表!B:F,5,FALSE)</f>
        <v>RK-HL-22-L-A</v>
      </c>
      <c r="G175" s="8" t="str">
        <f>VLOOKUP(C175&amp;"-O"&amp;E175,端口信息表!B:F,5,FALSE)</f>
        <v>TS22-001-V-A</v>
      </c>
      <c r="H175" s="8" t="e">
        <f>VLOOKUP(O175&amp;"-"&amp;VLOOKUP(B175,开关状态表!B:K,10,0),'TWT实时状态（新）'!B:I,7,0)</f>
        <v>#N/A</v>
      </c>
      <c r="I175" s="8" t="e">
        <f>VLOOKUP(O175&amp;"-"&amp;VLOOKUP(B175,开关状态表!B:K,10,0),'TWT实时状态（新）'!B:I,8,0)</f>
        <v>#N/A</v>
      </c>
      <c r="J175" s="8"/>
      <c r="K175" s="8"/>
      <c r="L175" s="8"/>
      <c r="M175" s="8"/>
      <c r="N175" s="8"/>
      <c r="O175" s="8" t="str">
        <f>VLOOKUP(C175,矩阵信息表!B:C,2,0)</f>
        <v>CS6E</v>
      </c>
      <c r="P175" s="8"/>
    </row>
    <row r="176" ht="15" spans="1:16">
      <c r="A176" s="13">
        <f t="shared" si="5"/>
        <v>175</v>
      </c>
      <c r="B176" s="8" t="str">
        <f t="shared" si="6"/>
        <v>CS6E-1-2-[1][1]</v>
      </c>
      <c r="C176" s="10" t="s">
        <v>8381</v>
      </c>
      <c r="D176" s="8">
        <v>1</v>
      </c>
      <c r="E176" s="8">
        <v>1</v>
      </c>
      <c r="F176" s="8" t="str">
        <f>VLOOKUP(C176&amp;"-I"&amp;D176,端口信息表!B:F,5,FALSE)</f>
        <v>RS09-001-H-A</v>
      </c>
      <c r="G176" s="8" t="str">
        <f>VLOOKUP(C176&amp;"-O"&amp;E176,端口信息表!B:F,5,FALSE)</f>
        <v>TK-HL-09-L-A</v>
      </c>
      <c r="H176" s="8">
        <f>VLOOKUP(O176&amp;"-"&amp;VLOOKUP(B176,开关状态表!B:K,10,0),'TWT实时状态（新）'!B:I,7,0)</f>
        <v>0</v>
      </c>
      <c r="I176" s="8">
        <f>VLOOKUP(O176&amp;"-"&amp;VLOOKUP(B176,开关状态表!B:K,10,0),'TWT实时状态（新）'!B:I,8,0)</f>
        <v>0</v>
      </c>
      <c r="J176" s="8"/>
      <c r="K176" s="8"/>
      <c r="L176" s="8"/>
      <c r="M176" s="8"/>
      <c r="N176" s="8"/>
      <c r="O176" s="8" t="str">
        <f>VLOOKUP(C176,矩阵信息表!B:C,2,0)</f>
        <v>CS6E</v>
      </c>
      <c r="P176" s="8"/>
    </row>
    <row r="177" ht="15" spans="1:16">
      <c r="A177" s="13">
        <f t="shared" si="5"/>
        <v>176</v>
      </c>
      <c r="B177" s="8" t="str">
        <f t="shared" si="6"/>
        <v>CS6E-1-2-[2][2]</v>
      </c>
      <c r="C177" s="10" t="s">
        <v>8381</v>
      </c>
      <c r="D177" s="8">
        <v>2</v>
      </c>
      <c r="E177" s="8">
        <v>2</v>
      </c>
      <c r="F177" s="8" t="str">
        <f>VLOOKUP(C177&amp;"-I"&amp;D177,端口信息表!B:F,5,FALSE)</f>
        <v>RS10-001-H-A</v>
      </c>
      <c r="G177" s="8" t="str">
        <f>VLOOKUP(C177&amp;"-O"&amp;E177,端口信息表!B:F,5,FALSE)</f>
        <v>TK-HL-10-L-A</v>
      </c>
      <c r="H177" s="8">
        <f>VLOOKUP(O177&amp;"-"&amp;VLOOKUP(B177,开关状态表!B:K,10,0),'TWT实时状态（新）'!B:I,7,0)</f>
        <v>0</v>
      </c>
      <c r="I177" s="8">
        <f>VLOOKUP(O177&amp;"-"&amp;VLOOKUP(B177,开关状态表!B:K,10,0),'TWT实时状态（新）'!B:I,8,0)</f>
        <v>0</v>
      </c>
      <c r="J177" s="8"/>
      <c r="K177" s="8"/>
      <c r="L177" s="8"/>
      <c r="M177" s="8"/>
      <c r="N177" s="8"/>
      <c r="O177" s="8" t="str">
        <f>VLOOKUP(C177,矩阵信息表!B:C,2,0)</f>
        <v>CS6E</v>
      </c>
      <c r="P177" s="8"/>
    </row>
    <row r="178" ht="15" spans="1:16">
      <c r="A178" s="13">
        <f t="shared" si="5"/>
        <v>177</v>
      </c>
      <c r="B178" s="8" t="str">
        <f t="shared" si="6"/>
        <v>CS6E-1-2-[3][3]</v>
      </c>
      <c r="C178" s="10" t="s">
        <v>8381</v>
      </c>
      <c r="D178" s="8">
        <v>3</v>
      </c>
      <c r="E178" s="8">
        <v>3</v>
      </c>
      <c r="F178" s="8" t="str">
        <f>VLOOKUP(C178&amp;"-I"&amp;D178,端口信息表!B:F,5,FALSE)</f>
        <v>RS11-001-H-A</v>
      </c>
      <c r="G178" s="8" t="str">
        <f>VLOOKUP(C178&amp;"-O"&amp;E178,端口信息表!B:F,5,FALSE)</f>
        <v>TK-HL-11-R-A</v>
      </c>
      <c r="H178" s="8">
        <f>VLOOKUP(O178&amp;"-"&amp;VLOOKUP(B178,开关状态表!B:K,10,0),'TWT实时状态（新）'!B:I,7,0)</f>
        <v>0</v>
      </c>
      <c r="I178" s="8">
        <f>VLOOKUP(O178&amp;"-"&amp;VLOOKUP(B178,开关状态表!B:K,10,0),'TWT实时状态（新）'!B:I,8,0)</f>
        <v>0</v>
      </c>
      <c r="J178" s="8"/>
      <c r="K178" s="8"/>
      <c r="L178" s="8"/>
      <c r="M178" s="8"/>
      <c r="N178" s="8"/>
      <c r="O178" s="8" t="str">
        <f>VLOOKUP(C178,矩阵信息表!B:C,2,0)</f>
        <v>CS6E</v>
      </c>
      <c r="P178" s="8"/>
    </row>
    <row r="179" ht="15" spans="1:16">
      <c r="A179" s="13">
        <f t="shared" si="5"/>
        <v>178</v>
      </c>
      <c r="B179" s="8" t="str">
        <f t="shared" si="6"/>
        <v>CS6E-1-2-[4][4]</v>
      </c>
      <c r="C179" s="10" t="s">
        <v>8381</v>
      </c>
      <c r="D179" s="8">
        <v>4</v>
      </c>
      <c r="E179" s="8">
        <v>4</v>
      </c>
      <c r="F179" s="8" t="str">
        <f>VLOOKUP(C179&amp;"-I"&amp;D179,端口信息表!B:F,5,FALSE)</f>
        <v>RS12-001-H-A</v>
      </c>
      <c r="G179" s="8" t="str">
        <f>VLOOKUP(C179&amp;"-O"&amp;E179,端口信息表!B:F,5,FALSE)</f>
        <v>TK-HL-12-L-A</v>
      </c>
      <c r="H179" s="8">
        <f>VLOOKUP(O179&amp;"-"&amp;VLOOKUP(B179,开关状态表!B:K,10,0),'TWT实时状态（新）'!B:I,7,0)</f>
        <v>0</v>
      </c>
      <c r="I179" s="8">
        <f>VLOOKUP(O179&amp;"-"&amp;VLOOKUP(B179,开关状态表!B:K,10,0),'TWT实时状态（新）'!B:I,8,0)</f>
        <v>0</v>
      </c>
      <c r="J179" s="8"/>
      <c r="K179" s="8"/>
      <c r="L179" s="8"/>
      <c r="M179" s="8"/>
      <c r="N179" s="8"/>
      <c r="O179" s="8" t="str">
        <f>VLOOKUP(C179,矩阵信息表!B:C,2,0)</f>
        <v>CS6E</v>
      </c>
      <c r="P179" s="8"/>
    </row>
    <row r="180" ht="15" spans="1:16">
      <c r="A180" s="13">
        <f t="shared" si="5"/>
        <v>179</v>
      </c>
      <c r="B180" s="8" t="str">
        <f t="shared" si="6"/>
        <v>CS6E-1-2-[5][5]</v>
      </c>
      <c r="C180" s="10" t="s">
        <v>8381</v>
      </c>
      <c r="D180" s="8">
        <v>5</v>
      </c>
      <c r="E180" s="8">
        <v>5</v>
      </c>
      <c r="F180" s="8" t="str">
        <f>VLOOKUP(C180&amp;"-I"&amp;D180,端口信息表!B:F,5,FALSE)</f>
        <v>RS13-001-H-A</v>
      </c>
      <c r="G180" s="8" t="str">
        <f>VLOOKUP(C180&amp;"-O"&amp;E180,端口信息表!B:F,5,FALSE)</f>
        <v>TK-HL-13-R-A</v>
      </c>
      <c r="H180" s="8">
        <f>VLOOKUP(O180&amp;"-"&amp;VLOOKUP(B180,开关状态表!B:K,10,0),'TWT实时状态（新）'!B:I,7,0)</f>
        <v>0</v>
      </c>
      <c r="I180" s="8">
        <f>VLOOKUP(O180&amp;"-"&amp;VLOOKUP(B180,开关状态表!B:K,10,0),'TWT实时状态（新）'!B:I,8,0)</f>
        <v>0</v>
      </c>
      <c r="J180" s="8"/>
      <c r="K180" s="8"/>
      <c r="L180" s="8"/>
      <c r="M180" s="8"/>
      <c r="N180" s="8"/>
      <c r="O180" s="8" t="str">
        <f>VLOOKUP(C180,矩阵信息表!B:C,2,0)</f>
        <v>CS6E</v>
      </c>
      <c r="P180" s="8"/>
    </row>
    <row r="181" ht="15" spans="1:16">
      <c r="A181" s="13">
        <f t="shared" si="5"/>
        <v>180</v>
      </c>
      <c r="B181" s="8" t="str">
        <f t="shared" si="6"/>
        <v>CS6E-1-2-[6][6]</v>
      </c>
      <c r="C181" s="10" t="s">
        <v>8381</v>
      </c>
      <c r="D181" s="8">
        <v>6</v>
      </c>
      <c r="E181" s="8">
        <v>6</v>
      </c>
      <c r="F181" s="8" t="str">
        <f>VLOOKUP(C181&amp;"-I"&amp;D181,端口信息表!B:F,5,FALSE)</f>
        <v>RS14-001-H-A</v>
      </c>
      <c r="G181" s="8" t="str">
        <f>VLOOKUP(C181&amp;"-O"&amp;E181,端口信息表!B:F,5,FALSE)</f>
        <v>TK-HL-14-R-A</v>
      </c>
      <c r="H181" s="8">
        <f>VLOOKUP(O181&amp;"-"&amp;VLOOKUP(B181,开关状态表!B:K,10,0),'TWT实时状态（新）'!B:I,7,0)</f>
        <v>0</v>
      </c>
      <c r="I181" s="8">
        <f>VLOOKUP(O181&amp;"-"&amp;VLOOKUP(B181,开关状态表!B:K,10,0),'TWT实时状态（新）'!B:I,8,0)</f>
        <v>0</v>
      </c>
      <c r="J181" s="8"/>
      <c r="K181" s="8"/>
      <c r="L181" s="8"/>
      <c r="M181" s="8"/>
      <c r="N181" s="8"/>
      <c r="O181" s="8" t="str">
        <f>VLOOKUP(C181,矩阵信息表!B:C,2,0)</f>
        <v>CS6E</v>
      </c>
      <c r="P181" s="8"/>
    </row>
    <row r="182" ht="15" spans="1:16">
      <c r="A182" s="13">
        <f t="shared" si="5"/>
        <v>181</v>
      </c>
      <c r="B182" s="8" t="str">
        <f t="shared" si="6"/>
        <v>CS6E-1-2-[7][7]</v>
      </c>
      <c r="C182" s="10" t="s">
        <v>8381</v>
      </c>
      <c r="D182" s="8">
        <v>7</v>
      </c>
      <c r="E182" s="8">
        <v>7</v>
      </c>
      <c r="F182" s="8" t="str">
        <f>VLOOKUP(C182&amp;"-I"&amp;D182,端口信息表!B:F,5,FALSE)</f>
        <v>RS15-001-H-A</v>
      </c>
      <c r="G182" s="8" t="str">
        <f>VLOOKUP(C182&amp;"-O"&amp;E182,端口信息表!B:F,5,FALSE)</f>
        <v>TK-HL-15-R-A</v>
      </c>
      <c r="H182" s="8">
        <f>VLOOKUP(O182&amp;"-"&amp;VLOOKUP(B182,开关状态表!B:K,10,0),'TWT实时状态（新）'!B:I,7,0)</f>
        <v>0</v>
      </c>
      <c r="I182" s="8">
        <f>VLOOKUP(O182&amp;"-"&amp;VLOOKUP(B182,开关状态表!B:K,10,0),'TWT实时状态（新）'!B:I,8,0)</f>
        <v>0</v>
      </c>
      <c r="J182" s="8"/>
      <c r="K182" s="8"/>
      <c r="L182" s="8"/>
      <c r="M182" s="8"/>
      <c r="N182" s="8"/>
      <c r="O182" s="8" t="str">
        <f>VLOOKUP(C182,矩阵信息表!B:C,2,0)</f>
        <v>CS6E</v>
      </c>
      <c r="P182" s="8"/>
    </row>
    <row r="183" ht="15" spans="1:16">
      <c r="A183" s="13">
        <f t="shared" si="5"/>
        <v>182</v>
      </c>
      <c r="B183" s="8" t="str">
        <f t="shared" si="6"/>
        <v>CS6E-1-2-[8][8]</v>
      </c>
      <c r="C183" s="10" t="s">
        <v>8381</v>
      </c>
      <c r="D183" s="8">
        <v>8</v>
      </c>
      <c r="E183" s="8">
        <v>8</v>
      </c>
      <c r="F183" s="8" t="str">
        <f>VLOOKUP(C183&amp;"-I"&amp;D183,端口信息表!B:F,5,FALSE)</f>
        <v>RS17-001-H-A</v>
      </c>
      <c r="G183" s="8" t="str">
        <f>VLOOKUP(C183&amp;"-O"&amp;E183,端口信息表!B:F,5,FALSE)</f>
        <v>TK-HL-17-R-A</v>
      </c>
      <c r="H183" s="8">
        <f>VLOOKUP(O183&amp;"-"&amp;VLOOKUP(B183,开关状态表!B:K,10,0),'TWT实时状态（新）'!B:I,7,0)</f>
        <v>0</v>
      </c>
      <c r="I183" s="8">
        <f>VLOOKUP(O183&amp;"-"&amp;VLOOKUP(B183,开关状态表!B:K,10,0),'TWT实时状态（新）'!B:I,8,0)</f>
        <v>0</v>
      </c>
      <c r="J183" s="8"/>
      <c r="K183" s="8"/>
      <c r="L183" s="8"/>
      <c r="M183" s="8"/>
      <c r="N183" s="8"/>
      <c r="O183" s="8" t="str">
        <f>VLOOKUP(C183,矩阵信息表!B:C,2,0)</f>
        <v>CS6E</v>
      </c>
      <c r="P183" s="8"/>
    </row>
    <row r="184" ht="15" spans="1:16">
      <c r="A184" s="13">
        <f t="shared" si="5"/>
        <v>183</v>
      </c>
      <c r="B184" s="8" t="str">
        <f t="shared" si="6"/>
        <v>CS6E-1-2-[9][9]</v>
      </c>
      <c r="C184" s="10" t="s">
        <v>8381</v>
      </c>
      <c r="D184" s="8">
        <v>9</v>
      </c>
      <c r="E184" s="8">
        <v>9</v>
      </c>
      <c r="F184" s="8" t="str">
        <f>VLOOKUP(C184&amp;"-I"&amp;D184,端口信息表!B:F,5,FALSE)</f>
        <v>RS18-001-H-A</v>
      </c>
      <c r="G184" s="8" t="str">
        <f>VLOOKUP(C184&amp;"-O"&amp;E184,端口信息表!B:F,5,FALSE)</f>
        <v>TK-HL-18-R-A</v>
      </c>
      <c r="H184" s="8">
        <f>VLOOKUP(O184&amp;"-"&amp;VLOOKUP(B184,开关状态表!B:K,10,0),'TWT实时状态（新）'!B:I,7,0)</f>
        <v>0</v>
      </c>
      <c r="I184" s="8">
        <f>VLOOKUP(O184&amp;"-"&amp;VLOOKUP(B184,开关状态表!B:K,10,0),'TWT实时状态（新）'!B:I,8,0)</f>
        <v>0</v>
      </c>
      <c r="J184" s="8"/>
      <c r="K184" s="8"/>
      <c r="L184" s="8"/>
      <c r="M184" s="8"/>
      <c r="N184" s="8"/>
      <c r="O184" s="8" t="str">
        <f>VLOOKUP(C184,矩阵信息表!B:C,2,0)</f>
        <v>CS6E</v>
      </c>
      <c r="P184" s="8"/>
    </row>
    <row r="185" ht="15" spans="1:16">
      <c r="A185" s="13">
        <f t="shared" si="5"/>
        <v>184</v>
      </c>
      <c r="B185" s="8" t="str">
        <f t="shared" si="6"/>
        <v>CS6E-1-2-[10][10]</v>
      </c>
      <c r="C185" s="10" t="s">
        <v>8381</v>
      </c>
      <c r="D185" s="8">
        <v>10</v>
      </c>
      <c r="E185" s="8">
        <v>10</v>
      </c>
      <c r="F185" s="8" t="str">
        <f>VLOOKUP(C185&amp;"-I"&amp;D185,端口信息表!B:F,5,FALSE)</f>
        <v>RS19-001-H-A</v>
      </c>
      <c r="G185" s="8" t="str">
        <f>VLOOKUP(C185&amp;"-O"&amp;E185,端口信息表!B:F,5,FALSE)</f>
        <v>TK-HL-19-R-A</v>
      </c>
      <c r="H185" s="8">
        <f>VLOOKUP(O185&amp;"-"&amp;VLOOKUP(B185,开关状态表!B:K,10,0),'TWT实时状态（新）'!B:I,7,0)</f>
        <v>0</v>
      </c>
      <c r="I185" s="8">
        <f>VLOOKUP(O185&amp;"-"&amp;VLOOKUP(B185,开关状态表!B:K,10,0),'TWT实时状态（新）'!B:I,8,0)</f>
        <v>0</v>
      </c>
      <c r="J185" s="8"/>
      <c r="K185" s="8"/>
      <c r="L185" s="8"/>
      <c r="M185" s="8"/>
      <c r="N185" s="8"/>
      <c r="O185" s="8" t="str">
        <f>VLOOKUP(C185,矩阵信息表!B:C,2,0)</f>
        <v>CS6E</v>
      </c>
      <c r="P185" s="8"/>
    </row>
    <row r="186" ht="15" spans="1:16">
      <c r="A186" s="13">
        <f t="shared" si="5"/>
        <v>185</v>
      </c>
      <c r="B186" s="8" t="str">
        <f t="shared" si="6"/>
        <v>CS6E-1-2-[11][11]</v>
      </c>
      <c r="C186" s="10" t="s">
        <v>8381</v>
      </c>
      <c r="D186" s="8">
        <v>11</v>
      </c>
      <c r="E186" s="8">
        <v>11</v>
      </c>
      <c r="F186" s="8" t="str">
        <f>VLOOKUP(C186&amp;"-I"&amp;D186,端口信息表!B:F,5,FALSE)</f>
        <v>RS20-001-H-A</v>
      </c>
      <c r="G186" s="8" t="str">
        <f>VLOOKUP(C186&amp;"-O"&amp;E186,端口信息表!B:F,5,FALSE)</f>
        <v>TK-HL-20-L-A</v>
      </c>
      <c r="H186" s="8">
        <f>VLOOKUP(O186&amp;"-"&amp;VLOOKUP(B186,开关状态表!B:K,10,0),'TWT实时状态（新）'!B:I,7,0)</f>
        <v>0</v>
      </c>
      <c r="I186" s="8">
        <f>VLOOKUP(O186&amp;"-"&amp;VLOOKUP(B186,开关状态表!B:K,10,0),'TWT实时状态（新）'!B:I,8,0)</f>
        <v>0</v>
      </c>
      <c r="J186" s="8"/>
      <c r="K186" s="8"/>
      <c r="L186" s="8"/>
      <c r="M186" s="8"/>
      <c r="N186" s="8"/>
      <c r="O186" s="8" t="str">
        <f>VLOOKUP(C186,矩阵信息表!B:C,2,0)</f>
        <v>CS6E</v>
      </c>
      <c r="P186" s="8"/>
    </row>
    <row r="187" ht="15" spans="1:16">
      <c r="A187" s="13">
        <f t="shared" si="5"/>
        <v>186</v>
      </c>
      <c r="B187" s="8" t="str">
        <f t="shared" si="6"/>
        <v>CS6E-1-2-[12][12]</v>
      </c>
      <c r="C187" s="10" t="s">
        <v>8381</v>
      </c>
      <c r="D187" s="8">
        <v>12</v>
      </c>
      <c r="E187" s="8">
        <v>12</v>
      </c>
      <c r="F187" s="8" t="str">
        <f>VLOOKUP(C187&amp;"-I"&amp;D187,端口信息表!B:F,5,FALSE)</f>
        <v>RS21-001-H-A</v>
      </c>
      <c r="G187" s="8" t="str">
        <f>VLOOKUP(C187&amp;"-O"&amp;E187,端口信息表!B:F,5,FALSE)</f>
        <v>TK-HL-21-L-A</v>
      </c>
      <c r="H187" s="8">
        <f>VLOOKUP(O187&amp;"-"&amp;VLOOKUP(B187,开关状态表!B:K,10,0),'TWT实时状态（新）'!B:I,7,0)</f>
        <v>0</v>
      </c>
      <c r="I187" s="8">
        <f>VLOOKUP(O187&amp;"-"&amp;VLOOKUP(B187,开关状态表!B:K,10,0),'TWT实时状态（新）'!B:I,8,0)</f>
        <v>0</v>
      </c>
      <c r="J187" s="8"/>
      <c r="K187" s="8"/>
      <c r="L187" s="8"/>
      <c r="M187" s="8"/>
      <c r="N187" s="8"/>
      <c r="O187" s="8" t="str">
        <f>VLOOKUP(C187,矩阵信息表!B:C,2,0)</f>
        <v>CS6E</v>
      </c>
      <c r="P187" s="8"/>
    </row>
    <row r="188" ht="15" spans="1:16">
      <c r="A188" s="13">
        <f t="shared" si="5"/>
        <v>187</v>
      </c>
      <c r="B188" s="8" t="str">
        <f t="shared" si="6"/>
        <v>CS6E-1-2-[13][13]</v>
      </c>
      <c r="C188" s="10" t="s">
        <v>8381</v>
      </c>
      <c r="D188" s="8">
        <v>13</v>
      </c>
      <c r="E188" s="8">
        <v>13</v>
      </c>
      <c r="F188" s="8" t="str">
        <f>VLOOKUP(C188&amp;"-I"&amp;D188,端口信息表!B:F,5,FALSE)</f>
        <v>RS22-001-H-A</v>
      </c>
      <c r="G188" s="8" t="str">
        <f>VLOOKUP(C188&amp;"-O"&amp;E188,端口信息表!B:F,5,FALSE)</f>
        <v>TK-HL-22-R-A</v>
      </c>
      <c r="H188" s="8">
        <f>VLOOKUP(O188&amp;"-"&amp;VLOOKUP(B188,开关状态表!B:K,10,0),'TWT实时状态（新）'!B:I,7,0)</f>
        <v>0</v>
      </c>
      <c r="I188" s="8">
        <f>VLOOKUP(O188&amp;"-"&amp;VLOOKUP(B188,开关状态表!B:K,10,0),'TWT实时状态（新）'!B:I,8,0)</f>
        <v>0</v>
      </c>
      <c r="J188" s="8"/>
      <c r="K188" s="8"/>
      <c r="L188" s="8"/>
      <c r="M188" s="8"/>
      <c r="N188" s="8"/>
      <c r="O188" s="8" t="str">
        <f>VLOOKUP(C188,矩阵信息表!B:C,2,0)</f>
        <v>CS6E</v>
      </c>
      <c r="P188" s="8"/>
    </row>
    <row r="189" ht="15" spans="1:16">
      <c r="A189" s="13">
        <f t="shared" si="5"/>
        <v>188</v>
      </c>
      <c r="B189" s="8" t="str">
        <f t="shared" si="6"/>
        <v>CS6E-1-3-[1][1]</v>
      </c>
      <c r="C189" s="10" t="s">
        <v>8382</v>
      </c>
      <c r="D189" s="8">
        <v>1</v>
      </c>
      <c r="E189" s="8">
        <v>1</v>
      </c>
      <c r="F189" s="8" t="str">
        <f>VLOOKUP(C189&amp;"-I"&amp;D189,端口信息表!B:F,5,FALSE)</f>
        <v>RK-HL-01-R-A</v>
      </c>
      <c r="G189" s="8" t="str">
        <f>VLOOKUP(C189&amp;"-O"&amp;E189,端口信息表!B:F,5,FALSE)</f>
        <v>TS01-001-V-A</v>
      </c>
      <c r="H189" s="8" t="e">
        <f>VLOOKUP(O189&amp;"-"&amp;VLOOKUP(B189,开关状态表!B:K,10,0),'TWT实时状态（新）'!B:I,7,0)</f>
        <v>#N/A</v>
      </c>
      <c r="I189" s="8" t="e">
        <f>VLOOKUP(O189&amp;"-"&amp;VLOOKUP(B189,开关状态表!B:K,10,0),'TWT实时状态（新）'!B:I,8,0)</f>
        <v>#N/A</v>
      </c>
      <c r="J189" s="8"/>
      <c r="K189" s="8"/>
      <c r="L189" s="8"/>
      <c r="M189" s="8"/>
      <c r="N189" s="8"/>
      <c r="O189" s="8" t="str">
        <f>VLOOKUP(C189,矩阵信息表!B:C,2,0)</f>
        <v>CS6E</v>
      </c>
      <c r="P189" s="8"/>
    </row>
    <row r="190" ht="15" spans="1:16">
      <c r="A190" s="13">
        <f t="shared" si="5"/>
        <v>189</v>
      </c>
      <c r="B190" s="8" t="str">
        <f t="shared" si="6"/>
        <v>CS6E-1-3-[2][2]</v>
      </c>
      <c r="C190" s="10" t="s">
        <v>8382</v>
      </c>
      <c r="D190" s="8">
        <v>2</v>
      </c>
      <c r="E190" s="8">
        <v>2</v>
      </c>
      <c r="F190" s="8" t="str">
        <f>VLOOKUP(C190&amp;"-I"&amp;D190,端口信息表!B:F,5,FALSE)</f>
        <v>RK-HL-02-R-A</v>
      </c>
      <c r="G190" s="8" t="str">
        <f>VLOOKUP(C190&amp;"-O"&amp;E190,端口信息表!B:F,5,FALSE)</f>
        <v>TS02-001-V-A</v>
      </c>
      <c r="H190" s="8" t="e">
        <f>VLOOKUP(O190&amp;"-"&amp;VLOOKUP(B190,开关状态表!B:K,10,0),'TWT实时状态（新）'!B:I,7,0)</f>
        <v>#N/A</v>
      </c>
      <c r="I190" s="8" t="e">
        <f>VLOOKUP(O190&amp;"-"&amp;VLOOKUP(B190,开关状态表!B:K,10,0),'TWT实时状态（新）'!B:I,8,0)</f>
        <v>#N/A</v>
      </c>
      <c r="J190" s="8"/>
      <c r="K190" s="8"/>
      <c r="L190" s="8"/>
      <c r="M190" s="8"/>
      <c r="N190" s="8"/>
      <c r="O190" s="8" t="str">
        <f>VLOOKUP(C190,矩阵信息表!B:C,2,0)</f>
        <v>CS6E</v>
      </c>
      <c r="P190" s="8"/>
    </row>
    <row r="191" ht="15" spans="1:16">
      <c r="A191" s="13">
        <f t="shared" si="5"/>
        <v>190</v>
      </c>
      <c r="B191" s="8" t="str">
        <f t="shared" si="6"/>
        <v>CS6E-1-3-[3][3]</v>
      </c>
      <c r="C191" s="10" t="s">
        <v>8382</v>
      </c>
      <c r="D191" s="8">
        <v>3</v>
      </c>
      <c r="E191" s="8">
        <v>3</v>
      </c>
      <c r="F191" s="8" t="str">
        <f>VLOOKUP(C191&amp;"-I"&amp;D191,端口信息表!B:F,5,FALSE)</f>
        <v>RK-HL-03-R-A</v>
      </c>
      <c r="G191" s="8" t="str">
        <f>VLOOKUP(C191&amp;"-O"&amp;E191,端口信息表!B:F,5,FALSE)</f>
        <v>TS03-001-V-A</v>
      </c>
      <c r="H191" s="8" t="e">
        <f>VLOOKUP(O191&amp;"-"&amp;VLOOKUP(B191,开关状态表!B:K,10,0),'TWT实时状态（新）'!B:I,7,0)</f>
        <v>#N/A</v>
      </c>
      <c r="I191" s="8" t="e">
        <f>VLOOKUP(O191&amp;"-"&amp;VLOOKUP(B191,开关状态表!B:K,10,0),'TWT实时状态（新）'!B:I,8,0)</f>
        <v>#N/A</v>
      </c>
      <c r="J191" s="8"/>
      <c r="K191" s="8"/>
      <c r="L191" s="8"/>
      <c r="M191" s="8"/>
      <c r="N191" s="8"/>
      <c r="O191" s="8" t="str">
        <f>VLOOKUP(C191,矩阵信息表!B:C,2,0)</f>
        <v>CS6E</v>
      </c>
      <c r="P191" s="8"/>
    </row>
    <row r="192" ht="15" spans="1:16">
      <c r="A192" s="13">
        <f t="shared" si="5"/>
        <v>191</v>
      </c>
      <c r="B192" s="8" t="str">
        <f t="shared" si="6"/>
        <v>CS6E-1-3-[4][4]</v>
      </c>
      <c r="C192" s="10" t="s">
        <v>8382</v>
      </c>
      <c r="D192" s="8">
        <v>4</v>
      </c>
      <c r="E192" s="8">
        <v>4</v>
      </c>
      <c r="F192" s="8" t="str">
        <f>VLOOKUP(C192&amp;"-I"&amp;D192,端口信息表!B:F,5,FALSE)</f>
        <v>RK-HL-04-L-A</v>
      </c>
      <c r="G192" s="8" t="str">
        <f>VLOOKUP(C192&amp;"-O"&amp;E192,端口信息表!B:F,5,FALSE)</f>
        <v>TS04-001-V-A</v>
      </c>
      <c r="H192" s="8" t="e">
        <f>VLOOKUP(O192&amp;"-"&amp;VLOOKUP(B192,开关状态表!B:K,10,0),'TWT实时状态（新）'!B:I,7,0)</f>
        <v>#N/A</v>
      </c>
      <c r="I192" s="8" t="e">
        <f>VLOOKUP(O192&amp;"-"&amp;VLOOKUP(B192,开关状态表!B:K,10,0),'TWT实时状态（新）'!B:I,8,0)</f>
        <v>#N/A</v>
      </c>
      <c r="J192" s="8"/>
      <c r="K192" s="8"/>
      <c r="L192" s="8"/>
      <c r="M192" s="8"/>
      <c r="N192" s="8"/>
      <c r="O192" s="8" t="str">
        <f>VLOOKUP(C192,矩阵信息表!B:C,2,0)</f>
        <v>CS6E</v>
      </c>
      <c r="P192" s="8"/>
    </row>
    <row r="193" ht="15" spans="1:16">
      <c r="A193" s="13">
        <f t="shared" si="5"/>
        <v>192</v>
      </c>
      <c r="B193" s="8" t="str">
        <f t="shared" si="6"/>
        <v>CS6E-1-3-[5][5]</v>
      </c>
      <c r="C193" s="10" t="s">
        <v>8382</v>
      </c>
      <c r="D193" s="8">
        <v>5</v>
      </c>
      <c r="E193" s="8">
        <v>5</v>
      </c>
      <c r="F193" s="8" t="str">
        <f>VLOOKUP(C193&amp;"-I"&amp;D193,端口信息表!B:F,5,FALSE)</f>
        <v>RK-HL-05-L-A</v>
      </c>
      <c r="G193" s="8" t="str">
        <f>VLOOKUP(C193&amp;"-O"&amp;E193,端口信息表!B:F,5,FALSE)</f>
        <v>TS05-001-H-A</v>
      </c>
      <c r="H193" s="8" t="e">
        <f>VLOOKUP(O193&amp;"-"&amp;VLOOKUP(B193,开关状态表!B:K,10,0),'TWT实时状态（新）'!B:I,7,0)</f>
        <v>#N/A</v>
      </c>
      <c r="I193" s="8" t="e">
        <f>VLOOKUP(O193&amp;"-"&amp;VLOOKUP(B193,开关状态表!B:K,10,0),'TWT实时状态（新）'!B:I,8,0)</f>
        <v>#N/A</v>
      </c>
      <c r="J193" s="8"/>
      <c r="K193" s="8"/>
      <c r="L193" s="8"/>
      <c r="M193" s="8"/>
      <c r="N193" s="8"/>
      <c r="O193" s="8" t="str">
        <f>VLOOKUP(C193,矩阵信息表!B:C,2,0)</f>
        <v>CS6E</v>
      </c>
      <c r="P193" s="8"/>
    </row>
    <row r="194" ht="15" spans="1:16">
      <c r="A194" s="13">
        <f t="shared" si="5"/>
        <v>193</v>
      </c>
      <c r="B194" s="8" t="str">
        <f t="shared" si="6"/>
        <v>CS6E-1-3-[6][6]</v>
      </c>
      <c r="C194" s="10" t="s">
        <v>8382</v>
      </c>
      <c r="D194" s="8">
        <v>6</v>
      </c>
      <c r="E194" s="8">
        <v>6</v>
      </c>
      <c r="F194" s="8" t="str">
        <f>VLOOKUP(C194&amp;"-I"&amp;D194,端口信息表!B:F,5,FALSE)</f>
        <v>RK-HL-06-R-A</v>
      </c>
      <c r="G194" s="8" t="str">
        <f>VLOOKUP(C194&amp;"-O"&amp;E194,端口信息表!B:F,5,FALSE)</f>
        <v>TS06-001-V-A</v>
      </c>
      <c r="H194" s="8" t="e">
        <f>VLOOKUP(O194&amp;"-"&amp;VLOOKUP(B194,开关状态表!B:K,10,0),'TWT实时状态（新）'!B:I,7,0)</f>
        <v>#N/A</v>
      </c>
      <c r="I194" s="8" t="e">
        <f>VLOOKUP(O194&amp;"-"&amp;VLOOKUP(B194,开关状态表!B:K,10,0),'TWT实时状态（新）'!B:I,8,0)</f>
        <v>#N/A</v>
      </c>
      <c r="J194" s="8"/>
      <c r="K194" s="8"/>
      <c r="L194" s="8"/>
      <c r="M194" s="8"/>
      <c r="N194" s="8"/>
      <c r="O194" s="8" t="str">
        <f>VLOOKUP(C194,矩阵信息表!B:C,2,0)</f>
        <v>CS6E</v>
      </c>
      <c r="P194" s="8"/>
    </row>
    <row r="195" ht="15" spans="1:16">
      <c r="A195" s="13">
        <f t="shared" ref="A195:A258" si="7">ROW()-1</f>
        <v>194</v>
      </c>
      <c r="B195" s="8" t="str">
        <f t="shared" ref="B195:B258" si="8">C195&amp;"-["&amp;D195&amp;"]["&amp;E195&amp;"]"</f>
        <v>CS6E-1-3-[7][7]</v>
      </c>
      <c r="C195" s="10" t="s">
        <v>8382</v>
      </c>
      <c r="D195" s="8">
        <v>7</v>
      </c>
      <c r="E195" s="8">
        <v>7</v>
      </c>
      <c r="F195" s="8" t="str">
        <f>VLOOKUP(C195&amp;"-I"&amp;D195,端口信息表!B:F,5,FALSE)</f>
        <v>RK-HL-07-L-A</v>
      </c>
      <c r="G195" s="8" t="str">
        <f>VLOOKUP(C195&amp;"-O"&amp;E195,端口信息表!B:F,5,FALSE)</f>
        <v>TS07-001-V-A</v>
      </c>
      <c r="H195" s="8" t="e">
        <f>VLOOKUP(O195&amp;"-"&amp;VLOOKUP(B195,开关状态表!B:K,10,0),'TWT实时状态（新）'!B:I,7,0)</f>
        <v>#N/A</v>
      </c>
      <c r="I195" s="8" t="e">
        <f>VLOOKUP(O195&amp;"-"&amp;VLOOKUP(B195,开关状态表!B:K,10,0),'TWT实时状态（新）'!B:I,8,0)</f>
        <v>#N/A</v>
      </c>
      <c r="J195" s="8"/>
      <c r="K195" s="8"/>
      <c r="L195" s="8"/>
      <c r="M195" s="8"/>
      <c r="N195" s="8"/>
      <c r="O195" s="8" t="str">
        <f>VLOOKUP(C195,矩阵信息表!B:C,2,0)</f>
        <v>CS6E</v>
      </c>
      <c r="P195" s="8"/>
    </row>
    <row r="196" ht="15" spans="1:16">
      <c r="A196" s="13">
        <f t="shared" si="7"/>
        <v>195</v>
      </c>
      <c r="B196" s="8" t="str">
        <f t="shared" si="8"/>
        <v>CS6E-1-3-[8][8]</v>
      </c>
      <c r="C196" s="10" t="s">
        <v>8382</v>
      </c>
      <c r="D196" s="8">
        <v>8</v>
      </c>
      <c r="E196" s="8">
        <v>8</v>
      </c>
      <c r="F196" s="8" t="str">
        <f>VLOOKUP(C196&amp;"-I"&amp;D196,端口信息表!B:F,5,FALSE)</f>
        <v>RK-HL-08-L-A</v>
      </c>
      <c r="G196" s="8" t="str">
        <f>VLOOKUP(C196&amp;"-O"&amp;E196,端口信息表!B:F,5,FALSE)</f>
        <v>TS08-001-V-A</v>
      </c>
      <c r="H196" s="8" t="e">
        <f>VLOOKUP(O196&amp;"-"&amp;VLOOKUP(B196,开关状态表!B:K,10,0),'TWT实时状态（新）'!B:I,7,0)</f>
        <v>#N/A</v>
      </c>
      <c r="I196" s="8" t="e">
        <f>VLOOKUP(O196&amp;"-"&amp;VLOOKUP(B196,开关状态表!B:K,10,0),'TWT实时状态（新）'!B:I,8,0)</f>
        <v>#N/A</v>
      </c>
      <c r="J196" s="8"/>
      <c r="K196" s="8"/>
      <c r="L196" s="8"/>
      <c r="M196" s="8"/>
      <c r="N196" s="8"/>
      <c r="O196" s="8" t="str">
        <f>VLOOKUP(C196,矩阵信息表!B:C,2,0)</f>
        <v>CS6E</v>
      </c>
      <c r="P196" s="8"/>
    </row>
    <row r="197" ht="15" spans="1:16">
      <c r="A197" s="13">
        <f t="shared" si="7"/>
        <v>196</v>
      </c>
      <c r="B197" s="8" t="str">
        <f t="shared" si="8"/>
        <v>CS6E-1-3-[9][9]</v>
      </c>
      <c r="C197" s="10" t="s">
        <v>8382</v>
      </c>
      <c r="D197" s="8">
        <v>9</v>
      </c>
      <c r="E197" s="8">
        <v>9</v>
      </c>
      <c r="F197" s="8" t="str">
        <f>VLOOKUP(C197&amp;"-I"&amp;D197,端口信息表!B:F,5,FALSE)</f>
        <v>RK-HL-16-R-A</v>
      </c>
      <c r="G197" s="8" t="str">
        <f>VLOOKUP(C197&amp;"-O"&amp;E197,端口信息表!B:F,5,FALSE)</f>
        <v>TS16-001-V-A</v>
      </c>
      <c r="H197" s="8" t="e">
        <f>VLOOKUP(O197&amp;"-"&amp;VLOOKUP(B197,开关状态表!B:K,10,0),'TWT实时状态（新）'!B:I,7,0)</f>
        <v>#N/A</v>
      </c>
      <c r="I197" s="8" t="e">
        <f>VLOOKUP(O197&amp;"-"&amp;VLOOKUP(B197,开关状态表!B:K,10,0),'TWT实时状态（新）'!B:I,8,0)</f>
        <v>#N/A</v>
      </c>
      <c r="J197" s="8"/>
      <c r="K197" s="8"/>
      <c r="L197" s="8"/>
      <c r="M197" s="8"/>
      <c r="N197" s="8"/>
      <c r="O197" s="8" t="str">
        <f>VLOOKUP(C197,矩阵信息表!B:C,2,0)</f>
        <v>CS6E</v>
      </c>
      <c r="P197" s="8"/>
    </row>
    <row r="198" ht="15" spans="1:16">
      <c r="A198" s="13">
        <f t="shared" si="7"/>
        <v>197</v>
      </c>
      <c r="B198" s="8" t="str">
        <f t="shared" si="8"/>
        <v>CS6E-1-3-[10][10]</v>
      </c>
      <c r="C198" s="10" t="s">
        <v>8382</v>
      </c>
      <c r="D198" s="8">
        <v>10</v>
      </c>
      <c r="E198" s="8">
        <v>10</v>
      </c>
      <c r="F198" s="8" t="str">
        <f>VLOOKUP(C198&amp;"-I"&amp;D198,端口信息表!B:F,5,FALSE)</f>
        <v>RK-HL-23-R-A</v>
      </c>
      <c r="G198" s="8" t="str">
        <f>VLOOKUP(C198&amp;"-O"&amp;E198,端口信息表!B:F,5,FALSE)</f>
        <v>TS23-001-V-A</v>
      </c>
      <c r="H198" s="8" t="e">
        <f>VLOOKUP(O198&amp;"-"&amp;VLOOKUP(B198,开关状态表!B:K,10,0),'TWT实时状态（新）'!B:I,7,0)</f>
        <v>#N/A</v>
      </c>
      <c r="I198" s="8" t="e">
        <f>VLOOKUP(O198&amp;"-"&amp;VLOOKUP(B198,开关状态表!B:K,10,0),'TWT实时状态（新）'!B:I,8,0)</f>
        <v>#N/A</v>
      </c>
      <c r="J198" s="8"/>
      <c r="K198" s="8"/>
      <c r="L198" s="8"/>
      <c r="M198" s="8"/>
      <c r="N198" s="8"/>
      <c r="O198" s="8" t="str">
        <f>VLOOKUP(C198,矩阵信息表!B:C,2,0)</f>
        <v>CS6E</v>
      </c>
      <c r="P198" s="8"/>
    </row>
    <row r="199" ht="15" spans="1:16">
      <c r="A199" s="13">
        <f t="shared" si="7"/>
        <v>198</v>
      </c>
      <c r="B199" s="8" t="str">
        <f t="shared" si="8"/>
        <v>CS6E-1-3-[11][11]</v>
      </c>
      <c r="C199" s="10" t="s">
        <v>8382</v>
      </c>
      <c r="D199" s="8">
        <v>11</v>
      </c>
      <c r="E199" s="8">
        <v>11</v>
      </c>
      <c r="F199" s="8" t="str">
        <f>VLOOKUP(C199&amp;"-I"&amp;D199,端口信息表!B:F,5,FALSE)</f>
        <v>RK-HL-24-R-A</v>
      </c>
      <c r="G199" s="8" t="str">
        <f>VLOOKUP(C199&amp;"-O"&amp;E199,端口信息表!B:F,5,FALSE)</f>
        <v>TS24-001-V-A</v>
      </c>
      <c r="H199" s="8" t="e">
        <f>VLOOKUP(O199&amp;"-"&amp;VLOOKUP(B199,开关状态表!B:K,10,0),'TWT实时状态（新）'!B:I,7,0)</f>
        <v>#N/A</v>
      </c>
      <c r="I199" s="8" t="e">
        <f>VLOOKUP(O199&amp;"-"&amp;VLOOKUP(B199,开关状态表!B:K,10,0),'TWT实时状态（新）'!B:I,8,0)</f>
        <v>#N/A</v>
      </c>
      <c r="J199" s="8"/>
      <c r="K199" s="8"/>
      <c r="L199" s="8"/>
      <c r="M199" s="8"/>
      <c r="N199" s="8"/>
      <c r="O199" s="8" t="str">
        <f>VLOOKUP(C199,矩阵信息表!B:C,2,0)</f>
        <v>CS6E</v>
      </c>
      <c r="P199" s="8"/>
    </row>
    <row r="200" ht="15" spans="1:16">
      <c r="A200" s="13">
        <f t="shared" si="7"/>
        <v>199</v>
      </c>
      <c r="B200" s="8" t="str">
        <f t="shared" si="8"/>
        <v>CS6E-1-4-[1][1]</v>
      </c>
      <c r="C200" s="10" t="s">
        <v>8383</v>
      </c>
      <c r="D200" s="8">
        <v>1</v>
      </c>
      <c r="E200" s="8">
        <v>1</v>
      </c>
      <c r="F200" s="8" t="str">
        <f>VLOOKUP(C200&amp;"-I"&amp;D200,端口信息表!B:F,5,FALSE)</f>
        <v>RS01-001-H-A</v>
      </c>
      <c r="G200" s="8" t="str">
        <f>VLOOKUP(C200&amp;"-O"&amp;E200,端口信息表!B:F,5,FALSE)</f>
        <v>TK-HL-01-L-A</v>
      </c>
      <c r="H200" s="8">
        <f>VLOOKUP(O200&amp;"-"&amp;VLOOKUP(B200,开关状态表!B:K,10,0),'TWT实时状态（新）'!B:I,7,0)</f>
        <v>0</v>
      </c>
      <c r="I200" s="8">
        <f>VLOOKUP(O200&amp;"-"&amp;VLOOKUP(B200,开关状态表!B:K,10,0),'TWT实时状态（新）'!B:I,8,0)</f>
        <v>0</v>
      </c>
      <c r="J200" s="8"/>
      <c r="K200" s="8"/>
      <c r="L200" s="8"/>
      <c r="M200" s="8"/>
      <c r="N200" s="8"/>
      <c r="O200" s="8" t="str">
        <f>VLOOKUP(C200,矩阵信息表!B:C,2,0)</f>
        <v>CS6E</v>
      </c>
      <c r="P200" s="8"/>
    </row>
    <row r="201" ht="15" spans="1:16">
      <c r="A201" s="13">
        <f t="shared" si="7"/>
        <v>200</v>
      </c>
      <c r="B201" s="8" t="str">
        <f t="shared" si="8"/>
        <v>CS6E-1-4-[2][2]</v>
      </c>
      <c r="C201" s="10" t="s">
        <v>8383</v>
      </c>
      <c r="D201" s="8">
        <v>2</v>
      </c>
      <c r="E201" s="8">
        <v>2</v>
      </c>
      <c r="F201" s="8" t="str">
        <f>VLOOKUP(C201&amp;"-I"&amp;D201,端口信息表!B:F,5,FALSE)</f>
        <v>RS02-001-H-A</v>
      </c>
      <c r="G201" s="8" t="str">
        <f>VLOOKUP(C201&amp;"-O"&amp;E201,端口信息表!B:F,5,FALSE)</f>
        <v>TK-HL-02-L-A</v>
      </c>
      <c r="H201" s="8">
        <f>VLOOKUP(O201&amp;"-"&amp;VLOOKUP(B201,开关状态表!B:K,10,0),'TWT实时状态（新）'!B:I,7,0)</f>
        <v>0</v>
      </c>
      <c r="I201" s="8">
        <f>VLOOKUP(O201&amp;"-"&amp;VLOOKUP(B201,开关状态表!B:K,10,0),'TWT实时状态（新）'!B:I,8,0)</f>
        <v>0</v>
      </c>
      <c r="J201" s="8"/>
      <c r="K201" s="8"/>
      <c r="L201" s="8"/>
      <c r="M201" s="8"/>
      <c r="N201" s="8"/>
      <c r="O201" s="8" t="str">
        <f>VLOOKUP(C201,矩阵信息表!B:C,2,0)</f>
        <v>CS6E</v>
      </c>
      <c r="P201" s="8"/>
    </row>
    <row r="202" ht="15" spans="1:16">
      <c r="A202" s="13">
        <f t="shared" si="7"/>
        <v>201</v>
      </c>
      <c r="B202" s="8" t="str">
        <f t="shared" si="8"/>
        <v>CS6E-1-4-[3][3]</v>
      </c>
      <c r="C202" s="10" t="s">
        <v>8383</v>
      </c>
      <c r="D202" s="8">
        <v>3</v>
      </c>
      <c r="E202" s="8">
        <v>3</v>
      </c>
      <c r="F202" s="8" t="str">
        <f>VLOOKUP(C202&amp;"-I"&amp;D202,端口信息表!B:F,5,FALSE)</f>
        <v>RS03-001-H-A</v>
      </c>
      <c r="G202" s="8" t="str">
        <f>VLOOKUP(C202&amp;"-O"&amp;E202,端口信息表!B:F,5,FALSE)</f>
        <v>TK-HL-03-L-A</v>
      </c>
      <c r="H202" s="8">
        <f>VLOOKUP(O202&amp;"-"&amp;VLOOKUP(B202,开关状态表!B:K,10,0),'TWT实时状态（新）'!B:I,7,0)</f>
        <v>0</v>
      </c>
      <c r="I202" s="8">
        <f>VLOOKUP(O202&amp;"-"&amp;VLOOKUP(B202,开关状态表!B:K,10,0),'TWT实时状态（新）'!B:I,8,0)</f>
        <v>0</v>
      </c>
      <c r="J202" s="8"/>
      <c r="K202" s="8"/>
      <c r="L202" s="8"/>
      <c r="M202" s="8"/>
      <c r="N202" s="8"/>
      <c r="O202" s="8" t="str">
        <f>VLOOKUP(C202,矩阵信息表!B:C,2,0)</f>
        <v>CS6E</v>
      </c>
      <c r="P202" s="8"/>
    </row>
    <row r="203" ht="15" spans="1:16">
      <c r="A203" s="13">
        <f t="shared" si="7"/>
        <v>202</v>
      </c>
      <c r="B203" s="8" t="str">
        <f t="shared" si="8"/>
        <v>CS6E-1-4-[4][4]</v>
      </c>
      <c r="C203" s="10" t="s">
        <v>8383</v>
      </c>
      <c r="D203" s="8">
        <v>4</v>
      </c>
      <c r="E203" s="8">
        <v>4</v>
      </c>
      <c r="F203" s="8" t="str">
        <f>VLOOKUP(C203&amp;"-I"&amp;D203,端口信息表!B:F,5,FALSE)</f>
        <v>RS04-001-H-A</v>
      </c>
      <c r="G203" s="8" t="str">
        <f>VLOOKUP(C203&amp;"-O"&amp;E203,端口信息表!B:F,5,FALSE)</f>
        <v>TK-HL-04-R-A</v>
      </c>
      <c r="H203" s="8">
        <f>VLOOKUP(O203&amp;"-"&amp;VLOOKUP(B203,开关状态表!B:K,10,0),'TWT实时状态（新）'!B:I,7,0)</f>
        <v>0</v>
      </c>
      <c r="I203" s="8">
        <f>VLOOKUP(O203&amp;"-"&amp;VLOOKUP(B203,开关状态表!B:K,10,0),'TWT实时状态（新）'!B:I,8,0)</f>
        <v>0</v>
      </c>
      <c r="J203" s="8"/>
      <c r="K203" s="8"/>
      <c r="L203" s="8"/>
      <c r="M203" s="8"/>
      <c r="N203" s="8"/>
      <c r="O203" s="8" t="str">
        <f>VLOOKUP(C203,矩阵信息表!B:C,2,0)</f>
        <v>CS6E</v>
      </c>
      <c r="P203" s="8"/>
    </row>
    <row r="204" ht="15" spans="1:16">
      <c r="A204" s="13">
        <f t="shared" si="7"/>
        <v>203</v>
      </c>
      <c r="B204" s="8" t="str">
        <f t="shared" si="8"/>
        <v>CS6E-1-4-[5][5]</v>
      </c>
      <c r="C204" s="10" t="s">
        <v>8383</v>
      </c>
      <c r="D204" s="8">
        <v>5</v>
      </c>
      <c r="E204" s="8">
        <v>5</v>
      </c>
      <c r="F204" s="8" t="str">
        <f>VLOOKUP(C204&amp;"-I"&amp;D204,端口信息表!B:F,5,FALSE)</f>
        <v>RS05-001-V-A</v>
      </c>
      <c r="G204" s="8" t="str">
        <f>VLOOKUP(C204&amp;"-O"&amp;E204,端口信息表!B:F,5,FALSE)</f>
        <v>TK-HL-05-R-A</v>
      </c>
      <c r="H204" s="8">
        <f>VLOOKUP(O204&amp;"-"&amp;VLOOKUP(B204,开关状态表!B:K,10,0),'TWT实时状态（新）'!B:I,7,0)</f>
        <v>0</v>
      </c>
      <c r="I204" s="8">
        <f>VLOOKUP(O204&amp;"-"&amp;VLOOKUP(B204,开关状态表!B:K,10,0),'TWT实时状态（新）'!B:I,8,0)</f>
        <v>0</v>
      </c>
      <c r="J204" s="8"/>
      <c r="K204" s="8"/>
      <c r="L204" s="8"/>
      <c r="M204" s="8"/>
      <c r="N204" s="8"/>
      <c r="O204" s="8" t="str">
        <f>VLOOKUP(C204,矩阵信息表!B:C,2,0)</f>
        <v>CS6E</v>
      </c>
      <c r="P204" s="8"/>
    </row>
    <row r="205" ht="15" spans="1:16">
      <c r="A205" s="13">
        <f t="shared" si="7"/>
        <v>204</v>
      </c>
      <c r="B205" s="8" t="str">
        <f t="shared" si="8"/>
        <v>CS6E-1-4-[6][6]</v>
      </c>
      <c r="C205" s="10" t="s">
        <v>8383</v>
      </c>
      <c r="D205" s="8">
        <v>6</v>
      </c>
      <c r="E205" s="8">
        <v>6</v>
      </c>
      <c r="F205" s="8" t="str">
        <f>VLOOKUP(C205&amp;"-I"&amp;D205,端口信息表!B:F,5,FALSE)</f>
        <v>RS06-001-H-A</v>
      </c>
      <c r="G205" s="8" t="str">
        <f>VLOOKUP(C205&amp;"-O"&amp;E205,端口信息表!B:F,5,FALSE)</f>
        <v>TK-HL-06-L-A</v>
      </c>
      <c r="H205" s="8">
        <f>VLOOKUP(O205&amp;"-"&amp;VLOOKUP(B205,开关状态表!B:K,10,0),'TWT实时状态（新）'!B:I,7,0)</f>
        <v>0</v>
      </c>
      <c r="I205" s="8">
        <f>VLOOKUP(O205&amp;"-"&amp;VLOOKUP(B205,开关状态表!B:K,10,0),'TWT实时状态（新）'!B:I,8,0)</f>
        <v>0</v>
      </c>
      <c r="J205" s="8"/>
      <c r="K205" s="8"/>
      <c r="L205" s="8"/>
      <c r="M205" s="8"/>
      <c r="N205" s="8"/>
      <c r="O205" s="8" t="str">
        <f>VLOOKUP(C205,矩阵信息表!B:C,2,0)</f>
        <v>CS6E</v>
      </c>
      <c r="P205" s="8"/>
    </row>
    <row r="206" ht="15" spans="1:16">
      <c r="A206" s="13">
        <f t="shared" si="7"/>
        <v>205</v>
      </c>
      <c r="B206" s="8" t="str">
        <f t="shared" si="8"/>
        <v>CS6E-1-4-[7][7]</v>
      </c>
      <c r="C206" s="10" t="s">
        <v>8383</v>
      </c>
      <c r="D206" s="8">
        <v>7</v>
      </c>
      <c r="E206" s="8">
        <v>7</v>
      </c>
      <c r="F206" s="8" t="str">
        <f>VLOOKUP(C206&amp;"-I"&amp;D206,端口信息表!B:F,5,FALSE)</f>
        <v>RS07-001-H-A</v>
      </c>
      <c r="G206" s="8" t="str">
        <f>VLOOKUP(C206&amp;"-O"&amp;E206,端口信息表!B:F,5,FALSE)</f>
        <v>TK-HL-07-R-A</v>
      </c>
      <c r="H206" s="8">
        <f>VLOOKUP(O206&amp;"-"&amp;VLOOKUP(B206,开关状态表!B:K,10,0),'TWT实时状态（新）'!B:I,7,0)</f>
        <v>0</v>
      </c>
      <c r="I206" s="8">
        <f>VLOOKUP(O206&amp;"-"&amp;VLOOKUP(B206,开关状态表!B:K,10,0),'TWT实时状态（新）'!B:I,8,0)</f>
        <v>0</v>
      </c>
      <c r="J206" s="8"/>
      <c r="K206" s="8"/>
      <c r="L206" s="8"/>
      <c r="M206" s="8"/>
      <c r="N206" s="8"/>
      <c r="O206" s="8" t="str">
        <f>VLOOKUP(C206,矩阵信息表!B:C,2,0)</f>
        <v>CS6E</v>
      </c>
      <c r="P206" s="8"/>
    </row>
    <row r="207" ht="15" spans="1:16">
      <c r="A207" s="13">
        <f t="shared" si="7"/>
        <v>206</v>
      </c>
      <c r="B207" s="8" t="str">
        <f t="shared" si="8"/>
        <v>CS6E-1-4-[8][8]</v>
      </c>
      <c r="C207" s="10" t="s">
        <v>8383</v>
      </c>
      <c r="D207" s="8">
        <v>8</v>
      </c>
      <c r="E207" s="8">
        <v>8</v>
      </c>
      <c r="F207" s="8" t="str">
        <f>VLOOKUP(C207&amp;"-I"&amp;D207,端口信息表!B:F,5,FALSE)</f>
        <v>RS08-001-H-A</v>
      </c>
      <c r="G207" s="8" t="str">
        <f>VLOOKUP(C207&amp;"-O"&amp;E207,端口信息表!B:F,5,FALSE)</f>
        <v>TK-HL-08-R-A</v>
      </c>
      <c r="H207" s="8">
        <f>VLOOKUP(O207&amp;"-"&amp;VLOOKUP(B207,开关状态表!B:K,10,0),'TWT实时状态（新）'!B:I,7,0)</f>
        <v>0</v>
      </c>
      <c r="I207" s="8">
        <f>VLOOKUP(O207&amp;"-"&amp;VLOOKUP(B207,开关状态表!B:K,10,0),'TWT实时状态（新）'!B:I,8,0)</f>
        <v>0</v>
      </c>
      <c r="J207" s="8"/>
      <c r="K207" s="8"/>
      <c r="L207" s="8"/>
      <c r="M207" s="8"/>
      <c r="N207" s="8"/>
      <c r="O207" s="8" t="str">
        <f>VLOOKUP(C207,矩阵信息表!B:C,2,0)</f>
        <v>CS6E</v>
      </c>
      <c r="P207" s="8"/>
    </row>
    <row r="208" ht="15" spans="1:16">
      <c r="A208" s="13">
        <f t="shared" si="7"/>
        <v>207</v>
      </c>
      <c r="B208" s="8" t="str">
        <f t="shared" si="8"/>
        <v>CS6E-1-4-[9][9]</v>
      </c>
      <c r="C208" s="10" t="s">
        <v>8383</v>
      </c>
      <c r="D208" s="8">
        <v>9</v>
      </c>
      <c r="E208" s="8">
        <v>9</v>
      </c>
      <c r="F208" s="8" t="str">
        <f>VLOOKUP(C208&amp;"-I"&amp;D208,端口信息表!B:F,5,FALSE)</f>
        <v>RS16-001-H-A</v>
      </c>
      <c r="G208" s="8" t="str">
        <f>VLOOKUP(C208&amp;"-O"&amp;E208,端口信息表!B:F,5,FALSE)</f>
        <v>TK-HL-16-L-A</v>
      </c>
      <c r="H208" s="8">
        <f>VLOOKUP(O208&amp;"-"&amp;VLOOKUP(B208,开关状态表!B:K,10,0),'TWT实时状态（新）'!B:I,7,0)</f>
        <v>0</v>
      </c>
      <c r="I208" s="8">
        <f>VLOOKUP(O208&amp;"-"&amp;VLOOKUP(B208,开关状态表!B:K,10,0),'TWT实时状态（新）'!B:I,8,0)</f>
        <v>0</v>
      </c>
      <c r="J208" s="8"/>
      <c r="K208" s="8"/>
      <c r="L208" s="8"/>
      <c r="M208" s="8"/>
      <c r="N208" s="8"/>
      <c r="O208" s="8" t="str">
        <f>VLOOKUP(C208,矩阵信息表!B:C,2,0)</f>
        <v>CS6E</v>
      </c>
      <c r="P208" s="8"/>
    </row>
    <row r="209" ht="15" spans="1:16">
      <c r="A209" s="13">
        <f t="shared" si="7"/>
        <v>208</v>
      </c>
      <c r="B209" s="8" t="str">
        <f t="shared" si="8"/>
        <v>CS6E-1-4-[10][10]</v>
      </c>
      <c r="C209" s="10" t="s">
        <v>8383</v>
      </c>
      <c r="D209" s="8">
        <v>10</v>
      </c>
      <c r="E209" s="8">
        <v>10</v>
      </c>
      <c r="F209" s="8" t="str">
        <f>VLOOKUP(C209&amp;"-I"&amp;D209,端口信息表!B:F,5,FALSE)</f>
        <v>RS23-001-H-A</v>
      </c>
      <c r="G209" s="8" t="str">
        <f>VLOOKUP(C209&amp;"-O"&amp;E209,端口信息表!B:F,5,FALSE)</f>
        <v>TK-HL-23-L-A</v>
      </c>
      <c r="H209" s="8">
        <f>VLOOKUP(O209&amp;"-"&amp;VLOOKUP(B209,开关状态表!B:K,10,0),'TWT实时状态（新）'!B:I,7,0)</f>
        <v>0</v>
      </c>
      <c r="I209" s="8">
        <f>VLOOKUP(O209&amp;"-"&amp;VLOOKUP(B209,开关状态表!B:K,10,0),'TWT实时状态（新）'!B:I,8,0)</f>
        <v>0</v>
      </c>
      <c r="J209" s="8"/>
      <c r="K209" s="8"/>
      <c r="L209" s="8"/>
      <c r="M209" s="8"/>
      <c r="N209" s="8"/>
      <c r="O209" s="8" t="str">
        <f>VLOOKUP(C209,矩阵信息表!B:C,2,0)</f>
        <v>CS6E</v>
      </c>
      <c r="P209" s="8"/>
    </row>
    <row r="210" ht="15" spans="1:16">
      <c r="A210" s="13">
        <f t="shared" si="7"/>
        <v>209</v>
      </c>
      <c r="B210" s="8" t="str">
        <f t="shared" si="8"/>
        <v>CS6E-1-4-[11][11]</v>
      </c>
      <c r="C210" s="10" t="s">
        <v>8383</v>
      </c>
      <c r="D210" s="8">
        <v>11</v>
      </c>
      <c r="E210" s="8">
        <v>11</v>
      </c>
      <c r="F210" s="8" t="str">
        <f>VLOOKUP(C210&amp;"-I"&amp;D210,端口信息表!B:F,5,FALSE)</f>
        <v>RS24-001-H-A</v>
      </c>
      <c r="G210" s="8" t="str">
        <f>VLOOKUP(C210&amp;"-O"&amp;E210,端口信息表!B:F,5,FALSE)</f>
        <v>TK-HL-24-L-A</v>
      </c>
      <c r="H210" s="8">
        <f>VLOOKUP(O210&amp;"-"&amp;VLOOKUP(B210,开关状态表!B:K,10,0),'TWT实时状态（新）'!B:I,7,0)</f>
        <v>0</v>
      </c>
      <c r="I210" s="8">
        <f>VLOOKUP(O210&amp;"-"&amp;VLOOKUP(B210,开关状态表!B:K,10,0),'TWT实时状态（新）'!B:I,8,0)</f>
        <v>0</v>
      </c>
      <c r="J210" s="8"/>
      <c r="K210" s="8"/>
      <c r="L210" s="8"/>
      <c r="M210" s="8"/>
      <c r="N210" s="8"/>
      <c r="O210" s="8" t="str">
        <f>VLOOKUP(C210,矩阵信息表!B:C,2,0)</f>
        <v>CS6E</v>
      </c>
      <c r="P210" s="8"/>
    </row>
    <row r="211" ht="15" spans="1:16">
      <c r="A211" s="13">
        <f t="shared" si="7"/>
        <v>210</v>
      </c>
      <c r="B211" s="8" t="str">
        <f t="shared" si="8"/>
        <v>CS6E-1-5-[1][1]</v>
      </c>
      <c r="C211" s="10" t="s">
        <v>8384</v>
      </c>
      <c r="D211" s="8">
        <v>1</v>
      </c>
      <c r="E211" s="8">
        <v>1</v>
      </c>
      <c r="F211" s="8" t="str">
        <f>VLOOKUP(C211&amp;"-I"&amp;D211,端口信息表!B:F,5,FALSE)</f>
        <v>RC1A</v>
      </c>
      <c r="G211" s="8" t="str">
        <f>VLOOKUP(C211&amp;"-O"&amp;E211,端口信息表!B:F,5,FALSE)</f>
        <v>TA1A</v>
      </c>
      <c r="H211" s="8">
        <f>VLOOKUP(O211&amp;"-"&amp;VLOOKUP(B211,开关状态表!B:K,10,0),'TWT实时状态（新）'!B:I,7,0)</f>
        <v>0</v>
      </c>
      <c r="I211" s="8">
        <f>VLOOKUP(O211&amp;"-"&amp;VLOOKUP(B211,开关状态表!B:K,10,0),'TWT实时状态（新）'!B:I,8,0)</f>
        <v>0</v>
      </c>
      <c r="J211" s="8"/>
      <c r="K211" s="8"/>
      <c r="L211" s="8"/>
      <c r="M211" s="8"/>
      <c r="N211" s="8"/>
      <c r="O211" s="8" t="str">
        <f>VLOOKUP(C211,矩阵信息表!B:C,2,0)</f>
        <v>CS6E</v>
      </c>
      <c r="P211" s="8"/>
    </row>
    <row r="212" ht="15" spans="1:16">
      <c r="A212" s="13">
        <f t="shared" si="7"/>
        <v>211</v>
      </c>
      <c r="B212" s="8" t="str">
        <f t="shared" si="8"/>
        <v>CS6E-1-5-[2][2]</v>
      </c>
      <c r="C212" s="10" t="s">
        <v>8384</v>
      </c>
      <c r="D212" s="8">
        <v>2</v>
      </c>
      <c r="E212" s="8">
        <v>2</v>
      </c>
      <c r="F212" s="8" t="str">
        <f>VLOOKUP(C212&amp;"-I"&amp;D212,端口信息表!B:F,5,FALSE)</f>
        <v>RC2A</v>
      </c>
      <c r="G212" s="8" t="str">
        <f>VLOOKUP(C212&amp;"-O"&amp;E212,端口信息表!B:F,5,FALSE)</f>
        <v>TA2A</v>
      </c>
      <c r="H212" s="8">
        <f>VLOOKUP(O212&amp;"-"&amp;VLOOKUP(B212,开关状态表!B:K,10,0),'TWT实时状态（新）'!B:I,7,0)</f>
        <v>0</v>
      </c>
      <c r="I212" s="8">
        <f>VLOOKUP(O212&amp;"-"&amp;VLOOKUP(B212,开关状态表!B:K,10,0),'TWT实时状态（新）'!B:I,8,0)</f>
        <v>0</v>
      </c>
      <c r="J212" s="8"/>
      <c r="K212" s="8"/>
      <c r="L212" s="8"/>
      <c r="M212" s="8"/>
      <c r="N212" s="8"/>
      <c r="O212" s="8" t="str">
        <f>VLOOKUP(C212,矩阵信息表!B:C,2,0)</f>
        <v>CS6E</v>
      </c>
      <c r="P212" s="8"/>
    </row>
    <row r="213" ht="15" spans="1:16">
      <c r="A213" s="13">
        <f t="shared" si="7"/>
        <v>212</v>
      </c>
      <c r="B213" s="8" t="str">
        <f t="shared" si="8"/>
        <v>CS6E-1-5-[3][3]</v>
      </c>
      <c r="C213" s="10" t="s">
        <v>8384</v>
      </c>
      <c r="D213" s="8">
        <v>3</v>
      </c>
      <c r="E213" s="8">
        <v>3</v>
      </c>
      <c r="F213" s="8" t="str">
        <f>VLOOKUP(C213&amp;"-I"&amp;D213,端口信息表!B:F,5,FALSE)</f>
        <v>RC3A</v>
      </c>
      <c r="G213" s="8" t="str">
        <f>VLOOKUP(C213&amp;"-O"&amp;E213,端口信息表!B:F,5,FALSE)</f>
        <v>TA3A</v>
      </c>
      <c r="H213" s="8">
        <f>VLOOKUP(O213&amp;"-"&amp;VLOOKUP(B213,开关状态表!B:K,10,0),'TWT实时状态（新）'!B:I,7,0)</f>
        <v>0</v>
      </c>
      <c r="I213" s="8">
        <f>VLOOKUP(O213&amp;"-"&amp;VLOOKUP(B213,开关状态表!B:K,10,0),'TWT实时状态（新）'!B:I,8,0)</f>
        <v>0</v>
      </c>
      <c r="J213" s="8"/>
      <c r="K213" s="8"/>
      <c r="L213" s="8"/>
      <c r="M213" s="8"/>
      <c r="N213" s="8"/>
      <c r="O213" s="8" t="str">
        <f>VLOOKUP(C213,矩阵信息表!B:C,2,0)</f>
        <v>CS6E</v>
      </c>
      <c r="P213" s="8"/>
    </row>
    <row r="214" ht="15" spans="1:16">
      <c r="A214" s="13">
        <f t="shared" si="7"/>
        <v>213</v>
      </c>
      <c r="B214" s="8" t="str">
        <f t="shared" si="8"/>
        <v>CS6E-1-5-[4][4]</v>
      </c>
      <c r="C214" s="10" t="s">
        <v>8384</v>
      </c>
      <c r="D214" s="8">
        <v>4</v>
      </c>
      <c r="E214" s="8">
        <v>4</v>
      </c>
      <c r="F214" s="8" t="str">
        <f>VLOOKUP(C214&amp;"-I"&amp;D214,端口信息表!B:F,5,FALSE)</f>
        <v>RC4A</v>
      </c>
      <c r="G214" s="8" t="str">
        <f>VLOOKUP(C214&amp;"-O"&amp;E214,端口信息表!B:F,5,FALSE)</f>
        <v>TA4A</v>
      </c>
      <c r="H214">
        <f>VLOOKUP(O214&amp;"-"&amp;VLOOKUP(B214,开关状态表!B:K,10,0),'TWT实时状态（新）'!B:I,7,0)</f>
        <v>0</v>
      </c>
      <c r="I214">
        <f>VLOOKUP(O214&amp;"-"&amp;VLOOKUP(B214,开关状态表!B:K,10,0),'TWT实时状态（新）'!B:I,8,0)</f>
        <v>0</v>
      </c>
      <c r="O214" s="11" t="str">
        <f>VLOOKUP(C214,矩阵信息表!B:C,2,0)</f>
        <v>CS6E</v>
      </c>
    </row>
    <row r="215" ht="15" spans="1:16">
      <c r="A215" s="13">
        <f t="shared" si="7"/>
        <v>214</v>
      </c>
      <c r="B215" s="8" t="str">
        <f t="shared" si="8"/>
        <v>CS6E-1-5-[5][5]</v>
      </c>
      <c r="C215" s="10" t="s">
        <v>8384</v>
      </c>
      <c r="D215" s="8">
        <v>5</v>
      </c>
      <c r="E215" s="8">
        <v>5</v>
      </c>
      <c r="F215" s="8" t="str">
        <f>VLOOKUP(C215&amp;"-I"&amp;D215,端口信息表!B:F,5,FALSE)</f>
        <v>RC5A</v>
      </c>
      <c r="G215" s="8" t="str">
        <f>VLOOKUP(C215&amp;"-O"&amp;E215,端口信息表!B:F,5,FALSE)</f>
        <v>TA5A</v>
      </c>
      <c r="H215">
        <f>VLOOKUP(O215&amp;"-"&amp;VLOOKUP(B215,开关状态表!B:K,10,0),'TWT实时状态（新）'!B:I,7,0)</f>
        <v>0</v>
      </c>
      <c r="I215">
        <f>VLOOKUP(O215&amp;"-"&amp;VLOOKUP(B215,开关状态表!B:K,10,0),'TWT实时状态（新）'!B:I,8,0)</f>
        <v>0</v>
      </c>
      <c r="O215" s="11" t="str">
        <f>VLOOKUP(C215,矩阵信息表!B:C,2,0)</f>
        <v>CS6E</v>
      </c>
    </row>
    <row r="216" ht="15" spans="1:16">
      <c r="A216" s="13">
        <f t="shared" si="7"/>
        <v>215</v>
      </c>
      <c r="B216" s="8" t="str">
        <f t="shared" si="8"/>
        <v>CS6E-1-5-[6][6]</v>
      </c>
      <c r="C216" s="10" t="s">
        <v>8384</v>
      </c>
      <c r="D216" s="8">
        <v>6</v>
      </c>
      <c r="E216" s="8">
        <v>6</v>
      </c>
      <c r="F216" s="8" t="str">
        <f>VLOOKUP(C216&amp;"-I"&amp;D216,端口信息表!B:F,5,FALSE)</f>
        <v>RC6A</v>
      </c>
      <c r="G216" s="8" t="str">
        <f>VLOOKUP(C216&amp;"-O"&amp;E216,端口信息表!B:F,5,FALSE)</f>
        <v>TA6A</v>
      </c>
      <c r="H216">
        <f>VLOOKUP(O216&amp;"-"&amp;VLOOKUP(B216,开关状态表!B:K,10,0),'TWT实时状态（新）'!B:I,7,0)</f>
        <v>0</v>
      </c>
      <c r="I216">
        <f>VLOOKUP(O216&amp;"-"&amp;VLOOKUP(B216,开关状态表!B:K,10,0),'TWT实时状态（新）'!B:I,8,0)</f>
        <v>0</v>
      </c>
      <c r="O216" s="11" t="str">
        <f>VLOOKUP(C216,矩阵信息表!B:C,2,0)</f>
        <v>CS6E</v>
      </c>
    </row>
    <row r="217" ht="15" spans="1:16">
      <c r="A217" s="13">
        <f t="shared" si="7"/>
        <v>216</v>
      </c>
      <c r="B217" s="8" t="str">
        <f t="shared" si="8"/>
        <v>CS6E-1-5-[7][7]</v>
      </c>
      <c r="C217" s="10" t="s">
        <v>8384</v>
      </c>
      <c r="D217" s="8">
        <v>7</v>
      </c>
      <c r="E217" s="8">
        <v>7</v>
      </c>
      <c r="F217" s="8" t="str">
        <f>VLOOKUP(C217&amp;"-I"&amp;D217,端口信息表!B:F,5,FALSE)</f>
        <v>RC7A</v>
      </c>
      <c r="G217" s="8" t="str">
        <f>VLOOKUP(C217&amp;"-O"&amp;E217,端口信息表!B:F,5,FALSE)</f>
        <v>TA7A</v>
      </c>
      <c r="H217">
        <f>VLOOKUP(O217&amp;"-"&amp;VLOOKUP(B217,开关状态表!B:K,10,0),'TWT实时状态（新）'!B:I,7,0)</f>
        <v>0</v>
      </c>
      <c r="I217">
        <f>VLOOKUP(O217&amp;"-"&amp;VLOOKUP(B217,开关状态表!B:K,10,0),'TWT实时状态（新）'!B:I,8,0)</f>
        <v>0</v>
      </c>
      <c r="O217" s="11" t="str">
        <f>VLOOKUP(C217,矩阵信息表!B:C,2,0)</f>
        <v>CS6E</v>
      </c>
    </row>
    <row r="218" ht="15" spans="1:16">
      <c r="A218" s="13">
        <f t="shared" si="7"/>
        <v>217</v>
      </c>
      <c r="B218" s="8" t="str">
        <f t="shared" si="8"/>
        <v>CS6E-1-5-[8][8]</v>
      </c>
      <c r="C218" s="10" t="s">
        <v>8384</v>
      </c>
      <c r="D218" s="8">
        <v>8</v>
      </c>
      <c r="E218" s="8">
        <v>8</v>
      </c>
      <c r="F218" s="8" t="str">
        <f>VLOOKUP(C218&amp;"-I"&amp;D218,端口信息表!B:F,5,FALSE)</f>
        <v>RC8A</v>
      </c>
      <c r="G218" s="8" t="str">
        <f>VLOOKUP(C218&amp;"-O"&amp;E218,端口信息表!B:F,5,FALSE)</f>
        <v>TA8A</v>
      </c>
      <c r="H218">
        <f>VLOOKUP(O218&amp;"-"&amp;VLOOKUP(B218,开关状态表!B:K,10,0),'TWT实时状态（新）'!B:I,7,0)</f>
        <v>0</v>
      </c>
      <c r="I218">
        <f>VLOOKUP(O218&amp;"-"&amp;VLOOKUP(B218,开关状态表!B:K,10,0),'TWT实时状态（新）'!B:I,8,0)</f>
        <v>0</v>
      </c>
      <c r="O218" s="11" t="str">
        <f>VLOOKUP(C218,矩阵信息表!B:C,2,0)</f>
        <v>CS6E</v>
      </c>
    </row>
    <row r="219" ht="15" spans="1:16">
      <c r="A219" s="13">
        <f t="shared" si="7"/>
        <v>218</v>
      </c>
      <c r="B219" s="8" t="str">
        <f t="shared" si="8"/>
        <v>CS6E-1-5-[9][9]</v>
      </c>
      <c r="C219" s="10" t="s">
        <v>8384</v>
      </c>
      <c r="D219" s="8">
        <v>9</v>
      </c>
      <c r="E219" s="8">
        <v>9</v>
      </c>
      <c r="F219" s="8" t="str">
        <f>VLOOKUP(C219&amp;"-I"&amp;D219,端口信息表!B:F,5,FALSE)</f>
        <v>RC9A</v>
      </c>
      <c r="G219" s="8" t="str">
        <f>VLOOKUP(C219&amp;"-O"&amp;E219,端口信息表!B:F,5,FALSE)</f>
        <v>TA9A</v>
      </c>
      <c r="H219">
        <f>VLOOKUP(O219&amp;"-"&amp;VLOOKUP(B219,开关状态表!B:K,10,0),'TWT实时状态（新）'!B:I,7,0)</f>
        <v>0</v>
      </c>
      <c r="I219">
        <f>VLOOKUP(O219&amp;"-"&amp;VLOOKUP(B219,开关状态表!B:K,10,0),'TWT实时状态（新）'!B:I,8,0)</f>
        <v>0</v>
      </c>
      <c r="O219" s="11" t="str">
        <f>VLOOKUP(C219,矩阵信息表!B:C,2,0)</f>
        <v>CS6E</v>
      </c>
    </row>
    <row r="220" ht="15" spans="1:16">
      <c r="A220" s="13">
        <f t="shared" si="7"/>
        <v>219</v>
      </c>
      <c r="B220" s="8" t="str">
        <f t="shared" si="8"/>
        <v>CS6E-1-5-[10][10]</v>
      </c>
      <c r="C220" s="10" t="s">
        <v>8384</v>
      </c>
      <c r="D220" s="8">
        <v>10</v>
      </c>
      <c r="E220" s="8">
        <v>10</v>
      </c>
      <c r="F220" s="8" t="str">
        <f>VLOOKUP(C220&amp;"-I"&amp;D220,端口信息表!B:F,5,FALSE)</f>
        <v>RC10A</v>
      </c>
      <c r="G220" s="8" t="str">
        <f>VLOOKUP(C220&amp;"-O"&amp;E220,端口信息表!B:F,5,FALSE)</f>
        <v>TA10A</v>
      </c>
      <c r="H220">
        <f>VLOOKUP(O220&amp;"-"&amp;VLOOKUP(B220,开关状态表!B:K,10,0),'TWT实时状态（新）'!B:I,7,0)</f>
        <v>0</v>
      </c>
      <c r="I220">
        <f>VLOOKUP(O220&amp;"-"&amp;VLOOKUP(B220,开关状态表!B:K,10,0),'TWT实时状态（新）'!B:I,8,0)</f>
        <v>0</v>
      </c>
      <c r="O220" s="11" t="str">
        <f>VLOOKUP(C220,矩阵信息表!B:C,2,0)</f>
        <v>CS6E</v>
      </c>
    </row>
    <row r="221" ht="15" spans="1:16">
      <c r="A221" s="13">
        <f t="shared" si="7"/>
        <v>220</v>
      </c>
      <c r="B221" s="8" t="str">
        <f t="shared" si="8"/>
        <v>CS6E-1-5-[11][11]</v>
      </c>
      <c r="C221" s="10" t="s">
        <v>8384</v>
      </c>
      <c r="D221" s="8">
        <v>11</v>
      </c>
      <c r="E221" s="8">
        <v>11</v>
      </c>
      <c r="F221" s="8" t="str">
        <f>VLOOKUP(C221&amp;"-I"&amp;D221,端口信息表!B:F,5,FALSE)</f>
        <v>RC11A</v>
      </c>
      <c r="G221" s="8" t="str">
        <f>VLOOKUP(C221&amp;"-O"&amp;E221,端口信息表!B:F,5,FALSE)</f>
        <v>TA11A</v>
      </c>
      <c r="H221">
        <f>VLOOKUP(O221&amp;"-"&amp;VLOOKUP(B221,开关状态表!B:K,10,0),'TWT实时状态（新）'!B:I,7,0)</f>
        <v>0</v>
      </c>
      <c r="I221">
        <f>VLOOKUP(O221&amp;"-"&amp;VLOOKUP(B221,开关状态表!B:K,10,0),'TWT实时状态（新）'!B:I,8,0)</f>
        <v>0</v>
      </c>
      <c r="O221" s="11" t="str">
        <f>VLOOKUP(C221,矩阵信息表!B:C,2,0)</f>
        <v>CS6E</v>
      </c>
    </row>
    <row r="222" ht="15" spans="1:16">
      <c r="A222" s="13">
        <f t="shared" si="7"/>
        <v>221</v>
      </c>
      <c r="B222" s="8" t="str">
        <f t="shared" si="8"/>
        <v>CS6E-1-5-[12][12]</v>
      </c>
      <c r="C222" s="10" t="s">
        <v>8384</v>
      </c>
      <c r="D222" s="8">
        <v>12</v>
      </c>
      <c r="E222" s="8">
        <v>12</v>
      </c>
      <c r="F222" s="8" t="str">
        <f>VLOOKUP(C222&amp;"-I"&amp;D222,端口信息表!B:F,5,FALSE)</f>
        <v>RC12A</v>
      </c>
      <c r="G222" s="8" t="str">
        <f>VLOOKUP(C222&amp;"-O"&amp;E222,端口信息表!B:F,5,FALSE)</f>
        <v>TA12A</v>
      </c>
      <c r="H222">
        <f>VLOOKUP(O222&amp;"-"&amp;VLOOKUP(B222,开关状态表!B:K,10,0),'TWT实时状态（新）'!B:I,7,0)</f>
        <v>0</v>
      </c>
      <c r="I222">
        <f>VLOOKUP(O222&amp;"-"&amp;VLOOKUP(B222,开关状态表!B:K,10,0),'TWT实时状态（新）'!B:I,8,0)</f>
        <v>0</v>
      </c>
      <c r="O222" s="11" t="str">
        <f>VLOOKUP(C222,矩阵信息表!B:C,2,0)</f>
        <v>CS6E</v>
      </c>
    </row>
    <row r="223" ht="15" spans="1:16">
      <c r="A223" s="13">
        <f t="shared" si="7"/>
        <v>222</v>
      </c>
      <c r="B223" s="8" t="str">
        <f t="shared" si="8"/>
        <v>CS6E-1-5-[13][13]</v>
      </c>
      <c r="C223" s="10" t="s">
        <v>8384</v>
      </c>
      <c r="D223" s="8">
        <v>13</v>
      </c>
      <c r="E223" s="8">
        <v>13</v>
      </c>
      <c r="F223" s="8" t="str">
        <f>VLOOKUP(C223&amp;"-I"&amp;D223,端口信息表!B:F,5,FALSE)</f>
        <v>RC1B</v>
      </c>
      <c r="G223" s="8" t="str">
        <f>VLOOKUP(C223&amp;"-O"&amp;E223,端口信息表!B:F,5,FALSE)</f>
        <v>TA1B</v>
      </c>
      <c r="H223">
        <f>VLOOKUP(O223&amp;"-"&amp;VLOOKUP(B223,开关状态表!B:K,10,0),'TWT实时状态（新）'!B:I,7,0)</f>
        <v>0</v>
      </c>
      <c r="I223">
        <f>VLOOKUP(O223&amp;"-"&amp;VLOOKUP(B223,开关状态表!B:K,10,0),'TWT实时状态（新）'!B:I,8,0)</f>
        <v>0</v>
      </c>
      <c r="O223" s="11" t="str">
        <f>VLOOKUP(C223,矩阵信息表!B:C,2,0)</f>
        <v>CS6E</v>
      </c>
    </row>
    <row r="224" ht="15" spans="1:16">
      <c r="A224" s="13">
        <f t="shared" si="7"/>
        <v>223</v>
      </c>
      <c r="B224" s="8" t="str">
        <f t="shared" si="8"/>
        <v>CS6E-1-5-[14][14]</v>
      </c>
      <c r="C224" s="10" t="s">
        <v>8384</v>
      </c>
      <c r="D224" s="8">
        <v>14</v>
      </c>
      <c r="E224" s="8">
        <v>14</v>
      </c>
      <c r="F224" s="8" t="str">
        <f>VLOOKUP(C224&amp;"-I"&amp;D224,端口信息表!B:F,5,FALSE)</f>
        <v>RC2B</v>
      </c>
      <c r="G224" s="8" t="str">
        <f>VLOOKUP(C224&amp;"-O"&amp;E224,端口信息表!B:F,5,FALSE)</f>
        <v>TA2B</v>
      </c>
      <c r="H224">
        <f>VLOOKUP(O224&amp;"-"&amp;VLOOKUP(B224,开关状态表!B:K,10,0),'TWT实时状态（新）'!B:I,7,0)</f>
        <v>0</v>
      </c>
      <c r="I224">
        <f>VLOOKUP(O224&amp;"-"&amp;VLOOKUP(B224,开关状态表!B:K,10,0),'TWT实时状态（新）'!B:I,8,0)</f>
        <v>0</v>
      </c>
      <c r="O224" s="11" t="str">
        <f>VLOOKUP(C224,矩阵信息表!B:C,2,0)</f>
        <v>CS6E</v>
      </c>
    </row>
    <row r="225" ht="15" spans="1:15">
      <c r="A225" s="13">
        <f t="shared" si="7"/>
        <v>224</v>
      </c>
      <c r="B225" s="8" t="str">
        <f t="shared" si="8"/>
        <v>CS6E-1-5-[15][15]</v>
      </c>
      <c r="C225" s="10" t="s">
        <v>8384</v>
      </c>
      <c r="D225" s="8">
        <v>15</v>
      </c>
      <c r="E225" s="8">
        <v>15</v>
      </c>
      <c r="F225" s="8" t="str">
        <f>VLOOKUP(C225&amp;"-I"&amp;D225,端口信息表!B:F,5,FALSE)</f>
        <v>RC3B</v>
      </c>
      <c r="G225" s="8" t="str">
        <f>VLOOKUP(C225&amp;"-O"&amp;E225,端口信息表!B:F,5,FALSE)</f>
        <v>TA3B</v>
      </c>
      <c r="H225">
        <f>VLOOKUP(O225&amp;"-"&amp;VLOOKUP(B225,开关状态表!B:K,10,0),'TWT实时状态（新）'!B:I,7,0)</f>
        <v>0</v>
      </c>
      <c r="I225">
        <f>VLOOKUP(O225&amp;"-"&amp;VLOOKUP(B225,开关状态表!B:K,10,0),'TWT实时状态（新）'!B:I,8,0)</f>
        <v>0</v>
      </c>
      <c r="O225" s="11" t="str">
        <f>VLOOKUP(C225,矩阵信息表!B:C,2,0)</f>
        <v>CS6E</v>
      </c>
    </row>
    <row r="226" ht="15" spans="1:15">
      <c r="A226" s="13">
        <f t="shared" si="7"/>
        <v>225</v>
      </c>
      <c r="B226" s="8" t="str">
        <f t="shared" si="8"/>
        <v>CS6E-1-5-[16][16]</v>
      </c>
      <c r="C226" s="10" t="s">
        <v>8384</v>
      </c>
      <c r="D226" s="8">
        <v>16</v>
      </c>
      <c r="E226" s="8">
        <v>16</v>
      </c>
      <c r="F226" s="8" t="str">
        <f>VLOOKUP(C226&amp;"-I"&amp;D226,端口信息表!B:F,5,FALSE)</f>
        <v>RC4B</v>
      </c>
      <c r="G226" s="8" t="str">
        <f>VLOOKUP(C226&amp;"-O"&amp;E226,端口信息表!B:F,5,FALSE)</f>
        <v>TA4B</v>
      </c>
      <c r="H226">
        <f>VLOOKUP(O226&amp;"-"&amp;VLOOKUP(B226,开关状态表!B:K,10,0),'TWT实时状态（新）'!B:I,7,0)</f>
        <v>0</v>
      </c>
      <c r="I226">
        <f>VLOOKUP(O226&amp;"-"&amp;VLOOKUP(B226,开关状态表!B:K,10,0),'TWT实时状态（新）'!B:I,8,0)</f>
        <v>0</v>
      </c>
      <c r="O226" s="11" t="str">
        <f>VLOOKUP(C226,矩阵信息表!B:C,2,0)</f>
        <v>CS6E</v>
      </c>
    </row>
    <row r="227" ht="15" spans="1:15">
      <c r="A227" s="13">
        <f t="shared" si="7"/>
        <v>226</v>
      </c>
      <c r="B227" s="8" t="str">
        <f t="shared" si="8"/>
        <v>CS6E-1-5-[17][17]</v>
      </c>
      <c r="C227" s="10" t="s">
        <v>8384</v>
      </c>
      <c r="D227" s="8">
        <v>17</v>
      </c>
      <c r="E227" s="8">
        <v>17</v>
      </c>
      <c r="F227" s="8" t="str">
        <f>VLOOKUP(C227&amp;"-I"&amp;D227,端口信息表!B:F,5,FALSE)</f>
        <v>RC5B</v>
      </c>
      <c r="G227" s="8" t="str">
        <f>VLOOKUP(C227&amp;"-O"&amp;E227,端口信息表!B:F,5,FALSE)</f>
        <v>TA5B</v>
      </c>
      <c r="H227">
        <f>VLOOKUP(O227&amp;"-"&amp;VLOOKUP(B227,开关状态表!B:K,10,0),'TWT实时状态（新）'!B:I,7,0)</f>
        <v>0</v>
      </c>
      <c r="I227">
        <f>VLOOKUP(O227&amp;"-"&amp;VLOOKUP(B227,开关状态表!B:K,10,0),'TWT实时状态（新）'!B:I,8,0)</f>
        <v>0</v>
      </c>
      <c r="O227" s="11" t="str">
        <f>VLOOKUP(C227,矩阵信息表!B:C,2,0)</f>
        <v>CS6E</v>
      </c>
    </row>
    <row r="228" ht="15" spans="1:15">
      <c r="A228" s="13">
        <f t="shared" si="7"/>
        <v>227</v>
      </c>
      <c r="B228" s="8" t="str">
        <f t="shared" si="8"/>
        <v>CS6E-1-5-[18][18]</v>
      </c>
      <c r="C228" s="10" t="s">
        <v>8384</v>
      </c>
      <c r="D228" s="8">
        <v>18</v>
      </c>
      <c r="E228" s="8">
        <v>18</v>
      </c>
      <c r="F228" s="8" t="str">
        <f>VLOOKUP(C228&amp;"-I"&amp;D228,端口信息表!B:F,5,FALSE)</f>
        <v>RC6B</v>
      </c>
      <c r="G228" s="8" t="str">
        <f>VLOOKUP(C228&amp;"-O"&amp;E228,端口信息表!B:F,5,FALSE)</f>
        <v>TA6B</v>
      </c>
      <c r="H228">
        <f>VLOOKUP(O228&amp;"-"&amp;VLOOKUP(B228,开关状态表!B:K,10,0),'TWT实时状态（新）'!B:I,7,0)</f>
        <v>0</v>
      </c>
      <c r="I228">
        <f>VLOOKUP(O228&amp;"-"&amp;VLOOKUP(B228,开关状态表!B:K,10,0),'TWT实时状态（新）'!B:I,8,0)</f>
        <v>0</v>
      </c>
      <c r="O228" s="11" t="str">
        <f>VLOOKUP(C228,矩阵信息表!B:C,2,0)</f>
        <v>CS6E</v>
      </c>
    </row>
    <row r="229" ht="15" spans="1:15">
      <c r="A229" s="13">
        <f t="shared" si="7"/>
        <v>228</v>
      </c>
      <c r="B229" s="8" t="str">
        <f t="shared" si="8"/>
        <v>CS6E-1-5-[19][19]</v>
      </c>
      <c r="C229" s="10" t="s">
        <v>8384</v>
      </c>
      <c r="D229" s="8">
        <v>19</v>
      </c>
      <c r="E229" s="8">
        <v>19</v>
      </c>
      <c r="F229" s="8" t="str">
        <f>VLOOKUP(C229&amp;"-I"&amp;D229,端口信息表!B:F,5,FALSE)</f>
        <v>RC7B</v>
      </c>
      <c r="G229" s="8" t="str">
        <f>VLOOKUP(C229&amp;"-O"&amp;E229,端口信息表!B:F,5,FALSE)</f>
        <v>TA7B</v>
      </c>
      <c r="H229">
        <f>VLOOKUP(O229&amp;"-"&amp;VLOOKUP(B229,开关状态表!B:K,10,0),'TWT实时状态（新）'!B:I,7,0)</f>
        <v>0</v>
      </c>
      <c r="I229">
        <f>VLOOKUP(O229&amp;"-"&amp;VLOOKUP(B229,开关状态表!B:K,10,0),'TWT实时状态（新）'!B:I,8,0)</f>
        <v>0</v>
      </c>
      <c r="O229" s="11" t="str">
        <f>VLOOKUP(C229,矩阵信息表!B:C,2,0)</f>
        <v>CS6E</v>
      </c>
    </row>
    <row r="230" ht="15" spans="1:15">
      <c r="A230" s="13">
        <f t="shared" si="7"/>
        <v>229</v>
      </c>
      <c r="B230" s="8" t="str">
        <f t="shared" si="8"/>
        <v>CS6E-1-5-[20][20]</v>
      </c>
      <c r="C230" s="10" t="s">
        <v>8384</v>
      </c>
      <c r="D230" s="8">
        <v>20</v>
      </c>
      <c r="E230" s="8">
        <v>20</v>
      </c>
      <c r="F230" s="8" t="str">
        <f>VLOOKUP(C230&amp;"-I"&amp;D230,端口信息表!B:F,5,FALSE)</f>
        <v>RC8B</v>
      </c>
      <c r="G230" s="8" t="str">
        <f>VLOOKUP(C230&amp;"-O"&amp;E230,端口信息表!B:F,5,FALSE)</f>
        <v>TA8B</v>
      </c>
      <c r="H230">
        <f>VLOOKUP(O230&amp;"-"&amp;VLOOKUP(B230,开关状态表!B:K,10,0),'TWT实时状态（新）'!B:I,7,0)</f>
        <v>0</v>
      </c>
      <c r="I230">
        <f>VLOOKUP(O230&amp;"-"&amp;VLOOKUP(B230,开关状态表!B:K,10,0),'TWT实时状态（新）'!B:I,8,0)</f>
        <v>0</v>
      </c>
      <c r="O230" s="11" t="str">
        <f>VLOOKUP(C230,矩阵信息表!B:C,2,0)</f>
        <v>CS6E</v>
      </c>
    </row>
    <row r="231" ht="15" spans="1:15">
      <c r="A231" s="13">
        <f t="shared" si="7"/>
        <v>230</v>
      </c>
      <c r="B231" s="8" t="str">
        <f t="shared" si="8"/>
        <v>CS6E-1-5-[21][21]</v>
      </c>
      <c r="C231" s="10" t="s">
        <v>8384</v>
      </c>
      <c r="D231" s="8">
        <v>21</v>
      </c>
      <c r="E231" s="8">
        <v>21</v>
      </c>
      <c r="F231" s="8" t="str">
        <f>VLOOKUP(C231&amp;"-I"&amp;D231,端口信息表!B:F,5,FALSE)</f>
        <v>RC9B</v>
      </c>
      <c r="G231" s="8" t="str">
        <f>VLOOKUP(C231&amp;"-O"&amp;E231,端口信息表!B:F,5,FALSE)</f>
        <v>TA9B</v>
      </c>
      <c r="H231">
        <f>VLOOKUP(O231&amp;"-"&amp;VLOOKUP(B231,开关状态表!B:K,10,0),'TWT实时状态（新）'!B:I,7,0)</f>
        <v>0</v>
      </c>
      <c r="I231">
        <f>VLOOKUP(O231&amp;"-"&amp;VLOOKUP(B231,开关状态表!B:K,10,0),'TWT实时状态（新）'!B:I,8,0)</f>
        <v>0</v>
      </c>
      <c r="O231" s="11" t="str">
        <f>VLOOKUP(C231,矩阵信息表!B:C,2,0)</f>
        <v>CS6E</v>
      </c>
    </row>
    <row r="232" ht="15" spans="1:15">
      <c r="A232" s="13">
        <f t="shared" si="7"/>
        <v>231</v>
      </c>
      <c r="B232" s="8" t="str">
        <f t="shared" si="8"/>
        <v>CS6E-1-5-[22][22]</v>
      </c>
      <c r="C232" s="10" t="s">
        <v>8384</v>
      </c>
      <c r="D232" s="8">
        <v>22</v>
      </c>
      <c r="E232" s="8">
        <v>22</v>
      </c>
      <c r="F232" s="8" t="str">
        <f>VLOOKUP(C232&amp;"-I"&amp;D232,端口信息表!B:F,5,FALSE)</f>
        <v>RC10B</v>
      </c>
      <c r="G232" s="8" t="str">
        <f>VLOOKUP(C232&amp;"-O"&amp;E232,端口信息表!B:F,5,FALSE)</f>
        <v>TA10B</v>
      </c>
      <c r="H232">
        <f>VLOOKUP(O232&amp;"-"&amp;VLOOKUP(B232,开关状态表!B:K,10,0),'TWT实时状态（新）'!B:I,7,0)</f>
        <v>0</v>
      </c>
      <c r="I232">
        <f>VLOOKUP(O232&amp;"-"&amp;VLOOKUP(B232,开关状态表!B:K,10,0),'TWT实时状态（新）'!B:I,8,0)</f>
        <v>0</v>
      </c>
      <c r="O232" s="11" t="str">
        <f>VLOOKUP(C232,矩阵信息表!B:C,2,0)</f>
        <v>CS6E</v>
      </c>
    </row>
    <row r="233" ht="15" spans="1:15">
      <c r="A233" s="13">
        <f t="shared" si="7"/>
        <v>232</v>
      </c>
      <c r="B233" s="8" t="str">
        <f t="shared" si="8"/>
        <v>CS6E-1-5-[23][23]</v>
      </c>
      <c r="C233" s="10" t="s">
        <v>8384</v>
      </c>
      <c r="D233" s="8">
        <v>23</v>
      </c>
      <c r="E233" s="8">
        <v>23</v>
      </c>
      <c r="F233" s="8" t="str">
        <f>VLOOKUP(C233&amp;"-I"&amp;D233,端口信息表!B:F,5,FALSE)</f>
        <v>RC11B</v>
      </c>
      <c r="G233" s="8" t="str">
        <f>VLOOKUP(C233&amp;"-O"&amp;E233,端口信息表!B:F,5,FALSE)</f>
        <v>TA11B</v>
      </c>
      <c r="H233">
        <f>VLOOKUP(O233&amp;"-"&amp;VLOOKUP(B233,开关状态表!B:K,10,0),'TWT实时状态（新）'!B:I,7,0)</f>
        <v>0</v>
      </c>
      <c r="I233">
        <f>VLOOKUP(O233&amp;"-"&amp;VLOOKUP(B233,开关状态表!B:K,10,0),'TWT实时状态（新）'!B:I,8,0)</f>
        <v>0</v>
      </c>
      <c r="O233" s="11" t="str">
        <f>VLOOKUP(C233,矩阵信息表!B:C,2,0)</f>
        <v>CS6E</v>
      </c>
    </row>
    <row r="234" ht="15" spans="1:15">
      <c r="A234" s="13">
        <f t="shared" si="7"/>
        <v>233</v>
      </c>
      <c r="B234" s="8" t="str">
        <f t="shared" si="8"/>
        <v>CS6E-1-5-[24][1]</v>
      </c>
      <c r="C234" s="10" t="s">
        <v>8384</v>
      </c>
      <c r="D234" s="8">
        <v>24</v>
      </c>
      <c r="E234" s="8">
        <v>1</v>
      </c>
      <c r="F234" s="8" t="str">
        <f>VLOOKUP(C234&amp;"-I"&amp;D234,端口信息表!B:F,5,FALSE)</f>
        <v>RN1A</v>
      </c>
      <c r="G234" s="8" t="str">
        <f>VLOOKUP(C234&amp;"-O"&amp;E234,端口信息表!B:F,5,FALSE)</f>
        <v>TA1A</v>
      </c>
      <c r="H234">
        <f>VLOOKUP(O234&amp;"-"&amp;VLOOKUP(B234,开关状态表!B:K,10,0),'TWT实时状态（新）'!B:I,7,0)</f>
        <v>0</v>
      </c>
      <c r="I234">
        <f>VLOOKUP(O234&amp;"-"&amp;VLOOKUP(B234,开关状态表!B:K,10,0),'TWT实时状态（新）'!B:I,8,0)</f>
        <v>0</v>
      </c>
      <c r="O234" s="11" t="str">
        <f>VLOOKUP(C234,矩阵信息表!B:C,2,0)</f>
        <v>CS6E</v>
      </c>
    </row>
    <row r="235" ht="15" spans="1:15">
      <c r="A235" s="13">
        <f t="shared" si="7"/>
        <v>234</v>
      </c>
      <c r="B235" s="8" t="str">
        <f t="shared" si="8"/>
        <v>CS6E-1-5-[25][2]</v>
      </c>
      <c r="C235" s="10" t="s">
        <v>8384</v>
      </c>
      <c r="D235" s="8">
        <v>25</v>
      </c>
      <c r="E235" s="8">
        <v>2</v>
      </c>
      <c r="F235" s="8" t="str">
        <f>VLOOKUP(C235&amp;"-I"&amp;D235,端口信息表!B:F,5,FALSE)</f>
        <v>RN2A</v>
      </c>
      <c r="G235" s="8" t="str">
        <f>VLOOKUP(C235&amp;"-O"&amp;E235,端口信息表!B:F,5,FALSE)</f>
        <v>TA2A</v>
      </c>
      <c r="H235">
        <f>VLOOKUP(O235&amp;"-"&amp;VLOOKUP(B235,开关状态表!B:K,10,0),'TWT实时状态（新）'!B:I,7,0)</f>
        <v>0</v>
      </c>
      <c r="I235">
        <f>VLOOKUP(O235&amp;"-"&amp;VLOOKUP(B235,开关状态表!B:K,10,0),'TWT实时状态（新）'!B:I,8,0)</f>
        <v>0</v>
      </c>
      <c r="O235" s="11" t="str">
        <f>VLOOKUP(C235,矩阵信息表!B:C,2,0)</f>
        <v>CS6E</v>
      </c>
    </row>
    <row r="236" ht="15" spans="1:15">
      <c r="A236" s="13">
        <f t="shared" si="7"/>
        <v>235</v>
      </c>
      <c r="B236" s="8" t="str">
        <f t="shared" si="8"/>
        <v>CS6E-1-5-[26][3]</v>
      </c>
      <c r="C236" s="10" t="s">
        <v>8384</v>
      </c>
      <c r="D236" s="8">
        <v>26</v>
      </c>
      <c r="E236" s="8">
        <v>3</v>
      </c>
      <c r="F236" s="8" t="str">
        <f>VLOOKUP(C236&amp;"-I"&amp;D236,端口信息表!B:F,5,FALSE)</f>
        <v>RN3A</v>
      </c>
      <c r="G236" s="8" t="str">
        <f>VLOOKUP(C236&amp;"-O"&amp;E236,端口信息表!B:F,5,FALSE)</f>
        <v>TA3A</v>
      </c>
      <c r="H236">
        <f>VLOOKUP(O236&amp;"-"&amp;VLOOKUP(B236,开关状态表!B:K,10,0),'TWT实时状态（新）'!B:I,7,0)</f>
        <v>0</v>
      </c>
      <c r="I236">
        <f>VLOOKUP(O236&amp;"-"&amp;VLOOKUP(B236,开关状态表!B:K,10,0),'TWT实时状态（新）'!B:I,8,0)</f>
        <v>0</v>
      </c>
      <c r="O236" s="11" t="str">
        <f>VLOOKUP(C236,矩阵信息表!B:C,2,0)</f>
        <v>CS6E</v>
      </c>
    </row>
    <row r="237" ht="15" spans="1:15">
      <c r="A237" s="13">
        <f t="shared" si="7"/>
        <v>236</v>
      </c>
      <c r="B237" s="8" t="str">
        <f t="shared" si="8"/>
        <v>CS6E-1-5-[27][4]</v>
      </c>
      <c r="C237" s="10" t="s">
        <v>8384</v>
      </c>
      <c r="D237" s="8">
        <v>27</v>
      </c>
      <c r="E237" s="8">
        <v>4</v>
      </c>
      <c r="F237" s="8" t="str">
        <f>VLOOKUP(C237&amp;"-I"&amp;D237,端口信息表!B:F,5,FALSE)</f>
        <v>RN4A</v>
      </c>
      <c r="G237" s="8" t="str">
        <f>VLOOKUP(C237&amp;"-O"&amp;E237,端口信息表!B:F,5,FALSE)</f>
        <v>TA4A</v>
      </c>
      <c r="H237">
        <f>VLOOKUP(O237&amp;"-"&amp;VLOOKUP(B237,开关状态表!B:K,10,0),'TWT实时状态（新）'!B:I,7,0)</f>
        <v>0</v>
      </c>
      <c r="I237">
        <f>VLOOKUP(O237&amp;"-"&amp;VLOOKUP(B237,开关状态表!B:K,10,0),'TWT实时状态（新）'!B:I,8,0)</f>
        <v>0</v>
      </c>
      <c r="O237" s="11" t="str">
        <f>VLOOKUP(C237,矩阵信息表!B:C,2,0)</f>
        <v>CS6E</v>
      </c>
    </row>
    <row r="238" ht="15" spans="1:15">
      <c r="A238" s="13">
        <f t="shared" si="7"/>
        <v>237</v>
      </c>
      <c r="B238" s="8" t="str">
        <f t="shared" si="8"/>
        <v>CS6E-1-5-[28][5]</v>
      </c>
      <c r="C238" s="10" t="s">
        <v>8384</v>
      </c>
      <c r="D238" s="8">
        <v>28</v>
      </c>
      <c r="E238" s="8">
        <v>5</v>
      </c>
      <c r="F238" s="8" t="str">
        <f>VLOOKUP(C238&amp;"-I"&amp;D238,端口信息表!B:F,5,FALSE)</f>
        <v>RN5A</v>
      </c>
      <c r="G238" s="8" t="str">
        <f>VLOOKUP(C238&amp;"-O"&amp;E238,端口信息表!B:F,5,FALSE)</f>
        <v>TA5A</v>
      </c>
      <c r="H238">
        <f>VLOOKUP(O238&amp;"-"&amp;VLOOKUP(B238,开关状态表!B:K,10,0),'TWT实时状态（新）'!B:I,7,0)</f>
        <v>0</v>
      </c>
      <c r="I238">
        <f>VLOOKUP(O238&amp;"-"&amp;VLOOKUP(B238,开关状态表!B:K,10,0),'TWT实时状态（新）'!B:I,8,0)</f>
        <v>0</v>
      </c>
      <c r="O238" s="11" t="str">
        <f>VLOOKUP(C238,矩阵信息表!B:C,2,0)</f>
        <v>CS6E</v>
      </c>
    </row>
    <row r="239" ht="15" spans="1:15">
      <c r="A239" s="13">
        <f t="shared" si="7"/>
        <v>238</v>
      </c>
      <c r="B239" s="8" t="str">
        <f t="shared" si="8"/>
        <v>CS6E-1-5-[29][6]</v>
      </c>
      <c r="C239" s="10" t="s">
        <v>8384</v>
      </c>
      <c r="D239" s="8">
        <v>29</v>
      </c>
      <c r="E239" s="8">
        <v>6</v>
      </c>
      <c r="F239" s="8" t="str">
        <f>VLOOKUP(C239&amp;"-I"&amp;D239,端口信息表!B:F,5,FALSE)</f>
        <v>RN6A</v>
      </c>
      <c r="G239" s="8" t="str">
        <f>VLOOKUP(C239&amp;"-O"&amp;E239,端口信息表!B:F,5,FALSE)</f>
        <v>TA6A</v>
      </c>
      <c r="H239">
        <f>VLOOKUP(O239&amp;"-"&amp;VLOOKUP(B239,开关状态表!B:K,10,0),'TWT实时状态（新）'!B:I,7,0)</f>
        <v>0</v>
      </c>
      <c r="I239">
        <f>VLOOKUP(O239&amp;"-"&amp;VLOOKUP(B239,开关状态表!B:K,10,0),'TWT实时状态（新）'!B:I,8,0)</f>
        <v>0</v>
      </c>
      <c r="O239" s="11" t="str">
        <f>VLOOKUP(C239,矩阵信息表!B:C,2,0)</f>
        <v>CS6E</v>
      </c>
    </row>
    <row r="240" ht="15" spans="1:15">
      <c r="A240" s="13">
        <f t="shared" si="7"/>
        <v>239</v>
      </c>
      <c r="B240" s="8" t="str">
        <f t="shared" si="8"/>
        <v>CS6E-1-5-[30][7]</v>
      </c>
      <c r="C240" s="10" t="s">
        <v>8384</v>
      </c>
      <c r="D240" s="8">
        <v>30</v>
      </c>
      <c r="E240" s="8">
        <v>7</v>
      </c>
      <c r="F240" s="8" t="str">
        <f>VLOOKUP(C240&amp;"-I"&amp;D240,端口信息表!B:F,5,FALSE)</f>
        <v>RN7A</v>
      </c>
      <c r="G240" s="8" t="str">
        <f>VLOOKUP(C240&amp;"-O"&amp;E240,端口信息表!B:F,5,FALSE)</f>
        <v>TA7A</v>
      </c>
      <c r="H240">
        <f>VLOOKUP(O240&amp;"-"&amp;VLOOKUP(B240,开关状态表!B:K,10,0),'TWT实时状态（新）'!B:I,7,0)</f>
        <v>0</v>
      </c>
      <c r="I240">
        <f>VLOOKUP(O240&amp;"-"&amp;VLOOKUP(B240,开关状态表!B:K,10,0),'TWT实时状态（新）'!B:I,8,0)</f>
        <v>0</v>
      </c>
      <c r="O240" s="11" t="str">
        <f>VLOOKUP(C240,矩阵信息表!B:C,2,0)</f>
        <v>CS6E</v>
      </c>
    </row>
    <row r="241" ht="15" spans="1:15">
      <c r="A241" s="13">
        <f t="shared" si="7"/>
        <v>240</v>
      </c>
      <c r="B241" s="8" t="str">
        <f t="shared" si="8"/>
        <v>CS6E-1-5-[31][8]</v>
      </c>
      <c r="C241" s="10" t="s">
        <v>8384</v>
      </c>
      <c r="D241" s="8">
        <v>31</v>
      </c>
      <c r="E241" s="8">
        <v>8</v>
      </c>
      <c r="F241" s="8" t="str">
        <f>VLOOKUP(C241&amp;"-I"&amp;D241,端口信息表!B:F,5,FALSE)</f>
        <v>RN8A</v>
      </c>
      <c r="G241" s="8" t="str">
        <f>VLOOKUP(C241&amp;"-O"&amp;E241,端口信息表!B:F,5,FALSE)</f>
        <v>TA8A</v>
      </c>
      <c r="H241">
        <f>VLOOKUP(O241&amp;"-"&amp;VLOOKUP(B241,开关状态表!B:K,10,0),'TWT实时状态（新）'!B:I,7,0)</f>
        <v>0</v>
      </c>
      <c r="I241">
        <f>VLOOKUP(O241&amp;"-"&amp;VLOOKUP(B241,开关状态表!B:K,10,0),'TWT实时状态（新）'!B:I,8,0)</f>
        <v>0</v>
      </c>
      <c r="O241" s="11" t="str">
        <f>VLOOKUP(C241,矩阵信息表!B:C,2,0)</f>
        <v>CS6E</v>
      </c>
    </row>
    <row r="242" ht="15" spans="1:15">
      <c r="A242" s="13">
        <f t="shared" si="7"/>
        <v>241</v>
      </c>
      <c r="B242" s="8" t="str">
        <f t="shared" si="8"/>
        <v>CS6E-1-5-[32][9]</v>
      </c>
      <c r="C242" s="10" t="s">
        <v>8384</v>
      </c>
      <c r="D242" s="8">
        <v>32</v>
      </c>
      <c r="E242" s="8">
        <v>9</v>
      </c>
      <c r="F242" s="8" t="str">
        <f>VLOOKUP(C242&amp;"-I"&amp;D242,端口信息表!B:F,5,FALSE)</f>
        <v>RN9A</v>
      </c>
      <c r="G242" s="8" t="str">
        <f>VLOOKUP(C242&amp;"-O"&amp;E242,端口信息表!B:F,5,FALSE)</f>
        <v>TA9A</v>
      </c>
      <c r="H242">
        <f>VLOOKUP(O242&amp;"-"&amp;VLOOKUP(B242,开关状态表!B:K,10,0),'TWT实时状态（新）'!B:I,7,0)</f>
        <v>0</v>
      </c>
      <c r="I242">
        <f>VLOOKUP(O242&amp;"-"&amp;VLOOKUP(B242,开关状态表!B:K,10,0),'TWT实时状态（新）'!B:I,8,0)</f>
        <v>0</v>
      </c>
      <c r="O242" s="11" t="str">
        <f>VLOOKUP(C242,矩阵信息表!B:C,2,0)</f>
        <v>CS6E</v>
      </c>
    </row>
    <row r="243" ht="15" spans="1:15">
      <c r="A243" s="13">
        <f t="shared" si="7"/>
        <v>242</v>
      </c>
      <c r="B243" s="8" t="str">
        <f t="shared" si="8"/>
        <v>CS6E-1-5-[33][10]</v>
      </c>
      <c r="C243" s="10" t="s">
        <v>8384</v>
      </c>
      <c r="D243" s="8">
        <v>33</v>
      </c>
      <c r="E243" s="8">
        <v>10</v>
      </c>
      <c r="F243" s="8" t="str">
        <f>VLOOKUP(C243&amp;"-I"&amp;D243,端口信息表!B:F,5,FALSE)</f>
        <v>RN10A</v>
      </c>
      <c r="G243" s="8" t="str">
        <f>VLOOKUP(C243&amp;"-O"&amp;E243,端口信息表!B:F,5,FALSE)</f>
        <v>TA10A</v>
      </c>
      <c r="H243">
        <f>VLOOKUP(O243&amp;"-"&amp;VLOOKUP(B243,开关状态表!B:K,10,0),'TWT实时状态（新）'!B:I,7,0)</f>
        <v>0</v>
      </c>
      <c r="I243">
        <f>VLOOKUP(O243&amp;"-"&amp;VLOOKUP(B243,开关状态表!B:K,10,0),'TWT实时状态（新）'!B:I,8,0)</f>
        <v>0</v>
      </c>
      <c r="O243" s="11" t="str">
        <f>VLOOKUP(C243,矩阵信息表!B:C,2,0)</f>
        <v>CS6E</v>
      </c>
    </row>
    <row r="244" ht="15" spans="1:15">
      <c r="A244" s="13">
        <f t="shared" si="7"/>
        <v>243</v>
      </c>
      <c r="B244" s="8" t="str">
        <f t="shared" si="8"/>
        <v>CS6E-1-5-[34][11]</v>
      </c>
      <c r="C244" s="10" t="s">
        <v>8384</v>
      </c>
      <c r="D244" s="8">
        <v>34</v>
      </c>
      <c r="E244" s="8">
        <v>11</v>
      </c>
      <c r="F244" s="8" t="str">
        <f>VLOOKUP(C244&amp;"-I"&amp;D244,端口信息表!B:F,5,FALSE)</f>
        <v>RN11A</v>
      </c>
      <c r="G244" s="8" t="str">
        <f>VLOOKUP(C244&amp;"-O"&amp;E244,端口信息表!B:F,5,FALSE)</f>
        <v>TA11A</v>
      </c>
      <c r="H244">
        <f>VLOOKUP(O244&amp;"-"&amp;VLOOKUP(B244,开关状态表!B:K,10,0),'TWT实时状态（新）'!B:I,7,0)</f>
        <v>0</v>
      </c>
      <c r="I244">
        <f>VLOOKUP(O244&amp;"-"&amp;VLOOKUP(B244,开关状态表!B:K,10,0),'TWT实时状态（新）'!B:I,8,0)</f>
        <v>0</v>
      </c>
      <c r="O244" s="11" t="str">
        <f>VLOOKUP(C244,矩阵信息表!B:C,2,0)</f>
        <v>CS6E</v>
      </c>
    </row>
    <row r="245" ht="15" spans="1:15">
      <c r="A245" s="13">
        <f t="shared" si="7"/>
        <v>244</v>
      </c>
      <c r="B245" s="8" t="str">
        <f t="shared" si="8"/>
        <v>CS6E-1-5-[35][12]</v>
      </c>
      <c r="C245" s="10" t="s">
        <v>8384</v>
      </c>
      <c r="D245" s="8">
        <v>35</v>
      </c>
      <c r="E245" s="8">
        <v>12</v>
      </c>
      <c r="F245" s="8" t="str">
        <f>VLOOKUP(C245&amp;"-I"&amp;D245,端口信息表!B:F,5,FALSE)</f>
        <v>RN12A</v>
      </c>
      <c r="G245" s="8" t="str">
        <f>VLOOKUP(C245&amp;"-O"&amp;E245,端口信息表!B:F,5,FALSE)</f>
        <v>TA12A</v>
      </c>
      <c r="H245">
        <f>VLOOKUP(O245&amp;"-"&amp;VLOOKUP(B245,开关状态表!B:K,10,0),'TWT实时状态（新）'!B:I,7,0)</f>
        <v>0</v>
      </c>
      <c r="I245">
        <f>VLOOKUP(O245&amp;"-"&amp;VLOOKUP(B245,开关状态表!B:K,10,0),'TWT实时状态（新）'!B:I,8,0)</f>
        <v>0</v>
      </c>
      <c r="O245" s="11" t="str">
        <f>VLOOKUP(C245,矩阵信息表!B:C,2,0)</f>
        <v>CS6E</v>
      </c>
    </row>
    <row r="246" ht="15" spans="1:15">
      <c r="A246" s="13">
        <f t="shared" si="7"/>
        <v>245</v>
      </c>
      <c r="B246" s="8" t="str">
        <f t="shared" si="8"/>
        <v>CS6E-1-5-[36][13]</v>
      </c>
      <c r="C246" s="10" t="s">
        <v>8384</v>
      </c>
      <c r="D246" s="8">
        <v>36</v>
      </c>
      <c r="E246" s="8">
        <v>13</v>
      </c>
      <c r="F246" s="8" t="str">
        <f>VLOOKUP(C246&amp;"-I"&amp;D246,端口信息表!B:F,5,FALSE)</f>
        <v>RN1B</v>
      </c>
      <c r="G246" s="8" t="str">
        <f>VLOOKUP(C246&amp;"-O"&amp;E246,端口信息表!B:F,5,FALSE)</f>
        <v>TA1B</v>
      </c>
      <c r="H246">
        <f>VLOOKUP(O246&amp;"-"&amp;VLOOKUP(B246,开关状态表!B:K,10,0),'TWT实时状态（新）'!B:I,7,0)</f>
        <v>0</v>
      </c>
      <c r="I246">
        <f>VLOOKUP(O246&amp;"-"&amp;VLOOKUP(B246,开关状态表!B:K,10,0),'TWT实时状态（新）'!B:I,8,0)</f>
        <v>0</v>
      </c>
      <c r="O246" s="11" t="str">
        <f>VLOOKUP(C246,矩阵信息表!B:C,2,0)</f>
        <v>CS6E</v>
      </c>
    </row>
    <row r="247" ht="15" spans="1:15">
      <c r="A247" s="13">
        <f t="shared" si="7"/>
        <v>246</v>
      </c>
      <c r="B247" s="8" t="str">
        <f t="shared" si="8"/>
        <v>CS6E-1-5-[37][14]</v>
      </c>
      <c r="C247" s="10" t="s">
        <v>8384</v>
      </c>
      <c r="D247" s="8">
        <v>37</v>
      </c>
      <c r="E247" s="8">
        <v>14</v>
      </c>
      <c r="F247" s="8" t="str">
        <f>VLOOKUP(C247&amp;"-I"&amp;D247,端口信息表!B:F,5,FALSE)</f>
        <v>RN2B</v>
      </c>
      <c r="G247" s="8" t="str">
        <f>VLOOKUP(C247&amp;"-O"&amp;E247,端口信息表!B:F,5,FALSE)</f>
        <v>TA2B</v>
      </c>
      <c r="H247">
        <f>VLOOKUP(O247&amp;"-"&amp;VLOOKUP(B247,开关状态表!B:K,10,0),'TWT实时状态（新）'!B:I,7,0)</f>
        <v>0</v>
      </c>
      <c r="I247">
        <f>VLOOKUP(O247&amp;"-"&amp;VLOOKUP(B247,开关状态表!B:K,10,0),'TWT实时状态（新）'!B:I,8,0)</f>
        <v>0</v>
      </c>
      <c r="O247" s="11" t="str">
        <f>VLOOKUP(C247,矩阵信息表!B:C,2,0)</f>
        <v>CS6E</v>
      </c>
    </row>
    <row r="248" ht="15" spans="1:15">
      <c r="A248" s="13">
        <f t="shared" si="7"/>
        <v>247</v>
      </c>
      <c r="B248" s="8" t="str">
        <f t="shared" si="8"/>
        <v>CS6E-1-5-[38][15]</v>
      </c>
      <c r="C248" s="10" t="s">
        <v>8384</v>
      </c>
      <c r="D248" s="8">
        <v>38</v>
      </c>
      <c r="E248" s="8">
        <v>15</v>
      </c>
      <c r="F248" s="8" t="str">
        <f>VLOOKUP(C248&amp;"-I"&amp;D248,端口信息表!B:F,5,FALSE)</f>
        <v>RN3B</v>
      </c>
      <c r="G248" s="8" t="str">
        <f>VLOOKUP(C248&amp;"-O"&amp;E248,端口信息表!B:F,5,FALSE)</f>
        <v>TA3B</v>
      </c>
      <c r="H248">
        <f>VLOOKUP(O248&amp;"-"&amp;VLOOKUP(B248,开关状态表!B:K,10,0),'TWT实时状态（新）'!B:I,7,0)</f>
        <v>0</v>
      </c>
      <c r="I248">
        <f>VLOOKUP(O248&amp;"-"&amp;VLOOKUP(B248,开关状态表!B:K,10,0),'TWT实时状态（新）'!B:I,8,0)</f>
        <v>0</v>
      </c>
      <c r="O248" s="11" t="str">
        <f>VLOOKUP(C248,矩阵信息表!B:C,2,0)</f>
        <v>CS6E</v>
      </c>
    </row>
    <row r="249" ht="15" spans="1:15">
      <c r="A249" s="13">
        <f t="shared" si="7"/>
        <v>248</v>
      </c>
      <c r="B249" s="8" t="str">
        <f t="shared" si="8"/>
        <v>CS6E-1-5-[39][16]</v>
      </c>
      <c r="C249" s="10" t="s">
        <v>8384</v>
      </c>
      <c r="D249" s="8">
        <v>39</v>
      </c>
      <c r="E249" s="8">
        <v>16</v>
      </c>
      <c r="F249" s="8" t="str">
        <f>VLOOKUP(C249&amp;"-I"&amp;D249,端口信息表!B:F,5,FALSE)</f>
        <v>RN4B</v>
      </c>
      <c r="G249" s="8" t="str">
        <f>VLOOKUP(C249&amp;"-O"&amp;E249,端口信息表!B:F,5,FALSE)</f>
        <v>TA4B</v>
      </c>
      <c r="H249">
        <f>VLOOKUP(O249&amp;"-"&amp;VLOOKUP(B249,开关状态表!B:K,10,0),'TWT实时状态（新）'!B:I,7,0)</f>
        <v>0</v>
      </c>
      <c r="I249">
        <f>VLOOKUP(O249&amp;"-"&amp;VLOOKUP(B249,开关状态表!B:K,10,0),'TWT实时状态（新）'!B:I,8,0)</f>
        <v>0</v>
      </c>
      <c r="O249" s="11" t="str">
        <f>VLOOKUP(C249,矩阵信息表!B:C,2,0)</f>
        <v>CS6E</v>
      </c>
    </row>
    <row r="250" ht="15" spans="1:15">
      <c r="A250" s="13">
        <f t="shared" si="7"/>
        <v>249</v>
      </c>
      <c r="B250" s="8" t="str">
        <f t="shared" si="8"/>
        <v>CS6E-1-5-[40][17]</v>
      </c>
      <c r="C250" s="10" t="s">
        <v>8384</v>
      </c>
      <c r="D250" s="8">
        <v>40</v>
      </c>
      <c r="E250" s="8">
        <v>17</v>
      </c>
      <c r="F250" s="8" t="str">
        <f>VLOOKUP(C250&amp;"-I"&amp;D250,端口信息表!B:F,5,FALSE)</f>
        <v>RN5B</v>
      </c>
      <c r="G250" s="8" t="str">
        <f>VLOOKUP(C250&amp;"-O"&amp;E250,端口信息表!B:F,5,FALSE)</f>
        <v>TA5B</v>
      </c>
      <c r="H250">
        <f>VLOOKUP(O250&amp;"-"&amp;VLOOKUP(B250,开关状态表!B:K,10,0),'TWT实时状态（新）'!B:I,7,0)</f>
        <v>0</v>
      </c>
      <c r="I250">
        <f>VLOOKUP(O250&amp;"-"&amp;VLOOKUP(B250,开关状态表!B:K,10,0),'TWT实时状态（新）'!B:I,8,0)</f>
        <v>0</v>
      </c>
      <c r="O250" s="11" t="str">
        <f>VLOOKUP(C250,矩阵信息表!B:C,2,0)</f>
        <v>CS6E</v>
      </c>
    </row>
    <row r="251" ht="15" spans="1:15">
      <c r="A251" s="13">
        <f t="shared" si="7"/>
        <v>250</v>
      </c>
      <c r="B251" s="8" t="str">
        <f t="shared" si="8"/>
        <v>CS6E-1-5-[41][18]</v>
      </c>
      <c r="C251" s="10" t="s">
        <v>8384</v>
      </c>
      <c r="D251" s="8">
        <v>41</v>
      </c>
      <c r="E251" s="8">
        <v>18</v>
      </c>
      <c r="F251" s="8" t="str">
        <f>VLOOKUP(C251&amp;"-I"&amp;D251,端口信息表!B:F,5,FALSE)</f>
        <v>RN6B</v>
      </c>
      <c r="G251" s="8" t="str">
        <f>VLOOKUP(C251&amp;"-O"&amp;E251,端口信息表!B:F,5,FALSE)</f>
        <v>TA6B</v>
      </c>
      <c r="H251">
        <f>VLOOKUP(O251&amp;"-"&amp;VLOOKUP(B251,开关状态表!B:K,10,0),'TWT实时状态（新）'!B:I,7,0)</f>
        <v>0</v>
      </c>
      <c r="I251">
        <f>VLOOKUP(O251&amp;"-"&amp;VLOOKUP(B251,开关状态表!B:K,10,0),'TWT实时状态（新）'!B:I,8,0)</f>
        <v>0</v>
      </c>
      <c r="O251" s="11" t="str">
        <f>VLOOKUP(C251,矩阵信息表!B:C,2,0)</f>
        <v>CS6E</v>
      </c>
    </row>
    <row r="252" ht="15" spans="1:15">
      <c r="A252" s="13">
        <f t="shared" si="7"/>
        <v>251</v>
      </c>
      <c r="B252" s="8" t="str">
        <f t="shared" si="8"/>
        <v>CS6E-1-5-[42][19]</v>
      </c>
      <c r="C252" s="10" t="s">
        <v>8384</v>
      </c>
      <c r="D252" s="8">
        <v>42</v>
      </c>
      <c r="E252" s="8">
        <v>19</v>
      </c>
      <c r="F252" s="8" t="str">
        <f>VLOOKUP(C252&amp;"-I"&amp;D252,端口信息表!B:F,5,FALSE)</f>
        <v>RN7B</v>
      </c>
      <c r="G252" s="8" t="str">
        <f>VLOOKUP(C252&amp;"-O"&amp;E252,端口信息表!B:F,5,FALSE)</f>
        <v>TA7B</v>
      </c>
      <c r="H252">
        <f>VLOOKUP(O252&amp;"-"&amp;VLOOKUP(B252,开关状态表!B:K,10,0),'TWT实时状态（新）'!B:I,7,0)</f>
        <v>0</v>
      </c>
      <c r="I252">
        <f>VLOOKUP(O252&amp;"-"&amp;VLOOKUP(B252,开关状态表!B:K,10,0),'TWT实时状态（新）'!B:I,8,0)</f>
        <v>0</v>
      </c>
      <c r="O252" s="11" t="str">
        <f>VLOOKUP(C252,矩阵信息表!B:C,2,0)</f>
        <v>CS6E</v>
      </c>
    </row>
    <row r="253" ht="15" spans="1:15">
      <c r="A253" s="13">
        <f t="shared" si="7"/>
        <v>252</v>
      </c>
      <c r="B253" s="8" t="str">
        <f t="shared" si="8"/>
        <v>CS6E-1-5-[43][20]</v>
      </c>
      <c r="C253" s="10" t="s">
        <v>8384</v>
      </c>
      <c r="D253" s="8">
        <v>43</v>
      </c>
      <c r="E253" s="8">
        <v>20</v>
      </c>
      <c r="F253" s="8" t="str">
        <f>VLOOKUP(C253&amp;"-I"&amp;D253,端口信息表!B:F,5,FALSE)</f>
        <v>RN8B</v>
      </c>
      <c r="G253" s="8" t="str">
        <f>VLOOKUP(C253&amp;"-O"&amp;E253,端口信息表!B:F,5,FALSE)</f>
        <v>TA8B</v>
      </c>
      <c r="H253">
        <f>VLOOKUP(O253&amp;"-"&amp;VLOOKUP(B253,开关状态表!B:K,10,0),'TWT实时状态（新）'!B:I,7,0)</f>
        <v>0</v>
      </c>
      <c r="I253">
        <f>VLOOKUP(O253&amp;"-"&amp;VLOOKUP(B253,开关状态表!B:K,10,0),'TWT实时状态（新）'!B:I,8,0)</f>
        <v>0</v>
      </c>
      <c r="O253" s="11" t="str">
        <f>VLOOKUP(C253,矩阵信息表!B:C,2,0)</f>
        <v>CS6E</v>
      </c>
    </row>
    <row r="254" ht="15" spans="1:15">
      <c r="A254" s="13">
        <f t="shared" si="7"/>
        <v>253</v>
      </c>
      <c r="B254" s="8" t="str">
        <f t="shared" si="8"/>
        <v>CS6E-1-5-[44][21]</v>
      </c>
      <c r="C254" s="10" t="s">
        <v>8384</v>
      </c>
      <c r="D254" s="8">
        <v>44</v>
      </c>
      <c r="E254" s="8">
        <v>21</v>
      </c>
      <c r="F254" s="8" t="str">
        <f>VLOOKUP(C254&amp;"-I"&amp;D254,端口信息表!B:F,5,FALSE)</f>
        <v>RN9B</v>
      </c>
      <c r="G254" s="8" t="str">
        <f>VLOOKUP(C254&amp;"-O"&amp;E254,端口信息表!B:F,5,FALSE)</f>
        <v>TA9B</v>
      </c>
      <c r="H254">
        <f>VLOOKUP(O254&amp;"-"&amp;VLOOKUP(B254,开关状态表!B:K,10,0),'TWT实时状态（新）'!B:I,7,0)</f>
        <v>0</v>
      </c>
      <c r="I254">
        <f>VLOOKUP(O254&amp;"-"&amp;VLOOKUP(B254,开关状态表!B:K,10,0),'TWT实时状态（新）'!B:I,8,0)</f>
        <v>0</v>
      </c>
      <c r="O254" s="11" t="str">
        <f>VLOOKUP(C254,矩阵信息表!B:C,2,0)</f>
        <v>CS6E</v>
      </c>
    </row>
    <row r="255" ht="15" spans="1:15">
      <c r="A255" s="13">
        <f t="shared" si="7"/>
        <v>254</v>
      </c>
      <c r="B255" s="8" t="str">
        <f t="shared" si="8"/>
        <v>CS6E-1-5-[45][22]</v>
      </c>
      <c r="C255" s="10" t="s">
        <v>8384</v>
      </c>
      <c r="D255" s="8">
        <v>45</v>
      </c>
      <c r="E255" s="8">
        <v>22</v>
      </c>
      <c r="F255" s="8" t="str">
        <f>VLOOKUP(C255&amp;"-I"&amp;D255,端口信息表!B:F,5,FALSE)</f>
        <v>RN10B</v>
      </c>
      <c r="G255" s="8" t="str">
        <f>VLOOKUP(C255&amp;"-O"&amp;E255,端口信息表!B:F,5,FALSE)</f>
        <v>TA10B</v>
      </c>
      <c r="H255">
        <f>VLOOKUP(O255&amp;"-"&amp;VLOOKUP(B255,开关状态表!B:K,10,0),'TWT实时状态（新）'!B:I,7,0)</f>
        <v>0</v>
      </c>
      <c r="I255">
        <f>VLOOKUP(O255&amp;"-"&amp;VLOOKUP(B255,开关状态表!B:K,10,0),'TWT实时状态（新）'!B:I,8,0)</f>
        <v>0</v>
      </c>
      <c r="O255" s="11" t="str">
        <f>VLOOKUP(C255,矩阵信息表!B:C,2,0)</f>
        <v>CS6E</v>
      </c>
    </row>
    <row r="256" ht="15" spans="1:15">
      <c r="A256" s="13">
        <f t="shared" si="7"/>
        <v>255</v>
      </c>
      <c r="B256" s="8" t="str">
        <f t="shared" si="8"/>
        <v>CS6E-1-5-[46][23]</v>
      </c>
      <c r="C256" s="10" t="s">
        <v>8384</v>
      </c>
      <c r="D256" s="8">
        <v>46</v>
      </c>
      <c r="E256" s="8">
        <v>23</v>
      </c>
      <c r="F256" s="8" t="str">
        <f>VLOOKUP(C256&amp;"-I"&amp;D256,端口信息表!B:F,5,FALSE)</f>
        <v>RN11B</v>
      </c>
      <c r="G256" s="8" t="str">
        <f>VLOOKUP(C256&amp;"-O"&amp;E256,端口信息表!B:F,5,FALSE)</f>
        <v>TA11B</v>
      </c>
      <c r="H256">
        <f>VLOOKUP(O256&amp;"-"&amp;VLOOKUP(B256,开关状态表!B:K,10,0),'TWT实时状态（新）'!B:I,7,0)</f>
        <v>0</v>
      </c>
      <c r="I256">
        <f>VLOOKUP(O256&amp;"-"&amp;VLOOKUP(B256,开关状态表!B:K,10,0),'TWT实时状态（新）'!B:I,8,0)</f>
        <v>0</v>
      </c>
      <c r="O256" s="11" t="str">
        <f>VLOOKUP(C256,矩阵信息表!B:C,2,0)</f>
        <v>CS6E</v>
      </c>
    </row>
    <row r="257" ht="15" spans="1:15">
      <c r="A257" s="13">
        <f t="shared" si="7"/>
        <v>256</v>
      </c>
      <c r="B257" s="8" t="str">
        <f t="shared" si="8"/>
        <v>CS26-1-1-[1][1]</v>
      </c>
      <c r="C257" s="10" t="s">
        <v>8415</v>
      </c>
      <c r="D257" s="8">
        <v>1</v>
      </c>
      <c r="E257" s="8">
        <v>1</v>
      </c>
      <c r="F257" s="8" t="str">
        <f>VLOOKUP(C257&amp;"-I"&amp;D257,端口信息表!B:F,5,FALSE)</f>
        <v>RD2L</v>
      </c>
      <c r="G257" s="8" t="str">
        <f>VLOOKUP(C257&amp;"-O"&amp;E257,端口信息表!B:F,5,FALSE)</f>
        <v>TY2R</v>
      </c>
      <c r="H257" t="e">
        <f>VLOOKUP(O257&amp;"-"&amp;VLOOKUP(B257,开关状态表!B:K,10,0),'TWT实时状态（新）'!B:I,7,0)</f>
        <v>#N/A</v>
      </c>
      <c r="I257" t="e">
        <f>VLOOKUP(O257&amp;"-"&amp;VLOOKUP(B257,开关状态表!B:K,10,0),'TWT实时状态（新）'!B:I,8,0)</f>
        <v>#N/A</v>
      </c>
      <c r="O257" s="11" t="str">
        <f>VLOOKUP(C257,矩阵信息表!B:C,2,0)</f>
        <v>CS26</v>
      </c>
    </row>
    <row r="258" ht="15" spans="1:15">
      <c r="A258" s="13">
        <f t="shared" si="7"/>
        <v>257</v>
      </c>
      <c r="B258" s="8" t="str">
        <f t="shared" si="8"/>
        <v>CS26-1-1-[2][2]</v>
      </c>
      <c r="C258" s="10" t="s">
        <v>8415</v>
      </c>
      <c r="D258" s="8">
        <v>2</v>
      </c>
      <c r="E258" s="8">
        <v>2</v>
      </c>
      <c r="F258" s="8" t="str">
        <f>VLOOKUP(C258&amp;"-I"&amp;D258,端口信息表!B:F,5,FALSE)</f>
        <v>RD5L</v>
      </c>
      <c r="G258" s="8" t="str">
        <f>VLOOKUP(C258&amp;"-O"&amp;E258,端口信息表!B:F,5,FALSE)</f>
        <v>TY5R</v>
      </c>
      <c r="H258" t="e">
        <f>VLOOKUP(O258&amp;"-"&amp;VLOOKUP(B258,开关状态表!B:K,10,0),'TWT实时状态（新）'!B:I,7,0)</f>
        <v>#N/A</v>
      </c>
      <c r="I258" t="e">
        <f>VLOOKUP(O258&amp;"-"&amp;VLOOKUP(B258,开关状态表!B:K,10,0),'TWT实时状态（新）'!B:I,8,0)</f>
        <v>#N/A</v>
      </c>
      <c r="O258" s="11" t="str">
        <f>VLOOKUP(C258,矩阵信息表!B:C,2,0)</f>
        <v>CS26</v>
      </c>
    </row>
    <row r="259" ht="15" spans="1:15">
      <c r="A259" s="13">
        <f t="shared" ref="A259:A322" si="9">ROW()-1</f>
        <v>258</v>
      </c>
      <c r="B259" s="8" t="str">
        <f t="shared" ref="B259:B322" si="10">C259&amp;"-["&amp;D259&amp;"]["&amp;E259&amp;"]"</f>
        <v>CS26-1-1-[3][3]</v>
      </c>
      <c r="C259" s="10" t="s">
        <v>8415</v>
      </c>
      <c r="D259" s="8">
        <v>3</v>
      </c>
      <c r="E259" s="8">
        <v>3</v>
      </c>
      <c r="F259" s="8" t="str">
        <f>VLOOKUP(C259&amp;"-I"&amp;D259,端口信息表!B:F,5,FALSE)</f>
        <v>RD18L</v>
      </c>
      <c r="G259" s="8" t="str">
        <f>VLOOKUP(C259&amp;"-O"&amp;E259,端口信息表!B:F,5,FALSE)</f>
        <v>TY18R</v>
      </c>
      <c r="H259" t="e">
        <f>VLOOKUP(O259&amp;"-"&amp;VLOOKUP(B259,开关状态表!B:K,10,0),'TWT实时状态（新）'!B:I,7,0)</f>
        <v>#N/A</v>
      </c>
      <c r="I259" t="e">
        <f>VLOOKUP(O259&amp;"-"&amp;VLOOKUP(B259,开关状态表!B:K,10,0),'TWT实时状态（新）'!B:I,8,0)</f>
        <v>#N/A</v>
      </c>
      <c r="O259" s="11" t="str">
        <f>VLOOKUP(C259,矩阵信息表!B:C,2,0)</f>
        <v>CS26</v>
      </c>
    </row>
    <row r="260" ht="15" spans="1:15">
      <c r="A260" s="13">
        <f t="shared" si="9"/>
        <v>259</v>
      </c>
      <c r="B260" s="8" t="str">
        <f t="shared" si="10"/>
        <v>CS26-1-1-[4][4]</v>
      </c>
      <c r="C260" s="10" t="s">
        <v>8415</v>
      </c>
      <c r="D260" s="8">
        <v>4</v>
      </c>
      <c r="E260" s="8">
        <v>4</v>
      </c>
      <c r="F260" s="8" t="str">
        <f>VLOOKUP(C260&amp;"-I"&amp;D260,端口信息表!B:F,5,FALSE)</f>
        <v>RD33L</v>
      </c>
      <c r="G260" s="8" t="str">
        <f>VLOOKUP(C260&amp;"-O"&amp;E260,端口信息表!B:F,5,FALSE)</f>
        <v>TY33R</v>
      </c>
      <c r="H260" t="e">
        <f>VLOOKUP(O260&amp;"-"&amp;VLOOKUP(B260,开关状态表!B:K,10,0),'TWT实时状态（新）'!B:I,7,0)</f>
        <v>#N/A</v>
      </c>
      <c r="I260" t="e">
        <f>VLOOKUP(O260&amp;"-"&amp;VLOOKUP(B260,开关状态表!B:K,10,0),'TWT实时状态（新）'!B:I,8,0)</f>
        <v>#N/A</v>
      </c>
      <c r="O260" s="11" t="str">
        <f>VLOOKUP(C260,矩阵信息表!B:C,2,0)</f>
        <v>CS26</v>
      </c>
    </row>
    <row r="261" ht="15" spans="1:15">
      <c r="A261" s="13">
        <f t="shared" si="9"/>
        <v>260</v>
      </c>
      <c r="B261" s="8" t="str">
        <f t="shared" si="10"/>
        <v>CS26-1-1-[5][5]</v>
      </c>
      <c r="C261" s="10" t="s">
        <v>8415</v>
      </c>
      <c r="D261" s="8">
        <v>5</v>
      </c>
      <c r="E261" s="8">
        <v>5</v>
      </c>
      <c r="F261" s="8" t="str">
        <f>VLOOKUP(C261&amp;"-I"&amp;D261,端口信息表!B:F,5,FALSE)</f>
        <v>RD11R</v>
      </c>
      <c r="G261" s="8" t="str">
        <f>VLOOKUP(C261&amp;"-O"&amp;E261,端口信息表!B:F,5,FALSE)</f>
        <v>TY11L</v>
      </c>
      <c r="H261" t="e">
        <f>VLOOKUP(O261&amp;"-"&amp;VLOOKUP(B261,开关状态表!B:K,10,0),'TWT实时状态（新）'!B:I,7,0)</f>
        <v>#N/A</v>
      </c>
      <c r="I261" t="e">
        <f>VLOOKUP(O261&amp;"-"&amp;VLOOKUP(B261,开关状态表!B:K,10,0),'TWT实时状态（新）'!B:I,8,0)</f>
        <v>#N/A</v>
      </c>
      <c r="O261" s="11" t="str">
        <f>VLOOKUP(C261,矩阵信息表!B:C,2,0)</f>
        <v>CS26</v>
      </c>
    </row>
    <row r="262" ht="15" spans="1:15">
      <c r="A262" s="13">
        <f t="shared" si="9"/>
        <v>261</v>
      </c>
      <c r="B262" s="8" t="str">
        <f t="shared" si="10"/>
        <v>CS26-1-1-[6][6]</v>
      </c>
      <c r="C262" s="10" t="s">
        <v>8415</v>
      </c>
      <c r="D262" s="8">
        <v>6</v>
      </c>
      <c r="E262" s="8">
        <v>6</v>
      </c>
      <c r="F262" s="8" t="str">
        <f>VLOOKUP(C262&amp;"-I"&amp;D262,端口信息表!B:F,5,FALSE)</f>
        <v>RD24R</v>
      </c>
      <c r="G262" s="8" t="str">
        <f>VLOOKUP(C262&amp;"-O"&amp;E262,端口信息表!B:F,5,FALSE)</f>
        <v>TY24L</v>
      </c>
      <c r="H262" t="e">
        <f>VLOOKUP(O262&amp;"-"&amp;VLOOKUP(B262,开关状态表!B:K,10,0),'TWT实时状态（新）'!B:I,7,0)</f>
        <v>#N/A</v>
      </c>
      <c r="I262" t="e">
        <f>VLOOKUP(O262&amp;"-"&amp;VLOOKUP(B262,开关状态表!B:K,10,0),'TWT实时状态（新）'!B:I,8,0)</f>
        <v>#N/A</v>
      </c>
      <c r="O262" s="11" t="str">
        <f>VLOOKUP(C262,矩阵信息表!B:C,2,0)</f>
        <v>CS26</v>
      </c>
    </row>
    <row r="263" ht="15" spans="1:15">
      <c r="A263" s="13">
        <f t="shared" si="9"/>
        <v>262</v>
      </c>
      <c r="B263" s="8" t="str">
        <f t="shared" si="10"/>
        <v>CS26-1-1-[7][7]</v>
      </c>
      <c r="C263" s="10" t="s">
        <v>8415</v>
      </c>
      <c r="D263" s="8">
        <v>7</v>
      </c>
      <c r="E263" s="8">
        <v>7</v>
      </c>
      <c r="F263" s="8" t="str">
        <f>VLOOKUP(C263&amp;"-I"&amp;D263,端口信息表!B:F,5,FALSE)</f>
        <v>RD27R</v>
      </c>
      <c r="G263" s="8" t="str">
        <f>VLOOKUP(C263&amp;"-O"&amp;E263,端口信息表!B:F,5,FALSE)</f>
        <v>TY27L</v>
      </c>
      <c r="H263" t="e">
        <f>VLOOKUP(O263&amp;"-"&amp;VLOOKUP(B263,开关状态表!B:K,10,0),'TWT实时状态（新）'!B:I,7,0)</f>
        <v>#N/A</v>
      </c>
      <c r="I263" t="e">
        <f>VLOOKUP(O263&amp;"-"&amp;VLOOKUP(B263,开关状态表!B:K,10,0),'TWT实时状态（新）'!B:I,8,0)</f>
        <v>#N/A</v>
      </c>
      <c r="O263" s="11" t="str">
        <f>VLOOKUP(C263,矩阵信息表!B:C,2,0)</f>
        <v>CS26</v>
      </c>
    </row>
    <row r="264" ht="15" spans="1:15">
      <c r="A264" s="13">
        <f t="shared" si="9"/>
        <v>263</v>
      </c>
      <c r="B264" s="8" t="str">
        <f t="shared" si="10"/>
        <v>CS26-1-1-[8][8]</v>
      </c>
      <c r="C264" s="10" t="s">
        <v>8415</v>
      </c>
      <c r="D264" s="8">
        <v>8</v>
      </c>
      <c r="E264" s="8">
        <v>8</v>
      </c>
      <c r="F264" s="8" t="str">
        <f>VLOOKUP(C264&amp;"-I"&amp;D264,端口信息表!B:F,5,FALSE)</f>
        <v>RD39R</v>
      </c>
      <c r="G264" s="8" t="str">
        <f>VLOOKUP(C264&amp;"-O"&amp;E264,端口信息表!B:F,5,FALSE)</f>
        <v>TY39L</v>
      </c>
      <c r="H264" t="e">
        <f>VLOOKUP(O264&amp;"-"&amp;VLOOKUP(B264,开关状态表!B:K,10,0),'TWT实时状态（新）'!B:I,7,0)</f>
        <v>#N/A</v>
      </c>
      <c r="I264" t="e">
        <f>VLOOKUP(O264&amp;"-"&amp;VLOOKUP(B264,开关状态表!B:K,10,0),'TWT实时状态（新）'!B:I,8,0)</f>
        <v>#N/A</v>
      </c>
      <c r="O264" s="11" t="str">
        <f>VLOOKUP(C264,矩阵信息表!B:C,2,0)</f>
        <v>CS26</v>
      </c>
    </row>
    <row r="265" ht="15" spans="1:15">
      <c r="A265" s="13">
        <f t="shared" si="9"/>
        <v>264</v>
      </c>
      <c r="B265" s="8" t="str">
        <f t="shared" si="10"/>
        <v>CS26-1-2-[1][1]</v>
      </c>
      <c r="C265" s="10" t="s">
        <v>8416</v>
      </c>
      <c r="D265" s="8">
        <v>1</v>
      </c>
      <c r="E265" s="8">
        <v>1</v>
      </c>
      <c r="F265" s="8" t="str">
        <f>VLOOKUP(C265&amp;"-I"&amp;D265,端口信息表!B:F,5,FALSE)</f>
        <v>RY11R</v>
      </c>
      <c r="G265" s="8" t="str">
        <f>VLOOKUP(C265&amp;"-O"&amp;E265,端口信息表!B:F,5,FALSE)</f>
        <v>TD11L</v>
      </c>
      <c r="H265" t="e">
        <f>VLOOKUP(O265&amp;"-"&amp;VLOOKUP(B265,开关状态表!B:K,10,0),'TWT实时状态（新）'!B:I,7,0)</f>
        <v>#N/A</v>
      </c>
      <c r="I265" t="e">
        <f>VLOOKUP(O265&amp;"-"&amp;VLOOKUP(B265,开关状态表!B:K,10,0),'TWT实时状态（新）'!B:I,8,0)</f>
        <v>#N/A</v>
      </c>
      <c r="O265" s="11" t="str">
        <f>VLOOKUP(C265,矩阵信息表!B:C,2,0)</f>
        <v>CS26</v>
      </c>
    </row>
    <row r="266" ht="15" spans="1:15">
      <c r="A266" s="13">
        <f t="shared" si="9"/>
        <v>265</v>
      </c>
      <c r="B266" s="8" t="str">
        <f t="shared" si="10"/>
        <v>CS26-1-2-[2][2]</v>
      </c>
      <c r="C266" s="10" t="s">
        <v>8416</v>
      </c>
      <c r="D266" s="8">
        <v>2</v>
      </c>
      <c r="E266" s="8">
        <v>2</v>
      </c>
      <c r="F266" s="8" t="str">
        <f>VLOOKUP(C266&amp;"-I"&amp;D266,端口信息表!B:F,5,FALSE)</f>
        <v>RY24R</v>
      </c>
      <c r="G266" s="8" t="str">
        <f>VLOOKUP(C266&amp;"-O"&amp;E266,端口信息表!B:F,5,FALSE)</f>
        <v>TD24L</v>
      </c>
      <c r="H266" t="e">
        <f>VLOOKUP(O266&amp;"-"&amp;VLOOKUP(B266,开关状态表!B:K,10,0),'TWT实时状态（新）'!B:I,7,0)</f>
        <v>#N/A</v>
      </c>
      <c r="I266" t="e">
        <f>VLOOKUP(O266&amp;"-"&amp;VLOOKUP(B266,开关状态表!B:K,10,0),'TWT实时状态（新）'!B:I,8,0)</f>
        <v>#N/A</v>
      </c>
      <c r="O266" s="11" t="str">
        <f>VLOOKUP(C266,矩阵信息表!B:C,2,0)</f>
        <v>CS26</v>
      </c>
    </row>
    <row r="267" ht="15" spans="1:15">
      <c r="A267" s="13">
        <f t="shared" si="9"/>
        <v>266</v>
      </c>
      <c r="B267" s="8" t="str">
        <f t="shared" si="10"/>
        <v>CS26-1-2-[3][3]</v>
      </c>
      <c r="C267" s="10" t="s">
        <v>8416</v>
      </c>
      <c r="D267" s="8">
        <v>3</v>
      </c>
      <c r="E267" s="8">
        <v>3</v>
      </c>
      <c r="F267" s="8" t="str">
        <f>VLOOKUP(C267&amp;"-I"&amp;D267,端口信息表!B:F,5,FALSE)</f>
        <v>RY27R</v>
      </c>
      <c r="G267" s="8" t="str">
        <f>VLOOKUP(C267&amp;"-O"&amp;E267,端口信息表!B:F,5,FALSE)</f>
        <v>TD27L</v>
      </c>
      <c r="H267" t="e">
        <f>VLOOKUP(O267&amp;"-"&amp;VLOOKUP(B267,开关状态表!B:K,10,0),'TWT实时状态（新）'!B:I,7,0)</f>
        <v>#N/A</v>
      </c>
      <c r="I267" t="e">
        <f>VLOOKUP(O267&amp;"-"&amp;VLOOKUP(B267,开关状态表!B:K,10,0),'TWT实时状态（新）'!B:I,8,0)</f>
        <v>#N/A</v>
      </c>
      <c r="O267" s="11" t="str">
        <f>VLOOKUP(C267,矩阵信息表!B:C,2,0)</f>
        <v>CS26</v>
      </c>
    </row>
    <row r="268" ht="15" spans="1:15">
      <c r="A268" s="13">
        <f t="shared" si="9"/>
        <v>267</v>
      </c>
      <c r="B268" s="8" t="str">
        <f t="shared" si="10"/>
        <v>CS26-1-2-[4][4]</v>
      </c>
      <c r="C268" s="10" t="s">
        <v>8416</v>
      </c>
      <c r="D268" s="8">
        <v>4</v>
      </c>
      <c r="E268" s="8">
        <v>4</v>
      </c>
      <c r="F268" s="8" t="str">
        <f>VLOOKUP(C268&amp;"-I"&amp;D268,端口信息表!B:F,5,FALSE)</f>
        <v>RY39R</v>
      </c>
      <c r="G268" s="8" t="str">
        <f>VLOOKUP(C268&amp;"-O"&amp;E268,端口信息表!B:F,5,FALSE)</f>
        <v>TD39L</v>
      </c>
      <c r="H268" t="e">
        <f>VLOOKUP(O268&amp;"-"&amp;VLOOKUP(B268,开关状态表!B:K,10,0),'TWT实时状态（新）'!B:I,7,0)</f>
        <v>#N/A</v>
      </c>
      <c r="I268" t="e">
        <f>VLOOKUP(O268&amp;"-"&amp;VLOOKUP(B268,开关状态表!B:K,10,0),'TWT实时状态（新）'!B:I,8,0)</f>
        <v>#N/A</v>
      </c>
      <c r="O268" s="11" t="str">
        <f>VLOOKUP(C268,矩阵信息表!B:C,2,0)</f>
        <v>CS26</v>
      </c>
    </row>
    <row r="269" ht="15" spans="1:15">
      <c r="A269" s="13">
        <f t="shared" si="9"/>
        <v>268</v>
      </c>
      <c r="B269" s="8" t="str">
        <f t="shared" si="10"/>
        <v>CS26-1-2-[5][5]</v>
      </c>
      <c r="C269" s="10" t="s">
        <v>8416</v>
      </c>
      <c r="D269" s="8">
        <v>5</v>
      </c>
      <c r="E269" s="8">
        <v>5</v>
      </c>
      <c r="F269" s="8" t="str">
        <f>VLOOKUP(C269&amp;"-I"&amp;D269,端口信息表!B:F,5,FALSE)</f>
        <v>RY2L</v>
      </c>
      <c r="G269" s="8" t="str">
        <f>VLOOKUP(C269&amp;"-O"&amp;E269,端口信息表!B:F,5,FALSE)</f>
        <v>TD2R</v>
      </c>
      <c r="H269" t="e">
        <f>VLOOKUP(O269&amp;"-"&amp;VLOOKUP(B269,开关状态表!B:K,10,0),'TWT实时状态（新）'!B:I,7,0)</f>
        <v>#N/A</v>
      </c>
      <c r="I269" t="e">
        <f>VLOOKUP(O269&amp;"-"&amp;VLOOKUP(B269,开关状态表!B:K,10,0),'TWT实时状态（新）'!B:I,8,0)</f>
        <v>#N/A</v>
      </c>
      <c r="O269" s="11" t="str">
        <f>VLOOKUP(C269,矩阵信息表!B:C,2,0)</f>
        <v>CS26</v>
      </c>
    </row>
    <row r="270" ht="15" spans="1:15">
      <c r="A270" s="13">
        <f t="shared" si="9"/>
        <v>269</v>
      </c>
      <c r="B270" s="8" t="str">
        <f t="shared" si="10"/>
        <v>CS26-1-2-[6][6]</v>
      </c>
      <c r="C270" s="10" t="s">
        <v>8416</v>
      </c>
      <c r="D270" s="8">
        <v>6</v>
      </c>
      <c r="E270" s="8">
        <v>6</v>
      </c>
      <c r="F270" s="8" t="str">
        <f>VLOOKUP(C270&amp;"-I"&amp;D270,端口信息表!B:F,5,FALSE)</f>
        <v>RY5L</v>
      </c>
      <c r="G270" s="8" t="str">
        <f>VLOOKUP(C270&amp;"-O"&amp;E270,端口信息表!B:F,5,FALSE)</f>
        <v>TD5R</v>
      </c>
      <c r="H270" t="e">
        <f>VLOOKUP(O270&amp;"-"&amp;VLOOKUP(B270,开关状态表!B:K,10,0),'TWT实时状态（新）'!B:I,7,0)</f>
        <v>#N/A</v>
      </c>
      <c r="I270" t="e">
        <f>VLOOKUP(O270&amp;"-"&amp;VLOOKUP(B270,开关状态表!B:K,10,0),'TWT实时状态（新）'!B:I,8,0)</f>
        <v>#N/A</v>
      </c>
      <c r="O270" s="11" t="str">
        <f>VLOOKUP(C270,矩阵信息表!B:C,2,0)</f>
        <v>CS26</v>
      </c>
    </row>
    <row r="271" ht="15" spans="1:15">
      <c r="A271" s="13">
        <f t="shared" si="9"/>
        <v>270</v>
      </c>
      <c r="B271" s="8" t="str">
        <f t="shared" si="10"/>
        <v>CS26-1-2-[7][7]</v>
      </c>
      <c r="C271" s="10" t="s">
        <v>8416</v>
      </c>
      <c r="D271" s="8">
        <v>7</v>
      </c>
      <c r="E271" s="8">
        <v>7</v>
      </c>
      <c r="F271" s="8" t="str">
        <f>VLOOKUP(C271&amp;"-I"&amp;D271,端口信息表!B:F,5,FALSE)</f>
        <v>RY18L</v>
      </c>
      <c r="G271" s="8" t="str">
        <f>VLOOKUP(C271&amp;"-O"&amp;E271,端口信息表!B:F,5,FALSE)</f>
        <v>TD18R</v>
      </c>
      <c r="H271" t="e">
        <f>VLOOKUP(O271&amp;"-"&amp;VLOOKUP(B271,开关状态表!B:K,10,0),'TWT实时状态（新）'!B:I,7,0)</f>
        <v>#N/A</v>
      </c>
      <c r="I271" t="e">
        <f>VLOOKUP(O271&amp;"-"&amp;VLOOKUP(B271,开关状态表!B:K,10,0),'TWT实时状态（新）'!B:I,8,0)</f>
        <v>#N/A</v>
      </c>
      <c r="O271" s="11" t="str">
        <f>VLOOKUP(C271,矩阵信息表!B:C,2,0)</f>
        <v>CS26</v>
      </c>
    </row>
    <row r="272" ht="15" spans="1:15">
      <c r="A272" s="13">
        <f t="shared" si="9"/>
        <v>271</v>
      </c>
      <c r="B272" s="8" t="str">
        <f t="shared" si="10"/>
        <v>CS26-1-2-[8][8]</v>
      </c>
      <c r="C272" s="10" t="s">
        <v>8416</v>
      </c>
      <c r="D272" s="8">
        <v>8</v>
      </c>
      <c r="E272" s="8">
        <v>8</v>
      </c>
      <c r="F272" s="8" t="str">
        <f>VLOOKUP(C272&amp;"-I"&amp;D272,端口信息表!B:F,5,FALSE)</f>
        <v>RY33L</v>
      </c>
      <c r="G272" s="8" t="str">
        <f>VLOOKUP(C272&amp;"-O"&amp;E272,端口信息表!B:F,5,FALSE)</f>
        <v>TD33R</v>
      </c>
      <c r="H272" t="e">
        <f>VLOOKUP(O272&amp;"-"&amp;VLOOKUP(B272,开关状态表!B:K,10,0),'TWT实时状态（新）'!B:I,7,0)</f>
        <v>#N/A</v>
      </c>
      <c r="I272" t="e">
        <f>VLOOKUP(O272&amp;"-"&amp;VLOOKUP(B272,开关状态表!B:K,10,0),'TWT实时状态（新）'!B:I,8,0)</f>
        <v>#N/A</v>
      </c>
      <c r="O272" s="11" t="str">
        <f>VLOOKUP(C272,矩阵信息表!B:C,2,0)</f>
        <v>CS26</v>
      </c>
    </row>
    <row r="273" ht="15" spans="1:15">
      <c r="A273" s="13">
        <f t="shared" si="9"/>
        <v>272</v>
      </c>
      <c r="B273" s="8" t="str">
        <f t="shared" si="10"/>
        <v>CS26-1-3-[1][1]</v>
      </c>
      <c r="C273" s="10" t="s">
        <v>8417</v>
      </c>
      <c r="D273" s="8">
        <v>1</v>
      </c>
      <c r="E273" s="8">
        <v>1</v>
      </c>
      <c r="F273" s="8" t="str">
        <f>VLOOKUP(C273&amp;"-I"&amp;D273,端口信息表!B:F,5,FALSE)</f>
        <v>RK16L</v>
      </c>
      <c r="G273" s="8" t="str">
        <f>VLOOKUP(C273&amp;"-O"&amp;E273,端口信息表!B:F,5,FALSE)</f>
        <v>TY16R</v>
      </c>
      <c r="H273" t="e">
        <f>VLOOKUP(O273&amp;"-"&amp;VLOOKUP(B273,开关状态表!B:K,10,0),'TWT实时状态（新）'!B:I,7,0)</f>
        <v>#N/A</v>
      </c>
      <c r="I273" t="e">
        <f>VLOOKUP(O273&amp;"-"&amp;VLOOKUP(B273,开关状态表!B:K,10,0),'TWT实时状态（新）'!B:I,8,0)</f>
        <v>#N/A</v>
      </c>
      <c r="O273" s="11" t="str">
        <f>VLOOKUP(C273,矩阵信息表!B:C,2,0)</f>
        <v>CS26</v>
      </c>
    </row>
    <row r="274" ht="15" spans="1:15">
      <c r="A274" s="13">
        <f t="shared" si="9"/>
        <v>273</v>
      </c>
      <c r="B274" s="8" t="str">
        <f t="shared" si="10"/>
        <v>CS26-1-3-[2][2]</v>
      </c>
      <c r="C274" s="10" t="s">
        <v>8417</v>
      </c>
      <c r="D274" s="8">
        <v>2</v>
      </c>
      <c r="E274" s="8">
        <v>2</v>
      </c>
      <c r="F274" s="8" t="str">
        <f>VLOOKUP(C274&amp;"-I"&amp;D274,端口信息表!B:F,5,FALSE)</f>
        <v>RK20L</v>
      </c>
      <c r="G274" s="8" t="str">
        <f>VLOOKUP(C274&amp;"-O"&amp;E274,端口信息表!B:F,5,FALSE)</f>
        <v>TY20R</v>
      </c>
      <c r="H274" t="e">
        <f>VLOOKUP(O274&amp;"-"&amp;VLOOKUP(B274,开关状态表!B:K,10,0),'TWT实时状态（新）'!B:I,7,0)</f>
        <v>#N/A</v>
      </c>
      <c r="I274" t="e">
        <f>VLOOKUP(O274&amp;"-"&amp;VLOOKUP(B274,开关状态表!B:K,10,0),'TWT实时状态（新）'!B:I,8,0)</f>
        <v>#N/A</v>
      </c>
      <c r="O274" s="11" t="str">
        <f>VLOOKUP(C274,矩阵信息表!B:C,2,0)</f>
        <v>CS26</v>
      </c>
    </row>
    <row r="275" ht="15" spans="1:15">
      <c r="A275" s="13">
        <f t="shared" si="9"/>
        <v>274</v>
      </c>
      <c r="B275" s="8" t="str">
        <f t="shared" si="10"/>
        <v>CS26-1-3-[3][3]</v>
      </c>
      <c r="C275" s="10" t="s">
        <v>8417</v>
      </c>
      <c r="D275" s="8">
        <v>3</v>
      </c>
      <c r="E275" s="8">
        <v>3</v>
      </c>
      <c r="F275" s="8" t="str">
        <f>VLOOKUP(C275&amp;"-I"&amp;D275,端口信息表!B:F,5,FALSE)</f>
        <v>RK43L</v>
      </c>
      <c r="G275" s="8" t="str">
        <f>VLOOKUP(C275&amp;"-O"&amp;E275,端口信息表!B:F,5,FALSE)</f>
        <v>TY43R</v>
      </c>
      <c r="H275" t="e">
        <f>VLOOKUP(O275&amp;"-"&amp;VLOOKUP(B275,开关状态表!B:K,10,0),'TWT实时状态（新）'!B:I,7,0)</f>
        <v>#N/A</v>
      </c>
      <c r="I275" t="e">
        <f>VLOOKUP(O275&amp;"-"&amp;VLOOKUP(B275,开关状态表!B:K,10,0),'TWT实时状态（新）'!B:I,8,0)</f>
        <v>#N/A</v>
      </c>
      <c r="O275" s="11" t="str">
        <f>VLOOKUP(C275,矩阵信息表!B:C,2,0)</f>
        <v>CS26</v>
      </c>
    </row>
    <row r="276" ht="15" spans="1:15">
      <c r="A276" s="13">
        <f t="shared" si="9"/>
        <v>275</v>
      </c>
      <c r="B276" s="8" t="str">
        <f t="shared" si="10"/>
        <v>CS26-1-3-[4][4]</v>
      </c>
      <c r="C276" s="10" t="s">
        <v>8417</v>
      </c>
      <c r="D276" s="8">
        <v>4</v>
      </c>
      <c r="E276" s="8">
        <v>4</v>
      </c>
      <c r="F276" s="8" t="str">
        <f>VLOOKUP(C276&amp;"-I"&amp;D276,端口信息表!B:F,5,FALSE)</f>
        <v>RK45L</v>
      </c>
      <c r="G276" s="8" t="str">
        <f>VLOOKUP(C276&amp;"-O"&amp;E276,端口信息表!B:F,5,FALSE)</f>
        <v>TY45R</v>
      </c>
      <c r="H276" t="e">
        <f>VLOOKUP(O276&amp;"-"&amp;VLOOKUP(B276,开关状态表!B:K,10,0),'TWT实时状态（新）'!B:I,7,0)</f>
        <v>#N/A</v>
      </c>
      <c r="I276" t="e">
        <f>VLOOKUP(O276&amp;"-"&amp;VLOOKUP(B276,开关状态表!B:K,10,0),'TWT实时状态（新）'!B:I,8,0)</f>
        <v>#N/A</v>
      </c>
      <c r="O276" s="11" t="str">
        <f>VLOOKUP(C276,矩阵信息表!B:C,2,0)</f>
        <v>CS26</v>
      </c>
    </row>
    <row r="277" ht="15" spans="1:15">
      <c r="A277" s="13">
        <f t="shared" si="9"/>
        <v>276</v>
      </c>
      <c r="B277" s="8" t="str">
        <f t="shared" si="10"/>
        <v>CS26-1-3-[5][5]</v>
      </c>
      <c r="C277" s="10" t="s">
        <v>8417</v>
      </c>
      <c r="D277" s="8">
        <v>5</v>
      </c>
      <c r="E277" s="8">
        <v>5</v>
      </c>
      <c r="F277" s="8" t="str">
        <f>VLOOKUP(C277&amp;"-I"&amp;D277,端口信息表!B:F,5,FALSE)</f>
        <v>RK8R</v>
      </c>
      <c r="G277" s="8" t="str">
        <f>VLOOKUP(C277&amp;"-O"&amp;E277,端口信息表!B:F,5,FALSE)</f>
        <v>TY8L</v>
      </c>
      <c r="H277" t="e">
        <f>VLOOKUP(O277&amp;"-"&amp;VLOOKUP(B277,开关状态表!B:K,10,0),'TWT实时状态（新）'!B:I,7,0)</f>
        <v>#N/A</v>
      </c>
      <c r="I277" t="e">
        <f>VLOOKUP(O277&amp;"-"&amp;VLOOKUP(B277,开关状态表!B:K,10,0),'TWT实时状态（新）'!B:I,8,0)</f>
        <v>#N/A</v>
      </c>
      <c r="O277" s="11" t="str">
        <f>VLOOKUP(C277,矩阵信息表!B:C,2,0)</f>
        <v>CS26</v>
      </c>
    </row>
    <row r="278" ht="15" spans="1:15">
      <c r="A278" s="13">
        <f t="shared" si="9"/>
        <v>277</v>
      </c>
      <c r="B278" s="8" t="str">
        <f t="shared" si="10"/>
        <v>CS26-1-3-[6][6]</v>
      </c>
      <c r="C278" s="10" t="s">
        <v>8417</v>
      </c>
      <c r="D278" s="8">
        <v>6</v>
      </c>
      <c r="E278" s="8">
        <v>6</v>
      </c>
      <c r="F278" s="8" t="str">
        <f>VLOOKUP(C278&amp;"-I"&amp;D278,端口信息表!B:F,5,FALSE)</f>
        <v>RK15R</v>
      </c>
      <c r="G278" s="8" t="str">
        <f>VLOOKUP(C278&amp;"-O"&amp;E278,端口信息表!B:F,5,FALSE)</f>
        <v>TY15L</v>
      </c>
      <c r="H278" t="e">
        <f>VLOOKUP(O278&amp;"-"&amp;VLOOKUP(B278,开关状态表!B:K,10,0),'TWT实时状态（新）'!B:I,7,0)</f>
        <v>#N/A</v>
      </c>
      <c r="I278" t="e">
        <f>VLOOKUP(O278&amp;"-"&amp;VLOOKUP(B278,开关状态表!B:K,10,0),'TWT实时状态（新）'!B:I,8,0)</f>
        <v>#N/A</v>
      </c>
      <c r="O278" s="11" t="str">
        <f>VLOOKUP(C278,矩阵信息表!B:C,2,0)</f>
        <v>CS26</v>
      </c>
    </row>
    <row r="279" ht="15" spans="1:15">
      <c r="A279" s="13">
        <f t="shared" si="9"/>
        <v>278</v>
      </c>
      <c r="B279" s="8" t="str">
        <f t="shared" si="10"/>
        <v>CS26-1-3-[7][7]</v>
      </c>
      <c r="C279" s="10" t="s">
        <v>8417</v>
      </c>
      <c r="D279" s="8">
        <v>7</v>
      </c>
      <c r="E279" s="8">
        <v>7</v>
      </c>
      <c r="F279" s="8" t="str">
        <f>VLOOKUP(C279&amp;"-I"&amp;D279,端口信息表!B:F,5,FALSE)</f>
        <v>RK29R</v>
      </c>
      <c r="G279" s="8" t="str">
        <f>VLOOKUP(C279&amp;"-O"&amp;E279,端口信息表!B:F,5,FALSE)</f>
        <v>TY29L</v>
      </c>
      <c r="H279" t="e">
        <f>VLOOKUP(O279&amp;"-"&amp;VLOOKUP(B279,开关状态表!B:K,10,0),'TWT实时状态（新）'!B:I,7,0)</f>
        <v>#N/A</v>
      </c>
      <c r="I279" t="e">
        <f>VLOOKUP(O279&amp;"-"&amp;VLOOKUP(B279,开关状态表!B:K,10,0),'TWT实时状态（新）'!B:I,8,0)</f>
        <v>#N/A</v>
      </c>
      <c r="O279" s="11" t="str">
        <f>VLOOKUP(C279,矩阵信息表!B:C,2,0)</f>
        <v>CS26</v>
      </c>
    </row>
    <row r="280" ht="15" spans="1:15">
      <c r="A280" s="13">
        <f t="shared" si="9"/>
        <v>279</v>
      </c>
      <c r="B280" s="8" t="str">
        <f t="shared" si="10"/>
        <v>CS26-1-3-[8][8]</v>
      </c>
      <c r="C280" s="10" t="s">
        <v>8417</v>
      </c>
      <c r="D280" s="8">
        <v>8</v>
      </c>
      <c r="E280" s="8">
        <v>8</v>
      </c>
      <c r="F280" s="8" t="str">
        <f>VLOOKUP(C280&amp;"-I"&amp;D280,端口信息表!B:F,5,FALSE)</f>
        <v>RK38R</v>
      </c>
      <c r="G280" s="8" t="str">
        <f>VLOOKUP(C280&amp;"-O"&amp;E280,端口信息表!B:F,5,FALSE)</f>
        <v>TY38L</v>
      </c>
      <c r="H280" t="e">
        <f>VLOOKUP(O280&amp;"-"&amp;VLOOKUP(B280,开关状态表!B:K,10,0),'TWT实时状态（新）'!B:I,7,0)</f>
        <v>#N/A</v>
      </c>
      <c r="I280" t="e">
        <f>VLOOKUP(O280&amp;"-"&amp;VLOOKUP(B280,开关状态表!B:K,10,0),'TWT实时状态（新）'!B:I,8,0)</f>
        <v>#N/A</v>
      </c>
      <c r="O280" s="11" t="str">
        <f>VLOOKUP(C280,矩阵信息表!B:C,2,0)</f>
        <v>CS26</v>
      </c>
    </row>
    <row r="281" ht="15" spans="1:15">
      <c r="A281" s="13">
        <f t="shared" si="9"/>
        <v>280</v>
      </c>
      <c r="B281" s="8" t="str">
        <f t="shared" si="10"/>
        <v>CS26-1-4-[1][1]</v>
      </c>
      <c r="C281" s="10" t="s">
        <v>8418</v>
      </c>
      <c r="D281" s="8">
        <v>1</v>
      </c>
      <c r="E281" s="8">
        <v>1</v>
      </c>
      <c r="F281" s="8" t="str">
        <f>VLOOKUP(C281&amp;"-I"&amp;D281,端口信息表!B:F,5,FALSE)</f>
        <v>RY8R</v>
      </c>
      <c r="G281" s="8" t="str">
        <f>VLOOKUP(C281&amp;"-O"&amp;E281,端口信息表!B:F,5,FALSE)</f>
        <v>TK8L</v>
      </c>
      <c r="H281" t="e">
        <f>VLOOKUP(O281&amp;"-"&amp;VLOOKUP(B281,开关状态表!B:K,10,0),'TWT实时状态（新）'!B:I,7,0)</f>
        <v>#N/A</v>
      </c>
      <c r="I281" t="e">
        <f>VLOOKUP(O281&amp;"-"&amp;VLOOKUP(B281,开关状态表!B:K,10,0),'TWT实时状态（新）'!B:I,8,0)</f>
        <v>#N/A</v>
      </c>
      <c r="O281" s="11" t="str">
        <f>VLOOKUP(C281,矩阵信息表!B:C,2,0)</f>
        <v>CS26</v>
      </c>
    </row>
    <row r="282" ht="15" spans="1:15">
      <c r="A282" s="13">
        <f t="shared" si="9"/>
        <v>281</v>
      </c>
      <c r="B282" s="8" t="str">
        <f t="shared" si="10"/>
        <v>CS26-1-4-[2][2]</v>
      </c>
      <c r="C282" s="10" t="s">
        <v>8418</v>
      </c>
      <c r="D282" s="8">
        <v>2</v>
      </c>
      <c r="E282" s="8">
        <v>2</v>
      </c>
      <c r="F282" s="8" t="str">
        <f>VLOOKUP(C282&amp;"-I"&amp;D282,端口信息表!B:F,5,FALSE)</f>
        <v>RY15R</v>
      </c>
      <c r="G282" s="8" t="str">
        <f>VLOOKUP(C282&amp;"-O"&amp;E282,端口信息表!B:F,5,FALSE)</f>
        <v>TK15L</v>
      </c>
      <c r="H282" t="e">
        <f>VLOOKUP(O282&amp;"-"&amp;VLOOKUP(B282,开关状态表!B:K,10,0),'TWT实时状态（新）'!B:I,7,0)</f>
        <v>#N/A</v>
      </c>
      <c r="I282" t="e">
        <f>VLOOKUP(O282&amp;"-"&amp;VLOOKUP(B282,开关状态表!B:K,10,0),'TWT实时状态（新）'!B:I,8,0)</f>
        <v>#N/A</v>
      </c>
      <c r="O282" s="11" t="str">
        <f>VLOOKUP(C282,矩阵信息表!B:C,2,0)</f>
        <v>CS26</v>
      </c>
    </row>
    <row r="283" ht="15" spans="1:15">
      <c r="A283" s="13">
        <f t="shared" si="9"/>
        <v>282</v>
      </c>
      <c r="B283" s="8" t="str">
        <f t="shared" si="10"/>
        <v>CS26-1-4-[3][3]</v>
      </c>
      <c r="C283" s="10" t="s">
        <v>8418</v>
      </c>
      <c r="D283" s="8">
        <v>3</v>
      </c>
      <c r="E283" s="8">
        <v>3</v>
      </c>
      <c r="F283" s="8" t="str">
        <f>VLOOKUP(C283&amp;"-I"&amp;D283,端口信息表!B:F,5,FALSE)</f>
        <v>RY29R</v>
      </c>
      <c r="G283" s="8" t="str">
        <f>VLOOKUP(C283&amp;"-O"&amp;E283,端口信息表!B:F,5,FALSE)</f>
        <v>TK29L</v>
      </c>
      <c r="H283" t="e">
        <f>VLOOKUP(O283&amp;"-"&amp;VLOOKUP(B283,开关状态表!B:K,10,0),'TWT实时状态（新）'!B:I,7,0)</f>
        <v>#N/A</v>
      </c>
      <c r="I283" t="e">
        <f>VLOOKUP(O283&amp;"-"&amp;VLOOKUP(B283,开关状态表!B:K,10,0),'TWT实时状态（新）'!B:I,8,0)</f>
        <v>#N/A</v>
      </c>
      <c r="O283" s="11" t="str">
        <f>VLOOKUP(C283,矩阵信息表!B:C,2,0)</f>
        <v>CS26</v>
      </c>
    </row>
    <row r="284" ht="15" spans="1:15">
      <c r="A284" s="13">
        <f t="shared" si="9"/>
        <v>283</v>
      </c>
      <c r="B284" s="8" t="str">
        <f t="shared" si="10"/>
        <v>CS26-1-4-[4][4]</v>
      </c>
      <c r="C284" s="10" t="s">
        <v>8418</v>
      </c>
      <c r="D284" s="8">
        <v>4</v>
      </c>
      <c r="E284" s="8">
        <v>4</v>
      </c>
      <c r="F284" s="8" t="str">
        <f>VLOOKUP(C284&amp;"-I"&amp;D284,端口信息表!B:F,5,FALSE)</f>
        <v>RY38R</v>
      </c>
      <c r="G284" s="8" t="str">
        <f>VLOOKUP(C284&amp;"-O"&amp;E284,端口信息表!B:F,5,FALSE)</f>
        <v>TK38L</v>
      </c>
      <c r="H284" t="e">
        <f>VLOOKUP(O284&amp;"-"&amp;VLOOKUP(B284,开关状态表!B:K,10,0),'TWT实时状态（新）'!B:I,7,0)</f>
        <v>#N/A</v>
      </c>
      <c r="I284" t="e">
        <f>VLOOKUP(O284&amp;"-"&amp;VLOOKUP(B284,开关状态表!B:K,10,0),'TWT实时状态（新）'!B:I,8,0)</f>
        <v>#N/A</v>
      </c>
      <c r="O284" s="11" t="str">
        <f>VLOOKUP(C284,矩阵信息表!B:C,2,0)</f>
        <v>CS26</v>
      </c>
    </row>
    <row r="285" ht="15" spans="1:15">
      <c r="A285" s="13">
        <f t="shared" si="9"/>
        <v>284</v>
      </c>
      <c r="B285" s="8" t="str">
        <f t="shared" si="10"/>
        <v>CS26-1-4-[5][5]</v>
      </c>
      <c r="C285" s="10" t="s">
        <v>8418</v>
      </c>
      <c r="D285" s="8">
        <v>5</v>
      </c>
      <c r="E285" s="8">
        <v>5</v>
      </c>
      <c r="F285" s="8" t="str">
        <f>VLOOKUP(C285&amp;"-I"&amp;D285,端口信息表!B:F,5,FALSE)</f>
        <v>RY16L</v>
      </c>
      <c r="G285" s="8" t="str">
        <f>VLOOKUP(C285&amp;"-O"&amp;E285,端口信息表!B:F,5,FALSE)</f>
        <v>TK16R</v>
      </c>
      <c r="H285" t="e">
        <f>VLOOKUP(O285&amp;"-"&amp;VLOOKUP(B285,开关状态表!B:K,10,0),'TWT实时状态（新）'!B:I,7,0)</f>
        <v>#N/A</v>
      </c>
      <c r="I285" t="e">
        <f>VLOOKUP(O285&amp;"-"&amp;VLOOKUP(B285,开关状态表!B:K,10,0),'TWT实时状态（新）'!B:I,8,0)</f>
        <v>#N/A</v>
      </c>
      <c r="O285" s="11" t="str">
        <f>VLOOKUP(C285,矩阵信息表!B:C,2,0)</f>
        <v>CS26</v>
      </c>
    </row>
    <row r="286" ht="15" spans="1:15">
      <c r="A286" s="13">
        <f t="shared" si="9"/>
        <v>285</v>
      </c>
      <c r="B286" s="8" t="str">
        <f t="shared" si="10"/>
        <v>CS26-1-4-[6][6]</v>
      </c>
      <c r="C286" s="10" t="s">
        <v>8418</v>
      </c>
      <c r="D286" s="8">
        <v>6</v>
      </c>
      <c r="E286" s="8">
        <v>6</v>
      </c>
      <c r="F286" s="8" t="str">
        <f>VLOOKUP(C286&amp;"-I"&amp;D286,端口信息表!B:F,5,FALSE)</f>
        <v>RY20L</v>
      </c>
      <c r="G286" s="8" t="str">
        <f>VLOOKUP(C286&amp;"-O"&amp;E286,端口信息表!B:F,5,FALSE)</f>
        <v>TK20R</v>
      </c>
      <c r="H286" t="e">
        <f>VLOOKUP(O286&amp;"-"&amp;VLOOKUP(B286,开关状态表!B:K,10,0),'TWT实时状态（新）'!B:I,7,0)</f>
        <v>#N/A</v>
      </c>
      <c r="I286" t="e">
        <f>VLOOKUP(O286&amp;"-"&amp;VLOOKUP(B286,开关状态表!B:K,10,0),'TWT实时状态（新）'!B:I,8,0)</f>
        <v>#N/A</v>
      </c>
      <c r="O286" s="11" t="str">
        <f>VLOOKUP(C286,矩阵信息表!B:C,2,0)</f>
        <v>CS26</v>
      </c>
    </row>
    <row r="287" ht="15" spans="1:15">
      <c r="A287" s="13">
        <f t="shared" si="9"/>
        <v>286</v>
      </c>
      <c r="B287" s="8" t="str">
        <f t="shared" si="10"/>
        <v>CS26-1-4-[7][7]</v>
      </c>
      <c r="C287" s="10" t="s">
        <v>8418</v>
      </c>
      <c r="D287" s="8">
        <v>7</v>
      </c>
      <c r="E287" s="8">
        <v>7</v>
      </c>
      <c r="F287" s="8" t="str">
        <f>VLOOKUP(C287&amp;"-I"&amp;D287,端口信息表!B:F,5,FALSE)</f>
        <v>RY43L</v>
      </c>
      <c r="G287" s="8" t="str">
        <f>VLOOKUP(C287&amp;"-O"&amp;E287,端口信息表!B:F,5,FALSE)</f>
        <v>TK43R</v>
      </c>
      <c r="H287" t="e">
        <f>VLOOKUP(O287&amp;"-"&amp;VLOOKUP(B287,开关状态表!B:K,10,0),'TWT实时状态（新）'!B:I,7,0)</f>
        <v>#N/A</v>
      </c>
      <c r="I287" t="e">
        <f>VLOOKUP(O287&amp;"-"&amp;VLOOKUP(B287,开关状态表!B:K,10,0),'TWT实时状态（新）'!B:I,8,0)</f>
        <v>#N/A</v>
      </c>
      <c r="O287" s="11" t="str">
        <f>VLOOKUP(C287,矩阵信息表!B:C,2,0)</f>
        <v>CS26</v>
      </c>
    </row>
    <row r="288" ht="15" spans="1:15">
      <c r="A288" s="13">
        <f t="shared" si="9"/>
        <v>287</v>
      </c>
      <c r="B288" s="8" t="str">
        <f t="shared" si="10"/>
        <v>CS26-1-4-[8][8]</v>
      </c>
      <c r="C288" s="10" t="s">
        <v>8418</v>
      </c>
      <c r="D288" s="8">
        <v>8</v>
      </c>
      <c r="E288" s="8">
        <v>8</v>
      </c>
      <c r="F288" s="8" t="str">
        <f>VLOOKUP(C288&amp;"-I"&amp;D288,端口信息表!B:F,5,FALSE)</f>
        <v>RY45L</v>
      </c>
      <c r="G288" s="8" t="str">
        <f>VLOOKUP(C288&amp;"-O"&amp;E288,端口信息表!B:F,5,FALSE)</f>
        <v>TK45R</v>
      </c>
      <c r="H288" t="e">
        <f>VLOOKUP(O288&amp;"-"&amp;VLOOKUP(B288,开关状态表!B:K,10,0),'TWT实时状态（新）'!B:I,7,0)</f>
        <v>#N/A</v>
      </c>
      <c r="I288" t="e">
        <f>VLOOKUP(O288&amp;"-"&amp;VLOOKUP(B288,开关状态表!B:K,10,0),'TWT实时状态（新）'!B:I,8,0)</f>
        <v>#N/A</v>
      </c>
      <c r="O288" s="11" t="str">
        <f>VLOOKUP(C288,矩阵信息表!B:C,2,0)</f>
        <v>CS26</v>
      </c>
    </row>
    <row r="289" ht="15" spans="1:15">
      <c r="A289" s="13">
        <f t="shared" si="9"/>
        <v>288</v>
      </c>
      <c r="B289" s="8" t="str">
        <f t="shared" si="10"/>
        <v>CS26-1-5-[1][1]</v>
      </c>
      <c r="C289" s="10" t="s">
        <v>8419</v>
      </c>
      <c r="D289" s="8">
        <v>1</v>
      </c>
      <c r="E289" s="8">
        <v>1</v>
      </c>
      <c r="F289" s="8" t="str">
        <f>VLOOKUP(C289&amp;"-I"&amp;D289,端口信息表!B:F,5,FALSE)</f>
        <v>RH22L</v>
      </c>
      <c r="G289" s="8" t="str">
        <f>VLOOKUP(C289&amp;"-O"&amp;E289,端口信息表!B:F,5,FALSE)</f>
        <v>TY22R</v>
      </c>
      <c r="H289" t="e">
        <f>VLOOKUP(O289&amp;"-"&amp;VLOOKUP(B289,开关状态表!B:K,10,0),'TWT实时状态（新）'!B:I,7,0)</f>
        <v>#N/A</v>
      </c>
      <c r="I289" t="e">
        <f>VLOOKUP(O289&amp;"-"&amp;VLOOKUP(B289,开关状态表!B:K,10,0),'TWT实时状态（新）'!B:I,8,0)</f>
        <v>#N/A</v>
      </c>
      <c r="O289" s="11" t="str">
        <f>VLOOKUP(C289,矩阵信息表!B:C,2,0)</f>
        <v>CS26</v>
      </c>
    </row>
    <row r="290" ht="15" spans="1:15">
      <c r="A290" s="13">
        <f t="shared" si="9"/>
        <v>289</v>
      </c>
      <c r="B290" s="8" t="str">
        <f t="shared" si="10"/>
        <v>CS26-1-5-[2][2]</v>
      </c>
      <c r="C290" s="10" t="s">
        <v>8419</v>
      </c>
      <c r="D290" s="8">
        <v>2</v>
      </c>
      <c r="E290" s="8">
        <v>2</v>
      </c>
      <c r="F290" s="8" t="str">
        <f>VLOOKUP(C290&amp;"-I"&amp;D290,端口信息表!B:F,5,FALSE)</f>
        <v>RH35L</v>
      </c>
      <c r="G290" s="8" t="str">
        <f>VLOOKUP(C290&amp;"-O"&amp;E290,端口信息表!B:F,5,FALSE)</f>
        <v>TY35R</v>
      </c>
      <c r="H290" t="e">
        <f>VLOOKUP(O290&amp;"-"&amp;VLOOKUP(B290,开关状态表!B:K,10,0),'TWT实时状态（新）'!B:I,7,0)</f>
        <v>#N/A</v>
      </c>
      <c r="I290" t="e">
        <f>VLOOKUP(O290&amp;"-"&amp;VLOOKUP(B290,开关状态表!B:K,10,0),'TWT实时状态（新）'!B:I,8,0)</f>
        <v>#N/A</v>
      </c>
      <c r="O290" s="11" t="str">
        <f>VLOOKUP(C290,矩阵信息表!B:C,2,0)</f>
        <v>CS26</v>
      </c>
    </row>
    <row r="291" ht="15" spans="1:15">
      <c r="A291" s="13">
        <f t="shared" si="9"/>
        <v>290</v>
      </c>
      <c r="B291" s="8" t="str">
        <f t="shared" si="10"/>
        <v>CS26-1-5-[3][3]</v>
      </c>
      <c r="C291" s="10" t="s">
        <v>8419</v>
      </c>
      <c r="D291" s="8">
        <v>3</v>
      </c>
      <c r="E291" s="8">
        <v>3</v>
      </c>
      <c r="F291" s="8" t="str">
        <f>VLOOKUP(C291&amp;"-I"&amp;D291,端口信息表!B:F,5,FALSE)</f>
        <v>RH36L</v>
      </c>
      <c r="G291" s="8" t="str">
        <f>VLOOKUP(C291&amp;"-O"&amp;E291,端口信息表!B:F,5,FALSE)</f>
        <v>TY36R</v>
      </c>
      <c r="H291" t="e">
        <f>VLOOKUP(O291&amp;"-"&amp;VLOOKUP(B291,开关状态表!B:K,10,0),'TWT实时状态（新）'!B:I,7,0)</f>
        <v>#N/A</v>
      </c>
      <c r="I291" t="e">
        <f>VLOOKUP(O291&amp;"-"&amp;VLOOKUP(B291,开关状态表!B:K,10,0),'TWT实时状态（新）'!B:I,8,0)</f>
        <v>#N/A</v>
      </c>
      <c r="O291" s="11" t="str">
        <f>VLOOKUP(C291,矩阵信息表!B:C,2,0)</f>
        <v>CS26</v>
      </c>
    </row>
    <row r="292" ht="15" spans="1:15">
      <c r="A292" s="13">
        <f t="shared" si="9"/>
        <v>291</v>
      </c>
      <c r="B292" s="8" t="str">
        <f t="shared" si="10"/>
        <v>CS26-1-5-[4][4]</v>
      </c>
      <c r="C292" s="10" t="s">
        <v>8419</v>
      </c>
      <c r="D292" s="8">
        <v>4</v>
      </c>
      <c r="E292" s="8">
        <v>4</v>
      </c>
      <c r="F292" s="8" t="str">
        <f>VLOOKUP(C292&amp;"-I"&amp;D292,端口信息表!B:F,5,FALSE)</f>
        <v>RH37L</v>
      </c>
      <c r="G292" s="8" t="str">
        <f>VLOOKUP(C292&amp;"-O"&amp;E292,端口信息表!B:F,5,FALSE)</f>
        <v>TY37R</v>
      </c>
      <c r="H292" t="e">
        <f>VLOOKUP(O292&amp;"-"&amp;VLOOKUP(B292,开关状态表!B:K,10,0),'TWT实时状态（新）'!B:I,7,0)</f>
        <v>#N/A</v>
      </c>
      <c r="I292" t="e">
        <f>VLOOKUP(O292&amp;"-"&amp;VLOOKUP(B292,开关状态表!B:K,10,0),'TWT实时状态（新）'!B:I,8,0)</f>
        <v>#N/A</v>
      </c>
      <c r="O292" s="11" t="str">
        <f>VLOOKUP(C292,矩阵信息表!B:C,2,0)</f>
        <v>CS26</v>
      </c>
    </row>
    <row r="293" ht="15" spans="1:15">
      <c r="A293" s="13">
        <f t="shared" si="9"/>
        <v>292</v>
      </c>
      <c r="B293" s="8" t="str">
        <f t="shared" si="10"/>
        <v>CS26-1-5-[5][5]</v>
      </c>
      <c r="C293" s="10" t="s">
        <v>8419</v>
      </c>
      <c r="D293" s="8">
        <v>5</v>
      </c>
      <c r="E293" s="8">
        <v>5</v>
      </c>
      <c r="F293" s="8" t="str">
        <f>VLOOKUP(C293&amp;"-I"&amp;D293,端口信息表!B:F,5,FALSE)</f>
        <v>RH47L</v>
      </c>
      <c r="G293" s="8" t="str">
        <f>VLOOKUP(C293&amp;"-O"&amp;E293,端口信息表!B:F,5,FALSE)</f>
        <v>TY47R</v>
      </c>
      <c r="H293" t="e">
        <f>VLOOKUP(O293&amp;"-"&amp;VLOOKUP(B293,开关状态表!B:K,10,0),'TWT实时状态（新）'!B:I,7,0)</f>
        <v>#N/A</v>
      </c>
      <c r="I293" t="e">
        <f>VLOOKUP(O293&amp;"-"&amp;VLOOKUP(B293,开关状态表!B:K,10,0),'TWT实时状态（新）'!B:I,8,0)</f>
        <v>#N/A</v>
      </c>
      <c r="O293" s="11" t="str">
        <f>VLOOKUP(C293,矩阵信息表!B:C,2,0)</f>
        <v>CS26</v>
      </c>
    </row>
    <row r="294" ht="15" spans="1:15">
      <c r="A294" s="13">
        <f t="shared" si="9"/>
        <v>293</v>
      </c>
      <c r="B294" s="8" t="str">
        <f t="shared" si="10"/>
        <v>CS26-1-5-[6][6]</v>
      </c>
      <c r="C294" s="10" t="s">
        <v>8419</v>
      </c>
      <c r="D294" s="8">
        <v>6</v>
      </c>
      <c r="E294" s="8">
        <v>6</v>
      </c>
      <c r="F294" s="8" t="str">
        <f>VLOOKUP(C294&amp;"-I"&amp;D294,端口信息表!B:F,5,FALSE)</f>
        <v>RH54L</v>
      </c>
      <c r="G294" s="8" t="str">
        <f>VLOOKUP(C294&amp;"-O"&amp;E294,端口信息表!B:F,5,FALSE)</f>
        <v>TY54R</v>
      </c>
      <c r="H294" t="e">
        <f>VLOOKUP(O294&amp;"-"&amp;VLOOKUP(B294,开关状态表!B:K,10,0),'TWT实时状态（新）'!B:I,7,0)</f>
        <v>#N/A</v>
      </c>
      <c r="I294" t="e">
        <f>VLOOKUP(O294&amp;"-"&amp;VLOOKUP(B294,开关状态表!B:K,10,0),'TWT实时状态（新）'!B:I,8,0)</f>
        <v>#N/A</v>
      </c>
      <c r="O294" s="11" t="str">
        <f>VLOOKUP(C294,矩阵信息表!B:C,2,0)</f>
        <v>CS26</v>
      </c>
    </row>
    <row r="295" ht="15" spans="1:15">
      <c r="A295" s="13">
        <f t="shared" si="9"/>
        <v>294</v>
      </c>
      <c r="B295" s="8" t="str">
        <f t="shared" si="10"/>
        <v>CS26-1-5-[7][7]</v>
      </c>
      <c r="C295" s="10" t="s">
        <v>8419</v>
      </c>
      <c r="D295" s="8">
        <v>7</v>
      </c>
      <c r="E295" s="8">
        <v>7</v>
      </c>
      <c r="F295" s="8" t="str">
        <f>VLOOKUP(C295&amp;"-I"&amp;D295,端口信息表!B:F,5,FALSE)</f>
        <v>RH55L</v>
      </c>
      <c r="G295" s="8" t="str">
        <f>VLOOKUP(C295&amp;"-O"&amp;E295,端口信息表!B:F,5,FALSE)</f>
        <v>TY55R</v>
      </c>
      <c r="H295" t="e">
        <f>VLOOKUP(O295&amp;"-"&amp;VLOOKUP(B295,开关状态表!B:K,10,0),'TWT实时状态（新）'!B:I,7,0)</f>
        <v>#N/A</v>
      </c>
      <c r="I295" t="e">
        <f>VLOOKUP(O295&amp;"-"&amp;VLOOKUP(B295,开关状态表!B:K,10,0),'TWT实时状态（新）'!B:I,8,0)</f>
        <v>#N/A</v>
      </c>
      <c r="O295" s="11" t="str">
        <f>VLOOKUP(C295,矩阵信息表!B:C,2,0)</f>
        <v>CS26</v>
      </c>
    </row>
    <row r="296" ht="15" spans="1:15">
      <c r="A296" s="13">
        <f t="shared" si="9"/>
        <v>295</v>
      </c>
      <c r="B296" s="8" t="str">
        <f t="shared" si="10"/>
        <v>CS26-1-5-[8][8]</v>
      </c>
      <c r="C296" s="10" t="s">
        <v>8419</v>
      </c>
      <c r="D296" s="8">
        <v>8</v>
      </c>
      <c r="E296" s="8">
        <v>8</v>
      </c>
      <c r="F296" s="8" t="str">
        <f>VLOOKUP(C296&amp;"-I"&amp;D296,端口信息表!B:F,5,FALSE)</f>
        <v>RH59L</v>
      </c>
      <c r="G296" s="8" t="str">
        <f>VLOOKUP(C296&amp;"-O"&amp;E296,端口信息表!B:F,5,FALSE)</f>
        <v>TY59R</v>
      </c>
      <c r="H296" t="e">
        <f>VLOOKUP(O296&amp;"-"&amp;VLOOKUP(B296,开关状态表!B:K,10,0),'TWT实时状态（新）'!B:I,7,0)</f>
        <v>#N/A</v>
      </c>
      <c r="I296" t="e">
        <f>VLOOKUP(O296&amp;"-"&amp;VLOOKUP(B296,开关状态表!B:K,10,0),'TWT实时状态（新）'!B:I,8,0)</f>
        <v>#N/A</v>
      </c>
      <c r="O296" s="11" t="str">
        <f>VLOOKUP(C296,矩阵信息表!B:C,2,0)</f>
        <v>CS26</v>
      </c>
    </row>
    <row r="297" ht="15" spans="1:15">
      <c r="A297" s="13">
        <f t="shared" si="9"/>
        <v>296</v>
      </c>
      <c r="B297" s="8" t="str">
        <f t="shared" si="10"/>
        <v>CS26-1-5-[9][9]</v>
      </c>
      <c r="C297" s="10" t="s">
        <v>8419</v>
      </c>
      <c r="D297" s="8">
        <v>9</v>
      </c>
      <c r="E297" s="8">
        <v>9</v>
      </c>
      <c r="F297" s="8" t="str">
        <f>VLOOKUP(C297&amp;"-I"&amp;D297,端口信息表!B:F,5,FALSE)</f>
        <v>RH42R</v>
      </c>
      <c r="G297" s="8" t="str">
        <f>VLOOKUP(C297&amp;"-O"&amp;E297,端口信息表!B:F,5,FALSE)</f>
        <v>TY42L</v>
      </c>
      <c r="H297" t="e">
        <f>VLOOKUP(O297&amp;"-"&amp;VLOOKUP(B297,开关状态表!B:K,10,0),'TWT实时状态（新）'!B:I,7,0)</f>
        <v>#N/A</v>
      </c>
      <c r="I297" t="e">
        <f>VLOOKUP(O297&amp;"-"&amp;VLOOKUP(B297,开关状态表!B:K,10,0),'TWT实时状态（新）'!B:I,8,0)</f>
        <v>#N/A</v>
      </c>
      <c r="O297" s="11" t="str">
        <f>VLOOKUP(C297,矩阵信息表!B:C,2,0)</f>
        <v>CS26</v>
      </c>
    </row>
    <row r="298" ht="15" spans="1:15">
      <c r="A298" s="13">
        <f t="shared" si="9"/>
        <v>297</v>
      </c>
      <c r="B298" s="8" t="str">
        <f t="shared" si="10"/>
        <v>CS26-1-5-[10][10]</v>
      </c>
      <c r="C298" s="10" t="s">
        <v>8419</v>
      </c>
      <c r="D298" s="8">
        <v>10</v>
      </c>
      <c r="E298" s="8">
        <v>10</v>
      </c>
      <c r="F298" s="8" t="str">
        <f>VLOOKUP(C298&amp;"-I"&amp;D298,端口信息表!B:F,5,FALSE)</f>
        <v>RH49R</v>
      </c>
      <c r="G298" s="8" t="str">
        <f>VLOOKUP(C298&amp;"-O"&amp;E298,端口信息表!B:F,5,FALSE)</f>
        <v>TY49L</v>
      </c>
      <c r="H298" t="e">
        <f>VLOOKUP(O298&amp;"-"&amp;VLOOKUP(B298,开关状态表!B:K,10,0),'TWT实时状态（新）'!B:I,7,0)</f>
        <v>#N/A</v>
      </c>
      <c r="I298" t="e">
        <f>VLOOKUP(O298&amp;"-"&amp;VLOOKUP(B298,开关状态表!B:K,10,0),'TWT实时状态（新）'!B:I,8,0)</f>
        <v>#N/A</v>
      </c>
      <c r="O298" s="11" t="str">
        <f>VLOOKUP(C298,矩阵信息表!B:C,2,0)</f>
        <v>CS26</v>
      </c>
    </row>
    <row r="299" ht="15" spans="1:15">
      <c r="A299" s="13">
        <f t="shared" si="9"/>
        <v>298</v>
      </c>
      <c r="B299" s="8" t="str">
        <f t="shared" si="10"/>
        <v>CS26-1-5-[11][11]</v>
      </c>
      <c r="C299" s="10" t="s">
        <v>8419</v>
      </c>
      <c r="D299" s="8">
        <v>11</v>
      </c>
      <c r="E299" s="8">
        <v>11</v>
      </c>
      <c r="F299" s="8" t="str">
        <f>VLOOKUP(C299&amp;"-I"&amp;D299,端口信息表!B:F,5,FALSE)</f>
        <v>RH51R</v>
      </c>
      <c r="G299" s="8" t="str">
        <f>VLOOKUP(C299&amp;"-O"&amp;E299,端口信息表!B:F,5,FALSE)</f>
        <v>TY51L</v>
      </c>
      <c r="H299" t="e">
        <f>VLOOKUP(O299&amp;"-"&amp;VLOOKUP(B299,开关状态表!B:K,10,0),'TWT实时状态（新）'!B:I,7,0)</f>
        <v>#N/A</v>
      </c>
      <c r="I299" t="e">
        <f>VLOOKUP(O299&amp;"-"&amp;VLOOKUP(B299,开关状态表!B:K,10,0),'TWT实时状态（新）'!B:I,8,0)</f>
        <v>#N/A</v>
      </c>
      <c r="O299" s="11" t="str">
        <f>VLOOKUP(C299,矩阵信息表!B:C,2,0)</f>
        <v>CS26</v>
      </c>
    </row>
    <row r="300" ht="15" spans="1:15">
      <c r="A300" s="13">
        <f t="shared" si="9"/>
        <v>299</v>
      </c>
      <c r="B300" s="8" t="str">
        <f t="shared" si="10"/>
        <v>CS26-1-5-[12][12]</v>
      </c>
      <c r="C300" s="10" t="s">
        <v>8419</v>
      </c>
      <c r="D300" s="8">
        <v>12</v>
      </c>
      <c r="E300" s="8">
        <v>12</v>
      </c>
      <c r="F300" s="8" t="str">
        <f>VLOOKUP(C300&amp;"-I"&amp;D300,端口信息表!B:F,5,FALSE)</f>
        <v>RH52R</v>
      </c>
      <c r="G300" s="8" t="str">
        <f>VLOOKUP(C300&amp;"-O"&amp;E300,端口信息表!B:F,5,FALSE)</f>
        <v>TY52L</v>
      </c>
      <c r="H300" t="e">
        <f>VLOOKUP(O300&amp;"-"&amp;VLOOKUP(B300,开关状态表!B:K,10,0),'TWT实时状态（新）'!B:I,7,0)</f>
        <v>#N/A</v>
      </c>
      <c r="I300" t="e">
        <f>VLOOKUP(O300&amp;"-"&amp;VLOOKUP(B300,开关状态表!B:K,10,0),'TWT实时状态（新）'!B:I,8,0)</f>
        <v>#N/A</v>
      </c>
      <c r="O300" s="11" t="str">
        <f>VLOOKUP(C300,矩阵信息表!B:C,2,0)</f>
        <v>CS26</v>
      </c>
    </row>
    <row r="301" ht="15" spans="1:15">
      <c r="A301" s="13">
        <f t="shared" si="9"/>
        <v>300</v>
      </c>
      <c r="B301" s="8" t="str">
        <f t="shared" si="10"/>
        <v>CS26-1-5-[13][13]</v>
      </c>
      <c r="C301" s="10" t="s">
        <v>8419</v>
      </c>
      <c r="D301" s="8">
        <v>13</v>
      </c>
      <c r="E301" s="8">
        <v>13</v>
      </c>
      <c r="F301" s="8" t="str">
        <f>VLOOKUP(C301&amp;"-I"&amp;D301,端口信息表!B:F,5,FALSE)</f>
        <v>RH57R</v>
      </c>
      <c r="G301" s="8" t="str">
        <f>VLOOKUP(C301&amp;"-O"&amp;E301,端口信息表!B:F,5,FALSE)</f>
        <v>TY57L</v>
      </c>
      <c r="H301" t="e">
        <f>VLOOKUP(O301&amp;"-"&amp;VLOOKUP(B301,开关状态表!B:K,10,0),'TWT实时状态（新）'!B:I,7,0)</f>
        <v>#N/A</v>
      </c>
      <c r="I301" t="e">
        <f>VLOOKUP(O301&amp;"-"&amp;VLOOKUP(B301,开关状态表!B:K,10,0),'TWT实时状态（新）'!B:I,8,0)</f>
        <v>#N/A</v>
      </c>
      <c r="O301" s="11" t="str">
        <f>VLOOKUP(C301,矩阵信息表!B:C,2,0)</f>
        <v>CS26</v>
      </c>
    </row>
    <row r="302" ht="15" spans="1:15">
      <c r="A302" s="13">
        <f t="shared" si="9"/>
        <v>301</v>
      </c>
      <c r="B302" s="8" t="str">
        <f t="shared" si="10"/>
        <v>CS26-1-5-[14][14]</v>
      </c>
      <c r="C302" s="10" t="s">
        <v>8419</v>
      </c>
      <c r="D302" s="8">
        <v>14</v>
      </c>
      <c r="E302" s="8">
        <v>14</v>
      </c>
      <c r="F302" s="8" t="str">
        <f>VLOOKUP(C302&amp;"-I"&amp;D302,端口信息表!B:F,5,FALSE)</f>
        <v>RH58R</v>
      </c>
      <c r="G302" s="8" t="str">
        <f>VLOOKUP(C302&amp;"-O"&amp;E302,端口信息表!B:F,5,FALSE)</f>
        <v>TY58L</v>
      </c>
      <c r="H302" t="e">
        <f>VLOOKUP(O302&amp;"-"&amp;VLOOKUP(B302,开关状态表!B:K,10,0),'TWT实时状态（新）'!B:I,7,0)</f>
        <v>#N/A</v>
      </c>
      <c r="I302" t="e">
        <f>VLOOKUP(O302&amp;"-"&amp;VLOOKUP(B302,开关状态表!B:K,10,0),'TWT实时状态（新）'!B:I,8,0)</f>
        <v>#N/A</v>
      </c>
      <c r="O302" s="11" t="str">
        <f>VLOOKUP(C302,矩阵信息表!B:C,2,0)</f>
        <v>CS26</v>
      </c>
    </row>
    <row r="303" ht="15" spans="1:15">
      <c r="A303" s="13">
        <f t="shared" si="9"/>
        <v>302</v>
      </c>
      <c r="B303" s="8" t="str">
        <f t="shared" si="10"/>
        <v>CS26-1-5-[15][15]</v>
      </c>
      <c r="C303" s="10" t="s">
        <v>8419</v>
      </c>
      <c r="D303" s="8">
        <v>15</v>
      </c>
      <c r="E303" s="8">
        <v>15</v>
      </c>
      <c r="F303" s="8" t="str">
        <f>VLOOKUP(C303&amp;"-I"&amp;D303,端口信息表!B:F,5,FALSE)</f>
        <v>RH60R</v>
      </c>
      <c r="G303" s="8" t="str">
        <f>VLOOKUP(C303&amp;"-O"&amp;E303,端口信息表!B:F,5,FALSE)</f>
        <v>TY60L</v>
      </c>
      <c r="H303" t="e">
        <f>VLOOKUP(O303&amp;"-"&amp;VLOOKUP(B303,开关状态表!B:K,10,0),'TWT实时状态（新）'!B:I,7,0)</f>
        <v>#N/A</v>
      </c>
      <c r="I303" t="e">
        <f>VLOOKUP(O303&amp;"-"&amp;VLOOKUP(B303,开关状态表!B:K,10,0),'TWT实时状态（新）'!B:I,8,0)</f>
        <v>#N/A</v>
      </c>
      <c r="O303" s="11" t="str">
        <f>VLOOKUP(C303,矩阵信息表!B:C,2,0)</f>
        <v>CS26</v>
      </c>
    </row>
    <row r="304" ht="15" spans="1:15">
      <c r="A304" s="13">
        <f t="shared" si="9"/>
        <v>303</v>
      </c>
      <c r="B304" s="8" t="str">
        <f t="shared" si="10"/>
        <v>CS26-1-5-[16][16]</v>
      </c>
      <c r="C304" s="10" t="s">
        <v>8419</v>
      </c>
      <c r="D304" s="8">
        <v>16</v>
      </c>
      <c r="E304" s="8">
        <v>16</v>
      </c>
      <c r="F304" s="8" t="str">
        <f>VLOOKUP(C304&amp;"-I"&amp;D304,端口信息表!B:F,5,FALSE)</f>
        <v>RH62R</v>
      </c>
      <c r="G304" s="8" t="str">
        <f>VLOOKUP(C304&amp;"-O"&amp;E304,端口信息表!B:F,5,FALSE)</f>
        <v>TY62L</v>
      </c>
      <c r="H304" t="e">
        <f>VLOOKUP(O304&amp;"-"&amp;VLOOKUP(B304,开关状态表!B:K,10,0),'TWT实时状态（新）'!B:I,7,0)</f>
        <v>#N/A</v>
      </c>
      <c r="I304" t="e">
        <f>VLOOKUP(O304&amp;"-"&amp;VLOOKUP(B304,开关状态表!B:K,10,0),'TWT实时状态（新）'!B:I,8,0)</f>
        <v>#N/A</v>
      </c>
      <c r="O304" s="11" t="str">
        <f>VLOOKUP(C304,矩阵信息表!B:C,2,0)</f>
        <v>CS26</v>
      </c>
    </row>
    <row r="305" ht="15" spans="1:15">
      <c r="A305" s="13">
        <f t="shared" si="9"/>
        <v>304</v>
      </c>
      <c r="B305" s="8" t="str">
        <f t="shared" si="10"/>
        <v>CS26-1-6-[1][1]</v>
      </c>
      <c r="C305" s="10" t="s">
        <v>8420</v>
      </c>
      <c r="D305" s="8">
        <v>1</v>
      </c>
      <c r="E305" s="8">
        <v>1</v>
      </c>
      <c r="F305" s="8" t="str">
        <f>VLOOKUP(C305&amp;"-I"&amp;D305,端口信息表!B:F,5,FALSE)</f>
        <v>RY42R</v>
      </c>
      <c r="G305" s="8" t="str">
        <f>VLOOKUP(C305&amp;"-O"&amp;E305,端口信息表!B:F,5,FALSE)</f>
        <v>TH42L</v>
      </c>
      <c r="H305" t="e">
        <f>VLOOKUP(O305&amp;"-"&amp;VLOOKUP(B305,开关状态表!B:K,10,0),'TWT实时状态（新）'!B:I,7,0)</f>
        <v>#N/A</v>
      </c>
      <c r="I305" t="e">
        <f>VLOOKUP(O305&amp;"-"&amp;VLOOKUP(B305,开关状态表!B:K,10,0),'TWT实时状态（新）'!B:I,8,0)</f>
        <v>#N/A</v>
      </c>
      <c r="O305" s="11" t="str">
        <f>VLOOKUP(C305,矩阵信息表!B:C,2,0)</f>
        <v>CS26</v>
      </c>
    </row>
    <row r="306" ht="15" spans="1:15">
      <c r="A306" s="13">
        <f t="shared" si="9"/>
        <v>305</v>
      </c>
      <c r="B306" s="8" t="str">
        <f t="shared" si="10"/>
        <v>CS26-1-6-[2][2]</v>
      </c>
      <c r="C306" s="10" t="s">
        <v>8420</v>
      </c>
      <c r="D306" s="8">
        <v>2</v>
      </c>
      <c r="E306" s="8">
        <v>2</v>
      </c>
      <c r="F306" s="8" t="str">
        <f>VLOOKUP(C306&amp;"-I"&amp;D306,端口信息表!B:F,5,FALSE)</f>
        <v>RY49R</v>
      </c>
      <c r="G306" s="8" t="str">
        <f>VLOOKUP(C306&amp;"-O"&amp;E306,端口信息表!B:F,5,FALSE)</f>
        <v>TH49L</v>
      </c>
      <c r="H306" t="e">
        <f>VLOOKUP(O306&amp;"-"&amp;VLOOKUP(B306,开关状态表!B:K,10,0),'TWT实时状态（新）'!B:I,7,0)</f>
        <v>#N/A</v>
      </c>
      <c r="I306" t="e">
        <f>VLOOKUP(O306&amp;"-"&amp;VLOOKUP(B306,开关状态表!B:K,10,0),'TWT实时状态（新）'!B:I,8,0)</f>
        <v>#N/A</v>
      </c>
      <c r="O306" s="11" t="str">
        <f>VLOOKUP(C306,矩阵信息表!B:C,2,0)</f>
        <v>CS26</v>
      </c>
    </row>
    <row r="307" ht="15" spans="1:15">
      <c r="A307" s="13">
        <f t="shared" si="9"/>
        <v>306</v>
      </c>
      <c r="B307" s="8" t="str">
        <f t="shared" si="10"/>
        <v>CS26-1-6-[3][3]</v>
      </c>
      <c r="C307" s="10" t="s">
        <v>8420</v>
      </c>
      <c r="D307" s="8">
        <v>3</v>
      </c>
      <c r="E307" s="8">
        <v>3</v>
      </c>
      <c r="F307" s="8" t="str">
        <f>VLOOKUP(C307&amp;"-I"&amp;D307,端口信息表!B:F,5,FALSE)</f>
        <v>RY51R</v>
      </c>
      <c r="G307" s="8" t="str">
        <f>VLOOKUP(C307&amp;"-O"&amp;E307,端口信息表!B:F,5,FALSE)</f>
        <v>TH51L</v>
      </c>
      <c r="H307" t="e">
        <f>VLOOKUP(O307&amp;"-"&amp;VLOOKUP(B307,开关状态表!B:K,10,0),'TWT实时状态（新）'!B:I,7,0)</f>
        <v>#N/A</v>
      </c>
      <c r="I307" t="e">
        <f>VLOOKUP(O307&amp;"-"&amp;VLOOKUP(B307,开关状态表!B:K,10,0),'TWT实时状态（新）'!B:I,8,0)</f>
        <v>#N/A</v>
      </c>
      <c r="O307" s="11" t="str">
        <f>VLOOKUP(C307,矩阵信息表!B:C,2,0)</f>
        <v>CS26</v>
      </c>
    </row>
    <row r="308" ht="15" spans="1:15">
      <c r="A308" s="13">
        <f t="shared" si="9"/>
        <v>307</v>
      </c>
      <c r="B308" s="8" t="str">
        <f t="shared" si="10"/>
        <v>CS26-1-6-[4][4]</v>
      </c>
      <c r="C308" s="10" t="s">
        <v>8420</v>
      </c>
      <c r="D308" s="8">
        <v>4</v>
      </c>
      <c r="E308" s="8">
        <v>4</v>
      </c>
      <c r="F308" s="8" t="str">
        <f>VLOOKUP(C308&amp;"-I"&amp;D308,端口信息表!B:F,5,FALSE)</f>
        <v>RY52R</v>
      </c>
      <c r="G308" s="8" t="str">
        <f>VLOOKUP(C308&amp;"-O"&amp;E308,端口信息表!B:F,5,FALSE)</f>
        <v>TH52L</v>
      </c>
      <c r="H308" t="e">
        <f>VLOOKUP(O308&amp;"-"&amp;VLOOKUP(B308,开关状态表!B:K,10,0),'TWT实时状态（新）'!B:I,7,0)</f>
        <v>#N/A</v>
      </c>
      <c r="I308" t="e">
        <f>VLOOKUP(O308&amp;"-"&amp;VLOOKUP(B308,开关状态表!B:K,10,0),'TWT实时状态（新）'!B:I,8,0)</f>
        <v>#N/A</v>
      </c>
      <c r="O308" s="11" t="str">
        <f>VLOOKUP(C308,矩阵信息表!B:C,2,0)</f>
        <v>CS26</v>
      </c>
    </row>
    <row r="309" ht="15" spans="1:15">
      <c r="A309" s="13">
        <f t="shared" si="9"/>
        <v>308</v>
      </c>
      <c r="B309" s="8" t="str">
        <f t="shared" si="10"/>
        <v>CS26-1-6-[5][5]</v>
      </c>
      <c r="C309" s="10" t="s">
        <v>8420</v>
      </c>
      <c r="D309" s="8">
        <v>5</v>
      </c>
      <c r="E309" s="8">
        <v>5</v>
      </c>
      <c r="F309" s="8" t="str">
        <f>VLOOKUP(C309&amp;"-I"&amp;D309,端口信息表!B:F,5,FALSE)</f>
        <v>RY57R</v>
      </c>
      <c r="G309" s="8" t="str">
        <f>VLOOKUP(C309&amp;"-O"&amp;E309,端口信息表!B:F,5,FALSE)</f>
        <v>TH57L</v>
      </c>
      <c r="H309" t="e">
        <f>VLOOKUP(O309&amp;"-"&amp;VLOOKUP(B309,开关状态表!B:K,10,0),'TWT实时状态（新）'!B:I,7,0)</f>
        <v>#N/A</v>
      </c>
      <c r="I309" t="e">
        <f>VLOOKUP(O309&amp;"-"&amp;VLOOKUP(B309,开关状态表!B:K,10,0),'TWT实时状态（新）'!B:I,8,0)</f>
        <v>#N/A</v>
      </c>
      <c r="O309" s="11" t="str">
        <f>VLOOKUP(C309,矩阵信息表!B:C,2,0)</f>
        <v>CS26</v>
      </c>
    </row>
    <row r="310" ht="15" spans="1:15">
      <c r="A310" s="13">
        <f t="shared" si="9"/>
        <v>309</v>
      </c>
      <c r="B310" s="8" t="str">
        <f t="shared" si="10"/>
        <v>CS26-1-6-[6][6]</v>
      </c>
      <c r="C310" s="10" t="s">
        <v>8420</v>
      </c>
      <c r="D310" s="8">
        <v>6</v>
      </c>
      <c r="E310" s="8">
        <v>6</v>
      </c>
      <c r="F310" s="8" t="str">
        <f>VLOOKUP(C310&amp;"-I"&amp;D310,端口信息表!B:F,5,FALSE)</f>
        <v>RY58R</v>
      </c>
      <c r="G310" s="8" t="str">
        <f>VLOOKUP(C310&amp;"-O"&amp;E310,端口信息表!B:F,5,FALSE)</f>
        <v>TH58L</v>
      </c>
      <c r="H310" t="e">
        <f>VLOOKUP(O310&amp;"-"&amp;VLOOKUP(B310,开关状态表!B:K,10,0),'TWT实时状态（新）'!B:I,7,0)</f>
        <v>#N/A</v>
      </c>
      <c r="I310" t="e">
        <f>VLOOKUP(O310&amp;"-"&amp;VLOOKUP(B310,开关状态表!B:K,10,0),'TWT实时状态（新）'!B:I,8,0)</f>
        <v>#N/A</v>
      </c>
      <c r="O310" s="11" t="str">
        <f>VLOOKUP(C310,矩阵信息表!B:C,2,0)</f>
        <v>CS26</v>
      </c>
    </row>
    <row r="311" ht="15" spans="1:15">
      <c r="A311" s="13">
        <f t="shared" si="9"/>
        <v>310</v>
      </c>
      <c r="B311" s="8" t="str">
        <f t="shared" si="10"/>
        <v>CS26-1-6-[7][7]</v>
      </c>
      <c r="C311" s="10" t="s">
        <v>8420</v>
      </c>
      <c r="D311" s="8">
        <v>7</v>
      </c>
      <c r="E311" s="8">
        <v>7</v>
      </c>
      <c r="F311" s="8" t="str">
        <f>VLOOKUP(C311&amp;"-I"&amp;D311,端口信息表!B:F,5,FALSE)</f>
        <v>RY60R</v>
      </c>
      <c r="G311" s="8" t="str">
        <f>VLOOKUP(C311&amp;"-O"&amp;E311,端口信息表!B:F,5,FALSE)</f>
        <v>TH60L</v>
      </c>
      <c r="H311" t="e">
        <f>VLOOKUP(O311&amp;"-"&amp;VLOOKUP(B311,开关状态表!B:K,10,0),'TWT实时状态（新）'!B:I,7,0)</f>
        <v>#N/A</v>
      </c>
      <c r="I311" t="e">
        <f>VLOOKUP(O311&amp;"-"&amp;VLOOKUP(B311,开关状态表!B:K,10,0),'TWT实时状态（新）'!B:I,8,0)</f>
        <v>#N/A</v>
      </c>
      <c r="O311" s="11" t="str">
        <f>VLOOKUP(C311,矩阵信息表!B:C,2,0)</f>
        <v>CS26</v>
      </c>
    </row>
    <row r="312" ht="15" spans="1:15">
      <c r="A312" s="13">
        <f t="shared" si="9"/>
        <v>311</v>
      </c>
      <c r="B312" s="8" t="str">
        <f t="shared" si="10"/>
        <v>CS26-1-6-[8][8]</v>
      </c>
      <c r="C312" s="10" t="s">
        <v>8420</v>
      </c>
      <c r="D312" s="8">
        <v>8</v>
      </c>
      <c r="E312" s="8">
        <v>8</v>
      </c>
      <c r="F312" s="8" t="str">
        <f>VLOOKUP(C312&amp;"-I"&amp;D312,端口信息表!B:F,5,FALSE)</f>
        <v>RY62R</v>
      </c>
      <c r="G312" s="8" t="str">
        <f>VLOOKUP(C312&amp;"-O"&amp;E312,端口信息表!B:F,5,FALSE)</f>
        <v>TH62L</v>
      </c>
      <c r="H312" t="e">
        <f>VLOOKUP(O312&amp;"-"&amp;VLOOKUP(B312,开关状态表!B:K,10,0),'TWT实时状态（新）'!B:I,7,0)</f>
        <v>#N/A</v>
      </c>
      <c r="I312" t="e">
        <f>VLOOKUP(O312&amp;"-"&amp;VLOOKUP(B312,开关状态表!B:K,10,0),'TWT实时状态（新）'!B:I,8,0)</f>
        <v>#N/A</v>
      </c>
      <c r="O312" s="11" t="str">
        <f>VLOOKUP(C312,矩阵信息表!B:C,2,0)</f>
        <v>CS26</v>
      </c>
    </row>
    <row r="313" ht="15" spans="1:15">
      <c r="A313" s="13">
        <f t="shared" si="9"/>
        <v>312</v>
      </c>
      <c r="B313" s="8" t="str">
        <f t="shared" si="10"/>
        <v>CS26-1-6-[9][9]</v>
      </c>
      <c r="C313" s="10" t="s">
        <v>8420</v>
      </c>
      <c r="D313" s="8">
        <v>9</v>
      </c>
      <c r="E313" s="8">
        <v>9</v>
      </c>
      <c r="F313" s="8" t="str">
        <f>VLOOKUP(C313&amp;"-I"&amp;D313,端口信息表!B:F,5,FALSE)</f>
        <v>RY22L</v>
      </c>
      <c r="G313" s="8" t="str">
        <f>VLOOKUP(C313&amp;"-O"&amp;E313,端口信息表!B:F,5,FALSE)</f>
        <v>TH22R</v>
      </c>
      <c r="H313" t="e">
        <f>VLOOKUP(O313&amp;"-"&amp;VLOOKUP(B313,开关状态表!B:K,10,0),'TWT实时状态（新）'!B:I,7,0)</f>
        <v>#N/A</v>
      </c>
      <c r="I313" t="e">
        <f>VLOOKUP(O313&amp;"-"&amp;VLOOKUP(B313,开关状态表!B:K,10,0),'TWT实时状态（新）'!B:I,8,0)</f>
        <v>#N/A</v>
      </c>
      <c r="O313" s="11" t="str">
        <f>VLOOKUP(C313,矩阵信息表!B:C,2,0)</f>
        <v>CS26</v>
      </c>
    </row>
    <row r="314" ht="15" spans="1:15">
      <c r="A314" s="13">
        <f t="shared" si="9"/>
        <v>313</v>
      </c>
      <c r="B314" s="8" t="str">
        <f t="shared" si="10"/>
        <v>CS26-1-6-[10][10]</v>
      </c>
      <c r="C314" s="10" t="s">
        <v>8420</v>
      </c>
      <c r="D314" s="8">
        <v>10</v>
      </c>
      <c r="E314" s="8">
        <v>10</v>
      </c>
      <c r="F314" s="8" t="str">
        <f>VLOOKUP(C314&amp;"-I"&amp;D314,端口信息表!B:F,5,FALSE)</f>
        <v>RY35L</v>
      </c>
      <c r="G314" s="8" t="str">
        <f>VLOOKUP(C314&amp;"-O"&amp;E314,端口信息表!B:F,5,FALSE)</f>
        <v>TH35R</v>
      </c>
      <c r="H314" t="e">
        <f>VLOOKUP(O314&amp;"-"&amp;VLOOKUP(B314,开关状态表!B:K,10,0),'TWT实时状态（新）'!B:I,7,0)</f>
        <v>#N/A</v>
      </c>
      <c r="I314" t="e">
        <f>VLOOKUP(O314&amp;"-"&amp;VLOOKUP(B314,开关状态表!B:K,10,0),'TWT实时状态（新）'!B:I,8,0)</f>
        <v>#N/A</v>
      </c>
      <c r="O314" s="11" t="str">
        <f>VLOOKUP(C314,矩阵信息表!B:C,2,0)</f>
        <v>CS26</v>
      </c>
    </row>
    <row r="315" ht="15" spans="1:15">
      <c r="A315" s="13">
        <f t="shared" si="9"/>
        <v>314</v>
      </c>
      <c r="B315" s="8" t="str">
        <f t="shared" si="10"/>
        <v>CS26-1-6-[11][11]</v>
      </c>
      <c r="C315" s="10" t="s">
        <v>8420</v>
      </c>
      <c r="D315" s="8">
        <v>11</v>
      </c>
      <c r="E315" s="8">
        <v>11</v>
      </c>
      <c r="F315" s="8" t="str">
        <f>VLOOKUP(C315&amp;"-I"&amp;D315,端口信息表!B:F,5,FALSE)</f>
        <v>RY36L</v>
      </c>
      <c r="G315" s="8" t="str">
        <f>VLOOKUP(C315&amp;"-O"&amp;E315,端口信息表!B:F,5,FALSE)</f>
        <v>TH36R</v>
      </c>
      <c r="H315" t="e">
        <f>VLOOKUP(O315&amp;"-"&amp;VLOOKUP(B315,开关状态表!B:K,10,0),'TWT实时状态（新）'!B:I,7,0)</f>
        <v>#N/A</v>
      </c>
      <c r="I315" t="e">
        <f>VLOOKUP(O315&amp;"-"&amp;VLOOKUP(B315,开关状态表!B:K,10,0),'TWT实时状态（新）'!B:I,8,0)</f>
        <v>#N/A</v>
      </c>
      <c r="O315" s="11" t="str">
        <f>VLOOKUP(C315,矩阵信息表!B:C,2,0)</f>
        <v>CS26</v>
      </c>
    </row>
    <row r="316" ht="15" spans="1:15">
      <c r="A316" s="13">
        <f t="shared" si="9"/>
        <v>315</v>
      </c>
      <c r="B316" s="8" t="str">
        <f t="shared" si="10"/>
        <v>CS26-1-6-[12][12]</v>
      </c>
      <c r="C316" s="10" t="s">
        <v>8420</v>
      </c>
      <c r="D316" s="8">
        <v>12</v>
      </c>
      <c r="E316" s="8">
        <v>12</v>
      </c>
      <c r="F316" s="8" t="str">
        <f>VLOOKUP(C316&amp;"-I"&amp;D316,端口信息表!B:F,5,FALSE)</f>
        <v>RY37L</v>
      </c>
      <c r="G316" s="8" t="str">
        <f>VLOOKUP(C316&amp;"-O"&amp;E316,端口信息表!B:F,5,FALSE)</f>
        <v>TH37R</v>
      </c>
      <c r="H316" t="e">
        <f>VLOOKUP(O316&amp;"-"&amp;VLOOKUP(B316,开关状态表!B:K,10,0),'TWT实时状态（新）'!B:I,7,0)</f>
        <v>#N/A</v>
      </c>
      <c r="I316" t="e">
        <f>VLOOKUP(O316&amp;"-"&amp;VLOOKUP(B316,开关状态表!B:K,10,0),'TWT实时状态（新）'!B:I,8,0)</f>
        <v>#N/A</v>
      </c>
      <c r="O316" s="11" t="str">
        <f>VLOOKUP(C316,矩阵信息表!B:C,2,0)</f>
        <v>CS26</v>
      </c>
    </row>
    <row r="317" ht="15" spans="1:15">
      <c r="A317" s="13">
        <f t="shared" si="9"/>
        <v>316</v>
      </c>
      <c r="B317" s="8" t="str">
        <f t="shared" si="10"/>
        <v>CS26-1-6-[13][13]</v>
      </c>
      <c r="C317" s="10" t="s">
        <v>8420</v>
      </c>
      <c r="D317" s="8">
        <v>13</v>
      </c>
      <c r="E317" s="8">
        <v>13</v>
      </c>
      <c r="F317" s="8" t="str">
        <f>VLOOKUP(C317&amp;"-I"&amp;D317,端口信息表!B:F,5,FALSE)</f>
        <v>RY47L</v>
      </c>
      <c r="G317" s="8" t="str">
        <f>VLOOKUP(C317&amp;"-O"&amp;E317,端口信息表!B:F,5,FALSE)</f>
        <v>TH47R</v>
      </c>
      <c r="H317" t="e">
        <f>VLOOKUP(O317&amp;"-"&amp;VLOOKUP(B317,开关状态表!B:K,10,0),'TWT实时状态（新）'!B:I,7,0)</f>
        <v>#N/A</v>
      </c>
      <c r="I317" t="e">
        <f>VLOOKUP(O317&amp;"-"&amp;VLOOKUP(B317,开关状态表!B:K,10,0),'TWT实时状态（新）'!B:I,8,0)</f>
        <v>#N/A</v>
      </c>
      <c r="O317" s="11" t="str">
        <f>VLOOKUP(C317,矩阵信息表!B:C,2,0)</f>
        <v>CS26</v>
      </c>
    </row>
    <row r="318" ht="15" spans="1:15">
      <c r="A318" s="13">
        <f t="shared" si="9"/>
        <v>317</v>
      </c>
      <c r="B318" s="8" t="str">
        <f t="shared" si="10"/>
        <v>CS26-1-6-[14][14]</v>
      </c>
      <c r="C318" s="10" t="s">
        <v>8420</v>
      </c>
      <c r="D318" s="8">
        <v>14</v>
      </c>
      <c r="E318" s="8">
        <v>14</v>
      </c>
      <c r="F318" s="8" t="str">
        <f>VLOOKUP(C318&amp;"-I"&amp;D318,端口信息表!B:F,5,FALSE)</f>
        <v>RY54L</v>
      </c>
      <c r="G318" s="8" t="str">
        <f>VLOOKUP(C318&amp;"-O"&amp;E318,端口信息表!B:F,5,FALSE)</f>
        <v>TH54R</v>
      </c>
      <c r="H318" t="e">
        <f>VLOOKUP(O318&amp;"-"&amp;VLOOKUP(B318,开关状态表!B:K,10,0),'TWT实时状态（新）'!B:I,7,0)</f>
        <v>#N/A</v>
      </c>
      <c r="I318" t="e">
        <f>VLOOKUP(O318&amp;"-"&amp;VLOOKUP(B318,开关状态表!B:K,10,0),'TWT实时状态（新）'!B:I,8,0)</f>
        <v>#N/A</v>
      </c>
      <c r="O318" s="11" t="str">
        <f>VLOOKUP(C318,矩阵信息表!B:C,2,0)</f>
        <v>CS26</v>
      </c>
    </row>
    <row r="319" ht="15" spans="1:15">
      <c r="A319" s="13">
        <f t="shared" si="9"/>
        <v>318</v>
      </c>
      <c r="B319" s="8" t="str">
        <f t="shared" si="10"/>
        <v>CS26-1-6-[15][15]</v>
      </c>
      <c r="C319" s="10" t="s">
        <v>8420</v>
      </c>
      <c r="D319" s="8">
        <v>15</v>
      </c>
      <c r="E319" s="8">
        <v>15</v>
      </c>
      <c r="F319" s="8" t="str">
        <f>VLOOKUP(C319&amp;"-I"&amp;D319,端口信息表!B:F,5,FALSE)</f>
        <v>RY55L</v>
      </c>
      <c r="G319" s="8" t="str">
        <f>VLOOKUP(C319&amp;"-O"&amp;E319,端口信息表!B:F,5,FALSE)</f>
        <v>TH55R</v>
      </c>
      <c r="H319" t="e">
        <f>VLOOKUP(O319&amp;"-"&amp;VLOOKUP(B319,开关状态表!B:K,10,0),'TWT实时状态（新）'!B:I,7,0)</f>
        <v>#N/A</v>
      </c>
      <c r="I319" t="e">
        <f>VLOOKUP(O319&amp;"-"&amp;VLOOKUP(B319,开关状态表!B:K,10,0),'TWT实时状态（新）'!B:I,8,0)</f>
        <v>#N/A</v>
      </c>
      <c r="O319" s="11" t="str">
        <f>VLOOKUP(C319,矩阵信息表!B:C,2,0)</f>
        <v>CS26</v>
      </c>
    </row>
    <row r="320" ht="15" spans="1:15">
      <c r="A320" s="13">
        <f t="shared" si="9"/>
        <v>319</v>
      </c>
      <c r="B320" s="8" t="str">
        <f t="shared" si="10"/>
        <v>CS26-1-6-[16][16]</v>
      </c>
      <c r="C320" s="10" t="s">
        <v>8420</v>
      </c>
      <c r="D320" s="8">
        <v>16</v>
      </c>
      <c r="E320" s="8">
        <v>16</v>
      </c>
      <c r="F320" s="8" t="str">
        <f>VLOOKUP(C320&amp;"-I"&amp;D320,端口信息表!B:F,5,FALSE)</f>
        <v>RY59L</v>
      </c>
      <c r="G320" s="8" t="str">
        <f>VLOOKUP(C320&amp;"-O"&amp;E320,端口信息表!B:F,5,FALSE)</f>
        <v>TH59R</v>
      </c>
      <c r="H320" t="e">
        <f>VLOOKUP(O320&amp;"-"&amp;VLOOKUP(B320,开关状态表!B:K,10,0),'TWT实时状态（新）'!B:I,7,0)</f>
        <v>#N/A</v>
      </c>
      <c r="I320" t="e">
        <f>VLOOKUP(O320&amp;"-"&amp;VLOOKUP(B320,开关状态表!B:K,10,0),'TWT实时状态（新）'!B:I,8,0)</f>
        <v>#N/A</v>
      </c>
      <c r="O320" s="11" t="str">
        <f>VLOOKUP(C320,矩阵信息表!B:C,2,0)</f>
        <v>CS26</v>
      </c>
    </row>
    <row r="321" ht="15" spans="1:15">
      <c r="A321" s="13">
        <f t="shared" si="9"/>
        <v>320</v>
      </c>
      <c r="B321" s="8" t="str">
        <f t="shared" si="10"/>
        <v>CS26-1-7-[1][1]</v>
      </c>
      <c r="C321" s="10" t="s">
        <v>8421</v>
      </c>
      <c r="D321" s="8">
        <v>1</v>
      </c>
      <c r="E321" s="8">
        <v>1</v>
      </c>
      <c r="F321" s="8" t="str">
        <f>VLOOKUP(C321&amp;"-I"&amp;D321,端口信息表!B:F,5,FALSE)</f>
        <v>RW7L</v>
      </c>
      <c r="G321" s="8" t="str">
        <f>VLOOKUP(C321&amp;"-O"&amp;E321,端口信息表!B:F,5,FALSE)</f>
        <v>TY7R</v>
      </c>
      <c r="H321" t="e">
        <f>VLOOKUP(O321&amp;"-"&amp;VLOOKUP(B321,开关状态表!B:K,10,0),'TWT实时状态（新）'!B:I,7,0)</f>
        <v>#N/A</v>
      </c>
      <c r="I321" t="e">
        <f>VLOOKUP(O321&amp;"-"&amp;VLOOKUP(B321,开关状态表!B:K,10,0),'TWT实时状态（新）'!B:I,8,0)</f>
        <v>#N/A</v>
      </c>
      <c r="O321" s="11" t="str">
        <f>VLOOKUP(C321,矩阵信息表!B:C,2,0)</f>
        <v>CS26</v>
      </c>
    </row>
    <row r="322" ht="15" spans="1:15">
      <c r="A322" s="13">
        <f t="shared" si="9"/>
        <v>321</v>
      </c>
      <c r="B322" s="8" t="str">
        <f t="shared" si="10"/>
        <v>CS26-1-7-[2][2]</v>
      </c>
      <c r="C322" s="10" t="s">
        <v>8421</v>
      </c>
      <c r="D322" s="8">
        <v>2</v>
      </c>
      <c r="E322" s="8">
        <v>2</v>
      </c>
      <c r="F322" s="8" t="str">
        <f>VLOOKUP(C322&amp;"-I"&amp;D322,端口信息表!B:F,5,FALSE)</f>
        <v>RW21L</v>
      </c>
      <c r="G322" s="8" t="str">
        <f>VLOOKUP(C322&amp;"-O"&amp;E322,端口信息表!B:F,5,FALSE)</f>
        <v>TY21R</v>
      </c>
      <c r="H322" t="e">
        <f>VLOOKUP(O322&amp;"-"&amp;VLOOKUP(B322,开关状态表!B:K,10,0),'TWT实时状态（新）'!B:I,7,0)</f>
        <v>#N/A</v>
      </c>
      <c r="I322" t="e">
        <f>VLOOKUP(O322&amp;"-"&amp;VLOOKUP(B322,开关状态表!B:K,10,0),'TWT实时状态（新）'!B:I,8,0)</f>
        <v>#N/A</v>
      </c>
      <c r="O322" s="11" t="str">
        <f>VLOOKUP(C322,矩阵信息表!B:C,2,0)</f>
        <v>CS26</v>
      </c>
    </row>
    <row r="323" ht="15" spans="1:15">
      <c r="A323" s="13">
        <f t="shared" ref="A323:A386" si="11">ROW()-1</f>
        <v>322</v>
      </c>
      <c r="B323" s="8" t="str">
        <f t="shared" ref="B323:B386" si="12">C323&amp;"-["&amp;D323&amp;"]["&amp;E323&amp;"]"</f>
        <v>CS26-1-7-[3][3]</v>
      </c>
      <c r="C323" s="10" t="s">
        <v>8421</v>
      </c>
      <c r="D323" s="8">
        <v>3</v>
      </c>
      <c r="E323" s="8">
        <v>3</v>
      </c>
      <c r="F323" s="8" t="str">
        <f>VLOOKUP(C323&amp;"-I"&amp;D323,端口信息表!B:F,5,FALSE)</f>
        <v>RW23L</v>
      </c>
      <c r="G323" s="8" t="str">
        <f>VLOOKUP(C323&amp;"-O"&amp;E323,端口信息表!B:F,5,FALSE)</f>
        <v>TY23R</v>
      </c>
      <c r="H323" t="e">
        <f>VLOOKUP(O323&amp;"-"&amp;VLOOKUP(B323,开关状态表!B:K,10,0),'TWT实时状态（新）'!B:I,7,0)</f>
        <v>#N/A</v>
      </c>
      <c r="I323" t="e">
        <f>VLOOKUP(O323&amp;"-"&amp;VLOOKUP(B323,开关状态表!B:K,10,0),'TWT实时状态（新）'!B:I,8,0)</f>
        <v>#N/A</v>
      </c>
      <c r="O323" s="11" t="str">
        <f>VLOOKUP(C323,矩阵信息表!B:C,2,0)</f>
        <v>CS26</v>
      </c>
    </row>
    <row r="324" ht="15" spans="1:15">
      <c r="A324" s="13">
        <f t="shared" si="11"/>
        <v>323</v>
      </c>
      <c r="B324" s="8" t="str">
        <f t="shared" si="12"/>
        <v>CS26-1-7-[4][4]</v>
      </c>
      <c r="C324" s="10" t="s">
        <v>8421</v>
      </c>
      <c r="D324" s="8">
        <v>4</v>
      </c>
      <c r="E324" s="8">
        <v>4</v>
      </c>
      <c r="F324" s="8" t="str">
        <f>VLOOKUP(C324&amp;"-I"&amp;D324,端口信息表!B:F,5,FALSE)</f>
        <v>RW31L</v>
      </c>
      <c r="G324" s="8" t="str">
        <f>VLOOKUP(C324&amp;"-O"&amp;E324,端口信息表!B:F,5,FALSE)</f>
        <v>TY31R</v>
      </c>
      <c r="H324" t="e">
        <f>VLOOKUP(O324&amp;"-"&amp;VLOOKUP(B324,开关状态表!B:K,10,0),'TWT实时状态（新）'!B:I,7,0)</f>
        <v>#N/A</v>
      </c>
      <c r="I324" t="e">
        <f>VLOOKUP(O324&amp;"-"&amp;VLOOKUP(B324,开关状态表!B:K,10,0),'TWT实时状态（新）'!B:I,8,0)</f>
        <v>#N/A</v>
      </c>
      <c r="O324" s="11" t="str">
        <f>VLOOKUP(C324,矩阵信息表!B:C,2,0)</f>
        <v>CS26</v>
      </c>
    </row>
    <row r="325" ht="15" spans="1:15">
      <c r="A325" s="13">
        <f t="shared" si="11"/>
        <v>324</v>
      </c>
      <c r="B325" s="8" t="str">
        <f t="shared" si="12"/>
        <v>CS26-1-7-[5][5]</v>
      </c>
      <c r="C325" s="10" t="s">
        <v>8421</v>
      </c>
      <c r="D325" s="8">
        <v>5</v>
      </c>
      <c r="E325" s="8">
        <v>5</v>
      </c>
      <c r="F325" s="8" t="str">
        <f>VLOOKUP(C325&amp;"-I"&amp;D325,端口信息表!B:F,5,FALSE)</f>
        <v>RW46L</v>
      </c>
      <c r="G325" s="8" t="str">
        <f>VLOOKUP(C325&amp;"-O"&amp;E325,端口信息表!B:F,5,FALSE)</f>
        <v>TY46R</v>
      </c>
      <c r="H325" t="e">
        <f>VLOOKUP(O325&amp;"-"&amp;VLOOKUP(B325,开关状态表!B:K,10,0),'TWT实时状态（新）'!B:I,7,0)</f>
        <v>#N/A</v>
      </c>
      <c r="I325" t="e">
        <f>VLOOKUP(O325&amp;"-"&amp;VLOOKUP(B325,开关状态表!B:K,10,0),'TWT实时状态（新）'!B:I,8,0)</f>
        <v>#N/A</v>
      </c>
      <c r="O325" s="11" t="str">
        <f>VLOOKUP(C325,矩阵信息表!B:C,2,0)</f>
        <v>CS26</v>
      </c>
    </row>
    <row r="326" ht="15" spans="1:15">
      <c r="A326" s="13">
        <f t="shared" si="11"/>
        <v>325</v>
      </c>
      <c r="B326" s="8" t="str">
        <f t="shared" si="12"/>
        <v>CS26-1-7-[6][6]</v>
      </c>
      <c r="C326" s="10" t="s">
        <v>8421</v>
      </c>
      <c r="D326" s="8">
        <v>6</v>
      </c>
      <c r="E326" s="8">
        <v>6</v>
      </c>
      <c r="F326" s="8" t="str">
        <f>VLOOKUP(C326&amp;"-I"&amp;D326,端口信息表!B:F,5,FALSE)</f>
        <v>RW50L</v>
      </c>
      <c r="G326" s="8" t="str">
        <f>VLOOKUP(C326&amp;"-O"&amp;E326,端口信息表!B:F,5,FALSE)</f>
        <v>TY50L</v>
      </c>
      <c r="H326" t="e">
        <f>VLOOKUP(O326&amp;"-"&amp;VLOOKUP(B326,开关状态表!B:K,10,0),'TWT实时状态（新）'!B:I,7,0)</f>
        <v>#N/A</v>
      </c>
      <c r="I326" t="e">
        <f>VLOOKUP(O326&amp;"-"&amp;VLOOKUP(B326,开关状态表!B:K,10,0),'TWT实时状态（新）'!B:I,8,0)</f>
        <v>#N/A</v>
      </c>
      <c r="O326" s="11" t="str">
        <f>VLOOKUP(C326,矩阵信息表!B:C,2,0)</f>
        <v>CS26</v>
      </c>
    </row>
    <row r="327" ht="15" spans="1:15">
      <c r="A327" s="13">
        <f t="shared" si="11"/>
        <v>326</v>
      </c>
      <c r="B327" s="8" t="str">
        <f t="shared" si="12"/>
        <v>CS26-1-7-[7][7]</v>
      </c>
      <c r="C327" s="10" t="s">
        <v>8421</v>
      </c>
      <c r="D327" s="8">
        <v>7</v>
      </c>
      <c r="E327" s="8">
        <v>7</v>
      </c>
      <c r="F327" s="8" t="str">
        <f>VLOOKUP(C327&amp;"-I"&amp;D327,端口信息表!B:F,5,FALSE)</f>
        <v>RW53L</v>
      </c>
      <c r="G327" s="8" t="str">
        <f>VLOOKUP(C327&amp;"-O"&amp;E327,端口信息表!B:F,5,FALSE)</f>
        <v>TY53R</v>
      </c>
      <c r="H327" t="e">
        <f>VLOOKUP(O327&amp;"-"&amp;VLOOKUP(B327,开关状态表!B:K,10,0),'TWT实时状态（新）'!B:I,7,0)</f>
        <v>#N/A</v>
      </c>
      <c r="I327" t="e">
        <f>VLOOKUP(O327&amp;"-"&amp;VLOOKUP(B327,开关状态表!B:K,10,0),'TWT实时状态（新）'!B:I,8,0)</f>
        <v>#N/A</v>
      </c>
      <c r="O327" s="11" t="str">
        <f>VLOOKUP(C327,矩阵信息表!B:C,2,0)</f>
        <v>CS26</v>
      </c>
    </row>
    <row r="328" ht="15" spans="1:15">
      <c r="A328" s="13">
        <f t="shared" si="11"/>
        <v>327</v>
      </c>
      <c r="B328" s="8" t="str">
        <f t="shared" si="12"/>
        <v>CS26-1-7-[8][8]</v>
      </c>
      <c r="C328" s="10" t="s">
        <v>8421</v>
      </c>
      <c r="D328" s="8">
        <v>8</v>
      </c>
      <c r="E328" s="8">
        <v>8</v>
      </c>
      <c r="F328" s="8" t="str">
        <f>VLOOKUP(C328&amp;"-I"&amp;D328,端口信息表!B:F,5,FALSE)</f>
        <v>RW14R</v>
      </c>
      <c r="G328" s="8" t="str">
        <f>VLOOKUP(C328&amp;"-O"&amp;E328,端口信息表!B:F,5,FALSE)</f>
        <v>TY14L</v>
      </c>
      <c r="H328" t="e">
        <f>VLOOKUP(O328&amp;"-"&amp;VLOOKUP(B328,开关状态表!B:K,10,0),'TWT实时状态（新）'!B:I,7,0)</f>
        <v>#N/A</v>
      </c>
      <c r="I328" t="e">
        <f>VLOOKUP(O328&amp;"-"&amp;VLOOKUP(B328,开关状态表!B:K,10,0),'TWT实时状态（新）'!B:I,8,0)</f>
        <v>#N/A</v>
      </c>
      <c r="O328" s="11" t="str">
        <f>VLOOKUP(C328,矩阵信息表!B:C,2,0)</f>
        <v>CS26</v>
      </c>
    </row>
    <row r="329" ht="15" spans="1:15">
      <c r="A329" s="13">
        <f t="shared" si="11"/>
        <v>328</v>
      </c>
      <c r="B329" s="8" t="str">
        <f t="shared" si="12"/>
        <v>CS26-1-7-[9][9]</v>
      </c>
      <c r="C329" s="10" t="s">
        <v>8421</v>
      </c>
      <c r="D329" s="8">
        <v>9</v>
      </c>
      <c r="E329" s="8">
        <v>9</v>
      </c>
      <c r="F329" s="8" t="str">
        <f>VLOOKUP(C329&amp;"-I"&amp;D329,端口信息表!B:F,5,FALSE)</f>
        <v>RW28R</v>
      </c>
      <c r="G329" s="8" t="str">
        <f>VLOOKUP(C329&amp;"-O"&amp;E329,端口信息表!B:F,5,FALSE)</f>
        <v>TY28L</v>
      </c>
      <c r="H329" t="e">
        <f>VLOOKUP(O329&amp;"-"&amp;VLOOKUP(B329,开关状态表!B:K,10,0),'TWT实时状态（新）'!B:I,7,0)</f>
        <v>#N/A</v>
      </c>
      <c r="I329" t="e">
        <f>VLOOKUP(O329&amp;"-"&amp;VLOOKUP(B329,开关状态表!B:K,10,0),'TWT实时状态（新）'!B:I,8,0)</f>
        <v>#N/A</v>
      </c>
      <c r="O329" s="11" t="str">
        <f>VLOOKUP(C329,矩阵信息表!B:C,2,0)</f>
        <v>CS26</v>
      </c>
    </row>
    <row r="330" ht="15" spans="1:15">
      <c r="A330" s="13">
        <f t="shared" si="11"/>
        <v>329</v>
      </c>
      <c r="B330" s="8" t="str">
        <f t="shared" si="12"/>
        <v>CS26-1-7-[10][10]</v>
      </c>
      <c r="C330" s="10" t="s">
        <v>8421</v>
      </c>
      <c r="D330" s="8">
        <v>10</v>
      </c>
      <c r="E330" s="8">
        <v>10</v>
      </c>
      <c r="F330" s="8" t="str">
        <f>VLOOKUP(C330&amp;"-I"&amp;D330,端口信息表!B:F,5,FALSE)</f>
        <v>RW30R</v>
      </c>
      <c r="G330" s="8" t="str">
        <f>VLOOKUP(C330&amp;"-O"&amp;E330,端口信息表!B:F,5,FALSE)</f>
        <v>TY30L</v>
      </c>
      <c r="H330" t="e">
        <f>VLOOKUP(O330&amp;"-"&amp;VLOOKUP(B330,开关状态表!B:K,10,0),'TWT实时状态（新）'!B:I,7,0)</f>
        <v>#N/A</v>
      </c>
      <c r="I330" t="e">
        <f>VLOOKUP(O330&amp;"-"&amp;VLOOKUP(B330,开关状态表!B:K,10,0),'TWT实时状态（新）'!B:I,8,0)</f>
        <v>#N/A</v>
      </c>
      <c r="O330" s="11" t="str">
        <f>VLOOKUP(C330,矩阵信息表!B:C,2,0)</f>
        <v>CS26</v>
      </c>
    </row>
    <row r="331" ht="15" spans="1:15">
      <c r="A331" s="13">
        <f t="shared" si="11"/>
        <v>330</v>
      </c>
      <c r="B331" s="8" t="str">
        <f t="shared" si="12"/>
        <v>CS26-1-7-[11][11]</v>
      </c>
      <c r="C331" s="10" t="s">
        <v>8421</v>
      </c>
      <c r="D331" s="8">
        <v>11</v>
      </c>
      <c r="E331" s="8">
        <v>11</v>
      </c>
      <c r="F331" s="8" t="str">
        <f>VLOOKUP(C331&amp;"-I"&amp;D331,端口信息表!B:F,5,FALSE)</f>
        <v>RW44R</v>
      </c>
      <c r="G331" s="8" t="str">
        <f>VLOOKUP(C331&amp;"-O"&amp;E331,端口信息表!B:F,5,FALSE)</f>
        <v>TY44R</v>
      </c>
      <c r="H331" t="e">
        <f>VLOOKUP(O331&amp;"-"&amp;VLOOKUP(B331,开关状态表!B:K,10,0),'TWT实时状态（新）'!B:I,7,0)</f>
        <v>#N/A</v>
      </c>
      <c r="I331" t="e">
        <f>VLOOKUP(O331&amp;"-"&amp;VLOOKUP(B331,开关状态表!B:K,10,0),'TWT实时状态（新）'!B:I,8,0)</f>
        <v>#N/A</v>
      </c>
      <c r="O331" s="11" t="str">
        <f>VLOOKUP(C331,矩阵信息表!B:C,2,0)</f>
        <v>CS26</v>
      </c>
    </row>
    <row r="332" ht="15" spans="1:15">
      <c r="A332" s="13">
        <f t="shared" si="11"/>
        <v>331</v>
      </c>
      <c r="B332" s="8" t="str">
        <f t="shared" si="12"/>
        <v>CS26-1-7-[12][12]</v>
      </c>
      <c r="C332" s="10" t="s">
        <v>8421</v>
      </c>
      <c r="D332" s="8">
        <v>12</v>
      </c>
      <c r="E332" s="8">
        <v>12</v>
      </c>
      <c r="F332" s="8" t="str">
        <f>VLOOKUP(C332&amp;"-I"&amp;D332,端口信息表!B:F,5,FALSE)</f>
        <v>RW48R</v>
      </c>
      <c r="G332" s="8" t="str">
        <f>VLOOKUP(C332&amp;"-O"&amp;E332,端口信息表!B:F,5,FALSE)</f>
        <v>TY48L</v>
      </c>
      <c r="H332" t="e">
        <f>VLOOKUP(O332&amp;"-"&amp;VLOOKUP(B332,开关状态表!B:K,10,0),'TWT实时状态（新）'!B:I,7,0)</f>
        <v>#N/A</v>
      </c>
      <c r="I332" t="e">
        <f>VLOOKUP(O332&amp;"-"&amp;VLOOKUP(B332,开关状态表!B:K,10,0),'TWT实时状态（新）'!B:I,8,0)</f>
        <v>#N/A</v>
      </c>
      <c r="O332" s="11" t="str">
        <f>VLOOKUP(C332,矩阵信息表!B:C,2,0)</f>
        <v>CS26</v>
      </c>
    </row>
    <row r="333" ht="15" spans="1:15">
      <c r="A333" s="13">
        <f t="shared" si="11"/>
        <v>332</v>
      </c>
      <c r="B333" s="8" t="str">
        <f t="shared" si="12"/>
        <v>CS26-1-7-[13][13]</v>
      </c>
      <c r="C333" s="10" t="s">
        <v>8421</v>
      </c>
      <c r="D333" s="8">
        <v>13</v>
      </c>
      <c r="E333" s="8">
        <v>13</v>
      </c>
      <c r="F333" s="8" t="str">
        <f>VLOOKUP(C333&amp;"-I"&amp;D333,端口信息表!B:F,5,FALSE)</f>
        <v>RW56R</v>
      </c>
      <c r="G333" s="8" t="str">
        <f>VLOOKUP(C333&amp;"-O"&amp;E333,端口信息表!B:F,5,FALSE)</f>
        <v>TY56L</v>
      </c>
      <c r="H333" t="e">
        <f>VLOOKUP(O333&amp;"-"&amp;VLOOKUP(B333,开关状态表!B:K,10,0),'TWT实时状态（新）'!B:I,7,0)</f>
        <v>#N/A</v>
      </c>
      <c r="I333" t="e">
        <f>VLOOKUP(O333&amp;"-"&amp;VLOOKUP(B333,开关状态表!B:K,10,0),'TWT实时状态（新）'!B:I,8,0)</f>
        <v>#N/A</v>
      </c>
      <c r="O333" s="11" t="str">
        <f>VLOOKUP(C333,矩阵信息表!B:C,2,0)</f>
        <v>CS26</v>
      </c>
    </row>
    <row r="334" ht="15" spans="1:15">
      <c r="A334" s="13">
        <f t="shared" si="11"/>
        <v>333</v>
      </c>
      <c r="B334" s="8" t="str">
        <f t="shared" si="12"/>
        <v>CS26-1-7-[14][14]</v>
      </c>
      <c r="C334" s="10" t="s">
        <v>8421</v>
      </c>
      <c r="D334" s="8">
        <v>14</v>
      </c>
      <c r="E334" s="8">
        <v>14</v>
      </c>
      <c r="F334" s="8" t="str">
        <f>VLOOKUP(C334&amp;"-I"&amp;D334,端口信息表!B:F,5,FALSE)</f>
        <v>RW61R</v>
      </c>
      <c r="G334" s="8" t="str">
        <f>VLOOKUP(C334&amp;"-O"&amp;E334,端口信息表!B:F,5,FALSE)</f>
        <v>TY61R</v>
      </c>
      <c r="H334" t="e">
        <f>VLOOKUP(O334&amp;"-"&amp;VLOOKUP(B334,开关状态表!B:K,10,0),'TWT实时状态（新）'!B:I,7,0)</f>
        <v>#N/A</v>
      </c>
      <c r="I334" t="e">
        <f>VLOOKUP(O334&amp;"-"&amp;VLOOKUP(B334,开关状态表!B:K,10,0),'TWT实时状态（新）'!B:I,8,0)</f>
        <v>#N/A</v>
      </c>
      <c r="O334" s="11" t="str">
        <f>VLOOKUP(C334,矩阵信息表!B:C,2,0)</f>
        <v>CS26</v>
      </c>
    </row>
    <row r="335" ht="15" spans="1:15">
      <c r="A335" s="13">
        <f t="shared" si="11"/>
        <v>334</v>
      </c>
      <c r="B335" s="8" t="str">
        <f t="shared" si="12"/>
        <v>CS26-1-8-[1][1]</v>
      </c>
      <c r="C335" s="10" t="s">
        <v>8422</v>
      </c>
      <c r="D335" s="8">
        <v>1</v>
      </c>
      <c r="E335" s="8">
        <v>1</v>
      </c>
      <c r="F335" s="8" t="str">
        <f>VLOOKUP(C335&amp;"-I"&amp;D335,端口信息表!B:F,5,FALSE)</f>
        <v>RY14R</v>
      </c>
      <c r="G335" s="8" t="str">
        <f>VLOOKUP(C335&amp;"-O"&amp;E335,端口信息表!B:F,5,FALSE)</f>
        <v>TW14L</v>
      </c>
      <c r="H335" t="e">
        <f>VLOOKUP(O335&amp;"-"&amp;VLOOKUP(B335,开关状态表!B:K,10,0),'TWT实时状态（新）'!B:I,7,0)</f>
        <v>#N/A</v>
      </c>
      <c r="I335" t="e">
        <f>VLOOKUP(O335&amp;"-"&amp;VLOOKUP(B335,开关状态表!B:K,10,0),'TWT实时状态（新）'!B:I,8,0)</f>
        <v>#N/A</v>
      </c>
      <c r="O335" s="11" t="str">
        <f>VLOOKUP(C335,矩阵信息表!B:C,2,0)</f>
        <v>CS26</v>
      </c>
    </row>
    <row r="336" ht="15" spans="1:15">
      <c r="A336" s="13">
        <f t="shared" si="11"/>
        <v>335</v>
      </c>
      <c r="B336" s="8" t="str">
        <f t="shared" si="12"/>
        <v>CS26-1-8-[2][2]</v>
      </c>
      <c r="C336" s="10" t="s">
        <v>8422</v>
      </c>
      <c r="D336" s="8">
        <v>2</v>
      </c>
      <c r="E336" s="8">
        <v>2</v>
      </c>
      <c r="F336" s="8" t="str">
        <f>VLOOKUP(C336&amp;"-I"&amp;D336,端口信息表!B:F,5,FALSE)</f>
        <v>RY23L</v>
      </c>
      <c r="G336" s="8" t="str">
        <f>VLOOKUP(C336&amp;"-O"&amp;E336,端口信息表!B:F,5,FALSE)</f>
        <v>TW23L</v>
      </c>
      <c r="H336" t="e">
        <f>VLOOKUP(O336&amp;"-"&amp;VLOOKUP(B336,开关状态表!B:K,10,0),'TWT实时状态（新）'!B:I,7,0)</f>
        <v>#N/A</v>
      </c>
      <c r="I336" t="e">
        <f>VLOOKUP(O336&amp;"-"&amp;VLOOKUP(B336,开关状态表!B:K,10,0),'TWT实时状态（新）'!B:I,8,0)</f>
        <v>#N/A</v>
      </c>
      <c r="O336" s="11" t="str">
        <f>VLOOKUP(C336,矩阵信息表!B:C,2,0)</f>
        <v>CS26</v>
      </c>
    </row>
    <row r="337" ht="15" spans="1:15">
      <c r="A337" s="13">
        <f t="shared" si="11"/>
        <v>336</v>
      </c>
      <c r="B337" s="8" t="str">
        <f t="shared" si="12"/>
        <v>CS26-1-8-[3][3]</v>
      </c>
      <c r="C337" s="10" t="s">
        <v>8422</v>
      </c>
      <c r="D337" s="8">
        <v>3</v>
      </c>
      <c r="E337" s="8">
        <v>3</v>
      </c>
      <c r="F337" s="8" t="str">
        <f>VLOOKUP(C337&amp;"-I"&amp;D337,端口信息表!B:F,5,FALSE)</f>
        <v>RY28R</v>
      </c>
      <c r="G337" s="8" t="str">
        <f>VLOOKUP(C337&amp;"-O"&amp;E337,端口信息表!B:F,5,FALSE)</f>
        <v>TW28L</v>
      </c>
      <c r="H337" t="e">
        <f>VLOOKUP(O337&amp;"-"&amp;VLOOKUP(B337,开关状态表!B:K,10,0),'TWT实时状态（新）'!B:I,7,0)</f>
        <v>#N/A</v>
      </c>
      <c r="I337" t="e">
        <f>VLOOKUP(O337&amp;"-"&amp;VLOOKUP(B337,开关状态表!B:K,10,0),'TWT实时状态（新）'!B:I,8,0)</f>
        <v>#N/A</v>
      </c>
      <c r="O337" s="11" t="str">
        <f>VLOOKUP(C337,矩阵信息表!B:C,2,0)</f>
        <v>CS26</v>
      </c>
    </row>
    <row r="338" ht="15" spans="1:15">
      <c r="A338" s="13">
        <f t="shared" si="11"/>
        <v>337</v>
      </c>
      <c r="B338" s="8" t="str">
        <f t="shared" si="12"/>
        <v>CS26-1-8-[4][4]</v>
      </c>
      <c r="C338" s="10" t="s">
        <v>8422</v>
      </c>
      <c r="D338" s="8">
        <v>4</v>
      </c>
      <c r="E338" s="8">
        <v>4</v>
      </c>
      <c r="F338" s="8" t="str">
        <f>VLOOKUP(C338&amp;"-I"&amp;D338,端口信息表!B:F,5,FALSE)</f>
        <v>RY30R</v>
      </c>
      <c r="G338" s="8" t="str">
        <f>VLOOKUP(C338&amp;"-O"&amp;E338,端口信息表!B:F,5,FALSE)</f>
        <v>TW30L</v>
      </c>
      <c r="H338" t="e">
        <f>VLOOKUP(O338&amp;"-"&amp;VLOOKUP(B338,开关状态表!B:K,10,0),'TWT实时状态（新）'!B:I,7,0)</f>
        <v>#N/A</v>
      </c>
      <c r="I338" t="e">
        <f>VLOOKUP(O338&amp;"-"&amp;VLOOKUP(B338,开关状态表!B:K,10,0),'TWT实时状态（新）'!B:I,8,0)</f>
        <v>#N/A</v>
      </c>
      <c r="O338" s="11" t="str">
        <f>VLOOKUP(C338,矩阵信息表!B:C,2,0)</f>
        <v>CS26</v>
      </c>
    </row>
    <row r="339" ht="15" spans="1:15">
      <c r="A339" s="13">
        <f t="shared" si="11"/>
        <v>338</v>
      </c>
      <c r="B339" s="8" t="str">
        <f t="shared" si="12"/>
        <v>CS26-1-8-[5][5]</v>
      </c>
      <c r="C339" s="10" t="s">
        <v>8422</v>
      </c>
      <c r="D339" s="8">
        <v>5</v>
      </c>
      <c r="E339" s="8">
        <v>5</v>
      </c>
      <c r="F339" s="8" t="str">
        <f>VLOOKUP(C339&amp;"-I"&amp;D339,端口信息表!B:F,5,FALSE)</f>
        <v>RY44L</v>
      </c>
      <c r="G339" s="8" t="str">
        <f>VLOOKUP(C339&amp;"-O"&amp;E339,端口信息表!B:F,5,FALSE)</f>
        <v>TW44L</v>
      </c>
      <c r="H339" t="e">
        <f>VLOOKUP(O339&amp;"-"&amp;VLOOKUP(B339,开关状态表!B:K,10,0),'TWT实时状态（新）'!B:I,7,0)</f>
        <v>#N/A</v>
      </c>
      <c r="I339" t="e">
        <f>VLOOKUP(O339&amp;"-"&amp;VLOOKUP(B339,开关状态表!B:K,10,0),'TWT实时状态（新）'!B:I,8,0)</f>
        <v>#N/A</v>
      </c>
      <c r="O339" s="11" t="str">
        <f>VLOOKUP(C339,矩阵信息表!B:C,2,0)</f>
        <v>CS26</v>
      </c>
    </row>
    <row r="340" ht="15" spans="1:15">
      <c r="A340" s="13">
        <f t="shared" si="11"/>
        <v>339</v>
      </c>
      <c r="B340" s="8" t="str">
        <f t="shared" si="12"/>
        <v>CS26-1-8-[6][6]</v>
      </c>
      <c r="C340" s="10" t="s">
        <v>8422</v>
      </c>
      <c r="D340" s="8">
        <v>6</v>
      </c>
      <c r="E340" s="8">
        <v>6</v>
      </c>
      <c r="F340" s="8" t="str">
        <f>VLOOKUP(C340&amp;"-I"&amp;D340,端口信息表!B:F,5,FALSE)</f>
        <v>RY48R</v>
      </c>
      <c r="G340" s="8" t="str">
        <f>VLOOKUP(C340&amp;"-O"&amp;E340,端口信息表!B:F,5,FALSE)</f>
        <v>TW48L</v>
      </c>
      <c r="H340" t="e">
        <f>VLOOKUP(O340&amp;"-"&amp;VLOOKUP(B340,开关状态表!B:K,10,0),'TWT实时状态（新）'!B:I,7,0)</f>
        <v>#N/A</v>
      </c>
      <c r="I340" t="e">
        <f>VLOOKUP(O340&amp;"-"&amp;VLOOKUP(B340,开关状态表!B:K,10,0),'TWT实时状态（新）'!B:I,8,0)</f>
        <v>#N/A</v>
      </c>
      <c r="O340" s="11" t="str">
        <f>VLOOKUP(C340,矩阵信息表!B:C,2,0)</f>
        <v>CS26</v>
      </c>
    </row>
    <row r="341" ht="15" spans="1:15">
      <c r="A341" s="13">
        <f t="shared" si="11"/>
        <v>340</v>
      </c>
      <c r="B341" s="8" t="str">
        <f t="shared" si="12"/>
        <v>CS26-1-8-[7][7]</v>
      </c>
      <c r="C341" s="10" t="s">
        <v>8422</v>
      </c>
      <c r="D341" s="8">
        <v>7</v>
      </c>
      <c r="E341" s="8">
        <v>7</v>
      </c>
      <c r="F341" s="8" t="str">
        <f>VLOOKUP(C341&amp;"-I"&amp;D341,端口信息表!B:F,5,FALSE)</f>
        <v>RY56R</v>
      </c>
      <c r="G341" s="8" t="str">
        <f>VLOOKUP(C341&amp;"-O"&amp;E341,端口信息表!B:F,5,FALSE)</f>
        <v>TW56L</v>
      </c>
      <c r="H341" t="e">
        <f>VLOOKUP(O341&amp;"-"&amp;VLOOKUP(B341,开关状态表!B:K,10,0),'TWT实时状态（新）'!B:I,7,0)</f>
        <v>#N/A</v>
      </c>
      <c r="I341" t="e">
        <f>VLOOKUP(O341&amp;"-"&amp;VLOOKUP(B341,开关状态表!B:K,10,0),'TWT实时状态（新）'!B:I,8,0)</f>
        <v>#N/A</v>
      </c>
      <c r="O341" s="11" t="str">
        <f>VLOOKUP(C341,矩阵信息表!B:C,2,0)</f>
        <v>CS26</v>
      </c>
    </row>
    <row r="342" ht="15" spans="1:15">
      <c r="A342" s="13">
        <f t="shared" si="11"/>
        <v>341</v>
      </c>
      <c r="B342" s="8" t="str">
        <f t="shared" si="12"/>
        <v>CS26-1-8-[8][8]</v>
      </c>
      <c r="C342" s="10" t="s">
        <v>8422</v>
      </c>
      <c r="D342" s="8">
        <v>8</v>
      </c>
      <c r="E342" s="8">
        <v>8</v>
      </c>
      <c r="F342" s="8" t="str">
        <f>VLOOKUP(C342&amp;"-I"&amp;D342,端口信息表!B:F,5,FALSE)</f>
        <v>RY7L</v>
      </c>
      <c r="G342" s="8" t="str">
        <f>VLOOKUP(C342&amp;"-O"&amp;E342,端口信息表!B:F,5,FALSE)</f>
        <v>TW7R</v>
      </c>
      <c r="H342" t="e">
        <f>VLOOKUP(O342&amp;"-"&amp;VLOOKUP(B342,开关状态表!B:K,10,0),'TWT实时状态（新）'!B:I,7,0)</f>
        <v>#N/A</v>
      </c>
      <c r="I342" t="e">
        <f>VLOOKUP(O342&amp;"-"&amp;VLOOKUP(B342,开关状态表!B:K,10,0),'TWT实时状态（新）'!B:I,8,0)</f>
        <v>#N/A</v>
      </c>
      <c r="O342" s="11" t="str">
        <f>VLOOKUP(C342,矩阵信息表!B:C,2,0)</f>
        <v>CS26</v>
      </c>
    </row>
    <row r="343" ht="15" spans="1:15">
      <c r="A343" s="13">
        <f t="shared" si="11"/>
        <v>342</v>
      </c>
      <c r="B343" s="8" t="str">
        <f t="shared" si="12"/>
        <v>CS26-1-8-[9][9]</v>
      </c>
      <c r="C343" s="10" t="s">
        <v>8422</v>
      </c>
      <c r="D343" s="8">
        <v>9</v>
      </c>
      <c r="E343" s="8">
        <v>9</v>
      </c>
      <c r="F343" s="8" t="str">
        <f>VLOOKUP(C343&amp;"-I"&amp;D343,端口信息表!B:F,5,FALSE)</f>
        <v>RY21L</v>
      </c>
      <c r="G343" s="8" t="str">
        <f>VLOOKUP(C343&amp;"-O"&amp;E343,端口信息表!B:F,5,FALSE)</f>
        <v>TW21R</v>
      </c>
      <c r="H343" t="e">
        <f>VLOOKUP(O343&amp;"-"&amp;VLOOKUP(B343,开关状态表!B:K,10,0),'TWT实时状态（新）'!B:I,7,0)</f>
        <v>#N/A</v>
      </c>
      <c r="I343" t="e">
        <f>VLOOKUP(O343&amp;"-"&amp;VLOOKUP(B343,开关状态表!B:K,10,0),'TWT实时状态（新）'!B:I,8,0)</f>
        <v>#N/A</v>
      </c>
      <c r="O343" s="11" t="str">
        <f>VLOOKUP(C343,矩阵信息表!B:C,2,0)</f>
        <v>CS26</v>
      </c>
    </row>
    <row r="344" ht="15" spans="1:15">
      <c r="A344" s="13">
        <f t="shared" si="11"/>
        <v>343</v>
      </c>
      <c r="B344" s="8" t="str">
        <f t="shared" si="12"/>
        <v>CS26-1-8-[10][10]</v>
      </c>
      <c r="C344" s="10" t="s">
        <v>8422</v>
      </c>
      <c r="D344" s="8">
        <v>10</v>
      </c>
      <c r="E344" s="8">
        <v>10</v>
      </c>
      <c r="F344" s="8" t="str">
        <f>VLOOKUP(C344&amp;"-I"&amp;D344,端口信息表!B:F,5,FALSE)</f>
        <v>RY31L</v>
      </c>
      <c r="G344" s="8" t="str">
        <f>VLOOKUP(C344&amp;"-O"&amp;E344,端口信息表!B:F,5,FALSE)</f>
        <v>TW31R</v>
      </c>
      <c r="H344" t="e">
        <f>VLOOKUP(O344&amp;"-"&amp;VLOOKUP(B344,开关状态表!B:K,10,0),'TWT实时状态（新）'!B:I,7,0)</f>
        <v>#N/A</v>
      </c>
      <c r="I344" t="e">
        <f>VLOOKUP(O344&amp;"-"&amp;VLOOKUP(B344,开关状态表!B:K,10,0),'TWT实时状态（新）'!B:I,8,0)</f>
        <v>#N/A</v>
      </c>
      <c r="O344" s="11" t="str">
        <f>VLOOKUP(C344,矩阵信息表!B:C,2,0)</f>
        <v>CS26</v>
      </c>
    </row>
    <row r="345" ht="15" spans="1:15">
      <c r="A345" s="13">
        <f t="shared" si="11"/>
        <v>344</v>
      </c>
      <c r="B345" s="8" t="str">
        <f t="shared" si="12"/>
        <v>CS26-1-8-[11][11]</v>
      </c>
      <c r="C345" s="10" t="s">
        <v>8422</v>
      </c>
      <c r="D345" s="8">
        <v>11</v>
      </c>
      <c r="E345" s="8">
        <v>11</v>
      </c>
      <c r="F345" s="8" t="str">
        <f>VLOOKUP(C345&amp;"-I"&amp;D345,端口信息表!B:F,5,FALSE)</f>
        <v>RY46L</v>
      </c>
      <c r="G345" s="8" t="str">
        <f>VLOOKUP(C345&amp;"-O"&amp;E345,端口信息表!B:F,5,FALSE)</f>
        <v>TW46R</v>
      </c>
      <c r="H345" t="e">
        <f>VLOOKUP(O345&amp;"-"&amp;VLOOKUP(B345,开关状态表!B:K,10,0),'TWT实时状态（新）'!B:I,7,0)</f>
        <v>#N/A</v>
      </c>
      <c r="I345" t="e">
        <f>VLOOKUP(O345&amp;"-"&amp;VLOOKUP(B345,开关状态表!B:K,10,0),'TWT实时状态（新）'!B:I,8,0)</f>
        <v>#N/A</v>
      </c>
      <c r="O345" s="11" t="str">
        <f>VLOOKUP(C345,矩阵信息表!B:C,2,0)</f>
        <v>CS26</v>
      </c>
    </row>
    <row r="346" ht="15" spans="1:15">
      <c r="A346" s="13">
        <f t="shared" si="11"/>
        <v>345</v>
      </c>
      <c r="B346" s="8" t="str">
        <f t="shared" si="12"/>
        <v>CS26-1-8-[12][12]</v>
      </c>
      <c r="C346" s="10" t="s">
        <v>8422</v>
      </c>
      <c r="D346" s="8">
        <v>12</v>
      </c>
      <c r="E346" s="8">
        <v>12</v>
      </c>
      <c r="F346" s="8" t="str">
        <f>VLOOKUP(C346&amp;"-I"&amp;D346,端口信息表!B:F,5,FALSE)</f>
        <v>RY50R</v>
      </c>
      <c r="G346" s="8" t="str">
        <f>VLOOKUP(C346&amp;"-O"&amp;E346,端口信息表!B:F,5,FALSE)</f>
        <v>TW50R</v>
      </c>
      <c r="H346" t="e">
        <f>VLOOKUP(O346&amp;"-"&amp;VLOOKUP(B346,开关状态表!B:K,10,0),'TWT实时状态（新）'!B:I,7,0)</f>
        <v>#N/A</v>
      </c>
      <c r="I346" t="e">
        <f>VLOOKUP(O346&amp;"-"&amp;VLOOKUP(B346,开关状态表!B:K,10,0),'TWT实时状态（新）'!B:I,8,0)</f>
        <v>#N/A</v>
      </c>
      <c r="O346" s="11" t="str">
        <f>VLOOKUP(C346,矩阵信息表!B:C,2,0)</f>
        <v>CS26</v>
      </c>
    </row>
    <row r="347" ht="15" spans="1:15">
      <c r="A347" s="13">
        <f t="shared" si="11"/>
        <v>346</v>
      </c>
      <c r="B347" s="8" t="str">
        <f t="shared" si="12"/>
        <v>CS26-1-8-[13][13]</v>
      </c>
      <c r="C347" s="10" t="s">
        <v>8422</v>
      </c>
      <c r="D347" s="8">
        <v>13</v>
      </c>
      <c r="E347" s="8">
        <v>13</v>
      </c>
      <c r="F347" s="8" t="str">
        <f>VLOOKUP(C347&amp;"-I"&amp;D347,端口信息表!B:F,5,FALSE)</f>
        <v>RY53L</v>
      </c>
      <c r="G347" s="8" t="str">
        <f>VLOOKUP(C347&amp;"-O"&amp;E347,端口信息表!B:F,5,FALSE)</f>
        <v>TW53R</v>
      </c>
      <c r="H347" t="e">
        <f>VLOOKUP(O347&amp;"-"&amp;VLOOKUP(B347,开关状态表!B:K,10,0),'TWT实时状态（新）'!B:I,7,0)</f>
        <v>#N/A</v>
      </c>
      <c r="I347" t="e">
        <f>VLOOKUP(O347&amp;"-"&amp;VLOOKUP(B347,开关状态表!B:K,10,0),'TWT实时状态（新）'!B:I,8,0)</f>
        <v>#N/A</v>
      </c>
      <c r="O347" s="11" t="str">
        <f>VLOOKUP(C347,矩阵信息表!B:C,2,0)</f>
        <v>CS26</v>
      </c>
    </row>
    <row r="348" ht="15" spans="1:15">
      <c r="A348" s="13">
        <f t="shared" si="11"/>
        <v>347</v>
      </c>
      <c r="B348" s="8" t="str">
        <f t="shared" si="12"/>
        <v>CS26-1-8-[14][14]</v>
      </c>
      <c r="C348" s="10" t="s">
        <v>8422</v>
      </c>
      <c r="D348" s="8">
        <v>14</v>
      </c>
      <c r="E348" s="8">
        <v>14</v>
      </c>
      <c r="F348" s="8" t="str">
        <f>VLOOKUP(C348&amp;"-I"&amp;D348,端口信息表!B:F,5,FALSE)</f>
        <v>RY61L</v>
      </c>
      <c r="G348" s="8" t="str">
        <f>VLOOKUP(C348&amp;"-O"&amp;E348,端口信息表!B:F,5,FALSE)</f>
        <v>TW61R</v>
      </c>
      <c r="H348" t="e">
        <f>VLOOKUP(O348&amp;"-"&amp;VLOOKUP(B348,开关状态表!B:K,10,0),'TWT实时状态（新）'!B:I,7,0)</f>
        <v>#N/A</v>
      </c>
      <c r="I348" t="e">
        <f>VLOOKUP(O348&amp;"-"&amp;VLOOKUP(B348,开关状态表!B:K,10,0),'TWT实时状态（新）'!B:I,8,0)</f>
        <v>#N/A</v>
      </c>
      <c r="O348" s="11" t="str">
        <f>VLOOKUP(C348,矩阵信息表!B:C,2,0)</f>
        <v>CS26</v>
      </c>
    </row>
    <row r="349" ht="15" spans="1:15">
      <c r="A349" s="13">
        <f t="shared" si="11"/>
        <v>348</v>
      </c>
      <c r="B349" s="8" t="str">
        <f t="shared" si="12"/>
        <v>CS26-1-9-[1][1]</v>
      </c>
      <c r="C349" s="10" t="s">
        <v>8423</v>
      </c>
      <c r="D349" s="8">
        <v>1</v>
      </c>
      <c r="E349" s="8">
        <v>1</v>
      </c>
      <c r="F349" s="8" t="str">
        <f>VLOOKUP(C349&amp;"-I"&amp;D349,端口信息表!B:F,5,FALSE)</f>
        <v>RL1L</v>
      </c>
      <c r="G349" s="8" t="str">
        <f>VLOOKUP(C349&amp;"-O"&amp;E349,端口信息表!B:F,5,FALSE)</f>
        <v>TY1R</v>
      </c>
      <c r="H349" t="e">
        <f>VLOOKUP(O349&amp;"-"&amp;VLOOKUP(B349,开关状态表!B:K,10,0),'TWT实时状态（新）'!B:I,7,0)</f>
        <v>#N/A</v>
      </c>
      <c r="I349" t="e">
        <f>VLOOKUP(O349&amp;"-"&amp;VLOOKUP(B349,开关状态表!B:K,10,0),'TWT实时状态（新）'!B:I,8,0)</f>
        <v>#N/A</v>
      </c>
      <c r="O349" s="11" t="str">
        <f>VLOOKUP(C349,矩阵信息表!B:C,2,0)</f>
        <v>CS26</v>
      </c>
    </row>
    <row r="350" ht="15" spans="1:15">
      <c r="A350" s="13">
        <f t="shared" si="11"/>
        <v>349</v>
      </c>
      <c r="B350" s="8" t="str">
        <f t="shared" si="12"/>
        <v>CS26-1-9-[2][2]</v>
      </c>
      <c r="C350" s="10" t="s">
        <v>8423</v>
      </c>
      <c r="D350" s="8">
        <v>2</v>
      </c>
      <c r="E350" s="8">
        <v>2</v>
      </c>
      <c r="F350" s="8" t="str">
        <f>VLOOKUP(C350&amp;"-I"&amp;D350,端口信息表!B:F,5,FALSE)</f>
        <v>RL3L</v>
      </c>
      <c r="G350" s="8" t="str">
        <f>VLOOKUP(C350&amp;"-O"&amp;E350,端口信息表!B:F,5,FALSE)</f>
        <v>TY3R</v>
      </c>
      <c r="H350" t="e">
        <f>VLOOKUP(O350&amp;"-"&amp;VLOOKUP(B350,开关状态表!B:K,10,0),'TWT实时状态（新）'!B:I,7,0)</f>
        <v>#N/A</v>
      </c>
      <c r="I350" t="e">
        <f>VLOOKUP(O350&amp;"-"&amp;VLOOKUP(B350,开关状态表!B:K,10,0),'TWT实时状态（新）'!B:I,8,0)</f>
        <v>#N/A</v>
      </c>
      <c r="O350" s="11" t="str">
        <f>VLOOKUP(C350,矩阵信息表!B:C,2,0)</f>
        <v>CS26</v>
      </c>
    </row>
    <row r="351" ht="15" spans="1:15">
      <c r="A351" s="13">
        <f t="shared" si="11"/>
        <v>350</v>
      </c>
      <c r="B351" s="8" t="str">
        <f t="shared" si="12"/>
        <v>CS26-1-9-[3][3]</v>
      </c>
      <c r="C351" s="10" t="s">
        <v>8423</v>
      </c>
      <c r="D351" s="8">
        <v>3</v>
      </c>
      <c r="E351" s="8">
        <v>3</v>
      </c>
      <c r="F351" s="8" t="str">
        <f>VLOOKUP(C351&amp;"-I"&amp;D351,端口信息表!B:F,5,FALSE)</f>
        <v>RL4L</v>
      </c>
      <c r="G351" s="8" t="str">
        <f>VLOOKUP(C351&amp;"-O"&amp;E351,端口信息表!B:F,5,FALSE)</f>
        <v>TY4R</v>
      </c>
      <c r="H351" t="e">
        <f>VLOOKUP(O351&amp;"-"&amp;VLOOKUP(B351,开关状态表!B:K,10,0),'TWT实时状态（新）'!B:I,7,0)</f>
        <v>#N/A</v>
      </c>
      <c r="I351" t="e">
        <f>VLOOKUP(O351&amp;"-"&amp;VLOOKUP(B351,开关状态表!B:K,10,0),'TWT实时状态（新）'!B:I,8,0)</f>
        <v>#N/A</v>
      </c>
      <c r="O351" s="11" t="str">
        <f>VLOOKUP(C351,矩阵信息表!B:C,2,0)</f>
        <v>CS26</v>
      </c>
    </row>
    <row r="352" ht="15" spans="1:15">
      <c r="A352" s="13">
        <f t="shared" si="11"/>
        <v>351</v>
      </c>
      <c r="B352" s="8" t="str">
        <f t="shared" si="12"/>
        <v>CS26-1-9-[4][4]</v>
      </c>
      <c r="C352" s="10" t="s">
        <v>8423</v>
      </c>
      <c r="D352" s="8">
        <v>4</v>
      </c>
      <c r="E352" s="8">
        <v>4</v>
      </c>
      <c r="F352" s="8" t="str">
        <f>VLOOKUP(C352&amp;"-I"&amp;D352,端口信息表!B:F,5,FALSE)</f>
        <v>RL6L</v>
      </c>
      <c r="G352" s="8" t="str">
        <f>VLOOKUP(C352&amp;"-O"&amp;E352,端口信息表!B:F,5,FALSE)</f>
        <v>TY6R</v>
      </c>
      <c r="H352" t="e">
        <f>VLOOKUP(O352&amp;"-"&amp;VLOOKUP(B352,开关状态表!B:K,10,0),'TWT实时状态（新）'!B:I,7,0)</f>
        <v>#N/A</v>
      </c>
      <c r="I352" t="e">
        <f>VLOOKUP(O352&amp;"-"&amp;VLOOKUP(B352,开关状态表!B:K,10,0),'TWT实时状态（新）'!B:I,8,0)</f>
        <v>#N/A</v>
      </c>
      <c r="O352" s="11" t="str">
        <f>VLOOKUP(C352,矩阵信息表!B:C,2,0)</f>
        <v>CS26</v>
      </c>
    </row>
    <row r="353" ht="15" spans="1:15">
      <c r="A353" s="13">
        <f t="shared" si="11"/>
        <v>352</v>
      </c>
      <c r="B353" s="8" t="str">
        <f t="shared" si="12"/>
        <v>CS26-1-9-[5][5]</v>
      </c>
      <c r="C353" s="10" t="s">
        <v>8423</v>
      </c>
      <c r="D353" s="8">
        <v>5</v>
      </c>
      <c r="E353" s="8">
        <v>5</v>
      </c>
      <c r="F353" s="8" t="str">
        <f>VLOOKUP(C353&amp;"-I"&amp;D353,端口信息表!B:F,5,FALSE)</f>
        <v>RL9R</v>
      </c>
      <c r="G353" s="8" t="str">
        <f>VLOOKUP(C353&amp;"-O"&amp;E353,端口信息表!B:F,5,FALSE)</f>
        <v>TY9L</v>
      </c>
      <c r="H353" t="e">
        <f>VLOOKUP(O353&amp;"-"&amp;VLOOKUP(B353,开关状态表!B:K,10,0),'TWT实时状态（新）'!B:I,7,0)</f>
        <v>#N/A</v>
      </c>
      <c r="I353" t="e">
        <f>VLOOKUP(O353&amp;"-"&amp;VLOOKUP(B353,开关状态表!B:K,10,0),'TWT实时状态（新）'!B:I,8,0)</f>
        <v>#N/A</v>
      </c>
      <c r="O353" s="11" t="str">
        <f>VLOOKUP(C353,矩阵信息表!B:C,2,0)</f>
        <v>CS26</v>
      </c>
    </row>
    <row r="354" ht="15" spans="1:15">
      <c r="A354" s="13">
        <f t="shared" si="11"/>
        <v>353</v>
      </c>
      <c r="B354" s="8" t="str">
        <f t="shared" si="12"/>
        <v>CS26-1-9-[6][6]</v>
      </c>
      <c r="C354" s="10" t="s">
        <v>8423</v>
      </c>
      <c r="D354" s="8">
        <v>6</v>
      </c>
      <c r="E354" s="8">
        <v>6</v>
      </c>
      <c r="F354" s="8" t="str">
        <f>VLOOKUP(C354&amp;"-I"&amp;D354,端口信息表!B:F,5,FALSE)</f>
        <v>RL10R</v>
      </c>
      <c r="G354" s="8" t="str">
        <f>VLOOKUP(C354&amp;"-O"&amp;E354,端口信息表!B:F,5,FALSE)</f>
        <v>TY10L</v>
      </c>
      <c r="H354" t="e">
        <f>VLOOKUP(O354&amp;"-"&amp;VLOOKUP(B354,开关状态表!B:K,10,0),'TWT实时状态（新）'!B:I,7,0)</f>
        <v>#N/A</v>
      </c>
      <c r="I354" t="e">
        <f>VLOOKUP(O354&amp;"-"&amp;VLOOKUP(B354,开关状态表!B:K,10,0),'TWT实时状态（新）'!B:I,8,0)</f>
        <v>#N/A</v>
      </c>
      <c r="O354" s="11" t="str">
        <f>VLOOKUP(C354,矩阵信息表!B:C,2,0)</f>
        <v>CS26</v>
      </c>
    </row>
    <row r="355" ht="15" spans="1:15">
      <c r="A355" s="13">
        <f t="shared" si="11"/>
        <v>354</v>
      </c>
      <c r="B355" s="8" t="str">
        <f t="shared" si="12"/>
        <v>CS26-1-9-[7][7]</v>
      </c>
      <c r="C355" s="10" t="s">
        <v>8423</v>
      </c>
      <c r="D355" s="8">
        <v>7</v>
      </c>
      <c r="E355" s="8">
        <v>7</v>
      </c>
      <c r="F355" s="8" t="str">
        <f>VLOOKUP(C355&amp;"-I"&amp;D355,端口信息表!B:F,5,FALSE)</f>
        <v>RL12R</v>
      </c>
      <c r="G355" s="8" t="str">
        <f>VLOOKUP(C355&amp;"-O"&amp;E355,端口信息表!B:F,5,FALSE)</f>
        <v>TY12L</v>
      </c>
      <c r="H355" t="e">
        <f>VLOOKUP(O355&amp;"-"&amp;VLOOKUP(B355,开关状态表!B:K,10,0),'TWT实时状态（新）'!B:I,7,0)</f>
        <v>#N/A</v>
      </c>
      <c r="I355" t="e">
        <f>VLOOKUP(O355&amp;"-"&amp;VLOOKUP(B355,开关状态表!B:K,10,0),'TWT实时状态（新）'!B:I,8,0)</f>
        <v>#N/A</v>
      </c>
      <c r="O355" s="11" t="str">
        <f>VLOOKUP(C355,矩阵信息表!B:C,2,0)</f>
        <v>CS26</v>
      </c>
    </row>
    <row r="356" ht="15" spans="1:15">
      <c r="A356" s="13">
        <f t="shared" si="11"/>
        <v>355</v>
      </c>
      <c r="B356" s="8" t="str">
        <f t="shared" si="12"/>
        <v>CS26-1-9-[8][8]</v>
      </c>
      <c r="C356" s="10" t="s">
        <v>8423</v>
      </c>
      <c r="D356" s="8">
        <v>8</v>
      </c>
      <c r="E356" s="8">
        <v>8</v>
      </c>
      <c r="F356" s="8" t="str">
        <f>VLOOKUP(C356&amp;"-I"&amp;D356,端口信息表!B:F,5,FALSE)</f>
        <v>RL13R</v>
      </c>
      <c r="G356" s="8" t="str">
        <f>VLOOKUP(C356&amp;"-O"&amp;E356,端口信息表!B:F,5,FALSE)</f>
        <v>TY13L</v>
      </c>
      <c r="H356" t="e">
        <f>VLOOKUP(O356&amp;"-"&amp;VLOOKUP(B356,开关状态表!B:K,10,0),'TWT实时状态（新）'!B:I,7,0)</f>
        <v>#N/A</v>
      </c>
      <c r="I356" t="e">
        <f>VLOOKUP(O356&amp;"-"&amp;VLOOKUP(B356,开关状态表!B:K,10,0),'TWT实时状态（新）'!B:I,8,0)</f>
        <v>#N/A</v>
      </c>
      <c r="O356" s="11" t="str">
        <f>VLOOKUP(C356,矩阵信息表!B:C,2,0)</f>
        <v>CS26</v>
      </c>
    </row>
    <row r="357" ht="15" spans="1:15">
      <c r="A357" s="13">
        <f t="shared" si="11"/>
        <v>356</v>
      </c>
      <c r="B357" s="8" t="str">
        <f t="shared" si="12"/>
        <v>CS26-1-10-[1][1]</v>
      </c>
      <c r="C357" s="10" t="s">
        <v>8424</v>
      </c>
      <c r="D357" s="8">
        <v>1</v>
      </c>
      <c r="E357" s="8">
        <v>1</v>
      </c>
      <c r="F357" s="8" t="str">
        <f>VLOOKUP(C357&amp;"-I"&amp;D357,端口信息表!B:F,5,FALSE)</f>
        <v>RY9R</v>
      </c>
      <c r="G357" s="8" t="str">
        <f>VLOOKUP(C357&amp;"-O"&amp;E357,端口信息表!B:F,5,FALSE)</f>
        <v>TL9L</v>
      </c>
      <c r="H357" t="e">
        <f>VLOOKUP(O357&amp;"-"&amp;VLOOKUP(B357,开关状态表!B:K,10,0),'TWT实时状态（新）'!B:I,7,0)</f>
        <v>#N/A</v>
      </c>
      <c r="I357" t="e">
        <f>VLOOKUP(O357&amp;"-"&amp;VLOOKUP(B357,开关状态表!B:K,10,0),'TWT实时状态（新）'!B:I,8,0)</f>
        <v>#N/A</v>
      </c>
      <c r="O357" s="11" t="str">
        <f>VLOOKUP(C357,矩阵信息表!B:C,2,0)</f>
        <v>CS26</v>
      </c>
    </row>
    <row r="358" ht="15" spans="1:15">
      <c r="A358" s="13">
        <f t="shared" si="11"/>
        <v>357</v>
      </c>
      <c r="B358" s="8" t="str">
        <f t="shared" si="12"/>
        <v>CS26-1-10-[2][2]</v>
      </c>
      <c r="C358" s="10" t="s">
        <v>8424</v>
      </c>
      <c r="D358" s="8">
        <v>2</v>
      </c>
      <c r="E358" s="8">
        <v>2</v>
      </c>
      <c r="F358" s="8" t="str">
        <f>VLOOKUP(C358&amp;"-I"&amp;D358,端口信息表!B:F,5,FALSE)</f>
        <v>RY10R</v>
      </c>
      <c r="G358" s="8" t="str">
        <f>VLOOKUP(C358&amp;"-O"&amp;E358,端口信息表!B:F,5,FALSE)</f>
        <v>TL10L</v>
      </c>
      <c r="H358" t="e">
        <f>VLOOKUP(O358&amp;"-"&amp;VLOOKUP(B358,开关状态表!B:K,10,0),'TWT实时状态（新）'!B:I,7,0)</f>
        <v>#N/A</v>
      </c>
      <c r="I358" t="e">
        <f>VLOOKUP(O358&amp;"-"&amp;VLOOKUP(B358,开关状态表!B:K,10,0),'TWT实时状态（新）'!B:I,8,0)</f>
        <v>#N/A</v>
      </c>
      <c r="O358" s="11" t="str">
        <f>VLOOKUP(C358,矩阵信息表!B:C,2,0)</f>
        <v>CS26</v>
      </c>
    </row>
    <row r="359" ht="15" spans="1:15">
      <c r="A359" s="13">
        <f t="shared" si="11"/>
        <v>358</v>
      </c>
      <c r="B359" s="8" t="str">
        <f t="shared" si="12"/>
        <v>CS26-1-10-[3][3]</v>
      </c>
      <c r="C359" s="10" t="s">
        <v>8424</v>
      </c>
      <c r="D359" s="8">
        <v>3</v>
      </c>
      <c r="E359" s="8">
        <v>3</v>
      </c>
      <c r="F359" s="8" t="str">
        <f>VLOOKUP(C359&amp;"-I"&amp;D359,端口信息表!B:F,5,FALSE)</f>
        <v>RY12R</v>
      </c>
      <c r="G359" s="8" t="str">
        <f>VLOOKUP(C359&amp;"-O"&amp;E359,端口信息表!B:F,5,FALSE)</f>
        <v>TL12L</v>
      </c>
      <c r="H359" t="e">
        <f>VLOOKUP(O359&amp;"-"&amp;VLOOKUP(B359,开关状态表!B:K,10,0),'TWT实时状态（新）'!B:I,7,0)</f>
        <v>#N/A</v>
      </c>
      <c r="I359" t="e">
        <f>VLOOKUP(O359&amp;"-"&amp;VLOOKUP(B359,开关状态表!B:K,10,0),'TWT实时状态（新）'!B:I,8,0)</f>
        <v>#N/A</v>
      </c>
      <c r="O359" s="11" t="str">
        <f>VLOOKUP(C359,矩阵信息表!B:C,2,0)</f>
        <v>CS26</v>
      </c>
    </row>
    <row r="360" ht="15" spans="1:15">
      <c r="A360" s="13">
        <f t="shared" si="11"/>
        <v>359</v>
      </c>
      <c r="B360" s="8" t="str">
        <f t="shared" si="12"/>
        <v>CS26-1-10-[4][4]</v>
      </c>
      <c r="C360" s="10" t="s">
        <v>8424</v>
      </c>
      <c r="D360" s="8">
        <v>4</v>
      </c>
      <c r="E360" s="8">
        <v>4</v>
      </c>
      <c r="F360" s="8" t="str">
        <f>VLOOKUP(C360&amp;"-I"&amp;D360,端口信息表!B:F,5,FALSE)</f>
        <v>RY13R</v>
      </c>
      <c r="G360" s="8" t="str">
        <f>VLOOKUP(C360&amp;"-O"&amp;E360,端口信息表!B:F,5,FALSE)</f>
        <v>TL13L</v>
      </c>
      <c r="H360" t="e">
        <f>VLOOKUP(O360&amp;"-"&amp;VLOOKUP(B360,开关状态表!B:K,10,0),'TWT实时状态（新）'!B:I,7,0)</f>
        <v>#N/A</v>
      </c>
      <c r="I360" t="e">
        <f>VLOOKUP(O360&amp;"-"&amp;VLOOKUP(B360,开关状态表!B:K,10,0),'TWT实时状态（新）'!B:I,8,0)</f>
        <v>#N/A</v>
      </c>
      <c r="O360" s="11" t="str">
        <f>VLOOKUP(C360,矩阵信息表!B:C,2,0)</f>
        <v>CS26</v>
      </c>
    </row>
    <row r="361" ht="15" spans="1:15">
      <c r="A361" s="13">
        <f t="shared" si="11"/>
        <v>360</v>
      </c>
      <c r="B361" s="8" t="str">
        <f t="shared" si="12"/>
        <v>CS26-1-10-[5][5]</v>
      </c>
      <c r="C361" s="10" t="s">
        <v>8424</v>
      </c>
      <c r="D361" s="8">
        <v>5</v>
      </c>
      <c r="E361" s="8">
        <v>5</v>
      </c>
      <c r="F361" s="8" t="str">
        <f>VLOOKUP(C361&amp;"-I"&amp;D361,端口信息表!B:F,5,FALSE)</f>
        <v>RY1L</v>
      </c>
      <c r="G361" s="8" t="str">
        <f>VLOOKUP(C361&amp;"-O"&amp;E361,端口信息表!B:F,5,FALSE)</f>
        <v>TL1R</v>
      </c>
      <c r="H361" t="e">
        <f>VLOOKUP(O361&amp;"-"&amp;VLOOKUP(B361,开关状态表!B:K,10,0),'TWT实时状态（新）'!B:I,7,0)</f>
        <v>#N/A</v>
      </c>
      <c r="I361" t="e">
        <f>VLOOKUP(O361&amp;"-"&amp;VLOOKUP(B361,开关状态表!B:K,10,0),'TWT实时状态（新）'!B:I,8,0)</f>
        <v>#N/A</v>
      </c>
      <c r="O361" s="11" t="str">
        <f>VLOOKUP(C361,矩阵信息表!B:C,2,0)</f>
        <v>CS26</v>
      </c>
    </row>
    <row r="362" ht="15" spans="1:15">
      <c r="A362" s="13">
        <f t="shared" si="11"/>
        <v>361</v>
      </c>
      <c r="B362" s="8" t="str">
        <f t="shared" si="12"/>
        <v>CS26-1-10-[6][6]</v>
      </c>
      <c r="C362" s="10" t="s">
        <v>8424</v>
      </c>
      <c r="D362" s="8">
        <v>6</v>
      </c>
      <c r="E362" s="8">
        <v>6</v>
      </c>
      <c r="F362" s="8" t="str">
        <f>VLOOKUP(C362&amp;"-I"&amp;D362,端口信息表!B:F,5,FALSE)</f>
        <v>RY3L</v>
      </c>
      <c r="G362" s="8" t="str">
        <f>VLOOKUP(C362&amp;"-O"&amp;E362,端口信息表!B:F,5,FALSE)</f>
        <v>TL3R</v>
      </c>
      <c r="H362" t="e">
        <f>VLOOKUP(O362&amp;"-"&amp;VLOOKUP(B362,开关状态表!B:K,10,0),'TWT实时状态（新）'!B:I,7,0)</f>
        <v>#N/A</v>
      </c>
      <c r="I362" t="e">
        <f>VLOOKUP(O362&amp;"-"&amp;VLOOKUP(B362,开关状态表!B:K,10,0),'TWT实时状态（新）'!B:I,8,0)</f>
        <v>#N/A</v>
      </c>
      <c r="O362" s="11" t="str">
        <f>VLOOKUP(C362,矩阵信息表!B:C,2,0)</f>
        <v>CS26</v>
      </c>
    </row>
    <row r="363" ht="15" spans="1:15">
      <c r="A363" s="13">
        <f t="shared" si="11"/>
        <v>362</v>
      </c>
      <c r="B363" s="8" t="str">
        <f t="shared" si="12"/>
        <v>CS26-1-10-[7][7]</v>
      </c>
      <c r="C363" s="10" t="s">
        <v>8424</v>
      </c>
      <c r="D363" s="8">
        <v>7</v>
      </c>
      <c r="E363" s="8">
        <v>7</v>
      </c>
      <c r="F363" s="8" t="str">
        <f>VLOOKUP(C363&amp;"-I"&amp;D363,端口信息表!B:F,5,FALSE)</f>
        <v>RY4L</v>
      </c>
      <c r="G363" s="8" t="str">
        <f>VLOOKUP(C363&amp;"-O"&amp;E363,端口信息表!B:F,5,FALSE)</f>
        <v>TL4R</v>
      </c>
      <c r="H363" t="e">
        <f>VLOOKUP(O363&amp;"-"&amp;VLOOKUP(B363,开关状态表!B:K,10,0),'TWT实时状态（新）'!B:I,7,0)</f>
        <v>#N/A</v>
      </c>
      <c r="I363" t="e">
        <f>VLOOKUP(O363&amp;"-"&amp;VLOOKUP(B363,开关状态表!B:K,10,0),'TWT实时状态（新）'!B:I,8,0)</f>
        <v>#N/A</v>
      </c>
      <c r="O363" s="11" t="str">
        <f>VLOOKUP(C363,矩阵信息表!B:C,2,0)</f>
        <v>CS26</v>
      </c>
    </row>
    <row r="364" ht="15" spans="1:15">
      <c r="A364" s="13">
        <f t="shared" si="11"/>
        <v>363</v>
      </c>
      <c r="B364" s="8" t="str">
        <f t="shared" si="12"/>
        <v>CS26-1-10-[8][8]</v>
      </c>
      <c r="C364" s="10" t="s">
        <v>8424</v>
      </c>
      <c r="D364" s="8">
        <v>8</v>
      </c>
      <c r="E364" s="8">
        <v>8</v>
      </c>
      <c r="F364" s="8" t="str">
        <f>VLOOKUP(C364&amp;"-I"&amp;D364,端口信息表!B:F,5,FALSE)</f>
        <v>RY6L</v>
      </c>
      <c r="G364" s="8" t="str">
        <f>VLOOKUP(C364&amp;"-O"&amp;E364,端口信息表!B:F,5,FALSE)</f>
        <v>TL6R</v>
      </c>
      <c r="H364" t="e">
        <f>VLOOKUP(O364&amp;"-"&amp;VLOOKUP(B364,开关状态表!B:K,10,0),'TWT实时状态（新）'!B:I,7,0)</f>
        <v>#N/A</v>
      </c>
      <c r="I364" t="e">
        <f>VLOOKUP(O364&amp;"-"&amp;VLOOKUP(B364,开关状态表!B:K,10,0),'TWT实时状态（新）'!B:I,8,0)</f>
        <v>#N/A</v>
      </c>
      <c r="O364" s="11" t="str">
        <f>VLOOKUP(C364,矩阵信息表!B:C,2,0)</f>
        <v>CS26</v>
      </c>
    </row>
    <row r="365" ht="15" spans="1:15">
      <c r="A365" s="13">
        <f t="shared" si="11"/>
        <v>364</v>
      </c>
      <c r="B365" s="8" t="str">
        <f t="shared" si="12"/>
        <v>CS26-1-11-[1][1]</v>
      </c>
      <c r="C365" s="10" t="s">
        <v>8425</v>
      </c>
      <c r="D365" s="8">
        <v>1</v>
      </c>
      <c r="E365" s="8">
        <v>1</v>
      </c>
      <c r="F365" s="8" t="str">
        <f>VLOOKUP(C365&amp;"-I"&amp;D365,端口信息表!B:F,5,FALSE)</f>
        <v>RC17L</v>
      </c>
      <c r="G365" s="8" t="str">
        <f>VLOOKUP(C365&amp;"-O"&amp;E365,端口信息表!B:F,5,FALSE)</f>
        <v>TY17R</v>
      </c>
      <c r="H365" t="e">
        <f>VLOOKUP(O365&amp;"-"&amp;VLOOKUP(B365,开关状态表!B:K,10,0),'TWT实时状态（新）'!B:I,7,0)</f>
        <v>#N/A</v>
      </c>
      <c r="I365" t="e">
        <f>VLOOKUP(O365&amp;"-"&amp;VLOOKUP(B365,开关状态表!B:K,10,0),'TWT实时状态（新）'!B:I,8,0)</f>
        <v>#N/A</v>
      </c>
      <c r="O365" s="11" t="str">
        <f>VLOOKUP(C365,矩阵信息表!B:C,2,0)</f>
        <v>CS26</v>
      </c>
    </row>
    <row r="366" ht="15" spans="1:15">
      <c r="A366" s="13">
        <f t="shared" si="11"/>
        <v>365</v>
      </c>
      <c r="B366" s="8" t="str">
        <f t="shared" si="12"/>
        <v>CS26-1-11-[2][2]</v>
      </c>
      <c r="C366" s="10" t="s">
        <v>8425</v>
      </c>
      <c r="D366" s="8">
        <v>2</v>
      </c>
      <c r="E366" s="8">
        <v>2</v>
      </c>
      <c r="F366" s="8" t="str">
        <f>VLOOKUP(C366&amp;"-I"&amp;D366,端口信息表!B:F,5,FALSE)</f>
        <v>RC19L</v>
      </c>
      <c r="G366" s="8" t="str">
        <f>VLOOKUP(C366&amp;"-O"&amp;E366,端口信息表!B:F,5,FALSE)</f>
        <v>TY19R</v>
      </c>
      <c r="H366" t="e">
        <f>VLOOKUP(O366&amp;"-"&amp;VLOOKUP(B366,开关状态表!B:K,10,0),'TWT实时状态（新）'!B:I,7,0)</f>
        <v>#N/A</v>
      </c>
      <c r="I366" t="e">
        <f>VLOOKUP(O366&amp;"-"&amp;VLOOKUP(B366,开关状态表!B:K,10,0),'TWT实时状态（新）'!B:I,8,0)</f>
        <v>#N/A</v>
      </c>
      <c r="O366" s="11" t="str">
        <f>VLOOKUP(C366,矩阵信息表!B:C,2,0)</f>
        <v>CS26</v>
      </c>
    </row>
    <row r="367" ht="15" spans="1:15">
      <c r="A367" s="13">
        <f t="shared" si="11"/>
        <v>366</v>
      </c>
      <c r="B367" s="8" t="str">
        <f t="shared" si="12"/>
        <v>CS26-1-11-[3][3]</v>
      </c>
      <c r="C367" s="10" t="s">
        <v>8425</v>
      </c>
      <c r="D367" s="8">
        <v>3</v>
      </c>
      <c r="E367" s="8">
        <v>3</v>
      </c>
      <c r="F367" s="8" t="str">
        <f>VLOOKUP(C367&amp;"-I"&amp;D367,端口信息表!B:F,5,FALSE)</f>
        <v>RC32L</v>
      </c>
      <c r="G367" s="8" t="str">
        <f>VLOOKUP(C367&amp;"-O"&amp;E367,端口信息表!B:F,5,FALSE)</f>
        <v>TY32R</v>
      </c>
      <c r="H367" t="e">
        <f>VLOOKUP(O367&amp;"-"&amp;VLOOKUP(B367,开关状态表!B:K,10,0),'TWT实时状态（新）'!B:I,7,0)</f>
        <v>#N/A</v>
      </c>
      <c r="I367" t="e">
        <f>VLOOKUP(O367&amp;"-"&amp;VLOOKUP(B367,开关状态表!B:K,10,0),'TWT实时状态（新）'!B:I,8,0)</f>
        <v>#N/A</v>
      </c>
      <c r="O367" s="11" t="str">
        <f>VLOOKUP(C367,矩阵信息表!B:C,2,0)</f>
        <v>CS26</v>
      </c>
    </row>
    <row r="368" ht="15" spans="1:15">
      <c r="A368" s="13">
        <f t="shared" si="11"/>
        <v>367</v>
      </c>
      <c r="B368" s="8" t="str">
        <f t="shared" si="12"/>
        <v>CS26-1-11-[4][4]</v>
      </c>
      <c r="C368" s="10" t="s">
        <v>8425</v>
      </c>
      <c r="D368" s="8">
        <v>4</v>
      </c>
      <c r="E368" s="8">
        <v>4</v>
      </c>
      <c r="F368" s="8" t="str">
        <f>VLOOKUP(C368&amp;"-I"&amp;D368,端口信息表!B:F,5,FALSE)</f>
        <v>RC34L</v>
      </c>
      <c r="G368" s="8" t="str">
        <f>VLOOKUP(C368&amp;"-O"&amp;E368,端口信息表!B:F,5,FALSE)</f>
        <v>TY34R</v>
      </c>
      <c r="H368" t="e">
        <f>VLOOKUP(O368&amp;"-"&amp;VLOOKUP(B368,开关状态表!B:K,10,0),'TWT实时状态（新）'!B:I,7,0)</f>
        <v>#N/A</v>
      </c>
      <c r="I368" t="e">
        <f>VLOOKUP(O368&amp;"-"&amp;VLOOKUP(B368,开关状态表!B:K,10,0),'TWT实时状态（新）'!B:I,8,0)</f>
        <v>#N/A</v>
      </c>
      <c r="O368" s="11" t="str">
        <f>VLOOKUP(C368,矩阵信息表!B:C,2,0)</f>
        <v>CS26</v>
      </c>
    </row>
    <row r="369" ht="15" spans="1:15">
      <c r="A369" s="13">
        <f t="shared" si="11"/>
        <v>368</v>
      </c>
      <c r="B369" s="8" t="str">
        <f t="shared" si="12"/>
        <v>CS26-1-11-[5][5]</v>
      </c>
      <c r="C369" s="10" t="s">
        <v>8425</v>
      </c>
      <c r="D369" s="8">
        <v>5</v>
      </c>
      <c r="E369" s="8">
        <v>5</v>
      </c>
      <c r="F369" s="8" t="str">
        <f>VLOOKUP(C369&amp;"-I"&amp;D369,端口信息表!B:F,5,FALSE)</f>
        <v>RC25R</v>
      </c>
      <c r="G369" s="8" t="str">
        <f>VLOOKUP(C369&amp;"-O"&amp;E369,端口信息表!B:F,5,FALSE)</f>
        <v>TY25L</v>
      </c>
      <c r="H369" t="e">
        <f>VLOOKUP(O369&amp;"-"&amp;VLOOKUP(B369,开关状态表!B:K,10,0),'TWT实时状态（新）'!B:I,7,0)</f>
        <v>#N/A</v>
      </c>
      <c r="I369" t="e">
        <f>VLOOKUP(O369&amp;"-"&amp;VLOOKUP(B369,开关状态表!B:K,10,0),'TWT实时状态（新）'!B:I,8,0)</f>
        <v>#N/A</v>
      </c>
      <c r="O369" s="11" t="str">
        <f>VLOOKUP(C369,矩阵信息表!B:C,2,0)</f>
        <v>CS26</v>
      </c>
    </row>
    <row r="370" ht="15" spans="1:15">
      <c r="A370" s="13">
        <f t="shared" si="11"/>
        <v>369</v>
      </c>
      <c r="B370" s="8" t="str">
        <f t="shared" si="12"/>
        <v>CS26-1-11-[6][6]</v>
      </c>
      <c r="C370" s="10" t="s">
        <v>8425</v>
      </c>
      <c r="D370" s="8">
        <v>6</v>
      </c>
      <c r="E370" s="8">
        <v>6</v>
      </c>
      <c r="F370" s="8" t="str">
        <f>VLOOKUP(C370&amp;"-I"&amp;D370,端口信息表!B:F,5,FALSE)</f>
        <v>RC26R</v>
      </c>
      <c r="G370" s="8" t="str">
        <f>VLOOKUP(C370&amp;"-O"&amp;E370,端口信息表!B:F,5,FALSE)</f>
        <v>TY26L</v>
      </c>
      <c r="H370" t="e">
        <f>VLOOKUP(O370&amp;"-"&amp;VLOOKUP(B370,开关状态表!B:K,10,0),'TWT实时状态（新）'!B:I,7,0)</f>
        <v>#N/A</v>
      </c>
      <c r="I370" t="e">
        <f>VLOOKUP(O370&amp;"-"&amp;VLOOKUP(B370,开关状态表!B:K,10,0),'TWT实时状态（新）'!B:I,8,0)</f>
        <v>#N/A</v>
      </c>
      <c r="O370" s="11" t="str">
        <f>VLOOKUP(C370,矩阵信息表!B:C,2,0)</f>
        <v>CS26</v>
      </c>
    </row>
    <row r="371" ht="15" spans="1:15">
      <c r="A371" s="13">
        <f t="shared" si="11"/>
        <v>370</v>
      </c>
      <c r="B371" s="8" t="str">
        <f t="shared" si="12"/>
        <v>CS26-1-11-[7][7]</v>
      </c>
      <c r="C371" s="10" t="s">
        <v>8425</v>
      </c>
      <c r="D371" s="8">
        <v>7</v>
      </c>
      <c r="E371" s="8">
        <v>7</v>
      </c>
      <c r="F371" s="8" t="str">
        <f>VLOOKUP(C371&amp;"-I"&amp;D371,端口信息表!B:F,5,FALSE)</f>
        <v>RC40R</v>
      </c>
      <c r="G371" s="8" t="str">
        <f>VLOOKUP(C371&amp;"-O"&amp;E371,端口信息表!B:F,5,FALSE)</f>
        <v>TY40L</v>
      </c>
      <c r="H371" t="e">
        <f>VLOOKUP(O371&amp;"-"&amp;VLOOKUP(B371,开关状态表!B:K,10,0),'TWT实时状态（新）'!B:I,7,0)</f>
        <v>#N/A</v>
      </c>
      <c r="I371" t="e">
        <f>VLOOKUP(O371&amp;"-"&amp;VLOOKUP(B371,开关状态表!B:K,10,0),'TWT实时状态（新）'!B:I,8,0)</f>
        <v>#N/A</v>
      </c>
      <c r="O371" s="11" t="str">
        <f>VLOOKUP(C371,矩阵信息表!B:C,2,0)</f>
        <v>CS26</v>
      </c>
    </row>
    <row r="372" ht="15" spans="1:15">
      <c r="A372" s="13">
        <f t="shared" si="11"/>
        <v>371</v>
      </c>
      <c r="B372" s="8" t="str">
        <f t="shared" si="12"/>
        <v>CS26-1-11-[8][8]</v>
      </c>
      <c r="C372" s="10" t="s">
        <v>8425</v>
      </c>
      <c r="D372" s="8">
        <v>8</v>
      </c>
      <c r="E372" s="8">
        <v>8</v>
      </c>
      <c r="F372" s="8" t="str">
        <f>VLOOKUP(C372&amp;"-I"&amp;D372,端口信息表!B:F,5,FALSE)</f>
        <v>RC41R</v>
      </c>
      <c r="G372" s="8" t="str">
        <f>VLOOKUP(C372&amp;"-O"&amp;E372,端口信息表!B:F,5,FALSE)</f>
        <v>TY41L</v>
      </c>
      <c r="H372" t="e">
        <f>VLOOKUP(O372&amp;"-"&amp;VLOOKUP(B372,开关状态表!B:K,10,0),'TWT实时状态（新）'!B:I,7,0)</f>
        <v>#N/A</v>
      </c>
      <c r="I372" t="e">
        <f>VLOOKUP(O372&amp;"-"&amp;VLOOKUP(B372,开关状态表!B:K,10,0),'TWT实时状态（新）'!B:I,8,0)</f>
        <v>#N/A</v>
      </c>
      <c r="O372" s="11" t="str">
        <f>VLOOKUP(C372,矩阵信息表!B:C,2,0)</f>
        <v>CS26</v>
      </c>
    </row>
    <row r="373" ht="15" spans="1:15">
      <c r="A373" s="13">
        <f t="shared" si="11"/>
        <v>372</v>
      </c>
      <c r="B373" s="8" t="str">
        <f t="shared" si="12"/>
        <v>CS26-1-12-[1][1]</v>
      </c>
      <c r="C373" s="10" t="s">
        <v>8426</v>
      </c>
      <c r="D373" s="8">
        <v>1</v>
      </c>
      <c r="E373" s="8">
        <v>1</v>
      </c>
      <c r="F373" s="8" t="str">
        <f>VLOOKUP(C373&amp;"-I"&amp;D373,端口信息表!B:F,5,FALSE)</f>
        <v>RY25R</v>
      </c>
      <c r="G373" s="8" t="str">
        <f>VLOOKUP(C373&amp;"-O"&amp;E373,端口信息表!B:F,5,FALSE)</f>
        <v>TC25L</v>
      </c>
      <c r="H373" t="e">
        <f>VLOOKUP(O373&amp;"-"&amp;VLOOKUP(B373,开关状态表!B:K,10,0),'TWT实时状态（新）'!B:I,7,0)</f>
        <v>#N/A</v>
      </c>
      <c r="I373" t="e">
        <f>VLOOKUP(O373&amp;"-"&amp;VLOOKUP(B373,开关状态表!B:K,10,0),'TWT实时状态（新）'!B:I,8,0)</f>
        <v>#N/A</v>
      </c>
      <c r="O373" s="11" t="str">
        <f>VLOOKUP(C373,矩阵信息表!B:C,2,0)</f>
        <v>CS26</v>
      </c>
    </row>
    <row r="374" ht="15" spans="1:15">
      <c r="A374" s="13">
        <f t="shared" si="11"/>
        <v>373</v>
      </c>
      <c r="B374" s="8" t="str">
        <f t="shared" si="12"/>
        <v>CS26-1-12-[2][2]</v>
      </c>
      <c r="C374" s="10" t="s">
        <v>8426</v>
      </c>
      <c r="D374" s="8">
        <v>2</v>
      </c>
      <c r="E374" s="8">
        <v>2</v>
      </c>
      <c r="F374" s="8" t="str">
        <f>VLOOKUP(C374&amp;"-I"&amp;D374,端口信息表!B:F,5,FALSE)</f>
        <v>RY26R</v>
      </c>
      <c r="G374" s="8" t="str">
        <f>VLOOKUP(C374&amp;"-O"&amp;E374,端口信息表!B:F,5,FALSE)</f>
        <v>TC26L</v>
      </c>
      <c r="H374" t="e">
        <f>VLOOKUP(O374&amp;"-"&amp;VLOOKUP(B374,开关状态表!B:K,10,0),'TWT实时状态（新）'!B:I,7,0)</f>
        <v>#N/A</v>
      </c>
      <c r="I374" t="e">
        <f>VLOOKUP(O374&amp;"-"&amp;VLOOKUP(B374,开关状态表!B:K,10,0),'TWT实时状态（新）'!B:I,8,0)</f>
        <v>#N/A</v>
      </c>
      <c r="O374" s="11" t="str">
        <f>VLOOKUP(C374,矩阵信息表!B:C,2,0)</f>
        <v>CS26</v>
      </c>
    </row>
    <row r="375" ht="15" spans="1:15">
      <c r="A375" s="13">
        <f t="shared" si="11"/>
        <v>374</v>
      </c>
      <c r="B375" s="8" t="str">
        <f t="shared" si="12"/>
        <v>CS26-1-12-[3][3]</v>
      </c>
      <c r="C375" s="10" t="s">
        <v>8426</v>
      </c>
      <c r="D375" s="8">
        <v>3</v>
      </c>
      <c r="E375" s="8">
        <v>3</v>
      </c>
      <c r="F375" s="8" t="str">
        <f>VLOOKUP(C375&amp;"-I"&amp;D375,端口信息表!B:F,5,FALSE)</f>
        <v>RY40R</v>
      </c>
      <c r="G375" s="8" t="str">
        <f>VLOOKUP(C375&amp;"-O"&amp;E375,端口信息表!B:F,5,FALSE)</f>
        <v>TC40L</v>
      </c>
      <c r="H375" t="e">
        <f>VLOOKUP(O375&amp;"-"&amp;VLOOKUP(B375,开关状态表!B:K,10,0),'TWT实时状态（新）'!B:I,7,0)</f>
        <v>#N/A</v>
      </c>
      <c r="I375" t="e">
        <f>VLOOKUP(O375&amp;"-"&amp;VLOOKUP(B375,开关状态表!B:K,10,0),'TWT实时状态（新）'!B:I,8,0)</f>
        <v>#N/A</v>
      </c>
      <c r="O375" s="11" t="str">
        <f>VLOOKUP(C375,矩阵信息表!B:C,2,0)</f>
        <v>CS26</v>
      </c>
    </row>
    <row r="376" ht="15" spans="1:15">
      <c r="A376" s="13">
        <f t="shared" si="11"/>
        <v>375</v>
      </c>
      <c r="B376" s="8" t="str">
        <f t="shared" si="12"/>
        <v>CS26-1-12-[4][4]</v>
      </c>
      <c r="C376" s="10" t="s">
        <v>8426</v>
      </c>
      <c r="D376" s="8">
        <v>4</v>
      </c>
      <c r="E376" s="8">
        <v>4</v>
      </c>
      <c r="F376" s="8" t="str">
        <f>VLOOKUP(C376&amp;"-I"&amp;D376,端口信息表!B:F,5,FALSE)</f>
        <v>RY41R</v>
      </c>
      <c r="G376" s="8" t="str">
        <f>VLOOKUP(C376&amp;"-O"&amp;E376,端口信息表!B:F,5,FALSE)</f>
        <v>TC41L</v>
      </c>
      <c r="H376" t="e">
        <f>VLOOKUP(O376&amp;"-"&amp;VLOOKUP(B376,开关状态表!B:K,10,0),'TWT实时状态（新）'!B:I,7,0)</f>
        <v>#N/A</v>
      </c>
      <c r="I376" t="e">
        <f>VLOOKUP(O376&amp;"-"&amp;VLOOKUP(B376,开关状态表!B:K,10,0),'TWT实时状态（新）'!B:I,8,0)</f>
        <v>#N/A</v>
      </c>
      <c r="O376" s="11" t="str">
        <f>VLOOKUP(C376,矩阵信息表!B:C,2,0)</f>
        <v>CS26</v>
      </c>
    </row>
    <row r="377" ht="15" spans="1:15">
      <c r="A377" s="13">
        <f t="shared" si="11"/>
        <v>376</v>
      </c>
      <c r="B377" s="8" t="str">
        <f t="shared" si="12"/>
        <v>CS26-1-12-[5][5]</v>
      </c>
      <c r="C377" s="10" t="s">
        <v>8426</v>
      </c>
      <c r="D377" s="8">
        <v>5</v>
      </c>
      <c r="E377" s="8">
        <v>5</v>
      </c>
      <c r="F377" s="8" t="str">
        <f>VLOOKUP(C377&amp;"-I"&amp;D377,端口信息表!B:F,5,FALSE)</f>
        <v>RY17L</v>
      </c>
      <c r="G377" s="8" t="str">
        <f>VLOOKUP(C377&amp;"-O"&amp;E377,端口信息表!B:F,5,FALSE)</f>
        <v>TC17R</v>
      </c>
      <c r="H377" t="e">
        <f>VLOOKUP(O377&amp;"-"&amp;VLOOKUP(B377,开关状态表!B:K,10,0),'TWT实时状态（新）'!B:I,7,0)</f>
        <v>#N/A</v>
      </c>
      <c r="I377" t="e">
        <f>VLOOKUP(O377&amp;"-"&amp;VLOOKUP(B377,开关状态表!B:K,10,0),'TWT实时状态（新）'!B:I,8,0)</f>
        <v>#N/A</v>
      </c>
      <c r="O377" s="11" t="str">
        <f>VLOOKUP(C377,矩阵信息表!B:C,2,0)</f>
        <v>CS26</v>
      </c>
    </row>
    <row r="378" ht="15" spans="1:15">
      <c r="A378" s="13">
        <f t="shared" si="11"/>
        <v>377</v>
      </c>
      <c r="B378" s="8" t="str">
        <f t="shared" si="12"/>
        <v>CS26-1-12-[6][6]</v>
      </c>
      <c r="C378" s="10" t="s">
        <v>8426</v>
      </c>
      <c r="D378" s="8">
        <v>6</v>
      </c>
      <c r="E378" s="8">
        <v>6</v>
      </c>
      <c r="F378" s="8" t="str">
        <f>VLOOKUP(C378&amp;"-I"&amp;D378,端口信息表!B:F,5,FALSE)</f>
        <v>RY19L</v>
      </c>
      <c r="G378" s="8" t="str">
        <f>VLOOKUP(C378&amp;"-O"&amp;E378,端口信息表!B:F,5,FALSE)</f>
        <v>TC19R</v>
      </c>
      <c r="H378" t="e">
        <f>VLOOKUP(O378&amp;"-"&amp;VLOOKUP(B378,开关状态表!B:K,10,0),'TWT实时状态（新）'!B:I,7,0)</f>
        <v>#N/A</v>
      </c>
      <c r="I378" t="e">
        <f>VLOOKUP(O378&amp;"-"&amp;VLOOKUP(B378,开关状态表!B:K,10,0),'TWT实时状态（新）'!B:I,8,0)</f>
        <v>#N/A</v>
      </c>
      <c r="O378" s="11" t="str">
        <f>VLOOKUP(C378,矩阵信息表!B:C,2,0)</f>
        <v>CS26</v>
      </c>
    </row>
    <row r="379" ht="15" spans="1:15">
      <c r="A379" s="13">
        <f t="shared" si="11"/>
        <v>378</v>
      </c>
      <c r="B379" s="8" t="str">
        <f t="shared" si="12"/>
        <v>CS26-1-12-[7][7]</v>
      </c>
      <c r="C379" s="10" t="s">
        <v>8426</v>
      </c>
      <c r="D379" s="8">
        <v>7</v>
      </c>
      <c r="E379" s="8">
        <v>7</v>
      </c>
      <c r="F379" s="8" t="str">
        <f>VLOOKUP(C379&amp;"-I"&amp;D379,端口信息表!B:F,5,FALSE)</f>
        <v>RY32L</v>
      </c>
      <c r="G379" s="8" t="str">
        <f>VLOOKUP(C379&amp;"-O"&amp;E379,端口信息表!B:F,5,FALSE)</f>
        <v>TC32R</v>
      </c>
      <c r="H379" t="e">
        <f>VLOOKUP(O379&amp;"-"&amp;VLOOKUP(B379,开关状态表!B:K,10,0),'TWT实时状态（新）'!B:I,7,0)</f>
        <v>#N/A</v>
      </c>
      <c r="I379" t="e">
        <f>VLOOKUP(O379&amp;"-"&amp;VLOOKUP(B379,开关状态表!B:K,10,0),'TWT实时状态（新）'!B:I,8,0)</f>
        <v>#N/A</v>
      </c>
      <c r="O379" s="11" t="str">
        <f>VLOOKUP(C379,矩阵信息表!B:C,2,0)</f>
        <v>CS26</v>
      </c>
    </row>
    <row r="380" ht="15" spans="1:15">
      <c r="A380" s="13">
        <f t="shared" si="11"/>
        <v>379</v>
      </c>
      <c r="B380" s="8" t="str">
        <f t="shared" si="12"/>
        <v>CS26-1-12-[8][8]</v>
      </c>
      <c r="C380" s="10" t="s">
        <v>8426</v>
      </c>
      <c r="D380" s="8">
        <v>8</v>
      </c>
      <c r="E380" s="8">
        <v>8</v>
      </c>
      <c r="F380" s="8" t="str">
        <f>VLOOKUP(C380&amp;"-I"&amp;D380,端口信息表!B:F,5,FALSE)</f>
        <v>RY34L</v>
      </c>
      <c r="G380" s="8" t="str">
        <f>VLOOKUP(C380&amp;"-O"&amp;E380,端口信息表!B:F,5,FALSE)</f>
        <v>TC34R</v>
      </c>
      <c r="H380" t="e">
        <f>VLOOKUP(O380&amp;"-"&amp;VLOOKUP(B380,开关状态表!B:K,10,0),'TWT实时状态（新）'!B:I,7,0)</f>
        <v>#N/A</v>
      </c>
      <c r="I380" t="e">
        <f>VLOOKUP(O380&amp;"-"&amp;VLOOKUP(B380,开关状态表!B:K,10,0),'TWT实时状态（新）'!B:I,8,0)</f>
        <v>#N/A</v>
      </c>
      <c r="O380" s="11" t="str">
        <f>VLOOKUP(C380,矩阵信息表!B:C,2,0)</f>
        <v>CS26</v>
      </c>
    </row>
    <row r="381" ht="15" spans="1:15">
      <c r="A381" s="13">
        <f t="shared" si="11"/>
        <v>380</v>
      </c>
      <c r="B381" s="8" t="str">
        <f t="shared" si="12"/>
        <v>CS26-1-13-[1][1]</v>
      </c>
      <c r="C381" s="10" t="s">
        <v>8427</v>
      </c>
      <c r="D381" s="8">
        <v>1</v>
      </c>
      <c r="E381" s="8">
        <v>1</v>
      </c>
      <c r="F381" s="8" t="str">
        <f>VLOOKUP(C381&amp;"-I"&amp;D381,端口信息表!B:F,5,FALSE)</f>
        <v>RB17L</v>
      </c>
      <c r="G381" s="8" t="str">
        <f>VLOOKUP(C381&amp;"-O"&amp;E381,端口信息表!B:F,5,FALSE)</f>
        <v>TY17R</v>
      </c>
      <c r="H381" t="e">
        <f>VLOOKUP(O381&amp;"-"&amp;VLOOKUP(B381,开关状态表!B:K,10,0),'TWT实时状态（新）'!B:I,7,0)</f>
        <v>#N/A</v>
      </c>
      <c r="I381" t="e">
        <f>VLOOKUP(O381&amp;"-"&amp;VLOOKUP(B381,开关状态表!B:K,10,0),'TWT实时状态（新）'!B:I,8,0)</f>
        <v>#N/A</v>
      </c>
      <c r="O381" s="11" t="str">
        <f>VLOOKUP(C381,矩阵信息表!B:C,2,0)</f>
        <v>CS26</v>
      </c>
    </row>
    <row r="382" ht="15" spans="1:15">
      <c r="A382" s="13">
        <f t="shared" si="11"/>
        <v>381</v>
      </c>
      <c r="B382" s="8" t="str">
        <f t="shared" si="12"/>
        <v>CS26-1-13-[2][2]</v>
      </c>
      <c r="C382" s="10" t="s">
        <v>8427</v>
      </c>
      <c r="D382" s="8">
        <v>2</v>
      </c>
      <c r="E382" s="8">
        <v>2</v>
      </c>
      <c r="F382" s="8" t="str">
        <f>VLOOKUP(C382&amp;"-I"&amp;D382,端口信息表!B:F,5,FALSE)</f>
        <v>RB19L</v>
      </c>
      <c r="G382" s="8" t="str">
        <f>VLOOKUP(C382&amp;"-O"&amp;E382,端口信息表!B:F,5,FALSE)</f>
        <v>TY19R</v>
      </c>
      <c r="H382" t="e">
        <f>VLOOKUP(O382&amp;"-"&amp;VLOOKUP(B382,开关状态表!B:K,10,0),'TWT实时状态（新）'!B:I,7,0)</f>
        <v>#N/A</v>
      </c>
      <c r="I382" t="e">
        <f>VLOOKUP(O382&amp;"-"&amp;VLOOKUP(B382,开关状态表!B:K,10,0),'TWT实时状态（新）'!B:I,8,0)</f>
        <v>#N/A</v>
      </c>
      <c r="O382" s="11" t="str">
        <f>VLOOKUP(C382,矩阵信息表!B:C,2,0)</f>
        <v>CS26</v>
      </c>
    </row>
    <row r="383" ht="15" spans="1:15">
      <c r="A383" s="13">
        <f t="shared" si="11"/>
        <v>382</v>
      </c>
      <c r="B383" s="8" t="str">
        <f t="shared" si="12"/>
        <v>CS26-1-13-[3][3]</v>
      </c>
      <c r="C383" s="10" t="s">
        <v>8427</v>
      </c>
      <c r="D383" s="8">
        <v>3</v>
      </c>
      <c r="E383" s="8">
        <v>3</v>
      </c>
      <c r="F383" s="8" t="str">
        <f>VLOOKUP(C383&amp;"-I"&amp;D383,端口信息表!B:F,5,FALSE)</f>
        <v>RB32L</v>
      </c>
      <c r="G383" s="8" t="str">
        <f>VLOOKUP(C383&amp;"-O"&amp;E383,端口信息表!B:F,5,FALSE)</f>
        <v>TY32R</v>
      </c>
      <c r="H383" t="e">
        <f>VLOOKUP(O383&amp;"-"&amp;VLOOKUP(B383,开关状态表!B:K,10,0),'TWT实时状态（新）'!B:I,7,0)</f>
        <v>#N/A</v>
      </c>
      <c r="I383" t="e">
        <f>VLOOKUP(O383&amp;"-"&amp;VLOOKUP(B383,开关状态表!B:K,10,0),'TWT实时状态（新）'!B:I,8,0)</f>
        <v>#N/A</v>
      </c>
      <c r="O383" s="11" t="str">
        <f>VLOOKUP(C383,矩阵信息表!B:C,2,0)</f>
        <v>CS26</v>
      </c>
    </row>
    <row r="384" ht="15" spans="1:15">
      <c r="A384" s="13">
        <f t="shared" si="11"/>
        <v>383</v>
      </c>
      <c r="B384" s="8" t="str">
        <f t="shared" si="12"/>
        <v>CS26-1-13-[4][4]</v>
      </c>
      <c r="C384" s="10" t="s">
        <v>8427</v>
      </c>
      <c r="D384" s="8">
        <v>4</v>
      </c>
      <c r="E384" s="8">
        <v>4</v>
      </c>
      <c r="F384" s="8" t="str">
        <f>VLOOKUP(C384&amp;"-I"&amp;D384,端口信息表!B:F,5,FALSE)</f>
        <v>RB34L</v>
      </c>
      <c r="G384" s="8" t="str">
        <f>VLOOKUP(C384&amp;"-O"&amp;E384,端口信息表!B:F,5,FALSE)</f>
        <v>TY34R</v>
      </c>
      <c r="H384" t="e">
        <f>VLOOKUP(O384&amp;"-"&amp;VLOOKUP(B384,开关状态表!B:K,10,0),'TWT实时状态（新）'!B:I,7,0)</f>
        <v>#N/A</v>
      </c>
      <c r="I384" t="e">
        <f>VLOOKUP(O384&amp;"-"&amp;VLOOKUP(B384,开关状态表!B:K,10,0),'TWT实时状态（新）'!B:I,8,0)</f>
        <v>#N/A</v>
      </c>
      <c r="O384" s="11" t="str">
        <f>VLOOKUP(C384,矩阵信息表!B:C,2,0)</f>
        <v>CS26</v>
      </c>
    </row>
    <row r="385" ht="15" spans="1:15">
      <c r="A385" s="13">
        <f t="shared" si="11"/>
        <v>384</v>
      </c>
      <c r="B385" s="8" t="str">
        <f t="shared" si="12"/>
        <v>CS26-1-13-[5][5]</v>
      </c>
      <c r="C385" s="10" t="s">
        <v>8427</v>
      </c>
      <c r="D385" s="8">
        <v>5</v>
      </c>
      <c r="E385" s="8">
        <v>5</v>
      </c>
      <c r="F385" s="8" t="str">
        <f>VLOOKUP(C385&amp;"-I"&amp;D385,端口信息表!B:F,5,FALSE)</f>
        <v>RB25R</v>
      </c>
      <c r="G385" s="8" t="str">
        <f>VLOOKUP(C385&amp;"-O"&amp;E385,端口信息表!B:F,5,FALSE)</f>
        <v>TY25L</v>
      </c>
      <c r="H385" t="e">
        <f>VLOOKUP(O385&amp;"-"&amp;VLOOKUP(B385,开关状态表!B:K,10,0),'TWT实时状态（新）'!B:I,7,0)</f>
        <v>#N/A</v>
      </c>
      <c r="I385" t="e">
        <f>VLOOKUP(O385&amp;"-"&amp;VLOOKUP(B385,开关状态表!B:K,10,0),'TWT实时状态（新）'!B:I,8,0)</f>
        <v>#N/A</v>
      </c>
      <c r="O385" s="11" t="str">
        <f>VLOOKUP(C385,矩阵信息表!B:C,2,0)</f>
        <v>CS26</v>
      </c>
    </row>
    <row r="386" ht="15" spans="1:15">
      <c r="A386" s="13">
        <f t="shared" si="11"/>
        <v>385</v>
      </c>
      <c r="B386" s="8" t="str">
        <f t="shared" si="12"/>
        <v>CS26-1-13-[6][6]</v>
      </c>
      <c r="C386" s="10" t="s">
        <v>8427</v>
      </c>
      <c r="D386" s="8">
        <v>6</v>
      </c>
      <c r="E386" s="8">
        <v>6</v>
      </c>
      <c r="F386" s="8" t="str">
        <f>VLOOKUP(C386&amp;"-I"&amp;D386,端口信息表!B:F,5,FALSE)</f>
        <v>RB26R</v>
      </c>
      <c r="G386" s="8" t="str">
        <f>VLOOKUP(C386&amp;"-O"&amp;E386,端口信息表!B:F,5,FALSE)</f>
        <v>TY26L</v>
      </c>
      <c r="H386" t="e">
        <f>VLOOKUP(O386&amp;"-"&amp;VLOOKUP(B386,开关状态表!B:K,10,0),'TWT实时状态（新）'!B:I,7,0)</f>
        <v>#N/A</v>
      </c>
      <c r="I386" t="e">
        <f>VLOOKUP(O386&amp;"-"&amp;VLOOKUP(B386,开关状态表!B:K,10,0),'TWT实时状态（新）'!B:I,8,0)</f>
        <v>#N/A</v>
      </c>
      <c r="O386" s="11" t="str">
        <f>VLOOKUP(C386,矩阵信息表!B:C,2,0)</f>
        <v>CS26</v>
      </c>
    </row>
    <row r="387" ht="15" spans="1:15">
      <c r="A387" s="13">
        <f t="shared" ref="A387:A450" si="13">ROW()-1</f>
        <v>386</v>
      </c>
      <c r="B387" s="8" t="str">
        <f t="shared" ref="B387:B450" si="14">C387&amp;"-["&amp;D387&amp;"]["&amp;E387&amp;"]"</f>
        <v>CS26-1-13-[7][7]</v>
      </c>
      <c r="C387" s="10" t="s">
        <v>8427</v>
      </c>
      <c r="D387" s="8">
        <v>7</v>
      </c>
      <c r="E387" s="8">
        <v>7</v>
      </c>
      <c r="F387" s="8" t="str">
        <f>VLOOKUP(C387&amp;"-I"&amp;D387,端口信息表!B:F,5,FALSE)</f>
        <v>RB40R</v>
      </c>
      <c r="G387" s="8" t="str">
        <f>VLOOKUP(C387&amp;"-O"&amp;E387,端口信息表!B:F,5,FALSE)</f>
        <v>TY40L</v>
      </c>
      <c r="H387" t="e">
        <f>VLOOKUP(O387&amp;"-"&amp;VLOOKUP(B387,开关状态表!B:K,10,0),'TWT实时状态（新）'!B:I,7,0)</f>
        <v>#N/A</v>
      </c>
      <c r="I387" t="e">
        <f>VLOOKUP(O387&amp;"-"&amp;VLOOKUP(B387,开关状态表!B:K,10,0),'TWT实时状态（新）'!B:I,8,0)</f>
        <v>#N/A</v>
      </c>
      <c r="O387" s="11" t="str">
        <f>VLOOKUP(C387,矩阵信息表!B:C,2,0)</f>
        <v>CS26</v>
      </c>
    </row>
    <row r="388" ht="15" spans="1:15">
      <c r="A388" s="13">
        <f t="shared" si="13"/>
        <v>387</v>
      </c>
      <c r="B388" s="8" t="str">
        <f t="shared" si="14"/>
        <v>CS26-1-13-[8][8]</v>
      </c>
      <c r="C388" s="10" t="s">
        <v>8427</v>
      </c>
      <c r="D388" s="8">
        <v>8</v>
      </c>
      <c r="E388" s="8">
        <v>8</v>
      </c>
      <c r="F388" s="8" t="str">
        <f>VLOOKUP(C388&amp;"-I"&amp;D388,端口信息表!B:F,5,FALSE)</f>
        <v>RB41R</v>
      </c>
      <c r="G388" s="8" t="str">
        <f>VLOOKUP(C388&amp;"-O"&amp;E388,端口信息表!B:F,5,FALSE)</f>
        <v>TY41L</v>
      </c>
      <c r="H388" t="e">
        <f>VLOOKUP(O388&amp;"-"&amp;VLOOKUP(B388,开关状态表!B:K,10,0),'TWT实时状态（新）'!B:I,7,0)</f>
        <v>#N/A</v>
      </c>
      <c r="I388" t="e">
        <f>VLOOKUP(O388&amp;"-"&amp;VLOOKUP(B388,开关状态表!B:K,10,0),'TWT实时状态（新）'!B:I,8,0)</f>
        <v>#N/A</v>
      </c>
      <c r="O388" s="11" t="str">
        <f>VLOOKUP(C388,矩阵信息表!B:C,2,0)</f>
        <v>CS26</v>
      </c>
    </row>
    <row r="389" ht="15" spans="1:15">
      <c r="A389" s="13">
        <f t="shared" si="13"/>
        <v>388</v>
      </c>
      <c r="B389" s="8" t="str">
        <f t="shared" si="14"/>
        <v>CS26-1-14-[1][1]</v>
      </c>
      <c r="C389" s="10" t="s">
        <v>8428</v>
      </c>
      <c r="D389" s="8">
        <v>1</v>
      </c>
      <c r="E389" s="8">
        <v>1</v>
      </c>
      <c r="F389" s="8" t="str">
        <f>VLOOKUP(C389&amp;"-I"&amp;D389,端口信息表!B:F,5,FALSE)</f>
        <v>RY25R</v>
      </c>
      <c r="G389" s="8" t="str">
        <f>VLOOKUP(C389&amp;"-O"&amp;E389,端口信息表!B:F,5,FALSE)</f>
        <v>TB25L</v>
      </c>
      <c r="H389" t="e">
        <f>VLOOKUP(O389&amp;"-"&amp;VLOOKUP(B389,开关状态表!B:K,10,0),'TWT实时状态（新）'!B:I,7,0)</f>
        <v>#N/A</v>
      </c>
      <c r="I389" t="e">
        <f>VLOOKUP(O389&amp;"-"&amp;VLOOKUP(B389,开关状态表!B:K,10,0),'TWT实时状态（新）'!B:I,8,0)</f>
        <v>#N/A</v>
      </c>
      <c r="O389" s="11" t="str">
        <f>VLOOKUP(C389,矩阵信息表!B:C,2,0)</f>
        <v>CS26</v>
      </c>
    </row>
    <row r="390" ht="15" spans="1:15">
      <c r="A390" s="13">
        <f t="shared" si="13"/>
        <v>389</v>
      </c>
      <c r="B390" s="8" t="str">
        <f t="shared" si="14"/>
        <v>CS26-1-14-[2][2]</v>
      </c>
      <c r="C390" s="10" t="s">
        <v>8428</v>
      </c>
      <c r="D390" s="8">
        <v>2</v>
      </c>
      <c r="E390" s="8">
        <v>2</v>
      </c>
      <c r="F390" s="8" t="str">
        <f>VLOOKUP(C390&amp;"-I"&amp;D390,端口信息表!B:F,5,FALSE)</f>
        <v>RY26R</v>
      </c>
      <c r="G390" s="8" t="str">
        <f>VLOOKUP(C390&amp;"-O"&amp;E390,端口信息表!B:F,5,FALSE)</f>
        <v>TB26L</v>
      </c>
      <c r="H390" t="e">
        <f>VLOOKUP(O390&amp;"-"&amp;VLOOKUP(B390,开关状态表!B:K,10,0),'TWT实时状态（新）'!B:I,7,0)</f>
        <v>#N/A</v>
      </c>
      <c r="I390" t="e">
        <f>VLOOKUP(O390&amp;"-"&amp;VLOOKUP(B390,开关状态表!B:K,10,0),'TWT实时状态（新）'!B:I,8,0)</f>
        <v>#N/A</v>
      </c>
      <c r="O390" s="11" t="str">
        <f>VLOOKUP(C390,矩阵信息表!B:C,2,0)</f>
        <v>CS26</v>
      </c>
    </row>
    <row r="391" ht="15" spans="1:15">
      <c r="A391" s="13">
        <f t="shared" si="13"/>
        <v>390</v>
      </c>
      <c r="B391" s="8" t="str">
        <f t="shared" si="14"/>
        <v>CS26-1-14-[3][3]</v>
      </c>
      <c r="C391" s="10" t="s">
        <v>8428</v>
      </c>
      <c r="D391" s="8">
        <v>3</v>
      </c>
      <c r="E391" s="8">
        <v>3</v>
      </c>
      <c r="F391" s="8" t="str">
        <f>VLOOKUP(C391&amp;"-I"&amp;D391,端口信息表!B:F,5,FALSE)</f>
        <v>RY40R</v>
      </c>
      <c r="G391" s="8" t="str">
        <f>VLOOKUP(C391&amp;"-O"&amp;E391,端口信息表!B:F,5,FALSE)</f>
        <v>TB40L</v>
      </c>
      <c r="H391" t="e">
        <f>VLOOKUP(O391&amp;"-"&amp;VLOOKUP(B391,开关状态表!B:K,10,0),'TWT实时状态（新）'!B:I,7,0)</f>
        <v>#N/A</v>
      </c>
      <c r="I391" t="e">
        <f>VLOOKUP(O391&amp;"-"&amp;VLOOKUP(B391,开关状态表!B:K,10,0),'TWT实时状态（新）'!B:I,8,0)</f>
        <v>#N/A</v>
      </c>
      <c r="O391" s="11" t="str">
        <f>VLOOKUP(C391,矩阵信息表!B:C,2,0)</f>
        <v>CS26</v>
      </c>
    </row>
    <row r="392" ht="15" spans="1:15">
      <c r="A392" s="13">
        <f t="shared" si="13"/>
        <v>391</v>
      </c>
      <c r="B392" s="8" t="str">
        <f t="shared" si="14"/>
        <v>CS26-1-14-[4][4]</v>
      </c>
      <c r="C392" s="10" t="s">
        <v>8428</v>
      </c>
      <c r="D392" s="8">
        <v>4</v>
      </c>
      <c r="E392" s="8">
        <v>4</v>
      </c>
      <c r="F392" s="8" t="str">
        <f>VLOOKUP(C392&amp;"-I"&amp;D392,端口信息表!B:F,5,FALSE)</f>
        <v>RY41R</v>
      </c>
      <c r="G392" s="8" t="str">
        <f>VLOOKUP(C392&amp;"-O"&amp;E392,端口信息表!B:F,5,FALSE)</f>
        <v>TB41L</v>
      </c>
      <c r="H392" t="e">
        <f>VLOOKUP(O392&amp;"-"&amp;VLOOKUP(B392,开关状态表!B:K,10,0),'TWT实时状态（新）'!B:I,7,0)</f>
        <v>#N/A</v>
      </c>
      <c r="I392" t="e">
        <f>VLOOKUP(O392&amp;"-"&amp;VLOOKUP(B392,开关状态表!B:K,10,0),'TWT实时状态（新）'!B:I,8,0)</f>
        <v>#N/A</v>
      </c>
      <c r="O392" s="11" t="str">
        <f>VLOOKUP(C392,矩阵信息表!B:C,2,0)</f>
        <v>CS26</v>
      </c>
    </row>
    <row r="393" ht="15" spans="1:15">
      <c r="A393" s="13">
        <f t="shared" si="13"/>
        <v>392</v>
      </c>
      <c r="B393" s="8" t="str">
        <f t="shared" si="14"/>
        <v>CS26-1-14-[5][5]</v>
      </c>
      <c r="C393" s="10" t="s">
        <v>8428</v>
      </c>
      <c r="D393" s="8">
        <v>5</v>
      </c>
      <c r="E393" s="8">
        <v>5</v>
      </c>
      <c r="F393" s="8" t="str">
        <f>VLOOKUP(C393&amp;"-I"&amp;D393,端口信息表!B:F,5,FALSE)</f>
        <v>RY17L</v>
      </c>
      <c r="G393" s="8" t="str">
        <f>VLOOKUP(C393&amp;"-O"&amp;E393,端口信息表!B:F,5,FALSE)</f>
        <v>TB17R</v>
      </c>
      <c r="H393" t="e">
        <f>VLOOKUP(O393&amp;"-"&amp;VLOOKUP(B393,开关状态表!B:K,10,0),'TWT实时状态（新）'!B:I,7,0)</f>
        <v>#N/A</v>
      </c>
      <c r="I393" t="e">
        <f>VLOOKUP(O393&amp;"-"&amp;VLOOKUP(B393,开关状态表!B:K,10,0),'TWT实时状态（新）'!B:I,8,0)</f>
        <v>#N/A</v>
      </c>
      <c r="O393" s="11" t="str">
        <f>VLOOKUP(C393,矩阵信息表!B:C,2,0)</f>
        <v>CS26</v>
      </c>
    </row>
    <row r="394" ht="15" spans="1:15">
      <c r="A394" s="13">
        <f t="shared" si="13"/>
        <v>393</v>
      </c>
      <c r="B394" s="8" t="str">
        <f t="shared" si="14"/>
        <v>CS26-1-14-[6][6]</v>
      </c>
      <c r="C394" s="10" t="s">
        <v>8428</v>
      </c>
      <c r="D394" s="8">
        <v>6</v>
      </c>
      <c r="E394" s="8">
        <v>6</v>
      </c>
      <c r="F394" s="8" t="str">
        <f>VLOOKUP(C394&amp;"-I"&amp;D394,端口信息表!B:F,5,FALSE)</f>
        <v>RY19L</v>
      </c>
      <c r="G394" s="8" t="str">
        <f>VLOOKUP(C394&amp;"-O"&amp;E394,端口信息表!B:F,5,FALSE)</f>
        <v>TB19R</v>
      </c>
      <c r="H394" t="e">
        <f>VLOOKUP(O394&amp;"-"&amp;VLOOKUP(B394,开关状态表!B:K,10,0),'TWT实时状态（新）'!B:I,7,0)</f>
        <v>#N/A</v>
      </c>
      <c r="I394" t="e">
        <f>VLOOKUP(O394&amp;"-"&amp;VLOOKUP(B394,开关状态表!B:K,10,0),'TWT实时状态（新）'!B:I,8,0)</f>
        <v>#N/A</v>
      </c>
      <c r="O394" s="11" t="str">
        <f>VLOOKUP(C394,矩阵信息表!B:C,2,0)</f>
        <v>CS26</v>
      </c>
    </row>
    <row r="395" ht="15" spans="1:15">
      <c r="A395" s="13">
        <f t="shared" si="13"/>
        <v>394</v>
      </c>
      <c r="B395" s="8" t="str">
        <f t="shared" si="14"/>
        <v>CS26-1-14-[7][7]</v>
      </c>
      <c r="C395" s="10" t="s">
        <v>8428</v>
      </c>
      <c r="D395" s="8">
        <v>7</v>
      </c>
      <c r="E395" s="8">
        <v>7</v>
      </c>
      <c r="F395" s="8" t="str">
        <f>VLOOKUP(C395&amp;"-I"&amp;D395,端口信息表!B:F,5,FALSE)</f>
        <v>RY32L</v>
      </c>
      <c r="G395" s="8" t="str">
        <f>VLOOKUP(C395&amp;"-O"&amp;E395,端口信息表!B:F,5,FALSE)</f>
        <v>TB32R</v>
      </c>
      <c r="H395" t="e">
        <f>VLOOKUP(O395&amp;"-"&amp;VLOOKUP(B395,开关状态表!B:K,10,0),'TWT实时状态（新）'!B:I,7,0)</f>
        <v>#N/A</v>
      </c>
      <c r="I395" t="e">
        <f>VLOOKUP(O395&amp;"-"&amp;VLOOKUP(B395,开关状态表!B:K,10,0),'TWT实时状态（新）'!B:I,8,0)</f>
        <v>#N/A</v>
      </c>
      <c r="O395" s="11" t="str">
        <f>VLOOKUP(C395,矩阵信息表!B:C,2,0)</f>
        <v>CS26</v>
      </c>
    </row>
    <row r="396" ht="15" spans="1:15">
      <c r="A396" s="13">
        <f t="shared" si="13"/>
        <v>395</v>
      </c>
      <c r="B396" s="8" t="str">
        <f t="shared" si="14"/>
        <v>CS26-1-14-[8][8]</v>
      </c>
      <c r="C396" s="10" t="s">
        <v>8428</v>
      </c>
      <c r="D396" s="8">
        <v>8</v>
      </c>
      <c r="E396" s="8">
        <v>8</v>
      </c>
      <c r="F396" s="8" t="str">
        <f>VLOOKUP(C396&amp;"-I"&amp;D396,端口信息表!B:F,5,FALSE)</f>
        <v>RY34L</v>
      </c>
      <c r="G396" s="8" t="str">
        <f>VLOOKUP(C396&amp;"-O"&amp;E396,端口信息表!B:F,5,FALSE)</f>
        <v>TB34R</v>
      </c>
      <c r="H396" t="e">
        <f>VLOOKUP(O396&amp;"-"&amp;VLOOKUP(B396,开关状态表!B:K,10,0),'TWT实时状态（新）'!B:I,7,0)</f>
        <v>#N/A</v>
      </c>
      <c r="I396" t="e">
        <f>VLOOKUP(O396&amp;"-"&amp;VLOOKUP(B396,开关状态表!B:K,10,0),'TWT实时状态（新）'!B:I,8,0)</f>
        <v>#N/A</v>
      </c>
      <c r="O396" s="11" t="str">
        <f>VLOOKUP(C396,矩阵信息表!B:C,2,0)</f>
        <v>CS26</v>
      </c>
    </row>
    <row r="397" ht="15" spans="1:15">
      <c r="A397" s="13">
        <f t="shared" si="13"/>
        <v>396</v>
      </c>
      <c r="B397" s="8" t="str">
        <f t="shared" si="14"/>
        <v>CS26-1-15-[1][1]</v>
      </c>
      <c r="C397" s="10" t="s">
        <v>8429</v>
      </c>
      <c r="D397" s="8">
        <v>1</v>
      </c>
      <c r="E397" s="8">
        <v>1</v>
      </c>
      <c r="F397" s="8" t="str">
        <f>VLOOKUP(C397&amp;"-I"&amp;D397,端口信息表!B:F,5,FALSE)</f>
        <v>RB65L</v>
      </c>
      <c r="G397" s="8" t="str">
        <f>VLOOKUP(C397&amp;"-O"&amp;E397,端口信息表!B:F,5,FALSE)</f>
        <v>TY65R</v>
      </c>
      <c r="H397" t="e">
        <f>VLOOKUP(O397&amp;"-"&amp;VLOOKUP(B397,开关状态表!B:K,10,0),'TWT实时状态（新）'!B:I,7,0)</f>
        <v>#N/A</v>
      </c>
      <c r="I397" t="e">
        <f>VLOOKUP(O397&amp;"-"&amp;VLOOKUP(B397,开关状态表!B:K,10,0),'TWT实时状态（新）'!B:I,8,0)</f>
        <v>#N/A</v>
      </c>
      <c r="O397" s="11" t="str">
        <f>VLOOKUP(C397,矩阵信息表!B:C,2,0)</f>
        <v>CS26</v>
      </c>
    </row>
    <row r="398" ht="15" spans="1:15">
      <c r="A398" s="13">
        <f t="shared" si="13"/>
        <v>397</v>
      </c>
      <c r="B398" s="8" t="str">
        <f t="shared" si="14"/>
        <v>CS26-1-15-[2][2]</v>
      </c>
      <c r="C398" s="10" t="s">
        <v>8429</v>
      </c>
      <c r="D398" s="8">
        <v>2</v>
      </c>
      <c r="E398" s="8">
        <v>2</v>
      </c>
      <c r="F398" s="8" t="str">
        <f>VLOOKUP(C398&amp;"-I"&amp;D398,端口信息表!B:F,5,FALSE)</f>
        <v>RB67L</v>
      </c>
      <c r="G398" s="8" t="str">
        <f>VLOOKUP(C398&amp;"-O"&amp;E398,端口信息表!B:F,5,FALSE)</f>
        <v>TY67R</v>
      </c>
      <c r="H398" t="e">
        <f>VLOOKUP(O398&amp;"-"&amp;VLOOKUP(B398,开关状态表!B:K,10,0),'TWT实时状态（新）'!B:I,7,0)</f>
        <v>#N/A</v>
      </c>
      <c r="I398" t="e">
        <f>VLOOKUP(O398&amp;"-"&amp;VLOOKUP(B398,开关状态表!B:K,10,0),'TWT实时状态（新）'!B:I,8,0)</f>
        <v>#N/A</v>
      </c>
      <c r="O398" s="11" t="str">
        <f>VLOOKUP(C398,矩阵信息表!B:C,2,0)</f>
        <v>CS26</v>
      </c>
    </row>
    <row r="399" ht="15" spans="1:15">
      <c r="A399" s="13">
        <f t="shared" si="13"/>
        <v>398</v>
      </c>
      <c r="B399" s="8" t="str">
        <f t="shared" si="14"/>
        <v>CS26-1-15-[3][3]</v>
      </c>
      <c r="C399" s="10" t="s">
        <v>8429</v>
      </c>
      <c r="D399" s="8">
        <v>3</v>
      </c>
      <c r="E399" s="8">
        <v>3</v>
      </c>
      <c r="F399" s="8" t="str">
        <f>VLOOKUP(C399&amp;"-I"&amp;D399,端口信息表!B:F,5,FALSE)</f>
        <v>RB68L</v>
      </c>
      <c r="G399" s="8" t="str">
        <f>VLOOKUP(C399&amp;"-O"&amp;E399,端口信息表!B:F,5,FALSE)</f>
        <v>TY68R</v>
      </c>
      <c r="H399" t="e">
        <f>VLOOKUP(O399&amp;"-"&amp;VLOOKUP(B399,开关状态表!B:K,10,0),'TWT实时状态（新）'!B:I,7,0)</f>
        <v>#N/A</v>
      </c>
      <c r="I399" t="e">
        <f>VLOOKUP(O399&amp;"-"&amp;VLOOKUP(B399,开关状态表!B:K,10,0),'TWT实时状态（新）'!B:I,8,0)</f>
        <v>#N/A</v>
      </c>
      <c r="O399" s="11" t="str">
        <f>VLOOKUP(C399,矩阵信息表!B:C,2,0)</f>
        <v>CS26</v>
      </c>
    </row>
    <row r="400" ht="15" spans="1:15">
      <c r="A400" s="13">
        <f t="shared" si="13"/>
        <v>399</v>
      </c>
      <c r="B400" s="8" t="str">
        <f t="shared" si="14"/>
        <v>CS26-1-15-[4][4]</v>
      </c>
      <c r="C400" s="8" t="s">
        <v>8429</v>
      </c>
      <c r="D400" s="8">
        <v>4</v>
      </c>
      <c r="E400" s="8">
        <v>4</v>
      </c>
      <c r="F400" s="8" t="str">
        <f>VLOOKUP(C400&amp;"-I"&amp;D400,端口信息表!B:F,5,FALSE)</f>
        <v>RB69L</v>
      </c>
      <c r="G400" s="8" t="str">
        <f>VLOOKUP(C400&amp;"-O"&amp;E400,端口信息表!B:F,5,FALSE)</f>
        <v>TY69R</v>
      </c>
      <c r="H400" t="e">
        <f>VLOOKUP(O400&amp;"-"&amp;VLOOKUP(B400,开关状态表!B:K,10,0),'TWT实时状态（新）'!B:I,7,0)</f>
        <v>#N/A</v>
      </c>
      <c r="I400" t="e">
        <f>VLOOKUP(O400&amp;"-"&amp;VLOOKUP(B400,开关状态表!B:K,10,0),'TWT实时状态（新）'!B:I,8,0)</f>
        <v>#N/A</v>
      </c>
      <c r="O400" s="11" t="str">
        <f>VLOOKUP(C400,矩阵信息表!B:C,2,0)</f>
        <v>CS26</v>
      </c>
    </row>
    <row r="401" ht="15" spans="1:15">
      <c r="A401" s="13">
        <f t="shared" si="13"/>
        <v>400</v>
      </c>
      <c r="B401" s="8" t="str">
        <f t="shared" si="14"/>
        <v>CS26-1-15-[5][5]</v>
      </c>
      <c r="C401" s="8" t="s">
        <v>8429</v>
      </c>
      <c r="D401" s="8">
        <v>5</v>
      </c>
      <c r="E401" s="8">
        <v>5</v>
      </c>
      <c r="F401" s="8" t="str">
        <f>VLOOKUP(C401&amp;"-I"&amp;D401,端口信息表!B:F,5,FALSE)</f>
        <v>RB70L</v>
      </c>
      <c r="G401" s="8" t="str">
        <f>VLOOKUP(C401&amp;"-O"&amp;E401,端口信息表!B:F,5,FALSE)</f>
        <v>TY70R</v>
      </c>
      <c r="H401" t="e">
        <f>VLOOKUP(O401&amp;"-"&amp;VLOOKUP(B401,开关状态表!B:K,10,0),'TWT实时状态（新）'!B:I,7,0)</f>
        <v>#N/A</v>
      </c>
      <c r="I401" t="e">
        <f>VLOOKUP(O401&amp;"-"&amp;VLOOKUP(B401,开关状态表!B:K,10,0),'TWT实时状态（新）'!B:I,8,0)</f>
        <v>#N/A</v>
      </c>
      <c r="O401" s="11" t="str">
        <f>VLOOKUP(C401,矩阵信息表!B:C,2,0)</f>
        <v>CS26</v>
      </c>
    </row>
    <row r="402" ht="15" spans="1:15">
      <c r="A402" s="13">
        <f t="shared" si="13"/>
        <v>401</v>
      </c>
      <c r="B402" s="8" t="str">
        <f t="shared" si="14"/>
        <v>CS26-1-15-[6][6]</v>
      </c>
      <c r="C402" s="8" t="s">
        <v>8429</v>
      </c>
      <c r="D402" s="8">
        <v>6</v>
      </c>
      <c r="E402" s="8">
        <v>6</v>
      </c>
      <c r="F402" s="8" t="str">
        <f>VLOOKUP(C402&amp;"-I"&amp;D402,端口信息表!B:F,5,FALSE)</f>
        <v>RB72L</v>
      </c>
      <c r="G402" s="8" t="str">
        <f>VLOOKUP(C402&amp;"-O"&amp;E402,端口信息表!B:F,5,FALSE)</f>
        <v>TY72R</v>
      </c>
      <c r="H402" t="e">
        <f>VLOOKUP(O402&amp;"-"&amp;VLOOKUP(B402,开关状态表!B:K,10,0),'TWT实时状态（新）'!B:I,7,0)</f>
        <v>#N/A</v>
      </c>
      <c r="I402" t="e">
        <f>VLOOKUP(O402&amp;"-"&amp;VLOOKUP(B402,开关状态表!B:K,10,0),'TWT实时状态（新）'!B:I,8,0)</f>
        <v>#N/A</v>
      </c>
      <c r="O402" s="11" t="str">
        <f>VLOOKUP(C402,矩阵信息表!B:C,2,0)</f>
        <v>CS26</v>
      </c>
    </row>
    <row r="403" ht="15" spans="1:15">
      <c r="A403" s="13">
        <f t="shared" si="13"/>
        <v>402</v>
      </c>
      <c r="B403" s="8" t="str">
        <f t="shared" si="14"/>
        <v>CS26-1-15-[7][7]</v>
      </c>
      <c r="C403" s="8" t="s">
        <v>8429</v>
      </c>
      <c r="D403" s="8">
        <v>7</v>
      </c>
      <c r="E403" s="8">
        <v>7</v>
      </c>
      <c r="F403" s="8" t="str">
        <f>VLOOKUP(C403&amp;"-I"&amp;D403,端口信息表!B:F,5,FALSE)</f>
        <v>RB73L</v>
      </c>
      <c r="G403" s="8" t="str">
        <f>VLOOKUP(C403&amp;"-O"&amp;E403,端口信息表!B:F,5,FALSE)</f>
        <v>TY73R</v>
      </c>
      <c r="H403" t="e">
        <f>VLOOKUP(O403&amp;"-"&amp;VLOOKUP(B403,开关状态表!B:K,10,0),'TWT实时状态（新）'!B:I,7,0)</f>
        <v>#N/A</v>
      </c>
      <c r="I403" t="e">
        <f>VLOOKUP(O403&amp;"-"&amp;VLOOKUP(B403,开关状态表!B:K,10,0),'TWT实时状态（新）'!B:I,8,0)</f>
        <v>#N/A</v>
      </c>
      <c r="O403" s="11" t="str">
        <f>VLOOKUP(C403,矩阵信息表!B:C,2,0)</f>
        <v>CS26</v>
      </c>
    </row>
    <row r="404" ht="15" spans="1:15">
      <c r="A404" s="13">
        <f t="shared" si="13"/>
        <v>403</v>
      </c>
      <c r="B404" s="8" t="str">
        <f t="shared" si="14"/>
        <v>CS26-1-15-[8][8]</v>
      </c>
      <c r="C404" s="8" t="s">
        <v>8429</v>
      </c>
      <c r="D404" s="8">
        <v>8</v>
      </c>
      <c r="E404" s="8">
        <v>8</v>
      </c>
      <c r="F404" s="8" t="str">
        <f>VLOOKUP(C404&amp;"-I"&amp;D404,端口信息表!B:F,5,FALSE)</f>
        <v>RB74L</v>
      </c>
      <c r="G404" s="8" t="str">
        <f>VLOOKUP(C404&amp;"-O"&amp;E404,端口信息表!B:F,5,FALSE)</f>
        <v>TY74R</v>
      </c>
      <c r="H404" t="e">
        <f>VLOOKUP(O404&amp;"-"&amp;VLOOKUP(B404,开关状态表!B:K,10,0),'TWT实时状态（新）'!B:I,7,0)</f>
        <v>#N/A</v>
      </c>
      <c r="I404" t="e">
        <f>VLOOKUP(O404&amp;"-"&amp;VLOOKUP(B404,开关状态表!B:K,10,0),'TWT实时状态（新）'!B:I,8,0)</f>
        <v>#N/A</v>
      </c>
      <c r="O404" s="11" t="str">
        <f>VLOOKUP(C404,矩阵信息表!B:C,2,0)</f>
        <v>CS26</v>
      </c>
    </row>
    <row r="405" ht="15" spans="1:15">
      <c r="A405" s="13">
        <f t="shared" si="13"/>
        <v>404</v>
      </c>
      <c r="B405" s="8" t="str">
        <f t="shared" si="14"/>
        <v>CS26-1-15-[9][9]</v>
      </c>
      <c r="C405" s="8" t="s">
        <v>8429</v>
      </c>
      <c r="D405" s="8">
        <v>9</v>
      </c>
      <c r="E405" s="8">
        <v>9</v>
      </c>
      <c r="F405" s="8" t="str">
        <f>VLOOKUP(C405&amp;"-I"&amp;D405,端口信息表!B:F,5,FALSE)</f>
        <v>RB79L</v>
      </c>
      <c r="G405" s="8" t="str">
        <f>VLOOKUP(C405&amp;"-O"&amp;E405,端口信息表!B:F,5,FALSE)</f>
        <v>TY79R</v>
      </c>
      <c r="H405" t="e">
        <f>VLOOKUP(O405&amp;"-"&amp;VLOOKUP(B405,开关状态表!B:K,10,0),'TWT实时状态（新）'!B:I,7,0)</f>
        <v>#N/A</v>
      </c>
      <c r="I405" t="e">
        <f>VLOOKUP(O405&amp;"-"&amp;VLOOKUP(B405,开关状态表!B:K,10,0),'TWT实时状态（新）'!B:I,8,0)</f>
        <v>#N/A</v>
      </c>
      <c r="O405" s="11" t="str">
        <f>VLOOKUP(C405,矩阵信息表!B:C,2,0)</f>
        <v>CS26</v>
      </c>
    </row>
    <row r="406" ht="15" spans="1:15">
      <c r="A406" s="13">
        <f t="shared" si="13"/>
        <v>405</v>
      </c>
      <c r="B406" s="8" t="str">
        <f t="shared" si="14"/>
        <v>CS26-1-15-[10][10]</v>
      </c>
      <c r="C406" s="8" t="s">
        <v>8429</v>
      </c>
      <c r="D406" s="8">
        <v>10</v>
      </c>
      <c r="E406" s="8">
        <v>10</v>
      </c>
      <c r="F406" s="8" t="str">
        <f>VLOOKUP(C406&amp;"-I"&amp;D406,端口信息表!B:F,5,FALSE)</f>
        <v>RB84L</v>
      </c>
      <c r="G406" s="8" t="str">
        <f>VLOOKUP(C406&amp;"-O"&amp;E406,端口信息表!B:F,5,FALSE)</f>
        <v>TY84R</v>
      </c>
      <c r="H406" t="e">
        <f>VLOOKUP(O406&amp;"-"&amp;VLOOKUP(B406,开关状态表!B:K,10,0),'TWT实时状态（新）'!B:I,7,0)</f>
        <v>#N/A</v>
      </c>
      <c r="I406" t="e">
        <f>VLOOKUP(O406&amp;"-"&amp;VLOOKUP(B406,开关状态表!B:K,10,0),'TWT实时状态（新）'!B:I,8,0)</f>
        <v>#N/A</v>
      </c>
      <c r="O406" s="11" t="str">
        <f>VLOOKUP(C406,矩阵信息表!B:C,2,0)</f>
        <v>CS26</v>
      </c>
    </row>
    <row r="407" ht="15" spans="1:15">
      <c r="A407" s="13">
        <f t="shared" si="13"/>
        <v>406</v>
      </c>
      <c r="B407" s="8" t="str">
        <f t="shared" si="14"/>
        <v>CS26-1-15-[11][11]</v>
      </c>
      <c r="C407" s="8" t="s">
        <v>8429</v>
      </c>
      <c r="D407" s="8">
        <v>11</v>
      </c>
      <c r="E407" s="8">
        <v>11</v>
      </c>
      <c r="F407" s="8" t="str">
        <f>VLOOKUP(C407&amp;"-I"&amp;D407,端口信息表!B:F,5,FALSE)</f>
        <v>RB85L</v>
      </c>
      <c r="G407" s="8" t="str">
        <f>VLOOKUP(C407&amp;"-O"&amp;E407,端口信息表!B:F,5,FALSE)</f>
        <v>TY85R</v>
      </c>
      <c r="H407" t="e">
        <f>VLOOKUP(O407&amp;"-"&amp;VLOOKUP(B407,开关状态表!B:K,10,0),'TWT实时状态（新）'!B:I,7,0)</f>
        <v>#N/A</v>
      </c>
      <c r="I407" t="e">
        <f>VLOOKUP(O407&amp;"-"&amp;VLOOKUP(B407,开关状态表!B:K,10,0),'TWT实时状态（新）'!B:I,8,0)</f>
        <v>#N/A</v>
      </c>
      <c r="O407" s="11" t="str">
        <f>VLOOKUP(C407,矩阵信息表!B:C,2,0)</f>
        <v>CS26</v>
      </c>
    </row>
    <row r="408" ht="15" spans="1:15">
      <c r="A408" s="13">
        <f t="shared" si="13"/>
        <v>407</v>
      </c>
      <c r="B408" s="8" t="str">
        <f t="shared" si="14"/>
        <v>CS26-1-15-[12][12]</v>
      </c>
      <c r="C408" s="8" t="s">
        <v>8429</v>
      </c>
      <c r="D408" s="8">
        <v>12</v>
      </c>
      <c r="E408" s="8">
        <v>12</v>
      </c>
      <c r="F408" s="8" t="str">
        <f>VLOOKUP(C408&amp;"-I"&amp;D408,端口信息表!B:F,5,FALSE)</f>
        <v>RB86L</v>
      </c>
      <c r="G408" s="8" t="str">
        <f>VLOOKUP(C408&amp;"-O"&amp;E408,端口信息表!B:F,5,FALSE)</f>
        <v>TY86R</v>
      </c>
      <c r="H408" t="e">
        <f>VLOOKUP(O408&amp;"-"&amp;VLOOKUP(B408,开关状态表!B:K,10,0),'TWT实时状态（新）'!B:I,7,0)</f>
        <v>#N/A</v>
      </c>
      <c r="I408" t="e">
        <f>VLOOKUP(O408&amp;"-"&amp;VLOOKUP(B408,开关状态表!B:K,10,0),'TWT实时状态（新）'!B:I,8,0)</f>
        <v>#N/A</v>
      </c>
      <c r="O408" s="11" t="str">
        <f>VLOOKUP(C408,矩阵信息表!B:C,2,0)</f>
        <v>CS26</v>
      </c>
    </row>
    <row r="409" ht="15" spans="1:15">
      <c r="A409" s="13">
        <f t="shared" si="13"/>
        <v>408</v>
      </c>
      <c r="B409" s="8" t="str">
        <f t="shared" si="14"/>
        <v>CS26-1-15-[13][13]</v>
      </c>
      <c r="C409" s="8" t="s">
        <v>8429</v>
      </c>
      <c r="D409" s="8">
        <v>13</v>
      </c>
      <c r="E409" s="8">
        <v>13</v>
      </c>
      <c r="F409" s="8" t="str">
        <f>VLOOKUP(C409&amp;"-I"&amp;D409,端口信息表!B:F,5,FALSE)</f>
        <v>RB88L</v>
      </c>
      <c r="G409" s="8" t="str">
        <f>VLOOKUP(C409&amp;"-O"&amp;E409,端口信息表!B:F,5,FALSE)</f>
        <v>TY88R</v>
      </c>
      <c r="H409" t="e">
        <f>VLOOKUP(O409&amp;"-"&amp;VLOOKUP(B409,开关状态表!B:K,10,0),'TWT实时状态（新）'!B:I,7,0)</f>
        <v>#N/A</v>
      </c>
      <c r="I409" t="e">
        <f>VLOOKUP(O409&amp;"-"&amp;VLOOKUP(B409,开关状态表!B:K,10,0),'TWT实时状态（新）'!B:I,8,0)</f>
        <v>#N/A</v>
      </c>
      <c r="O409" s="11" t="str">
        <f>VLOOKUP(C409,矩阵信息表!B:C,2,0)</f>
        <v>CS26</v>
      </c>
    </row>
    <row r="410" ht="15" spans="1:15">
      <c r="A410" s="13">
        <f t="shared" si="13"/>
        <v>409</v>
      </c>
      <c r="B410" s="8" t="str">
        <f t="shared" si="14"/>
        <v>CS26-1-15-[14][14]</v>
      </c>
      <c r="C410" s="8" t="s">
        <v>8429</v>
      </c>
      <c r="D410" s="8">
        <v>14</v>
      </c>
      <c r="E410" s="8">
        <v>14</v>
      </c>
      <c r="F410" s="8" t="str">
        <f>VLOOKUP(C410&amp;"-I"&amp;D410,端口信息表!B:F,5,FALSE)</f>
        <v>RB90L</v>
      </c>
      <c r="G410" s="8" t="str">
        <f>VLOOKUP(C410&amp;"-O"&amp;E410,端口信息表!B:F,5,FALSE)</f>
        <v>TY90R</v>
      </c>
      <c r="H410" t="e">
        <f>VLOOKUP(O410&amp;"-"&amp;VLOOKUP(B410,开关状态表!B:K,10,0),'TWT实时状态（新）'!B:I,7,0)</f>
        <v>#N/A</v>
      </c>
      <c r="I410" t="e">
        <f>VLOOKUP(O410&amp;"-"&amp;VLOOKUP(B410,开关状态表!B:K,10,0),'TWT实时状态（新）'!B:I,8,0)</f>
        <v>#N/A</v>
      </c>
      <c r="O410" s="11" t="str">
        <f>VLOOKUP(C410,矩阵信息表!B:C,2,0)</f>
        <v>CS26</v>
      </c>
    </row>
    <row r="411" ht="15" spans="1:15">
      <c r="A411" s="13">
        <f t="shared" si="13"/>
        <v>410</v>
      </c>
      <c r="B411" s="8" t="str">
        <f t="shared" si="14"/>
        <v>CS26-1-15-[15][15]</v>
      </c>
      <c r="C411" s="8" t="s">
        <v>8429</v>
      </c>
      <c r="D411" s="8">
        <v>15</v>
      </c>
      <c r="E411" s="8">
        <v>15</v>
      </c>
      <c r="F411" s="8" t="str">
        <f>VLOOKUP(C411&amp;"-I"&amp;D411,端口信息表!B:F,5,FALSE)</f>
        <v>RB92L</v>
      </c>
      <c r="G411" s="8" t="str">
        <f>VLOOKUP(C411&amp;"-O"&amp;E411,端口信息表!B:F,5,FALSE)</f>
        <v>TY92R</v>
      </c>
      <c r="H411" t="e">
        <f>VLOOKUP(O411&amp;"-"&amp;VLOOKUP(B411,开关状态表!B:K,10,0),'TWT实时状态（新）'!B:I,7,0)</f>
        <v>#N/A</v>
      </c>
      <c r="I411" t="e">
        <f>VLOOKUP(O411&amp;"-"&amp;VLOOKUP(B411,开关状态表!B:K,10,0),'TWT实时状态（新）'!B:I,8,0)</f>
        <v>#N/A</v>
      </c>
      <c r="O411" s="11" t="str">
        <f>VLOOKUP(C411,矩阵信息表!B:C,2,0)</f>
        <v>CS26</v>
      </c>
    </row>
    <row r="412" ht="15" spans="1:15">
      <c r="A412" s="13">
        <f t="shared" si="13"/>
        <v>411</v>
      </c>
      <c r="B412" s="8" t="str">
        <f t="shared" si="14"/>
        <v>CS26-1-15-[16][16]</v>
      </c>
      <c r="C412" s="8" t="s">
        <v>8429</v>
      </c>
      <c r="D412" s="8">
        <v>16</v>
      </c>
      <c r="E412" s="8">
        <v>16</v>
      </c>
      <c r="F412" s="8" t="str">
        <f>VLOOKUP(C412&amp;"-I"&amp;D412,端口信息表!B:F,5,FALSE)</f>
        <v>RB93L</v>
      </c>
      <c r="G412" s="8" t="str">
        <f>VLOOKUP(C412&amp;"-O"&amp;E412,端口信息表!B:F,5,FALSE)</f>
        <v>TY93R</v>
      </c>
      <c r="H412" t="e">
        <f>VLOOKUP(O412&amp;"-"&amp;VLOOKUP(B412,开关状态表!B:K,10,0),'TWT实时状态（新）'!B:I,7,0)</f>
        <v>#N/A</v>
      </c>
      <c r="I412" t="e">
        <f>VLOOKUP(O412&amp;"-"&amp;VLOOKUP(B412,开关状态表!B:K,10,0),'TWT实时状态（新）'!B:I,8,0)</f>
        <v>#N/A</v>
      </c>
      <c r="O412" s="11" t="str">
        <f>VLOOKUP(C412,矩阵信息表!B:C,2,0)</f>
        <v>CS26</v>
      </c>
    </row>
    <row r="413" ht="15" spans="1:15">
      <c r="A413" s="13">
        <f t="shared" si="13"/>
        <v>412</v>
      </c>
      <c r="B413" s="8" t="str">
        <f t="shared" si="14"/>
        <v>CS26-1-15-[17][17]</v>
      </c>
      <c r="C413" s="8" t="s">
        <v>8429</v>
      </c>
      <c r="D413" s="8">
        <v>17</v>
      </c>
      <c r="E413" s="8">
        <v>17</v>
      </c>
      <c r="F413" s="8" t="str">
        <f>VLOOKUP(C413&amp;"-I"&amp;D413,端口信息表!B:F,5,FALSE)</f>
        <v>RB63R</v>
      </c>
      <c r="G413" s="8" t="str">
        <f>VLOOKUP(C413&amp;"-O"&amp;E413,端口信息表!B:F,5,FALSE)</f>
        <v>TY63L</v>
      </c>
      <c r="H413" t="e">
        <f>VLOOKUP(O413&amp;"-"&amp;VLOOKUP(B413,开关状态表!B:K,10,0),'TWT实时状态（新）'!B:I,7,0)</f>
        <v>#N/A</v>
      </c>
      <c r="I413" t="e">
        <f>VLOOKUP(O413&amp;"-"&amp;VLOOKUP(B413,开关状态表!B:K,10,0),'TWT实时状态（新）'!B:I,8,0)</f>
        <v>#N/A</v>
      </c>
      <c r="O413" s="11" t="str">
        <f>VLOOKUP(C413,矩阵信息表!B:C,2,0)</f>
        <v>CS26</v>
      </c>
    </row>
    <row r="414" ht="15" spans="1:15">
      <c r="A414" s="13">
        <f t="shared" si="13"/>
        <v>413</v>
      </c>
      <c r="B414" s="8" t="str">
        <f t="shared" si="14"/>
        <v>CS26-1-15-[18][18]</v>
      </c>
      <c r="C414" s="8" t="s">
        <v>8429</v>
      </c>
      <c r="D414" s="8">
        <v>18</v>
      </c>
      <c r="E414" s="8">
        <v>18</v>
      </c>
      <c r="F414" s="8" t="str">
        <f>VLOOKUP(C414&amp;"-I"&amp;D414,端口信息表!B:F,5,FALSE)</f>
        <v>RB64R</v>
      </c>
      <c r="G414" s="8" t="str">
        <f>VLOOKUP(C414&amp;"-O"&amp;E414,端口信息表!B:F,5,FALSE)</f>
        <v>TY64L</v>
      </c>
      <c r="H414" t="e">
        <f>VLOOKUP(O414&amp;"-"&amp;VLOOKUP(B414,开关状态表!B:K,10,0),'TWT实时状态（新）'!B:I,7,0)</f>
        <v>#N/A</v>
      </c>
      <c r="I414" t="e">
        <f>VLOOKUP(O414&amp;"-"&amp;VLOOKUP(B414,开关状态表!B:K,10,0),'TWT实时状态（新）'!B:I,8,0)</f>
        <v>#N/A</v>
      </c>
      <c r="O414" s="11" t="str">
        <f>VLOOKUP(C414,矩阵信息表!B:C,2,0)</f>
        <v>CS26</v>
      </c>
    </row>
    <row r="415" ht="15" spans="1:15">
      <c r="A415" s="13">
        <f t="shared" si="13"/>
        <v>414</v>
      </c>
      <c r="B415" s="8" t="str">
        <f t="shared" si="14"/>
        <v>CS26-1-15-[19][19]</v>
      </c>
      <c r="C415" s="8" t="s">
        <v>8429</v>
      </c>
      <c r="D415" s="8">
        <v>19</v>
      </c>
      <c r="E415" s="8">
        <v>19</v>
      </c>
      <c r="F415" s="8" t="str">
        <f>VLOOKUP(C415&amp;"-I"&amp;D415,端口信息表!B:F,5,FALSE)</f>
        <v>RB66R</v>
      </c>
      <c r="G415" s="8" t="str">
        <f>VLOOKUP(C415&amp;"-O"&amp;E415,端口信息表!B:F,5,FALSE)</f>
        <v>TY66L</v>
      </c>
      <c r="H415" t="e">
        <f>VLOOKUP(O415&amp;"-"&amp;VLOOKUP(B415,开关状态表!B:K,10,0),'TWT实时状态（新）'!B:I,7,0)</f>
        <v>#N/A</v>
      </c>
      <c r="I415" t="e">
        <f>VLOOKUP(O415&amp;"-"&amp;VLOOKUP(B415,开关状态表!B:K,10,0),'TWT实时状态（新）'!B:I,8,0)</f>
        <v>#N/A</v>
      </c>
      <c r="O415" s="11" t="str">
        <f>VLOOKUP(C415,矩阵信息表!B:C,2,0)</f>
        <v>CS26</v>
      </c>
    </row>
    <row r="416" ht="15" spans="1:15">
      <c r="A416" s="13">
        <f t="shared" si="13"/>
        <v>415</v>
      </c>
      <c r="B416" s="8" t="str">
        <f t="shared" si="14"/>
        <v>CS26-1-15-[20][20]</v>
      </c>
      <c r="C416" s="8" t="s">
        <v>8429</v>
      </c>
      <c r="D416" s="8">
        <v>20</v>
      </c>
      <c r="E416" s="8">
        <v>20</v>
      </c>
      <c r="F416" s="8" t="str">
        <f>VLOOKUP(C416&amp;"-I"&amp;D416,端口信息表!B:F,5,FALSE)</f>
        <v>RB71R</v>
      </c>
      <c r="G416" s="8" t="str">
        <f>VLOOKUP(C416&amp;"-O"&amp;E416,端口信息表!B:F,5,FALSE)</f>
        <v>TY71L</v>
      </c>
      <c r="H416" t="e">
        <f>VLOOKUP(O416&amp;"-"&amp;VLOOKUP(B416,开关状态表!B:K,10,0),'TWT实时状态（新）'!B:I,7,0)</f>
        <v>#N/A</v>
      </c>
      <c r="I416" t="e">
        <f>VLOOKUP(O416&amp;"-"&amp;VLOOKUP(B416,开关状态表!B:K,10,0),'TWT实时状态（新）'!B:I,8,0)</f>
        <v>#N/A</v>
      </c>
      <c r="O416" s="11" t="str">
        <f>VLOOKUP(C416,矩阵信息表!B:C,2,0)</f>
        <v>CS26</v>
      </c>
    </row>
    <row r="417" ht="15" spans="1:15">
      <c r="A417" s="13">
        <f t="shared" si="13"/>
        <v>416</v>
      </c>
      <c r="B417" s="8" t="str">
        <f t="shared" si="14"/>
        <v>CS26-1-15-[21][21]</v>
      </c>
      <c r="C417" s="8" t="s">
        <v>8429</v>
      </c>
      <c r="D417" s="8">
        <v>21</v>
      </c>
      <c r="E417" s="8">
        <v>21</v>
      </c>
      <c r="F417" s="8" t="str">
        <f>VLOOKUP(C417&amp;"-I"&amp;D417,端口信息表!B:F,5,FALSE)</f>
        <v>RB75R</v>
      </c>
      <c r="G417" s="8" t="str">
        <f>VLOOKUP(C417&amp;"-O"&amp;E417,端口信息表!B:F,5,FALSE)</f>
        <v>TY75L</v>
      </c>
      <c r="H417" t="e">
        <f>VLOOKUP(O417&amp;"-"&amp;VLOOKUP(B417,开关状态表!B:K,10,0),'TWT实时状态（新）'!B:I,7,0)</f>
        <v>#N/A</v>
      </c>
      <c r="I417" t="e">
        <f>VLOOKUP(O417&amp;"-"&amp;VLOOKUP(B417,开关状态表!B:K,10,0),'TWT实时状态（新）'!B:I,8,0)</f>
        <v>#N/A</v>
      </c>
      <c r="O417" s="11" t="str">
        <f>VLOOKUP(C417,矩阵信息表!B:C,2,0)</f>
        <v>CS26</v>
      </c>
    </row>
    <row r="418" ht="15" spans="1:15">
      <c r="A418" s="13">
        <f t="shared" si="13"/>
        <v>417</v>
      </c>
      <c r="B418" s="8" t="str">
        <f t="shared" si="14"/>
        <v>CS26-1-15-[22][22]</v>
      </c>
      <c r="C418" s="8" t="s">
        <v>8429</v>
      </c>
      <c r="D418" s="8">
        <v>22</v>
      </c>
      <c r="E418" s="8">
        <v>22</v>
      </c>
      <c r="F418" s="8" t="str">
        <f>VLOOKUP(C418&amp;"-I"&amp;D418,端口信息表!B:F,5,FALSE)</f>
        <v>RB76R</v>
      </c>
      <c r="G418" s="8" t="str">
        <f>VLOOKUP(C418&amp;"-O"&amp;E418,端口信息表!B:F,5,FALSE)</f>
        <v>TY76L</v>
      </c>
      <c r="H418" t="e">
        <f>VLOOKUP(O418&amp;"-"&amp;VLOOKUP(B418,开关状态表!B:K,10,0),'TWT实时状态（新）'!B:I,7,0)</f>
        <v>#N/A</v>
      </c>
      <c r="I418" t="e">
        <f>VLOOKUP(O418&amp;"-"&amp;VLOOKUP(B418,开关状态表!B:K,10,0),'TWT实时状态（新）'!B:I,8,0)</f>
        <v>#N/A</v>
      </c>
      <c r="O418" s="11" t="str">
        <f>VLOOKUP(C418,矩阵信息表!B:C,2,0)</f>
        <v>CS26</v>
      </c>
    </row>
    <row r="419" ht="15" spans="1:15">
      <c r="A419" s="13">
        <f t="shared" si="13"/>
        <v>418</v>
      </c>
      <c r="B419" s="8" t="str">
        <f t="shared" si="14"/>
        <v>CS26-1-15-[23][23]</v>
      </c>
      <c r="C419" s="8" t="s">
        <v>8429</v>
      </c>
      <c r="D419" s="8">
        <v>23</v>
      </c>
      <c r="E419" s="8">
        <v>23</v>
      </c>
      <c r="F419" s="8" t="str">
        <f>VLOOKUP(C419&amp;"-I"&amp;D419,端口信息表!B:F,5,FALSE)</f>
        <v>RB77R</v>
      </c>
      <c r="G419" s="8" t="str">
        <f>VLOOKUP(C419&amp;"-O"&amp;E419,端口信息表!B:F,5,FALSE)</f>
        <v>TY77L</v>
      </c>
      <c r="H419" t="e">
        <f>VLOOKUP(O419&amp;"-"&amp;VLOOKUP(B419,开关状态表!B:K,10,0),'TWT实时状态（新）'!B:I,7,0)</f>
        <v>#N/A</v>
      </c>
      <c r="I419" t="e">
        <f>VLOOKUP(O419&amp;"-"&amp;VLOOKUP(B419,开关状态表!B:K,10,0),'TWT实时状态（新）'!B:I,8,0)</f>
        <v>#N/A</v>
      </c>
      <c r="O419" s="11" t="str">
        <f>VLOOKUP(C419,矩阵信息表!B:C,2,0)</f>
        <v>CS26</v>
      </c>
    </row>
    <row r="420" ht="15" spans="1:15">
      <c r="A420" s="13">
        <f t="shared" si="13"/>
        <v>419</v>
      </c>
      <c r="B420" s="8" t="str">
        <f t="shared" si="14"/>
        <v>CS26-1-15-[24][24]</v>
      </c>
      <c r="C420" s="8" t="s">
        <v>8429</v>
      </c>
      <c r="D420" s="8">
        <v>24</v>
      </c>
      <c r="E420" s="8">
        <v>24</v>
      </c>
      <c r="F420" s="8" t="str">
        <f>VLOOKUP(C420&amp;"-I"&amp;D420,端口信息表!B:F,5,FALSE)</f>
        <v>RB78R</v>
      </c>
      <c r="G420" s="8" t="str">
        <f>VLOOKUP(C420&amp;"-O"&amp;E420,端口信息表!B:F,5,FALSE)</f>
        <v>TY78L</v>
      </c>
      <c r="H420" t="e">
        <f>VLOOKUP(O420&amp;"-"&amp;VLOOKUP(B420,开关状态表!B:K,10,0),'TWT实时状态（新）'!B:I,7,0)</f>
        <v>#N/A</v>
      </c>
      <c r="I420" t="e">
        <f>VLOOKUP(O420&amp;"-"&amp;VLOOKUP(B420,开关状态表!B:K,10,0),'TWT实时状态（新）'!B:I,8,0)</f>
        <v>#N/A</v>
      </c>
      <c r="O420" s="11" t="str">
        <f>VLOOKUP(C420,矩阵信息表!B:C,2,0)</f>
        <v>CS26</v>
      </c>
    </row>
    <row r="421" ht="15" spans="1:15">
      <c r="A421" s="13">
        <f t="shared" si="13"/>
        <v>420</v>
      </c>
      <c r="B421" s="8" t="str">
        <f t="shared" si="14"/>
        <v>CS26-1-15-[25][25]</v>
      </c>
      <c r="C421" s="8" t="s">
        <v>8429</v>
      </c>
      <c r="D421" s="8">
        <v>25</v>
      </c>
      <c r="E421" s="8">
        <v>25</v>
      </c>
      <c r="F421" s="8" t="str">
        <f>VLOOKUP(C421&amp;"-I"&amp;D421,端口信息表!B:F,5,FALSE)</f>
        <v>RB80R</v>
      </c>
      <c r="G421" s="8" t="str">
        <f>VLOOKUP(C421&amp;"-O"&amp;E421,端口信息表!B:F,5,FALSE)</f>
        <v>TY80L</v>
      </c>
      <c r="H421" t="e">
        <f>VLOOKUP(O421&amp;"-"&amp;VLOOKUP(B421,开关状态表!B:K,10,0),'TWT实时状态（新）'!B:I,7,0)</f>
        <v>#N/A</v>
      </c>
      <c r="I421" t="e">
        <f>VLOOKUP(O421&amp;"-"&amp;VLOOKUP(B421,开关状态表!B:K,10,0),'TWT实时状态（新）'!B:I,8,0)</f>
        <v>#N/A</v>
      </c>
      <c r="O421" s="11" t="str">
        <f>VLOOKUP(C421,矩阵信息表!B:C,2,0)</f>
        <v>CS26</v>
      </c>
    </row>
    <row r="422" ht="15" spans="1:15">
      <c r="A422" s="13">
        <f t="shared" si="13"/>
        <v>421</v>
      </c>
      <c r="B422" s="8" t="str">
        <f t="shared" si="14"/>
        <v>CS26-1-15-[26][26]</v>
      </c>
      <c r="C422" s="8" t="s">
        <v>8429</v>
      </c>
      <c r="D422" s="8">
        <v>26</v>
      </c>
      <c r="E422" s="8">
        <v>26</v>
      </c>
      <c r="F422" s="8" t="str">
        <f>VLOOKUP(C422&amp;"-I"&amp;D422,端口信息表!B:F,5,FALSE)</f>
        <v>RB81R</v>
      </c>
      <c r="G422" s="8" t="str">
        <f>VLOOKUP(C422&amp;"-O"&amp;E422,端口信息表!B:F,5,FALSE)</f>
        <v>TY81L</v>
      </c>
      <c r="H422" t="e">
        <f>VLOOKUP(O422&amp;"-"&amp;VLOOKUP(B422,开关状态表!B:K,10,0),'TWT实时状态（新）'!B:I,7,0)</f>
        <v>#N/A</v>
      </c>
      <c r="I422" t="e">
        <f>VLOOKUP(O422&amp;"-"&amp;VLOOKUP(B422,开关状态表!B:K,10,0),'TWT实时状态（新）'!B:I,8,0)</f>
        <v>#N/A</v>
      </c>
      <c r="O422" s="11" t="str">
        <f>VLOOKUP(C422,矩阵信息表!B:C,2,0)</f>
        <v>CS26</v>
      </c>
    </row>
    <row r="423" ht="15" spans="1:15">
      <c r="A423" s="13">
        <f t="shared" si="13"/>
        <v>422</v>
      </c>
      <c r="B423" s="8" t="str">
        <f t="shared" si="14"/>
        <v>CS26-1-15-[27][27]</v>
      </c>
      <c r="C423" s="8" t="s">
        <v>8429</v>
      </c>
      <c r="D423" s="8">
        <v>27</v>
      </c>
      <c r="E423" s="8">
        <v>27</v>
      </c>
      <c r="F423" s="8" t="str">
        <f>VLOOKUP(C423&amp;"-I"&amp;D423,端口信息表!B:F,5,FALSE)</f>
        <v>RB82R</v>
      </c>
      <c r="G423" s="8" t="str">
        <f>VLOOKUP(C423&amp;"-O"&amp;E423,端口信息表!B:F,5,FALSE)</f>
        <v>TY82L</v>
      </c>
      <c r="H423" t="e">
        <f>VLOOKUP(O423&amp;"-"&amp;VLOOKUP(B423,开关状态表!B:K,10,0),'TWT实时状态（新）'!B:I,7,0)</f>
        <v>#N/A</v>
      </c>
      <c r="I423" t="e">
        <f>VLOOKUP(O423&amp;"-"&amp;VLOOKUP(B423,开关状态表!B:K,10,0),'TWT实时状态（新）'!B:I,8,0)</f>
        <v>#N/A</v>
      </c>
      <c r="O423" s="11" t="str">
        <f>VLOOKUP(C423,矩阵信息表!B:C,2,0)</f>
        <v>CS26</v>
      </c>
    </row>
    <row r="424" ht="15" spans="1:15">
      <c r="A424" s="13">
        <f t="shared" si="13"/>
        <v>423</v>
      </c>
      <c r="B424" s="8" t="str">
        <f t="shared" si="14"/>
        <v>CS26-1-15-[28][28]</v>
      </c>
      <c r="C424" s="8" t="s">
        <v>8429</v>
      </c>
      <c r="D424" s="8">
        <v>28</v>
      </c>
      <c r="E424" s="8">
        <v>28</v>
      </c>
      <c r="F424" s="8" t="str">
        <f>VLOOKUP(C424&amp;"-I"&amp;D424,端口信息表!B:F,5,FALSE)</f>
        <v>RB83R</v>
      </c>
      <c r="G424" s="8" t="str">
        <f>VLOOKUP(C424&amp;"-O"&amp;E424,端口信息表!B:F,5,FALSE)</f>
        <v>TY83L</v>
      </c>
      <c r="H424" t="e">
        <f>VLOOKUP(O424&amp;"-"&amp;VLOOKUP(B424,开关状态表!B:K,10,0),'TWT实时状态（新）'!B:I,7,0)</f>
        <v>#N/A</v>
      </c>
      <c r="I424" t="e">
        <f>VLOOKUP(O424&amp;"-"&amp;VLOOKUP(B424,开关状态表!B:K,10,0),'TWT实时状态（新）'!B:I,8,0)</f>
        <v>#N/A</v>
      </c>
      <c r="O424" s="11" t="str">
        <f>VLOOKUP(C424,矩阵信息表!B:C,2,0)</f>
        <v>CS26</v>
      </c>
    </row>
    <row r="425" ht="15" spans="1:15">
      <c r="A425" s="13">
        <f t="shared" si="13"/>
        <v>424</v>
      </c>
      <c r="B425" s="8" t="str">
        <f t="shared" si="14"/>
        <v>CS26-1-15-[29][29]</v>
      </c>
      <c r="C425" s="8" t="s">
        <v>8429</v>
      </c>
      <c r="D425" s="8">
        <v>29</v>
      </c>
      <c r="E425" s="8">
        <v>29</v>
      </c>
      <c r="F425" s="8" t="str">
        <f>VLOOKUP(C425&amp;"-I"&amp;D425,端口信息表!B:F,5,FALSE)</f>
        <v>RB87R</v>
      </c>
      <c r="G425" s="8" t="str">
        <f>VLOOKUP(C425&amp;"-O"&amp;E425,端口信息表!B:F,5,FALSE)</f>
        <v>TY87L</v>
      </c>
      <c r="H425" t="e">
        <f>VLOOKUP(O425&amp;"-"&amp;VLOOKUP(B425,开关状态表!B:K,10,0),'TWT实时状态（新）'!B:I,7,0)</f>
        <v>#N/A</v>
      </c>
      <c r="I425" t="e">
        <f>VLOOKUP(O425&amp;"-"&amp;VLOOKUP(B425,开关状态表!B:K,10,0),'TWT实时状态（新）'!B:I,8,0)</f>
        <v>#N/A</v>
      </c>
      <c r="O425" s="11" t="str">
        <f>VLOOKUP(C425,矩阵信息表!B:C,2,0)</f>
        <v>CS26</v>
      </c>
    </row>
    <row r="426" ht="15" spans="1:15">
      <c r="A426" s="13">
        <f t="shared" si="13"/>
        <v>425</v>
      </c>
      <c r="B426" s="8" t="str">
        <f t="shared" si="14"/>
        <v>CS26-1-15-[30][30]</v>
      </c>
      <c r="C426" s="8" t="s">
        <v>8429</v>
      </c>
      <c r="D426" s="8">
        <v>30</v>
      </c>
      <c r="E426" s="8">
        <v>30</v>
      </c>
      <c r="F426" s="8" t="str">
        <f>VLOOKUP(C426&amp;"-I"&amp;D426,端口信息表!B:F,5,FALSE)</f>
        <v>RB89R</v>
      </c>
      <c r="G426" s="8" t="str">
        <f>VLOOKUP(C426&amp;"-O"&amp;E426,端口信息表!B:F,5,FALSE)</f>
        <v>TY89L</v>
      </c>
      <c r="H426" t="e">
        <f>VLOOKUP(O426&amp;"-"&amp;VLOOKUP(B426,开关状态表!B:K,10,0),'TWT实时状态（新）'!B:I,7,0)</f>
        <v>#N/A</v>
      </c>
      <c r="I426" t="e">
        <f>VLOOKUP(O426&amp;"-"&amp;VLOOKUP(B426,开关状态表!B:K,10,0),'TWT实时状态（新）'!B:I,8,0)</f>
        <v>#N/A</v>
      </c>
      <c r="O426" s="11" t="str">
        <f>VLOOKUP(C426,矩阵信息表!B:C,2,0)</f>
        <v>CS26</v>
      </c>
    </row>
    <row r="427" ht="15" spans="1:15">
      <c r="A427" s="13">
        <f t="shared" si="13"/>
        <v>426</v>
      </c>
      <c r="B427" s="8" t="str">
        <f t="shared" si="14"/>
        <v>CS26-1-15-[31][31]</v>
      </c>
      <c r="C427" s="8" t="s">
        <v>8429</v>
      </c>
      <c r="D427" s="8">
        <v>31</v>
      </c>
      <c r="E427" s="8">
        <v>31</v>
      </c>
      <c r="F427" s="8" t="str">
        <f>VLOOKUP(C427&amp;"-I"&amp;D427,端口信息表!B:F,5,FALSE)</f>
        <v>RB91R</v>
      </c>
      <c r="G427" s="8" t="str">
        <f>VLOOKUP(C427&amp;"-O"&amp;E427,端口信息表!B:F,5,FALSE)</f>
        <v>TY91L</v>
      </c>
      <c r="H427" t="e">
        <f>VLOOKUP(O427&amp;"-"&amp;VLOOKUP(B427,开关状态表!B:K,10,0),'TWT实时状态（新）'!B:I,7,0)</f>
        <v>#N/A</v>
      </c>
      <c r="I427" t="e">
        <f>VLOOKUP(O427&amp;"-"&amp;VLOOKUP(B427,开关状态表!B:K,10,0),'TWT实时状态（新）'!B:I,8,0)</f>
        <v>#N/A</v>
      </c>
      <c r="O427" s="11" t="str">
        <f>VLOOKUP(C427,矩阵信息表!B:C,2,0)</f>
        <v>CS26</v>
      </c>
    </row>
    <row r="428" ht="15" spans="1:15">
      <c r="A428" s="13">
        <f t="shared" si="13"/>
        <v>427</v>
      </c>
      <c r="B428" s="8" t="str">
        <f t="shared" si="14"/>
        <v>CS26-1-15-[32][32]</v>
      </c>
      <c r="C428" s="8" t="s">
        <v>8429</v>
      </c>
      <c r="D428" s="8">
        <v>32</v>
      </c>
      <c r="E428" s="8">
        <v>32</v>
      </c>
      <c r="F428" s="8" t="str">
        <f>VLOOKUP(C428&amp;"-I"&amp;D428,端口信息表!B:F,5,FALSE)</f>
        <v>RB94R</v>
      </c>
      <c r="G428" s="8" t="str">
        <f>VLOOKUP(C428&amp;"-O"&amp;E428,端口信息表!B:F,5,FALSE)</f>
        <v>TY94L</v>
      </c>
      <c r="H428" t="e">
        <f>VLOOKUP(O428&amp;"-"&amp;VLOOKUP(B428,开关状态表!B:K,10,0),'TWT实时状态（新）'!B:I,7,0)</f>
        <v>#N/A</v>
      </c>
      <c r="I428" t="e">
        <f>VLOOKUP(O428&amp;"-"&amp;VLOOKUP(B428,开关状态表!B:K,10,0),'TWT实时状态（新）'!B:I,8,0)</f>
        <v>#N/A</v>
      </c>
      <c r="O428" s="11" t="str">
        <f>VLOOKUP(C428,矩阵信息表!B:C,2,0)</f>
        <v>CS26</v>
      </c>
    </row>
    <row r="429" ht="15" spans="1:15">
      <c r="A429" s="13">
        <f t="shared" si="13"/>
        <v>428</v>
      </c>
      <c r="B429" s="8" t="str">
        <f t="shared" si="14"/>
        <v>CS26-1-16-[1][1]</v>
      </c>
      <c r="C429" s="8" t="s">
        <v>8430</v>
      </c>
      <c r="D429" s="8">
        <v>1</v>
      </c>
      <c r="E429" s="8">
        <v>1</v>
      </c>
      <c r="F429" s="8" t="str">
        <f>VLOOKUP(C429&amp;"-I"&amp;D429,端口信息表!B:F,5,FALSE)</f>
        <v>RY63R</v>
      </c>
      <c r="G429" s="8" t="str">
        <f>VLOOKUP(C429&amp;"-O"&amp;E429,端口信息表!B:F,5,FALSE)</f>
        <v>TB63L</v>
      </c>
      <c r="H429" t="e">
        <f>VLOOKUP(O429&amp;"-"&amp;VLOOKUP(B429,开关状态表!B:K,10,0),'TWT实时状态（新）'!B:I,7,0)</f>
        <v>#N/A</v>
      </c>
      <c r="I429" t="e">
        <f>VLOOKUP(O429&amp;"-"&amp;VLOOKUP(B429,开关状态表!B:K,10,0),'TWT实时状态（新）'!B:I,8,0)</f>
        <v>#N/A</v>
      </c>
      <c r="O429" s="11" t="str">
        <f>VLOOKUP(C429,矩阵信息表!B:C,2,0)</f>
        <v>CS26</v>
      </c>
    </row>
    <row r="430" ht="15" spans="1:15">
      <c r="A430" s="13">
        <f t="shared" si="13"/>
        <v>429</v>
      </c>
      <c r="B430" s="8" t="str">
        <f t="shared" si="14"/>
        <v>CS26-1-16-[2][2]</v>
      </c>
      <c r="C430" s="8" t="s">
        <v>8430</v>
      </c>
      <c r="D430" s="8">
        <v>2</v>
      </c>
      <c r="E430" s="8">
        <v>2</v>
      </c>
      <c r="F430" s="8" t="str">
        <f>VLOOKUP(C430&amp;"-I"&amp;D430,端口信息表!B:F,5,FALSE)</f>
        <v>RY64R</v>
      </c>
      <c r="G430" s="8" t="str">
        <f>VLOOKUP(C430&amp;"-O"&amp;E430,端口信息表!B:F,5,FALSE)</f>
        <v>TB64L</v>
      </c>
      <c r="H430" t="e">
        <f>VLOOKUP(O430&amp;"-"&amp;VLOOKUP(B430,开关状态表!B:K,10,0),'TWT实时状态（新）'!B:I,7,0)</f>
        <v>#N/A</v>
      </c>
      <c r="I430" t="e">
        <f>VLOOKUP(O430&amp;"-"&amp;VLOOKUP(B430,开关状态表!B:K,10,0),'TWT实时状态（新）'!B:I,8,0)</f>
        <v>#N/A</v>
      </c>
      <c r="O430" s="11" t="str">
        <f>VLOOKUP(C430,矩阵信息表!B:C,2,0)</f>
        <v>CS26</v>
      </c>
    </row>
    <row r="431" ht="15" spans="1:15">
      <c r="A431" s="13">
        <f t="shared" si="13"/>
        <v>430</v>
      </c>
      <c r="B431" s="8" t="str">
        <f t="shared" si="14"/>
        <v>CS26-1-16-[3][3]</v>
      </c>
      <c r="C431" s="8" t="s">
        <v>8430</v>
      </c>
      <c r="D431" s="8">
        <v>3</v>
      </c>
      <c r="E431" s="8">
        <v>3</v>
      </c>
      <c r="F431" s="8" t="str">
        <f>VLOOKUP(C431&amp;"-I"&amp;D431,端口信息表!B:F,5,FALSE)</f>
        <v>RY66R</v>
      </c>
      <c r="G431" s="8" t="str">
        <f>VLOOKUP(C431&amp;"-O"&amp;E431,端口信息表!B:F,5,FALSE)</f>
        <v>TB66L</v>
      </c>
      <c r="H431" t="e">
        <f>VLOOKUP(O431&amp;"-"&amp;VLOOKUP(B431,开关状态表!B:K,10,0),'TWT实时状态（新）'!B:I,7,0)</f>
        <v>#N/A</v>
      </c>
      <c r="I431" t="e">
        <f>VLOOKUP(O431&amp;"-"&amp;VLOOKUP(B431,开关状态表!B:K,10,0),'TWT实时状态（新）'!B:I,8,0)</f>
        <v>#N/A</v>
      </c>
      <c r="O431" s="11" t="str">
        <f>VLOOKUP(C431,矩阵信息表!B:C,2,0)</f>
        <v>CS26</v>
      </c>
    </row>
    <row r="432" ht="15" spans="1:15">
      <c r="A432" s="13">
        <f t="shared" si="13"/>
        <v>431</v>
      </c>
      <c r="B432" s="8" t="str">
        <f t="shared" si="14"/>
        <v>CS26-1-16-[4][4]</v>
      </c>
      <c r="C432" s="8" t="s">
        <v>8430</v>
      </c>
      <c r="D432" s="8">
        <v>4</v>
      </c>
      <c r="E432" s="8">
        <v>4</v>
      </c>
      <c r="F432" s="8" t="str">
        <f>VLOOKUP(C432&amp;"-I"&amp;D432,端口信息表!B:F,5,FALSE)</f>
        <v>RY71R</v>
      </c>
      <c r="G432" s="8" t="str">
        <f>VLOOKUP(C432&amp;"-O"&amp;E432,端口信息表!B:F,5,FALSE)</f>
        <v>TB71L</v>
      </c>
      <c r="H432" t="e">
        <f>VLOOKUP(O432&amp;"-"&amp;VLOOKUP(B432,开关状态表!B:K,10,0),'TWT实时状态（新）'!B:I,7,0)</f>
        <v>#N/A</v>
      </c>
      <c r="I432" t="e">
        <f>VLOOKUP(O432&amp;"-"&amp;VLOOKUP(B432,开关状态表!B:K,10,0),'TWT实时状态（新）'!B:I,8,0)</f>
        <v>#N/A</v>
      </c>
      <c r="O432" s="11" t="str">
        <f>VLOOKUP(C432,矩阵信息表!B:C,2,0)</f>
        <v>CS26</v>
      </c>
    </row>
    <row r="433" ht="15" spans="1:15">
      <c r="A433" s="13">
        <f t="shared" si="13"/>
        <v>432</v>
      </c>
      <c r="B433" s="8" t="str">
        <f t="shared" si="14"/>
        <v>CS26-1-16-[5][5]</v>
      </c>
      <c r="C433" s="8" t="s">
        <v>8430</v>
      </c>
      <c r="D433" s="8">
        <v>5</v>
      </c>
      <c r="E433" s="8">
        <v>5</v>
      </c>
      <c r="F433" s="8" t="str">
        <f>VLOOKUP(C433&amp;"-I"&amp;D433,端口信息表!B:F,5,FALSE)</f>
        <v>RY75R</v>
      </c>
      <c r="G433" s="8" t="str">
        <f>VLOOKUP(C433&amp;"-O"&amp;E433,端口信息表!B:F,5,FALSE)</f>
        <v>TB75L</v>
      </c>
      <c r="H433" t="e">
        <f>VLOOKUP(O433&amp;"-"&amp;VLOOKUP(B433,开关状态表!B:K,10,0),'TWT实时状态（新）'!B:I,7,0)</f>
        <v>#N/A</v>
      </c>
      <c r="I433" t="e">
        <f>VLOOKUP(O433&amp;"-"&amp;VLOOKUP(B433,开关状态表!B:K,10,0),'TWT实时状态（新）'!B:I,8,0)</f>
        <v>#N/A</v>
      </c>
      <c r="O433" s="11" t="str">
        <f>VLOOKUP(C433,矩阵信息表!B:C,2,0)</f>
        <v>CS26</v>
      </c>
    </row>
    <row r="434" ht="15" spans="1:15">
      <c r="A434" s="13">
        <f t="shared" si="13"/>
        <v>433</v>
      </c>
      <c r="B434" s="8" t="str">
        <f t="shared" si="14"/>
        <v>CS26-1-16-[6][6]</v>
      </c>
      <c r="C434" s="8" t="s">
        <v>8430</v>
      </c>
      <c r="D434" s="8">
        <v>6</v>
      </c>
      <c r="E434" s="8">
        <v>6</v>
      </c>
      <c r="F434" s="8" t="str">
        <f>VLOOKUP(C434&amp;"-I"&amp;D434,端口信息表!B:F,5,FALSE)</f>
        <v>RY76R</v>
      </c>
      <c r="G434" s="8" t="str">
        <f>VLOOKUP(C434&amp;"-O"&amp;E434,端口信息表!B:F,5,FALSE)</f>
        <v>TB76L</v>
      </c>
      <c r="H434" t="e">
        <f>VLOOKUP(O434&amp;"-"&amp;VLOOKUP(B434,开关状态表!B:K,10,0),'TWT实时状态（新）'!B:I,7,0)</f>
        <v>#N/A</v>
      </c>
      <c r="I434" t="e">
        <f>VLOOKUP(O434&amp;"-"&amp;VLOOKUP(B434,开关状态表!B:K,10,0),'TWT实时状态（新）'!B:I,8,0)</f>
        <v>#N/A</v>
      </c>
      <c r="O434" s="11" t="str">
        <f>VLOOKUP(C434,矩阵信息表!B:C,2,0)</f>
        <v>CS26</v>
      </c>
    </row>
    <row r="435" ht="15" spans="1:15">
      <c r="A435" s="13">
        <f t="shared" si="13"/>
        <v>434</v>
      </c>
      <c r="B435" s="8" t="str">
        <f t="shared" si="14"/>
        <v>CS26-1-16-[7][7]</v>
      </c>
      <c r="C435" s="8" t="s">
        <v>8430</v>
      </c>
      <c r="D435" s="8">
        <v>7</v>
      </c>
      <c r="E435" s="8">
        <v>7</v>
      </c>
      <c r="F435" s="8" t="str">
        <f>VLOOKUP(C435&amp;"-I"&amp;D435,端口信息表!B:F,5,FALSE)</f>
        <v>RY77R</v>
      </c>
      <c r="G435" s="8" t="str">
        <f>VLOOKUP(C435&amp;"-O"&amp;E435,端口信息表!B:F,5,FALSE)</f>
        <v>TB77L</v>
      </c>
      <c r="H435" t="e">
        <f>VLOOKUP(O435&amp;"-"&amp;VLOOKUP(B435,开关状态表!B:K,10,0),'TWT实时状态（新）'!B:I,7,0)</f>
        <v>#N/A</v>
      </c>
      <c r="I435" t="e">
        <f>VLOOKUP(O435&amp;"-"&amp;VLOOKUP(B435,开关状态表!B:K,10,0),'TWT实时状态（新）'!B:I,8,0)</f>
        <v>#N/A</v>
      </c>
      <c r="O435" s="11" t="str">
        <f>VLOOKUP(C435,矩阵信息表!B:C,2,0)</f>
        <v>CS26</v>
      </c>
    </row>
    <row r="436" ht="15" spans="1:15">
      <c r="A436" s="13">
        <f t="shared" si="13"/>
        <v>435</v>
      </c>
      <c r="B436" s="8" t="str">
        <f t="shared" si="14"/>
        <v>CS26-1-16-[8][8]</v>
      </c>
      <c r="C436" s="8" t="s">
        <v>8430</v>
      </c>
      <c r="D436" s="8">
        <v>8</v>
      </c>
      <c r="E436" s="8">
        <v>8</v>
      </c>
      <c r="F436" s="8" t="str">
        <f>VLOOKUP(C436&amp;"-I"&amp;D436,端口信息表!B:F,5,FALSE)</f>
        <v>RY78R</v>
      </c>
      <c r="G436" s="8" t="str">
        <f>VLOOKUP(C436&amp;"-O"&amp;E436,端口信息表!B:F,5,FALSE)</f>
        <v>TB78L</v>
      </c>
      <c r="H436" t="e">
        <f>VLOOKUP(O436&amp;"-"&amp;VLOOKUP(B436,开关状态表!B:K,10,0),'TWT实时状态（新）'!B:I,7,0)</f>
        <v>#N/A</v>
      </c>
      <c r="I436" t="e">
        <f>VLOOKUP(O436&amp;"-"&amp;VLOOKUP(B436,开关状态表!B:K,10,0),'TWT实时状态（新）'!B:I,8,0)</f>
        <v>#N/A</v>
      </c>
      <c r="O436" s="11" t="str">
        <f>VLOOKUP(C436,矩阵信息表!B:C,2,0)</f>
        <v>CS26</v>
      </c>
    </row>
    <row r="437" ht="15" spans="1:15">
      <c r="A437" s="13">
        <f t="shared" si="13"/>
        <v>436</v>
      </c>
      <c r="B437" s="8" t="str">
        <f t="shared" si="14"/>
        <v>CS26-1-16-[9][9]</v>
      </c>
      <c r="C437" s="8" t="s">
        <v>8430</v>
      </c>
      <c r="D437" s="8">
        <v>9</v>
      </c>
      <c r="E437" s="8">
        <v>9</v>
      </c>
      <c r="F437" s="8" t="str">
        <f>VLOOKUP(C437&amp;"-I"&amp;D437,端口信息表!B:F,5,FALSE)</f>
        <v>RY80R</v>
      </c>
      <c r="G437" s="8" t="str">
        <f>VLOOKUP(C437&amp;"-O"&amp;E437,端口信息表!B:F,5,FALSE)</f>
        <v>TB80L</v>
      </c>
      <c r="H437" t="e">
        <f>VLOOKUP(O437&amp;"-"&amp;VLOOKUP(B437,开关状态表!B:K,10,0),'TWT实时状态（新）'!B:I,7,0)</f>
        <v>#N/A</v>
      </c>
      <c r="I437" t="e">
        <f>VLOOKUP(O437&amp;"-"&amp;VLOOKUP(B437,开关状态表!B:K,10,0),'TWT实时状态（新）'!B:I,8,0)</f>
        <v>#N/A</v>
      </c>
      <c r="O437" s="11" t="str">
        <f>VLOOKUP(C437,矩阵信息表!B:C,2,0)</f>
        <v>CS26</v>
      </c>
    </row>
    <row r="438" ht="15" spans="1:15">
      <c r="A438" s="13">
        <f t="shared" si="13"/>
        <v>437</v>
      </c>
      <c r="B438" s="8" t="str">
        <f t="shared" si="14"/>
        <v>CS26-1-16-[10][10]</v>
      </c>
      <c r="C438" s="8" t="s">
        <v>8430</v>
      </c>
      <c r="D438" s="8">
        <v>10</v>
      </c>
      <c r="E438" s="8">
        <v>10</v>
      </c>
      <c r="F438" s="8" t="str">
        <f>VLOOKUP(C438&amp;"-I"&amp;D438,端口信息表!B:F,5,FALSE)</f>
        <v>RY81R</v>
      </c>
      <c r="G438" s="8" t="str">
        <f>VLOOKUP(C438&amp;"-O"&amp;E438,端口信息表!B:F,5,FALSE)</f>
        <v>TB81L</v>
      </c>
      <c r="H438" t="e">
        <f>VLOOKUP(O438&amp;"-"&amp;VLOOKUP(B438,开关状态表!B:K,10,0),'TWT实时状态（新）'!B:I,7,0)</f>
        <v>#N/A</v>
      </c>
      <c r="I438" t="e">
        <f>VLOOKUP(O438&amp;"-"&amp;VLOOKUP(B438,开关状态表!B:K,10,0),'TWT实时状态（新）'!B:I,8,0)</f>
        <v>#N/A</v>
      </c>
      <c r="O438" s="11" t="str">
        <f>VLOOKUP(C438,矩阵信息表!B:C,2,0)</f>
        <v>CS26</v>
      </c>
    </row>
    <row r="439" ht="15" spans="1:15">
      <c r="A439" s="13">
        <f t="shared" si="13"/>
        <v>438</v>
      </c>
      <c r="B439" s="8" t="str">
        <f t="shared" si="14"/>
        <v>CS26-1-16-[11][11]</v>
      </c>
      <c r="C439" s="8" t="s">
        <v>8430</v>
      </c>
      <c r="D439" s="8">
        <v>11</v>
      </c>
      <c r="E439" s="8">
        <v>11</v>
      </c>
      <c r="F439" s="8" t="str">
        <f>VLOOKUP(C439&amp;"-I"&amp;D439,端口信息表!B:F,5,FALSE)</f>
        <v>RY82R</v>
      </c>
      <c r="G439" s="8" t="str">
        <f>VLOOKUP(C439&amp;"-O"&amp;E439,端口信息表!B:F,5,FALSE)</f>
        <v>TB82L</v>
      </c>
      <c r="H439" t="e">
        <f>VLOOKUP(O439&amp;"-"&amp;VLOOKUP(B439,开关状态表!B:K,10,0),'TWT实时状态（新）'!B:I,7,0)</f>
        <v>#N/A</v>
      </c>
      <c r="I439" t="e">
        <f>VLOOKUP(O439&amp;"-"&amp;VLOOKUP(B439,开关状态表!B:K,10,0),'TWT实时状态（新）'!B:I,8,0)</f>
        <v>#N/A</v>
      </c>
      <c r="O439" s="11" t="str">
        <f>VLOOKUP(C439,矩阵信息表!B:C,2,0)</f>
        <v>CS26</v>
      </c>
    </row>
    <row r="440" ht="15" spans="1:15">
      <c r="A440" s="13">
        <f t="shared" si="13"/>
        <v>439</v>
      </c>
      <c r="B440" s="8" t="str">
        <f t="shared" si="14"/>
        <v>CS26-1-16-[12][12]</v>
      </c>
      <c r="C440" s="8" t="s">
        <v>8430</v>
      </c>
      <c r="D440" s="8">
        <v>12</v>
      </c>
      <c r="E440" s="8">
        <v>12</v>
      </c>
      <c r="F440" s="8" t="str">
        <f>VLOOKUP(C440&amp;"-I"&amp;D440,端口信息表!B:F,5,FALSE)</f>
        <v>RY83R</v>
      </c>
      <c r="G440" s="8" t="str">
        <f>VLOOKUP(C440&amp;"-O"&amp;E440,端口信息表!B:F,5,FALSE)</f>
        <v>TB83L</v>
      </c>
      <c r="H440" t="e">
        <f>VLOOKUP(O440&amp;"-"&amp;VLOOKUP(B440,开关状态表!B:K,10,0),'TWT实时状态（新）'!B:I,7,0)</f>
        <v>#N/A</v>
      </c>
      <c r="I440" t="e">
        <f>VLOOKUP(O440&amp;"-"&amp;VLOOKUP(B440,开关状态表!B:K,10,0),'TWT实时状态（新）'!B:I,8,0)</f>
        <v>#N/A</v>
      </c>
      <c r="O440" s="11" t="str">
        <f>VLOOKUP(C440,矩阵信息表!B:C,2,0)</f>
        <v>CS26</v>
      </c>
    </row>
    <row r="441" ht="15" spans="1:15">
      <c r="A441" s="13">
        <f t="shared" si="13"/>
        <v>440</v>
      </c>
      <c r="B441" s="8" t="str">
        <f t="shared" si="14"/>
        <v>CS26-1-16-[13][13]</v>
      </c>
      <c r="C441" s="8" t="s">
        <v>8430</v>
      </c>
      <c r="D441" s="8">
        <v>13</v>
      </c>
      <c r="E441" s="8">
        <v>13</v>
      </c>
      <c r="F441" s="8" t="str">
        <f>VLOOKUP(C441&amp;"-I"&amp;D441,端口信息表!B:F,5,FALSE)</f>
        <v>RY87R</v>
      </c>
      <c r="G441" s="8" t="str">
        <f>VLOOKUP(C441&amp;"-O"&amp;E441,端口信息表!B:F,5,FALSE)</f>
        <v>TB87L</v>
      </c>
      <c r="H441" t="e">
        <f>VLOOKUP(O441&amp;"-"&amp;VLOOKUP(B441,开关状态表!B:K,10,0),'TWT实时状态（新）'!B:I,7,0)</f>
        <v>#N/A</v>
      </c>
      <c r="I441" t="e">
        <f>VLOOKUP(O441&amp;"-"&amp;VLOOKUP(B441,开关状态表!B:K,10,0),'TWT实时状态（新）'!B:I,8,0)</f>
        <v>#N/A</v>
      </c>
      <c r="O441" s="11" t="str">
        <f>VLOOKUP(C441,矩阵信息表!B:C,2,0)</f>
        <v>CS26</v>
      </c>
    </row>
    <row r="442" ht="15" spans="1:15">
      <c r="A442" s="13">
        <f t="shared" si="13"/>
        <v>441</v>
      </c>
      <c r="B442" s="8" t="str">
        <f t="shared" si="14"/>
        <v>CS26-1-16-[14][14]</v>
      </c>
      <c r="C442" s="8" t="s">
        <v>8430</v>
      </c>
      <c r="D442" s="8">
        <v>14</v>
      </c>
      <c r="E442" s="8">
        <v>14</v>
      </c>
      <c r="F442" s="8" t="str">
        <f>VLOOKUP(C442&amp;"-I"&amp;D442,端口信息表!B:F,5,FALSE)</f>
        <v>RY89R</v>
      </c>
      <c r="G442" s="8" t="str">
        <f>VLOOKUP(C442&amp;"-O"&amp;E442,端口信息表!B:F,5,FALSE)</f>
        <v>TB89L</v>
      </c>
      <c r="H442" t="e">
        <f>VLOOKUP(O442&amp;"-"&amp;VLOOKUP(B442,开关状态表!B:K,10,0),'TWT实时状态（新）'!B:I,7,0)</f>
        <v>#N/A</v>
      </c>
      <c r="I442" t="e">
        <f>VLOOKUP(O442&amp;"-"&amp;VLOOKUP(B442,开关状态表!B:K,10,0),'TWT实时状态（新）'!B:I,8,0)</f>
        <v>#N/A</v>
      </c>
      <c r="O442" s="11" t="str">
        <f>VLOOKUP(C442,矩阵信息表!B:C,2,0)</f>
        <v>CS26</v>
      </c>
    </row>
    <row r="443" ht="15" spans="1:15">
      <c r="A443" s="13">
        <f t="shared" si="13"/>
        <v>442</v>
      </c>
      <c r="B443" s="8" t="str">
        <f t="shared" si="14"/>
        <v>CS26-1-16-[15][15]</v>
      </c>
      <c r="C443" s="8" t="s">
        <v>8430</v>
      </c>
      <c r="D443" s="8">
        <v>15</v>
      </c>
      <c r="E443" s="8">
        <v>15</v>
      </c>
      <c r="F443" s="8" t="str">
        <f>VLOOKUP(C443&amp;"-I"&amp;D443,端口信息表!B:F,5,FALSE)</f>
        <v>RY91R</v>
      </c>
      <c r="G443" s="8" t="str">
        <f>VLOOKUP(C443&amp;"-O"&amp;E443,端口信息表!B:F,5,FALSE)</f>
        <v>TB91L</v>
      </c>
      <c r="H443" t="e">
        <f>VLOOKUP(O443&amp;"-"&amp;VLOOKUP(B443,开关状态表!B:K,10,0),'TWT实时状态（新）'!B:I,7,0)</f>
        <v>#N/A</v>
      </c>
      <c r="I443" t="e">
        <f>VLOOKUP(O443&amp;"-"&amp;VLOOKUP(B443,开关状态表!B:K,10,0),'TWT实时状态（新）'!B:I,8,0)</f>
        <v>#N/A</v>
      </c>
      <c r="O443" s="11" t="str">
        <f>VLOOKUP(C443,矩阵信息表!B:C,2,0)</f>
        <v>CS26</v>
      </c>
    </row>
    <row r="444" ht="15" spans="1:15">
      <c r="A444" s="13">
        <f t="shared" si="13"/>
        <v>443</v>
      </c>
      <c r="B444" s="8" t="str">
        <f t="shared" si="14"/>
        <v>CS26-1-16-[16][16]</v>
      </c>
      <c r="C444" s="8" t="s">
        <v>8430</v>
      </c>
      <c r="D444" s="8">
        <v>16</v>
      </c>
      <c r="E444" s="8">
        <v>16</v>
      </c>
      <c r="F444" s="8" t="str">
        <f>VLOOKUP(C444&amp;"-I"&amp;D444,端口信息表!B:F,5,FALSE)</f>
        <v>RY94R</v>
      </c>
      <c r="G444" s="8" t="str">
        <f>VLOOKUP(C444&amp;"-O"&amp;E444,端口信息表!B:F,5,FALSE)</f>
        <v>TB94L</v>
      </c>
      <c r="H444" t="e">
        <f>VLOOKUP(O444&amp;"-"&amp;VLOOKUP(B444,开关状态表!B:K,10,0),'TWT实时状态（新）'!B:I,7,0)</f>
        <v>#N/A</v>
      </c>
      <c r="I444" t="e">
        <f>VLOOKUP(O444&amp;"-"&amp;VLOOKUP(B444,开关状态表!B:K,10,0),'TWT实时状态（新）'!B:I,8,0)</f>
        <v>#N/A</v>
      </c>
      <c r="O444" s="11" t="str">
        <f>VLOOKUP(C444,矩阵信息表!B:C,2,0)</f>
        <v>CS26</v>
      </c>
    </row>
    <row r="445" ht="15" spans="1:15">
      <c r="A445" s="13">
        <f t="shared" si="13"/>
        <v>444</v>
      </c>
      <c r="B445" s="8" t="str">
        <f t="shared" si="14"/>
        <v>CS26-1-16-[17][17]</v>
      </c>
      <c r="C445" s="8" t="s">
        <v>8430</v>
      </c>
      <c r="D445" s="8">
        <v>17</v>
      </c>
      <c r="E445" s="8">
        <v>17</v>
      </c>
      <c r="F445" s="8" t="str">
        <f>VLOOKUP(C445&amp;"-I"&amp;D445,端口信息表!B:F,5,FALSE)</f>
        <v>RY65L</v>
      </c>
      <c r="G445" s="8" t="str">
        <f>VLOOKUP(C445&amp;"-O"&amp;E445,端口信息表!B:F,5,FALSE)</f>
        <v>TB65R</v>
      </c>
      <c r="H445" t="e">
        <f>VLOOKUP(O445&amp;"-"&amp;VLOOKUP(B445,开关状态表!B:K,10,0),'TWT实时状态（新）'!B:I,7,0)</f>
        <v>#N/A</v>
      </c>
      <c r="I445" t="e">
        <f>VLOOKUP(O445&amp;"-"&amp;VLOOKUP(B445,开关状态表!B:K,10,0),'TWT实时状态（新）'!B:I,8,0)</f>
        <v>#N/A</v>
      </c>
      <c r="O445" s="11" t="str">
        <f>VLOOKUP(C445,矩阵信息表!B:C,2,0)</f>
        <v>CS26</v>
      </c>
    </row>
    <row r="446" ht="15" spans="1:15">
      <c r="A446" s="13">
        <f t="shared" si="13"/>
        <v>445</v>
      </c>
      <c r="B446" s="8" t="str">
        <f t="shared" si="14"/>
        <v>CS26-1-16-[18][18]</v>
      </c>
      <c r="C446" s="8" t="s">
        <v>8430</v>
      </c>
      <c r="D446" s="8">
        <v>18</v>
      </c>
      <c r="E446" s="8">
        <v>18</v>
      </c>
      <c r="F446" s="8" t="str">
        <f>VLOOKUP(C446&amp;"-I"&amp;D446,端口信息表!B:F,5,FALSE)</f>
        <v>RY67L</v>
      </c>
      <c r="G446" s="8" t="str">
        <f>VLOOKUP(C446&amp;"-O"&amp;E446,端口信息表!B:F,5,FALSE)</f>
        <v>TB67R</v>
      </c>
      <c r="H446" t="e">
        <f>VLOOKUP(O446&amp;"-"&amp;VLOOKUP(B446,开关状态表!B:K,10,0),'TWT实时状态（新）'!B:I,7,0)</f>
        <v>#N/A</v>
      </c>
      <c r="I446" t="e">
        <f>VLOOKUP(O446&amp;"-"&amp;VLOOKUP(B446,开关状态表!B:K,10,0),'TWT实时状态（新）'!B:I,8,0)</f>
        <v>#N/A</v>
      </c>
      <c r="O446" s="11" t="str">
        <f>VLOOKUP(C446,矩阵信息表!B:C,2,0)</f>
        <v>CS26</v>
      </c>
    </row>
    <row r="447" ht="15" spans="1:15">
      <c r="A447" s="13">
        <f t="shared" si="13"/>
        <v>446</v>
      </c>
      <c r="B447" s="8" t="str">
        <f t="shared" si="14"/>
        <v>CS26-1-16-[19][19]</v>
      </c>
      <c r="C447" s="8" t="s">
        <v>8430</v>
      </c>
      <c r="D447" s="8">
        <v>19</v>
      </c>
      <c r="E447" s="8">
        <v>19</v>
      </c>
      <c r="F447" s="8" t="str">
        <f>VLOOKUP(C447&amp;"-I"&amp;D447,端口信息表!B:F,5,FALSE)</f>
        <v>RY68L</v>
      </c>
      <c r="G447" s="8" t="str">
        <f>VLOOKUP(C447&amp;"-O"&amp;E447,端口信息表!B:F,5,FALSE)</f>
        <v>TB68R</v>
      </c>
      <c r="H447" t="e">
        <f>VLOOKUP(O447&amp;"-"&amp;VLOOKUP(B447,开关状态表!B:K,10,0),'TWT实时状态（新）'!B:I,7,0)</f>
        <v>#N/A</v>
      </c>
      <c r="I447" t="e">
        <f>VLOOKUP(O447&amp;"-"&amp;VLOOKUP(B447,开关状态表!B:K,10,0),'TWT实时状态（新）'!B:I,8,0)</f>
        <v>#N/A</v>
      </c>
      <c r="O447" s="11" t="str">
        <f>VLOOKUP(C447,矩阵信息表!B:C,2,0)</f>
        <v>CS26</v>
      </c>
    </row>
    <row r="448" ht="15" spans="1:15">
      <c r="A448" s="13">
        <f t="shared" si="13"/>
        <v>447</v>
      </c>
      <c r="B448" s="8" t="str">
        <f t="shared" si="14"/>
        <v>CS26-1-16-[20][20]</v>
      </c>
      <c r="C448" s="8" t="s">
        <v>8430</v>
      </c>
      <c r="D448" s="8">
        <v>20</v>
      </c>
      <c r="E448" s="8">
        <v>20</v>
      </c>
      <c r="F448" s="8" t="str">
        <f>VLOOKUP(C448&amp;"-I"&amp;D448,端口信息表!B:F,5,FALSE)</f>
        <v>RY69L</v>
      </c>
      <c r="G448" s="8" t="str">
        <f>VLOOKUP(C448&amp;"-O"&amp;E448,端口信息表!B:F,5,FALSE)</f>
        <v>TB69R</v>
      </c>
      <c r="H448" t="e">
        <f>VLOOKUP(O448&amp;"-"&amp;VLOOKUP(B448,开关状态表!B:K,10,0),'TWT实时状态（新）'!B:I,7,0)</f>
        <v>#N/A</v>
      </c>
      <c r="I448" t="e">
        <f>VLOOKUP(O448&amp;"-"&amp;VLOOKUP(B448,开关状态表!B:K,10,0),'TWT实时状态（新）'!B:I,8,0)</f>
        <v>#N/A</v>
      </c>
      <c r="O448" s="11" t="str">
        <f>VLOOKUP(C448,矩阵信息表!B:C,2,0)</f>
        <v>CS26</v>
      </c>
    </row>
    <row r="449" ht="15" spans="1:15">
      <c r="A449" s="13">
        <f t="shared" si="13"/>
        <v>448</v>
      </c>
      <c r="B449" s="8" t="str">
        <f t="shared" si="14"/>
        <v>CS26-1-16-[21][21]</v>
      </c>
      <c r="C449" s="8" t="s">
        <v>8430</v>
      </c>
      <c r="D449" s="8">
        <v>21</v>
      </c>
      <c r="E449" s="8">
        <v>21</v>
      </c>
      <c r="F449" s="8" t="str">
        <f>VLOOKUP(C449&amp;"-I"&amp;D449,端口信息表!B:F,5,FALSE)</f>
        <v>RY70L</v>
      </c>
      <c r="G449" s="8" t="str">
        <f>VLOOKUP(C449&amp;"-O"&amp;E449,端口信息表!B:F,5,FALSE)</f>
        <v>TB70R</v>
      </c>
      <c r="H449" t="e">
        <f>VLOOKUP(O449&amp;"-"&amp;VLOOKUP(B449,开关状态表!B:K,10,0),'TWT实时状态（新）'!B:I,7,0)</f>
        <v>#N/A</v>
      </c>
      <c r="I449" t="e">
        <f>VLOOKUP(O449&amp;"-"&amp;VLOOKUP(B449,开关状态表!B:K,10,0),'TWT实时状态（新）'!B:I,8,0)</f>
        <v>#N/A</v>
      </c>
      <c r="O449" s="11" t="str">
        <f>VLOOKUP(C449,矩阵信息表!B:C,2,0)</f>
        <v>CS26</v>
      </c>
    </row>
    <row r="450" ht="15" spans="1:15">
      <c r="A450" s="13">
        <f t="shared" si="13"/>
        <v>449</v>
      </c>
      <c r="B450" s="8" t="str">
        <f t="shared" si="14"/>
        <v>CS26-1-16-[22][22]</v>
      </c>
      <c r="C450" s="8" t="s">
        <v>8430</v>
      </c>
      <c r="D450" s="8">
        <v>22</v>
      </c>
      <c r="E450" s="8">
        <v>22</v>
      </c>
      <c r="F450" s="8" t="str">
        <f>VLOOKUP(C450&amp;"-I"&amp;D450,端口信息表!B:F,5,FALSE)</f>
        <v>RY72L</v>
      </c>
      <c r="G450" s="8" t="str">
        <f>VLOOKUP(C450&amp;"-O"&amp;E450,端口信息表!B:F,5,FALSE)</f>
        <v>TB72R</v>
      </c>
      <c r="H450" t="e">
        <f>VLOOKUP(O450&amp;"-"&amp;VLOOKUP(B450,开关状态表!B:K,10,0),'TWT实时状态（新）'!B:I,7,0)</f>
        <v>#N/A</v>
      </c>
      <c r="I450" t="e">
        <f>VLOOKUP(O450&amp;"-"&amp;VLOOKUP(B450,开关状态表!B:K,10,0),'TWT实时状态（新）'!B:I,8,0)</f>
        <v>#N/A</v>
      </c>
      <c r="O450" s="11" t="str">
        <f>VLOOKUP(C450,矩阵信息表!B:C,2,0)</f>
        <v>CS26</v>
      </c>
    </row>
    <row r="451" ht="15" spans="1:15">
      <c r="A451" s="13">
        <f t="shared" ref="A451:A514" si="15">ROW()-1</f>
        <v>450</v>
      </c>
      <c r="B451" s="8" t="str">
        <f t="shared" ref="B451:B514" si="16">C451&amp;"-["&amp;D451&amp;"]["&amp;E451&amp;"]"</f>
        <v>CS26-1-16-[23][23]</v>
      </c>
      <c r="C451" s="8" t="s">
        <v>8430</v>
      </c>
      <c r="D451" s="8">
        <v>23</v>
      </c>
      <c r="E451" s="8">
        <v>23</v>
      </c>
      <c r="F451" s="8" t="str">
        <f>VLOOKUP(C451&amp;"-I"&amp;D451,端口信息表!B:F,5,FALSE)</f>
        <v>RY73L</v>
      </c>
      <c r="G451" s="8" t="str">
        <f>VLOOKUP(C451&amp;"-O"&amp;E451,端口信息表!B:F,5,FALSE)</f>
        <v>TB73R</v>
      </c>
      <c r="H451" t="e">
        <f>VLOOKUP(O451&amp;"-"&amp;VLOOKUP(B451,开关状态表!B:K,10,0),'TWT实时状态（新）'!B:I,7,0)</f>
        <v>#N/A</v>
      </c>
      <c r="I451" t="e">
        <f>VLOOKUP(O451&amp;"-"&amp;VLOOKUP(B451,开关状态表!B:K,10,0),'TWT实时状态（新）'!B:I,8,0)</f>
        <v>#N/A</v>
      </c>
      <c r="O451" s="11" t="str">
        <f>VLOOKUP(C451,矩阵信息表!B:C,2,0)</f>
        <v>CS26</v>
      </c>
    </row>
    <row r="452" ht="15" spans="1:15">
      <c r="A452" s="13">
        <f t="shared" si="15"/>
        <v>451</v>
      </c>
      <c r="B452" s="8" t="str">
        <f t="shared" si="16"/>
        <v>CS26-1-16-[24][24]</v>
      </c>
      <c r="C452" s="8" t="s">
        <v>8430</v>
      </c>
      <c r="D452" s="8">
        <v>24</v>
      </c>
      <c r="E452" s="8">
        <v>24</v>
      </c>
      <c r="F452" s="8" t="str">
        <f>VLOOKUP(C452&amp;"-I"&amp;D452,端口信息表!B:F,5,FALSE)</f>
        <v>RY74L</v>
      </c>
      <c r="G452" s="8" t="str">
        <f>VLOOKUP(C452&amp;"-O"&amp;E452,端口信息表!B:F,5,FALSE)</f>
        <v>TB74R</v>
      </c>
      <c r="H452" t="e">
        <f>VLOOKUP(O452&amp;"-"&amp;VLOOKUP(B452,开关状态表!B:K,10,0),'TWT实时状态（新）'!B:I,7,0)</f>
        <v>#N/A</v>
      </c>
      <c r="I452" t="e">
        <f>VLOOKUP(O452&amp;"-"&amp;VLOOKUP(B452,开关状态表!B:K,10,0),'TWT实时状态（新）'!B:I,8,0)</f>
        <v>#N/A</v>
      </c>
      <c r="O452" s="11" t="str">
        <f>VLOOKUP(C452,矩阵信息表!B:C,2,0)</f>
        <v>CS26</v>
      </c>
    </row>
    <row r="453" ht="15" spans="1:15">
      <c r="A453" s="13">
        <f t="shared" si="15"/>
        <v>452</v>
      </c>
      <c r="B453" s="8" t="str">
        <f t="shared" si="16"/>
        <v>CS26-1-16-[25][25]</v>
      </c>
      <c r="C453" s="8" t="s">
        <v>8430</v>
      </c>
      <c r="D453" s="8">
        <v>25</v>
      </c>
      <c r="E453" s="8">
        <v>25</v>
      </c>
      <c r="F453" s="8" t="str">
        <f>VLOOKUP(C453&amp;"-I"&amp;D453,端口信息表!B:F,5,FALSE)</f>
        <v>RY79L</v>
      </c>
      <c r="G453" s="8" t="str">
        <f>VLOOKUP(C453&amp;"-O"&amp;E453,端口信息表!B:F,5,FALSE)</f>
        <v>TB79R</v>
      </c>
      <c r="H453" t="e">
        <f>VLOOKUP(O453&amp;"-"&amp;VLOOKUP(B453,开关状态表!B:K,10,0),'TWT实时状态（新）'!B:I,7,0)</f>
        <v>#N/A</v>
      </c>
      <c r="I453" t="e">
        <f>VLOOKUP(O453&amp;"-"&amp;VLOOKUP(B453,开关状态表!B:K,10,0),'TWT实时状态（新）'!B:I,8,0)</f>
        <v>#N/A</v>
      </c>
      <c r="O453" s="11" t="str">
        <f>VLOOKUP(C453,矩阵信息表!B:C,2,0)</f>
        <v>CS26</v>
      </c>
    </row>
    <row r="454" ht="15" spans="1:15">
      <c r="A454" s="13">
        <f t="shared" si="15"/>
        <v>453</v>
      </c>
      <c r="B454" s="8" t="str">
        <f t="shared" si="16"/>
        <v>CS26-1-16-[26][26]</v>
      </c>
      <c r="C454" s="8" t="s">
        <v>8430</v>
      </c>
      <c r="D454" s="8">
        <v>26</v>
      </c>
      <c r="E454" s="8">
        <v>26</v>
      </c>
      <c r="F454" s="8" t="str">
        <f>VLOOKUP(C454&amp;"-I"&amp;D454,端口信息表!B:F,5,FALSE)</f>
        <v>RY84L</v>
      </c>
      <c r="G454" s="8" t="str">
        <f>VLOOKUP(C454&amp;"-O"&amp;E454,端口信息表!B:F,5,FALSE)</f>
        <v>TB84R</v>
      </c>
      <c r="H454" t="e">
        <f>VLOOKUP(O454&amp;"-"&amp;VLOOKUP(B454,开关状态表!B:K,10,0),'TWT实时状态（新）'!B:I,7,0)</f>
        <v>#N/A</v>
      </c>
      <c r="I454" t="e">
        <f>VLOOKUP(O454&amp;"-"&amp;VLOOKUP(B454,开关状态表!B:K,10,0),'TWT实时状态（新）'!B:I,8,0)</f>
        <v>#N/A</v>
      </c>
      <c r="O454" s="11" t="str">
        <f>VLOOKUP(C454,矩阵信息表!B:C,2,0)</f>
        <v>CS26</v>
      </c>
    </row>
    <row r="455" ht="15" spans="1:15">
      <c r="A455" s="13">
        <f t="shared" si="15"/>
        <v>454</v>
      </c>
      <c r="B455" s="8" t="str">
        <f t="shared" si="16"/>
        <v>CS26-1-16-[27][27]</v>
      </c>
      <c r="C455" s="8" t="s">
        <v>8430</v>
      </c>
      <c r="D455" s="8">
        <v>27</v>
      </c>
      <c r="E455" s="8">
        <v>27</v>
      </c>
      <c r="F455" s="8" t="str">
        <f>VLOOKUP(C455&amp;"-I"&amp;D455,端口信息表!B:F,5,FALSE)</f>
        <v>RY85L</v>
      </c>
      <c r="G455" s="8" t="str">
        <f>VLOOKUP(C455&amp;"-O"&amp;E455,端口信息表!B:F,5,FALSE)</f>
        <v>TB85R</v>
      </c>
      <c r="H455" t="e">
        <f>VLOOKUP(O455&amp;"-"&amp;VLOOKUP(B455,开关状态表!B:K,10,0),'TWT实时状态（新）'!B:I,7,0)</f>
        <v>#N/A</v>
      </c>
      <c r="I455" t="e">
        <f>VLOOKUP(O455&amp;"-"&amp;VLOOKUP(B455,开关状态表!B:K,10,0),'TWT实时状态（新）'!B:I,8,0)</f>
        <v>#N/A</v>
      </c>
      <c r="O455" s="11" t="str">
        <f>VLOOKUP(C455,矩阵信息表!B:C,2,0)</f>
        <v>CS26</v>
      </c>
    </row>
    <row r="456" ht="15" spans="1:15">
      <c r="A456" s="13">
        <f t="shared" si="15"/>
        <v>455</v>
      </c>
      <c r="B456" s="8" t="str">
        <f t="shared" si="16"/>
        <v>CS26-1-16-[28][28]</v>
      </c>
      <c r="C456" s="8" t="s">
        <v>8430</v>
      </c>
      <c r="D456" s="8">
        <v>28</v>
      </c>
      <c r="E456" s="8">
        <v>28</v>
      </c>
      <c r="F456" s="8" t="str">
        <f>VLOOKUP(C456&amp;"-I"&amp;D456,端口信息表!B:F,5,FALSE)</f>
        <v>RY86L</v>
      </c>
      <c r="G456" s="8" t="str">
        <f>VLOOKUP(C456&amp;"-O"&amp;E456,端口信息表!B:F,5,FALSE)</f>
        <v>TB86R</v>
      </c>
      <c r="H456" t="e">
        <f>VLOOKUP(O456&amp;"-"&amp;VLOOKUP(B456,开关状态表!B:K,10,0),'TWT实时状态（新）'!B:I,7,0)</f>
        <v>#N/A</v>
      </c>
      <c r="I456" t="e">
        <f>VLOOKUP(O456&amp;"-"&amp;VLOOKUP(B456,开关状态表!B:K,10,0),'TWT实时状态（新）'!B:I,8,0)</f>
        <v>#N/A</v>
      </c>
      <c r="O456" s="11" t="str">
        <f>VLOOKUP(C456,矩阵信息表!B:C,2,0)</f>
        <v>CS26</v>
      </c>
    </row>
    <row r="457" ht="15" spans="1:15">
      <c r="A457" s="13">
        <f t="shared" si="15"/>
        <v>456</v>
      </c>
      <c r="B457" s="8" t="str">
        <f t="shared" si="16"/>
        <v>CS26-1-16-[29][29]</v>
      </c>
      <c r="C457" s="8" t="s">
        <v>8430</v>
      </c>
      <c r="D457" s="8">
        <v>29</v>
      </c>
      <c r="E457" s="8">
        <v>29</v>
      </c>
      <c r="F457" s="8" t="str">
        <f>VLOOKUP(C457&amp;"-I"&amp;D457,端口信息表!B:F,5,FALSE)</f>
        <v>RY88L</v>
      </c>
      <c r="G457" s="8" t="str">
        <f>VLOOKUP(C457&amp;"-O"&amp;E457,端口信息表!B:F,5,FALSE)</f>
        <v>TB88R</v>
      </c>
      <c r="H457" t="e">
        <f>VLOOKUP(O457&amp;"-"&amp;VLOOKUP(B457,开关状态表!B:K,10,0),'TWT实时状态（新）'!B:I,7,0)</f>
        <v>#N/A</v>
      </c>
      <c r="I457" t="e">
        <f>VLOOKUP(O457&amp;"-"&amp;VLOOKUP(B457,开关状态表!B:K,10,0),'TWT实时状态（新）'!B:I,8,0)</f>
        <v>#N/A</v>
      </c>
      <c r="O457" s="11" t="str">
        <f>VLOOKUP(C457,矩阵信息表!B:C,2,0)</f>
        <v>CS26</v>
      </c>
    </row>
    <row r="458" ht="15" spans="1:15">
      <c r="A458" s="13">
        <f t="shared" si="15"/>
        <v>457</v>
      </c>
      <c r="B458" s="8" t="str">
        <f t="shared" si="16"/>
        <v>CS26-1-16-[30][30]</v>
      </c>
      <c r="C458" s="8" t="s">
        <v>8430</v>
      </c>
      <c r="D458" s="8">
        <v>30</v>
      </c>
      <c r="E458" s="8">
        <v>30</v>
      </c>
      <c r="F458" s="8" t="str">
        <f>VLOOKUP(C458&amp;"-I"&amp;D458,端口信息表!B:F,5,FALSE)</f>
        <v>RY90L</v>
      </c>
      <c r="G458" s="8" t="str">
        <f>VLOOKUP(C458&amp;"-O"&amp;E458,端口信息表!B:F,5,FALSE)</f>
        <v>TB90R</v>
      </c>
      <c r="H458" t="e">
        <f>VLOOKUP(O458&amp;"-"&amp;VLOOKUP(B458,开关状态表!B:K,10,0),'TWT实时状态（新）'!B:I,7,0)</f>
        <v>#N/A</v>
      </c>
      <c r="I458" t="e">
        <f>VLOOKUP(O458&amp;"-"&amp;VLOOKUP(B458,开关状态表!B:K,10,0),'TWT实时状态（新）'!B:I,8,0)</f>
        <v>#N/A</v>
      </c>
      <c r="O458" s="11" t="str">
        <f>VLOOKUP(C458,矩阵信息表!B:C,2,0)</f>
        <v>CS26</v>
      </c>
    </row>
    <row r="459" ht="15" spans="1:15">
      <c r="A459" s="13">
        <f t="shared" si="15"/>
        <v>458</v>
      </c>
      <c r="B459" s="8" t="str">
        <f t="shared" si="16"/>
        <v>CS26-1-16-[31][31]</v>
      </c>
      <c r="C459" s="8" t="s">
        <v>8430</v>
      </c>
      <c r="D459" s="8">
        <v>31</v>
      </c>
      <c r="E459" s="8">
        <v>31</v>
      </c>
      <c r="F459" s="8" t="str">
        <f>VLOOKUP(C459&amp;"-I"&amp;D459,端口信息表!B:F,5,FALSE)</f>
        <v>RY92L</v>
      </c>
      <c r="G459" s="8" t="str">
        <f>VLOOKUP(C459&amp;"-O"&amp;E459,端口信息表!B:F,5,FALSE)</f>
        <v>TB92R</v>
      </c>
      <c r="H459" t="e">
        <f>VLOOKUP(O459&amp;"-"&amp;VLOOKUP(B459,开关状态表!B:K,10,0),'TWT实时状态（新）'!B:I,7,0)</f>
        <v>#N/A</v>
      </c>
      <c r="I459" t="e">
        <f>VLOOKUP(O459&amp;"-"&amp;VLOOKUP(B459,开关状态表!B:K,10,0),'TWT实时状态（新）'!B:I,8,0)</f>
        <v>#N/A</v>
      </c>
      <c r="O459" s="11" t="str">
        <f>VLOOKUP(C459,矩阵信息表!B:C,2,0)</f>
        <v>CS26</v>
      </c>
    </row>
    <row r="460" ht="15" spans="1:15">
      <c r="A460" s="13">
        <f t="shared" si="15"/>
        <v>459</v>
      </c>
      <c r="B460" s="8" t="str">
        <f t="shared" si="16"/>
        <v>CS26-1-16-[32][32]</v>
      </c>
      <c r="C460" s="8" t="s">
        <v>8430</v>
      </c>
      <c r="D460" s="8">
        <v>32</v>
      </c>
      <c r="E460" s="8">
        <v>32</v>
      </c>
      <c r="F460" s="8" t="str">
        <f>VLOOKUP(C460&amp;"-I"&amp;D460,端口信息表!B:F,5,FALSE)</f>
        <v>RY93L</v>
      </c>
      <c r="G460" s="8" t="str">
        <f>VLOOKUP(C460&amp;"-O"&amp;E460,端口信息表!B:F,5,FALSE)</f>
        <v>TB93R</v>
      </c>
      <c r="H460" t="e">
        <f>VLOOKUP(O460&amp;"-"&amp;VLOOKUP(B460,开关状态表!B:K,10,0),'TWT实时状态（新）'!B:I,7,0)</f>
        <v>#N/A</v>
      </c>
      <c r="I460" t="e">
        <f>VLOOKUP(O460&amp;"-"&amp;VLOOKUP(B460,开关状态表!B:K,10,0),'TWT实时状态（新）'!B:I,8,0)</f>
        <v>#N/A</v>
      </c>
      <c r="O460" s="11" t="str">
        <f>VLOOKUP(C460,矩阵信息表!B:C,2,0)</f>
        <v>CS26</v>
      </c>
    </row>
    <row r="461" ht="15" spans="1:15">
      <c r="A461" s="13">
        <f t="shared" si="15"/>
        <v>460</v>
      </c>
      <c r="B461" s="8" t="str">
        <f t="shared" si="16"/>
        <v>CS26-1-17-[1][1]</v>
      </c>
      <c r="C461" s="8" t="s">
        <v>8431</v>
      </c>
      <c r="D461" s="8">
        <v>1</v>
      </c>
      <c r="E461" s="8">
        <v>1</v>
      </c>
      <c r="F461" s="8" t="str">
        <f>VLOOKUP(C461&amp;"-I"&amp;D461,端口信息表!B:F,5,FALSE)</f>
        <v>RX65L</v>
      </c>
      <c r="G461" s="8" t="str">
        <f>VLOOKUP(C461&amp;"-O"&amp;E461,端口信息表!B:F,5,FALSE)</f>
        <v>TY65R</v>
      </c>
      <c r="H461" t="e">
        <f>VLOOKUP(O461&amp;"-"&amp;VLOOKUP(B461,开关状态表!B:K,10,0),'TWT实时状态（新）'!B:I,7,0)</f>
        <v>#N/A</v>
      </c>
      <c r="I461" t="e">
        <f>VLOOKUP(O461&amp;"-"&amp;VLOOKUP(B461,开关状态表!B:K,10,0),'TWT实时状态（新）'!B:I,8,0)</f>
        <v>#N/A</v>
      </c>
      <c r="O461" s="11" t="str">
        <f>VLOOKUP(C461,矩阵信息表!B:C,2,0)</f>
        <v>CS26</v>
      </c>
    </row>
    <row r="462" ht="15" spans="1:15">
      <c r="A462" s="13">
        <f t="shared" si="15"/>
        <v>461</v>
      </c>
      <c r="B462" s="8" t="str">
        <f t="shared" si="16"/>
        <v>CS26-1-17-[2][2]</v>
      </c>
      <c r="C462" s="8" t="s">
        <v>8431</v>
      </c>
      <c r="D462" s="8">
        <v>2</v>
      </c>
      <c r="E462" s="8">
        <v>2</v>
      </c>
      <c r="F462" s="8" t="str">
        <f>VLOOKUP(C462&amp;"-I"&amp;D462,端口信息表!B:F,5,FALSE)</f>
        <v>RX67L</v>
      </c>
      <c r="G462" s="8" t="str">
        <f>VLOOKUP(C462&amp;"-O"&amp;E462,端口信息表!B:F,5,FALSE)</f>
        <v>TY67R</v>
      </c>
      <c r="H462" t="e">
        <f>VLOOKUP(O462&amp;"-"&amp;VLOOKUP(B462,开关状态表!B:K,10,0),'TWT实时状态（新）'!B:I,7,0)</f>
        <v>#N/A</v>
      </c>
      <c r="I462" t="e">
        <f>VLOOKUP(O462&amp;"-"&amp;VLOOKUP(B462,开关状态表!B:K,10,0),'TWT实时状态（新）'!B:I,8,0)</f>
        <v>#N/A</v>
      </c>
      <c r="O462" s="11" t="str">
        <f>VLOOKUP(C462,矩阵信息表!B:C,2,0)</f>
        <v>CS26</v>
      </c>
    </row>
    <row r="463" ht="15" spans="1:15">
      <c r="A463" s="13">
        <f t="shared" si="15"/>
        <v>462</v>
      </c>
      <c r="B463" s="8" t="str">
        <f t="shared" si="16"/>
        <v>CS26-1-17-[3][3]</v>
      </c>
      <c r="C463" s="8" t="s">
        <v>8431</v>
      </c>
      <c r="D463" s="8">
        <v>3</v>
      </c>
      <c r="E463" s="8">
        <v>3</v>
      </c>
      <c r="F463" s="8" t="str">
        <f>VLOOKUP(C463&amp;"-I"&amp;D463,端口信息表!B:F,5,FALSE)</f>
        <v>RX68L</v>
      </c>
      <c r="G463" s="8" t="str">
        <f>VLOOKUP(C463&amp;"-O"&amp;E463,端口信息表!B:F,5,FALSE)</f>
        <v>TY68R</v>
      </c>
      <c r="H463" t="e">
        <f>VLOOKUP(O463&amp;"-"&amp;VLOOKUP(B463,开关状态表!B:K,10,0),'TWT实时状态（新）'!B:I,7,0)</f>
        <v>#N/A</v>
      </c>
      <c r="I463" t="e">
        <f>VLOOKUP(O463&amp;"-"&amp;VLOOKUP(B463,开关状态表!B:K,10,0),'TWT实时状态（新）'!B:I,8,0)</f>
        <v>#N/A</v>
      </c>
      <c r="O463" s="11" t="str">
        <f>VLOOKUP(C463,矩阵信息表!B:C,2,0)</f>
        <v>CS26</v>
      </c>
    </row>
    <row r="464" ht="15" spans="1:15">
      <c r="A464" s="13">
        <f t="shared" si="15"/>
        <v>463</v>
      </c>
      <c r="B464" s="8" t="str">
        <f t="shared" si="16"/>
        <v>CS26-1-17-[4][4]</v>
      </c>
      <c r="C464" s="8" t="s">
        <v>8431</v>
      </c>
      <c r="D464" s="8">
        <v>4</v>
      </c>
      <c r="E464" s="8">
        <v>4</v>
      </c>
      <c r="F464" s="8" t="str">
        <f>VLOOKUP(C464&amp;"-I"&amp;D464,端口信息表!B:F,5,FALSE)</f>
        <v>RX69L</v>
      </c>
      <c r="G464" s="8" t="str">
        <f>VLOOKUP(C464&amp;"-O"&amp;E464,端口信息表!B:F,5,FALSE)</f>
        <v>TY69R</v>
      </c>
      <c r="H464" t="e">
        <f>VLOOKUP(O464&amp;"-"&amp;VLOOKUP(B464,开关状态表!B:K,10,0),'TWT实时状态（新）'!B:I,7,0)</f>
        <v>#N/A</v>
      </c>
      <c r="I464" t="e">
        <f>VLOOKUP(O464&amp;"-"&amp;VLOOKUP(B464,开关状态表!B:K,10,0),'TWT实时状态（新）'!B:I,8,0)</f>
        <v>#N/A</v>
      </c>
      <c r="O464" s="11" t="str">
        <f>VLOOKUP(C464,矩阵信息表!B:C,2,0)</f>
        <v>CS26</v>
      </c>
    </row>
    <row r="465" ht="15" spans="1:15">
      <c r="A465" s="13">
        <f t="shared" si="15"/>
        <v>464</v>
      </c>
      <c r="B465" s="8" t="str">
        <f t="shared" si="16"/>
        <v>CS26-1-17-[5][5]</v>
      </c>
      <c r="C465" s="8" t="s">
        <v>8431</v>
      </c>
      <c r="D465" s="8">
        <v>5</v>
      </c>
      <c r="E465" s="8">
        <v>5</v>
      </c>
      <c r="F465" s="8" t="str">
        <f>VLOOKUP(C465&amp;"-I"&amp;D465,端口信息表!B:F,5,FALSE)</f>
        <v>RX70L</v>
      </c>
      <c r="G465" s="8" t="str">
        <f>VLOOKUP(C465&amp;"-O"&amp;E465,端口信息表!B:F,5,FALSE)</f>
        <v>TY70R</v>
      </c>
      <c r="H465" t="e">
        <f>VLOOKUP(O465&amp;"-"&amp;VLOOKUP(B465,开关状态表!B:K,10,0),'TWT实时状态（新）'!B:I,7,0)</f>
        <v>#N/A</v>
      </c>
      <c r="I465" t="e">
        <f>VLOOKUP(O465&amp;"-"&amp;VLOOKUP(B465,开关状态表!B:K,10,0),'TWT实时状态（新）'!B:I,8,0)</f>
        <v>#N/A</v>
      </c>
      <c r="O465" s="11" t="str">
        <f>VLOOKUP(C465,矩阵信息表!B:C,2,0)</f>
        <v>CS26</v>
      </c>
    </row>
    <row r="466" ht="15" spans="1:15">
      <c r="A466" s="13">
        <f t="shared" si="15"/>
        <v>465</v>
      </c>
      <c r="B466" s="8" t="str">
        <f t="shared" si="16"/>
        <v>CS26-1-17-[6][6]</v>
      </c>
      <c r="C466" s="8" t="s">
        <v>8431</v>
      </c>
      <c r="D466" s="8">
        <v>6</v>
      </c>
      <c r="E466" s="8">
        <v>6</v>
      </c>
      <c r="F466" s="8" t="str">
        <f>VLOOKUP(C466&amp;"-I"&amp;D466,端口信息表!B:F,5,FALSE)</f>
        <v>RX72L</v>
      </c>
      <c r="G466" s="8" t="str">
        <f>VLOOKUP(C466&amp;"-O"&amp;E466,端口信息表!B:F,5,FALSE)</f>
        <v>TY72R</v>
      </c>
      <c r="H466" t="e">
        <f>VLOOKUP(O466&amp;"-"&amp;VLOOKUP(B466,开关状态表!B:K,10,0),'TWT实时状态（新）'!B:I,7,0)</f>
        <v>#N/A</v>
      </c>
      <c r="I466" t="e">
        <f>VLOOKUP(O466&amp;"-"&amp;VLOOKUP(B466,开关状态表!B:K,10,0),'TWT实时状态（新）'!B:I,8,0)</f>
        <v>#N/A</v>
      </c>
      <c r="O466" s="11" t="str">
        <f>VLOOKUP(C466,矩阵信息表!B:C,2,0)</f>
        <v>CS26</v>
      </c>
    </row>
    <row r="467" ht="15" spans="1:15">
      <c r="A467" s="13">
        <f t="shared" si="15"/>
        <v>466</v>
      </c>
      <c r="B467" s="8" t="str">
        <f t="shared" si="16"/>
        <v>CS26-1-17-[7][7]</v>
      </c>
      <c r="C467" s="8" t="s">
        <v>8431</v>
      </c>
      <c r="D467" s="8">
        <v>7</v>
      </c>
      <c r="E467" s="8">
        <v>7</v>
      </c>
      <c r="F467" s="8" t="str">
        <f>VLOOKUP(C467&amp;"-I"&amp;D467,端口信息表!B:F,5,FALSE)</f>
        <v>RX73L</v>
      </c>
      <c r="G467" s="8" t="str">
        <f>VLOOKUP(C467&amp;"-O"&amp;E467,端口信息表!B:F,5,FALSE)</f>
        <v>TY73R</v>
      </c>
      <c r="H467" t="e">
        <f>VLOOKUP(O467&amp;"-"&amp;VLOOKUP(B467,开关状态表!B:K,10,0),'TWT实时状态（新）'!B:I,7,0)</f>
        <v>#N/A</v>
      </c>
      <c r="I467" t="e">
        <f>VLOOKUP(O467&amp;"-"&amp;VLOOKUP(B467,开关状态表!B:K,10,0),'TWT实时状态（新）'!B:I,8,0)</f>
        <v>#N/A</v>
      </c>
      <c r="O467" s="11" t="str">
        <f>VLOOKUP(C467,矩阵信息表!B:C,2,0)</f>
        <v>CS26</v>
      </c>
    </row>
    <row r="468" ht="15" spans="1:15">
      <c r="A468" s="13">
        <f t="shared" si="15"/>
        <v>467</v>
      </c>
      <c r="B468" s="8" t="str">
        <f t="shared" si="16"/>
        <v>CS26-1-17-[8][8]</v>
      </c>
      <c r="C468" s="8" t="s">
        <v>8431</v>
      </c>
      <c r="D468" s="8">
        <v>8</v>
      </c>
      <c r="E468" s="8">
        <v>8</v>
      </c>
      <c r="F468" s="8" t="str">
        <f>VLOOKUP(C468&amp;"-I"&amp;D468,端口信息表!B:F,5,FALSE)</f>
        <v>RX74L</v>
      </c>
      <c r="G468" s="8" t="str">
        <f>VLOOKUP(C468&amp;"-O"&amp;E468,端口信息表!B:F,5,FALSE)</f>
        <v>TY74R</v>
      </c>
      <c r="H468" t="e">
        <f>VLOOKUP(O468&amp;"-"&amp;VLOOKUP(B468,开关状态表!B:K,10,0),'TWT实时状态（新）'!B:I,7,0)</f>
        <v>#N/A</v>
      </c>
      <c r="I468" t="e">
        <f>VLOOKUP(O468&amp;"-"&amp;VLOOKUP(B468,开关状态表!B:K,10,0),'TWT实时状态（新）'!B:I,8,0)</f>
        <v>#N/A</v>
      </c>
      <c r="O468" s="11" t="str">
        <f>VLOOKUP(C468,矩阵信息表!B:C,2,0)</f>
        <v>CS26</v>
      </c>
    </row>
    <row r="469" ht="15" spans="1:15">
      <c r="A469" s="13">
        <f t="shared" si="15"/>
        <v>468</v>
      </c>
      <c r="B469" s="8" t="str">
        <f t="shared" si="16"/>
        <v>CS26-1-17-[9][9]</v>
      </c>
      <c r="C469" s="8" t="s">
        <v>8431</v>
      </c>
      <c r="D469" s="8">
        <v>9</v>
      </c>
      <c r="E469" s="8">
        <v>9</v>
      </c>
      <c r="F469" s="8" t="str">
        <f>VLOOKUP(C469&amp;"-I"&amp;D469,端口信息表!B:F,5,FALSE)</f>
        <v>RX79L</v>
      </c>
      <c r="G469" s="8" t="str">
        <f>VLOOKUP(C469&amp;"-O"&amp;E469,端口信息表!B:F,5,FALSE)</f>
        <v>TY79R</v>
      </c>
      <c r="H469" t="e">
        <f>VLOOKUP(O469&amp;"-"&amp;VLOOKUP(B469,开关状态表!B:K,10,0),'TWT实时状态（新）'!B:I,7,0)</f>
        <v>#N/A</v>
      </c>
      <c r="I469" t="e">
        <f>VLOOKUP(O469&amp;"-"&amp;VLOOKUP(B469,开关状态表!B:K,10,0),'TWT实时状态（新）'!B:I,8,0)</f>
        <v>#N/A</v>
      </c>
      <c r="O469" s="11" t="str">
        <f>VLOOKUP(C469,矩阵信息表!B:C,2,0)</f>
        <v>CS26</v>
      </c>
    </row>
    <row r="470" ht="15" spans="1:15">
      <c r="A470" s="13">
        <f t="shared" si="15"/>
        <v>469</v>
      </c>
      <c r="B470" s="8" t="str">
        <f t="shared" si="16"/>
        <v>CS26-1-17-[10][10]</v>
      </c>
      <c r="C470" s="8" t="s">
        <v>8431</v>
      </c>
      <c r="D470" s="8">
        <v>10</v>
      </c>
      <c r="E470" s="8">
        <v>10</v>
      </c>
      <c r="F470" s="8" t="str">
        <f>VLOOKUP(C470&amp;"-I"&amp;D470,端口信息表!B:F,5,FALSE)</f>
        <v>RX84L</v>
      </c>
      <c r="G470" s="8" t="str">
        <f>VLOOKUP(C470&amp;"-O"&amp;E470,端口信息表!B:F,5,FALSE)</f>
        <v>TY84R</v>
      </c>
      <c r="H470" t="e">
        <f>VLOOKUP(O470&amp;"-"&amp;VLOOKUP(B470,开关状态表!B:K,10,0),'TWT实时状态（新）'!B:I,7,0)</f>
        <v>#N/A</v>
      </c>
      <c r="I470" t="e">
        <f>VLOOKUP(O470&amp;"-"&amp;VLOOKUP(B470,开关状态表!B:K,10,0),'TWT实时状态（新）'!B:I,8,0)</f>
        <v>#N/A</v>
      </c>
      <c r="O470" s="11" t="str">
        <f>VLOOKUP(C470,矩阵信息表!B:C,2,0)</f>
        <v>CS26</v>
      </c>
    </row>
    <row r="471" ht="15" spans="1:15">
      <c r="A471" s="13">
        <f t="shared" si="15"/>
        <v>470</v>
      </c>
      <c r="B471" s="8" t="str">
        <f t="shared" si="16"/>
        <v>CS26-1-17-[11][11]</v>
      </c>
      <c r="C471" s="8" t="s">
        <v>8431</v>
      </c>
      <c r="D471" s="8">
        <v>11</v>
      </c>
      <c r="E471" s="8">
        <v>11</v>
      </c>
      <c r="F471" s="8" t="str">
        <f>VLOOKUP(C471&amp;"-I"&amp;D471,端口信息表!B:F,5,FALSE)</f>
        <v>RX85L</v>
      </c>
      <c r="G471" s="8" t="str">
        <f>VLOOKUP(C471&amp;"-O"&amp;E471,端口信息表!B:F,5,FALSE)</f>
        <v>TY85R</v>
      </c>
      <c r="H471" t="e">
        <f>VLOOKUP(O471&amp;"-"&amp;VLOOKUP(B471,开关状态表!B:K,10,0),'TWT实时状态（新）'!B:I,7,0)</f>
        <v>#N/A</v>
      </c>
      <c r="I471" t="e">
        <f>VLOOKUP(O471&amp;"-"&amp;VLOOKUP(B471,开关状态表!B:K,10,0),'TWT实时状态（新）'!B:I,8,0)</f>
        <v>#N/A</v>
      </c>
      <c r="O471" s="11" t="str">
        <f>VLOOKUP(C471,矩阵信息表!B:C,2,0)</f>
        <v>CS26</v>
      </c>
    </row>
    <row r="472" ht="15" spans="1:15">
      <c r="A472" s="13">
        <f t="shared" si="15"/>
        <v>471</v>
      </c>
      <c r="B472" s="8" t="str">
        <f t="shared" si="16"/>
        <v>CS26-1-17-[12][12]</v>
      </c>
      <c r="C472" s="8" t="s">
        <v>8431</v>
      </c>
      <c r="D472" s="8">
        <v>12</v>
      </c>
      <c r="E472" s="8">
        <v>12</v>
      </c>
      <c r="F472" s="8" t="str">
        <f>VLOOKUP(C472&amp;"-I"&amp;D472,端口信息表!B:F,5,FALSE)</f>
        <v>RX86L</v>
      </c>
      <c r="G472" s="8" t="str">
        <f>VLOOKUP(C472&amp;"-O"&amp;E472,端口信息表!B:F,5,FALSE)</f>
        <v>TY86R</v>
      </c>
      <c r="H472" t="e">
        <f>VLOOKUP(O472&amp;"-"&amp;VLOOKUP(B472,开关状态表!B:K,10,0),'TWT实时状态（新）'!B:I,7,0)</f>
        <v>#N/A</v>
      </c>
      <c r="I472" t="e">
        <f>VLOOKUP(O472&amp;"-"&amp;VLOOKUP(B472,开关状态表!B:K,10,0),'TWT实时状态（新）'!B:I,8,0)</f>
        <v>#N/A</v>
      </c>
      <c r="O472" s="11" t="str">
        <f>VLOOKUP(C472,矩阵信息表!B:C,2,0)</f>
        <v>CS26</v>
      </c>
    </row>
    <row r="473" ht="15" spans="1:15">
      <c r="A473" s="13">
        <f t="shared" si="15"/>
        <v>472</v>
      </c>
      <c r="B473" s="8" t="str">
        <f t="shared" si="16"/>
        <v>CS26-1-17-[13][13]</v>
      </c>
      <c r="C473" s="8" t="s">
        <v>8431</v>
      </c>
      <c r="D473" s="8">
        <v>13</v>
      </c>
      <c r="E473" s="8">
        <v>13</v>
      </c>
      <c r="F473" s="8" t="str">
        <f>VLOOKUP(C473&amp;"-I"&amp;D473,端口信息表!B:F,5,FALSE)</f>
        <v>RX88L</v>
      </c>
      <c r="G473" s="8" t="str">
        <f>VLOOKUP(C473&amp;"-O"&amp;E473,端口信息表!B:F,5,FALSE)</f>
        <v>TY88R</v>
      </c>
      <c r="H473" t="e">
        <f>VLOOKUP(O473&amp;"-"&amp;VLOOKUP(B473,开关状态表!B:K,10,0),'TWT实时状态（新）'!B:I,7,0)</f>
        <v>#N/A</v>
      </c>
      <c r="I473" t="e">
        <f>VLOOKUP(O473&amp;"-"&amp;VLOOKUP(B473,开关状态表!B:K,10,0),'TWT实时状态（新）'!B:I,8,0)</f>
        <v>#N/A</v>
      </c>
      <c r="O473" s="11" t="str">
        <f>VLOOKUP(C473,矩阵信息表!B:C,2,0)</f>
        <v>CS26</v>
      </c>
    </row>
    <row r="474" ht="15" spans="1:15">
      <c r="A474" s="13">
        <f t="shared" si="15"/>
        <v>473</v>
      </c>
      <c r="B474" s="8" t="str">
        <f t="shared" si="16"/>
        <v>CS26-1-17-[14][14]</v>
      </c>
      <c r="C474" s="8" t="s">
        <v>8431</v>
      </c>
      <c r="D474" s="8">
        <v>14</v>
      </c>
      <c r="E474" s="8">
        <v>14</v>
      </c>
      <c r="F474" s="8" t="str">
        <f>VLOOKUP(C474&amp;"-I"&amp;D474,端口信息表!B:F,5,FALSE)</f>
        <v>RX90L</v>
      </c>
      <c r="G474" s="8" t="str">
        <f>VLOOKUP(C474&amp;"-O"&amp;E474,端口信息表!B:F,5,FALSE)</f>
        <v>TY90R</v>
      </c>
      <c r="H474" t="e">
        <f>VLOOKUP(O474&amp;"-"&amp;VLOOKUP(B474,开关状态表!B:K,10,0),'TWT实时状态（新）'!B:I,7,0)</f>
        <v>#N/A</v>
      </c>
      <c r="I474" t="e">
        <f>VLOOKUP(O474&amp;"-"&amp;VLOOKUP(B474,开关状态表!B:K,10,0),'TWT实时状态（新）'!B:I,8,0)</f>
        <v>#N/A</v>
      </c>
      <c r="O474" s="11" t="str">
        <f>VLOOKUP(C474,矩阵信息表!B:C,2,0)</f>
        <v>CS26</v>
      </c>
    </row>
    <row r="475" ht="15" spans="1:15">
      <c r="A475" s="13">
        <f t="shared" si="15"/>
        <v>474</v>
      </c>
      <c r="B475" s="8" t="str">
        <f t="shared" si="16"/>
        <v>CS26-1-17-[15][15]</v>
      </c>
      <c r="C475" s="8" t="s">
        <v>8431</v>
      </c>
      <c r="D475" s="8">
        <v>15</v>
      </c>
      <c r="E475" s="8">
        <v>15</v>
      </c>
      <c r="F475" s="8" t="str">
        <f>VLOOKUP(C475&amp;"-I"&amp;D475,端口信息表!B:F,5,FALSE)</f>
        <v>RX92L</v>
      </c>
      <c r="G475" s="8" t="str">
        <f>VLOOKUP(C475&amp;"-O"&amp;E475,端口信息表!B:F,5,FALSE)</f>
        <v>TY92R</v>
      </c>
      <c r="H475" t="e">
        <f>VLOOKUP(O475&amp;"-"&amp;VLOOKUP(B475,开关状态表!B:K,10,0),'TWT实时状态（新）'!B:I,7,0)</f>
        <v>#N/A</v>
      </c>
      <c r="I475" t="e">
        <f>VLOOKUP(O475&amp;"-"&amp;VLOOKUP(B475,开关状态表!B:K,10,0),'TWT实时状态（新）'!B:I,8,0)</f>
        <v>#N/A</v>
      </c>
      <c r="O475" s="11" t="str">
        <f>VLOOKUP(C475,矩阵信息表!B:C,2,0)</f>
        <v>CS26</v>
      </c>
    </row>
    <row r="476" ht="15" spans="1:15">
      <c r="A476" s="13">
        <f t="shared" si="15"/>
        <v>475</v>
      </c>
      <c r="B476" s="8" t="str">
        <f t="shared" si="16"/>
        <v>CS26-1-17-[16][16]</v>
      </c>
      <c r="C476" s="8" t="s">
        <v>8431</v>
      </c>
      <c r="D476" s="8">
        <v>16</v>
      </c>
      <c r="E476" s="8">
        <v>16</v>
      </c>
      <c r="F476" s="8" t="str">
        <f>VLOOKUP(C476&amp;"-I"&amp;D476,端口信息表!B:F,5,FALSE)</f>
        <v>RX93L</v>
      </c>
      <c r="G476" s="8" t="str">
        <f>VLOOKUP(C476&amp;"-O"&amp;E476,端口信息表!B:F,5,FALSE)</f>
        <v>TY93R</v>
      </c>
      <c r="H476" t="e">
        <f>VLOOKUP(O476&amp;"-"&amp;VLOOKUP(B476,开关状态表!B:K,10,0),'TWT实时状态（新）'!B:I,7,0)</f>
        <v>#N/A</v>
      </c>
      <c r="I476" t="e">
        <f>VLOOKUP(O476&amp;"-"&amp;VLOOKUP(B476,开关状态表!B:K,10,0),'TWT实时状态（新）'!B:I,8,0)</f>
        <v>#N/A</v>
      </c>
      <c r="O476" s="11" t="str">
        <f>VLOOKUP(C476,矩阵信息表!B:C,2,0)</f>
        <v>CS26</v>
      </c>
    </row>
    <row r="477" ht="15" spans="1:15">
      <c r="A477" s="13">
        <f t="shared" si="15"/>
        <v>476</v>
      </c>
      <c r="B477" s="8" t="str">
        <f t="shared" si="16"/>
        <v>CS26-1-17-[17][17]</v>
      </c>
      <c r="C477" s="8" t="s">
        <v>8431</v>
      </c>
      <c r="D477" s="8">
        <v>17</v>
      </c>
      <c r="E477" s="8">
        <v>17</v>
      </c>
      <c r="F477" s="8" t="str">
        <f>VLOOKUP(C477&amp;"-I"&amp;D477,端口信息表!B:F,5,FALSE)</f>
        <v>RX63R</v>
      </c>
      <c r="G477" s="8" t="str">
        <f>VLOOKUP(C477&amp;"-O"&amp;E477,端口信息表!B:F,5,FALSE)</f>
        <v>TY63L</v>
      </c>
      <c r="H477" t="e">
        <f>VLOOKUP(O477&amp;"-"&amp;VLOOKUP(B477,开关状态表!B:K,10,0),'TWT实时状态（新）'!B:I,7,0)</f>
        <v>#N/A</v>
      </c>
      <c r="I477" t="e">
        <f>VLOOKUP(O477&amp;"-"&amp;VLOOKUP(B477,开关状态表!B:K,10,0),'TWT实时状态（新）'!B:I,8,0)</f>
        <v>#N/A</v>
      </c>
      <c r="O477" s="11" t="str">
        <f>VLOOKUP(C477,矩阵信息表!B:C,2,0)</f>
        <v>CS26</v>
      </c>
    </row>
    <row r="478" ht="15" spans="1:15">
      <c r="A478" s="13">
        <f t="shared" si="15"/>
        <v>477</v>
      </c>
      <c r="B478" s="8" t="str">
        <f t="shared" si="16"/>
        <v>CS26-1-17-[18][18]</v>
      </c>
      <c r="C478" s="8" t="s">
        <v>8431</v>
      </c>
      <c r="D478" s="8">
        <v>18</v>
      </c>
      <c r="E478" s="8">
        <v>18</v>
      </c>
      <c r="F478" s="8" t="str">
        <f>VLOOKUP(C478&amp;"-I"&amp;D478,端口信息表!B:F,5,FALSE)</f>
        <v>RX64R</v>
      </c>
      <c r="G478" s="8" t="str">
        <f>VLOOKUP(C478&amp;"-O"&amp;E478,端口信息表!B:F,5,FALSE)</f>
        <v>TY64L</v>
      </c>
      <c r="H478" t="e">
        <f>VLOOKUP(O478&amp;"-"&amp;VLOOKUP(B478,开关状态表!B:K,10,0),'TWT实时状态（新）'!B:I,7,0)</f>
        <v>#N/A</v>
      </c>
      <c r="I478" t="e">
        <f>VLOOKUP(O478&amp;"-"&amp;VLOOKUP(B478,开关状态表!B:K,10,0),'TWT实时状态（新）'!B:I,8,0)</f>
        <v>#N/A</v>
      </c>
      <c r="O478" s="11" t="str">
        <f>VLOOKUP(C478,矩阵信息表!B:C,2,0)</f>
        <v>CS26</v>
      </c>
    </row>
    <row r="479" ht="15" spans="1:15">
      <c r="A479" s="13">
        <f t="shared" si="15"/>
        <v>478</v>
      </c>
      <c r="B479" s="8" t="str">
        <f t="shared" si="16"/>
        <v>CS26-1-17-[19][19]</v>
      </c>
      <c r="C479" s="8" t="s">
        <v>8431</v>
      </c>
      <c r="D479" s="8">
        <v>19</v>
      </c>
      <c r="E479" s="8">
        <v>19</v>
      </c>
      <c r="F479" s="8" t="str">
        <f>VLOOKUP(C479&amp;"-I"&amp;D479,端口信息表!B:F,5,FALSE)</f>
        <v>RX66R</v>
      </c>
      <c r="G479" s="8" t="str">
        <f>VLOOKUP(C479&amp;"-O"&amp;E479,端口信息表!B:F,5,FALSE)</f>
        <v>TY66L</v>
      </c>
      <c r="H479" t="e">
        <f>VLOOKUP(O479&amp;"-"&amp;VLOOKUP(B479,开关状态表!B:K,10,0),'TWT实时状态（新）'!B:I,7,0)</f>
        <v>#N/A</v>
      </c>
      <c r="I479" t="e">
        <f>VLOOKUP(O479&amp;"-"&amp;VLOOKUP(B479,开关状态表!B:K,10,0),'TWT实时状态（新）'!B:I,8,0)</f>
        <v>#N/A</v>
      </c>
      <c r="O479" s="11" t="str">
        <f>VLOOKUP(C479,矩阵信息表!B:C,2,0)</f>
        <v>CS26</v>
      </c>
    </row>
    <row r="480" ht="15" spans="1:15">
      <c r="A480" s="13">
        <f t="shared" si="15"/>
        <v>479</v>
      </c>
      <c r="B480" s="8" t="str">
        <f t="shared" si="16"/>
        <v>CS26-1-17-[20][20]</v>
      </c>
      <c r="C480" s="8" t="s">
        <v>8431</v>
      </c>
      <c r="D480" s="8">
        <v>20</v>
      </c>
      <c r="E480" s="8">
        <v>20</v>
      </c>
      <c r="F480" s="8" t="str">
        <f>VLOOKUP(C480&amp;"-I"&amp;D480,端口信息表!B:F,5,FALSE)</f>
        <v>RX71R</v>
      </c>
      <c r="G480" s="8" t="str">
        <f>VLOOKUP(C480&amp;"-O"&amp;E480,端口信息表!B:F,5,FALSE)</f>
        <v>TY71L</v>
      </c>
      <c r="H480" t="e">
        <f>VLOOKUP(O480&amp;"-"&amp;VLOOKUP(B480,开关状态表!B:K,10,0),'TWT实时状态（新）'!B:I,7,0)</f>
        <v>#N/A</v>
      </c>
      <c r="I480" t="e">
        <f>VLOOKUP(O480&amp;"-"&amp;VLOOKUP(B480,开关状态表!B:K,10,0),'TWT实时状态（新）'!B:I,8,0)</f>
        <v>#N/A</v>
      </c>
      <c r="O480" s="11" t="str">
        <f>VLOOKUP(C480,矩阵信息表!B:C,2,0)</f>
        <v>CS26</v>
      </c>
    </row>
    <row r="481" ht="15" spans="1:15">
      <c r="A481" s="13">
        <f t="shared" si="15"/>
        <v>480</v>
      </c>
      <c r="B481" s="8" t="str">
        <f t="shared" si="16"/>
        <v>CS26-1-17-[21][21]</v>
      </c>
      <c r="C481" s="8" t="s">
        <v>8431</v>
      </c>
      <c r="D481" s="8">
        <v>21</v>
      </c>
      <c r="E481" s="8">
        <v>21</v>
      </c>
      <c r="F481" s="8" t="str">
        <f>VLOOKUP(C481&amp;"-I"&amp;D481,端口信息表!B:F,5,FALSE)</f>
        <v>RX75R</v>
      </c>
      <c r="G481" s="8" t="str">
        <f>VLOOKUP(C481&amp;"-O"&amp;E481,端口信息表!B:F,5,FALSE)</f>
        <v>TY75L</v>
      </c>
      <c r="H481" t="e">
        <f>VLOOKUP(O481&amp;"-"&amp;VLOOKUP(B481,开关状态表!B:K,10,0),'TWT实时状态（新）'!B:I,7,0)</f>
        <v>#N/A</v>
      </c>
      <c r="I481" t="e">
        <f>VLOOKUP(O481&amp;"-"&amp;VLOOKUP(B481,开关状态表!B:K,10,0),'TWT实时状态（新）'!B:I,8,0)</f>
        <v>#N/A</v>
      </c>
      <c r="O481" s="11" t="str">
        <f>VLOOKUP(C481,矩阵信息表!B:C,2,0)</f>
        <v>CS26</v>
      </c>
    </row>
    <row r="482" ht="15" spans="1:15">
      <c r="A482" s="13">
        <f t="shared" si="15"/>
        <v>481</v>
      </c>
      <c r="B482" s="8" t="str">
        <f t="shared" si="16"/>
        <v>CS26-1-17-[22][22]</v>
      </c>
      <c r="C482" s="8" t="s">
        <v>8431</v>
      </c>
      <c r="D482" s="8">
        <v>22</v>
      </c>
      <c r="E482" s="8">
        <v>22</v>
      </c>
      <c r="F482" s="8" t="str">
        <f>VLOOKUP(C482&amp;"-I"&amp;D482,端口信息表!B:F,5,FALSE)</f>
        <v>RX76R</v>
      </c>
      <c r="G482" s="8" t="str">
        <f>VLOOKUP(C482&amp;"-O"&amp;E482,端口信息表!B:F,5,FALSE)</f>
        <v>TY76L</v>
      </c>
      <c r="H482" t="e">
        <f>VLOOKUP(O482&amp;"-"&amp;VLOOKUP(B482,开关状态表!B:K,10,0),'TWT实时状态（新）'!B:I,7,0)</f>
        <v>#N/A</v>
      </c>
      <c r="I482" t="e">
        <f>VLOOKUP(O482&amp;"-"&amp;VLOOKUP(B482,开关状态表!B:K,10,0),'TWT实时状态（新）'!B:I,8,0)</f>
        <v>#N/A</v>
      </c>
      <c r="O482" s="11" t="str">
        <f>VLOOKUP(C482,矩阵信息表!B:C,2,0)</f>
        <v>CS26</v>
      </c>
    </row>
    <row r="483" ht="15" spans="1:15">
      <c r="A483" s="13">
        <f t="shared" si="15"/>
        <v>482</v>
      </c>
      <c r="B483" s="8" t="str">
        <f t="shared" si="16"/>
        <v>CS26-1-17-[23][23]</v>
      </c>
      <c r="C483" s="8" t="s">
        <v>8431</v>
      </c>
      <c r="D483" s="8">
        <v>23</v>
      </c>
      <c r="E483" s="8">
        <v>23</v>
      </c>
      <c r="F483" s="8" t="str">
        <f>VLOOKUP(C483&amp;"-I"&amp;D483,端口信息表!B:F,5,FALSE)</f>
        <v>RX77R</v>
      </c>
      <c r="G483" s="8" t="str">
        <f>VLOOKUP(C483&amp;"-O"&amp;E483,端口信息表!B:F,5,FALSE)</f>
        <v>TY77L</v>
      </c>
      <c r="H483" t="e">
        <f>VLOOKUP(O483&amp;"-"&amp;VLOOKUP(B483,开关状态表!B:K,10,0),'TWT实时状态（新）'!B:I,7,0)</f>
        <v>#N/A</v>
      </c>
      <c r="I483" t="e">
        <f>VLOOKUP(O483&amp;"-"&amp;VLOOKUP(B483,开关状态表!B:K,10,0),'TWT实时状态（新）'!B:I,8,0)</f>
        <v>#N/A</v>
      </c>
      <c r="O483" s="11" t="str">
        <f>VLOOKUP(C483,矩阵信息表!B:C,2,0)</f>
        <v>CS26</v>
      </c>
    </row>
    <row r="484" ht="15" spans="1:15">
      <c r="A484" s="13">
        <f t="shared" si="15"/>
        <v>483</v>
      </c>
      <c r="B484" s="8" t="str">
        <f t="shared" si="16"/>
        <v>CS26-1-17-[24][24]</v>
      </c>
      <c r="C484" s="8" t="s">
        <v>8431</v>
      </c>
      <c r="D484" s="8">
        <v>24</v>
      </c>
      <c r="E484" s="8">
        <v>24</v>
      </c>
      <c r="F484" s="8" t="str">
        <f>VLOOKUP(C484&amp;"-I"&amp;D484,端口信息表!B:F,5,FALSE)</f>
        <v>RX78R</v>
      </c>
      <c r="G484" s="8" t="str">
        <f>VLOOKUP(C484&amp;"-O"&amp;E484,端口信息表!B:F,5,FALSE)</f>
        <v>TY78L</v>
      </c>
      <c r="H484" t="e">
        <f>VLOOKUP(O484&amp;"-"&amp;VLOOKUP(B484,开关状态表!B:K,10,0),'TWT实时状态（新）'!B:I,7,0)</f>
        <v>#N/A</v>
      </c>
      <c r="I484" t="e">
        <f>VLOOKUP(O484&amp;"-"&amp;VLOOKUP(B484,开关状态表!B:K,10,0),'TWT实时状态（新）'!B:I,8,0)</f>
        <v>#N/A</v>
      </c>
      <c r="O484" s="11" t="str">
        <f>VLOOKUP(C484,矩阵信息表!B:C,2,0)</f>
        <v>CS26</v>
      </c>
    </row>
    <row r="485" ht="15" spans="1:15">
      <c r="A485" s="13">
        <f t="shared" si="15"/>
        <v>484</v>
      </c>
      <c r="B485" s="8" t="str">
        <f t="shared" si="16"/>
        <v>CS26-1-17-[25][25]</v>
      </c>
      <c r="C485" s="8" t="s">
        <v>8431</v>
      </c>
      <c r="D485" s="8">
        <v>25</v>
      </c>
      <c r="E485" s="8">
        <v>25</v>
      </c>
      <c r="F485" s="8" t="str">
        <f>VLOOKUP(C485&amp;"-I"&amp;D485,端口信息表!B:F,5,FALSE)</f>
        <v>RX80R</v>
      </c>
      <c r="G485" s="8" t="str">
        <f>VLOOKUP(C485&amp;"-O"&amp;E485,端口信息表!B:F,5,FALSE)</f>
        <v>TY80L</v>
      </c>
      <c r="H485" t="e">
        <f>VLOOKUP(O485&amp;"-"&amp;VLOOKUP(B485,开关状态表!B:K,10,0),'TWT实时状态（新）'!B:I,7,0)</f>
        <v>#N/A</v>
      </c>
      <c r="I485" t="e">
        <f>VLOOKUP(O485&amp;"-"&amp;VLOOKUP(B485,开关状态表!B:K,10,0),'TWT实时状态（新）'!B:I,8,0)</f>
        <v>#N/A</v>
      </c>
      <c r="O485" s="11" t="str">
        <f>VLOOKUP(C485,矩阵信息表!B:C,2,0)</f>
        <v>CS26</v>
      </c>
    </row>
    <row r="486" ht="15" spans="1:15">
      <c r="A486" s="13">
        <f t="shared" si="15"/>
        <v>485</v>
      </c>
      <c r="B486" s="8" t="str">
        <f t="shared" si="16"/>
        <v>CS26-1-17-[26][26]</v>
      </c>
      <c r="C486" s="8" t="s">
        <v>8431</v>
      </c>
      <c r="D486" s="8">
        <v>26</v>
      </c>
      <c r="E486" s="8">
        <v>26</v>
      </c>
      <c r="F486" s="8" t="str">
        <f>VLOOKUP(C486&amp;"-I"&amp;D486,端口信息表!B:F,5,FALSE)</f>
        <v>RX81R</v>
      </c>
      <c r="G486" s="8" t="str">
        <f>VLOOKUP(C486&amp;"-O"&amp;E486,端口信息表!B:F,5,FALSE)</f>
        <v>TY81L</v>
      </c>
      <c r="H486" t="e">
        <f>VLOOKUP(O486&amp;"-"&amp;VLOOKUP(B486,开关状态表!B:K,10,0),'TWT实时状态（新）'!B:I,7,0)</f>
        <v>#N/A</v>
      </c>
      <c r="I486" t="e">
        <f>VLOOKUP(O486&amp;"-"&amp;VLOOKUP(B486,开关状态表!B:K,10,0),'TWT实时状态（新）'!B:I,8,0)</f>
        <v>#N/A</v>
      </c>
      <c r="O486" s="11" t="str">
        <f>VLOOKUP(C486,矩阵信息表!B:C,2,0)</f>
        <v>CS26</v>
      </c>
    </row>
    <row r="487" ht="15" spans="1:15">
      <c r="A487" s="13">
        <f t="shared" si="15"/>
        <v>486</v>
      </c>
      <c r="B487" s="8" t="str">
        <f t="shared" si="16"/>
        <v>CS26-1-17-[27][27]</v>
      </c>
      <c r="C487" s="8" t="s">
        <v>8431</v>
      </c>
      <c r="D487" s="8">
        <v>27</v>
      </c>
      <c r="E487" s="8">
        <v>27</v>
      </c>
      <c r="F487" s="8" t="str">
        <f>VLOOKUP(C487&amp;"-I"&amp;D487,端口信息表!B:F,5,FALSE)</f>
        <v>RX82R</v>
      </c>
      <c r="G487" s="8" t="str">
        <f>VLOOKUP(C487&amp;"-O"&amp;E487,端口信息表!B:F,5,FALSE)</f>
        <v>TY82L</v>
      </c>
      <c r="H487" t="e">
        <f>VLOOKUP(O487&amp;"-"&amp;VLOOKUP(B487,开关状态表!B:K,10,0),'TWT实时状态（新）'!B:I,7,0)</f>
        <v>#N/A</v>
      </c>
      <c r="I487" t="e">
        <f>VLOOKUP(O487&amp;"-"&amp;VLOOKUP(B487,开关状态表!B:K,10,0),'TWT实时状态（新）'!B:I,8,0)</f>
        <v>#N/A</v>
      </c>
      <c r="O487" s="11" t="str">
        <f>VLOOKUP(C487,矩阵信息表!B:C,2,0)</f>
        <v>CS26</v>
      </c>
    </row>
    <row r="488" ht="15" spans="1:15">
      <c r="A488" s="13">
        <f t="shared" si="15"/>
        <v>487</v>
      </c>
      <c r="B488" s="8" t="str">
        <f t="shared" si="16"/>
        <v>CS26-1-17-[28][28]</v>
      </c>
      <c r="C488" s="8" t="s">
        <v>8431</v>
      </c>
      <c r="D488" s="8">
        <v>28</v>
      </c>
      <c r="E488" s="8">
        <v>28</v>
      </c>
      <c r="F488" s="8" t="str">
        <f>VLOOKUP(C488&amp;"-I"&amp;D488,端口信息表!B:F,5,FALSE)</f>
        <v>RX83R</v>
      </c>
      <c r="G488" s="8" t="str">
        <f>VLOOKUP(C488&amp;"-O"&amp;E488,端口信息表!B:F,5,FALSE)</f>
        <v>TY83L</v>
      </c>
      <c r="H488" t="e">
        <f>VLOOKUP(O488&amp;"-"&amp;VLOOKUP(B488,开关状态表!B:K,10,0),'TWT实时状态（新）'!B:I,7,0)</f>
        <v>#N/A</v>
      </c>
      <c r="I488" t="e">
        <f>VLOOKUP(O488&amp;"-"&amp;VLOOKUP(B488,开关状态表!B:K,10,0),'TWT实时状态（新）'!B:I,8,0)</f>
        <v>#N/A</v>
      </c>
      <c r="O488" s="11" t="str">
        <f>VLOOKUP(C488,矩阵信息表!B:C,2,0)</f>
        <v>CS26</v>
      </c>
    </row>
    <row r="489" ht="15" spans="1:15">
      <c r="A489" s="13">
        <f t="shared" si="15"/>
        <v>488</v>
      </c>
      <c r="B489" s="8" t="str">
        <f t="shared" si="16"/>
        <v>CS26-1-17-[29][29]</v>
      </c>
      <c r="C489" s="8" t="s">
        <v>8431</v>
      </c>
      <c r="D489" s="8">
        <v>29</v>
      </c>
      <c r="E489" s="8">
        <v>29</v>
      </c>
      <c r="F489" s="8" t="str">
        <f>VLOOKUP(C489&amp;"-I"&amp;D489,端口信息表!B:F,5,FALSE)</f>
        <v>RX87R</v>
      </c>
      <c r="G489" s="8" t="str">
        <f>VLOOKUP(C489&amp;"-O"&amp;E489,端口信息表!B:F,5,FALSE)</f>
        <v>TY87L</v>
      </c>
      <c r="H489" t="e">
        <f>VLOOKUP(O489&amp;"-"&amp;VLOOKUP(B489,开关状态表!B:K,10,0),'TWT实时状态（新）'!B:I,7,0)</f>
        <v>#N/A</v>
      </c>
      <c r="I489" t="e">
        <f>VLOOKUP(O489&amp;"-"&amp;VLOOKUP(B489,开关状态表!B:K,10,0),'TWT实时状态（新）'!B:I,8,0)</f>
        <v>#N/A</v>
      </c>
      <c r="O489" s="11" t="str">
        <f>VLOOKUP(C489,矩阵信息表!B:C,2,0)</f>
        <v>CS26</v>
      </c>
    </row>
    <row r="490" ht="15" spans="1:15">
      <c r="A490" s="13">
        <f t="shared" si="15"/>
        <v>489</v>
      </c>
      <c r="B490" s="8" t="str">
        <f t="shared" si="16"/>
        <v>CS26-1-17-[30][30]</v>
      </c>
      <c r="C490" s="8" t="s">
        <v>8431</v>
      </c>
      <c r="D490" s="8">
        <v>30</v>
      </c>
      <c r="E490" s="8">
        <v>30</v>
      </c>
      <c r="F490" s="8" t="str">
        <f>VLOOKUP(C490&amp;"-I"&amp;D490,端口信息表!B:F,5,FALSE)</f>
        <v>RX89R</v>
      </c>
      <c r="G490" s="8" t="str">
        <f>VLOOKUP(C490&amp;"-O"&amp;E490,端口信息表!B:F,5,FALSE)</f>
        <v>TY89L</v>
      </c>
      <c r="H490" t="e">
        <f>VLOOKUP(O490&amp;"-"&amp;VLOOKUP(B490,开关状态表!B:K,10,0),'TWT实时状态（新）'!B:I,7,0)</f>
        <v>#N/A</v>
      </c>
      <c r="I490" t="e">
        <f>VLOOKUP(O490&amp;"-"&amp;VLOOKUP(B490,开关状态表!B:K,10,0),'TWT实时状态（新）'!B:I,8,0)</f>
        <v>#N/A</v>
      </c>
      <c r="O490" s="11" t="str">
        <f>VLOOKUP(C490,矩阵信息表!B:C,2,0)</f>
        <v>CS26</v>
      </c>
    </row>
    <row r="491" ht="15" spans="1:15">
      <c r="A491" s="13">
        <f t="shared" si="15"/>
        <v>490</v>
      </c>
      <c r="B491" s="8" t="str">
        <f t="shared" si="16"/>
        <v>CS26-1-17-[31][31]</v>
      </c>
      <c r="C491" s="8" t="s">
        <v>8431</v>
      </c>
      <c r="D491" s="8">
        <v>31</v>
      </c>
      <c r="E491" s="8">
        <v>31</v>
      </c>
      <c r="F491" s="8" t="str">
        <f>VLOOKUP(C491&amp;"-I"&amp;D491,端口信息表!B:F,5,FALSE)</f>
        <v>RX91R</v>
      </c>
      <c r="G491" s="8" t="str">
        <f>VLOOKUP(C491&amp;"-O"&amp;E491,端口信息表!B:F,5,FALSE)</f>
        <v>TY91L</v>
      </c>
      <c r="H491" t="e">
        <f>VLOOKUP(O491&amp;"-"&amp;VLOOKUP(B491,开关状态表!B:K,10,0),'TWT实时状态（新）'!B:I,7,0)</f>
        <v>#N/A</v>
      </c>
      <c r="I491" t="e">
        <f>VLOOKUP(O491&amp;"-"&amp;VLOOKUP(B491,开关状态表!B:K,10,0),'TWT实时状态（新）'!B:I,8,0)</f>
        <v>#N/A</v>
      </c>
      <c r="O491" s="11" t="str">
        <f>VLOOKUP(C491,矩阵信息表!B:C,2,0)</f>
        <v>CS26</v>
      </c>
    </row>
    <row r="492" ht="15" spans="1:15">
      <c r="A492" s="13">
        <f t="shared" si="15"/>
        <v>491</v>
      </c>
      <c r="B492" s="8" t="str">
        <f t="shared" si="16"/>
        <v>CS26-1-17-[32][32]</v>
      </c>
      <c r="C492" s="8" t="s">
        <v>8431</v>
      </c>
      <c r="D492" s="8">
        <v>32</v>
      </c>
      <c r="E492" s="8">
        <v>32</v>
      </c>
      <c r="F492" s="8" t="str">
        <f>VLOOKUP(C492&amp;"-I"&amp;D492,端口信息表!B:F,5,FALSE)</f>
        <v>RX94R</v>
      </c>
      <c r="G492" s="8" t="str">
        <f>VLOOKUP(C492&amp;"-O"&amp;E492,端口信息表!B:F,5,FALSE)</f>
        <v>TY94L</v>
      </c>
      <c r="H492" t="e">
        <f>VLOOKUP(O492&amp;"-"&amp;VLOOKUP(B492,开关状态表!B:K,10,0),'TWT实时状态（新）'!B:I,7,0)</f>
        <v>#N/A</v>
      </c>
      <c r="I492" t="e">
        <f>VLOOKUP(O492&amp;"-"&amp;VLOOKUP(B492,开关状态表!B:K,10,0),'TWT实时状态（新）'!B:I,8,0)</f>
        <v>#N/A</v>
      </c>
      <c r="O492" s="11" t="str">
        <f>VLOOKUP(C492,矩阵信息表!B:C,2,0)</f>
        <v>CS26</v>
      </c>
    </row>
    <row r="493" ht="15" spans="1:15">
      <c r="A493" s="13">
        <f t="shared" si="15"/>
        <v>492</v>
      </c>
      <c r="B493" s="8" t="str">
        <f t="shared" si="16"/>
        <v>CS26-1-18-[1][1]</v>
      </c>
      <c r="C493" s="8" t="s">
        <v>8432</v>
      </c>
      <c r="D493" s="8">
        <v>1</v>
      </c>
      <c r="E493" s="8">
        <v>1</v>
      </c>
      <c r="F493" s="8" t="str">
        <f>VLOOKUP(C493&amp;"-I"&amp;D493,端口信息表!B:F,5,FALSE)</f>
        <v>RY63R</v>
      </c>
      <c r="G493" s="8" t="str">
        <f>VLOOKUP(C493&amp;"-O"&amp;E493,端口信息表!B:F,5,FALSE)</f>
        <v>TX63L</v>
      </c>
      <c r="H493" t="e">
        <f>VLOOKUP(O493&amp;"-"&amp;VLOOKUP(B493,开关状态表!B:K,10,0),'TWT实时状态（新）'!B:I,7,0)</f>
        <v>#N/A</v>
      </c>
      <c r="I493" t="e">
        <f>VLOOKUP(O493&amp;"-"&amp;VLOOKUP(B493,开关状态表!B:K,10,0),'TWT实时状态（新）'!B:I,8,0)</f>
        <v>#N/A</v>
      </c>
      <c r="O493" s="11" t="str">
        <f>VLOOKUP(C493,矩阵信息表!B:C,2,0)</f>
        <v>CS26</v>
      </c>
    </row>
    <row r="494" ht="15" spans="1:15">
      <c r="A494" s="13">
        <f t="shared" si="15"/>
        <v>493</v>
      </c>
      <c r="B494" s="8" t="str">
        <f t="shared" si="16"/>
        <v>CS26-1-18-[2][2]</v>
      </c>
      <c r="C494" s="8" t="s">
        <v>8432</v>
      </c>
      <c r="D494" s="8">
        <v>2</v>
      </c>
      <c r="E494" s="8">
        <v>2</v>
      </c>
      <c r="F494" s="8" t="str">
        <f>VLOOKUP(C494&amp;"-I"&amp;D494,端口信息表!B:F,5,FALSE)</f>
        <v>RY64R</v>
      </c>
      <c r="G494" s="8" t="str">
        <f>VLOOKUP(C494&amp;"-O"&amp;E494,端口信息表!B:F,5,FALSE)</f>
        <v>TX64L</v>
      </c>
      <c r="H494" t="e">
        <f>VLOOKUP(O494&amp;"-"&amp;VLOOKUP(B494,开关状态表!B:K,10,0),'TWT实时状态（新）'!B:I,7,0)</f>
        <v>#N/A</v>
      </c>
      <c r="I494" t="e">
        <f>VLOOKUP(O494&amp;"-"&amp;VLOOKUP(B494,开关状态表!B:K,10,0),'TWT实时状态（新）'!B:I,8,0)</f>
        <v>#N/A</v>
      </c>
      <c r="O494" s="11" t="str">
        <f>VLOOKUP(C494,矩阵信息表!B:C,2,0)</f>
        <v>CS26</v>
      </c>
    </row>
    <row r="495" ht="15" spans="1:15">
      <c r="A495" s="13">
        <f t="shared" si="15"/>
        <v>494</v>
      </c>
      <c r="B495" s="8" t="str">
        <f t="shared" si="16"/>
        <v>CS26-1-18-[3][3]</v>
      </c>
      <c r="C495" s="8" t="s">
        <v>8432</v>
      </c>
      <c r="D495" s="8">
        <v>3</v>
      </c>
      <c r="E495" s="8">
        <v>3</v>
      </c>
      <c r="F495" s="8" t="str">
        <f>VLOOKUP(C495&amp;"-I"&amp;D495,端口信息表!B:F,5,FALSE)</f>
        <v>RY66R</v>
      </c>
      <c r="G495" s="8" t="str">
        <f>VLOOKUP(C495&amp;"-O"&amp;E495,端口信息表!B:F,5,FALSE)</f>
        <v>TX66L</v>
      </c>
      <c r="H495" t="e">
        <f>VLOOKUP(O495&amp;"-"&amp;VLOOKUP(B495,开关状态表!B:K,10,0),'TWT实时状态（新）'!B:I,7,0)</f>
        <v>#N/A</v>
      </c>
      <c r="I495" t="e">
        <f>VLOOKUP(O495&amp;"-"&amp;VLOOKUP(B495,开关状态表!B:K,10,0),'TWT实时状态（新）'!B:I,8,0)</f>
        <v>#N/A</v>
      </c>
      <c r="O495" s="11" t="str">
        <f>VLOOKUP(C495,矩阵信息表!B:C,2,0)</f>
        <v>CS26</v>
      </c>
    </row>
    <row r="496" ht="15" spans="1:15">
      <c r="A496" s="13">
        <f t="shared" si="15"/>
        <v>495</v>
      </c>
      <c r="B496" s="8" t="str">
        <f t="shared" si="16"/>
        <v>CS26-1-18-[4][4]</v>
      </c>
      <c r="C496" s="8" t="s">
        <v>8432</v>
      </c>
      <c r="D496" s="8">
        <v>4</v>
      </c>
      <c r="E496" s="8">
        <v>4</v>
      </c>
      <c r="F496" s="8" t="str">
        <f>VLOOKUP(C496&amp;"-I"&amp;D496,端口信息表!B:F,5,FALSE)</f>
        <v>RY71R</v>
      </c>
      <c r="G496" s="8" t="str">
        <f>VLOOKUP(C496&amp;"-O"&amp;E496,端口信息表!B:F,5,FALSE)</f>
        <v>TX71L</v>
      </c>
      <c r="H496" t="e">
        <f>VLOOKUP(O496&amp;"-"&amp;VLOOKUP(B496,开关状态表!B:K,10,0),'TWT实时状态（新）'!B:I,7,0)</f>
        <v>#N/A</v>
      </c>
      <c r="I496" t="e">
        <f>VLOOKUP(O496&amp;"-"&amp;VLOOKUP(B496,开关状态表!B:K,10,0),'TWT实时状态（新）'!B:I,8,0)</f>
        <v>#N/A</v>
      </c>
      <c r="O496" s="11" t="str">
        <f>VLOOKUP(C496,矩阵信息表!B:C,2,0)</f>
        <v>CS26</v>
      </c>
    </row>
    <row r="497" ht="15" spans="1:15">
      <c r="A497" s="13">
        <f t="shared" si="15"/>
        <v>496</v>
      </c>
      <c r="B497" s="8" t="str">
        <f t="shared" si="16"/>
        <v>CS26-1-18-[5][5]</v>
      </c>
      <c r="C497" s="8" t="s">
        <v>8432</v>
      </c>
      <c r="D497" s="8">
        <v>5</v>
      </c>
      <c r="E497" s="8">
        <v>5</v>
      </c>
      <c r="F497" s="8" t="str">
        <f>VLOOKUP(C497&amp;"-I"&amp;D497,端口信息表!B:F,5,FALSE)</f>
        <v>RY75R</v>
      </c>
      <c r="G497" s="8" t="str">
        <f>VLOOKUP(C497&amp;"-O"&amp;E497,端口信息表!B:F,5,FALSE)</f>
        <v>TX75L</v>
      </c>
      <c r="H497" t="e">
        <f>VLOOKUP(O497&amp;"-"&amp;VLOOKUP(B497,开关状态表!B:K,10,0),'TWT实时状态（新）'!B:I,7,0)</f>
        <v>#N/A</v>
      </c>
      <c r="I497" t="e">
        <f>VLOOKUP(O497&amp;"-"&amp;VLOOKUP(B497,开关状态表!B:K,10,0),'TWT实时状态（新）'!B:I,8,0)</f>
        <v>#N/A</v>
      </c>
      <c r="O497" s="11" t="str">
        <f>VLOOKUP(C497,矩阵信息表!B:C,2,0)</f>
        <v>CS26</v>
      </c>
    </row>
    <row r="498" ht="15" spans="1:15">
      <c r="A498" s="13">
        <f t="shared" si="15"/>
        <v>497</v>
      </c>
      <c r="B498" s="8" t="str">
        <f t="shared" si="16"/>
        <v>CS26-1-18-[6][6]</v>
      </c>
      <c r="C498" s="8" t="s">
        <v>8432</v>
      </c>
      <c r="D498" s="8">
        <v>6</v>
      </c>
      <c r="E498" s="8">
        <v>6</v>
      </c>
      <c r="F498" s="8" t="str">
        <f>VLOOKUP(C498&amp;"-I"&amp;D498,端口信息表!B:F,5,FALSE)</f>
        <v>RY76R</v>
      </c>
      <c r="G498" s="8" t="str">
        <f>VLOOKUP(C498&amp;"-O"&amp;E498,端口信息表!B:F,5,FALSE)</f>
        <v>TX76L</v>
      </c>
      <c r="H498" t="e">
        <f>VLOOKUP(O498&amp;"-"&amp;VLOOKUP(B498,开关状态表!B:K,10,0),'TWT实时状态（新）'!B:I,7,0)</f>
        <v>#N/A</v>
      </c>
      <c r="I498" t="e">
        <f>VLOOKUP(O498&amp;"-"&amp;VLOOKUP(B498,开关状态表!B:K,10,0),'TWT实时状态（新）'!B:I,8,0)</f>
        <v>#N/A</v>
      </c>
      <c r="O498" s="11" t="str">
        <f>VLOOKUP(C498,矩阵信息表!B:C,2,0)</f>
        <v>CS26</v>
      </c>
    </row>
    <row r="499" ht="15" spans="1:15">
      <c r="A499" s="13">
        <f t="shared" si="15"/>
        <v>498</v>
      </c>
      <c r="B499" s="8" t="str">
        <f t="shared" si="16"/>
        <v>CS26-1-18-[7][7]</v>
      </c>
      <c r="C499" s="8" t="s">
        <v>8432</v>
      </c>
      <c r="D499" s="8">
        <v>7</v>
      </c>
      <c r="E499" s="8">
        <v>7</v>
      </c>
      <c r="F499" s="8" t="str">
        <f>VLOOKUP(C499&amp;"-I"&amp;D499,端口信息表!B:F,5,FALSE)</f>
        <v>RY77R</v>
      </c>
      <c r="G499" s="8" t="str">
        <f>VLOOKUP(C499&amp;"-O"&amp;E499,端口信息表!B:F,5,FALSE)</f>
        <v>TX77L</v>
      </c>
      <c r="H499" t="e">
        <f>VLOOKUP(O499&amp;"-"&amp;VLOOKUP(B499,开关状态表!B:K,10,0),'TWT实时状态（新）'!B:I,7,0)</f>
        <v>#N/A</v>
      </c>
      <c r="I499" t="e">
        <f>VLOOKUP(O499&amp;"-"&amp;VLOOKUP(B499,开关状态表!B:K,10,0),'TWT实时状态（新）'!B:I,8,0)</f>
        <v>#N/A</v>
      </c>
      <c r="O499" s="11" t="str">
        <f>VLOOKUP(C499,矩阵信息表!B:C,2,0)</f>
        <v>CS26</v>
      </c>
    </row>
    <row r="500" ht="15" spans="1:15">
      <c r="A500" s="13">
        <f t="shared" si="15"/>
        <v>499</v>
      </c>
      <c r="B500" s="8" t="str">
        <f t="shared" si="16"/>
        <v>CS26-1-18-[8][8]</v>
      </c>
      <c r="C500" s="8" t="s">
        <v>8432</v>
      </c>
      <c r="D500" s="8">
        <v>8</v>
      </c>
      <c r="E500" s="8">
        <v>8</v>
      </c>
      <c r="F500" s="8" t="str">
        <f>VLOOKUP(C500&amp;"-I"&amp;D500,端口信息表!B:F,5,FALSE)</f>
        <v>RY78R</v>
      </c>
      <c r="G500" s="8" t="str">
        <f>VLOOKUP(C500&amp;"-O"&amp;E500,端口信息表!B:F,5,FALSE)</f>
        <v>TX78L</v>
      </c>
      <c r="H500" t="e">
        <f>VLOOKUP(O500&amp;"-"&amp;VLOOKUP(B500,开关状态表!B:K,10,0),'TWT实时状态（新）'!B:I,7,0)</f>
        <v>#N/A</v>
      </c>
      <c r="I500" t="e">
        <f>VLOOKUP(O500&amp;"-"&amp;VLOOKUP(B500,开关状态表!B:K,10,0),'TWT实时状态（新）'!B:I,8,0)</f>
        <v>#N/A</v>
      </c>
      <c r="O500" s="11" t="str">
        <f>VLOOKUP(C500,矩阵信息表!B:C,2,0)</f>
        <v>CS26</v>
      </c>
    </row>
    <row r="501" ht="15" spans="1:15">
      <c r="A501" s="13">
        <f t="shared" si="15"/>
        <v>500</v>
      </c>
      <c r="B501" s="8" t="str">
        <f t="shared" si="16"/>
        <v>CS26-1-18-[9][9]</v>
      </c>
      <c r="C501" s="8" t="s">
        <v>8432</v>
      </c>
      <c r="D501" s="8">
        <v>9</v>
      </c>
      <c r="E501" s="8">
        <v>9</v>
      </c>
      <c r="F501" s="8" t="str">
        <f>VLOOKUP(C501&amp;"-I"&amp;D501,端口信息表!B:F,5,FALSE)</f>
        <v>RY80R</v>
      </c>
      <c r="G501" s="8" t="str">
        <f>VLOOKUP(C501&amp;"-O"&amp;E501,端口信息表!B:F,5,FALSE)</f>
        <v>TX80L</v>
      </c>
      <c r="H501" t="e">
        <f>VLOOKUP(O501&amp;"-"&amp;VLOOKUP(B501,开关状态表!B:K,10,0),'TWT实时状态（新）'!B:I,7,0)</f>
        <v>#N/A</v>
      </c>
      <c r="I501" t="e">
        <f>VLOOKUP(O501&amp;"-"&amp;VLOOKUP(B501,开关状态表!B:K,10,0),'TWT实时状态（新）'!B:I,8,0)</f>
        <v>#N/A</v>
      </c>
      <c r="O501" s="11" t="str">
        <f>VLOOKUP(C501,矩阵信息表!B:C,2,0)</f>
        <v>CS26</v>
      </c>
    </row>
    <row r="502" ht="15" spans="1:15">
      <c r="A502" s="13">
        <f t="shared" si="15"/>
        <v>501</v>
      </c>
      <c r="B502" s="8" t="str">
        <f t="shared" si="16"/>
        <v>CS26-1-18-[10][10]</v>
      </c>
      <c r="C502" s="8" t="s">
        <v>8432</v>
      </c>
      <c r="D502" s="8">
        <v>10</v>
      </c>
      <c r="E502" s="8">
        <v>10</v>
      </c>
      <c r="F502" s="8" t="str">
        <f>VLOOKUP(C502&amp;"-I"&amp;D502,端口信息表!B:F,5,FALSE)</f>
        <v>RY81R</v>
      </c>
      <c r="G502" s="8" t="str">
        <f>VLOOKUP(C502&amp;"-O"&amp;E502,端口信息表!B:F,5,FALSE)</f>
        <v>TX81L</v>
      </c>
      <c r="H502" t="e">
        <f>VLOOKUP(O502&amp;"-"&amp;VLOOKUP(B502,开关状态表!B:K,10,0),'TWT实时状态（新）'!B:I,7,0)</f>
        <v>#N/A</v>
      </c>
      <c r="I502" t="e">
        <f>VLOOKUP(O502&amp;"-"&amp;VLOOKUP(B502,开关状态表!B:K,10,0),'TWT实时状态（新）'!B:I,8,0)</f>
        <v>#N/A</v>
      </c>
      <c r="O502" s="11" t="str">
        <f>VLOOKUP(C502,矩阵信息表!B:C,2,0)</f>
        <v>CS26</v>
      </c>
    </row>
    <row r="503" ht="15" spans="1:15">
      <c r="A503" s="13">
        <f t="shared" si="15"/>
        <v>502</v>
      </c>
      <c r="B503" s="8" t="str">
        <f t="shared" si="16"/>
        <v>CS26-1-18-[11][11]</v>
      </c>
      <c r="C503" s="8" t="s">
        <v>8432</v>
      </c>
      <c r="D503" s="8">
        <v>11</v>
      </c>
      <c r="E503" s="8">
        <v>11</v>
      </c>
      <c r="F503" s="8" t="str">
        <f>VLOOKUP(C503&amp;"-I"&amp;D503,端口信息表!B:F,5,FALSE)</f>
        <v>RY82R</v>
      </c>
      <c r="G503" s="8" t="str">
        <f>VLOOKUP(C503&amp;"-O"&amp;E503,端口信息表!B:F,5,FALSE)</f>
        <v>TX82L</v>
      </c>
      <c r="H503" t="e">
        <f>VLOOKUP(O503&amp;"-"&amp;VLOOKUP(B503,开关状态表!B:K,10,0),'TWT实时状态（新）'!B:I,7,0)</f>
        <v>#N/A</v>
      </c>
      <c r="I503" t="e">
        <f>VLOOKUP(O503&amp;"-"&amp;VLOOKUP(B503,开关状态表!B:K,10,0),'TWT实时状态（新）'!B:I,8,0)</f>
        <v>#N/A</v>
      </c>
      <c r="O503" s="11" t="str">
        <f>VLOOKUP(C503,矩阵信息表!B:C,2,0)</f>
        <v>CS26</v>
      </c>
    </row>
    <row r="504" ht="15" spans="1:15">
      <c r="A504" s="13">
        <f t="shared" si="15"/>
        <v>503</v>
      </c>
      <c r="B504" s="8" t="str">
        <f t="shared" si="16"/>
        <v>CS26-1-18-[12][12]</v>
      </c>
      <c r="C504" s="8" t="s">
        <v>8432</v>
      </c>
      <c r="D504" s="8">
        <v>12</v>
      </c>
      <c r="E504" s="8">
        <v>12</v>
      </c>
      <c r="F504" s="8" t="str">
        <f>VLOOKUP(C504&amp;"-I"&amp;D504,端口信息表!B:F,5,FALSE)</f>
        <v>RY83R</v>
      </c>
      <c r="G504" s="8" t="str">
        <f>VLOOKUP(C504&amp;"-O"&amp;E504,端口信息表!B:F,5,FALSE)</f>
        <v>TX83L</v>
      </c>
      <c r="H504" t="e">
        <f>VLOOKUP(O504&amp;"-"&amp;VLOOKUP(B504,开关状态表!B:K,10,0),'TWT实时状态（新）'!B:I,7,0)</f>
        <v>#N/A</v>
      </c>
      <c r="I504" t="e">
        <f>VLOOKUP(O504&amp;"-"&amp;VLOOKUP(B504,开关状态表!B:K,10,0),'TWT实时状态（新）'!B:I,8,0)</f>
        <v>#N/A</v>
      </c>
      <c r="O504" s="11" t="str">
        <f>VLOOKUP(C504,矩阵信息表!B:C,2,0)</f>
        <v>CS26</v>
      </c>
    </row>
    <row r="505" ht="15" spans="1:15">
      <c r="A505" s="13">
        <f t="shared" si="15"/>
        <v>504</v>
      </c>
      <c r="B505" s="8" t="str">
        <f t="shared" si="16"/>
        <v>CS26-1-18-[13][13]</v>
      </c>
      <c r="C505" s="8" t="s">
        <v>8432</v>
      </c>
      <c r="D505" s="8">
        <v>13</v>
      </c>
      <c r="E505" s="8">
        <v>13</v>
      </c>
      <c r="F505" s="8" t="str">
        <f>VLOOKUP(C505&amp;"-I"&amp;D505,端口信息表!B:F,5,FALSE)</f>
        <v>RY87R</v>
      </c>
      <c r="G505" s="8" t="str">
        <f>VLOOKUP(C505&amp;"-O"&amp;E505,端口信息表!B:F,5,FALSE)</f>
        <v>TX87L</v>
      </c>
      <c r="H505" t="e">
        <f>VLOOKUP(O505&amp;"-"&amp;VLOOKUP(B505,开关状态表!B:K,10,0),'TWT实时状态（新）'!B:I,7,0)</f>
        <v>#N/A</v>
      </c>
      <c r="I505" t="e">
        <f>VLOOKUP(O505&amp;"-"&amp;VLOOKUP(B505,开关状态表!B:K,10,0),'TWT实时状态（新）'!B:I,8,0)</f>
        <v>#N/A</v>
      </c>
      <c r="O505" s="11" t="str">
        <f>VLOOKUP(C505,矩阵信息表!B:C,2,0)</f>
        <v>CS26</v>
      </c>
    </row>
    <row r="506" ht="15" spans="1:15">
      <c r="A506" s="13">
        <f t="shared" si="15"/>
        <v>505</v>
      </c>
      <c r="B506" s="8" t="str">
        <f t="shared" si="16"/>
        <v>CS26-1-18-[14][14]</v>
      </c>
      <c r="C506" s="8" t="s">
        <v>8432</v>
      </c>
      <c r="D506" s="8">
        <v>14</v>
      </c>
      <c r="E506" s="8">
        <v>14</v>
      </c>
      <c r="F506" s="8" t="str">
        <f>VLOOKUP(C506&amp;"-I"&amp;D506,端口信息表!B:F,5,FALSE)</f>
        <v>RY89R</v>
      </c>
      <c r="G506" s="8" t="str">
        <f>VLOOKUP(C506&amp;"-O"&amp;E506,端口信息表!B:F,5,FALSE)</f>
        <v>TX89L</v>
      </c>
      <c r="H506" t="e">
        <f>VLOOKUP(O506&amp;"-"&amp;VLOOKUP(B506,开关状态表!B:K,10,0),'TWT实时状态（新）'!B:I,7,0)</f>
        <v>#N/A</v>
      </c>
      <c r="I506" t="e">
        <f>VLOOKUP(O506&amp;"-"&amp;VLOOKUP(B506,开关状态表!B:K,10,0),'TWT实时状态（新）'!B:I,8,0)</f>
        <v>#N/A</v>
      </c>
      <c r="O506" s="11" t="str">
        <f>VLOOKUP(C506,矩阵信息表!B:C,2,0)</f>
        <v>CS26</v>
      </c>
    </row>
    <row r="507" ht="15" spans="1:15">
      <c r="A507" s="13">
        <f t="shared" si="15"/>
        <v>506</v>
      </c>
      <c r="B507" s="8" t="str">
        <f t="shared" si="16"/>
        <v>CS26-1-18-[15][15]</v>
      </c>
      <c r="C507" s="8" t="s">
        <v>8432</v>
      </c>
      <c r="D507" s="8">
        <v>15</v>
      </c>
      <c r="E507" s="8">
        <v>15</v>
      </c>
      <c r="F507" s="8" t="str">
        <f>VLOOKUP(C507&amp;"-I"&amp;D507,端口信息表!B:F,5,FALSE)</f>
        <v>RY91R</v>
      </c>
      <c r="G507" s="8" t="str">
        <f>VLOOKUP(C507&amp;"-O"&amp;E507,端口信息表!B:F,5,FALSE)</f>
        <v>TX91L</v>
      </c>
      <c r="H507" t="e">
        <f>VLOOKUP(O507&amp;"-"&amp;VLOOKUP(B507,开关状态表!B:K,10,0),'TWT实时状态（新）'!B:I,7,0)</f>
        <v>#N/A</v>
      </c>
      <c r="I507" t="e">
        <f>VLOOKUP(O507&amp;"-"&amp;VLOOKUP(B507,开关状态表!B:K,10,0),'TWT实时状态（新）'!B:I,8,0)</f>
        <v>#N/A</v>
      </c>
      <c r="O507" s="11" t="str">
        <f>VLOOKUP(C507,矩阵信息表!B:C,2,0)</f>
        <v>CS26</v>
      </c>
    </row>
    <row r="508" ht="15" spans="1:15">
      <c r="A508" s="13">
        <f t="shared" si="15"/>
        <v>507</v>
      </c>
      <c r="B508" s="8" t="str">
        <f t="shared" si="16"/>
        <v>CS26-1-18-[16][16]</v>
      </c>
      <c r="C508" s="8" t="s">
        <v>8432</v>
      </c>
      <c r="D508" s="8">
        <v>16</v>
      </c>
      <c r="E508" s="8">
        <v>16</v>
      </c>
      <c r="F508" s="8" t="str">
        <f>VLOOKUP(C508&amp;"-I"&amp;D508,端口信息表!B:F,5,FALSE)</f>
        <v>RY94R</v>
      </c>
      <c r="G508" s="8" t="str">
        <f>VLOOKUP(C508&amp;"-O"&amp;E508,端口信息表!B:F,5,FALSE)</f>
        <v>TX94L</v>
      </c>
      <c r="H508" t="e">
        <f>VLOOKUP(O508&amp;"-"&amp;VLOOKUP(B508,开关状态表!B:K,10,0),'TWT实时状态（新）'!B:I,7,0)</f>
        <v>#N/A</v>
      </c>
      <c r="I508" t="e">
        <f>VLOOKUP(O508&amp;"-"&amp;VLOOKUP(B508,开关状态表!B:K,10,0),'TWT实时状态（新）'!B:I,8,0)</f>
        <v>#N/A</v>
      </c>
      <c r="O508" s="11" t="str">
        <f>VLOOKUP(C508,矩阵信息表!B:C,2,0)</f>
        <v>CS26</v>
      </c>
    </row>
    <row r="509" ht="15" spans="1:15">
      <c r="A509" s="13">
        <f t="shared" si="15"/>
        <v>508</v>
      </c>
      <c r="B509" s="8" t="str">
        <f t="shared" si="16"/>
        <v>CS26-1-18-[17][17]</v>
      </c>
      <c r="C509" s="8" t="s">
        <v>8432</v>
      </c>
      <c r="D509" s="8">
        <v>17</v>
      </c>
      <c r="E509" s="8">
        <v>17</v>
      </c>
      <c r="F509" s="8" t="str">
        <f>VLOOKUP(C509&amp;"-I"&amp;D509,端口信息表!B:F,5,FALSE)</f>
        <v>RY65L</v>
      </c>
      <c r="G509" s="8" t="str">
        <f>VLOOKUP(C509&amp;"-O"&amp;E509,端口信息表!B:F,5,FALSE)</f>
        <v>TX65R</v>
      </c>
      <c r="H509" t="e">
        <f>VLOOKUP(O509&amp;"-"&amp;VLOOKUP(B509,开关状态表!B:K,10,0),'TWT实时状态（新）'!B:I,7,0)</f>
        <v>#N/A</v>
      </c>
      <c r="I509" t="e">
        <f>VLOOKUP(O509&amp;"-"&amp;VLOOKUP(B509,开关状态表!B:K,10,0),'TWT实时状态（新）'!B:I,8,0)</f>
        <v>#N/A</v>
      </c>
      <c r="O509" s="11" t="str">
        <f>VLOOKUP(C509,矩阵信息表!B:C,2,0)</f>
        <v>CS26</v>
      </c>
    </row>
    <row r="510" ht="15" spans="1:15">
      <c r="A510" s="13">
        <f t="shared" si="15"/>
        <v>509</v>
      </c>
      <c r="B510" s="8" t="str">
        <f t="shared" si="16"/>
        <v>CS26-1-18-[18][18]</v>
      </c>
      <c r="C510" s="8" t="s">
        <v>8432</v>
      </c>
      <c r="D510" s="8">
        <v>18</v>
      </c>
      <c r="E510" s="8">
        <v>18</v>
      </c>
      <c r="F510" s="8" t="str">
        <f>VLOOKUP(C510&amp;"-I"&amp;D510,端口信息表!B:F,5,FALSE)</f>
        <v>RY67L</v>
      </c>
      <c r="G510" s="8" t="str">
        <f>VLOOKUP(C510&amp;"-O"&amp;E510,端口信息表!B:F,5,FALSE)</f>
        <v>TX67R</v>
      </c>
      <c r="H510" t="e">
        <f>VLOOKUP(O510&amp;"-"&amp;VLOOKUP(B510,开关状态表!B:K,10,0),'TWT实时状态（新）'!B:I,7,0)</f>
        <v>#N/A</v>
      </c>
      <c r="I510" t="e">
        <f>VLOOKUP(O510&amp;"-"&amp;VLOOKUP(B510,开关状态表!B:K,10,0),'TWT实时状态（新）'!B:I,8,0)</f>
        <v>#N/A</v>
      </c>
      <c r="O510" s="11" t="str">
        <f>VLOOKUP(C510,矩阵信息表!B:C,2,0)</f>
        <v>CS26</v>
      </c>
    </row>
    <row r="511" ht="15" spans="1:15">
      <c r="A511" s="13">
        <f t="shared" si="15"/>
        <v>510</v>
      </c>
      <c r="B511" s="8" t="str">
        <f t="shared" si="16"/>
        <v>CS26-1-18-[19][19]</v>
      </c>
      <c r="C511" s="8" t="s">
        <v>8432</v>
      </c>
      <c r="D511" s="8">
        <v>19</v>
      </c>
      <c r="E511" s="8">
        <v>19</v>
      </c>
      <c r="F511" s="8" t="str">
        <f>VLOOKUP(C511&amp;"-I"&amp;D511,端口信息表!B:F,5,FALSE)</f>
        <v>RY68L</v>
      </c>
      <c r="G511" s="8" t="str">
        <f>VLOOKUP(C511&amp;"-O"&amp;E511,端口信息表!B:F,5,FALSE)</f>
        <v>TX68R</v>
      </c>
      <c r="H511" t="e">
        <f>VLOOKUP(O511&amp;"-"&amp;VLOOKUP(B511,开关状态表!B:K,10,0),'TWT实时状态（新）'!B:I,7,0)</f>
        <v>#N/A</v>
      </c>
      <c r="I511" t="e">
        <f>VLOOKUP(O511&amp;"-"&amp;VLOOKUP(B511,开关状态表!B:K,10,0),'TWT实时状态（新）'!B:I,8,0)</f>
        <v>#N/A</v>
      </c>
      <c r="O511" s="11" t="str">
        <f>VLOOKUP(C511,矩阵信息表!B:C,2,0)</f>
        <v>CS26</v>
      </c>
    </row>
    <row r="512" ht="15" spans="1:15">
      <c r="A512" s="13">
        <f t="shared" si="15"/>
        <v>511</v>
      </c>
      <c r="B512" s="8" t="str">
        <f t="shared" si="16"/>
        <v>CS26-1-18-[20][20]</v>
      </c>
      <c r="C512" s="8" t="s">
        <v>8432</v>
      </c>
      <c r="D512" s="8">
        <v>20</v>
      </c>
      <c r="E512" s="8">
        <v>20</v>
      </c>
      <c r="F512" s="8" t="str">
        <f>VLOOKUP(C512&amp;"-I"&amp;D512,端口信息表!B:F,5,FALSE)</f>
        <v>RY69L</v>
      </c>
      <c r="G512" s="8" t="str">
        <f>VLOOKUP(C512&amp;"-O"&amp;E512,端口信息表!B:F,5,FALSE)</f>
        <v>TX69R</v>
      </c>
      <c r="H512" t="e">
        <f>VLOOKUP(O512&amp;"-"&amp;VLOOKUP(B512,开关状态表!B:K,10,0),'TWT实时状态（新）'!B:I,7,0)</f>
        <v>#N/A</v>
      </c>
      <c r="I512" t="e">
        <f>VLOOKUP(O512&amp;"-"&amp;VLOOKUP(B512,开关状态表!B:K,10,0),'TWT实时状态（新）'!B:I,8,0)</f>
        <v>#N/A</v>
      </c>
      <c r="O512" s="11" t="str">
        <f>VLOOKUP(C512,矩阵信息表!B:C,2,0)</f>
        <v>CS26</v>
      </c>
    </row>
    <row r="513" ht="15" spans="1:15">
      <c r="A513" s="13">
        <f t="shared" si="15"/>
        <v>512</v>
      </c>
      <c r="B513" s="8" t="str">
        <f t="shared" si="16"/>
        <v>CS26-1-18-[21][21]</v>
      </c>
      <c r="C513" s="8" t="s">
        <v>8432</v>
      </c>
      <c r="D513" s="8">
        <v>21</v>
      </c>
      <c r="E513" s="8">
        <v>21</v>
      </c>
      <c r="F513" s="8" t="str">
        <f>VLOOKUP(C513&amp;"-I"&amp;D513,端口信息表!B:F,5,FALSE)</f>
        <v>RY70L</v>
      </c>
      <c r="G513" s="8" t="str">
        <f>VLOOKUP(C513&amp;"-O"&amp;E513,端口信息表!B:F,5,FALSE)</f>
        <v>TX70R</v>
      </c>
      <c r="H513" t="e">
        <f>VLOOKUP(O513&amp;"-"&amp;VLOOKUP(B513,开关状态表!B:K,10,0),'TWT实时状态（新）'!B:I,7,0)</f>
        <v>#N/A</v>
      </c>
      <c r="I513" t="e">
        <f>VLOOKUP(O513&amp;"-"&amp;VLOOKUP(B513,开关状态表!B:K,10,0),'TWT实时状态（新）'!B:I,8,0)</f>
        <v>#N/A</v>
      </c>
      <c r="O513" s="11" t="str">
        <f>VLOOKUP(C513,矩阵信息表!B:C,2,0)</f>
        <v>CS26</v>
      </c>
    </row>
    <row r="514" ht="15" spans="1:15">
      <c r="A514" s="13">
        <f t="shared" si="15"/>
        <v>513</v>
      </c>
      <c r="B514" s="8" t="str">
        <f t="shared" si="16"/>
        <v>CS26-1-18-[22][22]</v>
      </c>
      <c r="C514" s="8" t="s">
        <v>8432</v>
      </c>
      <c r="D514" s="8">
        <v>22</v>
      </c>
      <c r="E514" s="8">
        <v>22</v>
      </c>
      <c r="F514" s="8" t="str">
        <f>VLOOKUP(C514&amp;"-I"&amp;D514,端口信息表!B:F,5,FALSE)</f>
        <v>RY72L</v>
      </c>
      <c r="G514" s="8" t="str">
        <f>VLOOKUP(C514&amp;"-O"&amp;E514,端口信息表!B:F,5,FALSE)</f>
        <v>TX72R</v>
      </c>
      <c r="H514" t="e">
        <f>VLOOKUP(O514&amp;"-"&amp;VLOOKUP(B514,开关状态表!B:K,10,0),'TWT实时状态（新）'!B:I,7,0)</f>
        <v>#N/A</v>
      </c>
      <c r="I514" t="e">
        <f>VLOOKUP(O514&amp;"-"&amp;VLOOKUP(B514,开关状态表!B:K,10,0),'TWT实时状态（新）'!B:I,8,0)</f>
        <v>#N/A</v>
      </c>
      <c r="O514" s="11" t="str">
        <f>VLOOKUP(C514,矩阵信息表!B:C,2,0)</f>
        <v>CS26</v>
      </c>
    </row>
    <row r="515" ht="15" spans="1:15">
      <c r="A515" s="13">
        <f t="shared" ref="A515:A578" si="17">ROW()-1</f>
        <v>514</v>
      </c>
      <c r="B515" s="8" t="str">
        <f t="shared" ref="B515:B578" si="18">C515&amp;"-["&amp;D515&amp;"]["&amp;E515&amp;"]"</f>
        <v>CS26-1-18-[23][23]</v>
      </c>
      <c r="C515" s="8" t="s">
        <v>8432</v>
      </c>
      <c r="D515" s="8">
        <v>23</v>
      </c>
      <c r="E515" s="8">
        <v>23</v>
      </c>
      <c r="F515" s="8" t="str">
        <f>VLOOKUP(C515&amp;"-I"&amp;D515,端口信息表!B:F,5,FALSE)</f>
        <v>RY73L</v>
      </c>
      <c r="G515" s="8" t="str">
        <f>VLOOKUP(C515&amp;"-O"&amp;E515,端口信息表!B:F,5,FALSE)</f>
        <v>TX73R</v>
      </c>
      <c r="H515" t="e">
        <f>VLOOKUP(O515&amp;"-"&amp;VLOOKUP(B515,开关状态表!B:K,10,0),'TWT实时状态（新）'!B:I,7,0)</f>
        <v>#N/A</v>
      </c>
      <c r="I515" t="e">
        <f>VLOOKUP(O515&amp;"-"&amp;VLOOKUP(B515,开关状态表!B:K,10,0),'TWT实时状态（新）'!B:I,8,0)</f>
        <v>#N/A</v>
      </c>
      <c r="O515" s="11" t="str">
        <f>VLOOKUP(C515,矩阵信息表!B:C,2,0)</f>
        <v>CS26</v>
      </c>
    </row>
    <row r="516" ht="15" spans="1:15">
      <c r="A516" s="13">
        <f t="shared" si="17"/>
        <v>515</v>
      </c>
      <c r="B516" s="8" t="str">
        <f t="shared" si="18"/>
        <v>CS26-1-18-[24][24]</v>
      </c>
      <c r="C516" s="8" t="s">
        <v>8432</v>
      </c>
      <c r="D516" s="8">
        <v>24</v>
      </c>
      <c r="E516" s="8">
        <v>24</v>
      </c>
      <c r="F516" s="8" t="str">
        <f>VLOOKUP(C516&amp;"-I"&amp;D516,端口信息表!B:F,5,FALSE)</f>
        <v>RY74L</v>
      </c>
      <c r="G516" s="8" t="str">
        <f>VLOOKUP(C516&amp;"-O"&amp;E516,端口信息表!B:F,5,FALSE)</f>
        <v>TX74R</v>
      </c>
      <c r="H516" t="e">
        <f>VLOOKUP(O516&amp;"-"&amp;VLOOKUP(B516,开关状态表!B:K,10,0),'TWT实时状态（新）'!B:I,7,0)</f>
        <v>#N/A</v>
      </c>
      <c r="I516" t="e">
        <f>VLOOKUP(O516&amp;"-"&amp;VLOOKUP(B516,开关状态表!B:K,10,0),'TWT实时状态（新）'!B:I,8,0)</f>
        <v>#N/A</v>
      </c>
      <c r="O516" s="11" t="str">
        <f>VLOOKUP(C516,矩阵信息表!B:C,2,0)</f>
        <v>CS26</v>
      </c>
    </row>
    <row r="517" ht="15" spans="1:15">
      <c r="A517" s="13">
        <f t="shared" si="17"/>
        <v>516</v>
      </c>
      <c r="B517" s="8" t="str">
        <f t="shared" si="18"/>
        <v>CS26-1-18-[25][25]</v>
      </c>
      <c r="C517" s="8" t="s">
        <v>8432</v>
      </c>
      <c r="D517" s="8">
        <v>25</v>
      </c>
      <c r="E517" s="8">
        <v>25</v>
      </c>
      <c r="F517" s="8" t="str">
        <f>VLOOKUP(C517&amp;"-I"&amp;D517,端口信息表!B:F,5,FALSE)</f>
        <v>RY79L</v>
      </c>
      <c r="G517" s="8" t="str">
        <f>VLOOKUP(C517&amp;"-O"&amp;E517,端口信息表!B:F,5,FALSE)</f>
        <v>TX79R</v>
      </c>
      <c r="H517" t="e">
        <f>VLOOKUP(O517&amp;"-"&amp;VLOOKUP(B517,开关状态表!B:K,10,0),'TWT实时状态（新）'!B:I,7,0)</f>
        <v>#N/A</v>
      </c>
      <c r="I517" t="e">
        <f>VLOOKUP(O517&amp;"-"&amp;VLOOKUP(B517,开关状态表!B:K,10,0),'TWT实时状态（新）'!B:I,8,0)</f>
        <v>#N/A</v>
      </c>
      <c r="O517" s="11" t="str">
        <f>VLOOKUP(C517,矩阵信息表!B:C,2,0)</f>
        <v>CS26</v>
      </c>
    </row>
    <row r="518" ht="15" spans="1:15">
      <c r="A518" s="13">
        <f t="shared" si="17"/>
        <v>517</v>
      </c>
      <c r="B518" s="8" t="str">
        <f t="shared" si="18"/>
        <v>CS26-1-18-[26][26]</v>
      </c>
      <c r="C518" s="8" t="s">
        <v>8432</v>
      </c>
      <c r="D518" s="8">
        <v>26</v>
      </c>
      <c r="E518" s="8">
        <v>26</v>
      </c>
      <c r="F518" s="8" t="str">
        <f>VLOOKUP(C518&amp;"-I"&amp;D518,端口信息表!B:F,5,FALSE)</f>
        <v>RY84L</v>
      </c>
      <c r="G518" s="8" t="str">
        <f>VLOOKUP(C518&amp;"-O"&amp;E518,端口信息表!B:F,5,FALSE)</f>
        <v>TX84R</v>
      </c>
      <c r="H518" t="e">
        <f>VLOOKUP(O518&amp;"-"&amp;VLOOKUP(B518,开关状态表!B:K,10,0),'TWT实时状态（新）'!B:I,7,0)</f>
        <v>#N/A</v>
      </c>
      <c r="I518" t="e">
        <f>VLOOKUP(O518&amp;"-"&amp;VLOOKUP(B518,开关状态表!B:K,10,0),'TWT实时状态（新）'!B:I,8,0)</f>
        <v>#N/A</v>
      </c>
      <c r="O518" s="11" t="str">
        <f>VLOOKUP(C518,矩阵信息表!B:C,2,0)</f>
        <v>CS26</v>
      </c>
    </row>
    <row r="519" ht="15" spans="1:15">
      <c r="A519" s="13">
        <f t="shared" si="17"/>
        <v>518</v>
      </c>
      <c r="B519" s="8" t="str">
        <f t="shared" si="18"/>
        <v>CS26-1-18-[27][27]</v>
      </c>
      <c r="C519" s="8" t="s">
        <v>8432</v>
      </c>
      <c r="D519" s="8">
        <v>27</v>
      </c>
      <c r="E519" s="8">
        <v>27</v>
      </c>
      <c r="F519" s="8" t="str">
        <f>VLOOKUP(C519&amp;"-I"&amp;D519,端口信息表!B:F,5,FALSE)</f>
        <v>RY85L</v>
      </c>
      <c r="G519" s="8" t="str">
        <f>VLOOKUP(C519&amp;"-O"&amp;E519,端口信息表!B:F,5,FALSE)</f>
        <v>TX85R</v>
      </c>
      <c r="H519" t="e">
        <f>VLOOKUP(O519&amp;"-"&amp;VLOOKUP(B519,开关状态表!B:K,10,0),'TWT实时状态（新）'!B:I,7,0)</f>
        <v>#N/A</v>
      </c>
      <c r="I519" t="e">
        <f>VLOOKUP(O519&amp;"-"&amp;VLOOKUP(B519,开关状态表!B:K,10,0),'TWT实时状态（新）'!B:I,8,0)</f>
        <v>#N/A</v>
      </c>
      <c r="O519" s="11" t="str">
        <f>VLOOKUP(C519,矩阵信息表!B:C,2,0)</f>
        <v>CS26</v>
      </c>
    </row>
    <row r="520" ht="15" spans="1:15">
      <c r="A520" s="13">
        <f t="shared" si="17"/>
        <v>519</v>
      </c>
      <c r="B520" s="8" t="str">
        <f t="shared" si="18"/>
        <v>CS26-1-18-[28][28]</v>
      </c>
      <c r="C520" s="8" t="s">
        <v>8432</v>
      </c>
      <c r="D520" s="8">
        <v>28</v>
      </c>
      <c r="E520" s="8">
        <v>28</v>
      </c>
      <c r="F520" s="8" t="str">
        <f>VLOOKUP(C520&amp;"-I"&amp;D520,端口信息表!B:F,5,FALSE)</f>
        <v>RY86L</v>
      </c>
      <c r="G520" s="8" t="str">
        <f>VLOOKUP(C520&amp;"-O"&amp;E520,端口信息表!B:F,5,FALSE)</f>
        <v>TX86R</v>
      </c>
      <c r="H520" t="e">
        <f>VLOOKUP(O520&amp;"-"&amp;VLOOKUP(B520,开关状态表!B:K,10,0),'TWT实时状态（新）'!B:I,7,0)</f>
        <v>#N/A</v>
      </c>
      <c r="I520" t="e">
        <f>VLOOKUP(O520&amp;"-"&amp;VLOOKUP(B520,开关状态表!B:K,10,0),'TWT实时状态（新）'!B:I,8,0)</f>
        <v>#N/A</v>
      </c>
      <c r="O520" s="11" t="str">
        <f>VLOOKUP(C520,矩阵信息表!B:C,2,0)</f>
        <v>CS26</v>
      </c>
    </row>
    <row r="521" ht="15" spans="1:15">
      <c r="A521" s="13">
        <f t="shared" si="17"/>
        <v>520</v>
      </c>
      <c r="B521" s="8" t="str">
        <f t="shared" si="18"/>
        <v>CS26-1-18-[29][29]</v>
      </c>
      <c r="C521" s="8" t="s">
        <v>8432</v>
      </c>
      <c r="D521" s="8">
        <v>29</v>
      </c>
      <c r="E521" s="8">
        <v>29</v>
      </c>
      <c r="F521" s="8" t="str">
        <f>VLOOKUP(C521&amp;"-I"&amp;D521,端口信息表!B:F,5,FALSE)</f>
        <v>RY88L</v>
      </c>
      <c r="G521" s="8" t="str">
        <f>VLOOKUP(C521&amp;"-O"&amp;E521,端口信息表!B:F,5,FALSE)</f>
        <v>TX88R</v>
      </c>
      <c r="H521" t="e">
        <f>VLOOKUP(O521&amp;"-"&amp;VLOOKUP(B521,开关状态表!B:K,10,0),'TWT实时状态（新）'!B:I,7,0)</f>
        <v>#N/A</v>
      </c>
      <c r="I521" t="e">
        <f>VLOOKUP(O521&amp;"-"&amp;VLOOKUP(B521,开关状态表!B:K,10,0),'TWT实时状态（新）'!B:I,8,0)</f>
        <v>#N/A</v>
      </c>
      <c r="O521" s="11" t="str">
        <f>VLOOKUP(C521,矩阵信息表!B:C,2,0)</f>
        <v>CS26</v>
      </c>
    </row>
    <row r="522" ht="15" spans="1:15">
      <c r="A522" s="13">
        <f t="shared" si="17"/>
        <v>521</v>
      </c>
      <c r="B522" s="8" t="str">
        <f t="shared" si="18"/>
        <v>CS26-1-18-[30][30]</v>
      </c>
      <c r="C522" s="8" t="s">
        <v>8432</v>
      </c>
      <c r="D522" s="8">
        <v>30</v>
      </c>
      <c r="E522" s="8">
        <v>30</v>
      </c>
      <c r="F522" s="8" t="str">
        <f>VLOOKUP(C522&amp;"-I"&amp;D522,端口信息表!B:F,5,FALSE)</f>
        <v>RY90L</v>
      </c>
      <c r="G522" s="8" t="str">
        <f>VLOOKUP(C522&amp;"-O"&amp;E522,端口信息表!B:F,5,FALSE)</f>
        <v>TX90R</v>
      </c>
      <c r="H522" t="e">
        <f>VLOOKUP(O522&amp;"-"&amp;VLOOKUP(B522,开关状态表!B:K,10,0),'TWT实时状态（新）'!B:I,7,0)</f>
        <v>#N/A</v>
      </c>
      <c r="I522" t="e">
        <f>VLOOKUP(O522&amp;"-"&amp;VLOOKUP(B522,开关状态表!B:K,10,0),'TWT实时状态（新）'!B:I,8,0)</f>
        <v>#N/A</v>
      </c>
      <c r="O522" s="11" t="str">
        <f>VLOOKUP(C522,矩阵信息表!B:C,2,0)</f>
        <v>CS26</v>
      </c>
    </row>
    <row r="523" ht="15" spans="1:15">
      <c r="A523" s="13">
        <f t="shared" si="17"/>
        <v>522</v>
      </c>
      <c r="B523" s="8" t="str">
        <f t="shared" si="18"/>
        <v>CS26-1-18-[31][31]</v>
      </c>
      <c r="C523" s="8" t="s">
        <v>8432</v>
      </c>
      <c r="D523" s="8">
        <v>31</v>
      </c>
      <c r="E523" s="8">
        <v>31</v>
      </c>
      <c r="F523" s="8" t="str">
        <f>VLOOKUP(C523&amp;"-I"&amp;D523,端口信息表!B:F,5,FALSE)</f>
        <v>RY92L</v>
      </c>
      <c r="G523" s="8" t="str">
        <f>VLOOKUP(C523&amp;"-O"&amp;E523,端口信息表!B:F,5,FALSE)</f>
        <v>TX92R</v>
      </c>
      <c r="H523" t="e">
        <f>VLOOKUP(O523&amp;"-"&amp;VLOOKUP(B523,开关状态表!B:K,10,0),'TWT实时状态（新）'!B:I,7,0)</f>
        <v>#N/A</v>
      </c>
      <c r="I523" t="e">
        <f>VLOOKUP(O523&amp;"-"&amp;VLOOKUP(B523,开关状态表!B:K,10,0),'TWT实时状态（新）'!B:I,8,0)</f>
        <v>#N/A</v>
      </c>
      <c r="O523" s="11" t="str">
        <f>VLOOKUP(C523,矩阵信息表!B:C,2,0)</f>
        <v>CS26</v>
      </c>
    </row>
    <row r="524" ht="15" spans="1:15">
      <c r="A524" s="13">
        <f t="shared" si="17"/>
        <v>523</v>
      </c>
      <c r="B524" s="8" t="str">
        <f t="shared" si="18"/>
        <v>CS26-1-18-[32][32]</v>
      </c>
      <c r="C524" s="8" t="s">
        <v>8432</v>
      </c>
      <c r="D524" s="8">
        <v>32</v>
      </c>
      <c r="E524" s="8">
        <v>32</v>
      </c>
      <c r="F524" s="8" t="str">
        <f>VLOOKUP(C524&amp;"-I"&amp;D524,端口信息表!B:F,5,FALSE)</f>
        <v>RY93L</v>
      </c>
      <c r="G524" s="8" t="str">
        <f>VLOOKUP(C524&amp;"-O"&amp;E524,端口信息表!B:F,5,FALSE)</f>
        <v>TX93R</v>
      </c>
      <c r="H524" t="e">
        <f>VLOOKUP(O524&amp;"-"&amp;VLOOKUP(B524,开关状态表!B:K,10,0),'TWT实时状态（新）'!B:I,7,0)</f>
        <v>#N/A</v>
      </c>
      <c r="I524" t="e">
        <f>VLOOKUP(O524&amp;"-"&amp;VLOOKUP(B524,开关状态表!B:K,10,0),'TWT实时状态（新）'!B:I,8,0)</f>
        <v>#N/A</v>
      </c>
      <c r="O524" s="11" t="str">
        <f>VLOOKUP(C524,矩阵信息表!B:C,2,0)</f>
        <v>CS26</v>
      </c>
    </row>
    <row r="525" ht="15" spans="1:15">
      <c r="A525" s="13">
        <f t="shared" si="17"/>
        <v>524</v>
      </c>
      <c r="B525" s="8" t="str">
        <f t="shared" si="18"/>
        <v>CS26-1-19-[1][1]</v>
      </c>
      <c r="C525" s="8" t="s">
        <v>8433</v>
      </c>
      <c r="D525" s="8">
        <v>1</v>
      </c>
      <c r="E525" s="8">
        <v>1</v>
      </c>
      <c r="F525" s="8" t="str">
        <f>VLOOKUP(C525&amp;"-I"&amp;D525,端口信息表!B:F,5,FALSE)</f>
        <v>RB1L</v>
      </c>
      <c r="G525" s="8" t="str">
        <f>VLOOKUP(C525&amp;"-O"&amp;E525,端口信息表!B:F,5,FALSE)</f>
        <v>TY1R</v>
      </c>
      <c r="H525" t="e">
        <f>VLOOKUP(O525&amp;"-"&amp;VLOOKUP(B525,开关状态表!B:K,10,0),'TWT实时状态（新）'!B:I,7,0)</f>
        <v>#N/A</v>
      </c>
      <c r="I525" t="e">
        <f>VLOOKUP(O525&amp;"-"&amp;VLOOKUP(B525,开关状态表!B:K,10,0),'TWT实时状态（新）'!B:I,8,0)</f>
        <v>#N/A</v>
      </c>
      <c r="O525" s="11" t="str">
        <f>VLOOKUP(C525,矩阵信息表!B:C,2,0)</f>
        <v>CS26</v>
      </c>
    </row>
    <row r="526" ht="15" spans="1:15">
      <c r="A526" s="13">
        <f t="shared" si="17"/>
        <v>525</v>
      </c>
      <c r="B526" s="8" t="str">
        <f t="shared" si="18"/>
        <v>CS26-1-19-[2][2]</v>
      </c>
      <c r="C526" s="8" t="s">
        <v>8433</v>
      </c>
      <c r="D526" s="8">
        <v>2</v>
      </c>
      <c r="E526" s="8">
        <v>2</v>
      </c>
      <c r="F526" s="8" t="str">
        <f>VLOOKUP(C526&amp;"-I"&amp;D526,端口信息表!B:F,5,FALSE)</f>
        <v>RB3L</v>
      </c>
      <c r="G526" s="8" t="str">
        <f>VLOOKUP(C526&amp;"-O"&amp;E526,端口信息表!B:F,5,FALSE)</f>
        <v>TY3R</v>
      </c>
      <c r="H526" t="e">
        <f>VLOOKUP(O526&amp;"-"&amp;VLOOKUP(B526,开关状态表!B:K,10,0),'TWT实时状态（新）'!B:I,7,0)</f>
        <v>#N/A</v>
      </c>
      <c r="I526" t="e">
        <f>VLOOKUP(O526&amp;"-"&amp;VLOOKUP(B526,开关状态表!B:K,10,0),'TWT实时状态（新）'!B:I,8,0)</f>
        <v>#N/A</v>
      </c>
      <c r="O526" s="11" t="str">
        <f>VLOOKUP(C526,矩阵信息表!B:C,2,0)</f>
        <v>CS26</v>
      </c>
    </row>
    <row r="527" ht="15" spans="1:15">
      <c r="A527" s="13">
        <f t="shared" si="17"/>
        <v>526</v>
      </c>
      <c r="B527" s="8" t="str">
        <f t="shared" si="18"/>
        <v>CS26-1-19-[3][3]</v>
      </c>
      <c r="C527" s="8" t="s">
        <v>8433</v>
      </c>
      <c r="D527" s="8">
        <v>3</v>
      </c>
      <c r="E527" s="8">
        <v>3</v>
      </c>
      <c r="F527" s="8" t="str">
        <f>VLOOKUP(C527&amp;"-I"&amp;D527,端口信息表!B:F,5,FALSE)</f>
        <v>RB4L</v>
      </c>
      <c r="G527" s="8" t="str">
        <f>VLOOKUP(C527&amp;"-O"&amp;E527,端口信息表!B:F,5,FALSE)</f>
        <v>TY4R</v>
      </c>
      <c r="H527" t="e">
        <f>VLOOKUP(O527&amp;"-"&amp;VLOOKUP(B527,开关状态表!B:K,10,0),'TWT实时状态（新）'!B:I,7,0)</f>
        <v>#N/A</v>
      </c>
      <c r="I527" t="e">
        <f>VLOOKUP(O527&amp;"-"&amp;VLOOKUP(B527,开关状态表!B:K,10,0),'TWT实时状态（新）'!B:I,8,0)</f>
        <v>#N/A</v>
      </c>
      <c r="O527" s="11" t="str">
        <f>VLOOKUP(C527,矩阵信息表!B:C,2,0)</f>
        <v>CS26</v>
      </c>
    </row>
    <row r="528" ht="15" spans="1:15">
      <c r="A528" s="13">
        <f t="shared" si="17"/>
        <v>527</v>
      </c>
      <c r="B528" s="8" t="str">
        <f t="shared" si="18"/>
        <v>CS26-1-19-[4][4]</v>
      </c>
      <c r="C528" s="8" t="s">
        <v>8433</v>
      </c>
      <c r="D528" s="8">
        <v>4</v>
      </c>
      <c r="E528" s="8">
        <v>4</v>
      </c>
      <c r="F528" s="8" t="str">
        <f>VLOOKUP(C528&amp;"-I"&amp;D528,端口信息表!B:F,5,FALSE)</f>
        <v>RB6L</v>
      </c>
      <c r="G528" s="8" t="str">
        <f>VLOOKUP(C528&amp;"-O"&amp;E528,端口信息表!B:F,5,FALSE)</f>
        <v>TY6R</v>
      </c>
      <c r="H528" t="e">
        <f>VLOOKUP(O528&amp;"-"&amp;VLOOKUP(B528,开关状态表!B:K,10,0),'TWT实时状态（新）'!B:I,7,0)</f>
        <v>#N/A</v>
      </c>
      <c r="I528" t="e">
        <f>VLOOKUP(O528&amp;"-"&amp;VLOOKUP(B528,开关状态表!B:K,10,0),'TWT实时状态（新）'!B:I,8,0)</f>
        <v>#N/A</v>
      </c>
      <c r="O528" s="11" t="str">
        <f>VLOOKUP(C528,矩阵信息表!B:C,2,0)</f>
        <v>CS26</v>
      </c>
    </row>
    <row r="529" ht="15" spans="1:15">
      <c r="A529" s="13">
        <f t="shared" si="17"/>
        <v>528</v>
      </c>
      <c r="B529" s="8" t="str">
        <f t="shared" si="18"/>
        <v>CS26-1-19-[5][5]</v>
      </c>
      <c r="C529" s="8" t="s">
        <v>8433</v>
      </c>
      <c r="D529" s="8">
        <v>5</v>
      </c>
      <c r="E529" s="8">
        <v>5</v>
      </c>
      <c r="F529" s="8" t="str">
        <f>VLOOKUP(C529&amp;"-I"&amp;D529,端口信息表!B:F,5,FALSE)</f>
        <v>RB9R</v>
      </c>
      <c r="G529" s="8" t="str">
        <f>VLOOKUP(C529&amp;"-O"&amp;E529,端口信息表!B:F,5,FALSE)</f>
        <v>TY9L</v>
      </c>
      <c r="H529" t="e">
        <f>VLOOKUP(O529&amp;"-"&amp;VLOOKUP(B529,开关状态表!B:K,10,0),'TWT实时状态（新）'!B:I,7,0)</f>
        <v>#N/A</v>
      </c>
      <c r="I529" t="e">
        <f>VLOOKUP(O529&amp;"-"&amp;VLOOKUP(B529,开关状态表!B:K,10,0),'TWT实时状态（新）'!B:I,8,0)</f>
        <v>#N/A</v>
      </c>
      <c r="O529" s="11" t="str">
        <f>VLOOKUP(C529,矩阵信息表!B:C,2,0)</f>
        <v>CS26</v>
      </c>
    </row>
    <row r="530" ht="15" spans="1:15">
      <c r="A530" s="13">
        <f t="shared" si="17"/>
        <v>529</v>
      </c>
      <c r="B530" s="8" t="str">
        <f t="shared" si="18"/>
        <v>CS26-1-19-[6][6]</v>
      </c>
      <c r="C530" s="8" t="s">
        <v>8433</v>
      </c>
      <c r="D530" s="8">
        <v>6</v>
      </c>
      <c r="E530" s="8">
        <v>6</v>
      </c>
      <c r="F530" s="8" t="str">
        <f>VLOOKUP(C530&amp;"-I"&amp;D530,端口信息表!B:F,5,FALSE)</f>
        <v>RB10R</v>
      </c>
      <c r="G530" s="8" t="str">
        <f>VLOOKUP(C530&amp;"-O"&amp;E530,端口信息表!B:F,5,FALSE)</f>
        <v>TY10L</v>
      </c>
      <c r="H530" t="e">
        <f>VLOOKUP(O530&amp;"-"&amp;VLOOKUP(B530,开关状态表!B:K,10,0),'TWT实时状态（新）'!B:I,7,0)</f>
        <v>#N/A</v>
      </c>
      <c r="I530" t="e">
        <f>VLOOKUP(O530&amp;"-"&amp;VLOOKUP(B530,开关状态表!B:K,10,0),'TWT实时状态（新）'!B:I,8,0)</f>
        <v>#N/A</v>
      </c>
      <c r="O530" s="11" t="str">
        <f>VLOOKUP(C530,矩阵信息表!B:C,2,0)</f>
        <v>CS26</v>
      </c>
    </row>
    <row r="531" ht="15" spans="1:15">
      <c r="A531" s="13">
        <f t="shared" si="17"/>
        <v>530</v>
      </c>
      <c r="B531" s="8" t="str">
        <f t="shared" si="18"/>
        <v>CS26-1-19-[7][7]</v>
      </c>
      <c r="C531" s="8" t="s">
        <v>8433</v>
      </c>
      <c r="D531" s="8">
        <v>7</v>
      </c>
      <c r="E531" s="8">
        <v>7</v>
      </c>
      <c r="F531" s="8" t="str">
        <f>VLOOKUP(C531&amp;"-I"&amp;D531,端口信息表!B:F,5,FALSE)</f>
        <v>RB12R</v>
      </c>
      <c r="G531" s="8" t="str">
        <f>VLOOKUP(C531&amp;"-O"&amp;E531,端口信息表!B:F,5,FALSE)</f>
        <v>TY12L</v>
      </c>
      <c r="H531" t="e">
        <f>VLOOKUP(O531&amp;"-"&amp;VLOOKUP(B531,开关状态表!B:K,10,0),'TWT实时状态（新）'!B:I,7,0)</f>
        <v>#N/A</v>
      </c>
      <c r="I531" t="e">
        <f>VLOOKUP(O531&amp;"-"&amp;VLOOKUP(B531,开关状态表!B:K,10,0),'TWT实时状态（新）'!B:I,8,0)</f>
        <v>#N/A</v>
      </c>
      <c r="O531" s="11" t="str">
        <f>VLOOKUP(C531,矩阵信息表!B:C,2,0)</f>
        <v>CS26</v>
      </c>
    </row>
    <row r="532" ht="15" spans="1:15">
      <c r="A532" s="13">
        <f t="shared" si="17"/>
        <v>531</v>
      </c>
      <c r="B532" s="8" t="str">
        <f t="shared" si="18"/>
        <v>CS26-1-19-[8][8]</v>
      </c>
      <c r="C532" s="8" t="s">
        <v>8433</v>
      </c>
      <c r="D532" s="8">
        <v>8</v>
      </c>
      <c r="E532" s="8">
        <v>8</v>
      </c>
      <c r="F532" s="8" t="str">
        <f>VLOOKUP(C532&amp;"-I"&amp;D532,端口信息表!B:F,5,FALSE)</f>
        <v>RB13R</v>
      </c>
      <c r="G532" s="8" t="str">
        <f>VLOOKUP(C532&amp;"-O"&amp;E532,端口信息表!B:F,5,FALSE)</f>
        <v>TY13L</v>
      </c>
      <c r="H532" t="e">
        <f>VLOOKUP(O532&amp;"-"&amp;VLOOKUP(B532,开关状态表!B:K,10,0),'TWT实时状态（新）'!B:I,7,0)</f>
        <v>#N/A</v>
      </c>
      <c r="I532" t="e">
        <f>VLOOKUP(O532&amp;"-"&amp;VLOOKUP(B532,开关状态表!B:K,10,0),'TWT实时状态（新）'!B:I,8,0)</f>
        <v>#N/A</v>
      </c>
      <c r="O532" s="11" t="str">
        <f>VLOOKUP(C532,矩阵信息表!B:C,2,0)</f>
        <v>CS26</v>
      </c>
    </row>
    <row r="533" ht="15" spans="1:15">
      <c r="A533" s="13">
        <f t="shared" si="17"/>
        <v>532</v>
      </c>
      <c r="B533" s="8" t="str">
        <f t="shared" si="18"/>
        <v>CS26-1-20-[1][1]</v>
      </c>
      <c r="C533" s="8" t="s">
        <v>8434</v>
      </c>
      <c r="D533" s="8">
        <v>1</v>
      </c>
      <c r="E533" s="8">
        <v>1</v>
      </c>
      <c r="F533" s="8" t="str">
        <f>VLOOKUP(C533&amp;"-I"&amp;D533,端口信息表!B:F,5,FALSE)</f>
        <v>RY9R</v>
      </c>
      <c r="G533" s="8" t="str">
        <f>VLOOKUP(C533&amp;"-O"&amp;E533,端口信息表!B:F,5,FALSE)</f>
        <v>TB9L</v>
      </c>
      <c r="H533" t="e">
        <f>VLOOKUP(O533&amp;"-"&amp;VLOOKUP(B533,开关状态表!B:K,10,0),'TWT实时状态（新）'!B:I,7,0)</f>
        <v>#N/A</v>
      </c>
      <c r="I533" t="e">
        <f>VLOOKUP(O533&amp;"-"&amp;VLOOKUP(B533,开关状态表!B:K,10,0),'TWT实时状态（新）'!B:I,8,0)</f>
        <v>#N/A</v>
      </c>
      <c r="O533" s="11" t="str">
        <f>VLOOKUP(C533,矩阵信息表!B:C,2,0)</f>
        <v>CS26</v>
      </c>
    </row>
    <row r="534" ht="15" spans="1:15">
      <c r="A534" s="13">
        <f t="shared" si="17"/>
        <v>533</v>
      </c>
      <c r="B534" s="8" t="str">
        <f t="shared" si="18"/>
        <v>CS26-1-20-[2][2]</v>
      </c>
      <c r="C534" s="8" t="s">
        <v>8434</v>
      </c>
      <c r="D534" s="8">
        <v>2</v>
      </c>
      <c r="E534" s="8">
        <v>2</v>
      </c>
      <c r="F534" s="8" t="str">
        <f>VLOOKUP(C534&amp;"-I"&amp;D534,端口信息表!B:F,5,FALSE)</f>
        <v>RY10R</v>
      </c>
      <c r="G534" s="8" t="str">
        <f>VLOOKUP(C534&amp;"-O"&amp;E534,端口信息表!B:F,5,FALSE)</f>
        <v>TB10L</v>
      </c>
      <c r="H534" t="e">
        <f>VLOOKUP(O534&amp;"-"&amp;VLOOKUP(B534,开关状态表!B:K,10,0),'TWT实时状态（新）'!B:I,7,0)</f>
        <v>#N/A</v>
      </c>
      <c r="I534" t="e">
        <f>VLOOKUP(O534&amp;"-"&amp;VLOOKUP(B534,开关状态表!B:K,10,0),'TWT实时状态（新）'!B:I,8,0)</f>
        <v>#N/A</v>
      </c>
      <c r="O534" s="11" t="str">
        <f>VLOOKUP(C534,矩阵信息表!B:C,2,0)</f>
        <v>CS26</v>
      </c>
    </row>
    <row r="535" ht="15" spans="1:15">
      <c r="A535" s="13">
        <f t="shared" si="17"/>
        <v>534</v>
      </c>
      <c r="B535" s="8" t="str">
        <f t="shared" si="18"/>
        <v>CS26-1-20-[3][3]</v>
      </c>
      <c r="C535" s="8" t="s">
        <v>8434</v>
      </c>
      <c r="D535" s="8">
        <v>3</v>
      </c>
      <c r="E535" s="8">
        <v>3</v>
      </c>
      <c r="F535" s="8" t="str">
        <f>VLOOKUP(C535&amp;"-I"&amp;D535,端口信息表!B:F,5,FALSE)</f>
        <v>RY12R</v>
      </c>
      <c r="G535" s="8" t="str">
        <f>VLOOKUP(C535&amp;"-O"&amp;E535,端口信息表!B:F,5,FALSE)</f>
        <v>TB12L</v>
      </c>
      <c r="H535" t="e">
        <f>VLOOKUP(O535&amp;"-"&amp;VLOOKUP(B535,开关状态表!B:K,10,0),'TWT实时状态（新）'!B:I,7,0)</f>
        <v>#N/A</v>
      </c>
      <c r="I535" t="e">
        <f>VLOOKUP(O535&amp;"-"&amp;VLOOKUP(B535,开关状态表!B:K,10,0),'TWT实时状态（新）'!B:I,8,0)</f>
        <v>#N/A</v>
      </c>
      <c r="O535" s="11" t="str">
        <f>VLOOKUP(C535,矩阵信息表!B:C,2,0)</f>
        <v>CS26</v>
      </c>
    </row>
    <row r="536" ht="15" spans="1:15">
      <c r="A536" s="13">
        <f t="shared" si="17"/>
        <v>535</v>
      </c>
      <c r="B536" s="8" t="str">
        <f t="shared" si="18"/>
        <v>CS26-1-20-[4][4]</v>
      </c>
      <c r="C536" s="8" t="s">
        <v>8434</v>
      </c>
      <c r="D536" s="8">
        <v>4</v>
      </c>
      <c r="E536" s="8">
        <v>4</v>
      </c>
      <c r="F536" s="8" t="str">
        <f>VLOOKUP(C536&amp;"-I"&amp;D536,端口信息表!B:F,5,FALSE)</f>
        <v>RY13R</v>
      </c>
      <c r="G536" s="8" t="str">
        <f>VLOOKUP(C536&amp;"-O"&amp;E536,端口信息表!B:F,5,FALSE)</f>
        <v>TB13L</v>
      </c>
      <c r="H536" t="e">
        <f>VLOOKUP(O536&amp;"-"&amp;VLOOKUP(B536,开关状态表!B:K,10,0),'TWT实时状态（新）'!B:I,7,0)</f>
        <v>#N/A</v>
      </c>
      <c r="I536" t="e">
        <f>VLOOKUP(O536&amp;"-"&amp;VLOOKUP(B536,开关状态表!B:K,10,0),'TWT实时状态（新）'!B:I,8,0)</f>
        <v>#N/A</v>
      </c>
      <c r="O536" s="11" t="str">
        <f>VLOOKUP(C536,矩阵信息表!B:C,2,0)</f>
        <v>CS26</v>
      </c>
    </row>
    <row r="537" ht="15" spans="1:15">
      <c r="A537" s="13">
        <f t="shared" si="17"/>
        <v>536</v>
      </c>
      <c r="B537" s="8" t="str">
        <f t="shared" si="18"/>
        <v>CS26-1-20-[5][5]</v>
      </c>
      <c r="C537" s="8" t="s">
        <v>8434</v>
      </c>
      <c r="D537" s="8">
        <v>5</v>
      </c>
      <c r="E537" s="8">
        <v>5</v>
      </c>
      <c r="F537" s="8" t="str">
        <f>VLOOKUP(C537&amp;"-I"&amp;D537,端口信息表!B:F,5,FALSE)</f>
        <v>RY1L</v>
      </c>
      <c r="G537" s="8" t="str">
        <f>VLOOKUP(C537&amp;"-O"&amp;E537,端口信息表!B:F,5,FALSE)</f>
        <v>TB1R</v>
      </c>
      <c r="H537" t="e">
        <f>VLOOKUP(O537&amp;"-"&amp;VLOOKUP(B537,开关状态表!B:K,10,0),'TWT实时状态（新）'!B:I,7,0)</f>
        <v>#N/A</v>
      </c>
      <c r="I537" t="e">
        <f>VLOOKUP(O537&amp;"-"&amp;VLOOKUP(B537,开关状态表!B:K,10,0),'TWT实时状态（新）'!B:I,8,0)</f>
        <v>#N/A</v>
      </c>
      <c r="O537" s="11" t="str">
        <f>VLOOKUP(C537,矩阵信息表!B:C,2,0)</f>
        <v>CS26</v>
      </c>
    </row>
    <row r="538" ht="15" spans="1:15">
      <c r="A538" s="13">
        <f t="shared" si="17"/>
        <v>537</v>
      </c>
      <c r="B538" s="8" t="str">
        <f t="shared" si="18"/>
        <v>CS26-1-20-[6][6]</v>
      </c>
      <c r="C538" s="8" t="s">
        <v>8434</v>
      </c>
      <c r="D538" s="8">
        <v>6</v>
      </c>
      <c r="E538" s="8">
        <v>6</v>
      </c>
      <c r="F538" s="8" t="str">
        <f>VLOOKUP(C538&amp;"-I"&amp;D538,端口信息表!B:F,5,FALSE)</f>
        <v>RY3L</v>
      </c>
      <c r="G538" s="8" t="str">
        <f>VLOOKUP(C538&amp;"-O"&amp;E538,端口信息表!B:F,5,FALSE)</f>
        <v>TB3R</v>
      </c>
      <c r="H538" t="e">
        <f>VLOOKUP(O538&amp;"-"&amp;VLOOKUP(B538,开关状态表!B:K,10,0),'TWT实时状态（新）'!B:I,7,0)</f>
        <v>#N/A</v>
      </c>
      <c r="I538" t="e">
        <f>VLOOKUP(O538&amp;"-"&amp;VLOOKUP(B538,开关状态表!B:K,10,0),'TWT实时状态（新）'!B:I,8,0)</f>
        <v>#N/A</v>
      </c>
      <c r="O538" s="11" t="str">
        <f>VLOOKUP(C538,矩阵信息表!B:C,2,0)</f>
        <v>CS26</v>
      </c>
    </row>
    <row r="539" ht="15" spans="1:15">
      <c r="A539" s="13">
        <f t="shared" si="17"/>
        <v>538</v>
      </c>
      <c r="B539" s="8" t="str">
        <f t="shared" si="18"/>
        <v>CS26-1-20-[7][7]</v>
      </c>
      <c r="C539" s="8" t="s">
        <v>8434</v>
      </c>
      <c r="D539" s="8">
        <v>7</v>
      </c>
      <c r="E539" s="8">
        <v>7</v>
      </c>
      <c r="F539" s="8" t="str">
        <f>VLOOKUP(C539&amp;"-I"&amp;D539,端口信息表!B:F,5,FALSE)</f>
        <v>RY4L</v>
      </c>
      <c r="G539" s="8" t="str">
        <f>VLOOKUP(C539&amp;"-O"&amp;E539,端口信息表!B:F,5,FALSE)</f>
        <v>TB4R</v>
      </c>
      <c r="H539" t="e">
        <f>VLOOKUP(O539&amp;"-"&amp;VLOOKUP(B539,开关状态表!B:K,10,0),'TWT实时状态（新）'!B:I,7,0)</f>
        <v>#N/A</v>
      </c>
      <c r="I539" t="e">
        <f>VLOOKUP(O539&amp;"-"&amp;VLOOKUP(B539,开关状态表!B:K,10,0),'TWT实时状态（新）'!B:I,8,0)</f>
        <v>#N/A</v>
      </c>
      <c r="O539" s="11" t="str">
        <f>VLOOKUP(C539,矩阵信息表!B:C,2,0)</f>
        <v>CS26</v>
      </c>
    </row>
    <row r="540" ht="15" spans="1:15">
      <c r="A540" s="13">
        <f t="shared" si="17"/>
        <v>539</v>
      </c>
      <c r="B540" s="8" t="str">
        <f t="shared" si="18"/>
        <v>CS26-1-20-[8][8]</v>
      </c>
      <c r="C540" s="8" t="s">
        <v>8434</v>
      </c>
      <c r="D540" s="8">
        <v>8</v>
      </c>
      <c r="E540" s="8">
        <v>8</v>
      </c>
      <c r="F540" s="8" t="str">
        <f>VLOOKUP(C540&amp;"-I"&amp;D540,端口信息表!B:F,5,FALSE)</f>
        <v>RY6L</v>
      </c>
      <c r="G540" s="8" t="str">
        <f>VLOOKUP(C540&amp;"-O"&amp;E540,端口信息表!B:F,5,FALSE)</f>
        <v>TB6R</v>
      </c>
      <c r="H540" t="e">
        <f>VLOOKUP(O540&amp;"-"&amp;VLOOKUP(B540,开关状态表!B:K,10,0),'TWT实时状态（新）'!B:I,7,0)</f>
        <v>#N/A</v>
      </c>
      <c r="I540" t="e">
        <f>VLOOKUP(O540&amp;"-"&amp;VLOOKUP(B540,开关状态表!B:K,10,0),'TWT实时状态（新）'!B:I,8,0)</f>
        <v>#N/A</v>
      </c>
      <c r="O540" s="11" t="str">
        <f>VLOOKUP(C540,矩阵信息表!B:C,2,0)</f>
        <v>CS26</v>
      </c>
    </row>
    <row r="541" ht="15" spans="1:15">
      <c r="A541" s="13">
        <f t="shared" si="17"/>
        <v>540</v>
      </c>
      <c r="B541" s="8" t="str">
        <f t="shared" si="18"/>
        <v>CS26-1-21-[1][1]</v>
      </c>
      <c r="C541" s="8" t="s">
        <v>8435</v>
      </c>
      <c r="D541" s="8">
        <v>1</v>
      </c>
      <c r="E541" s="8">
        <v>1</v>
      </c>
      <c r="F541" s="8" t="str">
        <f>VLOOKUP(C541&amp;"-I"&amp;D541,端口信息表!B:F,5,FALSE)</f>
        <v>RB16L</v>
      </c>
      <c r="G541" s="8" t="str">
        <f>VLOOKUP(C541&amp;"-O"&amp;E541,端口信息表!B:F,5,FALSE)</f>
        <v>TY16R</v>
      </c>
      <c r="H541" t="e">
        <f>VLOOKUP(O541&amp;"-"&amp;VLOOKUP(B541,开关状态表!B:K,10,0),'TWT实时状态（新）'!B:I,7,0)</f>
        <v>#N/A</v>
      </c>
      <c r="I541" t="e">
        <f>VLOOKUP(O541&amp;"-"&amp;VLOOKUP(B541,开关状态表!B:K,10,0),'TWT实时状态（新）'!B:I,8,0)</f>
        <v>#N/A</v>
      </c>
      <c r="O541" s="11" t="str">
        <f>VLOOKUP(C541,矩阵信息表!B:C,2,0)</f>
        <v>CS26</v>
      </c>
    </row>
    <row r="542" ht="15" spans="1:15">
      <c r="A542" s="13">
        <f t="shared" si="17"/>
        <v>541</v>
      </c>
      <c r="B542" s="8" t="str">
        <f t="shared" si="18"/>
        <v>CS26-1-21-[2][2]</v>
      </c>
      <c r="C542" s="8" t="s">
        <v>8435</v>
      </c>
      <c r="D542" s="8">
        <v>2</v>
      </c>
      <c r="E542" s="8">
        <v>2</v>
      </c>
      <c r="F542" s="8" t="str">
        <f>VLOOKUP(C542&amp;"-I"&amp;D542,端口信息表!B:F,5,FALSE)</f>
        <v>RB20L</v>
      </c>
      <c r="G542" s="8" t="str">
        <f>VLOOKUP(C542&amp;"-O"&amp;E542,端口信息表!B:F,5,FALSE)</f>
        <v>TY20R</v>
      </c>
      <c r="H542" t="e">
        <f>VLOOKUP(O542&amp;"-"&amp;VLOOKUP(B542,开关状态表!B:K,10,0),'TWT实时状态（新）'!B:I,7,0)</f>
        <v>#N/A</v>
      </c>
      <c r="I542" t="e">
        <f>VLOOKUP(O542&amp;"-"&amp;VLOOKUP(B542,开关状态表!B:K,10,0),'TWT实时状态（新）'!B:I,8,0)</f>
        <v>#N/A</v>
      </c>
      <c r="O542" s="11" t="str">
        <f>VLOOKUP(C542,矩阵信息表!B:C,2,0)</f>
        <v>CS26</v>
      </c>
    </row>
    <row r="543" ht="15" spans="1:15">
      <c r="A543" s="13">
        <f t="shared" si="17"/>
        <v>542</v>
      </c>
      <c r="B543" s="8" t="str">
        <f t="shared" si="18"/>
        <v>CS26-1-21-[3][3]</v>
      </c>
      <c r="C543" s="8" t="s">
        <v>8435</v>
      </c>
      <c r="D543" s="8">
        <v>3</v>
      </c>
      <c r="E543" s="8">
        <v>3</v>
      </c>
      <c r="F543" s="8" t="str">
        <f>VLOOKUP(C543&amp;"-I"&amp;D543,端口信息表!B:F,5,FALSE)</f>
        <v>RB43L</v>
      </c>
      <c r="G543" s="8" t="str">
        <f>VLOOKUP(C543&amp;"-O"&amp;E543,端口信息表!B:F,5,FALSE)</f>
        <v>TY43R</v>
      </c>
      <c r="H543" t="e">
        <f>VLOOKUP(O543&amp;"-"&amp;VLOOKUP(B543,开关状态表!B:K,10,0),'TWT实时状态（新）'!B:I,7,0)</f>
        <v>#N/A</v>
      </c>
      <c r="I543" t="e">
        <f>VLOOKUP(O543&amp;"-"&amp;VLOOKUP(B543,开关状态表!B:K,10,0),'TWT实时状态（新）'!B:I,8,0)</f>
        <v>#N/A</v>
      </c>
      <c r="O543" s="11" t="str">
        <f>VLOOKUP(C543,矩阵信息表!B:C,2,0)</f>
        <v>CS26</v>
      </c>
    </row>
    <row r="544" ht="15" spans="1:15">
      <c r="A544" s="13">
        <f t="shared" si="17"/>
        <v>543</v>
      </c>
      <c r="B544" s="8" t="str">
        <f t="shared" si="18"/>
        <v>CS26-1-21-[4][4]</v>
      </c>
      <c r="C544" s="8" t="s">
        <v>8435</v>
      </c>
      <c r="D544" s="8">
        <v>4</v>
      </c>
      <c r="E544" s="8">
        <v>4</v>
      </c>
      <c r="F544" s="8" t="str">
        <f>VLOOKUP(C544&amp;"-I"&amp;D544,端口信息表!B:F,5,FALSE)</f>
        <v>RB45L</v>
      </c>
      <c r="G544" s="8" t="str">
        <f>VLOOKUP(C544&amp;"-O"&amp;E544,端口信息表!B:F,5,FALSE)</f>
        <v>TY45R</v>
      </c>
      <c r="H544" t="e">
        <f>VLOOKUP(O544&amp;"-"&amp;VLOOKUP(B544,开关状态表!B:K,10,0),'TWT实时状态（新）'!B:I,7,0)</f>
        <v>#N/A</v>
      </c>
      <c r="I544" t="e">
        <f>VLOOKUP(O544&amp;"-"&amp;VLOOKUP(B544,开关状态表!B:K,10,0),'TWT实时状态（新）'!B:I,8,0)</f>
        <v>#N/A</v>
      </c>
      <c r="O544" s="11" t="str">
        <f>VLOOKUP(C544,矩阵信息表!B:C,2,0)</f>
        <v>CS26</v>
      </c>
    </row>
    <row r="545" ht="15" spans="1:15">
      <c r="A545" s="13">
        <f t="shared" si="17"/>
        <v>544</v>
      </c>
      <c r="B545" s="8" t="str">
        <f t="shared" si="18"/>
        <v>CS26-1-21-[5][5]</v>
      </c>
      <c r="C545" s="8" t="s">
        <v>8435</v>
      </c>
      <c r="D545" s="8">
        <v>5</v>
      </c>
      <c r="E545" s="8">
        <v>5</v>
      </c>
      <c r="F545" s="8" t="str">
        <f>VLOOKUP(C545&amp;"-I"&amp;D545,端口信息表!B:F,5,FALSE)</f>
        <v>RB8R</v>
      </c>
      <c r="G545" s="8" t="str">
        <f>VLOOKUP(C545&amp;"-O"&amp;E545,端口信息表!B:F,5,FALSE)</f>
        <v>TY8L</v>
      </c>
      <c r="H545" t="e">
        <f>VLOOKUP(O545&amp;"-"&amp;VLOOKUP(B545,开关状态表!B:K,10,0),'TWT实时状态（新）'!B:I,7,0)</f>
        <v>#N/A</v>
      </c>
      <c r="I545" t="e">
        <f>VLOOKUP(O545&amp;"-"&amp;VLOOKUP(B545,开关状态表!B:K,10,0),'TWT实时状态（新）'!B:I,8,0)</f>
        <v>#N/A</v>
      </c>
      <c r="O545" s="11" t="str">
        <f>VLOOKUP(C545,矩阵信息表!B:C,2,0)</f>
        <v>CS26</v>
      </c>
    </row>
    <row r="546" ht="15" spans="1:15">
      <c r="A546" s="13">
        <f t="shared" si="17"/>
        <v>545</v>
      </c>
      <c r="B546" s="8" t="str">
        <f t="shared" si="18"/>
        <v>CS26-1-21-[6][6]</v>
      </c>
      <c r="C546" s="8" t="s">
        <v>8435</v>
      </c>
      <c r="D546" s="8">
        <v>6</v>
      </c>
      <c r="E546" s="8">
        <v>6</v>
      </c>
      <c r="F546" s="8" t="str">
        <f>VLOOKUP(C546&amp;"-I"&amp;D546,端口信息表!B:F,5,FALSE)</f>
        <v>RB15R</v>
      </c>
      <c r="G546" s="8" t="str">
        <f>VLOOKUP(C546&amp;"-O"&amp;E546,端口信息表!B:F,5,FALSE)</f>
        <v>TY15L</v>
      </c>
      <c r="H546" t="e">
        <f>VLOOKUP(O546&amp;"-"&amp;VLOOKUP(B546,开关状态表!B:K,10,0),'TWT实时状态（新）'!B:I,7,0)</f>
        <v>#N/A</v>
      </c>
      <c r="I546" t="e">
        <f>VLOOKUP(O546&amp;"-"&amp;VLOOKUP(B546,开关状态表!B:K,10,0),'TWT实时状态（新）'!B:I,8,0)</f>
        <v>#N/A</v>
      </c>
      <c r="O546" s="11" t="str">
        <f>VLOOKUP(C546,矩阵信息表!B:C,2,0)</f>
        <v>CS26</v>
      </c>
    </row>
    <row r="547" ht="15" spans="1:15">
      <c r="A547" s="13">
        <f t="shared" si="17"/>
        <v>546</v>
      </c>
      <c r="B547" s="8" t="str">
        <f t="shared" si="18"/>
        <v>CS26-1-21-[7][7]</v>
      </c>
      <c r="C547" s="8" t="s">
        <v>8435</v>
      </c>
      <c r="D547" s="8">
        <v>7</v>
      </c>
      <c r="E547" s="8">
        <v>7</v>
      </c>
      <c r="F547" s="8" t="str">
        <f>VLOOKUP(C547&amp;"-I"&amp;D547,端口信息表!B:F,5,FALSE)</f>
        <v>RB29R</v>
      </c>
      <c r="G547" s="8" t="str">
        <f>VLOOKUP(C547&amp;"-O"&amp;E547,端口信息表!B:F,5,FALSE)</f>
        <v>TY29L</v>
      </c>
      <c r="H547" t="e">
        <f>VLOOKUP(O547&amp;"-"&amp;VLOOKUP(B547,开关状态表!B:K,10,0),'TWT实时状态（新）'!B:I,7,0)</f>
        <v>#N/A</v>
      </c>
      <c r="I547" t="e">
        <f>VLOOKUP(O547&amp;"-"&amp;VLOOKUP(B547,开关状态表!B:K,10,0),'TWT实时状态（新）'!B:I,8,0)</f>
        <v>#N/A</v>
      </c>
      <c r="O547" s="11" t="str">
        <f>VLOOKUP(C547,矩阵信息表!B:C,2,0)</f>
        <v>CS26</v>
      </c>
    </row>
    <row r="548" ht="15" spans="1:15">
      <c r="A548" s="13">
        <f t="shared" si="17"/>
        <v>547</v>
      </c>
      <c r="B548" s="8" t="str">
        <f t="shared" si="18"/>
        <v>CS26-1-21-[8][8]</v>
      </c>
      <c r="C548" s="8" t="s">
        <v>8435</v>
      </c>
      <c r="D548" s="8">
        <v>8</v>
      </c>
      <c r="E548" s="8">
        <v>8</v>
      </c>
      <c r="F548" s="8" t="str">
        <f>VLOOKUP(C548&amp;"-I"&amp;D548,端口信息表!B:F,5,FALSE)</f>
        <v>RB38R</v>
      </c>
      <c r="G548" s="8" t="str">
        <f>VLOOKUP(C548&amp;"-O"&amp;E548,端口信息表!B:F,5,FALSE)</f>
        <v>TY38L</v>
      </c>
      <c r="H548" t="e">
        <f>VLOOKUP(O548&amp;"-"&amp;VLOOKUP(B548,开关状态表!B:K,10,0),'TWT实时状态（新）'!B:I,7,0)</f>
        <v>#N/A</v>
      </c>
      <c r="I548" t="e">
        <f>VLOOKUP(O548&amp;"-"&amp;VLOOKUP(B548,开关状态表!B:K,10,0),'TWT实时状态（新）'!B:I,8,0)</f>
        <v>#N/A</v>
      </c>
      <c r="O548" s="11" t="str">
        <f>VLOOKUP(C548,矩阵信息表!B:C,2,0)</f>
        <v>CS26</v>
      </c>
    </row>
    <row r="549" ht="15" spans="1:15">
      <c r="A549" s="13">
        <f t="shared" si="17"/>
        <v>548</v>
      </c>
      <c r="B549" s="8" t="str">
        <f t="shared" si="18"/>
        <v>CS26-1-22-[1][1]</v>
      </c>
      <c r="C549" s="8" t="s">
        <v>8436</v>
      </c>
      <c r="D549" s="8">
        <v>1</v>
      </c>
      <c r="E549" s="8">
        <v>1</v>
      </c>
      <c r="F549" s="8" t="str">
        <f>VLOOKUP(C549&amp;"-I"&amp;D549,端口信息表!B:F,5,FALSE)</f>
        <v>RY8R</v>
      </c>
      <c r="G549" s="8" t="str">
        <f>VLOOKUP(C549&amp;"-O"&amp;E549,端口信息表!B:F,5,FALSE)</f>
        <v>TB8L</v>
      </c>
      <c r="H549" t="e">
        <f>VLOOKUP(O549&amp;"-"&amp;VLOOKUP(B549,开关状态表!B:K,10,0),'TWT实时状态（新）'!B:I,7,0)</f>
        <v>#N/A</v>
      </c>
      <c r="I549" t="e">
        <f>VLOOKUP(O549&amp;"-"&amp;VLOOKUP(B549,开关状态表!B:K,10,0),'TWT实时状态（新）'!B:I,8,0)</f>
        <v>#N/A</v>
      </c>
      <c r="O549" s="11" t="str">
        <f>VLOOKUP(C549,矩阵信息表!B:C,2,0)</f>
        <v>CS26</v>
      </c>
    </row>
    <row r="550" ht="15" spans="1:15">
      <c r="A550" s="13">
        <f t="shared" si="17"/>
        <v>549</v>
      </c>
      <c r="B550" s="8" t="str">
        <f t="shared" si="18"/>
        <v>CS26-1-22-[2][2]</v>
      </c>
      <c r="C550" s="8" t="s">
        <v>8436</v>
      </c>
      <c r="D550" s="8">
        <v>2</v>
      </c>
      <c r="E550" s="8">
        <v>2</v>
      </c>
      <c r="F550" s="8" t="str">
        <f>VLOOKUP(C550&amp;"-I"&amp;D550,端口信息表!B:F,5,FALSE)</f>
        <v>RY15R</v>
      </c>
      <c r="G550" s="8" t="str">
        <f>VLOOKUP(C550&amp;"-O"&amp;E550,端口信息表!B:F,5,FALSE)</f>
        <v>TB15L</v>
      </c>
      <c r="H550" t="e">
        <f>VLOOKUP(O550&amp;"-"&amp;VLOOKUP(B550,开关状态表!B:K,10,0),'TWT实时状态（新）'!B:I,7,0)</f>
        <v>#N/A</v>
      </c>
      <c r="I550" t="e">
        <f>VLOOKUP(O550&amp;"-"&amp;VLOOKUP(B550,开关状态表!B:K,10,0),'TWT实时状态（新）'!B:I,8,0)</f>
        <v>#N/A</v>
      </c>
      <c r="O550" s="11" t="str">
        <f>VLOOKUP(C550,矩阵信息表!B:C,2,0)</f>
        <v>CS26</v>
      </c>
    </row>
    <row r="551" ht="15" spans="1:15">
      <c r="A551" s="13">
        <f t="shared" si="17"/>
        <v>550</v>
      </c>
      <c r="B551" s="8" t="str">
        <f t="shared" si="18"/>
        <v>CS26-1-22-[3][3]</v>
      </c>
      <c r="C551" s="8" t="s">
        <v>8436</v>
      </c>
      <c r="D551" s="8">
        <v>3</v>
      </c>
      <c r="E551" s="8">
        <v>3</v>
      </c>
      <c r="F551" s="8" t="str">
        <f>VLOOKUP(C551&amp;"-I"&amp;D551,端口信息表!B:F,5,FALSE)</f>
        <v>RY29R</v>
      </c>
      <c r="G551" s="8" t="str">
        <f>VLOOKUP(C551&amp;"-O"&amp;E551,端口信息表!B:F,5,FALSE)</f>
        <v>TB29L</v>
      </c>
      <c r="H551" t="e">
        <f>VLOOKUP(O551&amp;"-"&amp;VLOOKUP(B551,开关状态表!B:K,10,0),'TWT实时状态（新）'!B:I,7,0)</f>
        <v>#N/A</v>
      </c>
      <c r="I551" t="e">
        <f>VLOOKUP(O551&amp;"-"&amp;VLOOKUP(B551,开关状态表!B:K,10,0),'TWT实时状态（新）'!B:I,8,0)</f>
        <v>#N/A</v>
      </c>
      <c r="O551" s="11" t="str">
        <f>VLOOKUP(C551,矩阵信息表!B:C,2,0)</f>
        <v>CS26</v>
      </c>
    </row>
    <row r="552" ht="15" spans="1:15">
      <c r="A552" s="13">
        <f t="shared" si="17"/>
        <v>551</v>
      </c>
      <c r="B552" s="8" t="str">
        <f t="shared" si="18"/>
        <v>CS26-1-22-[4][4]</v>
      </c>
      <c r="C552" s="8" t="s">
        <v>8436</v>
      </c>
      <c r="D552" s="8">
        <v>4</v>
      </c>
      <c r="E552" s="8">
        <v>4</v>
      </c>
      <c r="F552" s="8" t="str">
        <f>VLOOKUP(C552&amp;"-I"&amp;D552,端口信息表!B:F,5,FALSE)</f>
        <v>RY38R</v>
      </c>
      <c r="G552" s="8" t="str">
        <f>VLOOKUP(C552&amp;"-O"&amp;E552,端口信息表!B:F,5,FALSE)</f>
        <v>TB38L</v>
      </c>
      <c r="H552" t="e">
        <f>VLOOKUP(O552&amp;"-"&amp;VLOOKUP(B552,开关状态表!B:K,10,0),'TWT实时状态（新）'!B:I,7,0)</f>
        <v>#N/A</v>
      </c>
      <c r="I552" t="e">
        <f>VLOOKUP(O552&amp;"-"&amp;VLOOKUP(B552,开关状态表!B:K,10,0),'TWT实时状态（新）'!B:I,8,0)</f>
        <v>#N/A</v>
      </c>
      <c r="O552" s="11" t="str">
        <f>VLOOKUP(C552,矩阵信息表!B:C,2,0)</f>
        <v>CS26</v>
      </c>
    </row>
    <row r="553" ht="15" spans="1:15">
      <c r="A553" s="13">
        <f t="shared" si="17"/>
        <v>552</v>
      </c>
      <c r="B553" s="8" t="str">
        <f t="shared" si="18"/>
        <v>CS26-1-22-[5][5]</v>
      </c>
      <c r="C553" s="8" t="s">
        <v>8436</v>
      </c>
      <c r="D553" s="8">
        <v>5</v>
      </c>
      <c r="E553" s="8">
        <v>5</v>
      </c>
      <c r="F553" s="8" t="str">
        <f>VLOOKUP(C553&amp;"-I"&amp;D553,端口信息表!B:F,5,FALSE)</f>
        <v>RY16L</v>
      </c>
      <c r="G553" s="8" t="str">
        <f>VLOOKUP(C553&amp;"-O"&amp;E553,端口信息表!B:F,5,FALSE)</f>
        <v>TB16R</v>
      </c>
      <c r="H553" t="e">
        <f>VLOOKUP(O553&amp;"-"&amp;VLOOKUP(B553,开关状态表!B:K,10,0),'TWT实时状态（新）'!B:I,7,0)</f>
        <v>#N/A</v>
      </c>
      <c r="I553" t="e">
        <f>VLOOKUP(O553&amp;"-"&amp;VLOOKUP(B553,开关状态表!B:K,10,0),'TWT实时状态（新）'!B:I,8,0)</f>
        <v>#N/A</v>
      </c>
      <c r="O553" s="11" t="str">
        <f>VLOOKUP(C553,矩阵信息表!B:C,2,0)</f>
        <v>CS26</v>
      </c>
    </row>
    <row r="554" ht="15" spans="1:15">
      <c r="A554" s="13">
        <f t="shared" si="17"/>
        <v>553</v>
      </c>
      <c r="B554" s="8" t="str">
        <f t="shared" si="18"/>
        <v>CS26-1-22-[6][6]</v>
      </c>
      <c r="C554" s="8" t="s">
        <v>8436</v>
      </c>
      <c r="D554" s="8">
        <v>6</v>
      </c>
      <c r="E554" s="8">
        <v>6</v>
      </c>
      <c r="F554" s="8" t="str">
        <f>VLOOKUP(C554&amp;"-I"&amp;D554,端口信息表!B:F,5,FALSE)</f>
        <v>RY20L</v>
      </c>
      <c r="G554" s="8" t="str">
        <f>VLOOKUP(C554&amp;"-O"&amp;E554,端口信息表!B:F,5,FALSE)</f>
        <v>TB20R</v>
      </c>
      <c r="H554" t="e">
        <f>VLOOKUP(O554&amp;"-"&amp;VLOOKUP(B554,开关状态表!B:K,10,0),'TWT实时状态（新）'!B:I,7,0)</f>
        <v>#N/A</v>
      </c>
      <c r="I554" t="e">
        <f>VLOOKUP(O554&amp;"-"&amp;VLOOKUP(B554,开关状态表!B:K,10,0),'TWT实时状态（新）'!B:I,8,0)</f>
        <v>#N/A</v>
      </c>
      <c r="O554" s="11" t="str">
        <f>VLOOKUP(C554,矩阵信息表!B:C,2,0)</f>
        <v>CS26</v>
      </c>
    </row>
    <row r="555" ht="15" spans="1:15">
      <c r="A555" s="13">
        <f t="shared" si="17"/>
        <v>554</v>
      </c>
      <c r="B555" s="8" t="str">
        <f t="shared" si="18"/>
        <v>CS26-1-22-[7][7]</v>
      </c>
      <c r="C555" s="8" t="s">
        <v>8436</v>
      </c>
      <c r="D555" s="8">
        <v>7</v>
      </c>
      <c r="E555" s="8">
        <v>7</v>
      </c>
      <c r="F555" s="8" t="str">
        <f>VLOOKUP(C555&amp;"-I"&amp;D555,端口信息表!B:F,5,FALSE)</f>
        <v>RY43L</v>
      </c>
      <c r="G555" s="8" t="str">
        <f>VLOOKUP(C555&amp;"-O"&amp;E555,端口信息表!B:F,5,FALSE)</f>
        <v>TB43R</v>
      </c>
      <c r="H555" t="e">
        <f>VLOOKUP(O555&amp;"-"&amp;VLOOKUP(B555,开关状态表!B:K,10,0),'TWT实时状态（新）'!B:I,7,0)</f>
        <v>#N/A</v>
      </c>
      <c r="I555" t="e">
        <f>VLOOKUP(O555&amp;"-"&amp;VLOOKUP(B555,开关状态表!B:K,10,0),'TWT实时状态（新）'!B:I,8,0)</f>
        <v>#N/A</v>
      </c>
      <c r="O555" s="11" t="str">
        <f>VLOOKUP(C555,矩阵信息表!B:C,2,0)</f>
        <v>CS26</v>
      </c>
    </row>
    <row r="556" ht="15" spans="1:15">
      <c r="A556" s="13">
        <f t="shared" si="17"/>
        <v>555</v>
      </c>
      <c r="B556" s="8" t="str">
        <f t="shared" si="18"/>
        <v>CS26-1-22-[8][8]</v>
      </c>
      <c r="C556" s="8" t="s">
        <v>8436</v>
      </c>
      <c r="D556" s="8">
        <v>8</v>
      </c>
      <c r="E556" s="8">
        <v>8</v>
      </c>
      <c r="F556" s="8" t="str">
        <f>VLOOKUP(C556&amp;"-I"&amp;D556,端口信息表!B:F,5,FALSE)</f>
        <v>RY45L</v>
      </c>
      <c r="G556" s="8" t="str">
        <f>VLOOKUP(C556&amp;"-O"&amp;E556,端口信息表!B:F,5,FALSE)</f>
        <v>TB45R</v>
      </c>
      <c r="H556" t="e">
        <f>VLOOKUP(O556&amp;"-"&amp;VLOOKUP(B556,开关状态表!B:K,10,0),'TWT实时状态（新）'!B:I,7,0)</f>
        <v>#N/A</v>
      </c>
      <c r="I556" t="e">
        <f>VLOOKUP(O556&amp;"-"&amp;VLOOKUP(B556,开关状态表!B:K,10,0),'TWT实时状态（新）'!B:I,8,0)</f>
        <v>#N/A</v>
      </c>
      <c r="O556" s="11" t="str">
        <f>VLOOKUP(C556,矩阵信息表!B:C,2,0)</f>
        <v>CS26</v>
      </c>
    </row>
    <row r="557" ht="15" spans="1:15">
      <c r="A557" s="13">
        <f t="shared" si="17"/>
        <v>556</v>
      </c>
      <c r="B557" s="8" t="str">
        <f t="shared" si="18"/>
        <v>CS26-1-23-[1][1]</v>
      </c>
      <c r="C557" s="8" t="s">
        <v>8437</v>
      </c>
      <c r="D557" s="8">
        <v>1</v>
      </c>
      <c r="E557" s="8">
        <v>1</v>
      </c>
      <c r="F557" s="8" t="str">
        <f>VLOOKUP(C557&amp;"-I"&amp;D557,端口信息表!B:F,5,FALSE)</f>
        <v>RB2L</v>
      </c>
      <c r="G557" s="8" t="str">
        <f>VLOOKUP(C557&amp;"-O"&amp;E557,端口信息表!B:F,5,FALSE)</f>
        <v>TY2R</v>
      </c>
      <c r="H557" t="e">
        <f>VLOOKUP(O557&amp;"-"&amp;VLOOKUP(B557,开关状态表!B:K,10,0),'TWT实时状态（新）'!B:I,7,0)</f>
        <v>#N/A</v>
      </c>
      <c r="I557" t="e">
        <f>VLOOKUP(O557&amp;"-"&amp;VLOOKUP(B557,开关状态表!B:K,10,0),'TWT实时状态（新）'!B:I,8,0)</f>
        <v>#N/A</v>
      </c>
      <c r="O557" s="11" t="str">
        <f>VLOOKUP(C557,矩阵信息表!B:C,2,0)</f>
        <v>CS26</v>
      </c>
    </row>
    <row r="558" ht="15" spans="1:15">
      <c r="A558" s="13">
        <f t="shared" si="17"/>
        <v>557</v>
      </c>
      <c r="B558" s="8" t="str">
        <f t="shared" si="18"/>
        <v>CS26-1-23-[2][2]</v>
      </c>
      <c r="C558" s="8" t="s">
        <v>8437</v>
      </c>
      <c r="D558" s="8">
        <v>2</v>
      </c>
      <c r="E558" s="8">
        <v>2</v>
      </c>
      <c r="F558" s="8" t="str">
        <f>VLOOKUP(C558&amp;"-I"&amp;D558,端口信息表!B:F,5,FALSE)</f>
        <v>RB5L</v>
      </c>
      <c r="G558" s="8" t="str">
        <f>VLOOKUP(C558&amp;"-O"&amp;E558,端口信息表!B:F,5,FALSE)</f>
        <v>TY5R</v>
      </c>
      <c r="H558" t="e">
        <f>VLOOKUP(O558&amp;"-"&amp;VLOOKUP(B558,开关状态表!B:K,10,0),'TWT实时状态（新）'!B:I,7,0)</f>
        <v>#N/A</v>
      </c>
      <c r="I558" t="e">
        <f>VLOOKUP(O558&amp;"-"&amp;VLOOKUP(B558,开关状态表!B:K,10,0),'TWT实时状态（新）'!B:I,8,0)</f>
        <v>#N/A</v>
      </c>
      <c r="O558" s="11" t="str">
        <f>VLOOKUP(C558,矩阵信息表!B:C,2,0)</f>
        <v>CS26</v>
      </c>
    </row>
    <row r="559" ht="15" spans="1:15">
      <c r="A559" s="13">
        <f t="shared" si="17"/>
        <v>558</v>
      </c>
      <c r="B559" s="8" t="str">
        <f t="shared" si="18"/>
        <v>CS26-1-23-[3][3]</v>
      </c>
      <c r="C559" s="8" t="s">
        <v>8437</v>
      </c>
      <c r="D559" s="8">
        <v>3</v>
      </c>
      <c r="E559" s="8">
        <v>3</v>
      </c>
      <c r="F559" s="8" t="str">
        <f>VLOOKUP(C559&amp;"-I"&amp;D559,端口信息表!B:F,5,FALSE)</f>
        <v>RB18L</v>
      </c>
      <c r="G559" s="8" t="str">
        <f>VLOOKUP(C559&amp;"-O"&amp;E559,端口信息表!B:F,5,FALSE)</f>
        <v>TY18R</v>
      </c>
      <c r="H559" t="e">
        <f>VLOOKUP(O559&amp;"-"&amp;VLOOKUP(B559,开关状态表!B:K,10,0),'TWT实时状态（新）'!B:I,7,0)</f>
        <v>#N/A</v>
      </c>
      <c r="I559" t="e">
        <f>VLOOKUP(O559&amp;"-"&amp;VLOOKUP(B559,开关状态表!B:K,10,0),'TWT实时状态（新）'!B:I,8,0)</f>
        <v>#N/A</v>
      </c>
      <c r="O559" s="11" t="str">
        <f>VLOOKUP(C559,矩阵信息表!B:C,2,0)</f>
        <v>CS26</v>
      </c>
    </row>
    <row r="560" ht="15" spans="1:15">
      <c r="A560" s="13">
        <f t="shared" si="17"/>
        <v>559</v>
      </c>
      <c r="B560" s="8" t="str">
        <f t="shared" si="18"/>
        <v>CS26-1-23-[4][4]</v>
      </c>
      <c r="C560" s="8" t="s">
        <v>8437</v>
      </c>
      <c r="D560" s="8">
        <v>4</v>
      </c>
      <c r="E560" s="8">
        <v>4</v>
      </c>
      <c r="F560" s="8" t="str">
        <f>VLOOKUP(C560&amp;"-I"&amp;D560,端口信息表!B:F,5,FALSE)</f>
        <v>RB33L</v>
      </c>
      <c r="G560" s="8" t="str">
        <f>VLOOKUP(C560&amp;"-O"&amp;E560,端口信息表!B:F,5,FALSE)</f>
        <v>TY33R</v>
      </c>
      <c r="H560" t="e">
        <f>VLOOKUP(O560&amp;"-"&amp;VLOOKUP(B560,开关状态表!B:K,10,0),'TWT实时状态（新）'!B:I,7,0)</f>
        <v>#N/A</v>
      </c>
      <c r="I560" t="e">
        <f>VLOOKUP(O560&amp;"-"&amp;VLOOKUP(B560,开关状态表!B:K,10,0),'TWT实时状态（新）'!B:I,8,0)</f>
        <v>#N/A</v>
      </c>
      <c r="O560" s="11" t="str">
        <f>VLOOKUP(C560,矩阵信息表!B:C,2,0)</f>
        <v>CS26</v>
      </c>
    </row>
    <row r="561" ht="15" spans="1:15">
      <c r="A561" s="13">
        <f t="shared" si="17"/>
        <v>560</v>
      </c>
      <c r="B561" s="8" t="str">
        <f t="shared" si="18"/>
        <v>CS26-1-23-[5][5]</v>
      </c>
      <c r="C561" s="8" t="s">
        <v>8437</v>
      </c>
      <c r="D561" s="8">
        <v>5</v>
      </c>
      <c r="E561" s="8">
        <v>5</v>
      </c>
      <c r="F561" s="8" t="str">
        <f>VLOOKUP(C561&amp;"-I"&amp;D561,端口信息表!B:F,5,FALSE)</f>
        <v>RB11R</v>
      </c>
      <c r="G561" s="8" t="str">
        <f>VLOOKUP(C561&amp;"-O"&amp;E561,端口信息表!B:F,5,FALSE)</f>
        <v>TY11L</v>
      </c>
      <c r="H561" t="e">
        <f>VLOOKUP(O561&amp;"-"&amp;VLOOKUP(B561,开关状态表!B:K,10,0),'TWT实时状态（新）'!B:I,7,0)</f>
        <v>#N/A</v>
      </c>
      <c r="I561" t="e">
        <f>VLOOKUP(O561&amp;"-"&amp;VLOOKUP(B561,开关状态表!B:K,10,0),'TWT实时状态（新）'!B:I,8,0)</f>
        <v>#N/A</v>
      </c>
      <c r="O561" s="11" t="str">
        <f>VLOOKUP(C561,矩阵信息表!B:C,2,0)</f>
        <v>CS26</v>
      </c>
    </row>
    <row r="562" ht="15" spans="1:15">
      <c r="A562" s="13">
        <f t="shared" si="17"/>
        <v>561</v>
      </c>
      <c r="B562" s="8" t="str">
        <f t="shared" si="18"/>
        <v>CS26-1-23-[6][6]</v>
      </c>
      <c r="C562" s="8" t="s">
        <v>8437</v>
      </c>
      <c r="D562" s="8">
        <v>6</v>
      </c>
      <c r="E562" s="8">
        <v>6</v>
      </c>
      <c r="F562" s="8" t="str">
        <f>VLOOKUP(C562&amp;"-I"&amp;D562,端口信息表!B:F,5,FALSE)</f>
        <v>RB24R</v>
      </c>
      <c r="G562" s="8" t="str">
        <f>VLOOKUP(C562&amp;"-O"&amp;E562,端口信息表!B:F,5,FALSE)</f>
        <v>TY24L</v>
      </c>
      <c r="H562" t="e">
        <f>VLOOKUP(O562&amp;"-"&amp;VLOOKUP(B562,开关状态表!B:K,10,0),'TWT实时状态（新）'!B:I,7,0)</f>
        <v>#N/A</v>
      </c>
      <c r="I562" t="e">
        <f>VLOOKUP(O562&amp;"-"&amp;VLOOKUP(B562,开关状态表!B:K,10,0),'TWT实时状态（新）'!B:I,8,0)</f>
        <v>#N/A</v>
      </c>
      <c r="O562" s="11" t="str">
        <f>VLOOKUP(C562,矩阵信息表!B:C,2,0)</f>
        <v>CS26</v>
      </c>
    </row>
    <row r="563" ht="15" spans="1:15">
      <c r="A563" s="13">
        <f t="shared" si="17"/>
        <v>562</v>
      </c>
      <c r="B563" s="8" t="str">
        <f t="shared" si="18"/>
        <v>CS26-1-23-[7][7]</v>
      </c>
      <c r="C563" s="8" t="s">
        <v>8437</v>
      </c>
      <c r="D563" s="8">
        <v>7</v>
      </c>
      <c r="E563" s="8">
        <v>7</v>
      </c>
      <c r="F563" s="8" t="str">
        <f>VLOOKUP(C563&amp;"-I"&amp;D563,端口信息表!B:F,5,FALSE)</f>
        <v>RB27R</v>
      </c>
      <c r="G563" s="8" t="str">
        <f>VLOOKUP(C563&amp;"-O"&amp;E563,端口信息表!B:F,5,FALSE)</f>
        <v>TY27L</v>
      </c>
      <c r="H563" t="e">
        <f>VLOOKUP(O563&amp;"-"&amp;VLOOKUP(B563,开关状态表!B:K,10,0),'TWT实时状态（新）'!B:I,7,0)</f>
        <v>#N/A</v>
      </c>
      <c r="I563" t="e">
        <f>VLOOKUP(O563&amp;"-"&amp;VLOOKUP(B563,开关状态表!B:K,10,0),'TWT实时状态（新）'!B:I,8,0)</f>
        <v>#N/A</v>
      </c>
      <c r="O563" s="11" t="str">
        <f>VLOOKUP(C563,矩阵信息表!B:C,2,0)</f>
        <v>CS26</v>
      </c>
    </row>
    <row r="564" ht="15" spans="1:15">
      <c r="A564" s="13">
        <f t="shared" si="17"/>
        <v>563</v>
      </c>
      <c r="B564" s="8" t="str">
        <f t="shared" si="18"/>
        <v>CS26-1-23-[8][8]</v>
      </c>
      <c r="C564" s="8" t="s">
        <v>8437</v>
      </c>
      <c r="D564" s="8">
        <v>8</v>
      </c>
      <c r="E564" s="8">
        <v>8</v>
      </c>
      <c r="F564" s="8" t="str">
        <f>VLOOKUP(C564&amp;"-I"&amp;D564,端口信息表!B:F,5,FALSE)</f>
        <v>RB39R</v>
      </c>
      <c r="G564" s="8" t="str">
        <f>VLOOKUP(C564&amp;"-O"&amp;E564,端口信息表!B:F,5,FALSE)</f>
        <v>TY39L</v>
      </c>
      <c r="H564" t="e">
        <f>VLOOKUP(O564&amp;"-"&amp;VLOOKUP(B564,开关状态表!B:K,10,0),'TWT实时状态（新）'!B:I,7,0)</f>
        <v>#N/A</v>
      </c>
      <c r="I564" t="e">
        <f>VLOOKUP(O564&amp;"-"&amp;VLOOKUP(B564,开关状态表!B:K,10,0),'TWT实时状态（新）'!B:I,8,0)</f>
        <v>#N/A</v>
      </c>
      <c r="O564" s="11" t="str">
        <f>VLOOKUP(C564,矩阵信息表!B:C,2,0)</f>
        <v>CS26</v>
      </c>
    </row>
    <row r="565" ht="15" spans="1:15">
      <c r="A565" s="13">
        <f t="shared" si="17"/>
        <v>564</v>
      </c>
      <c r="B565" s="8" t="str">
        <f t="shared" si="18"/>
        <v>CS26-1-24-[1][1]</v>
      </c>
      <c r="C565" s="8" t="s">
        <v>8438</v>
      </c>
      <c r="D565" s="8">
        <v>1</v>
      </c>
      <c r="E565" s="8">
        <v>1</v>
      </c>
      <c r="F565" s="8" t="str">
        <f>VLOOKUP(C565&amp;"-I"&amp;D565,端口信息表!B:F,5,FALSE)</f>
        <v>RY11R</v>
      </c>
      <c r="G565" s="8" t="str">
        <f>VLOOKUP(C565&amp;"-O"&amp;E565,端口信息表!B:F,5,FALSE)</f>
        <v>TB11L</v>
      </c>
      <c r="H565" t="e">
        <f>VLOOKUP(O565&amp;"-"&amp;VLOOKUP(B565,开关状态表!B:K,10,0),'TWT实时状态（新）'!B:I,7,0)</f>
        <v>#N/A</v>
      </c>
      <c r="I565" t="e">
        <f>VLOOKUP(O565&amp;"-"&amp;VLOOKUP(B565,开关状态表!B:K,10,0),'TWT实时状态（新）'!B:I,8,0)</f>
        <v>#N/A</v>
      </c>
      <c r="O565" s="11" t="str">
        <f>VLOOKUP(C565,矩阵信息表!B:C,2,0)</f>
        <v>CS26</v>
      </c>
    </row>
    <row r="566" ht="15" spans="1:15">
      <c r="A566" s="13">
        <f t="shared" si="17"/>
        <v>565</v>
      </c>
      <c r="B566" s="8" t="str">
        <f t="shared" si="18"/>
        <v>CS26-1-24-[2][2]</v>
      </c>
      <c r="C566" s="8" t="s">
        <v>8438</v>
      </c>
      <c r="D566" s="8">
        <v>2</v>
      </c>
      <c r="E566" s="8">
        <v>2</v>
      </c>
      <c r="F566" s="8" t="str">
        <f>VLOOKUP(C566&amp;"-I"&amp;D566,端口信息表!B:F,5,FALSE)</f>
        <v>RY24R</v>
      </c>
      <c r="G566" s="8" t="str">
        <f>VLOOKUP(C566&amp;"-O"&amp;E566,端口信息表!B:F,5,FALSE)</f>
        <v>TB24L</v>
      </c>
      <c r="H566" t="e">
        <f>VLOOKUP(O566&amp;"-"&amp;VLOOKUP(B566,开关状态表!B:K,10,0),'TWT实时状态（新）'!B:I,7,0)</f>
        <v>#N/A</v>
      </c>
      <c r="I566" t="e">
        <f>VLOOKUP(O566&amp;"-"&amp;VLOOKUP(B566,开关状态表!B:K,10,0),'TWT实时状态（新）'!B:I,8,0)</f>
        <v>#N/A</v>
      </c>
      <c r="O566" s="11" t="str">
        <f>VLOOKUP(C566,矩阵信息表!B:C,2,0)</f>
        <v>CS26</v>
      </c>
    </row>
    <row r="567" ht="15" spans="1:15">
      <c r="A567" s="13">
        <f t="shared" si="17"/>
        <v>566</v>
      </c>
      <c r="B567" s="8" t="str">
        <f t="shared" si="18"/>
        <v>CS26-1-24-[3][3]</v>
      </c>
      <c r="C567" s="8" t="s">
        <v>8438</v>
      </c>
      <c r="D567" s="8">
        <v>3</v>
      </c>
      <c r="E567" s="8">
        <v>3</v>
      </c>
      <c r="F567" s="8" t="str">
        <f>VLOOKUP(C567&amp;"-I"&amp;D567,端口信息表!B:F,5,FALSE)</f>
        <v>RY27R</v>
      </c>
      <c r="G567" s="8" t="str">
        <f>VLOOKUP(C567&amp;"-O"&amp;E567,端口信息表!B:F,5,FALSE)</f>
        <v>TB27L</v>
      </c>
      <c r="H567" t="e">
        <f>VLOOKUP(O567&amp;"-"&amp;VLOOKUP(B567,开关状态表!B:K,10,0),'TWT实时状态（新）'!B:I,7,0)</f>
        <v>#N/A</v>
      </c>
      <c r="I567" t="e">
        <f>VLOOKUP(O567&amp;"-"&amp;VLOOKUP(B567,开关状态表!B:K,10,0),'TWT实时状态（新）'!B:I,8,0)</f>
        <v>#N/A</v>
      </c>
      <c r="O567" s="11" t="str">
        <f>VLOOKUP(C567,矩阵信息表!B:C,2,0)</f>
        <v>CS26</v>
      </c>
    </row>
    <row r="568" ht="15" spans="1:15">
      <c r="A568" s="13">
        <f t="shared" si="17"/>
        <v>567</v>
      </c>
      <c r="B568" s="8" t="str">
        <f t="shared" si="18"/>
        <v>CS26-1-24-[4][4]</v>
      </c>
      <c r="C568" s="8" t="s">
        <v>8438</v>
      </c>
      <c r="D568" s="8">
        <v>4</v>
      </c>
      <c r="E568" s="8">
        <v>4</v>
      </c>
      <c r="F568" s="8" t="str">
        <f>VLOOKUP(C568&amp;"-I"&amp;D568,端口信息表!B:F,5,FALSE)</f>
        <v>RY39R</v>
      </c>
      <c r="G568" s="8" t="str">
        <f>VLOOKUP(C568&amp;"-O"&amp;E568,端口信息表!B:F,5,FALSE)</f>
        <v>TB39L</v>
      </c>
      <c r="H568" t="e">
        <f>VLOOKUP(O568&amp;"-"&amp;VLOOKUP(B568,开关状态表!B:K,10,0),'TWT实时状态（新）'!B:I,7,0)</f>
        <v>#N/A</v>
      </c>
      <c r="I568" t="e">
        <f>VLOOKUP(O568&amp;"-"&amp;VLOOKUP(B568,开关状态表!B:K,10,0),'TWT实时状态（新）'!B:I,8,0)</f>
        <v>#N/A</v>
      </c>
      <c r="O568" s="11" t="str">
        <f>VLOOKUP(C568,矩阵信息表!B:C,2,0)</f>
        <v>CS26</v>
      </c>
    </row>
    <row r="569" ht="15" spans="1:15">
      <c r="A569" s="13">
        <f t="shared" si="17"/>
        <v>568</v>
      </c>
      <c r="B569" s="8" t="str">
        <f t="shared" si="18"/>
        <v>CS26-1-24-[5][5]</v>
      </c>
      <c r="C569" s="8" t="s">
        <v>8438</v>
      </c>
      <c r="D569" s="8">
        <v>5</v>
      </c>
      <c r="E569" s="8">
        <v>5</v>
      </c>
      <c r="F569" s="8" t="str">
        <f>VLOOKUP(C569&amp;"-I"&amp;D569,端口信息表!B:F,5,FALSE)</f>
        <v>RY2L</v>
      </c>
      <c r="G569" s="8" t="str">
        <f>VLOOKUP(C569&amp;"-O"&amp;E569,端口信息表!B:F,5,FALSE)</f>
        <v>TB2R</v>
      </c>
      <c r="H569" t="e">
        <f>VLOOKUP(O569&amp;"-"&amp;VLOOKUP(B569,开关状态表!B:K,10,0),'TWT实时状态（新）'!B:I,7,0)</f>
        <v>#N/A</v>
      </c>
      <c r="I569" t="e">
        <f>VLOOKUP(O569&amp;"-"&amp;VLOOKUP(B569,开关状态表!B:K,10,0),'TWT实时状态（新）'!B:I,8,0)</f>
        <v>#N/A</v>
      </c>
      <c r="O569" s="11" t="str">
        <f>VLOOKUP(C569,矩阵信息表!B:C,2,0)</f>
        <v>CS26</v>
      </c>
    </row>
    <row r="570" ht="15" spans="1:15">
      <c r="A570" s="13">
        <f t="shared" si="17"/>
        <v>569</v>
      </c>
      <c r="B570" s="8" t="str">
        <f t="shared" si="18"/>
        <v>CS26-1-24-[6][6]</v>
      </c>
      <c r="C570" s="8" t="s">
        <v>8438</v>
      </c>
      <c r="D570" s="8">
        <v>6</v>
      </c>
      <c r="E570" s="8">
        <v>6</v>
      </c>
      <c r="F570" s="8" t="str">
        <f>VLOOKUP(C570&amp;"-I"&amp;D570,端口信息表!B:F,5,FALSE)</f>
        <v>RY5L</v>
      </c>
      <c r="G570" s="8" t="str">
        <f>VLOOKUP(C570&amp;"-O"&amp;E570,端口信息表!B:F,5,FALSE)</f>
        <v>TB5R</v>
      </c>
      <c r="H570" t="e">
        <f>VLOOKUP(O570&amp;"-"&amp;VLOOKUP(B570,开关状态表!B:K,10,0),'TWT实时状态（新）'!B:I,7,0)</f>
        <v>#N/A</v>
      </c>
      <c r="I570" t="e">
        <f>VLOOKUP(O570&amp;"-"&amp;VLOOKUP(B570,开关状态表!B:K,10,0),'TWT实时状态（新）'!B:I,8,0)</f>
        <v>#N/A</v>
      </c>
      <c r="O570" s="11" t="str">
        <f>VLOOKUP(C570,矩阵信息表!B:C,2,0)</f>
        <v>CS26</v>
      </c>
    </row>
    <row r="571" ht="15" spans="1:15">
      <c r="A571" s="13">
        <f t="shared" si="17"/>
        <v>570</v>
      </c>
      <c r="B571" s="8" t="str">
        <f t="shared" si="18"/>
        <v>CS26-1-24-[7][7]</v>
      </c>
      <c r="C571" s="8" t="s">
        <v>8438</v>
      </c>
      <c r="D571" s="8">
        <v>7</v>
      </c>
      <c r="E571" s="8">
        <v>7</v>
      </c>
      <c r="F571" s="8" t="str">
        <f>VLOOKUP(C571&amp;"-I"&amp;D571,端口信息表!B:F,5,FALSE)</f>
        <v>RY18L</v>
      </c>
      <c r="G571" s="8" t="str">
        <f>VLOOKUP(C571&amp;"-O"&amp;E571,端口信息表!B:F,5,FALSE)</f>
        <v>TB18R</v>
      </c>
      <c r="H571" t="e">
        <f>VLOOKUP(O571&amp;"-"&amp;VLOOKUP(B571,开关状态表!B:K,10,0),'TWT实时状态（新）'!B:I,7,0)</f>
        <v>#N/A</v>
      </c>
      <c r="I571" t="e">
        <f>VLOOKUP(O571&amp;"-"&amp;VLOOKUP(B571,开关状态表!B:K,10,0),'TWT实时状态（新）'!B:I,8,0)</f>
        <v>#N/A</v>
      </c>
      <c r="O571" s="11" t="str">
        <f>VLOOKUP(C571,矩阵信息表!B:C,2,0)</f>
        <v>CS26</v>
      </c>
    </row>
    <row r="572" ht="15" spans="1:15">
      <c r="A572" s="13">
        <f t="shared" si="17"/>
        <v>571</v>
      </c>
      <c r="B572" s="8" t="str">
        <f t="shared" si="18"/>
        <v>CS26-1-24-[8][8]</v>
      </c>
      <c r="C572" s="8" t="s">
        <v>8438</v>
      </c>
      <c r="D572" s="8">
        <v>8</v>
      </c>
      <c r="E572" s="8">
        <v>8</v>
      </c>
      <c r="F572" s="8" t="str">
        <f>VLOOKUP(C572&amp;"-I"&amp;D572,端口信息表!B:F,5,FALSE)</f>
        <v>RY33L</v>
      </c>
      <c r="G572" s="8" t="str">
        <f>VLOOKUP(C572&amp;"-O"&amp;E572,端口信息表!B:F,5,FALSE)</f>
        <v>TB33R</v>
      </c>
      <c r="H572" t="e">
        <f>VLOOKUP(O572&amp;"-"&amp;VLOOKUP(B572,开关状态表!B:K,10,0),'TWT实时状态（新）'!B:I,7,0)</f>
        <v>#N/A</v>
      </c>
      <c r="I572" t="e">
        <f>VLOOKUP(O572&amp;"-"&amp;VLOOKUP(B572,开关状态表!B:K,10,0),'TWT实时状态（新）'!B:I,8,0)</f>
        <v>#N/A</v>
      </c>
      <c r="O572" s="11" t="str">
        <f>VLOOKUP(C572,矩阵信息表!B:C,2,0)</f>
        <v>CS26</v>
      </c>
    </row>
    <row r="573" ht="15" spans="1:15">
      <c r="A573" s="13">
        <f t="shared" si="17"/>
        <v>572</v>
      </c>
      <c r="B573" s="8" t="str">
        <f t="shared" si="18"/>
        <v>CS26-1-25-[1][1]</v>
      </c>
      <c r="C573" s="8" t="s">
        <v>8439</v>
      </c>
      <c r="D573" s="8">
        <v>1</v>
      </c>
      <c r="E573" s="8">
        <v>1</v>
      </c>
      <c r="F573" s="8" t="str">
        <f>VLOOKUP(C573&amp;"-I"&amp;D573,端口信息表!B:F,5,FALSE)</f>
        <v>RB7L</v>
      </c>
      <c r="G573" s="8" t="str">
        <f>VLOOKUP(C573&amp;"-O"&amp;E573,端口信息表!B:F,5,FALSE)</f>
        <v>TY7R</v>
      </c>
      <c r="H573" t="e">
        <f>VLOOKUP(O573&amp;"-"&amp;VLOOKUP(B573,开关状态表!B:K,10,0),'TWT实时状态（新）'!B:I,7,0)</f>
        <v>#N/A</v>
      </c>
      <c r="I573" t="e">
        <f>VLOOKUP(O573&amp;"-"&amp;VLOOKUP(B573,开关状态表!B:K,10,0),'TWT实时状态（新）'!B:I,8,0)</f>
        <v>#N/A</v>
      </c>
      <c r="O573" s="11" t="str">
        <f>VLOOKUP(C573,矩阵信息表!B:C,2,0)</f>
        <v>CS26</v>
      </c>
    </row>
    <row r="574" ht="15" spans="1:15">
      <c r="A574" s="13">
        <f t="shared" si="17"/>
        <v>573</v>
      </c>
      <c r="B574" s="8" t="str">
        <f t="shared" si="18"/>
        <v>CS26-1-25-[2][2]</v>
      </c>
      <c r="C574" s="8" t="s">
        <v>8439</v>
      </c>
      <c r="D574" s="8">
        <v>2</v>
      </c>
      <c r="E574" s="8">
        <v>2</v>
      </c>
      <c r="F574" s="8" t="str">
        <f>VLOOKUP(C574&amp;"-I"&amp;D574,端口信息表!B:F,5,FALSE)</f>
        <v>RB21L</v>
      </c>
      <c r="G574" s="8" t="str">
        <f>VLOOKUP(C574&amp;"-O"&amp;E574,端口信息表!B:F,5,FALSE)</f>
        <v>TY21R</v>
      </c>
      <c r="H574" t="e">
        <f>VLOOKUP(O574&amp;"-"&amp;VLOOKUP(B574,开关状态表!B:K,10,0),'TWT实时状态（新）'!B:I,7,0)</f>
        <v>#N/A</v>
      </c>
      <c r="I574" t="e">
        <f>VLOOKUP(O574&amp;"-"&amp;VLOOKUP(B574,开关状态表!B:K,10,0),'TWT实时状态（新）'!B:I,8,0)</f>
        <v>#N/A</v>
      </c>
      <c r="O574" s="11" t="str">
        <f>VLOOKUP(C574,矩阵信息表!B:C,2,0)</f>
        <v>CS26</v>
      </c>
    </row>
    <row r="575" ht="15" spans="1:15">
      <c r="A575" s="13">
        <f t="shared" si="17"/>
        <v>574</v>
      </c>
      <c r="B575" s="8" t="str">
        <f t="shared" si="18"/>
        <v>CS26-1-25-[3][3]</v>
      </c>
      <c r="C575" s="8" t="s">
        <v>8439</v>
      </c>
      <c r="D575" s="8">
        <v>3</v>
      </c>
      <c r="E575" s="8">
        <v>3</v>
      </c>
      <c r="F575" s="8" t="str">
        <f>VLOOKUP(C575&amp;"-I"&amp;D575,端口信息表!B:F,5,FALSE)</f>
        <v>RB23L</v>
      </c>
      <c r="G575" s="8" t="str">
        <f>VLOOKUP(C575&amp;"-O"&amp;E575,端口信息表!B:F,5,FALSE)</f>
        <v>TY23R</v>
      </c>
      <c r="H575" t="e">
        <f>VLOOKUP(O575&amp;"-"&amp;VLOOKUP(B575,开关状态表!B:K,10,0),'TWT实时状态（新）'!B:I,7,0)</f>
        <v>#N/A</v>
      </c>
      <c r="I575" t="e">
        <f>VLOOKUP(O575&amp;"-"&amp;VLOOKUP(B575,开关状态表!B:K,10,0),'TWT实时状态（新）'!B:I,8,0)</f>
        <v>#N/A</v>
      </c>
      <c r="O575" s="11" t="str">
        <f>VLOOKUP(C575,矩阵信息表!B:C,2,0)</f>
        <v>CS26</v>
      </c>
    </row>
    <row r="576" ht="15" spans="1:15">
      <c r="A576" s="13">
        <f t="shared" si="17"/>
        <v>575</v>
      </c>
      <c r="B576" s="8" t="str">
        <f t="shared" si="18"/>
        <v>CS26-1-25-[4][4]</v>
      </c>
      <c r="C576" s="8" t="s">
        <v>8439</v>
      </c>
      <c r="D576" s="8">
        <v>4</v>
      </c>
      <c r="E576" s="8">
        <v>4</v>
      </c>
      <c r="F576" s="8" t="str">
        <f>VLOOKUP(C576&amp;"-I"&amp;D576,端口信息表!B:F,5,FALSE)</f>
        <v>RB31L</v>
      </c>
      <c r="G576" s="8" t="str">
        <f>VLOOKUP(C576&amp;"-O"&amp;E576,端口信息表!B:F,5,FALSE)</f>
        <v>TY31R</v>
      </c>
      <c r="H576" t="e">
        <f>VLOOKUP(O576&amp;"-"&amp;VLOOKUP(B576,开关状态表!B:K,10,0),'TWT实时状态（新）'!B:I,7,0)</f>
        <v>#N/A</v>
      </c>
      <c r="I576" t="e">
        <f>VLOOKUP(O576&amp;"-"&amp;VLOOKUP(B576,开关状态表!B:K,10,0),'TWT实时状态（新）'!B:I,8,0)</f>
        <v>#N/A</v>
      </c>
      <c r="O576" s="11" t="str">
        <f>VLOOKUP(C576,矩阵信息表!B:C,2,0)</f>
        <v>CS26</v>
      </c>
    </row>
    <row r="577" ht="15" spans="1:15">
      <c r="A577" s="13">
        <f t="shared" si="17"/>
        <v>576</v>
      </c>
      <c r="B577" s="8" t="str">
        <f t="shared" si="18"/>
        <v>CS26-1-25-[5][5]</v>
      </c>
      <c r="C577" s="8" t="s">
        <v>8439</v>
      </c>
      <c r="D577" s="8">
        <v>5</v>
      </c>
      <c r="E577" s="8">
        <v>5</v>
      </c>
      <c r="F577" s="8" t="str">
        <f>VLOOKUP(C577&amp;"-I"&amp;D577,端口信息表!B:F,5,FALSE)</f>
        <v>RB46L</v>
      </c>
      <c r="G577" s="8" t="str">
        <f>VLOOKUP(C577&amp;"-O"&amp;E577,端口信息表!B:F,5,FALSE)</f>
        <v>TY46R</v>
      </c>
      <c r="H577" t="e">
        <f>VLOOKUP(O577&amp;"-"&amp;VLOOKUP(B577,开关状态表!B:K,10,0),'TWT实时状态（新）'!B:I,7,0)</f>
        <v>#N/A</v>
      </c>
      <c r="I577" t="e">
        <f>VLOOKUP(O577&amp;"-"&amp;VLOOKUP(B577,开关状态表!B:K,10,0),'TWT实时状态（新）'!B:I,8,0)</f>
        <v>#N/A</v>
      </c>
      <c r="O577" s="11" t="str">
        <f>VLOOKUP(C577,矩阵信息表!B:C,2,0)</f>
        <v>CS26</v>
      </c>
    </row>
    <row r="578" ht="15" spans="1:15">
      <c r="A578" s="13">
        <f t="shared" si="17"/>
        <v>577</v>
      </c>
      <c r="B578" s="8" t="str">
        <f t="shared" si="18"/>
        <v>CS26-1-25-[6][6]</v>
      </c>
      <c r="C578" s="8" t="s">
        <v>8439</v>
      </c>
      <c r="D578" s="8">
        <v>6</v>
      </c>
      <c r="E578" s="8">
        <v>6</v>
      </c>
      <c r="F578" s="8" t="str">
        <f>VLOOKUP(C578&amp;"-I"&amp;D578,端口信息表!B:F,5,FALSE)</f>
        <v>RB50L</v>
      </c>
      <c r="G578" s="8" t="str">
        <f>VLOOKUP(C578&amp;"-O"&amp;E578,端口信息表!B:F,5,FALSE)</f>
        <v>TY50L</v>
      </c>
      <c r="H578" t="e">
        <f>VLOOKUP(O578&amp;"-"&amp;VLOOKUP(B578,开关状态表!B:K,10,0),'TWT实时状态（新）'!B:I,7,0)</f>
        <v>#N/A</v>
      </c>
      <c r="I578" t="e">
        <f>VLOOKUP(O578&amp;"-"&amp;VLOOKUP(B578,开关状态表!B:K,10,0),'TWT实时状态（新）'!B:I,8,0)</f>
        <v>#N/A</v>
      </c>
      <c r="O578" s="11" t="str">
        <f>VLOOKUP(C578,矩阵信息表!B:C,2,0)</f>
        <v>CS26</v>
      </c>
    </row>
    <row r="579" ht="15" spans="1:15">
      <c r="A579" s="13">
        <f t="shared" ref="A579:A642" si="19">ROW()-1</f>
        <v>578</v>
      </c>
      <c r="B579" s="8" t="str">
        <f t="shared" ref="B579:B642" si="20">C579&amp;"-["&amp;D579&amp;"]["&amp;E579&amp;"]"</f>
        <v>CS26-1-25-[7][7]</v>
      </c>
      <c r="C579" s="8" t="s">
        <v>8439</v>
      </c>
      <c r="D579" s="8">
        <v>7</v>
      </c>
      <c r="E579" s="8">
        <v>7</v>
      </c>
      <c r="F579" s="8" t="str">
        <f>VLOOKUP(C579&amp;"-I"&amp;D579,端口信息表!B:F,5,FALSE)</f>
        <v>RB53L</v>
      </c>
      <c r="G579" s="8" t="str">
        <f>VLOOKUP(C579&amp;"-O"&amp;E579,端口信息表!B:F,5,FALSE)</f>
        <v>TY53R</v>
      </c>
      <c r="H579" t="e">
        <f>VLOOKUP(O579&amp;"-"&amp;VLOOKUP(B579,开关状态表!B:K,10,0),'TWT实时状态（新）'!B:I,7,0)</f>
        <v>#N/A</v>
      </c>
      <c r="I579" t="e">
        <f>VLOOKUP(O579&amp;"-"&amp;VLOOKUP(B579,开关状态表!B:K,10,0),'TWT实时状态（新）'!B:I,8,0)</f>
        <v>#N/A</v>
      </c>
      <c r="O579" s="11" t="str">
        <f>VLOOKUP(C579,矩阵信息表!B:C,2,0)</f>
        <v>CS26</v>
      </c>
    </row>
    <row r="580" ht="15" spans="1:15">
      <c r="A580" s="13">
        <f t="shared" si="19"/>
        <v>579</v>
      </c>
      <c r="B580" s="8" t="str">
        <f t="shared" si="20"/>
        <v>CS26-1-25-[8][8]</v>
      </c>
      <c r="C580" s="8" t="s">
        <v>8439</v>
      </c>
      <c r="D580" s="8">
        <v>8</v>
      </c>
      <c r="E580" s="8">
        <v>8</v>
      </c>
      <c r="F580" s="8" t="str">
        <f>VLOOKUP(C580&amp;"-I"&amp;D580,端口信息表!B:F,5,FALSE)</f>
        <v>RB14R</v>
      </c>
      <c r="G580" s="8" t="str">
        <f>VLOOKUP(C580&amp;"-O"&amp;E580,端口信息表!B:F,5,FALSE)</f>
        <v>TY14L</v>
      </c>
      <c r="H580" t="e">
        <f>VLOOKUP(O580&amp;"-"&amp;VLOOKUP(B580,开关状态表!B:K,10,0),'TWT实时状态（新）'!B:I,7,0)</f>
        <v>#N/A</v>
      </c>
      <c r="I580" t="e">
        <f>VLOOKUP(O580&amp;"-"&amp;VLOOKUP(B580,开关状态表!B:K,10,0),'TWT实时状态（新）'!B:I,8,0)</f>
        <v>#N/A</v>
      </c>
      <c r="O580" s="11" t="str">
        <f>VLOOKUP(C580,矩阵信息表!B:C,2,0)</f>
        <v>CS26</v>
      </c>
    </row>
    <row r="581" ht="15" spans="1:15">
      <c r="A581" s="13">
        <f t="shared" si="19"/>
        <v>580</v>
      </c>
      <c r="B581" s="8" t="str">
        <f t="shared" si="20"/>
        <v>CS26-1-25-[9][9]</v>
      </c>
      <c r="C581" s="8" t="s">
        <v>8439</v>
      </c>
      <c r="D581" s="8">
        <v>9</v>
      </c>
      <c r="E581" s="8">
        <v>9</v>
      </c>
      <c r="F581" s="8" t="str">
        <f>VLOOKUP(C581&amp;"-I"&amp;D581,端口信息表!B:F,5,FALSE)</f>
        <v>RB28R</v>
      </c>
      <c r="G581" s="8" t="str">
        <f>VLOOKUP(C581&amp;"-O"&amp;E581,端口信息表!B:F,5,FALSE)</f>
        <v>TY28L</v>
      </c>
      <c r="H581" t="e">
        <f>VLOOKUP(O581&amp;"-"&amp;VLOOKUP(B581,开关状态表!B:K,10,0),'TWT实时状态（新）'!B:I,7,0)</f>
        <v>#N/A</v>
      </c>
      <c r="I581" t="e">
        <f>VLOOKUP(O581&amp;"-"&amp;VLOOKUP(B581,开关状态表!B:K,10,0),'TWT实时状态（新）'!B:I,8,0)</f>
        <v>#N/A</v>
      </c>
      <c r="O581" s="11" t="str">
        <f>VLOOKUP(C581,矩阵信息表!B:C,2,0)</f>
        <v>CS26</v>
      </c>
    </row>
    <row r="582" ht="15" spans="1:15">
      <c r="A582" s="13">
        <f t="shared" si="19"/>
        <v>581</v>
      </c>
      <c r="B582" s="8" t="str">
        <f t="shared" si="20"/>
        <v>CS26-1-25-[10][10]</v>
      </c>
      <c r="C582" s="8" t="s">
        <v>8439</v>
      </c>
      <c r="D582" s="8">
        <v>10</v>
      </c>
      <c r="E582" s="8">
        <v>10</v>
      </c>
      <c r="F582" s="8" t="str">
        <f>VLOOKUP(C582&amp;"-I"&amp;D582,端口信息表!B:F,5,FALSE)</f>
        <v>RB30R</v>
      </c>
      <c r="G582" s="8" t="str">
        <f>VLOOKUP(C582&amp;"-O"&amp;E582,端口信息表!B:F,5,FALSE)</f>
        <v>TY30L</v>
      </c>
      <c r="H582" t="e">
        <f>VLOOKUP(O582&amp;"-"&amp;VLOOKUP(B582,开关状态表!B:K,10,0),'TWT实时状态（新）'!B:I,7,0)</f>
        <v>#N/A</v>
      </c>
      <c r="I582" t="e">
        <f>VLOOKUP(O582&amp;"-"&amp;VLOOKUP(B582,开关状态表!B:K,10,0),'TWT实时状态（新）'!B:I,8,0)</f>
        <v>#N/A</v>
      </c>
      <c r="O582" s="11" t="str">
        <f>VLOOKUP(C582,矩阵信息表!B:C,2,0)</f>
        <v>CS26</v>
      </c>
    </row>
    <row r="583" ht="15" spans="1:15">
      <c r="A583" s="13">
        <f t="shared" si="19"/>
        <v>582</v>
      </c>
      <c r="B583" s="8" t="str">
        <f t="shared" si="20"/>
        <v>CS26-1-25-[11][11]</v>
      </c>
      <c r="C583" s="8" t="s">
        <v>8439</v>
      </c>
      <c r="D583" s="8">
        <v>11</v>
      </c>
      <c r="E583" s="8">
        <v>11</v>
      </c>
      <c r="F583" s="8" t="str">
        <f>VLOOKUP(C583&amp;"-I"&amp;D583,端口信息表!B:F,5,FALSE)</f>
        <v>RB44R</v>
      </c>
      <c r="G583" s="8" t="str">
        <f>VLOOKUP(C583&amp;"-O"&amp;E583,端口信息表!B:F,5,FALSE)</f>
        <v>TY44R</v>
      </c>
      <c r="H583" t="e">
        <f>VLOOKUP(O583&amp;"-"&amp;VLOOKUP(B583,开关状态表!B:K,10,0),'TWT实时状态（新）'!B:I,7,0)</f>
        <v>#N/A</v>
      </c>
      <c r="I583" t="e">
        <f>VLOOKUP(O583&amp;"-"&amp;VLOOKUP(B583,开关状态表!B:K,10,0),'TWT实时状态（新）'!B:I,8,0)</f>
        <v>#N/A</v>
      </c>
      <c r="O583" s="11" t="str">
        <f>VLOOKUP(C583,矩阵信息表!B:C,2,0)</f>
        <v>CS26</v>
      </c>
    </row>
    <row r="584" ht="15" spans="1:15">
      <c r="A584" s="13">
        <f t="shared" si="19"/>
        <v>583</v>
      </c>
      <c r="B584" s="8" t="str">
        <f t="shared" si="20"/>
        <v>CS26-1-25-[12][12]</v>
      </c>
      <c r="C584" s="8" t="s">
        <v>8439</v>
      </c>
      <c r="D584" s="8">
        <v>12</v>
      </c>
      <c r="E584" s="8">
        <v>12</v>
      </c>
      <c r="F584" s="8" t="str">
        <f>VLOOKUP(C584&amp;"-I"&amp;D584,端口信息表!B:F,5,FALSE)</f>
        <v>RB48R</v>
      </c>
      <c r="G584" s="8" t="str">
        <f>VLOOKUP(C584&amp;"-O"&amp;E584,端口信息表!B:F,5,FALSE)</f>
        <v>TY48L</v>
      </c>
      <c r="H584" t="e">
        <f>VLOOKUP(O584&amp;"-"&amp;VLOOKUP(B584,开关状态表!B:K,10,0),'TWT实时状态（新）'!B:I,7,0)</f>
        <v>#N/A</v>
      </c>
      <c r="I584" t="e">
        <f>VLOOKUP(O584&amp;"-"&amp;VLOOKUP(B584,开关状态表!B:K,10,0),'TWT实时状态（新）'!B:I,8,0)</f>
        <v>#N/A</v>
      </c>
      <c r="O584" s="11" t="str">
        <f>VLOOKUP(C584,矩阵信息表!B:C,2,0)</f>
        <v>CS26</v>
      </c>
    </row>
    <row r="585" ht="15" spans="1:15">
      <c r="A585" s="13">
        <f t="shared" si="19"/>
        <v>584</v>
      </c>
      <c r="B585" s="8" t="str">
        <f t="shared" si="20"/>
        <v>CS26-1-25-[13][13]</v>
      </c>
      <c r="C585" s="8" t="s">
        <v>8439</v>
      </c>
      <c r="D585" s="8">
        <v>13</v>
      </c>
      <c r="E585" s="8">
        <v>13</v>
      </c>
      <c r="F585" s="8" t="str">
        <f>VLOOKUP(C585&amp;"-I"&amp;D585,端口信息表!B:F,5,FALSE)</f>
        <v>RB56R</v>
      </c>
      <c r="G585" s="8" t="str">
        <f>VLOOKUP(C585&amp;"-O"&amp;E585,端口信息表!B:F,5,FALSE)</f>
        <v>TY56L</v>
      </c>
      <c r="H585" t="e">
        <f>VLOOKUP(O585&amp;"-"&amp;VLOOKUP(B585,开关状态表!B:K,10,0),'TWT实时状态（新）'!B:I,7,0)</f>
        <v>#N/A</v>
      </c>
      <c r="I585" t="e">
        <f>VLOOKUP(O585&amp;"-"&amp;VLOOKUP(B585,开关状态表!B:K,10,0),'TWT实时状态（新）'!B:I,8,0)</f>
        <v>#N/A</v>
      </c>
      <c r="O585" s="11" t="str">
        <f>VLOOKUP(C585,矩阵信息表!B:C,2,0)</f>
        <v>CS26</v>
      </c>
    </row>
    <row r="586" ht="15" spans="1:15">
      <c r="A586" s="13">
        <f t="shared" si="19"/>
        <v>585</v>
      </c>
      <c r="B586" s="8" t="str">
        <f t="shared" si="20"/>
        <v>CS26-1-25-[14][14]</v>
      </c>
      <c r="C586" s="8" t="s">
        <v>8439</v>
      </c>
      <c r="D586" s="8">
        <v>14</v>
      </c>
      <c r="E586" s="8">
        <v>14</v>
      </c>
      <c r="F586" s="8" t="str">
        <f>VLOOKUP(C586&amp;"-I"&amp;D586,端口信息表!B:F,5,FALSE)</f>
        <v>RB61R</v>
      </c>
      <c r="G586" s="8" t="str">
        <f>VLOOKUP(C586&amp;"-O"&amp;E586,端口信息表!B:F,5,FALSE)</f>
        <v>TY61R</v>
      </c>
      <c r="H586" t="e">
        <f>VLOOKUP(O586&amp;"-"&amp;VLOOKUP(B586,开关状态表!B:K,10,0),'TWT实时状态（新）'!B:I,7,0)</f>
        <v>#N/A</v>
      </c>
      <c r="I586" t="e">
        <f>VLOOKUP(O586&amp;"-"&amp;VLOOKUP(B586,开关状态表!B:K,10,0),'TWT实时状态（新）'!B:I,8,0)</f>
        <v>#N/A</v>
      </c>
      <c r="O586" s="11" t="str">
        <f>VLOOKUP(C586,矩阵信息表!B:C,2,0)</f>
        <v>CS26</v>
      </c>
    </row>
    <row r="587" ht="15" spans="1:15">
      <c r="A587" s="13">
        <f t="shared" si="19"/>
        <v>586</v>
      </c>
      <c r="B587" s="8" t="str">
        <f t="shared" si="20"/>
        <v>CS26-1-26-[1][1]</v>
      </c>
      <c r="C587" s="8" t="s">
        <v>8440</v>
      </c>
      <c r="D587" s="8">
        <v>1</v>
      </c>
      <c r="E587" s="8">
        <v>1</v>
      </c>
      <c r="F587" s="8" t="str">
        <f>VLOOKUP(C587&amp;"-I"&amp;D587,端口信息表!B:F,5,FALSE)</f>
        <v>RY14R</v>
      </c>
      <c r="G587" s="8" t="str">
        <f>VLOOKUP(C587&amp;"-O"&amp;E587,端口信息表!B:F,5,FALSE)</f>
        <v>TB14L</v>
      </c>
      <c r="H587" t="e">
        <f>VLOOKUP(O587&amp;"-"&amp;VLOOKUP(B587,开关状态表!B:K,10,0),'TWT实时状态（新）'!B:I,7,0)</f>
        <v>#N/A</v>
      </c>
      <c r="I587" t="e">
        <f>VLOOKUP(O587&amp;"-"&amp;VLOOKUP(B587,开关状态表!B:K,10,0),'TWT实时状态（新）'!B:I,8,0)</f>
        <v>#N/A</v>
      </c>
      <c r="O587" s="11" t="str">
        <f>VLOOKUP(C587,矩阵信息表!B:C,2,0)</f>
        <v>CS26</v>
      </c>
    </row>
    <row r="588" ht="15" spans="1:15">
      <c r="A588" s="13">
        <f t="shared" si="19"/>
        <v>587</v>
      </c>
      <c r="B588" s="8" t="str">
        <f t="shared" si="20"/>
        <v>CS26-1-26-[2][2]</v>
      </c>
      <c r="C588" s="8" t="s">
        <v>8440</v>
      </c>
      <c r="D588" s="8">
        <v>2</v>
      </c>
      <c r="E588" s="8">
        <v>2</v>
      </c>
      <c r="F588" s="8" t="str">
        <f>VLOOKUP(C588&amp;"-I"&amp;D588,端口信息表!B:F,5,FALSE)</f>
        <v>RY23L</v>
      </c>
      <c r="G588" s="8" t="str">
        <f>VLOOKUP(C588&amp;"-O"&amp;E588,端口信息表!B:F,5,FALSE)</f>
        <v>TB23L</v>
      </c>
      <c r="H588" t="e">
        <f>VLOOKUP(O588&amp;"-"&amp;VLOOKUP(B588,开关状态表!B:K,10,0),'TWT实时状态（新）'!B:I,7,0)</f>
        <v>#N/A</v>
      </c>
      <c r="I588" t="e">
        <f>VLOOKUP(O588&amp;"-"&amp;VLOOKUP(B588,开关状态表!B:K,10,0),'TWT实时状态（新）'!B:I,8,0)</f>
        <v>#N/A</v>
      </c>
      <c r="O588" s="11" t="str">
        <f>VLOOKUP(C588,矩阵信息表!B:C,2,0)</f>
        <v>CS26</v>
      </c>
    </row>
    <row r="589" ht="15" spans="1:15">
      <c r="A589" s="13">
        <f t="shared" si="19"/>
        <v>588</v>
      </c>
      <c r="B589" s="8" t="str">
        <f t="shared" si="20"/>
        <v>CS26-1-26-[3][3]</v>
      </c>
      <c r="C589" s="8" t="s">
        <v>8440</v>
      </c>
      <c r="D589" s="8">
        <v>3</v>
      </c>
      <c r="E589" s="8">
        <v>3</v>
      </c>
      <c r="F589" s="8" t="str">
        <f>VLOOKUP(C589&amp;"-I"&amp;D589,端口信息表!B:F,5,FALSE)</f>
        <v>RY28R</v>
      </c>
      <c r="G589" s="8" t="str">
        <f>VLOOKUP(C589&amp;"-O"&amp;E589,端口信息表!B:F,5,FALSE)</f>
        <v>TB28L</v>
      </c>
      <c r="H589" t="e">
        <f>VLOOKUP(O589&amp;"-"&amp;VLOOKUP(B589,开关状态表!B:K,10,0),'TWT实时状态（新）'!B:I,7,0)</f>
        <v>#N/A</v>
      </c>
      <c r="I589" t="e">
        <f>VLOOKUP(O589&amp;"-"&amp;VLOOKUP(B589,开关状态表!B:K,10,0),'TWT实时状态（新）'!B:I,8,0)</f>
        <v>#N/A</v>
      </c>
      <c r="O589" s="11" t="str">
        <f>VLOOKUP(C589,矩阵信息表!B:C,2,0)</f>
        <v>CS26</v>
      </c>
    </row>
    <row r="590" ht="15" spans="1:15">
      <c r="A590" s="13">
        <f t="shared" si="19"/>
        <v>589</v>
      </c>
      <c r="B590" s="8" t="str">
        <f t="shared" si="20"/>
        <v>CS26-1-26-[4][4]</v>
      </c>
      <c r="C590" s="8" t="s">
        <v>8440</v>
      </c>
      <c r="D590" s="8">
        <v>4</v>
      </c>
      <c r="E590" s="8">
        <v>4</v>
      </c>
      <c r="F590" s="8" t="str">
        <f>VLOOKUP(C590&amp;"-I"&amp;D590,端口信息表!B:F,5,FALSE)</f>
        <v>RY30R</v>
      </c>
      <c r="G590" s="8" t="str">
        <f>VLOOKUP(C590&amp;"-O"&amp;E590,端口信息表!B:F,5,FALSE)</f>
        <v>TB30L</v>
      </c>
      <c r="H590" t="e">
        <f>VLOOKUP(O590&amp;"-"&amp;VLOOKUP(B590,开关状态表!B:K,10,0),'TWT实时状态（新）'!B:I,7,0)</f>
        <v>#N/A</v>
      </c>
      <c r="I590" t="e">
        <f>VLOOKUP(O590&amp;"-"&amp;VLOOKUP(B590,开关状态表!B:K,10,0),'TWT实时状态（新）'!B:I,8,0)</f>
        <v>#N/A</v>
      </c>
      <c r="O590" s="11" t="str">
        <f>VLOOKUP(C590,矩阵信息表!B:C,2,0)</f>
        <v>CS26</v>
      </c>
    </row>
    <row r="591" ht="15" spans="1:15">
      <c r="A591" s="13">
        <f t="shared" si="19"/>
        <v>590</v>
      </c>
      <c r="B591" s="8" t="str">
        <f t="shared" si="20"/>
        <v>CS26-1-26-[5][5]</v>
      </c>
      <c r="C591" s="8" t="s">
        <v>8440</v>
      </c>
      <c r="D591" s="8">
        <v>5</v>
      </c>
      <c r="E591" s="8">
        <v>5</v>
      </c>
      <c r="F591" s="8" t="str">
        <f>VLOOKUP(C591&amp;"-I"&amp;D591,端口信息表!B:F,5,FALSE)</f>
        <v>RY44L</v>
      </c>
      <c r="G591" s="8" t="str">
        <f>VLOOKUP(C591&amp;"-O"&amp;E591,端口信息表!B:F,5,FALSE)</f>
        <v>TB44L</v>
      </c>
      <c r="H591" t="e">
        <f>VLOOKUP(O591&amp;"-"&amp;VLOOKUP(B591,开关状态表!B:K,10,0),'TWT实时状态（新）'!B:I,7,0)</f>
        <v>#N/A</v>
      </c>
      <c r="I591" t="e">
        <f>VLOOKUP(O591&amp;"-"&amp;VLOOKUP(B591,开关状态表!B:K,10,0),'TWT实时状态（新）'!B:I,8,0)</f>
        <v>#N/A</v>
      </c>
      <c r="O591" s="11" t="str">
        <f>VLOOKUP(C591,矩阵信息表!B:C,2,0)</f>
        <v>CS26</v>
      </c>
    </row>
    <row r="592" ht="15" spans="1:15">
      <c r="A592" s="13">
        <f t="shared" si="19"/>
        <v>591</v>
      </c>
      <c r="B592" s="8" t="str">
        <f t="shared" si="20"/>
        <v>CS26-1-26-[6][6]</v>
      </c>
      <c r="C592" s="8" t="s">
        <v>8440</v>
      </c>
      <c r="D592" s="8">
        <v>6</v>
      </c>
      <c r="E592" s="8">
        <v>6</v>
      </c>
      <c r="F592" s="8" t="str">
        <f>VLOOKUP(C592&amp;"-I"&amp;D592,端口信息表!B:F,5,FALSE)</f>
        <v>RY48R</v>
      </c>
      <c r="G592" s="8" t="str">
        <f>VLOOKUP(C592&amp;"-O"&amp;E592,端口信息表!B:F,5,FALSE)</f>
        <v>TB48L</v>
      </c>
      <c r="H592" t="e">
        <f>VLOOKUP(O592&amp;"-"&amp;VLOOKUP(B592,开关状态表!B:K,10,0),'TWT实时状态（新）'!B:I,7,0)</f>
        <v>#N/A</v>
      </c>
      <c r="I592" t="e">
        <f>VLOOKUP(O592&amp;"-"&amp;VLOOKUP(B592,开关状态表!B:K,10,0),'TWT实时状态（新）'!B:I,8,0)</f>
        <v>#N/A</v>
      </c>
      <c r="O592" s="11" t="str">
        <f>VLOOKUP(C592,矩阵信息表!B:C,2,0)</f>
        <v>CS26</v>
      </c>
    </row>
    <row r="593" ht="15" spans="1:15">
      <c r="A593" s="13">
        <f t="shared" si="19"/>
        <v>592</v>
      </c>
      <c r="B593" s="8" t="str">
        <f t="shared" si="20"/>
        <v>CS26-1-26-[7][7]</v>
      </c>
      <c r="C593" s="8" t="s">
        <v>8440</v>
      </c>
      <c r="D593" s="8">
        <v>7</v>
      </c>
      <c r="E593" s="8">
        <v>7</v>
      </c>
      <c r="F593" s="8" t="str">
        <f>VLOOKUP(C593&amp;"-I"&amp;D593,端口信息表!B:F,5,FALSE)</f>
        <v>RY56R</v>
      </c>
      <c r="G593" s="8" t="str">
        <f>VLOOKUP(C593&amp;"-O"&amp;E593,端口信息表!B:F,5,FALSE)</f>
        <v>TB56L</v>
      </c>
      <c r="H593" t="e">
        <f>VLOOKUP(O593&amp;"-"&amp;VLOOKUP(B593,开关状态表!B:K,10,0),'TWT实时状态（新）'!B:I,7,0)</f>
        <v>#N/A</v>
      </c>
      <c r="I593" t="e">
        <f>VLOOKUP(O593&amp;"-"&amp;VLOOKUP(B593,开关状态表!B:K,10,0),'TWT实时状态（新）'!B:I,8,0)</f>
        <v>#N/A</v>
      </c>
      <c r="O593" s="11" t="str">
        <f>VLOOKUP(C593,矩阵信息表!B:C,2,0)</f>
        <v>CS26</v>
      </c>
    </row>
    <row r="594" ht="15" spans="1:15">
      <c r="A594" s="13">
        <f t="shared" si="19"/>
        <v>593</v>
      </c>
      <c r="B594" s="8" t="str">
        <f t="shared" si="20"/>
        <v>CS26-1-26-[8][8]</v>
      </c>
      <c r="C594" s="8" t="s">
        <v>8440</v>
      </c>
      <c r="D594" s="8">
        <v>8</v>
      </c>
      <c r="E594" s="8">
        <v>8</v>
      </c>
      <c r="F594" s="8" t="str">
        <f>VLOOKUP(C594&amp;"-I"&amp;D594,端口信息表!B:F,5,FALSE)</f>
        <v>RY7L</v>
      </c>
      <c r="G594" s="8" t="str">
        <f>VLOOKUP(C594&amp;"-O"&amp;E594,端口信息表!B:F,5,FALSE)</f>
        <v>TB7R</v>
      </c>
      <c r="H594" t="e">
        <f>VLOOKUP(O594&amp;"-"&amp;VLOOKUP(B594,开关状态表!B:K,10,0),'TWT实时状态（新）'!B:I,7,0)</f>
        <v>#N/A</v>
      </c>
      <c r="I594" t="e">
        <f>VLOOKUP(O594&amp;"-"&amp;VLOOKUP(B594,开关状态表!B:K,10,0),'TWT实时状态（新）'!B:I,8,0)</f>
        <v>#N/A</v>
      </c>
      <c r="O594" s="11" t="str">
        <f>VLOOKUP(C594,矩阵信息表!B:C,2,0)</f>
        <v>CS26</v>
      </c>
    </row>
    <row r="595" ht="15" spans="1:15">
      <c r="A595" s="13">
        <f t="shared" si="19"/>
        <v>594</v>
      </c>
      <c r="B595" s="8" t="str">
        <f t="shared" si="20"/>
        <v>CS26-1-26-[9][9]</v>
      </c>
      <c r="C595" s="8" t="s">
        <v>8440</v>
      </c>
      <c r="D595" s="8">
        <v>9</v>
      </c>
      <c r="E595" s="8">
        <v>9</v>
      </c>
      <c r="F595" s="8" t="str">
        <f>VLOOKUP(C595&amp;"-I"&amp;D595,端口信息表!B:F,5,FALSE)</f>
        <v>RY21L</v>
      </c>
      <c r="G595" s="8" t="str">
        <f>VLOOKUP(C595&amp;"-O"&amp;E595,端口信息表!B:F,5,FALSE)</f>
        <v>TB21R</v>
      </c>
      <c r="H595" t="e">
        <f>VLOOKUP(O595&amp;"-"&amp;VLOOKUP(B595,开关状态表!B:K,10,0),'TWT实时状态（新）'!B:I,7,0)</f>
        <v>#N/A</v>
      </c>
      <c r="I595" t="e">
        <f>VLOOKUP(O595&amp;"-"&amp;VLOOKUP(B595,开关状态表!B:K,10,0),'TWT实时状态（新）'!B:I,8,0)</f>
        <v>#N/A</v>
      </c>
      <c r="O595" s="11" t="str">
        <f>VLOOKUP(C595,矩阵信息表!B:C,2,0)</f>
        <v>CS26</v>
      </c>
    </row>
    <row r="596" ht="15" spans="1:15">
      <c r="A596" s="13">
        <f t="shared" si="19"/>
        <v>595</v>
      </c>
      <c r="B596" s="8" t="str">
        <f t="shared" si="20"/>
        <v>CS26-1-26-[10][10]</v>
      </c>
      <c r="C596" s="8" t="s">
        <v>8440</v>
      </c>
      <c r="D596" s="8">
        <v>10</v>
      </c>
      <c r="E596" s="8">
        <v>10</v>
      </c>
      <c r="F596" s="8" t="str">
        <f>VLOOKUP(C596&amp;"-I"&amp;D596,端口信息表!B:F,5,FALSE)</f>
        <v>RY31L</v>
      </c>
      <c r="G596" s="8" t="str">
        <f>VLOOKUP(C596&amp;"-O"&amp;E596,端口信息表!B:F,5,FALSE)</f>
        <v>TB31R</v>
      </c>
      <c r="H596" t="e">
        <f>VLOOKUP(O596&amp;"-"&amp;VLOOKUP(B596,开关状态表!B:K,10,0),'TWT实时状态（新）'!B:I,7,0)</f>
        <v>#N/A</v>
      </c>
      <c r="I596" t="e">
        <f>VLOOKUP(O596&amp;"-"&amp;VLOOKUP(B596,开关状态表!B:K,10,0),'TWT实时状态（新）'!B:I,8,0)</f>
        <v>#N/A</v>
      </c>
      <c r="O596" s="11" t="str">
        <f>VLOOKUP(C596,矩阵信息表!B:C,2,0)</f>
        <v>CS26</v>
      </c>
    </row>
    <row r="597" ht="15" spans="1:15">
      <c r="A597" s="13">
        <f t="shared" si="19"/>
        <v>596</v>
      </c>
      <c r="B597" s="8" t="str">
        <f t="shared" si="20"/>
        <v>CS26-1-26-[11][11]</v>
      </c>
      <c r="C597" s="8" t="s">
        <v>8440</v>
      </c>
      <c r="D597" s="8">
        <v>11</v>
      </c>
      <c r="E597" s="8">
        <v>11</v>
      </c>
      <c r="F597" s="8" t="str">
        <f>VLOOKUP(C597&amp;"-I"&amp;D597,端口信息表!B:F,5,FALSE)</f>
        <v>RY46L</v>
      </c>
      <c r="G597" s="8" t="str">
        <f>VLOOKUP(C597&amp;"-O"&amp;E597,端口信息表!B:F,5,FALSE)</f>
        <v>TB46R</v>
      </c>
      <c r="H597" t="e">
        <f>VLOOKUP(O597&amp;"-"&amp;VLOOKUP(B597,开关状态表!B:K,10,0),'TWT实时状态（新）'!B:I,7,0)</f>
        <v>#N/A</v>
      </c>
      <c r="I597" t="e">
        <f>VLOOKUP(O597&amp;"-"&amp;VLOOKUP(B597,开关状态表!B:K,10,0),'TWT实时状态（新）'!B:I,8,0)</f>
        <v>#N/A</v>
      </c>
      <c r="O597" s="11" t="str">
        <f>VLOOKUP(C597,矩阵信息表!B:C,2,0)</f>
        <v>CS26</v>
      </c>
    </row>
    <row r="598" ht="15" spans="1:15">
      <c r="A598" s="13">
        <f t="shared" si="19"/>
        <v>597</v>
      </c>
      <c r="B598" s="8" t="str">
        <f t="shared" si="20"/>
        <v>CS26-1-26-[12][12]</v>
      </c>
      <c r="C598" s="8" t="s">
        <v>8440</v>
      </c>
      <c r="D598" s="8">
        <v>12</v>
      </c>
      <c r="E598" s="8">
        <v>12</v>
      </c>
      <c r="F598" s="8" t="str">
        <f>VLOOKUP(C598&amp;"-I"&amp;D598,端口信息表!B:F,5,FALSE)</f>
        <v>RY50R</v>
      </c>
      <c r="G598" s="8" t="str">
        <f>VLOOKUP(C598&amp;"-O"&amp;E598,端口信息表!B:F,5,FALSE)</f>
        <v>TB50R</v>
      </c>
      <c r="H598" t="e">
        <f>VLOOKUP(O598&amp;"-"&amp;VLOOKUP(B598,开关状态表!B:K,10,0),'TWT实时状态（新）'!B:I,7,0)</f>
        <v>#N/A</v>
      </c>
      <c r="I598" t="e">
        <f>VLOOKUP(O598&amp;"-"&amp;VLOOKUP(B598,开关状态表!B:K,10,0),'TWT实时状态（新）'!B:I,8,0)</f>
        <v>#N/A</v>
      </c>
      <c r="O598" s="11" t="str">
        <f>VLOOKUP(C598,矩阵信息表!B:C,2,0)</f>
        <v>CS26</v>
      </c>
    </row>
    <row r="599" ht="15" spans="1:15">
      <c r="A599" s="13">
        <f t="shared" si="19"/>
        <v>598</v>
      </c>
      <c r="B599" s="8" t="str">
        <f t="shared" si="20"/>
        <v>CS26-1-26-[13][13]</v>
      </c>
      <c r="C599" s="8" t="s">
        <v>8440</v>
      </c>
      <c r="D599" s="8">
        <v>13</v>
      </c>
      <c r="E599" s="8">
        <v>13</v>
      </c>
      <c r="F599" s="8" t="str">
        <f>VLOOKUP(C599&amp;"-I"&amp;D599,端口信息表!B:F,5,FALSE)</f>
        <v>RY53L</v>
      </c>
      <c r="G599" s="8" t="str">
        <f>VLOOKUP(C599&amp;"-O"&amp;E599,端口信息表!B:F,5,FALSE)</f>
        <v>TB53R</v>
      </c>
      <c r="H599" t="e">
        <f>VLOOKUP(O599&amp;"-"&amp;VLOOKUP(B599,开关状态表!B:K,10,0),'TWT实时状态（新）'!B:I,7,0)</f>
        <v>#N/A</v>
      </c>
      <c r="I599" t="e">
        <f>VLOOKUP(O599&amp;"-"&amp;VLOOKUP(B599,开关状态表!B:K,10,0),'TWT实时状态（新）'!B:I,8,0)</f>
        <v>#N/A</v>
      </c>
      <c r="O599" s="11" t="str">
        <f>VLOOKUP(C599,矩阵信息表!B:C,2,0)</f>
        <v>CS26</v>
      </c>
    </row>
    <row r="600" ht="15" spans="1:15">
      <c r="A600" s="13">
        <f t="shared" si="19"/>
        <v>599</v>
      </c>
      <c r="B600" s="8" t="str">
        <f t="shared" si="20"/>
        <v>CS26-1-26-[14][14]</v>
      </c>
      <c r="C600" s="8" t="s">
        <v>8440</v>
      </c>
      <c r="D600" s="8">
        <v>14</v>
      </c>
      <c r="E600" s="8">
        <v>14</v>
      </c>
      <c r="F600" s="8" t="str">
        <f>VLOOKUP(C600&amp;"-I"&amp;D600,端口信息表!B:F,5,FALSE)</f>
        <v>RY61L</v>
      </c>
      <c r="G600" s="8" t="str">
        <f>VLOOKUP(C600&amp;"-O"&amp;E600,端口信息表!B:F,5,FALSE)</f>
        <v>TB61R</v>
      </c>
      <c r="H600" t="e">
        <f>VLOOKUP(O600&amp;"-"&amp;VLOOKUP(B600,开关状态表!B:K,10,0),'TWT实时状态（新）'!B:I,7,0)</f>
        <v>#N/A</v>
      </c>
      <c r="I600" t="e">
        <f>VLOOKUP(O600&amp;"-"&amp;VLOOKUP(B600,开关状态表!B:K,10,0),'TWT实时状态（新）'!B:I,8,0)</f>
        <v>#N/A</v>
      </c>
      <c r="O600" s="11" t="str">
        <f>VLOOKUP(C600,矩阵信息表!B:C,2,0)</f>
        <v>CS26</v>
      </c>
    </row>
    <row r="601" ht="15" spans="1:15">
      <c r="A601" s="13">
        <f t="shared" si="19"/>
        <v>600</v>
      </c>
      <c r="B601" s="8" t="str">
        <f t="shared" si="20"/>
        <v>CS26-1-27-[1][1]</v>
      </c>
      <c r="C601" s="8" t="s">
        <v>8441</v>
      </c>
      <c r="D601" s="8">
        <v>1</v>
      </c>
      <c r="E601" s="8">
        <v>1</v>
      </c>
      <c r="F601" s="8" t="str">
        <f>VLOOKUP(C601&amp;"-I"&amp;D601,端口信息表!B:F,5,FALSE)</f>
        <v>RB22L</v>
      </c>
      <c r="G601" s="8" t="str">
        <f>VLOOKUP(C601&amp;"-O"&amp;E601,端口信息表!B:F,5,FALSE)</f>
        <v>TY22R</v>
      </c>
      <c r="H601" t="e">
        <f>VLOOKUP(O601&amp;"-"&amp;VLOOKUP(B601,开关状态表!B:K,10,0),'TWT实时状态（新）'!B:I,7,0)</f>
        <v>#N/A</v>
      </c>
      <c r="I601" t="e">
        <f>VLOOKUP(O601&amp;"-"&amp;VLOOKUP(B601,开关状态表!B:K,10,0),'TWT实时状态（新）'!B:I,8,0)</f>
        <v>#N/A</v>
      </c>
      <c r="O601" s="11" t="str">
        <f>VLOOKUP(C601,矩阵信息表!B:C,2,0)</f>
        <v>CS26</v>
      </c>
    </row>
    <row r="602" ht="15" spans="1:15">
      <c r="A602" s="13">
        <f t="shared" si="19"/>
        <v>601</v>
      </c>
      <c r="B602" s="8" t="str">
        <f t="shared" si="20"/>
        <v>CS26-1-27-[2][2]</v>
      </c>
      <c r="C602" s="8" t="s">
        <v>8441</v>
      </c>
      <c r="D602" s="8">
        <v>2</v>
      </c>
      <c r="E602" s="8">
        <v>2</v>
      </c>
      <c r="F602" s="8" t="str">
        <f>VLOOKUP(C602&amp;"-I"&amp;D602,端口信息表!B:F,5,FALSE)</f>
        <v>RB35L</v>
      </c>
      <c r="G602" s="8" t="str">
        <f>VLOOKUP(C602&amp;"-O"&amp;E602,端口信息表!B:F,5,FALSE)</f>
        <v>TY35R</v>
      </c>
      <c r="H602" t="e">
        <f>VLOOKUP(O602&amp;"-"&amp;VLOOKUP(B602,开关状态表!B:K,10,0),'TWT实时状态（新）'!B:I,7,0)</f>
        <v>#N/A</v>
      </c>
      <c r="I602" t="e">
        <f>VLOOKUP(O602&amp;"-"&amp;VLOOKUP(B602,开关状态表!B:K,10,0),'TWT实时状态（新）'!B:I,8,0)</f>
        <v>#N/A</v>
      </c>
      <c r="O602" s="11" t="str">
        <f>VLOOKUP(C602,矩阵信息表!B:C,2,0)</f>
        <v>CS26</v>
      </c>
    </row>
    <row r="603" ht="15" spans="1:15">
      <c r="A603" s="13">
        <f t="shared" si="19"/>
        <v>602</v>
      </c>
      <c r="B603" s="8" t="str">
        <f t="shared" si="20"/>
        <v>CS26-1-27-[3][3]</v>
      </c>
      <c r="C603" s="8" t="s">
        <v>8441</v>
      </c>
      <c r="D603" s="8">
        <v>3</v>
      </c>
      <c r="E603" s="8">
        <v>3</v>
      </c>
      <c r="F603" s="8" t="str">
        <f>VLOOKUP(C603&amp;"-I"&amp;D603,端口信息表!B:F,5,FALSE)</f>
        <v>RB36L</v>
      </c>
      <c r="G603" s="8" t="str">
        <f>VLOOKUP(C603&amp;"-O"&amp;E603,端口信息表!B:F,5,FALSE)</f>
        <v>TY36R</v>
      </c>
      <c r="H603" t="e">
        <f>VLOOKUP(O603&amp;"-"&amp;VLOOKUP(B603,开关状态表!B:K,10,0),'TWT实时状态（新）'!B:I,7,0)</f>
        <v>#N/A</v>
      </c>
      <c r="I603" t="e">
        <f>VLOOKUP(O603&amp;"-"&amp;VLOOKUP(B603,开关状态表!B:K,10,0),'TWT实时状态（新）'!B:I,8,0)</f>
        <v>#N/A</v>
      </c>
      <c r="O603" s="11" t="str">
        <f>VLOOKUP(C603,矩阵信息表!B:C,2,0)</f>
        <v>CS26</v>
      </c>
    </row>
    <row r="604" ht="15" spans="1:15">
      <c r="A604" s="13">
        <f t="shared" si="19"/>
        <v>603</v>
      </c>
      <c r="B604" s="8" t="str">
        <f t="shared" si="20"/>
        <v>CS26-1-27-[4][4]</v>
      </c>
      <c r="C604" s="8" t="s">
        <v>8441</v>
      </c>
      <c r="D604" s="8">
        <v>4</v>
      </c>
      <c r="E604" s="8">
        <v>4</v>
      </c>
      <c r="F604" s="8" t="str">
        <f>VLOOKUP(C604&amp;"-I"&amp;D604,端口信息表!B:F,5,FALSE)</f>
        <v>RB37L</v>
      </c>
      <c r="G604" s="8" t="str">
        <f>VLOOKUP(C604&amp;"-O"&amp;E604,端口信息表!B:F,5,FALSE)</f>
        <v>TY37R</v>
      </c>
      <c r="H604" t="e">
        <f>VLOOKUP(O604&amp;"-"&amp;VLOOKUP(B604,开关状态表!B:K,10,0),'TWT实时状态（新）'!B:I,7,0)</f>
        <v>#N/A</v>
      </c>
      <c r="I604" t="e">
        <f>VLOOKUP(O604&amp;"-"&amp;VLOOKUP(B604,开关状态表!B:K,10,0),'TWT实时状态（新）'!B:I,8,0)</f>
        <v>#N/A</v>
      </c>
      <c r="O604" s="11" t="str">
        <f>VLOOKUP(C604,矩阵信息表!B:C,2,0)</f>
        <v>CS26</v>
      </c>
    </row>
    <row r="605" ht="15" spans="1:15">
      <c r="A605" s="13">
        <f t="shared" si="19"/>
        <v>604</v>
      </c>
      <c r="B605" s="8" t="str">
        <f t="shared" si="20"/>
        <v>CS26-1-27-[5][5]</v>
      </c>
      <c r="C605" s="8" t="s">
        <v>8441</v>
      </c>
      <c r="D605" s="8">
        <v>5</v>
      </c>
      <c r="E605" s="8">
        <v>5</v>
      </c>
      <c r="F605" s="8" t="str">
        <f>VLOOKUP(C605&amp;"-I"&amp;D605,端口信息表!B:F,5,FALSE)</f>
        <v>RB47L</v>
      </c>
      <c r="G605" s="8" t="str">
        <f>VLOOKUP(C605&amp;"-O"&amp;E605,端口信息表!B:F,5,FALSE)</f>
        <v>TY47R</v>
      </c>
      <c r="H605" t="e">
        <f>VLOOKUP(O605&amp;"-"&amp;VLOOKUP(B605,开关状态表!B:K,10,0),'TWT实时状态（新）'!B:I,7,0)</f>
        <v>#N/A</v>
      </c>
      <c r="I605" t="e">
        <f>VLOOKUP(O605&amp;"-"&amp;VLOOKUP(B605,开关状态表!B:K,10,0),'TWT实时状态（新）'!B:I,8,0)</f>
        <v>#N/A</v>
      </c>
      <c r="O605" s="11" t="str">
        <f>VLOOKUP(C605,矩阵信息表!B:C,2,0)</f>
        <v>CS26</v>
      </c>
    </row>
    <row r="606" ht="15" spans="1:15">
      <c r="A606" s="13">
        <f t="shared" si="19"/>
        <v>605</v>
      </c>
      <c r="B606" s="8" t="str">
        <f t="shared" si="20"/>
        <v>CS26-1-27-[6][6]</v>
      </c>
      <c r="C606" s="8" t="s">
        <v>8441</v>
      </c>
      <c r="D606" s="8">
        <v>6</v>
      </c>
      <c r="E606" s="8">
        <v>6</v>
      </c>
      <c r="F606" s="8" t="str">
        <f>VLOOKUP(C606&amp;"-I"&amp;D606,端口信息表!B:F,5,FALSE)</f>
        <v>RB54L</v>
      </c>
      <c r="G606" s="8" t="str">
        <f>VLOOKUP(C606&amp;"-O"&amp;E606,端口信息表!B:F,5,FALSE)</f>
        <v>TY54R</v>
      </c>
      <c r="H606" t="e">
        <f>VLOOKUP(O606&amp;"-"&amp;VLOOKUP(B606,开关状态表!B:K,10,0),'TWT实时状态（新）'!B:I,7,0)</f>
        <v>#N/A</v>
      </c>
      <c r="I606" t="e">
        <f>VLOOKUP(O606&amp;"-"&amp;VLOOKUP(B606,开关状态表!B:K,10,0),'TWT实时状态（新）'!B:I,8,0)</f>
        <v>#N/A</v>
      </c>
      <c r="O606" s="11" t="str">
        <f>VLOOKUP(C606,矩阵信息表!B:C,2,0)</f>
        <v>CS26</v>
      </c>
    </row>
    <row r="607" ht="15" spans="1:15">
      <c r="A607" s="13">
        <f t="shared" si="19"/>
        <v>606</v>
      </c>
      <c r="B607" s="8" t="str">
        <f t="shared" si="20"/>
        <v>CS26-1-27-[7][7]</v>
      </c>
      <c r="C607" s="8" t="s">
        <v>8441</v>
      </c>
      <c r="D607" s="8">
        <v>7</v>
      </c>
      <c r="E607" s="8">
        <v>7</v>
      </c>
      <c r="F607" s="8" t="str">
        <f>VLOOKUP(C607&amp;"-I"&amp;D607,端口信息表!B:F,5,FALSE)</f>
        <v>RB55L</v>
      </c>
      <c r="G607" s="8" t="str">
        <f>VLOOKUP(C607&amp;"-O"&amp;E607,端口信息表!B:F,5,FALSE)</f>
        <v>TY55R</v>
      </c>
      <c r="H607" t="e">
        <f>VLOOKUP(O607&amp;"-"&amp;VLOOKUP(B607,开关状态表!B:K,10,0),'TWT实时状态（新）'!B:I,7,0)</f>
        <v>#N/A</v>
      </c>
      <c r="I607" t="e">
        <f>VLOOKUP(O607&amp;"-"&amp;VLOOKUP(B607,开关状态表!B:K,10,0),'TWT实时状态（新）'!B:I,8,0)</f>
        <v>#N/A</v>
      </c>
      <c r="O607" s="11" t="str">
        <f>VLOOKUP(C607,矩阵信息表!B:C,2,0)</f>
        <v>CS26</v>
      </c>
    </row>
    <row r="608" ht="15" spans="1:15">
      <c r="A608" s="13">
        <f t="shared" si="19"/>
        <v>607</v>
      </c>
      <c r="B608" s="8" t="str">
        <f t="shared" si="20"/>
        <v>CS26-1-27-[8][8]</v>
      </c>
      <c r="C608" s="8" t="s">
        <v>8441</v>
      </c>
      <c r="D608" s="8">
        <v>8</v>
      </c>
      <c r="E608" s="8">
        <v>8</v>
      </c>
      <c r="F608" s="8" t="str">
        <f>VLOOKUP(C608&amp;"-I"&amp;D608,端口信息表!B:F,5,FALSE)</f>
        <v>RB59L</v>
      </c>
      <c r="G608" s="8" t="str">
        <f>VLOOKUP(C608&amp;"-O"&amp;E608,端口信息表!B:F,5,FALSE)</f>
        <v>TY59R</v>
      </c>
      <c r="H608" t="e">
        <f>VLOOKUP(O608&amp;"-"&amp;VLOOKUP(B608,开关状态表!B:K,10,0),'TWT实时状态（新）'!B:I,7,0)</f>
        <v>#N/A</v>
      </c>
      <c r="I608" t="e">
        <f>VLOOKUP(O608&amp;"-"&amp;VLOOKUP(B608,开关状态表!B:K,10,0),'TWT实时状态（新）'!B:I,8,0)</f>
        <v>#N/A</v>
      </c>
      <c r="O608" s="11" t="str">
        <f>VLOOKUP(C608,矩阵信息表!B:C,2,0)</f>
        <v>CS26</v>
      </c>
    </row>
    <row r="609" ht="15" spans="1:15">
      <c r="A609" s="13">
        <f t="shared" si="19"/>
        <v>608</v>
      </c>
      <c r="B609" s="8" t="str">
        <f t="shared" si="20"/>
        <v>CS26-1-27-[9][9]</v>
      </c>
      <c r="C609" s="8" t="s">
        <v>8441</v>
      </c>
      <c r="D609" s="8">
        <v>9</v>
      </c>
      <c r="E609" s="8">
        <v>9</v>
      </c>
      <c r="F609" s="8" t="str">
        <f>VLOOKUP(C609&amp;"-I"&amp;D609,端口信息表!B:F,5,FALSE)</f>
        <v>RB42R</v>
      </c>
      <c r="G609" s="8" t="str">
        <f>VLOOKUP(C609&amp;"-O"&amp;E609,端口信息表!B:F,5,FALSE)</f>
        <v>TY42L</v>
      </c>
      <c r="H609" t="e">
        <f>VLOOKUP(O609&amp;"-"&amp;VLOOKUP(B609,开关状态表!B:K,10,0),'TWT实时状态（新）'!B:I,7,0)</f>
        <v>#N/A</v>
      </c>
      <c r="I609" t="e">
        <f>VLOOKUP(O609&amp;"-"&amp;VLOOKUP(B609,开关状态表!B:K,10,0),'TWT实时状态（新）'!B:I,8,0)</f>
        <v>#N/A</v>
      </c>
      <c r="O609" s="11" t="str">
        <f>VLOOKUP(C609,矩阵信息表!B:C,2,0)</f>
        <v>CS26</v>
      </c>
    </row>
    <row r="610" ht="15" spans="1:15">
      <c r="A610" s="13">
        <f t="shared" si="19"/>
        <v>609</v>
      </c>
      <c r="B610" s="8" t="str">
        <f t="shared" si="20"/>
        <v>CS26-1-27-[10][10]</v>
      </c>
      <c r="C610" s="8" t="s">
        <v>8441</v>
      </c>
      <c r="D610" s="8">
        <v>10</v>
      </c>
      <c r="E610" s="8">
        <v>10</v>
      </c>
      <c r="F610" s="8" t="str">
        <f>VLOOKUP(C610&amp;"-I"&amp;D610,端口信息表!B:F,5,FALSE)</f>
        <v>RB49R</v>
      </c>
      <c r="G610" s="8" t="str">
        <f>VLOOKUP(C610&amp;"-O"&amp;E610,端口信息表!B:F,5,FALSE)</f>
        <v>TY49L</v>
      </c>
      <c r="H610" t="e">
        <f>VLOOKUP(O610&amp;"-"&amp;VLOOKUP(B610,开关状态表!B:K,10,0),'TWT实时状态（新）'!B:I,7,0)</f>
        <v>#N/A</v>
      </c>
      <c r="I610" t="e">
        <f>VLOOKUP(O610&amp;"-"&amp;VLOOKUP(B610,开关状态表!B:K,10,0),'TWT实时状态（新）'!B:I,8,0)</f>
        <v>#N/A</v>
      </c>
      <c r="O610" s="11" t="str">
        <f>VLOOKUP(C610,矩阵信息表!B:C,2,0)</f>
        <v>CS26</v>
      </c>
    </row>
    <row r="611" ht="15" spans="1:15">
      <c r="A611" s="13">
        <f t="shared" si="19"/>
        <v>610</v>
      </c>
      <c r="B611" s="8" t="str">
        <f t="shared" si="20"/>
        <v>CS26-1-27-[11][11]</v>
      </c>
      <c r="C611" s="8" t="s">
        <v>8441</v>
      </c>
      <c r="D611" s="8">
        <v>11</v>
      </c>
      <c r="E611" s="8">
        <v>11</v>
      </c>
      <c r="F611" s="8" t="str">
        <f>VLOOKUP(C611&amp;"-I"&amp;D611,端口信息表!B:F,5,FALSE)</f>
        <v>RB51R</v>
      </c>
      <c r="G611" s="8" t="str">
        <f>VLOOKUP(C611&amp;"-O"&amp;E611,端口信息表!B:F,5,FALSE)</f>
        <v>TY51L</v>
      </c>
      <c r="H611" t="e">
        <f>VLOOKUP(O611&amp;"-"&amp;VLOOKUP(B611,开关状态表!B:K,10,0),'TWT实时状态（新）'!B:I,7,0)</f>
        <v>#N/A</v>
      </c>
      <c r="I611" t="e">
        <f>VLOOKUP(O611&amp;"-"&amp;VLOOKUP(B611,开关状态表!B:K,10,0),'TWT实时状态（新）'!B:I,8,0)</f>
        <v>#N/A</v>
      </c>
      <c r="O611" s="11" t="str">
        <f>VLOOKUP(C611,矩阵信息表!B:C,2,0)</f>
        <v>CS26</v>
      </c>
    </row>
    <row r="612" ht="15" spans="1:15">
      <c r="A612" s="13">
        <f t="shared" si="19"/>
        <v>611</v>
      </c>
      <c r="B612" s="8" t="str">
        <f t="shared" si="20"/>
        <v>CS26-1-27-[12][12]</v>
      </c>
      <c r="C612" s="8" t="s">
        <v>8441</v>
      </c>
      <c r="D612" s="8">
        <v>12</v>
      </c>
      <c r="E612" s="8">
        <v>12</v>
      </c>
      <c r="F612" s="8" t="str">
        <f>VLOOKUP(C612&amp;"-I"&amp;D612,端口信息表!B:F,5,FALSE)</f>
        <v>RB52R</v>
      </c>
      <c r="G612" s="8" t="str">
        <f>VLOOKUP(C612&amp;"-O"&amp;E612,端口信息表!B:F,5,FALSE)</f>
        <v>TY52L</v>
      </c>
      <c r="H612" t="e">
        <f>VLOOKUP(O612&amp;"-"&amp;VLOOKUP(B612,开关状态表!B:K,10,0),'TWT实时状态（新）'!B:I,7,0)</f>
        <v>#N/A</v>
      </c>
      <c r="I612" t="e">
        <f>VLOOKUP(O612&amp;"-"&amp;VLOOKUP(B612,开关状态表!B:K,10,0),'TWT实时状态（新）'!B:I,8,0)</f>
        <v>#N/A</v>
      </c>
      <c r="O612" s="11" t="str">
        <f>VLOOKUP(C612,矩阵信息表!B:C,2,0)</f>
        <v>CS26</v>
      </c>
    </row>
    <row r="613" ht="15" spans="1:15">
      <c r="A613" s="13">
        <f t="shared" si="19"/>
        <v>612</v>
      </c>
      <c r="B613" s="8" t="str">
        <f t="shared" si="20"/>
        <v>CS26-1-27-[13][13]</v>
      </c>
      <c r="C613" s="8" t="s">
        <v>8441</v>
      </c>
      <c r="D613" s="8">
        <v>13</v>
      </c>
      <c r="E613" s="8">
        <v>13</v>
      </c>
      <c r="F613" s="8" t="str">
        <f>VLOOKUP(C613&amp;"-I"&amp;D613,端口信息表!B:F,5,FALSE)</f>
        <v>RB57R</v>
      </c>
      <c r="G613" s="8" t="str">
        <f>VLOOKUP(C613&amp;"-O"&amp;E613,端口信息表!B:F,5,FALSE)</f>
        <v>TY57L</v>
      </c>
      <c r="H613" t="e">
        <f>VLOOKUP(O613&amp;"-"&amp;VLOOKUP(B613,开关状态表!B:K,10,0),'TWT实时状态（新）'!B:I,7,0)</f>
        <v>#N/A</v>
      </c>
      <c r="I613" t="e">
        <f>VLOOKUP(O613&amp;"-"&amp;VLOOKUP(B613,开关状态表!B:K,10,0),'TWT实时状态（新）'!B:I,8,0)</f>
        <v>#N/A</v>
      </c>
      <c r="O613" s="11" t="str">
        <f>VLOOKUP(C613,矩阵信息表!B:C,2,0)</f>
        <v>CS26</v>
      </c>
    </row>
    <row r="614" ht="15" spans="1:15">
      <c r="A614" s="13">
        <f t="shared" si="19"/>
        <v>613</v>
      </c>
      <c r="B614" s="8" t="str">
        <f t="shared" si="20"/>
        <v>CS26-1-27-[14][14]</v>
      </c>
      <c r="C614" s="8" t="s">
        <v>8441</v>
      </c>
      <c r="D614" s="8">
        <v>14</v>
      </c>
      <c r="E614" s="8">
        <v>14</v>
      </c>
      <c r="F614" s="8" t="str">
        <f>VLOOKUP(C614&amp;"-I"&amp;D614,端口信息表!B:F,5,FALSE)</f>
        <v>RB58R</v>
      </c>
      <c r="G614" s="8" t="str">
        <f>VLOOKUP(C614&amp;"-O"&amp;E614,端口信息表!B:F,5,FALSE)</f>
        <v>TY58L</v>
      </c>
      <c r="H614" t="e">
        <f>VLOOKUP(O614&amp;"-"&amp;VLOOKUP(B614,开关状态表!B:K,10,0),'TWT实时状态（新）'!B:I,7,0)</f>
        <v>#N/A</v>
      </c>
      <c r="I614" t="e">
        <f>VLOOKUP(O614&amp;"-"&amp;VLOOKUP(B614,开关状态表!B:K,10,0),'TWT实时状态（新）'!B:I,8,0)</f>
        <v>#N/A</v>
      </c>
      <c r="O614" s="11" t="str">
        <f>VLOOKUP(C614,矩阵信息表!B:C,2,0)</f>
        <v>CS26</v>
      </c>
    </row>
    <row r="615" ht="15" spans="1:15">
      <c r="A615" s="13">
        <f t="shared" si="19"/>
        <v>614</v>
      </c>
      <c r="B615" s="8" t="str">
        <f t="shared" si="20"/>
        <v>CS26-1-27-[15][15]</v>
      </c>
      <c r="C615" s="8" t="s">
        <v>8441</v>
      </c>
      <c r="D615" s="8">
        <v>15</v>
      </c>
      <c r="E615" s="8">
        <v>15</v>
      </c>
      <c r="F615" s="8" t="str">
        <f>VLOOKUP(C615&amp;"-I"&amp;D615,端口信息表!B:F,5,FALSE)</f>
        <v>RB60R</v>
      </c>
      <c r="G615" s="8" t="str">
        <f>VLOOKUP(C615&amp;"-O"&amp;E615,端口信息表!B:F,5,FALSE)</f>
        <v>TY60L</v>
      </c>
      <c r="H615" t="e">
        <f>VLOOKUP(O615&amp;"-"&amp;VLOOKUP(B615,开关状态表!B:K,10,0),'TWT实时状态（新）'!B:I,7,0)</f>
        <v>#N/A</v>
      </c>
      <c r="I615" t="e">
        <f>VLOOKUP(O615&amp;"-"&amp;VLOOKUP(B615,开关状态表!B:K,10,0),'TWT实时状态（新）'!B:I,8,0)</f>
        <v>#N/A</v>
      </c>
      <c r="O615" s="11" t="str">
        <f>VLOOKUP(C615,矩阵信息表!B:C,2,0)</f>
        <v>CS26</v>
      </c>
    </row>
    <row r="616" ht="15" spans="1:15">
      <c r="A616" s="13">
        <f t="shared" si="19"/>
        <v>615</v>
      </c>
      <c r="B616" s="8" t="str">
        <f t="shared" si="20"/>
        <v>CS26-1-27-[16][16]</v>
      </c>
      <c r="C616" s="8" t="s">
        <v>8441</v>
      </c>
      <c r="D616" s="8">
        <v>16</v>
      </c>
      <c r="E616" s="8">
        <v>16</v>
      </c>
      <c r="F616" s="8" t="str">
        <f>VLOOKUP(C616&amp;"-I"&amp;D616,端口信息表!B:F,5,FALSE)</f>
        <v>RB62R</v>
      </c>
      <c r="G616" s="8" t="str">
        <f>VLOOKUP(C616&amp;"-O"&amp;E616,端口信息表!B:F,5,FALSE)</f>
        <v>TY62L</v>
      </c>
      <c r="H616" t="e">
        <f>VLOOKUP(O616&amp;"-"&amp;VLOOKUP(B616,开关状态表!B:K,10,0),'TWT实时状态（新）'!B:I,7,0)</f>
        <v>#N/A</v>
      </c>
      <c r="I616" t="e">
        <f>VLOOKUP(O616&amp;"-"&amp;VLOOKUP(B616,开关状态表!B:K,10,0),'TWT实时状态（新）'!B:I,8,0)</f>
        <v>#N/A</v>
      </c>
      <c r="O616" s="11" t="str">
        <f>VLOOKUP(C616,矩阵信息表!B:C,2,0)</f>
        <v>CS26</v>
      </c>
    </row>
    <row r="617" ht="15" spans="1:15">
      <c r="A617" s="13">
        <f t="shared" si="19"/>
        <v>616</v>
      </c>
      <c r="B617" s="8" t="str">
        <f t="shared" si="20"/>
        <v>CS26-1-28-[1][1]</v>
      </c>
      <c r="C617" s="8" t="s">
        <v>8442</v>
      </c>
      <c r="D617" s="8">
        <v>1</v>
      </c>
      <c r="E617" s="8">
        <v>1</v>
      </c>
      <c r="F617" s="8" t="str">
        <f>VLOOKUP(C617&amp;"-I"&amp;D617,端口信息表!B:F,5,FALSE)</f>
        <v>RY42R</v>
      </c>
      <c r="G617" s="8" t="str">
        <f>VLOOKUP(C617&amp;"-O"&amp;E617,端口信息表!B:F,5,FALSE)</f>
        <v>TB42L</v>
      </c>
      <c r="H617" t="e">
        <f>VLOOKUP(O617&amp;"-"&amp;VLOOKUP(B617,开关状态表!B:K,10,0),'TWT实时状态（新）'!B:I,7,0)</f>
        <v>#N/A</v>
      </c>
      <c r="I617" t="e">
        <f>VLOOKUP(O617&amp;"-"&amp;VLOOKUP(B617,开关状态表!B:K,10,0),'TWT实时状态（新）'!B:I,8,0)</f>
        <v>#N/A</v>
      </c>
      <c r="O617" s="11" t="str">
        <f>VLOOKUP(C617,矩阵信息表!B:C,2,0)</f>
        <v>CS26</v>
      </c>
    </row>
    <row r="618" ht="15" spans="1:15">
      <c r="A618" s="13">
        <f t="shared" si="19"/>
        <v>617</v>
      </c>
      <c r="B618" s="8" t="str">
        <f t="shared" si="20"/>
        <v>CS26-1-28-[2][2]</v>
      </c>
      <c r="C618" s="8" t="s">
        <v>8442</v>
      </c>
      <c r="D618" s="8">
        <v>2</v>
      </c>
      <c r="E618" s="8">
        <v>2</v>
      </c>
      <c r="F618" s="8" t="str">
        <f>VLOOKUP(C618&amp;"-I"&amp;D618,端口信息表!B:F,5,FALSE)</f>
        <v>RY49R</v>
      </c>
      <c r="G618" s="8" t="str">
        <f>VLOOKUP(C618&amp;"-O"&amp;E618,端口信息表!B:F,5,FALSE)</f>
        <v>TB49L</v>
      </c>
      <c r="H618" t="e">
        <f>VLOOKUP(O618&amp;"-"&amp;VLOOKUP(B618,开关状态表!B:K,10,0),'TWT实时状态（新）'!B:I,7,0)</f>
        <v>#N/A</v>
      </c>
      <c r="I618" t="e">
        <f>VLOOKUP(O618&amp;"-"&amp;VLOOKUP(B618,开关状态表!B:K,10,0),'TWT实时状态（新）'!B:I,8,0)</f>
        <v>#N/A</v>
      </c>
      <c r="O618" s="11" t="str">
        <f>VLOOKUP(C618,矩阵信息表!B:C,2,0)</f>
        <v>CS26</v>
      </c>
    </row>
    <row r="619" ht="15" spans="1:15">
      <c r="A619" s="13">
        <f t="shared" si="19"/>
        <v>618</v>
      </c>
      <c r="B619" s="8" t="str">
        <f t="shared" si="20"/>
        <v>CS26-1-28-[3][3]</v>
      </c>
      <c r="C619" s="8" t="s">
        <v>8442</v>
      </c>
      <c r="D619" s="8">
        <v>3</v>
      </c>
      <c r="E619" s="8">
        <v>3</v>
      </c>
      <c r="F619" s="8" t="str">
        <f>VLOOKUP(C619&amp;"-I"&amp;D619,端口信息表!B:F,5,FALSE)</f>
        <v>RY51R</v>
      </c>
      <c r="G619" s="8" t="str">
        <f>VLOOKUP(C619&amp;"-O"&amp;E619,端口信息表!B:F,5,FALSE)</f>
        <v>TB51L</v>
      </c>
      <c r="H619" t="e">
        <f>VLOOKUP(O619&amp;"-"&amp;VLOOKUP(B619,开关状态表!B:K,10,0),'TWT实时状态（新）'!B:I,7,0)</f>
        <v>#N/A</v>
      </c>
      <c r="I619" t="e">
        <f>VLOOKUP(O619&amp;"-"&amp;VLOOKUP(B619,开关状态表!B:K,10,0),'TWT实时状态（新）'!B:I,8,0)</f>
        <v>#N/A</v>
      </c>
      <c r="O619" s="11" t="str">
        <f>VLOOKUP(C619,矩阵信息表!B:C,2,0)</f>
        <v>CS26</v>
      </c>
    </row>
    <row r="620" ht="15" spans="1:15">
      <c r="A620" s="13">
        <f t="shared" si="19"/>
        <v>619</v>
      </c>
      <c r="B620" s="8" t="str">
        <f t="shared" si="20"/>
        <v>CS26-1-28-[4][4]</v>
      </c>
      <c r="C620" s="8" t="s">
        <v>8442</v>
      </c>
      <c r="D620" s="8">
        <v>4</v>
      </c>
      <c r="E620" s="8">
        <v>4</v>
      </c>
      <c r="F620" s="8" t="str">
        <f>VLOOKUP(C620&amp;"-I"&amp;D620,端口信息表!B:F,5,FALSE)</f>
        <v>RY52R</v>
      </c>
      <c r="G620" s="8" t="str">
        <f>VLOOKUP(C620&amp;"-O"&amp;E620,端口信息表!B:F,5,FALSE)</f>
        <v>TB52L</v>
      </c>
      <c r="H620" t="e">
        <f>VLOOKUP(O620&amp;"-"&amp;VLOOKUP(B620,开关状态表!B:K,10,0),'TWT实时状态（新）'!B:I,7,0)</f>
        <v>#N/A</v>
      </c>
      <c r="I620" t="e">
        <f>VLOOKUP(O620&amp;"-"&amp;VLOOKUP(B620,开关状态表!B:K,10,0),'TWT实时状态（新）'!B:I,8,0)</f>
        <v>#N/A</v>
      </c>
      <c r="O620" s="11" t="str">
        <f>VLOOKUP(C620,矩阵信息表!B:C,2,0)</f>
        <v>CS26</v>
      </c>
    </row>
    <row r="621" ht="15" spans="1:15">
      <c r="A621" s="13">
        <f t="shared" si="19"/>
        <v>620</v>
      </c>
      <c r="B621" s="8" t="str">
        <f t="shared" si="20"/>
        <v>CS26-1-28-[5][5]</v>
      </c>
      <c r="C621" s="8" t="s">
        <v>8442</v>
      </c>
      <c r="D621" s="8">
        <v>5</v>
      </c>
      <c r="E621" s="8">
        <v>5</v>
      </c>
      <c r="F621" s="8" t="str">
        <f>VLOOKUP(C621&amp;"-I"&amp;D621,端口信息表!B:F,5,FALSE)</f>
        <v>RY57R</v>
      </c>
      <c r="G621" s="8" t="str">
        <f>VLOOKUP(C621&amp;"-O"&amp;E621,端口信息表!B:F,5,FALSE)</f>
        <v>TB57L</v>
      </c>
      <c r="H621" t="e">
        <f>VLOOKUP(O621&amp;"-"&amp;VLOOKUP(B621,开关状态表!B:K,10,0),'TWT实时状态（新）'!B:I,7,0)</f>
        <v>#N/A</v>
      </c>
      <c r="I621" t="e">
        <f>VLOOKUP(O621&amp;"-"&amp;VLOOKUP(B621,开关状态表!B:K,10,0),'TWT实时状态（新）'!B:I,8,0)</f>
        <v>#N/A</v>
      </c>
      <c r="O621" s="11" t="str">
        <f>VLOOKUP(C621,矩阵信息表!B:C,2,0)</f>
        <v>CS26</v>
      </c>
    </row>
    <row r="622" ht="15" spans="1:15">
      <c r="A622" s="13">
        <f t="shared" si="19"/>
        <v>621</v>
      </c>
      <c r="B622" s="8" t="str">
        <f t="shared" si="20"/>
        <v>CS26-1-28-[6][6]</v>
      </c>
      <c r="C622" s="8" t="s">
        <v>8442</v>
      </c>
      <c r="D622" s="8">
        <v>6</v>
      </c>
      <c r="E622" s="8">
        <v>6</v>
      </c>
      <c r="F622" s="8" t="str">
        <f>VLOOKUP(C622&amp;"-I"&amp;D622,端口信息表!B:F,5,FALSE)</f>
        <v>RY58R</v>
      </c>
      <c r="G622" s="8" t="str">
        <f>VLOOKUP(C622&amp;"-O"&amp;E622,端口信息表!B:F,5,FALSE)</f>
        <v>TB58L</v>
      </c>
      <c r="H622" t="e">
        <f>VLOOKUP(O622&amp;"-"&amp;VLOOKUP(B622,开关状态表!B:K,10,0),'TWT实时状态（新）'!B:I,7,0)</f>
        <v>#N/A</v>
      </c>
      <c r="I622" t="e">
        <f>VLOOKUP(O622&amp;"-"&amp;VLOOKUP(B622,开关状态表!B:K,10,0),'TWT实时状态（新）'!B:I,8,0)</f>
        <v>#N/A</v>
      </c>
      <c r="O622" s="11" t="str">
        <f>VLOOKUP(C622,矩阵信息表!B:C,2,0)</f>
        <v>CS26</v>
      </c>
    </row>
    <row r="623" ht="15" spans="1:15">
      <c r="A623" s="13">
        <f t="shared" si="19"/>
        <v>622</v>
      </c>
      <c r="B623" s="8" t="str">
        <f t="shared" si="20"/>
        <v>CS26-1-28-[7][7]</v>
      </c>
      <c r="C623" s="8" t="s">
        <v>8442</v>
      </c>
      <c r="D623" s="8">
        <v>7</v>
      </c>
      <c r="E623" s="8">
        <v>7</v>
      </c>
      <c r="F623" s="8" t="str">
        <f>VLOOKUP(C623&amp;"-I"&amp;D623,端口信息表!B:F,5,FALSE)</f>
        <v>RY60R</v>
      </c>
      <c r="G623" s="8" t="str">
        <f>VLOOKUP(C623&amp;"-O"&amp;E623,端口信息表!B:F,5,FALSE)</f>
        <v>TB60L</v>
      </c>
      <c r="H623" t="e">
        <f>VLOOKUP(O623&amp;"-"&amp;VLOOKUP(B623,开关状态表!B:K,10,0),'TWT实时状态（新）'!B:I,7,0)</f>
        <v>#N/A</v>
      </c>
      <c r="I623" t="e">
        <f>VLOOKUP(O623&amp;"-"&amp;VLOOKUP(B623,开关状态表!B:K,10,0),'TWT实时状态（新）'!B:I,8,0)</f>
        <v>#N/A</v>
      </c>
      <c r="O623" s="11" t="str">
        <f>VLOOKUP(C623,矩阵信息表!B:C,2,0)</f>
        <v>CS26</v>
      </c>
    </row>
    <row r="624" ht="15" spans="1:15">
      <c r="A624" s="13">
        <f t="shared" si="19"/>
        <v>623</v>
      </c>
      <c r="B624" s="8" t="str">
        <f t="shared" si="20"/>
        <v>CS26-1-28-[8][8]</v>
      </c>
      <c r="C624" s="8" t="s">
        <v>8442</v>
      </c>
      <c r="D624" s="8">
        <v>8</v>
      </c>
      <c r="E624" s="8">
        <v>8</v>
      </c>
      <c r="F624" s="8" t="str">
        <f>VLOOKUP(C624&amp;"-I"&amp;D624,端口信息表!B:F,5,FALSE)</f>
        <v>RY62R</v>
      </c>
      <c r="G624" s="8" t="str">
        <f>VLOOKUP(C624&amp;"-O"&amp;E624,端口信息表!B:F,5,FALSE)</f>
        <v>TB62L</v>
      </c>
      <c r="H624" t="e">
        <f>VLOOKUP(O624&amp;"-"&amp;VLOOKUP(B624,开关状态表!B:K,10,0),'TWT实时状态（新）'!B:I,7,0)</f>
        <v>#N/A</v>
      </c>
      <c r="I624" t="e">
        <f>VLOOKUP(O624&amp;"-"&amp;VLOOKUP(B624,开关状态表!B:K,10,0),'TWT实时状态（新）'!B:I,8,0)</f>
        <v>#N/A</v>
      </c>
      <c r="O624" s="11" t="str">
        <f>VLOOKUP(C624,矩阵信息表!B:C,2,0)</f>
        <v>CS26</v>
      </c>
    </row>
    <row r="625" ht="15" spans="1:15">
      <c r="A625" s="13">
        <f t="shared" si="19"/>
        <v>624</v>
      </c>
      <c r="B625" s="8" t="str">
        <f t="shared" si="20"/>
        <v>CS26-1-28-[9][9]</v>
      </c>
      <c r="C625" s="8" t="s">
        <v>8442</v>
      </c>
      <c r="D625" s="8">
        <v>9</v>
      </c>
      <c r="E625" s="8">
        <v>9</v>
      </c>
      <c r="F625" s="8" t="str">
        <f>VLOOKUP(C625&amp;"-I"&amp;D625,端口信息表!B:F,5,FALSE)</f>
        <v>RY22L</v>
      </c>
      <c r="G625" s="8" t="str">
        <f>VLOOKUP(C625&amp;"-O"&amp;E625,端口信息表!B:F,5,FALSE)</f>
        <v>TB22R</v>
      </c>
      <c r="H625" t="e">
        <f>VLOOKUP(O625&amp;"-"&amp;VLOOKUP(B625,开关状态表!B:K,10,0),'TWT实时状态（新）'!B:I,7,0)</f>
        <v>#N/A</v>
      </c>
      <c r="I625" t="e">
        <f>VLOOKUP(O625&amp;"-"&amp;VLOOKUP(B625,开关状态表!B:K,10,0),'TWT实时状态（新）'!B:I,8,0)</f>
        <v>#N/A</v>
      </c>
      <c r="O625" s="11" t="str">
        <f>VLOOKUP(C625,矩阵信息表!B:C,2,0)</f>
        <v>CS26</v>
      </c>
    </row>
    <row r="626" ht="15" spans="1:15">
      <c r="A626" s="13">
        <f t="shared" si="19"/>
        <v>625</v>
      </c>
      <c r="B626" s="8" t="str">
        <f t="shared" si="20"/>
        <v>CS26-1-28-[10][10]</v>
      </c>
      <c r="C626" s="8" t="s">
        <v>8442</v>
      </c>
      <c r="D626" s="8">
        <v>10</v>
      </c>
      <c r="E626" s="8">
        <v>10</v>
      </c>
      <c r="F626" s="8" t="str">
        <f>VLOOKUP(C626&amp;"-I"&amp;D626,端口信息表!B:F,5,FALSE)</f>
        <v>RY35L</v>
      </c>
      <c r="G626" s="8" t="str">
        <f>VLOOKUP(C626&amp;"-O"&amp;E626,端口信息表!B:F,5,FALSE)</f>
        <v>TB35R</v>
      </c>
      <c r="H626" t="e">
        <f>VLOOKUP(O626&amp;"-"&amp;VLOOKUP(B626,开关状态表!B:K,10,0),'TWT实时状态（新）'!B:I,7,0)</f>
        <v>#N/A</v>
      </c>
      <c r="I626" t="e">
        <f>VLOOKUP(O626&amp;"-"&amp;VLOOKUP(B626,开关状态表!B:K,10,0),'TWT实时状态（新）'!B:I,8,0)</f>
        <v>#N/A</v>
      </c>
      <c r="O626" s="11" t="str">
        <f>VLOOKUP(C626,矩阵信息表!B:C,2,0)</f>
        <v>CS26</v>
      </c>
    </row>
    <row r="627" ht="15" spans="1:15">
      <c r="A627" s="13">
        <f t="shared" si="19"/>
        <v>626</v>
      </c>
      <c r="B627" s="8" t="str">
        <f t="shared" si="20"/>
        <v>CS26-1-28-[11][11]</v>
      </c>
      <c r="C627" s="8" t="s">
        <v>8442</v>
      </c>
      <c r="D627" s="8">
        <v>11</v>
      </c>
      <c r="E627" s="8">
        <v>11</v>
      </c>
      <c r="F627" s="8" t="str">
        <f>VLOOKUP(C627&amp;"-I"&amp;D627,端口信息表!B:F,5,FALSE)</f>
        <v>RY36L</v>
      </c>
      <c r="G627" s="8" t="str">
        <f>VLOOKUP(C627&amp;"-O"&amp;E627,端口信息表!B:F,5,FALSE)</f>
        <v>TB36R</v>
      </c>
      <c r="H627" t="e">
        <f>VLOOKUP(O627&amp;"-"&amp;VLOOKUP(B627,开关状态表!B:K,10,0),'TWT实时状态（新）'!B:I,7,0)</f>
        <v>#N/A</v>
      </c>
      <c r="I627" t="e">
        <f>VLOOKUP(O627&amp;"-"&amp;VLOOKUP(B627,开关状态表!B:K,10,0),'TWT实时状态（新）'!B:I,8,0)</f>
        <v>#N/A</v>
      </c>
      <c r="O627" s="11" t="str">
        <f>VLOOKUP(C627,矩阵信息表!B:C,2,0)</f>
        <v>CS26</v>
      </c>
    </row>
    <row r="628" ht="15" spans="1:15">
      <c r="A628" s="13">
        <f t="shared" si="19"/>
        <v>627</v>
      </c>
      <c r="B628" s="8" t="str">
        <f t="shared" si="20"/>
        <v>CS26-1-28-[12][12]</v>
      </c>
      <c r="C628" s="8" t="s">
        <v>8442</v>
      </c>
      <c r="D628" s="8">
        <v>12</v>
      </c>
      <c r="E628" s="8">
        <v>12</v>
      </c>
      <c r="F628" s="8" t="str">
        <f>VLOOKUP(C628&amp;"-I"&amp;D628,端口信息表!B:F,5,FALSE)</f>
        <v>RY37L</v>
      </c>
      <c r="G628" s="8" t="str">
        <f>VLOOKUP(C628&amp;"-O"&amp;E628,端口信息表!B:F,5,FALSE)</f>
        <v>TB37R</v>
      </c>
      <c r="H628" t="e">
        <f>VLOOKUP(O628&amp;"-"&amp;VLOOKUP(B628,开关状态表!B:K,10,0),'TWT实时状态（新）'!B:I,7,0)</f>
        <v>#N/A</v>
      </c>
      <c r="I628" t="e">
        <f>VLOOKUP(O628&amp;"-"&amp;VLOOKUP(B628,开关状态表!B:K,10,0),'TWT实时状态（新）'!B:I,8,0)</f>
        <v>#N/A</v>
      </c>
      <c r="O628" s="11" t="str">
        <f>VLOOKUP(C628,矩阵信息表!B:C,2,0)</f>
        <v>CS26</v>
      </c>
    </row>
    <row r="629" ht="15" spans="1:15">
      <c r="A629" s="13">
        <f t="shared" si="19"/>
        <v>628</v>
      </c>
      <c r="B629" s="8" t="str">
        <f t="shared" si="20"/>
        <v>CS26-1-28-[13][13]</v>
      </c>
      <c r="C629" s="8" t="s">
        <v>8442</v>
      </c>
      <c r="D629" s="8">
        <v>13</v>
      </c>
      <c r="E629" s="8">
        <v>13</v>
      </c>
      <c r="F629" s="8" t="str">
        <f>VLOOKUP(C629&amp;"-I"&amp;D629,端口信息表!B:F,5,FALSE)</f>
        <v>RY47L</v>
      </c>
      <c r="G629" s="8" t="str">
        <f>VLOOKUP(C629&amp;"-O"&amp;E629,端口信息表!B:F,5,FALSE)</f>
        <v>TB47R</v>
      </c>
      <c r="H629" t="e">
        <f>VLOOKUP(O629&amp;"-"&amp;VLOOKUP(B629,开关状态表!B:K,10,0),'TWT实时状态（新）'!B:I,7,0)</f>
        <v>#N/A</v>
      </c>
      <c r="I629" t="e">
        <f>VLOOKUP(O629&amp;"-"&amp;VLOOKUP(B629,开关状态表!B:K,10,0),'TWT实时状态（新）'!B:I,8,0)</f>
        <v>#N/A</v>
      </c>
      <c r="O629" s="11" t="str">
        <f>VLOOKUP(C629,矩阵信息表!B:C,2,0)</f>
        <v>CS26</v>
      </c>
    </row>
    <row r="630" ht="15" spans="1:15">
      <c r="A630" s="13">
        <f t="shared" si="19"/>
        <v>629</v>
      </c>
      <c r="B630" s="8" t="str">
        <f t="shared" si="20"/>
        <v>CS26-1-28-[14][14]</v>
      </c>
      <c r="C630" s="8" t="s">
        <v>8442</v>
      </c>
      <c r="D630" s="8">
        <v>14</v>
      </c>
      <c r="E630" s="8">
        <v>14</v>
      </c>
      <c r="F630" s="8" t="str">
        <f>VLOOKUP(C630&amp;"-I"&amp;D630,端口信息表!B:F,5,FALSE)</f>
        <v>RY54L</v>
      </c>
      <c r="G630" s="8" t="str">
        <f>VLOOKUP(C630&amp;"-O"&amp;E630,端口信息表!B:F,5,FALSE)</f>
        <v>TB54R</v>
      </c>
      <c r="H630" t="e">
        <f>VLOOKUP(O630&amp;"-"&amp;VLOOKUP(B630,开关状态表!B:K,10,0),'TWT实时状态（新）'!B:I,7,0)</f>
        <v>#N/A</v>
      </c>
      <c r="I630" t="e">
        <f>VLOOKUP(O630&amp;"-"&amp;VLOOKUP(B630,开关状态表!B:K,10,0),'TWT实时状态（新）'!B:I,8,0)</f>
        <v>#N/A</v>
      </c>
      <c r="O630" s="11" t="str">
        <f>VLOOKUP(C630,矩阵信息表!B:C,2,0)</f>
        <v>CS26</v>
      </c>
    </row>
    <row r="631" ht="15" spans="1:15">
      <c r="A631" s="13">
        <f t="shared" si="19"/>
        <v>630</v>
      </c>
      <c r="B631" s="8" t="str">
        <f t="shared" si="20"/>
        <v>CS26-1-28-[15][15]</v>
      </c>
      <c r="C631" s="8" t="s">
        <v>8442</v>
      </c>
      <c r="D631" s="8">
        <v>15</v>
      </c>
      <c r="E631" s="8">
        <v>15</v>
      </c>
      <c r="F631" s="8" t="str">
        <f>VLOOKUP(C631&amp;"-I"&amp;D631,端口信息表!B:F,5,FALSE)</f>
        <v>RY55L</v>
      </c>
      <c r="G631" s="8" t="str">
        <f>VLOOKUP(C631&amp;"-O"&amp;E631,端口信息表!B:F,5,FALSE)</f>
        <v>TB55R</v>
      </c>
      <c r="H631" t="e">
        <f>VLOOKUP(O631&amp;"-"&amp;VLOOKUP(B631,开关状态表!B:K,10,0),'TWT实时状态（新）'!B:I,7,0)</f>
        <v>#N/A</v>
      </c>
      <c r="I631" t="e">
        <f>VLOOKUP(O631&amp;"-"&amp;VLOOKUP(B631,开关状态表!B:K,10,0),'TWT实时状态（新）'!B:I,8,0)</f>
        <v>#N/A</v>
      </c>
      <c r="O631" s="11" t="str">
        <f>VLOOKUP(C631,矩阵信息表!B:C,2,0)</f>
        <v>CS26</v>
      </c>
    </row>
    <row r="632" ht="15" spans="1:15">
      <c r="A632" s="13">
        <f t="shared" si="19"/>
        <v>631</v>
      </c>
      <c r="B632" s="8" t="str">
        <f t="shared" si="20"/>
        <v>CS26-1-28-[16][16]</v>
      </c>
      <c r="C632" s="8" t="s">
        <v>8442</v>
      </c>
      <c r="D632" s="8">
        <v>16</v>
      </c>
      <c r="E632" s="8">
        <v>16</v>
      </c>
      <c r="F632" s="8" t="str">
        <f>VLOOKUP(C632&amp;"-I"&amp;D632,端口信息表!B:F,5,FALSE)</f>
        <v>RY59L</v>
      </c>
      <c r="G632" s="8" t="str">
        <f>VLOOKUP(C632&amp;"-O"&amp;E632,端口信息表!B:F,5,FALSE)</f>
        <v>TB59R</v>
      </c>
      <c r="H632" t="e">
        <f>VLOOKUP(O632&amp;"-"&amp;VLOOKUP(B632,开关状态表!B:K,10,0),'TWT实时状态（新）'!B:I,7,0)</f>
        <v>#N/A</v>
      </c>
      <c r="I632" t="e">
        <f>VLOOKUP(O632&amp;"-"&amp;VLOOKUP(B632,开关状态表!B:K,10,0),'TWT实时状态（新）'!B:I,8,0)</f>
        <v>#N/A</v>
      </c>
      <c r="O632" s="11" t="str">
        <f>VLOOKUP(C632,矩阵信息表!B:C,2,0)</f>
        <v>CS26</v>
      </c>
    </row>
    <row r="633" ht="15" spans="1:15">
      <c r="A633" s="13">
        <f t="shared" si="19"/>
        <v>632</v>
      </c>
      <c r="B633" s="8" t="str">
        <f t="shared" si="20"/>
        <v>CS9B-1-1-[1][1]</v>
      </c>
      <c r="C633" s="8" t="s">
        <v>8388</v>
      </c>
      <c r="D633" s="8">
        <v>1</v>
      </c>
      <c r="E633" s="8">
        <v>1</v>
      </c>
      <c r="F633" s="8" t="str">
        <f>VLOOKUP(C633&amp;"-I"&amp;D633,端口信息表!B:F,5,FALSE)</f>
        <v>RNWS1A</v>
      </c>
      <c r="G633" s="8" t="str">
        <f>VLOOKUP(C633&amp;"-O"&amp;E633,端口信息表!B:F,5,FALSE)</f>
        <v>TC1A</v>
      </c>
      <c r="H633" t="e">
        <f>VLOOKUP(O633&amp;"-"&amp;VLOOKUP(B633,开关状态表!B:K,10,0),'TWT实时状态（新）'!B:I,7,0)</f>
        <v>#N/A</v>
      </c>
      <c r="I633" t="e">
        <f>VLOOKUP(O633&amp;"-"&amp;VLOOKUP(B633,开关状态表!B:K,10,0),'TWT实时状态（新）'!B:I,8,0)</f>
        <v>#N/A</v>
      </c>
      <c r="O633" s="11" t="str">
        <f>VLOOKUP(C633,矩阵信息表!B:C,2,0)</f>
        <v>CS9B</v>
      </c>
    </row>
    <row r="634" ht="15" spans="1:15">
      <c r="A634" s="13">
        <f t="shared" si="19"/>
        <v>633</v>
      </c>
      <c r="B634" s="8" t="str">
        <f t="shared" si="20"/>
        <v>CS9B-1-1-[2][2]</v>
      </c>
      <c r="C634" s="8" t="s">
        <v>8388</v>
      </c>
      <c r="D634" s="8">
        <v>2</v>
      </c>
      <c r="E634" s="8">
        <v>2</v>
      </c>
      <c r="F634" s="8" t="str">
        <f>VLOOKUP(C634&amp;"-I"&amp;D634,端口信息表!B:F,5,FALSE)</f>
        <v>RNWS2A</v>
      </c>
      <c r="G634" s="8" t="str">
        <f>VLOOKUP(C634&amp;"-O"&amp;E634,端口信息表!B:F,5,FALSE)</f>
        <v>TC2A</v>
      </c>
      <c r="H634" t="e">
        <f>VLOOKUP(O634&amp;"-"&amp;VLOOKUP(B634,开关状态表!B:K,10,0),'TWT实时状态（新）'!B:I,7,0)</f>
        <v>#N/A</v>
      </c>
      <c r="I634" t="e">
        <f>VLOOKUP(O634&amp;"-"&amp;VLOOKUP(B634,开关状态表!B:K,10,0),'TWT实时状态（新）'!B:I,8,0)</f>
        <v>#N/A</v>
      </c>
      <c r="O634" s="11" t="str">
        <f>VLOOKUP(C634,矩阵信息表!B:C,2,0)</f>
        <v>CS9B</v>
      </c>
    </row>
    <row r="635" ht="15" spans="1:15">
      <c r="A635" s="13">
        <f t="shared" si="19"/>
        <v>634</v>
      </c>
      <c r="B635" s="8" t="str">
        <f t="shared" si="20"/>
        <v>CS9B-1-1-[3][3]</v>
      </c>
      <c r="C635" s="8" t="s">
        <v>8388</v>
      </c>
      <c r="D635" s="8">
        <v>3</v>
      </c>
      <c r="E635" s="8">
        <v>3</v>
      </c>
      <c r="F635" s="8" t="str">
        <f>VLOOKUP(C635&amp;"-I"&amp;D635,端口信息表!B:F,5,FALSE)</f>
        <v>RNWS3A</v>
      </c>
      <c r="G635" s="8" t="str">
        <f>VLOOKUP(C635&amp;"-O"&amp;E635,端口信息表!B:F,5,FALSE)</f>
        <v>TC3A</v>
      </c>
      <c r="H635" t="e">
        <f>VLOOKUP(O635&amp;"-"&amp;VLOOKUP(B635,开关状态表!B:K,10,0),'TWT实时状态（新）'!B:I,7,0)</f>
        <v>#N/A</v>
      </c>
      <c r="I635" t="e">
        <f>VLOOKUP(O635&amp;"-"&amp;VLOOKUP(B635,开关状态表!B:K,10,0),'TWT实时状态（新）'!B:I,8,0)</f>
        <v>#N/A</v>
      </c>
      <c r="O635" s="11" t="str">
        <f>VLOOKUP(C635,矩阵信息表!B:C,2,0)</f>
        <v>CS9B</v>
      </c>
    </row>
    <row r="636" ht="15" spans="1:15">
      <c r="A636" s="13">
        <f t="shared" si="19"/>
        <v>635</v>
      </c>
      <c r="B636" s="8" t="str">
        <f t="shared" si="20"/>
        <v>CS9B-1-1-[4][4]</v>
      </c>
      <c r="C636" s="8" t="s">
        <v>8388</v>
      </c>
      <c r="D636" s="8">
        <v>4</v>
      </c>
      <c r="E636" s="8">
        <v>4</v>
      </c>
      <c r="F636" s="8" t="str">
        <f>VLOOKUP(C636&amp;"-I"&amp;D636,端口信息表!B:F,5,FALSE)</f>
        <v>RNWS4A</v>
      </c>
      <c r="G636" s="8" t="str">
        <f>VLOOKUP(C636&amp;"-O"&amp;E636,端口信息表!B:F,5,FALSE)</f>
        <v>TC4A</v>
      </c>
      <c r="H636" t="e">
        <f>VLOOKUP(O636&amp;"-"&amp;VLOOKUP(B636,开关状态表!B:K,10,0),'TWT实时状态（新）'!B:I,7,0)</f>
        <v>#N/A</v>
      </c>
      <c r="I636" t="e">
        <f>VLOOKUP(O636&amp;"-"&amp;VLOOKUP(B636,开关状态表!B:K,10,0),'TWT实时状态（新）'!B:I,8,0)</f>
        <v>#N/A</v>
      </c>
      <c r="O636" s="11" t="str">
        <f>VLOOKUP(C636,矩阵信息表!B:C,2,0)</f>
        <v>CS9B</v>
      </c>
    </row>
    <row r="637" ht="15" spans="1:15">
      <c r="A637" s="13">
        <f t="shared" si="19"/>
        <v>636</v>
      </c>
      <c r="B637" s="8" t="str">
        <f t="shared" si="20"/>
        <v>CS9B-1-1-[5][5]</v>
      </c>
      <c r="C637" s="8" t="s">
        <v>8388</v>
      </c>
      <c r="D637" s="8">
        <v>5</v>
      </c>
      <c r="E637" s="8">
        <v>5</v>
      </c>
      <c r="F637" s="8" t="str">
        <f>VLOOKUP(C637&amp;"-I"&amp;D637,端口信息表!B:F,5,FALSE)</f>
        <v>RNWS5A</v>
      </c>
      <c r="G637" s="8" t="str">
        <f>VLOOKUP(C637&amp;"-O"&amp;E637,端口信息表!B:F,5,FALSE)</f>
        <v>TC5A</v>
      </c>
      <c r="H637" t="e">
        <f>VLOOKUP(O637&amp;"-"&amp;VLOOKUP(B637,开关状态表!B:K,10,0),'TWT实时状态（新）'!B:I,7,0)</f>
        <v>#N/A</v>
      </c>
      <c r="I637" t="e">
        <f>VLOOKUP(O637&amp;"-"&amp;VLOOKUP(B637,开关状态表!B:K,10,0),'TWT实时状态（新）'!B:I,8,0)</f>
        <v>#N/A</v>
      </c>
      <c r="O637" s="11" t="str">
        <f>VLOOKUP(C637,矩阵信息表!B:C,2,0)</f>
        <v>CS9B</v>
      </c>
    </row>
    <row r="638" ht="15" spans="1:15">
      <c r="A638" s="13">
        <f t="shared" si="19"/>
        <v>637</v>
      </c>
      <c r="B638" s="8" t="str">
        <f t="shared" si="20"/>
        <v>CS9B-1-1-[6][6]</v>
      </c>
      <c r="C638" s="8" t="s">
        <v>8388</v>
      </c>
      <c r="D638" s="8">
        <v>6</v>
      </c>
      <c r="E638" s="8">
        <v>6</v>
      </c>
      <c r="F638" s="8" t="str">
        <f>VLOOKUP(C638&amp;"-I"&amp;D638,端口信息表!B:F,5,FALSE)</f>
        <v>RNWS6A</v>
      </c>
      <c r="G638" s="8" t="str">
        <f>VLOOKUP(C638&amp;"-O"&amp;E638,端口信息表!B:F,5,FALSE)</f>
        <v>TC6A</v>
      </c>
      <c r="H638" t="e">
        <f>VLOOKUP(O638&amp;"-"&amp;VLOOKUP(B638,开关状态表!B:K,10,0),'TWT实时状态（新）'!B:I,7,0)</f>
        <v>#N/A</v>
      </c>
      <c r="I638" t="e">
        <f>VLOOKUP(O638&amp;"-"&amp;VLOOKUP(B638,开关状态表!B:K,10,0),'TWT实时状态（新）'!B:I,8,0)</f>
        <v>#N/A</v>
      </c>
      <c r="O638" s="11" t="str">
        <f>VLOOKUP(C638,矩阵信息表!B:C,2,0)</f>
        <v>CS9B</v>
      </c>
    </row>
    <row r="639" ht="15" spans="1:15">
      <c r="A639" s="13">
        <f t="shared" si="19"/>
        <v>638</v>
      </c>
      <c r="B639" s="8" t="str">
        <f t="shared" si="20"/>
        <v>CS9B-1-1-[7][7]</v>
      </c>
      <c r="C639" s="8" t="s">
        <v>8388</v>
      </c>
      <c r="D639" s="8">
        <v>7</v>
      </c>
      <c r="E639" s="8">
        <v>7</v>
      </c>
      <c r="F639" s="8" t="str">
        <f>VLOOKUP(C639&amp;"-I"&amp;D639,端口信息表!B:F,5,FALSE)</f>
        <v>RNWS7A</v>
      </c>
      <c r="G639" s="8" t="str">
        <f>VLOOKUP(C639&amp;"-O"&amp;E639,端口信息表!B:F,5,FALSE)</f>
        <v>TC7A</v>
      </c>
      <c r="H639" t="e">
        <f>VLOOKUP(O639&amp;"-"&amp;VLOOKUP(B639,开关状态表!B:K,10,0),'TWT实时状态（新）'!B:I,7,0)</f>
        <v>#N/A</v>
      </c>
      <c r="I639" t="e">
        <f>VLOOKUP(O639&amp;"-"&amp;VLOOKUP(B639,开关状态表!B:K,10,0),'TWT实时状态（新）'!B:I,8,0)</f>
        <v>#N/A</v>
      </c>
      <c r="O639" s="11" t="str">
        <f>VLOOKUP(C639,矩阵信息表!B:C,2,0)</f>
        <v>CS9B</v>
      </c>
    </row>
    <row r="640" ht="15" spans="1:15">
      <c r="A640" s="13">
        <f t="shared" si="19"/>
        <v>639</v>
      </c>
      <c r="B640" s="8" t="str">
        <f t="shared" si="20"/>
        <v>CS9B-1-1-[8][8]</v>
      </c>
      <c r="C640" s="8" t="s">
        <v>8388</v>
      </c>
      <c r="D640" s="8">
        <v>8</v>
      </c>
      <c r="E640" s="8">
        <v>8</v>
      </c>
      <c r="F640" s="8" t="str">
        <f>VLOOKUP(C640&amp;"-I"&amp;D640,端口信息表!B:F,5,FALSE)</f>
        <v>RNWS8A</v>
      </c>
      <c r="G640" s="8" t="str">
        <f>VLOOKUP(C640&amp;"-O"&amp;E640,端口信息表!B:F,5,FALSE)</f>
        <v>TC8A</v>
      </c>
      <c r="H640" t="e">
        <f>VLOOKUP(O640&amp;"-"&amp;VLOOKUP(B640,开关状态表!B:K,10,0),'TWT实时状态（新）'!B:I,7,0)</f>
        <v>#N/A</v>
      </c>
      <c r="I640" t="e">
        <f>VLOOKUP(O640&amp;"-"&amp;VLOOKUP(B640,开关状态表!B:K,10,0),'TWT实时状态（新）'!B:I,8,0)</f>
        <v>#N/A</v>
      </c>
      <c r="O640" s="11" t="str">
        <f>VLOOKUP(C640,矩阵信息表!B:C,2,0)</f>
        <v>CS9B</v>
      </c>
    </row>
    <row r="641" ht="15" spans="1:15">
      <c r="A641" s="13">
        <f t="shared" si="19"/>
        <v>640</v>
      </c>
      <c r="B641" s="8" t="str">
        <f t="shared" si="20"/>
        <v>CS9B-1-1-[9][9]</v>
      </c>
      <c r="C641" s="8" t="s">
        <v>8388</v>
      </c>
      <c r="D641" s="8">
        <v>9</v>
      </c>
      <c r="E641" s="8">
        <v>9</v>
      </c>
      <c r="F641" s="8" t="str">
        <f>VLOOKUP(C641&amp;"-I"&amp;D641,端口信息表!B:F,5,FALSE)</f>
        <v>RNWS12A</v>
      </c>
      <c r="G641" s="8" t="str">
        <f>VLOOKUP(C641&amp;"-O"&amp;E641,端口信息表!B:F,5,FALSE)</f>
        <v>TC12A</v>
      </c>
      <c r="H641" t="e">
        <f>VLOOKUP(O641&amp;"-"&amp;VLOOKUP(B641,开关状态表!B:K,10,0),'TWT实时状态（新）'!B:I,7,0)</f>
        <v>#N/A</v>
      </c>
      <c r="I641" t="e">
        <f>VLOOKUP(O641&amp;"-"&amp;VLOOKUP(B641,开关状态表!B:K,10,0),'TWT实时状态（新）'!B:I,8,0)</f>
        <v>#N/A</v>
      </c>
      <c r="O641" s="11" t="str">
        <f>VLOOKUP(C641,矩阵信息表!B:C,2,0)</f>
        <v>CS9B</v>
      </c>
    </row>
    <row r="642" ht="15" spans="1:15">
      <c r="A642" s="13">
        <f t="shared" si="19"/>
        <v>641</v>
      </c>
      <c r="B642" s="8" t="str">
        <f t="shared" si="20"/>
        <v>CS9B-1-1-[10][10]</v>
      </c>
      <c r="C642" s="8" t="s">
        <v>8388</v>
      </c>
      <c r="D642" s="8">
        <v>10</v>
      </c>
      <c r="E642" s="8">
        <v>10</v>
      </c>
      <c r="F642" s="8" t="str">
        <f>VLOOKUP(C642&amp;"-I"&amp;D642,端口信息表!B:F,5,FALSE)</f>
        <v>RNWS1B</v>
      </c>
      <c r="G642" s="8" t="str">
        <f>VLOOKUP(C642&amp;"-O"&amp;E642,端口信息表!B:F,5,FALSE)</f>
        <v>TC1B</v>
      </c>
      <c r="H642" t="e">
        <f>VLOOKUP(O642&amp;"-"&amp;VLOOKUP(B642,开关状态表!B:K,10,0),'TWT实时状态（新）'!B:I,7,0)</f>
        <v>#N/A</v>
      </c>
      <c r="I642" t="e">
        <f>VLOOKUP(O642&amp;"-"&amp;VLOOKUP(B642,开关状态表!B:K,10,0),'TWT实时状态（新）'!B:I,8,0)</f>
        <v>#N/A</v>
      </c>
      <c r="O642" s="11" t="str">
        <f>VLOOKUP(C642,矩阵信息表!B:C,2,0)</f>
        <v>CS9B</v>
      </c>
    </row>
    <row r="643" ht="15" spans="1:15">
      <c r="A643" s="13">
        <f t="shared" ref="A643:A706" si="21">ROW()-1</f>
        <v>642</v>
      </c>
      <c r="B643" s="8" t="str">
        <f t="shared" ref="B643:B706" si="22">C643&amp;"-["&amp;D643&amp;"]["&amp;E643&amp;"]"</f>
        <v>CS9B-1-1-[11][11]</v>
      </c>
      <c r="C643" s="8" t="s">
        <v>8388</v>
      </c>
      <c r="D643" s="8">
        <v>11</v>
      </c>
      <c r="E643" s="8">
        <v>11</v>
      </c>
      <c r="F643" s="8" t="str">
        <f>VLOOKUP(C643&amp;"-I"&amp;D643,端口信息表!B:F,5,FALSE)</f>
        <v>RNWS7B</v>
      </c>
      <c r="G643" s="8" t="str">
        <f>VLOOKUP(C643&amp;"-O"&amp;E643,端口信息表!B:F,5,FALSE)</f>
        <v>TC7B</v>
      </c>
      <c r="H643" t="e">
        <f>VLOOKUP(O643&amp;"-"&amp;VLOOKUP(B643,开关状态表!B:K,10,0),'TWT实时状态（新）'!B:I,7,0)</f>
        <v>#N/A</v>
      </c>
      <c r="I643" t="e">
        <f>VLOOKUP(O643&amp;"-"&amp;VLOOKUP(B643,开关状态表!B:K,10,0),'TWT实时状态（新）'!B:I,8,0)</f>
        <v>#N/A</v>
      </c>
      <c r="O643" s="11" t="str">
        <f>VLOOKUP(C643,矩阵信息表!B:C,2,0)</f>
        <v>CS9B</v>
      </c>
    </row>
    <row r="644" ht="15" spans="1:15">
      <c r="A644" s="13">
        <f t="shared" si="21"/>
        <v>643</v>
      </c>
      <c r="B644" s="8" t="str">
        <f t="shared" si="22"/>
        <v>CS9B-1-1-[12][12]</v>
      </c>
      <c r="C644" s="8" t="s">
        <v>8388</v>
      </c>
      <c r="D644" s="8">
        <v>12</v>
      </c>
      <c r="E644" s="8">
        <v>12</v>
      </c>
      <c r="F644" s="8" t="str">
        <f>VLOOKUP(C644&amp;"-I"&amp;D644,端口信息表!B:F,5,FALSE)</f>
        <v>RNWS8B</v>
      </c>
      <c r="G644" s="8" t="str">
        <f>VLOOKUP(C644&amp;"-O"&amp;E644,端口信息表!B:F,5,FALSE)</f>
        <v>TC8B</v>
      </c>
      <c r="H644" t="e">
        <f>VLOOKUP(O644&amp;"-"&amp;VLOOKUP(B644,开关状态表!B:K,10,0),'TWT实时状态（新）'!B:I,7,0)</f>
        <v>#N/A</v>
      </c>
      <c r="I644" t="e">
        <f>VLOOKUP(O644&amp;"-"&amp;VLOOKUP(B644,开关状态表!B:K,10,0),'TWT实时状态（新）'!B:I,8,0)</f>
        <v>#N/A</v>
      </c>
      <c r="O644" s="11" t="str">
        <f>VLOOKUP(C644,矩阵信息表!B:C,2,0)</f>
        <v>CS9B</v>
      </c>
    </row>
    <row r="645" ht="15" spans="1:15">
      <c r="A645" s="13">
        <f t="shared" si="21"/>
        <v>644</v>
      </c>
      <c r="B645" s="8" t="str">
        <f t="shared" si="22"/>
        <v>CS9B-1-1-[13][13]</v>
      </c>
      <c r="C645" s="8" t="s">
        <v>8388</v>
      </c>
      <c r="D645" s="8">
        <v>13</v>
      </c>
      <c r="E645" s="8">
        <v>13</v>
      </c>
      <c r="F645" s="8" t="str">
        <f>VLOOKUP(C645&amp;"-I"&amp;D645,端口信息表!B:F,5,FALSE)</f>
        <v>RNWS9B</v>
      </c>
      <c r="G645" s="8" t="str">
        <f>VLOOKUP(C645&amp;"-O"&amp;E645,端口信息表!B:F,5,FALSE)</f>
        <v>TC9B</v>
      </c>
      <c r="H645" t="e">
        <f>VLOOKUP(O645&amp;"-"&amp;VLOOKUP(B645,开关状态表!B:K,10,0),'TWT实时状态（新）'!B:I,7,0)</f>
        <v>#N/A</v>
      </c>
      <c r="I645" t="e">
        <f>VLOOKUP(O645&amp;"-"&amp;VLOOKUP(B645,开关状态表!B:K,10,0),'TWT实时状态（新）'!B:I,8,0)</f>
        <v>#N/A</v>
      </c>
      <c r="O645" s="11" t="str">
        <f>VLOOKUP(C645,矩阵信息表!B:C,2,0)</f>
        <v>CS9B</v>
      </c>
    </row>
    <row r="646" ht="15" spans="1:15">
      <c r="A646" s="13">
        <f t="shared" si="21"/>
        <v>645</v>
      </c>
      <c r="B646" s="8" t="str">
        <f t="shared" si="22"/>
        <v>CS9B-1-1-[14][14]</v>
      </c>
      <c r="C646" s="8" t="s">
        <v>8388</v>
      </c>
      <c r="D646" s="8">
        <v>14</v>
      </c>
      <c r="E646" s="8">
        <v>14</v>
      </c>
      <c r="F646" s="8" t="str">
        <f>VLOOKUP(C646&amp;"-I"&amp;D646,端口信息表!B:F,5,FALSE)</f>
        <v>RNWS10B</v>
      </c>
      <c r="G646" s="8" t="str">
        <f>VLOOKUP(C646&amp;"-O"&amp;E646,端口信息表!B:F,5,FALSE)</f>
        <v>TC10B</v>
      </c>
      <c r="H646" t="e">
        <f>VLOOKUP(O646&amp;"-"&amp;VLOOKUP(B646,开关状态表!B:K,10,0),'TWT实时状态（新）'!B:I,7,0)</f>
        <v>#N/A</v>
      </c>
      <c r="I646" t="e">
        <f>VLOOKUP(O646&amp;"-"&amp;VLOOKUP(B646,开关状态表!B:K,10,0),'TWT实时状态（新）'!B:I,8,0)</f>
        <v>#N/A</v>
      </c>
      <c r="O646" s="11" t="str">
        <f>VLOOKUP(C646,矩阵信息表!B:C,2,0)</f>
        <v>CS9B</v>
      </c>
    </row>
    <row r="647" ht="15" spans="1:15">
      <c r="A647" s="13">
        <f t="shared" si="21"/>
        <v>646</v>
      </c>
      <c r="B647" s="8" t="str">
        <f t="shared" si="22"/>
        <v>CS9B-1-1-[15][15]</v>
      </c>
      <c r="C647" s="8" t="s">
        <v>8388</v>
      </c>
      <c r="D647" s="8">
        <v>15</v>
      </c>
      <c r="E647" s="8">
        <v>15</v>
      </c>
      <c r="F647" s="8" t="str">
        <f>VLOOKUP(C647&amp;"-I"&amp;D647,端口信息表!B:F,5,FALSE)</f>
        <v>RNWS11B</v>
      </c>
      <c r="G647" s="8" t="str">
        <f>VLOOKUP(C647&amp;"-O"&amp;E647,端口信息表!B:F,5,FALSE)</f>
        <v>TC11B</v>
      </c>
      <c r="H647" t="e">
        <f>VLOOKUP(O647&amp;"-"&amp;VLOOKUP(B647,开关状态表!B:K,10,0),'TWT实时状态（新）'!B:I,7,0)</f>
        <v>#N/A</v>
      </c>
      <c r="I647" t="e">
        <f>VLOOKUP(O647&amp;"-"&amp;VLOOKUP(B647,开关状态表!B:K,10,0),'TWT实时状态（新）'!B:I,8,0)</f>
        <v>#N/A</v>
      </c>
      <c r="O647" s="11" t="str">
        <f>VLOOKUP(C647,矩阵信息表!B:C,2,0)</f>
        <v>CS9B</v>
      </c>
    </row>
    <row r="648" ht="15" spans="1:15">
      <c r="A648" s="13">
        <f t="shared" si="21"/>
        <v>647</v>
      </c>
      <c r="B648" s="8" t="str">
        <f t="shared" si="22"/>
        <v>CS9B-1-1-[16][16]</v>
      </c>
      <c r="C648" s="8" t="s">
        <v>8388</v>
      </c>
      <c r="D648" s="8">
        <v>16</v>
      </c>
      <c r="E648" s="8">
        <v>16</v>
      </c>
      <c r="F648" s="8" t="str">
        <f>VLOOKUP(C648&amp;"-I"&amp;D648,端口信息表!B:F,5,FALSE)</f>
        <v>RNWS12B</v>
      </c>
      <c r="G648" s="8" t="str">
        <f>VLOOKUP(C648&amp;"-O"&amp;E648,端口信息表!B:F,5,FALSE)</f>
        <v>TC12B</v>
      </c>
      <c r="H648" t="e">
        <f>VLOOKUP(O648&amp;"-"&amp;VLOOKUP(B648,开关状态表!B:K,10,0),'TWT实时状态（新）'!B:I,7,0)</f>
        <v>#N/A</v>
      </c>
      <c r="I648" t="e">
        <f>VLOOKUP(O648&amp;"-"&amp;VLOOKUP(B648,开关状态表!B:K,10,0),'TWT实时状态（新）'!B:I,8,0)</f>
        <v>#N/A</v>
      </c>
      <c r="O648" s="11" t="str">
        <f>VLOOKUP(C648,矩阵信息表!B:C,2,0)</f>
        <v>CS9B</v>
      </c>
    </row>
    <row r="649" ht="15" spans="1:15">
      <c r="A649" s="13">
        <f t="shared" si="21"/>
        <v>648</v>
      </c>
      <c r="B649" s="8" t="str">
        <f t="shared" si="22"/>
        <v>CS9B-1-1-[17][17]</v>
      </c>
      <c r="C649" s="8" t="s">
        <v>8388</v>
      </c>
      <c r="D649" s="8">
        <v>17</v>
      </c>
      <c r="E649" s="8">
        <v>17</v>
      </c>
      <c r="F649" s="8" t="str">
        <f>VLOOKUP(C649&amp;"-I"&amp;D649,端口信息表!B:F,5,FALSE)</f>
        <v>RCWS13B</v>
      </c>
      <c r="G649" s="8" t="str">
        <f>VLOOKUP(C649&amp;"-O"&amp;E649,端口信息表!B:F,5,FALSE)</f>
        <v>TC13B</v>
      </c>
      <c r="H649" t="e">
        <f>VLOOKUP(O649&amp;"-"&amp;VLOOKUP(B649,开关状态表!B:K,10,0),'TWT实时状态（新）'!B:I,7,0)</f>
        <v>#N/A</v>
      </c>
      <c r="I649" t="e">
        <f>VLOOKUP(O649&amp;"-"&amp;VLOOKUP(B649,开关状态表!B:K,10,0),'TWT实时状态（新）'!B:I,8,0)</f>
        <v>#N/A</v>
      </c>
      <c r="O649" s="11" t="str">
        <f>VLOOKUP(C649,矩阵信息表!B:C,2,0)</f>
        <v>CS9B</v>
      </c>
    </row>
    <row r="650" ht="15" spans="1:15">
      <c r="A650" s="13">
        <f t="shared" si="21"/>
        <v>649</v>
      </c>
      <c r="B650" s="8" t="str">
        <f t="shared" si="22"/>
        <v>CS9B-1-2-[1][1]</v>
      </c>
      <c r="C650" s="8" t="s">
        <v>8389</v>
      </c>
      <c r="D650" s="8">
        <v>1</v>
      </c>
      <c r="E650" s="8">
        <v>1</v>
      </c>
      <c r="F650" s="8" t="str">
        <f>VLOOKUP(C650&amp;"-I"&amp;D650,端口信息表!B:F,5,FALSE)</f>
        <v>RNWS3B</v>
      </c>
      <c r="G650" s="8" t="str">
        <f>VLOOKUP(C650&amp;"-O"&amp;E650,端口信息表!B:F,5,FALSE)</f>
        <v>TS3B</v>
      </c>
      <c r="H650" t="e">
        <f>VLOOKUP(O650&amp;"-"&amp;VLOOKUP(B650,开关状态表!B:K,10,0),'TWT实时状态（新）'!B:I,7,0)</f>
        <v>#N/A</v>
      </c>
      <c r="I650" t="e">
        <f>VLOOKUP(O650&amp;"-"&amp;VLOOKUP(B650,开关状态表!B:K,10,0),'TWT实时状态（新）'!B:I,8,0)</f>
        <v>#N/A</v>
      </c>
      <c r="O650" s="11" t="str">
        <f>VLOOKUP(C650,矩阵信息表!B:C,2,0)</f>
        <v>CS9B</v>
      </c>
    </row>
    <row r="651" ht="15" spans="1:15">
      <c r="A651" s="13">
        <f t="shared" si="21"/>
        <v>650</v>
      </c>
      <c r="B651" s="8" t="str">
        <f t="shared" si="22"/>
        <v>CS9B-1-2-[2][2]</v>
      </c>
      <c r="C651" s="8" t="s">
        <v>8389</v>
      </c>
      <c r="D651" s="8">
        <v>2</v>
      </c>
      <c r="E651" s="8">
        <v>2</v>
      </c>
      <c r="F651" s="8" t="str">
        <f>VLOOKUP(C651&amp;"-I"&amp;D651,端口信息表!B:F,5,FALSE)</f>
        <v>RNWS4B</v>
      </c>
      <c r="G651" s="8" t="str">
        <f>VLOOKUP(C651&amp;"-O"&amp;E651,端口信息表!B:F,5,FALSE)</f>
        <v>TS4B</v>
      </c>
      <c r="H651" t="e">
        <f>VLOOKUP(O651&amp;"-"&amp;VLOOKUP(B651,开关状态表!B:K,10,0),'TWT实时状态（新）'!B:I,7,0)</f>
        <v>#N/A</v>
      </c>
      <c r="I651" t="e">
        <f>VLOOKUP(O651&amp;"-"&amp;VLOOKUP(B651,开关状态表!B:K,10,0),'TWT实时状态（新）'!B:I,8,0)</f>
        <v>#N/A</v>
      </c>
      <c r="O651" s="11" t="str">
        <f>VLOOKUP(C651,矩阵信息表!B:C,2,0)</f>
        <v>CS9B</v>
      </c>
    </row>
    <row r="652" ht="15" spans="1:15">
      <c r="A652" s="13">
        <f t="shared" si="21"/>
        <v>651</v>
      </c>
      <c r="B652" s="8" t="str">
        <f t="shared" si="22"/>
        <v>CS9B-1-2-[3][3]</v>
      </c>
      <c r="C652" s="8" t="s">
        <v>8389</v>
      </c>
      <c r="D652" s="8">
        <v>3</v>
      </c>
      <c r="E652" s="8">
        <v>3</v>
      </c>
      <c r="F652" s="8" t="str">
        <f>VLOOKUP(C652&amp;"-I"&amp;D652,端口信息表!B:F,5,FALSE)</f>
        <v>RNWS5B</v>
      </c>
      <c r="G652" s="8" t="str">
        <f>VLOOKUP(C652&amp;"-O"&amp;E652,端口信息表!B:F,5,FALSE)</f>
        <v>TS5B</v>
      </c>
      <c r="H652" t="e">
        <f>VLOOKUP(O652&amp;"-"&amp;VLOOKUP(B652,开关状态表!B:K,10,0),'TWT实时状态（新）'!B:I,7,0)</f>
        <v>#N/A</v>
      </c>
      <c r="I652" t="e">
        <f>VLOOKUP(O652&amp;"-"&amp;VLOOKUP(B652,开关状态表!B:K,10,0),'TWT实时状态（新）'!B:I,8,0)</f>
        <v>#N/A</v>
      </c>
      <c r="O652" s="11" t="str">
        <f>VLOOKUP(C652,矩阵信息表!B:C,2,0)</f>
        <v>CS9B</v>
      </c>
    </row>
    <row r="653" ht="15" spans="1:15">
      <c r="A653" s="13">
        <f t="shared" si="21"/>
        <v>652</v>
      </c>
      <c r="B653" s="8" t="str">
        <f t="shared" si="22"/>
        <v>CS9B-1-3-[1][1]</v>
      </c>
      <c r="C653" s="8" t="s">
        <v>8390</v>
      </c>
      <c r="D653" s="8">
        <v>1</v>
      </c>
      <c r="E653" s="8">
        <v>1</v>
      </c>
      <c r="F653" s="8" t="str">
        <f>VLOOKUP(C653&amp;"-I"&amp;D653,端口信息表!B:F,5,FALSE)</f>
        <v>RNWS10A</v>
      </c>
      <c r="G653" s="8" t="str">
        <f>VLOOKUP(C653&amp;"-O"&amp;E653,端口信息表!B:F,5,FALSE)</f>
        <v>TWS10A</v>
      </c>
      <c r="H653" t="e">
        <f>VLOOKUP(O653&amp;"-"&amp;VLOOKUP(B653,开关状态表!B:K,10,0),'TWT实时状态（新）'!B:I,7,0)</f>
        <v>#N/A</v>
      </c>
      <c r="I653" t="e">
        <f>VLOOKUP(O653&amp;"-"&amp;VLOOKUP(B653,开关状态表!B:K,10,0),'TWT实时状态（新）'!B:I,8,0)</f>
        <v>#N/A</v>
      </c>
      <c r="O653" s="11" t="str">
        <f>VLOOKUP(C653,矩阵信息表!B:C,2,0)</f>
        <v>CS9B</v>
      </c>
    </row>
    <row r="654" ht="15" spans="1:15">
      <c r="A654" s="13">
        <f t="shared" si="21"/>
        <v>653</v>
      </c>
      <c r="B654" s="8" t="str">
        <f t="shared" si="22"/>
        <v>CS9B-1-4-[1][1]</v>
      </c>
      <c r="C654" s="8" t="s">
        <v>8391</v>
      </c>
      <c r="D654" s="8">
        <v>1</v>
      </c>
      <c r="E654" s="8">
        <v>1</v>
      </c>
      <c r="F654" s="8" t="str">
        <f>VLOOKUP(C654&amp;"-I"&amp;D654,端口信息表!B:F,5,FALSE)</f>
        <v>RNWS2B</v>
      </c>
      <c r="G654" s="8" t="str">
        <f>VLOOKUP(C654&amp;"-O"&amp;E654,端口信息表!B:F,5,FALSE)</f>
        <v>TC2B</v>
      </c>
      <c r="H654" t="e">
        <f>VLOOKUP(O654&amp;"-"&amp;VLOOKUP(B654,开关状态表!B:K,10,0),'TWT实时状态（新）'!B:I,7,0)</f>
        <v>#N/A</v>
      </c>
      <c r="I654" t="e">
        <f>VLOOKUP(O654&amp;"-"&amp;VLOOKUP(B654,开关状态表!B:K,10,0),'TWT实时状态（新）'!B:I,8,0)</f>
        <v>#N/A</v>
      </c>
      <c r="O654" s="11" t="str">
        <f>VLOOKUP(C654,矩阵信息表!B:C,2,0)</f>
        <v>CS9B</v>
      </c>
    </row>
    <row r="655" ht="15" spans="1:15">
      <c r="A655" s="13">
        <f t="shared" si="21"/>
        <v>654</v>
      </c>
      <c r="B655" s="8" t="str">
        <f t="shared" si="22"/>
        <v>CS9B-1-4-[2][2]</v>
      </c>
      <c r="C655" s="8" t="s">
        <v>8391</v>
      </c>
      <c r="D655" s="8">
        <v>2</v>
      </c>
      <c r="E655" s="8">
        <v>2</v>
      </c>
      <c r="F655" s="8" t="str">
        <f>VLOOKUP(C655&amp;"-I"&amp;D655,端口信息表!B:F,5,FALSE)</f>
        <v>RNWS6B</v>
      </c>
      <c r="G655" s="8" t="str">
        <f>VLOOKUP(C655&amp;"-O"&amp;E655,端口信息表!B:F,5,FALSE)</f>
        <v>TC6B</v>
      </c>
      <c r="H655" t="e">
        <f>VLOOKUP(O655&amp;"-"&amp;VLOOKUP(B655,开关状态表!B:K,10,0),'TWT实时状态（新）'!B:I,7,0)</f>
        <v>#N/A</v>
      </c>
      <c r="I655" t="e">
        <f>VLOOKUP(O655&amp;"-"&amp;VLOOKUP(B655,开关状态表!B:K,10,0),'TWT实时状态（新）'!B:I,8,0)</f>
        <v>#N/A</v>
      </c>
      <c r="O655" s="11" t="str">
        <f>VLOOKUP(C655,矩阵信息表!B:C,2,0)</f>
        <v>CS9B</v>
      </c>
    </row>
    <row r="656" ht="15" spans="1:15">
      <c r="A656" s="13">
        <f t="shared" si="21"/>
        <v>655</v>
      </c>
      <c r="B656" s="8" t="str">
        <f t="shared" si="22"/>
        <v>CS9B-1-4-[1][3]</v>
      </c>
      <c r="C656" s="8" t="s">
        <v>8391</v>
      </c>
      <c r="D656" s="8">
        <v>1</v>
      </c>
      <c r="E656" s="8">
        <v>3</v>
      </c>
      <c r="F656" s="8" t="str">
        <f>VLOOKUP(C656&amp;"-I"&amp;D656,端口信息表!B:F,5,FALSE)</f>
        <v>RNWS2B</v>
      </c>
      <c r="G656" s="8" t="str">
        <f>VLOOKUP(C656&amp;"-O"&amp;E656,端口信息表!B:F,5,FALSE)</f>
        <v>TS2B</v>
      </c>
      <c r="H656" t="e">
        <f>VLOOKUP(O656&amp;"-"&amp;VLOOKUP(B656,开关状态表!B:K,10,0),'TWT实时状态（新）'!B:I,7,0)</f>
        <v>#N/A</v>
      </c>
      <c r="I656" t="e">
        <f>VLOOKUP(O656&amp;"-"&amp;VLOOKUP(B656,开关状态表!B:K,10,0),'TWT实时状态（新）'!B:I,8,0)</f>
        <v>#N/A</v>
      </c>
      <c r="O656" s="11" t="str">
        <f>VLOOKUP(C656,矩阵信息表!B:C,2,0)</f>
        <v>CS9B</v>
      </c>
    </row>
    <row r="657" ht="15" spans="1:15">
      <c r="A657" s="13">
        <f t="shared" si="21"/>
        <v>656</v>
      </c>
      <c r="B657" s="8" t="str">
        <f t="shared" si="22"/>
        <v>CS9B-1-4-[2][4]</v>
      </c>
      <c r="C657" s="8" t="s">
        <v>8391</v>
      </c>
      <c r="D657" s="8">
        <v>2</v>
      </c>
      <c r="E657" s="8">
        <v>4</v>
      </c>
      <c r="F657" s="8" t="str">
        <f>VLOOKUP(C657&amp;"-I"&amp;D657,端口信息表!B:F,5,FALSE)</f>
        <v>RNWS6B</v>
      </c>
      <c r="G657" s="8" t="str">
        <f>VLOOKUP(C657&amp;"-O"&amp;E657,端口信息表!B:F,5,FALSE)</f>
        <v>TS6B</v>
      </c>
      <c r="H657" t="e">
        <f>VLOOKUP(O657&amp;"-"&amp;VLOOKUP(B657,开关状态表!B:K,10,0),'TWT实时状态（新）'!B:I,7,0)</f>
        <v>#N/A</v>
      </c>
      <c r="I657" t="e">
        <f>VLOOKUP(O657&amp;"-"&amp;VLOOKUP(B657,开关状态表!B:K,10,0),'TWT实时状态（新）'!B:I,8,0)</f>
        <v>#N/A</v>
      </c>
      <c r="O657" s="11" t="str">
        <f>VLOOKUP(C657,矩阵信息表!B:C,2,0)</f>
        <v>CS9B</v>
      </c>
    </row>
    <row r="658" ht="15" spans="1:15">
      <c r="A658" s="13">
        <f t="shared" si="21"/>
        <v>657</v>
      </c>
      <c r="B658" s="8" t="str">
        <f t="shared" si="22"/>
        <v>CS9B-1-5-[1][1]</v>
      </c>
      <c r="C658" s="8" t="s">
        <v>8392</v>
      </c>
      <c r="D658" s="8">
        <v>1</v>
      </c>
      <c r="E658" s="8">
        <v>1</v>
      </c>
      <c r="F658" s="8" t="str">
        <f>VLOOKUP(C658&amp;"-I"&amp;D658,端口信息表!B:F,5,FALSE)</f>
        <v>RNWS9A</v>
      </c>
      <c r="G658" s="8" t="str">
        <f>VLOOKUP(C658&amp;"-O"&amp;E658,端口信息表!B:F,5,FALSE)</f>
        <v>TC9A</v>
      </c>
      <c r="H658" t="e">
        <f>VLOOKUP(O658&amp;"-"&amp;VLOOKUP(B658,开关状态表!B:K,10,0),'TWT实时状态（新）'!B:I,7,0)</f>
        <v>#N/A</v>
      </c>
      <c r="I658" t="e">
        <f>VLOOKUP(O658&amp;"-"&amp;VLOOKUP(B658,开关状态表!B:K,10,0),'TWT实时状态（新）'!B:I,8,0)</f>
        <v>#N/A</v>
      </c>
      <c r="O658" s="11" t="str">
        <f>VLOOKUP(C658,矩阵信息表!B:C,2,0)</f>
        <v>CS9B</v>
      </c>
    </row>
    <row r="659" ht="15" spans="1:15">
      <c r="A659" s="13">
        <f t="shared" si="21"/>
        <v>658</v>
      </c>
      <c r="B659" s="8" t="str">
        <f t="shared" si="22"/>
        <v>CS9B-1-5-[2][2]</v>
      </c>
      <c r="C659" s="8" t="s">
        <v>8392</v>
      </c>
      <c r="D659" s="8">
        <v>2</v>
      </c>
      <c r="E659" s="8">
        <v>2</v>
      </c>
      <c r="F659" s="8" t="str">
        <f>VLOOKUP(C659&amp;"-I"&amp;D659,端口信息表!B:F,5,FALSE)</f>
        <v>RNWS11A</v>
      </c>
      <c r="G659" s="8" t="str">
        <f>VLOOKUP(C659&amp;"-O"&amp;E659,端口信息表!B:F,5,FALSE)</f>
        <v>TC11A</v>
      </c>
      <c r="H659" t="e">
        <f>VLOOKUP(O659&amp;"-"&amp;VLOOKUP(B659,开关状态表!B:K,10,0),'TWT实时状态（新）'!B:I,7,0)</f>
        <v>#N/A</v>
      </c>
      <c r="I659" t="e">
        <f>VLOOKUP(O659&amp;"-"&amp;VLOOKUP(B659,开关状态表!B:K,10,0),'TWT实时状态（新）'!B:I,8,0)</f>
        <v>#N/A</v>
      </c>
      <c r="O659" s="11" t="str">
        <f>VLOOKUP(C659,矩阵信息表!B:C,2,0)</f>
        <v>CS9B</v>
      </c>
    </row>
    <row r="660" ht="15" spans="1:15">
      <c r="A660" s="13">
        <f t="shared" si="21"/>
        <v>659</v>
      </c>
      <c r="B660" s="8" t="str">
        <f t="shared" si="22"/>
        <v>CS9B-1-5-[1][3]</v>
      </c>
      <c r="C660" s="8" t="s">
        <v>8392</v>
      </c>
      <c r="D660" s="8">
        <v>1</v>
      </c>
      <c r="E660" s="8">
        <v>3</v>
      </c>
      <c r="F660" s="8" t="str">
        <f>VLOOKUP(C660&amp;"-I"&amp;D660,端口信息表!B:F,5,FALSE)</f>
        <v>RNWS9A</v>
      </c>
      <c r="G660" s="8" t="str">
        <f>VLOOKUP(C660&amp;"-O"&amp;E660,端口信息表!B:F,5,FALSE)</f>
        <v>TWS9A</v>
      </c>
      <c r="H660" t="e">
        <f>VLOOKUP(O660&amp;"-"&amp;VLOOKUP(B660,开关状态表!B:K,10,0),'TWT实时状态（新）'!B:I,7,0)</f>
        <v>#N/A</v>
      </c>
      <c r="I660" t="e">
        <f>VLOOKUP(O660&amp;"-"&amp;VLOOKUP(B660,开关状态表!B:K,10,0),'TWT实时状态（新）'!B:I,8,0)</f>
        <v>#N/A</v>
      </c>
      <c r="O660" s="11" t="str">
        <f>VLOOKUP(C660,矩阵信息表!B:C,2,0)</f>
        <v>CS9B</v>
      </c>
    </row>
    <row r="661" ht="15" spans="1:15">
      <c r="A661" s="13">
        <f t="shared" si="21"/>
        <v>660</v>
      </c>
      <c r="B661" s="8" t="str">
        <f t="shared" si="22"/>
        <v>CS9B-1-5-[2][4]</v>
      </c>
      <c r="C661" s="8" t="s">
        <v>8392</v>
      </c>
      <c r="D661" s="8">
        <v>2</v>
      </c>
      <c r="E661" s="8">
        <v>4</v>
      </c>
      <c r="F661" s="8" t="str">
        <f>VLOOKUP(C661&amp;"-I"&amp;D661,端口信息表!B:F,5,FALSE)</f>
        <v>RNWS11A</v>
      </c>
      <c r="G661" s="8" t="str">
        <f>VLOOKUP(C661&amp;"-O"&amp;E661,端口信息表!B:F,5,FALSE)</f>
        <v>TWS11A</v>
      </c>
      <c r="H661" t="e">
        <f>VLOOKUP(O661&amp;"-"&amp;VLOOKUP(B661,开关状态表!B:K,10,0),'TWT实时状态（新）'!B:I,7,0)</f>
        <v>#N/A</v>
      </c>
      <c r="I661" t="e">
        <f>VLOOKUP(O661&amp;"-"&amp;VLOOKUP(B661,开关状态表!B:K,10,0),'TWT实时状态（新）'!B:I,8,0)</f>
        <v>#N/A</v>
      </c>
      <c r="O661" s="11" t="str">
        <f>VLOOKUP(C661,矩阵信息表!B:C,2,0)</f>
        <v>CS9B</v>
      </c>
    </row>
    <row r="662" ht="15" spans="1:15">
      <c r="A662" s="13">
        <f t="shared" si="21"/>
        <v>661</v>
      </c>
      <c r="B662" s="8" t="str">
        <f t="shared" si="22"/>
        <v>CS6C-1-1-[1][1]</v>
      </c>
      <c r="C662" s="8" t="s">
        <v>8401</v>
      </c>
      <c r="D662" s="8">
        <v>1</v>
      </c>
      <c r="E662" s="8">
        <v>1</v>
      </c>
      <c r="F662" s="8" t="str">
        <f>VLOOKUP(C662&amp;"-I"&amp;D662,端口信息表!B:F,5,FALSE)</f>
        <v>RC1A</v>
      </c>
      <c r="G662" s="8" t="str">
        <f>VLOOKUP(C662&amp;"-O"&amp;E662,端口信息表!B:F,5,FALSE)</f>
        <v>TA1A</v>
      </c>
      <c r="H662" t="e">
        <f>VLOOKUP(O662&amp;"-"&amp;VLOOKUP(B662,开关状态表!B:K,10,0),'TWT实时状态（新）'!B:I,7,0)</f>
        <v>#N/A</v>
      </c>
      <c r="I662" t="e">
        <f>VLOOKUP(O662&amp;"-"&amp;VLOOKUP(B662,开关状态表!B:K,10,0),'TWT实时状态（新）'!B:I,8,0)</f>
        <v>#N/A</v>
      </c>
      <c r="O662" s="11" t="str">
        <f>VLOOKUP(C662,矩阵信息表!B:C,2,0)</f>
        <v>CS6C</v>
      </c>
    </row>
    <row r="663" ht="15" spans="1:15">
      <c r="A663" s="13">
        <f t="shared" si="21"/>
        <v>662</v>
      </c>
      <c r="B663" s="8" t="str">
        <f t="shared" si="22"/>
        <v>CS6C-1-1-[2][2]</v>
      </c>
      <c r="C663" s="8" t="s">
        <v>8401</v>
      </c>
      <c r="D663" s="8">
        <v>2</v>
      </c>
      <c r="E663" s="8">
        <v>2</v>
      </c>
      <c r="F663" s="8" t="str">
        <f>VLOOKUP(C663&amp;"-I"&amp;D663,端口信息表!B:F,5,FALSE)</f>
        <v>RC2A</v>
      </c>
      <c r="G663" s="8" t="str">
        <f>VLOOKUP(C663&amp;"-O"&amp;E663,端口信息表!B:F,5,FALSE)</f>
        <v>TA2A</v>
      </c>
      <c r="H663" t="e">
        <f>VLOOKUP(O663&amp;"-"&amp;VLOOKUP(B663,开关状态表!B:K,10,0),'TWT实时状态（新）'!B:I,7,0)</f>
        <v>#N/A</v>
      </c>
      <c r="I663" t="e">
        <f>VLOOKUP(O663&amp;"-"&amp;VLOOKUP(B663,开关状态表!B:K,10,0),'TWT实时状态（新）'!B:I,8,0)</f>
        <v>#N/A</v>
      </c>
      <c r="O663" s="11" t="str">
        <f>VLOOKUP(C663,矩阵信息表!B:C,2,0)</f>
        <v>CS6C</v>
      </c>
    </row>
    <row r="664" ht="15" spans="1:15">
      <c r="A664" s="13">
        <f t="shared" si="21"/>
        <v>663</v>
      </c>
      <c r="B664" s="8" t="str">
        <f t="shared" si="22"/>
        <v>CS6C-1-1-[3][3]</v>
      </c>
      <c r="C664" s="8" t="s">
        <v>8401</v>
      </c>
      <c r="D664" s="8">
        <v>3</v>
      </c>
      <c r="E664" s="8">
        <v>3</v>
      </c>
      <c r="F664" s="8" t="str">
        <f>VLOOKUP(C664&amp;"-I"&amp;D664,端口信息表!B:F,5,FALSE)</f>
        <v>RC3A</v>
      </c>
      <c r="G664" s="8" t="str">
        <f>VLOOKUP(C664&amp;"-O"&amp;E664,端口信息表!B:F,5,FALSE)</f>
        <v>TA3A</v>
      </c>
      <c r="H664" t="e">
        <f>VLOOKUP(O664&amp;"-"&amp;VLOOKUP(B664,开关状态表!B:K,10,0),'TWT实时状态（新）'!B:I,7,0)</f>
        <v>#N/A</v>
      </c>
      <c r="I664" t="e">
        <f>VLOOKUP(O664&amp;"-"&amp;VLOOKUP(B664,开关状态表!B:K,10,0),'TWT实时状态（新）'!B:I,8,0)</f>
        <v>#N/A</v>
      </c>
      <c r="O664" s="11" t="str">
        <f>VLOOKUP(C664,矩阵信息表!B:C,2,0)</f>
        <v>CS6C</v>
      </c>
    </row>
    <row r="665" ht="15" spans="1:15">
      <c r="A665" s="13">
        <f t="shared" si="21"/>
        <v>664</v>
      </c>
      <c r="B665" s="8" t="str">
        <f t="shared" si="22"/>
        <v>CS6C-1-1-[4][4]</v>
      </c>
      <c r="C665" s="8" t="s">
        <v>8401</v>
      </c>
      <c r="D665" s="8">
        <v>4</v>
      </c>
      <c r="E665" s="8">
        <v>4</v>
      </c>
      <c r="F665" s="8" t="str">
        <f>VLOOKUP(C665&amp;"-I"&amp;D665,端口信息表!B:F,5,FALSE)</f>
        <v>RC4A</v>
      </c>
      <c r="G665" s="8" t="str">
        <f>VLOOKUP(C665&amp;"-O"&amp;E665,端口信息表!B:F,5,FALSE)</f>
        <v>TA4A</v>
      </c>
      <c r="H665" t="e">
        <f>VLOOKUP(O665&amp;"-"&amp;VLOOKUP(B665,开关状态表!B:K,10,0),'TWT实时状态（新）'!B:I,7,0)</f>
        <v>#N/A</v>
      </c>
      <c r="I665" t="e">
        <f>VLOOKUP(O665&amp;"-"&amp;VLOOKUP(B665,开关状态表!B:K,10,0),'TWT实时状态（新）'!B:I,8,0)</f>
        <v>#N/A</v>
      </c>
      <c r="O665" s="11" t="str">
        <f>VLOOKUP(C665,矩阵信息表!B:C,2,0)</f>
        <v>CS6C</v>
      </c>
    </row>
    <row r="666" ht="15" spans="1:15">
      <c r="A666" s="13">
        <f t="shared" si="21"/>
        <v>665</v>
      </c>
      <c r="B666" s="8" t="str">
        <f t="shared" si="22"/>
        <v>CS6C-1-1-[5][5]</v>
      </c>
      <c r="C666" s="8" t="s">
        <v>8401</v>
      </c>
      <c r="D666" s="8">
        <v>5</v>
      </c>
      <c r="E666" s="8">
        <v>5</v>
      </c>
      <c r="F666" s="8" t="str">
        <f>VLOOKUP(C666&amp;"-I"&amp;D666,端口信息表!B:F,5,FALSE)</f>
        <v>RC5A</v>
      </c>
      <c r="G666" s="8" t="str">
        <f>VLOOKUP(C666&amp;"-O"&amp;E666,端口信息表!B:F,5,FALSE)</f>
        <v>TA5A</v>
      </c>
      <c r="H666" t="e">
        <f>VLOOKUP(O666&amp;"-"&amp;VLOOKUP(B666,开关状态表!B:K,10,0),'TWT实时状态（新）'!B:I,7,0)</f>
        <v>#N/A</v>
      </c>
      <c r="I666" t="e">
        <f>VLOOKUP(O666&amp;"-"&amp;VLOOKUP(B666,开关状态表!B:K,10,0),'TWT实时状态（新）'!B:I,8,0)</f>
        <v>#N/A</v>
      </c>
      <c r="O666" s="11" t="str">
        <f>VLOOKUP(C666,矩阵信息表!B:C,2,0)</f>
        <v>CS6C</v>
      </c>
    </row>
    <row r="667" ht="15" spans="1:15">
      <c r="A667" s="13">
        <f t="shared" si="21"/>
        <v>666</v>
      </c>
      <c r="B667" s="8" t="str">
        <f t="shared" si="22"/>
        <v>CS6C-1-1-[6][6]</v>
      </c>
      <c r="C667" s="8" t="s">
        <v>8401</v>
      </c>
      <c r="D667" s="8">
        <v>6</v>
      </c>
      <c r="E667" s="8">
        <v>6</v>
      </c>
      <c r="F667" s="8" t="str">
        <f>VLOOKUP(C667&amp;"-I"&amp;D667,端口信息表!B:F,5,FALSE)</f>
        <v>RC6A</v>
      </c>
      <c r="G667" s="8" t="str">
        <f>VLOOKUP(C667&amp;"-O"&amp;E667,端口信息表!B:F,5,FALSE)</f>
        <v>TA6A</v>
      </c>
      <c r="H667" t="e">
        <f>VLOOKUP(O667&amp;"-"&amp;VLOOKUP(B667,开关状态表!B:K,10,0),'TWT实时状态（新）'!B:I,7,0)</f>
        <v>#N/A</v>
      </c>
      <c r="I667" t="e">
        <f>VLOOKUP(O667&amp;"-"&amp;VLOOKUP(B667,开关状态表!B:K,10,0),'TWT实时状态（新）'!B:I,8,0)</f>
        <v>#N/A</v>
      </c>
      <c r="O667" s="11" t="str">
        <f>VLOOKUP(C667,矩阵信息表!B:C,2,0)</f>
        <v>CS6C</v>
      </c>
    </row>
    <row r="668" ht="15" spans="1:15">
      <c r="A668" s="13">
        <f t="shared" si="21"/>
        <v>667</v>
      </c>
      <c r="B668" s="8" t="str">
        <f t="shared" si="22"/>
        <v>CS6C-1-1-[7][7]</v>
      </c>
      <c r="C668" s="8" t="s">
        <v>8401</v>
      </c>
      <c r="D668" s="8">
        <v>7</v>
      </c>
      <c r="E668" s="8">
        <v>7</v>
      </c>
      <c r="F668" s="8" t="str">
        <f>VLOOKUP(C668&amp;"-I"&amp;D668,端口信息表!B:F,5,FALSE)</f>
        <v>RC7A</v>
      </c>
      <c r="G668" s="8" t="str">
        <f>VLOOKUP(C668&amp;"-O"&amp;E668,端口信息表!B:F,5,FALSE)</f>
        <v>TA7A</v>
      </c>
      <c r="H668" t="e">
        <f>VLOOKUP(O668&amp;"-"&amp;VLOOKUP(B668,开关状态表!B:K,10,0),'TWT实时状态（新）'!B:I,7,0)</f>
        <v>#N/A</v>
      </c>
      <c r="I668" t="e">
        <f>VLOOKUP(O668&amp;"-"&amp;VLOOKUP(B668,开关状态表!B:K,10,0),'TWT实时状态（新）'!B:I,8,0)</f>
        <v>#N/A</v>
      </c>
      <c r="O668" s="11" t="str">
        <f>VLOOKUP(C668,矩阵信息表!B:C,2,0)</f>
        <v>CS6C</v>
      </c>
    </row>
    <row r="669" ht="15" spans="1:15">
      <c r="A669" s="13">
        <f t="shared" si="21"/>
        <v>668</v>
      </c>
      <c r="B669" s="8" t="str">
        <f t="shared" si="22"/>
        <v>CS6C-1-1-[8][8]</v>
      </c>
      <c r="C669" s="8" t="s">
        <v>8401</v>
      </c>
      <c r="D669" s="8">
        <v>8</v>
      </c>
      <c r="E669" s="8">
        <v>8</v>
      </c>
      <c r="F669" s="8" t="str">
        <f>VLOOKUP(C669&amp;"-I"&amp;D669,端口信息表!B:F,5,FALSE)</f>
        <v>RC8A</v>
      </c>
      <c r="G669" s="8" t="str">
        <f>VLOOKUP(C669&amp;"-O"&amp;E669,端口信息表!B:F,5,FALSE)</f>
        <v>TA8A</v>
      </c>
      <c r="H669" t="e">
        <f>VLOOKUP(O669&amp;"-"&amp;VLOOKUP(B669,开关状态表!B:K,10,0),'TWT实时状态（新）'!B:I,7,0)</f>
        <v>#N/A</v>
      </c>
      <c r="I669" t="e">
        <f>VLOOKUP(O669&amp;"-"&amp;VLOOKUP(B669,开关状态表!B:K,10,0),'TWT实时状态（新）'!B:I,8,0)</f>
        <v>#N/A</v>
      </c>
      <c r="O669" s="11" t="str">
        <f>VLOOKUP(C669,矩阵信息表!B:C,2,0)</f>
        <v>CS6C</v>
      </c>
    </row>
    <row r="670" ht="15" spans="1:15">
      <c r="A670" s="13">
        <f t="shared" si="21"/>
        <v>669</v>
      </c>
      <c r="B670" s="8" t="str">
        <f t="shared" si="22"/>
        <v>CS6C-1-1-[9][9]</v>
      </c>
      <c r="C670" s="8" t="s">
        <v>8401</v>
      </c>
      <c r="D670" s="8">
        <v>9</v>
      </c>
      <c r="E670" s="8">
        <v>9</v>
      </c>
      <c r="F670" s="8" t="str">
        <f>VLOOKUP(C670&amp;"-I"&amp;D670,端口信息表!B:F,5,FALSE)</f>
        <v>RC9A</v>
      </c>
      <c r="G670" s="8" t="str">
        <f>VLOOKUP(C670&amp;"-O"&amp;E670,端口信息表!B:F,5,FALSE)</f>
        <v>TA9A</v>
      </c>
      <c r="H670" t="e">
        <f>VLOOKUP(O670&amp;"-"&amp;VLOOKUP(B670,开关状态表!B:K,10,0),'TWT实时状态（新）'!B:I,7,0)</f>
        <v>#N/A</v>
      </c>
      <c r="I670" t="e">
        <f>VLOOKUP(O670&amp;"-"&amp;VLOOKUP(B670,开关状态表!B:K,10,0),'TWT实时状态（新）'!B:I,8,0)</f>
        <v>#N/A</v>
      </c>
      <c r="O670" s="11" t="str">
        <f>VLOOKUP(C670,矩阵信息表!B:C,2,0)</f>
        <v>CS6C</v>
      </c>
    </row>
    <row r="671" ht="15" spans="1:15">
      <c r="A671" s="13">
        <f t="shared" si="21"/>
        <v>670</v>
      </c>
      <c r="B671" s="8" t="str">
        <f t="shared" si="22"/>
        <v>CS6C-1-1-[10][10]</v>
      </c>
      <c r="C671" s="8" t="s">
        <v>8401</v>
      </c>
      <c r="D671" s="8">
        <v>10</v>
      </c>
      <c r="E671" s="8">
        <v>10</v>
      </c>
      <c r="F671" s="8" t="str">
        <f>VLOOKUP(C671&amp;"-I"&amp;D671,端口信息表!B:F,5,FALSE)</f>
        <v>RC10A</v>
      </c>
      <c r="G671" s="8" t="str">
        <f>VLOOKUP(C671&amp;"-O"&amp;E671,端口信息表!B:F,5,FALSE)</f>
        <v>TA10A</v>
      </c>
      <c r="H671" t="e">
        <f>VLOOKUP(O671&amp;"-"&amp;VLOOKUP(B671,开关状态表!B:K,10,0),'TWT实时状态（新）'!B:I,7,0)</f>
        <v>#N/A</v>
      </c>
      <c r="I671" t="e">
        <f>VLOOKUP(O671&amp;"-"&amp;VLOOKUP(B671,开关状态表!B:K,10,0),'TWT实时状态（新）'!B:I,8,0)</f>
        <v>#N/A</v>
      </c>
      <c r="O671" s="11" t="str">
        <f>VLOOKUP(C671,矩阵信息表!B:C,2,0)</f>
        <v>CS6C</v>
      </c>
    </row>
    <row r="672" ht="15" spans="1:15">
      <c r="A672" s="13">
        <f t="shared" si="21"/>
        <v>671</v>
      </c>
      <c r="B672" s="8" t="str">
        <f t="shared" si="22"/>
        <v>CS6C-1-1-[11][11]</v>
      </c>
      <c r="C672" s="8" t="s">
        <v>8401</v>
      </c>
      <c r="D672" s="8">
        <v>11</v>
      </c>
      <c r="E672" s="8">
        <v>11</v>
      </c>
      <c r="F672" s="8" t="str">
        <f>VLOOKUP(C672&amp;"-I"&amp;D672,端口信息表!B:F,5,FALSE)</f>
        <v>RC11A</v>
      </c>
      <c r="G672" s="8" t="str">
        <f>VLOOKUP(C672&amp;"-O"&amp;E672,端口信息表!B:F,5,FALSE)</f>
        <v>TA11A</v>
      </c>
      <c r="H672" t="e">
        <f>VLOOKUP(O672&amp;"-"&amp;VLOOKUP(B672,开关状态表!B:K,10,0),'TWT实时状态（新）'!B:I,7,0)</f>
        <v>#N/A</v>
      </c>
      <c r="I672" t="e">
        <f>VLOOKUP(O672&amp;"-"&amp;VLOOKUP(B672,开关状态表!B:K,10,0),'TWT实时状态（新）'!B:I,8,0)</f>
        <v>#N/A</v>
      </c>
      <c r="O672" s="11" t="str">
        <f>VLOOKUP(C672,矩阵信息表!B:C,2,0)</f>
        <v>CS6C</v>
      </c>
    </row>
    <row r="673" ht="15" spans="1:15">
      <c r="A673" s="13">
        <f t="shared" si="21"/>
        <v>672</v>
      </c>
      <c r="B673" s="8" t="str">
        <f t="shared" si="22"/>
        <v>CS6C-1-1-[12][12]</v>
      </c>
      <c r="C673" s="8" t="s">
        <v>8401</v>
      </c>
      <c r="D673" s="8">
        <v>12</v>
      </c>
      <c r="E673" s="8">
        <v>12</v>
      </c>
      <c r="F673" s="8" t="str">
        <f>VLOOKUP(C673&amp;"-I"&amp;D673,端口信息表!B:F,5,FALSE)</f>
        <v>RC12A</v>
      </c>
      <c r="G673" s="8" t="str">
        <f>VLOOKUP(C673&amp;"-O"&amp;E673,端口信息表!B:F,5,FALSE)</f>
        <v>TA12A</v>
      </c>
      <c r="H673" t="e">
        <f>VLOOKUP(O673&amp;"-"&amp;VLOOKUP(B673,开关状态表!B:K,10,0),'TWT实时状态（新）'!B:I,7,0)</f>
        <v>#N/A</v>
      </c>
      <c r="I673" t="e">
        <f>VLOOKUP(O673&amp;"-"&amp;VLOOKUP(B673,开关状态表!B:K,10,0),'TWT实时状态（新）'!B:I,8,0)</f>
        <v>#N/A</v>
      </c>
      <c r="O673" s="11" t="str">
        <f>VLOOKUP(C673,矩阵信息表!B:C,2,0)</f>
        <v>CS6C</v>
      </c>
    </row>
    <row r="674" ht="15" spans="1:15">
      <c r="A674" s="13">
        <f t="shared" si="21"/>
        <v>673</v>
      </c>
      <c r="B674" s="8" t="str">
        <f t="shared" si="22"/>
        <v>CS6C-1-1-[13][13]</v>
      </c>
      <c r="C674" s="8" t="s">
        <v>8401</v>
      </c>
      <c r="D674" s="8">
        <v>13</v>
      </c>
      <c r="E674" s="8">
        <v>13</v>
      </c>
      <c r="F674" s="8" t="str">
        <f>VLOOKUP(C674&amp;"-I"&amp;D674,端口信息表!B:F,5,FALSE)</f>
        <v>RC1B</v>
      </c>
      <c r="G674" s="8" t="str">
        <f>VLOOKUP(C674&amp;"-O"&amp;E674,端口信息表!B:F,5,FALSE)</f>
        <v>TA1B</v>
      </c>
      <c r="H674" t="e">
        <f>VLOOKUP(O674&amp;"-"&amp;VLOOKUP(B674,开关状态表!B:K,10,0),'TWT实时状态（新）'!B:I,7,0)</f>
        <v>#N/A</v>
      </c>
      <c r="I674" t="e">
        <f>VLOOKUP(O674&amp;"-"&amp;VLOOKUP(B674,开关状态表!B:K,10,0),'TWT实时状态（新）'!B:I,8,0)</f>
        <v>#N/A</v>
      </c>
      <c r="O674" s="11" t="str">
        <f>VLOOKUP(C674,矩阵信息表!B:C,2,0)</f>
        <v>CS6C</v>
      </c>
    </row>
    <row r="675" ht="15" spans="1:15">
      <c r="A675" s="13">
        <f t="shared" si="21"/>
        <v>674</v>
      </c>
      <c r="B675" s="8" t="str">
        <f t="shared" si="22"/>
        <v>CS6C-1-1-[14][14]</v>
      </c>
      <c r="C675" s="8" t="s">
        <v>8401</v>
      </c>
      <c r="D675" s="8">
        <v>14</v>
      </c>
      <c r="E675" s="8">
        <v>14</v>
      </c>
      <c r="F675" s="8" t="str">
        <f>VLOOKUP(C675&amp;"-I"&amp;D675,端口信息表!B:F,5,FALSE)</f>
        <v>RC2B</v>
      </c>
      <c r="G675" s="8" t="str">
        <f>VLOOKUP(C675&amp;"-O"&amp;E675,端口信息表!B:F,5,FALSE)</f>
        <v>TA2B</v>
      </c>
      <c r="H675" t="e">
        <f>VLOOKUP(O675&amp;"-"&amp;VLOOKUP(B675,开关状态表!B:K,10,0),'TWT实时状态（新）'!B:I,7,0)</f>
        <v>#N/A</v>
      </c>
      <c r="I675" t="e">
        <f>VLOOKUP(O675&amp;"-"&amp;VLOOKUP(B675,开关状态表!B:K,10,0),'TWT实时状态（新）'!B:I,8,0)</f>
        <v>#N/A</v>
      </c>
      <c r="O675" s="11" t="str">
        <f>VLOOKUP(C675,矩阵信息表!B:C,2,0)</f>
        <v>CS6C</v>
      </c>
    </row>
    <row r="676" ht="15" spans="1:15">
      <c r="A676" s="13">
        <f t="shared" si="21"/>
        <v>675</v>
      </c>
      <c r="B676" s="8" t="str">
        <f t="shared" si="22"/>
        <v>CS6C-1-1-[15][15]</v>
      </c>
      <c r="C676" s="8" t="s">
        <v>8401</v>
      </c>
      <c r="D676" s="8">
        <v>15</v>
      </c>
      <c r="E676" s="8">
        <v>15</v>
      </c>
      <c r="F676" s="8" t="str">
        <f>VLOOKUP(C676&amp;"-I"&amp;D676,端口信息表!B:F,5,FALSE)</f>
        <v>RC3B</v>
      </c>
      <c r="G676" s="8" t="str">
        <f>VLOOKUP(C676&amp;"-O"&amp;E676,端口信息表!B:F,5,FALSE)</f>
        <v>TA3B</v>
      </c>
      <c r="H676" t="e">
        <f>VLOOKUP(O676&amp;"-"&amp;VLOOKUP(B676,开关状态表!B:K,10,0),'TWT实时状态（新）'!B:I,7,0)</f>
        <v>#N/A</v>
      </c>
      <c r="I676" t="e">
        <f>VLOOKUP(O676&amp;"-"&amp;VLOOKUP(B676,开关状态表!B:K,10,0),'TWT实时状态（新）'!B:I,8,0)</f>
        <v>#N/A</v>
      </c>
      <c r="O676" s="11" t="str">
        <f>VLOOKUP(C676,矩阵信息表!B:C,2,0)</f>
        <v>CS6C</v>
      </c>
    </row>
    <row r="677" ht="15" spans="1:15">
      <c r="A677" s="13">
        <f t="shared" si="21"/>
        <v>676</v>
      </c>
      <c r="B677" s="8" t="str">
        <f t="shared" si="22"/>
        <v>CS6C-1-1-[16][16]</v>
      </c>
      <c r="C677" s="8" t="s">
        <v>8401</v>
      </c>
      <c r="D677" s="8">
        <v>16</v>
      </c>
      <c r="E677" s="8">
        <v>16</v>
      </c>
      <c r="F677" s="8" t="str">
        <f>VLOOKUP(C677&amp;"-I"&amp;D677,端口信息表!B:F,5,FALSE)</f>
        <v>RC4B</v>
      </c>
      <c r="G677" s="8" t="str">
        <f>VLOOKUP(C677&amp;"-O"&amp;E677,端口信息表!B:F,5,FALSE)</f>
        <v>TA4B</v>
      </c>
      <c r="H677" t="e">
        <f>VLOOKUP(O677&amp;"-"&amp;VLOOKUP(B677,开关状态表!B:K,10,0),'TWT实时状态（新）'!B:I,7,0)</f>
        <v>#N/A</v>
      </c>
      <c r="I677" t="e">
        <f>VLOOKUP(O677&amp;"-"&amp;VLOOKUP(B677,开关状态表!B:K,10,0),'TWT实时状态（新）'!B:I,8,0)</f>
        <v>#N/A</v>
      </c>
      <c r="O677" s="11" t="str">
        <f>VLOOKUP(C677,矩阵信息表!B:C,2,0)</f>
        <v>CS6C</v>
      </c>
    </row>
    <row r="678" ht="15" spans="1:15">
      <c r="A678" s="13">
        <f t="shared" si="21"/>
        <v>677</v>
      </c>
      <c r="B678" s="8" t="str">
        <f t="shared" si="22"/>
        <v>CS6C-1-1-[17][17]</v>
      </c>
      <c r="C678" s="8" t="s">
        <v>8401</v>
      </c>
      <c r="D678" s="8">
        <v>17</v>
      </c>
      <c r="E678" s="8">
        <v>17</v>
      </c>
      <c r="F678" s="8" t="str">
        <f>VLOOKUP(C678&amp;"-I"&amp;D678,端口信息表!B:F,5,FALSE)</f>
        <v>RC5B</v>
      </c>
      <c r="G678" s="8" t="str">
        <f>VLOOKUP(C678&amp;"-O"&amp;E678,端口信息表!B:F,5,FALSE)</f>
        <v>TA5B</v>
      </c>
      <c r="H678" t="e">
        <f>VLOOKUP(O678&amp;"-"&amp;VLOOKUP(B678,开关状态表!B:K,10,0),'TWT实时状态（新）'!B:I,7,0)</f>
        <v>#N/A</v>
      </c>
      <c r="I678" t="e">
        <f>VLOOKUP(O678&amp;"-"&amp;VLOOKUP(B678,开关状态表!B:K,10,0),'TWT实时状态（新）'!B:I,8,0)</f>
        <v>#N/A</v>
      </c>
      <c r="O678" s="11" t="str">
        <f>VLOOKUP(C678,矩阵信息表!B:C,2,0)</f>
        <v>CS6C</v>
      </c>
    </row>
    <row r="679" ht="15" spans="1:15">
      <c r="A679" s="13">
        <f t="shared" si="21"/>
        <v>678</v>
      </c>
      <c r="B679" s="8" t="str">
        <f t="shared" si="22"/>
        <v>CS6C-1-1-[18][18]</v>
      </c>
      <c r="C679" s="8" t="s">
        <v>8401</v>
      </c>
      <c r="D679" s="8">
        <v>18</v>
      </c>
      <c r="E679" s="8">
        <v>18</v>
      </c>
      <c r="F679" s="8" t="str">
        <f>VLOOKUP(C679&amp;"-I"&amp;D679,端口信息表!B:F,5,FALSE)</f>
        <v>RC6B</v>
      </c>
      <c r="G679" s="8" t="str">
        <f>VLOOKUP(C679&amp;"-O"&amp;E679,端口信息表!B:F,5,FALSE)</f>
        <v>TA6B</v>
      </c>
      <c r="H679" t="e">
        <f>VLOOKUP(O679&amp;"-"&amp;VLOOKUP(B679,开关状态表!B:K,10,0),'TWT实时状态（新）'!B:I,7,0)</f>
        <v>#N/A</v>
      </c>
      <c r="I679" t="e">
        <f>VLOOKUP(O679&amp;"-"&amp;VLOOKUP(B679,开关状态表!B:K,10,0),'TWT实时状态（新）'!B:I,8,0)</f>
        <v>#N/A</v>
      </c>
      <c r="O679" s="11" t="str">
        <f>VLOOKUP(C679,矩阵信息表!B:C,2,0)</f>
        <v>CS6C</v>
      </c>
    </row>
    <row r="680" ht="15" spans="1:15">
      <c r="A680" s="13">
        <f t="shared" si="21"/>
        <v>679</v>
      </c>
      <c r="B680" s="8" t="str">
        <f t="shared" si="22"/>
        <v>CS6C-1-1-[19][19]</v>
      </c>
      <c r="C680" s="8" t="s">
        <v>8401</v>
      </c>
      <c r="D680" s="8">
        <v>19</v>
      </c>
      <c r="E680" s="8">
        <v>19</v>
      </c>
      <c r="F680" s="8" t="str">
        <f>VLOOKUP(C680&amp;"-I"&amp;D680,端口信息表!B:F,5,FALSE)</f>
        <v>RC7B</v>
      </c>
      <c r="G680" s="8" t="str">
        <f>VLOOKUP(C680&amp;"-O"&amp;E680,端口信息表!B:F,5,FALSE)</f>
        <v>TA7B</v>
      </c>
      <c r="H680" t="e">
        <f>VLOOKUP(O680&amp;"-"&amp;VLOOKUP(B680,开关状态表!B:K,10,0),'TWT实时状态（新）'!B:I,7,0)</f>
        <v>#N/A</v>
      </c>
      <c r="I680" t="e">
        <f>VLOOKUP(O680&amp;"-"&amp;VLOOKUP(B680,开关状态表!B:K,10,0),'TWT实时状态（新）'!B:I,8,0)</f>
        <v>#N/A</v>
      </c>
      <c r="O680" s="11" t="str">
        <f>VLOOKUP(C680,矩阵信息表!B:C,2,0)</f>
        <v>CS6C</v>
      </c>
    </row>
    <row r="681" ht="15" spans="1:15">
      <c r="A681" s="13">
        <f t="shared" si="21"/>
        <v>680</v>
      </c>
      <c r="B681" s="8" t="str">
        <f t="shared" si="22"/>
        <v>CS6C-1-1-[20][20]</v>
      </c>
      <c r="C681" s="8" t="s">
        <v>8401</v>
      </c>
      <c r="D681" s="8">
        <v>20</v>
      </c>
      <c r="E681" s="8">
        <v>20</v>
      </c>
      <c r="F681" s="8" t="str">
        <f>VLOOKUP(C681&amp;"-I"&amp;D681,端口信息表!B:F,5,FALSE)</f>
        <v>RC8B</v>
      </c>
      <c r="G681" s="8" t="str">
        <f>VLOOKUP(C681&amp;"-O"&amp;E681,端口信息表!B:F,5,FALSE)</f>
        <v>TA8B</v>
      </c>
      <c r="H681" t="e">
        <f>VLOOKUP(O681&amp;"-"&amp;VLOOKUP(B681,开关状态表!B:K,10,0),'TWT实时状态（新）'!B:I,7,0)</f>
        <v>#N/A</v>
      </c>
      <c r="I681" t="e">
        <f>VLOOKUP(O681&amp;"-"&amp;VLOOKUP(B681,开关状态表!B:K,10,0),'TWT实时状态（新）'!B:I,8,0)</f>
        <v>#N/A</v>
      </c>
      <c r="O681" s="11" t="str">
        <f>VLOOKUP(C681,矩阵信息表!B:C,2,0)</f>
        <v>CS6C</v>
      </c>
    </row>
    <row r="682" ht="15" spans="1:15">
      <c r="A682" s="13">
        <f t="shared" si="21"/>
        <v>681</v>
      </c>
      <c r="B682" s="8" t="str">
        <f t="shared" si="22"/>
        <v>CS6C-1-1-[21][21]</v>
      </c>
      <c r="C682" s="8" t="s">
        <v>8401</v>
      </c>
      <c r="D682" s="8">
        <v>21</v>
      </c>
      <c r="E682" s="8">
        <v>21</v>
      </c>
      <c r="F682" s="8" t="str">
        <f>VLOOKUP(C682&amp;"-I"&amp;D682,端口信息表!B:F,5,FALSE)</f>
        <v>RC9B</v>
      </c>
      <c r="G682" s="8" t="str">
        <f>VLOOKUP(C682&amp;"-O"&amp;E682,端口信息表!B:F,5,FALSE)</f>
        <v>TA9B</v>
      </c>
      <c r="H682" t="e">
        <f>VLOOKUP(O682&amp;"-"&amp;VLOOKUP(B682,开关状态表!B:K,10,0),'TWT实时状态（新）'!B:I,7,0)</f>
        <v>#N/A</v>
      </c>
      <c r="I682" t="e">
        <f>VLOOKUP(O682&amp;"-"&amp;VLOOKUP(B682,开关状态表!B:K,10,0),'TWT实时状态（新）'!B:I,8,0)</f>
        <v>#N/A</v>
      </c>
      <c r="O682" s="11" t="str">
        <f>VLOOKUP(C682,矩阵信息表!B:C,2,0)</f>
        <v>CS6C</v>
      </c>
    </row>
    <row r="683" ht="15" spans="1:15">
      <c r="A683" s="13">
        <f t="shared" si="21"/>
        <v>682</v>
      </c>
      <c r="B683" s="8" t="str">
        <f t="shared" si="22"/>
        <v>CS6C-1-1-[22][22]</v>
      </c>
      <c r="C683" s="8" t="s">
        <v>8401</v>
      </c>
      <c r="D683" s="8">
        <v>22</v>
      </c>
      <c r="E683" s="8">
        <v>22</v>
      </c>
      <c r="F683" s="8" t="str">
        <f>VLOOKUP(C683&amp;"-I"&amp;D683,端口信息表!B:F,5,FALSE)</f>
        <v>RC10B</v>
      </c>
      <c r="G683" s="8" t="str">
        <f>VLOOKUP(C683&amp;"-O"&amp;E683,端口信息表!B:F,5,FALSE)</f>
        <v>TA10B</v>
      </c>
      <c r="H683" t="e">
        <f>VLOOKUP(O683&amp;"-"&amp;VLOOKUP(B683,开关状态表!B:K,10,0),'TWT实时状态（新）'!B:I,7,0)</f>
        <v>#N/A</v>
      </c>
      <c r="I683" t="e">
        <f>VLOOKUP(O683&amp;"-"&amp;VLOOKUP(B683,开关状态表!B:K,10,0),'TWT实时状态（新）'!B:I,8,0)</f>
        <v>#N/A</v>
      </c>
      <c r="O683" s="11" t="str">
        <f>VLOOKUP(C683,矩阵信息表!B:C,2,0)</f>
        <v>CS6C</v>
      </c>
    </row>
    <row r="684" ht="15" spans="1:15">
      <c r="A684" s="13">
        <f t="shared" si="21"/>
        <v>683</v>
      </c>
      <c r="B684" s="8" t="str">
        <f t="shared" si="22"/>
        <v>CS6C-1-1-[23][23]</v>
      </c>
      <c r="C684" s="8" t="s">
        <v>8401</v>
      </c>
      <c r="D684" s="8">
        <v>23</v>
      </c>
      <c r="E684" s="8">
        <v>23</v>
      </c>
      <c r="F684" s="8" t="str">
        <f>VLOOKUP(C684&amp;"-I"&amp;D684,端口信息表!B:F,5,FALSE)</f>
        <v>RC11B</v>
      </c>
      <c r="G684" s="8" t="str">
        <f>VLOOKUP(C684&amp;"-O"&amp;E684,端口信息表!B:F,5,FALSE)</f>
        <v>TA11B</v>
      </c>
      <c r="H684" t="e">
        <f>VLOOKUP(O684&amp;"-"&amp;VLOOKUP(B684,开关状态表!B:K,10,0),'TWT实时状态（新）'!B:I,7,0)</f>
        <v>#N/A</v>
      </c>
      <c r="I684" t="e">
        <f>VLOOKUP(O684&amp;"-"&amp;VLOOKUP(B684,开关状态表!B:K,10,0),'TWT实时状态（新）'!B:I,8,0)</f>
        <v>#N/A</v>
      </c>
      <c r="O684" s="11" t="str">
        <f>VLOOKUP(C684,矩阵信息表!B:C,2,0)</f>
        <v>CS6C</v>
      </c>
    </row>
    <row r="685" ht="15" spans="1:15">
      <c r="A685" s="13">
        <f t="shared" si="21"/>
        <v>684</v>
      </c>
      <c r="B685" s="8" t="str">
        <f t="shared" si="22"/>
        <v>CS6C-1-1-[24][24]</v>
      </c>
      <c r="C685" s="8" t="s">
        <v>8401</v>
      </c>
      <c r="D685" s="8">
        <v>24</v>
      </c>
      <c r="E685" s="8">
        <v>24</v>
      </c>
      <c r="F685" s="8" t="str">
        <f>VLOOKUP(C685&amp;"-I"&amp;D685,端口信息表!B:F,5,FALSE)</f>
        <v>RC12B</v>
      </c>
      <c r="G685" s="8" t="str">
        <f>VLOOKUP(C685&amp;"-O"&amp;E685,端口信息表!B:F,5,FALSE)</f>
        <v>TA12B</v>
      </c>
      <c r="H685" t="e">
        <f>VLOOKUP(O685&amp;"-"&amp;VLOOKUP(B685,开关状态表!B:K,10,0),'TWT实时状态（新）'!B:I,7,0)</f>
        <v>#N/A</v>
      </c>
      <c r="I685" t="e">
        <f>VLOOKUP(O685&amp;"-"&amp;VLOOKUP(B685,开关状态表!B:K,10,0),'TWT实时状态（新）'!B:I,8,0)</f>
        <v>#N/A</v>
      </c>
      <c r="O685" s="11" t="str">
        <f>VLOOKUP(C685,矩阵信息表!B:C,2,0)</f>
        <v>CS6C</v>
      </c>
    </row>
    <row r="686" ht="15" spans="1:15">
      <c r="A686" s="13">
        <f t="shared" si="21"/>
        <v>685</v>
      </c>
      <c r="B686" s="8" t="str">
        <f t="shared" si="22"/>
        <v>CS6C-1-1-[25][25]</v>
      </c>
      <c r="C686" s="8" t="s">
        <v>8401</v>
      </c>
      <c r="D686" s="8">
        <v>25</v>
      </c>
      <c r="E686" s="8">
        <v>25</v>
      </c>
      <c r="F686" s="8" t="str">
        <f>VLOOKUP(C686&amp;"-I"&amp;D686,端口信息表!B:F,5,FALSE)</f>
        <v>RC13B</v>
      </c>
      <c r="G686" s="8" t="str">
        <f>VLOOKUP(C686&amp;"-O"&amp;E686,端口信息表!B:F,5,FALSE)</f>
        <v>TA13B</v>
      </c>
      <c r="H686" t="e">
        <f>VLOOKUP(O686&amp;"-"&amp;VLOOKUP(B686,开关状态表!B:K,10,0),'TWT实时状态（新）'!B:I,7,0)</f>
        <v>#N/A</v>
      </c>
      <c r="I686" t="e">
        <f>VLOOKUP(O686&amp;"-"&amp;VLOOKUP(B686,开关状态表!B:K,10,0),'TWT实时状态（新）'!B:I,8,0)</f>
        <v>#N/A</v>
      </c>
      <c r="O686" s="11" t="str">
        <f>VLOOKUP(C686,矩阵信息表!B:C,2,0)</f>
        <v>CS6C</v>
      </c>
    </row>
    <row r="687" ht="15" spans="1:15">
      <c r="A687" s="13">
        <f t="shared" si="21"/>
        <v>686</v>
      </c>
      <c r="B687" s="8" t="str">
        <f t="shared" si="22"/>
        <v>CS6C-1-1-[26][1]</v>
      </c>
      <c r="C687" s="8" t="s">
        <v>8401</v>
      </c>
      <c r="D687" s="8">
        <v>26</v>
      </c>
      <c r="E687" s="8">
        <v>1</v>
      </c>
      <c r="F687" s="8" t="str">
        <f>VLOOKUP(C687&amp;"-I"&amp;D687,端口信息表!B:F,5,FALSE)</f>
        <v>RN1A</v>
      </c>
      <c r="G687" s="8" t="str">
        <f>VLOOKUP(C687&amp;"-O"&amp;E687,端口信息表!B:F,5,FALSE)</f>
        <v>TA1A</v>
      </c>
      <c r="H687" t="e">
        <f>VLOOKUP(O687&amp;"-"&amp;VLOOKUP(B687,开关状态表!B:K,10,0),'TWT实时状态（新）'!B:I,7,0)</f>
        <v>#N/A</v>
      </c>
      <c r="I687" t="e">
        <f>VLOOKUP(O687&amp;"-"&amp;VLOOKUP(B687,开关状态表!B:K,10,0),'TWT实时状态（新）'!B:I,8,0)</f>
        <v>#N/A</v>
      </c>
      <c r="O687" s="11" t="str">
        <f>VLOOKUP(C687,矩阵信息表!B:C,2,0)</f>
        <v>CS6C</v>
      </c>
    </row>
    <row r="688" ht="15" spans="1:15">
      <c r="A688" s="13">
        <f t="shared" si="21"/>
        <v>687</v>
      </c>
      <c r="B688" s="8" t="str">
        <f t="shared" si="22"/>
        <v>CS6C-1-1-[27][2]</v>
      </c>
      <c r="C688" s="8" t="s">
        <v>8401</v>
      </c>
      <c r="D688" s="8">
        <v>27</v>
      </c>
      <c r="E688" s="8">
        <v>2</v>
      </c>
      <c r="F688" s="8" t="str">
        <f>VLOOKUP(C688&amp;"-I"&amp;D688,端口信息表!B:F,5,FALSE)</f>
        <v>RN2A</v>
      </c>
      <c r="G688" s="8" t="str">
        <f>VLOOKUP(C688&amp;"-O"&amp;E688,端口信息表!B:F,5,FALSE)</f>
        <v>TA2A</v>
      </c>
      <c r="H688" t="e">
        <f>VLOOKUP(O688&amp;"-"&amp;VLOOKUP(B688,开关状态表!B:K,10,0),'TWT实时状态（新）'!B:I,7,0)</f>
        <v>#N/A</v>
      </c>
      <c r="I688" t="e">
        <f>VLOOKUP(O688&amp;"-"&amp;VLOOKUP(B688,开关状态表!B:K,10,0),'TWT实时状态（新）'!B:I,8,0)</f>
        <v>#N/A</v>
      </c>
      <c r="O688" s="11" t="str">
        <f>VLOOKUP(C688,矩阵信息表!B:C,2,0)</f>
        <v>CS6C</v>
      </c>
    </row>
    <row r="689" ht="15" spans="1:15">
      <c r="A689" s="13">
        <f t="shared" si="21"/>
        <v>688</v>
      </c>
      <c r="B689" s="8" t="str">
        <f t="shared" si="22"/>
        <v>CS6C-1-1-[28][3]</v>
      </c>
      <c r="C689" s="8" t="s">
        <v>8401</v>
      </c>
      <c r="D689" s="8">
        <v>28</v>
      </c>
      <c r="E689" s="8">
        <v>3</v>
      </c>
      <c r="F689" s="8" t="str">
        <f>VLOOKUP(C689&amp;"-I"&amp;D689,端口信息表!B:F,5,FALSE)</f>
        <v>RN3A</v>
      </c>
      <c r="G689" s="8" t="str">
        <f>VLOOKUP(C689&amp;"-O"&amp;E689,端口信息表!B:F,5,FALSE)</f>
        <v>TA3A</v>
      </c>
      <c r="H689" t="e">
        <f>VLOOKUP(O689&amp;"-"&amp;VLOOKUP(B689,开关状态表!B:K,10,0),'TWT实时状态（新）'!B:I,7,0)</f>
        <v>#N/A</v>
      </c>
      <c r="I689" t="e">
        <f>VLOOKUP(O689&amp;"-"&amp;VLOOKUP(B689,开关状态表!B:K,10,0),'TWT实时状态（新）'!B:I,8,0)</f>
        <v>#N/A</v>
      </c>
      <c r="O689" s="11" t="str">
        <f>VLOOKUP(C689,矩阵信息表!B:C,2,0)</f>
        <v>CS6C</v>
      </c>
    </row>
    <row r="690" ht="15" spans="1:15">
      <c r="A690" s="13">
        <f t="shared" si="21"/>
        <v>689</v>
      </c>
      <c r="B690" s="8" t="str">
        <f t="shared" si="22"/>
        <v>CS6C-1-1-[29][4]</v>
      </c>
      <c r="C690" s="8" t="s">
        <v>8401</v>
      </c>
      <c r="D690" s="8">
        <v>29</v>
      </c>
      <c r="E690" s="8">
        <v>4</v>
      </c>
      <c r="F690" s="8" t="str">
        <f>VLOOKUP(C690&amp;"-I"&amp;D690,端口信息表!B:F,5,FALSE)</f>
        <v>RN4A</v>
      </c>
      <c r="G690" s="8" t="str">
        <f>VLOOKUP(C690&amp;"-O"&amp;E690,端口信息表!B:F,5,FALSE)</f>
        <v>TA4A</v>
      </c>
      <c r="H690" t="e">
        <f>VLOOKUP(O690&amp;"-"&amp;VLOOKUP(B690,开关状态表!B:K,10,0),'TWT实时状态（新）'!B:I,7,0)</f>
        <v>#N/A</v>
      </c>
      <c r="I690" t="e">
        <f>VLOOKUP(O690&amp;"-"&amp;VLOOKUP(B690,开关状态表!B:K,10,0),'TWT实时状态（新）'!B:I,8,0)</f>
        <v>#N/A</v>
      </c>
      <c r="O690" s="11" t="str">
        <f>VLOOKUP(C690,矩阵信息表!B:C,2,0)</f>
        <v>CS6C</v>
      </c>
    </row>
    <row r="691" ht="15" spans="1:15">
      <c r="A691" s="13">
        <f t="shared" si="21"/>
        <v>690</v>
      </c>
      <c r="B691" s="8" t="str">
        <f t="shared" si="22"/>
        <v>CS6C-1-1-[30][5]</v>
      </c>
      <c r="C691" s="8" t="s">
        <v>8401</v>
      </c>
      <c r="D691" s="8">
        <v>30</v>
      </c>
      <c r="E691" s="8">
        <v>5</v>
      </c>
      <c r="F691" s="8" t="str">
        <f>VLOOKUP(C691&amp;"-I"&amp;D691,端口信息表!B:F,5,FALSE)</f>
        <v>RN5A</v>
      </c>
      <c r="G691" s="8" t="str">
        <f>VLOOKUP(C691&amp;"-O"&amp;E691,端口信息表!B:F,5,FALSE)</f>
        <v>TA5A</v>
      </c>
      <c r="H691" t="e">
        <f>VLOOKUP(O691&amp;"-"&amp;VLOOKUP(B691,开关状态表!B:K,10,0),'TWT实时状态（新）'!B:I,7,0)</f>
        <v>#N/A</v>
      </c>
      <c r="I691" t="e">
        <f>VLOOKUP(O691&amp;"-"&amp;VLOOKUP(B691,开关状态表!B:K,10,0),'TWT实时状态（新）'!B:I,8,0)</f>
        <v>#N/A</v>
      </c>
      <c r="O691" s="11" t="str">
        <f>VLOOKUP(C691,矩阵信息表!B:C,2,0)</f>
        <v>CS6C</v>
      </c>
    </row>
    <row r="692" ht="15" spans="1:15">
      <c r="A692" s="13">
        <f t="shared" si="21"/>
        <v>691</v>
      </c>
      <c r="B692" s="8" t="str">
        <f t="shared" si="22"/>
        <v>CS6C-1-1-[31][6]</v>
      </c>
      <c r="C692" s="8" t="s">
        <v>8401</v>
      </c>
      <c r="D692" s="8">
        <v>31</v>
      </c>
      <c r="E692" s="8">
        <v>6</v>
      </c>
      <c r="F692" s="8" t="str">
        <f>VLOOKUP(C692&amp;"-I"&amp;D692,端口信息表!B:F,5,FALSE)</f>
        <v>RN6A</v>
      </c>
      <c r="G692" s="8" t="str">
        <f>VLOOKUP(C692&amp;"-O"&amp;E692,端口信息表!B:F,5,FALSE)</f>
        <v>TA6A</v>
      </c>
      <c r="H692" t="e">
        <f>VLOOKUP(O692&amp;"-"&amp;VLOOKUP(B692,开关状态表!B:K,10,0),'TWT实时状态（新）'!B:I,7,0)</f>
        <v>#N/A</v>
      </c>
      <c r="I692" t="e">
        <f>VLOOKUP(O692&amp;"-"&amp;VLOOKUP(B692,开关状态表!B:K,10,0),'TWT实时状态（新）'!B:I,8,0)</f>
        <v>#N/A</v>
      </c>
      <c r="O692" s="11" t="str">
        <f>VLOOKUP(C692,矩阵信息表!B:C,2,0)</f>
        <v>CS6C</v>
      </c>
    </row>
    <row r="693" ht="15" spans="1:15">
      <c r="A693" s="13">
        <f t="shared" si="21"/>
        <v>692</v>
      </c>
      <c r="B693" s="8" t="str">
        <f t="shared" si="22"/>
        <v>CS6C-1-1-[32][7]</v>
      </c>
      <c r="C693" s="8" t="s">
        <v>8401</v>
      </c>
      <c r="D693" s="8">
        <v>32</v>
      </c>
      <c r="E693" s="8">
        <v>7</v>
      </c>
      <c r="F693" s="8" t="str">
        <f>VLOOKUP(C693&amp;"-I"&amp;D693,端口信息表!B:F,5,FALSE)</f>
        <v>RN7A</v>
      </c>
      <c r="G693" s="8" t="str">
        <f>VLOOKUP(C693&amp;"-O"&amp;E693,端口信息表!B:F,5,FALSE)</f>
        <v>TA7A</v>
      </c>
      <c r="H693" t="e">
        <f>VLOOKUP(O693&amp;"-"&amp;VLOOKUP(B693,开关状态表!B:K,10,0),'TWT实时状态（新）'!B:I,7,0)</f>
        <v>#N/A</v>
      </c>
      <c r="I693" t="e">
        <f>VLOOKUP(O693&amp;"-"&amp;VLOOKUP(B693,开关状态表!B:K,10,0),'TWT实时状态（新）'!B:I,8,0)</f>
        <v>#N/A</v>
      </c>
      <c r="O693" s="11" t="str">
        <f>VLOOKUP(C693,矩阵信息表!B:C,2,0)</f>
        <v>CS6C</v>
      </c>
    </row>
    <row r="694" ht="15" spans="1:15">
      <c r="A694" s="13">
        <f t="shared" si="21"/>
        <v>693</v>
      </c>
      <c r="B694" s="8" t="str">
        <f t="shared" si="22"/>
        <v>CS6C-1-1-[33][8]</v>
      </c>
      <c r="C694" s="8" t="s">
        <v>8401</v>
      </c>
      <c r="D694" s="8">
        <v>33</v>
      </c>
      <c r="E694" s="8">
        <v>8</v>
      </c>
      <c r="F694" s="8" t="str">
        <f>VLOOKUP(C694&amp;"-I"&amp;D694,端口信息表!B:F,5,FALSE)</f>
        <v>RN8A</v>
      </c>
      <c r="G694" s="8" t="str">
        <f>VLOOKUP(C694&amp;"-O"&amp;E694,端口信息表!B:F,5,FALSE)</f>
        <v>TA8A</v>
      </c>
      <c r="H694" t="e">
        <f>VLOOKUP(O694&amp;"-"&amp;VLOOKUP(B694,开关状态表!B:K,10,0),'TWT实时状态（新）'!B:I,7,0)</f>
        <v>#N/A</v>
      </c>
      <c r="I694" t="e">
        <f>VLOOKUP(O694&amp;"-"&amp;VLOOKUP(B694,开关状态表!B:K,10,0),'TWT实时状态（新）'!B:I,8,0)</f>
        <v>#N/A</v>
      </c>
      <c r="O694" s="11" t="str">
        <f>VLOOKUP(C694,矩阵信息表!B:C,2,0)</f>
        <v>CS6C</v>
      </c>
    </row>
    <row r="695" ht="15" spans="1:15">
      <c r="A695" s="13">
        <f t="shared" si="21"/>
        <v>694</v>
      </c>
      <c r="B695" s="8" t="str">
        <f t="shared" si="22"/>
        <v>CS6C-1-1-[34][9]</v>
      </c>
      <c r="C695" s="8" t="s">
        <v>8401</v>
      </c>
      <c r="D695" s="8">
        <v>34</v>
      </c>
      <c r="E695" s="8">
        <v>9</v>
      </c>
      <c r="F695" s="8" t="str">
        <f>VLOOKUP(C695&amp;"-I"&amp;D695,端口信息表!B:F,5,FALSE)</f>
        <v>RN9A</v>
      </c>
      <c r="G695" s="8" t="str">
        <f>VLOOKUP(C695&amp;"-O"&amp;E695,端口信息表!B:F,5,FALSE)</f>
        <v>TA9A</v>
      </c>
      <c r="H695" t="e">
        <f>VLOOKUP(O695&amp;"-"&amp;VLOOKUP(B695,开关状态表!B:K,10,0),'TWT实时状态（新）'!B:I,7,0)</f>
        <v>#N/A</v>
      </c>
      <c r="I695" t="e">
        <f>VLOOKUP(O695&amp;"-"&amp;VLOOKUP(B695,开关状态表!B:K,10,0),'TWT实时状态（新）'!B:I,8,0)</f>
        <v>#N/A</v>
      </c>
      <c r="O695" s="11" t="str">
        <f>VLOOKUP(C695,矩阵信息表!B:C,2,0)</f>
        <v>CS6C</v>
      </c>
    </row>
    <row r="696" ht="15" spans="1:15">
      <c r="A696" s="13">
        <f t="shared" si="21"/>
        <v>695</v>
      </c>
      <c r="B696" s="8" t="str">
        <f t="shared" si="22"/>
        <v>CS6C-1-1-[35][10]</v>
      </c>
      <c r="C696" s="8" t="s">
        <v>8401</v>
      </c>
      <c r="D696" s="8">
        <v>35</v>
      </c>
      <c r="E696" s="8">
        <v>10</v>
      </c>
      <c r="F696" s="8" t="str">
        <f>VLOOKUP(C696&amp;"-I"&amp;D696,端口信息表!B:F,5,FALSE)</f>
        <v>RN10A</v>
      </c>
      <c r="G696" s="8" t="str">
        <f>VLOOKUP(C696&amp;"-O"&amp;E696,端口信息表!B:F,5,FALSE)</f>
        <v>TA10A</v>
      </c>
      <c r="H696" t="e">
        <f>VLOOKUP(O696&amp;"-"&amp;VLOOKUP(B696,开关状态表!B:K,10,0),'TWT实时状态（新）'!B:I,7,0)</f>
        <v>#N/A</v>
      </c>
      <c r="I696" t="e">
        <f>VLOOKUP(O696&amp;"-"&amp;VLOOKUP(B696,开关状态表!B:K,10,0),'TWT实时状态（新）'!B:I,8,0)</f>
        <v>#N/A</v>
      </c>
      <c r="O696" s="11" t="str">
        <f>VLOOKUP(C696,矩阵信息表!B:C,2,0)</f>
        <v>CS6C</v>
      </c>
    </row>
    <row r="697" ht="15" spans="1:15">
      <c r="A697" s="13">
        <f t="shared" si="21"/>
        <v>696</v>
      </c>
      <c r="B697" s="8" t="str">
        <f t="shared" si="22"/>
        <v>CS6C-1-1-[36][11]</v>
      </c>
      <c r="C697" s="8" t="s">
        <v>8401</v>
      </c>
      <c r="D697" s="8">
        <v>36</v>
      </c>
      <c r="E697" s="8">
        <v>11</v>
      </c>
      <c r="F697" s="8" t="str">
        <f>VLOOKUP(C697&amp;"-I"&amp;D697,端口信息表!B:F,5,FALSE)</f>
        <v>RN11A</v>
      </c>
      <c r="G697" s="8" t="str">
        <f>VLOOKUP(C697&amp;"-O"&amp;E697,端口信息表!B:F,5,FALSE)</f>
        <v>TA11A</v>
      </c>
      <c r="H697" t="e">
        <f>VLOOKUP(O697&amp;"-"&amp;VLOOKUP(B697,开关状态表!B:K,10,0),'TWT实时状态（新）'!B:I,7,0)</f>
        <v>#N/A</v>
      </c>
      <c r="I697" t="e">
        <f>VLOOKUP(O697&amp;"-"&amp;VLOOKUP(B697,开关状态表!B:K,10,0),'TWT实时状态（新）'!B:I,8,0)</f>
        <v>#N/A</v>
      </c>
      <c r="O697" s="11" t="str">
        <f>VLOOKUP(C697,矩阵信息表!B:C,2,0)</f>
        <v>CS6C</v>
      </c>
    </row>
    <row r="698" ht="15" spans="1:15">
      <c r="A698" s="13">
        <f t="shared" si="21"/>
        <v>697</v>
      </c>
      <c r="B698" s="8" t="str">
        <f t="shared" si="22"/>
        <v>CS6C-1-1-[37][12]</v>
      </c>
      <c r="C698" s="8" t="s">
        <v>8401</v>
      </c>
      <c r="D698" s="8">
        <v>37</v>
      </c>
      <c r="E698" s="8">
        <v>12</v>
      </c>
      <c r="F698" s="8" t="str">
        <f>VLOOKUP(C698&amp;"-I"&amp;D698,端口信息表!B:F,5,FALSE)</f>
        <v>RN12A</v>
      </c>
      <c r="G698" s="8" t="str">
        <f>VLOOKUP(C698&amp;"-O"&amp;E698,端口信息表!B:F,5,FALSE)</f>
        <v>TA12A</v>
      </c>
      <c r="H698" t="e">
        <f>VLOOKUP(O698&amp;"-"&amp;VLOOKUP(B698,开关状态表!B:K,10,0),'TWT实时状态（新）'!B:I,7,0)</f>
        <v>#N/A</v>
      </c>
      <c r="I698" t="e">
        <f>VLOOKUP(O698&amp;"-"&amp;VLOOKUP(B698,开关状态表!B:K,10,0),'TWT实时状态（新）'!B:I,8,0)</f>
        <v>#N/A</v>
      </c>
      <c r="O698" s="11" t="str">
        <f>VLOOKUP(C698,矩阵信息表!B:C,2,0)</f>
        <v>CS6C</v>
      </c>
    </row>
    <row r="699" ht="15" spans="1:15">
      <c r="A699" s="13">
        <f t="shared" si="21"/>
        <v>698</v>
      </c>
      <c r="B699" s="8" t="str">
        <f t="shared" si="22"/>
        <v>CS6C-1-1-[38][13]</v>
      </c>
      <c r="C699" s="8" t="s">
        <v>8401</v>
      </c>
      <c r="D699" s="8">
        <v>38</v>
      </c>
      <c r="E699" s="8">
        <v>13</v>
      </c>
      <c r="F699" s="8" t="str">
        <f>VLOOKUP(C699&amp;"-I"&amp;D699,端口信息表!B:F,5,FALSE)</f>
        <v>RN1B</v>
      </c>
      <c r="G699" s="8" t="str">
        <f>VLOOKUP(C699&amp;"-O"&amp;E699,端口信息表!B:F,5,FALSE)</f>
        <v>TA1B</v>
      </c>
      <c r="H699" t="e">
        <f>VLOOKUP(O699&amp;"-"&amp;VLOOKUP(B699,开关状态表!B:K,10,0),'TWT实时状态（新）'!B:I,7,0)</f>
        <v>#N/A</v>
      </c>
      <c r="I699" t="e">
        <f>VLOOKUP(O699&amp;"-"&amp;VLOOKUP(B699,开关状态表!B:K,10,0),'TWT实时状态（新）'!B:I,8,0)</f>
        <v>#N/A</v>
      </c>
      <c r="O699" s="11" t="str">
        <f>VLOOKUP(C699,矩阵信息表!B:C,2,0)</f>
        <v>CS6C</v>
      </c>
    </row>
    <row r="700" ht="15" spans="1:15">
      <c r="A700" s="13">
        <f t="shared" si="21"/>
        <v>699</v>
      </c>
      <c r="B700" s="8" t="str">
        <f t="shared" si="22"/>
        <v>CS6C-1-1-[39][14]</v>
      </c>
      <c r="C700" s="8" t="s">
        <v>8401</v>
      </c>
      <c r="D700" s="8">
        <v>39</v>
      </c>
      <c r="E700" s="8">
        <v>14</v>
      </c>
      <c r="F700" s="8" t="str">
        <f>VLOOKUP(C700&amp;"-I"&amp;D700,端口信息表!B:F,5,FALSE)</f>
        <v>RN2B</v>
      </c>
      <c r="G700" s="8" t="str">
        <f>VLOOKUP(C700&amp;"-O"&amp;E700,端口信息表!B:F,5,FALSE)</f>
        <v>TA2B</v>
      </c>
      <c r="H700" t="e">
        <f>VLOOKUP(O700&amp;"-"&amp;VLOOKUP(B700,开关状态表!B:K,10,0),'TWT实时状态（新）'!B:I,7,0)</f>
        <v>#N/A</v>
      </c>
      <c r="I700" t="e">
        <f>VLOOKUP(O700&amp;"-"&amp;VLOOKUP(B700,开关状态表!B:K,10,0),'TWT实时状态（新）'!B:I,8,0)</f>
        <v>#N/A</v>
      </c>
      <c r="O700" s="11" t="str">
        <f>VLOOKUP(C700,矩阵信息表!B:C,2,0)</f>
        <v>CS6C</v>
      </c>
    </row>
    <row r="701" ht="15" spans="1:15">
      <c r="A701" s="13">
        <f t="shared" si="21"/>
        <v>700</v>
      </c>
      <c r="B701" s="8" t="str">
        <f t="shared" si="22"/>
        <v>CS6C-1-1-[40][15]</v>
      </c>
      <c r="C701" s="8" t="s">
        <v>8401</v>
      </c>
      <c r="D701" s="8">
        <v>40</v>
      </c>
      <c r="E701" s="8">
        <v>15</v>
      </c>
      <c r="F701" s="8" t="str">
        <f>VLOOKUP(C701&amp;"-I"&amp;D701,端口信息表!B:F,5,FALSE)</f>
        <v>RN3B</v>
      </c>
      <c r="G701" s="8" t="str">
        <f>VLOOKUP(C701&amp;"-O"&amp;E701,端口信息表!B:F,5,FALSE)</f>
        <v>TA3B</v>
      </c>
      <c r="H701" t="e">
        <f>VLOOKUP(O701&amp;"-"&amp;VLOOKUP(B701,开关状态表!B:K,10,0),'TWT实时状态（新）'!B:I,7,0)</f>
        <v>#N/A</v>
      </c>
      <c r="I701" t="e">
        <f>VLOOKUP(O701&amp;"-"&amp;VLOOKUP(B701,开关状态表!B:K,10,0),'TWT实时状态（新）'!B:I,8,0)</f>
        <v>#N/A</v>
      </c>
      <c r="O701" s="11" t="str">
        <f>VLOOKUP(C701,矩阵信息表!B:C,2,0)</f>
        <v>CS6C</v>
      </c>
    </row>
    <row r="702" ht="15" spans="1:15">
      <c r="A702" s="13">
        <f t="shared" si="21"/>
        <v>701</v>
      </c>
      <c r="B702" s="8" t="str">
        <f t="shared" si="22"/>
        <v>CS6C-1-1-[41][16]</v>
      </c>
      <c r="C702" s="8" t="s">
        <v>8401</v>
      </c>
      <c r="D702" s="8">
        <v>41</v>
      </c>
      <c r="E702" s="8">
        <v>16</v>
      </c>
      <c r="F702" s="8" t="str">
        <f>VLOOKUP(C702&amp;"-I"&amp;D702,端口信息表!B:F,5,FALSE)</f>
        <v>RN4B</v>
      </c>
      <c r="G702" s="8" t="str">
        <f>VLOOKUP(C702&amp;"-O"&amp;E702,端口信息表!B:F,5,FALSE)</f>
        <v>TA4B</v>
      </c>
      <c r="H702" t="e">
        <f>VLOOKUP(O702&amp;"-"&amp;VLOOKUP(B702,开关状态表!B:K,10,0),'TWT实时状态（新）'!B:I,7,0)</f>
        <v>#N/A</v>
      </c>
      <c r="I702" t="e">
        <f>VLOOKUP(O702&amp;"-"&amp;VLOOKUP(B702,开关状态表!B:K,10,0),'TWT实时状态（新）'!B:I,8,0)</f>
        <v>#N/A</v>
      </c>
      <c r="O702" s="11" t="str">
        <f>VLOOKUP(C702,矩阵信息表!B:C,2,0)</f>
        <v>CS6C</v>
      </c>
    </row>
    <row r="703" ht="15" spans="1:15">
      <c r="A703" s="13">
        <f t="shared" si="21"/>
        <v>702</v>
      </c>
      <c r="B703" s="8" t="str">
        <f t="shared" si="22"/>
        <v>CS6C-1-1-[42][17]</v>
      </c>
      <c r="C703" s="8" t="s">
        <v>8401</v>
      </c>
      <c r="D703" s="8">
        <v>42</v>
      </c>
      <c r="E703" s="8">
        <v>17</v>
      </c>
      <c r="F703" s="8" t="str">
        <f>VLOOKUP(C703&amp;"-I"&amp;D703,端口信息表!B:F,5,FALSE)</f>
        <v>RN5B</v>
      </c>
      <c r="G703" s="8" t="str">
        <f>VLOOKUP(C703&amp;"-O"&amp;E703,端口信息表!B:F,5,FALSE)</f>
        <v>TA5B</v>
      </c>
      <c r="H703" t="e">
        <f>VLOOKUP(O703&amp;"-"&amp;VLOOKUP(B703,开关状态表!B:K,10,0),'TWT实时状态（新）'!B:I,7,0)</f>
        <v>#N/A</v>
      </c>
      <c r="I703" t="e">
        <f>VLOOKUP(O703&amp;"-"&amp;VLOOKUP(B703,开关状态表!B:K,10,0),'TWT实时状态（新）'!B:I,8,0)</f>
        <v>#N/A</v>
      </c>
      <c r="O703" s="11" t="str">
        <f>VLOOKUP(C703,矩阵信息表!B:C,2,0)</f>
        <v>CS6C</v>
      </c>
    </row>
    <row r="704" ht="15" spans="1:15">
      <c r="A704" s="13">
        <f t="shared" si="21"/>
        <v>703</v>
      </c>
      <c r="B704" s="8" t="str">
        <f t="shared" si="22"/>
        <v>CS6C-1-1-[43][18]</v>
      </c>
      <c r="C704" s="8" t="s">
        <v>8401</v>
      </c>
      <c r="D704" s="8">
        <v>43</v>
      </c>
      <c r="E704" s="8">
        <v>18</v>
      </c>
      <c r="F704" s="8" t="str">
        <f>VLOOKUP(C704&amp;"-I"&amp;D704,端口信息表!B:F,5,FALSE)</f>
        <v>RN6B</v>
      </c>
      <c r="G704" s="8" t="str">
        <f>VLOOKUP(C704&amp;"-O"&amp;E704,端口信息表!B:F,5,FALSE)</f>
        <v>TA6B</v>
      </c>
      <c r="H704" t="e">
        <f>VLOOKUP(O704&amp;"-"&amp;VLOOKUP(B704,开关状态表!B:K,10,0),'TWT实时状态（新）'!B:I,7,0)</f>
        <v>#N/A</v>
      </c>
      <c r="I704" t="e">
        <f>VLOOKUP(O704&amp;"-"&amp;VLOOKUP(B704,开关状态表!B:K,10,0),'TWT实时状态（新）'!B:I,8,0)</f>
        <v>#N/A</v>
      </c>
      <c r="O704" s="11" t="str">
        <f>VLOOKUP(C704,矩阵信息表!B:C,2,0)</f>
        <v>CS6C</v>
      </c>
    </row>
    <row r="705" ht="15" spans="1:15">
      <c r="A705" s="13">
        <f t="shared" si="21"/>
        <v>704</v>
      </c>
      <c r="B705" s="8" t="str">
        <f t="shared" si="22"/>
        <v>CS6C-1-1-[44][19]</v>
      </c>
      <c r="C705" s="8" t="s">
        <v>8401</v>
      </c>
      <c r="D705" s="8">
        <v>44</v>
      </c>
      <c r="E705" s="8">
        <v>19</v>
      </c>
      <c r="F705" s="8" t="str">
        <f>VLOOKUP(C705&amp;"-I"&amp;D705,端口信息表!B:F,5,FALSE)</f>
        <v>RN7B</v>
      </c>
      <c r="G705" s="8" t="str">
        <f>VLOOKUP(C705&amp;"-O"&amp;E705,端口信息表!B:F,5,FALSE)</f>
        <v>TA7B</v>
      </c>
      <c r="H705" t="e">
        <f>VLOOKUP(O705&amp;"-"&amp;VLOOKUP(B705,开关状态表!B:K,10,0),'TWT实时状态（新）'!B:I,7,0)</f>
        <v>#N/A</v>
      </c>
      <c r="I705" t="e">
        <f>VLOOKUP(O705&amp;"-"&amp;VLOOKUP(B705,开关状态表!B:K,10,0),'TWT实时状态（新）'!B:I,8,0)</f>
        <v>#N/A</v>
      </c>
      <c r="O705" s="11" t="str">
        <f>VLOOKUP(C705,矩阵信息表!B:C,2,0)</f>
        <v>CS6C</v>
      </c>
    </row>
    <row r="706" ht="15" spans="1:15">
      <c r="A706" s="13">
        <f t="shared" si="21"/>
        <v>705</v>
      </c>
      <c r="B706" s="8" t="str">
        <f t="shared" si="22"/>
        <v>CS6C-1-1-[45][20]</v>
      </c>
      <c r="C706" s="8" t="s">
        <v>8401</v>
      </c>
      <c r="D706" s="8">
        <v>45</v>
      </c>
      <c r="E706" s="8">
        <v>20</v>
      </c>
      <c r="F706" s="8" t="str">
        <f>VLOOKUP(C706&amp;"-I"&amp;D706,端口信息表!B:F,5,FALSE)</f>
        <v>RN8B</v>
      </c>
      <c r="G706" s="8" t="str">
        <f>VLOOKUP(C706&amp;"-O"&amp;E706,端口信息表!B:F,5,FALSE)</f>
        <v>TA8B</v>
      </c>
      <c r="H706" t="e">
        <f>VLOOKUP(O706&amp;"-"&amp;VLOOKUP(B706,开关状态表!B:K,10,0),'TWT实时状态（新）'!B:I,7,0)</f>
        <v>#N/A</v>
      </c>
      <c r="I706" t="e">
        <f>VLOOKUP(O706&amp;"-"&amp;VLOOKUP(B706,开关状态表!B:K,10,0),'TWT实时状态（新）'!B:I,8,0)</f>
        <v>#N/A</v>
      </c>
      <c r="O706" s="11" t="str">
        <f>VLOOKUP(C706,矩阵信息表!B:C,2,0)</f>
        <v>CS6C</v>
      </c>
    </row>
    <row r="707" ht="15" spans="1:15">
      <c r="A707" s="13">
        <f t="shared" ref="A707:A770" si="23">ROW()-1</f>
        <v>706</v>
      </c>
      <c r="B707" s="8" t="str">
        <f t="shared" ref="B707:B770" si="24">C707&amp;"-["&amp;D707&amp;"]["&amp;E707&amp;"]"</f>
        <v>CS6C-1-1-[46][21]</v>
      </c>
      <c r="C707" s="8" t="s">
        <v>8401</v>
      </c>
      <c r="D707" s="8">
        <v>46</v>
      </c>
      <c r="E707" s="8">
        <v>21</v>
      </c>
      <c r="F707" s="8" t="str">
        <f>VLOOKUP(C707&amp;"-I"&amp;D707,端口信息表!B:F,5,FALSE)</f>
        <v>RN9B</v>
      </c>
      <c r="G707" s="8" t="str">
        <f>VLOOKUP(C707&amp;"-O"&amp;E707,端口信息表!B:F,5,FALSE)</f>
        <v>TA9B</v>
      </c>
      <c r="H707" t="e">
        <f>VLOOKUP(O707&amp;"-"&amp;VLOOKUP(B707,开关状态表!B:K,10,0),'TWT实时状态（新）'!B:I,7,0)</f>
        <v>#N/A</v>
      </c>
      <c r="I707" t="e">
        <f>VLOOKUP(O707&amp;"-"&amp;VLOOKUP(B707,开关状态表!B:K,10,0),'TWT实时状态（新）'!B:I,8,0)</f>
        <v>#N/A</v>
      </c>
      <c r="O707" s="11" t="str">
        <f>VLOOKUP(C707,矩阵信息表!B:C,2,0)</f>
        <v>CS6C</v>
      </c>
    </row>
    <row r="708" ht="15" spans="1:15">
      <c r="A708" s="13">
        <f t="shared" si="23"/>
        <v>707</v>
      </c>
      <c r="B708" s="8" t="str">
        <f t="shared" si="24"/>
        <v>CS6C-1-1-[47][22]</v>
      </c>
      <c r="C708" s="8" t="s">
        <v>8401</v>
      </c>
      <c r="D708" s="8">
        <v>47</v>
      </c>
      <c r="E708" s="8">
        <v>22</v>
      </c>
      <c r="F708" s="8" t="str">
        <f>VLOOKUP(C708&amp;"-I"&amp;D708,端口信息表!B:F,5,FALSE)</f>
        <v>RN10B</v>
      </c>
      <c r="G708" s="8" t="str">
        <f>VLOOKUP(C708&amp;"-O"&amp;E708,端口信息表!B:F,5,FALSE)</f>
        <v>TA10B</v>
      </c>
      <c r="H708" t="e">
        <f>VLOOKUP(O708&amp;"-"&amp;VLOOKUP(B708,开关状态表!B:K,10,0),'TWT实时状态（新）'!B:I,7,0)</f>
        <v>#N/A</v>
      </c>
      <c r="I708" t="e">
        <f>VLOOKUP(O708&amp;"-"&amp;VLOOKUP(B708,开关状态表!B:K,10,0),'TWT实时状态（新）'!B:I,8,0)</f>
        <v>#N/A</v>
      </c>
      <c r="O708" s="11" t="str">
        <f>VLOOKUP(C708,矩阵信息表!B:C,2,0)</f>
        <v>CS6C</v>
      </c>
    </row>
    <row r="709" ht="15" spans="1:15">
      <c r="A709" s="13">
        <f t="shared" si="23"/>
        <v>708</v>
      </c>
      <c r="B709" s="8" t="str">
        <f t="shared" si="24"/>
        <v>CS6C-1-1-[48][23]</v>
      </c>
      <c r="C709" s="8" t="s">
        <v>8401</v>
      </c>
      <c r="D709" s="8">
        <v>48</v>
      </c>
      <c r="E709" s="8">
        <v>23</v>
      </c>
      <c r="F709" s="8" t="str">
        <f>VLOOKUP(C709&amp;"-I"&amp;D709,端口信息表!B:F,5,FALSE)</f>
        <v>RN11B</v>
      </c>
      <c r="G709" s="8" t="str">
        <f>VLOOKUP(C709&amp;"-O"&amp;E709,端口信息表!B:F,5,FALSE)</f>
        <v>TA11B</v>
      </c>
      <c r="H709" t="e">
        <f>VLOOKUP(O709&amp;"-"&amp;VLOOKUP(B709,开关状态表!B:K,10,0),'TWT实时状态（新）'!B:I,7,0)</f>
        <v>#N/A</v>
      </c>
      <c r="I709" t="e">
        <f>VLOOKUP(O709&amp;"-"&amp;VLOOKUP(B709,开关状态表!B:K,10,0),'TWT实时状态（新）'!B:I,8,0)</f>
        <v>#N/A</v>
      </c>
      <c r="O709" s="11" t="str">
        <f>VLOOKUP(C709,矩阵信息表!B:C,2,0)</f>
        <v>CS6C</v>
      </c>
    </row>
    <row r="710" ht="15" spans="1:15">
      <c r="A710" s="13">
        <f t="shared" si="23"/>
        <v>709</v>
      </c>
      <c r="B710" s="8" t="str">
        <f t="shared" si="24"/>
        <v>CS6C-1-1-[49][24]</v>
      </c>
      <c r="C710" s="8" t="s">
        <v>8401</v>
      </c>
      <c r="D710" s="8">
        <v>49</v>
      </c>
      <c r="E710" s="8">
        <v>24</v>
      </c>
      <c r="F710" s="8" t="str">
        <f>VLOOKUP(C710&amp;"-I"&amp;D710,端口信息表!B:F,5,FALSE)</f>
        <v>RN12B</v>
      </c>
      <c r="G710" s="8" t="str">
        <f>VLOOKUP(C710&amp;"-O"&amp;E710,端口信息表!B:F,5,FALSE)</f>
        <v>TA12B</v>
      </c>
      <c r="H710" t="e">
        <f>VLOOKUP(O710&amp;"-"&amp;VLOOKUP(B710,开关状态表!B:K,10,0),'TWT实时状态（新）'!B:I,7,0)</f>
        <v>#N/A</v>
      </c>
      <c r="I710" t="e">
        <f>VLOOKUP(O710&amp;"-"&amp;VLOOKUP(B710,开关状态表!B:K,10,0),'TWT实时状态（新）'!B:I,8,0)</f>
        <v>#N/A</v>
      </c>
      <c r="O710" s="11" t="str">
        <f>VLOOKUP(C710,矩阵信息表!B:C,2,0)</f>
        <v>CS6C</v>
      </c>
    </row>
    <row r="711" ht="15" spans="1:15">
      <c r="A711" s="13">
        <f t="shared" si="23"/>
        <v>710</v>
      </c>
      <c r="B711" s="8" t="str">
        <f t="shared" si="24"/>
        <v>CS6C-1-1-[50][25]</v>
      </c>
      <c r="C711" s="8" t="s">
        <v>8401</v>
      </c>
      <c r="D711" s="8">
        <v>50</v>
      </c>
      <c r="E711" s="8">
        <v>25</v>
      </c>
      <c r="F711" s="8" t="str">
        <f>VLOOKUP(C711&amp;"-I"&amp;D711,端口信息表!B:F,5,FALSE)</f>
        <v>RN13B</v>
      </c>
      <c r="G711" s="8" t="str">
        <f>VLOOKUP(C711&amp;"-O"&amp;E711,端口信息表!B:F,5,FALSE)</f>
        <v>TA13B</v>
      </c>
      <c r="H711" t="e">
        <f>VLOOKUP(O711&amp;"-"&amp;VLOOKUP(B711,开关状态表!B:K,10,0),'TWT实时状态（新）'!B:I,7,0)</f>
        <v>#N/A</v>
      </c>
      <c r="I711" t="e">
        <f>VLOOKUP(O711&amp;"-"&amp;VLOOKUP(B711,开关状态表!B:K,10,0),'TWT实时状态（新）'!B:I,8,0)</f>
        <v>#N/A</v>
      </c>
      <c r="O711" s="11" t="str">
        <f>VLOOKUP(C711,矩阵信息表!B:C,2,0)</f>
        <v>CS6C</v>
      </c>
    </row>
    <row r="712" ht="15" spans="1:15">
      <c r="A712" s="13">
        <f t="shared" si="23"/>
        <v>711</v>
      </c>
      <c r="B712" s="8" t="str">
        <f t="shared" si="24"/>
        <v>CS12-1-1-[1][1]</v>
      </c>
      <c r="C712" s="8" t="s">
        <v>8407</v>
      </c>
      <c r="D712" s="8">
        <v>1</v>
      </c>
      <c r="E712" s="8">
        <v>1</v>
      </c>
      <c r="F712" s="8" t="str">
        <f>VLOOKUP(C712&amp;"-I"&amp;D712,端口信息表!B:F,5,FALSE)</f>
        <v>RW3A</v>
      </c>
      <c r="G712" s="8" t="str">
        <f>VLOOKUP(C712&amp;"-O"&amp;E712,端口信息表!B:F,5,FALSE)</f>
        <v>TW3A</v>
      </c>
      <c r="H712" t="e">
        <f>VLOOKUP(O712&amp;"-"&amp;VLOOKUP(B712,开关状态表!B:K,10,0),'TWT实时状态（新）'!B:I,7,0)</f>
        <v>#N/A</v>
      </c>
      <c r="I712" t="e">
        <f>VLOOKUP(O712&amp;"-"&amp;VLOOKUP(B712,开关状态表!B:K,10,0),'TWT实时状态（新）'!B:I,8,0)</f>
        <v>#N/A</v>
      </c>
      <c r="O712" s="11" t="str">
        <f>VLOOKUP(C712,矩阵信息表!B:C,2,0)</f>
        <v>CS12</v>
      </c>
    </row>
    <row r="713" ht="15" spans="1:15">
      <c r="A713" s="13">
        <f t="shared" si="23"/>
        <v>712</v>
      </c>
      <c r="B713" s="8" t="str">
        <f t="shared" si="24"/>
        <v>CS12-1-1-[2][2]</v>
      </c>
      <c r="C713" s="8" t="s">
        <v>8407</v>
      </c>
      <c r="D713" s="8">
        <v>2</v>
      </c>
      <c r="E713" s="8">
        <v>2</v>
      </c>
      <c r="F713" s="8" t="str">
        <f>VLOOKUP(C713&amp;"-I"&amp;D713,端口信息表!B:F,5,FALSE)</f>
        <v>RW4A</v>
      </c>
      <c r="G713" s="8" t="str">
        <f>VLOOKUP(C713&amp;"-O"&amp;E713,端口信息表!B:F,5,FALSE)</f>
        <v>TW4A</v>
      </c>
      <c r="H713" t="e">
        <f>VLOOKUP(O713&amp;"-"&amp;VLOOKUP(B713,开关状态表!B:K,10,0),'TWT实时状态（新）'!B:I,7,0)</f>
        <v>#N/A</v>
      </c>
      <c r="I713" t="e">
        <f>VLOOKUP(O713&amp;"-"&amp;VLOOKUP(B713,开关状态表!B:K,10,0),'TWT实时状态（新）'!B:I,8,0)</f>
        <v>#N/A</v>
      </c>
      <c r="O713" s="11" t="str">
        <f>VLOOKUP(C713,矩阵信息表!B:C,2,0)</f>
        <v>CS12</v>
      </c>
    </row>
    <row r="714" ht="15" spans="1:15">
      <c r="A714" s="13">
        <f t="shared" si="23"/>
        <v>713</v>
      </c>
      <c r="B714" s="8" t="str">
        <f t="shared" si="24"/>
        <v>CS12-1-1-[3][3]</v>
      </c>
      <c r="C714" s="8" t="s">
        <v>8407</v>
      </c>
      <c r="D714" s="8">
        <v>3</v>
      </c>
      <c r="E714" s="8">
        <v>3</v>
      </c>
      <c r="F714" s="8" t="str">
        <f>VLOOKUP(C714&amp;"-I"&amp;D714,端口信息表!B:F,5,FALSE)</f>
        <v>RW5A</v>
      </c>
      <c r="G714" s="8" t="str">
        <f>VLOOKUP(C714&amp;"-O"&amp;E714,端口信息表!B:F,5,FALSE)</f>
        <v>TW5A</v>
      </c>
      <c r="H714" t="e">
        <f>VLOOKUP(O714&amp;"-"&amp;VLOOKUP(B714,开关状态表!B:K,10,0),'TWT实时状态（新）'!B:I,7,0)</f>
        <v>#N/A</v>
      </c>
      <c r="I714" t="e">
        <f>VLOOKUP(O714&amp;"-"&amp;VLOOKUP(B714,开关状态表!B:K,10,0),'TWT实时状态（新）'!B:I,8,0)</f>
        <v>#N/A</v>
      </c>
      <c r="O714" s="11" t="str">
        <f>VLOOKUP(C714,矩阵信息表!B:C,2,0)</f>
        <v>CS12</v>
      </c>
    </row>
    <row r="715" ht="15" spans="1:15">
      <c r="A715" s="13">
        <f t="shared" si="23"/>
        <v>714</v>
      </c>
      <c r="B715" s="8" t="str">
        <f t="shared" si="24"/>
        <v>CS12-1-1-[4][4]</v>
      </c>
      <c r="C715" s="8" t="s">
        <v>8407</v>
      </c>
      <c r="D715" s="8">
        <v>4</v>
      </c>
      <c r="E715" s="8">
        <v>4</v>
      </c>
      <c r="F715" s="8" t="str">
        <f>VLOOKUP(C715&amp;"-I"&amp;D715,端口信息表!B:F,5,FALSE)</f>
        <v>RW6A</v>
      </c>
      <c r="G715" s="8" t="str">
        <f>VLOOKUP(C715&amp;"-O"&amp;E715,端口信息表!B:F,5,FALSE)</f>
        <v>TW6A</v>
      </c>
      <c r="H715" t="e">
        <f>VLOOKUP(O715&amp;"-"&amp;VLOOKUP(B715,开关状态表!B:K,10,0),'TWT实时状态（新）'!B:I,7,0)</f>
        <v>#N/A</v>
      </c>
      <c r="I715" t="e">
        <f>VLOOKUP(O715&amp;"-"&amp;VLOOKUP(B715,开关状态表!B:K,10,0),'TWT实时状态（新）'!B:I,8,0)</f>
        <v>#N/A</v>
      </c>
      <c r="O715" s="11" t="str">
        <f>VLOOKUP(C715,矩阵信息表!B:C,2,0)</f>
        <v>CS12</v>
      </c>
    </row>
    <row r="716" ht="15" spans="1:15">
      <c r="A716" s="13">
        <f t="shared" si="23"/>
        <v>715</v>
      </c>
      <c r="B716" s="8" t="str">
        <f t="shared" si="24"/>
        <v>CS12-1-1-[5][5]</v>
      </c>
      <c r="C716" s="8" t="s">
        <v>8407</v>
      </c>
      <c r="D716" s="8">
        <v>5</v>
      </c>
      <c r="E716" s="8">
        <v>5</v>
      </c>
      <c r="F716" s="8" t="str">
        <f>VLOOKUP(C716&amp;"-I"&amp;D716,端口信息表!B:F,5,FALSE)</f>
        <v>RW7A</v>
      </c>
      <c r="G716" s="8" t="str">
        <f>VLOOKUP(C716&amp;"-O"&amp;E716,端口信息表!B:F,5,FALSE)</f>
        <v>TW7A</v>
      </c>
      <c r="H716" t="e">
        <f>VLOOKUP(O716&amp;"-"&amp;VLOOKUP(B716,开关状态表!B:K,10,0),'TWT实时状态（新）'!B:I,7,0)</f>
        <v>#N/A</v>
      </c>
      <c r="I716" t="e">
        <f>VLOOKUP(O716&amp;"-"&amp;VLOOKUP(B716,开关状态表!B:K,10,0),'TWT实时状态（新）'!B:I,8,0)</f>
        <v>#N/A</v>
      </c>
      <c r="O716" s="11" t="str">
        <f>VLOOKUP(C716,矩阵信息表!B:C,2,0)</f>
        <v>CS12</v>
      </c>
    </row>
    <row r="717" ht="15" spans="1:15">
      <c r="A717" s="13">
        <f t="shared" si="23"/>
        <v>716</v>
      </c>
      <c r="B717" s="8" t="str">
        <f t="shared" si="24"/>
        <v>CS12-1-1-[6][6]</v>
      </c>
      <c r="C717" s="8" t="s">
        <v>8407</v>
      </c>
      <c r="D717" s="8">
        <v>6</v>
      </c>
      <c r="E717" s="8">
        <v>6</v>
      </c>
      <c r="F717" s="8" t="str">
        <f>VLOOKUP(C717&amp;"-I"&amp;D717,端口信息表!B:F,5,FALSE)</f>
        <v>RW8A</v>
      </c>
      <c r="G717" s="8" t="str">
        <f>VLOOKUP(C717&amp;"-O"&amp;E717,端口信息表!B:F,5,FALSE)</f>
        <v>TW8A</v>
      </c>
      <c r="H717" t="e">
        <f>VLOOKUP(O717&amp;"-"&amp;VLOOKUP(B717,开关状态表!B:K,10,0),'TWT实时状态（新）'!B:I,7,0)</f>
        <v>#N/A</v>
      </c>
      <c r="I717" t="e">
        <f>VLOOKUP(O717&amp;"-"&amp;VLOOKUP(B717,开关状态表!B:K,10,0),'TWT实时状态（新）'!B:I,8,0)</f>
        <v>#N/A</v>
      </c>
      <c r="O717" s="11" t="str">
        <f>VLOOKUP(C717,矩阵信息表!B:C,2,0)</f>
        <v>CS12</v>
      </c>
    </row>
    <row r="718" ht="15" spans="1:15">
      <c r="A718" s="13">
        <f t="shared" si="23"/>
        <v>717</v>
      </c>
      <c r="B718" s="8" t="str">
        <f t="shared" si="24"/>
        <v>CS12-1-1-[7][7]</v>
      </c>
      <c r="C718" s="8" t="s">
        <v>8407</v>
      </c>
      <c r="D718" s="8">
        <v>7</v>
      </c>
      <c r="E718" s="8">
        <v>7</v>
      </c>
      <c r="F718" s="8" t="str">
        <f>VLOOKUP(C718&amp;"-I"&amp;D718,端口信息表!B:F,5,FALSE)</f>
        <v>RW9A</v>
      </c>
      <c r="G718" s="8" t="str">
        <f>VLOOKUP(C718&amp;"-O"&amp;E718,端口信息表!B:F,5,FALSE)</f>
        <v>TW9A</v>
      </c>
      <c r="H718" t="e">
        <f>VLOOKUP(O718&amp;"-"&amp;VLOOKUP(B718,开关状态表!B:K,10,0),'TWT实时状态（新）'!B:I,7,0)</f>
        <v>#N/A</v>
      </c>
      <c r="I718" t="e">
        <f>VLOOKUP(O718&amp;"-"&amp;VLOOKUP(B718,开关状态表!B:K,10,0),'TWT实时状态（新）'!B:I,8,0)</f>
        <v>#N/A</v>
      </c>
      <c r="O718" s="11" t="str">
        <f>VLOOKUP(C718,矩阵信息表!B:C,2,0)</f>
        <v>CS12</v>
      </c>
    </row>
    <row r="719" ht="15" spans="1:15">
      <c r="A719" s="13">
        <f t="shared" si="23"/>
        <v>718</v>
      </c>
      <c r="B719" s="8" t="str">
        <f t="shared" si="24"/>
        <v>CS12-1-1-[8][8]</v>
      </c>
      <c r="C719" s="8" t="s">
        <v>8407</v>
      </c>
      <c r="D719" s="8">
        <v>8</v>
      </c>
      <c r="E719" s="8">
        <v>8</v>
      </c>
      <c r="F719" s="8" t="str">
        <f>VLOOKUP(C719&amp;"-I"&amp;D719,端口信息表!B:F,5,FALSE)</f>
        <v>RW10A</v>
      </c>
      <c r="G719" s="8" t="str">
        <f>VLOOKUP(C719&amp;"-O"&amp;E719,端口信息表!B:F,5,FALSE)</f>
        <v>TW10A</v>
      </c>
      <c r="H719" t="e">
        <f>VLOOKUP(O719&amp;"-"&amp;VLOOKUP(B719,开关状态表!B:K,10,0),'TWT实时状态（新）'!B:I,7,0)</f>
        <v>#N/A</v>
      </c>
      <c r="I719" t="e">
        <f>VLOOKUP(O719&amp;"-"&amp;VLOOKUP(B719,开关状态表!B:K,10,0),'TWT实时状态（新）'!B:I,8,0)</f>
        <v>#N/A</v>
      </c>
      <c r="O719" s="11" t="str">
        <f>VLOOKUP(C719,矩阵信息表!B:C,2,0)</f>
        <v>CS12</v>
      </c>
    </row>
    <row r="720" ht="15" spans="1:15">
      <c r="A720" s="13">
        <f t="shared" si="23"/>
        <v>719</v>
      </c>
      <c r="B720" s="8" t="str">
        <f t="shared" si="24"/>
        <v>CS12-1-1-[9][9]</v>
      </c>
      <c r="C720" s="8" t="s">
        <v>8407</v>
      </c>
      <c r="D720" s="8">
        <v>9</v>
      </c>
      <c r="E720" s="8">
        <v>9</v>
      </c>
      <c r="F720" s="8" t="str">
        <f>VLOOKUP(C720&amp;"-I"&amp;D720,端口信息表!B:F,5,FALSE)</f>
        <v>RW11A</v>
      </c>
      <c r="G720" s="8" t="str">
        <f>VLOOKUP(C720&amp;"-O"&amp;E720,端口信息表!B:F,5,FALSE)</f>
        <v>TW11A</v>
      </c>
      <c r="H720" t="e">
        <f>VLOOKUP(O720&amp;"-"&amp;VLOOKUP(B720,开关状态表!B:K,10,0),'TWT实时状态（新）'!B:I,7,0)</f>
        <v>#N/A</v>
      </c>
      <c r="I720" t="e">
        <f>VLOOKUP(O720&amp;"-"&amp;VLOOKUP(B720,开关状态表!B:K,10,0),'TWT实时状态（新）'!B:I,8,0)</f>
        <v>#N/A</v>
      </c>
      <c r="O720" s="11" t="str">
        <f>VLOOKUP(C720,矩阵信息表!B:C,2,0)</f>
        <v>CS12</v>
      </c>
    </row>
    <row r="721" ht="15" spans="1:15">
      <c r="A721" s="13">
        <f t="shared" si="23"/>
        <v>720</v>
      </c>
      <c r="B721" s="8" t="str">
        <f t="shared" si="24"/>
        <v>CS12-1-1-[10][10]</v>
      </c>
      <c r="C721" s="8" t="s">
        <v>8407</v>
      </c>
      <c r="D721" s="8">
        <v>10</v>
      </c>
      <c r="E721" s="8">
        <v>10</v>
      </c>
      <c r="F721" s="8" t="str">
        <f>VLOOKUP(C721&amp;"-I"&amp;D721,端口信息表!B:F,5,FALSE)</f>
        <v>RW12A</v>
      </c>
      <c r="G721" s="8" t="str">
        <f>VLOOKUP(C721&amp;"-O"&amp;E721,端口信息表!B:F,5,FALSE)</f>
        <v>TW12A</v>
      </c>
      <c r="H721" t="e">
        <f>VLOOKUP(O721&amp;"-"&amp;VLOOKUP(B721,开关状态表!B:K,10,0),'TWT实时状态（新）'!B:I,7,0)</f>
        <v>#N/A</v>
      </c>
      <c r="I721" t="e">
        <f>VLOOKUP(O721&amp;"-"&amp;VLOOKUP(B721,开关状态表!B:K,10,0),'TWT实时状态（新）'!B:I,8,0)</f>
        <v>#N/A</v>
      </c>
      <c r="O721" s="11" t="str">
        <f>VLOOKUP(C721,矩阵信息表!B:C,2,0)</f>
        <v>CS12</v>
      </c>
    </row>
    <row r="722" ht="15" spans="1:15">
      <c r="A722" s="13">
        <f t="shared" si="23"/>
        <v>721</v>
      </c>
      <c r="B722" s="8" t="str">
        <f t="shared" si="24"/>
        <v>CS12-1-1-[11][11]</v>
      </c>
      <c r="C722" s="8" t="s">
        <v>8407</v>
      </c>
      <c r="D722" s="8">
        <v>11</v>
      </c>
      <c r="E722" s="8">
        <v>11</v>
      </c>
      <c r="F722" s="8" t="str">
        <f>VLOOKUP(C722&amp;"-I"&amp;D722,端口信息表!B:F,5,FALSE)</f>
        <v>RW13A</v>
      </c>
      <c r="G722" s="8" t="str">
        <f>VLOOKUP(C722&amp;"-O"&amp;E722,端口信息表!B:F,5,FALSE)</f>
        <v>TW13A</v>
      </c>
      <c r="H722" t="e">
        <f>VLOOKUP(O722&amp;"-"&amp;VLOOKUP(B722,开关状态表!B:K,10,0),'TWT实时状态（新）'!B:I,7,0)</f>
        <v>#N/A</v>
      </c>
      <c r="I722" t="e">
        <f>VLOOKUP(O722&amp;"-"&amp;VLOOKUP(B722,开关状态表!B:K,10,0),'TWT实时状态（新）'!B:I,8,0)</f>
        <v>#N/A</v>
      </c>
      <c r="O722" s="11" t="str">
        <f>VLOOKUP(C722,矩阵信息表!B:C,2,0)</f>
        <v>CS12</v>
      </c>
    </row>
    <row r="723" ht="15" spans="1:15">
      <c r="A723" s="13">
        <f t="shared" si="23"/>
        <v>722</v>
      </c>
      <c r="B723" s="8" t="str">
        <f t="shared" si="24"/>
        <v>CS12-1-1-[12][12]</v>
      </c>
      <c r="C723" s="8" t="s">
        <v>8407</v>
      </c>
      <c r="D723" s="8">
        <v>12</v>
      </c>
      <c r="E723" s="8">
        <v>12</v>
      </c>
      <c r="F723" s="8" t="str">
        <f>VLOOKUP(C723&amp;"-I"&amp;D723,端口信息表!B:F,5,FALSE)</f>
        <v>RW14A</v>
      </c>
      <c r="G723" s="8" t="str">
        <f>VLOOKUP(C723&amp;"-O"&amp;E723,端口信息表!B:F,5,FALSE)</f>
        <v>TW14A</v>
      </c>
      <c r="H723" t="e">
        <f>VLOOKUP(O723&amp;"-"&amp;VLOOKUP(B723,开关状态表!B:K,10,0),'TWT实时状态（新）'!B:I,7,0)</f>
        <v>#N/A</v>
      </c>
      <c r="I723" t="e">
        <f>VLOOKUP(O723&amp;"-"&amp;VLOOKUP(B723,开关状态表!B:K,10,0),'TWT实时状态（新）'!B:I,8,0)</f>
        <v>#N/A</v>
      </c>
      <c r="O723" s="11" t="str">
        <f>VLOOKUP(C723,矩阵信息表!B:C,2,0)</f>
        <v>CS12</v>
      </c>
    </row>
    <row r="724" ht="15" spans="1:15">
      <c r="A724" s="13">
        <f t="shared" si="23"/>
        <v>723</v>
      </c>
      <c r="B724" s="8" t="str">
        <f t="shared" si="24"/>
        <v>CS12-1-1-[13][13]</v>
      </c>
      <c r="C724" s="8" t="s">
        <v>8407</v>
      </c>
      <c r="D724" s="8">
        <v>13</v>
      </c>
      <c r="E724" s="8">
        <v>13</v>
      </c>
      <c r="F724" s="8" t="str">
        <f>VLOOKUP(C724&amp;"-I"&amp;D724,端口信息表!B:F,5,FALSE)</f>
        <v>RW3B</v>
      </c>
      <c r="G724" s="8" t="str">
        <f>VLOOKUP(C724&amp;"-O"&amp;E724,端口信息表!B:F,5,FALSE)</f>
        <v>TW3B</v>
      </c>
      <c r="H724" t="e">
        <f>VLOOKUP(O724&amp;"-"&amp;VLOOKUP(B724,开关状态表!B:K,10,0),'TWT实时状态（新）'!B:I,7,0)</f>
        <v>#N/A</v>
      </c>
      <c r="I724" t="e">
        <f>VLOOKUP(O724&amp;"-"&amp;VLOOKUP(B724,开关状态表!B:K,10,0),'TWT实时状态（新）'!B:I,8,0)</f>
        <v>#N/A</v>
      </c>
      <c r="O724" s="11" t="str">
        <f>VLOOKUP(C724,矩阵信息表!B:C,2,0)</f>
        <v>CS12</v>
      </c>
    </row>
    <row r="725" ht="15" spans="1:15">
      <c r="A725" s="13">
        <f t="shared" si="23"/>
        <v>724</v>
      </c>
      <c r="B725" s="8" t="str">
        <f t="shared" si="24"/>
        <v>CS12-1-1-[14][14]</v>
      </c>
      <c r="C725" s="8" t="s">
        <v>8407</v>
      </c>
      <c r="D725" s="8">
        <v>14</v>
      </c>
      <c r="E725" s="8">
        <v>14</v>
      </c>
      <c r="F725" s="8" t="str">
        <f>VLOOKUP(C725&amp;"-I"&amp;D725,端口信息表!B:F,5,FALSE)</f>
        <v>RW4B</v>
      </c>
      <c r="G725" s="8" t="str">
        <f>VLOOKUP(C725&amp;"-O"&amp;E725,端口信息表!B:F,5,FALSE)</f>
        <v>TW4B</v>
      </c>
      <c r="H725" t="e">
        <f>VLOOKUP(O725&amp;"-"&amp;VLOOKUP(B725,开关状态表!B:K,10,0),'TWT实时状态（新）'!B:I,7,0)</f>
        <v>#N/A</v>
      </c>
      <c r="I725" t="e">
        <f>VLOOKUP(O725&amp;"-"&amp;VLOOKUP(B725,开关状态表!B:K,10,0),'TWT实时状态（新）'!B:I,8,0)</f>
        <v>#N/A</v>
      </c>
      <c r="O725" s="11" t="str">
        <f>VLOOKUP(C725,矩阵信息表!B:C,2,0)</f>
        <v>CS12</v>
      </c>
    </row>
    <row r="726" ht="15" spans="1:15">
      <c r="A726" s="13">
        <f t="shared" si="23"/>
        <v>725</v>
      </c>
      <c r="B726" s="8" t="str">
        <f t="shared" si="24"/>
        <v>CS12-1-1-[15][15]</v>
      </c>
      <c r="C726" s="8" t="s">
        <v>8407</v>
      </c>
      <c r="D726" s="8">
        <v>15</v>
      </c>
      <c r="E726" s="8">
        <v>15</v>
      </c>
      <c r="F726" s="8" t="str">
        <f>VLOOKUP(C726&amp;"-I"&amp;D726,端口信息表!B:F,5,FALSE)</f>
        <v>RW5B</v>
      </c>
      <c r="G726" s="8" t="str">
        <f>VLOOKUP(C726&amp;"-O"&amp;E726,端口信息表!B:F,5,FALSE)</f>
        <v>TW5B</v>
      </c>
      <c r="H726" t="e">
        <f>VLOOKUP(O726&amp;"-"&amp;VLOOKUP(B726,开关状态表!B:K,10,0),'TWT实时状态（新）'!B:I,7,0)</f>
        <v>#N/A</v>
      </c>
      <c r="I726" t="e">
        <f>VLOOKUP(O726&amp;"-"&amp;VLOOKUP(B726,开关状态表!B:K,10,0),'TWT实时状态（新）'!B:I,8,0)</f>
        <v>#N/A</v>
      </c>
      <c r="O726" s="11" t="str">
        <f>VLOOKUP(C726,矩阵信息表!B:C,2,0)</f>
        <v>CS12</v>
      </c>
    </row>
    <row r="727" ht="15" spans="1:15">
      <c r="A727" s="13">
        <f t="shared" si="23"/>
        <v>726</v>
      </c>
      <c r="B727" s="8" t="str">
        <f t="shared" si="24"/>
        <v>CS12-1-1-[16][16]</v>
      </c>
      <c r="C727" s="8" t="s">
        <v>8407</v>
      </c>
      <c r="D727" s="8">
        <v>16</v>
      </c>
      <c r="E727" s="8">
        <v>16</v>
      </c>
      <c r="F727" s="8" t="str">
        <f>VLOOKUP(C727&amp;"-I"&amp;D727,端口信息表!B:F,5,FALSE)</f>
        <v>RW6B</v>
      </c>
      <c r="G727" s="8" t="str">
        <f>VLOOKUP(C727&amp;"-O"&amp;E727,端口信息表!B:F,5,FALSE)</f>
        <v>TW6B</v>
      </c>
      <c r="H727" t="e">
        <f>VLOOKUP(O727&amp;"-"&amp;VLOOKUP(B727,开关状态表!B:K,10,0),'TWT实时状态（新）'!B:I,7,0)</f>
        <v>#N/A</v>
      </c>
      <c r="I727" t="e">
        <f>VLOOKUP(O727&amp;"-"&amp;VLOOKUP(B727,开关状态表!B:K,10,0),'TWT实时状态（新）'!B:I,8,0)</f>
        <v>#N/A</v>
      </c>
      <c r="O727" s="11" t="str">
        <f>VLOOKUP(C727,矩阵信息表!B:C,2,0)</f>
        <v>CS12</v>
      </c>
    </row>
    <row r="728" ht="15" spans="1:15">
      <c r="A728" s="13">
        <f t="shared" si="23"/>
        <v>727</v>
      </c>
      <c r="B728" s="8" t="str">
        <f t="shared" si="24"/>
        <v>CS12-1-1-[17][17]</v>
      </c>
      <c r="C728" s="8" t="s">
        <v>8407</v>
      </c>
      <c r="D728" s="8">
        <v>17</v>
      </c>
      <c r="E728" s="8">
        <v>17</v>
      </c>
      <c r="F728" s="8" t="str">
        <f>VLOOKUP(C728&amp;"-I"&amp;D728,端口信息表!B:F,5,FALSE)</f>
        <v>RW7B</v>
      </c>
      <c r="G728" s="8" t="str">
        <f>VLOOKUP(C728&amp;"-O"&amp;E728,端口信息表!B:F,5,FALSE)</f>
        <v>TW7B</v>
      </c>
      <c r="H728" t="e">
        <f>VLOOKUP(O728&amp;"-"&amp;VLOOKUP(B728,开关状态表!B:K,10,0),'TWT实时状态（新）'!B:I,7,0)</f>
        <v>#N/A</v>
      </c>
      <c r="I728" t="e">
        <f>VLOOKUP(O728&amp;"-"&amp;VLOOKUP(B728,开关状态表!B:K,10,0),'TWT实时状态（新）'!B:I,8,0)</f>
        <v>#N/A</v>
      </c>
      <c r="O728" s="11" t="str">
        <f>VLOOKUP(C728,矩阵信息表!B:C,2,0)</f>
        <v>CS12</v>
      </c>
    </row>
    <row r="729" ht="15" spans="1:15">
      <c r="A729" s="13">
        <f t="shared" si="23"/>
        <v>728</v>
      </c>
      <c r="B729" s="8" t="str">
        <f t="shared" si="24"/>
        <v>CS12-1-1-[18][18]</v>
      </c>
      <c r="C729" s="8" t="s">
        <v>8407</v>
      </c>
      <c r="D729" s="8">
        <v>18</v>
      </c>
      <c r="E729" s="8">
        <v>18</v>
      </c>
      <c r="F729" s="8" t="str">
        <f>VLOOKUP(C729&amp;"-I"&amp;D729,端口信息表!B:F,5,FALSE)</f>
        <v>RW8B</v>
      </c>
      <c r="G729" s="8" t="str">
        <f>VLOOKUP(C729&amp;"-O"&amp;E729,端口信息表!B:F,5,FALSE)</f>
        <v>TW8B</v>
      </c>
      <c r="H729" t="e">
        <f>VLOOKUP(O729&amp;"-"&amp;VLOOKUP(B729,开关状态表!B:K,10,0),'TWT实时状态（新）'!B:I,7,0)</f>
        <v>#N/A</v>
      </c>
      <c r="I729" t="e">
        <f>VLOOKUP(O729&amp;"-"&amp;VLOOKUP(B729,开关状态表!B:K,10,0),'TWT实时状态（新）'!B:I,8,0)</f>
        <v>#N/A</v>
      </c>
      <c r="O729" s="11" t="str">
        <f>VLOOKUP(C729,矩阵信息表!B:C,2,0)</f>
        <v>CS12</v>
      </c>
    </row>
    <row r="730" ht="15" spans="1:15">
      <c r="A730" s="13">
        <f t="shared" si="23"/>
        <v>729</v>
      </c>
      <c r="B730" s="8" t="str">
        <f t="shared" si="24"/>
        <v>CS12-1-1-[19][19]</v>
      </c>
      <c r="C730" s="8" t="s">
        <v>8407</v>
      </c>
      <c r="D730" s="8">
        <v>19</v>
      </c>
      <c r="E730" s="8">
        <v>19</v>
      </c>
      <c r="F730" s="8" t="str">
        <f>VLOOKUP(C730&amp;"-I"&amp;D730,端口信息表!B:F,5,FALSE)</f>
        <v>RW9B</v>
      </c>
      <c r="G730" s="8" t="str">
        <f>VLOOKUP(C730&amp;"-O"&amp;E730,端口信息表!B:F,5,FALSE)</f>
        <v>TW9B</v>
      </c>
      <c r="H730" t="e">
        <f>VLOOKUP(O730&amp;"-"&amp;VLOOKUP(B730,开关状态表!B:K,10,0),'TWT实时状态（新）'!B:I,7,0)</f>
        <v>#N/A</v>
      </c>
      <c r="I730" t="e">
        <f>VLOOKUP(O730&amp;"-"&amp;VLOOKUP(B730,开关状态表!B:K,10,0),'TWT实时状态（新）'!B:I,8,0)</f>
        <v>#N/A</v>
      </c>
      <c r="O730" s="11" t="str">
        <f>VLOOKUP(C730,矩阵信息表!B:C,2,0)</f>
        <v>CS12</v>
      </c>
    </row>
    <row r="731" ht="15" spans="1:15">
      <c r="A731" s="13">
        <f t="shared" si="23"/>
        <v>730</v>
      </c>
      <c r="B731" s="8" t="str">
        <f t="shared" si="24"/>
        <v>CS12-1-1-[20][20]</v>
      </c>
      <c r="C731" s="8" t="s">
        <v>8407</v>
      </c>
      <c r="D731" s="8">
        <v>20</v>
      </c>
      <c r="E731" s="8">
        <v>20</v>
      </c>
      <c r="F731" s="8" t="str">
        <f>VLOOKUP(C731&amp;"-I"&amp;D731,端口信息表!B:F,5,FALSE)</f>
        <v>RW10B</v>
      </c>
      <c r="G731" s="8" t="str">
        <f>VLOOKUP(C731&amp;"-O"&amp;E731,端口信息表!B:F,5,FALSE)</f>
        <v>TW10B</v>
      </c>
      <c r="H731" t="e">
        <f>VLOOKUP(O731&amp;"-"&amp;VLOOKUP(B731,开关状态表!B:K,10,0),'TWT实时状态（新）'!B:I,7,0)</f>
        <v>#N/A</v>
      </c>
      <c r="I731" t="e">
        <f>VLOOKUP(O731&amp;"-"&amp;VLOOKUP(B731,开关状态表!B:K,10,0),'TWT实时状态（新）'!B:I,8,0)</f>
        <v>#N/A</v>
      </c>
      <c r="O731" s="11" t="str">
        <f>VLOOKUP(C731,矩阵信息表!B:C,2,0)</f>
        <v>CS12</v>
      </c>
    </row>
    <row r="732" ht="15" spans="1:15">
      <c r="A732" s="13">
        <f t="shared" si="23"/>
        <v>731</v>
      </c>
      <c r="B732" s="8" t="str">
        <f t="shared" si="24"/>
        <v>CS12-1-1-[21][21]</v>
      </c>
      <c r="C732" s="8" t="s">
        <v>8407</v>
      </c>
      <c r="D732" s="8">
        <v>21</v>
      </c>
      <c r="E732" s="8">
        <v>21</v>
      </c>
      <c r="F732" s="8" t="str">
        <f>VLOOKUP(C732&amp;"-I"&amp;D732,端口信息表!B:F,5,FALSE)</f>
        <v>RW11B</v>
      </c>
      <c r="G732" s="8" t="str">
        <f>VLOOKUP(C732&amp;"-O"&amp;E732,端口信息表!B:F,5,FALSE)</f>
        <v>TW11B</v>
      </c>
      <c r="H732" t="e">
        <f>VLOOKUP(O732&amp;"-"&amp;VLOOKUP(B732,开关状态表!B:K,10,0),'TWT实时状态（新）'!B:I,7,0)</f>
        <v>#N/A</v>
      </c>
      <c r="I732" t="e">
        <f>VLOOKUP(O732&amp;"-"&amp;VLOOKUP(B732,开关状态表!B:K,10,0),'TWT实时状态（新）'!B:I,8,0)</f>
        <v>#N/A</v>
      </c>
      <c r="O732" s="11" t="str">
        <f>VLOOKUP(C732,矩阵信息表!B:C,2,0)</f>
        <v>CS12</v>
      </c>
    </row>
    <row r="733" ht="15" spans="1:15">
      <c r="A733" s="13">
        <f t="shared" si="23"/>
        <v>732</v>
      </c>
      <c r="B733" s="8" t="str">
        <f t="shared" si="24"/>
        <v>CS12-1-1-[22][22]</v>
      </c>
      <c r="C733" s="8" t="s">
        <v>8407</v>
      </c>
      <c r="D733" s="8">
        <v>22</v>
      </c>
      <c r="E733" s="8">
        <v>22</v>
      </c>
      <c r="F733" s="8" t="str">
        <f>VLOOKUP(C733&amp;"-I"&amp;D733,端口信息表!B:F,5,FALSE)</f>
        <v>RW12B</v>
      </c>
      <c r="G733" s="8" t="str">
        <f>VLOOKUP(C733&amp;"-O"&amp;E733,端口信息表!B:F,5,FALSE)</f>
        <v>TW12B</v>
      </c>
      <c r="H733" t="e">
        <f>VLOOKUP(O733&amp;"-"&amp;VLOOKUP(B733,开关状态表!B:K,10,0),'TWT实时状态（新）'!B:I,7,0)</f>
        <v>#N/A</v>
      </c>
      <c r="I733" t="e">
        <f>VLOOKUP(O733&amp;"-"&amp;VLOOKUP(B733,开关状态表!B:K,10,0),'TWT实时状态（新）'!B:I,8,0)</f>
        <v>#N/A</v>
      </c>
      <c r="O733" s="11" t="str">
        <f>VLOOKUP(C733,矩阵信息表!B:C,2,0)</f>
        <v>CS12</v>
      </c>
    </row>
    <row r="734" ht="15" spans="1:15">
      <c r="A734" s="13">
        <f t="shared" si="23"/>
        <v>733</v>
      </c>
      <c r="B734" s="8" t="str">
        <f t="shared" si="24"/>
        <v>CS12-1-1-[23][23]</v>
      </c>
      <c r="C734" s="8" t="s">
        <v>8407</v>
      </c>
      <c r="D734" s="8">
        <v>23</v>
      </c>
      <c r="E734" s="8">
        <v>23</v>
      </c>
      <c r="F734" s="8" t="str">
        <f>VLOOKUP(C734&amp;"-I"&amp;D734,端口信息表!B:F,5,FALSE)</f>
        <v>RW13B</v>
      </c>
      <c r="G734" s="8" t="str">
        <f>VLOOKUP(C734&amp;"-O"&amp;E734,端口信息表!B:F,5,FALSE)</f>
        <v>TW13B</v>
      </c>
      <c r="H734" t="e">
        <f>VLOOKUP(O734&amp;"-"&amp;VLOOKUP(B734,开关状态表!B:K,10,0),'TWT实时状态（新）'!B:I,7,0)</f>
        <v>#N/A</v>
      </c>
      <c r="I734" t="e">
        <f>VLOOKUP(O734&amp;"-"&amp;VLOOKUP(B734,开关状态表!B:K,10,0),'TWT实时状态（新）'!B:I,8,0)</f>
        <v>#N/A</v>
      </c>
      <c r="O734" s="11" t="str">
        <f>VLOOKUP(C734,矩阵信息表!B:C,2,0)</f>
        <v>CS12</v>
      </c>
    </row>
    <row r="735" ht="15" spans="1:15">
      <c r="A735" s="13">
        <f t="shared" si="23"/>
        <v>734</v>
      </c>
      <c r="B735" s="8" t="str">
        <f t="shared" si="24"/>
        <v>CS12-1-1-[24][24]</v>
      </c>
      <c r="C735" s="8" t="s">
        <v>8407</v>
      </c>
      <c r="D735" s="8">
        <v>24</v>
      </c>
      <c r="E735" s="8">
        <v>24</v>
      </c>
      <c r="F735" s="8" t="str">
        <f>VLOOKUP(C735&amp;"-I"&amp;D735,端口信息表!B:F,5,FALSE)</f>
        <v>RW14B</v>
      </c>
      <c r="G735" s="8" t="str">
        <f>VLOOKUP(C735&amp;"-O"&amp;E735,端口信息表!B:F,5,FALSE)</f>
        <v>TW14B</v>
      </c>
      <c r="H735" t="e">
        <f>VLOOKUP(O735&amp;"-"&amp;VLOOKUP(B735,开关状态表!B:K,10,0),'TWT实时状态（新）'!B:I,7,0)</f>
        <v>#N/A</v>
      </c>
      <c r="I735" t="e">
        <f>VLOOKUP(O735&amp;"-"&amp;VLOOKUP(B735,开关状态表!B:K,10,0),'TWT实时状态（新）'!B:I,8,0)</f>
        <v>#N/A</v>
      </c>
      <c r="O735" s="11" t="str">
        <f>VLOOKUP(C735,矩阵信息表!B:C,2,0)</f>
        <v>CS12</v>
      </c>
    </row>
    <row r="736" ht="15" spans="1:15">
      <c r="A736" s="13">
        <f t="shared" si="23"/>
        <v>735</v>
      </c>
      <c r="B736" s="8" t="str">
        <f t="shared" si="24"/>
        <v>CS12-1-2-[1][1]</v>
      </c>
      <c r="C736" s="8" t="s">
        <v>8408</v>
      </c>
      <c r="D736" s="8">
        <v>1</v>
      </c>
      <c r="E736" s="8">
        <v>1</v>
      </c>
      <c r="F736" s="8" t="str">
        <f>VLOOKUP(C736&amp;"-I"&amp;D736,端口信息表!B:F,5,FALSE)</f>
        <v>RS1H</v>
      </c>
      <c r="G736" s="8" t="str">
        <f>VLOOKUP(C736&amp;"-O"&amp;E736,端口信息表!B:F,5,FALSE)</f>
        <v>TS1V</v>
      </c>
      <c r="H736" t="e">
        <f>VLOOKUP(O736&amp;"-"&amp;VLOOKUP(B736,开关状态表!B:K,10,0),'TWT实时状态（新）'!B:I,7,0)</f>
        <v>#N/A</v>
      </c>
      <c r="I736" t="e">
        <f>VLOOKUP(O736&amp;"-"&amp;VLOOKUP(B736,开关状态表!B:K,10,0),'TWT实时状态（新）'!B:I,8,0)</f>
        <v>#N/A</v>
      </c>
      <c r="O736" s="11" t="str">
        <f>VLOOKUP(C736,矩阵信息表!B:C,2,0)</f>
        <v>CS12</v>
      </c>
    </row>
    <row r="737" ht="15" spans="1:15">
      <c r="A737" s="13">
        <f t="shared" si="23"/>
        <v>736</v>
      </c>
      <c r="B737" s="8" t="str">
        <f t="shared" si="24"/>
        <v>CS12-1-2-[2][2]</v>
      </c>
      <c r="C737" s="8" t="s">
        <v>8408</v>
      </c>
      <c r="D737" s="8">
        <v>2</v>
      </c>
      <c r="E737" s="8">
        <v>2</v>
      </c>
      <c r="F737" s="8" t="str">
        <f>VLOOKUP(C737&amp;"-I"&amp;D737,端口信息表!B:F,5,FALSE)</f>
        <v>RS2H</v>
      </c>
      <c r="G737" s="8" t="str">
        <f>VLOOKUP(C737&amp;"-O"&amp;E737,端口信息表!B:F,5,FALSE)</f>
        <v>TS2V</v>
      </c>
      <c r="H737" t="e">
        <f>VLOOKUP(O737&amp;"-"&amp;VLOOKUP(B737,开关状态表!B:K,10,0),'TWT实时状态（新）'!B:I,7,0)</f>
        <v>#N/A</v>
      </c>
      <c r="I737" t="e">
        <f>VLOOKUP(O737&amp;"-"&amp;VLOOKUP(B737,开关状态表!B:K,10,0),'TWT实时状态（新）'!B:I,8,0)</f>
        <v>#N/A</v>
      </c>
      <c r="O737" s="11" t="str">
        <f>VLOOKUP(C737,矩阵信息表!B:C,2,0)</f>
        <v>CS12</v>
      </c>
    </row>
    <row r="738" ht="15" spans="1:15">
      <c r="A738" s="13">
        <f t="shared" si="23"/>
        <v>737</v>
      </c>
      <c r="B738" s="8" t="str">
        <f t="shared" si="24"/>
        <v>CS12-1-2-[3][3]</v>
      </c>
      <c r="C738" s="8" t="s">
        <v>8408</v>
      </c>
      <c r="D738" s="8">
        <v>3</v>
      </c>
      <c r="E738" s="8">
        <v>3</v>
      </c>
      <c r="F738" s="8" t="str">
        <f>VLOOKUP(C738&amp;"-I"&amp;D738,端口信息表!B:F,5,FALSE)</f>
        <v>RS3H</v>
      </c>
      <c r="G738" s="8" t="str">
        <f>VLOOKUP(C738&amp;"-O"&amp;E738,端口信息表!B:F,5,FALSE)</f>
        <v>TS3V</v>
      </c>
      <c r="H738" t="e">
        <f>VLOOKUP(O738&amp;"-"&amp;VLOOKUP(B738,开关状态表!B:K,10,0),'TWT实时状态（新）'!B:I,7,0)</f>
        <v>#N/A</v>
      </c>
      <c r="I738" t="e">
        <f>VLOOKUP(O738&amp;"-"&amp;VLOOKUP(B738,开关状态表!B:K,10,0),'TWT实时状态（新）'!B:I,8,0)</f>
        <v>#N/A</v>
      </c>
      <c r="O738" s="11" t="str">
        <f>VLOOKUP(C738,矩阵信息表!B:C,2,0)</f>
        <v>CS12</v>
      </c>
    </row>
    <row r="739" ht="15" spans="1:15">
      <c r="A739" s="13">
        <f t="shared" si="23"/>
        <v>738</v>
      </c>
      <c r="B739" s="8" t="str">
        <f t="shared" si="24"/>
        <v>CS12-1-2-[4][4]</v>
      </c>
      <c r="C739" s="8" t="s">
        <v>8408</v>
      </c>
      <c r="D739" s="8">
        <v>4</v>
      </c>
      <c r="E739" s="8">
        <v>4</v>
      </c>
      <c r="F739" s="8" t="str">
        <f>VLOOKUP(C739&amp;"-I"&amp;D739,端口信息表!B:F,5,FALSE)</f>
        <v>RS4H</v>
      </c>
      <c r="G739" s="8" t="str">
        <f>VLOOKUP(C739&amp;"-O"&amp;E739,端口信息表!B:F,5,FALSE)</f>
        <v>TS4V</v>
      </c>
      <c r="H739" t="e">
        <f>VLOOKUP(O739&amp;"-"&amp;VLOOKUP(B739,开关状态表!B:K,10,0),'TWT实时状态（新）'!B:I,7,0)</f>
        <v>#N/A</v>
      </c>
      <c r="I739" t="e">
        <f>VLOOKUP(O739&amp;"-"&amp;VLOOKUP(B739,开关状态表!B:K,10,0),'TWT实时状态（新）'!B:I,8,0)</f>
        <v>#N/A</v>
      </c>
      <c r="O739" s="11" t="str">
        <f>VLOOKUP(C739,矩阵信息表!B:C,2,0)</f>
        <v>CS12</v>
      </c>
    </row>
    <row r="740" ht="15" spans="1:15">
      <c r="A740" s="13">
        <f t="shared" si="23"/>
        <v>739</v>
      </c>
      <c r="B740" s="8" t="str">
        <f t="shared" si="24"/>
        <v>CS12-1-3-[1][1]</v>
      </c>
      <c r="C740" s="8" t="s">
        <v>8409</v>
      </c>
      <c r="D740" s="8">
        <v>1</v>
      </c>
      <c r="E740" s="8">
        <v>1</v>
      </c>
      <c r="F740" s="8" t="str">
        <f>VLOOKUP(C740&amp;"-I"&amp;D740,端口信息表!B:F,5,FALSE)</f>
        <v>RC1H</v>
      </c>
      <c r="G740" s="8" t="str">
        <f>VLOOKUP(C740&amp;"-O"&amp;E740,端口信息表!B:F,5,FALSE)</f>
        <v>TC1V</v>
      </c>
      <c r="H740" t="e">
        <f>VLOOKUP(O740&amp;"-"&amp;VLOOKUP(B740,开关状态表!B:K,10,0),'TWT实时状态（新）'!B:I,7,0)</f>
        <v>#N/A</v>
      </c>
      <c r="I740" t="e">
        <f>VLOOKUP(O740&amp;"-"&amp;VLOOKUP(B740,开关状态表!B:K,10,0),'TWT实时状态（新）'!B:I,8,0)</f>
        <v>#N/A</v>
      </c>
      <c r="O740" s="11" t="str">
        <f>VLOOKUP(C740,矩阵信息表!B:C,2,0)</f>
        <v>CS12</v>
      </c>
    </row>
    <row r="741" ht="15" spans="1:15">
      <c r="A741" s="13">
        <f t="shared" si="23"/>
        <v>740</v>
      </c>
      <c r="B741" s="8" t="str">
        <f t="shared" si="24"/>
        <v>CS12-1-3-[2][2]</v>
      </c>
      <c r="C741" s="8" t="s">
        <v>8409</v>
      </c>
      <c r="D741" s="8">
        <v>2</v>
      </c>
      <c r="E741" s="8">
        <v>2</v>
      </c>
      <c r="F741" s="8" t="str">
        <f>VLOOKUP(C741&amp;"-I"&amp;D741,端口信息表!B:F,5,FALSE)</f>
        <v>RC2H</v>
      </c>
      <c r="G741" s="8" t="str">
        <f>VLOOKUP(C741&amp;"-O"&amp;E741,端口信息表!B:F,5,FALSE)</f>
        <v>TC2V</v>
      </c>
      <c r="H741" t="e">
        <f>VLOOKUP(O741&amp;"-"&amp;VLOOKUP(B741,开关状态表!B:K,10,0),'TWT实时状态（新）'!B:I,7,0)</f>
        <v>#N/A</v>
      </c>
      <c r="I741" t="e">
        <f>VLOOKUP(O741&amp;"-"&amp;VLOOKUP(B741,开关状态表!B:K,10,0),'TWT实时状态（新）'!B:I,8,0)</f>
        <v>#N/A</v>
      </c>
      <c r="O741" s="11" t="str">
        <f>VLOOKUP(C741,矩阵信息表!B:C,2,0)</f>
        <v>CS12</v>
      </c>
    </row>
    <row r="742" ht="15" spans="1:15">
      <c r="A742" s="13">
        <f t="shared" si="23"/>
        <v>741</v>
      </c>
      <c r="B742" s="8" t="str">
        <f t="shared" si="24"/>
        <v>CS12-1-3-[3][3]</v>
      </c>
      <c r="C742" s="8" t="s">
        <v>8409</v>
      </c>
      <c r="D742" s="8">
        <v>3</v>
      </c>
      <c r="E742" s="8">
        <v>3</v>
      </c>
      <c r="F742" s="8" t="str">
        <f>VLOOKUP(C742&amp;"-I"&amp;D742,端口信息表!B:F,5,FALSE)</f>
        <v>RC3H</v>
      </c>
      <c r="G742" s="8" t="str">
        <f>VLOOKUP(C742&amp;"-O"&amp;E742,端口信息表!B:F,5,FALSE)</f>
        <v>TC3V</v>
      </c>
      <c r="H742" t="e">
        <f>VLOOKUP(O742&amp;"-"&amp;VLOOKUP(B742,开关状态表!B:K,10,0),'TWT实时状态（新）'!B:I,7,0)</f>
        <v>#N/A</v>
      </c>
      <c r="I742" t="e">
        <f>VLOOKUP(O742&amp;"-"&amp;VLOOKUP(B742,开关状态表!B:K,10,0),'TWT实时状态（新）'!B:I,8,0)</f>
        <v>#N/A</v>
      </c>
      <c r="O742" s="11" t="str">
        <f>VLOOKUP(C742,矩阵信息表!B:C,2,0)</f>
        <v>CS12</v>
      </c>
    </row>
    <row r="743" ht="15" spans="1:15">
      <c r="A743" s="13">
        <f t="shared" si="23"/>
        <v>742</v>
      </c>
      <c r="B743" s="8" t="str">
        <f t="shared" si="24"/>
        <v>CS12-1-3-[4][4]</v>
      </c>
      <c r="C743" s="8" t="s">
        <v>8409</v>
      </c>
      <c r="D743" s="8">
        <v>4</v>
      </c>
      <c r="E743" s="8">
        <v>4</v>
      </c>
      <c r="F743" s="8" t="str">
        <f>VLOOKUP(C743&amp;"-I"&amp;D743,端口信息表!B:F,5,FALSE)</f>
        <v>RC4H</v>
      </c>
      <c r="G743" s="8" t="str">
        <f>VLOOKUP(C743&amp;"-O"&amp;E743,端口信息表!B:F,5,FALSE)</f>
        <v>TC4V</v>
      </c>
      <c r="H743" t="e">
        <f>VLOOKUP(O743&amp;"-"&amp;VLOOKUP(B743,开关状态表!B:K,10,0),'TWT实时状态（新）'!B:I,7,0)</f>
        <v>#N/A</v>
      </c>
      <c r="I743" t="e">
        <f>VLOOKUP(O743&amp;"-"&amp;VLOOKUP(B743,开关状态表!B:K,10,0),'TWT实时状态（新）'!B:I,8,0)</f>
        <v>#N/A</v>
      </c>
      <c r="O743" s="11" t="str">
        <f>VLOOKUP(C743,矩阵信息表!B:C,2,0)</f>
        <v>CS12</v>
      </c>
    </row>
    <row r="744" ht="15" spans="1:15">
      <c r="A744" s="13">
        <f t="shared" si="23"/>
        <v>743</v>
      </c>
      <c r="B744" s="8" t="str">
        <f t="shared" si="24"/>
        <v>CS12-1-3-[5][5]</v>
      </c>
      <c r="C744" s="8" t="s">
        <v>8409</v>
      </c>
      <c r="D744" s="8">
        <v>5</v>
      </c>
      <c r="E744" s="8">
        <v>5</v>
      </c>
      <c r="F744" s="8" t="str">
        <f>VLOOKUP(C744&amp;"-I"&amp;D744,端口信息表!B:F,5,FALSE)</f>
        <v>RC5H</v>
      </c>
      <c r="G744" s="8" t="str">
        <f>VLOOKUP(C744&amp;"-O"&amp;E744,端口信息表!B:F,5,FALSE)</f>
        <v>TC5V</v>
      </c>
      <c r="H744" t="e">
        <f>VLOOKUP(O744&amp;"-"&amp;VLOOKUP(B744,开关状态表!B:K,10,0),'TWT实时状态（新）'!B:I,7,0)</f>
        <v>#N/A</v>
      </c>
      <c r="I744" t="e">
        <f>VLOOKUP(O744&amp;"-"&amp;VLOOKUP(B744,开关状态表!B:K,10,0),'TWT实时状态（新）'!B:I,8,0)</f>
        <v>#N/A</v>
      </c>
      <c r="O744" s="11" t="str">
        <f>VLOOKUP(C744,矩阵信息表!B:C,2,0)</f>
        <v>CS12</v>
      </c>
    </row>
    <row r="745" ht="15" spans="1:15">
      <c r="A745" s="13">
        <f t="shared" si="23"/>
        <v>744</v>
      </c>
      <c r="B745" s="8" t="str">
        <f t="shared" si="24"/>
        <v>CS12-1-3-[6][6]</v>
      </c>
      <c r="C745" s="8" t="s">
        <v>8409</v>
      </c>
      <c r="D745" s="8">
        <v>6</v>
      </c>
      <c r="E745" s="8">
        <v>6</v>
      </c>
      <c r="F745" s="8" t="str">
        <f>VLOOKUP(C745&amp;"-I"&amp;D745,端口信息表!B:F,5,FALSE)</f>
        <v>RC6H</v>
      </c>
      <c r="G745" s="8" t="str">
        <f>VLOOKUP(C745&amp;"-O"&amp;E745,端口信息表!B:F,5,FALSE)</f>
        <v>TC6V</v>
      </c>
      <c r="H745" t="e">
        <f>VLOOKUP(O745&amp;"-"&amp;VLOOKUP(B745,开关状态表!B:K,10,0),'TWT实时状态（新）'!B:I,7,0)</f>
        <v>#N/A</v>
      </c>
      <c r="I745" t="e">
        <f>VLOOKUP(O745&amp;"-"&amp;VLOOKUP(B745,开关状态表!B:K,10,0),'TWT实时状态（新）'!B:I,8,0)</f>
        <v>#N/A</v>
      </c>
      <c r="O745" s="11" t="str">
        <f>VLOOKUP(C745,矩阵信息表!B:C,2,0)</f>
        <v>CS12</v>
      </c>
    </row>
    <row r="746" ht="15" spans="1:15">
      <c r="A746" s="13">
        <f t="shared" si="23"/>
        <v>745</v>
      </c>
      <c r="B746" s="8" t="str">
        <f t="shared" si="24"/>
        <v>CS12-1-3-[7][7]</v>
      </c>
      <c r="C746" s="8" t="s">
        <v>8409</v>
      </c>
      <c r="D746" s="8">
        <v>7</v>
      </c>
      <c r="E746" s="8">
        <v>7</v>
      </c>
      <c r="F746" s="8" t="str">
        <f>VLOOKUP(C746&amp;"-I"&amp;D746,端口信息表!B:F,5,FALSE)</f>
        <v>RC12H</v>
      </c>
      <c r="G746" s="8" t="str">
        <f>VLOOKUP(C746&amp;"-O"&amp;E746,端口信息表!B:F,5,FALSE)</f>
        <v>TC12V</v>
      </c>
      <c r="H746" t="e">
        <f>VLOOKUP(O746&amp;"-"&amp;VLOOKUP(B746,开关状态表!B:K,10,0),'TWT实时状态（新）'!B:I,7,0)</f>
        <v>#N/A</v>
      </c>
      <c r="I746" t="e">
        <f>VLOOKUP(O746&amp;"-"&amp;VLOOKUP(B746,开关状态表!B:K,10,0),'TWT实时状态（新）'!B:I,8,0)</f>
        <v>#N/A</v>
      </c>
      <c r="O746" s="11" t="str">
        <f>VLOOKUP(C746,矩阵信息表!B:C,2,0)</f>
        <v>CS12</v>
      </c>
    </row>
    <row r="747" ht="15" spans="1:15">
      <c r="A747" s="13">
        <f t="shared" si="23"/>
        <v>746</v>
      </c>
      <c r="B747" s="8" t="str">
        <f t="shared" si="24"/>
        <v>CS12-1-3-[8][8]</v>
      </c>
      <c r="C747" s="8" t="s">
        <v>8409</v>
      </c>
      <c r="D747" s="8">
        <v>8</v>
      </c>
      <c r="E747" s="8">
        <v>8</v>
      </c>
      <c r="F747" s="8" t="str">
        <f>VLOOKUP(C747&amp;"-I"&amp;D747,端口信息表!B:F,5,FALSE)</f>
        <v>RC13H</v>
      </c>
      <c r="G747" s="8" t="str">
        <f>VLOOKUP(C747&amp;"-O"&amp;E747,端口信息表!B:F,5,FALSE)</f>
        <v>TC13V</v>
      </c>
      <c r="H747" t="e">
        <f>VLOOKUP(O747&amp;"-"&amp;VLOOKUP(B747,开关状态表!B:K,10,0),'TWT实时状态（新）'!B:I,7,0)</f>
        <v>#N/A</v>
      </c>
      <c r="I747" t="e">
        <f>VLOOKUP(O747&amp;"-"&amp;VLOOKUP(B747,开关状态表!B:K,10,0),'TWT实时状态（新）'!B:I,8,0)</f>
        <v>#N/A</v>
      </c>
      <c r="O747" s="11" t="str">
        <f>VLOOKUP(C747,矩阵信息表!B:C,2,0)</f>
        <v>CS12</v>
      </c>
    </row>
    <row r="748" ht="15" spans="1:15">
      <c r="A748" s="13">
        <f t="shared" si="23"/>
        <v>747</v>
      </c>
      <c r="B748" s="8" t="str">
        <f t="shared" si="24"/>
        <v>CS12-1-3-[9][9]</v>
      </c>
      <c r="C748" s="8" t="s">
        <v>8409</v>
      </c>
      <c r="D748" s="8">
        <v>9</v>
      </c>
      <c r="E748" s="8">
        <v>9</v>
      </c>
      <c r="F748" s="8" t="str">
        <f>VLOOKUP(C748&amp;"-I"&amp;D748,端口信息表!B:F,5,FALSE)</f>
        <v>RC7V</v>
      </c>
      <c r="G748" s="8" t="str">
        <f>VLOOKUP(C748&amp;"-O"&amp;E748,端口信息表!B:F,5,FALSE)</f>
        <v>TC7H</v>
      </c>
      <c r="H748" t="e">
        <f>VLOOKUP(O748&amp;"-"&amp;VLOOKUP(B748,开关状态表!B:K,10,0),'TWT实时状态（新）'!B:I,7,0)</f>
        <v>#N/A</v>
      </c>
      <c r="I748" t="e">
        <f>VLOOKUP(O748&amp;"-"&amp;VLOOKUP(B748,开关状态表!B:K,10,0),'TWT实时状态（新）'!B:I,8,0)</f>
        <v>#N/A</v>
      </c>
      <c r="O748" s="11" t="str">
        <f>VLOOKUP(C748,矩阵信息表!B:C,2,0)</f>
        <v>CS12</v>
      </c>
    </row>
    <row r="749" ht="15" spans="1:15">
      <c r="A749" s="13">
        <f t="shared" si="23"/>
        <v>748</v>
      </c>
      <c r="B749" s="8" t="str">
        <f t="shared" si="24"/>
        <v>CS12-1-3-[10][10]</v>
      </c>
      <c r="C749" s="8" t="s">
        <v>8409</v>
      </c>
      <c r="D749" s="8">
        <v>10</v>
      </c>
      <c r="E749" s="8">
        <v>10</v>
      </c>
      <c r="F749" s="8" t="str">
        <f>VLOOKUP(C749&amp;"-I"&amp;D749,端口信息表!B:F,5,FALSE)</f>
        <v>RC8V</v>
      </c>
      <c r="G749" s="8" t="str">
        <f>VLOOKUP(C749&amp;"-O"&amp;E749,端口信息表!B:F,5,FALSE)</f>
        <v>TC8H</v>
      </c>
      <c r="H749" t="e">
        <f>VLOOKUP(O749&amp;"-"&amp;VLOOKUP(B749,开关状态表!B:K,10,0),'TWT实时状态（新）'!B:I,7,0)</f>
        <v>#N/A</v>
      </c>
      <c r="I749" t="e">
        <f>VLOOKUP(O749&amp;"-"&amp;VLOOKUP(B749,开关状态表!B:K,10,0),'TWT实时状态（新）'!B:I,8,0)</f>
        <v>#N/A</v>
      </c>
      <c r="O749" s="11" t="str">
        <f>VLOOKUP(C749,矩阵信息表!B:C,2,0)</f>
        <v>CS12</v>
      </c>
    </row>
    <row r="750" ht="15" spans="1:15">
      <c r="A750" s="13">
        <f t="shared" si="23"/>
        <v>749</v>
      </c>
      <c r="B750" s="8" t="str">
        <f t="shared" si="24"/>
        <v>CS12-1-3-[11][11]</v>
      </c>
      <c r="C750" s="8" t="s">
        <v>8409</v>
      </c>
      <c r="D750" s="8">
        <v>11</v>
      </c>
      <c r="E750" s="8">
        <v>11</v>
      </c>
      <c r="F750" s="8" t="str">
        <f>VLOOKUP(C750&amp;"-I"&amp;D750,端口信息表!B:F,5,FALSE)</f>
        <v>RC9V</v>
      </c>
      <c r="G750" s="8" t="str">
        <f>VLOOKUP(C750&amp;"-O"&amp;E750,端口信息表!B:F,5,FALSE)</f>
        <v>TC9H</v>
      </c>
      <c r="H750" t="e">
        <f>VLOOKUP(O750&amp;"-"&amp;VLOOKUP(B750,开关状态表!B:K,10,0),'TWT实时状态（新）'!B:I,7,0)</f>
        <v>#N/A</v>
      </c>
      <c r="I750" t="e">
        <f>VLOOKUP(O750&amp;"-"&amp;VLOOKUP(B750,开关状态表!B:K,10,0),'TWT实时状态（新）'!B:I,8,0)</f>
        <v>#N/A</v>
      </c>
      <c r="O750" s="11" t="str">
        <f>VLOOKUP(C750,矩阵信息表!B:C,2,0)</f>
        <v>CS12</v>
      </c>
    </row>
    <row r="751" ht="15" spans="1:15">
      <c r="A751" s="13">
        <f t="shared" si="23"/>
        <v>750</v>
      </c>
      <c r="B751" s="8" t="str">
        <f t="shared" si="24"/>
        <v>CS12-1-3-[12][12]</v>
      </c>
      <c r="C751" s="8" t="s">
        <v>8409</v>
      </c>
      <c r="D751" s="8">
        <v>12</v>
      </c>
      <c r="E751" s="8">
        <v>12</v>
      </c>
      <c r="F751" s="8" t="str">
        <f>VLOOKUP(C751&amp;"-I"&amp;D751,端口信息表!B:F,5,FALSE)</f>
        <v>RC10V</v>
      </c>
      <c r="G751" s="8" t="str">
        <f>VLOOKUP(C751&amp;"-O"&amp;E751,端口信息表!B:F,5,FALSE)</f>
        <v>TC10H</v>
      </c>
      <c r="H751" t="e">
        <f>VLOOKUP(O751&amp;"-"&amp;VLOOKUP(B751,开关状态表!B:K,10,0),'TWT实时状态（新）'!B:I,7,0)</f>
        <v>#N/A</v>
      </c>
      <c r="I751" t="e">
        <f>VLOOKUP(O751&amp;"-"&amp;VLOOKUP(B751,开关状态表!B:K,10,0),'TWT实时状态（新）'!B:I,8,0)</f>
        <v>#N/A</v>
      </c>
      <c r="O751" s="11" t="str">
        <f>VLOOKUP(C751,矩阵信息表!B:C,2,0)</f>
        <v>CS12</v>
      </c>
    </row>
    <row r="752" ht="15" spans="1:15">
      <c r="A752" s="13">
        <f t="shared" si="23"/>
        <v>751</v>
      </c>
      <c r="B752" s="8" t="str">
        <f t="shared" si="24"/>
        <v>CS12-1-3-[13][13]</v>
      </c>
      <c r="C752" s="8" t="s">
        <v>8409</v>
      </c>
      <c r="D752" s="8">
        <v>13</v>
      </c>
      <c r="E752" s="8">
        <v>13</v>
      </c>
      <c r="F752" s="8" t="str">
        <f>VLOOKUP(C752&amp;"-I"&amp;D752,端口信息表!B:F,5,FALSE)</f>
        <v>RC11V</v>
      </c>
      <c r="G752" s="8" t="str">
        <f>VLOOKUP(C752&amp;"-O"&amp;E752,端口信息表!B:F,5,FALSE)</f>
        <v>TC11H</v>
      </c>
      <c r="H752" t="e">
        <f>VLOOKUP(O752&amp;"-"&amp;VLOOKUP(B752,开关状态表!B:K,10,0),'TWT实时状态（新）'!B:I,7,0)</f>
        <v>#N/A</v>
      </c>
      <c r="I752" t="e">
        <f>VLOOKUP(O752&amp;"-"&amp;VLOOKUP(B752,开关状态表!B:K,10,0),'TWT实时状态（新）'!B:I,8,0)</f>
        <v>#N/A</v>
      </c>
      <c r="O752" s="11" t="str">
        <f>VLOOKUP(C752,矩阵信息表!B:C,2,0)</f>
        <v>CS12</v>
      </c>
    </row>
    <row r="753" ht="15" spans="1:15">
      <c r="A753" s="13">
        <f t="shared" si="23"/>
        <v>752</v>
      </c>
      <c r="B753" s="8" t="str">
        <f t="shared" si="24"/>
        <v>CS12-1-4-[1][1]</v>
      </c>
      <c r="C753" s="8" t="s">
        <v>8410</v>
      </c>
      <c r="D753" s="8">
        <v>1</v>
      </c>
      <c r="E753" s="8">
        <v>1</v>
      </c>
      <c r="F753" s="8" t="str">
        <f>VLOOKUP(C753&amp;"-I"&amp;D753,端口信息表!B:F,5,FALSE)</f>
        <v>REM14H</v>
      </c>
      <c r="G753" s="8" t="str">
        <f>VLOOKUP(C753&amp;"-O"&amp;E753,端口信息表!B:F,5,FALSE)</f>
        <v>TEM14V</v>
      </c>
      <c r="H753" t="e">
        <f>VLOOKUP(O753&amp;"-"&amp;VLOOKUP(B753,开关状态表!B:K,10,0),'TWT实时状态（新）'!B:I,7,0)</f>
        <v>#N/A</v>
      </c>
      <c r="I753" t="e">
        <f>VLOOKUP(O753&amp;"-"&amp;VLOOKUP(B753,开关状态表!B:K,10,0),'TWT实时状态（新）'!B:I,8,0)</f>
        <v>#N/A</v>
      </c>
      <c r="O753" s="11" t="str">
        <f>VLOOKUP(C753,矩阵信息表!B:C,2,0)</f>
        <v>CS12</v>
      </c>
    </row>
    <row r="754" ht="15" spans="1:15">
      <c r="A754" s="13">
        <f t="shared" si="23"/>
        <v>753</v>
      </c>
      <c r="B754" s="8" t="str">
        <f t="shared" si="24"/>
        <v>CS12-1-4-[2][2]</v>
      </c>
      <c r="C754" s="8" t="s">
        <v>8410</v>
      </c>
      <c r="D754" s="8">
        <v>2</v>
      </c>
      <c r="E754" s="8">
        <v>2</v>
      </c>
      <c r="F754" s="8" t="str">
        <f>VLOOKUP(C754&amp;"-I"&amp;D754,端口信息表!B:F,5,FALSE)</f>
        <v>REM15H</v>
      </c>
      <c r="G754" s="8" t="str">
        <f>VLOOKUP(C754&amp;"-O"&amp;E754,端口信息表!B:F,5,FALSE)</f>
        <v>TEM15V</v>
      </c>
      <c r="H754" t="e">
        <f>VLOOKUP(O754&amp;"-"&amp;VLOOKUP(B754,开关状态表!B:K,10,0),'TWT实时状态（新）'!B:I,7,0)</f>
        <v>#N/A</v>
      </c>
      <c r="I754" t="e">
        <f>VLOOKUP(O754&amp;"-"&amp;VLOOKUP(B754,开关状态表!B:K,10,0),'TWT实时状态（新）'!B:I,8,0)</f>
        <v>#N/A</v>
      </c>
      <c r="O754" s="11" t="str">
        <f>VLOOKUP(C754,矩阵信息表!B:C,2,0)</f>
        <v>CS12</v>
      </c>
    </row>
    <row r="755" ht="15" spans="1:15">
      <c r="A755" s="13">
        <f t="shared" si="23"/>
        <v>754</v>
      </c>
      <c r="B755" s="8" t="str">
        <f t="shared" si="24"/>
        <v>CS12-1-4-[3][3]</v>
      </c>
      <c r="C755" s="8" t="s">
        <v>8410</v>
      </c>
      <c r="D755" s="8">
        <v>3</v>
      </c>
      <c r="E755" s="8">
        <v>3</v>
      </c>
      <c r="F755" s="8" t="str">
        <f>VLOOKUP(C755&amp;"-I"&amp;D755,端口信息表!B:F,5,FALSE)</f>
        <v>REM16V</v>
      </c>
      <c r="G755" s="8" t="str">
        <f>VLOOKUP(C755&amp;"-O"&amp;E755,端口信息表!B:F,5,FALSE)</f>
        <v>TEM16H</v>
      </c>
      <c r="H755" t="e">
        <f>VLOOKUP(O755&amp;"-"&amp;VLOOKUP(B755,开关状态表!B:K,10,0),'TWT实时状态（新）'!B:I,7,0)</f>
        <v>#N/A</v>
      </c>
      <c r="I755" t="e">
        <f>VLOOKUP(O755&amp;"-"&amp;VLOOKUP(B755,开关状态表!B:K,10,0),'TWT实时状态（新）'!B:I,8,0)</f>
        <v>#N/A</v>
      </c>
      <c r="O755" s="11" t="str">
        <f>VLOOKUP(C755,矩阵信息表!B:C,2,0)</f>
        <v>CS12</v>
      </c>
    </row>
    <row r="756" ht="15" spans="1:15">
      <c r="A756" s="13">
        <f t="shared" si="23"/>
        <v>755</v>
      </c>
      <c r="B756" s="8" t="str">
        <f t="shared" si="24"/>
        <v>CS12-1-4-[4][4]</v>
      </c>
      <c r="C756" s="8" t="s">
        <v>8410</v>
      </c>
      <c r="D756" s="8">
        <v>4</v>
      </c>
      <c r="E756" s="8">
        <v>4</v>
      </c>
      <c r="F756" s="8" t="str">
        <f>VLOOKUP(C756&amp;"-I"&amp;D756,端口信息表!B:F,5,FALSE)</f>
        <v>REM17V</v>
      </c>
      <c r="G756" s="8" t="str">
        <f>VLOOKUP(C756&amp;"-O"&amp;E756,端口信息表!B:F,5,FALSE)</f>
        <v>TEM17H</v>
      </c>
      <c r="H756" t="e">
        <f>VLOOKUP(O756&amp;"-"&amp;VLOOKUP(B756,开关状态表!B:K,10,0),'TWT实时状态（新）'!B:I,7,0)</f>
        <v>#N/A</v>
      </c>
      <c r="I756" t="e">
        <f>VLOOKUP(O756&amp;"-"&amp;VLOOKUP(B756,开关状态表!B:K,10,0),'TWT实时状态（新）'!B:I,8,0)</f>
        <v>#N/A</v>
      </c>
      <c r="O756" s="11" t="str">
        <f>VLOOKUP(C756,矩阵信息表!B:C,2,0)</f>
        <v>CS12</v>
      </c>
    </row>
    <row r="757" ht="15" spans="1:15">
      <c r="A757" s="13">
        <f t="shared" si="23"/>
        <v>756</v>
      </c>
      <c r="B757" s="8" t="str">
        <f t="shared" si="24"/>
        <v>CS12-1-4-[5][5]</v>
      </c>
      <c r="C757" s="8" t="s">
        <v>8410</v>
      </c>
      <c r="D757" s="8">
        <v>5</v>
      </c>
      <c r="E757" s="8">
        <v>5</v>
      </c>
      <c r="F757" s="8" t="str">
        <f>VLOOKUP(C757&amp;"-I"&amp;D757,端口信息表!B:F,5,FALSE)</f>
        <v>REM18V</v>
      </c>
      <c r="G757" s="8" t="str">
        <f>VLOOKUP(C757&amp;"-O"&amp;E757,端口信息表!B:F,5,FALSE)</f>
        <v>TEM18H</v>
      </c>
      <c r="H757" t="e">
        <f>VLOOKUP(O757&amp;"-"&amp;VLOOKUP(B757,开关状态表!B:K,10,0),'TWT实时状态（新）'!B:I,7,0)</f>
        <v>#N/A</v>
      </c>
      <c r="I757" t="e">
        <f>VLOOKUP(O757&amp;"-"&amp;VLOOKUP(B757,开关状态表!B:K,10,0),'TWT实时状态（新）'!B:I,8,0)</f>
        <v>#N/A</v>
      </c>
      <c r="O757" s="11" t="str">
        <f>VLOOKUP(C757,矩阵信息表!B:C,2,0)</f>
        <v>CS12</v>
      </c>
    </row>
    <row r="758" ht="15" spans="1:15">
      <c r="A758" s="13">
        <f t="shared" si="23"/>
        <v>757</v>
      </c>
      <c r="B758" s="8" t="str">
        <f t="shared" si="24"/>
        <v>CS12-1-4-[6][6]</v>
      </c>
      <c r="C758" s="8" t="s">
        <v>8410</v>
      </c>
      <c r="D758" s="8">
        <v>6</v>
      </c>
      <c r="E758" s="8">
        <v>6</v>
      </c>
      <c r="F758" s="8" t="str">
        <f>VLOOKUP(C758&amp;"-I"&amp;D758,端口信息表!B:F,5,FALSE)</f>
        <v>REM19V</v>
      </c>
      <c r="G758" s="8" t="str">
        <f>VLOOKUP(C758&amp;"-O"&amp;E758,端口信息表!B:F,5,FALSE)</f>
        <v>TEM19H</v>
      </c>
      <c r="H758" t="e">
        <f>VLOOKUP(O758&amp;"-"&amp;VLOOKUP(B758,开关状态表!B:K,10,0),'TWT实时状态（新）'!B:I,7,0)</f>
        <v>#N/A</v>
      </c>
      <c r="I758" t="e">
        <f>VLOOKUP(O758&amp;"-"&amp;VLOOKUP(B758,开关状态表!B:K,10,0),'TWT实时状态（新）'!B:I,8,0)</f>
        <v>#N/A</v>
      </c>
      <c r="O758" s="11" t="str">
        <f>VLOOKUP(C758,矩阵信息表!B:C,2,0)</f>
        <v>CS12</v>
      </c>
    </row>
    <row r="759" ht="15" spans="1:15">
      <c r="A759" s="13">
        <f t="shared" si="23"/>
        <v>758</v>
      </c>
      <c r="B759" s="8" t="str">
        <f t="shared" si="24"/>
        <v>CS19-1-1-[1][1]</v>
      </c>
      <c r="C759" s="8" t="s">
        <v>8411</v>
      </c>
      <c r="D759" s="8">
        <v>1</v>
      </c>
      <c r="E759" s="8">
        <v>1</v>
      </c>
      <c r="F759" s="8" t="str">
        <f>VLOOKUP(C759&amp;"-I"&amp;D759,端口信息表!B:F,5,FALSE)</f>
        <v>RWC1R</v>
      </c>
      <c r="G759" s="8" t="str">
        <f>VLOOKUP(C759&amp;"-O"&amp;E759,端口信息表!B:F,5,FALSE)</f>
        <v>TWC1L</v>
      </c>
      <c r="H759">
        <f>VLOOKUP(O759&amp;"-"&amp;VLOOKUP(B759,开关状态表!B:K,10,0),'TWT实时状态（新）'!B:I,7,0)</f>
        <v>0</v>
      </c>
      <c r="I759">
        <f>VLOOKUP(O759&amp;"-"&amp;VLOOKUP(B759,开关状态表!B:K,10,0),'TWT实时状态（新）'!B:I,8,0)</f>
        <v>0</v>
      </c>
      <c r="O759" s="11" t="str">
        <f>VLOOKUP(C759,矩阵信息表!B:C,2,0)</f>
        <v>CS19</v>
      </c>
    </row>
    <row r="760" ht="15" spans="1:15">
      <c r="A760" s="13">
        <f t="shared" si="23"/>
        <v>759</v>
      </c>
      <c r="B760" s="8" t="str">
        <f t="shared" si="24"/>
        <v>CS19-1-1-[2][2]</v>
      </c>
      <c r="C760" s="8" t="s">
        <v>8411</v>
      </c>
      <c r="D760" s="8">
        <v>2</v>
      </c>
      <c r="E760" s="8">
        <v>2</v>
      </c>
      <c r="F760" s="8" t="str">
        <f>VLOOKUP(C760&amp;"-I"&amp;D760,端口信息表!B:F,5,FALSE)</f>
        <v>RWC2R</v>
      </c>
      <c r="G760" s="8" t="str">
        <f>VLOOKUP(C760&amp;"-O"&amp;E760,端口信息表!B:F,5,FALSE)</f>
        <v>TWC2L</v>
      </c>
      <c r="H760">
        <f>VLOOKUP(O760&amp;"-"&amp;VLOOKUP(B760,开关状态表!B:K,10,0),'TWT实时状态（新）'!B:I,7,0)</f>
        <v>0</v>
      </c>
      <c r="I760">
        <f>VLOOKUP(O760&amp;"-"&amp;VLOOKUP(B760,开关状态表!B:K,10,0),'TWT实时状态（新）'!B:I,8,0)</f>
        <v>0</v>
      </c>
      <c r="O760" s="11" t="str">
        <f>VLOOKUP(C760,矩阵信息表!B:C,2,0)</f>
        <v>CS19</v>
      </c>
    </row>
    <row r="761" ht="15" spans="1:15">
      <c r="A761" s="13">
        <f t="shared" si="23"/>
        <v>760</v>
      </c>
      <c r="B761" s="8" t="str">
        <f t="shared" si="24"/>
        <v>CS19-1-2-[1][1]</v>
      </c>
      <c r="C761" s="8" t="s">
        <v>8412</v>
      </c>
      <c r="D761" s="8">
        <v>1</v>
      </c>
      <c r="E761" s="8">
        <v>1</v>
      </c>
      <c r="F761" s="8" t="str">
        <f>VLOOKUP(C761&amp;"-I"&amp;D761,端口信息表!B:F,5,FALSE)</f>
        <v>RAKu1V</v>
      </c>
      <c r="G761" s="8" t="str">
        <f>VLOOKUP(C761&amp;"-O"&amp;E761,端口信息表!B:F,5,FALSE)</f>
        <v>TCKu1H</v>
      </c>
      <c r="H761">
        <f>VLOOKUP(O761&amp;"-"&amp;VLOOKUP(B761,开关状态表!B:K,10,0),'TWT实时状态（新）'!B:I,7,0)</f>
        <v>0</v>
      </c>
      <c r="I761">
        <f>VLOOKUP(O761&amp;"-"&amp;VLOOKUP(B761,开关状态表!B:K,10,0),'TWT实时状态（新）'!B:I,8,0)</f>
        <v>0</v>
      </c>
      <c r="O761" s="11" t="str">
        <f>VLOOKUP(C761,矩阵信息表!B:C,2,0)</f>
        <v>CS19</v>
      </c>
    </row>
    <row r="762" ht="15" spans="1:15">
      <c r="A762" s="13">
        <f t="shared" si="23"/>
        <v>761</v>
      </c>
      <c r="B762" s="8" t="str">
        <f t="shared" si="24"/>
        <v>CS19-1-2-[2][2]</v>
      </c>
      <c r="C762" s="8" t="s">
        <v>8412</v>
      </c>
      <c r="D762" s="8">
        <v>2</v>
      </c>
      <c r="E762" s="8">
        <v>2</v>
      </c>
      <c r="F762" s="8" t="str">
        <f>VLOOKUP(C762&amp;"-I"&amp;D762,端口信息表!B:F,5,FALSE)</f>
        <v>RAKu2V</v>
      </c>
      <c r="G762" s="8" t="str">
        <f>VLOOKUP(C762&amp;"-O"&amp;E762,端口信息表!B:F,5,FALSE)</f>
        <v>TDKu2H</v>
      </c>
      <c r="H762">
        <f>VLOOKUP(O762&amp;"-"&amp;VLOOKUP(B762,开关状态表!B:K,10,0),'TWT实时状态（新）'!B:I,7,0)</f>
        <v>0</v>
      </c>
      <c r="I762">
        <f>VLOOKUP(O762&amp;"-"&amp;VLOOKUP(B762,开关状态表!B:K,10,0),'TWT实时状态（新）'!B:I,8,0)</f>
        <v>0</v>
      </c>
      <c r="O762" s="11" t="str">
        <f>VLOOKUP(C762,矩阵信息表!B:C,2,0)</f>
        <v>CS19</v>
      </c>
    </row>
    <row r="763" ht="15" spans="1:15">
      <c r="A763" s="13">
        <f t="shared" si="23"/>
        <v>762</v>
      </c>
      <c r="B763" s="8" t="str">
        <f t="shared" si="24"/>
        <v>CS19-1-2-[3][3]</v>
      </c>
      <c r="C763" s="8" t="s">
        <v>8412</v>
      </c>
      <c r="D763" s="8">
        <v>3</v>
      </c>
      <c r="E763" s="8">
        <v>3</v>
      </c>
      <c r="F763" s="8" t="str">
        <f>VLOOKUP(C763&amp;"-I"&amp;D763,端口信息表!B:F,5,FALSE)</f>
        <v>RCKu3V</v>
      </c>
      <c r="G763" s="8" t="str">
        <f>VLOOKUP(C763&amp;"-O"&amp;E763,端口信息表!B:F,5,FALSE)</f>
        <v>TAKu3H</v>
      </c>
      <c r="H763">
        <f>VLOOKUP(O763&amp;"-"&amp;VLOOKUP(B763,开关状态表!B:K,10,0),'TWT实时状态（新）'!B:I,7,0)</f>
        <v>0</v>
      </c>
      <c r="I763">
        <f>VLOOKUP(O763&amp;"-"&amp;VLOOKUP(B763,开关状态表!B:K,10,0),'TWT实时状态（新）'!B:I,8,0)</f>
        <v>0</v>
      </c>
      <c r="O763" s="11" t="str">
        <f>VLOOKUP(C763,矩阵信息表!B:C,2,0)</f>
        <v>CS19</v>
      </c>
    </row>
    <row r="764" ht="15" spans="1:15">
      <c r="A764" s="13">
        <f t="shared" si="23"/>
        <v>763</v>
      </c>
      <c r="B764" s="8" t="str">
        <f t="shared" si="24"/>
        <v>CS19-1-2-[4][4]</v>
      </c>
      <c r="C764" s="8" t="s">
        <v>8412</v>
      </c>
      <c r="D764" s="8">
        <v>4</v>
      </c>
      <c r="E764" s="8">
        <v>4</v>
      </c>
      <c r="F764" s="8" t="str">
        <f>VLOOKUP(C764&amp;"-I"&amp;D764,端口信息表!B:F,5,FALSE)</f>
        <v>RDKu4V</v>
      </c>
      <c r="G764" s="8" t="str">
        <f>VLOOKUP(C764&amp;"-O"&amp;E764,端口信息表!B:F,5,FALSE)</f>
        <v>TAKu4H</v>
      </c>
      <c r="H764">
        <f>VLOOKUP(O764&amp;"-"&amp;VLOOKUP(B764,开关状态表!B:K,10,0),'TWT实时状态（新）'!B:I,7,0)</f>
        <v>0</v>
      </c>
      <c r="I764">
        <f>VLOOKUP(O764&amp;"-"&amp;VLOOKUP(B764,开关状态表!B:K,10,0),'TWT实时状态（新）'!B:I,8,0)</f>
        <v>0</v>
      </c>
      <c r="O764" s="11" t="str">
        <f>VLOOKUP(C764,矩阵信息表!B:C,2,0)</f>
        <v>CS19</v>
      </c>
    </row>
    <row r="765" ht="15" spans="1:15">
      <c r="A765" s="13">
        <f t="shared" si="23"/>
        <v>764</v>
      </c>
      <c r="B765" s="8" t="str">
        <f t="shared" si="24"/>
        <v>CS19-1-2-[5][5]</v>
      </c>
      <c r="C765" s="8" t="s">
        <v>8412</v>
      </c>
      <c r="D765" s="8">
        <v>5</v>
      </c>
      <c r="E765" s="8">
        <v>5</v>
      </c>
      <c r="F765" s="8" t="str">
        <f>VLOOKUP(C765&amp;"-I"&amp;D765,端口信息表!B:F,5,FALSE)</f>
        <v>RAKu8H</v>
      </c>
      <c r="G765" s="8" t="str">
        <f>VLOOKUP(C765&amp;"-O"&amp;E765,端口信息表!B:F,5,FALSE)</f>
        <v>TBKu8V</v>
      </c>
      <c r="H765">
        <f>VLOOKUP(O765&amp;"-"&amp;VLOOKUP(B765,开关状态表!B:K,10,0),'TWT实时状态（新）'!B:I,7,0)</f>
        <v>0</v>
      </c>
      <c r="I765">
        <f>VLOOKUP(O765&amp;"-"&amp;VLOOKUP(B765,开关状态表!B:K,10,0),'TWT实时状态（新）'!B:I,8,0)</f>
        <v>0</v>
      </c>
      <c r="O765" s="11" t="str">
        <f>VLOOKUP(C765,矩阵信息表!B:C,2,0)</f>
        <v>CS19</v>
      </c>
    </row>
    <row r="766" ht="15" spans="1:15">
      <c r="A766" s="13">
        <f t="shared" si="23"/>
        <v>765</v>
      </c>
      <c r="B766" s="8" t="str">
        <f t="shared" si="24"/>
        <v>CS19-1-2-[6][6]</v>
      </c>
      <c r="C766" s="8" t="s">
        <v>8412</v>
      </c>
      <c r="D766" s="8">
        <v>6</v>
      </c>
      <c r="E766" s="8">
        <v>6</v>
      </c>
      <c r="F766" s="8" t="str">
        <f>VLOOKUP(C766&amp;"-I"&amp;D766,端口信息表!B:F,5,FALSE)</f>
        <v>RAKu9H</v>
      </c>
      <c r="G766" s="8" t="str">
        <f>VLOOKUP(C766&amp;"-O"&amp;E766,端口信息表!B:F,5,FALSE)</f>
        <v>TAKu9V</v>
      </c>
      <c r="H766">
        <f>VLOOKUP(O766&amp;"-"&amp;VLOOKUP(B766,开关状态表!B:K,10,0),'TWT实时状态（新）'!B:I,7,0)</f>
        <v>0</v>
      </c>
      <c r="I766">
        <f>VLOOKUP(O766&amp;"-"&amp;VLOOKUP(B766,开关状态表!B:K,10,0),'TWT实时状态（新）'!B:I,8,0)</f>
        <v>0</v>
      </c>
      <c r="O766" s="11" t="str">
        <f>VLOOKUP(C766,矩阵信息表!B:C,2,0)</f>
        <v>CS19</v>
      </c>
    </row>
    <row r="767" ht="15" spans="1:15">
      <c r="A767" s="13">
        <f t="shared" si="23"/>
        <v>766</v>
      </c>
      <c r="B767" s="8" t="str">
        <f t="shared" si="24"/>
        <v>CS19-1-2-[7][7]</v>
      </c>
      <c r="C767" s="8" t="s">
        <v>8412</v>
      </c>
      <c r="D767" s="8">
        <v>7</v>
      </c>
      <c r="E767" s="8">
        <v>7</v>
      </c>
      <c r="F767" s="8" t="str">
        <f>VLOOKUP(C767&amp;"-I"&amp;D767,端口信息表!B:F,5,FALSE)</f>
        <v>RBKu10H</v>
      </c>
      <c r="G767" s="8" t="str">
        <f>VLOOKUP(C767&amp;"-O"&amp;E767,端口信息表!B:F,5,FALSE)</f>
        <v>TAKu10V</v>
      </c>
      <c r="H767">
        <f>VLOOKUP(O767&amp;"-"&amp;VLOOKUP(B767,开关状态表!B:K,10,0),'TWT实时状态（新）'!B:I,7,0)</f>
        <v>0</v>
      </c>
      <c r="I767">
        <f>VLOOKUP(O767&amp;"-"&amp;VLOOKUP(B767,开关状态表!B:K,10,0),'TWT实时状态（新）'!B:I,8,0)</f>
        <v>0</v>
      </c>
      <c r="O767" s="11" t="str">
        <f>VLOOKUP(C767,矩阵信息表!B:C,2,0)</f>
        <v>CS19</v>
      </c>
    </row>
    <row r="768" ht="15" spans="1:15">
      <c r="A768" s="13">
        <f t="shared" si="23"/>
        <v>767</v>
      </c>
      <c r="B768" s="8" t="str">
        <f t="shared" si="24"/>
        <v>CS19-1-3-[1][1]</v>
      </c>
      <c r="C768" s="8" t="s">
        <v>8413</v>
      </c>
      <c r="D768" s="8">
        <v>1</v>
      </c>
      <c r="E768" s="8">
        <v>1</v>
      </c>
      <c r="F768" s="8" t="str">
        <f>VLOOKUP(C768&amp;"-I"&amp;D768,端口信息表!B:F,5,FALSE)</f>
        <v>RH1L</v>
      </c>
      <c r="G768" s="8" t="str">
        <f>VLOOKUP(C768&amp;"-O"&amp;E768,端口信息表!B:F,5,FALSE)</f>
        <v>TY1R</v>
      </c>
      <c r="H768">
        <f>VLOOKUP(O768&amp;"-"&amp;VLOOKUP(B768,开关状态表!B:K,10,0),'TWT实时状态（新）'!B:I,7,0)</f>
        <v>0</v>
      </c>
      <c r="I768">
        <f>VLOOKUP(O768&amp;"-"&amp;VLOOKUP(B768,开关状态表!B:K,10,0),'TWT实时状态（新）'!B:I,8,0)</f>
        <v>0</v>
      </c>
      <c r="O768" s="11" t="str">
        <f>VLOOKUP(C768,矩阵信息表!B:C,2,0)</f>
        <v>CS19</v>
      </c>
    </row>
    <row r="769" ht="15" spans="1:15">
      <c r="A769" s="13">
        <f t="shared" si="23"/>
        <v>768</v>
      </c>
      <c r="B769" s="8" t="str">
        <f t="shared" si="24"/>
        <v>CS19-1-3-[2][2]</v>
      </c>
      <c r="C769" s="8" t="s">
        <v>8413</v>
      </c>
      <c r="D769" s="8">
        <v>2</v>
      </c>
      <c r="E769" s="8">
        <v>2</v>
      </c>
      <c r="F769" s="8" t="str">
        <f>VLOOKUP(C769&amp;"-I"&amp;D769,端口信息表!B:F,5,FALSE)</f>
        <v>RH2L</v>
      </c>
      <c r="G769" s="8" t="str">
        <f>VLOOKUP(C769&amp;"-O"&amp;E769,端口信息表!B:F,5,FALSE)</f>
        <v>TY2R</v>
      </c>
      <c r="H769">
        <f>VLOOKUP(O769&amp;"-"&amp;VLOOKUP(B769,开关状态表!B:K,10,0),'TWT实时状态（新）'!B:I,7,0)</f>
        <v>0</v>
      </c>
      <c r="I769">
        <f>VLOOKUP(O769&amp;"-"&amp;VLOOKUP(B769,开关状态表!B:K,10,0),'TWT实时状态（新）'!B:I,8,0)</f>
        <v>0</v>
      </c>
      <c r="O769" s="11" t="str">
        <f>VLOOKUP(C769,矩阵信息表!B:C,2,0)</f>
        <v>CS19</v>
      </c>
    </row>
    <row r="770" ht="15" spans="1:15">
      <c r="A770" s="13">
        <f t="shared" si="23"/>
        <v>769</v>
      </c>
      <c r="B770" s="8" t="str">
        <f t="shared" si="24"/>
        <v>CS19-1-3-[3][3]</v>
      </c>
      <c r="C770" s="8" t="s">
        <v>8413</v>
      </c>
      <c r="D770" s="8">
        <v>3</v>
      </c>
      <c r="E770" s="8">
        <v>3</v>
      </c>
      <c r="F770" s="8" t="str">
        <f>VLOOKUP(C770&amp;"-I"&amp;D770,端口信息表!B:F,5,FALSE)</f>
        <v>RH3L</v>
      </c>
      <c r="G770" s="8" t="str">
        <f>VLOOKUP(C770&amp;"-O"&amp;E770,端口信息表!B:F,5,FALSE)</f>
        <v>TY3R</v>
      </c>
      <c r="H770">
        <f>VLOOKUP(O770&amp;"-"&amp;VLOOKUP(B770,开关状态表!B:K,10,0),'TWT实时状态（新）'!B:I,7,0)</f>
        <v>0</v>
      </c>
      <c r="I770">
        <f>VLOOKUP(O770&amp;"-"&amp;VLOOKUP(B770,开关状态表!B:K,10,0),'TWT实时状态（新）'!B:I,8,0)</f>
        <v>0</v>
      </c>
      <c r="O770" s="11" t="str">
        <f>VLOOKUP(C770,矩阵信息表!B:C,2,0)</f>
        <v>CS19</v>
      </c>
    </row>
    <row r="771" ht="15" spans="1:15">
      <c r="A771" s="13">
        <f t="shared" ref="A771:A834" si="25">ROW()-1</f>
        <v>770</v>
      </c>
      <c r="B771" s="8" t="str">
        <f t="shared" ref="B771:B834" si="26">C771&amp;"-["&amp;D771&amp;"]["&amp;E771&amp;"]"</f>
        <v>CS19-1-3-[4][4]</v>
      </c>
      <c r="C771" s="8" t="s">
        <v>8413</v>
      </c>
      <c r="D771" s="8">
        <v>4</v>
      </c>
      <c r="E771" s="8">
        <v>4</v>
      </c>
      <c r="F771" s="8" t="str">
        <f>VLOOKUP(C771&amp;"-I"&amp;D771,端口信息表!B:F,5,FALSE)</f>
        <v>RH4L</v>
      </c>
      <c r="G771" s="8" t="str">
        <f>VLOOKUP(C771&amp;"-O"&amp;E771,端口信息表!B:F,5,FALSE)</f>
        <v>TY4R</v>
      </c>
      <c r="H771">
        <f>VLOOKUP(O771&amp;"-"&amp;VLOOKUP(B771,开关状态表!B:K,10,0),'TWT实时状态（新）'!B:I,7,0)</f>
        <v>0</v>
      </c>
      <c r="I771">
        <f>VLOOKUP(O771&amp;"-"&amp;VLOOKUP(B771,开关状态表!B:K,10,0),'TWT实时状态（新）'!B:I,8,0)</f>
        <v>0</v>
      </c>
      <c r="O771" s="11" t="str">
        <f>VLOOKUP(C771,矩阵信息表!B:C,2,0)</f>
        <v>CS19</v>
      </c>
    </row>
    <row r="772" ht="15" spans="1:15">
      <c r="A772" s="13">
        <f t="shared" si="25"/>
        <v>771</v>
      </c>
      <c r="B772" s="8" t="str">
        <f t="shared" si="26"/>
        <v>CS19-1-3-[5][5]</v>
      </c>
      <c r="C772" s="8" t="s">
        <v>8413</v>
      </c>
      <c r="D772" s="8">
        <v>5</v>
      </c>
      <c r="E772" s="8">
        <v>5</v>
      </c>
      <c r="F772" s="8" t="str">
        <f>VLOOKUP(C772&amp;"-I"&amp;D772,端口信息表!B:F,5,FALSE)</f>
        <v>RH5R</v>
      </c>
      <c r="G772" s="8" t="str">
        <f>VLOOKUP(C772&amp;"-O"&amp;E772,端口信息表!B:F,5,FALSE)</f>
        <v>TY5L</v>
      </c>
      <c r="H772">
        <f>VLOOKUP(O772&amp;"-"&amp;VLOOKUP(B772,开关状态表!B:K,10,0),'TWT实时状态（新）'!B:I,7,0)</f>
        <v>0</v>
      </c>
      <c r="I772">
        <f>VLOOKUP(O772&amp;"-"&amp;VLOOKUP(B772,开关状态表!B:K,10,0),'TWT实时状态（新）'!B:I,8,0)</f>
        <v>0</v>
      </c>
      <c r="O772" s="11" t="str">
        <f>VLOOKUP(C772,矩阵信息表!B:C,2,0)</f>
        <v>CS19</v>
      </c>
    </row>
    <row r="773" ht="15" spans="1:15">
      <c r="A773" s="13">
        <f t="shared" si="25"/>
        <v>772</v>
      </c>
      <c r="B773" s="8" t="str">
        <f t="shared" si="26"/>
        <v>CS19-1-3-[6][6]</v>
      </c>
      <c r="C773" s="8" t="s">
        <v>8413</v>
      </c>
      <c r="D773" s="8">
        <v>6</v>
      </c>
      <c r="E773" s="8">
        <v>6</v>
      </c>
      <c r="F773" s="8" t="str">
        <f>VLOOKUP(C773&amp;"-I"&amp;D773,端口信息表!B:F,5,FALSE)</f>
        <v>RH6R</v>
      </c>
      <c r="G773" s="8" t="str">
        <f>VLOOKUP(C773&amp;"-O"&amp;E773,端口信息表!B:F,5,FALSE)</f>
        <v>TY6L</v>
      </c>
      <c r="H773">
        <f>VLOOKUP(O773&amp;"-"&amp;VLOOKUP(B773,开关状态表!B:K,10,0),'TWT实时状态（新）'!B:I,7,0)</f>
        <v>0</v>
      </c>
      <c r="I773">
        <f>VLOOKUP(O773&amp;"-"&amp;VLOOKUP(B773,开关状态表!B:K,10,0),'TWT实时状态（新）'!B:I,8,0)</f>
        <v>0</v>
      </c>
      <c r="O773" s="11" t="str">
        <f>VLOOKUP(C773,矩阵信息表!B:C,2,0)</f>
        <v>CS19</v>
      </c>
    </row>
    <row r="774" ht="15" spans="1:15">
      <c r="A774" s="13">
        <f t="shared" si="25"/>
        <v>773</v>
      </c>
      <c r="B774" s="8" t="str">
        <f t="shared" si="26"/>
        <v>CS19-1-3-[7][7]</v>
      </c>
      <c r="C774" s="8" t="s">
        <v>8413</v>
      </c>
      <c r="D774" s="8">
        <v>7</v>
      </c>
      <c r="E774" s="8">
        <v>7</v>
      </c>
      <c r="F774" s="8" t="str">
        <f>VLOOKUP(C774&amp;"-I"&amp;D774,端口信息表!B:F,5,FALSE)</f>
        <v>RH7R</v>
      </c>
      <c r="G774" s="8" t="str">
        <f>VLOOKUP(C774&amp;"-O"&amp;E774,端口信息表!B:F,5,FALSE)</f>
        <v>TY7L</v>
      </c>
      <c r="H774">
        <f>VLOOKUP(O774&amp;"-"&amp;VLOOKUP(B774,开关状态表!B:K,10,0),'TWT实时状态（新）'!B:I,7,0)</f>
        <v>0</v>
      </c>
      <c r="I774">
        <f>VLOOKUP(O774&amp;"-"&amp;VLOOKUP(B774,开关状态表!B:K,10,0),'TWT实时状态（新）'!B:I,8,0)</f>
        <v>0</v>
      </c>
      <c r="O774" s="11" t="str">
        <f>VLOOKUP(C774,矩阵信息表!B:C,2,0)</f>
        <v>CS19</v>
      </c>
    </row>
    <row r="775" ht="15" spans="1:15">
      <c r="A775" s="13">
        <f t="shared" si="25"/>
        <v>774</v>
      </c>
      <c r="B775" s="8" t="str">
        <f t="shared" si="26"/>
        <v>CS19-1-3-[8][8]</v>
      </c>
      <c r="C775" s="8" t="s">
        <v>8413</v>
      </c>
      <c r="D775" s="8">
        <v>8</v>
      </c>
      <c r="E775" s="8">
        <v>8</v>
      </c>
      <c r="F775" s="8" t="str">
        <f>VLOOKUP(C775&amp;"-I"&amp;D775,端口信息表!B:F,5,FALSE)</f>
        <v>RH8L</v>
      </c>
      <c r="G775" s="8" t="str">
        <f>VLOOKUP(C775&amp;"-O"&amp;E775,端口信息表!B:F,5,FALSE)</f>
        <v>TY8R</v>
      </c>
      <c r="H775">
        <f>VLOOKUP(O775&amp;"-"&amp;VLOOKUP(B775,开关状态表!B:K,10,0),'TWT实时状态（新）'!B:I,7,0)</f>
        <v>0</v>
      </c>
      <c r="I775">
        <f>VLOOKUP(O775&amp;"-"&amp;VLOOKUP(B775,开关状态表!B:K,10,0),'TWT实时状态（新）'!B:I,8,0)</f>
        <v>0</v>
      </c>
      <c r="O775" s="11" t="str">
        <f>VLOOKUP(C775,矩阵信息表!B:C,2,0)</f>
        <v>CS19</v>
      </c>
    </row>
    <row r="776" ht="15" spans="1:15">
      <c r="A776" s="13">
        <f t="shared" si="25"/>
        <v>775</v>
      </c>
      <c r="B776" s="8" t="str">
        <f t="shared" si="26"/>
        <v>CS19-1-3-[9][9]</v>
      </c>
      <c r="C776" s="8" t="s">
        <v>8413</v>
      </c>
      <c r="D776" s="8">
        <v>9</v>
      </c>
      <c r="E776" s="8">
        <v>9</v>
      </c>
      <c r="F776" s="8" t="str">
        <f>VLOOKUP(C776&amp;"-I"&amp;D776,端口信息表!B:F,5,FALSE)</f>
        <v>RH9R</v>
      </c>
      <c r="G776" s="8" t="str">
        <f>VLOOKUP(C776&amp;"-O"&amp;E776,端口信息表!B:F,5,FALSE)</f>
        <v>TY9L</v>
      </c>
      <c r="H776">
        <f>VLOOKUP(O776&amp;"-"&amp;VLOOKUP(B776,开关状态表!B:K,10,0),'TWT实时状态（新）'!B:I,7,0)</f>
        <v>0</v>
      </c>
      <c r="I776">
        <f>VLOOKUP(O776&amp;"-"&amp;VLOOKUP(B776,开关状态表!B:K,10,0),'TWT实时状态（新）'!B:I,8,0)</f>
        <v>0</v>
      </c>
      <c r="O776" s="11" t="str">
        <f>VLOOKUP(C776,矩阵信息表!B:C,2,0)</f>
        <v>CS19</v>
      </c>
    </row>
    <row r="777" ht="15" spans="1:15">
      <c r="A777" s="13">
        <f t="shared" si="25"/>
        <v>776</v>
      </c>
      <c r="B777" s="8" t="str">
        <f t="shared" si="26"/>
        <v>CS19-1-3-[10][10]</v>
      </c>
      <c r="C777" s="8" t="s">
        <v>8413</v>
      </c>
      <c r="D777" s="8">
        <v>10</v>
      </c>
      <c r="E777" s="8">
        <v>10</v>
      </c>
      <c r="F777" s="8" t="str">
        <f>VLOOKUP(C777&amp;"-I"&amp;D777,端口信息表!B:F,5,FALSE)</f>
        <v>RH10L</v>
      </c>
      <c r="G777" s="8" t="str">
        <f>VLOOKUP(C777&amp;"-O"&amp;E777,端口信息表!B:F,5,FALSE)</f>
        <v>TY10R</v>
      </c>
      <c r="H777">
        <f>VLOOKUP(O777&amp;"-"&amp;VLOOKUP(B777,开关状态表!B:K,10,0),'TWT实时状态（新）'!B:I,7,0)</f>
        <v>0</v>
      </c>
      <c r="I777">
        <f>VLOOKUP(O777&amp;"-"&amp;VLOOKUP(B777,开关状态表!B:K,10,0),'TWT实时状态（新）'!B:I,8,0)</f>
        <v>0</v>
      </c>
      <c r="O777" s="11" t="str">
        <f>VLOOKUP(C777,矩阵信息表!B:C,2,0)</f>
        <v>CS19</v>
      </c>
    </row>
    <row r="778" ht="15" spans="1:15">
      <c r="A778" s="13">
        <f t="shared" si="25"/>
        <v>777</v>
      </c>
      <c r="B778" s="8" t="str">
        <f t="shared" si="26"/>
        <v>CS19-1-3-[11][11]</v>
      </c>
      <c r="C778" s="8" t="s">
        <v>8413</v>
      </c>
      <c r="D778" s="8">
        <v>11</v>
      </c>
      <c r="E778" s="8">
        <v>11</v>
      </c>
      <c r="F778" s="8" t="str">
        <f>VLOOKUP(C778&amp;"-I"&amp;D778,端口信息表!B:F,5,FALSE)</f>
        <v>RH11L</v>
      </c>
      <c r="G778" s="8" t="str">
        <f>VLOOKUP(C778&amp;"-O"&amp;E778,端口信息表!B:F,5,FALSE)</f>
        <v>TY11R</v>
      </c>
      <c r="H778">
        <f>VLOOKUP(O778&amp;"-"&amp;VLOOKUP(B778,开关状态表!B:K,10,0),'TWT实时状态（新）'!B:I,7,0)</f>
        <v>0</v>
      </c>
      <c r="I778">
        <f>VLOOKUP(O778&amp;"-"&amp;VLOOKUP(B778,开关状态表!B:K,10,0),'TWT实时状态（新）'!B:I,8,0)</f>
        <v>0</v>
      </c>
      <c r="O778" s="11" t="str">
        <f>VLOOKUP(C778,矩阵信息表!B:C,2,0)</f>
        <v>CS19</v>
      </c>
    </row>
    <row r="779" ht="15" spans="1:15">
      <c r="A779" s="13">
        <f t="shared" si="25"/>
        <v>778</v>
      </c>
      <c r="B779" s="8" t="str">
        <f t="shared" si="26"/>
        <v>CS19-1-3-[12][12]</v>
      </c>
      <c r="C779" s="8" t="s">
        <v>8413</v>
      </c>
      <c r="D779" s="8">
        <v>12</v>
      </c>
      <c r="E779" s="8">
        <v>12</v>
      </c>
      <c r="F779" s="8" t="str">
        <f>VLOOKUP(C779&amp;"-I"&amp;D779,端口信息表!B:F,5,FALSE)</f>
        <v>RH12R</v>
      </c>
      <c r="G779" s="8" t="str">
        <f>VLOOKUP(C779&amp;"-O"&amp;E779,端口信息表!B:F,5,FALSE)</f>
        <v>TY12L</v>
      </c>
      <c r="H779">
        <f>VLOOKUP(O779&amp;"-"&amp;VLOOKUP(B779,开关状态表!B:K,10,0),'TWT实时状态（新）'!B:I,7,0)</f>
        <v>0</v>
      </c>
      <c r="I779">
        <f>VLOOKUP(O779&amp;"-"&amp;VLOOKUP(B779,开关状态表!B:K,10,0),'TWT实时状态（新）'!B:I,8,0)</f>
        <v>0</v>
      </c>
      <c r="O779" s="11" t="str">
        <f>VLOOKUP(C779,矩阵信息表!B:C,2,0)</f>
        <v>CS19</v>
      </c>
    </row>
    <row r="780" ht="15" spans="1:15">
      <c r="A780" s="13">
        <f t="shared" si="25"/>
        <v>779</v>
      </c>
      <c r="B780" s="8" t="str">
        <f t="shared" si="26"/>
        <v>CS19-1-3-[13][13]</v>
      </c>
      <c r="C780" s="8" t="s">
        <v>8413</v>
      </c>
      <c r="D780" s="8">
        <v>13</v>
      </c>
      <c r="E780" s="8">
        <v>13</v>
      </c>
      <c r="F780" s="8" t="str">
        <f>VLOOKUP(C780&amp;"-I"&amp;D780,端口信息表!B:F,5,FALSE)</f>
        <v>RH13R</v>
      </c>
      <c r="G780" s="8" t="str">
        <f>VLOOKUP(C780&amp;"-O"&amp;E780,端口信息表!B:F,5,FALSE)</f>
        <v>TY13L</v>
      </c>
      <c r="H780">
        <f>VLOOKUP(O780&amp;"-"&amp;VLOOKUP(B780,开关状态表!B:K,10,0),'TWT实时状态（新）'!B:I,7,0)</f>
        <v>0</v>
      </c>
      <c r="I780">
        <f>VLOOKUP(O780&amp;"-"&amp;VLOOKUP(B780,开关状态表!B:K,10,0),'TWT实时状态（新）'!B:I,8,0)</f>
        <v>0</v>
      </c>
      <c r="O780" s="11" t="str">
        <f>VLOOKUP(C780,矩阵信息表!B:C,2,0)</f>
        <v>CS19</v>
      </c>
    </row>
    <row r="781" ht="15" spans="1:15">
      <c r="A781" s="13">
        <f t="shared" si="25"/>
        <v>780</v>
      </c>
      <c r="B781" s="8" t="str">
        <f t="shared" si="26"/>
        <v>CS19-1-3-[14][14]</v>
      </c>
      <c r="C781" s="8" t="s">
        <v>8413</v>
      </c>
      <c r="D781" s="8">
        <v>14</v>
      </c>
      <c r="E781" s="8">
        <v>14</v>
      </c>
      <c r="F781" s="8" t="str">
        <f>VLOOKUP(C781&amp;"-I"&amp;D781,端口信息表!B:F,5,FALSE)</f>
        <v>RH14R</v>
      </c>
      <c r="G781" s="8" t="str">
        <f>VLOOKUP(C781&amp;"-O"&amp;E781,端口信息表!B:F,5,FALSE)</f>
        <v>TY14L</v>
      </c>
      <c r="H781">
        <f>VLOOKUP(O781&amp;"-"&amp;VLOOKUP(B781,开关状态表!B:K,10,0),'TWT实时状态（新）'!B:I,7,0)</f>
        <v>0</v>
      </c>
      <c r="I781">
        <f>VLOOKUP(O781&amp;"-"&amp;VLOOKUP(B781,开关状态表!B:K,10,0),'TWT实时状态（新）'!B:I,8,0)</f>
        <v>0</v>
      </c>
      <c r="O781" s="11" t="str">
        <f>VLOOKUP(C781,矩阵信息表!B:C,2,0)</f>
        <v>CS19</v>
      </c>
    </row>
    <row r="782" ht="15" spans="1:15">
      <c r="A782" s="13">
        <f t="shared" si="25"/>
        <v>781</v>
      </c>
      <c r="B782" s="8" t="str">
        <f t="shared" si="26"/>
        <v>CS19-1-3-[15][15]</v>
      </c>
      <c r="C782" s="8" t="s">
        <v>8413</v>
      </c>
      <c r="D782" s="8">
        <v>15</v>
      </c>
      <c r="E782" s="8">
        <v>15</v>
      </c>
      <c r="F782" s="8" t="str">
        <f>VLOOKUP(C782&amp;"-I"&amp;D782,端口信息表!B:F,5,FALSE)</f>
        <v>RH15R</v>
      </c>
      <c r="G782" s="8" t="str">
        <f>VLOOKUP(C782&amp;"-O"&amp;E782,端口信息表!B:F,5,FALSE)</f>
        <v>TY15L</v>
      </c>
      <c r="H782">
        <f>VLOOKUP(O782&amp;"-"&amp;VLOOKUP(B782,开关状态表!B:K,10,0),'TWT实时状态（新）'!B:I,7,0)</f>
        <v>0</v>
      </c>
      <c r="I782">
        <f>VLOOKUP(O782&amp;"-"&amp;VLOOKUP(B782,开关状态表!B:K,10,0),'TWT实时状态（新）'!B:I,8,0)</f>
        <v>0</v>
      </c>
      <c r="O782" s="11" t="str">
        <f>VLOOKUP(C782,矩阵信息表!B:C,2,0)</f>
        <v>CS19</v>
      </c>
    </row>
    <row r="783" ht="15" spans="1:15">
      <c r="A783" s="13">
        <f t="shared" si="25"/>
        <v>782</v>
      </c>
      <c r="B783" s="8" t="str">
        <f t="shared" si="26"/>
        <v>CS19-1-3-[16][16]</v>
      </c>
      <c r="C783" s="8" t="s">
        <v>8413</v>
      </c>
      <c r="D783" s="8">
        <v>16</v>
      </c>
      <c r="E783" s="8">
        <v>16</v>
      </c>
      <c r="F783" s="8" t="str">
        <f>VLOOKUP(C783&amp;"-I"&amp;D783,端口信息表!B:F,5,FALSE)</f>
        <v>RH16L</v>
      </c>
      <c r="G783" s="8" t="str">
        <f>VLOOKUP(C783&amp;"-O"&amp;E783,端口信息表!B:F,5,FALSE)</f>
        <v>TY16R</v>
      </c>
      <c r="H783">
        <f>VLOOKUP(O783&amp;"-"&amp;VLOOKUP(B783,开关状态表!B:K,10,0),'TWT实时状态（新）'!B:I,7,0)</f>
        <v>0</v>
      </c>
      <c r="I783">
        <f>VLOOKUP(O783&amp;"-"&amp;VLOOKUP(B783,开关状态表!B:K,10,0),'TWT实时状态（新）'!B:I,8,0)</f>
        <v>0</v>
      </c>
      <c r="O783" s="11" t="str">
        <f>VLOOKUP(C783,矩阵信息表!B:C,2,0)</f>
        <v>CS19</v>
      </c>
    </row>
    <row r="784" ht="15" spans="1:15">
      <c r="A784" s="13">
        <f t="shared" si="25"/>
        <v>783</v>
      </c>
      <c r="B784" s="8" t="str">
        <f t="shared" si="26"/>
        <v>CS19-1-3-[17][17]</v>
      </c>
      <c r="C784" s="8" t="s">
        <v>8413</v>
      </c>
      <c r="D784" s="8">
        <v>17</v>
      </c>
      <c r="E784" s="8">
        <v>17</v>
      </c>
      <c r="F784" s="8" t="str">
        <f>VLOOKUP(C784&amp;"-I"&amp;D784,端口信息表!B:F,5,FALSE)</f>
        <v>RH17R</v>
      </c>
      <c r="G784" s="8" t="str">
        <f>VLOOKUP(C784&amp;"-O"&amp;E784,端口信息表!B:F,5,FALSE)</f>
        <v>TY17L</v>
      </c>
      <c r="H784">
        <f>VLOOKUP(O784&amp;"-"&amp;VLOOKUP(B784,开关状态表!B:K,10,0),'TWT实时状态（新）'!B:I,7,0)</f>
        <v>0</v>
      </c>
      <c r="I784">
        <f>VLOOKUP(O784&amp;"-"&amp;VLOOKUP(B784,开关状态表!B:K,10,0),'TWT实时状态（新）'!B:I,8,0)</f>
        <v>0</v>
      </c>
      <c r="O784" s="11" t="str">
        <f>VLOOKUP(C784,矩阵信息表!B:C,2,0)</f>
        <v>CS19</v>
      </c>
    </row>
    <row r="785" ht="15" spans="1:15">
      <c r="A785" s="13">
        <f t="shared" si="25"/>
        <v>784</v>
      </c>
      <c r="B785" s="8" t="str">
        <f t="shared" si="26"/>
        <v>CS19-1-3-[18][18]</v>
      </c>
      <c r="C785" s="8" t="s">
        <v>8413</v>
      </c>
      <c r="D785" s="8">
        <v>18</v>
      </c>
      <c r="E785" s="8">
        <v>18</v>
      </c>
      <c r="F785" s="8" t="str">
        <f>VLOOKUP(C785&amp;"-I"&amp;D785,端口信息表!B:F,5,FALSE)</f>
        <v>RH18L</v>
      </c>
      <c r="G785" s="8" t="str">
        <f>VLOOKUP(C785&amp;"-O"&amp;E785,端口信息表!B:F,5,FALSE)</f>
        <v>TY18R</v>
      </c>
      <c r="H785">
        <f>VLOOKUP(O785&amp;"-"&amp;VLOOKUP(B785,开关状态表!B:K,10,0),'TWT实时状态（新）'!B:I,7,0)</f>
        <v>0</v>
      </c>
      <c r="I785">
        <f>VLOOKUP(O785&amp;"-"&amp;VLOOKUP(B785,开关状态表!B:K,10,0),'TWT实时状态（新）'!B:I,8,0)</f>
        <v>0</v>
      </c>
      <c r="O785" s="11" t="str">
        <f>VLOOKUP(C785,矩阵信息表!B:C,2,0)</f>
        <v>CS19</v>
      </c>
    </row>
    <row r="786" ht="15" spans="1:15">
      <c r="A786" s="13">
        <f t="shared" si="25"/>
        <v>785</v>
      </c>
      <c r="B786" s="8" t="str">
        <f t="shared" si="26"/>
        <v>CS19-1-3-[19][19]</v>
      </c>
      <c r="C786" s="8" t="s">
        <v>8413</v>
      </c>
      <c r="D786" s="8">
        <v>19</v>
      </c>
      <c r="E786" s="8">
        <v>19</v>
      </c>
      <c r="F786" s="8" t="str">
        <f>VLOOKUP(C786&amp;"-I"&amp;D786,端口信息表!B:F,5,FALSE)</f>
        <v>RH19R</v>
      </c>
      <c r="G786" s="8" t="str">
        <f>VLOOKUP(C786&amp;"-O"&amp;E786,端口信息表!B:F,5,FALSE)</f>
        <v>TY19L</v>
      </c>
      <c r="H786">
        <f>VLOOKUP(O786&amp;"-"&amp;VLOOKUP(B786,开关状态表!B:K,10,0),'TWT实时状态（新）'!B:I,7,0)</f>
        <v>0</v>
      </c>
      <c r="I786">
        <f>VLOOKUP(O786&amp;"-"&amp;VLOOKUP(B786,开关状态表!B:K,10,0),'TWT实时状态（新）'!B:I,8,0)</f>
        <v>0</v>
      </c>
      <c r="O786" s="11" t="str">
        <f>VLOOKUP(C786,矩阵信息表!B:C,2,0)</f>
        <v>CS19</v>
      </c>
    </row>
    <row r="787" ht="15" spans="1:15">
      <c r="A787" s="13">
        <f t="shared" si="25"/>
        <v>786</v>
      </c>
      <c r="B787" s="8" t="str">
        <f t="shared" si="26"/>
        <v>CS19-1-3-[20][20]</v>
      </c>
      <c r="C787" s="8" t="s">
        <v>8413</v>
      </c>
      <c r="D787" s="8">
        <v>20</v>
      </c>
      <c r="E787" s="8">
        <v>20</v>
      </c>
      <c r="F787" s="8" t="str">
        <f>VLOOKUP(C787&amp;"-I"&amp;D787,端口信息表!B:F,5,FALSE)</f>
        <v>RH20L</v>
      </c>
      <c r="G787" s="8" t="str">
        <f>VLOOKUP(C787&amp;"-O"&amp;E787,端口信息表!B:F,5,FALSE)</f>
        <v>TY20R</v>
      </c>
      <c r="H787">
        <f>VLOOKUP(O787&amp;"-"&amp;VLOOKUP(B787,开关状态表!B:K,10,0),'TWT实时状态（新）'!B:I,7,0)</f>
        <v>0</v>
      </c>
      <c r="I787">
        <f>VLOOKUP(O787&amp;"-"&amp;VLOOKUP(B787,开关状态表!B:K,10,0),'TWT实时状态（新）'!B:I,8,0)</f>
        <v>0</v>
      </c>
      <c r="O787" s="11" t="str">
        <f>VLOOKUP(C787,矩阵信息表!B:C,2,0)</f>
        <v>CS19</v>
      </c>
    </row>
    <row r="788" ht="15" spans="1:15">
      <c r="A788" s="13">
        <f t="shared" si="25"/>
        <v>787</v>
      </c>
      <c r="B788" s="8" t="str">
        <f t="shared" si="26"/>
        <v>CS19-1-3-[21][21]</v>
      </c>
      <c r="C788" s="8" t="s">
        <v>8413</v>
      </c>
      <c r="D788" s="8">
        <v>21</v>
      </c>
      <c r="E788" s="8">
        <v>21</v>
      </c>
      <c r="F788" s="8" t="str">
        <f>VLOOKUP(C788&amp;"-I"&amp;D788,端口信息表!B:F,5,FALSE)</f>
        <v>RH21L</v>
      </c>
      <c r="G788" s="8" t="str">
        <f>VLOOKUP(C788&amp;"-O"&amp;E788,端口信息表!B:F,5,FALSE)</f>
        <v>TY21R</v>
      </c>
      <c r="H788">
        <f>VLOOKUP(O788&amp;"-"&amp;VLOOKUP(B788,开关状态表!B:K,10,0),'TWT实时状态（新）'!B:I,7,0)</f>
        <v>0</v>
      </c>
      <c r="I788">
        <f>VLOOKUP(O788&amp;"-"&amp;VLOOKUP(B788,开关状态表!B:K,10,0),'TWT实时状态（新）'!B:I,8,0)</f>
        <v>0</v>
      </c>
      <c r="O788" s="11" t="str">
        <f>VLOOKUP(C788,矩阵信息表!B:C,2,0)</f>
        <v>CS19</v>
      </c>
    </row>
    <row r="789" ht="15" spans="1:15">
      <c r="A789" s="13">
        <f t="shared" si="25"/>
        <v>788</v>
      </c>
      <c r="B789" s="8" t="str">
        <f t="shared" si="26"/>
        <v>CS19-1-3-[22][22]</v>
      </c>
      <c r="C789" s="8" t="s">
        <v>8413</v>
      </c>
      <c r="D789" s="8">
        <v>22</v>
      </c>
      <c r="E789" s="8">
        <v>22</v>
      </c>
      <c r="F789" s="8" t="str">
        <f>VLOOKUP(C789&amp;"-I"&amp;D789,端口信息表!B:F,5,FALSE)</f>
        <v>RH22R</v>
      </c>
      <c r="G789" s="8" t="str">
        <f>VLOOKUP(C789&amp;"-O"&amp;E789,端口信息表!B:F,5,FALSE)</f>
        <v>TY22L</v>
      </c>
      <c r="H789">
        <f>VLOOKUP(O789&amp;"-"&amp;VLOOKUP(B789,开关状态表!B:K,10,0),'TWT实时状态（新）'!B:I,7,0)</f>
        <v>0</v>
      </c>
      <c r="I789">
        <f>VLOOKUP(O789&amp;"-"&amp;VLOOKUP(B789,开关状态表!B:K,10,0),'TWT实时状态（新）'!B:I,8,0)</f>
        <v>0</v>
      </c>
      <c r="O789" s="11" t="str">
        <f>VLOOKUP(C789,矩阵信息表!B:C,2,0)</f>
        <v>CS19</v>
      </c>
    </row>
    <row r="790" ht="15" spans="1:15">
      <c r="A790" s="13">
        <f t="shared" si="25"/>
        <v>789</v>
      </c>
      <c r="B790" s="8" t="str">
        <f t="shared" si="26"/>
        <v>CS19-1-3-[23][23]</v>
      </c>
      <c r="C790" s="8" t="s">
        <v>8413</v>
      </c>
      <c r="D790" s="8">
        <v>23</v>
      </c>
      <c r="E790" s="8">
        <v>23</v>
      </c>
      <c r="F790" s="8" t="str">
        <f>VLOOKUP(C790&amp;"-I"&amp;D790,端口信息表!B:F,5,FALSE)</f>
        <v>RH23L</v>
      </c>
      <c r="G790" s="8" t="str">
        <f>VLOOKUP(C790&amp;"-O"&amp;E790,端口信息表!B:F,5,FALSE)</f>
        <v>TY23R</v>
      </c>
      <c r="H790">
        <f>VLOOKUP(O790&amp;"-"&amp;VLOOKUP(B790,开关状态表!B:K,10,0),'TWT实时状态（新）'!B:I,7,0)</f>
        <v>0</v>
      </c>
      <c r="I790">
        <f>VLOOKUP(O790&amp;"-"&amp;VLOOKUP(B790,开关状态表!B:K,10,0),'TWT实时状态（新）'!B:I,8,0)</f>
        <v>0</v>
      </c>
      <c r="O790" s="11" t="str">
        <f>VLOOKUP(C790,矩阵信息表!B:C,2,0)</f>
        <v>CS19</v>
      </c>
    </row>
    <row r="791" ht="15" spans="1:15">
      <c r="A791" s="13">
        <f t="shared" si="25"/>
        <v>790</v>
      </c>
      <c r="B791" s="8" t="str">
        <f t="shared" si="26"/>
        <v>CS19-1-3-[24][24]</v>
      </c>
      <c r="C791" s="8" t="s">
        <v>8413</v>
      </c>
      <c r="D791" s="8">
        <v>24</v>
      </c>
      <c r="E791" s="8">
        <v>24</v>
      </c>
      <c r="F791" s="8" t="str">
        <f>VLOOKUP(C791&amp;"-I"&amp;D791,端口信息表!B:F,5,FALSE)</f>
        <v>RH24R</v>
      </c>
      <c r="G791" s="8" t="str">
        <f>VLOOKUP(C791&amp;"-O"&amp;E791,端口信息表!B:F,5,FALSE)</f>
        <v>TY24L</v>
      </c>
      <c r="H791">
        <f>VLOOKUP(O791&amp;"-"&amp;VLOOKUP(B791,开关状态表!B:K,10,0),'TWT实时状态（新）'!B:I,7,0)</f>
        <v>0</v>
      </c>
      <c r="I791">
        <f>VLOOKUP(O791&amp;"-"&amp;VLOOKUP(B791,开关状态表!B:K,10,0),'TWT实时状态（新）'!B:I,8,0)</f>
        <v>0</v>
      </c>
      <c r="O791" s="11" t="str">
        <f>VLOOKUP(C791,矩阵信息表!B:C,2,0)</f>
        <v>CS19</v>
      </c>
    </row>
    <row r="792" ht="15" spans="1:15">
      <c r="A792" s="13">
        <f t="shared" si="25"/>
        <v>791</v>
      </c>
      <c r="B792" s="8" t="str">
        <f t="shared" si="26"/>
        <v>CS19-1-3-[25][25]</v>
      </c>
      <c r="C792" s="8" t="s">
        <v>8413</v>
      </c>
      <c r="D792" s="8">
        <v>25</v>
      </c>
      <c r="E792" s="8">
        <v>25</v>
      </c>
      <c r="F792" s="8" t="str">
        <f>VLOOKUP(C792&amp;"-I"&amp;D792,端口信息表!B:F,5,FALSE)</f>
        <v>RH25L</v>
      </c>
      <c r="G792" s="8" t="str">
        <f>VLOOKUP(C792&amp;"-O"&amp;E792,端口信息表!B:F,5,FALSE)</f>
        <v>TY25R</v>
      </c>
      <c r="H792">
        <f>VLOOKUP(O792&amp;"-"&amp;VLOOKUP(B792,开关状态表!B:K,10,0),'TWT实时状态（新）'!B:I,7,0)</f>
        <v>0</v>
      </c>
      <c r="I792">
        <f>VLOOKUP(O792&amp;"-"&amp;VLOOKUP(B792,开关状态表!B:K,10,0),'TWT实时状态（新）'!B:I,8,0)</f>
        <v>0</v>
      </c>
      <c r="O792" s="11" t="str">
        <f>VLOOKUP(C792,矩阵信息表!B:C,2,0)</f>
        <v>CS19</v>
      </c>
    </row>
    <row r="793" ht="15" spans="1:15">
      <c r="A793" s="13">
        <f t="shared" si="25"/>
        <v>792</v>
      </c>
      <c r="B793" s="8" t="str">
        <f t="shared" si="26"/>
        <v>CS19-1-3-[26][26]</v>
      </c>
      <c r="C793" s="8" t="s">
        <v>8413</v>
      </c>
      <c r="D793" s="8">
        <v>26</v>
      </c>
      <c r="E793" s="8">
        <v>26</v>
      </c>
      <c r="F793" s="8" t="str">
        <f>VLOOKUP(C793&amp;"-I"&amp;D793,端口信息表!B:F,5,FALSE)</f>
        <v>RH26R</v>
      </c>
      <c r="G793" s="8" t="str">
        <f>VLOOKUP(C793&amp;"-O"&amp;E793,端口信息表!B:F,5,FALSE)</f>
        <v>TY26L</v>
      </c>
      <c r="H793">
        <f>VLOOKUP(O793&amp;"-"&amp;VLOOKUP(B793,开关状态表!B:K,10,0),'TWT实时状态（新）'!B:I,7,0)</f>
        <v>0</v>
      </c>
      <c r="I793">
        <f>VLOOKUP(O793&amp;"-"&amp;VLOOKUP(B793,开关状态表!B:K,10,0),'TWT实时状态（新）'!B:I,8,0)</f>
        <v>0</v>
      </c>
      <c r="O793" s="11" t="str">
        <f>VLOOKUP(C793,矩阵信息表!B:C,2,0)</f>
        <v>CS19</v>
      </c>
    </row>
    <row r="794" ht="15" spans="1:15">
      <c r="A794" s="13">
        <f t="shared" si="25"/>
        <v>793</v>
      </c>
      <c r="B794" s="8" t="str">
        <f t="shared" si="26"/>
        <v>CS19-1-3-[27][27]</v>
      </c>
      <c r="C794" s="8" t="s">
        <v>8413</v>
      </c>
      <c r="D794" s="8">
        <v>27</v>
      </c>
      <c r="E794" s="8">
        <v>27</v>
      </c>
      <c r="F794" s="8" t="str">
        <f>VLOOKUP(C794&amp;"-I"&amp;D794,端口信息表!B:F,5,FALSE)</f>
        <v>RH27R</v>
      </c>
      <c r="G794" s="8" t="str">
        <f>VLOOKUP(C794&amp;"-O"&amp;E794,端口信息表!B:F,5,FALSE)</f>
        <v>TY27L</v>
      </c>
      <c r="H794">
        <f>VLOOKUP(O794&amp;"-"&amp;VLOOKUP(B794,开关状态表!B:K,10,0),'TWT实时状态（新）'!B:I,7,0)</f>
        <v>0</v>
      </c>
      <c r="I794">
        <f>VLOOKUP(O794&amp;"-"&amp;VLOOKUP(B794,开关状态表!B:K,10,0),'TWT实时状态（新）'!B:I,8,0)</f>
        <v>0</v>
      </c>
      <c r="O794" s="11" t="str">
        <f>VLOOKUP(C794,矩阵信息表!B:C,2,0)</f>
        <v>CS19</v>
      </c>
    </row>
    <row r="795" ht="15" spans="1:15">
      <c r="A795" s="13">
        <f t="shared" si="25"/>
        <v>794</v>
      </c>
      <c r="B795" s="8" t="str">
        <f t="shared" si="26"/>
        <v>CS19-1-3-[28][28]</v>
      </c>
      <c r="C795" s="8" t="s">
        <v>8413</v>
      </c>
      <c r="D795" s="8">
        <v>28</v>
      </c>
      <c r="E795" s="8">
        <v>28</v>
      </c>
      <c r="F795" s="8" t="str">
        <f>VLOOKUP(C795&amp;"-I"&amp;D795,端口信息表!B:F,5,FALSE)</f>
        <v>RH28L</v>
      </c>
      <c r="G795" s="8" t="str">
        <f>VLOOKUP(C795&amp;"-O"&amp;E795,端口信息表!B:F,5,FALSE)</f>
        <v>TY28R</v>
      </c>
      <c r="H795">
        <f>VLOOKUP(O795&amp;"-"&amp;VLOOKUP(B795,开关状态表!B:K,10,0),'TWT实时状态（新）'!B:I,7,0)</f>
        <v>0</v>
      </c>
      <c r="I795">
        <f>VLOOKUP(O795&amp;"-"&amp;VLOOKUP(B795,开关状态表!B:K,10,0),'TWT实时状态（新）'!B:I,8,0)</f>
        <v>0</v>
      </c>
      <c r="O795" s="11" t="str">
        <f>VLOOKUP(C795,矩阵信息表!B:C,2,0)</f>
        <v>CS19</v>
      </c>
    </row>
    <row r="796" ht="15" spans="1:15">
      <c r="A796" s="13">
        <f t="shared" si="25"/>
        <v>795</v>
      </c>
      <c r="B796" s="8" t="str">
        <f t="shared" si="26"/>
        <v>CS19-1-4-[1][1]</v>
      </c>
      <c r="C796" s="8" t="s">
        <v>8414</v>
      </c>
      <c r="D796" s="8">
        <v>1</v>
      </c>
      <c r="E796" s="8">
        <v>1</v>
      </c>
      <c r="F796" s="8" t="str">
        <f>VLOOKUP(C796&amp;"-I"&amp;D796,端口信息表!B:F,5,FALSE)</f>
        <v>RY1L</v>
      </c>
      <c r="G796" s="8" t="str">
        <f>VLOOKUP(C796&amp;"-O"&amp;E796,端口信息表!B:F,5,FALSE)</f>
        <v>TH1R</v>
      </c>
      <c r="H796">
        <f>VLOOKUP(O796&amp;"-"&amp;VLOOKUP(B796,开关状态表!B:K,10,0),'TWT实时状态（新）'!B:I,7,0)</f>
        <v>0</v>
      </c>
      <c r="I796">
        <f>VLOOKUP(O796&amp;"-"&amp;VLOOKUP(B796,开关状态表!B:K,10,0),'TWT实时状态（新）'!B:I,8,0)</f>
        <v>0</v>
      </c>
      <c r="O796" s="11" t="str">
        <f>VLOOKUP(C796,矩阵信息表!B:C,2,0)</f>
        <v>CS19</v>
      </c>
    </row>
    <row r="797" ht="15" spans="1:15">
      <c r="A797" s="13">
        <f t="shared" si="25"/>
        <v>796</v>
      </c>
      <c r="B797" s="8" t="str">
        <f t="shared" si="26"/>
        <v>CS19-1-4-[2][2]</v>
      </c>
      <c r="C797" s="8" t="s">
        <v>8414</v>
      </c>
      <c r="D797" s="8">
        <v>2</v>
      </c>
      <c r="E797" s="8">
        <v>2</v>
      </c>
      <c r="F797" s="8" t="str">
        <f>VLOOKUP(C797&amp;"-I"&amp;D797,端口信息表!B:F,5,FALSE)</f>
        <v>RY2L</v>
      </c>
      <c r="G797" s="8" t="str">
        <f>VLOOKUP(C797&amp;"-O"&amp;E797,端口信息表!B:F,5,FALSE)</f>
        <v>TH2R</v>
      </c>
      <c r="H797">
        <f>VLOOKUP(O797&amp;"-"&amp;VLOOKUP(B797,开关状态表!B:K,10,0),'TWT实时状态（新）'!B:I,7,0)</f>
        <v>0</v>
      </c>
      <c r="I797">
        <f>VLOOKUP(O797&amp;"-"&amp;VLOOKUP(B797,开关状态表!B:K,10,0),'TWT实时状态（新）'!B:I,8,0)</f>
        <v>0</v>
      </c>
      <c r="O797" s="11" t="str">
        <f>VLOOKUP(C797,矩阵信息表!B:C,2,0)</f>
        <v>CS19</v>
      </c>
    </row>
    <row r="798" ht="15" spans="1:15">
      <c r="A798" s="13">
        <f t="shared" si="25"/>
        <v>797</v>
      </c>
      <c r="B798" s="8" t="str">
        <f t="shared" si="26"/>
        <v>CS19-1-4-[3][3]</v>
      </c>
      <c r="C798" s="8" t="s">
        <v>8414</v>
      </c>
      <c r="D798" s="8">
        <v>3</v>
      </c>
      <c r="E798" s="8">
        <v>3</v>
      </c>
      <c r="F798" s="8" t="str">
        <f>VLOOKUP(C798&amp;"-I"&amp;D798,端口信息表!B:F,5,FALSE)</f>
        <v>RY3L</v>
      </c>
      <c r="G798" s="8" t="str">
        <f>VLOOKUP(C798&amp;"-O"&amp;E798,端口信息表!B:F,5,FALSE)</f>
        <v>TH3R</v>
      </c>
      <c r="H798">
        <f>VLOOKUP(O798&amp;"-"&amp;VLOOKUP(B798,开关状态表!B:K,10,0),'TWT实时状态（新）'!B:I,7,0)</f>
        <v>0</v>
      </c>
      <c r="I798">
        <f>VLOOKUP(O798&amp;"-"&amp;VLOOKUP(B798,开关状态表!B:K,10,0),'TWT实时状态（新）'!B:I,8,0)</f>
        <v>0</v>
      </c>
      <c r="O798" s="11" t="str">
        <f>VLOOKUP(C798,矩阵信息表!B:C,2,0)</f>
        <v>CS19</v>
      </c>
    </row>
    <row r="799" ht="15" spans="1:15">
      <c r="A799" s="13">
        <f t="shared" si="25"/>
        <v>798</v>
      </c>
      <c r="B799" s="8" t="str">
        <f t="shared" si="26"/>
        <v>CS19-1-4-[4][4]</v>
      </c>
      <c r="C799" s="8" t="s">
        <v>8414</v>
      </c>
      <c r="D799" s="8">
        <v>4</v>
      </c>
      <c r="E799" s="8">
        <v>4</v>
      </c>
      <c r="F799" s="8" t="str">
        <f>VLOOKUP(C799&amp;"-I"&amp;D799,端口信息表!B:F,5,FALSE)</f>
        <v>RY4L</v>
      </c>
      <c r="G799" s="8" t="str">
        <f>VLOOKUP(C799&amp;"-O"&amp;E799,端口信息表!B:F,5,FALSE)</f>
        <v>TH4R</v>
      </c>
      <c r="H799">
        <f>VLOOKUP(O799&amp;"-"&amp;VLOOKUP(B799,开关状态表!B:K,10,0),'TWT实时状态（新）'!B:I,7,0)</f>
        <v>0</v>
      </c>
      <c r="I799">
        <f>VLOOKUP(O799&amp;"-"&amp;VLOOKUP(B799,开关状态表!B:K,10,0),'TWT实时状态（新）'!B:I,8,0)</f>
        <v>0</v>
      </c>
      <c r="O799" s="11" t="str">
        <f>VLOOKUP(C799,矩阵信息表!B:C,2,0)</f>
        <v>CS19</v>
      </c>
    </row>
    <row r="800" ht="15" spans="1:15">
      <c r="A800" s="13">
        <f t="shared" si="25"/>
        <v>799</v>
      </c>
      <c r="B800" s="8" t="str">
        <f t="shared" si="26"/>
        <v>CS19-1-4-[5][5]</v>
      </c>
      <c r="C800" s="8" t="s">
        <v>8414</v>
      </c>
      <c r="D800" s="8">
        <v>5</v>
      </c>
      <c r="E800" s="8">
        <v>5</v>
      </c>
      <c r="F800" s="8" t="str">
        <f>VLOOKUP(C800&amp;"-I"&amp;D800,端口信息表!B:F,5,FALSE)</f>
        <v>RY5R</v>
      </c>
      <c r="G800" s="8" t="str">
        <f>VLOOKUP(C800&amp;"-O"&amp;E800,端口信息表!B:F,5,FALSE)</f>
        <v>TH5L</v>
      </c>
      <c r="H800">
        <f>VLOOKUP(O800&amp;"-"&amp;VLOOKUP(B800,开关状态表!B:K,10,0),'TWT实时状态（新）'!B:I,7,0)</f>
        <v>0</v>
      </c>
      <c r="I800">
        <f>VLOOKUP(O800&amp;"-"&amp;VLOOKUP(B800,开关状态表!B:K,10,0),'TWT实时状态（新）'!B:I,8,0)</f>
        <v>0</v>
      </c>
      <c r="O800" s="11" t="str">
        <f>VLOOKUP(C800,矩阵信息表!B:C,2,0)</f>
        <v>CS19</v>
      </c>
    </row>
    <row r="801" ht="15" spans="1:15">
      <c r="A801" s="13">
        <f t="shared" si="25"/>
        <v>800</v>
      </c>
      <c r="B801" s="8" t="str">
        <f t="shared" si="26"/>
        <v>CS19-1-4-[6][6]</v>
      </c>
      <c r="C801" s="8" t="s">
        <v>8414</v>
      </c>
      <c r="D801" s="8">
        <v>6</v>
      </c>
      <c r="E801" s="8">
        <v>6</v>
      </c>
      <c r="F801" s="8" t="str">
        <f>VLOOKUP(C801&amp;"-I"&amp;D801,端口信息表!B:F,5,FALSE)</f>
        <v>RY6R</v>
      </c>
      <c r="G801" s="8" t="str">
        <f>VLOOKUP(C801&amp;"-O"&amp;E801,端口信息表!B:F,5,FALSE)</f>
        <v>TH6L</v>
      </c>
      <c r="H801">
        <f>VLOOKUP(O801&amp;"-"&amp;VLOOKUP(B801,开关状态表!B:K,10,0),'TWT实时状态（新）'!B:I,7,0)</f>
        <v>0</v>
      </c>
      <c r="I801">
        <f>VLOOKUP(O801&amp;"-"&amp;VLOOKUP(B801,开关状态表!B:K,10,0),'TWT实时状态（新）'!B:I,8,0)</f>
        <v>0</v>
      </c>
      <c r="O801" s="11" t="str">
        <f>VLOOKUP(C801,矩阵信息表!B:C,2,0)</f>
        <v>CS19</v>
      </c>
    </row>
    <row r="802" ht="15" spans="1:15">
      <c r="A802" s="13">
        <f t="shared" si="25"/>
        <v>801</v>
      </c>
      <c r="B802" s="8" t="str">
        <f t="shared" si="26"/>
        <v>CS19-1-4-[7][7]</v>
      </c>
      <c r="C802" s="8" t="s">
        <v>8414</v>
      </c>
      <c r="D802" s="8">
        <v>7</v>
      </c>
      <c r="E802" s="8">
        <v>7</v>
      </c>
      <c r="F802" s="8" t="str">
        <f>VLOOKUP(C802&amp;"-I"&amp;D802,端口信息表!B:F,5,FALSE)</f>
        <v>RY7R</v>
      </c>
      <c r="G802" s="8" t="str">
        <f>VLOOKUP(C802&amp;"-O"&amp;E802,端口信息表!B:F,5,FALSE)</f>
        <v>TH7L</v>
      </c>
      <c r="H802">
        <f>VLOOKUP(O802&amp;"-"&amp;VLOOKUP(B802,开关状态表!B:K,10,0),'TWT实时状态（新）'!B:I,7,0)</f>
        <v>0</v>
      </c>
      <c r="I802">
        <f>VLOOKUP(O802&amp;"-"&amp;VLOOKUP(B802,开关状态表!B:K,10,0),'TWT实时状态（新）'!B:I,8,0)</f>
        <v>0</v>
      </c>
      <c r="O802" s="11" t="str">
        <f>VLOOKUP(C802,矩阵信息表!B:C,2,0)</f>
        <v>CS19</v>
      </c>
    </row>
    <row r="803" ht="15" spans="1:15">
      <c r="A803" s="13">
        <f t="shared" si="25"/>
        <v>802</v>
      </c>
      <c r="B803" s="8" t="str">
        <f t="shared" si="26"/>
        <v>CS19-1-4-[8][8]</v>
      </c>
      <c r="C803" s="8" t="s">
        <v>8414</v>
      </c>
      <c r="D803" s="8">
        <v>8</v>
      </c>
      <c r="E803" s="8">
        <v>8</v>
      </c>
      <c r="F803" s="8" t="str">
        <f>VLOOKUP(C803&amp;"-I"&amp;D803,端口信息表!B:F,5,FALSE)</f>
        <v>RY8L</v>
      </c>
      <c r="G803" s="8" t="str">
        <f>VLOOKUP(C803&amp;"-O"&amp;E803,端口信息表!B:F,5,FALSE)</f>
        <v>TH8R</v>
      </c>
      <c r="H803">
        <f>VLOOKUP(O803&amp;"-"&amp;VLOOKUP(B803,开关状态表!B:K,10,0),'TWT实时状态（新）'!B:I,7,0)</f>
        <v>0</v>
      </c>
      <c r="I803">
        <f>VLOOKUP(O803&amp;"-"&amp;VLOOKUP(B803,开关状态表!B:K,10,0),'TWT实时状态（新）'!B:I,8,0)</f>
        <v>0</v>
      </c>
      <c r="O803" s="11" t="str">
        <f>VLOOKUP(C803,矩阵信息表!B:C,2,0)</f>
        <v>CS19</v>
      </c>
    </row>
    <row r="804" ht="15" spans="1:15">
      <c r="A804" s="13">
        <f t="shared" si="25"/>
        <v>803</v>
      </c>
      <c r="B804" s="8" t="str">
        <f t="shared" si="26"/>
        <v>CS19-1-4-[9][9]</v>
      </c>
      <c r="C804" s="8" t="s">
        <v>8414</v>
      </c>
      <c r="D804" s="8">
        <v>9</v>
      </c>
      <c r="E804" s="8">
        <v>9</v>
      </c>
      <c r="F804" s="8" t="str">
        <f>VLOOKUP(C804&amp;"-I"&amp;D804,端口信息表!B:F,5,FALSE)</f>
        <v>RY9R</v>
      </c>
      <c r="G804" s="8" t="str">
        <f>VLOOKUP(C804&amp;"-O"&amp;E804,端口信息表!B:F,5,FALSE)</f>
        <v>TH9L</v>
      </c>
      <c r="H804">
        <f>VLOOKUP(O804&amp;"-"&amp;VLOOKUP(B804,开关状态表!B:K,10,0),'TWT实时状态（新）'!B:I,7,0)</f>
        <v>0</v>
      </c>
      <c r="I804">
        <f>VLOOKUP(O804&amp;"-"&amp;VLOOKUP(B804,开关状态表!B:K,10,0),'TWT实时状态（新）'!B:I,8,0)</f>
        <v>0</v>
      </c>
      <c r="O804" s="11" t="str">
        <f>VLOOKUP(C804,矩阵信息表!B:C,2,0)</f>
        <v>CS19</v>
      </c>
    </row>
    <row r="805" ht="15" spans="1:15">
      <c r="A805" s="13">
        <f t="shared" si="25"/>
        <v>804</v>
      </c>
      <c r="B805" s="8" t="str">
        <f t="shared" si="26"/>
        <v>CS19-1-4-[10][10]</v>
      </c>
      <c r="C805" s="8" t="s">
        <v>8414</v>
      </c>
      <c r="D805" s="8">
        <v>10</v>
      </c>
      <c r="E805" s="8">
        <v>10</v>
      </c>
      <c r="F805" s="8" t="str">
        <f>VLOOKUP(C805&amp;"-I"&amp;D805,端口信息表!B:F,5,FALSE)</f>
        <v>RY10R</v>
      </c>
      <c r="G805" s="8" t="str">
        <f>VLOOKUP(C805&amp;"-O"&amp;E805,端口信息表!B:F,5,FALSE)</f>
        <v>TH10L</v>
      </c>
      <c r="H805">
        <f>VLOOKUP(O805&amp;"-"&amp;VLOOKUP(B805,开关状态表!B:K,10,0),'TWT实时状态（新）'!B:I,7,0)</f>
        <v>0</v>
      </c>
      <c r="I805">
        <f>VLOOKUP(O805&amp;"-"&amp;VLOOKUP(B805,开关状态表!B:K,10,0),'TWT实时状态（新）'!B:I,8,0)</f>
        <v>0</v>
      </c>
      <c r="O805" s="11" t="str">
        <f>VLOOKUP(C805,矩阵信息表!B:C,2,0)</f>
        <v>CS19</v>
      </c>
    </row>
    <row r="806" ht="15" spans="1:15">
      <c r="A806" s="13">
        <f t="shared" si="25"/>
        <v>805</v>
      </c>
      <c r="B806" s="8" t="str">
        <f t="shared" si="26"/>
        <v>CS19-1-4-[11][11]</v>
      </c>
      <c r="C806" s="8" t="s">
        <v>8414</v>
      </c>
      <c r="D806" s="8">
        <v>11</v>
      </c>
      <c r="E806" s="8">
        <v>11</v>
      </c>
      <c r="F806" s="8" t="str">
        <f>VLOOKUP(C806&amp;"-I"&amp;D806,端口信息表!B:F,5,FALSE)</f>
        <v>RY11R</v>
      </c>
      <c r="G806" s="8" t="str">
        <f>VLOOKUP(C806&amp;"-O"&amp;E806,端口信息表!B:F,5,FALSE)</f>
        <v>TH11L</v>
      </c>
      <c r="H806">
        <f>VLOOKUP(O806&amp;"-"&amp;VLOOKUP(B806,开关状态表!B:K,10,0),'TWT实时状态（新）'!B:I,7,0)</f>
        <v>0</v>
      </c>
      <c r="I806">
        <f>VLOOKUP(O806&amp;"-"&amp;VLOOKUP(B806,开关状态表!B:K,10,0),'TWT实时状态（新）'!B:I,8,0)</f>
        <v>0</v>
      </c>
      <c r="O806" s="11" t="str">
        <f>VLOOKUP(C806,矩阵信息表!B:C,2,0)</f>
        <v>CS19</v>
      </c>
    </row>
    <row r="807" ht="15" spans="1:15">
      <c r="A807" s="13">
        <f t="shared" si="25"/>
        <v>806</v>
      </c>
      <c r="B807" s="8" t="str">
        <f t="shared" si="26"/>
        <v>CS19-1-4-[12][12]</v>
      </c>
      <c r="C807" s="8" t="s">
        <v>8414</v>
      </c>
      <c r="D807" s="8">
        <v>12</v>
      </c>
      <c r="E807" s="8">
        <v>12</v>
      </c>
      <c r="F807" s="8" t="str">
        <f>VLOOKUP(C807&amp;"-I"&amp;D807,端口信息表!B:F,5,FALSE)</f>
        <v>RY12R</v>
      </c>
      <c r="G807" s="8" t="str">
        <f>VLOOKUP(C807&amp;"-O"&amp;E807,端口信息表!B:F,5,FALSE)</f>
        <v>TH12L</v>
      </c>
      <c r="H807">
        <f>VLOOKUP(O807&amp;"-"&amp;VLOOKUP(B807,开关状态表!B:K,10,0),'TWT实时状态（新）'!B:I,7,0)</f>
        <v>0</v>
      </c>
      <c r="I807">
        <f>VLOOKUP(O807&amp;"-"&amp;VLOOKUP(B807,开关状态表!B:K,10,0),'TWT实时状态（新）'!B:I,8,0)</f>
        <v>0</v>
      </c>
      <c r="O807" s="11" t="str">
        <f>VLOOKUP(C807,矩阵信息表!B:C,2,0)</f>
        <v>CS19</v>
      </c>
    </row>
    <row r="808" ht="15" spans="1:15">
      <c r="A808" s="13">
        <f t="shared" si="25"/>
        <v>807</v>
      </c>
      <c r="B808" s="8" t="str">
        <f t="shared" si="26"/>
        <v>CS19-1-4-[13][13]</v>
      </c>
      <c r="C808" s="8" t="s">
        <v>8414</v>
      </c>
      <c r="D808" s="8">
        <v>13</v>
      </c>
      <c r="E808" s="8">
        <v>13</v>
      </c>
      <c r="F808" s="8" t="str">
        <f>VLOOKUP(C808&amp;"-I"&amp;D808,端口信息表!B:F,5,FALSE)</f>
        <v>RY13L</v>
      </c>
      <c r="G808" s="8" t="str">
        <f>VLOOKUP(C808&amp;"-O"&amp;E808,端口信息表!B:F,5,FALSE)</f>
        <v>TH13R</v>
      </c>
      <c r="H808">
        <f>VLOOKUP(O808&amp;"-"&amp;VLOOKUP(B808,开关状态表!B:K,10,0),'TWT实时状态（新）'!B:I,7,0)</f>
        <v>0</v>
      </c>
      <c r="I808">
        <f>VLOOKUP(O808&amp;"-"&amp;VLOOKUP(B808,开关状态表!B:K,10,0),'TWT实时状态（新）'!B:I,8,0)</f>
        <v>0</v>
      </c>
      <c r="O808" s="11" t="str">
        <f>VLOOKUP(C808,矩阵信息表!B:C,2,0)</f>
        <v>CS19</v>
      </c>
    </row>
    <row r="809" ht="15" spans="1:15">
      <c r="A809" s="13">
        <f t="shared" si="25"/>
        <v>808</v>
      </c>
      <c r="B809" s="8" t="str">
        <f t="shared" si="26"/>
        <v>CS19-1-4-[14][14]</v>
      </c>
      <c r="C809" s="8" t="s">
        <v>8414</v>
      </c>
      <c r="D809" s="8">
        <v>14</v>
      </c>
      <c r="E809" s="8">
        <v>14</v>
      </c>
      <c r="F809" s="8" t="str">
        <f>VLOOKUP(C809&amp;"-I"&amp;D809,端口信息表!B:F,5,FALSE)</f>
        <v>RY14R</v>
      </c>
      <c r="G809" s="8" t="str">
        <f>VLOOKUP(C809&amp;"-O"&amp;E809,端口信息表!B:F,5,FALSE)</f>
        <v>TH14L</v>
      </c>
      <c r="H809">
        <f>VLOOKUP(O809&amp;"-"&amp;VLOOKUP(B809,开关状态表!B:K,10,0),'TWT实时状态（新）'!B:I,7,0)</f>
        <v>0</v>
      </c>
      <c r="I809">
        <f>VLOOKUP(O809&amp;"-"&amp;VLOOKUP(B809,开关状态表!B:K,10,0),'TWT实时状态（新）'!B:I,8,0)</f>
        <v>0</v>
      </c>
      <c r="O809" s="11" t="str">
        <f>VLOOKUP(C809,矩阵信息表!B:C,2,0)</f>
        <v>CS19</v>
      </c>
    </row>
    <row r="810" ht="15" spans="1:15">
      <c r="A810" s="13">
        <f t="shared" si="25"/>
        <v>809</v>
      </c>
      <c r="B810" s="8" t="str">
        <f t="shared" si="26"/>
        <v>CS19-1-4-[15][15]</v>
      </c>
      <c r="C810" s="8" t="s">
        <v>8414</v>
      </c>
      <c r="D810" s="8">
        <v>15</v>
      </c>
      <c r="E810" s="8">
        <v>15</v>
      </c>
      <c r="F810" s="8" t="str">
        <f>VLOOKUP(C810&amp;"-I"&amp;D810,端口信息表!B:F,5,FALSE)</f>
        <v>RY15L</v>
      </c>
      <c r="G810" s="8" t="str">
        <f>VLOOKUP(C810&amp;"-O"&amp;E810,端口信息表!B:F,5,FALSE)</f>
        <v>TH15R</v>
      </c>
      <c r="H810">
        <f>VLOOKUP(O810&amp;"-"&amp;VLOOKUP(B810,开关状态表!B:K,10,0),'TWT实时状态（新）'!B:I,7,0)</f>
        <v>0</v>
      </c>
      <c r="I810">
        <f>VLOOKUP(O810&amp;"-"&amp;VLOOKUP(B810,开关状态表!B:K,10,0),'TWT实时状态（新）'!B:I,8,0)</f>
        <v>0</v>
      </c>
      <c r="O810" s="11" t="str">
        <f>VLOOKUP(C810,矩阵信息表!B:C,2,0)</f>
        <v>CS19</v>
      </c>
    </row>
    <row r="811" ht="15" spans="1:15">
      <c r="A811" s="13">
        <f t="shared" si="25"/>
        <v>810</v>
      </c>
      <c r="B811" s="8" t="str">
        <f t="shared" si="26"/>
        <v>CS19-1-4-[16][16]</v>
      </c>
      <c r="C811" s="8" t="s">
        <v>8414</v>
      </c>
      <c r="D811" s="8">
        <v>16</v>
      </c>
      <c r="E811" s="8">
        <v>16</v>
      </c>
      <c r="F811" s="8" t="str">
        <f>VLOOKUP(C811&amp;"-I"&amp;D811,端口信息表!B:F,5,FALSE)</f>
        <v>RY16L</v>
      </c>
      <c r="G811" s="8" t="str">
        <f>VLOOKUP(C811&amp;"-O"&amp;E811,端口信息表!B:F,5,FALSE)</f>
        <v>TH16R</v>
      </c>
      <c r="H811">
        <f>VLOOKUP(O811&amp;"-"&amp;VLOOKUP(B811,开关状态表!B:K,10,0),'TWT实时状态（新）'!B:I,7,0)</f>
        <v>0</v>
      </c>
      <c r="I811">
        <f>VLOOKUP(O811&amp;"-"&amp;VLOOKUP(B811,开关状态表!B:K,10,0),'TWT实时状态（新）'!B:I,8,0)</f>
        <v>0</v>
      </c>
      <c r="O811" s="11" t="str">
        <f>VLOOKUP(C811,矩阵信息表!B:C,2,0)</f>
        <v>CS19</v>
      </c>
    </row>
    <row r="812" ht="15" spans="1:15">
      <c r="A812" s="13">
        <f t="shared" si="25"/>
        <v>811</v>
      </c>
      <c r="B812" s="8" t="str">
        <f t="shared" si="26"/>
        <v>CS19-1-4-[17][17]</v>
      </c>
      <c r="C812" s="8" t="s">
        <v>8414</v>
      </c>
      <c r="D812" s="8">
        <v>17</v>
      </c>
      <c r="E812" s="8">
        <v>17</v>
      </c>
      <c r="F812" s="8" t="str">
        <f>VLOOKUP(C812&amp;"-I"&amp;D812,端口信息表!B:F,5,FALSE)</f>
        <v>RY17L</v>
      </c>
      <c r="G812" s="8" t="str">
        <f>VLOOKUP(C812&amp;"-O"&amp;E812,端口信息表!B:F,5,FALSE)</f>
        <v>TH17R</v>
      </c>
      <c r="H812">
        <f>VLOOKUP(O812&amp;"-"&amp;VLOOKUP(B812,开关状态表!B:K,10,0),'TWT实时状态（新）'!B:I,7,0)</f>
        <v>0</v>
      </c>
      <c r="I812">
        <f>VLOOKUP(O812&amp;"-"&amp;VLOOKUP(B812,开关状态表!B:K,10,0),'TWT实时状态（新）'!B:I,8,0)</f>
        <v>0</v>
      </c>
      <c r="O812" s="11" t="str">
        <f>VLOOKUP(C812,矩阵信息表!B:C,2,0)</f>
        <v>CS19</v>
      </c>
    </row>
    <row r="813" ht="15" spans="1:15">
      <c r="A813" s="13">
        <f t="shared" si="25"/>
        <v>812</v>
      </c>
      <c r="B813" s="8" t="str">
        <f t="shared" si="26"/>
        <v>CS19-1-4-[18][18]</v>
      </c>
      <c r="C813" s="8" t="s">
        <v>8414</v>
      </c>
      <c r="D813" s="8">
        <v>18</v>
      </c>
      <c r="E813" s="8">
        <v>18</v>
      </c>
      <c r="F813" s="8" t="str">
        <f>VLOOKUP(C813&amp;"-I"&amp;D813,端口信息表!B:F,5,FALSE)</f>
        <v>RY18R</v>
      </c>
      <c r="G813" s="8" t="str">
        <f>VLOOKUP(C813&amp;"-O"&amp;E813,端口信息表!B:F,5,FALSE)</f>
        <v>TH18L</v>
      </c>
      <c r="H813">
        <f>VLOOKUP(O813&amp;"-"&amp;VLOOKUP(B813,开关状态表!B:K,10,0),'TWT实时状态（新）'!B:I,7,0)</f>
        <v>0</v>
      </c>
      <c r="I813">
        <f>VLOOKUP(O813&amp;"-"&amp;VLOOKUP(B813,开关状态表!B:K,10,0),'TWT实时状态（新）'!B:I,8,0)</f>
        <v>0</v>
      </c>
      <c r="O813" s="11" t="str">
        <f>VLOOKUP(C813,矩阵信息表!B:C,2,0)</f>
        <v>CS19</v>
      </c>
    </row>
    <row r="814" ht="15" spans="1:15">
      <c r="A814" s="13">
        <f t="shared" si="25"/>
        <v>813</v>
      </c>
      <c r="B814" s="8" t="str">
        <f t="shared" si="26"/>
        <v>CS19-1-4-[19][19]</v>
      </c>
      <c r="C814" s="8" t="s">
        <v>8414</v>
      </c>
      <c r="D814" s="8">
        <v>19</v>
      </c>
      <c r="E814" s="8">
        <v>19</v>
      </c>
      <c r="F814" s="8" t="str">
        <f>VLOOKUP(C814&amp;"-I"&amp;D814,端口信息表!B:F,5,FALSE)</f>
        <v>RY19L</v>
      </c>
      <c r="G814" s="8" t="str">
        <f>VLOOKUP(C814&amp;"-O"&amp;E814,端口信息表!B:F,5,FALSE)</f>
        <v>TH19R</v>
      </c>
      <c r="H814">
        <f>VLOOKUP(O814&amp;"-"&amp;VLOOKUP(B814,开关状态表!B:K,10,0),'TWT实时状态（新）'!B:I,7,0)</f>
        <v>0</v>
      </c>
      <c r="I814">
        <f>VLOOKUP(O814&amp;"-"&amp;VLOOKUP(B814,开关状态表!B:K,10,0),'TWT实时状态（新）'!B:I,8,0)</f>
        <v>0</v>
      </c>
      <c r="O814" s="11" t="str">
        <f>VLOOKUP(C814,矩阵信息表!B:C,2,0)</f>
        <v>CS19</v>
      </c>
    </row>
    <row r="815" ht="15" spans="1:15">
      <c r="A815" s="13">
        <f t="shared" si="25"/>
        <v>814</v>
      </c>
      <c r="B815" s="8" t="str">
        <f t="shared" si="26"/>
        <v>CS19-1-4-[20][20]</v>
      </c>
      <c r="C815" s="8" t="s">
        <v>8414</v>
      </c>
      <c r="D815" s="8">
        <v>20</v>
      </c>
      <c r="E815" s="8">
        <v>20</v>
      </c>
      <c r="F815" s="8" t="str">
        <f>VLOOKUP(C815&amp;"-I"&amp;D815,端口信息表!B:F,5,FALSE)</f>
        <v>RY20R</v>
      </c>
      <c r="G815" s="8" t="str">
        <f>VLOOKUP(C815&amp;"-O"&amp;E815,端口信息表!B:F,5,FALSE)</f>
        <v>TH20L</v>
      </c>
      <c r="H815">
        <f>VLOOKUP(O815&amp;"-"&amp;VLOOKUP(B815,开关状态表!B:K,10,0),'TWT实时状态（新）'!B:I,7,0)</f>
        <v>0</v>
      </c>
      <c r="I815">
        <f>VLOOKUP(O815&amp;"-"&amp;VLOOKUP(B815,开关状态表!B:K,10,0),'TWT实时状态（新）'!B:I,8,0)</f>
        <v>0</v>
      </c>
      <c r="O815" s="11" t="str">
        <f>VLOOKUP(C815,矩阵信息表!B:C,2,0)</f>
        <v>CS19</v>
      </c>
    </row>
    <row r="816" ht="15" spans="1:15">
      <c r="A816" s="13">
        <f t="shared" si="25"/>
        <v>815</v>
      </c>
      <c r="B816" s="8" t="str">
        <f t="shared" si="26"/>
        <v>CS19-1-4-[21][21]</v>
      </c>
      <c r="C816" s="8" t="s">
        <v>8414</v>
      </c>
      <c r="D816" s="8">
        <v>21</v>
      </c>
      <c r="E816" s="8">
        <v>21</v>
      </c>
      <c r="F816" s="8" t="str">
        <f>VLOOKUP(C816&amp;"-I"&amp;D816,端口信息表!B:F,5,FALSE)</f>
        <v>RY21R</v>
      </c>
      <c r="G816" s="8" t="str">
        <f>VLOOKUP(C816&amp;"-O"&amp;E816,端口信息表!B:F,5,FALSE)</f>
        <v>TH21L</v>
      </c>
      <c r="H816">
        <f>VLOOKUP(O816&amp;"-"&amp;VLOOKUP(B816,开关状态表!B:K,10,0),'TWT实时状态（新）'!B:I,7,0)</f>
        <v>0</v>
      </c>
      <c r="I816">
        <f>VLOOKUP(O816&amp;"-"&amp;VLOOKUP(B816,开关状态表!B:K,10,0),'TWT实时状态（新）'!B:I,8,0)</f>
        <v>0</v>
      </c>
      <c r="O816" s="11" t="str">
        <f>VLOOKUP(C816,矩阵信息表!B:C,2,0)</f>
        <v>CS19</v>
      </c>
    </row>
    <row r="817" ht="15" spans="1:15">
      <c r="A817" s="13">
        <f t="shared" si="25"/>
        <v>816</v>
      </c>
      <c r="B817" s="8" t="str">
        <f t="shared" si="26"/>
        <v>CS19-1-4-[22][22]</v>
      </c>
      <c r="C817" s="8" t="s">
        <v>8414</v>
      </c>
      <c r="D817" s="8">
        <v>22</v>
      </c>
      <c r="E817" s="8">
        <v>22</v>
      </c>
      <c r="F817" s="8" t="str">
        <f>VLOOKUP(C817&amp;"-I"&amp;D817,端口信息表!B:F,5,FALSE)</f>
        <v>RY22L</v>
      </c>
      <c r="G817" s="8" t="str">
        <f>VLOOKUP(C817&amp;"-O"&amp;E817,端口信息表!B:F,5,FALSE)</f>
        <v>TH22R</v>
      </c>
      <c r="H817">
        <f>VLOOKUP(O817&amp;"-"&amp;VLOOKUP(B817,开关状态表!B:K,10,0),'TWT实时状态（新）'!B:I,7,0)</f>
        <v>0</v>
      </c>
      <c r="I817">
        <f>VLOOKUP(O817&amp;"-"&amp;VLOOKUP(B817,开关状态表!B:K,10,0),'TWT实时状态（新）'!B:I,8,0)</f>
        <v>0</v>
      </c>
      <c r="O817" s="11" t="str">
        <f>VLOOKUP(C817,矩阵信息表!B:C,2,0)</f>
        <v>CS19</v>
      </c>
    </row>
    <row r="818" ht="15" spans="1:15">
      <c r="A818" s="13">
        <f t="shared" si="25"/>
        <v>817</v>
      </c>
      <c r="B818" s="8" t="str">
        <f t="shared" si="26"/>
        <v>CS19-1-4-[23][23]</v>
      </c>
      <c r="C818" s="8" t="s">
        <v>8414</v>
      </c>
      <c r="D818" s="8">
        <v>23</v>
      </c>
      <c r="E818" s="8">
        <v>23</v>
      </c>
      <c r="F818" s="8" t="str">
        <f>VLOOKUP(C818&amp;"-I"&amp;D818,端口信息表!B:F,5,FALSE)</f>
        <v>RY23L</v>
      </c>
      <c r="G818" s="8" t="str">
        <f>VLOOKUP(C818&amp;"-O"&amp;E818,端口信息表!B:F,5,FALSE)</f>
        <v>TH23R</v>
      </c>
      <c r="H818">
        <f>VLOOKUP(O818&amp;"-"&amp;VLOOKUP(B818,开关状态表!B:K,10,0),'TWT实时状态（新）'!B:I,7,0)</f>
        <v>0</v>
      </c>
      <c r="I818">
        <f>VLOOKUP(O818&amp;"-"&amp;VLOOKUP(B818,开关状态表!B:K,10,0),'TWT实时状态（新）'!B:I,8,0)</f>
        <v>0</v>
      </c>
      <c r="O818" s="11" t="str">
        <f>VLOOKUP(C818,矩阵信息表!B:C,2,0)</f>
        <v>CS19</v>
      </c>
    </row>
    <row r="819" ht="15" spans="1:15">
      <c r="A819" s="13">
        <f t="shared" si="25"/>
        <v>818</v>
      </c>
      <c r="B819" s="8" t="str">
        <f t="shared" si="26"/>
        <v>CS19-1-4-[24][24]</v>
      </c>
      <c r="C819" s="8" t="s">
        <v>8414</v>
      </c>
      <c r="D819" s="8">
        <v>24</v>
      </c>
      <c r="E819" s="8">
        <v>24</v>
      </c>
      <c r="F819" s="8" t="str">
        <f>VLOOKUP(C819&amp;"-I"&amp;D819,端口信息表!B:F,5,FALSE)</f>
        <v>RY24R</v>
      </c>
      <c r="G819" s="8" t="str">
        <f>VLOOKUP(C819&amp;"-O"&amp;E819,端口信息表!B:F,5,FALSE)</f>
        <v>TH24L</v>
      </c>
      <c r="H819">
        <f>VLOOKUP(O819&amp;"-"&amp;VLOOKUP(B819,开关状态表!B:K,10,0),'TWT实时状态（新）'!B:I,7,0)</f>
        <v>0</v>
      </c>
      <c r="I819">
        <f>VLOOKUP(O819&amp;"-"&amp;VLOOKUP(B819,开关状态表!B:K,10,0),'TWT实时状态（新）'!B:I,8,0)</f>
        <v>0</v>
      </c>
      <c r="O819" s="11" t="str">
        <f>VLOOKUP(C819,矩阵信息表!B:C,2,0)</f>
        <v>CS19</v>
      </c>
    </row>
    <row r="820" ht="15" spans="1:15">
      <c r="A820" s="13">
        <f t="shared" si="25"/>
        <v>819</v>
      </c>
      <c r="B820" s="8" t="str">
        <f t="shared" si="26"/>
        <v>CS19-1-4-[25][25]</v>
      </c>
      <c r="C820" s="8" t="s">
        <v>8414</v>
      </c>
      <c r="D820" s="8">
        <v>25</v>
      </c>
      <c r="E820" s="8">
        <v>25</v>
      </c>
      <c r="F820" s="8" t="str">
        <f>VLOOKUP(C820&amp;"-I"&amp;D820,端口信息表!B:F,5,FALSE)</f>
        <v>RY25L</v>
      </c>
      <c r="G820" s="8" t="str">
        <f>VLOOKUP(C820&amp;"-O"&amp;E820,端口信息表!B:F,5,FALSE)</f>
        <v>TH25R</v>
      </c>
      <c r="H820">
        <f>VLOOKUP(O820&amp;"-"&amp;VLOOKUP(B820,开关状态表!B:K,10,0),'TWT实时状态（新）'!B:I,7,0)</f>
        <v>0</v>
      </c>
      <c r="I820">
        <f>VLOOKUP(O820&amp;"-"&amp;VLOOKUP(B820,开关状态表!B:K,10,0),'TWT实时状态（新）'!B:I,8,0)</f>
        <v>0</v>
      </c>
      <c r="O820" s="11" t="str">
        <f>VLOOKUP(C820,矩阵信息表!B:C,2,0)</f>
        <v>CS19</v>
      </c>
    </row>
    <row r="821" ht="15" spans="1:15">
      <c r="A821" s="13">
        <f t="shared" si="25"/>
        <v>820</v>
      </c>
      <c r="B821" s="8" t="str">
        <f t="shared" si="26"/>
        <v>CS19-1-4-[26][26]</v>
      </c>
      <c r="C821" s="8" t="s">
        <v>8414</v>
      </c>
      <c r="D821" s="8">
        <v>26</v>
      </c>
      <c r="E821" s="8">
        <v>26</v>
      </c>
      <c r="F821" s="8" t="str">
        <f>VLOOKUP(C821&amp;"-I"&amp;D821,端口信息表!B:F,5,FALSE)</f>
        <v>RY26R</v>
      </c>
      <c r="G821" s="8" t="str">
        <f>VLOOKUP(C821&amp;"-O"&amp;E821,端口信息表!B:F,5,FALSE)</f>
        <v>TH26L</v>
      </c>
      <c r="H821">
        <f>VLOOKUP(O821&amp;"-"&amp;VLOOKUP(B821,开关状态表!B:K,10,0),'TWT实时状态（新）'!B:I,7,0)</f>
        <v>0</v>
      </c>
      <c r="I821">
        <f>VLOOKUP(O821&amp;"-"&amp;VLOOKUP(B821,开关状态表!B:K,10,0),'TWT实时状态（新）'!B:I,8,0)</f>
        <v>0</v>
      </c>
      <c r="O821" s="11" t="str">
        <f>VLOOKUP(C821,矩阵信息表!B:C,2,0)</f>
        <v>CS19</v>
      </c>
    </row>
    <row r="822" ht="15" spans="1:15">
      <c r="A822" s="13">
        <f t="shared" si="25"/>
        <v>821</v>
      </c>
      <c r="B822" s="8" t="str">
        <f t="shared" si="26"/>
        <v>CS19-1-4-[27][27]</v>
      </c>
      <c r="C822" s="8" t="s">
        <v>8414</v>
      </c>
      <c r="D822" s="8">
        <v>27</v>
      </c>
      <c r="E822" s="8">
        <v>27</v>
      </c>
      <c r="F822" s="8" t="str">
        <f>VLOOKUP(C822&amp;"-I"&amp;D822,端口信息表!B:F,5,FALSE)</f>
        <v>RY27R</v>
      </c>
      <c r="G822" s="8" t="str">
        <f>VLOOKUP(C822&amp;"-O"&amp;E822,端口信息表!B:F,5,FALSE)</f>
        <v>TH27L</v>
      </c>
      <c r="H822">
        <f>VLOOKUP(O822&amp;"-"&amp;VLOOKUP(B822,开关状态表!B:K,10,0),'TWT实时状态（新）'!B:I,7,0)</f>
        <v>0</v>
      </c>
      <c r="I822">
        <f>VLOOKUP(O822&amp;"-"&amp;VLOOKUP(B822,开关状态表!B:K,10,0),'TWT实时状态（新）'!B:I,8,0)</f>
        <v>0</v>
      </c>
      <c r="O822" s="11" t="str">
        <f>VLOOKUP(C822,矩阵信息表!B:C,2,0)</f>
        <v>CS19</v>
      </c>
    </row>
    <row r="823" ht="15" spans="1:15">
      <c r="A823" s="13">
        <f t="shared" si="25"/>
        <v>822</v>
      </c>
      <c r="B823" s="8" t="str">
        <f t="shared" si="26"/>
        <v>CS19-1-4-[28][28]</v>
      </c>
      <c r="C823" s="8" t="s">
        <v>8414</v>
      </c>
      <c r="D823" s="8">
        <v>28</v>
      </c>
      <c r="E823" s="8">
        <v>28</v>
      </c>
      <c r="F823" s="8" t="str">
        <f>VLOOKUP(C823&amp;"-I"&amp;D823,端口信息表!B:F,5,FALSE)</f>
        <v>RY28L</v>
      </c>
      <c r="G823" s="8" t="str">
        <f>VLOOKUP(C823&amp;"-O"&amp;E823,端口信息表!B:F,5,FALSE)</f>
        <v>TH28R</v>
      </c>
      <c r="H823">
        <f>VLOOKUP(O823&amp;"-"&amp;VLOOKUP(B823,开关状态表!B:K,10,0),'TWT实时状态（新）'!B:I,7,0)</f>
        <v>0</v>
      </c>
      <c r="I823">
        <f>VLOOKUP(O823&amp;"-"&amp;VLOOKUP(B823,开关状态表!B:K,10,0),'TWT实时状态（新）'!B:I,8,0)</f>
        <v>0</v>
      </c>
      <c r="O823" s="11" t="str">
        <f>VLOOKUP(C823,矩阵信息表!B:C,2,0)</f>
        <v>CS19</v>
      </c>
    </row>
    <row r="824" ht="15" spans="1:15">
      <c r="A824" s="13">
        <f t="shared" si="25"/>
        <v>823</v>
      </c>
      <c r="B824" s="8" t="str">
        <f t="shared" si="26"/>
        <v>CS19-1-5-[1][1]</v>
      </c>
      <c r="C824" s="8" t="s">
        <v>8400</v>
      </c>
      <c r="D824" s="8">
        <v>1</v>
      </c>
      <c r="E824" s="8">
        <v>1</v>
      </c>
      <c r="F824" s="8" t="str">
        <f>VLOOKUP(C824&amp;"-I"&amp;D824,端口信息表!B:F,5,FALSE)</f>
        <v>RAKu5V</v>
      </c>
      <c r="G824" s="8" t="str">
        <f>VLOOKUP(C824&amp;"-O"&amp;E824,端口信息表!B:F,5,FALSE)</f>
        <v>TAKu5H</v>
      </c>
      <c r="H824">
        <f>VLOOKUP(O824&amp;"-"&amp;VLOOKUP(B824,开关状态表!B:K,10,0),'TWT实时状态（新）'!B:I,7,0)</f>
        <v>0</v>
      </c>
      <c r="I824">
        <f>VLOOKUP(O824&amp;"-"&amp;VLOOKUP(B824,开关状态表!B:K,10,0),'TWT实时状态（新）'!B:I,8,0)</f>
        <v>0</v>
      </c>
      <c r="O824" s="11" t="str">
        <f>VLOOKUP(C824,矩阵信息表!B:C,2,0)</f>
        <v>CS19</v>
      </c>
    </row>
    <row r="825" ht="15" spans="1:15">
      <c r="A825" s="13">
        <f t="shared" si="25"/>
        <v>824</v>
      </c>
      <c r="B825" s="8" t="str">
        <f t="shared" si="26"/>
        <v>CS19-1-5-[1][2]</v>
      </c>
      <c r="C825" s="8" t="s">
        <v>8400</v>
      </c>
      <c r="D825" s="8">
        <v>1</v>
      </c>
      <c r="E825" s="8">
        <v>2</v>
      </c>
      <c r="F825" s="8" t="str">
        <f>VLOOKUP(C825&amp;"-I"&amp;D825,端口信息表!B:F,5,FALSE)</f>
        <v>RAKu5V</v>
      </c>
      <c r="G825" s="8" t="str">
        <f>VLOOKUP(C825&amp;"-O"&amp;E825,端口信息表!B:F,5,FALSE)</f>
        <v>TBKu5H</v>
      </c>
      <c r="H825">
        <f>VLOOKUP(O825&amp;"-"&amp;VLOOKUP(B825,开关状态表!B:K,10,0),'TWT实时状态（新）'!B:I,7,0)</f>
        <v>0</v>
      </c>
      <c r="I825">
        <f>VLOOKUP(O825&amp;"-"&amp;VLOOKUP(B825,开关状态表!B:K,10,0),'TWT实时状态（新）'!B:I,8,0)</f>
        <v>0</v>
      </c>
      <c r="O825" s="11" t="str">
        <f>VLOOKUP(C825,矩阵信息表!B:C,2,0)</f>
        <v>CS19</v>
      </c>
    </row>
    <row r="826" ht="15" spans="1:15">
      <c r="A826" s="13">
        <f t="shared" si="25"/>
        <v>825</v>
      </c>
      <c r="B826" s="8" t="str">
        <f t="shared" si="26"/>
        <v>CS19-1-5-[2][3]</v>
      </c>
      <c r="C826" s="8" t="s">
        <v>8400</v>
      </c>
      <c r="D826" s="8">
        <v>2</v>
      </c>
      <c r="E826" s="8">
        <v>3</v>
      </c>
      <c r="F826" s="8" t="str">
        <f>VLOOKUP(C826&amp;"-I"&amp;D826,端口信息表!B:F,5,FALSE)</f>
        <v>RAKu6V</v>
      </c>
      <c r="G826" s="8" t="str">
        <f>VLOOKUP(C826&amp;"-O"&amp;E826,端口信息表!B:F,5,FALSE)</f>
        <v>TAKu6H</v>
      </c>
      <c r="H826">
        <f>VLOOKUP(O826&amp;"-"&amp;VLOOKUP(B826,开关状态表!B:K,10,0),'TWT实时状态（新）'!B:I,7,0)</f>
        <v>0</v>
      </c>
      <c r="I826">
        <f>VLOOKUP(O826&amp;"-"&amp;VLOOKUP(B826,开关状态表!B:K,10,0),'TWT实时状态（新）'!B:I,8,0)</f>
        <v>0</v>
      </c>
      <c r="O826" s="11" t="str">
        <f>VLOOKUP(C826,矩阵信息表!B:C,2,0)</f>
        <v>CS19</v>
      </c>
    </row>
    <row r="827" ht="15" spans="1:15">
      <c r="A827" s="13">
        <f t="shared" si="25"/>
        <v>826</v>
      </c>
      <c r="B827" s="8" t="str">
        <f t="shared" si="26"/>
        <v>CS19-1-5-[3][4]</v>
      </c>
      <c r="C827" s="8" t="s">
        <v>8400</v>
      </c>
      <c r="D827" s="8">
        <v>3</v>
      </c>
      <c r="E827" s="8">
        <v>4</v>
      </c>
      <c r="F827" s="8" t="str">
        <f>VLOOKUP(C827&amp;"-I"&amp;D827,端口信息表!B:F,5,FALSE)</f>
        <v>RCKu6V</v>
      </c>
      <c r="G827" s="8" t="str">
        <f>VLOOKUP(C827&amp;"-O"&amp;E827,端口信息表!B:F,5,FALSE)</f>
        <v>TCKu6H</v>
      </c>
      <c r="H827">
        <f>VLOOKUP(O827&amp;"-"&amp;VLOOKUP(B827,开关状态表!B:K,10,0),'TWT实时状态（新）'!B:I,7,0)</f>
        <v>0</v>
      </c>
      <c r="I827">
        <f>VLOOKUP(O827&amp;"-"&amp;VLOOKUP(B827,开关状态表!B:K,10,0),'TWT实时状态（新）'!B:I,8,0)</f>
        <v>0</v>
      </c>
      <c r="O827" s="11" t="str">
        <f>VLOOKUP(C827,矩阵信息表!B:C,2,0)</f>
        <v>CS19</v>
      </c>
    </row>
    <row r="828" ht="15" spans="1:15">
      <c r="A828" s="13">
        <f t="shared" si="25"/>
        <v>827</v>
      </c>
      <c r="B828" s="8" t="str">
        <f t="shared" si="26"/>
        <v>CS19-1-5-[4][5]</v>
      </c>
      <c r="C828" s="8" t="s">
        <v>8400</v>
      </c>
      <c r="D828" s="8">
        <v>4</v>
      </c>
      <c r="E828" s="8">
        <v>5</v>
      </c>
      <c r="F828" s="8" t="str">
        <f>VLOOKUP(C828&amp;"-I"&amp;D828,端口信息表!B:F,5,FALSE)</f>
        <v>RAKu7V</v>
      </c>
      <c r="G828" s="8" t="str">
        <f>VLOOKUP(C828&amp;"-O"&amp;E828,端口信息表!B:F,5,FALSE)</f>
        <v>TAKu7H</v>
      </c>
      <c r="H828">
        <f>VLOOKUP(O828&amp;"-"&amp;VLOOKUP(B828,开关状态表!B:K,10,0),'TWT实时状态（新）'!B:I,7,0)</f>
        <v>0</v>
      </c>
      <c r="I828">
        <f>VLOOKUP(O828&amp;"-"&amp;VLOOKUP(B828,开关状态表!B:K,10,0),'TWT实时状态（新）'!B:I,8,0)</f>
        <v>0</v>
      </c>
      <c r="O828" s="11" t="str">
        <f>VLOOKUP(C828,矩阵信息表!B:C,2,0)</f>
        <v>CS19</v>
      </c>
    </row>
    <row r="829" ht="15" spans="1:15">
      <c r="A829" s="13">
        <f t="shared" si="25"/>
        <v>828</v>
      </c>
      <c r="B829" s="8" t="str">
        <f t="shared" si="26"/>
        <v>CS19-1-5-[5][6]</v>
      </c>
      <c r="C829" s="8" t="s">
        <v>8400</v>
      </c>
      <c r="D829" s="8">
        <v>5</v>
      </c>
      <c r="E829" s="8">
        <v>6</v>
      </c>
      <c r="F829" s="8" t="str">
        <f>VLOOKUP(C829&amp;"-I"&amp;D829,端口信息表!B:F,5,FALSE)</f>
        <v>RDKu7V</v>
      </c>
      <c r="G829" s="8" t="str">
        <f>VLOOKUP(C829&amp;"-O"&amp;E829,端口信息表!B:F,5,FALSE)</f>
        <v>TDKu7H</v>
      </c>
      <c r="H829">
        <f>VLOOKUP(O829&amp;"-"&amp;VLOOKUP(B829,开关状态表!B:K,10,0),'TWT实时状态（新）'!B:I,7,0)</f>
        <v>0</v>
      </c>
      <c r="I829">
        <f>VLOOKUP(O829&amp;"-"&amp;VLOOKUP(B829,开关状态表!B:K,10,0),'TWT实时状态（新）'!B:I,8,0)</f>
        <v>0</v>
      </c>
      <c r="O829" s="11" t="str">
        <f>VLOOKUP(C829,矩阵信息表!B:C,2,0)</f>
        <v>CS19</v>
      </c>
    </row>
    <row r="830" ht="15" spans="1:15">
      <c r="A830" s="13">
        <f t="shared" si="25"/>
        <v>829</v>
      </c>
      <c r="B830" s="8" t="str">
        <f t="shared" si="26"/>
        <v>CS19-1-5-[6][7]</v>
      </c>
      <c r="C830" s="8" t="s">
        <v>8400</v>
      </c>
      <c r="D830" s="8">
        <v>6</v>
      </c>
      <c r="E830" s="8">
        <v>7</v>
      </c>
      <c r="F830" s="8" t="str">
        <f>VLOOKUP(C830&amp;"-I"&amp;D830,端口信息表!B:F,5,FALSE)</f>
        <v>RAKu11H</v>
      </c>
      <c r="G830" s="8" t="str">
        <f>VLOOKUP(C830&amp;"-O"&amp;E830,端口信息表!B:F,5,FALSE)</f>
        <v>TAKu11V</v>
      </c>
      <c r="H830">
        <f>VLOOKUP(O830&amp;"-"&amp;VLOOKUP(B830,开关状态表!B:K,10,0),'TWT实时状态（新）'!B:I,7,0)</f>
        <v>0</v>
      </c>
      <c r="I830">
        <f>VLOOKUP(O830&amp;"-"&amp;VLOOKUP(B830,开关状态表!B:K,10,0),'TWT实时状态（新）'!B:I,8,0)</f>
        <v>0</v>
      </c>
      <c r="O830" s="11" t="str">
        <f>VLOOKUP(C830,矩阵信息表!B:C,2,0)</f>
        <v>CS19</v>
      </c>
    </row>
    <row r="831" ht="15" spans="1:15">
      <c r="A831" s="13">
        <f t="shared" si="25"/>
        <v>830</v>
      </c>
      <c r="B831" s="8" t="str">
        <f t="shared" si="26"/>
        <v>CS19-1-5-[7][8]</v>
      </c>
      <c r="C831" s="8" t="s">
        <v>8400</v>
      </c>
      <c r="D831" s="8">
        <v>7</v>
      </c>
      <c r="E831" s="8">
        <v>8</v>
      </c>
      <c r="F831" s="8" t="str">
        <f>VLOOKUP(C831&amp;"-I"&amp;D831,端口信息表!B:F,5,FALSE)</f>
        <v>RBKu11H</v>
      </c>
      <c r="G831" s="8" t="str">
        <f>VLOOKUP(C831&amp;"-O"&amp;E831,端口信息表!B:F,5,FALSE)</f>
        <v>TBKu11V</v>
      </c>
      <c r="H831">
        <f>VLOOKUP(O831&amp;"-"&amp;VLOOKUP(B831,开关状态表!B:K,10,0),'TWT实时状态（新）'!B:I,7,0)</f>
        <v>0</v>
      </c>
      <c r="I831">
        <f>VLOOKUP(O831&amp;"-"&amp;VLOOKUP(B831,开关状态表!B:K,10,0),'TWT实时状态（新）'!B:I,8,0)</f>
        <v>0</v>
      </c>
      <c r="O831" s="11" t="str">
        <f>VLOOKUP(C831,矩阵信息表!B:C,2,0)</f>
        <v>CS19</v>
      </c>
    </row>
    <row r="832" ht="15" spans="1:15">
      <c r="A832" s="13">
        <f t="shared" si="25"/>
        <v>831</v>
      </c>
      <c r="B832" s="8" t="str">
        <f t="shared" si="26"/>
        <v>CS19-1-5-[8][9]</v>
      </c>
      <c r="C832" s="8" t="s">
        <v>8400</v>
      </c>
      <c r="D832" s="8">
        <v>8</v>
      </c>
      <c r="E832" s="8">
        <v>9</v>
      </c>
      <c r="F832" s="8" t="str">
        <f>VLOOKUP(C832&amp;"-I"&amp;D832,端口信息表!B:F,5,FALSE)</f>
        <v>RAKu12H</v>
      </c>
      <c r="G832" s="8" t="str">
        <f>VLOOKUP(C832&amp;"-O"&amp;E832,端口信息表!B:F,5,FALSE)</f>
        <v>TAKu12V</v>
      </c>
      <c r="H832">
        <f>VLOOKUP(O832&amp;"-"&amp;VLOOKUP(B832,开关状态表!B:K,10,0),'TWT实时状态（新）'!B:I,7,0)</f>
        <v>0</v>
      </c>
      <c r="I832">
        <f>VLOOKUP(O832&amp;"-"&amp;VLOOKUP(B832,开关状态表!B:K,10,0),'TWT实时状态（新）'!B:I,8,0)</f>
        <v>0</v>
      </c>
      <c r="O832" s="11" t="str">
        <f>VLOOKUP(C832,矩阵信息表!B:C,2,0)</f>
        <v>CS19</v>
      </c>
    </row>
    <row r="833" ht="15" spans="1:15">
      <c r="A833" s="13">
        <f t="shared" si="25"/>
        <v>832</v>
      </c>
      <c r="B833" s="8" t="str">
        <f t="shared" si="26"/>
        <v>CS19-1-5-[8][10]</v>
      </c>
      <c r="C833" s="8" t="s">
        <v>8400</v>
      </c>
      <c r="D833" s="8">
        <v>8</v>
      </c>
      <c r="E833" s="8">
        <v>10</v>
      </c>
      <c r="F833" s="8" t="str">
        <f>VLOOKUP(C833&amp;"-I"&amp;D833,端口信息表!B:F,5,FALSE)</f>
        <v>RAKu12H</v>
      </c>
      <c r="G833" s="8" t="str">
        <f>VLOOKUP(C833&amp;"-O"&amp;E833,端口信息表!B:F,5,FALSE)</f>
        <v>TCKu12V</v>
      </c>
      <c r="H833">
        <f>VLOOKUP(O833&amp;"-"&amp;VLOOKUP(B833,开关状态表!B:K,10,0),'TWT实时状态（新）'!B:I,7,0)</f>
        <v>0</v>
      </c>
      <c r="I833">
        <f>VLOOKUP(O833&amp;"-"&amp;VLOOKUP(B833,开关状态表!B:K,10,0),'TWT实时状态（新）'!B:I,8,0)</f>
        <v>0</v>
      </c>
      <c r="O833" s="11" t="str">
        <f>VLOOKUP(C833,矩阵信息表!B:C,2,0)</f>
        <v>CS19</v>
      </c>
    </row>
    <row r="834" ht="15" spans="1:15">
      <c r="A834" s="13">
        <f t="shared" si="25"/>
        <v>833</v>
      </c>
      <c r="B834" s="8" t="str">
        <f t="shared" si="26"/>
        <v>CS19-1-5-[9][11]</v>
      </c>
      <c r="C834" s="8" t="s">
        <v>8400</v>
      </c>
      <c r="D834" s="8">
        <v>9</v>
      </c>
      <c r="E834" s="8">
        <v>11</v>
      </c>
      <c r="F834" s="8" t="str">
        <f>VLOOKUP(C834&amp;"-I"&amp;D834,端口信息表!B:F,5,FALSE)</f>
        <v>RAKu13H</v>
      </c>
      <c r="G834" s="8" t="str">
        <f>VLOOKUP(C834&amp;"-O"&amp;E834,端口信息表!B:F,5,FALSE)</f>
        <v>TAKu13V</v>
      </c>
      <c r="H834">
        <f>VLOOKUP(O834&amp;"-"&amp;VLOOKUP(B834,开关状态表!B:K,10,0),'TWT实时状态（新）'!B:I,7,0)</f>
        <v>0</v>
      </c>
      <c r="I834">
        <f>VLOOKUP(O834&amp;"-"&amp;VLOOKUP(B834,开关状态表!B:K,10,0),'TWT实时状态（新）'!B:I,8,0)</f>
        <v>0</v>
      </c>
      <c r="O834" s="11" t="str">
        <f>VLOOKUP(C834,矩阵信息表!B:C,2,0)</f>
        <v>CS19</v>
      </c>
    </row>
    <row r="835" ht="15" spans="1:15">
      <c r="A835" s="13">
        <f t="shared" ref="A835:A898" si="27">ROW()-1</f>
        <v>834</v>
      </c>
      <c r="B835" s="8" t="str">
        <f t="shared" ref="B835:B898" si="28">C835&amp;"-["&amp;D835&amp;"]["&amp;E835&amp;"]"</f>
        <v>CS19-1-5-[9][12]</v>
      </c>
      <c r="C835" s="8" t="s">
        <v>8400</v>
      </c>
      <c r="D835" s="8">
        <v>9</v>
      </c>
      <c r="E835" s="8">
        <v>12</v>
      </c>
      <c r="F835" s="8" t="str">
        <f>VLOOKUP(C835&amp;"-I"&amp;D835,端口信息表!B:F,5,FALSE)</f>
        <v>RAKu13H</v>
      </c>
      <c r="G835" s="8" t="str">
        <f>VLOOKUP(C835&amp;"-O"&amp;E835,端口信息表!B:F,5,FALSE)</f>
        <v>TDKu13V</v>
      </c>
      <c r="H835">
        <f>VLOOKUP(O835&amp;"-"&amp;VLOOKUP(B835,开关状态表!B:K,10,0),'TWT实时状态（新）'!B:I,7,0)</f>
        <v>0</v>
      </c>
      <c r="I835">
        <f>VLOOKUP(O835&amp;"-"&amp;VLOOKUP(B835,开关状态表!B:K,10,0),'TWT实时状态（新）'!B:I,8,0)</f>
        <v>0</v>
      </c>
      <c r="O835" s="11" t="str">
        <f>VLOOKUP(C835,矩阵信息表!B:C,2,0)</f>
        <v>CS19</v>
      </c>
    </row>
    <row r="836" ht="15" spans="1:15">
      <c r="A836" s="13">
        <f t="shared" si="27"/>
        <v>835</v>
      </c>
      <c r="B836" s="8" t="str">
        <f t="shared" si="28"/>
        <v>CS9C-1-1-[1][1]</v>
      </c>
      <c r="C836" s="8" t="s">
        <v>8393</v>
      </c>
      <c r="D836" s="8">
        <v>1</v>
      </c>
      <c r="E836" s="8">
        <v>1</v>
      </c>
      <c r="F836" s="8" t="str">
        <f>VLOOKUP(C836&amp;"-I"&amp;D836,端口信息表!B:F,5,FALSE)</f>
        <v>RN12B</v>
      </c>
      <c r="G836" s="8" t="str">
        <f>VLOOKUP(C836&amp;"-O"&amp;E836,端口信息表!B:F,5,FALSE)</f>
        <v>TC12B</v>
      </c>
      <c r="H836" t="e">
        <f>VLOOKUP(O836&amp;"-"&amp;VLOOKUP(B836,开关状态表!B:K,10,0),'TWT实时状态（新）'!B:I,7,0)</f>
        <v>#N/A</v>
      </c>
      <c r="I836" t="e">
        <f>VLOOKUP(O836&amp;"-"&amp;VLOOKUP(B836,开关状态表!B:K,10,0),'TWT实时状态（新）'!B:I,8,0)</f>
        <v>#N/A</v>
      </c>
      <c r="O836" s="11" t="str">
        <f>VLOOKUP(C836,矩阵信息表!B:C,2,0)</f>
        <v>CS9C</v>
      </c>
    </row>
    <row r="837" ht="15" spans="1:15">
      <c r="A837" s="13">
        <f t="shared" si="27"/>
        <v>836</v>
      </c>
      <c r="B837" s="8" t="str">
        <f t="shared" si="28"/>
        <v>CS9C-1-1-[2][2]</v>
      </c>
      <c r="C837" s="8" t="s">
        <v>8393</v>
      </c>
      <c r="D837" s="8">
        <v>2</v>
      </c>
      <c r="E837" s="8">
        <v>2</v>
      </c>
      <c r="F837" s="8" t="str">
        <f>VLOOKUP(C837&amp;"-I"&amp;D837,端口信息表!B:F,5,FALSE)</f>
        <v>RN1B</v>
      </c>
      <c r="G837" s="8" t="str">
        <f>VLOOKUP(C837&amp;"-O"&amp;E837,端口信息表!B:F,5,FALSE)</f>
        <v>TC1B</v>
      </c>
      <c r="H837" t="e">
        <f>VLOOKUP(O837&amp;"-"&amp;VLOOKUP(B837,开关状态表!B:K,10,0),'TWT实时状态（新）'!B:I,7,0)</f>
        <v>#N/A</v>
      </c>
      <c r="I837" t="e">
        <f>VLOOKUP(O837&amp;"-"&amp;VLOOKUP(B837,开关状态表!B:K,10,0),'TWT实时状态（新）'!B:I,8,0)</f>
        <v>#N/A</v>
      </c>
      <c r="O837" s="11" t="str">
        <f>VLOOKUP(C837,矩阵信息表!B:C,2,0)</f>
        <v>CS9C</v>
      </c>
    </row>
    <row r="838" ht="15" spans="1:15">
      <c r="A838" s="13">
        <f t="shared" si="27"/>
        <v>837</v>
      </c>
      <c r="B838" s="8" t="str">
        <f t="shared" si="28"/>
        <v>CS9C-1-1-[3][3]</v>
      </c>
      <c r="C838" s="8" t="s">
        <v>8393</v>
      </c>
      <c r="D838" s="8">
        <v>3</v>
      </c>
      <c r="E838" s="8">
        <v>3</v>
      </c>
      <c r="F838" s="8" t="str">
        <f>VLOOKUP(C838&amp;"-I"&amp;D838,端口信息表!B:F,5,FALSE)</f>
        <v>RN2B</v>
      </c>
      <c r="G838" s="8" t="str">
        <f>VLOOKUP(C838&amp;"-O"&amp;E838,端口信息表!B:F,5,FALSE)</f>
        <v>TC2B</v>
      </c>
      <c r="H838" t="e">
        <f>VLOOKUP(O838&amp;"-"&amp;VLOOKUP(B838,开关状态表!B:K,10,0),'TWT实时状态（新）'!B:I,7,0)</f>
        <v>#N/A</v>
      </c>
      <c r="I838" t="e">
        <f>VLOOKUP(O838&amp;"-"&amp;VLOOKUP(B838,开关状态表!B:K,10,0),'TWT实时状态（新）'!B:I,8,0)</f>
        <v>#N/A</v>
      </c>
      <c r="O838" s="11" t="str">
        <f>VLOOKUP(C838,矩阵信息表!B:C,2,0)</f>
        <v>CS9C</v>
      </c>
    </row>
    <row r="839" ht="15" spans="1:15">
      <c r="A839" s="13">
        <f t="shared" si="27"/>
        <v>838</v>
      </c>
      <c r="B839" s="8" t="str">
        <f t="shared" si="28"/>
        <v>CS9C-1-1-[4][4]</v>
      </c>
      <c r="C839" s="8" t="s">
        <v>8393</v>
      </c>
      <c r="D839" s="8">
        <v>4</v>
      </c>
      <c r="E839" s="8">
        <v>4</v>
      </c>
      <c r="F839" s="8" t="str">
        <f>VLOOKUP(C839&amp;"-I"&amp;D839,端口信息表!B:F,5,FALSE)</f>
        <v>RN3B</v>
      </c>
      <c r="G839" s="8" t="str">
        <f>VLOOKUP(C839&amp;"-O"&amp;E839,端口信息表!B:F,5,FALSE)</f>
        <v>TC3B</v>
      </c>
      <c r="H839" t="e">
        <f>VLOOKUP(O839&amp;"-"&amp;VLOOKUP(B839,开关状态表!B:K,10,0),'TWT实时状态（新）'!B:I,7,0)</f>
        <v>#N/A</v>
      </c>
      <c r="I839" t="e">
        <f>VLOOKUP(O839&amp;"-"&amp;VLOOKUP(B839,开关状态表!B:K,10,0),'TWT实时状态（新）'!B:I,8,0)</f>
        <v>#N/A</v>
      </c>
      <c r="O839" s="11" t="str">
        <f>VLOOKUP(C839,矩阵信息表!B:C,2,0)</f>
        <v>CS9C</v>
      </c>
    </row>
    <row r="840" ht="15" spans="1:15">
      <c r="A840" s="13">
        <f t="shared" si="27"/>
        <v>839</v>
      </c>
      <c r="B840" s="8" t="str">
        <f t="shared" si="28"/>
        <v>CS9C-1-1-[5][5]</v>
      </c>
      <c r="C840" s="8" t="s">
        <v>8393</v>
      </c>
      <c r="D840" s="8">
        <v>5</v>
      </c>
      <c r="E840" s="8">
        <v>5</v>
      </c>
      <c r="F840" s="8" t="str">
        <f>VLOOKUP(C840&amp;"-I"&amp;D840,端口信息表!B:F,5,FALSE)</f>
        <v>RN4B</v>
      </c>
      <c r="G840" s="8" t="str">
        <f>VLOOKUP(C840&amp;"-O"&amp;E840,端口信息表!B:F,5,FALSE)</f>
        <v>TC4B</v>
      </c>
      <c r="H840" t="e">
        <f>VLOOKUP(O840&amp;"-"&amp;VLOOKUP(B840,开关状态表!B:K,10,0),'TWT实时状态（新）'!B:I,7,0)</f>
        <v>#N/A</v>
      </c>
      <c r="I840" t="e">
        <f>VLOOKUP(O840&amp;"-"&amp;VLOOKUP(B840,开关状态表!B:K,10,0),'TWT实时状态（新）'!B:I,8,0)</f>
        <v>#N/A</v>
      </c>
      <c r="O840" s="11" t="str">
        <f>VLOOKUP(C840,矩阵信息表!B:C,2,0)</f>
        <v>CS9C</v>
      </c>
    </row>
    <row r="841" ht="15" spans="1:15">
      <c r="A841" s="13">
        <f t="shared" si="27"/>
        <v>840</v>
      </c>
      <c r="B841" s="8" t="str">
        <f t="shared" si="28"/>
        <v>CS9C-1-1-[6][6]</v>
      </c>
      <c r="C841" s="8" t="s">
        <v>8393</v>
      </c>
      <c r="D841" s="8">
        <v>6</v>
      </c>
      <c r="E841" s="8">
        <v>6</v>
      </c>
      <c r="F841" s="8" t="str">
        <f>VLOOKUP(C841&amp;"-I"&amp;D841,端口信息表!B:F,5,FALSE)</f>
        <v>RN5B</v>
      </c>
      <c r="G841" s="8" t="str">
        <f>VLOOKUP(C841&amp;"-O"&amp;E841,端口信息表!B:F,5,FALSE)</f>
        <v>TC5B</v>
      </c>
      <c r="H841" t="e">
        <f>VLOOKUP(O841&amp;"-"&amp;VLOOKUP(B841,开关状态表!B:K,10,0),'TWT实时状态（新）'!B:I,7,0)</f>
        <v>#N/A</v>
      </c>
      <c r="I841" t="e">
        <f>VLOOKUP(O841&amp;"-"&amp;VLOOKUP(B841,开关状态表!B:K,10,0),'TWT实时状态（新）'!B:I,8,0)</f>
        <v>#N/A</v>
      </c>
      <c r="O841" s="11" t="str">
        <f>VLOOKUP(C841,矩阵信息表!B:C,2,0)</f>
        <v>CS9C</v>
      </c>
    </row>
    <row r="842" ht="15" spans="1:15">
      <c r="A842" s="13">
        <f t="shared" si="27"/>
        <v>841</v>
      </c>
      <c r="B842" s="8" t="str">
        <f t="shared" si="28"/>
        <v>CS9C-1-1-[7][7]</v>
      </c>
      <c r="C842" s="8" t="s">
        <v>8393</v>
      </c>
      <c r="D842" s="8">
        <v>7</v>
      </c>
      <c r="E842" s="8">
        <v>7</v>
      </c>
      <c r="F842" s="8" t="str">
        <f>VLOOKUP(C842&amp;"-I"&amp;D842,端口信息表!B:F,5,FALSE)</f>
        <v>RN6B</v>
      </c>
      <c r="G842" s="8" t="str">
        <f>VLOOKUP(C842&amp;"-O"&amp;E842,端口信息表!B:F,5,FALSE)</f>
        <v>TC6B</v>
      </c>
      <c r="H842" t="e">
        <f>VLOOKUP(O842&amp;"-"&amp;VLOOKUP(B842,开关状态表!B:K,10,0),'TWT实时状态（新）'!B:I,7,0)</f>
        <v>#N/A</v>
      </c>
      <c r="I842" t="e">
        <f>VLOOKUP(O842&amp;"-"&amp;VLOOKUP(B842,开关状态表!B:K,10,0),'TWT实时状态（新）'!B:I,8,0)</f>
        <v>#N/A</v>
      </c>
      <c r="O842" s="11" t="str">
        <f>VLOOKUP(C842,矩阵信息表!B:C,2,0)</f>
        <v>CS9C</v>
      </c>
    </row>
    <row r="843" ht="15" spans="1:15">
      <c r="A843" s="13">
        <f t="shared" si="27"/>
        <v>842</v>
      </c>
      <c r="B843" s="8" t="str">
        <f t="shared" si="28"/>
        <v>CS9C-1-1-[8][8]</v>
      </c>
      <c r="C843" s="8" t="s">
        <v>8393</v>
      </c>
      <c r="D843" s="8">
        <v>8</v>
      </c>
      <c r="E843" s="8">
        <v>8</v>
      </c>
      <c r="F843" s="8" t="str">
        <f>VLOOKUP(C843&amp;"-I"&amp;D843,端口信息表!B:F,5,FALSE)</f>
        <v>RN7B</v>
      </c>
      <c r="G843" s="8" t="str">
        <f>VLOOKUP(C843&amp;"-O"&amp;E843,端口信息表!B:F,5,FALSE)</f>
        <v>TC7B</v>
      </c>
      <c r="H843" t="e">
        <f>VLOOKUP(O843&amp;"-"&amp;VLOOKUP(B843,开关状态表!B:K,10,0),'TWT实时状态（新）'!B:I,7,0)</f>
        <v>#N/A</v>
      </c>
      <c r="I843" t="e">
        <f>VLOOKUP(O843&amp;"-"&amp;VLOOKUP(B843,开关状态表!B:K,10,0),'TWT实时状态（新）'!B:I,8,0)</f>
        <v>#N/A</v>
      </c>
      <c r="O843" s="11" t="str">
        <f>VLOOKUP(C843,矩阵信息表!B:C,2,0)</f>
        <v>CS9C</v>
      </c>
    </row>
    <row r="844" ht="15" spans="1:15">
      <c r="A844" s="13">
        <f t="shared" si="27"/>
        <v>843</v>
      </c>
      <c r="B844" s="8" t="str">
        <f t="shared" si="28"/>
        <v>CS9C-1-1-[9][9]</v>
      </c>
      <c r="C844" s="8" t="s">
        <v>8393</v>
      </c>
      <c r="D844" s="8">
        <v>9</v>
      </c>
      <c r="E844" s="8">
        <v>9</v>
      </c>
      <c r="F844" s="8" t="str">
        <f>VLOOKUP(C844&amp;"-I"&amp;D844,端口信息表!B:F,5,FALSE)</f>
        <v>RN8B</v>
      </c>
      <c r="G844" s="8" t="str">
        <f>VLOOKUP(C844&amp;"-O"&amp;E844,端口信息表!B:F,5,FALSE)</f>
        <v>TC8B</v>
      </c>
      <c r="H844" t="e">
        <f>VLOOKUP(O844&amp;"-"&amp;VLOOKUP(B844,开关状态表!B:K,10,0),'TWT实时状态（新）'!B:I,7,0)</f>
        <v>#N/A</v>
      </c>
      <c r="I844" t="e">
        <f>VLOOKUP(O844&amp;"-"&amp;VLOOKUP(B844,开关状态表!B:K,10,0),'TWT实时状态（新）'!B:I,8,0)</f>
        <v>#N/A</v>
      </c>
      <c r="O844" s="11" t="str">
        <f>VLOOKUP(C844,矩阵信息表!B:C,2,0)</f>
        <v>CS9C</v>
      </c>
    </row>
    <row r="845" ht="15" spans="1:15">
      <c r="A845" s="13">
        <f t="shared" si="27"/>
        <v>844</v>
      </c>
      <c r="B845" s="8" t="str">
        <f t="shared" si="28"/>
        <v>CS9C-1-1-[10][10]</v>
      </c>
      <c r="C845" s="8" t="s">
        <v>8393</v>
      </c>
      <c r="D845" s="8">
        <v>10</v>
      </c>
      <c r="E845" s="8">
        <v>10</v>
      </c>
      <c r="F845" s="8" t="str">
        <f>VLOOKUP(C845&amp;"-I"&amp;D845,端口信息表!B:F,5,FALSE)</f>
        <v>RN9B</v>
      </c>
      <c r="G845" s="8" t="str">
        <f>VLOOKUP(C845&amp;"-O"&amp;E845,端口信息表!B:F,5,FALSE)</f>
        <v>TC9B</v>
      </c>
      <c r="H845" t="e">
        <f>VLOOKUP(O845&amp;"-"&amp;VLOOKUP(B845,开关状态表!B:K,10,0),'TWT实时状态（新）'!B:I,7,0)</f>
        <v>#N/A</v>
      </c>
      <c r="I845" t="e">
        <f>VLOOKUP(O845&amp;"-"&amp;VLOOKUP(B845,开关状态表!B:K,10,0),'TWT实时状态（新）'!B:I,8,0)</f>
        <v>#N/A</v>
      </c>
      <c r="O845" s="11" t="str">
        <f>VLOOKUP(C845,矩阵信息表!B:C,2,0)</f>
        <v>CS9C</v>
      </c>
    </row>
    <row r="846" ht="15" spans="1:15">
      <c r="A846" s="13">
        <f t="shared" si="27"/>
        <v>845</v>
      </c>
      <c r="B846" s="8" t="str">
        <f t="shared" si="28"/>
        <v>CS9C-1-1-[11][11]</v>
      </c>
      <c r="C846" s="8" t="s">
        <v>8393</v>
      </c>
      <c r="D846" s="8">
        <v>11</v>
      </c>
      <c r="E846" s="8">
        <v>11</v>
      </c>
      <c r="F846" s="8" t="str">
        <f>VLOOKUP(C846&amp;"-I"&amp;D846,端口信息表!B:F,5,FALSE)</f>
        <v>RN10B</v>
      </c>
      <c r="G846" s="8" t="str">
        <f>VLOOKUP(C846&amp;"-O"&amp;E846,端口信息表!B:F,5,FALSE)</f>
        <v>TC10B</v>
      </c>
      <c r="H846" t="e">
        <f>VLOOKUP(O846&amp;"-"&amp;VLOOKUP(B846,开关状态表!B:K,10,0),'TWT实时状态（新）'!B:I,7,0)</f>
        <v>#N/A</v>
      </c>
      <c r="I846" t="e">
        <f>VLOOKUP(O846&amp;"-"&amp;VLOOKUP(B846,开关状态表!B:K,10,0),'TWT实时状态（新）'!B:I,8,0)</f>
        <v>#N/A</v>
      </c>
      <c r="O846" s="11" t="str">
        <f>VLOOKUP(C846,矩阵信息表!B:C,2,0)</f>
        <v>CS9C</v>
      </c>
    </row>
    <row r="847" ht="15" spans="1:15">
      <c r="A847" s="13">
        <f t="shared" si="27"/>
        <v>846</v>
      </c>
      <c r="B847" s="8" t="str">
        <f t="shared" si="28"/>
        <v>CS9C-1-1-[12][12]</v>
      </c>
      <c r="C847" s="8" t="s">
        <v>8393</v>
      </c>
      <c r="D847" s="8">
        <v>12</v>
      </c>
      <c r="E847" s="8">
        <v>12</v>
      </c>
      <c r="F847" s="8" t="str">
        <f>VLOOKUP(C847&amp;"-I"&amp;D847,端口信息表!B:F,5,FALSE)</f>
        <v>RN11B</v>
      </c>
      <c r="G847" s="8" t="str">
        <f>VLOOKUP(C847&amp;"-O"&amp;E847,端口信息表!B:F,5,FALSE)</f>
        <v>TC11B</v>
      </c>
      <c r="H847" t="e">
        <f>VLOOKUP(O847&amp;"-"&amp;VLOOKUP(B847,开关状态表!B:K,10,0),'TWT实时状态（新）'!B:I,7,0)</f>
        <v>#N/A</v>
      </c>
      <c r="I847" t="e">
        <f>VLOOKUP(O847&amp;"-"&amp;VLOOKUP(B847,开关状态表!B:K,10,0),'TWT实时状态（新）'!B:I,8,0)</f>
        <v>#N/A</v>
      </c>
      <c r="O847" s="11" t="str">
        <f>VLOOKUP(C847,矩阵信息表!B:C,2,0)</f>
        <v>CS9C</v>
      </c>
    </row>
    <row r="848" ht="15" spans="1:15">
      <c r="A848" s="13">
        <f t="shared" si="27"/>
        <v>847</v>
      </c>
      <c r="B848" s="8" t="str">
        <f t="shared" si="28"/>
        <v>CS9C-1-2-[1][1]</v>
      </c>
      <c r="C848" s="8" t="s">
        <v>8394</v>
      </c>
      <c r="D848" s="8">
        <v>1</v>
      </c>
      <c r="E848" s="8">
        <v>1</v>
      </c>
      <c r="F848" s="8" t="str">
        <f>VLOOKUP(C848&amp;"-I"&amp;D848,端口信息表!B:F,5,FALSE)</f>
        <v>RN3A</v>
      </c>
      <c r="G848" s="8" t="str">
        <f>VLOOKUP(C848&amp;"-O"&amp;E848,端口信息表!B:F,5,FALSE)</f>
        <v>TC3A</v>
      </c>
      <c r="H848" t="e">
        <f>VLOOKUP(O848&amp;"-"&amp;VLOOKUP(B848,开关状态表!B:K,10,0),'TWT实时状态（新）'!B:I,7,0)</f>
        <v>#N/A</v>
      </c>
      <c r="I848" t="e">
        <f>VLOOKUP(O848&amp;"-"&amp;VLOOKUP(B848,开关状态表!B:K,10,0),'TWT实时状态（新）'!B:I,8,0)</f>
        <v>#N/A</v>
      </c>
      <c r="O848" s="11" t="str">
        <f>VLOOKUP(C848,矩阵信息表!B:C,2,0)</f>
        <v>CS9C</v>
      </c>
    </row>
    <row r="849" ht="15" spans="1:15">
      <c r="A849" s="13">
        <f t="shared" si="27"/>
        <v>848</v>
      </c>
      <c r="B849" s="8" t="str">
        <f t="shared" si="28"/>
        <v>CS9C-1-2-[2][2]</v>
      </c>
      <c r="C849" s="8" t="s">
        <v>8394</v>
      </c>
      <c r="D849" s="8">
        <v>2</v>
      </c>
      <c r="E849" s="8">
        <v>2</v>
      </c>
      <c r="F849" s="8" t="str">
        <f>VLOOKUP(C849&amp;"-I"&amp;D849,端口信息表!B:F,5,FALSE)</f>
        <v>RN4A</v>
      </c>
      <c r="G849" s="8" t="str">
        <f>VLOOKUP(C849&amp;"-O"&amp;E849,端口信息表!B:F,5,FALSE)</f>
        <v>TC4A</v>
      </c>
      <c r="H849" t="e">
        <f>VLOOKUP(O849&amp;"-"&amp;VLOOKUP(B849,开关状态表!B:K,10,0),'TWT实时状态（新）'!B:I,7,0)</f>
        <v>#N/A</v>
      </c>
      <c r="I849" t="e">
        <f>VLOOKUP(O849&amp;"-"&amp;VLOOKUP(B849,开关状态表!B:K,10,0),'TWT实时状态（新）'!B:I,8,0)</f>
        <v>#N/A</v>
      </c>
      <c r="O849" s="11" t="str">
        <f>VLOOKUP(C849,矩阵信息表!B:C,2,0)</f>
        <v>CS9C</v>
      </c>
    </row>
    <row r="850" ht="15" spans="1:15">
      <c r="A850" s="13">
        <f t="shared" si="27"/>
        <v>849</v>
      </c>
      <c r="B850" s="8" t="str">
        <f t="shared" si="28"/>
        <v>CS9C-1-2-[3][3]</v>
      </c>
      <c r="C850" s="8" t="s">
        <v>8394</v>
      </c>
      <c r="D850" s="8">
        <v>3</v>
      </c>
      <c r="E850" s="8">
        <v>3</v>
      </c>
      <c r="F850" s="8" t="str">
        <f>VLOOKUP(C850&amp;"-I"&amp;D850,端口信息表!B:F,5,FALSE)</f>
        <v>RN5A</v>
      </c>
      <c r="G850" s="8" t="str">
        <f>VLOOKUP(C850&amp;"-O"&amp;E850,端口信息表!B:F,5,FALSE)</f>
        <v>TC5A</v>
      </c>
      <c r="H850" t="e">
        <f>VLOOKUP(O850&amp;"-"&amp;VLOOKUP(B850,开关状态表!B:K,10,0),'TWT实时状态（新）'!B:I,7,0)</f>
        <v>#N/A</v>
      </c>
      <c r="I850" t="e">
        <f>VLOOKUP(O850&amp;"-"&amp;VLOOKUP(B850,开关状态表!B:K,10,0),'TWT实时状态（新）'!B:I,8,0)</f>
        <v>#N/A</v>
      </c>
      <c r="O850" s="11" t="str">
        <f>VLOOKUP(C850,矩阵信息表!B:C,2,0)</f>
        <v>CS9C</v>
      </c>
    </row>
    <row r="851" ht="15" spans="1:15">
      <c r="A851" s="13">
        <f t="shared" si="27"/>
        <v>850</v>
      </c>
      <c r="B851" s="8" t="str">
        <f t="shared" si="28"/>
        <v>CS9C-1-2-[4][4]</v>
      </c>
      <c r="C851" s="8" t="s">
        <v>8394</v>
      </c>
      <c r="D851" s="8">
        <v>4</v>
      </c>
      <c r="E851" s="8">
        <v>4</v>
      </c>
      <c r="F851" s="8" t="str">
        <f>VLOOKUP(C851&amp;"-I"&amp;D851,端口信息表!B:F,5,FALSE)</f>
        <v>RN6A</v>
      </c>
      <c r="G851" s="8" t="str">
        <f>VLOOKUP(C851&amp;"-O"&amp;E851,端口信息表!B:F,5,FALSE)</f>
        <v>TC6A</v>
      </c>
      <c r="H851" t="e">
        <f>VLOOKUP(O851&amp;"-"&amp;VLOOKUP(B851,开关状态表!B:K,10,0),'TWT实时状态（新）'!B:I,7,0)</f>
        <v>#N/A</v>
      </c>
      <c r="I851" t="e">
        <f>VLOOKUP(O851&amp;"-"&amp;VLOOKUP(B851,开关状态表!B:K,10,0),'TWT实时状态（新）'!B:I,8,0)</f>
        <v>#N/A</v>
      </c>
      <c r="O851" s="11" t="str">
        <f>VLOOKUP(C851,矩阵信息表!B:C,2,0)</f>
        <v>CS9C</v>
      </c>
    </row>
    <row r="852" ht="15" spans="1:15">
      <c r="A852" s="13">
        <f t="shared" si="27"/>
        <v>851</v>
      </c>
      <c r="B852" s="8" t="str">
        <f t="shared" si="28"/>
        <v>CS9C-1-2-[5][5]</v>
      </c>
      <c r="C852" s="8" t="s">
        <v>8394</v>
      </c>
      <c r="D852" s="8">
        <v>5</v>
      </c>
      <c r="E852" s="8">
        <v>5</v>
      </c>
      <c r="F852" s="8" t="str">
        <f>VLOOKUP(C852&amp;"-I"&amp;D852,端口信息表!B:F,5,FALSE)</f>
        <v>RN7A</v>
      </c>
      <c r="G852" s="8" t="str">
        <f>VLOOKUP(C852&amp;"-O"&amp;E852,端口信息表!B:F,5,FALSE)</f>
        <v>TC7A</v>
      </c>
      <c r="H852" t="e">
        <f>VLOOKUP(O852&amp;"-"&amp;VLOOKUP(B852,开关状态表!B:K,10,0),'TWT实时状态（新）'!B:I,7,0)</f>
        <v>#N/A</v>
      </c>
      <c r="I852" t="e">
        <f>VLOOKUP(O852&amp;"-"&amp;VLOOKUP(B852,开关状态表!B:K,10,0),'TWT实时状态（新）'!B:I,8,0)</f>
        <v>#N/A</v>
      </c>
      <c r="O852" s="11" t="str">
        <f>VLOOKUP(C852,矩阵信息表!B:C,2,0)</f>
        <v>CS9C</v>
      </c>
    </row>
    <row r="853" ht="15" spans="1:15">
      <c r="A853" s="13">
        <f t="shared" si="27"/>
        <v>852</v>
      </c>
      <c r="B853" s="8" t="str">
        <f t="shared" si="28"/>
        <v>CS9C-1-2-[6][6]</v>
      </c>
      <c r="C853" s="8" t="s">
        <v>8394</v>
      </c>
      <c r="D853" s="8">
        <v>6</v>
      </c>
      <c r="E853" s="8">
        <v>6</v>
      </c>
      <c r="F853" s="8" t="str">
        <f>VLOOKUP(C853&amp;"-I"&amp;D853,端口信息表!B:F,5,FALSE)</f>
        <v>RN11A</v>
      </c>
      <c r="G853" s="8" t="str">
        <f>VLOOKUP(C853&amp;"-O"&amp;E853,端口信息表!B:F,5,FALSE)</f>
        <v>TC11A</v>
      </c>
      <c r="H853" t="e">
        <f>VLOOKUP(O853&amp;"-"&amp;VLOOKUP(B853,开关状态表!B:K,10,0),'TWT实时状态（新）'!B:I,7,0)</f>
        <v>#N/A</v>
      </c>
      <c r="I853" t="e">
        <f>VLOOKUP(O853&amp;"-"&amp;VLOOKUP(B853,开关状态表!B:K,10,0),'TWT实时状态（新）'!B:I,8,0)</f>
        <v>#N/A</v>
      </c>
      <c r="O853" s="11" t="str">
        <f>VLOOKUP(C853,矩阵信息表!B:C,2,0)</f>
        <v>CS9C</v>
      </c>
    </row>
    <row r="854" ht="15" spans="1:15">
      <c r="A854" s="13">
        <f t="shared" si="27"/>
        <v>853</v>
      </c>
      <c r="B854" s="8" t="str">
        <f t="shared" si="28"/>
        <v>CS9C-1-3-[1][1]</v>
      </c>
      <c r="C854" s="8" t="s">
        <v>8395</v>
      </c>
      <c r="D854" s="8">
        <v>1</v>
      </c>
      <c r="E854" s="8">
        <v>1</v>
      </c>
      <c r="F854" s="8" t="str">
        <f>VLOOKUP(C854&amp;"-I"&amp;D854,端口信息表!B:F,5,FALSE)</f>
        <v>RN12A</v>
      </c>
      <c r="G854" s="8" t="str">
        <f>VLOOKUP(C854&amp;"-O"&amp;E854,端口信息表!B:F,5,FALSE)</f>
        <v>TC12A</v>
      </c>
      <c r="H854" t="e">
        <f>VLOOKUP(O854&amp;"-"&amp;VLOOKUP(B854,开关状态表!B:K,10,0),'TWT实时状态（新）'!B:I,7,0)</f>
        <v>#N/A</v>
      </c>
      <c r="I854" t="e">
        <f>VLOOKUP(O854&amp;"-"&amp;VLOOKUP(B854,开关状态表!B:K,10,0),'TWT实时状态（新）'!B:I,8,0)</f>
        <v>#N/A</v>
      </c>
      <c r="O854" s="11" t="str">
        <f>VLOOKUP(C854,矩阵信息表!B:C,2,0)</f>
        <v>CS9C</v>
      </c>
    </row>
    <row r="855" ht="15" spans="1:15">
      <c r="A855" s="13">
        <f t="shared" si="27"/>
        <v>854</v>
      </c>
      <c r="B855" s="8" t="str">
        <f t="shared" si="28"/>
        <v>CS9C-1-3-[2][2]</v>
      </c>
      <c r="C855" s="8" t="s">
        <v>8395</v>
      </c>
      <c r="D855" s="8">
        <v>2</v>
      </c>
      <c r="E855" s="8">
        <v>2</v>
      </c>
      <c r="F855" s="8" t="str">
        <f>VLOOKUP(C855&amp;"-I"&amp;D855,端口信息表!B:F,5,FALSE)</f>
        <v>RN1A</v>
      </c>
      <c r="G855" s="8" t="str">
        <f>VLOOKUP(C855&amp;"-O"&amp;E855,端口信息表!B:F,5,FALSE)</f>
        <v>TC1A</v>
      </c>
      <c r="H855" t="e">
        <f>VLOOKUP(O855&amp;"-"&amp;VLOOKUP(B855,开关状态表!B:K,10,0),'TWT实时状态（新）'!B:I,7,0)</f>
        <v>#N/A</v>
      </c>
      <c r="I855" t="e">
        <f>VLOOKUP(O855&amp;"-"&amp;VLOOKUP(B855,开关状态表!B:K,10,0),'TWT实时状态（新）'!B:I,8,0)</f>
        <v>#N/A</v>
      </c>
      <c r="O855" s="11" t="str">
        <f>VLOOKUP(C855,矩阵信息表!B:C,2,0)</f>
        <v>CS9C</v>
      </c>
    </row>
    <row r="856" ht="15" spans="1:15">
      <c r="A856" s="13">
        <f t="shared" si="27"/>
        <v>855</v>
      </c>
      <c r="B856" s="8" t="str">
        <f t="shared" si="28"/>
        <v>CS9C-1-3-[3][3]</v>
      </c>
      <c r="C856" s="8" t="s">
        <v>8395</v>
      </c>
      <c r="D856" s="8">
        <v>3</v>
      </c>
      <c r="E856" s="8">
        <v>3</v>
      </c>
      <c r="F856" s="8" t="str">
        <f>VLOOKUP(C856&amp;"-I"&amp;D856,端口信息表!B:F,5,FALSE)</f>
        <v>RN2A</v>
      </c>
      <c r="G856" s="8" t="str">
        <f>VLOOKUP(C856&amp;"-O"&amp;E856,端口信息表!B:F,5,FALSE)</f>
        <v>TC2A</v>
      </c>
      <c r="H856" t="e">
        <f>VLOOKUP(O856&amp;"-"&amp;VLOOKUP(B856,开关状态表!B:K,10,0),'TWT实时状态（新）'!B:I,7,0)</f>
        <v>#N/A</v>
      </c>
      <c r="I856" t="e">
        <f>VLOOKUP(O856&amp;"-"&amp;VLOOKUP(B856,开关状态表!B:K,10,0),'TWT实时状态（新）'!B:I,8,0)</f>
        <v>#N/A</v>
      </c>
      <c r="O856" s="11" t="str">
        <f>VLOOKUP(C856,矩阵信息表!B:C,2,0)</f>
        <v>CS9C</v>
      </c>
    </row>
    <row r="857" ht="15" spans="1:15">
      <c r="A857" s="13">
        <f t="shared" si="27"/>
        <v>856</v>
      </c>
      <c r="B857" s="8" t="str">
        <f t="shared" si="28"/>
        <v>CS9C-1-3-[4][4]</v>
      </c>
      <c r="C857" s="8" t="s">
        <v>8395</v>
      </c>
      <c r="D857" s="8">
        <v>4</v>
      </c>
      <c r="E857" s="8">
        <v>4</v>
      </c>
      <c r="F857" s="8" t="str">
        <f>VLOOKUP(C857&amp;"-I"&amp;D857,端口信息表!B:F,5,FALSE)</f>
        <v>RW12A</v>
      </c>
      <c r="G857" s="8" t="str">
        <f>VLOOKUP(C857&amp;"-O"&amp;E857,端口信息表!B:F,5,FALSE)</f>
        <v>TW12A</v>
      </c>
      <c r="H857" t="e">
        <f>VLOOKUP(O857&amp;"-"&amp;VLOOKUP(B857,开关状态表!B:K,10,0),'TWT实时状态（新）'!B:I,7,0)</f>
        <v>#N/A</v>
      </c>
      <c r="I857" t="e">
        <f>VLOOKUP(O857&amp;"-"&amp;VLOOKUP(B857,开关状态表!B:K,10,0),'TWT实时状态（新）'!B:I,8,0)</f>
        <v>#N/A</v>
      </c>
      <c r="O857" s="11" t="str">
        <f>VLOOKUP(C857,矩阵信息表!B:C,2,0)</f>
        <v>CS9C</v>
      </c>
    </row>
    <row r="858" ht="15" spans="1:15">
      <c r="A858" s="13">
        <f t="shared" si="27"/>
        <v>857</v>
      </c>
      <c r="B858" s="8" t="str">
        <f t="shared" si="28"/>
        <v>CS9C-1-3-[5][5]</v>
      </c>
      <c r="C858" s="8" t="s">
        <v>8395</v>
      </c>
      <c r="D858" s="8">
        <v>5</v>
      </c>
      <c r="E858" s="8">
        <v>5</v>
      </c>
      <c r="F858" s="8" t="str">
        <f>VLOOKUP(C858&amp;"-I"&amp;D858,端口信息表!B:F,5,FALSE)</f>
        <v>RW1A</v>
      </c>
      <c r="G858" s="8" t="str">
        <f>VLOOKUP(C858&amp;"-O"&amp;E858,端口信息表!B:F,5,FALSE)</f>
        <v>TW1A</v>
      </c>
      <c r="H858" t="e">
        <f>VLOOKUP(O858&amp;"-"&amp;VLOOKUP(B858,开关状态表!B:K,10,0),'TWT实时状态（新）'!B:I,7,0)</f>
        <v>#N/A</v>
      </c>
      <c r="I858" t="e">
        <f>VLOOKUP(O858&amp;"-"&amp;VLOOKUP(B858,开关状态表!B:K,10,0),'TWT实时状态（新）'!B:I,8,0)</f>
        <v>#N/A</v>
      </c>
      <c r="O858" s="11" t="str">
        <f>VLOOKUP(C858,矩阵信息表!B:C,2,0)</f>
        <v>CS9C</v>
      </c>
    </row>
    <row r="859" ht="15" spans="1:15">
      <c r="A859" s="13">
        <f t="shared" si="27"/>
        <v>858</v>
      </c>
      <c r="B859" s="8" t="str">
        <f t="shared" si="28"/>
        <v>CS9C-1-3-[6][6]</v>
      </c>
      <c r="C859" s="8" t="s">
        <v>8395</v>
      </c>
      <c r="D859" s="8">
        <v>6</v>
      </c>
      <c r="E859" s="8">
        <v>6</v>
      </c>
      <c r="F859" s="8" t="str">
        <f>VLOOKUP(C859&amp;"-I"&amp;D859,端口信息表!B:F,5,FALSE)</f>
        <v>RW2A</v>
      </c>
      <c r="G859" s="8" t="str">
        <f>VLOOKUP(C859&amp;"-O"&amp;E859,端口信息表!B:F,5,FALSE)</f>
        <v>TW2A</v>
      </c>
      <c r="H859" t="e">
        <f>VLOOKUP(O859&amp;"-"&amp;VLOOKUP(B859,开关状态表!B:K,10,0),'TWT实时状态（新）'!B:I,7,0)</f>
        <v>#N/A</v>
      </c>
      <c r="I859" t="e">
        <f>VLOOKUP(O859&amp;"-"&amp;VLOOKUP(B859,开关状态表!B:K,10,0),'TWT实时状态（新）'!B:I,8,0)</f>
        <v>#N/A</v>
      </c>
      <c r="O859" s="11" t="str">
        <f>VLOOKUP(C859,矩阵信息表!B:C,2,0)</f>
        <v>CS9C</v>
      </c>
    </row>
    <row r="860" ht="15" spans="1:15">
      <c r="A860" s="13">
        <f t="shared" si="27"/>
        <v>859</v>
      </c>
      <c r="B860" s="8" t="str">
        <f t="shared" si="28"/>
        <v>CS9C-1-4-[1][1]</v>
      </c>
      <c r="C860" s="8" t="s">
        <v>8396</v>
      </c>
      <c r="D860" s="8">
        <v>1</v>
      </c>
      <c r="E860" s="8">
        <v>1</v>
      </c>
      <c r="F860" s="8" t="str">
        <f>VLOOKUP(C860&amp;"-I"&amp;D860,端口信息表!B:F,5,FALSE)</f>
        <v>RN8A</v>
      </c>
      <c r="G860" s="8" t="str">
        <f>VLOOKUP(C860&amp;"-O"&amp;E860,端口信息表!B:F,5,FALSE)</f>
        <v>TC8A</v>
      </c>
      <c r="H860" t="e">
        <f>VLOOKUP(O860&amp;"-"&amp;VLOOKUP(B860,开关状态表!B:K,10,0),'TWT实时状态（新）'!B:I,7,0)</f>
        <v>#N/A</v>
      </c>
      <c r="I860" t="e">
        <f>VLOOKUP(O860&amp;"-"&amp;VLOOKUP(B860,开关状态表!B:K,10,0),'TWT实时状态（新）'!B:I,8,0)</f>
        <v>#N/A</v>
      </c>
      <c r="O860" s="11" t="str">
        <f>VLOOKUP(C860,矩阵信息表!B:C,2,0)</f>
        <v>CS9C</v>
      </c>
    </row>
    <row r="861" ht="15" spans="1:15">
      <c r="A861" s="13">
        <f t="shared" si="27"/>
        <v>860</v>
      </c>
      <c r="B861" s="8" t="str">
        <f t="shared" si="28"/>
        <v>CS9C-1-4-[2][2]</v>
      </c>
      <c r="C861" s="8" t="s">
        <v>8396</v>
      </c>
      <c r="D861" s="8">
        <v>2</v>
      </c>
      <c r="E861" s="8">
        <v>2</v>
      </c>
      <c r="F861" s="8" t="str">
        <f>VLOOKUP(C861&amp;"-I"&amp;D861,端口信息表!B:F,5,FALSE)</f>
        <v>RN9A</v>
      </c>
      <c r="G861" s="8" t="str">
        <f>VLOOKUP(C861&amp;"-O"&amp;E861,端口信息表!B:F,5,FALSE)</f>
        <v>TC9A</v>
      </c>
      <c r="H861" t="e">
        <f>VLOOKUP(O861&amp;"-"&amp;VLOOKUP(B861,开关状态表!B:K,10,0),'TWT实时状态（新）'!B:I,7,0)</f>
        <v>#N/A</v>
      </c>
      <c r="I861" t="e">
        <f>VLOOKUP(O861&amp;"-"&amp;VLOOKUP(B861,开关状态表!B:K,10,0),'TWT实时状态（新）'!B:I,8,0)</f>
        <v>#N/A</v>
      </c>
      <c r="O861" s="11" t="str">
        <f>VLOOKUP(C861,矩阵信息表!B:C,2,0)</f>
        <v>CS9C</v>
      </c>
    </row>
    <row r="862" ht="15" spans="1:15">
      <c r="A862" s="13">
        <f t="shared" si="27"/>
        <v>861</v>
      </c>
      <c r="B862" s="8" t="str">
        <f t="shared" si="28"/>
        <v>CS9C-1-4-[3][3]</v>
      </c>
      <c r="C862" s="8" t="s">
        <v>8396</v>
      </c>
      <c r="D862" s="8">
        <v>3</v>
      </c>
      <c r="E862" s="8">
        <v>3</v>
      </c>
      <c r="F862" s="8" t="str">
        <f>VLOOKUP(C862&amp;"-I"&amp;D862,端口信息表!B:F,5,FALSE)</f>
        <v>RN10A</v>
      </c>
      <c r="G862" s="8" t="str">
        <f>VLOOKUP(C862&amp;"-O"&amp;E862,端口信息表!B:F,5,FALSE)</f>
        <v>TC10A</v>
      </c>
      <c r="H862" t="e">
        <f>VLOOKUP(O862&amp;"-"&amp;VLOOKUP(B862,开关状态表!B:K,10,0),'TWT实时状态（新）'!B:I,7,0)</f>
        <v>#N/A</v>
      </c>
      <c r="I862" t="e">
        <f>VLOOKUP(O862&amp;"-"&amp;VLOOKUP(B862,开关状态表!B:K,10,0),'TWT实时状态（新）'!B:I,8,0)</f>
        <v>#N/A</v>
      </c>
      <c r="O862" s="11" t="str">
        <f>VLOOKUP(C862,矩阵信息表!B:C,2,0)</f>
        <v>CS9C</v>
      </c>
    </row>
    <row r="863" ht="15" spans="1:15">
      <c r="A863" s="13">
        <f t="shared" si="27"/>
        <v>862</v>
      </c>
      <c r="B863" s="8" t="str">
        <f t="shared" si="28"/>
        <v>CS9C-1-4-[1][4]</v>
      </c>
      <c r="C863" s="8" t="s">
        <v>8396</v>
      </c>
      <c r="D863" s="8">
        <v>1</v>
      </c>
      <c r="E863" s="8">
        <v>4</v>
      </c>
      <c r="F863" s="8" t="str">
        <f>VLOOKUP(C863&amp;"-I"&amp;D863,端口信息表!B:F,5,FALSE)</f>
        <v>RN8A</v>
      </c>
      <c r="G863" s="8" t="str">
        <f>VLOOKUP(C863&amp;"-O"&amp;E863,端口信息表!B:F,5,FALSE)</f>
        <v>TS8A</v>
      </c>
      <c r="H863" t="e">
        <f>VLOOKUP(O863&amp;"-"&amp;VLOOKUP(B863,开关状态表!B:K,10,0),'TWT实时状态（新）'!B:I,7,0)</f>
        <v>#N/A</v>
      </c>
      <c r="I863" t="e">
        <f>VLOOKUP(O863&amp;"-"&amp;VLOOKUP(B863,开关状态表!B:K,10,0),'TWT实时状态（新）'!B:I,8,0)</f>
        <v>#N/A</v>
      </c>
      <c r="O863" s="11" t="str">
        <f>VLOOKUP(C863,矩阵信息表!B:C,2,0)</f>
        <v>CS9C</v>
      </c>
    </row>
    <row r="864" ht="15" spans="1:15">
      <c r="A864" s="13">
        <f t="shared" si="27"/>
        <v>863</v>
      </c>
      <c r="B864" s="8" t="str">
        <f t="shared" si="28"/>
        <v>CS9C-1-4-[2][5]</v>
      </c>
      <c r="C864" s="8" t="s">
        <v>8396</v>
      </c>
      <c r="D864" s="8">
        <v>2</v>
      </c>
      <c r="E864" s="8">
        <v>5</v>
      </c>
      <c r="F864" s="8" t="str">
        <f>VLOOKUP(C864&amp;"-I"&amp;D864,端口信息表!B:F,5,FALSE)</f>
        <v>RN9A</v>
      </c>
      <c r="G864" s="8" t="str">
        <f>VLOOKUP(C864&amp;"-O"&amp;E864,端口信息表!B:F,5,FALSE)</f>
        <v>TS9A</v>
      </c>
      <c r="H864" t="e">
        <f>VLOOKUP(O864&amp;"-"&amp;VLOOKUP(B864,开关状态表!B:K,10,0),'TWT实时状态（新）'!B:I,7,0)</f>
        <v>#N/A</v>
      </c>
      <c r="I864" t="e">
        <f>VLOOKUP(O864&amp;"-"&amp;VLOOKUP(B864,开关状态表!B:K,10,0),'TWT实时状态（新）'!B:I,8,0)</f>
        <v>#N/A</v>
      </c>
      <c r="O864" s="11" t="str">
        <f>VLOOKUP(C864,矩阵信息表!B:C,2,0)</f>
        <v>CS9C</v>
      </c>
    </row>
    <row r="865" ht="15" spans="1:15">
      <c r="A865" s="13">
        <f t="shared" si="27"/>
        <v>864</v>
      </c>
      <c r="B865" s="8" t="str">
        <f t="shared" si="28"/>
        <v>CS9C-1-4-[3][6]</v>
      </c>
      <c r="C865" s="8" t="s">
        <v>8396</v>
      </c>
      <c r="D865" s="8">
        <v>3</v>
      </c>
      <c r="E865" s="8">
        <v>6</v>
      </c>
      <c r="F865" s="8" t="str">
        <f>VLOOKUP(C865&amp;"-I"&amp;D865,端口信息表!B:F,5,FALSE)</f>
        <v>RN10A</v>
      </c>
      <c r="G865" s="8" t="str">
        <f>VLOOKUP(C865&amp;"-O"&amp;E865,端口信息表!B:F,5,FALSE)</f>
        <v>TS10A</v>
      </c>
      <c r="H865" t="e">
        <f>VLOOKUP(O865&amp;"-"&amp;VLOOKUP(B865,开关状态表!B:K,10,0),'TWT实时状态（新）'!B:I,7,0)</f>
        <v>#N/A</v>
      </c>
      <c r="I865" t="e">
        <f>VLOOKUP(O865&amp;"-"&amp;VLOOKUP(B865,开关状态表!B:K,10,0),'TWT实时状态（新）'!B:I,8,0)</f>
        <v>#N/A</v>
      </c>
      <c r="O865" s="11" t="str">
        <f>VLOOKUP(C865,矩阵信息表!B:C,2,0)</f>
        <v>CS9C</v>
      </c>
    </row>
    <row r="866" ht="15" spans="1:15">
      <c r="A866" s="13">
        <f t="shared" si="27"/>
        <v>865</v>
      </c>
      <c r="B866" s="8" t="str">
        <f t="shared" si="28"/>
        <v>CS9C-1-5-[1][1]</v>
      </c>
      <c r="C866" s="8" t="s">
        <v>8397</v>
      </c>
      <c r="D866" s="8">
        <v>1</v>
      </c>
      <c r="E866" s="8">
        <v>1</v>
      </c>
      <c r="F866" s="8" t="str">
        <f>VLOOKUP(C866&amp;"-I"&amp;D866,端口信息表!B:F,5,FALSE)</f>
        <v>RNKu-KaL</v>
      </c>
      <c r="G866" s="8" t="str">
        <f>VLOOKUP(C866&amp;"-O"&amp;E866,端口信息表!B:F,5,FALSE)</f>
        <v>THKu-KaR</v>
      </c>
      <c r="H866" t="e">
        <f>VLOOKUP(O866&amp;"-"&amp;VLOOKUP(B866,开关状态表!B:K,10,0),'TWT实时状态（新）'!B:I,7,0)</f>
        <v>#N/A</v>
      </c>
      <c r="I866" t="e">
        <f>VLOOKUP(O866&amp;"-"&amp;VLOOKUP(B866,开关状态表!B:K,10,0),'TWT实时状态（新）'!B:I,8,0)</f>
        <v>#N/A</v>
      </c>
      <c r="O866" s="11" t="str">
        <f>VLOOKUP(C866,矩阵信息表!B:C,2,0)</f>
        <v>CS9C</v>
      </c>
    </row>
    <row r="867" ht="15" spans="1:15">
      <c r="A867" s="13">
        <f t="shared" si="27"/>
        <v>866</v>
      </c>
      <c r="B867" s="8" t="str">
        <f t="shared" si="28"/>
        <v>CS9C-1-6-[1][1]</v>
      </c>
      <c r="C867" s="8" t="s">
        <v>8398</v>
      </c>
      <c r="D867" s="8">
        <v>1</v>
      </c>
      <c r="E867" s="8">
        <v>1</v>
      </c>
      <c r="F867" s="8" t="str">
        <f>VLOOKUP(C867&amp;"-I"&amp;D867,端口信息表!B:F,5,FALSE)</f>
        <v>RMF01A</v>
      </c>
      <c r="G867" s="8" t="str">
        <f>VLOOKUP(C867&amp;"-O"&amp;E867,端口信息表!B:F,5,FALSE)</f>
        <v>TMF01A</v>
      </c>
      <c r="H867" t="e">
        <f>VLOOKUP(O867&amp;"-"&amp;VLOOKUP(B867,开关状态表!B:K,10,0),'TWT实时状态（新）'!B:I,7,0)</f>
        <v>#N/A</v>
      </c>
      <c r="I867" t="e">
        <f>VLOOKUP(O867&amp;"-"&amp;VLOOKUP(B867,开关状态表!B:K,10,0),'TWT实时状态（新）'!B:I,8,0)</f>
        <v>#N/A</v>
      </c>
      <c r="O867" s="11" t="str">
        <f>VLOOKUP(C867,矩阵信息表!B:C,2,0)</f>
        <v>CS9C</v>
      </c>
    </row>
    <row r="868" ht="15" spans="1:15">
      <c r="A868" s="13">
        <f t="shared" si="27"/>
        <v>867</v>
      </c>
      <c r="B868" s="8" t="str">
        <f t="shared" si="28"/>
        <v>CS9C-1-6-[2][2]</v>
      </c>
      <c r="C868" s="8" t="s">
        <v>8398</v>
      </c>
      <c r="D868" s="8">
        <v>2</v>
      </c>
      <c r="E868" s="8">
        <v>2</v>
      </c>
      <c r="F868" s="8" t="str">
        <f>VLOOKUP(C868&amp;"-I"&amp;D868,端口信息表!B:F,5,FALSE)</f>
        <v>RMF02A</v>
      </c>
      <c r="G868" s="8" t="str">
        <f>VLOOKUP(C868&amp;"-O"&amp;E868,端口信息表!B:F,5,FALSE)</f>
        <v>TMF02A</v>
      </c>
      <c r="H868" t="e">
        <f>VLOOKUP(O868&amp;"-"&amp;VLOOKUP(B868,开关状态表!B:K,10,0),'TWT实时状态（新）'!B:I,7,0)</f>
        <v>#N/A</v>
      </c>
      <c r="I868" t="e">
        <f>VLOOKUP(O868&amp;"-"&amp;VLOOKUP(B868,开关状态表!B:K,10,0),'TWT实时状态（新）'!B:I,8,0)</f>
        <v>#N/A</v>
      </c>
      <c r="O868" s="11" t="str">
        <f>VLOOKUP(C868,矩阵信息表!B:C,2,0)</f>
        <v>CS9C</v>
      </c>
    </row>
    <row r="869" ht="15" spans="1:15">
      <c r="A869" s="13">
        <f t="shared" si="27"/>
        <v>868</v>
      </c>
      <c r="B869" s="8" t="str">
        <f t="shared" si="28"/>
        <v>CS9C-1-6-[3][3]</v>
      </c>
      <c r="C869" s="8" t="s">
        <v>8398</v>
      </c>
      <c r="D869" s="8">
        <v>3</v>
      </c>
      <c r="E869" s="8">
        <v>3</v>
      </c>
      <c r="F869" s="8" t="str">
        <f>VLOOKUP(C869&amp;"-I"&amp;D869,端口信息表!B:F,5,FALSE)</f>
        <v>RMF03A</v>
      </c>
      <c r="G869" s="8" t="str">
        <f>VLOOKUP(C869&amp;"-O"&amp;E869,端口信息表!B:F,5,FALSE)</f>
        <v>TMF03A</v>
      </c>
      <c r="H869" t="e">
        <f>VLOOKUP(O869&amp;"-"&amp;VLOOKUP(B869,开关状态表!B:K,10,0),'TWT实时状态（新）'!B:I,7,0)</f>
        <v>#N/A</v>
      </c>
      <c r="I869" t="e">
        <f>VLOOKUP(O869&amp;"-"&amp;VLOOKUP(B869,开关状态表!B:K,10,0),'TWT实时状态（新）'!B:I,8,0)</f>
        <v>#N/A</v>
      </c>
      <c r="O869" s="11" t="str">
        <f>VLOOKUP(C869,矩阵信息表!B:C,2,0)</f>
        <v>CS9C</v>
      </c>
    </row>
    <row r="870" ht="15" spans="1:15">
      <c r="A870" s="13">
        <f t="shared" si="27"/>
        <v>869</v>
      </c>
      <c r="B870" s="8" t="str">
        <f t="shared" si="28"/>
        <v>CS9C-1-6-[4][4]</v>
      </c>
      <c r="C870" s="8" t="s">
        <v>8398</v>
      </c>
      <c r="D870" s="8">
        <v>4</v>
      </c>
      <c r="E870" s="8">
        <v>4</v>
      </c>
      <c r="F870" s="8" t="str">
        <f>VLOOKUP(C870&amp;"-I"&amp;D870,端口信息表!B:F,5,FALSE)</f>
        <v>RMF04A</v>
      </c>
      <c r="G870" s="8" t="str">
        <f>VLOOKUP(C870&amp;"-O"&amp;E870,端口信息表!B:F,5,FALSE)</f>
        <v>TMF04A</v>
      </c>
      <c r="H870" t="e">
        <f>VLOOKUP(O870&amp;"-"&amp;VLOOKUP(B870,开关状态表!B:K,10,0),'TWT实时状态（新）'!B:I,7,0)</f>
        <v>#N/A</v>
      </c>
      <c r="I870" t="e">
        <f>VLOOKUP(O870&amp;"-"&amp;VLOOKUP(B870,开关状态表!B:K,10,0),'TWT实时状态（新）'!B:I,8,0)</f>
        <v>#N/A</v>
      </c>
      <c r="O870" s="11" t="str">
        <f>VLOOKUP(C870,矩阵信息表!B:C,2,0)</f>
        <v>CS9C</v>
      </c>
    </row>
    <row r="871" ht="15" spans="1:15">
      <c r="A871" s="13">
        <f t="shared" si="27"/>
        <v>870</v>
      </c>
      <c r="B871" s="8" t="str">
        <f t="shared" si="28"/>
        <v>CS9C-1-6-[5][5]</v>
      </c>
      <c r="C871" s="8" t="s">
        <v>8398</v>
      </c>
      <c r="D871" s="8">
        <v>5</v>
      </c>
      <c r="E871" s="8">
        <v>5</v>
      </c>
      <c r="F871" s="8" t="str">
        <f>VLOOKUP(C871&amp;"-I"&amp;D871,端口信息表!B:F,5,FALSE)</f>
        <v>RMF05A</v>
      </c>
      <c r="G871" s="8" t="str">
        <f>VLOOKUP(C871&amp;"-O"&amp;E871,端口信息表!B:F,5,FALSE)</f>
        <v>TMF05A</v>
      </c>
      <c r="H871" t="e">
        <f>VLOOKUP(O871&amp;"-"&amp;VLOOKUP(B871,开关状态表!B:K,10,0),'TWT实时状态（新）'!B:I,7,0)</f>
        <v>#N/A</v>
      </c>
      <c r="I871" t="e">
        <f>VLOOKUP(O871&amp;"-"&amp;VLOOKUP(B871,开关状态表!B:K,10,0),'TWT实时状态（新）'!B:I,8,0)</f>
        <v>#N/A</v>
      </c>
      <c r="O871" s="11" t="str">
        <f>VLOOKUP(C871,矩阵信息表!B:C,2,0)</f>
        <v>CS9C</v>
      </c>
    </row>
    <row r="872" ht="15" spans="1:15">
      <c r="A872" s="13">
        <f t="shared" si="27"/>
        <v>871</v>
      </c>
      <c r="B872" s="8" t="str">
        <f t="shared" si="28"/>
        <v>CS9C-1-6-[6][6]</v>
      </c>
      <c r="C872" s="8" t="s">
        <v>8398</v>
      </c>
      <c r="D872" s="8">
        <v>6</v>
      </c>
      <c r="E872" s="8">
        <v>6</v>
      </c>
      <c r="F872" s="8" t="str">
        <f>VLOOKUP(C872&amp;"-I"&amp;D872,端口信息表!B:F,5,FALSE)</f>
        <v>RNF01A</v>
      </c>
      <c r="G872" s="8" t="str">
        <f>VLOOKUP(C872&amp;"-O"&amp;E872,端口信息表!B:F,5,FALSE)</f>
        <v>TNF01A</v>
      </c>
      <c r="H872" t="e">
        <f>VLOOKUP(O872&amp;"-"&amp;VLOOKUP(B872,开关状态表!B:K,10,0),'TWT实时状态（新）'!B:I,7,0)</f>
        <v>#N/A</v>
      </c>
      <c r="I872" t="e">
        <f>VLOOKUP(O872&amp;"-"&amp;VLOOKUP(B872,开关状态表!B:K,10,0),'TWT实时状态（新）'!B:I,8,0)</f>
        <v>#N/A</v>
      </c>
      <c r="O872" s="11" t="str">
        <f>VLOOKUP(C872,矩阵信息表!B:C,2,0)</f>
        <v>CS9C</v>
      </c>
    </row>
    <row r="873" ht="15" spans="1:15">
      <c r="A873" s="13">
        <f t="shared" si="27"/>
        <v>872</v>
      </c>
      <c r="B873" s="8" t="str">
        <f t="shared" si="28"/>
        <v>CS9C-1-6-[7][2]</v>
      </c>
      <c r="C873" s="8" t="s">
        <v>8398</v>
      </c>
      <c r="D873" s="8">
        <v>7</v>
      </c>
      <c r="E873" s="8">
        <v>2</v>
      </c>
      <c r="F873" s="8" t="str">
        <f>VLOOKUP(C873&amp;"-I"&amp;D873,端口信息表!B:F,5,FALSE)</f>
        <v>RNF02A</v>
      </c>
      <c r="G873" s="8" t="str">
        <f>VLOOKUP(C873&amp;"-O"&amp;E873,端口信息表!B:F,5,FALSE)</f>
        <v>TMF02A</v>
      </c>
      <c r="H873" t="e">
        <f>VLOOKUP(O873&amp;"-"&amp;VLOOKUP(B873,开关状态表!B:K,10,0),'TWT实时状态（新）'!B:I,7,0)</f>
        <v>#N/A</v>
      </c>
      <c r="I873" t="e">
        <f>VLOOKUP(O873&amp;"-"&amp;VLOOKUP(B873,开关状态表!B:K,10,0),'TWT实时状态（新）'!B:I,8,0)</f>
        <v>#N/A</v>
      </c>
      <c r="O873" s="11" t="str">
        <f>VLOOKUP(C873,矩阵信息表!B:C,2,0)</f>
        <v>CS9C</v>
      </c>
    </row>
    <row r="874" ht="15" spans="1:15">
      <c r="A874" s="13">
        <f t="shared" si="27"/>
        <v>873</v>
      </c>
      <c r="B874" s="8" t="str">
        <f t="shared" si="28"/>
        <v>CS9C-1-6-[8][3]</v>
      </c>
      <c r="C874" s="8" t="s">
        <v>8398</v>
      </c>
      <c r="D874" s="8">
        <v>8</v>
      </c>
      <c r="E874" s="8">
        <v>3</v>
      </c>
      <c r="F874" s="8" t="str">
        <f>VLOOKUP(C874&amp;"-I"&amp;D874,端口信息表!B:F,5,FALSE)</f>
        <v>RNF03A</v>
      </c>
      <c r="G874" s="8" t="str">
        <f>VLOOKUP(C874&amp;"-O"&amp;E874,端口信息表!B:F,5,FALSE)</f>
        <v>TMF03A</v>
      </c>
      <c r="H874" t="e">
        <f>VLOOKUP(O874&amp;"-"&amp;VLOOKUP(B874,开关状态表!B:K,10,0),'TWT实时状态（新）'!B:I,7,0)</f>
        <v>#N/A</v>
      </c>
      <c r="I874" t="e">
        <f>VLOOKUP(O874&amp;"-"&amp;VLOOKUP(B874,开关状态表!B:K,10,0),'TWT实时状态（新）'!B:I,8,0)</f>
        <v>#N/A</v>
      </c>
      <c r="O874" s="11" t="str">
        <f>VLOOKUP(C874,矩阵信息表!B:C,2,0)</f>
        <v>CS9C</v>
      </c>
    </row>
    <row r="875" ht="15" spans="1:15">
      <c r="A875" s="13">
        <f t="shared" si="27"/>
        <v>874</v>
      </c>
      <c r="B875" s="8" t="str">
        <f t="shared" si="28"/>
        <v>CS9C-1-6-[9][7]</v>
      </c>
      <c r="C875" s="8" t="s">
        <v>8398</v>
      </c>
      <c r="D875" s="8">
        <v>9</v>
      </c>
      <c r="E875" s="8">
        <v>7</v>
      </c>
      <c r="F875" s="8" t="str">
        <f>VLOOKUP(C875&amp;"-I"&amp;D875,端口信息表!B:F,5,FALSE)</f>
        <v>RNF04A</v>
      </c>
      <c r="G875" s="8" t="str">
        <f>VLOOKUP(C875&amp;"-O"&amp;E875,端口信息表!B:F,5,FALSE)</f>
        <v>TNF04A</v>
      </c>
      <c r="H875" t="e">
        <f>VLOOKUP(O875&amp;"-"&amp;VLOOKUP(B875,开关状态表!B:K,10,0),'TWT实时状态（新）'!B:I,7,0)</f>
        <v>#N/A</v>
      </c>
      <c r="I875" t="e">
        <f>VLOOKUP(O875&amp;"-"&amp;VLOOKUP(B875,开关状态表!B:K,10,0),'TWT实时状态（新）'!B:I,8,0)</f>
        <v>#N/A</v>
      </c>
      <c r="O875" s="11" t="str">
        <f>VLOOKUP(C875,矩阵信息表!B:C,2,0)</f>
        <v>CS9C</v>
      </c>
    </row>
    <row r="876" ht="15" spans="1:15">
      <c r="A876" s="13">
        <f t="shared" si="27"/>
        <v>875</v>
      </c>
      <c r="B876" s="8" t="str">
        <f t="shared" si="28"/>
        <v>CS9C-1-6-[10][8]</v>
      </c>
      <c r="C876" s="8" t="s">
        <v>8398</v>
      </c>
      <c r="D876" s="8">
        <v>10</v>
      </c>
      <c r="E876" s="8">
        <v>8</v>
      </c>
      <c r="F876" s="8" t="str">
        <f>VLOOKUP(C876&amp;"-I"&amp;D876,端口信息表!B:F,5,FALSE)</f>
        <v>RNF05A</v>
      </c>
      <c r="G876" s="8" t="str">
        <f>VLOOKUP(C876&amp;"-O"&amp;E876,端口信息表!B:F,5,FALSE)</f>
        <v>TNF05A</v>
      </c>
      <c r="H876" t="e">
        <f>VLOOKUP(O876&amp;"-"&amp;VLOOKUP(B876,开关状态表!B:K,10,0),'TWT实时状态（新）'!B:I,7,0)</f>
        <v>#N/A</v>
      </c>
      <c r="I876" t="e">
        <f>VLOOKUP(O876&amp;"-"&amp;VLOOKUP(B876,开关状态表!B:K,10,0),'TWT实时状态（新）'!B:I,8,0)</f>
        <v>#N/A</v>
      </c>
      <c r="O876" s="11" t="str">
        <f>VLOOKUP(C876,矩阵信息表!B:C,2,0)</f>
        <v>CS9C</v>
      </c>
    </row>
    <row r="877" ht="15" spans="1:15">
      <c r="A877" s="13">
        <f t="shared" si="27"/>
        <v>876</v>
      </c>
      <c r="B877" s="8" t="str">
        <f t="shared" si="28"/>
        <v>CS9C-1-7-[1][1]</v>
      </c>
      <c r="C877" s="8" t="s">
        <v>8399</v>
      </c>
      <c r="D877" s="8">
        <v>1</v>
      </c>
      <c r="E877" s="8">
        <v>1</v>
      </c>
      <c r="F877" s="8" t="str">
        <f>VLOOKUP(C877&amp;"-I"&amp;D877,端口信息表!B:F,5,FALSE)</f>
        <v>RNE1A</v>
      </c>
      <c r="G877" s="8" t="str">
        <f>VLOOKUP(C877&amp;"-O"&amp;E877,端口信息表!B:F,5,FALSE)</f>
        <v>TWE1A</v>
      </c>
      <c r="H877" t="e">
        <f>VLOOKUP(O877&amp;"-"&amp;VLOOKUP(B877,开关状态表!B:K,10,0),'TWT实时状态（新）'!B:I,7,0)</f>
        <v>#N/A</v>
      </c>
      <c r="I877" t="e">
        <f>VLOOKUP(O877&amp;"-"&amp;VLOOKUP(B877,开关状态表!B:K,10,0),'TWT实时状态（新）'!B:I,8,0)</f>
        <v>#N/A</v>
      </c>
      <c r="O877" s="11" t="str">
        <f>VLOOKUP(C877,矩阵信息表!B:C,2,0)</f>
        <v>CS9C</v>
      </c>
    </row>
    <row r="878" ht="15" spans="1:15">
      <c r="A878" s="13">
        <f t="shared" si="27"/>
        <v>877</v>
      </c>
      <c r="B878" s="8" t="str">
        <f t="shared" si="28"/>
        <v>CS9C-1-7-[2][2]</v>
      </c>
      <c r="C878" s="8" t="s">
        <v>8399</v>
      </c>
      <c r="D878" s="8">
        <v>2</v>
      </c>
      <c r="E878" s="8">
        <v>2</v>
      </c>
      <c r="F878" s="8" t="str">
        <f>VLOOKUP(C878&amp;"-I"&amp;D878,端口信息表!B:F,5,FALSE)</f>
        <v>RNE2A</v>
      </c>
      <c r="G878" s="8" t="str">
        <f>VLOOKUP(C878&amp;"-O"&amp;E878,端口信息表!B:F,5,FALSE)</f>
        <v>TWE2A</v>
      </c>
      <c r="H878" t="e">
        <f>VLOOKUP(O878&amp;"-"&amp;VLOOKUP(B878,开关状态表!B:K,10,0),'TWT实时状态（新）'!B:I,7,0)</f>
        <v>#N/A</v>
      </c>
      <c r="I878" t="e">
        <f>VLOOKUP(O878&amp;"-"&amp;VLOOKUP(B878,开关状态表!B:K,10,0),'TWT实时状态（新）'!B:I,8,0)</f>
        <v>#N/A</v>
      </c>
      <c r="O878" s="11" t="str">
        <f>VLOOKUP(C878,矩阵信息表!B:C,2,0)</f>
        <v>CS9C</v>
      </c>
    </row>
    <row r="879" ht="15" spans="1:15">
      <c r="A879" s="13">
        <f t="shared" si="27"/>
        <v>878</v>
      </c>
      <c r="B879" s="8" t="str">
        <f t="shared" si="28"/>
        <v>CS9C-1-7-[3][3]</v>
      </c>
      <c r="C879" s="8" t="s">
        <v>8399</v>
      </c>
      <c r="D879" s="8">
        <v>3</v>
      </c>
      <c r="E879" s="8">
        <v>3</v>
      </c>
      <c r="F879" s="8" t="str">
        <f>VLOOKUP(C879&amp;"-I"&amp;D879,端口信息表!B:F,5,FALSE)</f>
        <v>RNE3A</v>
      </c>
      <c r="G879" s="8" t="str">
        <f>VLOOKUP(C879&amp;"-O"&amp;E879,端口信息表!B:F,5,FALSE)</f>
        <v>TWE3A</v>
      </c>
      <c r="H879" t="e">
        <f>VLOOKUP(O879&amp;"-"&amp;VLOOKUP(B879,开关状态表!B:K,10,0),'TWT实时状态（新）'!B:I,7,0)</f>
        <v>#N/A</v>
      </c>
      <c r="I879" t="e">
        <f>VLOOKUP(O879&amp;"-"&amp;VLOOKUP(B879,开关状态表!B:K,10,0),'TWT实时状态（新）'!B:I,8,0)</f>
        <v>#N/A</v>
      </c>
      <c r="O879" s="11" t="str">
        <f>VLOOKUP(C879,矩阵信息表!B:C,2,0)</f>
        <v>CS9C</v>
      </c>
    </row>
    <row r="880" ht="15" spans="1:15">
      <c r="A880" s="13">
        <f t="shared" si="27"/>
        <v>879</v>
      </c>
      <c r="B880" s="8" t="str">
        <f t="shared" si="28"/>
        <v>CS9C-1-7-[4][4]</v>
      </c>
      <c r="C880" s="8" t="s">
        <v>8399</v>
      </c>
      <c r="D880" s="8">
        <v>4</v>
      </c>
      <c r="E880" s="8">
        <v>4</v>
      </c>
      <c r="F880" s="8" t="str">
        <f>VLOOKUP(C880&amp;"-I"&amp;D880,端口信息表!B:F,5,FALSE)</f>
        <v>RNE4A</v>
      </c>
      <c r="G880" s="8" t="str">
        <f>VLOOKUP(C880&amp;"-O"&amp;E880,端口信息表!B:F,5,FALSE)</f>
        <v>TWE4A</v>
      </c>
      <c r="H880" t="e">
        <f>VLOOKUP(O880&amp;"-"&amp;VLOOKUP(B880,开关状态表!B:K,10,0),'TWT实时状态（新）'!B:I,7,0)</f>
        <v>#N/A</v>
      </c>
      <c r="I880" t="e">
        <f>VLOOKUP(O880&amp;"-"&amp;VLOOKUP(B880,开关状态表!B:K,10,0),'TWT实时状态（新）'!B:I,8,0)</f>
        <v>#N/A</v>
      </c>
      <c r="O880" s="11" t="str">
        <f>VLOOKUP(C880,矩阵信息表!B:C,2,0)</f>
        <v>CS9C</v>
      </c>
    </row>
    <row r="881" ht="15" spans="1:15">
      <c r="A881" s="13">
        <f t="shared" si="27"/>
        <v>880</v>
      </c>
      <c r="B881" s="8" t="str">
        <f t="shared" si="28"/>
        <v>CS9C-1-7-[5][5]</v>
      </c>
      <c r="C881" s="8" t="s">
        <v>8399</v>
      </c>
      <c r="D881" s="8">
        <v>5</v>
      </c>
      <c r="E881" s="8">
        <v>5</v>
      </c>
      <c r="F881" s="8" t="str">
        <f>VLOOKUP(C881&amp;"-I"&amp;D881,端口信息表!B:F,5,FALSE)</f>
        <v>RNE5A</v>
      </c>
      <c r="G881" s="8" t="str">
        <f>VLOOKUP(C881&amp;"-O"&amp;E881,端口信息表!B:F,5,FALSE)</f>
        <v>TWE5A</v>
      </c>
      <c r="H881" t="e">
        <f>VLOOKUP(O881&amp;"-"&amp;VLOOKUP(B881,开关状态表!B:K,10,0),'TWT实时状态（新）'!B:I,7,0)</f>
        <v>#N/A</v>
      </c>
      <c r="I881" t="e">
        <f>VLOOKUP(O881&amp;"-"&amp;VLOOKUP(B881,开关状态表!B:K,10,0),'TWT实时状态（新）'!B:I,8,0)</f>
        <v>#N/A</v>
      </c>
      <c r="O881" s="11" t="str">
        <f>VLOOKUP(C881,矩阵信息表!B:C,2,0)</f>
        <v>CS9C</v>
      </c>
    </row>
    <row r="882" ht="15" spans="1:15">
      <c r="A882" s="13">
        <f t="shared" si="27"/>
        <v>881</v>
      </c>
      <c r="B882" s="8" t="str">
        <f t="shared" si="28"/>
        <v>CS9C-1-7-[6][1]</v>
      </c>
      <c r="C882" s="8" t="s">
        <v>8399</v>
      </c>
      <c r="D882" s="8">
        <v>6</v>
      </c>
      <c r="E882" s="8">
        <v>1</v>
      </c>
      <c r="F882" s="8" t="str">
        <f>VLOOKUP(C882&amp;"-I"&amp;D882,端口信息表!B:F,5,FALSE)</f>
        <v>RWE1A</v>
      </c>
      <c r="G882" s="8" t="str">
        <f>VLOOKUP(C882&amp;"-O"&amp;E882,端口信息表!B:F,5,FALSE)</f>
        <v>TWE1A</v>
      </c>
      <c r="H882" t="e">
        <f>VLOOKUP(O882&amp;"-"&amp;VLOOKUP(B882,开关状态表!B:K,10,0),'TWT实时状态（新）'!B:I,7,0)</f>
        <v>#N/A</v>
      </c>
      <c r="I882" t="e">
        <f>VLOOKUP(O882&amp;"-"&amp;VLOOKUP(B882,开关状态表!B:K,10,0),'TWT实时状态（新）'!B:I,8,0)</f>
        <v>#N/A</v>
      </c>
      <c r="O882" s="11" t="str">
        <f>VLOOKUP(C882,矩阵信息表!B:C,2,0)</f>
        <v>CS9C</v>
      </c>
    </row>
    <row r="883" ht="15" spans="1:15">
      <c r="A883" s="13">
        <f t="shared" si="27"/>
        <v>882</v>
      </c>
      <c r="B883" s="8" t="str">
        <f t="shared" si="28"/>
        <v>CS9C-1-7-[7][2]</v>
      </c>
      <c r="C883" s="8" t="s">
        <v>8399</v>
      </c>
      <c r="D883" s="8">
        <v>7</v>
      </c>
      <c r="E883" s="8">
        <v>2</v>
      </c>
      <c r="F883" s="8" t="str">
        <f>VLOOKUP(C883&amp;"-I"&amp;D883,端口信息表!B:F,5,FALSE)</f>
        <v>RWE2A</v>
      </c>
      <c r="G883" s="8" t="str">
        <f>VLOOKUP(C883&amp;"-O"&amp;E883,端口信息表!B:F,5,FALSE)</f>
        <v>TWE2A</v>
      </c>
      <c r="H883" t="e">
        <f>VLOOKUP(O883&amp;"-"&amp;VLOOKUP(B883,开关状态表!B:K,10,0),'TWT实时状态（新）'!B:I,7,0)</f>
        <v>#N/A</v>
      </c>
      <c r="I883" t="e">
        <f>VLOOKUP(O883&amp;"-"&amp;VLOOKUP(B883,开关状态表!B:K,10,0),'TWT实时状态（新）'!B:I,8,0)</f>
        <v>#N/A</v>
      </c>
      <c r="O883" s="11" t="str">
        <f>VLOOKUP(C883,矩阵信息表!B:C,2,0)</f>
        <v>CS9C</v>
      </c>
    </row>
    <row r="884" ht="15" spans="1:15">
      <c r="A884" s="13">
        <f t="shared" si="27"/>
        <v>883</v>
      </c>
      <c r="B884" s="8" t="str">
        <f t="shared" si="28"/>
        <v>CS9C-1-7-[8][3]</v>
      </c>
      <c r="C884" s="8" t="s">
        <v>8399</v>
      </c>
      <c r="D884" s="8">
        <v>8</v>
      </c>
      <c r="E884" s="8">
        <v>3</v>
      </c>
      <c r="F884" s="8" t="str">
        <f>VLOOKUP(C884&amp;"-I"&amp;D884,端口信息表!B:F,5,FALSE)</f>
        <v>RWE3A</v>
      </c>
      <c r="G884" s="8" t="str">
        <f>VLOOKUP(C884&amp;"-O"&amp;E884,端口信息表!B:F,5,FALSE)</f>
        <v>TWE3A</v>
      </c>
      <c r="H884" t="e">
        <f>VLOOKUP(O884&amp;"-"&amp;VLOOKUP(B884,开关状态表!B:K,10,0),'TWT实时状态（新）'!B:I,7,0)</f>
        <v>#N/A</v>
      </c>
      <c r="I884" t="e">
        <f>VLOOKUP(O884&amp;"-"&amp;VLOOKUP(B884,开关状态表!B:K,10,0),'TWT实时状态（新）'!B:I,8,0)</f>
        <v>#N/A</v>
      </c>
      <c r="O884" s="11" t="str">
        <f>VLOOKUP(C884,矩阵信息表!B:C,2,0)</f>
        <v>CS9C</v>
      </c>
    </row>
    <row r="885" ht="15" spans="1:15">
      <c r="A885" s="13">
        <f t="shared" si="27"/>
        <v>884</v>
      </c>
      <c r="B885" s="8" t="str">
        <f t="shared" si="28"/>
        <v>CS9C-1-7-[9][4]</v>
      </c>
      <c r="C885" s="8" t="s">
        <v>8399</v>
      </c>
      <c r="D885" s="8">
        <v>9</v>
      </c>
      <c r="E885" s="8">
        <v>4</v>
      </c>
      <c r="F885" s="8" t="str">
        <f>VLOOKUP(C885&amp;"-I"&amp;D885,端口信息表!B:F,5,FALSE)</f>
        <v>RWE4A</v>
      </c>
      <c r="G885" s="8" t="str">
        <f>VLOOKUP(C885&amp;"-O"&amp;E885,端口信息表!B:F,5,FALSE)</f>
        <v>TWE4A</v>
      </c>
      <c r="H885" t="e">
        <f>VLOOKUP(O885&amp;"-"&amp;VLOOKUP(B885,开关状态表!B:K,10,0),'TWT实时状态（新）'!B:I,7,0)</f>
        <v>#N/A</v>
      </c>
      <c r="I885" t="e">
        <f>VLOOKUP(O885&amp;"-"&amp;VLOOKUP(B885,开关状态表!B:K,10,0),'TWT实时状态（新）'!B:I,8,0)</f>
        <v>#N/A</v>
      </c>
      <c r="O885" s="11" t="str">
        <f>VLOOKUP(C885,矩阵信息表!B:C,2,0)</f>
        <v>CS9C</v>
      </c>
    </row>
    <row r="886" ht="15" spans="1:15">
      <c r="A886" s="13">
        <f t="shared" si="27"/>
        <v>885</v>
      </c>
      <c r="B886" s="8" t="str">
        <f t="shared" si="28"/>
        <v>CS9C-1-7-[10][5]</v>
      </c>
      <c r="C886" s="8" t="s">
        <v>8399</v>
      </c>
      <c r="D886" s="8">
        <v>10</v>
      </c>
      <c r="E886" s="8">
        <v>5</v>
      </c>
      <c r="F886" s="8" t="str">
        <f>VLOOKUP(C886&amp;"-I"&amp;D886,端口信息表!B:F,5,FALSE)</f>
        <v>RWE5A</v>
      </c>
      <c r="G886" s="8" t="str">
        <f>VLOOKUP(C886&amp;"-O"&amp;E886,端口信息表!B:F,5,FALSE)</f>
        <v>TWE5A</v>
      </c>
      <c r="H886" t="e">
        <f>VLOOKUP(O886&amp;"-"&amp;VLOOKUP(B886,开关状态表!B:K,10,0),'TWT实时状态（新）'!B:I,7,0)</f>
        <v>#N/A</v>
      </c>
      <c r="I886" t="e">
        <f>VLOOKUP(O886&amp;"-"&amp;VLOOKUP(B886,开关状态表!B:K,10,0),'TWT实时状态（新）'!B:I,8,0)</f>
        <v>#N/A</v>
      </c>
      <c r="O886" s="11" t="str">
        <f>VLOOKUP(C886,矩阵信息表!B:C,2,0)</f>
        <v>CS9C</v>
      </c>
    </row>
    <row r="887" ht="15" spans="1:15">
      <c r="A887" s="13">
        <f t="shared" si="27"/>
        <v>886</v>
      </c>
      <c r="B887" s="8" t="str">
        <f t="shared" si="28"/>
        <v>CS11-1-1-[1][1]</v>
      </c>
      <c r="C887" s="8" t="s">
        <v>8402</v>
      </c>
      <c r="D887" s="8">
        <v>1</v>
      </c>
      <c r="E887" s="8">
        <v>1</v>
      </c>
      <c r="F887" s="8" t="str">
        <f>VLOOKUP(C887&amp;"-I"&amp;D887,端口信息表!B:F,5,FALSE)</f>
        <v>RN1A</v>
      </c>
      <c r="G887" s="8" t="str">
        <f>VLOOKUP(C887&amp;"-O"&amp;E887,端口信息表!B:F,5,FALSE)</f>
        <v>TN1A</v>
      </c>
      <c r="H887" t="e">
        <f>VLOOKUP(O887&amp;"-"&amp;VLOOKUP(B887,开关状态表!B:K,10,0),'TWT实时状态（新）'!B:I,7,0)</f>
        <v>#N/A</v>
      </c>
      <c r="I887" t="e">
        <f>VLOOKUP(O887&amp;"-"&amp;VLOOKUP(B887,开关状态表!B:K,10,0),'TWT实时状态（新）'!B:I,8,0)</f>
        <v>#N/A</v>
      </c>
      <c r="O887" s="11" t="str">
        <f>VLOOKUP(C887,矩阵信息表!B:C,2,0)</f>
        <v>CS11</v>
      </c>
    </row>
    <row r="888" ht="15" spans="1:15">
      <c r="A888" s="13">
        <f t="shared" si="27"/>
        <v>887</v>
      </c>
      <c r="B888" s="8" t="str">
        <f t="shared" si="28"/>
        <v>CS11-1-1-[2][2]</v>
      </c>
      <c r="C888" s="8" t="s">
        <v>8402</v>
      </c>
      <c r="D888" s="8">
        <v>2</v>
      </c>
      <c r="E888" s="8">
        <v>2</v>
      </c>
      <c r="F888" s="8" t="str">
        <f>VLOOKUP(C888&amp;"-I"&amp;D888,端口信息表!B:F,5,FALSE)</f>
        <v>RN2A</v>
      </c>
      <c r="G888" s="8" t="str">
        <f>VLOOKUP(C888&amp;"-O"&amp;E888,端口信息表!B:F,5,FALSE)</f>
        <v>TN2A</v>
      </c>
      <c r="H888" t="e">
        <f>VLOOKUP(O888&amp;"-"&amp;VLOOKUP(B888,开关状态表!B:K,10,0),'TWT实时状态（新）'!B:I,7,0)</f>
        <v>#N/A</v>
      </c>
      <c r="I888" t="e">
        <f>VLOOKUP(O888&amp;"-"&amp;VLOOKUP(B888,开关状态表!B:K,10,0),'TWT实时状态（新）'!B:I,8,0)</f>
        <v>#N/A</v>
      </c>
      <c r="O888" s="11" t="str">
        <f>VLOOKUP(C888,矩阵信息表!B:C,2,0)</f>
        <v>CS11</v>
      </c>
    </row>
    <row r="889" ht="15" spans="1:15">
      <c r="A889" s="13">
        <f t="shared" si="27"/>
        <v>888</v>
      </c>
      <c r="B889" s="8" t="str">
        <f t="shared" si="28"/>
        <v>CS11-1-1-[3][3]</v>
      </c>
      <c r="C889" s="8" t="s">
        <v>8402</v>
      </c>
      <c r="D889" s="8">
        <v>3</v>
      </c>
      <c r="E889" s="8">
        <v>3</v>
      </c>
      <c r="F889" s="8" t="str">
        <f>VLOOKUP(C889&amp;"-I"&amp;D889,端口信息表!B:F,5,FALSE)</f>
        <v>RN3A</v>
      </c>
      <c r="G889" s="8" t="str">
        <f>VLOOKUP(C889&amp;"-O"&amp;E889,端口信息表!B:F,5,FALSE)</f>
        <v>TN3A</v>
      </c>
      <c r="H889" t="e">
        <f>VLOOKUP(O889&amp;"-"&amp;VLOOKUP(B889,开关状态表!B:K,10,0),'TWT实时状态（新）'!B:I,7,0)</f>
        <v>#N/A</v>
      </c>
      <c r="I889" t="e">
        <f>VLOOKUP(O889&amp;"-"&amp;VLOOKUP(B889,开关状态表!B:K,10,0),'TWT实时状态（新）'!B:I,8,0)</f>
        <v>#N/A</v>
      </c>
      <c r="O889" s="11" t="str">
        <f>VLOOKUP(C889,矩阵信息表!B:C,2,0)</f>
        <v>CS11</v>
      </c>
    </row>
    <row r="890" ht="15" spans="1:15">
      <c r="A890" s="13">
        <f t="shared" si="27"/>
        <v>889</v>
      </c>
      <c r="B890" s="8" t="str">
        <f t="shared" si="28"/>
        <v>CS11-1-1-[4][4]</v>
      </c>
      <c r="C890" s="8" t="s">
        <v>8402</v>
      </c>
      <c r="D890" s="8">
        <v>4</v>
      </c>
      <c r="E890" s="8">
        <v>4</v>
      </c>
      <c r="F890" s="8" t="str">
        <f>VLOOKUP(C890&amp;"-I"&amp;D890,端口信息表!B:F,5,FALSE)</f>
        <v>RN4A</v>
      </c>
      <c r="G890" s="8" t="str">
        <f>VLOOKUP(C890&amp;"-O"&amp;E890,端口信息表!B:F,5,FALSE)</f>
        <v>TN4A</v>
      </c>
      <c r="H890" t="e">
        <f>VLOOKUP(O890&amp;"-"&amp;VLOOKUP(B890,开关状态表!B:K,10,0),'TWT实时状态（新）'!B:I,7,0)</f>
        <v>#N/A</v>
      </c>
      <c r="I890" t="e">
        <f>VLOOKUP(O890&amp;"-"&amp;VLOOKUP(B890,开关状态表!B:K,10,0),'TWT实时状态（新）'!B:I,8,0)</f>
        <v>#N/A</v>
      </c>
      <c r="O890" s="11" t="str">
        <f>VLOOKUP(C890,矩阵信息表!B:C,2,0)</f>
        <v>CS11</v>
      </c>
    </row>
    <row r="891" ht="15" spans="1:15">
      <c r="A891" s="13">
        <f t="shared" si="27"/>
        <v>890</v>
      </c>
      <c r="B891" s="8" t="str">
        <f t="shared" si="28"/>
        <v>CS11-1-1-[5][5]</v>
      </c>
      <c r="C891" s="8" t="s">
        <v>8402</v>
      </c>
      <c r="D891" s="8">
        <v>5</v>
      </c>
      <c r="E891" s="8">
        <v>5</v>
      </c>
      <c r="F891" s="8" t="str">
        <f>VLOOKUP(C891&amp;"-I"&amp;D891,端口信息表!B:F,5,FALSE)</f>
        <v>RN5A</v>
      </c>
      <c r="G891" s="8" t="str">
        <f>VLOOKUP(C891&amp;"-O"&amp;E891,端口信息表!B:F,5,FALSE)</f>
        <v>TN5A</v>
      </c>
      <c r="H891" t="e">
        <f>VLOOKUP(O891&amp;"-"&amp;VLOOKUP(B891,开关状态表!B:K,10,0),'TWT实时状态（新）'!B:I,7,0)</f>
        <v>#N/A</v>
      </c>
      <c r="I891" t="e">
        <f>VLOOKUP(O891&amp;"-"&amp;VLOOKUP(B891,开关状态表!B:K,10,0),'TWT实时状态（新）'!B:I,8,0)</f>
        <v>#N/A</v>
      </c>
      <c r="O891" s="11" t="str">
        <f>VLOOKUP(C891,矩阵信息表!B:C,2,0)</f>
        <v>CS11</v>
      </c>
    </row>
    <row r="892" ht="15" spans="1:15">
      <c r="A892" s="13">
        <f t="shared" si="27"/>
        <v>891</v>
      </c>
      <c r="B892" s="8" t="str">
        <f t="shared" si="28"/>
        <v>CS11-1-1-[6][6]</v>
      </c>
      <c r="C892" s="8" t="s">
        <v>8402</v>
      </c>
      <c r="D892" s="8">
        <v>6</v>
      </c>
      <c r="E892" s="8">
        <v>6</v>
      </c>
      <c r="F892" s="8" t="str">
        <f>VLOOKUP(C892&amp;"-I"&amp;D892,端口信息表!B:F,5,FALSE)</f>
        <v>RN6A</v>
      </c>
      <c r="G892" s="8" t="str">
        <f>VLOOKUP(C892&amp;"-O"&amp;E892,端口信息表!B:F,5,FALSE)</f>
        <v>TN6A</v>
      </c>
      <c r="H892" t="e">
        <f>VLOOKUP(O892&amp;"-"&amp;VLOOKUP(B892,开关状态表!B:K,10,0),'TWT实时状态（新）'!B:I,7,0)</f>
        <v>#N/A</v>
      </c>
      <c r="I892" t="e">
        <f>VLOOKUP(O892&amp;"-"&amp;VLOOKUP(B892,开关状态表!B:K,10,0),'TWT实时状态（新）'!B:I,8,0)</f>
        <v>#N/A</v>
      </c>
      <c r="O892" s="11" t="str">
        <f>VLOOKUP(C892,矩阵信息表!B:C,2,0)</f>
        <v>CS11</v>
      </c>
    </row>
    <row r="893" ht="15" spans="1:15">
      <c r="A893" s="13">
        <f t="shared" si="27"/>
        <v>892</v>
      </c>
      <c r="B893" s="8" t="str">
        <f t="shared" si="28"/>
        <v>CS11-1-1-[7][7]</v>
      </c>
      <c r="C893" s="8" t="s">
        <v>8402</v>
      </c>
      <c r="D893" s="8">
        <v>7</v>
      </c>
      <c r="E893" s="8">
        <v>7</v>
      </c>
      <c r="F893" s="8" t="str">
        <f>VLOOKUP(C893&amp;"-I"&amp;D893,端口信息表!B:F,5,FALSE)</f>
        <v>RN7A</v>
      </c>
      <c r="G893" s="8" t="str">
        <f>VLOOKUP(C893&amp;"-O"&amp;E893,端口信息表!B:F,5,FALSE)</f>
        <v>TN7A</v>
      </c>
      <c r="H893" t="e">
        <f>VLOOKUP(O893&amp;"-"&amp;VLOOKUP(B893,开关状态表!B:K,10,0),'TWT实时状态（新）'!B:I,7,0)</f>
        <v>#N/A</v>
      </c>
      <c r="I893" t="e">
        <f>VLOOKUP(O893&amp;"-"&amp;VLOOKUP(B893,开关状态表!B:K,10,0),'TWT实时状态（新）'!B:I,8,0)</f>
        <v>#N/A</v>
      </c>
      <c r="O893" s="11" t="str">
        <f>VLOOKUP(C893,矩阵信息表!B:C,2,0)</f>
        <v>CS11</v>
      </c>
    </row>
    <row r="894" ht="15" spans="1:15">
      <c r="A894" s="13">
        <f t="shared" si="27"/>
        <v>893</v>
      </c>
      <c r="B894" s="8" t="str">
        <f t="shared" si="28"/>
        <v>CS11-1-1-[8][8]</v>
      </c>
      <c r="C894" s="8" t="s">
        <v>8402</v>
      </c>
      <c r="D894" s="8">
        <v>8</v>
      </c>
      <c r="E894" s="8">
        <v>8</v>
      </c>
      <c r="F894" s="8" t="str">
        <f>VLOOKUP(C894&amp;"-I"&amp;D894,端口信息表!B:F,5,FALSE)</f>
        <v>RN8A</v>
      </c>
      <c r="G894" s="8" t="str">
        <f>VLOOKUP(C894&amp;"-O"&amp;E894,端口信息表!B:F,5,FALSE)</f>
        <v>TN8A</v>
      </c>
      <c r="H894" t="e">
        <f>VLOOKUP(O894&amp;"-"&amp;VLOOKUP(B894,开关状态表!B:K,10,0),'TWT实时状态（新）'!B:I,7,0)</f>
        <v>#N/A</v>
      </c>
      <c r="I894" t="e">
        <f>VLOOKUP(O894&amp;"-"&amp;VLOOKUP(B894,开关状态表!B:K,10,0),'TWT实时状态（新）'!B:I,8,0)</f>
        <v>#N/A</v>
      </c>
      <c r="O894" s="11" t="str">
        <f>VLOOKUP(C894,矩阵信息表!B:C,2,0)</f>
        <v>CS11</v>
      </c>
    </row>
    <row r="895" ht="15" spans="1:15">
      <c r="A895" s="13">
        <f t="shared" si="27"/>
        <v>894</v>
      </c>
      <c r="B895" s="8" t="str">
        <f t="shared" si="28"/>
        <v>CS11-1-1-[9][9]</v>
      </c>
      <c r="C895" s="8" t="s">
        <v>8402</v>
      </c>
      <c r="D895" s="8">
        <v>9</v>
      </c>
      <c r="E895" s="8">
        <v>9</v>
      </c>
      <c r="F895" s="8" t="str">
        <f>VLOOKUP(C895&amp;"-I"&amp;D895,端口信息表!B:F,5,FALSE)</f>
        <v>RN9A</v>
      </c>
      <c r="G895" s="8" t="str">
        <f>VLOOKUP(C895&amp;"-O"&amp;E895,端口信息表!B:F,5,FALSE)</f>
        <v>TN9A</v>
      </c>
      <c r="H895" t="e">
        <f>VLOOKUP(O895&amp;"-"&amp;VLOOKUP(B895,开关状态表!B:K,10,0),'TWT实时状态（新）'!B:I,7,0)</f>
        <v>#N/A</v>
      </c>
      <c r="I895" t="e">
        <f>VLOOKUP(O895&amp;"-"&amp;VLOOKUP(B895,开关状态表!B:K,10,0),'TWT实时状态（新）'!B:I,8,0)</f>
        <v>#N/A</v>
      </c>
      <c r="O895" s="11" t="str">
        <f>VLOOKUP(C895,矩阵信息表!B:C,2,0)</f>
        <v>CS11</v>
      </c>
    </row>
    <row r="896" ht="15" spans="1:15">
      <c r="A896" s="13">
        <f t="shared" si="27"/>
        <v>895</v>
      </c>
      <c r="B896" s="8" t="str">
        <f t="shared" si="28"/>
        <v>CS11-1-1-[10][10]</v>
      </c>
      <c r="C896" s="8" t="s">
        <v>8402</v>
      </c>
      <c r="D896" s="8">
        <v>10</v>
      </c>
      <c r="E896" s="8">
        <v>10</v>
      </c>
      <c r="F896" s="8" t="str">
        <f>VLOOKUP(C896&amp;"-I"&amp;D896,端口信息表!B:F,5,FALSE)</f>
        <v>RN10A</v>
      </c>
      <c r="G896" s="8" t="str">
        <f>VLOOKUP(C896&amp;"-O"&amp;E896,端口信息表!B:F,5,FALSE)</f>
        <v>TN10A</v>
      </c>
      <c r="H896" t="e">
        <f>VLOOKUP(O896&amp;"-"&amp;VLOOKUP(B896,开关状态表!B:K,10,0),'TWT实时状态（新）'!B:I,7,0)</f>
        <v>#N/A</v>
      </c>
      <c r="I896" t="e">
        <f>VLOOKUP(O896&amp;"-"&amp;VLOOKUP(B896,开关状态表!B:K,10,0),'TWT实时状态（新）'!B:I,8,0)</f>
        <v>#N/A</v>
      </c>
      <c r="O896" s="11" t="str">
        <f>VLOOKUP(C896,矩阵信息表!B:C,2,0)</f>
        <v>CS11</v>
      </c>
    </row>
    <row r="897" ht="15" spans="1:15">
      <c r="A897" s="13">
        <f t="shared" si="27"/>
        <v>896</v>
      </c>
      <c r="B897" s="8" t="str">
        <f t="shared" si="28"/>
        <v>CS11-1-1-[11][11]</v>
      </c>
      <c r="C897" s="8" t="s">
        <v>8402</v>
      </c>
      <c r="D897" s="8">
        <v>11</v>
      </c>
      <c r="E897" s="8">
        <v>11</v>
      </c>
      <c r="F897" s="8" t="str">
        <f>VLOOKUP(C897&amp;"-I"&amp;D897,端口信息表!B:F,5,FALSE)</f>
        <v>RN11A</v>
      </c>
      <c r="G897" s="8" t="str">
        <f>VLOOKUP(C897&amp;"-O"&amp;E897,端口信息表!B:F,5,FALSE)</f>
        <v>TN11A</v>
      </c>
      <c r="H897" t="e">
        <f>VLOOKUP(O897&amp;"-"&amp;VLOOKUP(B897,开关状态表!B:K,10,0),'TWT实时状态（新）'!B:I,7,0)</f>
        <v>#N/A</v>
      </c>
      <c r="I897" t="e">
        <f>VLOOKUP(O897&amp;"-"&amp;VLOOKUP(B897,开关状态表!B:K,10,0),'TWT实时状态（新）'!B:I,8,0)</f>
        <v>#N/A</v>
      </c>
      <c r="O897" s="11" t="str">
        <f>VLOOKUP(C897,矩阵信息表!B:C,2,0)</f>
        <v>CS11</v>
      </c>
    </row>
    <row r="898" ht="15" spans="1:15">
      <c r="A898" s="13">
        <f t="shared" si="27"/>
        <v>897</v>
      </c>
      <c r="B898" s="8" t="str">
        <f t="shared" si="28"/>
        <v>CS11-1-1-[12][12]</v>
      </c>
      <c r="C898" s="8" t="s">
        <v>8402</v>
      </c>
      <c r="D898" s="8">
        <v>12</v>
      </c>
      <c r="E898" s="8">
        <v>12</v>
      </c>
      <c r="F898" s="8" t="str">
        <f>VLOOKUP(C898&amp;"-I"&amp;D898,端口信息表!B:F,5,FALSE)</f>
        <v>RN1B</v>
      </c>
      <c r="G898" s="8" t="str">
        <f>VLOOKUP(C898&amp;"-O"&amp;E898,端口信息表!B:F,5,FALSE)</f>
        <v>TN1B</v>
      </c>
      <c r="H898" t="e">
        <f>VLOOKUP(O898&amp;"-"&amp;VLOOKUP(B898,开关状态表!B:K,10,0),'TWT实时状态（新）'!B:I,7,0)</f>
        <v>#N/A</v>
      </c>
      <c r="I898" t="e">
        <f>VLOOKUP(O898&amp;"-"&amp;VLOOKUP(B898,开关状态表!B:K,10,0),'TWT实时状态（新）'!B:I,8,0)</f>
        <v>#N/A</v>
      </c>
      <c r="O898" s="11" t="str">
        <f>VLOOKUP(C898,矩阵信息表!B:C,2,0)</f>
        <v>CS11</v>
      </c>
    </row>
    <row r="899" ht="15" spans="1:15">
      <c r="A899" s="13">
        <f t="shared" ref="A899:A962" si="29">ROW()-1</f>
        <v>898</v>
      </c>
      <c r="B899" s="8" t="str">
        <f t="shared" ref="B899:B962" si="30">C899&amp;"-["&amp;D899&amp;"]["&amp;E899&amp;"]"</f>
        <v>CS11-1-1-[13][13]</v>
      </c>
      <c r="C899" s="8" t="s">
        <v>8402</v>
      </c>
      <c r="D899" s="8">
        <v>13</v>
      </c>
      <c r="E899" s="8">
        <v>13</v>
      </c>
      <c r="F899" s="8" t="str">
        <f>VLOOKUP(C899&amp;"-I"&amp;D899,端口信息表!B:F,5,FALSE)</f>
        <v>RN2B</v>
      </c>
      <c r="G899" s="8" t="str">
        <f>VLOOKUP(C899&amp;"-O"&amp;E899,端口信息表!B:F,5,FALSE)</f>
        <v>TN2B</v>
      </c>
      <c r="H899" t="e">
        <f>VLOOKUP(O899&amp;"-"&amp;VLOOKUP(B899,开关状态表!B:K,10,0),'TWT实时状态（新）'!B:I,7,0)</f>
        <v>#N/A</v>
      </c>
      <c r="I899" t="e">
        <f>VLOOKUP(O899&amp;"-"&amp;VLOOKUP(B899,开关状态表!B:K,10,0),'TWT实时状态（新）'!B:I,8,0)</f>
        <v>#N/A</v>
      </c>
      <c r="O899" s="11" t="str">
        <f>VLOOKUP(C899,矩阵信息表!B:C,2,0)</f>
        <v>CS11</v>
      </c>
    </row>
    <row r="900" ht="15" spans="1:15">
      <c r="A900" s="13">
        <f t="shared" si="29"/>
        <v>899</v>
      </c>
      <c r="B900" s="8" t="str">
        <f t="shared" si="30"/>
        <v>CS11-1-1-[14][14]</v>
      </c>
      <c r="C900" s="8" t="s">
        <v>8402</v>
      </c>
      <c r="D900" s="8">
        <v>14</v>
      </c>
      <c r="E900" s="8">
        <v>14</v>
      </c>
      <c r="F900" s="8" t="str">
        <f>VLOOKUP(C900&amp;"-I"&amp;D900,端口信息表!B:F,5,FALSE)</f>
        <v>RN3B</v>
      </c>
      <c r="G900" s="8" t="str">
        <f>VLOOKUP(C900&amp;"-O"&amp;E900,端口信息表!B:F,5,FALSE)</f>
        <v>TN3B</v>
      </c>
      <c r="H900" t="e">
        <f>VLOOKUP(O900&amp;"-"&amp;VLOOKUP(B900,开关状态表!B:K,10,0),'TWT实时状态（新）'!B:I,7,0)</f>
        <v>#N/A</v>
      </c>
      <c r="I900" t="e">
        <f>VLOOKUP(O900&amp;"-"&amp;VLOOKUP(B900,开关状态表!B:K,10,0),'TWT实时状态（新）'!B:I,8,0)</f>
        <v>#N/A</v>
      </c>
      <c r="O900" s="11" t="str">
        <f>VLOOKUP(C900,矩阵信息表!B:C,2,0)</f>
        <v>CS11</v>
      </c>
    </row>
    <row r="901" ht="15" spans="1:15">
      <c r="A901" s="13">
        <f t="shared" si="29"/>
        <v>900</v>
      </c>
      <c r="B901" s="8" t="str">
        <f t="shared" si="30"/>
        <v>CS11-1-1-[15][15]</v>
      </c>
      <c r="C901" s="8" t="s">
        <v>8402</v>
      </c>
      <c r="D901" s="8">
        <v>15</v>
      </c>
      <c r="E901" s="8">
        <v>15</v>
      </c>
      <c r="F901" s="8" t="str">
        <f>VLOOKUP(C901&amp;"-I"&amp;D901,端口信息表!B:F,5,FALSE)</f>
        <v>RN4B</v>
      </c>
      <c r="G901" s="8" t="str">
        <f>VLOOKUP(C901&amp;"-O"&amp;E901,端口信息表!B:F,5,FALSE)</f>
        <v>TN4B</v>
      </c>
      <c r="H901" t="e">
        <f>VLOOKUP(O901&amp;"-"&amp;VLOOKUP(B901,开关状态表!B:K,10,0),'TWT实时状态（新）'!B:I,7,0)</f>
        <v>#N/A</v>
      </c>
      <c r="I901" t="e">
        <f>VLOOKUP(O901&amp;"-"&amp;VLOOKUP(B901,开关状态表!B:K,10,0),'TWT实时状态（新）'!B:I,8,0)</f>
        <v>#N/A</v>
      </c>
      <c r="O901" s="11" t="str">
        <f>VLOOKUP(C901,矩阵信息表!B:C,2,0)</f>
        <v>CS11</v>
      </c>
    </row>
    <row r="902" ht="15" spans="1:15">
      <c r="A902" s="13">
        <f t="shared" si="29"/>
        <v>901</v>
      </c>
      <c r="B902" s="8" t="str">
        <f t="shared" si="30"/>
        <v>CS11-1-1-[16][16]</v>
      </c>
      <c r="C902" s="8" t="s">
        <v>8402</v>
      </c>
      <c r="D902" s="8">
        <v>16</v>
      </c>
      <c r="E902" s="8">
        <v>16</v>
      </c>
      <c r="F902" s="8" t="str">
        <f>VLOOKUP(C902&amp;"-I"&amp;D902,端口信息表!B:F,5,FALSE)</f>
        <v>RN5B</v>
      </c>
      <c r="G902" s="8" t="str">
        <f>VLOOKUP(C902&amp;"-O"&amp;E902,端口信息表!B:F,5,FALSE)</f>
        <v>TN5B</v>
      </c>
      <c r="H902" t="e">
        <f>VLOOKUP(O902&amp;"-"&amp;VLOOKUP(B902,开关状态表!B:K,10,0),'TWT实时状态（新）'!B:I,7,0)</f>
        <v>#N/A</v>
      </c>
      <c r="I902" t="e">
        <f>VLOOKUP(O902&amp;"-"&amp;VLOOKUP(B902,开关状态表!B:K,10,0),'TWT实时状态（新）'!B:I,8,0)</f>
        <v>#N/A</v>
      </c>
      <c r="O902" s="11" t="str">
        <f>VLOOKUP(C902,矩阵信息表!B:C,2,0)</f>
        <v>CS11</v>
      </c>
    </row>
    <row r="903" ht="15" spans="1:15">
      <c r="A903" s="13">
        <f t="shared" si="29"/>
        <v>902</v>
      </c>
      <c r="B903" s="8" t="str">
        <f t="shared" si="30"/>
        <v>CS11-1-1-[17][17]</v>
      </c>
      <c r="C903" s="8" t="s">
        <v>8402</v>
      </c>
      <c r="D903" s="8">
        <v>17</v>
      </c>
      <c r="E903" s="8">
        <v>17</v>
      </c>
      <c r="F903" s="8" t="str">
        <f>VLOOKUP(C903&amp;"-I"&amp;D903,端口信息表!B:F,5,FALSE)</f>
        <v>RN6B</v>
      </c>
      <c r="G903" s="8" t="str">
        <f>VLOOKUP(C903&amp;"-O"&amp;E903,端口信息表!B:F,5,FALSE)</f>
        <v>TN6B</v>
      </c>
      <c r="H903" t="e">
        <f>VLOOKUP(O903&amp;"-"&amp;VLOOKUP(B903,开关状态表!B:K,10,0),'TWT实时状态（新）'!B:I,7,0)</f>
        <v>#N/A</v>
      </c>
      <c r="I903" t="e">
        <f>VLOOKUP(O903&amp;"-"&amp;VLOOKUP(B903,开关状态表!B:K,10,0),'TWT实时状态（新）'!B:I,8,0)</f>
        <v>#N/A</v>
      </c>
      <c r="O903" s="11" t="str">
        <f>VLOOKUP(C903,矩阵信息表!B:C,2,0)</f>
        <v>CS11</v>
      </c>
    </row>
    <row r="904" ht="15" spans="1:15">
      <c r="A904" s="13">
        <f t="shared" si="29"/>
        <v>903</v>
      </c>
      <c r="B904" s="8" t="str">
        <f t="shared" si="30"/>
        <v>CS11-1-1-[18][18]</v>
      </c>
      <c r="C904" s="8" t="s">
        <v>8402</v>
      </c>
      <c r="D904" s="8">
        <v>18</v>
      </c>
      <c r="E904" s="8">
        <v>18</v>
      </c>
      <c r="F904" s="8" t="str">
        <f>VLOOKUP(C904&amp;"-I"&amp;D904,端口信息表!B:F,5,FALSE)</f>
        <v>RN7B</v>
      </c>
      <c r="G904" s="8" t="str">
        <f>VLOOKUP(C904&amp;"-O"&amp;E904,端口信息表!B:F,5,FALSE)</f>
        <v>TN7B</v>
      </c>
      <c r="H904" t="e">
        <f>VLOOKUP(O904&amp;"-"&amp;VLOOKUP(B904,开关状态表!B:K,10,0),'TWT实时状态（新）'!B:I,7,0)</f>
        <v>#N/A</v>
      </c>
      <c r="I904" t="e">
        <f>VLOOKUP(O904&amp;"-"&amp;VLOOKUP(B904,开关状态表!B:K,10,0),'TWT实时状态（新）'!B:I,8,0)</f>
        <v>#N/A</v>
      </c>
      <c r="O904" s="11" t="str">
        <f>VLOOKUP(C904,矩阵信息表!B:C,2,0)</f>
        <v>CS11</v>
      </c>
    </row>
    <row r="905" ht="15" spans="1:15">
      <c r="A905" s="13">
        <f t="shared" si="29"/>
        <v>904</v>
      </c>
      <c r="B905" s="8" t="str">
        <f t="shared" si="30"/>
        <v>CS11-1-1-[19][19]</v>
      </c>
      <c r="C905" s="8" t="s">
        <v>8402</v>
      </c>
      <c r="D905" s="8">
        <v>19</v>
      </c>
      <c r="E905" s="8">
        <v>19</v>
      </c>
      <c r="F905" s="8" t="str">
        <f>VLOOKUP(C905&amp;"-I"&amp;D905,端口信息表!B:F,5,FALSE)</f>
        <v>RN8B</v>
      </c>
      <c r="G905" s="8" t="str">
        <f>VLOOKUP(C905&amp;"-O"&amp;E905,端口信息表!B:F,5,FALSE)</f>
        <v>TN8B</v>
      </c>
      <c r="H905" t="e">
        <f>VLOOKUP(O905&amp;"-"&amp;VLOOKUP(B905,开关状态表!B:K,10,0),'TWT实时状态（新）'!B:I,7,0)</f>
        <v>#N/A</v>
      </c>
      <c r="I905" t="e">
        <f>VLOOKUP(O905&amp;"-"&amp;VLOOKUP(B905,开关状态表!B:K,10,0),'TWT实时状态（新）'!B:I,8,0)</f>
        <v>#N/A</v>
      </c>
      <c r="O905" s="11" t="str">
        <f>VLOOKUP(C905,矩阵信息表!B:C,2,0)</f>
        <v>CS11</v>
      </c>
    </row>
    <row r="906" ht="15" spans="1:15">
      <c r="A906" s="13">
        <f t="shared" si="29"/>
        <v>905</v>
      </c>
      <c r="B906" s="8" t="str">
        <f t="shared" si="30"/>
        <v>CS11-1-1-[20][20]</v>
      </c>
      <c r="C906" s="8" t="s">
        <v>8402</v>
      </c>
      <c r="D906" s="8">
        <v>20</v>
      </c>
      <c r="E906" s="8">
        <v>20</v>
      </c>
      <c r="F906" s="8" t="str">
        <f>VLOOKUP(C906&amp;"-I"&amp;D906,端口信息表!B:F,5,FALSE)</f>
        <v>RN9B</v>
      </c>
      <c r="G906" s="8" t="str">
        <f>VLOOKUP(C906&amp;"-O"&amp;E906,端口信息表!B:F,5,FALSE)</f>
        <v>TN9B</v>
      </c>
      <c r="H906" t="e">
        <f>VLOOKUP(O906&amp;"-"&amp;VLOOKUP(B906,开关状态表!B:K,10,0),'TWT实时状态（新）'!B:I,7,0)</f>
        <v>#N/A</v>
      </c>
      <c r="I906" t="e">
        <f>VLOOKUP(O906&amp;"-"&amp;VLOOKUP(B906,开关状态表!B:K,10,0),'TWT实时状态（新）'!B:I,8,0)</f>
        <v>#N/A</v>
      </c>
      <c r="O906" s="11" t="str">
        <f>VLOOKUP(C906,矩阵信息表!B:C,2,0)</f>
        <v>CS11</v>
      </c>
    </row>
    <row r="907" ht="15" spans="1:15">
      <c r="A907" s="13">
        <f t="shared" si="29"/>
        <v>906</v>
      </c>
      <c r="B907" s="8" t="str">
        <f t="shared" si="30"/>
        <v>CS11-1-1-[21][21]</v>
      </c>
      <c r="C907" s="8" t="s">
        <v>8402</v>
      </c>
      <c r="D907" s="8">
        <v>21</v>
      </c>
      <c r="E907" s="8">
        <v>21</v>
      </c>
      <c r="F907" s="8" t="str">
        <f>VLOOKUP(C907&amp;"-I"&amp;D907,端口信息表!B:F,5,FALSE)</f>
        <v>RN10B</v>
      </c>
      <c r="G907" s="8" t="str">
        <f>VLOOKUP(C907&amp;"-O"&amp;E907,端口信息表!B:F,5,FALSE)</f>
        <v>TN10B</v>
      </c>
      <c r="H907" t="e">
        <f>VLOOKUP(O907&amp;"-"&amp;VLOOKUP(B907,开关状态表!B:K,10,0),'TWT实时状态（新）'!B:I,7,0)</f>
        <v>#N/A</v>
      </c>
      <c r="I907" t="e">
        <f>VLOOKUP(O907&amp;"-"&amp;VLOOKUP(B907,开关状态表!B:K,10,0),'TWT实时状态（新）'!B:I,8,0)</f>
        <v>#N/A</v>
      </c>
      <c r="O907" s="11" t="str">
        <f>VLOOKUP(C907,矩阵信息表!B:C,2,0)</f>
        <v>CS11</v>
      </c>
    </row>
    <row r="908" ht="15" spans="1:15">
      <c r="A908" s="13">
        <f t="shared" si="29"/>
        <v>907</v>
      </c>
      <c r="B908" s="8" t="str">
        <f t="shared" si="30"/>
        <v>CS11-1-1-[22][22]</v>
      </c>
      <c r="C908" s="8" t="s">
        <v>8402</v>
      </c>
      <c r="D908" s="8">
        <v>22</v>
      </c>
      <c r="E908" s="8">
        <v>22</v>
      </c>
      <c r="F908" s="8" t="str">
        <f>VLOOKUP(C908&amp;"-I"&amp;D908,端口信息表!B:F,5,FALSE)</f>
        <v>RN11B</v>
      </c>
      <c r="G908" s="8" t="str">
        <f>VLOOKUP(C908&amp;"-O"&amp;E908,端口信息表!B:F,5,FALSE)</f>
        <v>TN11B</v>
      </c>
      <c r="H908" t="e">
        <f>VLOOKUP(O908&amp;"-"&amp;VLOOKUP(B908,开关状态表!B:K,10,0),'TWT实时状态（新）'!B:I,7,0)</f>
        <v>#N/A</v>
      </c>
      <c r="I908" t="e">
        <f>VLOOKUP(O908&amp;"-"&amp;VLOOKUP(B908,开关状态表!B:K,10,0),'TWT实时状态（新）'!B:I,8,0)</f>
        <v>#N/A</v>
      </c>
      <c r="O908" s="11" t="str">
        <f>VLOOKUP(C908,矩阵信息表!B:C,2,0)</f>
        <v>CS11</v>
      </c>
    </row>
    <row r="909" ht="15" spans="1:15">
      <c r="A909" s="13">
        <f t="shared" si="29"/>
        <v>908</v>
      </c>
      <c r="B909" s="8" t="str">
        <f t="shared" si="30"/>
        <v>CS11-1-1-[23][23]</v>
      </c>
      <c r="C909" s="8" t="s">
        <v>8402</v>
      </c>
      <c r="D909" s="8">
        <v>23</v>
      </c>
      <c r="E909" s="8">
        <v>23</v>
      </c>
      <c r="F909" s="8" t="str">
        <f>VLOOKUP(C909&amp;"-I"&amp;D909,端口信息表!B:F,5,FALSE)</f>
        <v>RN12B</v>
      </c>
      <c r="G909" s="8" t="str">
        <f>VLOOKUP(C909&amp;"-O"&amp;E909,端口信息表!B:F,5,FALSE)</f>
        <v>TN12B</v>
      </c>
      <c r="H909" t="e">
        <f>VLOOKUP(O909&amp;"-"&amp;VLOOKUP(B909,开关状态表!B:K,10,0),'TWT实时状态（新）'!B:I,7,0)</f>
        <v>#N/A</v>
      </c>
      <c r="I909" t="e">
        <f>VLOOKUP(O909&amp;"-"&amp;VLOOKUP(B909,开关状态表!B:K,10,0),'TWT实时状态（新）'!B:I,8,0)</f>
        <v>#N/A</v>
      </c>
      <c r="O909" s="11" t="str">
        <f>VLOOKUP(C909,矩阵信息表!B:C,2,0)</f>
        <v>CS11</v>
      </c>
    </row>
    <row r="910" ht="15" spans="1:15">
      <c r="A910" s="13">
        <f t="shared" si="29"/>
        <v>909</v>
      </c>
      <c r="B910" s="8" t="str">
        <f t="shared" si="30"/>
        <v>CS11-1-1-[24][24]</v>
      </c>
      <c r="C910" s="8" t="s">
        <v>8402</v>
      </c>
      <c r="D910" s="8">
        <v>24</v>
      </c>
      <c r="E910" s="8">
        <v>24</v>
      </c>
      <c r="F910" s="8" t="str">
        <f>VLOOKUP(C910&amp;"-I"&amp;D910,端口信息表!B:F,5,FALSE)</f>
        <v>RN13B</v>
      </c>
      <c r="G910" s="8" t="str">
        <f>VLOOKUP(C910&amp;"-O"&amp;E910,端口信息表!B:F,5,FALSE)</f>
        <v>TN13B</v>
      </c>
      <c r="H910" t="e">
        <f>VLOOKUP(O910&amp;"-"&amp;VLOOKUP(B910,开关状态表!B:K,10,0),'TWT实时状态（新）'!B:I,7,0)</f>
        <v>#N/A</v>
      </c>
      <c r="I910" t="e">
        <f>VLOOKUP(O910&amp;"-"&amp;VLOOKUP(B910,开关状态表!B:K,10,0),'TWT实时状态（新）'!B:I,8,0)</f>
        <v>#N/A</v>
      </c>
      <c r="O910" s="11" t="str">
        <f>VLOOKUP(C910,矩阵信息表!B:C,2,0)</f>
        <v>CS11</v>
      </c>
    </row>
    <row r="911" ht="15" spans="1:15">
      <c r="A911" s="13">
        <f t="shared" si="29"/>
        <v>910</v>
      </c>
      <c r="B911" s="8" t="str">
        <f t="shared" si="30"/>
        <v>CS11-1-1-[25][25]</v>
      </c>
      <c r="C911" s="8" t="s">
        <v>8402</v>
      </c>
      <c r="D911" s="8">
        <v>25</v>
      </c>
      <c r="E911" s="8">
        <v>25</v>
      </c>
      <c r="F911" s="8" t="str">
        <f>VLOOKUP(C911&amp;"-I"&amp;D911,端口信息表!B:F,5,FALSE)</f>
        <v>RN14B</v>
      </c>
      <c r="G911" s="8" t="str">
        <f>VLOOKUP(C911&amp;"-O"&amp;E911,端口信息表!B:F,5,FALSE)</f>
        <v>TN14B</v>
      </c>
      <c r="H911" t="e">
        <f>VLOOKUP(O911&amp;"-"&amp;VLOOKUP(B911,开关状态表!B:K,10,0),'TWT实时状态（新）'!B:I,7,0)</f>
        <v>#N/A</v>
      </c>
      <c r="I911" t="e">
        <f>VLOOKUP(O911&amp;"-"&amp;VLOOKUP(B911,开关状态表!B:K,10,0),'TWT实时状态（新）'!B:I,8,0)</f>
        <v>#N/A</v>
      </c>
      <c r="O911" s="11" t="str">
        <f>VLOOKUP(C911,矩阵信息表!B:C,2,0)</f>
        <v>CS11</v>
      </c>
    </row>
    <row r="912" ht="15" spans="1:15">
      <c r="A912" s="13">
        <f t="shared" si="29"/>
        <v>911</v>
      </c>
      <c r="B912" s="8" t="str">
        <f t="shared" si="30"/>
        <v>CS11-1-1-[26][26]</v>
      </c>
      <c r="C912" s="8" t="s">
        <v>8402</v>
      </c>
      <c r="D912" s="8">
        <v>26</v>
      </c>
      <c r="E912" s="8">
        <v>26</v>
      </c>
      <c r="F912" s="8" t="str">
        <f>VLOOKUP(C912&amp;"-I"&amp;D912,端口信息表!B:F,5,FALSE)</f>
        <v>RN15B</v>
      </c>
      <c r="G912" s="8" t="str">
        <f>VLOOKUP(C912&amp;"-O"&amp;E912,端口信息表!B:F,5,FALSE)</f>
        <v>TN15B</v>
      </c>
      <c r="H912" t="e">
        <f>VLOOKUP(O912&amp;"-"&amp;VLOOKUP(B912,开关状态表!B:K,10,0),'TWT实时状态（新）'!B:I,7,0)</f>
        <v>#N/A</v>
      </c>
      <c r="I912" t="e">
        <f>VLOOKUP(O912&amp;"-"&amp;VLOOKUP(B912,开关状态表!B:K,10,0),'TWT实时状态（新）'!B:I,8,0)</f>
        <v>#N/A</v>
      </c>
      <c r="O912" s="11" t="str">
        <f>VLOOKUP(C912,矩阵信息表!B:C,2,0)</f>
        <v>CS11</v>
      </c>
    </row>
    <row r="913" ht="15" spans="1:15">
      <c r="A913" s="13">
        <f t="shared" si="29"/>
        <v>912</v>
      </c>
      <c r="B913" s="8" t="str">
        <f t="shared" si="30"/>
        <v>CS11-1-2-[1][1]</v>
      </c>
      <c r="C913" s="8" t="s">
        <v>8403</v>
      </c>
      <c r="D913" s="8">
        <v>1</v>
      </c>
      <c r="E913" s="8">
        <v>1</v>
      </c>
      <c r="F913" s="8" t="str">
        <f>VLOOKUP(C913&amp;"-I"&amp;D913,端口信息表!B:F,5,FALSE)</f>
        <v>RI4A</v>
      </c>
      <c r="G913" s="8" t="str">
        <f>VLOOKUP(C913&amp;"-O"&amp;E913,端口信息表!B:F,5,FALSE)</f>
        <v>TI4A</v>
      </c>
      <c r="H913" t="e">
        <f>VLOOKUP(O913&amp;"-"&amp;VLOOKUP(B913,开关状态表!B:K,10,0),'TWT实时状态（新）'!B:I,7,0)</f>
        <v>#N/A</v>
      </c>
      <c r="I913" t="e">
        <f>VLOOKUP(O913&amp;"-"&amp;VLOOKUP(B913,开关状态表!B:K,10,0),'TWT实时状态（新）'!B:I,8,0)</f>
        <v>#N/A</v>
      </c>
      <c r="O913" s="11" t="str">
        <f>VLOOKUP(C913,矩阵信息表!B:C,2,0)</f>
        <v>CS11</v>
      </c>
    </row>
    <row r="914" ht="15" spans="1:15">
      <c r="A914" s="13">
        <f t="shared" si="29"/>
        <v>913</v>
      </c>
      <c r="B914" s="8" t="str">
        <f t="shared" si="30"/>
        <v>CS11-1-2-[2][2]</v>
      </c>
      <c r="C914" s="8" t="s">
        <v>8403</v>
      </c>
      <c r="D914" s="8">
        <v>2</v>
      </c>
      <c r="E914" s="8">
        <v>2</v>
      </c>
      <c r="F914" s="8" t="str">
        <f>VLOOKUP(C914&amp;"-I"&amp;D914,端口信息表!B:F,5,FALSE)</f>
        <v>RI5A</v>
      </c>
      <c r="G914" s="8" t="str">
        <f>VLOOKUP(C914&amp;"-O"&amp;E914,端口信息表!B:F,5,FALSE)</f>
        <v>TI5A</v>
      </c>
      <c r="H914" t="e">
        <f>VLOOKUP(O914&amp;"-"&amp;VLOOKUP(B914,开关状态表!B:K,10,0),'TWT实时状态（新）'!B:I,7,0)</f>
        <v>#N/A</v>
      </c>
      <c r="I914" t="e">
        <f>VLOOKUP(O914&amp;"-"&amp;VLOOKUP(B914,开关状态表!B:K,10,0),'TWT实时状态（新）'!B:I,8,0)</f>
        <v>#N/A</v>
      </c>
      <c r="O914" s="11" t="str">
        <f>VLOOKUP(C914,矩阵信息表!B:C,2,0)</f>
        <v>CS11</v>
      </c>
    </row>
    <row r="915" ht="15" spans="1:15">
      <c r="A915" s="13">
        <f t="shared" si="29"/>
        <v>914</v>
      </c>
      <c r="B915" s="8" t="str">
        <f t="shared" si="30"/>
        <v>CS11-1-2-[3][3]</v>
      </c>
      <c r="C915" s="8" t="s">
        <v>8403</v>
      </c>
      <c r="D915" s="8">
        <v>3</v>
      </c>
      <c r="E915" s="8">
        <v>3</v>
      </c>
      <c r="F915" s="8" t="str">
        <f>VLOOKUP(C915&amp;"-I"&amp;D915,端口信息表!B:F,5,FALSE)</f>
        <v>RI6A</v>
      </c>
      <c r="G915" s="8" t="str">
        <f>VLOOKUP(C915&amp;"-O"&amp;E915,端口信息表!B:F,5,FALSE)</f>
        <v>TI6A</v>
      </c>
      <c r="H915" t="e">
        <f>VLOOKUP(O915&amp;"-"&amp;VLOOKUP(B915,开关状态表!B:K,10,0),'TWT实时状态（新）'!B:I,7,0)</f>
        <v>#N/A</v>
      </c>
      <c r="I915" t="e">
        <f>VLOOKUP(O915&amp;"-"&amp;VLOOKUP(B915,开关状态表!B:K,10,0),'TWT实时状态（新）'!B:I,8,0)</f>
        <v>#N/A</v>
      </c>
      <c r="O915" s="11" t="str">
        <f>VLOOKUP(C915,矩阵信息表!B:C,2,0)</f>
        <v>CS11</v>
      </c>
    </row>
    <row r="916" ht="15" spans="1:15">
      <c r="A916" s="13">
        <f t="shared" si="29"/>
        <v>915</v>
      </c>
      <c r="B916" s="8" t="str">
        <f t="shared" si="30"/>
        <v>CS11-1-2-[4][4]</v>
      </c>
      <c r="C916" s="8" t="s">
        <v>8403</v>
      </c>
      <c r="D916" s="8">
        <v>4</v>
      </c>
      <c r="E916" s="8">
        <v>4</v>
      </c>
      <c r="F916" s="8" t="str">
        <f>VLOOKUP(C916&amp;"-I"&amp;D916,端口信息表!B:F,5,FALSE)</f>
        <v>RI7A</v>
      </c>
      <c r="G916" s="8" t="str">
        <f>VLOOKUP(C916&amp;"-O"&amp;E916,端口信息表!B:F,5,FALSE)</f>
        <v>TI7A</v>
      </c>
      <c r="H916" t="e">
        <f>VLOOKUP(O916&amp;"-"&amp;VLOOKUP(B916,开关状态表!B:K,10,0),'TWT实时状态（新）'!B:I,7,0)</f>
        <v>#N/A</v>
      </c>
      <c r="I916" t="e">
        <f>VLOOKUP(O916&amp;"-"&amp;VLOOKUP(B916,开关状态表!B:K,10,0),'TWT实时状态（新）'!B:I,8,0)</f>
        <v>#N/A</v>
      </c>
      <c r="O916" s="11" t="str">
        <f>VLOOKUP(C916,矩阵信息表!B:C,2,0)</f>
        <v>CS11</v>
      </c>
    </row>
    <row r="917" ht="15" spans="1:15">
      <c r="A917" s="13">
        <f t="shared" si="29"/>
        <v>916</v>
      </c>
      <c r="B917" s="8" t="str">
        <f t="shared" si="30"/>
        <v>CS11-1-2-[5][5]</v>
      </c>
      <c r="C917" s="8" t="s">
        <v>8403</v>
      </c>
      <c r="D917" s="8">
        <v>5</v>
      </c>
      <c r="E917" s="8">
        <v>5</v>
      </c>
      <c r="F917" s="8" t="str">
        <f>VLOOKUP(C917&amp;"-I"&amp;D917,端口信息表!B:F,5,FALSE)</f>
        <v>RI8A</v>
      </c>
      <c r="G917" s="8" t="str">
        <f>VLOOKUP(C917&amp;"-O"&amp;E917,端口信息表!B:F,5,FALSE)</f>
        <v>TI8A</v>
      </c>
      <c r="H917" t="e">
        <f>VLOOKUP(O917&amp;"-"&amp;VLOOKUP(B917,开关状态表!B:K,10,0),'TWT实时状态（新）'!B:I,7,0)</f>
        <v>#N/A</v>
      </c>
      <c r="I917" t="e">
        <f>VLOOKUP(O917&amp;"-"&amp;VLOOKUP(B917,开关状态表!B:K,10,0),'TWT实时状态（新）'!B:I,8,0)</f>
        <v>#N/A</v>
      </c>
      <c r="O917" s="11" t="str">
        <f>VLOOKUP(C917,矩阵信息表!B:C,2,0)</f>
        <v>CS11</v>
      </c>
    </row>
    <row r="918" ht="15" spans="1:15">
      <c r="A918" s="13">
        <f t="shared" si="29"/>
        <v>917</v>
      </c>
      <c r="B918" s="8" t="str">
        <f t="shared" si="30"/>
        <v>CS11-1-3-[1][1]</v>
      </c>
      <c r="C918" s="8" t="s">
        <v>8404</v>
      </c>
      <c r="D918" s="8">
        <v>1</v>
      </c>
      <c r="E918" s="8">
        <v>1</v>
      </c>
      <c r="F918" s="8" t="str">
        <f>VLOOKUP(C918&amp;"-I"&amp;D918,端口信息表!B:F,5,FALSE)</f>
        <v>RW9A</v>
      </c>
      <c r="G918" s="8" t="str">
        <f>VLOOKUP(C918&amp;"-O"&amp;E918,端口信息表!B:F,5,FALSE)</f>
        <v>TW9A</v>
      </c>
      <c r="H918" t="e">
        <f>VLOOKUP(O918&amp;"-"&amp;VLOOKUP(B918,开关状态表!B:K,10,0),'TWT实时状态（新）'!B:I,7,0)</f>
        <v>#N/A</v>
      </c>
      <c r="I918" t="e">
        <f>VLOOKUP(O918&amp;"-"&amp;VLOOKUP(B918,开关状态表!B:K,10,0),'TWT实时状态（新）'!B:I,8,0)</f>
        <v>#N/A</v>
      </c>
      <c r="O918" s="11" t="str">
        <f>VLOOKUP(C918,矩阵信息表!B:C,2,0)</f>
        <v>CS11</v>
      </c>
    </row>
    <row r="919" ht="15" spans="1:15">
      <c r="A919" s="13">
        <f t="shared" si="29"/>
        <v>918</v>
      </c>
      <c r="B919" s="8" t="str">
        <f t="shared" si="30"/>
        <v>CS11-1-3-[2][2]</v>
      </c>
      <c r="C919" s="8" t="s">
        <v>8404</v>
      </c>
      <c r="D919" s="8">
        <v>2</v>
      </c>
      <c r="E919" s="8">
        <v>2</v>
      </c>
      <c r="F919" s="8" t="str">
        <f>VLOOKUP(C919&amp;"-I"&amp;D919,端口信息表!B:F,5,FALSE)</f>
        <v>RW10A</v>
      </c>
      <c r="G919" s="8" t="str">
        <f>VLOOKUP(C919&amp;"-O"&amp;E919,端口信息表!B:F,5,FALSE)</f>
        <v>TW10A</v>
      </c>
      <c r="H919" t="e">
        <f>VLOOKUP(O919&amp;"-"&amp;VLOOKUP(B919,开关状态表!B:K,10,0),'TWT实时状态（新）'!B:I,7,0)</f>
        <v>#N/A</v>
      </c>
      <c r="I919" t="e">
        <f>VLOOKUP(O919&amp;"-"&amp;VLOOKUP(B919,开关状态表!B:K,10,0),'TWT实时状态（新）'!B:I,8,0)</f>
        <v>#N/A</v>
      </c>
      <c r="O919" s="11" t="str">
        <f>VLOOKUP(C919,矩阵信息表!B:C,2,0)</f>
        <v>CS11</v>
      </c>
    </row>
    <row r="920" ht="15" spans="1:15">
      <c r="A920" s="13">
        <f t="shared" si="29"/>
        <v>919</v>
      </c>
      <c r="B920" s="8" t="str">
        <f t="shared" si="30"/>
        <v>CS11-1-3-[3][3]</v>
      </c>
      <c r="C920" s="8" t="s">
        <v>8404</v>
      </c>
      <c r="D920" s="8">
        <v>3</v>
      </c>
      <c r="E920" s="8">
        <v>3</v>
      </c>
      <c r="F920" s="8" t="str">
        <f>VLOOKUP(C920&amp;"-I"&amp;D920,端口信息表!B:F,5,FALSE)</f>
        <v>RW11A</v>
      </c>
      <c r="G920" s="8" t="str">
        <f>VLOOKUP(C920&amp;"-O"&amp;E920,端口信息表!B:F,5,FALSE)</f>
        <v>TW11A</v>
      </c>
      <c r="H920" t="e">
        <f>VLOOKUP(O920&amp;"-"&amp;VLOOKUP(B920,开关状态表!B:K,10,0),'TWT实时状态（新）'!B:I,7,0)</f>
        <v>#N/A</v>
      </c>
      <c r="I920" t="e">
        <f>VLOOKUP(O920&amp;"-"&amp;VLOOKUP(B920,开关状态表!B:K,10,0),'TWT实时状态（新）'!B:I,8,0)</f>
        <v>#N/A</v>
      </c>
      <c r="O920" s="11" t="str">
        <f>VLOOKUP(C920,矩阵信息表!B:C,2,0)</f>
        <v>CS11</v>
      </c>
    </row>
    <row r="921" ht="15" spans="1:15">
      <c r="A921" s="13">
        <f t="shared" si="29"/>
        <v>920</v>
      </c>
      <c r="B921" s="8" t="str">
        <f t="shared" si="30"/>
        <v>CS11-1-3-[4][4]</v>
      </c>
      <c r="C921" s="8" t="s">
        <v>8404</v>
      </c>
      <c r="D921" s="8">
        <v>4</v>
      </c>
      <c r="E921" s="8">
        <v>4</v>
      </c>
      <c r="F921" s="8" t="str">
        <f>VLOOKUP(C921&amp;"-I"&amp;D921,端口信息表!B:F,5,FALSE)</f>
        <v>RW12A</v>
      </c>
      <c r="G921" s="8" t="str">
        <f>VLOOKUP(C921&amp;"-O"&amp;E921,端口信息表!B:F,5,FALSE)</f>
        <v>TW12A</v>
      </c>
      <c r="H921" t="e">
        <f>VLOOKUP(O921&amp;"-"&amp;VLOOKUP(B921,开关状态表!B:K,10,0),'TWT实时状态（新）'!B:I,7,0)</f>
        <v>#N/A</v>
      </c>
      <c r="I921" t="e">
        <f>VLOOKUP(O921&amp;"-"&amp;VLOOKUP(B921,开关状态表!B:K,10,0),'TWT实时状态（新）'!B:I,8,0)</f>
        <v>#N/A</v>
      </c>
      <c r="O921" s="11" t="str">
        <f>VLOOKUP(C921,矩阵信息表!B:C,2,0)</f>
        <v>CS11</v>
      </c>
    </row>
    <row r="922" ht="15" spans="1:15">
      <c r="A922" s="13">
        <f t="shared" si="29"/>
        <v>921</v>
      </c>
      <c r="B922" s="8" t="str">
        <f t="shared" si="30"/>
        <v>CS11-1-3-[5][5]</v>
      </c>
      <c r="C922" s="8" t="s">
        <v>8404</v>
      </c>
      <c r="D922" s="8">
        <v>5</v>
      </c>
      <c r="E922" s="8">
        <v>5</v>
      </c>
      <c r="F922" s="8" t="str">
        <f>VLOOKUP(C922&amp;"-I"&amp;D922,端口信息表!B:F,5,FALSE)</f>
        <v>RW13A</v>
      </c>
      <c r="G922" s="8" t="str">
        <f>VLOOKUP(C922&amp;"-O"&amp;E922,端口信息表!B:F,5,FALSE)</f>
        <v>TW13A</v>
      </c>
      <c r="H922" t="e">
        <f>VLOOKUP(O922&amp;"-"&amp;VLOOKUP(B922,开关状态表!B:K,10,0),'TWT实时状态（新）'!B:I,7,0)</f>
        <v>#N/A</v>
      </c>
      <c r="I922" t="e">
        <f>VLOOKUP(O922&amp;"-"&amp;VLOOKUP(B922,开关状态表!B:K,10,0),'TWT实时状态（新）'!B:I,8,0)</f>
        <v>#N/A</v>
      </c>
      <c r="O922" s="11" t="str">
        <f>VLOOKUP(C922,矩阵信息表!B:C,2,0)</f>
        <v>CS11</v>
      </c>
    </row>
    <row r="923" ht="15" spans="1:15">
      <c r="A923" s="13">
        <f t="shared" si="29"/>
        <v>922</v>
      </c>
      <c r="B923" s="8" t="str">
        <f t="shared" si="30"/>
        <v>CS11-1-3-[6][6]</v>
      </c>
      <c r="C923" s="8" t="s">
        <v>8404</v>
      </c>
      <c r="D923" s="8">
        <v>6</v>
      </c>
      <c r="E923" s="8">
        <v>6</v>
      </c>
      <c r="F923" s="8" t="str">
        <f>VLOOKUP(C923&amp;"-I"&amp;D923,端口信息表!B:F,5,FALSE)</f>
        <v>RW14A</v>
      </c>
      <c r="G923" s="8" t="str">
        <f>VLOOKUP(C923&amp;"-O"&amp;E923,端口信息表!B:F,5,FALSE)</f>
        <v>TW14A</v>
      </c>
      <c r="H923" t="e">
        <f>VLOOKUP(O923&amp;"-"&amp;VLOOKUP(B923,开关状态表!B:K,10,0),'TWT实时状态（新）'!B:I,7,0)</f>
        <v>#N/A</v>
      </c>
      <c r="I923" t="e">
        <f>VLOOKUP(O923&amp;"-"&amp;VLOOKUP(B923,开关状态表!B:K,10,0),'TWT实时状态（新）'!B:I,8,0)</f>
        <v>#N/A</v>
      </c>
      <c r="O923" s="11" t="str">
        <f>VLOOKUP(C923,矩阵信息表!B:C,2,0)</f>
        <v>CS11</v>
      </c>
    </row>
    <row r="924" ht="15" spans="1:15">
      <c r="A924" s="13">
        <f t="shared" si="29"/>
        <v>923</v>
      </c>
      <c r="B924" s="8" t="str">
        <f t="shared" si="30"/>
        <v>CS11-1-3-[7][7]</v>
      </c>
      <c r="C924" s="8" t="s">
        <v>8404</v>
      </c>
      <c r="D924" s="8">
        <v>7</v>
      </c>
      <c r="E924" s="8">
        <v>7</v>
      </c>
      <c r="F924" s="8" t="str">
        <f>VLOOKUP(C924&amp;"-I"&amp;D924,端口信息表!B:F,5,FALSE)</f>
        <v>RS3B</v>
      </c>
      <c r="G924" s="8" t="str">
        <f>VLOOKUP(C924&amp;"-O"&amp;E924,端口信息表!B:F,5,FALSE)</f>
        <v>TS3B</v>
      </c>
      <c r="H924" t="e">
        <f>VLOOKUP(O924&amp;"-"&amp;VLOOKUP(B924,开关状态表!B:K,10,0),'TWT实时状态（新）'!B:I,7,0)</f>
        <v>#N/A</v>
      </c>
      <c r="I924" t="e">
        <f>VLOOKUP(O924&amp;"-"&amp;VLOOKUP(B924,开关状态表!B:K,10,0),'TWT实时状态（新）'!B:I,8,0)</f>
        <v>#N/A</v>
      </c>
      <c r="O924" s="11" t="str">
        <f>VLOOKUP(C924,矩阵信息表!B:C,2,0)</f>
        <v>CS11</v>
      </c>
    </row>
    <row r="925" ht="15" spans="1:15">
      <c r="A925" s="13">
        <f t="shared" si="29"/>
        <v>924</v>
      </c>
      <c r="B925" s="8" t="str">
        <f t="shared" si="30"/>
        <v>CS11-1-3-[8][8]</v>
      </c>
      <c r="C925" s="8" t="s">
        <v>8404</v>
      </c>
      <c r="D925" s="8">
        <v>8</v>
      </c>
      <c r="E925" s="8">
        <v>8</v>
      </c>
      <c r="F925" s="8" t="str">
        <f>VLOOKUP(C925&amp;"-I"&amp;D925,端口信息表!B:F,5,FALSE)</f>
        <v>RS4B</v>
      </c>
      <c r="G925" s="8" t="str">
        <f>VLOOKUP(C925&amp;"-O"&amp;E925,端口信息表!B:F,5,FALSE)</f>
        <v>TS4B</v>
      </c>
      <c r="H925" t="e">
        <f>VLOOKUP(O925&amp;"-"&amp;VLOOKUP(B925,开关状态表!B:K,10,0),'TWT实时状态（新）'!B:I,7,0)</f>
        <v>#N/A</v>
      </c>
      <c r="I925" t="e">
        <f>VLOOKUP(O925&amp;"-"&amp;VLOOKUP(B925,开关状态表!B:K,10,0),'TWT实时状态（新）'!B:I,8,0)</f>
        <v>#N/A</v>
      </c>
      <c r="O925" s="11" t="str">
        <f>VLOOKUP(C925,矩阵信息表!B:C,2,0)</f>
        <v>CS11</v>
      </c>
    </row>
    <row r="926" ht="15" spans="1:15">
      <c r="A926" s="13">
        <f t="shared" si="29"/>
        <v>925</v>
      </c>
      <c r="B926" s="8" t="str">
        <f t="shared" si="30"/>
        <v>CS11-1-3-[9][9]</v>
      </c>
      <c r="C926" s="8" t="s">
        <v>8404</v>
      </c>
      <c r="D926" s="8">
        <v>9</v>
      </c>
      <c r="E926" s="8">
        <v>9</v>
      </c>
      <c r="F926" s="8" t="str">
        <f>VLOOKUP(C926&amp;"-I"&amp;D926,端口信息表!B:F,5,FALSE)</f>
        <v>RS5B</v>
      </c>
      <c r="G926" s="8" t="str">
        <f>VLOOKUP(C926&amp;"-O"&amp;E926,端口信息表!B:F,5,FALSE)</f>
        <v>TS5B</v>
      </c>
      <c r="H926" t="e">
        <f>VLOOKUP(O926&amp;"-"&amp;VLOOKUP(B926,开关状态表!B:K,10,0),'TWT实时状态（新）'!B:I,7,0)</f>
        <v>#N/A</v>
      </c>
      <c r="I926" t="e">
        <f>VLOOKUP(O926&amp;"-"&amp;VLOOKUP(B926,开关状态表!B:K,10,0),'TWT实时状态（新）'!B:I,8,0)</f>
        <v>#N/A</v>
      </c>
      <c r="O926" s="11" t="str">
        <f>VLOOKUP(C926,矩阵信息表!B:C,2,0)</f>
        <v>CS11</v>
      </c>
    </row>
    <row r="927" ht="15" spans="1:15">
      <c r="A927" s="13">
        <f t="shared" si="29"/>
        <v>926</v>
      </c>
      <c r="B927" s="8" t="str">
        <f t="shared" si="30"/>
        <v>CS11-1-4-[1][1]</v>
      </c>
      <c r="C927" s="8" t="s">
        <v>8405</v>
      </c>
      <c r="D927" s="8">
        <v>1</v>
      </c>
      <c r="E927" s="8">
        <v>1</v>
      </c>
      <c r="F927" s="8" t="str">
        <f>VLOOKUP(C927&amp;"-I"&amp;D927,端口信息表!B:F,5,FALSE)</f>
        <v>RS1B</v>
      </c>
      <c r="G927" s="8" t="str">
        <f>VLOOKUP(C927&amp;"-O"&amp;E927,端口信息表!B:F,5,FALSE)</f>
        <v>TS1B</v>
      </c>
      <c r="H927" t="e">
        <f>VLOOKUP(O927&amp;"-"&amp;VLOOKUP(B927,开关状态表!B:K,10,0),'TWT实时状态（新）'!B:I,7,0)</f>
        <v>#N/A</v>
      </c>
      <c r="I927" t="e">
        <f>VLOOKUP(O927&amp;"-"&amp;VLOOKUP(B927,开关状态表!B:K,10,0),'TWT实时状态（新）'!B:I,8,0)</f>
        <v>#N/A</v>
      </c>
      <c r="O927" s="11" t="str">
        <f>VLOOKUP(C927,矩阵信息表!B:C,2,0)</f>
        <v>CS11</v>
      </c>
    </row>
    <row r="928" ht="15" spans="1:15">
      <c r="A928" s="13">
        <f t="shared" si="29"/>
        <v>927</v>
      </c>
      <c r="B928" s="8" t="str">
        <f t="shared" si="30"/>
        <v>CS11-1-4-[2][2]</v>
      </c>
      <c r="C928" s="8" t="s">
        <v>8405</v>
      </c>
      <c r="D928" s="8">
        <v>2</v>
      </c>
      <c r="E928" s="8">
        <v>2</v>
      </c>
      <c r="F928" s="8" t="str">
        <f>VLOOKUP(C928&amp;"-I"&amp;D928,端口信息表!B:F,5,FALSE)</f>
        <v>RS2B</v>
      </c>
      <c r="G928" s="8" t="str">
        <f>VLOOKUP(C928&amp;"-O"&amp;E928,端口信息表!B:F,5,FALSE)</f>
        <v>TS2B</v>
      </c>
      <c r="H928" t="e">
        <f>VLOOKUP(O928&amp;"-"&amp;VLOOKUP(B928,开关状态表!B:K,10,0),'TWT实时状态（新）'!B:I,7,0)</f>
        <v>#N/A</v>
      </c>
      <c r="I928" t="e">
        <f>VLOOKUP(O928&amp;"-"&amp;VLOOKUP(B928,开关状态表!B:K,10,0),'TWT实时状态（新）'!B:I,8,0)</f>
        <v>#N/A</v>
      </c>
      <c r="O928" s="11" t="str">
        <f>VLOOKUP(C928,矩阵信息表!B:C,2,0)</f>
        <v>CS11</v>
      </c>
    </row>
    <row r="929" ht="15" spans="1:15">
      <c r="A929" s="13">
        <f t="shared" si="29"/>
        <v>928</v>
      </c>
      <c r="B929" s="8" t="str">
        <f t="shared" si="30"/>
        <v>CS11-1-4-[3][3]</v>
      </c>
      <c r="C929" s="8" t="s">
        <v>8405</v>
      </c>
      <c r="D929" s="8">
        <v>3</v>
      </c>
      <c r="E929" s="8">
        <v>3</v>
      </c>
      <c r="F929" s="8" t="str">
        <f>VLOOKUP(C929&amp;"-I"&amp;D929,端口信息表!B:F,5,FALSE)</f>
        <v>RW1B</v>
      </c>
      <c r="G929" s="8" t="str">
        <f>VLOOKUP(C929&amp;"-O"&amp;E929,端口信息表!B:F,5,FALSE)</f>
        <v>TW1B</v>
      </c>
      <c r="H929" t="e">
        <f>VLOOKUP(O929&amp;"-"&amp;VLOOKUP(B929,开关状态表!B:K,10,0),'TWT实时状态（新）'!B:I,7,0)</f>
        <v>#N/A</v>
      </c>
      <c r="I929" t="e">
        <f>VLOOKUP(O929&amp;"-"&amp;VLOOKUP(B929,开关状态表!B:K,10,0),'TWT实时状态（新）'!B:I,8,0)</f>
        <v>#N/A</v>
      </c>
      <c r="O929" s="11" t="str">
        <f>VLOOKUP(C929,矩阵信息表!B:C,2,0)</f>
        <v>CS11</v>
      </c>
    </row>
    <row r="930" ht="15" spans="1:15">
      <c r="A930" s="13">
        <f t="shared" si="29"/>
        <v>929</v>
      </c>
      <c r="B930" s="8" t="str">
        <f t="shared" si="30"/>
        <v>CS11-1-4-[4][4]</v>
      </c>
      <c r="C930" s="8" t="s">
        <v>8405</v>
      </c>
      <c r="D930" s="8">
        <v>4</v>
      </c>
      <c r="E930" s="8">
        <v>4</v>
      </c>
      <c r="F930" s="8" t="str">
        <f>VLOOKUP(C930&amp;"-I"&amp;D930,端口信息表!B:F,5,FALSE)</f>
        <v>RW2B</v>
      </c>
      <c r="G930" s="8" t="str">
        <f>VLOOKUP(C930&amp;"-O"&amp;E930,端口信息表!B:F,5,FALSE)</f>
        <v>TW2B</v>
      </c>
      <c r="H930" t="e">
        <f>VLOOKUP(O930&amp;"-"&amp;VLOOKUP(B930,开关状态表!B:K,10,0),'TWT实时状态（新）'!B:I,7,0)</f>
        <v>#N/A</v>
      </c>
      <c r="I930" t="e">
        <f>VLOOKUP(O930&amp;"-"&amp;VLOOKUP(B930,开关状态表!B:K,10,0),'TWT实时状态（新）'!B:I,8,0)</f>
        <v>#N/A</v>
      </c>
      <c r="O930" s="11" t="str">
        <f>VLOOKUP(C930,矩阵信息表!B:C,2,0)</f>
        <v>CS11</v>
      </c>
    </row>
    <row r="931" ht="15" spans="1:15">
      <c r="A931" s="13">
        <f t="shared" si="29"/>
        <v>930</v>
      </c>
      <c r="B931" s="8" t="str">
        <f t="shared" si="30"/>
        <v>CS11-1-5-[1][1]</v>
      </c>
      <c r="C931" s="8" t="s">
        <v>8406</v>
      </c>
      <c r="D931" s="8">
        <v>1</v>
      </c>
      <c r="E931" s="8">
        <v>1</v>
      </c>
      <c r="F931" s="8" t="str">
        <f>VLOOKUP(C931&amp;"-I"&amp;D931,端口信息表!B:F,5,FALSE)</f>
        <v>RI1A</v>
      </c>
      <c r="G931" s="8" t="str">
        <f>VLOOKUP(C931&amp;"-O"&amp;E931,端口信息表!B:F,5,FALSE)</f>
        <v>TI1A</v>
      </c>
      <c r="H931" t="e">
        <f>VLOOKUP(O931&amp;"-"&amp;VLOOKUP(B931,开关状态表!B:K,10,0),'TWT实时状态（新）'!B:I,7,0)</f>
        <v>#N/A</v>
      </c>
      <c r="I931" t="e">
        <f>VLOOKUP(O931&amp;"-"&amp;VLOOKUP(B931,开关状态表!B:K,10,0),'TWT实时状态（新）'!B:I,8,0)</f>
        <v>#N/A</v>
      </c>
      <c r="O931" s="11" t="str">
        <f>VLOOKUP(C931,矩阵信息表!B:C,2,0)</f>
        <v>CS11</v>
      </c>
    </row>
    <row r="932" ht="15" spans="1:15">
      <c r="A932" s="13">
        <f t="shared" si="29"/>
        <v>931</v>
      </c>
      <c r="B932" s="8" t="str">
        <f t="shared" si="30"/>
        <v>CS11-1-5-[2][2]</v>
      </c>
      <c r="C932" s="8" t="s">
        <v>8406</v>
      </c>
      <c r="D932" s="8">
        <v>2</v>
      </c>
      <c r="E932" s="8">
        <v>2</v>
      </c>
      <c r="F932" s="8" t="str">
        <f>VLOOKUP(C932&amp;"-I"&amp;D932,端口信息表!B:F,5,FALSE)</f>
        <v>RI2A</v>
      </c>
      <c r="G932" s="8" t="str">
        <f>VLOOKUP(C932&amp;"-O"&amp;E932,端口信息表!B:F,5,FALSE)</f>
        <v>TI2A</v>
      </c>
      <c r="H932" t="e">
        <f>VLOOKUP(O932&amp;"-"&amp;VLOOKUP(B932,开关状态表!B:K,10,0),'TWT实时状态（新）'!B:I,7,0)</f>
        <v>#N/A</v>
      </c>
      <c r="I932" t="e">
        <f>VLOOKUP(O932&amp;"-"&amp;VLOOKUP(B932,开关状态表!B:K,10,0),'TWT实时状态（新）'!B:I,8,0)</f>
        <v>#N/A</v>
      </c>
      <c r="O932" s="11" t="str">
        <f>VLOOKUP(C932,矩阵信息表!B:C,2,0)</f>
        <v>CS11</v>
      </c>
    </row>
    <row r="933" ht="15" spans="1:15">
      <c r="A933" s="13">
        <f t="shared" si="29"/>
        <v>932</v>
      </c>
      <c r="B933" s="8" t="str">
        <f t="shared" si="30"/>
        <v>CS11-1-5-[3][3]</v>
      </c>
      <c r="C933" s="8" t="s">
        <v>8406</v>
      </c>
      <c r="D933" s="8">
        <v>3</v>
      </c>
      <c r="E933" s="8">
        <v>3</v>
      </c>
      <c r="F933" s="8" t="str">
        <f>VLOOKUP(C933&amp;"-I"&amp;D933,端口信息表!B:F,5,FALSE)</f>
        <v>RI3A</v>
      </c>
      <c r="G933" s="8" t="str">
        <f>VLOOKUP(C933&amp;"-O"&amp;E933,端口信息表!B:F,5,FALSE)</f>
        <v>TI3A</v>
      </c>
      <c r="H933" t="e">
        <f>VLOOKUP(O933&amp;"-"&amp;VLOOKUP(B933,开关状态表!B:K,10,0),'TWT实时状态（新）'!B:I,7,0)</f>
        <v>#N/A</v>
      </c>
      <c r="I933" t="e">
        <f>VLOOKUP(O933&amp;"-"&amp;VLOOKUP(B933,开关状态表!B:K,10,0),'TWT实时状态（新）'!B:I,8,0)</f>
        <v>#N/A</v>
      </c>
      <c r="O933" s="11" t="str">
        <f>VLOOKUP(C933,矩阵信息表!B:C,2,0)</f>
        <v>CS11</v>
      </c>
    </row>
    <row r="934" ht="15" spans="1:15">
      <c r="A934" s="13">
        <f t="shared" si="29"/>
        <v>933</v>
      </c>
      <c r="B934" s="8" t="str">
        <f t="shared" si="30"/>
        <v>CS11-1-5-[4][4]</v>
      </c>
      <c r="C934" s="8" t="s">
        <v>8406</v>
      </c>
      <c r="D934" s="8">
        <v>4</v>
      </c>
      <c r="E934" s="8">
        <v>4</v>
      </c>
      <c r="F934" s="8" t="str">
        <f>VLOOKUP(C934&amp;"-I"&amp;D934,端口信息表!B:F,5,FALSE)</f>
        <v>RM1A</v>
      </c>
      <c r="G934" s="8" t="str">
        <f>VLOOKUP(C934&amp;"-O"&amp;E934,端口信息表!B:F,5,FALSE)</f>
        <v>TM1A</v>
      </c>
      <c r="H934" t="e">
        <f>VLOOKUP(O934&amp;"-"&amp;VLOOKUP(B934,开关状态表!B:K,10,0),'TWT实时状态（新）'!B:I,7,0)</f>
        <v>#N/A</v>
      </c>
      <c r="I934" t="e">
        <f>VLOOKUP(O934&amp;"-"&amp;VLOOKUP(B934,开关状态表!B:K,10,0),'TWT实时状态（新）'!B:I,8,0)</f>
        <v>#N/A</v>
      </c>
      <c r="O934" s="11" t="str">
        <f>VLOOKUP(C934,矩阵信息表!B:C,2,0)</f>
        <v>CS11</v>
      </c>
    </row>
    <row r="935" ht="15" spans="1:15">
      <c r="A935" s="13">
        <f t="shared" si="29"/>
        <v>934</v>
      </c>
      <c r="B935" s="8" t="str">
        <f t="shared" si="30"/>
        <v>CS11-1-5-[5][5]</v>
      </c>
      <c r="C935" s="8" t="s">
        <v>8406</v>
      </c>
      <c r="D935" s="8">
        <v>5</v>
      </c>
      <c r="E935" s="8">
        <v>5</v>
      </c>
      <c r="F935" s="8" t="str">
        <f>VLOOKUP(C935&amp;"-I"&amp;D935,端口信息表!B:F,5,FALSE)</f>
        <v>RM2A</v>
      </c>
      <c r="G935" s="8" t="str">
        <f>VLOOKUP(C935&amp;"-O"&amp;E935,端口信息表!B:F,5,FALSE)</f>
        <v>TM2A</v>
      </c>
      <c r="H935" t="e">
        <f>VLOOKUP(O935&amp;"-"&amp;VLOOKUP(B935,开关状态表!B:K,10,0),'TWT实时状态（新）'!B:I,7,0)</f>
        <v>#N/A</v>
      </c>
      <c r="I935" t="e">
        <f>VLOOKUP(O935&amp;"-"&amp;VLOOKUP(B935,开关状态表!B:K,10,0),'TWT实时状态（新）'!B:I,8,0)</f>
        <v>#N/A</v>
      </c>
      <c r="O935" s="11" t="str">
        <f>VLOOKUP(C935,矩阵信息表!B:C,2,0)</f>
        <v>CS11</v>
      </c>
    </row>
    <row r="936" ht="15" spans="1:15">
      <c r="A936" s="13">
        <f t="shared" si="29"/>
        <v>935</v>
      </c>
      <c r="B936" s="8" t="str">
        <f t="shared" si="30"/>
        <v>CS11-1-5-[6][6]</v>
      </c>
      <c r="C936" s="8" t="s">
        <v>8406</v>
      </c>
      <c r="D936" s="8">
        <v>6</v>
      </c>
      <c r="E936" s="8">
        <v>6</v>
      </c>
      <c r="F936" s="8" t="str">
        <f>VLOOKUP(C936&amp;"-I"&amp;D936,端口信息表!B:F,5,FALSE)</f>
        <v>RM3A</v>
      </c>
      <c r="G936" s="8" t="str">
        <f>VLOOKUP(C936&amp;"-O"&amp;E936,端口信息表!B:F,5,FALSE)</f>
        <v>TM3A</v>
      </c>
      <c r="H936" t="e">
        <f>VLOOKUP(O936&amp;"-"&amp;VLOOKUP(B936,开关状态表!B:K,10,0),'TWT实时状态（新）'!B:I,7,0)</f>
        <v>#N/A</v>
      </c>
      <c r="I936" t="e">
        <f>VLOOKUP(O936&amp;"-"&amp;VLOOKUP(B936,开关状态表!B:K,10,0),'TWT实时状态（新）'!B:I,8,0)</f>
        <v>#N/A</v>
      </c>
      <c r="O936" s="11" t="str">
        <f>VLOOKUP(C936,矩阵信息表!B:C,2,0)</f>
        <v>CS11</v>
      </c>
    </row>
    <row r="937" ht="15" spans="1:15">
      <c r="A937" s="13">
        <f t="shared" si="29"/>
        <v>936</v>
      </c>
      <c r="B937" s="8" t="str">
        <f t="shared" si="30"/>
        <v>CS15-1-1-[1][1]</v>
      </c>
      <c r="C937" s="8" t="s">
        <v>8386</v>
      </c>
      <c r="D937" s="8">
        <v>1</v>
      </c>
      <c r="E937" s="8">
        <v>1</v>
      </c>
      <c r="F937" s="8" t="str">
        <f>VLOOKUP(C937&amp;"-I"&amp;D937,端口信息表!B:F,5,FALSE)</f>
        <v>RAC9L</v>
      </c>
      <c r="G937" s="8" t="str">
        <f>VLOOKUP(C937&amp;"-O"&amp;E937,端口信息表!B:F,5,FALSE)</f>
        <v>TAC9R</v>
      </c>
      <c r="H937" t="e">
        <f>VLOOKUP(O937&amp;"-"&amp;VLOOKUP(B937,开关状态表!B:K,10,0),'TWT实时状态（新）'!B:I,7,0)</f>
        <v>#N/A</v>
      </c>
      <c r="I937" t="e">
        <f>VLOOKUP(O937&amp;"-"&amp;VLOOKUP(B937,开关状态表!B:K,10,0),'TWT实时状态（新）'!B:I,8,0)</f>
        <v>#N/A</v>
      </c>
      <c r="O937" s="11" t="str">
        <f>VLOOKUP(C937,矩阵信息表!B:C,2,0)</f>
        <v>CS15</v>
      </c>
    </row>
    <row r="938" ht="15" spans="1:15">
      <c r="A938" s="13">
        <f t="shared" si="29"/>
        <v>937</v>
      </c>
      <c r="B938" s="8" t="str">
        <f t="shared" si="30"/>
        <v>CS15-1-1-[2][2]</v>
      </c>
      <c r="C938" s="8" t="s">
        <v>8386</v>
      </c>
      <c r="D938" s="8">
        <v>2</v>
      </c>
      <c r="E938" s="8">
        <v>2</v>
      </c>
      <c r="F938" s="8" t="str">
        <f>VLOOKUP(C938&amp;"-I"&amp;D938,端口信息表!B:F,5,FALSE)</f>
        <v>RAC11L</v>
      </c>
      <c r="G938" s="8" t="str">
        <f>VLOOKUP(C938&amp;"-O"&amp;E938,端口信息表!B:F,5,FALSE)</f>
        <v>TAC11R</v>
      </c>
      <c r="H938" t="e">
        <f>VLOOKUP(O938&amp;"-"&amp;VLOOKUP(B938,开关状态表!B:K,10,0),'TWT实时状态（新）'!B:I,7,0)</f>
        <v>#N/A</v>
      </c>
      <c r="I938" t="e">
        <f>VLOOKUP(O938&amp;"-"&amp;VLOOKUP(B938,开关状态表!B:K,10,0),'TWT实时状态（新）'!B:I,8,0)</f>
        <v>#N/A</v>
      </c>
      <c r="O938" s="11" t="str">
        <f>VLOOKUP(C938,矩阵信息表!B:C,2,0)</f>
        <v>CS15</v>
      </c>
    </row>
    <row r="939" ht="15" spans="1:15">
      <c r="A939" s="13">
        <f t="shared" si="29"/>
        <v>938</v>
      </c>
      <c r="B939" s="8" t="str">
        <f t="shared" si="30"/>
        <v>CS15-1-1-[3][3]</v>
      </c>
      <c r="C939" s="8" t="s">
        <v>8386</v>
      </c>
      <c r="D939" s="8">
        <v>3</v>
      </c>
      <c r="E939" s="8">
        <v>3</v>
      </c>
      <c r="F939" s="8" t="str">
        <f>VLOOKUP(C939&amp;"-I"&amp;D939,端口信息表!B:F,5,FALSE)</f>
        <v>RAC13L</v>
      </c>
      <c r="G939" s="8" t="str">
        <f>VLOOKUP(C939&amp;"-O"&amp;E939,端口信息表!B:F,5,FALSE)</f>
        <v>TAC13R</v>
      </c>
      <c r="H939" t="e">
        <f>VLOOKUP(O939&amp;"-"&amp;VLOOKUP(B939,开关状态表!B:K,10,0),'TWT实时状态（新）'!B:I,7,0)</f>
        <v>#N/A</v>
      </c>
      <c r="I939" t="e">
        <f>VLOOKUP(O939&amp;"-"&amp;VLOOKUP(B939,开关状态表!B:K,10,0),'TWT实时状态（新）'!B:I,8,0)</f>
        <v>#N/A</v>
      </c>
      <c r="O939" s="11" t="str">
        <f>VLOOKUP(C939,矩阵信息表!B:C,2,0)</f>
        <v>CS15</v>
      </c>
    </row>
    <row r="940" ht="15" spans="1:15">
      <c r="A940" s="13">
        <f t="shared" si="29"/>
        <v>939</v>
      </c>
      <c r="B940" s="8" t="str">
        <f t="shared" si="30"/>
        <v>CS15-1-1-[4][4]</v>
      </c>
      <c r="C940" s="8" t="s">
        <v>8386</v>
      </c>
      <c r="D940" s="8">
        <v>4</v>
      </c>
      <c r="E940" s="8">
        <v>4</v>
      </c>
      <c r="F940" s="8" t="str">
        <f>VLOOKUP(C940&amp;"-I"&amp;D940,端口信息表!B:F,5,FALSE)</f>
        <v>RAC15L</v>
      </c>
      <c r="G940" s="8" t="str">
        <f>VLOOKUP(C940&amp;"-O"&amp;E940,端口信息表!B:F,5,FALSE)</f>
        <v>TAC15R</v>
      </c>
      <c r="H940" t="e">
        <f>VLOOKUP(O940&amp;"-"&amp;VLOOKUP(B940,开关状态表!B:K,10,0),'TWT实时状态（新）'!B:I,7,0)</f>
        <v>#N/A</v>
      </c>
      <c r="I940" t="e">
        <f>VLOOKUP(O940&amp;"-"&amp;VLOOKUP(B940,开关状态表!B:K,10,0),'TWT实时状态（新）'!B:I,8,0)</f>
        <v>#N/A</v>
      </c>
      <c r="O940" s="11" t="str">
        <f>VLOOKUP(C940,矩阵信息表!B:C,2,0)</f>
        <v>CS15</v>
      </c>
    </row>
    <row r="941" ht="15" spans="1:15">
      <c r="A941" s="13">
        <f t="shared" si="29"/>
        <v>940</v>
      </c>
      <c r="B941" s="8" t="str">
        <f t="shared" si="30"/>
        <v>CS15-1-1-[5][5]</v>
      </c>
      <c r="C941" s="8" t="s">
        <v>8386</v>
      </c>
      <c r="D941" s="8">
        <v>5</v>
      </c>
      <c r="E941" s="8">
        <v>5</v>
      </c>
      <c r="F941" s="8" t="str">
        <f>VLOOKUP(C941&amp;"-I"&amp;D941,端口信息表!B:F,5,FALSE)</f>
        <v>RFK1H</v>
      </c>
      <c r="G941" s="8" t="str">
        <f>VLOOKUP(C941&amp;"-O"&amp;E941,端口信息表!B:F,5,FALSE)</f>
        <v>TFK1V</v>
      </c>
      <c r="H941" t="e">
        <f>VLOOKUP(O941&amp;"-"&amp;VLOOKUP(B941,开关状态表!B:K,10,0),'TWT实时状态（新）'!B:I,7,0)</f>
        <v>#N/A</v>
      </c>
      <c r="I941" t="e">
        <f>VLOOKUP(O941&amp;"-"&amp;VLOOKUP(B941,开关状态表!B:K,10,0),'TWT实时状态（新）'!B:I,8,0)</f>
        <v>#N/A</v>
      </c>
      <c r="O941" s="11" t="str">
        <f>VLOOKUP(C941,矩阵信息表!B:C,2,0)</f>
        <v>CS15</v>
      </c>
    </row>
    <row r="942" ht="15" spans="1:15">
      <c r="A942" s="13">
        <f t="shared" si="29"/>
        <v>941</v>
      </c>
      <c r="B942" s="8" t="str">
        <f t="shared" si="30"/>
        <v>CS15-1-1-[6][6]</v>
      </c>
      <c r="C942" s="8" t="s">
        <v>8386</v>
      </c>
      <c r="D942" s="8">
        <v>6</v>
      </c>
      <c r="E942" s="8">
        <v>6</v>
      </c>
      <c r="F942" s="8" t="str">
        <f>VLOOKUP(C942&amp;"-I"&amp;D942,端口信息表!B:F,5,FALSE)</f>
        <v>RFK5H</v>
      </c>
      <c r="G942" s="8" t="str">
        <f>VLOOKUP(C942&amp;"-O"&amp;E942,端口信息表!B:F,5,FALSE)</f>
        <v>TFK5V</v>
      </c>
      <c r="H942" t="e">
        <f>VLOOKUP(O942&amp;"-"&amp;VLOOKUP(B942,开关状态表!B:K,10,0),'TWT实时状态（新）'!B:I,7,0)</f>
        <v>#N/A</v>
      </c>
      <c r="I942" t="e">
        <f>VLOOKUP(O942&amp;"-"&amp;VLOOKUP(B942,开关状态表!B:K,10,0),'TWT实时状态（新）'!B:I,8,0)</f>
        <v>#N/A</v>
      </c>
      <c r="O942" s="11" t="str">
        <f>VLOOKUP(C942,矩阵信息表!B:C,2,0)</f>
        <v>CS15</v>
      </c>
    </row>
    <row r="943" ht="15" spans="1:15">
      <c r="A943" s="13">
        <f t="shared" si="29"/>
        <v>942</v>
      </c>
      <c r="B943" s="8" t="str">
        <f t="shared" si="30"/>
        <v>CS15-1-1-[7][7]</v>
      </c>
      <c r="C943" s="8" t="s">
        <v>8386</v>
      </c>
      <c r="D943" s="8">
        <v>7</v>
      </c>
      <c r="E943" s="8">
        <v>7</v>
      </c>
      <c r="F943" s="8" t="str">
        <f>VLOOKUP(C943&amp;"-I"&amp;D943,端口信息表!B:F,5,FALSE)</f>
        <v>RFK7H</v>
      </c>
      <c r="G943" s="8" t="str">
        <f>VLOOKUP(C943&amp;"-O"&amp;E943,端口信息表!B:F,5,FALSE)</f>
        <v>TFK7V</v>
      </c>
      <c r="H943" t="e">
        <f>VLOOKUP(O943&amp;"-"&amp;VLOOKUP(B943,开关状态表!B:K,10,0),'TWT实时状态（新）'!B:I,7,0)</f>
        <v>#N/A</v>
      </c>
      <c r="I943" t="e">
        <f>VLOOKUP(O943&amp;"-"&amp;VLOOKUP(B943,开关状态表!B:K,10,0),'TWT实时状态（新）'!B:I,8,0)</f>
        <v>#N/A</v>
      </c>
      <c r="O943" s="11" t="str">
        <f>VLOOKUP(C943,矩阵信息表!B:C,2,0)</f>
        <v>CS15</v>
      </c>
    </row>
    <row r="944" ht="15" spans="1:15">
      <c r="A944" s="13">
        <f t="shared" si="29"/>
        <v>943</v>
      </c>
      <c r="B944" s="8" t="str">
        <f t="shared" si="30"/>
        <v>CS15-1-1-[8][8]</v>
      </c>
      <c r="C944" s="8" t="s">
        <v>8386</v>
      </c>
      <c r="D944" s="8">
        <v>8</v>
      </c>
      <c r="E944" s="8">
        <v>8</v>
      </c>
      <c r="F944" s="8" t="str">
        <f>VLOOKUP(C944&amp;"-I"&amp;D944,端口信息表!B:F,5,FALSE)</f>
        <v>RFK11H</v>
      </c>
      <c r="G944" s="8" t="str">
        <f>VLOOKUP(C944&amp;"-O"&amp;E944,端口信息表!B:F,5,FALSE)</f>
        <v>TFK11V</v>
      </c>
      <c r="H944" t="e">
        <f>VLOOKUP(O944&amp;"-"&amp;VLOOKUP(B944,开关状态表!B:K,10,0),'TWT实时状态（新）'!B:I,7,0)</f>
        <v>#N/A</v>
      </c>
      <c r="I944" t="e">
        <f>VLOOKUP(O944&amp;"-"&amp;VLOOKUP(B944,开关状态表!B:K,10,0),'TWT实时状态（新）'!B:I,8,0)</f>
        <v>#N/A</v>
      </c>
      <c r="O944" s="11" t="str">
        <f>VLOOKUP(C944,矩阵信息表!B:C,2,0)</f>
        <v>CS15</v>
      </c>
    </row>
    <row r="945" ht="15" spans="1:15">
      <c r="A945" s="13">
        <f t="shared" si="29"/>
        <v>944</v>
      </c>
      <c r="B945" s="8" t="str">
        <f t="shared" si="30"/>
        <v>CS15-1-2-[1][1]</v>
      </c>
      <c r="C945" s="8" t="s">
        <v>8387</v>
      </c>
      <c r="D945" s="8">
        <v>1</v>
      </c>
      <c r="E945" s="8">
        <v>1</v>
      </c>
      <c r="F945" s="8" t="str">
        <f>VLOOKUP(C945&amp;"-I"&amp;D945,端口信息表!B:F,5,FALSE)</f>
        <v>RAC17L</v>
      </c>
      <c r="G945" s="8" t="str">
        <f>VLOOKUP(C945&amp;"-O"&amp;E945,端口信息表!B:F,5,FALSE)</f>
        <v>TAC17R</v>
      </c>
      <c r="H945" t="e">
        <f>VLOOKUP(O945&amp;"-"&amp;VLOOKUP(B945,开关状态表!B:K,10,0),'TWT实时状态（新）'!B:I,7,0)</f>
        <v>#N/A</v>
      </c>
      <c r="I945" t="e">
        <f>VLOOKUP(O945&amp;"-"&amp;VLOOKUP(B945,开关状态表!B:K,10,0),'TWT实时状态（新）'!B:I,8,0)</f>
        <v>#N/A</v>
      </c>
      <c r="O945" s="11" t="str">
        <f>VLOOKUP(C945,矩阵信息表!B:C,2,0)</f>
        <v>CS15</v>
      </c>
    </row>
    <row r="946" ht="15" spans="1:15">
      <c r="A946" s="13">
        <f t="shared" si="29"/>
        <v>945</v>
      </c>
      <c r="B946" s="8" t="str">
        <f t="shared" si="30"/>
        <v>CS15-1-2-[2][2]</v>
      </c>
      <c r="C946" s="8" t="s">
        <v>8387</v>
      </c>
      <c r="D946" s="8">
        <v>2</v>
      </c>
      <c r="E946" s="8">
        <v>2</v>
      </c>
      <c r="F946" s="8" t="str">
        <f>VLOOKUP(C946&amp;"-I"&amp;D946,端口信息表!B:F,5,FALSE)</f>
        <v>REC19L</v>
      </c>
      <c r="G946" s="8" t="str">
        <f>VLOOKUP(C946&amp;"-O"&amp;E946,端口信息表!B:F,5,FALSE)</f>
        <v>TEC19R</v>
      </c>
      <c r="H946" t="e">
        <f>VLOOKUP(O946&amp;"-"&amp;VLOOKUP(B946,开关状态表!B:K,10,0),'TWT实时状态（新）'!B:I,7,0)</f>
        <v>#N/A</v>
      </c>
      <c r="I946" t="e">
        <f>VLOOKUP(O946&amp;"-"&amp;VLOOKUP(B946,开关状态表!B:K,10,0),'TWT实时状态（新）'!B:I,8,0)</f>
        <v>#N/A</v>
      </c>
      <c r="O946" s="11" t="str">
        <f>VLOOKUP(C946,矩阵信息表!B:C,2,0)</f>
        <v>CS15</v>
      </c>
    </row>
    <row r="947" ht="15" spans="1:15">
      <c r="A947" s="13">
        <f t="shared" si="29"/>
        <v>946</v>
      </c>
      <c r="B947" s="8" t="str">
        <f t="shared" si="30"/>
        <v>CS15-1-2-[3][3]</v>
      </c>
      <c r="C947" s="8" t="s">
        <v>8387</v>
      </c>
      <c r="D947" s="8">
        <v>3</v>
      </c>
      <c r="E947" s="8">
        <v>3</v>
      </c>
      <c r="F947" s="8" t="str">
        <f>VLOOKUP(C947&amp;"-I"&amp;D947,端口信息表!B:F,5,FALSE)</f>
        <v>REC21L</v>
      </c>
      <c r="G947" s="8" t="str">
        <f>VLOOKUP(C947&amp;"-O"&amp;E947,端口信息表!B:F,5,FALSE)</f>
        <v>TEC21R</v>
      </c>
      <c r="H947" t="e">
        <f>VLOOKUP(O947&amp;"-"&amp;VLOOKUP(B947,开关状态表!B:K,10,0),'TWT实时状态（新）'!B:I,7,0)</f>
        <v>#N/A</v>
      </c>
      <c r="I947" t="e">
        <f>VLOOKUP(O947&amp;"-"&amp;VLOOKUP(B947,开关状态表!B:K,10,0),'TWT实时状态（新）'!B:I,8,0)</f>
        <v>#N/A</v>
      </c>
      <c r="O947" s="11" t="str">
        <f>VLOOKUP(C947,矩阵信息表!B:C,2,0)</f>
        <v>CS15</v>
      </c>
    </row>
    <row r="948" ht="15" spans="1:15">
      <c r="A948" s="13">
        <f t="shared" si="29"/>
        <v>947</v>
      </c>
      <c r="B948" s="8" t="str">
        <f t="shared" si="30"/>
        <v>CS15-1-2-[4][4]</v>
      </c>
      <c r="C948" s="8" t="s">
        <v>8387</v>
      </c>
      <c r="D948" s="8">
        <v>4</v>
      </c>
      <c r="E948" s="8">
        <v>4</v>
      </c>
      <c r="F948" s="8" t="str">
        <f>VLOOKUP(C948&amp;"-I"&amp;D948,端口信息表!B:F,5,FALSE)</f>
        <v>RWC17L</v>
      </c>
      <c r="G948" s="8" t="str">
        <f>VLOOKUP(C948&amp;"-O"&amp;E948,端口信息表!B:F,5,FALSE)</f>
        <v>TWC17R</v>
      </c>
      <c r="H948" t="e">
        <f>VLOOKUP(O948&amp;"-"&amp;VLOOKUP(B948,开关状态表!B:K,10,0),'TWT实时状态（新）'!B:I,7,0)</f>
        <v>#N/A</v>
      </c>
      <c r="I948" t="e">
        <f>VLOOKUP(O948&amp;"-"&amp;VLOOKUP(B948,开关状态表!B:K,10,0),'TWT实时状态（新）'!B:I,8,0)</f>
        <v>#N/A</v>
      </c>
      <c r="O948" s="11" t="str">
        <f>VLOOKUP(C948,矩阵信息表!B:C,2,0)</f>
        <v>CS15</v>
      </c>
    </row>
    <row r="949" ht="15" spans="1:15">
      <c r="A949" s="13">
        <f t="shared" si="29"/>
        <v>948</v>
      </c>
      <c r="B949" s="8" t="str">
        <f t="shared" si="30"/>
        <v>CS15-1-2-[5][5]</v>
      </c>
      <c r="C949" s="8" t="s">
        <v>8387</v>
      </c>
      <c r="D949" s="8">
        <v>5</v>
      </c>
      <c r="E949" s="8">
        <v>5</v>
      </c>
      <c r="F949" s="8" t="str">
        <f>VLOOKUP(C949&amp;"-I"&amp;D949,端口信息表!B:F,5,FALSE)</f>
        <v>RWC19L</v>
      </c>
      <c r="G949" s="8" t="str">
        <f>VLOOKUP(C949&amp;"-O"&amp;E949,端口信息表!B:F,5,FALSE)</f>
        <v>TWC19R</v>
      </c>
      <c r="H949" t="e">
        <f>VLOOKUP(O949&amp;"-"&amp;VLOOKUP(B949,开关状态表!B:K,10,0),'TWT实时状态（新）'!B:I,7,0)</f>
        <v>#N/A</v>
      </c>
      <c r="I949" t="e">
        <f>VLOOKUP(O949&amp;"-"&amp;VLOOKUP(B949,开关状态表!B:K,10,0),'TWT实时状态（新）'!B:I,8,0)</f>
        <v>#N/A</v>
      </c>
      <c r="O949" s="11" t="str">
        <f>VLOOKUP(C949,矩阵信息表!B:C,2,0)</f>
        <v>CS15</v>
      </c>
    </row>
    <row r="950" ht="15" spans="1:15">
      <c r="A950" s="13">
        <f t="shared" si="29"/>
        <v>949</v>
      </c>
      <c r="B950" s="8" t="str">
        <f t="shared" si="30"/>
        <v>CS15-1-2-[6][6]</v>
      </c>
      <c r="C950" s="8" t="s">
        <v>8387</v>
      </c>
      <c r="D950" s="8">
        <v>6</v>
      </c>
      <c r="E950" s="8">
        <v>6</v>
      </c>
      <c r="F950" s="8" t="str">
        <f>VLOOKUP(C950&amp;"-I"&amp;D950,端口信息表!B:F,5,FALSE)</f>
        <v>RWC21L</v>
      </c>
      <c r="G950" s="8" t="str">
        <f>VLOOKUP(C950&amp;"-O"&amp;E950,端口信息表!B:F,5,FALSE)</f>
        <v>TWC21R</v>
      </c>
      <c r="H950" t="e">
        <f>VLOOKUP(O950&amp;"-"&amp;VLOOKUP(B950,开关状态表!B:K,10,0),'TWT实时状态（新）'!B:I,7,0)</f>
        <v>#N/A</v>
      </c>
      <c r="I950" t="e">
        <f>VLOOKUP(O950&amp;"-"&amp;VLOOKUP(B950,开关状态表!B:K,10,0),'TWT实时状态（新）'!B:I,8,0)</f>
        <v>#N/A</v>
      </c>
      <c r="O950" s="11" t="str">
        <f>VLOOKUP(C950,矩阵信息表!B:C,2,0)</f>
        <v>CS15</v>
      </c>
    </row>
    <row r="951" ht="15" spans="1:15">
      <c r="A951" s="13">
        <f t="shared" si="29"/>
        <v>950</v>
      </c>
      <c r="B951" s="8" t="str">
        <f t="shared" si="30"/>
        <v>IS35E-1-1-[1][1]</v>
      </c>
      <c r="C951" s="8" t="s">
        <v>8443</v>
      </c>
      <c r="D951" s="8">
        <v>1</v>
      </c>
      <c r="E951" s="8">
        <v>1</v>
      </c>
      <c r="F951" s="8" t="str">
        <f>VLOOKUP(C951&amp;"-I"&amp;D951,端口信息表!B:F,5,FALSE)</f>
        <v>RC02L1C01R2</v>
      </c>
      <c r="G951" s="8" t="str">
        <f>VLOOKUP(C951&amp;"-O"&amp;E951,端口信息表!B:F,5,FALSE)</f>
        <v>TC02L1C01R2</v>
      </c>
      <c r="H951" t="e">
        <f>VLOOKUP(O951&amp;"-"&amp;VLOOKUP(B951,开关状态表!B:K,10,0),'TWT实时状态（新）'!B:I,7,0)</f>
        <v>#N/A</v>
      </c>
      <c r="I951" t="e">
        <f>VLOOKUP(O951&amp;"-"&amp;VLOOKUP(B951,开关状态表!B:K,10,0),'TWT实时状态（新）'!B:I,8,0)</f>
        <v>#N/A</v>
      </c>
      <c r="O951" s="11" t="str">
        <f>VLOOKUP(C951,矩阵信息表!B:C,2,0)</f>
        <v>IS35E</v>
      </c>
    </row>
    <row r="952" ht="15" spans="1:15">
      <c r="A952" s="13">
        <f t="shared" si="29"/>
        <v>951</v>
      </c>
      <c r="B952" s="8" t="str">
        <f t="shared" si="30"/>
        <v>IS35E-1-2-[1][1]</v>
      </c>
      <c r="C952" s="8" t="s">
        <v>8444</v>
      </c>
      <c r="D952" s="8">
        <v>1</v>
      </c>
      <c r="E952" s="8">
        <v>1</v>
      </c>
      <c r="F952" s="8" t="str">
        <f>VLOOKUP(C952&amp;"-I"&amp;D952,端口信息表!B:F,5,FALSE)</f>
        <v>RC01LGCR</v>
      </c>
      <c r="G952" s="8" t="str">
        <f>VLOOKUP(C952&amp;"-O"&amp;E952,端口信息表!B:F,5,FALSE)</f>
        <v>TC01LGCR</v>
      </c>
      <c r="H952" t="e">
        <f>VLOOKUP(O952&amp;"-"&amp;VLOOKUP(B952,开关状态表!B:K,10,0),'TWT实时状态（新）'!B:I,7,0)</f>
        <v>#N/A</v>
      </c>
      <c r="I952" t="e">
        <f>VLOOKUP(O952&amp;"-"&amp;VLOOKUP(B952,开关状态表!B:K,10,0),'TWT实时状态（新）'!B:I,8,0)</f>
        <v>#N/A</v>
      </c>
      <c r="O952" s="11" t="str">
        <f>VLOOKUP(C952,矩阵信息表!B:C,2,0)</f>
        <v>IS35E</v>
      </c>
    </row>
    <row r="953" ht="15" spans="1:15">
      <c r="A953" s="13">
        <f t="shared" si="29"/>
        <v>952</v>
      </c>
      <c r="B953" s="8" t="str">
        <f t="shared" si="30"/>
        <v>IS35E-1-3-[1][1]</v>
      </c>
      <c r="C953" s="8" t="s">
        <v>8445</v>
      </c>
      <c r="D953" s="8">
        <v>1</v>
      </c>
      <c r="E953" s="8">
        <v>1</v>
      </c>
      <c r="F953" s="8" t="str">
        <f>VLOOKUP(C953&amp;"-I"&amp;D953,端口信息表!B:F,5,FALSE)</f>
        <v>RC09L1C01R1</v>
      </c>
      <c r="G953" s="8" t="str">
        <f>VLOOKUP(C953&amp;"-O"&amp;E953,端口信息表!B:F,5,FALSE)</f>
        <v>TC09L1C01R1</v>
      </c>
      <c r="H953" t="e">
        <f>VLOOKUP(O953&amp;"-"&amp;VLOOKUP(B953,开关状态表!B:K,10,0),'TWT实时状态（新）'!B:I,7,0)</f>
        <v>#N/A</v>
      </c>
      <c r="I953" t="e">
        <f>VLOOKUP(O953&amp;"-"&amp;VLOOKUP(B953,开关状态表!B:K,10,0),'TWT实时状态（新）'!B:I,8,0)</f>
        <v>#N/A</v>
      </c>
      <c r="O953" s="11" t="str">
        <f>VLOOKUP(C953,矩阵信息表!B:C,2,0)</f>
        <v>IS35E</v>
      </c>
    </row>
    <row r="954" ht="15" spans="1:15">
      <c r="A954" s="13">
        <f t="shared" si="29"/>
        <v>953</v>
      </c>
      <c r="B954" s="8" t="str">
        <f t="shared" si="30"/>
        <v>IS35E-1-4-[1][1]</v>
      </c>
      <c r="C954" s="8" t="s">
        <v>8446</v>
      </c>
      <c r="D954" s="8">
        <v>1</v>
      </c>
      <c r="E954" s="8">
        <v>1</v>
      </c>
      <c r="F954" s="8" t="str">
        <f>VLOOKUP(C954&amp;"-I"&amp;D954,端口信息表!B:F,5,FALSE)</f>
        <v>RC11L2C01R1</v>
      </c>
      <c r="G954" s="8" t="str">
        <f>VLOOKUP(C954&amp;"-O"&amp;E954,端口信息表!B:F,5,FALSE)</f>
        <v>TC11L2C01R1</v>
      </c>
      <c r="H954" t="e">
        <f>VLOOKUP(O954&amp;"-"&amp;VLOOKUP(B954,开关状态表!B:K,10,0),'TWT实时状态（新）'!B:I,7,0)</f>
        <v>#N/A</v>
      </c>
      <c r="I954" t="e">
        <f>VLOOKUP(O954&amp;"-"&amp;VLOOKUP(B954,开关状态表!B:K,10,0),'TWT实时状态（新）'!B:I,8,0)</f>
        <v>#N/A</v>
      </c>
      <c r="O954" s="11" t="str">
        <f>VLOOKUP(C954,矩阵信息表!B:C,2,0)</f>
        <v>IS35E</v>
      </c>
    </row>
    <row r="955" ht="15" spans="1:15">
      <c r="A955" s="13">
        <f t="shared" si="29"/>
        <v>954</v>
      </c>
      <c r="B955" s="8" t="str">
        <f t="shared" si="30"/>
        <v>IS39-1-5-[1][1]</v>
      </c>
      <c r="C955" s="8" t="s">
        <v>8447</v>
      </c>
      <c r="D955" s="8">
        <v>1</v>
      </c>
      <c r="E955" s="8">
        <v>1</v>
      </c>
      <c r="F955" s="8" t="str">
        <f>VLOOKUP(C955&amp;"-I"&amp;D955,端口信息表!B:F,5,FALSE)</f>
        <v>REHCL31WHCR</v>
      </c>
      <c r="G955" s="8" t="str">
        <f>VLOOKUP(C955&amp;"-O"&amp;E955,端口信息表!B:F,5,FALSE)</f>
        <v>TEHCL31WHCR</v>
      </c>
      <c r="H955" t="e">
        <f>VLOOKUP(O955&amp;"-"&amp;VLOOKUP(B955,开关状态表!B:K,10,0),'TWT实时状态（新）'!B:I,7,0)</f>
        <v>#N/A</v>
      </c>
      <c r="I955" t="e">
        <f>VLOOKUP(O955&amp;"-"&amp;VLOOKUP(B955,开关状态表!B:K,10,0),'TWT实时状态（新）'!B:I,8,0)</f>
        <v>#N/A</v>
      </c>
      <c r="O955" s="11" t="str">
        <f>VLOOKUP(C955,矩阵信息表!B:C,2,0)</f>
        <v>IS39</v>
      </c>
    </row>
    <row r="956" ht="15" spans="1:15">
      <c r="A956" s="13">
        <f t="shared" si="29"/>
        <v>955</v>
      </c>
      <c r="B956" s="8" t="str">
        <f t="shared" si="30"/>
        <v>IS39-1-6-[1][1]</v>
      </c>
      <c r="C956" s="8" t="s">
        <v>8448</v>
      </c>
      <c r="D956" s="8">
        <v>1</v>
      </c>
      <c r="E956" s="8">
        <v>1</v>
      </c>
      <c r="F956" s="8" t="str">
        <f>VLOOKUP(C956&amp;"-I"&amp;D956,端口信息表!B:F,5,FALSE)</f>
        <v>REHCL31WHCR</v>
      </c>
      <c r="G956" s="8" t="str">
        <f>VLOOKUP(C956&amp;"-O"&amp;E956,端口信息表!B:F,5,FALSE)</f>
        <v>TEHCL31WHCR</v>
      </c>
      <c r="H956" t="e">
        <f>VLOOKUP(O956&amp;"-"&amp;VLOOKUP(B956,开关状态表!B:K,10,0),'TWT实时状态（新）'!B:I,7,0)</f>
        <v>#N/A</v>
      </c>
      <c r="I956" t="e">
        <f>VLOOKUP(O956&amp;"-"&amp;VLOOKUP(B956,开关状态表!B:K,10,0),'TWT实时状态（新）'!B:I,8,0)</f>
        <v>#N/A</v>
      </c>
      <c r="O956" s="11" t="str">
        <f>VLOOKUP(C956,矩阵信息表!B:C,2,0)</f>
        <v>IS39</v>
      </c>
    </row>
    <row r="957" ht="15" spans="1:15">
      <c r="A957" s="13">
        <f t="shared" si="29"/>
        <v>956</v>
      </c>
      <c r="B957" s="8" t="str">
        <f t="shared" si="30"/>
        <v>IS39-1-7-[1][1]</v>
      </c>
      <c r="C957" s="8" t="s">
        <v>8449</v>
      </c>
      <c r="D957" s="8">
        <v>1</v>
      </c>
      <c r="E957" s="8">
        <v>1</v>
      </c>
      <c r="F957" s="8" t="str">
        <f>VLOOKUP(C957&amp;"-I"&amp;D957,端口信息表!B:F,5,FALSE)</f>
        <v>REHCL31WHCR</v>
      </c>
      <c r="G957" s="8" t="str">
        <f>VLOOKUP(C957&amp;"-O"&amp;E957,端口信息表!B:F,5,FALSE)</f>
        <v>TEHCL31WHCR</v>
      </c>
      <c r="H957" t="e">
        <f>VLOOKUP(O957&amp;"-"&amp;VLOOKUP(B957,开关状态表!B:K,10,0),'TWT实时状态（新）'!B:I,7,0)</f>
        <v>#N/A</v>
      </c>
      <c r="I957" t="e">
        <f>VLOOKUP(O957&amp;"-"&amp;VLOOKUP(B957,开关状态表!B:K,10,0),'TWT实时状态（新）'!B:I,8,0)</f>
        <v>#N/A</v>
      </c>
      <c r="O957" s="11" t="str">
        <f>VLOOKUP(C957,矩阵信息表!B:C,2,0)</f>
        <v>IS39</v>
      </c>
    </row>
    <row r="958" ht="15" spans="1:15">
      <c r="A958" s="13">
        <f t="shared" si="29"/>
        <v>957</v>
      </c>
      <c r="B958" s="8" t="str">
        <f t="shared" si="30"/>
        <v>IS39-1-8-[1][1]</v>
      </c>
      <c r="C958" s="8" t="s">
        <v>8450</v>
      </c>
      <c r="D958" s="8">
        <v>1</v>
      </c>
      <c r="E958" s="8">
        <v>1</v>
      </c>
      <c r="F958" s="8" t="str">
        <f>VLOOKUP(C958&amp;"-I"&amp;D958,端口信息表!B:F,5,FALSE)</f>
        <v>RWHCL7EHCR3</v>
      </c>
      <c r="G958" s="8" t="str">
        <f>VLOOKUP(C958&amp;"-O"&amp;E958,端口信息表!B:F,5,FALSE)</f>
        <v>TWHCL7EHCR3</v>
      </c>
      <c r="H958" t="e">
        <f>VLOOKUP(O958&amp;"-"&amp;VLOOKUP(B958,开关状态表!B:K,10,0),'TWT实时状态（新）'!B:I,7,0)</f>
        <v>#N/A</v>
      </c>
      <c r="I958" t="e">
        <f>VLOOKUP(O958&amp;"-"&amp;VLOOKUP(B958,开关状态表!B:K,10,0),'TWT实时状态（新）'!B:I,8,0)</f>
        <v>#N/A</v>
      </c>
      <c r="O958" s="11" t="str">
        <f>VLOOKUP(C958,矩阵信息表!B:C,2,0)</f>
        <v>IS39</v>
      </c>
    </row>
    <row r="959" ht="15" spans="1:15">
      <c r="A959" s="13">
        <f t="shared" si="29"/>
        <v>958</v>
      </c>
      <c r="B959" s="8" t="str">
        <f t="shared" si="30"/>
        <v>IS39-1-9-[1][1]</v>
      </c>
      <c r="C959" s="8" t="s">
        <v>8451</v>
      </c>
      <c r="D959" s="8">
        <v>1</v>
      </c>
      <c r="E959" s="8">
        <v>1</v>
      </c>
      <c r="F959" s="8" t="str">
        <f>VLOOKUP(C959&amp;"-I"&amp;D959,端口信息表!B:F,5,FALSE)</f>
        <v>RWHCL7EHCR3</v>
      </c>
      <c r="G959" s="8" t="str">
        <f>VLOOKUP(C959&amp;"-O"&amp;E959,端口信息表!B:F,5,FALSE)</f>
        <v>TWHCL7EHCR3</v>
      </c>
      <c r="H959" t="e">
        <f>VLOOKUP(O959&amp;"-"&amp;VLOOKUP(B959,开关状态表!B:K,10,0),'TWT实时状态（新）'!B:I,7,0)</f>
        <v>#N/A</v>
      </c>
      <c r="I959" t="e">
        <f>VLOOKUP(O959&amp;"-"&amp;VLOOKUP(B959,开关状态表!B:K,10,0),'TWT实时状态（新）'!B:I,8,0)</f>
        <v>#N/A</v>
      </c>
      <c r="O959" s="11" t="str">
        <f>VLOOKUP(C959,矩阵信息表!B:C,2,0)</f>
        <v>IS39</v>
      </c>
    </row>
    <row r="960" ht="15" spans="1:15">
      <c r="A960" s="13">
        <f t="shared" si="29"/>
        <v>959</v>
      </c>
      <c r="B960" s="8" t="str">
        <f t="shared" si="30"/>
        <v>IS39-1-10-[1][1]</v>
      </c>
      <c r="C960" s="8" t="s">
        <v>8452</v>
      </c>
      <c r="D960" s="8">
        <v>1</v>
      </c>
      <c r="E960" s="8">
        <v>1</v>
      </c>
      <c r="F960" s="8" t="str">
        <f>VLOOKUP(C960&amp;"-I"&amp;D960,端口信息表!B:F,5,FALSE)</f>
        <v>REHCL31/WHCR7-1</v>
      </c>
      <c r="G960" s="8" t="str">
        <f>VLOOKUP(C960&amp;"-O"&amp;E960,端口信息表!B:F,5,FALSE)</f>
        <v>TEHCL31/WHCR7-1</v>
      </c>
      <c r="H960" t="e">
        <f>VLOOKUP(O960&amp;"-"&amp;VLOOKUP(B960,开关状态表!B:K,10,0),'TWT实时状态（新）'!B:I,7,0)</f>
        <v>#N/A</v>
      </c>
      <c r="I960" t="e">
        <f>VLOOKUP(O960&amp;"-"&amp;VLOOKUP(B960,开关状态表!B:K,10,0),'TWT实时状态（新）'!B:I,8,0)</f>
        <v>#N/A</v>
      </c>
      <c r="O960" s="11" t="str">
        <f>VLOOKUP(C960,矩阵信息表!B:C,2,0)</f>
        <v>IS39</v>
      </c>
    </row>
    <row r="961" ht="15" spans="1:15">
      <c r="A961" s="13">
        <f t="shared" si="29"/>
        <v>960</v>
      </c>
      <c r="B961" s="8" t="str">
        <f t="shared" si="30"/>
        <v>IS39-1-11-[1][1]</v>
      </c>
      <c r="C961" s="8" t="s">
        <v>8453</v>
      </c>
      <c r="D961" s="8">
        <v>1</v>
      </c>
      <c r="E961" s="8">
        <v>1</v>
      </c>
      <c r="F961" s="8" t="str">
        <f>VLOOKUP(C961&amp;"-I"&amp;D961,端口信息表!B:F,5,FALSE)</f>
        <v>RWHCL7EHCR3</v>
      </c>
      <c r="G961" s="8" t="str">
        <f>VLOOKUP(C961&amp;"-O"&amp;E961,端口信息表!B:F,5,FALSE)</f>
        <v>TWHCL7EHCR3</v>
      </c>
      <c r="H961" t="e">
        <f>VLOOKUP(O961&amp;"-"&amp;VLOOKUP(B961,开关状态表!B:K,10,0),'TWT实时状态（新）'!B:I,7,0)</f>
        <v>#N/A</v>
      </c>
      <c r="I961" t="e">
        <f>VLOOKUP(O961&amp;"-"&amp;VLOOKUP(B961,开关状态表!B:K,10,0),'TWT实时状态（新）'!B:I,8,0)</f>
        <v>#N/A</v>
      </c>
      <c r="O961" s="11" t="str">
        <f>VLOOKUP(C961,矩阵信息表!B:C,2,0)</f>
        <v>IS39</v>
      </c>
    </row>
    <row r="962" ht="15" spans="1:15">
      <c r="A962" s="13">
        <f t="shared" si="29"/>
        <v>961</v>
      </c>
      <c r="B962" s="8" t="str">
        <f t="shared" si="30"/>
        <v>IS39-1-12-[1][1]</v>
      </c>
      <c r="C962" s="8" t="s">
        <v>8454</v>
      </c>
      <c r="D962" s="8">
        <v>1</v>
      </c>
      <c r="E962" s="8">
        <v>1</v>
      </c>
      <c r="F962" s="8" t="str">
        <f>VLOOKUP(C962&amp;"-I"&amp;D962,端口信息表!B:F,5,FALSE)</f>
        <v>RWHCL7EHCR3</v>
      </c>
      <c r="G962" s="8" t="str">
        <f>VLOOKUP(C962&amp;"-O"&amp;E962,端口信息表!B:F,5,FALSE)</f>
        <v>TWHCL7EHCR3</v>
      </c>
      <c r="H962" t="e">
        <f>VLOOKUP(O962&amp;"-"&amp;VLOOKUP(B962,开关状态表!B:K,10,0),'TWT实时状态（新）'!B:I,7,0)</f>
        <v>#N/A</v>
      </c>
      <c r="I962" t="e">
        <f>VLOOKUP(O962&amp;"-"&amp;VLOOKUP(B962,开关状态表!B:K,10,0),'TWT实时状态（新）'!B:I,8,0)</f>
        <v>#N/A</v>
      </c>
      <c r="O962" s="11" t="str">
        <f>VLOOKUP(C962,矩阵信息表!B:C,2,0)</f>
        <v>IS39</v>
      </c>
    </row>
    <row r="963" ht="15" spans="1:15">
      <c r="A963" s="13">
        <f t="shared" ref="A963:A1026" si="31">ROW()-1</f>
        <v>962</v>
      </c>
      <c r="B963" s="8" t="str">
        <f t="shared" ref="B963:B1026" si="32">C963&amp;"-["&amp;D963&amp;"]["&amp;E963&amp;"]"</f>
        <v>APT7-1-13-[1][1]</v>
      </c>
      <c r="C963" s="8" t="s">
        <v>8455</v>
      </c>
      <c r="D963" s="8">
        <v>1</v>
      </c>
      <c r="E963" s="8">
        <v>1</v>
      </c>
      <c r="F963" s="8" t="str">
        <f>VLOOKUP(C963&amp;"-I"&amp;D963,端口信息表!B:F,5,FALSE)</f>
        <v>RC12B</v>
      </c>
      <c r="G963" s="8" t="str">
        <f>VLOOKUP(C963&amp;"-O"&amp;E963,端口信息表!B:F,5,FALSE)</f>
        <v>TC12B</v>
      </c>
      <c r="H963" t="e">
        <f>VLOOKUP(O963&amp;"-"&amp;VLOOKUP(B963,开关状态表!B:K,10,0),'TWT实时状态（新）'!B:I,7,0)</f>
        <v>#N/A</v>
      </c>
      <c r="I963" t="e">
        <f>VLOOKUP(O963&amp;"-"&amp;VLOOKUP(B963,开关状态表!B:K,10,0),'TWT实时状态（新）'!B:I,8,0)</f>
        <v>#N/A</v>
      </c>
      <c r="O963" s="11" t="str">
        <f>VLOOKUP(C963,矩阵信息表!B:C,2,0)</f>
        <v>APT7</v>
      </c>
    </row>
    <row r="964" ht="15" spans="1:15">
      <c r="A964" s="13">
        <f t="shared" si="31"/>
        <v>963</v>
      </c>
      <c r="B964" s="8" t="str">
        <f t="shared" si="32"/>
        <v>APT7-1-14-[1][1]</v>
      </c>
      <c r="C964" s="8" t="s">
        <v>8456</v>
      </c>
      <c r="D964" s="8">
        <v>1</v>
      </c>
      <c r="E964" s="8">
        <v>1</v>
      </c>
      <c r="F964" s="8" t="str">
        <f>VLOOKUP(C964&amp;"-I"&amp;D964,端口信息表!B:F,5,FALSE)</f>
        <v>RC13B</v>
      </c>
      <c r="G964" s="8" t="str">
        <f>VLOOKUP(C964&amp;"-O"&amp;E964,端口信息表!B:F,5,FALSE)</f>
        <v>TC13B</v>
      </c>
      <c r="H964" t="e">
        <f>VLOOKUP(O964&amp;"-"&amp;VLOOKUP(B964,开关状态表!B:K,10,0),'TWT实时状态（新）'!B:I,7,0)</f>
        <v>#N/A</v>
      </c>
      <c r="I964" t="e">
        <f>VLOOKUP(O964&amp;"-"&amp;VLOOKUP(B964,开关状态表!B:K,10,0),'TWT实时状态（新）'!B:I,8,0)</f>
        <v>#N/A</v>
      </c>
      <c r="O964" s="11" t="str">
        <f>VLOOKUP(C964,矩阵信息表!B:C,2,0)</f>
        <v>APT7</v>
      </c>
    </row>
    <row r="965" ht="15" spans="1:15">
      <c r="A965" s="13">
        <f t="shared" si="31"/>
        <v>964</v>
      </c>
      <c r="B965" s="8" t="str">
        <f t="shared" si="32"/>
        <v>APT7-1-15-[1][1]</v>
      </c>
      <c r="C965" s="8" t="s">
        <v>8457</v>
      </c>
      <c r="D965" s="8">
        <v>1</v>
      </c>
      <c r="E965" s="8">
        <v>1</v>
      </c>
      <c r="F965" s="8" t="str">
        <f>VLOOKUP(C965&amp;"-I"&amp;D965,端口信息表!B:F,5,FALSE)</f>
        <v>RKM07</v>
      </c>
      <c r="G965" s="8" t="str">
        <f>VLOOKUP(C965&amp;"-O"&amp;E965,端口信息表!B:F,5,FALSE)</f>
        <v>TKM07</v>
      </c>
      <c r="H965" t="e">
        <f>VLOOKUP(O965&amp;"-"&amp;VLOOKUP(B965,开关状态表!B:K,10,0),'TWT实时状态（新）'!B:I,7,0)</f>
        <v>#N/A</v>
      </c>
      <c r="I965" t="e">
        <f>VLOOKUP(O965&amp;"-"&amp;VLOOKUP(B965,开关状态表!B:K,10,0),'TWT实时状态（新）'!B:I,8,0)</f>
        <v>#N/A</v>
      </c>
      <c r="O965" s="11" t="str">
        <f>VLOOKUP(C965,矩阵信息表!B:C,2,0)</f>
        <v>APT7</v>
      </c>
    </row>
    <row r="966" ht="15" spans="1:15">
      <c r="A966" s="13">
        <f t="shared" si="31"/>
        <v>965</v>
      </c>
      <c r="B966" s="8" t="str">
        <f t="shared" si="32"/>
        <v>IS35E-1-16-[1][1]</v>
      </c>
      <c r="C966" s="8" t="s">
        <v>8458</v>
      </c>
      <c r="D966" s="8">
        <v>1</v>
      </c>
      <c r="E966" s="8">
        <v>1</v>
      </c>
      <c r="F966" s="8" t="str">
        <f>VLOOKUP(C966&amp;"-I"&amp;D966,端口信息表!B:F,5,FALSE)</f>
        <v>RC07L1GCR2</v>
      </c>
      <c r="G966" s="8" t="str">
        <f>VLOOKUP(C966&amp;"-O"&amp;E966,端口信息表!B:F,5,FALSE)</f>
        <v>TC07L1GCR2</v>
      </c>
      <c r="H966" t="e">
        <f>VLOOKUP(O966&amp;"-"&amp;VLOOKUP(B966,开关状态表!B:K,10,0),'TWT实时状态（新）'!B:I,7,0)</f>
        <v>#N/A</v>
      </c>
      <c r="I966" t="e">
        <f>VLOOKUP(O966&amp;"-"&amp;VLOOKUP(B966,开关状态表!B:K,10,0),'TWT实时状态（新）'!B:I,8,0)</f>
        <v>#N/A</v>
      </c>
      <c r="O966" s="11" t="str">
        <f>VLOOKUP(C966,矩阵信息表!B:C,2,0)</f>
        <v>IS35E</v>
      </c>
    </row>
    <row r="967" ht="15" spans="1:15">
      <c r="A967" s="13">
        <f t="shared" si="31"/>
        <v>966</v>
      </c>
      <c r="B967" s="8" t="str">
        <f t="shared" si="32"/>
        <v>IS35E-1-17-[1][1]</v>
      </c>
      <c r="C967" s="8" t="s">
        <v>8459</v>
      </c>
      <c r="D967" s="8">
        <v>1</v>
      </c>
      <c r="E967" s="8">
        <v>1</v>
      </c>
      <c r="F967" s="8" t="str">
        <f>VLOOKUP(C967&amp;"-I"&amp;D967,端口信息表!B:F,5,FALSE)</f>
        <v>RC07L1GCR2-1</v>
      </c>
      <c r="G967" s="8" t="str">
        <f>VLOOKUP(C967&amp;"-O"&amp;E967,端口信息表!B:F,5,FALSE)</f>
        <v>TC07L1GCR2-1</v>
      </c>
      <c r="H967" t="e">
        <f>VLOOKUP(O967&amp;"-"&amp;VLOOKUP(B967,开关状态表!B:K,10,0),'TWT实时状态（新）'!B:I,7,0)</f>
        <v>#N/A</v>
      </c>
      <c r="I967" t="e">
        <f>VLOOKUP(O967&amp;"-"&amp;VLOOKUP(B967,开关状态表!B:K,10,0),'TWT实时状态（新）'!B:I,8,0)</f>
        <v>#N/A</v>
      </c>
      <c r="O967" s="11" t="str">
        <f>VLOOKUP(C967,矩阵信息表!B:C,2,0)</f>
        <v>IS35E</v>
      </c>
    </row>
    <row r="968" ht="15" spans="1:15">
      <c r="A968" s="13">
        <f t="shared" si="31"/>
        <v>967</v>
      </c>
      <c r="B968" s="8" t="str">
        <f t="shared" si="32"/>
        <v>IS35E-1-18-[1][1]</v>
      </c>
      <c r="C968" s="8" t="s">
        <v>8460</v>
      </c>
      <c r="D968" s="8">
        <v>1</v>
      </c>
      <c r="E968" s="8">
        <v>1</v>
      </c>
      <c r="F968" s="8" t="str">
        <f>VLOOKUP(C968&amp;"-I"&amp;D968,端口信息表!B:F,5,FALSE)</f>
        <v>RGCL1C07R1</v>
      </c>
      <c r="G968" s="8" t="str">
        <f>VLOOKUP(C968&amp;"-O"&amp;E968,端口信息表!B:F,5,FALSE)</f>
        <v>TGCL1C07R1</v>
      </c>
      <c r="H968" t="e">
        <f>VLOOKUP(O968&amp;"-"&amp;VLOOKUP(B968,开关状态表!B:K,10,0),'TWT实时状态（新）'!B:I,7,0)</f>
        <v>#N/A</v>
      </c>
      <c r="I968" t="e">
        <f>VLOOKUP(O968&amp;"-"&amp;VLOOKUP(B968,开关状态表!B:K,10,0),'TWT实时状态（新）'!B:I,8,0)</f>
        <v>#N/A</v>
      </c>
      <c r="O968" s="11" t="str">
        <f>VLOOKUP(C968,矩阵信息表!B:C,2,0)</f>
        <v>IS35E</v>
      </c>
    </row>
    <row r="969" ht="15" spans="1:15">
      <c r="A969" s="13">
        <f t="shared" si="31"/>
        <v>968</v>
      </c>
      <c r="B969" s="8" t="str">
        <f t="shared" si="32"/>
        <v>IS35E-1-19-[1][1]</v>
      </c>
      <c r="C969" s="8" t="s">
        <v>8461</v>
      </c>
      <c r="D969" s="8">
        <v>1</v>
      </c>
      <c r="E969" s="8">
        <v>1</v>
      </c>
      <c r="F969" s="8" t="str">
        <f>VLOOKUP(C969&amp;"-I"&amp;D969,端口信息表!B:F,5,FALSE)</f>
        <v>RGCL1C07R1</v>
      </c>
      <c r="G969" s="8" t="str">
        <f>VLOOKUP(C969&amp;"-O"&amp;E969,端口信息表!B:F,5,FALSE)</f>
        <v>TGCL1C07R1</v>
      </c>
      <c r="H969" t="e">
        <f>VLOOKUP(O969&amp;"-"&amp;VLOOKUP(B969,开关状态表!B:K,10,0),'TWT实时状态（新）'!B:I,7,0)</f>
        <v>#N/A</v>
      </c>
      <c r="I969" t="e">
        <f>VLOOKUP(O969&amp;"-"&amp;VLOOKUP(B969,开关状态表!B:K,10,0),'TWT实时状态（新）'!B:I,8,0)</f>
        <v>#N/A</v>
      </c>
      <c r="O969" s="11" t="str">
        <f>VLOOKUP(C969,矩阵信息表!B:C,2,0)</f>
        <v>IS35E</v>
      </c>
    </row>
    <row r="970" ht="15" spans="1:15">
      <c r="A970" s="13">
        <f t="shared" si="31"/>
        <v>969</v>
      </c>
      <c r="B970" s="8" t="str">
        <f t="shared" si="32"/>
        <v>IS35E-1-20-[1][1]</v>
      </c>
      <c r="C970" s="8" t="s">
        <v>8462</v>
      </c>
      <c r="D970" s="8">
        <v>1</v>
      </c>
      <c r="E970" s="8">
        <v>1</v>
      </c>
      <c r="F970" s="8" t="str">
        <f>VLOOKUP(C970&amp;"-I"&amp;D970,端口信息表!B:F,5,FALSE)</f>
        <v>RC14L1GCR2</v>
      </c>
      <c r="G970" s="8" t="str">
        <f>VLOOKUP(C970&amp;"-O"&amp;E970,端口信息表!B:F,5,FALSE)</f>
        <v>TC14L1GCR2</v>
      </c>
      <c r="H970" t="e">
        <f>VLOOKUP(O970&amp;"-"&amp;VLOOKUP(B970,开关状态表!B:K,10,0),'TWT实时状态（新）'!B:I,7,0)</f>
        <v>#N/A</v>
      </c>
      <c r="I970" t="e">
        <f>VLOOKUP(O970&amp;"-"&amp;VLOOKUP(B970,开关状态表!B:K,10,0),'TWT实时状态（新）'!B:I,8,0)</f>
        <v>#N/A</v>
      </c>
      <c r="O970" s="11" t="str">
        <f>VLOOKUP(C970,矩阵信息表!B:C,2,0)</f>
        <v>IS35E</v>
      </c>
    </row>
    <row r="971" ht="15" spans="1:15">
      <c r="A971" s="13">
        <f t="shared" si="31"/>
        <v>970</v>
      </c>
      <c r="B971" s="8" t="str">
        <f t="shared" si="32"/>
        <v>IS35E-1-21-[1][1]</v>
      </c>
      <c r="C971" s="8" t="s">
        <v>8463</v>
      </c>
      <c r="D971" s="8">
        <v>1</v>
      </c>
      <c r="E971" s="8">
        <v>1</v>
      </c>
      <c r="F971" s="8" t="str">
        <f>VLOOKUP(C971&amp;"-I"&amp;D971,端口信息表!B:F,5,FALSE)</f>
        <v>RGCL1C14R1</v>
      </c>
      <c r="G971" s="8" t="str">
        <f>VLOOKUP(C971&amp;"-O"&amp;E971,端口信息表!B:F,5,FALSE)</f>
        <v>TGCL1C14R1</v>
      </c>
      <c r="H971" t="e">
        <f>VLOOKUP(O971&amp;"-"&amp;VLOOKUP(B971,开关状态表!B:K,10,0),'TWT实时状态（新）'!B:I,7,0)</f>
        <v>#N/A</v>
      </c>
      <c r="I971" t="e">
        <f>VLOOKUP(O971&amp;"-"&amp;VLOOKUP(B971,开关状态表!B:K,10,0),'TWT实时状态（新）'!B:I,8,0)</f>
        <v>#N/A</v>
      </c>
      <c r="O971" s="11" t="str">
        <f>VLOOKUP(C971,矩阵信息表!B:C,2,0)</f>
        <v>IS35E</v>
      </c>
    </row>
    <row r="972" ht="15" spans="1:15">
      <c r="A972" s="13">
        <f t="shared" si="31"/>
        <v>971</v>
      </c>
      <c r="B972" s="8" t="str">
        <f t="shared" si="32"/>
        <v>IS35E-1-22-[1][1]</v>
      </c>
      <c r="C972" s="8" t="s">
        <v>8464</v>
      </c>
      <c r="D972" s="8">
        <v>1</v>
      </c>
      <c r="E972" s="8">
        <v>1</v>
      </c>
      <c r="F972" s="8" t="str">
        <f>VLOOKUP(C972&amp;"-I"&amp;D972,端口信息表!B:F,5,FALSE)</f>
        <v>RGCL1C14R1</v>
      </c>
      <c r="G972" s="8" t="str">
        <f>VLOOKUP(C972&amp;"-O"&amp;E972,端口信息表!B:F,5,FALSE)</f>
        <v>TGCL1C14R1</v>
      </c>
      <c r="H972" t="e">
        <f>VLOOKUP(O972&amp;"-"&amp;VLOOKUP(B972,开关状态表!B:K,10,0),'TWT实时状态（新）'!B:I,7,0)</f>
        <v>#N/A</v>
      </c>
      <c r="I972" t="e">
        <f>VLOOKUP(O972&amp;"-"&amp;VLOOKUP(B972,开关状态表!B:K,10,0),'TWT实时状态（新）'!B:I,8,0)</f>
        <v>#N/A</v>
      </c>
      <c r="O972" s="11" t="str">
        <f>VLOOKUP(C972,矩阵信息表!B:C,2,0)</f>
        <v>IS35E</v>
      </c>
    </row>
    <row r="973" ht="15" spans="1:15">
      <c r="A973" s="13">
        <f t="shared" si="31"/>
        <v>972</v>
      </c>
      <c r="B973" s="8" t="str">
        <f t="shared" si="32"/>
        <v>IS35E-1-23-[1][1]</v>
      </c>
      <c r="C973" s="8" t="s">
        <v>8465</v>
      </c>
      <c r="D973" s="8">
        <v>1</v>
      </c>
      <c r="E973" s="8">
        <v>1</v>
      </c>
      <c r="F973" s="8" t="str">
        <f>VLOOKUP(C973&amp;"-I"&amp;D973,端口信息表!B:F,5,FALSE)</f>
        <v>RC01L1C01R2</v>
      </c>
      <c r="G973" s="8" t="str">
        <f>VLOOKUP(C973&amp;"-O"&amp;E973,端口信息表!B:F,5,FALSE)</f>
        <v>TC01L1C01R2</v>
      </c>
      <c r="H973" t="e">
        <f>VLOOKUP(O973&amp;"-"&amp;VLOOKUP(B973,开关状态表!B:K,10,0),'TWT实时状态（新）'!B:I,7,0)</f>
        <v>#N/A</v>
      </c>
      <c r="I973" t="e">
        <f>VLOOKUP(O973&amp;"-"&amp;VLOOKUP(B973,开关状态表!B:K,10,0),'TWT实时状态（新）'!B:I,8,0)</f>
        <v>#N/A</v>
      </c>
      <c r="O973" s="11" t="str">
        <f>VLOOKUP(C973,矩阵信息表!B:C,2,0)</f>
        <v>IS35E</v>
      </c>
    </row>
    <row r="974" ht="15" spans="1:15">
      <c r="A974" s="13">
        <f t="shared" si="31"/>
        <v>973</v>
      </c>
      <c r="B974" s="8" t="str">
        <f t="shared" si="32"/>
        <v>IS39-1-24-[1][1]</v>
      </c>
      <c r="C974" s="8" t="s">
        <v>8466</v>
      </c>
      <c r="D974" s="8">
        <v>1</v>
      </c>
      <c r="E974" s="8">
        <v>1</v>
      </c>
      <c r="F974" s="8" t="str">
        <f>VLOOKUP(C974&amp;"-I"&amp;D974,端口信息表!B:F,5,FALSE)</f>
        <v>REHCL31WHCR</v>
      </c>
      <c r="G974" s="8" t="str">
        <f>VLOOKUP(C974&amp;"-O"&amp;E974,端口信息表!B:F,5,FALSE)</f>
        <v>TEHCL31WHCR</v>
      </c>
      <c r="H974" t="e">
        <f>VLOOKUP(O974&amp;"-"&amp;VLOOKUP(B974,开关状态表!B:K,10,0),'TWT实时状态（新）'!B:I,7,0)</f>
        <v>#N/A</v>
      </c>
      <c r="I974" t="e">
        <f>VLOOKUP(O974&amp;"-"&amp;VLOOKUP(B974,开关状态表!B:K,10,0),'TWT实时状态（新）'!B:I,8,0)</f>
        <v>#N/A</v>
      </c>
      <c r="O974" s="11" t="str">
        <f>VLOOKUP(C974,矩阵信息表!B:C,2,0)</f>
        <v>IS39</v>
      </c>
    </row>
    <row r="975" ht="15" spans="1:15">
      <c r="A975" s="13">
        <f t="shared" si="31"/>
        <v>974</v>
      </c>
      <c r="B975" s="8" t="str">
        <f t="shared" si="32"/>
        <v>IS39-1-25-[1][1]</v>
      </c>
      <c r="C975" s="8" t="s">
        <v>8467</v>
      </c>
      <c r="D975" s="8">
        <v>1</v>
      </c>
      <c r="E975" s="8">
        <v>1</v>
      </c>
      <c r="F975" s="8" t="str">
        <f>VLOOKUP(C975&amp;"-I"&amp;D975,端口信息表!B:F,5,FALSE)</f>
        <v>REHCL31WHCR</v>
      </c>
      <c r="G975" s="8" t="str">
        <f>VLOOKUP(C975&amp;"-O"&amp;E975,端口信息表!B:F,5,FALSE)</f>
        <v>TEHCL31WHCR</v>
      </c>
      <c r="H975" t="e">
        <f>VLOOKUP(O975&amp;"-"&amp;VLOOKUP(B975,开关状态表!B:K,10,0),'TWT实时状态（新）'!B:I,7,0)</f>
        <v>#N/A</v>
      </c>
      <c r="I975" t="e">
        <f>VLOOKUP(O975&amp;"-"&amp;VLOOKUP(B975,开关状态表!B:K,10,0),'TWT实时状态（新）'!B:I,8,0)</f>
        <v>#N/A</v>
      </c>
      <c r="O975" s="11" t="str">
        <f>VLOOKUP(C975,矩阵信息表!B:C,2,0)</f>
        <v>IS39</v>
      </c>
    </row>
    <row r="976" ht="15" spans="1:15">
      <c r="A976" s="13">
        <f t="shared" si="31"/>
        <v>975</v>
      </c>
      <c r="B976" s="8" t="str">
        <f t="shared" si="32"/>
        <v>IS39-1-26-[1][1]</v>
      </c>
      <c r="C976" s="8" t="s">
        <v>8468</v>
      </c>
      <c r="D976" s="8">
        <v>1</v>
      </c>
      <c r="E976" s="8">
        <v>1</v>
      </c>
      <c r="F976" s="8" t="str">
        <f>VLOOKUP(C976&amp;"-I"&amp;D976,端口信息表!B:F,5,FALSE)</f>
        <v>RWHCL7EHCR3</v>
      </c>
      <c r="G976" s="8" t="str">
        <f>VLOOKUP(C976&amp;"-O"&amp;E976,端口信息表!B:F,5,FALSE)</f>
        <v>TWHCL7EHCR3</v>
      </c>
      <c r="H976" t="e">
        <f>VLOOKUP(O976&amp;"-"&amp;VLOOKUP(B976,开关状态表!B:K,10,0),'TWT实时状态（新）'!B:I,7,0)</f>
        <v>#N/A</v>
      </c>
      <c r="I976" t="e">
        <f>VLOOKUP(O976&amp;"-"&amp;VLOOKUP(B976,开关状态表!B:K,10,0),'TWT实时状态（新）'!B:I,8,0)</f>
        <v>#N/A</v>
      </c>
      <c r="O976" s="11" t="str">
        <f>VLOOKUP(C976,矩阵信息表!B:C,2,0)</f>
        <v>IS39</v>
      </c>
    </row>
    <row r="977" ht="15" spans="1:15">
      <c r="A977" s="13">
        <f t="shared" si="31"/>
        <v>976</v>
      </c>
      <c r="B977" s="8" t="str">
        <f t="shared" si="32"/>
        <v>IS39-1-27-[1][1]</v>
      </c>
      <c r="C977" s="8" t="s">
        <v>8469</v>
      </c>
      <c r="D977" s="8">
        <v>1</v>
      </c>
      <c r="E977" s="8">
        <v>1</v>
      </c>
      <c r="F977" s="8" t="str">
        <f>VLOOKUP(C977&amp;"-I"&amp;D977,端口信息表!B:F,5,FALSE)</f>
        <v>RWHCL7EHCR3</v>
      </c>
      <c r="G977" s="8" t="str">
        <f>VLOOKUP(C977&amp;"-O"&amp;E977,端口信息表!B:F,5,FALSE)</f>
        <v>TWHCL7EHCR3</v>
      </c>
      <c r="H977" t="e">
        <f>VLOOKUP(O977&amp;"-"&amp;VLOOKUP(B977,开关状态表!B:K,10,0),'TWT实时状态（新）'!B:I,7,0)</f>
        <v>#N/A</v>
      </c>
      <c r="I977" t="e">
        <f>VLOOKUP(O977&amp;"-"&amp;VLOOKUP(B977,开关状态表!B:K,10,0),'TWT实时状态（新）'!B:I,8,0)</f>
        <v>#N/A</v>
      </c>
      <c r="O977" s="11" t="str">
        <f>VLOOKUP(C977,矩阵信息表!B:C,2,0)</f>
        <v>IS39</v>
      </c>
    </row>
    <row r="978" ht="15" spans="1:15">
      <c r="A978" s="13">
        <f t="shared" si="31"/>
        <v>977</v>
      </c>
      <c r="B978" s="8" t="str">
        <f t="shared" si="32"/>
        <v>IS39-1-28-[1][1]</v>
      </c>
      <c r="C978" s="8" t="s">
        <v>8470</v>
      </c>
      <c r="D978" s="8">
        <v>1</v>
      </c>
      <c r="E978" s="8">
        <v>1</v>
      </c>
      <c r="F978" s="8" t="str">
        <f>VLOOKUP(C978&amp;"-I"&amp;D978,端口信息表!B:F,5,FALSE)</f>
        <v>RGCL15GCR15</v>
      </c>
      <c r="G978" s="8" t="str">
        <f>VLOOKUP(C978&amp;"-O"&amp;E978,端口信息表!B:F,5,FALSE)</f>
        <v>TGCL15GCR15</v>
      </c>
      <c r="H978" t="e">
        <f>VLOOKUP(O978&amp;"-"&amp;VLOOKUP(B978,开关状态表!B:K,10,0),'TWT实时状态（新）'!B:I,7,0)</f>
        <v>#N/A</v>
      </c>
      <c r="I978" t="e">
        <f>VLOOKUP(O978&amp;"-"&amp;VLOOKUP(B978,开关状态表!B:K,10,0),'TWT实时状态（新）'!B:I,8,0)</f>
        <v>#N/A</v>
      </c>
      <c r="O978" s="11" t="str">
        <f>VLOOKUP(C978,矩阵信息表!B:C,2,0)</f>
        <v>IS39</v>
      </c>
    </row>
    <row r="979" ht="15" spans="1:15">
      <c r="A979" s="13">
        <f t="shared" si="31"/>
        <v>978</v>
      </c>
      <c r="B979" s="8" t="str">
        <f t="shared" si="32"/>
        <v>APT9-1-29-[1][1]</v>
      </c>
      <c r="C979" s="8" t="s">
        <v>8471</v>
      </c>
      <c r="D979" s="8">
        <v>1</v>
      </c>
      <c r="E979" s="8">
        <v>1</v>
      </c>
      <c r="F979" s="8" t="str">
        <f>VLOOKUP(C979&amp;"-I"&amp;D979,端口信息表!B:F,5,FALSE)</f>
        <v>RC45A</v>
      </c>
      <c r="G979" s="8" t="str">
        <f>VLOOKUP(C979&amp;"-O"&amp;E979,端口信息表!B:F,5,FALSE)</f>
        <v>TC45A</v>
      </c>
      <c r="H979" t="e">
        <f>VLOOKUP(O979&amp;"-"&amp;VLOOKUP(B979,开关状态表!B:K,10,0),'TWT实时状态（新）'!B:I,7,0)</f>
        <v>#N/A</v>
      </c>
      <c r="I979" t="e">
        <f>VLOOKUP(O979&amp;"-"&amp;VLOOKUP(B979,开关状态表!B:K,10,0),'TWT实时状态（新）'!B:I,8,0)</f>
        <v>#N/A</v>
      </c>
      <c r="O979" s="11" t="str">
        <f>VLOOKUP(C979,矩阵信息表!B:C,2,0)</f>
        <v>APT9</v>
      </c>
    </row>
    <row r="980" ht="15" spans="1:15">
      <c r="A980" s="13">
        <f t="shared" si="31"/>
        <v>979</v>
      </c>
      <c r="B980" s="8" t="str">
        <f t="shared" si="32"/>
        <v>Eul36D-1-30-[1][1]</v>
      </c>
      <c r="C980" s="8" t="s">
        <v>8472</v>
      </c>
      <c r="D980" s="8">
        <v>1</v>
      </c>
      <c r="E980" s="8">
        <v>1</v>
      </c>
      <c r="F980" s="8" t="str">
        <f>VLOOKUP(C980&amp;"-I"&amp;D980,端口信息表!B:F,5,FALSE)</f>
        <v>RBEE4</v>
      </c>
      <c r="G980" s="8" t="str">
        <f>VLOOKUP(C980&amp;"-O"&amp;E980,端口信息表!B:F,5,FALSE)</f>
        <v>TBEE4</v>
      </c>
      <c r="H980" t="e">
        <f>VLOOKUP(O980&amp;"-"&amp;VLOOKUP(B980,开关状态表!B:K,10,0),'TWT实时状态（新）'!B:I,7,0)</f>
        <v>#N/A</v>
      </c>
      <c r="I980" t="e">
        <f>VLOOKUP(O980&amp;"-"&amp;VLOOKUP(B980,开关状态表!B:K,10,0),'TWT实时状态（新）'!B:I,8,0)</f>
        <v>#N/A</v>
      </c>
      <c r="O980" s="11" t="str">
        <f>VLOOKUP(C980,矩阵信息表!B:C,2,0)</f>
        <v>Eul36D</v>
      </c>
    </row>
    <row r="981" ht="15" spans="1:15">
      <c r="A981" s="13">
        <f t="shared" si="31"/>
        <v>980</v>
      </c>
      <c r="B981" s="8" t="str">
        <f t="shared" si="32"/>
        <v>Eul36B-1-31-[1][1]</v>
      </c>
      <c r="C981" s="8" t="s">
        <v>8473</v>
      </c>
      <c r="D981" s="8">
        <v>1</v>
      </c>
      <c r="E981" s="8">
        <v>1</v>
      </c>
      <c r="F981" s="8" t="str">
        <f>VLOOKUP(C981&amp;"-I"&amp;D981,端口信息表!B:F,5,FALSE)</f>
        <v>RB4</v>
      </c>
      <c r="G981" s="8" t="str">
        <f>VLOOKUP(C981&amp;"-O"&amp;E981,端口信息表!B:F,5,FALSE)</f>
        <v>TB4</v>
      </c>
      <c r="H981" t="e">
        <f>VLOOKUP(O981&amp;"-"&amp;VLOOKUP(B981,开关状态表!B:K,10,0),'TWT实时状态（新）'!B:I,7,0)</f>
        <v>#N/A</v>
      </c>
      <c r="I981" t="e">
        <f>VLOOKUP(O981&amp;"-"&amp;VLOOKUP(B981,开关状态表!B:K,10,0),'TWT实时状态（新）'!B:I,8,0)</f>
        <v>#N/A</v>
      </c>
      <c r="O981" s="11" t="str">
        <f>VLOOKUP(C981,矩阵信息表!B:C,2,0)</f>
        <v>Eul36B</v>
      </c>
    </row>
    <row r="982" ht="15" spans="1:15">
      <c r="A982" s="13">
        <f t="shared" si="31"/>
        <v>981</v>
      </c>
      <c r="B982" s="8" t="str">
        <f t="shared" si="32"/>
        <v>Eul36D-1-32-[1][1]</v>
      </c>
      <c r="C982" s="10" t="s">
        <v>8474</v>
      </c>
      <c r="D982" s="8">
        <v>1</v>
      </c>
      <c r="E982" s="8">
        <v>1</v>
      </c>
      <c r="F982" s="8" t="str">
        <f>VLOOKUP(C982&amp;"-I"&amp;D982,端口信息表!B:F,5,FALSE)</f>
        <v>RB4</v>
      </c>
      <c r="G982" s="8" t="str">
        <f>VLOOKUP(C982&amp;"-O"&amp;E982,端口信息表!B:F,5,FALSE)</f>
        <v>TB4</v>
      </c>
      <c r="H982" t="e">
        <f>VLOOKUP(O982&amp;"-"&amp;VLOOKUP(B982,开关状态表!B:K,10,0),'TWT实时状态（新）'!B:I,7,0)</f>
        <v>#N/A</v>
      </c>
      <c r="I982" t="e">
        <f>VLOOKUP(O982&amp;"-"&amp;VLOOKUP(B982,开关状态表!B:K,10,0),'TWT实时状态（新）'!B:I,8,0)</f>
        <v>#N/A</v>
      </c>
      <c r="O982" s="11" t="str">
        <f>VLOOKUP(C982,矩阵信息表!B:C,2,0)</f>
        <v>Eul36D</v>
      </c>
    </row>
    <row r="983" ht="15" spans="1:15">
      <c r="A983" s="13">
        <f t="shared" si="31"/>
        <v>982</v>
      </c>
      <c r="B983" s="8" t="str">
        <f t="shared" si="32"/>
        <v>APT5C-1-33-[1][1]</v>
      </c>
      <c r="C983" s="8" t="s">
        <v>8475</v>
      </c>
      <c r="D983" s="8">
        <v>1</v>
      </c>
      <c r="E983" s="8">
        <v>1</v>
      </c>
      <c r="F983" s="8" t="str">
        <f>VLOOKUP(C983&amp;"-I"&amp;D983,端口信息表!B:F,5,FALSE)</f>
        <v>RK08A</v>
      </c>
      <c r="G983" s="8" t="str">
        <f>VLOOKUP(C983&amp;"-O"&amp;E983,端口信息表!B:F,5,FALSE)</f>
        <v>TK08A</v>
      </c>
      <c r="H983" t="e">
        <f>VLOOKUP(O983&amp;"-"&amp;VLOOKUP(B983,开关状态表!B:K,10,0),'TWT实时状态（新）'!B:I,7,0)</f>
        <v>#N/A</v>
      </c>
      <c r="I983" t="e">
        <f>VLOOKUP(O983&amp;"-"&amp;VLOOKUP(B983,开关状态表!B:K,10,0),'TWT实时状态（新）'!B:I,8,0)</f>
        <v>#N/A</v>
      </c>
      <c r="O983" s="11" t="str">
        <f>VLOOKUP(C983,矩阵信息表!B:C,2,0)</f>
        <v>APT5C</v>
      </c>
    </row>
    <row r="984" ht="15" spans="1:15">
      <c r="A984" s="13">
        <f t="shared" si="31"/>
        <v>983</v>
      </c>
      <c r="B984" s="8" t="str">
        <f t="shared" si="32"/>
        <v>APT7-1-34-[1][1]</v>
      </c>
      <c r="C984" s="8" t="s">
        <v>8476</v>
      </c>
      <c r="D984" s="8">
        <v>1</v>
      </c>
      <c r="E984" s="8">
        <v>1</v>
      </c>
      <c r="F984" s="8" t="str">
        <f>VLOOKUP(C984&amp;"-I"&amp;D984,端口信息表!B:F,5,FALSE)</f>
        <v>RC14B</v>
      </c>
      <c r="G984" s="8" t="str">
        <f>VLOOKUP(C984&amp;"-O"&amp;E984,端口信息表!B:F,5,FALSE)</f>
        <v>TC14B</v>
      </c>
      <c r="H984" t="e">
        <f>VLOOKUP(O984&amp;"-"&amp;VLOOKUP(B984,开关状态表!B:K,10,0),'TWT实时状态（新）'!B:I,7,0)</f>
        <v>#N/A</v>
      </c>
      <c r="I984" t="e">
        <f>VLOOKUP(O984&amp;"-"&amp;VLOOKUP(B984,开关状态表!B:K,10,0),'TWT实时状态（新）'!B:I,8,0)</f>
        <v>#N/A</v>
      </c>
      <c r="O984" s="11" t="str">
        <f>VLOOKUP(C984,矩阵信息表!B:C,2,0)</f>
        <v>APT7</v>
      </c>
    </row>
    <row r="985" ht="15" spans="1:15">
      <c r="A985" s="13">
        <f t="shared" si="31"/>
        <v>984</v>
      </c>
      <c r="B985" s="8" t="str">
        <f t="shared" si="32"/>
        <v>APT9-1-35-[1][1]</v>
      </c>
      <c r="C985" s="8" t="s">
        <v>8477</v>
      </c>
      <c r="D985" s="8">
        <v>1</v>
      </c>
      <c r="E985" s="8">
        <v>1</v>
      </c>
      <c r="F985" s="8" t="str">
        <f>VLOOKUP(C985&amp;"-I"&amp;D985,端口信息表!B:F,5,FALSE)</f>
        <v>RC04A</v>
      </c>
      <c r="G985" s="8" t="str">
        <f>VLOOKUP(C985&amp;"-O"&amp;E985,端口信息表!B:F,5,FALSE)</f>
        <v>TC04A</v>
      </c>
      <c r="H985" t="e">
        <f>VLOOKUP(O985&amp;"-"&amp;VLOOKUP(B985,开关状态表!B:K,10,0),'TWT实时状态（新）'!B:I,7,0)</f>
        <v>#N/A</v>
      </c>
      <c r="I985" t="e">
        <f>VLOOKUP(O985&amp;"-"&amp;VLOOKUP(B985,开关状态表!B:K,10,0),'TWT实时状态（新）'!B:I,8,0)</f>
        <v>#N/A</v>
      </c>
      <c r="O985" s="11" t="str">
        <f>VLOOKUP(C985,矩阵信息表!B:C,2,0)</f>
        <v>APT9</v>
      </c>
    </row>
    <row r="986" ht="15" spans="1:15">
      <c r="A986" s="13">
        <f t="shared" si="31"/>
        <v>985</v>
      </c>
      <c r="B986" s="8" t="str">
        <f t="shared" si="32"/>
        <v>APT9-1-36-[1][1]</v>
      </c>
      <c r="C986" s="8" t="s">
        <v>8478</v>
      </c>
      <c r="D986" s="8">
        <v>1</v>
      </c>
      <c r="E986" s="8">
        <v>1</v>
      </c>
      <c r="F986" s="8" t="str">
        <f>VLOOKUP(C986&amp;"-I"&amp;D986,端口信息表!B:F,5,FALSE)</f>
        <v>RC04A</v>
      </c>
      <c r="G986" s="8" t="str">
        <f>VLOOKUP(C986&amp;"-O"&amp;E986,端口信息表!B:F,5,FALSE)</f>
        <v>TC04A</v>
      </c>
      <c r="H986" t="e">
        <f>VLOOKUP(O986&amp;"-"&amp;VLOOKUP(B986,开关状态表!B:K,10,0),'TWT实时状态（新）'!B:I,7,0)</f>
        <v>#N/A</v>
      </c>
      <c r="I986" t="e">
        <f>VLOOKUP(O986&amp;"-"&amp;VLOOKUP(B986,开关状态表!B:K,10,0),'TWT实时状态（新）'!B:I,8,0)</f>
        <v>#N/A</v>
      </c>
      <c r="O986" s="11" t="str">
        <f>VLOOKUP(C986,矩阵信息表!B:C,2,0)</f>
        <v>APT9</v>
      </c>
    </row>
    <row r="987" ht="15" spans="1:15">
      <c r="A987" s="13">
        <f t="shared" si="31"/>
        <v>986</v>
      </c>
      <c r="B987" s="8" t="str">
        <f t="shared" si="32"/>
        <v>APT5C-1-37-[1][1]</v>
      </c>
      <c r="C987" s="14" t="s">
        <v>8479</v>
      </c>
      <c r="D987" s="14">
        <v>1</v>
      </c>
      <c r="E987" s="14">
        <v>1</v>
      </c>
      <c r="F987" s="8" t="str">
        <f>VLOOKUP(C987&amp;"-I"&amp;D987,端口信息表!B:F,5,FALSE)</f>
        <v>RC07A</v>
      </c>
      <c r="G987" s="8" t="str">
        <f>VLOOKUP(C987&amp;"-O"&amp;E987,端口信息表!B:F,5,FALSE)</f>
        <v>TC07A</v>
      </c>
      <c r="H987" t="e">
        <f>VLOOKUP(O987&amp;"-"&amp;VLOOKUP(B987,开关状态表!B:K,10,0),'TWT实时状态（新）'!B:I,7,0)</f>
        <v>#N/A</v>
      </c>
      <c r="I987" t="e">
        <f>VLOOKUP(O987&amp;"-"&amp;VLOOKUP(B987,开关状态表!B:K,10,0),'TWT实时状态（新）'!B:I,8,0)</f>
        <v>#N/A</v>
      </c>
      <c r="O987" s="11" t="str">
        <f>VLOOKUP(C987,矩阵信息表!B:C,2,0)</f>
        <v>APT5C</v>
      </c>
    </row>
    <row r="988" ht="15" spans="1:15">
      <c r="A988" s="13">
        <f t="shared" si="31"/>
        <v>987</v>
      </c>
      <c r="B988" s="8" t="str">
        <f t="shared" si="32"/>
        <v>APT5C-1-38-[1][1]</v>
      </c>
      <c r="C988" s="14" t="s">
        <v>8480</v>
      </c>
      <c r="D988" s="14">
        <v>1</v>
      </c>
      <c r="E988" s="14">
        <v>1</v>
      </c>
      <c r="F988" s="8" t="str">
        <f>VLOOKUP(C988&amp;"-I"&amp;D988,端口信息表!B:F,5,FALSE)</f>
        <v>RC09A</v>
      </c>
      <c r="G988" s="8" t="str">
        <f>VLOOKUP(C988&amp;"-O"&amp;E988,端口信息表!B:F,5,FALSE)</f>
        <v>TC09A</v>
      </c>
      <c r="H988" t="e">
        <f>VLOOKUP(O988&amp;"-"&amp;VLOOKUP(B988,开关状态表!B:K,10,0),'TWT实时状态（新）'!B:I,7,0)</f>
        <v>#N/A</v>
      </c>
      <c r="I988" t="e">
        <f>VLOOKUP(O988&amp;"-"&amp;VLOOKUP(B988,开关状态表!B:K,10,0),'TWT实时状态（新）'!B:I,8,0)</f>
        <v>#N/A</v>
      </c>
      <c r="O988" s="11" t="str">
        <f>VLOOKUP(C988,矩阵信息表!B:C,2,0)</f>
        <v>APT5C</v>
      </c>
    </row>
    <row r="989" ht="15" spans="1:15">
      <c r="A989" s="13">
        <f t="shared" si="31"/>
        <v>988</v>
      </c>
      <c r="B989" s="8" t="str">
        <f t="shared" si="32"/>
        <v>APT5C-1-39-[1][1]</v>
      </c>
      <c r="C989" s="14" t="s">
        <v>8481</v>
      </c>
      <c r="D989" s="14">
        <v>1</v>
      </c>
      <c r="E989" s="14">
        <v>1</v>
      </c>
      <c r="F989" s="8" t="str">
        <f>VLOOKUP(C989&amp;"-I"&amp;D989,端口信息表!B:F,5,FALSE)</f>
        <v>RC14A</v>
      </c>
      <c r="G989" s="8" t="str">
        <f>VLOOKUP(C989&amp;"-O"&amp;E989,端口信息表!B:F,5,FALSE)</f>
        <v>TC14A</v>
      </c>
      <c r="H989" t="e">
        <f>VLOOKUP(O989&amp;"-"&amp;VLOOKUP(B989,开关状态表!B:K,10,0),'TWT实时状态（新）'!B:I,7,0)</f>
        <v>#N/A</v>
      </c>
      <c r="I989" t="e">
        <f>VLOOKUP(O989&amp;"-"&amp;VLOOKUP(B989,开关状态表!B:K,10,0),'TWT实时状态（新）'!B:I,8,0)</f>
        <v>#N/A</v>
      </c>
      <c r="O989" s="11" t="str">
        <f>VLOOKUP(C989,矩阵信息表!B:C,2,0)</f>
        <v>APT5C</v>
      </c>
    </row>
    <row r="990" ht="15" spans="1:15">
      <c r="A990" s="13">
        <f t="shared" si="31"/>
        <v>989</v>
      </c>
      <c r="B990" s="8" t="str">
        <f t="shared" si="32"/>
        <v>APT5C-1-40-[1][1]</v>
      </c>
      <c r="C990" s="14" t="s">
        <v>8482</v>
      </c>
      <c r="D990" s="14">
        <v>1</v>
      </c>
      <c r="E990" s="14">
        <v>1</v>
      </c>
      <c r="F990" s="8" t="str">
        <f>VLOOKUP(C990&amp;"-I"&amp;D990,端口信息表!B:F,5,FALSE)</f>
        <v>RC14A-1</v>
      </c>
      <c r="G990" s="8" t="str">
        <f>VLOOKUP(C990&amp;"-O"&amp;E990,端口信息表!B:F,5,FALSE)</f>
        <v>TC14A-1</v>
      </c>
      <c r="H990" t="e">
        <f>VLOOKUP(O990&amp;"-"&amp;VLOOKUP(B990,开关状态表!B:K,10,0),'TWT实时状态（新）'!B:I,7,0)</f>
        <v>#N/A</v>
      </c>
      <c r="I990" t="e">
        <f>VLOOKUP(O990&amp;"-"&amp;VLOOKUP(B990,开关状态表!B:K,10,0),'TWT实时状态（新）'!B:I,8,0)</f>
        <v>#N/A</v>
      </c>
      <c r="O990" s="11" t="str">
        <f>VLOOKUP(C990,矩阵信息表!B:C,2,0)</f>
        <v>APT5C</v>
      </c>
    </row>
    <row r="991" ht="15" spans="1:15">
      <c r="A991" s="13">
        <f t="shared" si="31"/>
        <v>990</v>
      </c>
      <c r="B991" s="8" t="str">
        <f t="shared" si="32"/>
        <v>APT5C-1-41-[1][1]</v>
      </c>
      <c r="C991" s="14" t="s">
        <v>8483</v>
      </c>
      <c r="D991" s="14">
        <v>1</v>
      </c>
      <c r="E991" s="14">
        <v>1</v>
      </c>
      <c r="F991" s="8" t="str">
        <f>VLOOKUP(C991&amp;"-I"&amp;D991,端口信息表!B:F,5,FALSE)</f>
        <v>RC14A-2</v>
      </c>
      <c r="G991" s="8" t="str">
        <f>VLOOKUP(C991&amp;"-O"&amp;E991,端口信息表!B:F,5,FALSE)</f>
        <v>TC14A-2</v>
      </c>
      <c r="H991" t="e">
        <f>VLOOKUP(O991&amp;"-"&amp;VLOOKUP(B991,开关状态表!B:K,10,0),'TWT实时状态（新）'!B:I,7,0)</f>
        <v>#N/A</v>
      </c>
      <c r="I991" t="e">
        <f>VLOOKUP(O991&amp;"-"&amp;VLOOKUP(B991,开关状态表!B:K,10,0),'TWT实时状态（新）'!B:I,8,0)</f>
        <v>#N/A</v>
      </c>
      <c r="O991" s="11" t="str">
        <f>VLOOKUP(C991,矩阵信息表!B:C,2,0)</f>
        <v>APT5C</v>
      </c>
    </row>
    <row r="992" ht="15" spans="1:15">
      <c r="A992" s="13">
        <f t="shared" si="31"/>
        <v>991</v>
      </c>
      <c r="B992" s="8" t="str">
        <f t="shared" si="32"/>
        <v>APT5C-1-42-[1][1]</v>
      </c>
      <c r="C992" s="14" t="s">
        <v>8484</v>
      </c>
      <c r="D992" s="14">
        <v>1</v>
      </c>
      <c r="E992" s="14">
        <v>1</v>
      </c>
      <c r="F992" s="8" t="str">
        <f>VLOOKUP(C992&amp;"-I"&amp;D992,端口信息表!B:F,5,FALSE)</f>
        <v>RC14A-3</v>
      </c>
      <c r="G992" s="8" t="str">
        <f>VLOOKUP(C992&amp;"-O"&amp;E992,端口信息表!B:F,5,FALSE)</f>
        <v>TC14A-3</v>
      </c>
      <c r="H992" t="e">
        <f>VLOOKUP(O992&amp;"-"&amp;VLOOKUP(B992,开关状态表!B:K,10,0),'TWT实时状态（新）'!B:I,7,0)</f>
        <v>#N/A</v>
      </c>
      <c r="I992" t="e">
        <f>VLOOKUP(O992&amp;"-"&amp;VLOOKUP(B992,开关状态表!B:K,10,0),'TWT实时状态（新）'!B:I,8,0)</f>
        <v>#N/A</v>
      </c>
      <c r="O992" s="11" t="str">
        <f>VLOOKUP(C992,矩阵信息表!B:C,2,0)</f>
        <v>APT5C</v>
      </c>
    </row>
    <row r="993" ht="15" spans="1:15">
      <c r="A993" s="13">
        <f t="shared" si="31"/>
        <v>992</v>
      </c>
      <c r="B993" s="8" t="str">
        <f t="shared" si="32"/>
        <v>APT5C-1-43-[1][1]</v>
      </c>
      <c r="C993" s="14" t="s">
        <v>8485</v>
      </c>
      <c r="D993" s="14">
        <v>1</v>
      </c>
      <c r="E993" s="14">
        <v>1</v>
      </c>
      <c r="F993" s="8" t="str">
        <f>VLOOKUP(C993&amp;"-I"&amp;D993,端口信息表!B:F,5,FALSE)</f>
        <v>RC14A-4</v>
      </c>
      <c r="G993" s="8" t="str">
        <f>VLOOKUP(C993&amp;"-O"&amp;E993,端口信息表!B:F,5,FALSE)</f>
        <v>TC14A-4</v>
      </c>
      <c r="H993" t="e">
        <f>VLOOKUP(O993&amp;"-"&amp;VLOOKUP(B993,开关状态表!B:K,10,0),'TWT实时状态（新）'!B:I,7,0)</f>
        <v>#N/A</v>
      </c>
      <c r="I993" t="e">
        <f>VLOOKUP(O993&amp;"-"&amp;VLOOKUP(B993,开关状态表!B:K,10,0),'TWT实时状态（新）'!B:I,8,0)</f>
        <v>#N/A</v>
      </c>
      <c r="O993" s="11" t="str">
        <f>VLOOKUP(C993,矩阵信息表!B:C,2,0)</f>
        <v>APT5C</v>
      </c>
    </row>
    <row r="994" ht="15" spans="1:15">
      <c r="A994" s="13">
        <f t="shared" si="31"/>
        <v>993</v>
      </c>
      <c r="B994" s="8" t="str">
        <f t="shared" si="32"/>
        <v>APT5C-1-44-[1][1]</v>
      </c>
      <c r="C994" s="14" t="s">
        <v>8486</v>
      </c>
      <c r="D994" s="14">
        <v>1</v>
      </c>
      <c r="E994" s="14">
        <v>1</v>
      </c>
      <c r="F994" s="8" t="str">
        <f>VLOOKUP(C994&amp;"-I"&amp;D994,端口信息表!B:F,5,FALSE)</f>
        <v>RC14A-5</v>
      </c>
      <c r="G994" s="8" t="str">
        <f>VLOOKUP(C994&amp;"-O"&amp;E994,端口信息表!B:F,5,FALSE)</f>
        <v>TC14A-5</v>
      </c>
      <c r="H994" t="e">
        <f>VLOOKUP(O994&amp;"-"&amp;VLOOKUP(B994,开关状态表!B:K,10,0),'TWT实时状态（新）'!B:I,7,0)</f>
        <v>#N/A</v>
      </c>
      <c r="I994" t="e">
        <f>VLOOKUP(O994&amp;"-"&amp;VLOOKUP(B994,开关状态表!B:K,10,0),'TWT实时状态（新）'!B:I,8,0)</f>
        <v>#N/A</v>
      </c>
      <c r="O994" s="11" t="str">
        <f>VLOOKUP(C994,矩阵信息表!B:C,2,0)</f>
        <v>APT5C</v>
      </c>
    </row>
    <row r="995" ht="15" spans="1:15">
      <c r="A995" s="13">
        <f t="shared" si="31"/>
        <v>994</v>
      </c>
      <c r="B995" s="8" t="str">
        <f t="shared" si="32"/>
        <v>APT5C-1-45-[1][1]</v>
      </c>
      <c r="C995" s="14" t="s">
        <v>8487</v>
      </c>
      <c r="D995" s="14">
        <v>1</v>
      </c>
      <c r="E995" s="14">
        <v>1</v>
      </c>
      <c r="F995" s="8" t="str">
        <f>VLOOKUP(C995&amp;"-I"&amp;D995,端口信息表!B:F,5,FALSE)</f>
        <v>RC14A-6</v>
      </c>
      <c r="G995" s="8" t="str">
        <f>VLOOKUP(C995&amp;"-O"&amp;E995,端口信息表!B:F,5,FALSE)</f>
        <v>TC14A-6</v>
      </c>
      <c r="H995" t="e">
        <f>VLOOKUP(O995&amp;"-"&amp;VLOOKUP(B995,开关状态表!B:K,10,0),'TWT实时状态（新）'!B:I,7,0)</f>
        <v>#N/A</v>
      </c>
      <c r="I995" t="e">
        <f>VLOOKUP(O995&amp;"-"&amp;VLOOKUP(B995,开关状态表!B:K,10,0),'TWT实时状态（新）'!B:I,8,0)</f>
        <v>#N/A</v>
      </c>
      <c r="O995" s="11" t="str">
        <f>VLOOKUP(C995,矩阵信息表!B:C,2,0)</f>
        <v>APT5C</v>
      </c>
    </row>
    <row r="996" ht="15" spans="1:15">
      <c r="A996" s="13">
        <f t="shared" si="31"/>
        <v>995</v>
      </c>
      <c r="B996" s="8" t="str">
        <f t="shared" si="32"/>
        <v>APT5C-1-46-[1][1]</v>
      </c>
      <c r="C996" s="14" t="s">
        <v>8488</v>
      </c>
      <c r="D996" s="14">
        <v>1</v>
      </c>
      <c r="E996" s="14">
        <v>1</v>
      </c>
      <c r="F996" s="8" t="str">
        <f>VLOOKUP(C996&amp;"-I"&amp;D996,端口信息表!B:F,5,FALSE)</f>
        <v>RC14A-7</v>
      </c>
      <c r="G996" s="8" t="str">
        <f>VLOOKUP(C996&amp;"-O"&amp;E996,端口信息表!B:F,5,FALSE)</f>
        <v>TC14A-7</v>
      </c>
      <c r="H996" t="e">
        <f>VLOOKUP(O996&amp;"-"&amp;VLOOKUP(B996,开关状态表!B:K,10,0),'TWT实时状态（新）'!B:I,7,0)</f>
        <v>#N/A</v>
      </c>
      <c r="I996" t="e">
        <f>VLOOKUP(O996&amp;"-"&amp;VLOOKUP(B996,开关状态表!B:K,10,0),'TWT实时状态（新）'!B:I,8,0)</f>
        <v>#N/A</v>
      </c>
      <c r="O996" s="11" t="str">
        <f>VLOOKUP(C996,矩阵信息表!B:C,2,0)</f>
        <v>APT5C</v>
      </c>
    </row>
    <row r="997" ht="15" spans="1:15">
      <c r="A997" s="13">
        <f t="shared" si="31"/>
        <v>996</v>
      </c>
      <c r="B997" s="8" t="str">
        <f t="shared" si="32"/>
        <v>APT5C-1-47-[1][1]</v>
      </c>
      <c r="C997" s="14" t="s">
        <v>8489</v>
      </c>
      <c r="D997" s="14">
        <v>1</v>
      </c>
      <c r="E997" s="14">
        <v>1</v>
      </c>
      <c r="F997" s="8" t="str">
        <f>VLOOKUP(C997&amp;"-I"&amp;D997,端口信息表!B:F,5,FALSE)</f>
        <v>RC14A-8</v>
      </c>
      <c r="G997" s="8" t="str">
        <f>VLOOKUP(C997&amp;"-O"&amp;E997,端口信息表!B:F,5,FALSE)</f>
        <v>TC14A-8</v>
      </c>
      <c r="H997" t="e">
        <f>VLOOKUP(O997&amp;"-"&amp;VLOOKUP(B997,开关状态表!B:K,10,0),'TWT实时状态（新）'!B:I,7,0)</f>
        <v>#N/A</v>
      </c>
      <c r="I997" t="e">
        <f>VLOOKUP(O997&amp;"-"&amp;VLOOKUP(B997,开关状态表!B:K,10,0),'TWT实时状态（新）'!B:I,8,0)</f>
        <v>#N/A</v>
      </c>
      <c r="O997" s="11" t="str">
        <f>VLOOKUP(C997,矩阵信息表!B:C,2,0)</f>
        <v>APT5C</v>
      </c>
    </row>
    <row r="998" ht="15" spans="1:15">
      <c r="A998" s="13">
        <f t="shared" si="31"/>
        <v>997</v>
      </c>
      <c r="B998" s="8" t="str">
        <f t="shared" si="32"/>
        <v>APT5C-1-48-[1][1]</v>
      </c>
      <c r="C998" s="14" t="s">
        <v>8490</v>
      </c>
      <c r="D998" s="14">
        <v>1</v>
      </c>
      <c r="E998" s="14">
        <v>1</v>
      </c>
      <c r="F998" s="8" t="str">
        <f>VLOOKUP(C998&amp;"-I"&amp;D998,端口信息表!B:F,5,FALSE)</f>
        <v>RC14A-9</v>
      </c>
      <c r="G998" s="8" t="str">
        <f>VLOOKUP(C998&amp;"-O"&amp;E998,端口信息表!B:F,5,FALSE)</f>
        <v>TC14A-9</v>
      </c>
      <c r="H998" t="e">
        <f>VLOOKUP(O998&amp;"-"&amp;VLOOKUP(B998,开关状态表!B:K,10,0),'TWT实时状态（新）'!B:I,7,0)</f>
        <v>#N/A</v>
      </c>
      <c r="I998" t="e">
        <f>VLOOKUP(O998&amp;"-"&amp;VLOOKUP(B998,开关状态表!B:K,10,0),'TWT实时状态（新）'!B:I,8,0)</f>
        <v>#N/A</v>
      </c>
      <c r="O998" s="11" t="str">
        <f>VLOOKUP(C998,矩阵信息表!B:C,2,0)</f>
        <v>APT5C</v>
      </c>
    </row>
    <row r="999" ht="15" spans="1:15">
      <c r="A999" s="13">
        <f t="shared" si="31"/>
        <v>998</v>
      </c>
      <c r="B999" s="8" t="str">
        <f t="shared" si="32"/>
        <v>APT6C-1-49-[1][1]</v>
      </c>
      <c r="C999" s="14" t="s">
        <v>8491</v>
      </c>
      <c r="D999" s="14">
        <v>1</v>
      </c>
      <c r="E999" s="14">
        <v>1</v>
      </c>
      <c r="F999" s="8" t="str">
        <f>VLOOKUP(C999&amp;"-I"&amp;D999,端口信息表!B:F,5,FALSE)</f>
        <v>RC1A2A</v>
      </c>
      <c r="G999" s="8" t="str">
        <f>VLOOKUP(C999&amp;"-O"&amp;E999,端口信息表!B:F,5,FALSE)</f>
        <v>TC1A2A</v>
      </c>
      <c r="H999" t="e">
        <f>VLOOKUP(O999&amp;"-"&amp;VLOOKUP(B999,开关状态表!B:K,10,0),'TWT实时状态（新）'!B:I,7,0)</f>
        <v>#N/A</v>
      </c>
      <c r="I999" t="e">
        <f>VLOOKUP(O999&amp;"-"&amp;VLOOKUP(B999,开关状态表!B:K,10,0),'TWT实时状态（新）'!B:I,8,0)</f>
        <v>#N/A</v>
      </c>
      <c r="O999" s="11" t="str">
        <f>VLOOKUP(C999,矩阵信息表!B:C,2,0)</f>
        <v>APT6C</v>
      </c>
    </row>
    <row r="1000" ht="15" spans="1:15">
      <c r="A1000" s="13">
        <f t="shared" si="31"/>
        <v>999</v>
      </c>
      <c r="B1000" s="8" t="str">
        <f t="shared" si="32"/>
        <v>APT6C-1-50-[1][1]</v>
      </c>
      <c r="C1000" s="14" t="s">
        <v>8492</v>
      </c>
      <c r="D1000" s="14">
        <v>1</v>
      </c>
      <c r="E1000" s="14">
        <v>1</v>
      </c>
      <c r="F1000" s="8" t="str">
        <f>VLOOKUP(C1000&amp;"-I"&amp;D1000,端口信息表!B:F,5,FALSE)</f>
        <v>RC05A</v>
      </c>
      <c r="G1000" s="8" t="str">
        <f>VLOOKUP(C1000&amp;"-O"&amp;E1000,端口信息表!B:F,5,FALSE)</f>
        <v>TC05A</v>
      </c>
      <c r="H1000" t="e">
        <f>VLOOKUP(O1000&amp;"-"&amp;VLOOKUP(B1000,开关状态表!B:K,10,0),'TWT实时状态（新）'!B:I,7,0)</f>
        <v>#N/A</v>
      </c>
      <c r="I1000" t="e">
        <f>VLOOKUP(O1000&amp;"-"&amp;VLOOKUP(B1000,开关状态表!B:K,10,0),'TWT实时状态（新）'!B:I,8,0)</f>
        <v>#N/A</v>
      </c>
      <c r="O1000" s="11" t="str">
        <f>VLOOKUP(C1000,矩阵信息表!B:C,2,0)</f>
        <v>APT6C</v>
      </c>
    </row>
    <row r="1001" ht="15" spans="1:15">
      <c r="A1001" s="13">
        <f t="shared" si="31"/>
        <v>1000</v>
      </c>
      <c r="B1001" s="8" t="str">
        <f t="shared" si="32"/>
        <v>APT6C-1-51-[1][1]</v>
      </c>
      <c r="C1001" s="14" t="s">
        <v>8493</v>
      </c>
      <c r="D1001" s="14">
        <v>1</v>
      </c>
      <c r="E1001" s="14">
        <v>1</v>
      </c>
      <c r="F1001" s="8" t="str">
        <f>VLOOKUP(C1001&amp;"-I"&amp;D1001,端口信息表!B:F,5,FALSE)</f>
        <v>RC05A</v>
      </c>
      <c r="G1001" s="8" t="str">
        <f>VLOOKUP(C1001&amp;"-O"&amp;E1001,端口信息表!B:F,5,FALSE)</f>
        <v>TC05A</v>
      </c>
      <c r="H1001" t="e">
        <f>VLOOKUP(O1001&amp;"-"&amp;VLOOKUP(B1001,开关状态表!B:K,10,0),'TWT实时状态（新）'!B:I,7,0)</f>
        <v>#N/A</v>
      </c>
      <c r="I1001" t="e">
        <f>VLOOKUP(O1001&amp;"-"&amp;VLOOKUP(B1001,开关状态表!B:K,10,0),'TWT实时状态（新）'!B:I,8,0)</f>
        <v>#N/A</v>
      </c>
      <c r="O1001" s="11" t="str">
        <f>VLOOKUP(C1001,矩阵信息表!B:C,2,0)</f>
        <v>APT6C</v>
      </c>
    </row>
    <row r="1002" ht="15" spans="1:15">
      <c r="A1002" s="13">
        <f t="shared" si="31"/>
        <v>1001</v>
      </c>
      <c r="B1002" s="8" t="str">
        <f t="shared" si="32"/>
        <v>APT6C-1-52-[1][1]</v>
      </c>
      <c r="C1002" s="14" t="s">
        <v>8494</v>
      </c>
      <c r="D1002" s="14">
        <v>1</v>
      </c>
      <c r="E1002" s="14">
        <v>1</v>
      </c>
      <c r="F1002" s="8" t="str">
        <f>VLOOKUP(C1002&amp;"-I"&amp;D1002,端口信息表!B:F,5,FALSE)</f>
        <v>RC05A</v>
      </c>
      <c r="G1002" s="8" t="str">
        <f>VLOOKUP(C1002&amp;"-O"&amp;E1002,端口信息表!B:F,5,FALSE)</f>
        <v>TC05A</v>
      </c>
      <c r="H1002" t="e">
        <f>VLOOKUP(O1002&amp;"-"&amp;VLOOKUP(B1002,开关状态表!B:K,10,0),'TWT实时状态（新）'!B:I,7,0)</f>
        <v>#N/A</v>
      </c>
      <c r="I1002" t="e">
        <f>VLOOKUP(O1002&amp;"-"&amp;VLOOKUP(B1002,开关状态表!B:K,10,0),'TWT实时状态（新）'!B:I,8,0)</f>
        <v>#N/A</v>
      </c>
      <c r="O1002" s="11" t="str">
        <f>VLOOKUP(C1002,矩阵信息表!B:C,2,0)</f>
        <v>APT6C</v>
      </c>
    </row>
    <row r="1003" ht="15" spans="1:15">
      <c r="A1003" s="13">
        <f t="shared" si="31"/>
        <v>1002</v>
      </c>
      <c r="B1003" s="8" t="str">
        <f t="shared" si="32"/>
        <v>APT6C-1-53-[1][1]</v>
      </c>
      <c r="C1003" s="14" t="s">
        <v>8495</v>
      </c>
      <c r="D1003" s="14">
        <v>1</v>
      </c>
      <c r="E1003" s="14">
        <v>1</v>
      </c>
      <c r="F1003" s="8" t="str">
        <f>VLOOKUP(C1003&amp;"-I"&amp;D1003,端口信息表!B:F,5,FALSE)</f>
        <v>RC06A</v>
      </c>
      <c r="G1003" s="8" t="str">
        <f>VLOOKUP(C1003&amp;"-O"&amp;E1003,端口信息表!B:F,5,FALSE)</f>
        <v>TC06A</v>
      </c>
      <c r="H1003" t="e">
        <f>VLOOKUP(O1003&amp;"-"&amp;VLOOKUP(B1003,开关状态表!B:K,10,0),'TWT实时状态（新）'!B:I,7,0)</f>
        <v>#N/A</v>
      </c>
      <c r="I1003" t="e">
        <f>VLOOKUP(O1003&amp;"-"&amp;VLOOKUP(B1003,开关状态表!B:K,10,0),'TWT实时状态（新）'!B:I,8,0)</f>
        <v>#N/A</v>
      </c>
      <c r="O1003" s="11" t="str">
        <f>VLOOKUP(C1003,矩阵信息表!B:C,2,0)</f>
        <v>APT6C</v>
      </c>
    </row>
    <row r="1004" ht="15" spans="1:15">
      <c r="A1004" s="13">
        <f t="shared" si="31"/>
        <v>1003</v>
      </c>
      <c r="B1004" s="8" t="str">
        <f t="shared" si="32"/>
        <v>APT6C-1-54-[1][1]</v>
      </c>
      <c r="C1004" s="14" t="s">
        <v>8496</v>
      </c>
      <c r="D1004" s="14">
        <v>1</v>
      </c>
      <c r="E1004" s="14">
        <v>1</v>
      </c>
      <c r="F1004" s="8" t="str">
        <f>VLOOKUP(C1004&amp;"-I"&amp;D1004,端口信息表!B:F,5,FALSE)</f>
        <v>RC07A</v>
      </c>
      <c r="G1004" s="8" t="str">
        <f>VLOOKUP(C1004&amp;"-O"&amp;E1004,端口信息表!B:F,5,FALSE)</f>
        <v>TC07A</v>
      </c>
      <c r="H1004" t="e">
        <f>VLOOKUP(O1004&amp;"-"&amp;VLOOKUP(B1004,开关状态表!B:K,10,0),'TWT实时状态（新）'!B:I,7,0)</f>
        <v>#N/A</v>
      </c>
      <c r="I1004" t="e">
        <f>VLOOKUP(O1004&amp;"-"&amp;VLOOKUP(B1004,开关状态表!B:K,10,0),'TWT实时状态（新）'!B:I,8,0)</f>
        <v>#N/A</v>
      </c>
      <c r="O1004" s="11" t="str">
        <f>VLOOKUP(C1004,矩阵信息表!B:C,2,0)</f>
        <v>APT6C</v>
      </c>
    </row>
    <row r="1005" ht="15" spans="1:15">
      <c r="A1005" s="13">
        <f t="shared" si="31"/>
        <v>1004</v>
      </c>
      <c r="B1005" s="8" t="str">
        <f t="shared" si="32"/>
        <v>APT6C-1-55-[1][1]</v>
      </c>
      <c r="C1005" s="14" t="s">
        <v>8497</v>
      </c>
      <c r="D1005" s="14">
        <v>1</v>
      </c>
      <c r="E1005" s="14">
        <v>1</v>
      </c>
      <c r="F1005" s="8" t="str">
        <f>VLOOKUP(C1005&amp;"-I"&amp;D1005,端口信息表!B:F,5,FALSE)</f>
        <v>RC09A</v>
      </c>
      <c r="G1005" s="8" t="str">
        <f>VLOOKUP(C1005&amp;"-O"&amp;E1005,端口信息表!B:F,5,FALSE)</f>
        <v>TC09A</v>
      </c>
      <c r="H1005" t="e">
        <f>VLOOKUP(O1005&amp;"-"&amp;VLOOKUP(B1005,开关状态表!B:K,10,0),'TWT实时状态（新）'!B:I,7,0)</f>
        <v>#N/A</v>
      </c>
      <c r="I1005" t="e">
        <f>VLOOKUP(O1005&amp;"-"&amp;VLOOKUP(B1005,开关状态表!B:K,10,0),'TWT实时状态（新）'!B:I,8,0)</f>
        <v>#N/A</v>
      </c>
      <c r="O1005" s="11" t="str">
        <f>VLOOKUP(C1005,矩阵信息表!B:C,2,0)</f>
        <v>APT6C</v>
      </c>
    </row>
    <row r="1006" ht="15" spans="1:15">
      <c r="A1006" s="13">
        <f t="shared" si="31"/>
        <v>1005</v>
      </c>
      <c r="B1006" s="8" t="str">
        <f t="shared" si="32"/>
        <v>APT6C-1-56-[1][1]</v>
      </c>
      <c r="C1006" s="14" t="s">
        <v>8498</v>
      </c>
      <c r="D1006" s="14">
        <v>1</v>
      </c>
      <c r="E1006" s="14">
        <v>1</v>
      </c>
      <c r="F1006" s="8" t="str">
        <f>VLOOKUP(C1006&amp;"-I"&amp;D1006,端口信息表!B:F,5,FALSE)</f>
        <v>RC11A</v>
      </c>
      <c r="G1006" s="8" t="str">
        <f>VLOOKUP(C1006&amp;"-O"&amp;E1006,端口信息表!B:F,5,FALSE)</f>
        <v>TC11A</v>
      </c>
      <c r="H1006" t="e">
        <f>VLOOKUP(O1006&amp;"-"&amp;VLOOKUP(B1006,开关状态表!B:K,10,0),'TWT实时状态（新）'!B:I,7,0)</f>
        <v>#N/A</v>
      </c>
      <c r="I1006" t="e">
        <f>VLOOKUP(O1006&amp;"-"&amp;VLOOKUP(B1006,开关状态表!B:K,10,0),'TWT实时状态（新）'!B:I,8,0)</f>
        <v>#N/A</v>
      </c>
      <c r="O1006" s="11" t="str">
        <f>VLOOKUP(C1006,矩阵信息表!B:C,2,0)</f>
        <v>APT6C</v>
      </c>
    </row>
    <row r="1007" ht="15" spans="1:15">
      <c r="A1007" s="13">
        <f t="shared" si="31"/>
        <v>1006</v>
      </c>
      <c r="B1007" s="8" t="str">
        <f t="shared" si="32"/>
        <v>APT6C-1-57-[1][1]</v>
      </c>
      <c r="C1007" s="14" t="s">
        <v>8499</v>
      </c>
      <c r="D1007" s="14">
        <v>1</v>
      </c>
      <c r="E1007" s="14">
        <v>1</v>
      </c>
      <c r="F1007" s="8" t="str">
        <f>VLOOKUP(C1007&amp;"-I"&amp;D1007,端口信息表!B:F,5,FALSE)</f>
        <v>RC17A</v>
      </c>
      <c r="G1007" s="8" t="str">
        <f>VLOOKUP(C1007&amp;"-O"&amp;E1007,端口信息表!B:F,5,FALSE)</f>
        <v>TC17A</v>
      </c>
      <c r="H1007" t="e">
        <f>VLOOKUP(O1007&amp;"-"&amp;VLOOKUP(B1007,开关状态表!B:K,10,0),'TWT实时状态（新）'!B:I,7,0)</f>
        <v>#N/A</v>
      </c>
      <c r="I1007" t="e">
        <f>VLOOKUP(O1007&amp;"-"&amp;VLOOKUP(B1007,开关状态表!B:K,10,0),'TWT实时状态（新）'!B:I,8,0)</f>
        <v>#N/A</v>
      </c>
      <c r="O1007" s="11" t="str">
        <f>VLOOKUP(C1007,矩阵信息表!B:C,2,0)</f>
        <v>APT6C</v>
      </c>
    </row>
    <row r="1008" ht="15" spans="1:15">
      <c r="A1008" s="13">
        <f t="shared" si="31"/>
        <v>1007</v>
      </c>
      <c r="B1008" s="8" t="str">
        <f t="shared" si="32"/>
        <v>APT6C-1-58-[1][1]</v>
      </c>
      <c r="C1008" s="14" t="s">
        <v>8500</v>
      </c>
      <c r="D1008" s="14">
        <v>1</v>
      </c>
      <c r="E1008" s="14">
        <v>1</v>
      </c>
      <c r="F1008" s="8" t="str">
        <f>VLOOKUP(C1008&amp;"-I"&amp;D1008,端口信息表!B:F,5,FALSE)</f>
        <v>RC1B2B</v>
      </c>
      <c r="G1008" s="8" t="str">
        <f>VLOOKUP(C1008&amp;"-O"&amp;E1008,端口信息表!B:F,5,FALSE)</f>
        <v>TC1B2B</v>
      </c>
      <c r="H1008" t="e">
        <f>VLOOKUP(O1008&amp;"-"&amp;VLOOKUP(B1008,开关状态表!B:K,10,0),'TWT实时状态（新）'!B:I,7,0)</f>
        <v>#N/A</v>
      </c>
      <c r="I1008" t="e">
        <f>VLOOKUP(O1008&amp;"-"&amp;VLOOKUP(B1008,开关状态表!B:K,10,0),'TWT实时状态（新）'!B:I,8,0)</f>
        <v>#N/A</v>
      </c>
      <c r="O1008" s="11" t="str">
        <f>VLOOKUP(C1008,矩阵信息表!B:C,2,0)</f>
        <v>APT6C</v>
      </c>
    </row>
    <row r="1009" ht="15" spans="1:15">
      <c r="A1009" s="13">
        <f t="shared" si="31"/>
        <v>1008</v>
      </c>
      <c r="B1009" s="8" t="str">
        <f t="shared" si="32"/>
        <v>APT6C-1-59-[1][1]</v>
      </c>
      <c r="C1009" s="14" t="s">
        <v>8501</v>
      </c>
      <c r="D1009" s="14">
        <v>1</v>
      </c>
      <c r="E1009" s="14">
        <v>1</v>
      </c>
      <c r="F1009" s="8" t="str">
        <f>VLOOKUP(C1009&amp;"-I"&amp;D1009,端口信息表!B:F,5,FALSE)</f>
        <v>RC1B2B1</v>
      </c>
      <c r="G1009" s="8" t="str">
        <f>VLOOKUP(C1009&amp;"-O"&amp;E1009,端口信息表!B:F,5,FALSE)</f>
        <v>TC1B2B1</v>
      </c>
      <c r="H1009" t="e">
        <f>VLOOKUP(O1009&amp;"-"&amp;VLOOKUP(B1009,开关状态表!B:K,10,0),'TWT实时状态（新）'!B:I,7,0)</f>
        <v>#N/A</v>
      </c>
      <c r="I1009" t="e">
        <f>VLOOKUP(O1009&amp;"-"&amp;VLOOKUP(B1009,开关状态表!B:K,10,0),'TWT实时状态（新）'!B:I,8,0)</f>
        <v>#N/A</v>
      </c>
      <c r="O1009" s="11" t="str">
        <f>VLOOKUP(C1009,矩阵信息表!B:C,2,0)</f>
        <v>APT6C</v>
      </c>
    </row>
    <row r="1010" ht="15" spans="1:15">
      <c r="A1010" s="13">
        <f t="shared" si="31"/>
        <v>1009</v>
      </c>
      <c r="B1010" s="8" t="str">
        <f t="shared" si="32"/>
        <v>APT6C-1-60-[1][1]</v>
      </c>
      <c r="C1010" s="14" t="s">
        <v>8502</v>
      </c>
      <c r="D1010" s="14">
        <v>1</v>
      </c>
      <c r="E1010" s="14">
        <v>1</v>
      </c>
      <c r="F1010" s="8" t="str">
        <f>VLOOKUP(C1010&amp;"-I"&amp;D1010,端口信息表!B:F,5,FALSE)</f>
        <v>RC06B</v>
      </c>
      <c r="G1010" s="8" t="str">
        <f>VLOOKUP(C1010&amp;"-O"&amp;E1010,端口信息表!B:F,5,FALSE)</f>
        <v>TC06B</v>
      </c>
      <c r="H1010" t="e">
        <f>VLOOKUP(O1010&amp;"-"&amp;VLOOKUP(B1010,开关状态表!B:K,10,0),'TWT实时状态（新）'!B:I,7,0)</f>
        <v>#N/A</v>
      </c>
      <c r="I1010" t="e">
        <f>VLOOKUP(O1010&amp;"-"&amp;VLOOKUP(B1010,开关状态表!B:K,10,0),'TWT实时状态（新）'!B:I,8,0)</f>
        <v>#N/A</v>
      </c>
      <c r="O1010" s="11" t="str">
        <f>VLOOKUP(C1010,矩阵信息表!B:C,2,0)</f>
        <v>APT6C</v>
      </c>
    </row>
    <row r="1011" ht="15" spans="1:15">
      <c r="A1011" s="13">
        <f t="shared" si="31"/>
        <v>1010</v>
      </c>
      <c r="B1011" s="8" t="str">
        <f t="shared" si="32"/>
        <v>APT6C-1-61-[1][1]</v>
      </c>
      <c r="C1011" s="14" t="s">
        <v>8503</v>
      </c>
      <c r="D1011" s="14">
        <v>1</v>
      </c>
      <c r="E1011" s="14">
        <v>1</v>
      </c>
      <c r="F1011" s="8" t="str">
        <f>VLOOKUP(C1011&amp;"-I"&amp;D1011,端口信息表!B:F,5,FALSE)</f>
        <v>RC07B</v>
      </c>
      <c r="G1011" s="8" t="str">
        <f>VLOOKUP(C1011&amp;"-O"&amp;E1011,端口信息表!B:F,5,FALSE)</f>
        <v>TC07B</v>
      </c>
      <c r="H1011" t="e">
        <f>VLOOKUP(O1011&amp;"-"&amp;VLOOKUP(B1011,开关状态表!B:K,10,0),'TWT实时状态（新）'!B:I,7,0)</f>
        <v>#N/A</v>
      </c>
      <c r="I1011" t="e">
        <f>VLOOKUP(O1011&amp;"-"&amp;VLOOKUP(B1011,开关状态表!B:K,10,0),'TWT实时状态（新）'!B:I,8,0)</f>
        <v>#N/A</v>
      </c>
      <c r="O1011" s="11" t="str">
        <f>VLOOKUP(C1011,矩阵信息表!B:C,2,0)</f>
        <v>APT6C</v>
      </c>
    </row>
    <row r="1012" ht="15" spans="1:15">
      <c r="A1012" s="13">
        <f t="shared" si="31"/>
        <v>1011</v>
      </c>
      <c r="B1012" s="8" t="str">
        <f t="shared" si="32"/>
        <v>APT6C-1-62-[1][1]</v>
      </c>
      <c r="C1012" s="14" t="s">
        <v>8504</v>
      </c>
      <c r="D1012" s="14">
        <v>1</v>
      </c>
      <c r="E1012" s="14">
        <v>1</v>
      </c>
      <c r="F1012" s="8" t="str">
        <f>VLOOKUP(C1012&amp;"-I"&amp;D1012,端口信息表!B:F,5,FALSE)</f>
        <v>RC08B</v>
      </c>
      <c r="G1012" s="8" t="str">
        <f>VLOOKUP(C1012&amp;"-O"&amp;E1012,端口信息表!B:F,5,FALSE)</f>
        <v>TC08B</v>
      </c>
      <c r="H1012" t="e">
        <f>VLOOKUP(O1012&amp;"-"&amp;VLOOKUP(B1012,开关状态表!B:K,10,0),'TWT实时状态（新）'!B:I,7,0)</f>
        <v>#N/A</v>
      </c>
      <c r="I1012" t="e">
        <f>VLOOKUP(O1012&amp;"-"&amp;VLOOKUP(B1012,开关状态表!B:K,10,0),'TWT实时状态（新）'!B:I,8,0)</f>
        <v>#N/A</v>
      </c>
      <c r="O1012" s="11" t="str">
        <f>VLOOKUP(C1012,矩阵信息表!B:C,2,0)</f>
        <v>APT6C</v>
      </c>
    </row>
    <row r="1013" ht="15" spans="1:15">
      <c r="A1013" s="13">
        <f t="shared" si="31"/>
        <v>1012</v>
      </c>
      <c r="B1013" s="8" t="str">
        <f t="shared" si="32"/>
        <v>APT6C-1-63-[1][1]</v>
      </c>
      <c r="C1013" s="14" t="s">
        <v>8505</v>
      </c>
      <c r="D1013" s="14">
        <v>1</v>
      </c>
      <c r="E1013" s="14">
        <v>1</v>
      </c>
      <c r="F1013" s="8" t="str">
        <f>VLOOKUP(C1013&amp;"-I"&amp;D1013,端口信息表!B:F,5,FALSE)</f>
        <v>RC09B</v>
      </c>
      <c r="G1013" s="8" t="str">
        <f>VLOOKUP(C1013&amp;"-O"&amp;E1013,端口信息表!B:F,5,FALSE)</f>
        <v>TC09B</v>
      </c>
      <c r="H1013" t="e">
        <f>VLOOKUP(O1013&amp;"-"&amp;VLOOKUP(B1013,开关状态表!B:K,10,0),'TWT实时状态（新）'!B:I,7,0)</f>
        <v>#N/A</v>
      </c>
      <c r="I1013" t="e">
        <f>VLOOKUP(O1013&amp;"-"&amp;VLOOKUP(B1013,开关状态表!B:K,10,0),'TWT实时状态（新）'!B:I,8,0)</f>
        <v>#N/A</v>
      </c>
      <c r="O1013" s="11" t="str">
        <f>VLOOKUP(C1013,矩阵信息表!B:C,2,0)</f>
        <v>APT6C</v>
      </c>
    </row>
    <row r="1014" ht="15" spans="1:15">
      <c r="A1014" s="13">
        <f t="shared" si="31"/>
        <v>1013</v>
      </c>
      <c r="B1014" s="8" t="str">
        <f t="shared" si="32"/>
        <v>APT6C-1-64-[1][1]</v>
      </c>
      <c r="C1014" s="14" t="s">
        <v>8506</v>
      </c>
      <c r="D1014" s="14">
        <v>1</v>
      </c>
      <c r="E1014" s="14">
        <v>1</v>
      </c>
      <c r="F1014" s="8" t="str">
        <f>VLOOKUP(C1014&amp;"-I"&amp;D1014,端口信息表!B:F,5,FALSE)</f>
        <v>RC10B</v>
      </c>
      <c r="G1014" s="8" t="str">
        <f>VLOOKUP(C1014&amp;"-O"&amp;E1014,端口信息表!B:F,5,FALSE)</f>
        <v>TC10B</v>
      </c>
      <c r="H1014" t="e">
        <f>VLOOKUP(O1014&amp;"-"&amp;VLOOKUP(B1014,开关状态表!B:K,10,0),'TWT实时状态（新）'!B:I,7,0)</f>
        <v>#N/A</v>
      </c>
      <c r="I1014" t="e">
        <f>VLOOKUP(O1014&amp;"-"&amp;VLOOKUP(B1014,开关状态表!B:K,10,0),'TWT实时状态（新）'!B:I,8,0)</f>
        <v>#N/A</v>
      </c>
      <c r="O1014" s="11" t="str">
        <f>VLOOKUP(C1014,矩阵信息表!B:C,2,0)</f>
        <v>APT6C</v>
      </c>
    </row>
    <row r="1015" ht="15" spans="1:15">
      <c r="A1015" s="13">
        <f t="shared" si="31"/>
        <v>1014</v>
      </c>
      <c r="B1015" s="8" t="str">
        <f t="shared" si="32"/>
        <v>APT6C-1-65-[1][1]</v>
      </c>
      <c r="C1015" s="14" t="s">
        <v>8507</v>
      </c>
      <c r="D1015" s="14">
        <v>1</v>
      </c>
      <c r="E1015" s="14">
        <v>1</v>
      </c>
      <c r="F1015" s="8" t="str">
        <f>VLOOKUP(C1015&amp;"-I"&amp;D1015,端口信息表!B:F,5,FALSE)</f>
        <v>RC11B</v>
      </c>
      <c r="G1015" s="8" t="str">
        <f>VLOOKUP(C1015&amp;"-O"&amp;E1015,端口信息表!B:F,5,FALSE)</f>
        <v>TC11B</v>
      </c>
      <c r="H1015" t="e">
        <f>VLOOKUP(O1015&amp;"-"&amp;VLOOKUP(B1015,开关状态表!B:K,10,0),'TWT实时状态（新）'!B:I,7,0)</f>
        <v>#N/A</v>
      </c>
      <c r="I1015" t="e">
        <f>VLOOKUP(O1015&amp;"-"&amp;VLOOKUP(B1015,开关状态表!B:K,10,0),'TWT实时状态（新）'!B:I,8,0)</f>
        <v>#N/A</v>
      </c>
      <c r="O1015" s="11" t="str">
        <f>VLOOKUP(C1015,矩阵信息表!B:C,2,0)</f>
        <v>APT6C</v>
      </c>
    </row>
    <row r="1016" ht="15" spans="1:15">
      <c r="A1016" s="13">
        <f t="shared" si="31"/>
        <v>1015</v>
      </c>
      <c r="B1016" s="8" t="str">
        <f t="shared" si="32"/>
        <v>APT7-1-66-[1][1]</v>
      </c>
      <c r="C1016" s="14" t="s">
        <v>8508</v>
      </c>
      <c r="D1016" s="14">
        <v>1</v>
      </c>
      <c r="E1016" s="14">
        <v>1</v>
      </c>
      <c r="F1016" s="8" t="str">
        <f>VLOOKUP(C1016&amp;"-I"&amp;D1016,端口信息表!B:F,5,FALSE)</f>
        <v>RC13A</v>
      </c>
      <c r="G1016" s="8" t="str">
        <f>VLOOKUP(C1016&amp;"-O"&amp;E1016,端口信息表!B:F,5,FALSE)</f>
        <v>TC13A</v>
      </c>
      <c r="H1016" t="e">
        <f>VLOOKUP(O1016&amp;"-"&amp;VLOOKUP(B1016,开关状态表!B:K,10,0),'TWT实时状态（新）'!B:I,7,0)</f>
        <v>#N/A</v>
      </c>
      <c r="I1016" t="e">
        <f>VLOOKUP(O1016&amp;"-"&amp;VLOOKUP(B1016,开关状态表!B:K,10,0),'TWT实时状态（新）'!B:I,8,0)</f>
        <v>#N/A</v>
      </c>
      <c r="O1016" s="11" t="str">
        <f>VLOOKUP(C1016,矩阵信息表!B:C,2,0)</f>
        <v>APT7</v>
      </c>
    </row>
    <row r="1017" ht="15" spans="1:15">
      <c r="A1017" s="13">
        <f t="shared" si="31"/>
        <v>1016</v>
      </c>
      <c r="B1017" s="8" t="str">
        <f t="shared" si="32"/>
        <v>APT7-1-67-[1][1]</v>
      </c>
      <c r="C1017" s="14" t="s">
        <v>8509</v>
      </c>
      <c r="D1017" s="14">
        <v>1</v>
      </c>
      <c r="E1017" s="14">
        <v>1</v>
      </c>
      <c r="F1017" s="8" t="str">
        <f>VLOOKUP(C1017&amp;"-I"&amp;D1017,端口信息表!B:F,5,FALSE)</f>
        <v>RC06B</v>
      </c>
      <c r="G1017" s="8" t="str">
        <f>VLOOKUP(C1017&amp;"-O"&amp;E1017,端口信息表!B:F,5,FALSE)</f>
        <v>TC06B</v>
      </c>
      <c r="H1017" t="e">
        <f>VLOOKUP(O1017&amp;"-"&amp;VLOOKUP(B1017,开关状态表!B:K,10,0),'TWT实时状态（新）'!B:I,7,0)</f>
        <v>#N/A</v>
      </c>
      <c r="I1017" t="e">
        <f>VLOOKUP(O1017&amp;"-"&amp;VLOOKUP(B1017,开关状态表!B:K,10,0),'TWT实时状态（新）'!B:I,8,0)</f>
        <v>#N/A</v>
      </c>
      <c r="O1017" s="11" t="str">
        <f>VLOOKUP(C1017,矩阵信息表!B:C,2,0)</f>
        <v>APT7</v>
      </c>
    </row>
    <row r="1018" ht="15" spans="1:15">
      <c r="A1018" s="13">
        <f t="shared" si="31"/>
        <v>1017</v>
      </c>
      <c r="B1018" s="8" t="str">
        <f t="shared" si="32"/>
        <v>APT7-1-68-[1][1]</v>
      </c>
      <c r="C1018" s="14" t="s">
        <v>8510</v>
      </c>
      <c r="D1018" s="14">
        <v>1</v>
      </c>
      <c r="E1018" s="14">
        <v>1</v>
      </c>
      <c r="F1018" s="8" t="str">
        <f>VLOOKUP(C1018&amp;"-I"&amp;D1018,端口信息表!B:F,5,FALSE)</f>
        <v>RC06B-1</v>
      </c>
      <c r="G1018" s="8" t="str">
        <f>VLOOKUP(C1018&amp;"-O"&amp;E1018,端口信息表!B:F,5,FALSE)</f>
        <v>TC06B-1</v>
      </c>
      <c r="H1018" t="e">
        <f>VLOOKUP(O1018&amp;"-"&amp;VLOOKUP(B1018,开关状态表!B:K,10,0),'TWT实时状态（新）'!B:I,7,0)</f>
        <v>#N/A</v>
      </c>
      <c r="I1018" t="e">
        <f>VLOOKUP(O1018&amp;"-"&amp;VLOOKUP(B1018,开关状态表!B:K,10,0),'TWT实时状态（新）'!B:I,8,0)</f>
        <v>#N/A</v>
      </c>
      <c r="O1018" s="11" t="str">
        <f>VLOOKUP(C1018,矩阵信息表!B:C,2,0)</f>
        <v>APT7</v>
      </c>
    </row>
    <row r="1019" ht="15" spans="1:15">
      <c r="A1019" s="13">
        <f t="shared" si="31"/>
        <v>1018</v>
      </c>
      <c r="B1019" s="8" t="str">
        <f t="shared" si="32"/>
        <v>APT7-1-69-[1][1]</v>
      </c>
      <c r="C1019" s="14" t="s">
        <v>8511</v>
      </c>
      <c r="D1019" s="14">
        <v>1</v>
      </c>
      <c r="E1019" s="14">
        <v>1</v>
      </c>
      <c r="F1019" s="8" t="str">
        <f>VLOOKUP(C1019&amp;"-I"&amp;D1019,端口信息表!B:F,5,FALSE)</f>
        <v>RC06B-2</v>
      </c>
      <c r="G1019" s="8" t="str">
        <f>VLOOKUP(C1019&amp;"-O"&amp;E1019,端口信息表!B:F,5,FALSE)</f>
        <v>TC06B-2</v>
      </c>
      <c r="H1019" t="e">
        <f>VLOOKUP(O1019&amp;"-"&amp;VLOOKUP(B1019,开关状态表!B:K,10,0),'TWT实时状态（新）'!B:I,7,0)</f>
        <v>#N/A</v>
      </c>
      <c r="I1019" t="e">
        <f>VLOOKUP(O1019&amp;"-"&amp;VLOOKUP(B1019,开关状态表!B:K,10,0),'TWT实时状态（新）'!B:I,8,0)</f>
        <v>#N/A</v>
      </c>
      <c r="O1019" s="11" t="str">
        <f>VLOOKUP(C1019,矩阵信息表!B:C,2,0)</f>
        <v>APT7</v>
      </c>
    </row>
    <row r="1020" ht="15" spans="1:15">
      <c r="A1020" s="13">
        <f t="shared" si="31"/>
        <v>1019</v>
      </c>
      <c r="B1020" s="8" t="str">
        <f t="shared" si="32"/>
        <v>APT7-1-70-[1][1]</v>
      </c>
      <c r="C1020" s="14" t="s">
        <v>8512</v>
      </c>
      <c r="D1020" s="14">
        <v>1</v>
      </c>
      <c r="E1020" s="14">
        <v>1</v>
      </c>
      <c r="F1020" s="8" t="str">
        <f>VLOOKUP(C1020&amp;"-I"&amp;D1020,端口信息表!B:F,5,FALSE)</f>
        <v>RC07B</v>
      </c>
      <c r="G1020" s="8" t="str">
        <f>VLOOKUP(C1020&amp;"-O"&amp;E1020,端口信息表!B:F,5,FALSE)</f>
        <v>TC07B</v>
      </c>
      <c r="H1020" t="e">
        <f>VLOOKUP(O1020&amp;"-"&amp;VLOOKUP(B1020,开关状态表!B:K,10,0),'TWT实时状态（新）'!B:I,7,0)</f>
        <v>#N/A</v>
      </c>
      <c r="I1020" t="e">
        <f>VLOOKUP(O1020&amp;"-"&amp;VLOOKUP(B1020,开关状态表!B:K,10,0),'TWT实时状态（新）'!B:I,8,0)</f>
        <v>#N/A</v>
      </c>
      <c r="O1020" s="11" t="str">
        <f>VLOOKUP(C1020,矩阵信息表!B:C,2,0)</f>
        <v>APT7</v>
      </c>
    </row>
    <row r="1021" ht="15" spans="1:15">
      <c r="A1021" s="13">
        <f t="shared" si="31"/>
        <v>1020</v>
      </c>
      <c r="B1021" s="8" t="str">
        <f t="shared" si="32"/>
        <v>APT7-1-71-[1][1]</v>
      </c>
      <c r="C1021" s="14" t="s">
        <v>8513</v>
      </c>
      <c r="D1021" s="14">
        <v>1</v>
      </c>
      <c r="E1021" s="14">
        <v>1</v>
      </c>
      <c r="F1021" s="8" t="str">
        <f>VLOOKUP(C1021&amp;"-I"&amp;D1021,端口信息表!B:F,5,FALSE)</f>
        <v>RC08B</v>
      </c>
      <c r="G1021" s="8" t="str">
        <f>VLOOKUP(C1021&amp;"-O"&amp;E1021,端口信息表!B:F,5,FALSE)</f>
        <v>TC08B</v>
      </c>
      <c r="H1021" t="e">
        <f>VLOOKUP(O1021&amp;"-"&amp;VLOOKUP(B1021,开关状态表!B:K,10,0),'TWT实时状态（新）'!B:I,7,0)</f>
        <v>#N/A</v>
      </c>
      <c r="I1021" t="e">
        <f>VLOOKUP(O1021&amp;"-"&amp;VLOOKUP(B1021,开关状态表!B:K,10,0),'TWT实时状态（新）'!B:I,8,0)</f>
        <v>#N/A</v>
      </c>
      <c r="O1021" s="11" t="str">
        <f>VLOOKUP(C1021,矩阵信息表!B:C,2,0)</f>
        <v>APT7</v>
      </c>
    </row>
    <row r="1022" ht="15" spans="1:15">
      <c r="A1022" s="13">
        <f t="shared" si="31"/>
        <v>1021</v>
      </c>
      <c r="B1022" s="8" t="str">
        <f t="shared" si="32"/>
        <v>APT7-1-72-[1][1]</v>
      </c>
      <c r="C1022" s="14" t="s">
        <v>8514</v>
      </c>
      <c r="D1022" s="14">
        <v>1</v>
      </c>
      <c r="E1022" s="14">
        <v>1</v>
      </c>
      <c r="F1022" s="8" t="str">
        <f>VLOOKUP(C1022&amp;"-I"&amp;D1022,端口信息表!B:F,5,FALSE)</f>
        <v>RC12B</v>
      </c>
      <c r="G1022" s="8" t="str">
        <f>VLOOKUP(C1022&amp;"-O"&amp;E1022,端口信息表!B:F,5,FALSE)</f>
        <v>TC12B</v>
      </c>
      <c r="H1022" t="e">
        <f>VLOOKUP(O1022&amp;"-"&amp;VLOOKUP(B1022,开关状态表!B:K,10,0),'TWT实时状态（新）'!B:I,7,0)</f>
        <v>#N/A</v>
      </c>
      <c r="I1022" t="e">
        <f>VLOOKUP(O1022&amp;"-"&amp;VLOOKUP(B1022,开关状态表!B:K,10,0),'TWT实时状态（新）'!B:I,8,0)</f>
        <v>#N/A</v>
      </c>
      <c r="O1022" s="11" t="str">
        <f>VLOOKUP(C1022,矩阵信息表!B:C,2,0)</f>
        <v>APT7</v>
      </c>
    </row>
    <row r="1023" ht="15" spans="1:15">
      <c r="A1023" s="13">
        <f t="shared" si="31"/>
        <v>1022</v>
      </c>
      <c r="B1023" s="8" t="str">
        <f t="shared" si="32"/>
        <v>APT7-1-73-[1][1]</v>
      </c>
      <c r="C1023" s="14" t="s">
        <v>8515</v>
      </c>
      <c r="D1023" s="14">
        <v>1</v>
      </c>
      <c r="E1023" s="14">
        <v>1</v>
      </c>
      <c r="F1023" s="8" t="str">
        <f>VLOOKUP(C1023&amp;"-I"&amp;D1023,端口信息表!B:F,5,FALSE)</f>
        <v>RC13B</v>
      </c>
      <c r="G1023" s="8" t="str">
        <f>VLOOKUP(C1023&amp;"-O"&amp;E1023,端口信息表!B:F,5,FALSE)</f>
        <v>TC13B</v>
      </c>
      <c r="H1023" t="e">
        <f>VLOOKUP(O1023&amp;"-"&amp;VLOOKUP(B1023,开关状态表!B:K,10,0),'TWT实时状态（新）'!B:I,7,0)</f>
        <v>#N/A</v>
      </c>
      <c r="I1023" t="e">
        <f>VLOOKUP(O1023&amp;"-"&amp;VLOOKUP(B1023,开关状态表!B:K,10,0),'TWT实时状态（新）'!B:I,8,0)</f>
        <v>#N/A</v>
      </c>
      <c r="O1023" s="11" t="str">
        <f>VLOOKUP(C1023,矩阵信息表!B:C,2,0)</f>
        <v>APT7</v>
      </c>
    </row>
    <row r="1024" ht="15" spans="1:15">
      <c r="A1024" s="13">
        <f t="shared" si="31"/>
        <v>1023</v>
      </c>
      <c r="B1024" s="8" t="str">
        <f t="shared" si="32"/>
        <v>APT7-1-74-[1][1]</v>
      </c>
      <c r="C1024" s="14" t="s">
        <v>8516</v>
      </c>
      <c r="D1024" s="14">
        <v>1</v>
      </c>
      <c r="E1024" s="14">
        <v>1</v>
      </c>
      <c r="F1024" s="8" t="str">
        <f>VLOOKUP(C1024&amp;"-I"&amp;D1024,端口信息表!B:F,5,FALSE)</f>
        <v>RC14B</v>
      </c>
      <c r="G1024" s="8" t="str">
        <f>VLOOKUP(C1024&amp;"-O"&amp;E1024,端口信息表!B:F,5,FALSE)</f>
        <v>TC14B</v>
      </c>
      <c r="H1024" t="e">
        <f>VLOOKUP(O1024&amp;"-"&amp;VLOOKUP(B1024,开关状态表!B:K,10,0),'TWT实时状态（新）'!B:I,7,0)</f>
        <v>#N/A</v>
      </c>
      <c r="I1024" t="e">
        <f>VLOOKUP(O1024&amp;"-"&amp;VLOOKUP(B1024,开关状态表!B:K,10,0),'TWT实时状态（新）'!B:I,8,0)</f>
        <v>#N/A</v>
      </c>
      <c r="O1024" s="11" t="str">
        <f>VLOOKUP(C1024,矩阵信息表!B:C,2,0)</f>
        <v>APT7</v>
      </c>
    </row>
    <row r="1025" ht="15" spans="1:15">
      <c r="A1025" s="13">
        <f t="shared" si="31"/>
        <v>1024</v>
      </c>
      <c r="B1025" s="8" t="str">
        <f t="shared" si="32"/>
        <v>APT9-1-75-[1][1]</v>
      </c>
      <c r="C1025" s="14" t="s">
        <v>8517</v>
      </c>
      <c r="D1025" s="14">
        <v>1</v>
      </c>
      <c r="E1025" s="14">
        <v>1</v>
      </c>
      <c r="F1025" s="8" t="str">
        <f>VLOOKUP(C1025&amp;"-I"&amp;D1025,端口信息表!B:F,5,FALSE)</f>
        <v>RC04A</v>
      </c>
      <c r="G1025" s="8" t="str">
        <f>VLOOKUP(C1025&amp;"-O"&amp;E1025,端口信息表!B:F,5,FALSE)</f>
        <v>TC04A</v>
      </c>
      <c r="H1025" t="e">
        <f>VLOOKUP(O1025&amp;"-"&amp;VLOOKUP(B1025,开关状态表!B:K,10,0),'TWT实时状态（新）'!B:I,7,0)</f>
        <v>#N/A</v>
      </c>
      <c r="I1025" t="e">
        <f>VLOOKUP(O1025&amp;"-"&amp;VLOOKUP(B1025,开关状态表!B:K,10,0),'TWT实时状态（新）'!B:I,8,0)</f>
        <v>#N/A</v>
      </c>
      <c r="O1025" s="11" t="str">
        <f>VLOOKUP(C1025,矩阵信息表!B:C,2,0)</f>
        <v>APT9</v>
      </c>
    </row>
    <row r="1026" ht="15" spans="1:15">
      <c r="A1026" s="13">
        <f t="shared" si="31"/>
        <v>1025</v>
      </c>
      <c r="B1026" s="8" t="str">
        <f t="shared" si="32"/>
        <v>APT9-1-76-[1][1]</v>
      </c>
      <c r="C1026" s="14" t="s">
        <v>8518</v>
      </c>
      <c r="D1026" s="14">
        <v>1</v>
      </c>
      <c r="E1026" s="14">
        <v>1</v>
      </c>
      <c r="F1026" s="8" t="str">
        <f>VLOOKUP(C1026&amp;"-I"&amp;D1026,端口信息表!B:F,5,FALSE)</f>
        <v>RC04A</v>
      </c>
      <c r="G1026" s="8" t="str">
        <f>VLOOKUP(C1026&amp;"-O"&amp;E1026,端口信息表!B:F,5,FALSE)</f>
        <v>TC04A</v>
      </c>
      <c r="H1026" t="e">
        <f>VLOOKUP(O1026&amp;"-"&amp;VLOOKUP(B1026,开关状态表!B:K,10,0),'TWT实时状态（新）'!B:I,7,0)</f>
        <v>#N/A</v>
      </c>
      <c r="I1026" t="e">
        <f>VLOOKUP(O1026&amp;"-"&amp;VLOOKUP(B1026,开关状态表!B:K,10,0),'TWT实时状态（新）'!B:I,8,0)</f>
        <v>#N/A</v>
      </c>
      <c r="O1026" s="11" t="str">
        <f>VLOOKUP(C1026,矩阵信息表!B:C,2,0)</f>
        <v>APT9</v>
      </c>
    </row>
    <row r="1027" ht="15" spans="1:15">
      <c r="A1027" s="13">
        <f t="shared" ref="A1027:A1067" si="33">ROW()-1</f>
        <v>1026</v>
      </c>
      <c r="B1027" s="8" t="str">
        <f t="shared" ref="B1027:B1067" si="34">C1027&amp;"-["&amp;D1027&amp;"]["&amp;E1027&amp;"]"</f>
        <v>APT9-1-77-[1][1]</v>
      </c>
      <c r="C1027" s="14" t="s">
        <v>8519</v>
      </c>
      <c r="D1027" s="14">
        <v>1</v>
      </c>
      <c r="E1027" s="14">
        <v>1</v>
      </c>
      <c r="F1027" s="8" t="str">
        <f>VLOOKUP(C1027&amp;"-I"&amp;D1027,端口信息表!B:F,5,FALSE)</f>
        <v>RC11B</v>
      </c>
      <c r="G1027" s="8" t="str">
        <f>VLOOKUP(C1027&amp;"-O"&amp;E1027,端口信息表!B:F,5,FALSE)</f>
        <v>TC11B</v>
      </c>
      <c r="H1027" t="e">
        <f>VLOOKUP(O1027&amp;"-"&amp;VLOOKUP(B1027,开关状态表!B:K,10,0),'TWT实时状态（新）'!B:I,7,0)</f>
        <v>#N/A</v>
      </c>
      <c r="I1027" t="e">
        <f>VLOOKUP(O1027&amp;"-"&amp;VLOOKUP(B1027,开关状态表!B:K,10,0),'TWT实时状态（新）'!B:I,8,0)</f>
        <v>#N/A</v>
      </c>
      <c r="O1027" s="11" t="str">
        <f>VLOOKUP(C1027,矩阵信息表!B:C,2,0)</f>
        <v>APT9</v>
      </c>
    </row>
    <row r="1028" ht="15" spans="1:15">
      <c r="A1028" s="13">
        <f t="shared" si="33"/>
        <v>1027</v>
      </c>
      <c r="B1028" s="8" t="str">
        <f t="shared" si="34"/>
        <v>APT5C-1-78-[1][1]</v>
      </c>
      <c r="C1028" s="14" t="s">
        <v>8520</v>
      </c>
      <c r="D1028" s="14">
        <v>1</v>
      </c>
      <c r="E1028" s="14">
        <v>1</v>
      </c>
      <c r="F1028" s="8" t="str">
        <f>VLOOKUP(C1028&amp;"-I"&amp;D1028,端口信息表!B:F,5,FALSE)</f>
        <v>RK8A</v>
      </c>
      <c r="G1028" s="8" t="str">
        <f>VLOOKUP(C1028&amp;"-O"&amp;E1028,端口信息表!B:F,5,FALSE)</f>
        <v>TK8A</v>
      </c>
      <c r="H1028" t="e">
        <f>VLOOKUP(O1028&amp;"-"&amp;VLOOKUP(B1028,开关状态表!B:K,10,0),'TWT实时状态（新）'!B:I,7,0)</f>
        <v>#N/A</v>
      </c>
      <c r="I1028" t="e">
        <f>VLOOKUP(O1028&amp;"-"&amp;VLOOKUP(B1028,开关状态表!B:K,10,0),'TWT实时状态（新）'!B:I,8,0)</f>
        <v>#N/A</v>
      </c>
      <c r="O1028" s="11" t="str">
        <f>VLOOKUP(C1028,矩阵信息表!B:C,2,0)</f>
        <v>APT5C</v>
      </c>
    </row>
    <row r="1029" ht="15" spans="1:15">
      <c r="A1029" s="13">
        <f t="shared" si="33"/>
        <v>1028</v>
      </c>
      <c r="B1029" s="8" t="str">
        <f t="shared" si="34"/>
        <v>APT5C-1-79-[1][1]</v>
      </c>
      <c r="C1029" s="14" t="s">
        <v>8521</v>
      </c>
      <c r="D1029" s="14">
        <v>1</v>
      </c>
      <c r="E1029" s="14">
        <v>1</v>
      </c>
      <c r="F1029" s="8" t="str">
        <f>VLOOKUP(C1029&amp;"-I"&amp;D1029,端口信息表!B:F,5,FALSE)</f>
        <v>RK8A</v>
      </c>
      <c r="G1029" s="8" t="str">
        <f>VLOOKUP(C1029&amp;"-O"&amp;E1029,端口信息表!B:F,5,FALSE)</f>
        <v>TK8A</v>
      </c>
      <c r="H1029" t="e">
        <f>VLOOKUP(O1029&amp;"-"&amp;VLOOKUP(B1029,开关状态表!B:K,10,0),'TWT实时状态（新）'!B:I,7,0)</f>
        <v>#N/A</v>
      </c>
      <c r="I1029" t="e">
        <f>VLOOKUP(O1029&amp;"-"&amp;VLOOKUP(B1029,开关状态表!B:K,10,0),'TWT实时状态（新）'!B:I,8,0)</f>
        <v>#N/A</v>
      </c>
      <c r="O1029" s="11" t="str">
        <f>VLOOKUP(C1029,矩阵信息表!B:C,2,0)</f>
        <v>APT5C</v>
      </c>
    </row>
    <row r="1030" ht="15" spans="1:15">
      <c r="A1030" s="13">
        <f t="shared" si="33"/>
        <v>1029</v>
      </c>
      <c r="B1030" s="8" t="str">
        <f t="shared" si="34"/>
        <v>APT6C-1-80-[1][1]</v>
      </c>
      <c r="C1030" s="14" t="s">
        <v>8522</v>
      </c>
      <c r="D1030" s="14">
        <v>1</v>
      </c>
      <c r="E1030" s="14">
        <v>1</v>
      </c>
      <c r="F1030" s="8" t="str">
        <f>VLOOKUP(C1030&amp;"-I"&amp;D1030,端口信息表!B:F,5,FALSE)</f>
        <v>RK5A-1</v>
      </c>
      <c r="G1030" s="8" t="str">
        <f>VLOOKUP(C1030&amp;"-O"&amp;E1030,端口信息表!B:F,5,FALSE)</f>
        <v>TK5A-1</v>
      </c>
      <c r="H1030" t="e">
        <f>VLOOKUP(O1030&amp;"-"&amp;VLOOKUP(B1030,开关状态表!B:K,10,0),'TWT实时状态（新）'!B:I,7,0)</f>
        <v>#N/A</v>
      </c>
      <c r="I1030" t="e">
        <f>VLOOKUP(O1030&amp;"-"&amp;VLOOKUP(B1030,开关状态表!B:K,10,0),'TWT实时状态（新）'!B:I,8,0)</f>
        <v>#N/A</v>
      </c>
      <c r="O1030" s="11" t="str">
        <f>VLOOKUP(C1030,矩阵信息表!B:C,2,0)</f>
        <v>APT6C</v>
      </c>
    </row>
    <row r="1031" ht="15" spans="1:15">
      <c r="A1031" s="13">
        <f t="shared" si="33"/>
        <v>1030</v>
      </c>
      <c r="B1031" s="8" t="str">
        <f t="shared" si="34"/>
        <v>APT6C-1-81-[1][1]</v>
      </c>
      <c r="C1031" s="14" t="s">
        <v>8523</v>
      </c>
      <c r="D1031" s="14">
        <v>1</v>
      </c>
      <c r="E1031" s="14">
        <v>1</v>
      </c>
      <c r="F1031" s="8" t="str">
        <f>VLOOKUP(C1031&amp;"-I"&amp;D1031,端口信息表!B:F,5,FALSE)</f>
        <v>RK5A-2</v>
      </c>
      <c r="G1031" s="8" t="str">
        <f>VLOOKUP(C1031&amp;"-O"&amp;E1031,端口信息表!B:F,5,FALSE)</f>
        <v>TK5A-2</v>
      </c>
      <c r="H1031" t="e">
        <f>VLOOKUP(O1031&amp;"-"&amp;VLOOKUP(B1031,开关状态表!B:K,10,0),'TWT实时状态（新）'!B:I,7,0)</f>
        <v>#N/A</v>
      </c>
      <c r="I1031" t="e">
        <f>VLOOKUP(O1031&amp;"-"&amp;VLOOKUP(B1031,开关状态表!B:K,10,0),'TWT实时状态（新）'!B:I,8,0)</f>
        <v>#N/A</v>
      </c>
      <c r="O1031" s="11" t="str">
        <f>VLOOKUP(C1031,矩阵信息表!B:C,2,0)</f>
        <v>APT6C</v>
      </c>
    </row>
    <row r="1032" ht="15" spans="1:15">
      <c r="A1032" s="13">
        <f t="shared" si="33"/>
        <v>1031</v>
      </c>
      <c r="B1032" s="8" t="str">
        <f t="shared" si="34"/>
        <v>APT6C-1-82-[1][1]</v>
      </c>
      <c r="C1032" s="14" t="s">
        <v>8524</v>
      </c>
      <c r="D1032" s="14">
        <v>1</v>
      </c>
      <c r="E1032" s="14">
        <v>1</v>
      </c>
      <c r="F1032" s="8" t="str">
        <f>VLOOKUP(C1032&amp;"-I"&amp;D1032,端口信息表!B:F,5,FALSE)</f>
        <v>RK5A-3</v>
      </c>
      <c r="G1032" s="8" t="str">
        <f>VLOOKUP(C1032&amp;"-O"&amp;E1032,端口信息表!B:F,5,FALSE)</f>
        <v>TK5A-3</v>
      </c>
      <c r="H1032" t="e">
        <f>VLOOKUP(O1032&amp;"-"&amp;VLOOKUP(B1032,开关状态表!B:K,10,0),'TWT实时状态（新）'!B:I,7,0)</f>
        <v>#N/A</v>
      </c>
      <c r="I1032" t="e">
        <f>VLOOKUP(O1032&amp;"-"&amp;VLOOKUP(B1032,开关状态表!B:K,10,0),'TWT实时状态（新）'!B:I,8,0)</f>
        <v>#N/A</v>
      </c>
      <c r="O1032" s="11" t="str">
        <f>VLOOKUP(C1032,矩阵信息表!B:C,2,0)</f>
        <v>APT6C</v>
      </c>
    </row>
    <row r="1033" ht="15" spans="1:15">
      <c r="A1033" s="13">
        <f t="shared" si="33"/>
        <v>1032</v>
      </c>
      <c r="B1033" s="8" t="str">
        <f t="shared" si="34"/>
        <v>APT6C-1-83-[1][1]</v>
      </c>
      <c r="C1033" s="14" t="s">
        <v>8525</v>
      </c>
      <c r="D1033" s="14">
        <v>1</v>
      </c>
      <c r="E1033" s="14">
        <v>1</v>
      </c>
      <c r="F1033" s="8" t="str">
        <f>VLOOKUP(C1033&amp;"-I"&amp;D1033,端口信息表!B:F,5,FALSE)</f>
        <v>RK5A-4</v>
      </c>
      <c r="G1033" s="8" t="str">
        <f>VLOOKUP(C1033&amp;"-O"&amp;E1033,端口信息表!B:F,5,FALSE)</f>
        <v>TK5A-4</v>
      </c>
      <c r="H1033" t="e">
        <f>VLOOKUP(O1033&amp;"-"&amp;VLOOKUP(B1033,开关状态表!B:K,10,0),'TWT实时状态（新）'!B:I,7,0)</f>
        <v>#N/A</v>
      </c>
      <c r="I1033" t="e">
        <f>VLOOKUP(O1033&amp;"-"&amp;VLOOKUP(B1033,开关状态表!B:K,10,0),'TWT实时状态（新）'!B:I,8,0)</f>
        <v>#N/A</v>
      </c>
      <c r="O1033" s="11" t="str">
        <f>VLOOKUP(C1033,矩阵信息表!B:C,2,0)</f>
        <v>APT6C</v>
      </c>
    </row>
    <row r="1034" ht="15" spans="1:15">
      <c r="A1034" s="13">
        <f t="shared" si="33"/>
        <v>1033</v>
      </c>
      <c r="B1034" s="8" t="str">
        <f t="shared" si="34"/>
        <v>APT6C-1-84-[1][1]</v>
      </c>
      <c r="C1034" s="14" t="s">
        <v>8526</v>
      </c>
      <c r="D1034" s="14">
        <v>1</v>
      </c>
      <c r="E1034" s="14">
        <v>1</v>
      </c>
      <c r="F1034" s="8" t="str">
        <f>VLOOKUP(C1034&amp;"-I"&amp;D1034,端口信息表!B:F,5,FALSE)</f>
        <v>RK7A</v>
      </c>
      <c r="G1034" s="8" t="str">
        <f>VLOOKUP(C1034&amp;"-O"&amp;E1034,端口信息表!B:F,5,FALSE)</f>
        <v>TK7A</v>
      </c>
      <c r="H1034" t="e">
        <f>VLOOKUP(O1034&amp;"-"&amp;VLOOKUP(B1034,开关状态表!B:K,10,0),'TWT实时状态（新）'!B:I,7,0)</f>
        <v>#N/A</v>
      </c>
      <c r="I1034" t="e">
        <f>VLOOKUP(O1034&amp;"-"&amp;VLOOKUP(B1034,开关状态表!B:K,10,0),'TWT实时状态（新）'!B:I,8,0)</f>
        <v>#N/A</v>
      </c>
      <c r="O1034" s="11" t="str">
        <f>VLOOKUP(C1034,矩阵信息表!B:C,2,0)</f>
        <v>APT6C</v>
      </c>
    </row>
    <row r="1035" ht="15" spans="1:15">
      <c r="A1035" s="13">
        <f t="shared" si="33"/>
        <v>1034</v>
      </c>
      <c r="B1035" s="8" t="str">
        <f t="shared" si="34"/>
        <v>APT6C-1-85-[1][1]</v>
      </c>
      <c r="C1035" s="14" t="s">
        <v>8527</v>
      </c>
      <c r="D1035" s="14">
        <v>1</v>
      </c>
      <c r="E1035" s="14">
        <v>1</v>
      </c>
      <c r="F1035" s="8" t="str">
        <f>VLOOKUP(C1035&amp;"-I"&amp;D1035,端口信息表!B:F,5,FALSE)</f>
        <v>RK8A</v>
      </c>
      <c r="G1035" s="8" t="str">
        <f>VLOOKUP(C1035&amp;"-O"&amp;E1035,端口信息表!B:F,5,FALSE)</f>
        <v>TK8A</v>
      </c>
      <c r="H1035" t="e">
        <f>VLOOKUP(O1035&amp;"-"&amp;VLOOKUP(B1035,开关状态表!B:K,10,0),'TWT实时状态（新）'!B:I,7,0)</f>
        <v>#N/A</v>
      </c>
      <c r="I1035" t="e">
        <f>VLOOKUP(O1035&amp;"-"&amp;VLOOKUP(B1035,开关状态表!B:K,10,0),'TWT实时状态（新）'!B:I,8,0)</f>
        <v>#N/A</v>
      </c>
      <c r="O1035" s="11" t="str">
        <f>VLOOKUP(C1035,矩阵信息表!B:C,2,0)</f>
        <v>APT6C</v>
      </c>
    </row>
    <row r="1036" ht="15" spans="1:15">
      <c r="A1036" s="13">
        <f t="shared" si="33"/>
        <v>1035</v>
      </c>
      <c r="B1036" s="8" t="str">
        <f t="shared" si="34"/>
        <v>APT6C-1-86-[1][1]</v>
      </c>
      <c r="C1036" s="14" t="s">
        <v>8528</v>
      </c>
      <c r="D1036" s="14">
        <v>1</v>
      </c>
      <c r="E1036" s="14">
        <v>1</v>
      </c>
      <c r="F1036" s="8" t="str">
        <f>VLOOKUP(C1036&amp;"-I"&amp;D1036,端口信息表!B:F,5,FALSE)</f>
        <v>RK1B</v>
      </c>
      <c r="G1036" s="8" t="str">
        <f>VLOOKUP(C1036&amp;"-O"&amp;E1036,端口信息表!B:F,5,FALSE)</f>
        <v>TK1B</v>
      </c>
      <c r="H1036" t="e">
        <f>VLOOKUP(O1036&amp;"-"&amp;VLOOKUP(B1036,开关状态表!B:K,10,0),'TWT实时状态（新）'!B:I,7,0)</f>
        <v>#N/A</v>
      </c>
      <c r="I1036" t="e">
        <f>VLOOKUP(O1036&amp;"-"&amp;VLOOKUP(B1036,开关状态表!B:K,10,0),'TWT实时状态（新）'!B:I,8,0)</f>
        <v>#N/A</v>
      </c>
      <c r="O1036" s="11" t="str">
        <f>VLOOKUP(C1036,矩阵信息表!B:C,2,0)</f>
        <v>APT6C</v>
      </c>
    </row>
    <row r="1037" ht="15" spans="1:15">
      <c r="A1037" s="13">
        <f t="shared" si="33"/>
        <v>1036</v>
      </c>
      <c r="B1037" s="8" t="str">
        <f t="shared" si="34"/>
        <v>APT6C-1-87-[1][1]</v>
      </c>
      <c r="C1037" s="14" t="s">
        <v>8529</v>
      </c>
      <c r="D1037" s="14">
        <v>1</v>
      </c>
      <c r="E1037" s="14">
        <v>1</v>
      </c>
      <c r="F1037" s="8" t="str">
        <f>VLOOKUP(C1037&amp;"-I"&amp;D1037,端口信息表!B:F,5,FALSE)</f>
        <v>RK5B</v>
      </c>
      <c r="G1037" s="8" t="str">
        <f>VLOOKUP(C1037&amp;"-O"&amp;E1037,端口信息表!B:F,5,FALSE)</f>
        <v>TK5B</v>
      </c>
      <c r="H1037" t="e">
        <f>VLOOKUP(O1037&amp;"-"&amp;VLOOKUP(B1037,开关状态表!B:K,10,0),'TWT实时状态（新）'!B:I,7,0)</f>
        <v>#N/A</v>
      </c>
      <c r="I1037" t="e">
        <f>VLOOKUP(O1037&amp;"-"&amp;VLOOKUP(B1037,开关状态表!B:K,10,0),'TWT实时状态（新）'!B:I,8,0)</f>
        <v>#N/A</v>
      </c>
      <c r="O1037" s="11" t="str">
        <f>VLOOKUP(C1037,矩阵信息表!B:C,2,0)</f>
        <v>APT6C</v>
      </c>
    </row>
    <row r="1038" ht="15" spans="1:15">
      <c r="A1038" s="13">
        <f t="shared" si="33"/>
        <v>1037</v>
      </c>
      <c r="B1038" s="8" t="str">
        <f t="shared" si="34"/>
        <v>APT6C-1-88-[1][1]</v>
      </c>
      <c r="C1038" s="14" t="s">
        <v>8530</v>
      </c>
      <c r="D1038" s="14">
        <v>1</v>
      </c>
      <c r="E1038" s="14">
        <v>1</v>
      </c>
      <c r="F1038" s="8" t="str">
        <f>VLOOKUP(C1038&amp;"-I"&amp;D1038,端口信息表!B:F,5,FALSE)</f>
        <v>RK7B</v>
      </c>
      <c r="G1038" s="8" t="str">
        <f>VLOOKUP(C1038&amp;"-O"&amp;E1038,端口信息表!B:F,5,FALSE)</f>
        <v>TK7B</v>
      </c>
      <c r="H1038" t="e">
        <f>VLOOKUP(O1038&amp;"-"&amp;VLOOKUP(B1038,开关状态表!B:K,10,0),'TWT实时状态（新）'!B:I,7,0)</f>
        <v>#N/A</v>
      </c>
      <c r="I1038" t="e">
        <f>VLOOKUP(O1038&amp;"-"&amp;VLOOKUP(B1038,开关状态表!B:K,10,0),'TWT实时状态（新）'!B:I,8,0)</f>
        <v>#N/A</v>
      </c>
      <c r="O1038" s="11" t="str">
        <f>VLOOKUP(C1038,矩阵信息表!B:C,2,0)</f>
        <v>APT6C</v>
      </c>
    </row>
    <row r="1039" ht="15" spans="1:15">
      <c r="A1039" s="13">
        <f t="shared" si="33"/>
        <v>1038</v>
      </c>
      <c r="B1039" s="8" t="str">
        <f t="shared" si="34"/>
        <v>APT6C-1-89-[1][1]</v>
      </c>
      <c r="C1039" s="14" t="s">
        <v>8531</v>
      </c>
      <c r="D1039" s="14">
        <v>1</v>
      </c>
      <c r="E1039" s="14">
        <v>1</v>
      </c>
      <c r="F1039" s="8" t="str">
        <f>VLOOKUP(C1039&amp;"-I"&amp;D1039,端口信息表!B:F,5,FALSE)</f>
        <v>RK9B</v>
      </c>
      <c r="G1039" s="8" t="str">
        <f>VLOOKUP(C1039&amp;"-O"&amp;E1039,端口信息表!B:F,5,FALSE)</f>
        <v>TK9B</v>
      </c>
      <c r="H1039" t="e">
        <f>VLOOKUP(O1039&amp;"-"&amp;VLOOKUP(B1039,开关状态表!B:K,10,0),'TWT实时状态（新）'!B:I,7,0)</f>
        <v>#N/A</v>
      </c>
      <c r="I1039" t="e">
        <f>VLOOKUP(O1039&amp;"-"&amp;VLOOKUP(B1039,开关状态表!B:K,10,0),'TWT实时状态（新）'!B:I,8,0)</f>
        <v>#N/A</v>
      </c>
      <c r="O1039" s="11" t="str">
        <f>VLOOKUP(C1039,矩阵信息表!B:C,2,0)</f>
        <v>APT6C</v>
      </c>
    </row>
    <row r="1040" ht="15" spans="1:15">
      <c r="A1040" s="13">
        <f t="shared" si="33"/>
        <v>1039</v>
      </c>
      <c r="B1040" s="8" t="str">
        <f t="shared" si="34"/>
        <v>APT6C-1-90-[1][1]</v>
      </c>
      <c r="C1040" s="14" t="s">
        <v>8532</v>
      </c>
      <c r="D1040" s="14">
        <v>1</v>
      </c>
      <c r="E1040" s="14">
        <v>1</v>
      </c>
      <c r="F1040" s="8" t="str">
        <f>VLOOKUP(C1040&amp;"-I"&amp;D1040,端口信息表!B:F,5,FALSE)</f>
        <v>RK10B</v>
      </c>
      <c r="G1040" s="8" t="str">
        <f>VLOOKUP(C1040&amp;"-O"&amp;E1040,端口信息表!B:F,5,FALSE)</f>
        <v>TK10B</v>
      </c>
      <c r="H1040" t="e">
        <f>VLOOKUP(O1040&amp;"-"&amp;VLOOKUP(B1040,开关状态表!B:K,10,0),'TWT实时状态（新）'!B:I,7,0)</f>
        <v>#N/A</v>
      </c>
      <c r="I1040" t="e">
        <f>VLOOKUP(O1040&amp;"-"&amp;VLOOKUP(B1040,开关状态表!B:K,10,0),'TWT实时状态（新）'!B:I,8,0)</f>
        <v>#N/A</v>
      </c>
      <c r="O1040" s="11" t="str">
        <f>VLOOKUP(C1040,矩阵信息表!B:C,2,0)</f>
        <v>APT6C</v>
      </c>
    </row>
    <row r="1041" ht="15" spans="1:15">
      <c r="A1041" s="13">
        <f t="shared" si="33"/>
        <v>1040</v>
      </c>
      <c r="B1041" s="8" t="str">
        <f t="shared" si="34"/>
        <v>APT6C-1-91-[1][1]</v>
      </c>
      <c r="C1041" s="14" t="s">
        <v>8533</v>
      </c>
      <c r="D1041" s="14">
        <v>1</v>
      </c>
      <c r="E1041" s="14">
        <v>1</v>
      </c>
      <c r="F1041" s="8" t="str">
        <f>VLOOKUP(C1041&amp;"-I"&amp;D1041,端口信息表!B:F,5,FALSE)</f>
        <v>RK11B</v>
      </c>
      <c r="G1041" s="8" t="str">
        <f>VLOOKUP(C1041&amp;"-O"&amp;E1041,端口信息表!B:F,5,FALSE)</f>
        <v>TK11B</v>
      </c>
      <c r="H1041" t="e">
        <f>VLOOKUP(O1041&amp;"-"&amp;VLOOKUP(B1041,开关状态表!B:K,10,0),'TWT实时状态（新）'!B:I,7,0)</f>
        <v>#N/A</v>
      </c>
      <c r="I1041" t="e">
        <f>VLOOKUP(O1041&amp;"-"&amp;VLOOKUP(B1041,开关状态表!B:K,10,0),'TWT实时状态（新）'!B:I,8,0)</f>
        <v>#N/A</v>
      </c>
      <c r="O1041" s="11" t="str">
        <f>VLOOKUP(C1041,矩阵信息表!B:C,2,0)</f>
        <v>APT6C</v>
      </c>
    </row>
    <row r="1042" ht="15" spans="1:15">
      <c r="A1042" s="13">
        <f t="shared" si="33"/>
        <v>1041</v>
      </c>
      <c r="B1042" s="8" t="str">
        <f t="shared" si="34"/>
        <v>APT6C-1-92-[1][1]</v>
      </c>
      <c r="C1042" s="14" t="s">
        <v>8534</v>
      </c>
      <c r="D1042" s="14">
        <v>1</v>
      </c>
      <c r="E1042" s="14">
        <v>1</v>
      </c>
      <c r="F1042" s="8" t="str">
        <f>VLOOKUP(C1042&amp;"-I"&amp;D1042,端口信息表!B:F,5,FALSE)</f>
        <v>RK12B</v>
      </c>
      <c r="G1042" s="8" t="str">
        <f>VLOOKUP(C1042&amp;"-O"&amp;E1042,端口信息表!B:F,5,FALSE)</f>
        <v>TK12B</v>
      </c>
      <c r="H1042" t="e">
        <f>VLOOKUP(O1042&amp;"-"&amp;VLOOKUP(B1042,开关状态表!B:K,10,0),'TWT实时状态（新）'!B:I,7,0)</f>
        <v>#N/A</v>
      </c>
      <c r="I1042" t="e">
        <f>VLOOKUP(O1042&amp;"-"&amp;VLOOKUP(B1042,开关状态表!B:K,10,0),'TWT实时状态（新）'!B:I,8,0)</f>
        <v>#N/A</v>
      </c>
      <c r="O1042" s="11" t="str">
        <f>VLOOKUP(C1042,矩阵信息表!B:C,2,0)</f>
        <v>APT6C</v>
      </c>
    </row>
    <row r="1043" ht="15" spans="1:15">
      <c r="A1043" s="13">
        <f t="shared" si="33"/>
        <v>1042</v>
      </c>
      <c r="B1043" s="8" t="str">
        <f t="shared" si="34"/>
        <v>APT6C-1-93-[1][1]</v>
      </c>
      <c r="C1043" s="14" t="s">
        <v>8535</v>
      </c>
      <c r="D1043" s="14">
        <v>1</v>
      </c>
      <c r="E1043" s="14">
        <v>1</v>
      </c>
      <c r="F1043" s="8" t="str">
        <f>VLOOKUP(C1043&amp;"-I"&amp;D1043,端口信息表!B:F,5,FALSE)</f>
        <v>RK12B1</v>
      </c>
      <c r="G1043" s="8" t="str">
        <f>VLOOKUP(C1043&amp;"-O"&amp;E1043,端口信息表!B:F,5,FALSE)</f>
        <v>TK12B1</v>
      </c>
      <c r="H1043" t="e">
        <f>VLOOKUP(O1043&amp;"-"&amp;VLOOKUP(B1043,开关状态表!B:K,10,0),'TWT实时状态（新）'!B:I,7,0)</f>
        <v>#N/A</v>
      </c>
      <c r="I1043" t="e">
        <f>VLOOKUP(O1043&amp;"-"&amp;VLOOKUP(B1043,开关状态表!B:K,10,0),'TWT实时状态（新）'!B:I,8,0)</f>
        <v>#N/A</v>
      </c>
      <c r="O1043" s="11" t="str">
        <f>VLOOKUP(C1043,矩阵信息表!B:C,2,0)</f>
        <v>APT6C</v>
      </c>
    </row>
    <row r="1044" ht="15" spans="1:15">
      <c r="A1044" s="13">
        <f t="shared" si="33"/>
        <v>1043</v>
      </c>
      <c r="B1044" s="8" t="str">
        <f t="shared" si="34"/>
        <v>APT7-1-94-[1][1]</v>
      </c>
      <c r="C1044" s="14" t="s">
        <v>8536</v>
      </c>
      <c r="D1044" s="14">
        <v>1</v>
      </c>
      <c r="E1044" s="14">
        <v>1</v>
      </c>
      <c r="F1044" s="8" t="str">
        <f>VLOOKUP(C1044&amp;"-I"&amp;D1044,端口信息表!B:F,5,FALSE)</f>
        <v>RKM07-1</v>
      </c>
      <c r="G1044" s="8" t="str">
        <f>VLOOKUP(C1044&amp;"-O"&amp;E1044,端口信息表!B:F,5,FALSE)</f>
        <v>TKM07-1</v>
      </c>
      <c r="H1044" t="e">
        <f>VLOOKUP(O1044&amp;"-"&amp;VLOOKUP(B1044,开关状态表!B:K,10,0),'TWT实时状态（新）'!B:I,7,0)</f>
        <v>#N/A</v>
      </c>
      <c r="I1044" t="e">
        <f>VLOOKUP(O1044&amp;"-"&amp;VLOOKUP(B1044,开关状态表!B:K,10,0),'TWT实时状态（新）'!B:I,8,0)</f>
        <v>#N/A</v>
      </c>
      <c r="O1044" s="11" t="str">
        <f>VLOOKUP(C1044,矩阵信息表!B:C,2,0)</f>
        <v>APT7</v>
      </c>
    </row>
    <row r="1045" ht="15" spans="1:15">
      <c r="A1045" s="13">
        <f t="shared" si="33"/>
        <v>1044</v>
      </c>
      <c r="B1045" s="8" t="str">
        <f t="shared" si="34"/>
        <v>APT7-1-95-[1][1]</v>
      </c>
      <c r="C1045" s="14" t="s">
        <v>8537</v>
      </c>
      <c r="D1045" s="14">
        <v>1</v>
      </c>
      <c r="E1045" s="14">
        <v>1</v>
      </c>
      <c r="F1045" s="8" t="str">
        <f>VLOOKUP(C1045&amp;"-I"&amp;D1045,端口信息表!B:F,5,FALSE)</f>
        <v>RKAC01</v>
      </c>
      <c r="G1045" s="8" t="str">
        <f>VLOOKUP(C1045&amp;"-O"&amp;E1045,端口信息表!B:F,5,FALSE)</f>
        <v>TKAC01</v>
      </c>
      <c r="H1045" t="e">
        <f>VLOOKUP(O1045&amp;"-"&amp;VLOOKUP(B1045,开关状态表!B:K,10,0),'TWT实时状态（新）'!B:I,7,0)</f>
        <v>#N/A</v>
      </c>
      <c r="I1045" t="e">
        <f>VLOOKUP(O1045&amp;"-"&amp;VLOOKUP(B1045,开关状态表!B:K,10,0),'TWT实时状态（新）'!B:I,8,0)</f>
        <v>#N/A</v>
      </c>
      <c r="O1045" s="11" t="str">
        <f>VLOOKUP(C1045,矩阵信息表!B:C,2,0)</f>
        <v>APT7</v>
      </c>
    </row>
    <row r="1046" ht="15" spans="1:15">
      <c r="A1046" s="13">
        <f t="shared" si="33"/>
        <v>1045</v>
      </c>
      <c r="B1046" s="8" t="str">
        <f t="shared" si="34"/>
        <v>APT7-1-96-[1][1]</v>
      </c>
      <c r="C1046" s="14" t="s">
        <v>8538</v>
      </c>
      <c r="D1046" s="14">
        <v>1</v>
      </c>
      <c r="E1046" s="14">
        <v>1</v>
      </c>
      <c r="F1046" s="8" t="str">
        <f>VLOOKUP(C1046&amp;"-I"&amp;D1046,端口信息表!B:F,5,FALSE)</f>
        <v>RKC03</v>
      </c>
      <c r="G1046" s="8" t="str">
        <f>VLOOKUP(C1046&amp;"-O"&amp;E1046,端口信息表!B:F,5,FALSE)</f>
        <v>TKC03</v>
      </c>
      <c r="H1046" t="e">
        <f>VLOOKUP(O1046&amp;"-"&amp;VLOOKUP(B1046,开关状态表!B:K,10,0),'TWT实时状态（新）'!B:I,7,0)</f>
        <v>#N/A</v>
      </c>
      <c r="I1046" t="e">
        <f>VLOOKUP(O1046&amp;"-"&amp;VLOOKUP(B1046,开关状态表!B:K,10,0),'TWT实时状态（新）'!B:I,8,0)</f>
        <v>#N/A</v>
      </c>
      <c r="O1046" s="11" t="str">
        <f>VLOOKUP(C1046,矩阵信息表!B:C,2,0)</f>
        <v>APT7</v>
      </c>
    </row>
    <row r="1047" ht="15" spans="1:15">
      <c r="A1047" s="13">
        <f t="shared" si="33"/>
        <v>1046</v>
      </c>
      <c r="B1047" s="8" t="str">
        <f t="shared" si="34"/>
        <v>APT7-1-97-[1][1]</v>
      </c>
      <c r="C1047" s="14" t="s">
        <v>8539</v>
      </c>
      <c r="D1047" s="14">
        <v>1</v>
      </c>
      <c r="E1047" s="14">
        <v>1</v>
      </c>
      <c r="F1047" s="8" t="str">
        <f>VLOOKUP(C1047&amp;"-I"&amp;D1047,端口信息表!B:F,5,FALSE)</f>
        <v>RKC04</v>
      </c>
      <c r="G1047" s="8" t="str">
        <f>VLOOKUP(C1047&amp;"-O"&amp;E1047,端口信息表!B:F,5,FALSE)</f>
        <v>TKC04</v>
      </c>
      <c r="H1047" t="e">
        <f>VLOOKUP(O1047&amp;"-"&amp;VLOOKUP(B1047,开关状态表!B:K,10,0),'TWT实时状态（新）'!B:I,7,0)</f>
        <v>#N/A</v>
      </c>
      <c r="I1047" t="e">
        <f>VLOOKUP(O1047&amp;"-"&amp;VLOOKUP(B1047,开关状态表!B:K,10,0),'TWT实时状态（新）'!B:I,8,0)</f>
        <v>#N/A</v>
      </c>
      <c r="O1047" s="11" t="str">
        <f>VLOOKUP(C1047,矩阵信息表!B:C,2,0)</f>
        <v>APT7</v>
      </c>
    </row>
    <row r="1048" ht="15" spans="1:15">
      <c r="A1048" s="13">
        <f t="shared" si="33"/>
        <v>1047</v>
      </c>
      <c r="B1048" s="8" t="str">
        <f t="shared" si="34"/>
        <v>APT7-1-98-[1][1]</v>
      </c>
      <c r="C1048" s="14" t="s">
        <v>8540</v>
      </c>
      <c r="D1048" s="14">
        <v>1</v>
      </c>
      <c r="E1048" s="14">
        <v>1</v>
      </c>
      <c r="F1048" s="8" t="str">
        <f>VLOOKUP(C1048&amp;"-I"&amp;D1048,端口信息表!B:F,5,FALSE)</f>
        <v>RKC04</v>
      </c>
      <c r="G1048" s="8" t="str">
        <f>VLOOKUP(C1048&amp;"-O"&amp;E1048,端口信息表!B:F,5,FALSE)</f>
        <v>TKC04</v>
      </c>
      <c r="H1048" t="e">
        <f>VLOOKUP(O1048&amp;"-"&amp;VLOOKUP(B1048,开关状态表!B:K,10,0),'TWT实时状态（新）'!B:I,7,0)</f>
        <v>#N/A</v>
      </c>
      <c r="I1048" t="e">
        <f>VLOOKUP(O1048&amp;"-"&amp;VLOOKUP(B1048,开关状态表!B:K,10,0),'TWT实时状态（新）'!B:I,8,0)</f>
        <v>#N/A</v>
      </c>
      <c r="O1048" s="11" t="str">
        <f>VLOOKUP(C1048,矩阵信息表!B:C,2,0)</f>
        <v>APT7</v>
      </c>
    </row>
    <row r="1049" ht="15" spans="1:15">
      <c r="A1049" s="13">
        <f t="shared" si="33"/>
        <v>1048</v>
      </c>
      <c r="B1049" s="8" t="str">
        <f t="shared" si="34"/>
        <v>APT7-1-99-[1][1]</v>
      </c>
      <c r="C1049" s="14" t="s">
        <v>8541</v>
      </c>
      <c r="D1049" s="14">
        <v>1</v>
      </c>
      <c r="E1049" s="14">
        <v>1</v>
      </c>
      <c r="F1049" s="8" t="str">
        <f>VLOOKUP(C1049&amp;"-I"&amp;D1049,端口信息表!B:F,5,FALSE)</f>
        <v>RKC05</v>
      </c>
      <c r="G1049" s="8" t="str">
        <f>VLOOKUP(C1049&amp;"-O"&amp;E1049,端口信息表!B:F,5,FALSE)</f>
        <v>TKC05</v>
      </c>
      <c r="H1049" t="e">
        <f>VLOOKUP(O1049&amp;"-"&amp;VLOOKUP(B1049,开关状态表!B:K,10,0),'TWT实时状态（新）'!B:I,7,0)</f>
        <v>#N/A</v>
      </c>
      <c r="I1049" t="e">
        <f>VLOOKUP(O1049&amp;"-"&amp;VLOOKUP(B1049,开关状态表!B:K,10,0),'TWT实时状态（新）'!B:I,8,0)</f>
        <v>#N/A</v>
      </c>
      <c r="O1049" s="11" t="str">
        <f>VLOOKUP(C1049,矩阵信息表!B:C,2,0)</f>
        <v>APT7</v>
      </c>
    </row>
    <row r="1050" ht="15" spans="1:15">
      <c r="A1050" s="13">
        <f t="shared" si="33"/>
        <v>1049</v>
      </c>
      <c r="B1050" s="8" t="str">
        <f t="shared" si="34"/>
        <v>APT7-1-100-[1][1]</v>
      </c>
      <c r="C1050" s="14" t="s">
        <v>8542</v>
      </c>
      <c r="D1050" s="14">
        <v>1</v>
      </c>
      <c r="E1050" s="14">
        <v>1</v>
      </c>
      <c r="F1050" s="8" t="str">
        <f>VLOOKUP(C1050&amp;"-I"&amp;D1050,端口信息表!B:F,5,FALSE)</f>
        <v>RKC08</v>
      </c>
      <c r="G1050" s="8" t="str">
        <f>VLOOKUP(C1050&amp;"-O"&amp;E1050,端口信息表!B:F,5,FALSE)</f>
        <v>TKC08</v>
      </c>
      <c r="H1050" t="e">
        <f>VLOOKUP(O1050&amp;"-"&amp;VLOOKUP(B1050,开关状态表!B:K,10,0),'TWT实时状态（新）'!B:I,7,0)</f>
        <v>#N/A</v>
      </c>
      <c r="I1050" t="e">
        <f>VLOOKUP(O1050&amp;"-"&amp;VLOOKUP(B1050,开关状态表!B:K,10,0),'TWT实时状态（新）'!B:I,8,0)</f>
        <v>#N/A</v>
      </c>
      <c r="O1050" s="11" t="str">
        <f>VLOOKUP(C1050,矩阵信息表!B:C,2,0)</f>
        <v>APT7</v>
      </c>
    </row>
    <row r="1051" ht="15" spans="1:15">
      <c r="A1051" s="13">
        <f t="shared" si="33"/>
        <v>1050</v>
      </c>
      <c r="B1051" s="8" t="str">
        <f t="shared" si="34"/>
        <v>APT7-1-101-[1][1]</v>
      </c>
      <c r="C1051" s="14" t="s">
        <v>8543</v>
      </c>
      <c r="D1051" s="14">
        <v>1</v>
      </c>
      <c r="E1051" s="14">
        <v>1</v>
      </c>
      <c r="F1051" s="8" t="str">
        <f>VLOOKUP(C1051&amp;"-I"&amp;D1051,端口信息表!B:F,5,FALSE)</f>
        <v>RKC09</v>
      </c>
      <c r="G1051" s="8" t="str">
        <f>VLOOKUP(C1051&amp;"-O"&amp;E1051,端口信息表!B:F,5,FALSE)</f>
        <v>TKC09</v>
      </c>
      <c r="H1051" t="e">
        <f>VLOOKUP(O1051&amp;"-"&amp;VLOOKUP(B1051,开关状态表!B:K,10,0),'TWT实时状态（新）'!B:I,7,0)</f>
        <v>#N/A</v>
      </c>
      <c r="I1051" t="e">
        <f>VLOOKUP(O1051&amp;"-"&amp;VLOOKUP(B1051,开关状态表!B:K,10,0),'TWT实时状态（新）'!B:I,8,0)</f>
        <v>#N/A</v>
      </c>
      <c r="O1051" s="11" t="str">
        <f>VLOOKUP(C1051,矩阵信息表!B:C,2,0)</f>
        <v>APT7</v>
      </c>
    </row>
    <row r="1052" ht="15" spans="1:15">
      <c r="A1052" s="13">
        <f t="shared" si="33"/>
        <v>1051</v>
      </c>
      <c r="B1052" s="8" t="str">
        <f t="shared" si="34"/>
        <v>APT7-1-102-[1][1]</v>
      </c>
      <c r="C1052" s="14" t="s">
        <v>8544</v>
      </c>
      <c r="D1052" s="14">
        <v>1</v>
      </c>
      <c r="E1052" s="14">
        <v>1</v>
      </c>
      <c r="F1052" s="8" t="str">
        <f>VLOOKUP(C1052&amp;"-I"&amp;D1052,端口信息表!B:F,5,FALSE)</f>
        <v>RKC09-1</v>
      </c>
      <c r="G1052" s="8" t="str">
        <f>VLOOKUP(C1052&amp;"-O"&amp;E1052,端口信息表!B:F,5,FALSE)</f>
        <v>TKC09-1</v>
      </c>
      <c r="H1052" t="e">
        <f>VLOOKUP(O1052&amp;"-"&amp;VLOOKUP(B1052,开关状态表!B:K,10,0),'TWT实时状态（新）'!B:I,7,0)</f>
        <v>#N/A</v>
      </c>
      <c r="I1052" t="e">
        <f>VLOOKUP(O1052&amp;"-"&amp;VLOOKUP(B1052,开关状态表!B:K,10,0),'TWT实时状态（新）'!B:I,8,0)</f>
        <v>#N/A</v>
      </c>
      <c r="O1052" s="11" t="str">
        <f>VLOOKUP(C1052,矩阵信息表!B:C,2,0)</f>
        <v>APT7</v>
      </c>
    </row>
    <row r="1053" ht="15" spans="1:15">
      <c r="A1053" s="13">
        <f t="shared" si="33"/>
        <v>1052</v>
      </c>
      <c r="B1053" s="8" t="str">
        <f t="shared" si="34"/>
        <v>APT7-1-103-[1][1]</v>
      </c>
      <c r="C1053" s="14" t="s">
        <v>8545</v>
      </c>
      <c r="D1053" s="14">
        <v>1</v>
      </c>
      <c r="E1053" s="14">
        <v>1</v>
      </c>
      <c r="F1053" s="8" t="str">
        <f>VLOOKUP(C1053&amp;"-I"&amp;D1053,端口信息表!B:F,5,FALSE)</f>
        <v>RKC09-2</v>
      </c>
      <c r="G1053" s="8" t="str">
        <f>VLOOKUP(C1053&amp;"-O"&amp;E1053,端口信息表!B:F,5,FALSE)</f>
        <v>TKC09-2</v>
      </c>
      <c r="H1053" t="e">
        <f>VLOOKUP(O1053&amp;"-"&amp;VLOOKUP(B1053,开关状态表!B:K,10,0),'TWT实时状态（新）'!B:I,7,0)</f>
        <v>#N/A</v>
      </c>
      <c r="I1053" t="e">
        <f>VLOOKUP(O1053&amp;"-"&amp;VLOOKUP(B1053,开关状态表!B:K,10,0),'TWT实时状态（新）'!B:I,8,0)</f>
        <v>#N/A</v>
      </c>
      <c r="O1053" s="11" t="str">
        <f>VLOOKUP(C1053,矩阵信息表!B:C,2,0)</f>
        <v>APT7</v>
      </c>
    </row>
    <row r="1054" ht="15" spans="1:15">
      <c r="A1054" s="13">
        <f t="shared" si="33"/>
        <v>1053</v>
      </c>
      <c r="B1054" s="8" t="str">
        <f t="shared" si="34"/>
        <v>APT7-1-104-[1][1]</v>
      </c>
      <c r="C1054" s="14" t="s">
        <v>8546</v>
      </c>
      <c r="D1054" s="14">
        <v>1</v>
      </c>
      <c r="E1054" s="14">
        <v>1</v>
      </c>
      <c r="F1054" s="8" t="str">
        <f>VLOOKUP(C1054&amp;"-I"&amp;D1054,端口信息表!B:F,5,FALSE)</f>
        <v>RKC09-3</v>
      </c>
      <c r="G1054" s="8" t="str">
        <f>VLOOKUP(C1054&amp;"-O"&amp;E1054,端口信息表!B:F,5,FALSE)</f>
        <v>TKC09-3</v>
      </c>
      <c r="H1054" t="e">
        <f>VLOOKUP(O1054&amp;"-"&amp;VLOOKUP(B1054,开关状态表!B:K,10,0),'TWT实时状态（新）'!B:I,7,0)</f>
        <v>#N/A</v>
      </c>
      <c r="I1054" t="e">
        <f>VLOOKUP(O1054&amp;"-"&amp;VLOOKUP(B1054,开关状态表!B:K,10,0),'TWT实时状态（新）'!B:I,8,0)</f>
        <v>#N/A</v>
      </c>
      <c r="O1054" s="11" t="str">
        <f>VLOOKUP(C1054,矩阵信息表!B:C,2,0)</f>
        <v>APT7</v>
      </c>
    </row>
    <row r="1055" ht="15" spans="1:15">
      <c r="A1055" s="13">
        <f t="shared" si="33"/>
        <v>1054</v>
      </c>
      <c r="B1055" s="8" t="str">
        <f t="shared" si="34"/>
        <v>APT7-1-105-[1][1]</v>
      </c>
      <c r="C1055" s="14" t="s">
        <v>8547</v>
      </c>
      <c r="D1055" s="14">
        <v>1</v>
      </c>
      <c r="E1055" s="14">
        <v>1</v>
      </c>
      <c r="F1055" s="8" t="str">
        <f>VLOOKUP(C1055&amp;"-I"&amp;D1055,端口信息表!B:F,5,FALSE)</f>
        <v>RKC09-4</v>
      </c>
      <c r="G1055" s="8" t="str">
        <f>VLOOKUP(C1055&amp;"-O"&amp;E1055,端口信息表!B:F,5,FALSE)</f>
        <v>TKC09-4</v>
      </c>
      <c r="H1055" t="e">
        <f>VLOOKUP(O1055&amp;"-"&amp;VLOOKUP(B1055,开关状态表!B:K,10,0),'TWT实时状态（新）'!B:I,7,0)</f>
        <v>#N/A</v>
      </c>
      <c r="I1055" t="e">
        <f>VLOOKUP(O1055&amp;"-"&amp;VLOOKUP(B1055,开关状态表!B:K,10,0),'TWT实时状态（新）'!B:I,8,0)</f>
        <v>#N/A</v>
      </c>
      <c r="O1055" s="11" t="str">
        <f>VLOOKUP(C1055,矩阵信息表!B:C,2,0)</f>
        <v>APT7</v>
      </c>
    </row>
    <row r="1056" ht="15" spans="1:15">
      <c r="A1056" s="13">
        <f t="shared" si="33"/>
        <v>1055</v>
      </c>
      <c r="B1056" s="8" t="str">
        <f t="shared" si="34"/>
        <v>APT7-1-106-[1][1]</v>
      </c>
      <c r="C1056" s="14" t="s">
        <v>8548</v>
      </c>
      <c r="D1056" s="14">
        <v>1</v>
      </c>
      <c r="E1056" s="14">
        <v>1</v>
      </c>
      <c r="F1056" s="8" t="str">
        <f>VLOOKUP(C1056&amp;"-I"&amp;D1056,端口信息表!B:F,5,FALSE)</f>
        <v>RKC09-5</v>
      </c>
      <c r="G1056" s="8" t="str">
        <f>VLOOKUP(C1056&amp;"-O"&amp;E1056,端口信息表!B:F,5,FALSE)</f>
        <v>TKC09-5</v>
      </c>
      <c r="H1056" t="e">
        <f>VLOOKUP(O1056&amp;"-"&amp;VLOOKUP(B1056,开关状态表!B:K,10,0),'TWT实时状态（新）'!B:I,7,0)</f>
        <v>#N/A</v>
      </c>
      <c r="I1056" t="e">
        <f>VLOOKUP(O1056&amp;"-"&amp;VLOOKUP(B1056,开关状态表!B:K,10,0),'TWT实时状态（新）'!B:I,8,0)</f>
        <v>#N/A</v>
      </c>
      <c r="O1056" s="11" t="str">
        <f>VLOOKUP(C1056,矩阵信息表!B:C,2,0)</f>
        <v>APT7</v>
      </c>
    </row>
    <row r="1057" ht="15" spans="1:15">
      <c r="A1057" s="13">
        <f t="shared" si="33"/>
        <v>1056</v>
      </c>
      <c r="B1057" s="8" t="str">
        <f t="shared" si="34"/>
        <v>APT7-1-107-[1][1]</v>
      </c>
      <c r="C1057" s="14" t="s">
        <v>8549</v>
      </c>
      <c r="D1057" s="14">
        <v>1</v>
      </c>
      <c r="E1057" s="14">
        <v>1</v>
      </c>
      <c r="F1057" s="8" t="str">
        <f>VLOOKUP(C1057&amp;"-I"&amp;D1057,端口信息表!B:F,5,FALSE)</f>
        <v>RKC09-6</v>
      </c>
      <c r="G1057" s="8" t="str">
        <f>VLOOKUP(C1057&amp;"-O"&amp;E1057,端口信息表!B:F,5,FALSE)</f>
        <v>TKC09-6</v>
      </c>
      <c r="H1057" t="e">
        <f>VLOOKUP(O1057&amp;"-"&amp;VLOOKUP(B1057,开关状态表!B:K,10,0),'TWT实时状态（新）'!B:I,7,0)</f>
        <v>#N/A</v>
      </c>
      <c r="I1057" t="e">
        <f>VLOOKUP(O1057&amp;"-"&amp;VLOOKUP(B1057,开关状态表!B:K,10,0),'TWT实时状态（新）'!B:I,8,0)</f>
        <v>#N/A</v>
      </c>
      <c r="O1057" s="11" t="str">
        <f>VLOOKUP(C1057,矩阵信息表!B:C,2,0)</f>
        <v>APT7</v>
      </c>
    </row>
    <row r="1058" ht="15" spans="1:15">
      <c r="A1058" s="13">
        <f t="shared" si="33"/>
        <v>1057</v>
      </c>
      <c r="B1058" s="8" t="str">
        <f t="shared" si="34"/>
        <v>APT9-1-108-[1][1]</v>
      </c>
      <c r="C1058" s="14" t="s">
        <v>8550</v>
      </c>
      <c r="D1058" s="14">
        <v>1</v>
      </c>
      <c r="E1058" s="14">
        <v>1</v>
      </c>
      <c r="F1058" s="8" t="str">
        <f>VLOOKUP(C1058&amp;"-I"&amp;D1058,端口信息表!B:F,5,FALSE)</f>
        <v>R3A</v>
      </c>
      <c r="G1058" s="8" t="str">
        <f>VLOOKUP(C1058&amp;"-O"&amp;E1058,端口信息表!B:F,5,FALSE)</f>
        <v>T3A</v>
      </c>
      <c r="H1058" t="e">
        <f>VLOOKUP(O1058&amp;"-"&amp;VLOOKUP(B1058,开关状态表!B:K,10,0),'TWT实时状态（新）'!B:I,7,0)</f>
        <v>#N/A</v>
      </c>
      <c r="I1058" t="e">
        <f>VLOOKUP(O1058&amp;"-"&amp;VLOOKUP(B1058,开关状态表!B:K,10,0),'TWT实时状态（新）'!B:I,8,0)</f>
        <v>#N/A</v>
      </c>
      <c r="O1058" s="11" t="str">
        <f>VLOOKUP(C1058,矩阵信息表!B:C,2,0)</f>
        <v>APT9</v>
      </c>
    </row>
    <row r="1059" ht="15" spans="1:15">
      <c r="A1059" s="13">
        <f t="shared" si="33"/>
        <v>1058</v>
      </c>
      <c r="B1059" s="8" t="str">
        <f t="shared" si="34"/>
        <v>APT9-1-109-[1][1]</v>
      </c>
      <c r="C1059" s="14" t="s">
        <v>8551</v>
      </c>
      <c r="D1059" s="14">
        <v>1</v>
      </c>
      <c r="E1059" s="14">
        <v>1</v>
      </c>
      <c r="F1059" s="8" t="str">
        <f>VLOOKUP(C1059&amp;"-I"&amp;D1059,端口信息表!B:F,5,FALSE)</f>
        <v>R8A</v>
      </c>
      <c r="G1059" s="8" t="str">
        <f>VLOOKUP(C1059&amp;"-O"&amp;E1059,端口信息表!B:F,5,FALSE)</f>
        <v>T8A</v>
      </c>
      <c r="H1059" t="e">
        <f>VLOOKUP(O1059&amp;"-"&amp;VLOOKUP(B1059,开关状态表!B:K,10,0),'TWT实时状态（新）'!B:I,7,0)</f>
        <v>#N/A</v>
      </c>
      <c r="I1059" t="e">
        <f>VLOOKUP(O1059&amp;"-"&amp;VLOOKUP(B1059,开关状态表!B:K,10,0),'TWT实时状态（新）'!B:I,8,0)</f>
        <v>#N/A</v>
      </c>
      <c r="O1059" s="11" t="str">
        <f>VLOOKUP(C1059,矩阵信息表!B:C,2,0)</f>
        <v>APT9</v>
      </c>
    </row>
    <row r="1060" ht="15" spans="1:15">
      <c r="A1060" s="13">
        <f t="shared" si="33"/>
        <v>1059</v>
      </c>
      <c r="B1060" s="8" t="str">
        <f t="shared" si="34"/>
        <v>APT7-1-110-[1][1]</v>
      </c>
      <c r="C1060" s="14" t="s">
        <v>8552</v>
      </c>
      <c r="D1060" s="14">
        <v>1</v>
      </c>
      <c r="E1060" s="14">
        <v>1</v>
      </c>
      <c r="F1060" s="8" t="str">
        <f>VLOOKUP(C1060&amp;"-I"&amp;D1060,端口信息表!B:F,5,FALSE)</f>
        <v>RKCA01</v>
      </c>
      <c r="G1060" s="8" t="str">
        <f>VLOOKUP(C1060&amp;"-O"&amp;E1060,端口信息表!B:F,5,FALSE)</f>
        <v>TKCA01</v>
      </c>
      <c r="H1060" t="e">
        <f>VLOOKUP(O1060&amp;"-"&amp;VLOOKUP(B1060,开关状态表!B:K,10,0),'TWT实时状态（新）'!B:I,7,0)</f>
        <v>#N/A</v>
      </c>
      <c r="I1060" t="e">
        <f>VLOOKUP(O1060&amp;"-"&amp;VLOOKUP(B1060,开关状态表!B:K,10,0),'TWT实时状态（新）'!B:I,8,0)</f>
        <v>#N/A</v>
      </c>
      <c r="O1060" s="11" t="str">
        <f>VLOOKUP(C1060,矩阵信息表!B:C,2,0)</f>
        <v>APT7</v>
      </c>
    </row>
    <row r="1061" ht="15" spans="1:15">
      <c r="A1061" s="13">
        <f t="shared" si="33"/>
        <v>1060</v>
      </c>
      <c r="B1061" s="8" t="str">
        <f t="shared" si="34"/>
        <v>IS35E-1-111-[1][1]</v>
      </c>
      <c r="C1061" s="15" t="s">
        <v>8553</v>
      </c>
      <c r="D1061" s="15">
        <v>1</v>
      </c>
      <c r="E1061" s="15">
        <v>1</v>
      </c>
      <c r="F1061" s="8" t="str">
        <f>VLOOKUP(C1061&amp;"-I"&amp;D1061,端口信息表!B:F,5,FALSE)</f>
        <v>RGCL1/C14R1</v>
      </c>
      <c r="G1061" s="8" t="str">
        <f>VLOOKUP(C1061&amp;"-O"&amp;E1061,端口信息表!B:F,5,FALSE)</f>
        <v>TGCL1/C14R1</v>
      </c>
      <c r="H1061" t="e">
        <f>VLOOKUP(O1061&amp;"-"&amp;VLOOKUP(B1061,开关状态表!B:K,10,0),'TWT实时状态（新）'!B:I,7,0)</f>
        <v>#N/A</v>
      </c>
      <c r="I1061" t="e">
        <f>VLOOKUP(O1061&amp;"-"&amp;VLOOKUP(B1061,开关状态表!B:K,10,0),'TWT实时状态（新）'!B:I,8,0)</f>
        <v>#N/A</v>
      </c>
      <c r="O1061" s="11" t="str">
        <f>VLOOKUP(C1061,矩阵信息表!B:C,2,0)</f>
        <v>IS35E</v>
      </c>
    </row>
    <row r="1062" ht="15" spans="1:15">
      <c r="A1062" s="13">
        <f t="shared" si="33"/>
        <v>1061</v>
      </c>
      <c r="B1062" s="8" t="str">
        <f t="shared" si="34"/>
        <v>IS35E-1-112-[1][1]</v>
      </c>
      <c r="C1062" s="15" t="s">
        <v>8554</v>
      </c>
      <c r="D1062" s="15">
        <v>1</v>
      </c>
      <c r="E1062" s="15">
        <v>1</v>
      </c>
      <c r="F1062" s="8" t="str">
        <f>VLOOKUP(C1062&amp;"-I"&amp;D1062,端口信息表!B:F,5,FALSE)</f>
        <v>RC09L1/C01R1</v>
      </c>
      <c r="G1062" s="8" t="str">
        <f>VLOOKUP(C1062&amp;"-O"&amp;E1062,端口信息表!B:F,5,FALSE)</f>
        <v>TC09L1/C01R1</v>
      </c>
      <c r="H1062" t="e">
        <f>VLOOKUP(O1062&amp;"-"&amp;VLOOKUP(B1062,开关状态表!B:K,10,0),'TWT实时状态（新）'!B:I,7,0)</f>
        <v>#N/A</v>
      </c>
      <c r="I1062" t="e">
        <f>VLOOKUP(O1062&amp;"-"&amp;VLOOKUP(B1062,开关状态表!B:K,10,0),'TWT实时状态（新）'!B:I,8,0)</f>
        <v>#N/A</v>
      </c>
      <c r="O1062" s="11" t="str">
        <f>VLOOKUP(C1062,矩阵信息表!B:C,2,0)</f>
        <v>IS35E</v>
      </c>
    </row>
    <row r="1063" ht="15" spans="1:15">
      <c r="A1063" s="13">
        <f t="shared" si="33"/>
        <v>1062</v>
      </c>
      <c r="B1063" s="8" t="str">
        <f t="shared" si="34"/>
        <v>IS35E-1-113-[1][1]</v>
      </c>
      <c r="C1063" s="16" t="s">
        <v>8555</v>
      </c>
      <c r="D1063" s="15">
        <v>1</v>
      </c>
      <c r="E1063" s="15">
        <v>1</v>
      </c>
      <c r="F1063" s="8" t="str">
        <f>VLOOKUP(C1063&amp;"-I"&amp;D1063,端口信息表!B:F,5,FALSE)</f>
        <v>RC01L1/C01R2</v>
      </c>
      <c r="G1063" s="8" t="str">
        <f>VLOOKUP(C1063&amp;"-O"&amp;E1063,端口信息表!B:F,5,FALSE)</f>
        <v>TC01L1/C01R2</v>
      </c>
      <c r="H1063" t="e">
        <f>VLOOKUP(O1063&amp;"-"&amp;VLOOKUP(B1063,开关状态表!B:K,10,0),'TWT实时状态（新）'!B:I,7,0)</f>
        <v>#N/A</v>
      </c>
      <c r="I1063" t="e">
        <f>VLOOKUP(O1063&amp;"-"&amp;VLOOKUP(B1063,开关状态表!B:K,10,0),'TWT实时状态（新）'!B:I,8,0)</f>
        <v>#N/A</v>
      </c>
      <c r="O1063" s="11" t="str">
        <f>VLOOKUP(C1063,矩阵信息表!B:C,2,0)</f>
        <v>IS35E</v>
      </c>
    </row>
    <row r="1064" ht="15" spans="1:15">
      <c r="A1064" s="13">
        <f t="shared" si="33"/>
        <v>1063</v>
      </c>
      <c r="B1064" s="8" t="str">
        <f t="shared" si="34"/>
        <v>IS39-1-114-[1][1]</v>
      </c>
      <c r="C1064" s="15" t="s">
        <v>8556</v>
      </c>
      <c r="D1064" s="15">
        <v>1</v>
      </c>
      <c r="E1064" s="15">
        <v>1</v>
      </c>
      <c r="F1064" s="8" t="str">
        <f>VLOOKUP(C1064&amp;"-I"&amp;D1064,端口信息表!B:F,5,FALSE)</f>
        <v>RGCL15/GCR15</v>
      </c>
      <c r="G1064" s="8" t="str">
        <f>VLOOKUP(C1064&amp;"-O"&amp;E1064,端口信息表!B:F,5,FALSE)</f>
        <v>TGCL15/GCR15</v>
      </c>
      <c r="H1064" t="e">
        <f>VLOOKUP(O1064&amp;"-"&amp;VLOOKUP(B1064,开关状态表!B:K,10,0),'TWT实时状态（新）'!B:I,7,0)</f>
        <v>#N/A</v>
      </c>
      <c r="I1064" t="e">
        <f>VLOOKUP(O1064&amp;"-"&amp;VLOOKUP(B1064,开关状态表!B:K,10,0),'TWT实时状态（新）'!B:I,8,0)</f>
        <v>#N/A</v>
      </c>
      <c r="O1064" s="11" t="str">
        <f>VLOOKUP(C1064,矩阵信息表!B:C,2,0)</f>
        <v>IS39</v>
      </c>
    </row>
    <row r="1065" ht="15" spans="1:15">
      <c r="A1065" s="13">
        <f t="shared" si="33"/>
        <v>1064</v>
      </c>
      <c r="B1065" s="8" t="str">
        <f t="shared" si="34"/>
        <v>SES4-1-115-[1][1]</v>
      </c>
      <c r="C1065" s="16" t="s">
        <v>8557</v>
      </c>
      <c r="D1065" s="15">
        <v>1</v>
      </c>
      <c r="E1065" s="15">
        <v>1</v>
      </c>
      <c r="F1065" s="8" t="str">
        <f>VLOOKUP(C1065&amp;"-I"&amp;D1065,端口信息表!B:F,5,FALSE)</f>
        <v>RGLR09/GLL09</v>
      </c>
      <c r="G1065" s="8" t="str">
        <f>VLOOKUP(C1065&amp;"-O"&amp;E1065,端口信息表!B:F,5,FALSE)</f>
        <v>TGLR09/GLL09</v>
      </c>
      <c r="H1065" t="e">
        <f>VLOOKUP(O1065&amp;"-"&amp;VLOOKUP(B1065,开关状态表!B:K,10,0),'TWT实时状态（新）'!B:I,7,0)</f>
        <v>#N/A</v>
      </c>
      <c r="I1065" t="e">
        <f>VLOOKUP(O1065&amp;"-"&amp;VLOOKUP(B1065,开关状态表!B:K,10,0),'TWT实时状态（新）'!B:I,8,0)</f>
        <v>#N/A</v>
      </c>
      <c r="O1065" s="11" t="str">
        <f>VLOOKUP(C1065,矩阵信息表!B:C,2,0)</f>
        <v>SES4</v>
      </c>
    </row>
    <row r="1066" ht="15" spans="1:15">
      <c r="A1066" s="13">
        <f t="shared" si="33"/>
        <v>1065</v>
      </c>
      <c r="B1066" s="8" t="str">
        <f t="shared" si="34"/>
        <v>E21B-1-116-[1][1]</v>
      </c>
      <c r="C1066" s="16" t="s">
        <v>8558</v>
      </c>
      <c r="D1066" s="15">
        <v>1</v>
      </c>
      <c r="E1066" s="15">
        <v>1</v>
      </c>
      <c r="F1066" s="8" t="str">
        <f>VLOOKUP(C1066&amp;"-I"&amp;D1066,端口信息表!B:F,5,FALSE)</f>
        <v>RFW05</v>
      </c>
      <c r="G1066" s="8" t="str">
        <f>VLOOKUP(C1066&amp;"-O"&amp;E1066,端口信息表!B:F,5,FALSE)</f>
        <v>TFW05</v>
      </c>
      <c r="H1066" t="e">
        <f>VLOOKUP(O1066&amp;"-"&amp;VLOOKUP(B1066,开关状态表!B:K,10,0),'TWT实时状态（新）'!B:I,7,0)</f>
        <v>#N/A</v>
      </c>
      <c r="I1066" t="e">
        <f>VLOOKUP(O1066&amp;"-"&amp;VLOOKUP(B1066,开关状态表!B:K,10,0),'TWT实时状态（新）'!B:I,8,0)</f>
        <v>#N/A</v>
      </c>
      <c r="O1066" s="11" t="str">
        <f>VLOOKUP(C1066,矩阵信息表!B:C,2,0)</f>
        <v>E21B</v>
      </c>
    </row>
    <row r="1067" ht="15" spans="1:15">
      <c r="A1067" s="13">
        <f t="shared" si="33"/>
        <v>1066</v>
      </c>
      <c r="B1067" s="8" t="str">
        <f t="shared" si="34"/>
        <v>E10B-1-117-[1][1]</v>
      </c>
      <c r="C1067" s="16" t="s">
        <v>8559</v>
      </c>
      <c r="D1067" s="15">
        <v>1</v>
      </c>
      <c r="E1067" s="15">
        <v>1</v>
      </c>
      <c r="F1067" s="8" t="str">
        <f>VLOOKUP(C1067&amp;"-I"&amp;D1067,端口信息表!B:F,5,FALSE)</f>
        <v>R19_19_ChSat_0001</v>
      </c>
      <c r="G1067" s="8" t="str">
        <f>VLOOKUP(C1067&amp;"-O"&amp;E1067,端口信息表!B:F,5,FALSE)</f>
        <v>T19_19_ChSat_0001</v>
      </c>
      <c r="H1067" t="e">
        <f>VLOOKUP(O1067&amp;"-"&amp;VLOOKUP(B1067,开关状态表!B:K,10,0),'TWT实时状态（新）'!B:I,7,0)</f>
        <v>#N/A</v>
      </c>
      <c r="I1067" t="e">
        <f>VLOOKUP(O1067&amp;"-"&amp;VLOOKUP(B1067,开关状态表!B:K,10,0),'TWT实时状态（新）'!B:I,8,0)</f>
        <v>#N/A</v>
      </c>
      <c r="O1067" s="11" t="str">
        <f>VLOOKUP(C1067,矩阵信息表!B:C,2,0)</f>
        <v>E10B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1067" etc:filterBottomFollowUsedRange="1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0"/>
  <sheetViews>
    <sheetView topLeftCell="B98" workbookViewId="0">
      <selection activeCell="J2" sqref="J2:K280"/>
    </sheetView>
  </sheetViews>
  <sheetFormatPr defaultColWidth="9" defaultRowHeight="14.25"/>
  <cols>
    <col min="2" max="2" width="23.1666666666667" customWidth="1"/>
    <col min="3" max="3" width="17.375" customWidth="1"/>
    <col min="11" max="11" width="7.66666666666667" customWidth="1"/>
  </cols>
  <sheetData>
    <row r="1" spans="1:11">
      <c r="A1" s="5" t="s">
        <v>189</v>
      </c>
      <c r="B1" s="5" t="s">
        <v>15046</v>
      </c>
      <c r="C1" s="6" t="s">
        <v>8560</v>
      </c>
      <c r="D1" s="6" t="s">
        <v>8366</v>
      </c>
      <c r="E1" s="6" t="s">
        <v>8561</v>
      </c>
      <c r="F1" s="6" t="s">
        <v>8562</v>
      </c>
      <c r="G1" s="6" t="s">
        <v>8563</v>
      </c>
      <c r="H1" s="6" t="s">
        <v>8564</v>
      </c>
      <c r="I1" s="6" t="s">
        <v>8565</v>
      </c>
      <c r="J1" s="5" t="s">
        <v>15047</v>
      </c>
      <c r="K1" s="7" t="s">
        <v>15048</v>
      </c>
    </row>
    <row r="2" ht="15" spans="1:11">
      <c r="A2" s="8">
        <f>ROW()-1</f>
        <v>1</v>
      </c>
      <c r="B2" s="8" t="str">
        <f t="shared" ref="B2:B17" si="0">D2&amp;"-"&amp;IF(LEN(G2)=4,RIGHT(G2,2),IF(LEN(G2)=5,RIGHT(G2,3),IF(LEN(G2)=6,RIGHT(G2,4),"长度不符")))</f>
        <v>CS10R-1-4-1B</v>
      </c>
      <c r="C2" s="8" t="str">
        <f t="shared" ref="C2:C25" si="1">D2&amp;"-["&amp;E2&amp;"]["&amp;F2&amp;"]"</f>
        <v>CS10R-1-4-[1][1]</v>
      </c>
      <c r="D2" s="8" t="s">
        <v>8374</v>
      </c>
      <c r="E2" s="8">
        <v>1</v>
      </c>
      <c r="F2" s="9">
        <v>1</v>
      </c>
      <c r="G2" s="9" t="str">
        <f>VLOOKUP(D2&amp;"-I"&amp;E2,端口信息表!B:F,5,FALSE)</f>
        <v>RC1B</v>
      </c>
      <c r="H2" s="9" t="str">
        <f>VLOOKUP(D2&amp;"-O"&amp;F2,端口信息表!B:F,5,FALSE)</f>
        <v>TC1B</v>
      </c>
      <c r="I2" s="9">
        <v>0</v>
      </c>
      <c r="J2" s="8" t="s">
        <v>8599</v>
      </c>
      <c r="K2" s="8">
        <f t="shared" ref="K2:K25" si="2">SUMIF(B:B,B2,I:I)</f>
        <v>1</v>
      </c>
    </row>
    <row r="3" ht="15" spans="1:11">
      <c r="A3" s="8">
        <f t="shared" ref="A3:A66" si="3">ROW()-1</f>
        <v>2</v>
      </c>
      <c r="B3" s="8" t="str">
        <f t="shared" si="0"/>
        <v>CS10R-1-4-2B</v>
      </c>
      <c r="C3" s="8" t="str">
        <f t="shared" si="1"/>
        <v>CS10R-1-4-[2][2]</v>
      </c>
      <c r="D3" s="8" t="s">
        <v>8374</v>
      </c>
      <c r="E3" s="8">
        <v>2</v>
      </c>
      <c r="F3" s="9">
        <v>2</v>
      </c>
      <c r="G3" s="9" t="str">
        <f>VLOOKUP(D3&amp;"-I"&amp;E3,端口信息表!B:F,5,FALSE)</f>
        <v>RC2B</v>
      </c>
      <c r="H3" s="9" t="str">
        <f>VLOOKUP(D3&amp;"-O"&amp;F3,端口信息表!B:F,5,FALSE)</f>
        <v>TC2B</v>
      </c>
      <c r="I3" s="9">
        <v>0</v>
      </c>
      <c r="J3" s="8" t="s">
        <v>8599</v>
      </c>
      <c r="K3" s="8">
        <f t="shared" si="2"/>
        <v>1</v>
      </c>
    </row>
    <row r="4" ht="15" spans="1:11">
      <c r="A4" s="8">
        <f t="shared" si="3"/>
        <v>3</v>
      </c>
      <c r="B4" s="8" t="str">
        <f t="shared" si="0"/>
        <v>CS10R-1-4-3B</v>
      </c>
      <c r="C4" s="8" t="str">
        <f t="shared" si="1"/>
        <v>CS10R-1-4-[3][3]</v>
      </c>
      <c r="D4" s="8" t="s">
        <v>8374</v>
      </c>
      <c r="E4" s="8">
        <v>3</v>
      </c>
      <c r="F4" s="9">
        <v>3</v>
      </c>
      <c r="G4" s="9" t="str">
        <f>VLOOKUP(D4&amp;"-I"&amp;E4,端口信息表!B:F,5,FALSE)</f>
        <v>RC3B</v>
      </c>
      <c r="H4" s="9" t="str">
        <f>VLOOKUP(D4&amp;"-O"&amp;F4,端口信息表!B:F,5,FALSE)</f>
        <v>TC3B</v>
      </c>
      <c r="I4" s="9">
        <v>0</v>
      </c>
      <c r="J4" s="8" t="s">
        <v>8599</v>
      </c>
      <c r="K4" s="8">
        <f t="shared" si="2"/>
        <v>1</v>
      </c>
    </row>
    <row r="5" ht="15" spans="1:11">
      <c r="A5" s="8">
        <f t="shared" si="3"/>
        <v>4</v>
      </c>
      <c r="B5" s="8" t="str">
        <f t="shared" si="0"/>
        <v>CS10R-1-4-4B</v>
      </c>
      <c r="C5" s="8" t="str">
        <f t="shared" si="1"/>
        <v>CS10R-1-4-[4][4]</v>
      </c>
      <c r="D5" s="8" t="s">
        <v>8374</v>
      </c>
      <c r="E5" s="8">
        <v>4</v>
      </c>
      <c r="F5" s="9">
        <v>4</v>
      </c>
      <c r="G5" s="9" t="str">
        <f>VLOOKUP(D5&amp;"-I"&amp;E5,端口信息表!B:F,5,FALSE)</f>
        <v>RC4B</v>
      </c>
      <c r="H5" s="9" t="str">
        <f>VLOOKUP(D5&amp;"-O"&amp;F5,端口信息表!B:F,5,FALSE)</f>
        <v>TC4B</v>
      </c>
      <c r="I5" s="9">
        <v>0</v>
      </c>
      <c r="J5" s="8" t="s">
        <v>8599</v>
      </c>
      <c r="K5" s="8">
        <f t="shared" si="2"/>
        <v>1</v>
      </c>
    </row>
    <row r="6" ht="15" spans="1:11">
      <c r="A6" s="8">
        <f t="shared" si="3"/>
        <v>5</v>
      </c>
      <c r="B6" s="8" t="str">
        <f t="shared" si="0"/>
        <v>CS10R-1-4-1B</v>
      </c>
      <c r="C6" s="8" t="str">
        <f t="shared" si="1"/>
        <v>CS10R-1-4-[5][5]</v>
      </c>
      <c r="D6" s="8" t="s">
        <v>8374</v>
      </c>
      <c r="E6" s="8">
        <v>5</v>
      </c>
      <c r="F6" s="9">
        <v>5</v>
      </c>
      <c r="G6" s="9" t="str">
        <f>VLOOKUP(D6&amp;"-I"&amp;E6,端口信息表!B:F,5,FALSE)</f>
        <v>RS1B</v>
      </c>
      <c r="H6" s="9" t="str">
        <f>VLOOKUP(D6&amp;"-O"&amp;F6,端口信息表!B:F,5,FALSE)</f>
        <v>TS1B</v>
      </c>
      <c r="I6" s="9">
        <v>1</v>
      </c>
      <c r="J6" s="8" t="s">
        <v>8599</v>
      </c>
      <c r="K6" s="8">
        <f t="shared" si="2"/>
        <v>1</v>
      </c>
    </row>
    <row r="7" ht="15" spans="1:11">
      <c r="A7" s="8">
        <f t="shared" si="3"/>
        <v>6</v>
      </c>
      <c r="B7" s="8" t="str">
        <f t="shared" si="0"/>
        <v>CS10R-1-4-2B</v>
      </c>
      <c r="C7" s="8" t="str">
        <f t="shared" si="1"/>
        <v>CS10R-1-4-[6][6]</v>
      </c>
      <c r="D7" s="8" t="s">
        <v>8374</v>
      </c>
      <c r="E7" s="8">
        <v>6</v>
      </c>
      <c r="F7" s="9">
        <v>6</v>
      </c>
      <c r="G7" s="9" t="str">
        <f>VLOOKUP(D7&amp;"-I"&amp;E7,端口信息表!B:F,5,FALSE)</f>
        <v>RS2B</v>
      </c>
      <c r="H7" s="9" t="str">
        <f>VLOOKUP(D7&amp;"-O"&amp;F7,端口信息表!B:F,5,FALSE)</f>
        <v>TS2B</v>
      </c>
      <c r="I7" s="9">
        <v>1</v>
      </c>
      <c r="J7" s="8" t="s">
        <v>8599</v>
      </c>
      <c r="K7" s="8">
        <f t="shared" si="2"/>
        <v>1</v>
      </c>
    </row>
    <row r="8" ht="15" spans="1:11">
      <c r="A8" s="8">
        <f t="shared" si="3"/>
        <v>7</v>
      </c>
      <c r="B8" s="8" t="str">
        <f t="shared" si="0"/>
        <v>CS10R-1-4-3B</v>
      </c>
      <c r="C8" s="8" t="str">
        <f t="shared" si="1"/>
        <v>CS10R-1-4-[7][7]</v>
      </c>
      <c r="D8" s="8" t="s">
        <v>8374</v>
      </c>
      <c r="E8" s="8">
        <v>7</v>
      </c>
      <c r="F8" s="9">
        <v>7</v>
      </c>
      <c r="G8" s="9" t="str">
        <f>VLOOKUP(D8&amp;"-I"&amp;E8,端口信息表!B:F,5,FALSE)</f>
        <v>RS3B</v>
      </c>
      <c r="H8" s="9" t="str">
        <f>VLOOKUP(D8&amp;"-O"&amp;F8,端口信息表!B:F,5,FALSE)</f>
        <v>TS3B</v>
      </c>
      <c r="I8" s="9">
        <v>1</v>
      </c>
      <c r="J8" s="8" t="s">
        <v>8599</v>
      </c>
      <c r="K8" s="8">
        <f t="shared" si="2"/>
        <v>1</v>
      </c>
    </row>
    <row r="9" ht="15" spans="1:11">
      <c r="A9" s="8">
        <f t="shared" si="3"/>
        <v>8</v>
      </c>
      <c r="B9" s="8" t="str">
        <f t="shared" si="0"/>
        <v>CS10R-1-4-4B</v>
      </c>
      <c r="C9" s="8" t="str">
        <f t="shared" si="1"/>
        <v>CS10R-1-4-[8][8]</v>
      </c>
      <c r="D9" s="8" t="s">
        <v>8374</v>
      </c>
      <c r="E9" s="8">
        <v>8</v>
      </c>
      <c r="F9" s="9">
        <v>8</v>
      </c>
      <c r="G9" s="9" t="str">
        <f>VLOOKUP(D9&amp;"-I"&amp;E9,端口信息表!B:F,5,FALSE)</f>
        <v>RS4B</v>
      </c>
      <c r="H9" s="9" t="str">
        <f>VLOOKUP(D9&amp;"-O"&amp;F9,端口信息表!B:F,5,FALSE)</f>
        <v>TS4B</v>
      </c>
      <c r="I9" s="9">
        <v>1</v>
      </c>
      <c r="J9" s="8" t="s">
        <v>8599</v>
      </c>
      <c r="K9" s="8">
        <f t="shared" si="2"/>
        <v>1</v>
      </c>
    </row>
    <row r="10" ht="15" spans="1:11">
      <c r="A10" s="8">
        <f t="shared" si="3"/>
        <v>9</v>
      </c>
      <c r="B10" s="8" t="str">
        <f t="shared" si="0"/>
        <v>CS10R-1-4-1B</v>
      </c>
      <c r="C10" s="8" t="str">
        <f t="shared" si="1"/>
        <v>CS10R-1-4-[5][1]</v>
      </c>
      <c r="D10" s="8" t="s">
        <v>8374</v>
      </c>
      <c r="E10" s="8">
        <v>5</v>
      </c>
      <c r="F10" s="9">
        <v>1</v>
      </c>
      <c r="G10" s="9" t="str">
        <f>VLOOKUP(D10&amp;"-I"&amp;E10,端口信息表!B:F,5,FALSE)</f>
        <v>RS1B</v>
      </c>
      <c r="H10" s="9" t="str">
        <f>VLOOKUP(D10&amp;"-O"&amp;F10,端口信息表!B:F,5,FALSE)</f>
        <v>TC1B</v>
      </c>
      <c r="I10" s="9">
        <v>0</v>
      </c>
      <c r="J10" s="8" t="s">
        <v>8599</v>
      </c>
      <c r="K10" s="8">
        <f t="shared" si="2"/>
        <v>1</v>
      </c>
    </row>
    <row r="11" ht="15" spans="1:11">
      <c r="A11" s="8">
        <f t="shared" si="3"/>
        <v>10</v>
      </c>
      <c r="B11" s="8" t="str">
        <f t="shared" si="0"/>
        <v>CS10R-1-4-1B</v>
      </c>
      <c r="C11" s="8" t="str">
        <f t="shared" si="1"/>
        <v>CS10R-1-4-[1][5]</v>
      </c>
      <c r="D11" s="8" t="s">
        <v>8374</v>
      </c>
      <c r="E11" s="8">
        <v>1</v>
      </c>
      <c r="F11" s="9">
        <v>5</v>
      </c>
      <c r="G11" s="9" t="str">
        <f>VLOOKUP(D11&amp;"-I"&amp;E11,端口信息表!B:F,5,FALSE)</f>
        <v>RC1B</v>
      </c>
      <c r="H11" s="9" t="str">
        <f>VLOOKUP(D11&amp;"-O"&amp;F11,端口信息表!B:F,5,FALSE)</f>
        <v>TS1B</v>
      </c>
      <c r="I11" s="9">
        <v>0</v>
      </c>
      <c r="J11" s="8" t="s">
        <v>8599</v>
      </c>
      <c r="K11" s="8">
        <f t="shared" si="2"/>
        <v>1</v>
      </c>
    </row>
    <row r="12" ht="15" spans="1:11">
      <c r="A12" s="8">
        <f t="shared" si="3"/>
        <v>11</v>
      </c>
      <c r="B12" s="8" t="str">
        <f t="shared" si="0"/>
        <v>CS10R-1-4-2B</v>
      </c>
      <c r="C12" s="8" t="str">
        <f t="shared" si="1"/>
        <v>CS10R-1-4-[6][2]</v>
      </c>
      <c r="D12" s="8" t="s">
        <v>8374</v>
      </c>
      <c r="E12" s="8">
        <v>6</v>
      </c>
      <c r="F12" s="9">
        <v>2</v>
      </c>
      <c r="G12" s="9" t="str">
        <f>VLOOKUP(D12&amp;"-I"&amp;E12,端口信息表!B:F,5,FALSE)</f>
        <v>RS2B</v>
      </c>
      <c r="H12" s="9" t="str">
        <f>VLOOKUP(D12&amp;"-O"&amp;F12,端口信息表!B:F,5,FALSE)</f>
        <v>TC2B</v>
      </c>
      <c r="I12" s="9">
        <v>0</v>
      </c>
      <c r="J12" s="8" t="s">
        <v>8599</v>
      </c>
      <c r="K12" s="8">
        <f t="shared" si="2"/>
        <v>1</v>
      </c>
    </row>
    <row r="13" ht="15" spans="1:11">
      <c r="A13" s="8">
        <f t="shared" si="3"/>
        <v>12</v>
      </c>
      <c r="B13" s="8" t="str">
        <f t="shared" si="0"/>
        <v>CS10R-1-4-2B</v>
      </c>
      <c r="C13" s="8" t="str">
        <f t="shared" si="1"/>
        <v>CS10R-1-4-[2][6]</v>
      </c>
      <c r="D13" s="8" t="s">
        <v>8374</v>
      </c>
      <c r="E13" s="8">
        <v>2</v>
      </c>
      <c r="F13" s="9">
        <v>6</v>
      </c>
      <c r="G13" s="9" t="str">
        <f>VLOOKUP(D13&amp;"-I"&amp;E13,端口信息表!B:F,5,FALSE)</f>
        <v>RC2B</v>
      </c>
      <c r="H13" s="9" t="str">
        <f>VLOOKUP(D13&amp;"-O"&amp;F13,端口信息表!B:F,5,FALSE)</f>
        <v>TS2B</v>
      </c>
      <c r="I13" s="9">
        <v>0</v>
      </c>
      <c r="J13" s="8" t="s">
        <v>8599</v>
      </c>
      <c r="K13" s="8">
        <f t="shared" si="2"/>
        <v>1</v>
      </c>
    </row>
    <row r="14" ht="15" spans="1:11">
      <c r="A14" s="8">
        <f t="shared" si="3"/>
        <v>13</v>
      </c>
      <c r="B14" s="8" t="str">
        <f t="shared" si="0"/>
        <v>CS10R-1-4-3B</v>
      </c>
      <c r="C14" s="8" t="str">
        <f t="shared" si="1"/>
        <v>CS10R-1-4-[7][3]</v>
      </c>
      <c r="D14" s="8" t="s">
        <v>8374</v>
      </c>
      <c r="E14" s="8">
        <v>7</v>
      </c>
      <c r="F14" s="9">
        <v>3</v>
      </c>
      <c r="G14" s="9" t="str">
        <f>VLOOKUP(D14&amp;"-I"&amp;E14,端口信息表!B:F,5,FALSE)</f>
        <v>RS3B</v>
      </c>
      <c r="H14" s="9" t="str">
        <f>VLOOKUP(D14&amp;"-O"&amp;F14,端口信息表!B:F,5,FALSE)</f>
        <v>TC3B</v>
      </c>
      <c r="I14" s="9">
        <v>0</v>
      </c>
      <c r="J14" s="8" t="s">
        <v>8599</v>
      </c>
      <c r="K14" s="8">
        <f t="shared" si="2"/>
        <v>1</v>
      </c>
    </row>
    <row r="15" ht="15" spans="1:11">
      <c r="A15" s="8">
        <f t="shared" si="3"/>
        <v>14</v>
      </c>
      <c r="B15" s="8" t="str">
        <f t="shared" si="0"/>
        <v>CS10R-1-4-3B</v>
      </c>
      <c r="C15" s="8" t="str">
        <f t="shared" si="1"/>
        <v>CS10R-1-4-[3][7]</v>
      </c>
      <c r="D15" s="8" t="s">
        <v>8374</v>
      </c>
      <c r="E15" s="8">
        <v>3</v>
      </c>
      <c r="F15" s="9">
        <v>7</v>
      </c>
      <c r="G15" s="9" t="str">
        <f>VLOOKUP(D15&amp;"-I"&amp;E15,端口信息表!B:F,5,FALSE)</f>
        <v>RC3B</v>
      </c>
      <c r="H15" s="9" t="str">
        <f>VLOOKUP(D15&amp;"-O"&amp;F15,端口信息表!B:F,5,FALSE)</f>
        <v>TS3B</v>
      </c>
      <c r="I15" s="9">
        <v>0</v>
      </c>
      <c r="J15" s="8" t="s">
        <v>8599</v>
      </c>
      <c r="K15" s="8">
        <f t="shared" si="2"/>
        <v>1</v>
      </c>
    </row>
    <row r="16" ht="15" spans="1:11">
      <c r="A16" s="8">
        <f t="shared" si="3"/>
        <v>15</v>
      </c>
      <c r="B16" s="8" t="str">
        <f t="shared" si="0"/>
        <v>CS10R-1-4-4B</v>
      </c>
      <c r="C16" s="8" t="str">
        <f t="shared" si="1"/>
        <v>CS10R-1-4-[8][4]</v>
      </c>
      <c r="D16" s="8" t="s">
        <v>8374</v>
      </c>
      <c r="E16" s="8">
        <v>8</v>
      </c>
      <c r="F16" s="8">
        <v>4</v>
      </c>
      <c r="G16" s="8" t="str">
        <f>VLOOKUP(D16&amp;"-I"&amp;E16,端口信息表!B:F,5,FALSE)</f>
        <v>RS4B</v>
      </c>
      <c r="H16" s="8" t="str">
        <f>VLOOKUP(D16&amp;"-O"&amp;F16,端口信息表!B:F,5,FALSE)</f>
        <v>TC4B</v>
      </c>
      <c r="I16" s="8">
        <v>0</v>
      </c>
      <c r="J16" s="8" t="s">
        <v>8599</v>
      </c>
      <c r="K16" s="8">
        <f t="shared" si="2"/>
        <v>1</v>
      </c>
    </row>
    <row r="17" ht="15" spans="1:11">
      <c r="A17" s="8">
        <f t="shared" si="3"/>
        <v>16</v>
      </c>
      <c r="B17" s="8" t="str">
        <f t="shared" si="0"/>
        <v>CS10R-1-4-4B</v>
      </c>
      <c r="C17" s="8" t="str">
        <f t="shared" si="1"/>
        <v>CS10R-1-4-[4][8]</v>
      </c>
      <c r="D17" s="8" t="s">
        <v>8374</v>
      </c>
      <c r="E17" s="8">
        <v>4</v>
      </c>
      <c r="F17" s="8">
        <v>8</v>
      </c>
      <c r="G17" s="8" t="str">
        <f>VLOOKUP(D17&amp;"-I"&amp;E17,端口信息表!B:F,5,FALSE)</f>
        <v>RC4B</v>
      </c>
      <c r="H17" s="8" t="str">
        <f>VLOOKUP(D17&amp;"-O"&amp;F17,端口信息表!B:F,5,FALSE)</f>
        <v>TS4B</v>
      </c>
      <c r="I17" s="8">
        <v>0</v>
      </c>
      <c r="J17" s="8" t="s">
        <v>8599</v>
      </c>
      <c r="K17" s="8">
        <f t="shared" si="2"/>
        <v>1</v>
      </c>
    </row>
    <row r="18" ht="15" spans="1:11">
      <c r="A18" s="8">
        <f t="shared" si="3"/>
        <v>17</v>
      </c>
      <c r="B18" s="8" t="str">
        <f>D18&amp;"-"&amp;"5A11B"</f>
        <v>CS10R-1-5-5A11B</v>
      </c>
      <c r="C18" s="8" t="str">
        <f t="shared" si="1"/>
        <v>CS10R-1-5-[1][1]</v>
      </c>
      <c r="D18" s="8" t="s">
        <v>8375</v>
      </c>
      <c r="E18" s="8">
        <v>1</v>
      </c>
      <c r="F18" s="8">
        <v>1</v>
      </c>
      <c r="G18" s="8" t="str">
        <f>VLOOKUP(D18&amp;"-I"&amp;E18,端口信息表!B:F,5,FALSE)</f>
        <v>RI5A</v>
      </c>
      <c r="H18" s="8" t="str">
        <f>VLOOKUP(D18&amp;"-O"&amp;F18,端口信息表!B:F,5,FALSE)</f>
        <v>TI5A</v>
      </c>
      <c r="I18" s="8">
        <v>1</v>
      </c>
      <c r="J18" s="8" t="s">
        <v>8599</v>
      </c>
      <c r="K18" s="8">
        <f t="shared" si="2"/>
        <v>1</v>
      </c>
    </row>
    <row r="19" ht="15" spans="1:11">
      <c r="A19" s="8">
        <f t="shared" si="3"/>
        <v>18</v>
      </c>
      <c r="B19" s="8" t="str">
        <f>D19&amp;"-"&amp;"6A12B"</f>
        <v>CS10R-1-5-6A12B</v>
      </c>
      <c r="C19" s="8" t="str">
        <f t="shared" si="1"/>
        <v>CS10R-1-5-[2][2]</v>
      </c>
      <c r="D19" s="8" t="s">
        <v>8375</v>
      </c>
      <c r="E19" s="8">
        <v>2</v>
      </c>
      <c r="F19" s="8">
        <v>2</v>
      </c>
      <c r="G19" s="8" t="str">
        <f>VLOOKUP(D19&amp;"-I"&amp;E19,端口信息表!B:F,5,FALSE)</f>
        <v>RI6A</v>
      </c>
      <c r="H19" s="8" t="str">
        <f>VLOOKUP(D19&amp;"-O"&amp;F19,端口信息表!B:F,5,FALSE)</f>
        <v>TI6A</v>
      </c>
      <c r="I19" s="8">
        <v>1</v>
      </c>
      <c r="J19" s="8" t="s">
        <v>8599</v>
      </c>
      <c r="K19" s="8">
        <f t="shared" si="2"/>
        <v>1</v>
      </c>
    </row>
    <row r="20" ht="15" spans="1:11">
      <c r="A20" s="8">
        <f t="shared" si="3"/>
        <v>19</v>
      </c>
      <c r="B20" s="8" t="str">
        <f>D20&amp;"-"&amp;"7A13B"</f>
        <v>CS10R-1-5-7A13B</v>
      </c>
      <c r="C20" s="8" t="str">
        <f t="shared" si="1"/>
        <v>CS10R-1-5-[3][3]</v>
      </c>
      <c r="D20" s="8" t="s">
        <v>8375</v>
      </c>
      <c r="E20" s="8">
        <v>3</v>
      </c>
      <c r="F20" s="8">
        <v>3</v>
      </c>
      <c r="G20" s="8" t="str">
        <f>VLOOKUP(D20&amp;"-I"&amp;E20,端口信息表!B:F,5,FALSE)</f>
        <v>RI7A</v>
      </c>
      <c r="H20" s="8" t="str">
        <f>VLOOKUP(D20&amp;"-O"&amp;F20,端口信息表!B:F,5,FALSE)</f>
        <v>TI7A</v>
      </c>
      <c r="I20" s="8">
        <v>1</v>
      </c>
      <c r="J20" s="8" t="s">
        <v>8599</v>
      </c>
      <c r="K20" s="8">
        <f t="shared" si="2"/>
        <v>1</v>
      </c>
    </row>
    <row r="21" ht="15" spans="1:11">
      <c r="A21" s="8">
        <f t="shared" si="3"/>
        <v>20</v>
      </c>
      <c r="B21" s="8" t="str">
        <f>D21&amp;"-"&amp;"8A14B"</f>
        <v>CS10R-1-5-8A14B</v>
      </c>
      <c r="C21" s="8" t="str">
        <f t="shared" si="1"/>
        <v>CS10R-1-5-[4][4]</v>
      </c>
      <c r="D21" s="8" t="s">
        <v>8375</v>
      </c>
      <c r="E21" s="8">
        <v>4</v>
      </c>
      <c r="F21" s="8">
        <v>4</v>
      </c>
      <c r="G21" s="8" t="str">
        <f>VLOOKUP(D21&amp;"-I"&amp;E21,端口信息表!B:F,5,FALSE)</f>
        <v>RI8A</v>
      </c>
      <c r="H21" s="8" t="str">
        <f>VLOOKUP(D21&amp;"-O"&amp;F21,端口信息表!B:F,5,FALSE)</f>
        <v>TI8A</v>
      </c>
      <c r="I21" s="8">
        <v>1</v>
      </c>
      <c r="J21" s="8" t="s">
        <v>8599</v>
      </c>
      <c r="K21" s="8">
        <f t="shared" si="2"/>
        <v>1</v>
      </c>
    </row>
    <row r="22" ht="15" spans="1:11">
      <c r="A22" s="8">
        <f t="shared" si="3"/>
        <v>21</v>
      </c>
      <c r="B22" s="8" t="str">
        <f>D22&amp;"-"&amp;"5A11B"</f>
        <v>CS10R-1-5-5A11B</v>
      </c>
      <c r="C22" s="8" t="str">
        <f t="shared" si="1"/>
        <v>CS10R-1-5-[5][5]</v>
      </c>
      <c r="D22" s="8" t="s">
        <v>8375</v>
      </c>
      <c r="E22" s="8">
        <v>5</v>
      </c>
      <c r="F22" s="8">
        <v>5</v>
      </c>
      <c r="G22" s="8" t="str">
        <f>VLOOKUP(D22&amp;"-I"&amp;E22,端口信息表!B:F,5,FALSE)</f>
        <v>RI11B</v>
      </c>
      <c r="H22" s="8" t="str">
        <f>VLOOKUP(D22&amp;"-O"&amp;F22,端口信息表!B:F,5,FALSE)</f>
        <v>TI11B</v>
      </c>
      <c r="I22" s="8">
        <v>0</v>
      </c>
      <c r="J22" s="8" t="s">
        <v>8599</v>
      </c>
      <c r="K22" s="8">
        <f t="shared" si="2"/>
        <v>1</v>
      </c>
    </row>
    <row r="23" ht="15" spans="1:11">
      <c r="A23" s="8">
        <f t="shared" si="3"/>
        <v>22</v>
      </c>
      <c r="B23" s="8" t="str">
        <f>D23&amp;"-"&amp;"6A12B"</f>
        <v>CS10R-1-5-6A12B</v>
      </c>
      <c r="C23" s="8" t="str">
        <f t="shared" si="1"/>
        <v>CS10R-1-5-[6][6]</v>
      </c>
      <c r="D23" s="8" t="s">
        <v>8375</v>
      </c>
      <c r="E23" s="8">
        <v>6</v>
      </c>
      <c r="F23" s="8">
        <v>6</v>
      </c>
      <c r="G23" s="8" t="str">
        <f>VLOOKUP(D23&amp;"-I"&amp;E23,端口信息表!B:F,5,FALSE)</f>
        <v>RI12B</v>
      </c>
      <c r="H23" s="8" t="str">
        <f>VLOOKUP(D23&amp;"-O"&amp;F23,端口信息表!B:F,5,FALSE)</f>
        <v>TI12B</v>
      </c>
      <c r="I23" s="8">
        <v>0</v>
      </c>
      <c r="J23" s="8" t="s">
        <v>8599</v>
      </c>
      <c r="K23" s="8">
        <f t="shared" si="2"/>
        <v>1</v>
      </c>
    </row>
    <row r="24" ht="15" spans="1:11">
      <c r="A24" s="8">
        <f t="shared" si="3"/>
        <v>23</v>
      </c>
      <c r="B24" s="8" t="str">
        <f>D24&amp;"-"&amp;"7A13B"</f>
        <v>CS10R-1-5-7A13B</v>
      </c>
      <c r="C24" s="8" t="str">
        <f t="shared" si="1"/>
        <v>CS10R-1-5-[7][7]</v>
      </c>
      <c r="D24" s="8" t="s">
        <v>8375</v>
      </c>
      <c r="E24" s="8">
        <v>7</v>
      </c>
      <c r="F24" s="8">
        <v>7</v>
      </c>
      <c r="G24" s="8" t="str">
        <f>VLOOKUP(D24&amp;"-I"&amp;E24,端口信息表!B:F,5,FALSE)</f>
        <v>RI13B</v>
      </c>
      <c r="H24" s="8" t="str">
        <f>VLOOKUP(D24&amp;"-O"&amp;F24,端口信息表!B:F,5,FALSE)</f>
        <v>TI13B</v>
      </c>
      <c r="I24" s="8">
        <v>0</v>
      </c>
      <c r="J24" s="8" t="s">
        <v>8599</v>
      </c>
      <c r="K24" s="8">
        <f t="shared" si="2"/>
        <v>1</v>
      </c>
    </row>
    <row r="25" ht="15" spans="1:11">
      <c r="A25" s="8">
        <f t="shared" si="3"/>
        <v>24</v>
      </c>
      <c r="B25" s="8" t="str">
        <f>D25&amp;"-"&amp;"8A14B"</f>
        <v>CS10R-1-5-8A14B</v>
      </c>
      <c r="C25" s="8" t="str">
        <f t="shared" si="1"/>
        <v>CS10R-1-5-[8][8]</v>
      </c>
      <c r="D25" s="8" t="s">
        <v>8375</v>
      </c>
      <c r="E25" s="8">
        <v>8</v>
      </c>
      <c r="F25" s="8">
        <v>8</v>
      </c>
      <c r="G25" s="8" t="str">
        <f>VLOOKUP(D25&amp;"-I"&amp;E25,端口信息表!B:F,5,FALSE)</f>
        <v>RI14B</v>
      </c>
      <c r="H25" s="8" t="str">
        <f>VLOOKUP(D25&amp;"-O"&amp;F25,端口信息表!B:F,5,FALSE)</f>
        <v>TI14B</v>
      </c>
      <c r="I25" s="8">
        <v>0</v>
      </c>
      <c r="J25" s="8" t="s">
        <v>8599</v>
      </c>
      <c r="K25" s="8">
        <f t="shared" si="2"/>
        <v>1</v>
      </c>
    </row>
    <row r="26" ht="15" spans="1:11">
      <c r="A26" s="8">
        <f t="shared" si="3"/>
        <v>25</v>
      </c>
      <c r="B26" s="8" t="str">
        <f>D26&amp;"-"&amp;"I11AE11B"</f>
        <v>CS10R-1-6-I11AE11B</v>
      </c>
      <c r="C26" s="8" t="str">
        <f t="shared" ref="C26:C58" si="4">D26&amp;"-["&amp;E26&amp;"]["&amp;F26&amp;"]"</f>
        <v>CS10R-1-6-[1][1]</v>
      </c>
      <c r="D26" s="8" t="s">
        <v>8376</v>
      </c>
      <c r="E26" s="8">
        <v>1</v>
      </c>
      <c r="F26" s="8">
        <v>1</v>
      </c>
      <c r="G26" s="8" t="str">
        <f>VLOOKUP(D26&amp;"-I"&amp;E26,端口信息表!B:F,5,FALSE)</f>
        <v>RI11A</v>
      </c>
      <c r="H26" s="8" t="str">
        <f>VLOOKUP(D26&amp;"-O"&amp;F26,端口信息表!B:F,5,FALSE)</f>
        <v>TI11A</v>
      </c>
      <c r="I26" s="8">
        <v>0</v>
      </c>
      <c r="J26" s="8" t="s">
        <v>8599</v>
      </c>
      <c r="K26" s="8">
        <f t="shared" ref="K26:K58" si="5">SUMIF(B:B,B26,I:I)</f>
        <v>1</v>
      </c>
    </row>
    <row r="27" ht="15" spans="1:11">
      <c r="A27" s="8">
        <f t="shared" si="3"/>
        <v>26</v>
      </c>
      <c r="B27" s="8" t="str">
        <f>D27&amp;"-"&amp;"I12AE12B"</f>
        <v>CS10R-1-6-I12AE12B</v>
      </c>
      <c r="C27" s="8" t="str">
        <f t="shared" si="4"/>
        <v>CS10R-1-6-[2][2]</v>
      </c>
      <c r="D27" s="8" t="s">
        <v>8376</v>
      </c>
      <c r="E27" s="8">
        <v>2</v>
      </c>
      <c r="F27" s="8">
        <v>2</v>
      </c>
      <c r="G27" s="8" t="str">
        <f>VLOOKUP(D27&amp;"-I"&amp;E27,端口信息表!B:F,5,FALSE)</f>
        <v>RI12A</v>
      </c>
      <c r="H27" s="8" t="str">
        <f>VLOOKUP(D27&amp;"-O"&amp;F27,端口信息表!B:F,5,FALSE)</f>
        <v>TI12A</v>
      </c>
      <c r="I27" s="8">
        <v>0</v>
      </c>
      <c r="J27" s="8" t="s">
        <v>8599</v>
      </c>
      <c r="K27" s="8">
        <f t="shared" si="5"/>
        <v>1</v>
      </c>
    </row>
    <row r="28" ht="15" spans="1:11">
      <c r="A28" s="8">
        <f t="shared" si="3"/>
        <v>27</v>
      </c>
      <c r="B28" s="8" t="str">
        <f>D28&amp;"-"&amp;"I13AE13B"</f>
        <v>CS10R-1-6-I13AE13B</v>
      </c>
      <c r="C28" s="8" t="str">
        <f t="shared" si="4"/>
        <v>CS10R-1-6-[3][3]</v>
      </c>
      <c r="D28" s="8" t="s">
        <v>8376</v>
      </c>
      <c r="E28" s="8">
        <v>3</v>
      </c>
      <c r="F28" s="8">
        <v>3</v>
      </c>
      <c r="G28" s="8" t="str">
        <f>VLOOKUP(D28&amp;"-I"&amp;E28,端口信息表!B:F,5,FALSE)</f>
        <v>RI13A</v>
      </c>
      <c r="H28" s="8" t="str">
        <f>VLOOKUP(D28&amp;"-O"&amp;F28,端口信息表!B:F,5,FALSE)</f>
        <v>TI13A</v>
      </c>
      <c r="I28" s="8">
        <v>0</v>
      </c>
      <c r="J28" s="8" t="s">
        <v>8599</v>
      </c>
      <c r="K28" s="8">
        <f t="shared" si="5"/>
        <v>1</v>
      </c>
    </row>
    <row r="29" ht="15" spans="1:11">
      <c r="A29" s="8">
        <f t="shared" si="3"/>
        <v>28</v>
      </c>
      <c r="B29" s="8" t="str">
        <f>D29&amp;"-"&amp;"I14AW3B"</f>
        <v>CS10R-1-6-I14AW3B</v>
      </c>
      <c r="C29" s="8" t="str">
        <f t="shared" si="4"/>
        <v>CS10R-1-6-[4][4]</v>
      </c>
      <c r="D29" s="8" t="s">
        <v>8376</v>
      </c>
      <c r="E29" s="8">
        <v>4</v>
      </c>
      <c r="F29" s="8">
        <v>4</v>
      </c>
      <c r="G29" s="8" t="str">
        <f>VLOOKUP(D29&amp;"-I"&amp;E29,端口信息表!B:F,5,FALSE)</f>
        <v>RI14A</v>
      </c>
      <c r="H29" s="8" t="str">
        <f>VLOOKUP(D29&amp;"-O"&amp;F29,端口信息表!B:F,5,FALSE)</f>
        <v>TI14A</v>
      </c>
      <c r="I29" s="8">
        <v>0</v>
      </c>
      <c r="J29" s="8" t="s">
        <v>8599</v>
      </c>
      <c r="K29" s="8">
        <f t="shared" si="5"/>
        <v>1</v>
      </c>
    </row>
    <row r="30" ht="15" spans="1:11">
      <c r="A30" s="8">
        <f t="shared" si="3"/>
        <v>29</v>
      </c>
      <c r="B30" s="8" t="str">
        <f>D30&amp;"-"&amp;"I11AE11B"</f>
        <v>CS10R-1-6-I11AE11B</v>
      </c>
      <c r="C30" s="8" t="str">
        <f t="shared" si="4"/>
        <v>CS10R-1-6-[5][5]</v>
      </c>
      <c r="D30" s="8" t="s">
        <v>8376</v>
      </c>
      <c r="E30" s="8">
        <v>5</v>
      </c>
      <c r="F30" s="8">
        <v>5</v>
      </c>
      <c r="G30" s="8" t="str">
        <f>VLOOKUP(D30&amp;"-I"&amp;E30,端口信息表!B:F,5,FALSE)</f>
        <v>RE11B</v>
      </c>
      <c r="H30" s="8" t="str">
        <f>VLOOKUP(D30&amp;"-O"&amp;F30,端口信息表!B:F,5,FALSE)</f>
        <v>TE11B</v>
      </c>
      <c r="I30" s="8">
        <v>1</v>
      </c>
      <c r="J30" s="8" t="s">
        <v>8599</v>
      </c>
      <c r="K30" s="8">
        <f t="shared" si="5"/>
        <v>1</v>
      </c>
    </row>
    <row r="31" ht="15" spans="1:11">
      <c r="A31" s="8">
        <f t="shared" si="3"/>
        <v>30</v>
      </c>
      <c r="B31" s="8" t="str">
        <f>D31&amp;"-"&amp;"I12AE12B"</f>
        <v>CS10R-1-6-I12AE12B</v>
      </c>
      <c r="C31" s="8" t="str">
        <f t="shared" si="4"/>
        <v>CS10R-1-6-[6][6]</v>
      </c>
      <c r="D31" s="8" t="s">
        <v>8376</v>
      </c>
      <c r="E31" s="8">
        <v>6</v>
      </c>
      <c r="F31" s="8">
        <v>6</v>
      </c>
      <c r="G31" s="8" t="str">
        <f>VLOOKUP(D31&amp;"-I"&amp;E31,端口信息表!B:F,5,FALSE)</f>
        <v>RE12B</v>
      </c>
      <c r="H31" s="8" t="str">
        <f>VLOOKUP(D31&amp;"-O"&amp;F31,端口信息表!B:F,5,FALSE)</f>
        <v>TE12B</v>
      </c>
      <c r="I31" s="8">
        <v>1</v>
      </c>
      <c r="J31" s="8" t="s">
        <v>8599</v>
      </c>
      <c r="K31" s="8">
        <f t="shared" si="5"/>
        <v>1</v>
      </c>
    </row>
    <row r="32" ht="15" spans="1:11">
      <c r="A32" s="8">
        <f t="shared" si="3"/>
        <v>31</v>
      </c>
      <c r="B32" s="8" t="str">
        <f>D32&amp;"-"&amp;"I13AE13B"</f>
        <v>CS10R-1-6-I13AE13B</v>
      </c>
      <c r="C32" s="8" t="str">
        <f t="shared" si="4"/>
        <v>CS10R-1-6-[7][7]</v>
      </c>
      <c r="D32" s="8" t="s">
        <v>8376</v>
      </c>
      <c r="E32" s="8">
        <v>7</v>
      </c>
      <c r="F32" s="8">
        <v>7</v>
      </c>
      <c r="G32" s="8" t="str">
        <f>VLOOKUP(D32&amp;"-I"&amp;E32,端口信息表!B:F,5,FALSE)</f>
        <v>RE13B</v>
      </c>
      <c r="H32" s="8" t="str">
        <f>VLOOKUP(D32&amp;"-O"&amp;F32,端口信息表!B:F,5,FALSE)</f>
        <v>TE13B</v>
      </c>
      <c r="I32" s="8">
        <v>1</v>
      </c>
      <c r="J32" s="8" t="s">
        <v>8599</v>
      </c>
      <c r="K32" s="8">
        <f t="shared" si="5"/>
        <v>1</v>
      </c>
    </row>
    <row r="33" ht="15" spans="1:11">
      <c r="A33" s="8">
        <f t="shared" si="3"/>
        <v>32</v>
      </c>
      <c r="B33" s="8" t="str">
        <f>D33&amp;"-"&amp;"I14AW3B"</f>
        <v>CS10R-1-6-I14AW3B</v>
      </c>
      <c r="C33" s="8" t="str">
        <f t="shared" si="4"/>
        <v>CS10R-1-6-[8][8]</v>
      </c>
      <c r="D33" s="8" t="s">
        <v>8376</v>
      </c>
      <c r="E33" s="8">
        <v>8</v>
      </c>
      <c r="F33" s="8">
        <v>8</v>
      </c>
      <c r="G33" s="8" t="str">
        <f>VLOOKUP(D33&amp;"-I"&amp;E33,端口信息表!B:F,5,FALSE)</f>
        <v>RW3B</v>
      </c>
      <c r="H33" s="8" t="str">
        <f>VLOOKUP(D33&amp;"-O"&amp;F33,端口信息表!B:F,5,FALSE)</f>
        <v>TW3B</v>
      </c>
      <c r="I33" s="8">
        <v>1</v>
      </c>
      <c r="J33" s="8" t="s">
        <v>8599</v>
      </c>
      <c r="K33" s="8">
        <f t="shared" si="5"/>
        <v>1</v>
      </c>
    </row>
    <row r="34" ht="15" spans="1:11">
      <c r="A34" s="8">
        <f t="shared" si="3"/>
        <v>33</v>
      </c>
      <c r="B34" s="8" t="str">
        <f t="shared" ref="B26:B58" si="6">D34&amp;"-"&amp;IF(LEN(G34)=4,RIGHT(G34,2),IF(LEN(G34)=5,RIGHT(G34,3),IF(LEN(G34)=6,RIGHT(G34,4),"长度不符")))</f>
        <v>CS10R-1-7-11B</v>
      </c>
      <c r="C34" s="8" t="str">
        <f t="shared" si="4"/>
        <v>CS10R-1-7-[1][1]</v>
      </c>
      <c r="D34" s="8" t="s">
        <v>8377</v>
      </c>
      <c r="E34" s="8">
        <v>1</v>
      </c>
      <c r="F34" s="8">
        <v>1</v>
      </c>
      <c r="G34" s="8" t="str">
        <f>VLOOKUP(D34&amp;"-I"&amp;E34,端口信息表!B:F,5,FALSE)</f>
        <v>RC11B</v>
      </c>
      <c r="H34" s="8" t="str">
        <f>VLOOKUP(D34&amp;"-O"&amp;F34,端口信息表!B:F,5,FALSE)</f>
        <v>TC11B</v>
      </c>
      <c r="I34" s="8">
        <v>0</v>
      </c>
      <c r="J34" s="8" t="s">
        <v>8599</v>
      </c>
      <c r="K34" s="8">
        <f t="shared" si="5"/>
        <v>1</v>
      </c>
    </row>
    <row r="35" ht="15" spans="1:11">
      <c r="A35" s="8">
        <f t="shared" si="3"/>
        <v>34</v>
      </c>
      <c r="B35" s="8" t="str">
        <f t="shared" si="6"/>
        <v>CS10R-1-7-12B</v>
      </c>
      <c r="C35" s="8" t="str">
        <f t="shared" si="4"/>
        <v>CS10R-1-7-[2][2]</v>
      </c>
      <c r="D35" s="8" t="s">
        <v>8377</v>
      </c>
      <c r="E35" s="8">
        <v>2</v>
      </c>
      <c r="F35" s="8">
        <v>2</v>
      </c>
      <c r="G35" s="8" t="str">
        <f>VLOOKUP(D35&amp;"-I"&amp;E35,端口信息表!B:F,5,FALSE)</f>
        <v>RC12B</v>
      </c>
      <c r="H35" s="8" t="str">
        <f>VLOOKUP(D35&amp;"-O"&amp;F35,端口信息表!B:F,5,FALSE)</f>
        <v>TC12B</v>
      </c>
      <c r="I35" s="8">
        <v>1</v>
      </c>
      <c r="J35" s="8" t="s">
        <v>8599</v>
      </c>
      <c r="K35" s="8">
        <f t="shared" si="5"/>
        <v>1</v>
      </c>
    </row>
    <row r="36" ht="15" spans="1:11">
      <c r="A36" s="8">
        <f t="shared" si="3"/>
        <v>35</v>
      </c>
      <c r="B36" s="8" t="str">
        <f t="shared" si="6"/>
        <v>CS10R-1-7-13B</v>
      </c>
      <c r="C36" s="8" t="str">
        <f t="shared" si="4"/>
        <v>CS10R-1-7-[3][3]</v>
      </c>
      <c r="D36" s="8" t="s">
        <v>8377</v>
      </c>
      <c r="E36" s="8">
        <v>3</v>
      </c>
      <c r="F36" s="8">
        <v>3</v>
      </c>
      <c r="G36" s="8" t="str">
        <f>VLOOKUP(D36&amp;"-I"&amp;E36,端口信息表!B:F,5,FALSE)</f>
        <v>RC13B</v>
      </c>
      <c r="H36" s="8" t="str">
        <f>VLOOKUP(D36&amp;"-O"&amp;F36,端口信息表!B:F,5,FALSE)</f>
        <v>TC13B</v>
      </c>
      <c r="I36" s="8">
        <v>1</v>
      </c>
      <c r="J36" s="8" t="s">
        <v>8599</v>
      </c>
      <c r="K36" s="8">
        <f t="shared" si="5"/>
        <v>1</v>
      </c>
    </row>
    <row r="37" ht="15" spans="1:11">
      <c r="A37" s="8">
        <f t="shared" si="3"/>
        <v>36</v>
      </c>
      <c r="B37" s="8" t="str">
        <f t="shared" si="6"/>
        <v>CS10R-1-7-14B</v>
      </c>
      <c r="C37" s="8" t="str">
        <f t="shared" si="4"/>
        <v>CS10R-1-7-[4][4]</v>
      </c>
      <c r="D37" s="8" t="s">
        <v>8377</v>
      </c>
      <c r="E37" s="8">
        <v>4</v>
      </c>
      <c r="F37" s="8">
        <v>4</v>
      </c>
      <c r="G37" s="8" t="str">
        <f>VLOOKUP(D37&amp;"-I"&amp;E37,端口信息表!B:F,5,FALSE)</f>
        <v>RC14B</v>
      </c>
      <c r="H37" s="8" t="str">
        <f>VLOOKUP(D37&amp;"-O"&amp;F37,端口信息表!B:F,5,FALSE)</f>
        <v>TC14B</v>
      </c>
      <c r="I37" s="8">
        <v>1</v>
      </c>
      <c r="J37" s="8" t="s">
        <v>8599</v>
      </c>
      <c r="K37" s="8">
        <f t="shared" si="5"/>
        <v>1</v>
      </c>
    </row>
    <row r="38" ht="15" spans="1:11">
      <c r="A38" s="8">
        <f t="shared" si="3"/>
        <v>37</v>
      </c>
      <c r="B38" s="8" t="str">
        <f t="shared" si="6"/>
        <v>CS10R-1-7-11B</v>
      </c>
      <c r="C38" s="8" t="str">
        <f t="shared" si="4"/>
        <v>CS10R-1-7-[5][5]</v>
      </c>
      <c r="D38" s="8" t="s">
        <v>8377</v>
      </c>
      <c r="E38" s="8">
        <v>5</v>
      </c>
      <c r="F38" s="8">
        <v>5</v>
      </c>
      <c r="G38" s="8" t="str">
        <f>VLOOKUP(D38&amp;"-I"&amp;E38,端口信息表!B:F,5,FALSE)</f>
        <v>RW11B</v>
      </c>
      <c r="H38" s="8" t="str">
        <f>VLOOKUP(D38&amp;"-O"&amp;F38,端口信息表!B:F,5,FALSE)</f>
        <v>TW11B</v>
      </c>
      <c r="I38" s="8">
        <v>1</v>
      </c>
      <c r="J38" s="8" t="s">
        <v>8599</v>
      </c>
      <c r="K38" s="8">
        <f t="shared" si="5"/>
        <v>1</v>
      </c>
    </row>
    <row r="39" ht="15" spans="1:11">
      <c r="A39" s="8">
        <f t="shared" si="3"/>
        <v>38</v>
      </c>
      <c r="B39" s="8" t="str">
        <f t="shared" si="6"/>
        <v>CS10R-1-7-12B</v>
      </c>
      <c r="C39" s="8" t="str">
        <f t="shared" si="4"/>
        <v>CS10R-1-7-[6][6]</v>
      </c>
      <c r="D39" s="8" t="s">
        <v>8377</v>
      </c>
      <c r="E39" s="8">
        <v>6</v>
      </c>
      <c r="F39" s="8">
        <v>6</v>
      </c>
      <c r="G39" s="8" t="str">
        <f>VLOOKUP(D39&amp;"-I"&amp;E39,端口信息表!B:F,5,FALSE)</f>
        <v>RW12B</v>
      </c>
      <c r="H39" s="8" t="str">
        <f>VLOOKUP(D39&amp;"-O"&amp;F39,端口信息表!B:F,5,FALSE)</f>
        <v>TW12B</v>
      </c>
      <c r="I39" s="8">
        <v>0</v>
      </c>
      <c r="J39" s="8" t="s">
        <v>8599</v>
      </c>
      <c r="K39" s="8">
        <f t="shared" si="5"/>
        <v>1</v>
      </c>
    </row>
    <row r="40" ht="15" spans="1:11">
      <c r="A40" s="8">
        <f t="shared" si="3"/>
        <v>39</v>
      </c>
      <c r="B40" s="8" t="str">
        <f t="shared" si="6"/>
        <v>CS10R-1-7-13B</v>
      </c>
      <c r="C40" s="8" t="str">
        <f t="shared" si="4"/>
        <v>CS10R-1-7-[7][7]</v>
      </c>
      <c r="D40" s="8" t="s">
        <v>8377</v>
      </c>
      <c r="E40" s="8">
        <v>7</v>
      </c>
      <c r="F40" s="8">
        <v>7</v>
      </c>
      <c r="G40" s="8" t="str">
        <f>VLOOKUP(D40&amp;"-I"&amp;E40,端口信息表!B:F,5,FALSE)</f>
        <v>RW13B</v>
      </c>
      <c r="H40" s="8" t="str">
        <f>VLOOKUP(D40&amp;"-O"&amp;F40,端口信息表!B:F,5,FALSE)</f>
        <v>TW13B</v>
      </c>
      <c r="I40" s="8">
        <v>0</v>
      </c>
      <c r="J40" s="8" t="s">
        <v>8599</v>
      </c>
      <c r="K40" s="8">
        <f t="shared" si="5"/>
        <v>1</v>
      </c>
    </row>
    <row r="41" ht="15" spans="1:11">
      <c r="A41" s="8">
        <f t="shared" si="3"/>
        <v>40</v>
      </c>
      <c r="B41" s="8" t="str">
        <f t="shared" si="6"/>
        <v>CS10R-1-7-14B</v>
      </c>
      <c r="C41" s="8" t="str">
        <f t="shared" si="4"/>
        <v>CS10R-1-7-[8][8]</v>
      </c>
      <c r="D41" s="8" t="s">
        <v>8377</v>
      </c>
      <c r="E41" s="8">
        <v>8</v>
      </c>
      <c r="F41" s="8">
        <v>8</v>
      </c>
      <c r="G41" s="8" t="str">
        <f>VLOOKUP(D41&amp;"-I"&amp;E41,端口信息表!B:F,5,FALSE)</f>
        <v>RW14B</v>
      </c>
      <c r="H41" s="8" t="str">
        <f>VLOOKUP(D41&amp;"-O"&amp;F41,端口信息表!B:F,5,FALSE)</f>
        <v>TW14B</v>
      </c>
      <c r="I41" s="8">
        <v>0</v>
      </c>
      <c r="J41" s="8" t="s">
        <v>8599</v>
      </c>
      <c r="K41" s="8">
        <f t="shared" si="5"/>
        <v>1</v>
      </c>
    </row>
    <row r="42" ht="15" spans="1:11">
      <c r="A42" s="8">
        <f t="shared" si="3"/>
        <v>41</v>
      </c>
      <c r="B42" s="8" t="str">
        <f>D42&amp;"-"&amp;IF(LEN(G42)=4,RIGHT(G42,2),IF(LEN(G42)=5,RIGHT(G42,3),IF(LEN(G42)=6,RIGHT(G42,3),"长度不符")))</f>
        <v>CS6D-1-1-1A</v>
      </c>
      <c r="C42" s="8" t="str">
        <f t="shared" si="4"/>
        <v>CS6D-1-1-[1][1]</v>
      </c>
      <c r="D42" s="8" t="s">
        <v>8378</v>
      </c>
      <c r="E42" s="8">
        <v>1</v>
      </c>
      <c r="F42" s="8">
        <v>1</v>
      </c>
      <c r="G42" s="8" t="str">
        <f>VLOOKUP(D42&amp;"-I"&amp;E42,端口信息表!B:F,5,FALSE)</f>
        <v>RC1A</v>
      </c>
      <c r="H42" s="8" t="str">
        <f>VLOOKUP(D42&amp;"-O"&amp;F42,端口信息表!B:F,5,FALSE)</f>
        <v>TA1A</v>
      </c>
      <c r="I42" s="8">
        <v>1</v>
      </c>
      <c r="J42" s="8" t="s">
        <v>8599</v>
      </c>
      <c r="K42" s="8">
        <f t="shared" si="5"/>
        <v>1</v>
      </c>
    </row>
    <row r="43" ht="15" spans="1:11">
      <c r="A43" s="8">
        <f t="shared" si="3"/>
        <v>42</v>
      </c>
      <c r="B43" s="8" t="str">
        <f t="shared" ref="B43:B74" si="7">D43&amp;"-"&amp;IF(LEN(G43)=4,RIGHT(G43,2),IF(LEN(G43)=5,RIGHT(G43,3),IF(LEN(G43)=6,RIGHT(G43,3),"长度不符")))</f>
        <v>CS6D-1-1-2A</v>
      </c>
      <c r="C43" s="8" t="str">
        <f t="shared" si="4"/>
        <v>CS6D-1-1-[2][2]</v>
      </c>
      <c r="D43" s="8" t="s">
        <v>8378</v>
      </c>
      <c r="E43" s="8">
        <v>2</v>
      </c>
      <c r="F43" s="8">
        <v>2</v>
      </c>
      <c r="G43" s="8" t="str">
        <f>VLOOKUP(D43&amp;"-I"&amp;E43,端口信息表!B:F,5,FALSE)</f>
        <v>RC2A</v>
      </c>
      <c r="H43" s="8" t="str">
        <f>VLOOKUP(D43&amp;"-O"&amp;F43,端口信息表!B:F,5,FALSE)</f>
        <v>TA2A</v>
      </c>
      <c r="I43" s="8">
        <v>0</v>
      </c>
      <c r="J43" s="8" t="s">
        <v>8599</v>
      </c>
      <c r="K43" s="8">
        <f t="shared" si="5"/>
        <v>1</v>
      </c>
    </row>
    <row r="44" ht="15" spans="1:11">
      <c r="A44" s="8">
        <f t="shared" si="3"/>
        <v>43</v>
      </c>
      <c r="B44" s="8" t="str">
        <f t="shared" si="7"/>
        <v>CS6D-1-1-3A</v>
      </c>
      <c r="C44" s="8" t="str">
        <f t="shared" si="4"/>
        <v>CS6D-1-1-[3][3]</v>
      </c>
      <c r="D44" s="8" t="s">
        <v>8378</v>
      </c>
      <c r="E44" s="8">
        <v>3</v>
      </c>
      <c r="F44" s="8">
        <v>3</v>
      </c>
      <c r="G44" s="8" t="str">
        <f>VLOOKUP(D44&amp;"-I"&amp;E44,端口信息表!B:F,5,FALSE)</f>
        <v>RC3A</v>
      </c>
      <c r="H44" s="8" t="str">
        <f>VLOOKUP(D44&amp;"-O"&amp;F44,端口信息表!B:F,5,FALSE)</f>
        <v>TA3A</v>
      </c>
      <c r="I44" s="8">
        <v>0</v>
      </c>
      <c r="J44" s="8" t="s">
        <v>8599</v>
      </c>
      <c r="K44" s="8">
        <f t="shared" si="5"/>
        <v>1</v>
      </c>
    </row>
    <row r="45" ht="15" spans="1:11">
      <c r="A45" s="8">
        <f t="shared" si="3"/>
        <v>44</v>
      </c>
      <c r="B45" s="8" t="str">
        <f t="shared" si="7"/>
        <v>CS6D-1-1-4A</v>
      </c>
      <c r="C45" s="8" t="str">
        <f t="shared" si="4"/>
        <v>CS6D-1-1-[4][4]</v>
      </c>
      <c r="D45" s="8" t="s">
        <v>8378</v>
      </c>
      <c r="E45" s="8">
        <v>4</v>
      </c>
      <c r="F45" s="8">
        <v>4</v>
      </c>
      <c r="G45" s="8" t="str">
        <f>VLOOKUP(D45&amp;"-I"&amp;E45,端口信息表!B:F,5,FALSE)</f>
        <v>RC4A</v>
      </c>
      <c r="H45" s="8" t="str">
        <f>VLOOKUP(D45&amp;"-O"&amp;F45,端口信息表!B:F,5,FALSE)</f>
        <v>TA4A</v>
      </c>
      <c r="I45" s="8">
        <v>1</v>
      </c>
      <c r="J45" s="8" t="s">
        <v>8599</v>
      </c>
      <c r="K45" s="8">
        <f t="shared" si="5"/>
        <v>1</v>
      </c>
    </row>
    <row r="46" ht="15" spans="1:11">
      <c r="A46" s="8">
        <f t="shared" si="3"/>
        <v>45</v>
      </c>
      <c r="B46" s="8" t="str">
        <f t="shared" si="7"/>
        <v>CS6D-1-1-5A</v>
      </c>
      <c r="C46" s="8" t="str">
        <f t="shared" si="4"/>
        <v>CS6D-1-1-[5][5]</v>
      </c>
      <c r="D46" s="8" t="s">
        <v>8378</v>
      </c>
      <c r="E46" s="8">
        <v>5</v>
      </c>
      <c r="F46" s="8">
        <v>5</v>
      </c>
      <c r="G46" s="8" t="str">
        <f>VLOOKUP(D46&amp;"-I"&amp;E46,端口信息表!B:F,5,FALSE)</f>
        <v>RC5A</v>
      </c>
      <c r="H46" s="8" t="str">
        <f>VLOOKUP(D46&amp;"-O"&amp;F46,端口信息表!B:F,5,FALSE)</f>
        <v>TA5A</v>
      </c>
      <c r="I46" s="8">
        <v>1</v>
      </c>
      <c r="J46" s="8" t="s">
        <v>8599</v>
      </c>
      <c r="K46" s="8">
        <f t="shared" si="5"/>
        <v>1</v>
      </c>
    </row>
    <row r="47" ht="15" spans="1:11">
      <c r="A47" s="8">
        <f t="shared" si="3"/>
        <v>46</v>
      </c>
      <c r="B47" s="8" t="str">
        <f t="shared" si="7"/>
        <v>CS6D-1-1-6A</v>
      </c>
      <c r="C47" s="8" t="str">
        <f t="shared" si="4"/>
        <v>CS6D-1-1-[6][6]</v>
      </c>
      <c r="D47" s="8" t="s">
        <v>8378</v>
      </c>
      <c r="E47" s="8">
        <v>6</v>
      </c>
      <c r="F47" s="8">
        <v>6</v>
      </c>
      <c r="G47" s="8" t="str">
        <f>VLOOKUP(D47&amp;"-I"&amp;E47,端口信息表!B:F,5,FALSE)</f>
        <v>RC6A</v>
      </c>
      <c r="H47" s="8" t="str">
        <f>VLOOKUP(D47&amp;"-O"&amp;F47,端口信息表!B:F,5,FALSE)</f>
        <v>TA6A</v>
      </c>
      <c r="I47" s="8">
        <v>1</v>
      </c>
      <c r="J47" s="8" t="s">
        <v>8599</v>
      </c>
      <c r="K47" s="8">
        <f t="shared" si="5"/>
        <v>1</v>
      </c>
    </row>
    <row r="48" ht="15" spans="1:11">
      <c r="A48" s="8">
        <f t="shared" si="3"/>
        <v>47</v>
      </c>
      <c r="B48" s="8" t="str">
        <f t="shared" si="7"/>
        <v>CS6D-1-1-7A</v>
      </c>
      <c r="C48" s="8" t="str">
        <f t="shared" si="4"/>
        <v>CS6D-1-1-[7][7]</v>
      </c>
      <c r="D48" s="8" t="s">
        <v>8378</v>
      </c>
      <c r="E48" s="8">
        <v>7</v>
      </c>
      <c r="F48" s="8">
        <v>7</v>
      </c>
      <c r="G48" s="8" t="str">
        <f>VLOOKUP(D48&amp;"-I"&amp;E48,端口信息表!B:F,5,FALSE)</f>
        <v>RC7A</v>
      </c>
      <c r="H48" s="8" t="str">
        <f>VLOOKUP(D48&amp;"-O"&amp;F48,端口信息表!B:F,5,FALSE)</f>
        <v>TA7A</v>
      </c>
      <c r="I48" s="8">
        <v>1</v>
      </c>
      <c r="J48" s="8" t="s">
        <v>8599</v>
      </c>
      <c r="K48" s="8">
        <f t="shared" si="5"/>
        <v>1</v>
      </c>
    </row>
    <row r="49" ht="15" spans="1:11">
      <c r="A49" s="8">
        <f t="shared" si="3"/>
        <v>48</v>
      </c>
      <c r="B49" s="8" t="str">
        <f t="shared" si="7"/>
        <v>CS6D-1-1-8A</v>
      </c>
      <c r="C49" s="8" t="str">
        <f t="shared" si="4"/>
        <v>CS6D-1-1-[8][8]</v>
      </c>
      <c r="D49" s="8" t="s">
        <v>8378</v>
      </c>
      <c r="E49" s="8">
        <v>8</v>
      </c>
      <c r="F49" s="8">
        <v>8</v>
      </c>
      <c r="G49" s="8" t="str">
        <f>VLOOKUP(D49&amp;"-I"&amp;E49,端口信息表!B:F,5,FALSE)</f>
        <v>RC8A</v>
      </c>
      <c r="H49" s="8" t="str">
        <f>VLOOKUP(D49&amp;"-O"&amp;F49,端口信息表!B:F,5,FALSE)</f>
        <v>TA8A</v>
      </c>
      <c r="I49" s="8">
        <v>1</v>
      </c>
      <c r="J49" s="8" t="s">
        <v>8599</v>
      </c>
      <c r="K49" s="8">
        <f t="shared" si="5"/>
        <v>1</v>
      </c>
    </row>
    <row r="50" ht="15" spans="1:11">
      <c r="A50" s="8">
        <f t="shared" si="3"/>
        <v>49</v>
      </c>
      <c r="B50" s="8" t="str">
        <f t="shared" si="7"/>
        <v>CS6D-1-1-9A</v>
      </c>
      <c r="C50" s="8" t="str">
        <f t="shared" si="4"/>
        <v>CS6D-1-1-[9][9]</v>
      </c>
      <c r="D50" s="8" t="s">
        <v>8378</v>
      </c>
      <c r="E50" s="8">
        <v>9</v>
      </c>
      <c r="F50" s="8">
        <v>9</v>
      </c>
      <c r="G50" s="8" t="str">
        <f>VLOOKUP(D50&amp;"-I"&amp;E50,端口信息表!B:F,5,FALSE)</f>
        <v>RC9A</v>
      </c>
      <c r="H50" s="8" t="str">
        <f>VLOOKUP(D50&amp;"-O"&amp;F50,端口信息表!B:F,5,FALSE)</f>
        <v>TA9A</v>
      </c>
      <c r="I50" s="8">
        <v>0</v>
      </c>
      <c r="J50" s="8" t="s">
        <v>8599</v>
      </c>
      <c r="K50" s="8">
        <f t="shared" si="5"/>
        <v>1</v>
      </c>
    </row>
    <row r="51" ht="15" spans="1:11">
      <c r="A51" s="8">
        <f t="shared" si="3"/>
        <v>50</v>
      </c>
      <c r="B51" s="8" t="str">
        <f t="shared" si="7"/>
        <v>CS6D-1-1-10A</v>
      </c>
      <c r="C51" s="8" t="str">
        <f t="shared" si="4"/>
        <v>CS6D-1-1-[10][10]</v>
      </c>
      <c r="D51" s="8" t="s">
        <v>8378</v>
      </c>
      <c r="E51" s="8">
        <v>10</v>
      </c>
      <c r="F51" s="8">
        <v>10</v>
      </c>
      <c r="G51" s="8" t="str">
        <f>VLOOKUP(D51&amp;"-I"&amp;E51,端口信息表!B:F,5,FALSE)</f>
        <v>RC10A</v>
      </c>
      <c r="H51" s="8" t="str">
        <f>VLOOKUP(D51&amp;"-O"&amp;F51,端口信息表!B:F,5,FALSE)</f>
        <v>TA10A</v>
      </c>
      <c r="I51" s="8">
        <v>1</v>
      </c>
      <c r="J51" s="8" t="s">
        <v>8599</v>
      </c>
      <c r="K51" s="8">
        <f t="shared" si="5"/>
        <v>1</v>
      </c>
    </row>
    <row r="52" ht="15" spans="1:11">
      <c r="A52" s="8">
        <f t="shared" si="3"/>
        <v>51</v>
      </c>
      <c r="B52" s="8" t="str">
        <f t="shared" si="7"/>
        <v>CS6D-1-1-11A</v>
      </c>
      <c r="C52" s="8" t="str">
        <f t="shared" si="4"/>
        <v>CS6D-1-1-[11][11]</v>
      </c>
      <c r="D52" s="8" t="s">
        <v>8378</v>
      </c>
      <c r="E52" s="8">
        <v>11</v>
      </c>
      <c r="F52" s="8">
        <v>11</v>
      </c>
      <c r="G52" s="8" t="str">
        <f>VLOOKUP(D52&amp;"-I"&amp;E52,端口信息表!B:F,5,FALSE)</f>
        <v>RC11A</v>
      </c>
      <c r="H52" s="8" t="str">
        <f>VLOOKUP(D52&amp;"-O"&amp;F52,端口信息表!B:F,5,FALSE)</f>
        <v>TA11A</v>
      </c>
      <c r="I52" s="8">
        <v>1</v>
      </c>
      <c r="J52" s="8" t="s">
        <v>8599</v>
      </c>
      <c r="K52" s="8">
        <f t="shared" si="5"/>
        <v>1</v>
      </c>
    </row>
    <row r="53" ht="15" spans="1:11">
      <c r="A53" s="8">
        <f t="shared" si="3"/>
        <v>52</v>
      </c>
      <c r="B53" s="8" t="str">
        <f t="shared" si="7"/>
        <v>CS6D-1-1-12A</v>
      </c>
      <c r="C53" s="8" t="str">
        <f t="shared" si="4"/>
        <v>CS6D-1-1-[12][12]</v>
      </c>
      <c r="D53" s="8" t="s">
        <v>8378</v>
      </c>
      <c r="E53" s="8">
        <v>12</v>
      </c>
      <c r="F53" s="8">
        <v>12</v>
      </c>
      <c r="G53" s="8" t="str">
        <f>VLOOKUP(D53&amp;"-I"&amp;E53,端口信息表!B:F,5,FALSE)</f>
        <v>RC12A</v>
      </c>
      <c r="H53" s="8" t="str">
        <f>VLOOKUP(D53&amp;"-O"&amp;F53,端口信息表!B:F,5,FALSE)</f>
        <v>TA12A</v>
      </c>
      <c r="I53" s="8">
        <v>0</v>
      </c>
      <c r="J53" s="8" t="s">
        <v>8599</v>
      </c>
      <c r="K53" s="8">
        <f t="shared" si="5"/>
        <v>1</v>
      </c>
    </row>
    <row r="54" ht="15" spans="1:11">
      <c r="A54" s="8">
        <f t="shared" si="3"/>
        <v>53</v>
      </c>
      <c r="B54" s="8" t="str">
        <f t="shared" si="7"/>
        <v>CS6D-1-1-1B</v>
      </c>
      <c r="C54" s="8" t="str">
        <f t="shared" si="4"/>
        <v>CS6D-1-1-[13][13]</v>
      </c>
      <c r="D54" s="8" t="s">
        <v>8378</v>
      </c>
      <c r="E54" s="8">
        <v>13</v>
      </c>
      <c r="F54" s="8">
        <v>13</v>
      </c>
      <c r="G54" s="8" t="str">
        <f>VLOOKUP(D54&amp;"-I"&amp;E54,端口信息表!B:F,5,FALSE)</f>
        <v>RC1B</v>
      </c>
      <c r="H54" s="8" t="str">
        <f>VLOOKUP(D54&amp;"-O"&amp;F54,端口信息表!B:F,5,FALSE)</f>
        <v>TA1B</v>
      </c>
      <c r="I54" s="8">
        <v>0</v>
      </c>
      <c r="J54" s="8" t="s">
        <v>8599</v>
      </c>
      <c r="K54" s="8">
        <f t="shared" si="5"/>
        <v>1</v>
      </c>
    </row>
    <row r="55" ht="15" spans="1:11">
      <c r="A55" s="8">
        <f t="shared" si="3"/>
        <v>54</v>
      </c>
      <c r="B55" s="8" t="str">
        <f t="shared" si="7"/>
        <v>CS6D-1-1-2B</v>
      </c>
      <c r="C55" s="8" t="str">
        <f t="shared" si="4"/>
        <v>CS6D-1-1-[14][14]</v>
      </c>
      <c r="D55" s="8" t="s">
        <v>8378</v>
      </c>
      <c r="E55" s="8">
        <v>14</v>
      </c>
      <c r="F55" s="8">
        <v>14</v>
      </c>
      <c r="G55" s="8" t="str">
        <f>VLOOKUP(D55&amp;"-I"&amp;E55,端口信息表!B:F,5,FALSE)</f>
        <v>RC2B</v>
      </c>
      <c r="H55" s="8" t="str">
        <f>VLOOKUP(D55&amp;"-O"&amp;F55,端口信息表!B:F,5,FALSE)</f>
        <v>TA2B</v>
      </c>
      <c r="I55" s="8">
        <v>0</v>
      </c>
      <c r="J55" s="8" t="s">
        <v>8599</v>
      </c>
      <c r="K55" s="8">
        <f t="shared" si="5"/>
        <v>1</v>
      </c>
    </row>
    <row r="56" ht="15" spans="1:11">
      <c r="A56" s="8">
        <f t="shared" si="3"/>
        <v>55</v>
      </c>
      <c r="B56" s="8" t="str">
        <f t="shared" si="7"/>
        <v>CS6D-1-1-3B</v>
      </c>
      <c r="C56" s="8" t="str">
        <f t="shared" si="4"/>
        <v>CS6D-1-1-[15][15]</v>
      </c>
      <c r="D56" s="8" t="s">
        <v>8378</v>
      </c>
      <c r="E56" s="8">
        <v>15</v>
      </c>
      <c r="F56" s="8">
        <v>15</v>
      </c>
      <c r="G56" s="8" t="str">
        <f>VLOOKUP(D56&amp;"-I"&amp;E56,端口信息表!B:F,5,FALSE)</f>
        <v>RC3B</v>
      </c>
      <c r="H56" s="8" t="str">
        <f>VLOOKUP(D56&amp;"-O"&amp;F56,端口信息表!B:F,5,FALSE)</f>
        <v>TA3B</v>
      </c>
      <c r="I56" s="8">
        <v>0</v>
      </c>
      <c r="J56" s="8" t="s">
        <v>8599</v>
      </c>
      <c r="K56" s="8">
        <f t="shared" si="5"/>
        <v>1</v>
      </c>
    </row>
    <row r="57" ht="15" spans="1:11">
      <c r="A57" s="8">
        <f t="shared" si="3"/>
        <v>56</v>
      </c>
      <c r="B57" s="8" t="str">
        <f t="shared" si="7"/>
        <v>CS6D-1-1-4B</v>
      </c>
      <c r="C57" s="8" t="str">
        <f t="shared" si="4"/>
        <v>CS6D-1-1-[16][16]</v>
      </c>
      <c r="D57" s="8" t="s">
        <v>8378</v>
      </c>
      <c r="E57" s="8">
        <v>16</v>
      </c>
      <c r="F57" s="8">
        <v>16</v>
      </c>
      <c r="G57" s="8" t="str">
        <f>VLOOKUP(D57&amp;"-I"&amp;E57,端口信息表!B:F,5,FALSE)</f>
        <v>RC4B</v>
      </c>
      <c r="H57" s="8" t="str">
        <f>VLOOKUP(D57&amp;"-O"&amp;F57,端口信息表!B:F,5,FALSE)</f>
        <v>TA4B</v>
      </c>
      <c r="I57" s="8">
        <v>0</v>
      </c>
      <c r="J57" s="8" t="s">
        <v>8599</v>
      </c>
      <c r="K57" s="8">
        <f t="shared" si="5"/>
        <v>1</v>
      </c>
    </row>
    <row r="58" ht="15" spans="1:11">
      <c r="A58" s="8">
        <f t="shared" si="3"/>
        <v>57</v>
      </c>
      <c r="B58" s="8" t="str">
        <f t="shared" si="7"/>
        <v>CS6D-1-1-5B</v>
      </c>
      <c r="C58" s="8" t="str">
        <f t="shared" si="4"/>
        <v>CS6D-1-1-[17][17]</v>
      </c>
      <c r="D58" s="8" t="s">
        <v>8378</v>
      </c>
      <c r="E58" s="8">
        <v>17</v>
      </c>
      <c r="F58" s="8">
        <v>17</v>
      </c>
      <c r="G58" s="8" t="str">
        <f>VLOOKUP(D58&amp;"-I"&amp;E58,端口信息表!B:F,5,FALSE)</f>
        <v>RC5B</v>
      </c>
      <c r="H58" s="8" t="str">
        <f>VLOOKUP(D58&amp;"-O"&amp;F58,端口信息表!B:F,5,FALSE)</f>
        <v>TA5B</v>
      </c>
      <c r="I58" s="8">
        <v>0</v>
      </c>
      <c r="J58" s="8" t="s">
        <v>8599</v>
      </c>
      <c r="K58" s="8">
        <f t="shared" si="5"/>
        <v>1</v>
      </c>
    </row>
    <row r="59" ht="15" spans="1:11">
      <c r="A59" s="8">
        <f t="shared" si="3"/>
        <v>58</v>
      </c>
      <c r="B59" s="8" t="str">
        <f t="shared" si="7"/>
        <v>CS6D-1-1-6B</v>
      </c>
      <c r="C59" s="8" t="str">
        <f t="shared" ref="C59:C122" si="8">D59&amp;"-["&amp;E59&amp;"]["&amp;F59&amp;"]"</f>
        <v>CS6D-1-1-[18][18]</v>
      </c>
      <c r="D59" s="8" t="s">
        <v>8378</v>
      </c>
      <c r="E59" s="8">
        <v>18</v>
      </c>
      <c r="F59" s="8">
        <v>18</v>
      </c>
      <c r="G59" s="8" t="str">
        <f>VLOOKUP(D59&amp;"-I"&amp;E59,端口信息表!B:F,5,FALSE)</f>
        <v>RC6B</v>
      </c>
      <c r="H59" s="8" t="str">
        <f>VLOOKUP(D59&amp;"-O"&amp;F59,端口信息表!B:F,5,FALSE)</f>
        <v>TA6B</v>
      </c>
      <c r="I59" s="8">
        <v>0</v>
      </c>
      <c r="J59" s="8" t="s">
        <v>8599</v>
      </c>
      <c r="K59" s="8">
        <f t="shared" ref="K59:K122" si="9">SUMIF(B:B,B59,I:I)</f>
        <v>1</v>
      </c>
    </row>
    <row r="60" ht="15" spans="1:11">
      <c r="A60" s="8">
        <f t="shared" si="3"/>
        <v>59</v>
      </c>
      <c r="B60" s="8" t="str">
        <f t="shared" si="7"/>
        <v>CS6D-1-1-7B</v>
      </c>
      <c r="C60" s="8" t="str">
        <f t="shared" si="8"/>
        <v>CS6D-1-1-[19][19]</v>
      </c>
      <c r="D60" s="8" t="s">
        <v>8378</v>
      </c>
      <c r="E60" s="8">
        <v>19</v>
      </c>
      <c r="F60" s="8">
        <v>19</v>
      </c>
      <c r="G60" s="8" t="str">
        <f>VLOOKUP(D60&amp;"-I"&amp;E60,端口信息表!B:F,5,FALSE)</f>
        <v>RC7B</v>
      </c>
      <c r="H60" s="8" t="str">
        <f>VLOOKUP(D60&amp;"-O"&amp;F60,端口信息表!B:F,5,FALSE)</f>
        <v>TA7B</v>
      </c>
      <c r="I60" s="8">
        <v>0</v>
      </c>
      <c r="J60" s="8" t="s">
        <v>8599</v>
      </c>
      <c r="K60" s="8">
        <f t="shared" si="9"/>
        <v>1</v>
      </c>
    </row>
    <row r="61" ht="15" spans="1:11">
      <c r="A61" s="8">
        <f t="shared" si="3"/>
        <v>60</v>
      </c>
      <c r="B61" s="8" t="str">
        <f t="shared" si="7"/>
        <v>CS6D-1-1-8B</v>
      </c>
      <c r="C61" s="8" t="str">
        <f t="shared" si="8"/>
        <v>CS6D-1-1-[20][20]</v>
      </c>
      <c r="D61" s="8" t="s">
        <v>8378</v>
      </c>
      <c r="E61" s="8">
        <v>20</v>
      </c>
      <c r="F61" s="8">
        <v>20</v>
      </c>
      <c r="G61" s="8" t="str">
        <f>VLOOKUP(D61&amp;"-I"&amp;E61,端口信息表!B:F,5,FALSE)</f>
        <v>RC8B</v>
      </c>
      <c r="H61" s="8" t="str">
        <f>VLOOKUP(D61&amp;"-O"&amp;F61,端口信息表!B:F,5,FALSE)</f>
        <v>TA8B</v>
      </c>
      <c r="I61" s="8">
        <v>0</v>
      </c>
      <c r="J61" s="8" t="s">
        <v>8599</v>
      </c>
      <c r="K61" s="8">
        <f t="shared" si="9"/>
        <v>1</v>
      </c>
    </row>
    <row r="62" ht="15" spans="1:11">
      <c r="A62" s="8">
        <f t="shared" si="3"/>
        <v>61</v>
      </c>
      <c r="B62" s="8" t="str">
        <f t="shared" si="7"/>
        <v>CS6D-1-1-9B</v>
      </c>
      <c r="C62" s="8" t="str">
        <f t="shared" si="8"/>
        <v>CS6D-1-1-[21][21]</v>
      </c>
      <c r="D62" s="8" t="s">
        <v>8378</v>
      </c>
      <c r="E62" s="8">
        <v>21</v>
      </c>
      <c r="F62" s="8">
        <v>21</v>
      </c>
      <c r="G62" s="8" t="str">
        <f>VLOOKUP(D62&amp;"-I"&amp;E62,端口信息表!B:F,5,FALSE)</f>
        <v>RC9B</v>
      </c>
      <c r="H62" s="8" t="str">
        <f>VLOOKUP(D62&amp;"-O"&amp;F62,端口信息表!B:F,5,FALSE)</f>
        <v>TA9B</v>
      </c>
      <c r="I62" s="8">
        <v>1</v>
      </c>
      <c r="J62" s="8" t="s">
        <v>8599</v>
      </c>
      <c r="K62" s="8">
        <f t="shared" si="9"/>
        <v>1</v>
      </c>
    </row>
    <row r="63" ht="15" spans="1:11">
      <c r="A63" s="8">
        <f t="shared" si="3"/>
        <v>62</v>
      </c>
      <c r="B63" s="8" t="str">
        <f t="shared" si="7"/>
        <v>CS6D-1-1-10B</v>
      </c>
      <c r="C63" s="8" t="str">
        <f t="shared" si="8"/>
        <v>CS6D-1-1-[22][22]</v>
      </c>
      <c r="D63" s="8" t="s">
        <v>8378</v>
      </c>
      <c r="E63" s="8">
        <v>22</v>
      </c>
      <c r="F63" s="8">
        <v>22</v>
      </c>
      <c r="G63" s="8" t="str">
        <f>VLOOKUP(D63&amp;"-I"&amp;E63,端口信息表!B:F,5,FALSE)</f>
        <v>RC10B</v>
      </c>
      <c r="H63" s="8" t="str">
        <f>VLOOKUP(D63&amp;"-O"&amp;F63,端口信息表!B:F,5,FALSE)</f>
        <v>TA10B</v>
      </c>
      <c r="I63" s="8">
        <v>0</v>
      </c>
      <c r="J63" s="8" t="s">
        <v>8599</v>
      </c>
      <c r="K63" s="8">
        <f t="shared" si="9"/>
        <v>1</v>
      </c>
    </row>
    <row r="64" ht="15" spans="1:11">
      <c r="A64" s="8">
        <f t="shared" si="3"/>
        <v>63</v>
      </c>
      <c r="B64" s="8" t="str">
        <f t="shared" si="7"/>
        <v>CS6D-1-1-11B</v>
      </c>
      <c r="C64" s="8" t="str">
        <f t="shared" si="8"/>
        <v>CS6D-1-1-[23][23]</v>
      </c>
      <c r="D64" s="8" t="s">
        <v>8378</v>
      </c>
      <c r="E64" s="8">
        <v>23</v>
      </c>
      <c r="F64" s="8">
        <v>23</v>
      </c>
      <c r="G64" s="8" t="str">
        <f>VLOOKUP(D64&amp;"-I"&amp;E64,端口信息表!B:F,5,FALSE)</f>
        <v>RC11B</v>
      </c>
      <c r="H64" s="8" t="str">
        <f>VLOOKUP(D64&amp;"-O"&amp;F64,端口信息表!B:F,5,FALSE)</f>
        <v>TA11B</v>
      </c>
      <c r="I64" s="8">
        <v>0</v>
      </c>
      <c r="J64" s="8" t="s">
        <v>8599</v>
      </c>
      <c r="K64" s="8">
        <f t="shared" si="9"/>
        <v>1</v>
      </c>
    </row>
    <row r="65" ht="15" spans="1:11">
      <c r="A65" s="8">
        <f t="shared" si="3"/>
        <v>64</v>
      </c>
      <c r="B65" s="8" t="str">
        <f t="shared" si="7"/>
        <v>CS6D-1-1-12B</v>
      </c>
      <c r="C65" s="8" t="str">
        <f t="shared" si="8"/>
        <v>CS6D-1-1-[24][24]</v>
      </c>
      <c r="D65" s="8" t="s">
        <v>8378</v>
      </c>
      <c r="E65" s="8">
        <v>24</v>
      </c>
      <c r="F65" s="8">
        <v>24</v>
      </c>
      <c r="G65" s="8" t="str">
        <f>VLOOKUP(D65&amp;"-I"&amp;E65,端口信息表!B:F,5,FALSE)</f>
        <v>RC12B</v>
      </c>
      <c r="H65" s="8" t="str">
        <f>VLOOKUP(D65&amp;"-O"&amp;F65,端口信息表!B:F,5,FALSE)</f>
        <v>TA12B</v>
      </c>
      <c r="I65" s="8">
        <v>0</v>
      </c>
      <c r="J65" s="8" t="s">
        <v>8599</v>
      </c>
      <c r="K65" s="8">
        <f t="shared" si="9"/>
        <v>1</v>
      </c>
    </row>
    <row r="66" ht="15" spans="1:11">
      <c r="A66" s="8">
        <f t="shared" si="3"/>
        <v>65</v>
      </c>
      <c r="B66" s="8" t="str">
        <f t="shared" si="7"/>
        <v>CS6D-1-1-13B</v>
      </c>
      <c r="C66" s="8" t="str">
        <f t="shared" si="8"/>
        <v>CS6D-1-1-[25][25]</v>
      </c>
      <c r="D66" s="8" t="s">
        <v>8378</v>
      </c>
      <c r="E66" s="8">
        <v>25</v>
      </c>
      <c r="F66" s="8">
        <v>25</v>
      </c>
      <c r="G66" s="8" t="str">
        <f>VLOOKUP(D66&amp;"-I"&amp;E66,端口信息表!B:F,5,FALSE)</f>
        <v>RC13B</v>
      </c>
      <c r="H66" s="8" t="str">
        <f>VLOOKUP(D66&amp;"-O"&amp;F66,端口信息表!B:F,5,FALSE)</f>
        <v>TA13B</v>
      </c>
      <c r="I66" s="8">
        <v>0</v>
      </c>
      <c r="J66" s="8" t="s">
        <v>8599</v>
      </c>
      <c r="K66" s="8">
        <f t="shared" si="9"/>
        <v>1</v>
      </c>
    </row>
    <row r="67" ht="15" spans="1:11">
      <c r="A67" s="8">
        <f t="shared" ref="A67:A130" si="10">ROW()-1</f>
        <v>66</v>
      </c>
      <c r="B67" s="8" t="str">
        <f t="shared" si="7"/>
        <v>CS6D-1-1-1A</v>
      </c>
      <c r="C67" s="8" t="str">
        <f t="shared" si="8"/>
        <v>CS6D-1-1-[26][1]</v>
      </c>
      <c r="D67" s="8" t="s">
        <v>8378</v>
      </c>
      <c r="E67" s="8">
        <v>26</v>
      </c>
      <c r="F67" s="8">
        <v>1</v>
      </c>
      <c r="G67" s="8" t="str">
        <f>VLOOKUP(D67&amp;"-I"&amp;E67,端口信息表!B:F,5,FALSE)</f>
        <v>RN1A</v>
      </c>
      <c r="H67" s="8" t="str">
        <f>VLOOKUP(D67&amp;"-O"&amp;F67,端口信息表!B:F,5,FALSE)</f>
        <v>TA1A</v>
      </c>
      <c r="I67" s="8">
        <v>0</v>
      </c>
      <c r="J67" s="8" t="s">
        <v>8599</v>
      </c>
      <c r="K67" s="8">
        <f t="shared" si="9"/>
        <v>1</v>
      </c>
    </row>
    <row r="68" ht="15" spans="1:11">
      <c r="A68" s="8">
        <f t="shared" si="10"/>
        <v>67</v>
      </c>
      <c r="B68" s="8" t="str">
        <f t="shared" si="7"/>
        <v>CS6D-1-1-2A</v>
      </c>
      <c r="C68" s="8" t="str">
        <f t="shared" si="8"/>
        <v>CS6D-1-1-[27][2]</v>
      </c>
      <c r="D68" s="8" t="s">
        <v>8378</v>
      </c>
      <c r="E68" s="8">
        <v>27</v>
      </c>
      <c r="F68" s="8">
        <v>2</v>
      </c>
      <c r="G68" s="8" t="str">
        <f>VLOOKUP(D68&amp;"-I"&amp;E68,端口信息表!B:F,5,FALSE)</f>
        <v>RN2A</v>
      </c>
      <c r="H68" s="8" t="str">
        <f>VLOOKUP(D68&amp;"-O"&amp;F68,端口信息表!B:F,5,FALSE)</f>
        <v>TA2A</v>
      </c>
      <c r="I68" s="8">
        <v>1</v>
      </c>
      <c r="J68" s="8" t="s">
        <v>8599</v>
      </c>
      <c r="K68" s="8">
        <f t="shared" si="9"/>
        <v>1</v>
      </c>
    </row>
    <row r="69" ht="15" spans="1:11">
      <c r="A69" s="8">
        <f t="shared" si="10"/>
        <v>68</v>
      </c>
      <c r="B69" s="8" t="str">
        <f t="shared" si="7"/>
        <v>CS6D-1-1-3A</v>
      </c>
      <c r="C69" s="8" t="str">
        <f t="shared" si="8"/>
        <v>CS6D-1-1-[28][3]</v>
      </c>
      <c r="D69" s="8" t="s">
        <v>8378</v>
      </c>
      <c r="E69" s="8">
        <v>28</v>
      </c>
      <c r="F69" s="8">
        <v>3</v>
      </c>
      <c r="G69" s="8" t="str">
        <f>VLOOKUP(D69&amp;"-I"&amp;E69,端口信息表!B:F,5,FALSE)</f>
        <v>RN3A</v>
      </c>
      <c r="H69" s="8" t="str">
        <f>VLOOKUP(D69&amp;"-O"&amp;F69,端口信息表!B:F,5,FALSE)</f>
        <v>TA3A</v>
      </c>
      <c r="I69" s="8">
        <v>1</v>
      </c>
      <c r="J69" s="8" t="s">
        <v>8599</v>
      </c>
      <c r="K69" s="8">
        <f t="shared" si="9"/>
        <v>1</v>
      </c>
    </row>
    <row r="70" ht="15" spans="1:11">
      <c r="A70" s="8">
        <f t="shared" si="10"/>
        <v>69</v>
      </c>
      <c r="B70" s="8" t="str">
        <f t="shared" si="7"/>
        <v>CS6D-1-1-4A</v>
      </c>
      <c r="C70" s="8" t="str">
        <f t="shared" si="8"/>
        <v>CS6D-1-1-[29][4]</v>
      </c>
      <c r="D70" s="8" t="s">
        <v>8378</v>
      </c>
      <c r="E70" s="8">
        <v>29</v>
      </c>
      <c r="F70" s="8">
        <v>4</v>
      </c>
      <c r="G70" s="8" t="str">
        <f>VLOOKUP(D70&amp;"-I"&amp;E70,端口信息表!B:F,5,FALSE)</f>
        <v>RN4A</v>
      </c>
      <c r="H70" s="8" t="str">
        <f>VLOOKUP(D70&amp;"-O"&amp;F70,端口信息表!B:F,5,FALSE)</f>
        <v>TA4A</v>
      </c>
      <c r="I70" s="8">
        <v>0</v>
      </c>
      <c r="J70" s="8" t="s">
        <v>8599</v>
      </c>
      <c r="K70" s="8">
        <f t="shared" si="9"/>
        <v>1</v>
      </c>
    </row>
    <row r="71" ht="15" spans="1:11">
      <c r="A71" s="8">
        <f t="shared" si="10"/>
        <v>70</v>
      </c>
      <c r="B71" s="8" t="str">
        <f t="shared" si="7"/>
        <v>CS6D-1-1-5A</v>
      </c>
      <c r="C71" s="8" t="str">
        <f t="shared" si="8"/>
        <v>CS6D-1-1-[30][5]</v>
      </c>
      <c r="D71" s="8" t="s">
        <v>8378</v>
      </c>
      <c r="E71" s="8">
        <v>30</v>
      </c>
      <c r="F71" s="8">
        <v>5</v>
      </c>
      <c r="G71" s="8" t="str">
        <f>VLOOKUP(D71&amp;"-I"&amp;E71,端口信息表!B:F,5,FALSE)</f>
        <v>RN5A</v>
      </c>
      <c r="H71" s="8" t="str">
        <f>VLOOKUP(D71&amp;"-O"&amp;F71,端口信息表!B:F,5,FALSE)</f>
        <v>TA5A</v>
      </c>
      <c r="I71" s="8">
        <v>0</v>
      </c>
      <c r="J71" s="8" t="s">
        <v>8599</v>
      </c>
      <c r="K71" s="8">
        <f t="shared" si="9"/>
        <v>1</v>
      </c>
    </row>
    <row r="72" ht="15" spans="1:11">
      <c r="A72" s="8">
        <f t="shared" si="10"/>
        <v>71</v>
      </c>
      <c r="B72" s="8" t="str">
        <f t="shared" si="7"/>
        <v>CS6D-1-1-6A</v>
      </c>
      <c r="C72" s="8" t="str">
        <f t="shared" si="8"/>
        <v>CS6D-1-1-[31][6]</v>
      </c>
      <c r="D72" s="8" t="s">
        <v>8378</v>
      </c>
      <c r="E72" s="8">
        <v>31</v>
      </c>
      <c r="F72" s="8">
        <v>6</v>
      </c>
      <c r="G72" s="8" t="str">
        <f>VLOOKUP(D72&amp;"-I"&amp;E72,端口信息表!B:F,5,FALSE)</f>
        <v>RN6A</v>
      </c>
      <c r="H72" s="8" t="str">
        <f>VLOOKUP(D72&amp;"-O"&amp;F72,端口信息表!B:F,5,FALSE)</f>
        <v>TA6A</v>
      </c>
      <c r="I72" s="8">
        <v>0</v>
      </c>
      <c r="J72" s="8" t="s">
        <v>8599</v>
      </c>
      <c r="K72" s="8">
        <f t="shared" si="9"/>
        <v>1</v>
      </c>
    </row>
    <row r="73" ht="15" spans="1:11">
      <c r="A73" s="8">
        <f t="shared" si="10"/>
        <v>72</v>
      </c>
      <c r="B73" s="8" t="str">
        <f t="shared" si="7"/>
        <v>CS6D-1-1-7A</v>
      </c>
      <c r="C73" s="8" t="str">
        <f t="shared" si="8"/>
        <v>CS6D-1-1-[32][7]</v>
      </c>
      <c r="D73" s="8" t="s">
        <v>8378</v>
      </c>
      <c r="E73" s="8">
        <v>32</v>
      </c>
      <c r="F73" s="8">
        <v>7</v>
      </c>
      <c r="G73" s="8" t="str">
        <f>VLOOKUP(D73&amp;"-I"&amp;E73,端口信息表!B:F,5,FALSE)</f>
        <v>RN7A</v>
      </c>
      <c r="H73" s="8" t="str">
        <f>VLOOKUP(D73&amp;"-O"&amp;F73,端口信息表!B:F,5,FALSE)</f>
        <v>TA7A</v>
      </c>
      <c r="I73" s="8">
        <v>0</v>
      </c>
      <c r="J73" s="8" t="s">
        <v>8599</v>
      </c>
      <c r="K73" s="8">
        <f t="shared" si="9"/>
        <v>1</v>
      </c>
    </row>
    <row r="74" ht="15" spans="1:11">
      <c r="A74" s="8">
        <f t="shared" si="10"/>
        <v>73</v>
      </c>
      <c r="B74" s="8" t="str">
        <f t="shared" si="7"/>
        <v>CS6D-1-1-8A</v>
      </c>
      <c r="C74" s="8" t="str">
        <f t="shared" si="8"/>
        <v>CS6D-1-1-[33][8]</v>
      </c>
      <c r="D74" s="8" t="s">
        <v>8378</v>
      </c>
      <c r="E74" s="8">
        <v>33</v>
      </c>
      <c r="F74" s="8">
        <v>8</v>
      </c>
      <c r="G74" s="8" t="str">
        <f>VLOOKUP(D74&amp;"-I"&amp;E74,端口信息表!B:F,5,FALSE)</f>
        <v>RN8A</v>
      </c>
      <c r="H74" s="8" t="str">
        <f>VLOOKUP(D74&amp;"-O"&amp;F74,端口信息表!B:F,5,FALSE)</f>
        <v>TA8A</v>
      </c>
      <c r="I74" s="8">
        <v>0</v>
      </c>
      <c r="J74" s="8" t="s">
        <v>8599</v>
      </c>
      <c r="K74" s="8">
        <f t="shared" si="9"/>
        <v>1</v>
      </c>
    </row>
    <row r="75" ht="15" spans="1:11">
      <c r="A75" s="8">
        <f t="shared" si="10"/>
        <v>74</v>
      </c>
      <c r="B75" s="8" t="str">
        <f t="shared" ref="B75:B116" si="11">D75&amp;"-"&amp;IF(LEN(G75)=4,RIGHT(G75,2),IF(LEN(G75)=5,RIGHT(G75,3),IF(LEN(G75)=6,RIGHT(G75,3),"长度不符")))</f>
        <v>CS6D-1-1-9A</v>
      </c>
      <c r="C75" s="8" t="str">
        <f t="shared" si="8"/>
        <v>CS6D-1-1-[34][9]</v>
      </c>
      <c r="D75" s="8" t="s">
        <v>8378</v>
      </c>
      <c r="E75" s="8">
        <v>34</v>
      </c>
      <c r="F75" s="8">
        <v>9</v>
      </c>
      <c r="G75" s="8" t="str">
        <f>VLOOKUP(D75&amp;"-I"&amp;E75,端口信息表!B:F,5,FALSE)</f>
        <v>RN9A</v>
      </c>
      <c r="H75" s="8" t="str">
        <f>VLOOKUP(D75&amp;"-O"&amp;F75,端口信息表!B:F,5,FALSE)</f>
        <v>TA9A</v>
      </c>
      <c r="I75" s="8">
        <v>1</v>
      </c>
      <c r="J75" s="8" t="s">
        <v>8599</v>
      </c>
      <c r="K75" s="8">
        <f t="shared" si="9"/>
        <v>1</v>
      </c>
    </row>
    <row r="76" ht="15" spans="1:11">
      <c r="A76" s="8">
        <f t="shared" si="10"/>
        <v>75</v>
      </c>
      <c r="B76" s="8" t="str">
        <f t="shared" si="11"/>
        <v>CS6D-1-1-10A</v>
      </c>
      <c r="C76" s="8" t="str">
        <f t="shared" si="8"/>
        <v>CS6D-1-1-[35][10]</v>
      </c>
      <c r="D76" s="8" t="s">
        <v>8378</v>
      </c>
      <c r="E76" s="8">
        <v>35</v>
      </c>
      <c r="F76" s="8">
        <v>10</v>
      </c>
      <c r="G76" s="8" t="str">
        <f>VLOOKUP(D76&amp;"-I"&amp;E76,端口信息表!B:F,5,FALSE)</f>
        <v>RN10A</v>
      </c>
      <c r="H76" s="8" t="str">
        <f>VLOOKUP(D76&amp;"-O"&amp;F76,端口信息表!B:F,5,FALSE)</f>
        <v>TA10A</v>
      </c>
      <c r="I76" s="8">
        <v>0</v>
      </c>
      <c r="J76" s="8" t="s">
        <v>8599</v>
      </c>
      <c r="K76" s="8">
        <f t="shared" si="9"/>
        <v>1</v>
      </c>
    </row>
    <row r="77" ht="15" spans="1:11">
      <c r="A77" s="8">
        <f t="shared" si="10"/>
        <v>76</v>
      </c>
      <c r="B77" s="8" t="str">
        <f t="shared" si="11"/>
        <v>CS6D-1-1-11A</v>
      </c>
      <c r="C77" s="8" t="str">
        <f t="shared" si="8"/>
        <v>CS6D-1-1-[36][11]</v>
      </c>
      <c r="D77" s="8" t="s">
        <v>8378</v>
      </c>
      <c r="E77" s="8">
        <v>36</v>
      </c>
      <c r="F77" s="8">
        <v>11</v>
      </c>
      <c r="G77" s="8" t="str">
        <f>VLOOKUP(D77&amp;"-I"&amp;E77,端口信息表!B:F,5,FALSE)</f>
        <v>RN11A</v>
      </c>
      <c r="H77" s="8" t="str">
        <f>VLOOKUP(D77&amp;"-O"&amp;F77,端口信息表!B:F,5,FALSE)</f>
        <v>TA11A</v>
      </c>
      <c r="I77" s="8">
        <v>0</v>
      </c>
      <c r="J77" s="8" t="s">
        <v>8599</v>
      </c>
      <c r="K77" s="8">
        <f t="shared" si="9"/>
        <v>1</v>
      </c>
    </row>
    <row r="78" ht="15" spans="1:11">
      <c r="A78" s="8">
        <f t="shared" si="10"/>
        <v>77</v>
      </c>
      <c r="B78" s="8" t="str">
        <f t="shared" si="11"/>
        <v>CS6D-1-1-12A</v>
      </c>
      <c r="C78" s="8" t="str">
        <f t="shared" si="8"/>
        <v>CS6D-1-1-[37][12]</v>
      </c>
      <c r="D78" s="8" t="s">
        <v>8378</v>
      </c>
      <c r="E78" s="8">
        <v>37</v>
      </c>
      <c r="F78" s="8">
        <v>12</v>
      </c>
      <c r="G78" s="8" t="str">
        <f>VLOOKUP(D78&amp;"-I"&amp;E78,端口信息表!B:F,5,FALSE)</f>
        <v>RN12A</v>
      </c>
      <c r="H78" s="8" t="str">
        <f>VLOOKUP(D78&amp;"-O"&amp;F78,端口信息表!B:F,5,FALSE)</f>
        <v>TA12A</v>
      </c>
      <c r="I78" s="8">
        <v>1</v>
      </c>
      <c r="J78" s="8" t="s">
        <v>8599</v>
      </c>
      <c r="K78" s="8">
        <f t="shared" si="9"/>
        <v>1</v>
      </c>
    </row>
    <row r="79" ht="15" spans="1:11">
      <c r="A79" s="8">
        <f t="shared" si="10"/>
        <v>78</v>
      </c>
      <c r="B79" s="8" t="str">
        <f t="shared" si="11"/>
        <v>CS6D-1-1-1B</v>
      </c>
      <c r="C79" s="8" t="str">
        <f t="shared" si="8"/>
        <v>CS6D-1-1-[38][13]</v>
      </c>
      <c r="D79" s="8" t="s">
        <v>8378</v>
      </c>
      <c r="E79" s="8">
        <v>38</v>
      </c>
      <c r="F79" s="8">
        <v>13</v>
      </c>
      <c r="G79" s="8" t="str">
        <f>VLOOKUP(D79&amp;"-I"&amp;E79,端口信息表!B:F,5,FALSE)</f>
        <v>RN1B</v>
      </c>
      <c r="H79" s="8" t="str">
        <f>VLOOKUP(D79&amp;"-O"&amp;F79,端口信息表!B:F,5,FALSE)</f>
        <v>TA1B</v>
      </c>
      <c r="I79" s="8">
        <v>1</v>
      </c>
      <c r="J79" s="8" t="s">
        <v>8599</v>
      </c>
      <c r="K79" s="8">
        <f t="shared" si="9"/>
        <v>1</v>
      </c>
    </row>
    <row r="80" ht="15" spans="1:11">
      <c r="A80" s="8">
        <f t="shared" si="10"/>
        <v>79</v>
      </c>
      <c r="B80" s="8" t="str">
        <f t="shared" si="11"/>
        <v>CS6D-1-1-2B</v>
      </c>
      <c r="C80" s="8" t="str">
        <f t="shared" si="8"/>
        <v>CS6D-1-1-[39][14]</v>
      </c>
      <c r="D80" s="8" t="s">
        <v>8378</v>
      </c>
      <c r="E80" s="8">
        <v>39</v>
      </c>
      <c r="F80" s="8">
        <v>14</v>
      </c>
      <c r="G80" s="8" t="str">
        <f>VLOOKUP(D80&amp;"-I"&amp;E80,端口信息表!B:F,5,FALSE)</f>
        <v>RN2B</v>
      </c>
      <c r="H80" s="8" t="str">
        <f>VLOOKUP(D80&amp;"-O"&amp;F80,端口信息表!B:F,5,FALSE)</f>
        <v>TA2B</v>
      </c>
      <c r="I80" s="8">
        <v>1</v>
      </c>
      <c r="J80" s="8" t="s">
        <v>8599</v>
      </c>
      <c r="K80" s="8">
        <f t="shared" si="9"/>
        <v>1</v>
      </c>
    </row>
    <row r="81" ht="15" spans="1:11">
      <c r="A81" s="8">
        <f t="shared" si="10"/>
        <v>80</v>
      </c>
      <c r="B81" s="8" t="str">
        <f t="shared" si="11"/>
        <v>CS6D-1-1-3B</v>
      </c>
      <c r="C81" s="8" t="str">
        <f t="shared" si="8"/>
        <v>CS6D-1-1-[40][15]</v>
      </c>
      <c r="D81" s="8" t="s">
        <v>8378</v>
      </c>
      <c r="E81" s="8">
        <v>40</v>
      </c>
      <c r="F81" s="8">
        <v>15</v>
      </c>
      <c r="G81" s="8" t="str">
        <f>VLOOKUP(D81&amp;"-I"&amp;E81,端口信息表!B:F,5,FALSE)</f>
        <v>RN3B</v>
      </c>
      <c r="H81" s="8" t="str">
        <f>VLOOKUP(D81&amp;"-O"&amp;F81,端口信息表!B:F,5,FALSE)</f>
        <v>TA3B</v>
      </c>
      <c r="I81" s="8">
        <v>1</v>
      </c>
      <c r="J81" s="8" t="s">
        <v>8599</v>
      </c>
      <c r="K81" s="8">
        <f t="shared" si="9"/>
        <v>1</v>
      </c>
    </row>
    <row r="82" ht="15" spans="1:11">
      <c r="A82" s="8">
        <f t="shared" si="10"/>
        <v>81</v>
      </c>
      <c r="B82" s="8" t="str">
        <f t="shared" si="11"/>
        <v>CS6D-1-1-4B</v>
      </c>
      <c r="C82" s="8" t="str">
        <f t="shared" si="8"/>
        <v>CS6D-1-1-[41][16]</v>
      </c>
      <c r="D82" s="8" t="s">
        <v>8378</v>
      </c>
      <c r="E82" s="8">
        <v>41</v>
      </c>
      <c r="F82" s="8">
        <v>16</v>
      </c>
      <c r="G82" s="8" t="str">
        <f>VLOOKUP(D82&amp;"-I"&amp;E82,端口信息表!B:F,5,FALSE)</f>
        <v>RN4B</v>
      </c>
      <c r="H82" s="8" t="str">
        <f>VLOOKUP(D82&amp;"-O"&amp;F82,端口信息表!B:F,5,FALSE)</f>
        <v>TA4B</v>
      </c>
      <c r="I82" s="8">
        <v>1</v>
      </c>
      <c r="J82" s="8" t="s">
        <v>8599</v>
      </c>
      <c r="K82" s="8">
        <f t="shared" si="9"/>
        <v>1</v>
      </c>
    </row>
    <row r="83" ht="15" spans="1:11">
      <c r="A83" s="8">
        <f t="shared" si="10"/>
        <v>82</v>
      </c>
      <c r="B83" s="8" t="str">
        <f t="shared" si="11"/>
        <v>CS6D-1-1-5B</v>
      </c>
      <c r="C83" s="8" t="str">
        <f t="shared" si="8"/>
        <v>CS6D-1-1-[42][17]</v>
      </c>
      <c r="D83" s="8" t="s">
        <v>8378</v>
      </c>
      <c r="E83" s="8">
        <v>42</v>
      </c>
      <c r="F83" s="8">
        <v>17</v>
      </c>
      <c r="G83" s="8" t="str">
        <f>VLOOKUP(D83&amp;"-I"&amp;E83,端口信息表!B:F,5,FALSE)</f>
        <v>RN5B</v>
      </c>
      <c r="H83" s="8" t="str">
        <f>VLOOKUP(D83&amp;"-O"&amp;F83,端口信息表!B:F,5,FALSE)</f>
        <v>TA5B</v>
      </c>
      <c r="I83" s="8">
        <v>1</v>
      </c>
      <c r="J83" s="8" t="s">
        <v>8599</v>
      </c>
      <c r="K83" s="8">
        <f t="shared" si="9"/>
        <v>1</v>
      </c>
    </row>
    <row r="84" ht="15" spans="1:11">
      <c r="A84" s="8">
        <f t="shared" si="10"/>
        <v>83</v>
      </c>
      <c r="B84" s="8" t="str">
        <f t="shared" si="11"/>
        <v>CS6D-1-1-6B</v>
      </c>
      <c r="C84" s="8" t="str">
        <f t="shared" si="8"/>
        <v>CS6D-1-1-[43][18]</v>
      </c>
      <c r="D84" s="8" t="s">
        <v>8378</v>
      </c>
      <c r="E84" s="8">
        <v>43</v>
      </c>
      <c r="F84" s="8">
        <v>18</v>
      </c>
      <c r="G84" s="8" t="str">
        <f>VLOOKUP(D84&amp;"-I"&amp;E84,端口信息表!B:F,5,FALSE)</f>
        <v>RN6B</v>
      </c>
      <c r="H84" s="8" t="str">
        <f>VLOOKUP(D84&amp;"-O"&amp;F84,端口信息表!B:F,5,FALSE)</f>
        <v>TA6B</v>
      </c>
      <c r="I84" s="8">
        <v>1</v>
      </c>
      <c r="J84" s="8" t="s">
        <v>8599</v>
      </c>
      <c r="K84" s="8">
        <f t="shared" si="9"/>
        <v>1</v>
      </c>
    </row>
    <row r="85" ht="15" spans="1:11">
      <c r="A85" s="8">
        <f t="shared" si="10"/>
        <v>84</v>
      </c>
      <c r="B85" s="8" t="str">
        <f t="shared" si="11"/>
        <v>CS6D-1-1-7B</v>
      </c>
      <c r="C85" s="8" t="str">
        <f t="shared" si="8"/>
        <v>CS6D-1-1-[44][19]</v>
      </c>
      <c r="D85" s="8" t="s">
        <v>8378</v>
      </c>
      <c r="E85" s="8">
        <v>44</v>
      </c>
      <c r="F85" s="8">
        <v>19</v>
      </c>
      <c r="G85" s="8" t="str">
        <f>VLOOKUP(D85&amp;"-I"&amp;E85,端口信息表!B:F,5,FALSE)</f>
        <v>RN7B</v>
      </c>
      <c r="H85" s="8" t="str">
        <f>VLOOKUP(D85&amp;"-O"&amp;F85,端口信息表!B:F,5,FALSE)</f>
        <v>TA7B</v>
      </c>
      <c r="I85" s="8">
        <v>1</v>
      </c>
      <c r="J85" s="8" t="s">
        <v>8599</v>
      </c>
      <c r="K85" s="8">
        <f t="shared" si="9"/>
        <v>1</v>
      </c>
    </row>
    <row r="86" ht="15" spans="1:11">
      <c r="A86" s="8">
        <f t="shared" si="10"/>
        <v>85</v>
      </c>
      <c r="B86" s="8" t="str">
        <f t="shared" si="11"/>
        <v>CS6D-1-1-8B</v>
      </c>
      <c r="C86" s="8" t="str">
        <f t="shared" si="8"/>
        <v>CS6D-1-1-[45][20]</v>
      </c>
      <c r="D86" s="8" t="s">
        <v>8378</v>
      </c>
      <c r="E86" s="8">
        <v>45</v>
      </c>
      <c r="F86" s="8">
        <v>20</v>
      </c>
      <c r="G86" s="8" t="str">
        <f>VLOOKUP(D86&amp;"-I"&amp;E86,端口信息表!B:F,5,FALSE)</f>
        <v>RN8B</v>
      </c>
      <c r="H86" s="8" t="str">
        <f>VLOOKUP(D86&amp;"-O"&amp;F86,端口信息表!B:F,5,FALSE)</f>
        <v>TA8B</v>
      </c>
      <c r="I86" s="8">
        <v>1</v>
      </c>
      <c r="J86" s="8" t="s">
        <v>8599</v>
      </c>
      <c r="K86" s="8">
        <f t="shared" si="9"/>
        <v>1</v>
      </c>
    </row>
    <row r="87" ht="15" spans="1:11">
      <c r="A87" s="8">
        <f t="shared" si="10"/>
        <v>86</v>
      </c>
      <c r="B87" s="8" t="str">
        <f t="shared" si="11"/>
        <v>CS6D-1-1-9B</v>
      </c>
      <c r="C87" s="8" t="str">
        <f t="shared" si="8"/>
        <v>CS6D-1-1-[46][21]</v>
      </c>
      <c r="D87" s="8" t="s">
        <v>8378</v>
      </c>
      <c r="E87" s="8">
        <v>46</v>
      </c>
      <c r="F87" s="8">
        <v>21</v>
      </c>
      <c r="G87" s="8" t="str">
        <f>VLOOKUP(D87&amp;"-I"&amp;E87,端口信息表!B:F,5,FALSE)</f>
        <v>RN9B</v>
      </c>
      <c r="H87" s="8" t="str">
        <f>VLOOKUP(D87&amp;"-O"&amp;F87,端口信息表!B:F,5,FALSE)</f>
        <v>TA9B</v>
      </c>
      <c r="I87" s="8">
        <v>0</v>
      </c>
      <c r="J87" s="8" t="s">
        <v>8599</v>
      </c>
      <c r="K87" s="8">
        <f t="shared" si="9"/>
        <v>1</v>
      </c>
    </row>
    <row r="88" ht="15" spans="1:11">
      <c r="A88" s="8">
        <f t="shared" si="10"/>
        <v>87</v>
      </c>
      <c r="B88" s="8" t="str">
        <f t="shared" si="11"/>
        <v>CS6D-1-1-10B</v>
      </c>
      <c r="C88" s="8" t="str">
        <f t="shared" si="8"/>
        <v>CS6D-1-1-[47][22]</v>
      </c>
      <c r="D88" s="8" t="s">
        <v>8378</v>
      </c>
      <c r="E88" s="8">
        <v>47</v>
      </c>
      <c r="F88" s="8">
        <v>22</v>
      </c>
      <c r="G88" s="8" t="str">
        <f>VLOOKUP(D88&amp;"-I"&amp;E88,端口信息表!B:F,5,FALSE)</f>
        <v>RN10B</v>
      </c>
      <c r="H88" s="8" t="str">
        <f>VLOOKUP(D88&amp;"-O"&amp;F88,端口信息表!B:F,5,FALSE)</f>
        <v>TA10B</v>
      </c>
      <c r="I88" s="8">
        <v>1</v>
      </c>
      <c r="J88" s="8" t="s">
        <v>8599</v>
      </c>
      <c r="K88" s="8">
        <f t="shared" si="9"/>
        <v>1</v>
      </c>
    </row>
    <row r="89" ht="15" spans="1:11">
      <c r="A89" s="8">
        <f t="shared" si="10"/>
        <v>88</v>
      </c>
      <c r="B89" s="8" t="str">
        <f t="shared" si="11"/>
        <v>CS6D-1-1-11B</v>
      </c>
      <c r="C89" s="8" t="str">
        <f t="shared" si="8"/>
        <v>CS6D-1-1-[48][23]</v>
      </c>
      <c r="D89" s="8" t="s">
        <v>8378</v>
      </c>
      <c r="E89" s="8">
        <v>48</v>
      </c>
      <c r="F89" s="8">
        <v>23</v>
      </c>
      <c r="G89" s="8" t="str">
        <f>VLOOKUP(D89&amp;"-I"&amp;E89,端口信息表!B:F,5,FALSE)</f>
        <v>RN11B</v>
      </c>
      <c r="H89" s="8" t="str">
        <f>VLOOKUP(D89&amp;"-O"&amp;F89,端口信息表!B:F,5,FALSE)</f>
        <v>TA11B</v>
      </c>
      <c r="I89" s="8">
        <v>1</v>
      </c>
      <c r="J89" s="8" t="s">
        <v>8599</v>
      </c>
      <c r="K89" s="8">
        <f t="shared" si="9"/>
        <v>1</v>
      </c>
    </row>
    <row r="90" ht="15" spans="1:11">
      <c r="A90" s="8">
        <f t="shared" si="10"/>
        <v>89</v>
      </c>
      <c r="B90" s="8" t="str">
        <f t="shared" si="11"/>
        <v>CS6D-1-1-12B</v>
      </c>
      <c r="C90" s="8" t="str">
        <f t="shared" si="8"/>
        <v>CS6D-1-1-[49][24]</v>
      </c>
      <c r="D90" s="8" t="s">
        <v>8378</v>
      </c>
      <c r="E90" s="8">
        <v>49</v>
      </c>
      <c r="F90" s="8">
        <v>24</v>
      </c>
      <c r="G90" s="8" t="str">
        <f>VLOOKUP(D90&amp;"-I"&amp;E90,端口信息表!B:F,5,FALSE)</f>
        <v>RN12B</v>
      </c>
      <c r="H90" s="8" t="str">
        <f>VLOOKUP(D90&amp;"-O"&amp;F90,端口信息表!B:F,5,FALSE)</f>
        <v>TA12B</v>
      </c>
      <c r="I90" s="8">
        <v>1</v>
      </c>
      <c r="J90" s="8" t="s">
        <v>8599</v>
      </c>
      <c r="K90" s="8">
        <f t="shared" si="9"/>
        <v>1</v>
      </c>
    </row>
    <row r="91" ht="15" spans="1:11">
      <c r="A91" s="8">
        <f t="shared" si="10"/>
        <v>90</v>
      </c>
      <c r="B91" s="8" t="str">
        <f t="shared" si="11"/>
        <v>CS6D-1-1-13B</v>
      </c>
      <c r="C91" s="8" t="str">
        <f t="shared" si="8"/>
        <v>CS6D-1-1-[50][25]</v>
      </c>
      <c r="D91" s="8" t="s">
        <v>8378</v>
      </c>
      <c r="E91" s="8">
        <v>50</v>
      </c>
      <c r="F91" s="8">
        <v>25</v>
      </c>
      <c r="G91" s="8" t="str">
        <f>VLOOKUP(D91&amp;"-I"&amp;E91,端口信息表!B:F,5,FALSE)</f>
        <v>RN13B</v>
      </c>
      <c r="H91" s="8" t="str">
        <f>VLOOKUP(D91&amp;"-O"&amp;F91,端口信息表!B:F,5,FALSE)</f>
        <v>TA13B</v>
      </c>
      <c r="I91" s="8">
        <v>1</v>
      </c>
      <c r="J91" s="8" t="s">
        <v>8599</v>
      </c>
      <c r="K91" s="8">
        <f t="shared" si="9"/>
        <v>1</v>
      </c>
    </row>
    <row r="92" ht="15" spans="1:11">
      <c r="A92" s="8">
        <f t="shared" si="10"/>
        <v>91</v>
      </c>
      <c r="B92" s="8" t="str">
        <f>D92&amp;"-"&amp;IF(LEN(G92)=4,RIGHT(G92,2),IF(LEN(G92)=5,RIGHT(G92,2),IF(LEN(G92)=6,RIGHT(G92,3),"长度不符")))</f>
        <v>CS6D-1-1-5A</v>
      </c>
      <c r="C92" s="8" t="str">
        <f t="shared" si="8"/>
        <v>CS6D-1-1-[51][5]</v>
      </c>
      <c r="D92" s="8" t="s">
        <v>8378</v>
      </c>
      <c r="E92" s="8">
        <v>51</v>
      </c>
      <c r="F92" s="8">
        <v>5</v>
      </c>
      <c r="G92" s="8" t="str">
        <f>VLOOKUP(D92&amp;"-I"&amp;E92,端口信息表!B:F,5,FALSE)</f>
        <v>RNE5A</v>
      </c>
      <c r="H92" s="8" t="str">
        <f>VLOOKUP(D92&amp;"-O"&amp;F92,端口信息表!B:F,5,FALSE)</f>
        <v>TA5A</v>
      </c>
      <c r="I92" s="8">
        <v>0</v>
      </c>
      <c r="J92" s="8" t="s">
        <v>8599</v>
      </c>
      <c r="K92" s="8">
        <f t="shared" si="9"/>
        <v>1</v>
      </c>
    </row>
    <row r="93" ht="15" spans="1:11">
      <c r="A93" s="8">
        <f t="shared" si="10"/>
        <v>92</v>
      </c>
      <c r="B93" s="8" t="str">
        <f t="shared" ref="B93:B102" si="12">D93&amp;"-"&amp;IF(LEN(G93)=4,RIGHT(G93,2),IF(LEN(G93)=5,RIGHT(G93,2),IF(LEN(G93)=6,RIGHT(G93,3),"长度不符")))</f>
        <v>CS6D-1-1-6A</v>
      </c>
      <c r="C93" s="8" t="str">
        <f t="shared" si="8"/>
        <v>CS6D-1-1-[52][6]</v>
      </c>
      <c r="D93" s="8" t="s">
        <v>8378</v>
      </c>
      <c r="E93" s="8">
        <v>52</v>
      </c>
      <c r="F93" s="8">
        <v>6</v>
      </c>
      <c r="G93" s="8" t="str">
        <f>VLOOKUP(D93&amp;"-I"&amp;E93,端口信息表!B:F,5,FALSE)</f>
        <v>RNE6A</v>
      </c>
      <c r="H93" s="8" t="str">
        <f>VLOOKUP(D93&amp;"-O"&amp;F93,端口信息表!B:F,5,FALSE)</f>
        <v>TA6A</v>
      </c>
      <c r="I93" s="8">
        <v>0</v>
      </c>
      <c r="J93" s="8" t="s">
        <v>8599</v>
      </c>
      <c r="K93" s="8">
        <f t="shared" si="9"/>
        <v>1</v>
      </c>
    </row>
    <row r="94" ht="15" spans="1:11">
      <c r="A94" s="8">
        <f t="shared" si="10"/>
        <v>93</v>
      </c>
      <c r="B94" s="8" t="str">
        <f t="shared" si="12"/>
        <v>CS6D-1-1-7A</v>
      </c>
      <c r="C94" s="8" t="str">
        <f t="shared" si="8"/>
        <v>CS6D-1-1-[53][7]</v>
      </c>
      <c r="D94" s="8" t="s">
        <v>8378</v>
      </c>
      <c r="E94" s="8">
        <v>53</v>
      </c>
      <c r="F94" s="8">
        <v>7</v>
      </c>
      <c r="G94" s="8" t="str">
        <f>VLOOKUP(D94&amp;"-I"&amp;E94,端口信息表!B:F,5,FALSE)</f>
        <v>RNE7A</v>
      </c>
      <c r="H94" s="8" t="str">
        <f>VLOOKUP(D94&amp;"-O"&amp;F94,端口信息表!B:F,5,FALSE)</f>
        <v>TA7A</v>
      </c>
      <c r="I94" s="8">
        <v>0</v>
      </c>
      <c r="J94" s="8" t="s">
        <v>8599</v>
      </c>
      <c r="K94" s="8">
        <f t="shared" si="9"/>
        <v>1</v>
      </c>
    </row>
    <row r="95" ht="15" spans="1:11">
      <c r="A95" s="8">
        <f t="shared" si="10"/>
        <v>94</v>
      </c>
      <c r="B95" s="8" t="str">
        <f t="shared" si="12"/>
        <v>CS6D-1-1-8A</v>
      </c>
      <c r="C95" s="8" t="str">
        <f t="shared" si="8"/>
        <v>CS6D-1-1-[54][8]</v>
      </c>
      <c r="D95" s="8" t="s">
        <v>8378</v>
      </c>
      <c r="E95" s="8">
        <v>54</v>
      </c>
      <c r="F95" s="8">
        <v>8</v>
      </c>
      <c r="G95" s="8" t="str">
        <f>VLOOKUP(D95&amp;"-I"&amp;E95,端口信息表!B:F,5,FALSE)</f>
        <v>RNE8A</v>
      </c>
      <c r="H95" s="8" t="str">
        <f>VLOOKUP(D95&amp;"-O"&amp;F95,端口信息表!B:F,5,FALSE)</f>
        <v>TA8A</v>
      </c>
      <c r="I95" s="8">
        <v>0</v>
      </c>
      <c r="J95" s="8" t="s">
        <v>8599</v>
      </c>
      <c r="K95" s="8">
        <f t="shared" si="9"/>
        <v>1</v>
      </c>
    </row>
    <row r="96" ht="15" spans="1:11">
      <c r="A96" s="8">
        <f t="shared" si="10"/>
        <v>95</v>
      </c>
      <c r="B96" s="8" t="str">
        <f t="shared" si="12"/>
        <v>CS6D-1-1-9A</v>
      </c>
      <c r="C96" s="8" t="str">
        <f t="shared" si="8"/>
        <v>CS6D-1-1-[55][9]</v>
      </c>
      <c r="D96" s="8" t="s">
        <v>8378</v>
      </c>
      <c r="E96" s="8">
        <v>55</v>
      </c>
      <c r="F96" s="8">
        <v>9</v>
      </c>
      <c r="G96" s="8" t="str">
        <f>VLOOKUP(D96&amp;"-I"&amp;E96,端口信息表!B:F,5,FALSE)</f>
        <v>RNE9A</v>
      </c>
      <c r="H96" s="8" t="str">
        <f>VLOOKUP(D96&amp;"-O"&amp;F96,端口信息表!B:F,5,FALSE)</f>
        <v>TA9A</v>
      </c>
      <c r="I96" s="8">
        <v>0</v>
      </c>
      <c r="J96" s="8" t="s">
        <v>8599</v>
      </c>
      <c r="K96" s="8">
        <f t="shared" si="9"/>
        <v>1</v>
      </c>
    </row>
    <row r="97" ht="15" spans="1:11">
      <c r="A97" s="8">
        <f t="shared" si="10"/>
        <v>96</v>
      </c>
      <c r="B97" s="8" t="str">
        <f t="shared" si="12"/>
        <v>CS6D-1-1-10A</v>
      </c>
      <c r="C97" s="8" t="str">
        <f t="shared" si="8"/>
        <v>CS6D-1-1-[56][10]</v>
      </c>
      <c r="D97" s="8" t="s">
        <v>8378</v>
      </c>
      <c r="E97" s="8">
        <v>56</v>
      </c>
      <c r="F97" s="8">
        <v>10</v>
      </c>
      <c r="G97" s="8" t="str">
        <f>VLOOKUP(D97&amp;"-I"&amp;E97,端口信息表!B:F,5,FALSE)</f>
        <v>RNE10A</v>
      </c>
      <c r="H97" s="8" t="str">
        <f>VLOOKUP(D97&amp;"-O"&amp;F97,端口信息表!B:F,5,FALSE)</f>
        <v>TA10A</v>
      </c>
      <c r="I97" s="8">
        <v>0</v>
      </c>
      <c r="J97" s="8" t="s">
        <v>8599</v>
      </c>
      <c r="K97" s="8">
        <f t="shared" si="9"/>
        <v>1</v>
      </c>
    </row>
    <row r="98" ht="15" spans="1:11">
      <c r="A98" s="8">
        <f t="shared" si="10"/>
        <v>97</v>
      </c>
      <c r="B98" s="8" t="str">
        <f t="shared" si="12"/>
        <v>CS6D-1-1-11A</v>
      </c>
      <c r="C98" s="8" t="str">
        <f t="shared" si="8"/>
        <v>CS6D-1-1-[57][11]</v>
      </c>
      <c r="D98" s="8" t="s">
        <v>8378</v>
      </c>
      <c r="E98" s="8">
        <v>57</v>
      </c>
      <c r="F98" s="8">
        <v>11</v>
      </c>
      <c r="G98" s="8" t="str">
        <f>VLOOKUP(D98&amp;"-I"&amp;E98,端口信息表!B:F,5,FALSE)</f>
        <v>RNE11A</v>
      </c>
      <c r="H98" s="8" t="str">
        <f>VLOOKUP(D98&amp;"-O"&amp;F98,端口信息表!B:F,5,FALSE)</f>
        <v>TA11A</v>
      </c>
      <c r="I98" s="8">
        <v>0</v>
      </c>
      <c r="J98" s="8" t="s">
        <v>8599</v>
      </c>
      <c r="K98" s="8">
        <f t="shared" si="9"/>
        <v>1</v>
      </c>
    </row>
    <row r="99" ht="15" spans="1:11">
      <c r="A99" s="8">
        <f t="shared" si="10"/>
        <v>98</v>
      </c>
      <c r="B99" s="8" t="str">
        <f t="shared" si="12"/>
        <v>CS6D-1-1-6B</v>
      </c>
      <c r="C99" s="8" t="str">
        <f t="shared" si="8"/>
        <v>CS6D-1-1-[58][18]</v>
      </c>
      <c r="D99" s="8" t="s">
        <v>8378</v>
      </c>
      <c r="E99" s="8">
        <v>58</v>
      </c>
      <c r="F99" s="8">
        <v>18</v>
      </c>
      <c r="G99" s="8" t="str">
        <f>VLOOKUP(D99&amp;"-I"&amp;E99,端口信息表!B:F,5,FALSE)</f>
        <v>RNE6B</v>
      </c>
      <c r="H99" s="8" t="str">
        <f>VLOOKUP(D99&amp;"-O"&amp;F99,端口信息表!B:F,5,FALSE)</f>
        <v>TA6B</v>
      </c>
      <c r="I99" s="8">
        <v>0</v>
      </c>
      <c r="J99" s="8" t="s">
        <v>8599</v>
      </c>
      <c r="K99" s="8">
        <f t="shared" si="9"/>
        <v>1</v>
      </c>
    </row>
    <row r="100" ht="15" spans="1:11">
      <c r="A100" s="8">
        <f t="shared" si="10"/>
        <v>99</v>
      </c>
      <c r="B100" s="8" t="str">
        <f t="shared" si="12"/>
        <v>CS6D-1-1-7B</v>
      </c>
      <c r="C100" s="8" t="str">
        <f t="shared" si="8"/>
        <v>CS6D-1-1-[59][19]</v>
      </c>
      <c r="D100" s="8" t="s">
        <v>8378</v>
      </c>
      <c r="E100" s="8">
        <v>59</v>
      </c>
      <c r="F100" s="8">
        <v>19</v>
      </c>
      <c r="G100" s="8" t="str">
        <f>VLOOKUP(D100&amp;"-I"&amp;E100,端口信息表!B:F,5,FALSE)</f>
        <v>RNE7B</v>
      </c>
      <c r="H100" s="8" t="str">
        <f>VLOOKUP(D100&amp;"-O"&amp;F100,端口信息表!B:F,5,FALSE)</f>
        <v>TA7B</v>
      </c>
      <c r="I100" s="8">
        <v>0</v>
      </c>
      <c r="J100" s="8" t="s">
        <v>8599</v>
      </c>
      <c r="K100" s="8">
        <f t="shared" si="9"/>
        <v>1</v>
      </c>
    </row>
    <row r="101" ht="15" spans="1:11">
      <c r="A101" s="8">
        <f t="shared" si="10"/>
        <v>100</v>
      </c>
      <c r="B101" s="8" t="str">
        <f t="shared" si="12"/>
        <v>CS6D-1-1-8B</v>
      </c>
      <c r="C101" s="8" t="str">
        <f t="shared" si="8"/>
        <v>CS6D-1-1-[60][20]</v>
      </c>
      <c r="D101" s="8" t="s">
        <v>8378</v>
      </c>
      <c r="E101" s="8">
        <v>60</v>
      </c>
      <c r="F101" s="8">
        <v>20</v>
      </c>
      <c r="G101" s="8" t="str">
        <f>VLOOKUP(D101&amp;"-I"&amp;E101,端口信息表!B:F,5,FALSE)</f>
        <v>RNE8B</v>
      </c>
      <c r="H101" s="8" t="str">
        <f>VLOOKUP(D101&amp;"-O"&amp;F101,端口信息表!B:F,5,FALSE)</f>
        <v>TA8B</v>
      </c>
      <c r="I101" s="8">
        <v>0</v>
      </c>
      <c r="J101" s="8" t="s">
        <v>8599</v>
      </c>
      <c r="K101" s="8">
        <f t="shared" si="9"/>
        <v>1</v>
      </c>
    </row>
    <row r="102" ht="15" spans="1:11">
      <c r="A102" s="8">
        <f t="shared" si="10"/>
        <v>101</v>
      </c>
      <c r="B102" s="8" t="str">
        <f t="shared" si="12"/>
        <v>CS6D-1-1-9B</v>
      </c>
      <c r="C102" s="8" t="str">
        <f t="shared" si="8"/>
        <v>CS6D-1-1-[61][21]</v>
      </c>
      <c r="D102" s="8" t="s">
        <v>8378</v>
      </c>
      <c r="E102" s="8">
        <v>61</v>
      </c>
      <c r="F102" s="8">
        <v>21</v>
      </c>
      <c r="G102" s="8" t="str">
        <f>VLOOKUP(D102&amp;"-I"&amp;E102,端口信息表!B:F,5,FALSE)</f>
        <v>RNE9B</v>
      </c>
      <c r="H102" s="8" t="str">
        <f>VLOOKUP(D102&amp;"-O"&amp;F102,端口信息表!B:F,5,FALSE)</f>
        <v>TA9B</v>
      </c>
      <c r="I102" s="8">
        <v>0</v>
      </c>
      <c r="J102" s="8" t="s">
        <v>8599</v>
      </c>
      <c r="K102" s="8">
        <f t="shared" si="9"/>
        <v>1</v>
      </c>
    </row>
    <row r="103" ht="15" spans="1:11">
      <c r="A103" s="8">
        <f t="shared" si="10"/>
        <v>102</v>
      </c>
      <c r="B103" s="8" t="str">
        <f t="shared" si="11"/>
        <v>CS6D-1-1-10B</v>
      </c>
      <c r="C103" s="8" t="str">
        <f t="shared" si="8"/>
        <v>CS6D-1-1-[62][22]</v>
      </c>
      <c r="D103" s="8" t="s">
        <v>8378</v>
      </c>
      <c r="E103" s="8">
        <v>62</v>
      </c>
      <c r="F103" s="8">
        <v>22</v>
      </c>
      <c r="G103" s="8" t="str">
        <f>VLOOKUP(D103&amp;"-I"&amp;E103,端口信息表!B:F,5,FALSE)</f>
        <v>RNE10B</v>
      </c>
      <c r="H103" s="8" t="str">
        <f>VLOOKUP(D103&amp;"-O"&amp;F103,端口信息表!B:F,5,FALSE)</f>
        <v>TA10B</v>
      </c>
      <c r="I103" s="8">
        <v>0</v>
      </c>
      <c r="J103" s="8" t="s">
        <v>8599</v>
      </c>
      <c r="K103" s="8">
        <f t="shared" si="9"/>
        <v>1</v>
      </c>
    </row>
    <row r="104" ht="15" spans="1:11">
      <c r="A104" s="8">
        <f t="shared" si="10"/>
        <v>103</v>
      </c>
      <c r="B104" s="8" t="str">
        <f t="shared" si="11"/>
        <v>CS6D-1-1-11B</v>
      </c>
      <c r="C104" s="8" t="str">
        <f t="shared" si="8"/>
        <v>CS6D-1-1-[63][23]</v>
      </c>
      <c r="D104" s="8" t="s">
        <v>8378</v>
      </c>
      <c r="E104" s="8">
        <v>63</v>
      </c>
      <c r="F104" s="8">
        <v>23</v>
      </c>
      <c r="G104" s="8" t="str">
        <f>VLOOKUP(D104&amp;"-I"&amp;E104,端口信息表!B:F,5,FALSE)</f>
        <v>RNE11B</v>
      </c>
      <c r="H104" s="8" t="str">
        <f>VLOOKUP(D104&amp;"-O"&amp;F104,端口信息表!B:F,5,FALSE)</f>
        <v>TA11B</v>
      </c>
      <c r="I104" s="8">
        <v>0</v>
      </c>
      <c r="J104" s="8" t="s">
        <v>8599</v>
      </c>
      <c r="K104" s="8">
        <f t="shared" si="9"/>
        <v>1</v>
      </c>
    </row>
    <row r="105" ht="15" spans="1:11">
      <c r="A105" s="8">
        <f t="shared" si="10"/>
        <v>104</v>
      </c>
      <c r="B105" s="8" t="str">
        <f t="shared" si="11"/>
        <v>CS6D-1-2-7B</v>
      </c>
      <c r="C105" s="8" t="s">
        <v>8915</v>
      </c>
      <c r="D105" s="8" t="s">
        <v>8379</v>
      </c>
      <c r="E105" s="8">
        <v>20</v>
      </c>
      <c r="F105" s="8">
        <v>20</v>
      </c>
      <c r="G105" s="8" t="str">
        <f>VLOOKUP(D105&amp;"-I"&amp;E105,端口信息表!B:F,5,FALSE)</f>
        <v>RZ7B</v>
      </c>
      <c r="H105" s="8" t="str">
        <f>VLOOKUP(D105&amp;"-O"&amp;F105,端口信息表!B:F,5,FALSE)</f>
        <v>TZ7B</v>
      </c>
      <c r="I105" s="8">
        <v>0</v>
      </c>
      <c r="J105" s="8" t="s">
        <v>15049</v>
      </c>
      <c r="K105" s="8">
        <f t="shared" si="9"/>
        <v>1</v>
      </c>
    </row>
    <row r="106" ht="15" spans="1:11">
      <c r="A106" s="8">
        <f t="shared" si="10"/>
        <v>105</v>
      </c>
      <c r="B106" s="8" t="str">
        <f t="shared" si="11"/>
        <v>CS6D-1-2-8B</v>
      </c>
      <c r="C106" s="8" t="s">
        <v>8917</v>
      </c>
      <c r="D106" s="8" t="s">
        <v>8379</v>
      </c>
      <c r="E106" s="8">
        <v>21</v>
      </c>
      <c r="F106" s="8">
        <v>21</v>
      </c>
      <c r="G106" s="8" t="str">
        <f>VLOOKUP(D106&amp;"-I"&amp;E106,端口信息表!B:F,5,FALSE)</f>
        <v>RZ8B</v>
      </c>
      <c r="H106" s="8" t="str">
        <f>VLOOKUP(D106&amp;"-O"&amp;F106,端口信息表!B:F,5,FALSE)</f>
        <v>TZ8B</v>
      </c>
      <c r="I106" s="8">
        <v>1</v>
      </c>
      <c r="J106" s="8" t="s">
        <v>15049</v>
      </c>
      <c r="K106" s="8">
        <f t="shared" si="9"/>
        <v>1</v>
      </c>
    </row>
    <row r="107" ht="15" spans="1:11">
      <c r="A107" s="8">
        <f t="shared" si="10"/>
        <v>106</v>
      </c>
      <c r="B107" s="8" t="str">
        <f t="shared" si="11"/>
        <v>CS6D-1-2-9B</v>
      </c>
      <c r="C107" s="8" t="s">
        <v>8918</v>
      </c>
      <c r="D107" s="8" t="s">
        <v>8379</v>
      </c>
      <c r="E107" s="8">
        <v>22</v>
      </c>
      <c r="F107" s="8">
        <v>22</v>
      </c>
      <c r="G107" s="8" t="str">
        <f>VLOOKUP(D107&amp;"-I"&amp;E107,端口信息表!B:F,5,FALSE)</f>
        <v>RZ9B</v>
      </c>
      <c r="H107" s="8" t="str">
        <f>VLOOKUP(D107&amp;"-O"&amp;F107,端口信息表!B:F,5,FALSE)</f>
        <v>TZ9B</v>
      </c>
      <c r="I107" s="8">
        <v>0</v>
      </c>
      <c r="J107" s="8" t="s">
        <v>15049</v>
      </c>
      <c r="K107" s="8">
        <f t="shared" si="9"/>
        <v>1</v>
      </c>
    </row>
    <row r="108" ht="15" spans="1:11">
      <c r="A108" s="8">
        <f t="shared" si="10"/>
        <v>107</v>
      </c>
      <c r="B108" s="8" t="str">
        <f t="shared" si="11"/>
        <v>CS6D-1-2-10B</v>
      </c>
      <c r="C108" s="8" t="s">
        <v>8920</v>
      </c>
      <c r="D108" s="8" t="s">
        <v>8379</v>
      </c>
      <c r="E108" s="8">
        <v>23</v>
      </c>
      <c r="F108" s="8">
        <v>23</v>
      </c>
      <c r="G108" s="8" t="str">
        <f>VLOOKUP(D108&amp;"-I"&amp;E108,端口信息表!B:F,5,FALSE)</f>
        <v>RZ10B</v>
      </c>
      <c r="H108" s="8" t="str">
        <f>VLOOKUP(D108&amp;"-O"&amp;F108,端口信息表!B:F,5,FALSE)</f>
        <v>TZ10B</v>
      </c>
      <c r="I108" s="8">
        <v>0</v>
      </c>
      <c r="J108" s="8" t="s">
        <v>15049</v>
      </c>
      <c r="K108" s="8">
        <f t="shared" si="9"/>
        <v>1</v>
      </c>
    </row>
    <row r="109" ht="15" spans="1:11">
      <c r="A109" s="8">
        <f t="shared" si="10"/>
        <v>108</v>
      </c>
      <c r="B109" s="8" t="str">
        <f t="shared" si="11"/>
        <v>CS6D-1-2-11B</v>
      </c>
      <c r="C109" s="8" t="s">
        <v>8922</v>
      </c>
      <c r="D109" s="8" t="s">
        <v>8379</v>
      </c>
      <c r="E109" s="8">
        <v>24</v>
      </c>
      <c r="F109" s="8">
        <v>24</v>
      </c>
      <c r="G109" s="8" t="str">
        <f>VLOOKUP(D109&amp;"-I"&amp;E109,端口信息表!B:F,5,FALSE)</f>
        <v>RZ11B</v>
      </c>
      <c r="H109" s="8" t="str">
        <f>VLOOKUP(D109&amp;"-O"&amp;F109,端口信息表!B:F,5,FALSE)</f>
        <v>TZ11B</v>
      </c>
      <c r="I109" s="8">
        <v>0</v>
      </c>
      <c r="J109" s="8" t="s">
        <v>15049</v>
      </c>
      <c r="K109" s="8">
        <f t="shared" si="9"/>
        <v>1</v>
      </c>
    </row>
    <row r="110" ht="15" spans="1:11">
      <c r="A110" s="8">
        <f t="shared" si="10"/>
        <v>109</v>
      </c>
      <c r="B110" s="8" t="str">
        <f t="shared" si="11"/>
        <v>CS6D-1-2-12B</v>
      </c>
      <c r="C110" s="8" t="s">
        <v>8924</v>
      </c>
      <c r="D110" s="8" t="s">
        <v>8379</v>
      </c>
      <c r="E110" s="8">
        <v>25</v>
      </c>
      <c r="F110" s="8">
        <v>25</v>
      </c>
      <c r="G110" s="8" t="str">
        <f>VLOOKUP(D110&amp;"-I"&amp;E110,端口信息表!B:F,5,FALSE)</f>
        <v>RZ12B</v>
      </c>
      <c r="H110" s="8" t="str">
        <f>VLOOKUP(D110&amp;"-O"&amp;F110,端口信息表!B:F,5,FALSE)</f>
        <v>TZ12B</v>
      </c>
      <c r="I110" s="8">
        <v>0</v>
      </c>
      <c r="J110" s="8" t="s">
        <v>15049</v>
      </c>
      <c r="K110" s="8">
        <f t="shared" si="9"/>
        <v>1</v>
      </c>
    </row>
    <row r="111" ht="15" spans="1:11">
      <c r="A111" s="8">
        <f t="shared" si="10"/>
        <v>110</v>
      </c>
      <c r="B111" s="8" t="str">
        <f t="shared" si="11"/>
        <v>CS6D-1-2-7B</v>
      </c>
      <c r="C111" s="8" t="s">
        <v>8916</v>
      </c>
      <c r="D111" s="8" t="s">
        <v>8379</v>
      </c>
      <c r="E111" s="8">
        <v>26</v>
      </c>
      <c r="F111" s="8">
        <v>26</v>
      </c>
      <c r="G111" s="8" t="str">
        <f>VLOOKUP(D111&amp;"-I"&amp;E111,端口信息表!B:F,5,FALSE)</f>
        <v>RS7B</v>
      </c>
      <c r="H111" s="8" t="str">
        <f>VLOOKUP(D111&amp;"-O"&amp;F111,端口信息表!B:F,5,FALSE)</f>
        <v>TS7B</v>
      </c>
      <c r="I111" s="8">
        <v>1</v>
      </c>
      <c r="J111" s="8" t="s">
        <v>15049</v>
      </c>
      <c r="K111" s="8">
        <f t="shared" si="9"/>
        <v>1</v>
      </c>
    </row>
    <row r="112" ht="15" spans="1:11">
      <c r="A112" s="8">
        <f t="shared" si="10"/>
        <v>111</v>
      </c>
      <c r="B112" s="8" t="str">
        <f t="shared" si="11"/>
        <v>CS6D-1-2-8B</v>
      </c>
      <c r="C112" s="8" t="s">
        <v>15050</v>
      </c>
      <c r="D112" s="8" t="s">
        <v>8379</v>
      </c>
      <c r="E112" s="8">
        <v>27</v>
      </c>
      <c r="F112" s="8">
        <v>27</v>
      </c>
      <c r="G112" s="8" t="str">
        <f>VLOOKUP(D112&amp;"-I"&amp;E112,端口信息表!B:F,5,FALSE)</f>
        <v>RS8B</v>
      </c>
      <c r="H112" s="8" t="str">
        <f>VLOOKUP(D112&amp;"-O"&amp;F112,端口信息表!B:F,5,FALSE)</f>
        <v>TS8B</v>
      </c>
      <c r="I112" s="8">
        <v>0</v>
      </c>
      <c r="J112" s="8" t="s">
        <v>15049</v>
      </c>
      <c r="K112" s="8">
        <f t="shared" si="9"/>
        <v>1</v>
      </c>
    </row>
    <row r="113" ht="15" spans="1:11">
      <c r="A113" s="8">
        <f t="shared" si="10"/>
        <v>112</v>
      </c>
      <c r="B113" s="8" t="str">
        <f t="shared" si="11"/>
        <v>CS6D-1-2-9B</v>
      </c>
      <c r="C113" s="8" t="s">
        <v>8919</v>
      </c>
      <c r="D113" s="8" t="s">
        <v>8379</v>
      </c>
      <c r="E113" s="8">
        <v>28</v>
      </c>
      <c r="F113" s="8">
        <v>28</v>
      </c>
      <c r="G113" s="8" t="str">
        <f>VLOOKUP(D113&amp;"-I"&amp;E113,端口信息表!B:F,5,FALSE)</f>
        <v>RS9B</v>
      </c>
      <c r="H113" s="8" t="str">
        <f>VLOOKUP(D113&amp;"-O"&amp;F113,端口信息表!B:F,5,FALSE)</f>
        <v>TS9B</v>
      </c>
      <c r="I113" s="8">
        <v>1</v>
      </c>
      <c r="J113" s="8" t="s">
        <v>15049</v>
      </c>
      <c r="K113" s="8">
        <f t="shared" si="9"/>
        <v>1</v>
      </c>
    </row>
    <row r="114" ht="15" spans="1:11">
      <c r="A114" s="8">
        <f t="shared" si="10"/>
        <v>113</v>
      </c>
      <c r="B114" s="8" t="str">
        <f t="shared" si="11"/>
        <v>CS6D-1-2-10B</v>
      </c>
      <c r="C114" s="8" t="s">
        <v>8921</v>
      </c>
      <c r="D114" s="8" t="s">
        <v>8379</v>
      </c>
      <c r="E114" s="8">
        <v>29</v>
      </c>
      <c r="F114" s="8">
        <v>29</v>
      </c>
      <c r="G114" s="8" t="str">
        <f>VLOOKUP(D114&amp;"-I"&amp;E114,端口信息表!B:F,5,FALSE)</f>
        <v>RS10B</v>
      </c>
      <c r="H114" s="8" t="str">
        <f>VLOOKUP(D114&amp;"-O"&amp;F114,端口信息表!B:F,5,FALSE)</f>
        <v>TS10B</v>
      </c>
      <c r="I114" s="8">
        <v>1</v>
      </c>
      <c r="J114" s="8" t="s">
        <v>15049</v>
      </c>
      <c r="K114" s="8">
        <f t="shared" si="9"/>
        <v>1</v>
      </c>
    </row>
    <row r="115" ht="15" spans="1:11">
      <c r="A115" s="8">
        <f t="shared" si="10"/>
        <v>114</v>
      </c>
      <c r="B115" s="8" t="str">
        <f t="shared" si="11"/>
        <v>CS6D-1-2-11B</v>
      </c>
      <c r="C115" s="8" t="s">
        <v>8923</v>
      </c>
      <c r="D115" s="8" t="s">
        <v>8379</v>
      </c>
      <c r="E115" s="8">
        <v>30</v>
      </c>
      <c r="F115" s="8">
        <v>30</v>
      </c>
      <c r="G115" s="8" t="str">
        <f>VLOOKUP(D115&amp;"-I"&amp;E115,端口信息表!B:F,5,FALSE)</f>
        <v>RS11B</v>
      </c>
      <c r="H115" s="8" t="str">
        <f>VLOOKUP(D115&amp;"-O"&amp;F115,端口信息表!B:F,5,FALSE)</f>
        <v>TS11B</v>
      </c>
      <c r="I115" s="8">
        <v>1</v>
      </c>
      <c r="J115" s="8" t="s">
        <v>15049</v>
      </c>
      <c r="K115" s="8">
        <f t="shared" si="9"/>
        <v>1</v>
      </c>
    </row>
    <row r="116" ht="15" spans="1:11">
      <c r="A116" s="8">
        <f t="shared" si="10"/>
        <v>115</v>
      </c>
      <c r="B116" s="8" t="str">
        <f t="shared" si="11"/>
        <v>CS6D-1-2-12B</v>
      </c>
      <c r="C116" s="8" t="s">
        <v>8925</v>
      </c>
      <c r="D116" s="8" t="s">
        <v>8379</v>
      </c>
      <c r="E116" s="8">
        <v>31</v>
      </c>
      <c r="F116" s="8">
        <v>31</v>
      </c>
      <c r="G116" s="8" t="str">
        <f>VLOOKUP(D116&amp;"-I"&amp;E116,端口信息表!B:F,5,FALSE)</f>
        <v>RS12B</v>
      </c>
      <c r="H116" s="8" t="str">
        <f>VLOOKUP(D116&amp;"-O"&amp;F116,端口信息表!B:F,5,FALSE)</f>
        <v>TS12B</v>
      </c>
      <c r="I116" s="8">
        <v>1</v>
      </c>
      <c r="J116" s="8" t="s">
        <v>15049</v>
      </c>
      <c r="K116" s="8">
        <f t="shared" si="9"/>
        <v>1</v>
      </c>
    </row>
    <row r="117" ht="15" spans="1:11">
      <c r="A117" s="8">
        <f t="shared" si="10"/>
        <v>116</v>
      </c>
      <c r="B117" s="8" t="str">
        <f t="shared" ref="B59:B122" si="13">D117&amp;"-"&amp;IF(LEN(G117)=4,RIGHT(G117,2),IF(LEN(G117)=5,RIGHT(G117,3),IF(LEN(G117)=6,RIGHT(G117,4),"长度不符")))</f>
        <v>CS6E-1-5-1A</v>
      </c>
      <c r="C117" s="8" t="str">
        <f t="shared" si="8"/>
        <v>CS6E-1-5-[1][1]</v>
      </c>
      <c r="D117" s="10" t="s">
        <v>8384</v>
      </c>
      <c r="E117" s="8">
        <v>1</v>
      </c>
      <c r="F117" s="8">
        <v>1</v>
      </c>
      <c r="G117" s="8" t="str">
        <f>VLOOKUP(D117&amp;"-I"&amp;E117,端口信息表!B:F,5,FALSE)</f>
        <v>RC1A</v>
      </c>
      <c r="H117" s="8" t="str">
        <f>VLOOKUP(D117&amp;"-O"&amp;F117,端口信息表!B:F,5,FALSE)</f>
        <v>TA1A</v>
      </c>
      <c r="I117" s="8">
        <v>1</v>
      </c>
      <c r="J117" s="8" t="s">
        <v>8683</v>
      </c>
      <c r="K117" s="8">
        <f t="shared" si="9"/>
        <v>1</v>
      </c>
    </row>
    <row r="118" ht="15" spans="1:11">
      <c r="A118" s="8">
        <f t="shared" si="10"/>
        <v>117</v>
      </c>
      <c r="B118" s="8" t="str">
        <f t="shared" si="13"/>
        <v>CS6E-1-5-2A</v>
      </c>
      <c r="C118" s="8" t="str">
        <f t="shared" si="8"/>
        <v>CS6E-1-5-[2][2]</v>
      </c>
      <c r="D118" s="10" t="s">
        <v>8384</v>
      </c>
      <c r="E118" s="8">
        <v>2</v>
      </c>
      <c r="F118" s="8">
        <v>2</v>
      </c>
      <c r="G118" s="8" t="str">
        <f>VLOOKUP(D118&amp;"-I"&amp;E118,端口信息表!B:F,5,FALSE)</f>
        <v>RC2A</v>
      </c>
      <c r="H118" s="8" t="str">
        <f>VLOOKUP(D118&amp;"-O"&amp;F118,端口信息表!B:F,5,FALSE)</f>
        <v>TA2A</v>
      </c>
      <c r="I118" s="8">
        <v>0</v>
      </c>
      <c r="J118" s="8" t="s">
        <v>8683</v>
      </c>
      <c r="K118" s="8">
        <f t="shared" si="9"/>
        <v>1</v>
      </c>
    </row>
    <row r="119" ht="15" spans="1:11">
      <c r="A119" s="8">
        <f t="shared" si="10"/>
        <v>118</v>
      </c>
      <c r="B119" s="8" t="str">
        <f t="shared" si="13"/>
        <v>CS6E-1-5-3A</v>
      </c>
      <c r="C119" s="8" t="str">
        <f t="shared" si="8"/>
        <v>CS6E-1-5-[3][3]</v>
      </c>
      <c r="D119" s="10" t="s">
        <v>8384</v>
      </c>
      <c r="E119" s="8">
        <v>3</v>
      </c>
      <c r="F119" s="8">
        <v>3</v>
      </c>
      <c r="G119" s="8" t="str">
        <f>VLOOKUP(D119&amp;"-I"&amp;E119,端口信息表!B:F,5,FALSE)</f>
        <v>RC3A</v>
      </c>
      <c r="H119" s="8" t="str">
        <f>VLOOKUP(D119&amp;"-O"&amp;F119,端口信息表!B:F,5,FALSE)</f>
        <v>TA3A</v>
      </c>
      <c r="I119" s="8">
        <v>0</v>
      </c>
      <c r="J119" s="8" t="s">
        <v>8683</v>
      </c>
      <c r="K119" s="8">
        <f t="shared" si="9"/>
        <v>1</v>
      </c>
    </row>
    <row r="120" ht="15" spans="1:11">
      <c r="A120" s="8">
        <f t="shared" si="10"/>
        <v>119</v>
      </c>
      <c r="B120" s="8" t="str">
        <f t="shared" si="13"/>
        <v>CS6E-1-5-4A</v>
      </c>
      <c r="C120" s="8" t="str">
        <f t="shared" si="8"/>
        <v>CS6E-1-5-[4][4]</v>
      </c>
      <c r="D120" s="10" t="s">
        <v>8384</v>
      </c>
      <c r="E120" s="8">
        <v>4</v>
      </c>
      <c r="F120" s="8">
        <v>4</v>
      </c>
      <c r="G120" s="8" t="str">
        <f>VLOOKUP(D120&amp;"-I"&amp;E120,端口信息表!B:F,5,FALSE)</f>
        <v>RC4A</v>
      </c>
      <c r="H120" s="8" t="str">
        <f>VLOOKUP(D120&amp;"-O"&amp;F120,端口信息表!B:F,5,FALSE)</f>
        <v>TA4A</v>
      </c>
      <c r="I120" s="8">
        <v>0</v>
      </c>
      <c r="J120" s="8" t="s">
        <v>8683</v>
      </c>
      <c r="K120" s="8">
        <f t="shared" si="9"/>
        <v>1</v>
      </c>
    </row>
    <row r="121" ht="15" spans="1:11">
      <c r="A121" s="8">
        <f t="shared" si="10"/>
        <v>120</v>
      </c>
      <c r="B121" s="8" t="str">
        <f t="shared" si="13"/>
        <v>CS6E-1-5-5A</v>
      </c>
      <c r="C121" s="8" t="str">
        <f t="shared" si="8"/>
        <v>CS6E-1-5-[5][5]</v>
      </c>
      <c r="D121" s="10" t="s">
        <v>8384</v>
      </c>
      <c r="E121" s="8">
        <v>5</v>
      </c>
      <c r="F121" s="8">
        <v>5</v>
      </c>
      <c r="G121" s="8" t="str">
        <f>VLOOKUP(D121&amp;"-I"&amp;E121,端口信息表!B:F,5,FALSE)</f>
        <v>RC5A</v>
      </c>
      <c r="H121" s="8" t="str">
        <f>VLOOKUP(D121&amp;"-O"&amp;F121,端口信息表!B:F,5,FALSE)</f>
        <v>TA5A</v>
      </c>
      <c r="I121" s="8">
        <v>0</v>
      </c>
      <c r="J121" s="8" t="s">
        <v>8683</v>
      </c>
      <c r="K121" s="8">
        <f t="shared" si="9"/>
        <v>1</v>
      </c>
    </row>
    <row r="122" ht="15" spans="1:11">
      <c r="A122" s="8">
        <f t="shared" si="10"/>
        <v>121</v>
      </c>
      <c r="B122" s="8" t="str">
        <f t="shared" si="13"/>
        <v>CS6E-1-5-6A</v>
      </c>
      <c r="C122" s="8" t="str">
        <f t="shared" si="8"/>
        <v>CS6E-1-5-[6][6]</v>
      </c>
      <c r="D122" s="10" t="s">
        <v>8384</v>
      </c>
      <c r="E122" s="8">
        <v>6</v>
      </c>
      <c r="F122" s="8">
        <v>6</v>
      </c>
      <c r="G122" s="8" t="str">
        <f>VLOOKUP(D122&amp;"-I"&amp;E122,端口信息表!B:F,5,FALSE)</f>
        <v>RC6A</v>
      </c>
      <c r="H122" s="8" t="str">
        <f>VLOOKUP(D122&amp;"-O"&amp;F122,端口信息表!B:F,5,FALSE)</f>
        <v>TA6A</v>
      </c>
      <c r="I122" s="8">
        <v>0</v>
      </c>
      <c r="J122" s="8" t="s">
        <v>8683</v>
      </c>
      <c r="K122" s="8">
        <f t="shared" si="9"/>
        <v>1</v>
      </c>
    </row>
    <row r="123" ht="15" spans="1:11">
      <c r="A123" s="8">
        <f t="shared" si="10"/>
        <v>122</v>
      </c>
      <c r="B123" s="8" t="str">
        <f t="shared" ref="B123:B186" si="14">D123&amp;"-"&amp;IF(LEN(G123)=4,RIGHT(G123,2),IF(LEN(G123)=5,RIGHT(G123,3),IF(LEN(G123)=6,RIGHT(G123,4),"长度不符")))</f>
        <v>CS6E-1-5-7A</v>
      </c>
      <c r="C123" s="8" t="str">
        <f t="shared" ref="C123:C186" si="15">D123&amp;"-["&amp;E123&amp;"]["&amp;F123&amp;"]"</f>
        <v>CS6E-1-5-[7][7]</v>
      </c>
      <c r="D123" s="10" t="s">
        <v>8384</v>
      </c>
      <c r="E123" s="8">
        <v>7</v>
      </c>
      <c r="F123" s="8">
        <v>7</v>
      </c>
      <c r="G123" s="8" t="str">
        <f>VLOOKUP(D123&amp;"-I"&amp;E123,端口信息表!B:F,5,FALSE)</f>
        <v>RC7A</v>
      </c>
      <c r="H123" s="8" t="str">
        <f>VLOOKUP(D123&amp;"-O"&amp;F123,端口信息表!B:F,5,FALSE)</f>
        <v>TA7A</v>
      </c>
      <c r="I123" s="8">
        <v>0</v>
      </c>
      <c r="J123" s="8" t="s">
        <v>8683</v>
      </c>
      <c r="K123" s="8">
        <f t="shared" ref="K123:K186" si="16">SUMIF(B:B,B123,I:I)</f>
        <v>1</v>
      </c>
    </row>
    <row r="124" ht="15" spans="1:11">
      <c r="A124" s="8">
        <f t="shared" si="10"/>
        <v>123</v>
      </c>
      <c r="B124" s="8" t="str">
        <f t="shared" si="14"/>
        <v>CS6E-1-5-8A</v>
      </c>
      <c r="C124" s="8" t="str">
        <f t="shared" si="15"/>
        <v>CS6E-1-5-[8][8]</v>
      </c>
      <c r="D124" s="10" t="s">
        <v>8384</v>
      </c>
      <c r="E124" s="8">
        <v>8</v>
      </c>
      <c r="F124" s="8">
        <v>8</v>
      </c>
      <c r="G124" s="8" t="str">
        <f>VLOOKUP(D124&amp;"-I"&amp;E124,端口信息表!B:F,5,FALSE)</f>
        <v>RC8A</v>
      </c>
      <c r="H124" s="8" t="str">
        <f>VLOOKUP(D124&amp;"-O"&amp;F124,端口信息表!B:F,5,FALSE)</f>
        <v>TA8A</v>
      </c>
      <c r="I124" s="8">
        <v>0</v>
      </c>
      <c r="J124" s="8" t="s">
        <v>8683</v>
      </c>
      <c r="K124" s="8">
        <f t="shared" si="16"/>
        <v>1</v>
      </c>
    </row>
    <row r="125" ht="15" spans="1:11">
      <c r="A125" s="8">
        <f t="shared" si="10"/>
        <v>124</v>
      </c>
      <c r="B125" s="8" t="str">
        <f t="shared" si="14"/>
        <v>CS6E-1-5-9A</v>
      </c>
      <c r="C125" s="8" t="str">
        <f t="shared" si="15"/>
        <v>CS6E-1-5-[9][9]</v>
      </c>
      <c r="D125" s="10" t="s">
        <v>8384</v>
      </c>
      <c r="E125" s="8">
        <v>9</v>
      </c>
      <c r="F125" s="8">
        <v>9</v>
      </c>
      <c r="G125" s="8" t="str">
        <f>VLOOKUP(D125&amp;"-I"&amp;E125,端口信息表!B:F,5,FALSE)</f>
        <v>RC9A</v>
      </c>
      <c r="H125" s="8" t="str">
        <f>VLOOKUP(D125&amp;"-O"&amp;F125,端口信息表!B:F,5,FALSE)</f>
        <v>TA9A</v>
      </c>
      <c r="I125" s="8">
        <v>0</v>
      </c>
      <c r="J125" s="8" t="s">
        <v>8683</v>
      </c>
      <c r="K125" s="8">
        <f t="shared" si="16"/>
        <v>1</v>
      </c>
    </row>
    <row r="126" ht="15" spans="1:11">
      <c r="A126" s="8">
        <f t="shared" si="10"/>
        <v>125</v>
      </c>
      <c r="B126" s="8" t="str">
        <f t="shared" si="14"/>
        <v>CS6E-1-5-10A</v>
      </c>
      <c r="C126" s="8" t="str">
        <f t="shared" si="15"/>
        <v>CS6E-1-5-[10][10]</v>
      </c>
      <c r="D126" s="10" t="s">
        <v>8384</v>
      </c>
      <c r="E126" s="8">
        <v>10</v>
      </c>
      <c r="F126" s="8">
        <v>10</v>
      </c>
      <c r="G126" s="8" t="str">
        <f>VLOOKUP(D126&amp;"-I"&amp;E126,端口信息表!B:F,5,FALSE)</f>
        <v>RC10A</v>
      </c>
      <c r="H126" s="8" t="str">
        <f>VLOOKUP(D126&amp;"-O"&amp;F126,端口信息表!B:F,5,FALSE)</f>
        <v>TA10A</v>
      </c>
      <c r="I126" s="8">
        <v>1</v>
      </c>
      <c r="J126" s="8" t="s">
        <v>8683</v>
      </c>
      <c r="K126" s="8">
        <f t="shared" si="16"/>
        <v>1</v>
      </c>
    </row>
    <row r="127" ht="15" spans="1:11">
      <c r="A127" s="8">
        <f t="shared" si="10"/>
        <v>126</v>
      </c>
      <c r="B127" s="8" t="str">
        <f t="shared" si="14"/>
        <v>CS6E-1-5-11A</v>
      </c>
      <c r="C127" s="8" t="str">
        <f t="shared" si="15"/>
        <v>CS6E-1-5-[11][11]</v>
      </c>
      <c r="D127" s="10" t="s">
        <v>8384</v>
      </c>
      <c r="E127" s="8">
        <v>11</v>
      </c>
      <c r="F127" s="8">
        <v>11</v>
      </c>
      <c r="G127" s="8" t="str">
        <f>VLOOKUP(D127&amp;"-I"&amp;E127,端口信息表!B:F,5,FALSE)</f>
        <v>RC11A</v>
      </c>
      <c r="H127" s="8" t="str">
        <f>VLOOKUP(D127&amp;"-O"&amp;F127,端口信息表!B:F,5,FALSE)</f>
        <v>TA11A</v>
      </c>
      <c r="I127" s="8">
        <v>0</v>
      </c>
      <c r="J127" s="8" t="s">
        <v>8683</v>
      </c>
      <c r="K127" s="8">
        <f t="shared" si="16"/>
        <v>1</v>
      </c>
    </row>
    <row r="128" ht="15" spans="1:11">
      <c r="A128" s="8">
        <f t="shared" si="10"/>
        <v>127</v>
      </c>
      <c r="B128" s="8" t="str">
        <f t="shared" si="14"/>
        <v>CS6E-1-5-12A</v>
      </c>
      <c r="C128" s="8" t="str">
        <f t="shared" si="15"/>
        <v>CS6E-1-5-[12][12]</v>
      </c>
      <c r="D128" s="10" t="s">
        <v>8384</v>
      </c>
      <c r="E128" s="8">
        <v>12</v>
      </c>
      <c r="F128" s="8">
        <v>12</v>
      </c>
      <c r="G128" s="8" t="str">
        <f>VLOOKUP(D128&amp;"-I"&amp;E128,端口信息表!B:F,5,FALSE)</f>
        <v>RC12A</v>
      </c>
      <c r="H128" s="8" t="str">
        <f>VLOOKUP(D128&amp;"-O"&amp;F128,端口信息表!B:F,5,FALSE)</f>
        <v>TA12A</v>
      </c>
      <c r="I128" s="8">
        <v>0</v>
      </c>
      <c r="J128" s="8" t="s">
        <v>8683</v>
      </c>
      <c r="K128" s="8">
        <f t="shared" si="16"/>
        <v>1</v>
      </c>
    </row>
    <row r="129" ht="15" spans="1:11">
      <c r="A129" s="8">
        <f t="shared" si="10"/>
        <v>128</v>
      </c>
      <c r="B129" s="8" t="str">
        <f t="shared" si="14"/>
        <v>CS6E-1-5-1B</v>
      </c>
      <c r="C129" s="8" t="str">
        <f t="shared" si="15"/>
        <v>CS6E-1-5-[13][13]</v>
      </c>
      <c r="D129" s="10" t="s">
        <v>8384</v>
      </c>
      <c r="E129" s="8">
        <v>13</v>
      </c>
      <c r="F129" s="8">
        <v>13</v>
      </c>
      <c r="G129" s="8" t="str">
        <f>VLOOKUP(D129&amp;"-I"&amp;E129,端口信息表!B:F,5,FALSE)</f>
        <v>RC1B</v>
      </c>
      <c r="H129" s="8" t="str">
        <f>VLOOKUP(D129&amp;"-O"&amp;F129,端口信息表!B:F,5,FALSE)</f>
        <v>TA1B</v>
      </c>
      <c r="I129" s="8">
        <v>0</v>
      </c>
      <c r="J129" s="8" t="s">
        <v>8683</v>
      </c>
      <c r="K129" s="8">
        <f t="shared" si="16"/>
        <v>1</v>
      </c>
    </row>
    <row r="130" ht="15" spans="1:11">
      <c r="A130" s="8">
        <f t="shared" si="10"/>
        <v>129</v>
      </c>
      <c r="B130" s="8" t="str">
        <f t="shared" si="14"/>
        <v>CS6E-1-5-2B</v>
      </c>
      <c r="C130" s="8" t="str">
        <f t="shared" si="15"/>
        <v>CS6E-1-5-[14][14]</v>
      </c>
      <c r="D130" s="10" t="s">
        <v>8384</v>
      </c>
      <c r="E130" s="8">
        <v>14</v>
      </c>
      <c r="F130" s="8">
        <v>14</v>
      </c>
      <c r="G130" s="8" t="str">
        <f>VLOOKUP(D130&amp;"-I"&amp;E130,端口信息表!B:F,5,FALSE)</f>
        <v>RC2B</v>
      </c>
      <c r="H130" s="8" t="str">
        <f>VLOOKUP(D130&amp;"-O"&amp;F130,端口信息表!B:F,5,FALSE)</f>
        <v>TA2B</v>
      </c>
      <c r="I130" s="8">
        <v>0</v>
      </c>
      <c r="J130" s="8" t="s">
        <v>8683</v>
      </c>
      <c r="K130" s="8">
        <f t="shared" si="16"/>
        <v>1</v>
      </c>
    </row>
    <row r="131" ht="15" spans="1:11">
      <c r="A131" s="8">
        <f t="shared" ref="A131:A194" si="17">ROW()-1</f>
        <v>130</v>
      </c>
      <c r="B131" s="8" t="str">
        <f t="shared" si="14"/>
        <v>CS6E-1-5-3B</v>
      </c>
      <c r="C131" s="8" t="str">
        <f t="shared" si="15"/>
        <v>CS6E-1-5-[15][15]</v>
      </c>
      <c r="D131" s="10" t="s">
        <v>8384</v>
      </c>
      <c r="E131" s="8">
        <v>15</v>
      </c>
      <c r="F131" s="8">
        <v>15</v>
      </c>
      <c r="G131" s="8" t="str">
        <f>VLOOKUP(D131&amp;"-I"&amp;E131,端口信息表!B:F,5,FALSE)</f>
        <v>RC3B</v>
      </c>
      <c r="H131" s="8" t="str">
        <f>VLOOKUP(D131&amp;"-O"&amp;F131,端口信息表!B:F,5,FALSE)</f>
        <v>TA3B</v>
      </c>
      <c r="I131" s="8">
        <v>0</v>
      </c>
      <c r="J131" s="8" t="s">
        <v>8683</v>
      </c>
      <c r="K131" s="8">
        <f t="shared" si="16"/>
        <v>1</v>
      </c>
    </row>
    <row r="132" ht="15" spans="1:11">
      <c r="A132" s="8">
        <f t="shared" si="17"/>
        <v>131</v>
      </c>
      <c r="B132" s="8" t="str">
        <f t="shared" si="14"/>
        <v>CS6E-1-5-4B</v>
      </c>
      <c r="C132" s="8" t="str">
        <f t="shared" si="15"/>
        <v>CS6E-1-5-[16][16]</v>
      </c>
      <c r="D132" s="10" t="s">
        <v>8384</v>
      </c>
      <c r="E132" s="8">
        <v>16</v>
      </c>
      <c r="F132" s="8">
        <v>16</v>
      </c>
      <c r="G132" s="8" t="str">
        <f>VLOOKUP(D132&amp;"-I"&amp;E132,端口信息表!B:F,5,FALSE)</f>
        <v>RC4B</v>
      </c>
      <c r="H132" s="8" t="str">
        <f>VLOOKUP(D132&amp;"-O"&amp;F132,端口信息表!B:F,5,FALSE)</f>
        <v>TA4B</v>
      </c>
      <c r="I132" s="8">
        <v>0</v>
      </c>
      <c r="J132" s="8" t="s">
        <v>8683</v>
      </c>
      <c r="K132" s="8">
        <f t="shared" si="16"/>
        <v>1</v>
      </c>
    </row>
    <row r="133" ht="15" spans="1:11">
      <c r="A133" s="8">
        <f t="shared" si="17"/>
        <v>132</v>
      </c>
      <c r="B133" s="8" t="str">
        <f t="shared" si="14"/>
        <v>CS6E-1-5-5B</v>
      </c>
      <c r="C133" s="8" t="str">
        <f t="shared" si="15"/>
        <v>CS6E-1-5-[17][17]</v>
      </c>
      <c r="D133" s="10" t="s">
        <v>8384</v>
      </c>
      <c r="E133" s="8">
        <v>17</v>
      </c>
      <c r="F133" s="8">
        <v>17</v>
      </c>
      <c r="G133" s="8" t="str">
        <f>VLOOKUP(D133&amp;"-I"&amp;E133,端口信息表!B:F,5,FALSE)</f>
        <v>RC5B</v>
      </c>
      <c r="H133" s="8" t="str">
        <f>VLOOKUP(D133&amp;"-O"&amp;F133,端口信息表!B:F,5,FALSE)</f>
        <v>TA5B</v>
      </c>
      <c r="I133" s="8">
        <v>0</v>
      </c>
      <c r="J133" s="8" t="s">
        <v>8683</v>
      </c>
      <c r="K133" s="8">
        <f t="shared" si="16"/>
        <v>1</v>
      </c>
    </row>
    <row r="134" ht="15" spans="1:11">
      <c r="A134" s="8">
        <f t="shared" si="17"/>
        <v>133</v>
      </c>
      <c r="B134" s="8" t="str">
        <f t="shared" si="14"/>
        <v>CS6E-1-5-6B</v>
      </c>
      <c r="C134" s="8" t="str">
        <f t="shared" si="15"/>
        <v>CS6E-1-5-[18][18]</v>
      </c>
      <c r="D134" s="10" t="s">
        <v>8384</v>
      </c>
      <c r="E134" s="8">
        <v>18</v>
      </c>
      <c r="F134" s="8">
        <v>18</v>
      </c>
      <c r="G134" s="8" t="str">
        <f>VLOOKUP(D134&amp;"-I"&amp;E134,端口信息表!B:F,5,FALSE)</f>
        <v>RC6B</v>
      </c>
      <c r="H134" s="8" t="str">
        <f>VLOOKUP(D134&amp;"-O"&amp;F134,端口信息表!B:F,5,FALSE)</f>
        <v>TA6B</v>
      </c>
      <c r="I134" s="8">
        <v>0</v>
      </c>
      <c r="J134" s="8" t="s">
        <v>8683</v>
      </c>
      <c r="K134" s="8">
        <f t="shared" si="16"/>
        <v>1</v>
      </c>
    </row>
    <row r="135" ht="15" spans="1:11">
      <c r="A135" s="8">
        <f t="shared" si="17"/>
        <v>134</v>
      </c>
      <c r="B135" s="8" t="str">
        <f t="shared" si="14"/>
        <v>CS6E-1-5-7B</v>
      </c>
      <c r="C135" s="8" t="str">
        <f t="shared" si="15"/>
        <v>CS6E-1-5-[19][19]</v>
      </c>
      <c r="D135" s="10" t="s">
        <v>8384</v>
      </c>
      <c r="E135" s="8">
        <v>19</v>
      </c>
      <c r="F135" s="8">
        <v>19</v>
      </c>
      <c r="G135" s="8" t="str">
        <f>VLOOKUP(D135&amp;"-I"&amp;E135,端口信息表!B:F,5,FALSE)</f>
        <v>RC7B</v>
      </c>
      <c r="H135" s="8" t="str">
        <f>VLOOKUP(D135&amp;"-O"&amp;F135,端口信息表!B:F,5,FALSE)</f>
        <v>TA7B</v>
      </c>
      <c r="I135" s="8">
        <v>0</v>
      </c>
      <c r="J135" s="8" t="s">
        <v>8683</v>
      </c>
      <c r="K135" s="8">
        <f t="shared" si="16"/>
        <v>1</v>
      </c>
    </row>
    <row r="136" ht="15" spans="1:11">
      <c r="A136" s="8">
        <f t="shared" si="17"/>
        <v>135</v>
      </c>
      <c r="B136" s="8" t="str">
        <f t="shared" si="14"/>
        <v>CS6E-1-5-8B</v>
      </c>
      <c r="C136" s="8" t="str">
        <f t="shared" si="15"/>
        <v>CS6E-1-5-[20][20]</v>
      </c>
      <c r="D136" s="10" t="s">
        <v>8384</v>
      </c>
      <c r="E136" s="8">
        <v>20</v>
      </c>
      <c r="F136" s="8">
        <v>20</v>
      </c>
      <c r="G136" s="8" t="str">
        <f>VLOOKUP(D136&amp;"-I"&amp;E136,端口信息表!B:F,5,FALSE)</f>
        <v>RC8B</v>
      </c>
      <c r="H136" s="8" t="str">
        <f>VLOOKUP(D136&amp;"-O"&amp;F136,端口信息表!B:F,5,FALSE)</f>
        <v>TA8B</v>
      </c>
      <c r="I136" s="8">
        <v>0</v>
      </c>
      <c r="J136" s="8" t="s">
        <v>8683</v>
      </c>
      <c r="K136" s="8">
        <f t="shared" si="16"/>
        <v>1</v>
      </c>
    </row>
    <row r="137" ht="15" spans="1:11">
      <c r="A137" s="8">
        <f t="shared" si="17"/>
        <v>136</v>
      </c>
      <c r="B137" s="8" t="str">
        <f t="shared" si="14"/>
        <v>CS6E-1-5-9B</v>
      </c>
      <c r="C137" s="8" t="str">
        <f t="shared" si="15"/>
        <v>CS6E-1-5-[21][21]</v>
      </c>
      <c r="D137" s="10" t="s">
        <v>8384</v>
      </c>
      <c r="E137" s="8">
        <v>21</v>
      </c>
      <c r="F137" s="8">
        <v>21</v>
      </c>
      <c r="G137" s="8" t="str">
        <f>VLOOKUP(D137&amp;"-I"&amp;E137,端口信息表!B:F,5,FALSE)</f>
        <v>RC9B</v>
      </c>
      <c r="H137" s="8" t="str">
        <f>VLOOKUP(D137&amp;"-O"&amp;F137,端口信息表!B:F,5,FALSE)</f>
        <v>TA9B</v>
      </c>
      <c r="I137" s="8">
        <v>0</v>
      </c>
      <c r="J137" s="8" t="s">
        <v>8683</v>
      </c>
      <c r="K137" s="8">
        <f t="shared" si="16"/>
        <v>1</v>
      </c>
    </row>
    <row r="138" ht="15" spans="1:11">
      <c r="A138" s="8">
        <f t="shared" si="17"/>
        <v>137</v>
      </c>
      <c r="B138" s="8" t="str">
        <f t="shared" si="14"/>
        <v>CS6E-1-5-10B</v>
      </c>
      <c r="C138" s="8" t="str">
        <f t="shared" si="15"/>
        <v>CS6E-1-5-[22][22]</v>
      </c>
      <c r="D138" s="10" t="s">
        <v>8384</v>
      </c>
      <c r="E138" s="8">
        <v>22</v>
      </c>
      <c r="F138" s="8">
        <v>22</v>
      </c>
      <c r="G138" s="8" t="str">
        <f>VLOOKUP(D138&amp;"-I"&amp;E138,端口信息表!B:F,5,FALSE)</f>
        <v>RC10B</v>
      </c>
      <c r="H138" s="8" t="str">
        <f>VLOOKUP(D138&amp;"-O"&amp;F138,端口信息表!B:F,5,FALSE)</f>
        <v>TA10B</v>
      </c>
      <c r="I138" s="8">
        <v>0</v>
      </c>
      <c r="J138" s="8" t="s">
        <v>8683</v>
      </c>
      <c r="K138" s="8">
        <f t="shared" si="16"/>
        <v>1</v>
      </c>
    </row>
    <row r="139" ht="15" spans="1:11">
      <c r="A139" s="8">
        <f t="shared" si="17"/>
        <v>138</v>
      </c>
      <c r="B139" s="8" t="str">
        <f t="shared" si="14"/>
        <v>CS6E-1-5-11B</v>
      </c>
      <c r="C139" s="8" t="str">
        <f t="shared" si="15"/>
        <v>CS6E-1-5-[23][23]</v>
      </c>
      <c r="D139" s="10" t="s">
        <v>8384</v>
      </c>
      <c r="E139" s="8">
        <v>23</v>
      </c>
      <c r="F139" s="8">
        <v>23</v>
      </c>
      <c r="G139" s="8" t="str">
        <f>VLOOKUP(D139&amp;"-I"&amp;E139,端口信息表!B:F,5,FALSE)</f>
        <v>RC11B</v>
      </c>
      <c r="H139" s="8" t="str">
        <f>VLOOKUP(D139&amp;"-O"&amp;F139,端口信息表!B:F,5,FALSE)</f>
        <v>TA11B</v>
      </c>
      <c r="I139" s="8">
        <v>0</v>
      </c>
      <c r="J139" s="8" t="s">
        <v>8683</v>
      </c>
      <c r="K139" s="8">
        <f t="shared" si="16"/>
        <v>1</v>
      </c>
    </row>
    <row r="140" ht="15" spans="1:11">
      <c r="A140" s="8">
        <f t="shared" si="17"/>
        <v>139</v>
      </c>
      <c r="B140" s="8" t="str">
        <f t="shared" si="14"/>
        <v>CS6E-1-5-1A</v>
      </c>
      <c r="C140" s="8" t="str">
        <f t="shared" si="15"/>
        <v>CS6E-1-5-[24][1]</v>
      </c>
      <c r="D140" s="10" t="s">
        <v>8384</v>
      </c>
      <c r="E140" s="8">
        <v>24</v>
      </c>
      <c r="F140" s="8">
        <v>1</v>
      </c>
      <c r="G140" s="8" t="str">
        <f>VLOOKUP(D140&amp;"-I"&amp;E140,端口信息表!B:F,5,FALSE)</f>
        <v>RN1A</v>
      </c>
      <c r="H140" s="8" t="str">
        <f>VLOOKUP(D140&amp;"-O"&amp;F140,端口信息表!B:F,5,FALSE)</f>
        <v>TA1A</v>
      </c>
      <c r="I140" s="8">
        <v>0</v>
      </c>
      <c r="J140" s="8" t="s">
        <v>8683</v>
      </c>
      <c r="K140" s="8">
        <f t="shared" si="16"/>
        <v>1</v>
      </c>
    </row>
    <row r="141" ht="15" spans="1:11">
      <c r="A141" s="8">
        <f t="shared" si="17"/>
        <v>140</v>
      </c>
      <c r="B141" s="8" t="str">
        <f t="shared" si="14"/>
        <v>CS6E-1-5-2A</v>
      </c>
      <c r="C141" s="8" t="str">
        <f t="shared" si="15"/>
        <v>CS6E-1-5-[25][2]</v>
      </c>
      <c r="D141" s="10" t="s">
        <v>8384</v>
      </c>
      <c r="E141" s="8">
        <v>25</v>
      </c>
      <c r="F141" s="8">
        <v>2</v>
      </c>
      <c r="G141" s="8" t="str">
        <f>VLOOKUP(D141&amp;"-I"&amp;E141,端口信息表!B:F,5,FALSE)</f>
        <v>RN2A</v>
      </c>
      <c r="H141" s="8" t="str">
        <f>VLOOKUP(D141&amp;"-O"&amp;F141,端口信息表!B:F,5,FALSE)</f>
        <v>TA2A</v>
      </c>
      <c r="I141" s="8">
        <v>1</v>
      </c>
      <c r="J141" s="8" t="s">
        <v>8683</v>
      </c>
      <c r="K141" s="8">
        <f t="shared" si="16"/>
        <v>1</v>
      </c>
    </row>
    <row r="142" ht="15" spans="1:11">
      <c r="A142" s="8">
        <f t="shared" si="17"/>
        <v>141</v>
      </c>
      <c r="B142" s="8" t="str">
        <f t="shared" si="14"/>
        <v>CS6E-1-5-3A</v>
      </c>
      <c r="C142" s="8" t="str">
        <f t="shared" si="15"/>
        <v>CS6E-1-5-[26][3]</v>
      </c>
      <c r="D142" s="10" t="s">
        <v>8384</v>
      </c>
      <c r="E142" s="8">
        <v>26</v>
      </c>
      <c r="F142" s="8">
        <v>3</v>
      </c>
      <c r="G142" s="8" t="str">
        <f>VLOOKUP(D142&amp;"-I"&amp;E142,端口信息表!B:F,5,FALSE)</f>
        <v>RN3A</v>
      </c>
      <c r="H142" s="8" t="str">
        <f>VLOOKUP(D142&amp;"-O"&amp;F142,端口信息表!B:F,5,FALSE)</f>
        <v>TA3A</v>
      </c>
      <c r="I142" s="8">
        <v>1</v>
      </c>
      <c r="J142" s="8" t="s">
        <v>8683</v>
      </c>
      <c r="K142" s="8">
        <f t="shared" si="16"/>
        <v>1</v>
      </c>
    </row>
    <row r="143" ht="15" spans="1:11">
      <c r="A143" s="8">
        <f t="shared" si="17"/>
        <v>142</v>
      </c>
      <c r="B143" s="8" t="str">
        <f t="shared" si="14"/>
        <v>CS6E-1-5-4A</v>
      </c>
      <c r="C143" s="8" t="str">
        <f t="shared" si="15"/>
        <v>CS6E-1-5-[27][4]</v>
      </c>
      <c r="D143" s="10" t="s">
        <v>8384</v>
      </c>
      <c r="E143" s="8">
        <v>27</v>
      </c>
      <c r="F143" s="8">
        <v>4</v>
      </c>
      <c r="G143" s="8" t="str">
        <f>VLOOKUP(D143&amp;"-I"&amp;E143,端口信息表!B:F,5,FALSE)</f>
        <v>RN4A</v>
      </c>
      <c r="H143" s="8" t="str">
        <f>VLOOKUP(D143&amp;"-O"&amp;F143,端口信息表!B:F,5,FALSE)</f>
        <v>TA4A</v>
      </c>
      <c r="I143" s="8">
        <v>1</v>
      </c>
      <c r="J143" s="8" t="s">
        <v>8683</v>
      </c>
      <c r="K143" s="8">
        <f t="shared" si="16"/>
        <v>1</v>
      </c>
    </row>
    <row r="144" ht="15" spans="1:11">
      <c r="A144" s="8">
        <f t="shared" si="17"/>
        <v>143</v>
      </c>
      <c r="B144" s="8" t="str">
        <f t="shared" si="14"/>
        <v>CS6E-1-5-5A</v>
      </c>
      <c r="C144" s="8" t="str">
        <f t="shared" si="15"/>
        <v>CS6E-1-5-[28][5]</v>
      </c>
      <c r="D144" s="10" t="s">
        <v>8384</v>
      </c>
      <c r="E144" s="8">
        <v>28</v>
      </c>
      <c r="F144" s="8">
        <v>5</v>
      </c>
      <c r="G144" s="8" t="str">
        <f>VLOOKUP(D144&amp;"-I"&amp;E144,端口信息表!B:F,5,FALSE)</f>
        <v>RN5A</v>
      </c>
      <c r="H144" s="8" t="str">
        <f>VLOOKUP(D144&amp;"-O"&amp;F144,端口信息表!B:F,5,FALSE)</f>
        <v>TA5A</v>
      </c>
      <c r="I144" s="8">
        <v>1</v>
      </c>
      <c r="J144" s="8" t="s">
        <v>8683</v>
      </c>
      <c r="K144" s="8">
        <f t="shared" si="16"/>
        <v>1</v>
      </c>
    </row>
    <row r="145" ht="15" spans="1:11">
      <c r="A145" s="8">
        <f t="shared" si="17"/>
        <v>144</v>
      </c>
      <c r="B145" s="8" t="str">
        <f t="shared" si="14"/>
        <v>CS6E-1-5-6A</v>
      </c>
      <c r="C145" s="8" t="str">
        <f t="shared" si="15"/>
        <v>CS6E-1-5-[29][6]</v>
      </c>
      <c r="D145" s="10" t="s">
        <v>8384</v>
      </c>
      <c r="E145" s="8">
        <v>29</v>
      </c>
      <c r="F145" s="8">
        <v>6</v>
      </c>
      <c r="G145" s="8" t="str">
        <f>VLOOKUP(D145&amp;"-I"&amp;E145,端口信息表!B:F,5,FALSE)</f>
        <v>RN6A</v>
      </c>
      <c r="H145" s="8" t="str">
        <f>VLOOKUP(D145&amp;"-O"&amp;F145,端口信息表!B:F,5,FALSE)</f>
        <v>TA6A</v>
      </c>
      <c r="I145" s="8">
        <v>1</v>
      </c>
      <c r="J145" s="8" t="s">
        <v>8683</v>
      </c>
      <c r="K145" s="8">
        <f t="shared" si="16"/>
        <v>1</v>
      </c>
    </row>
    <row r="146" ht="15" spans="1:11">
      <c r="A146" s="8">
        <f t="shared" si="17"/>
        <v>145</v>
      </c>
      <c r="B146" s="8" t="str">
        <f t="shared" si="14"/>
        <v>CS6E-1-5-7A</v>
      </c>
      <c r="C146" s="8" t="str">
        <f t="shared" si="15"/>
        <v>CS6E-1-5-[30][7]</v>
      </c>
      <c r="D146" s="10" t="s">
        <v>8384</v>
      </c>
      <c r="E146" s="8">
        <v>30</v>
      </c>
      <c r="F146" s="8">
        <v>7</v>
      </c>
      <c r="G146" s="8" t="str">
        <f>VLOOKUP(D146&amp;"-I"&amp;E146,端口信息表!B:F,5,FALSE)</f>
        <v>RN7A</v>
      </c>
      <c r="H146" s="8" t="str">
        <f>VLOOKUP(D146&amp;"-O"&amp;F146,端口信息表!B:F,5,FALSE)</f>
        <v>TA7A</v>
      </c>
      <c r="I146" s="8">
        <v>1</v>
      </c>
      <c r="J146" s="8" t="s">
        <v>8683</v>
      </c>
      <c r="K146" s="8">
        <f t="shared" si="16"/>
        <v>1</v>
      </c>
    </row>
    <row r="147" ht="15" spans="1:11">
      <c r="A147" s="8">
        <f t="shared" si="17"/>
        <v>146</v>
      </c>
      <c r="B147" s="8" t="str">
        <f t="shared" si="14"/>
        <v>CS6E-1-5-8A</v>
      </c>
      <c r="C147" s="8" t="str">
        <f t="shared" si="15"/>
        <v>CS6E-1-5-[31][8]</v>
      </c>
      <c r="D147" s="10" t="s">
        <v>8384</v>
      </c>
      <c r="E147" s="8">
        <v>31</v>
      </c>
      <c r="F147" s="8">
        <v>8</v>
      </c>
      <c r="G147" s="8" t="str">
        <f>VLOOKUP(D147&amp;"-I"&amp;E147,端口信息表!B:F,5,FALSE)</f>
        <v>RN8A</v>
      </c>
      <c r="H147" s="8" t="str">
        <f>VLOOKUP(D147&amp;"-O"&amp;F147,端口信息表!B:F,5,FALSE)</f>
        <v>TA8A</v>
      </c>
      <c r="I147" s="8">
        <v>1</v>
      </c>
      <c r="J147" s="8" t="s">
        <v>8683</v>
      </c>
      <c r="K147" s="8">
        <f t="shared" si="16"/>
        <v>1</v>
      </c>
    </row>
    <row r="148" ht="15" spans="1:11">
      <c r="A148" s="8">
        <f t="shared" si="17"/>
        <v>147</v>
      </c>
      <c r="B148" s="8" t="str">
        <f t="shared" si="14"/>
        <v>CS6E-1-5-9A</v>
      </c>
      <c r="C148" s="8" t="str">
        <f t="shared" si="15"/>
        <v>CS6E-1-5-[32][9]</v>
      </c>
      <c r="D148" s="10" t="s">
        <v>8384</v>
      </c>
      <c r="E148" s="8">
        <v>32</v>
      </c>
      <c r="F148" s="8">
        <v>9</v>
      </c>
      <c r="G148" s="8" t="str">
        <f>VLOOKUP(D148&amp;"-I"&amp;E148,端口信息表!B:F,5,FALSE)</f>
        <v>RN9A</v>
      </c>
      <c r="H148" s="8" t="str">
        <f>VLOOKUP(D148&amp;"-O"&amp;F148,端口信息表!B:F,5,FALSE)</f>
        <v>TA9A</v>
      </c>
      <c r="I148" s="8">
        <v>1</v>
      </c>
      <c r="J148" s="8" t="s">
        <v>8683</v>
      </c>
      <c r="K148" s="8">
        <f t="shared" si="16"/>
        <v>1</v>
      </c>
    </row>
    <row r="149" ht="15" spans="1:11">
      <c r="A149" s="8">
        <f t="shared" si="17"/>
        <v>148</v>
      </c>
      <c r="B149" s="8" t="str">
        <f t="shared" si="14"/>
        <v>CS6E-1-5-10A</v>
      </c>
      <c r="C149" s="8" t="str">
        <f t="shared" si="15"/>
        <v>CS6E-1-5-[33][10]</v>
      </c>
      <c r="D149" s="10" t="s">
        <v>8384</v>
      </c>
      <c r="E149" s="8">
        <v>33</v>
      </c>
      <c r="F149" s="8">
        <v>10</v>
      </c>
      <c r="G149" s="8" t="str">
        <f>VLOOKUP(D149&amp;"-I"&amp;E149,端口信息表!B:F,5,FALSE)</f>
        <v>RN10A</v>
      </c>
      <c r="H149" s="8" t="str">
        <f>VLOOKUP(D149&amp;"-O"&amp;F149,端口信息表!B:F,5,FALSE)</f>
        <v>TA10A</v>
      </c>
      <c r="I149" s="8">
        <v>0</v>
      </c>
      <c r="J149" s="8" t="s">
        <v>8683</v>
      </c>
      <c r="K149" s="8">
        <f t="shared" si="16"/>
        <v>1</v>
      </c>
    </row>
    <row r="150" ht="15" spans="1:11">
      <c r="A150" s="8">
        <f t="shared" si="17"/>
        <v>149</v>
      </c>
      <c r="B150" s="8" t="str">
        <f t="shared" si="14"/>
        <v>CS6E-1-5-11A</v>
      </c>
      <c r="C150" s="8" t="str">
        <f t="shared" si="15"/>
        <v>CS6E-1-5-[34][11]</v>
      </c>
      <c r="D150" s="10" t="s">
        <v>8384</v>
      </c>
      <c r="E150" s="8">
        <v>34</v>
      </c>
      <c r="F150" s="8">
        <v>11</v>
      </c>
      <c r="G150" s="8" t="str">
        <f>VLOOKUP(D150&amp;"-I"&amp;E150,端口信息表!B:F,5,FALSE)</f>
        <v>RN11A</v>
      </c>
      <c r="H150" s="8" t="str">
        <f>VLOOKUP(D150&amp;"-O"&amp;F150,端口信息表!B:F,5,FALSE)</f>
        <v>TA11A</v>
      </c>
      <c r="I150" s="8">
        <v>1</v>
      </c>
      <c r="J150" s="8" t="s">
        <v>8683</v>
      </c>
      <c r="K150" s="8">
        <f t="shared" si="16"/>
        <v>1</v>
      </c>
    </row>
    <row r="151" ht="15" spans="1:11">
      <c r="A151" s="8">
        <f t="shared" si="17"/>
        <v>150</v>
      </c>
      <c r="B151" s="8" t="str">
        <f t="shared" si="14"/>
        <v>CS6E-1-5-12A</v>
      </c>
      <c r="C151" s="8" t="str">
        <f t="shared" si="15"/>
        <v>CS6E-1-5-[35][12]</v>
      </c>
      <c r="D151" s="10" t="s">
        <v>8384</v>
      </c>
      <c r="E151" s="8">
        <v>35</v>
      </c>
      <c r="F151" s="8">
        <v>12</v>
      </c>
      <c r="G151" s="8" t="str">
        <f>VLOOKUP(D151&amp;"-I"&amp;E151,端口信息表!B:F,5,FALSE)</f>
        <v>RN12A</v>
      </c>
      <c r="H151" s="8" t="str">
        <f>VLOOKUP(D151&amp;"-O"&amp;F151,端口信息表!B:F,5,FALSE)</f>
        <v>TA12A</v>
      </c>
      <c r="I151" s="8">
        <v>1</v>
      </c>
      <c r="J151" s="8" t="s">
        <v>8683</v>
      </c>
      <c r="K151" s="8">
        <f t="shared" si="16"/>
        <v>1</v>
      </c>
    </row>
    <row r="152" ht="15" spans="1:11">
      <c r="A152" s="8">
        <f t="shared" si="17"/>
        <v>151</v>
      </c>
      <c r="B152" s="8" t="str">
        <f t="shared" si="14"/>
        <v>CS6E-1-5-1B</v>
      </c>
      <c r="C152" s="8" t="str">
        <f t="shared" si="15"/>
        <v>CS6E-1-5-[36][13]</v>
      </c>
      <c r="D152" s="10" t="s">
        <v>8384</v>
      </c>
      <c r="E152" s="8">
        <v>36</v>
      </c>
      <c r="F152" s="8">
        <v>13</v>
      </c>
      <c r="G152" s="8" t="str">
        <f>VLOOKUP(D152&amp;"-I"&amp;E152,端口信息表!B:F,5,FALSE)</f>
        <v>RN1B</v>
      </c>
      <c r="H152" s="8" t="str">
        <f>VLOOKUP(D152&amp;"-O"&amp;F152,端口信息表!B:F,5,FALSE)</f>
        <v>TA1B</v>
      </c>
      <c r="I152" s="8">
        <v>1</v>
      </c>
      <c r="J152" s="8" t="s">
        <v>8683</v>
      </c>
      <c r="K152" s="8">
        <f t="shared" si="16"/>
        <v>1</v>
      </c>
    </row>
    <row r="153" ht="15" spans="1:11">
      <c r="A153" s="8">
        <f t="shared" si="17"/>
        <v>152</v>
      </c>
      <c r="B153" s="8" t="str">
        <f t="shared" si="14"/>
        <v>CS6E-1-5-2B</v>
      </c>
      <c r="C153" s="8" t="str">
        <f t="shared" si="15"/>
        <v>CS6E-1-5-[37][14]</v>
      </c>
      <c r="D153" s="10" t="s">
        <v>8384</v>
      </c>
      <c r="E153" s="8">
        <v>37</v>
      </c>
      <c r="F153" s="8">
        <v>14</v>
      </c>
      <c r="G153" s="8" t="str">
        <f>VLOOKUP(D153&amp;"-I"&amp;E153,端口信息表!B:F,5,FALSE)</f>
        <v>RN2B</v>
      </c>
      <c r="H153" s="8" t="str">
        <f>VLOOKUP(D153&amp;"-O"&amp;F153,端口信息表!B:F,5,FALSE)</f>
        <v>TA2B</v>
      </c>
      <c r="I153" s="8">
        <v>1</v>
      </c>
      <c r="J153" s="8" t="s">
        <v>8683</v>
      </c>
      <c r="K153" s="8">
        <f t="shared" si="16"/>
        <v>1</v>
      </c>
    </row>
    <row r="154" ht="15" spans="1:11">
      <c r="A154" s="8">
        <f t="shared" si="17"/>
        <v>153</v>
      </c>
      <c r="B154" s="8" t="str">
        <f t="shared" si="14"/>
        <v>CS6E-1-5-3B</v>
      </c>
      <c r="C154" s="8" t="str">
        <f t="shared" si="15"/>
        <v>CS6E-1-5-[38][15]</v>
      </c>
      <c r="D154" s="10" t="s">
        <v>8384</v>
      </c>
      <c r="E154" s="8">
        <v>38</v>
      </c>
      <c r="F154" s="8">
        <v>15</v>
      </c>
      <c r="G154" s="8" t="str">
        <f>VLOOKUP(D154&amp;"-I"&amp;E154,端口信息表!B:F,5,FALSE)</f>
        <v>RN3B</v>
      </c>
      <c r="H154" s="8" t="str">
        <f>VLOOKUP(D154&amp;"-O"&amp;F154,端口信息表!B:F,5,FALSE)</f>
        <v>TA3B</v>
      </c>
      <c r="I154" s="8">
        <v>1</v>
      </c>
      <c r="J154" s="8" t="s">
        <v>8683</v>
      </c>
      <c r="K154" s="8">
        <f t="shared" si="16"/>
        <v>1</v>
      </c>
    </row>
    <row r="155" ht="15" spans="1:11">
      <c r="A155" s="8">
        <f t="shared" si="17"/>
        <v>154</v>
      </c>
      <c r="B155" s="8" t="str">
        <f t="shared" si="14"/>
        <v>CS6E-1-5-4B</v>
      </c>
      <c r="C155" s="8" t="str">
        <f t="shared" si="15"/>
        <v>CS6E-1-5-[39][16]</v>
      </c>
      <c r="D155" s="10" t="s">
        <v>8384</v>
      </c>
      <c r="E155" s="8">
        <v>39</v>
      </c>
      <c r="F155" s="8">
        <v>16</v>
      </c>
      <c r="G155" s="8" t="str">
        <f>VLOOKUP(D155&amp;"-I"&amp;E155,端口信息表!B:F,5,FALSE)</f>
        <v>RN4B</v>
      </c>
      <c r="H155" s="8" t="str">
        <f>VLOOKUP(D155&amp;"-O"&amp;F155,端口信息表!B:F,5,FALSE)</f>
        <v>TA4B</v>
      </c>
      <c r="I155" s="8">
        <v>1</v>
      </c>
      <c r="J155" s="8" t="s">
        <v>8683</v>
      </c>
      <c r="K155" s="8">
        <f t="shared" si="16"/>
        <v>1</v>
      </c>
    </row>
    <row r="156" ht="15" spans="1:11">
      <c r="A156" s="8">
        <f t="shared" si="17"/>
        <v>155</v>
      </c>
      <c r="B156" s="8" t="str">
        <f t="shared" si="14"/>
        <v>CS6E-1-5-5B</v>
      </c>
      <c r="C156" s="8" t="str">
        <f t="shared" si="15"/>
        <v>CS6E-1-5-[40][17]</v>
      </c>
      <c r="D156" s="10" t="s">
        <v>8384</v>
      </c>
      <c r="E156" s="8">
        <v>40</v>
      </c>
      <c r="F156" s="8">
        <v>17</v>
      </c>
      <c r="G156" s="8" t="str">
        <f>VLOOKUP(D156&amp;"-I"&amp;E156,端口信息表!B:F,5,FALSE)</f>
        <v>RN5B</v>
      </c>
      <c r="H156" s="8" t="str">
        <f>VLOOKUP(D156&amp;"-O"&amp;F156,端口信息表!B:F,5,FALSE)</f>
        <v>TA5B</v>
      </c>
      <c r="I156" s="8">
        <v>1</v>
      </c>
      <c r="J156" s="8" t="s">
        <v>8683</v>
      </c>
      <c r="K156" s="8">
        <f t="shared" si="16"/>
        <v>1</v>
      </c>
    </row>
    <row r="157" ht="15" spans="1:11">
      <c r="A157" s="8">
        <f t="shared" si="17"/>
        <v>156</v>
      </c>
      <c r="B157" s="8" t="str">
        <f t="shared" si="14"/>
        <v>CS6E-1-5-6B</v>
      </c>
      <c r="C157" s="8" t="str">
        <f t="shared" si="15"/>
        <v>CS6E-1-5-[41][18]</v>
      </c>
      <c r="D157" s="10" t="s">
        <v>8384</v>
      </c>
      <c r="E157" s="8">
        <v>41</v>
      </c>
      <c r="F157" s="8">
        <v>18</v>
      </c>
      <c r="G157" s="8" t="str">
        <f>VLOOKUP(D157&amp;"-I"&amp;E157,端口信息表!B:F,5,FALSE)</f>
        <v>RN6B</v>
      </c>
      <c r="H157" s="8" t="str">
        <f>VLOOKUP(D157&amp;"-O"&amp;F157,端口信息表!B:F,5,FALSE)</f>
        <v>TA6B</v>
      </c>
      <c r="I157" s="8">
        <v>1</v>
      </c>
      <c r="J157" s="8" t="s">
        <v>8683</v>
      </c>
      <c r="K157" s="8">
        <f t="shared" si="16"/>
        <v>1</v>
      </c>
    </row>
    <row r="158" ht="15" spans="1:11">
      <c r="A158" s="8">
        <f t="shared" si="17"/>
        <v>157</v>
      </c>
      <c r="B158" s="8" t="str">
        <f t="shared" si="14"/>
        <v>CS6E-1-5-7B</v>
      </c>
      <c r="C158" s="8" t="str">
        <f t="shared" si="15"/>
        <v>CS6E-1-5-[42][19]</v>
      </c>
      <c r="D158" s="10" t="s">
        <v>8384</v>
      </c>
      <c r="E158" s="8">
        <v>42</v>
      </c>
      <c r="F158" s="8">
        <v>19</v>
      </c>
      <c r="G158" s="8" t="str">
        <f>VLOOKUP(D158&amp;"-I"&amp;E158,端口信息表!B:F,5,FALSE)</f>
        <v>RN7B</v>
      </c>
      <c r="H158" s="8" t="str">
        <f>VLOOKUP(D158&amp;"-O"&amp;F158,端口信息表!B:F,5,FALSE)</f>
        <v>TA7B</v>
      </c>
      <c r="I158" s="8">
        <v>1</v>
      </c>
      <c r="J158" s="8" t="s">
        <v>8683</v>
      </c>
      <c r="K158" s="8">
        <f t="shared" si="16"/>
        <v>1</v>
      </c>
    </row>
    <row r="159" ht="15" spans="1:11">
      <c r="A159" s="8">
        <f t="shared" si="17"/>
        <v>158</v>
      </c>
      <c r="B159" s="8" t="str">
        <f t="shared" si="14"/>
        <v>CS6E-1-5-8B</v>
      </c>
      <c r="C159" s="8" t="str">
        <f t="shared" si="15"/>
        <v>CS6E-1-5-[43][20]</v>
      </c>
      <c r="D159" s="10" t="s">
        <v>8384</v>
      </c>
      <c r="E159" s="8">
        <v>43</v>
      </c>
      <c r="F159" s="8">
        <v>20</v>
      </c>
      <c r="G159" s="8" t="str">
        <f>VLOOKUP(D159&amp;"-I"&amp;E159,端口信息表!B:F,5,FALSE)</f>
        <v>RN8B</v>
      </c>
      <c r="H159" s="8" t="str">
        <f>VLOOKUP(D159&amp;"-O"&amp;F159,端口信息表!B:F,5,FALSE)</f>
        <v>TA8B</v>
      </c>
      <c r="I159" s="8">
        <v>1</v>
      </c>
      <c r="J159" s="8" t="s">
        <v>8683</v>
      </c>
      <c r="K159" s="8">
        <f t="shared" si="16"/>
        <v>1</v>
      </c>
    </row>
    <row r="160" ht="15" spans="1:11">
      <c r="A160" s="8">
        <f t="shared" si="17"/>
        <v>159</v>
      </c>
      <c r="B160" s="8" t="str">
        <f t="shared" si="14"/>
        <v>CS6E-1-5-9B</v>
      </c>
      <c r="C160" s="8" t="str">
        <f t="shared" si="15"/>
        <v>CS6E-1-5-[44][21]</v>
      </c>
      <c r="D160" s="10" t="s">
        <v>8384</v>
      </c>
      <c r="E160" s="8">
        <v>44</v>
      </c>
      <c r="F160" s="8">
        <v>21</v>
      </c>
      <c r="G160" s="8" t="str">
        <f>VLOOKUP(D160&amp;"-I"&amp;E160,端口信息表!B:F,5,FALSE)</f>
        <v>RN9B</v>
      </c>
      <c r="H160" s="8" t="str">
        <f>VLOOKUP(D160&amp;"-O"&amp;F160,端口信息表!B:F,5,FALSE)</f>
        <v>TA9B</v>
      </c>
      <c r="I160" s="8">
        <v>1</v>
      </c>
      <c r="J160" s="8" t="s">
        <v>8683</v>
      </c>
      <c r="K160" s="8">
        <f t="shared" si="16"/>
        <v>1</v>
      </c>
    </row>
    <row r="161" ht="15" spans="1:11">
      <c r="A161" s="8">
        <f t="shared" si="17"/>
        <v>160</v>
      </c>
      <c r="B161" s="8" t="str">
        <f t="shared" si="14"/>
        <v>CS6E-1-5-10B</v>
      </c>
      <c r="C161" s="8" t="str">
        <f t="shared" si="15"/>
        <v>CS6E-1-5-[45][22]</v>
      </c>
      <c r="D161" s="10" t="s">
        <v>8384</v>
      </c>
      <c r="E161" s="8">
        <v>45</v>
      </c>
      <c r="F161" s="8">
        <v>22</v>
      </c>
      <c r="G161" s="8" t="str">
        <f>VLOOKUP(D161&amp;"-I"&amp;E161,端口信息表!B:F,5,FALSE)</f>
        <v>RN10B</v>
      </c>
      <c r="H161" s="8" t="str">
        <f>VLOOKUP(D161&amp;"-O"&amp;F161,端口信息表!B:F,5,FALSE)</f>
        <v>TA10B</v>
      </c>
      <c r="I161" s="8">
        <v>1</v>
      </c>
      <c r="J161" s="8" t="s">
        <v>8683</v>
      </c>
      <c r="K161" s="8">
        <f t="shared" si="16"/>
        <v>1</v>
      </c>
    </row>
    <row r="162" ht="15" spans="1:11">
      <c r="A162" s="8">
        <f t="shared" si="17"/>
        <v>161</v>
      </c>
      <c r="B162" s="8" t="str">
        <f t="shared" si="14"/>
        <v>CS6E-1-5-11B</v>
      </c>
      <c r="C162" s="8" t="str">
        <f t="shared" si="15"/>
        <v>CS6E-1-5-[46][23]</v>
      </c>
      <c r="D162" s="10" t="s">
        <v>8384</v>
      </c>
      <c r="E162" s="8">
        <v>46</v>
      </c>
      <c r="F162" s="8">
        <v>23</v>
      </c>
      <c r="G162" s="8" t="str">
        <f>VLOOKUP(D162&amp;"-I"&amp;E162,端口信息表!B:F,5,FALSE)</f>
        <v>RN11B</v>
      </c>
      <c r="H162" s="8" t="str">
        <f>VLOOKUP(D162&amp;"-O"&amp;F162,端口信息表!B:F,5,FALSE)</f>
        <v>TA11B</v>
      </c>
      <c r="I162" s="8">
        <v>1</v>
      </c>
      <c r="J162" s="8" t="s">
        <v>8683</v>
      </c>
      <c r="K162" s="8">
        <f t="shared" si="16"/>
        <v>1</v>
      </c>
    </row>
    <row r="163" ht="15" spans="1:11">
      <c r="A163" s="8">
        <f t="shared" si="17"/>
        <v>162</v>
      </c>
      <c r="B163" s="8" t="str">
        <f>D163&amp;"-"&amp;RIGHT(G163,2)</f>
        <v>CS9B-1-4-2B</v>
      </c>
      <c r="C163" s="8" t="str">
        <f t="shared" si="15"/>
        <v>CS9B-1-4-[1][1]</v>
      </c>
      <c r="D163" s="8" t="s">
        <v>8391</v>
      </c>
      <c r="E163" s="8">
        <v>1</v>
      </c>
      <c r="F163" s="8">
        <v>1</v>
      </c>
      <c r="G163" s="8" t="str">
        <f>VLOOKUP(D163&amp;"-I"&amp;E163,端口信息表!B:F,5,FALSE)</f>
        <v>RNWS2B</v>
      </c>
      <c r="H163" s="8" t="str">
        <f>VLOOKUP(D163&amp;"-O"&amp;F163,端口信息表!B:F,5,FALSE)</f>
        <v>TC2B</v>
      </c>
      <c r="I163" s="8">
        <v>1</v>
      </c>
      <c r="J163" s="8" t="s">
        <v>8683</v>
      </c>
      <c r="K163" s="8">
        <f t="shared" si="16"/>
        <v>1</v>
      </c>
    </row>
    <row r="164" ht="15" spans="1:11">
      <c r="A164" s="8">
        <f t="shared" si="17"/>
        <v>163</v>
      </c>
      <c r="B164" s="8" t="str">
        <f t="shared" ref="B164:B170" si="18">D164&amp;"-"&amp;RIGHT(G164,2)</f>
        <v>CS9B-1-4-6B</v>
      </c>
      <c r="C164" s="8" t="str">
        <f t="shared" si="15"/>
        <v>CS9B-1-4-[2][2]</v>
      </c>
      <c r="D164" s="8" t="s">
        <v>8391</v>
      </c>
      <c r="E164" s="8">
        <v>2</v>
      </c>
      <c r="F164" s="8">
        <v>2</v>
      </c>
      <c r="G164" s="8" t="str">
        <f>VLOOKUP(D164&amp;"-I"&amp;E164,端口信息表!B:F,5,FALSE)</f>
        <v>RNWS6B</v>
      </c>
      <c r="H164" s="8" t="str">
        <f>VLOOKUP(D164&amp;"-O"&amp;F164,端口信息表!B:F,5,FALSE)</f>
        <v>TC6B</v>
      </c>
      <c r="I164" s="8">
        <v>1</v>
      </c>
      <c r="J164" s="8" t="s">
        <v>8683</v>
      </c>
      <c r="K164" s="8">
        <f t="shared" si="16"/>
        <v>1</v>
      </c>
    </row>
    <row r="165" ht="15" spans="1:11">
      <c r="A165" s="8">
        <f t="shared" si="17"/>
        <v>164</v>
      </c>
      <c r="B165" s="8" t="str">
        <f t="shared" si="18"/>
        <v>CS9B-1-4-2B</v>
      </c>
      <c r="C165" s="8" t="str">
        <f t="shared" si="15"/>
        <v>CS9B-1-4-[1][3]</v>
      </c>
      <c r="D165" s="8" t="s">
        <v>8391</v>
      </c>
      <c r="E165" s="8">
        <v>1</v>
      </c>
      <c r="F165" s="8">
        <v>3</v>
      </c>
      <c r="G165" s="8" t="str">
        <f>VLOOKUP(D165&amp;"-I"&amp;E165,端口信息表!B:F,5,FALSE)</f>
        <v>RNWS2B</v>
      </c>
      <c r="H165" s="8" t="str">
        <f>VLOOKUP(D165&amp;"-O"&amp;F165,端口信息表!B:F,5,FALSE)</f>
        <v>TS2B</v>
      </c>
      <c r="I165" s="8">
        <v>0</v>
      </c>
      <c r="J165" s="8" t="s">
        <v>8683</v>
      </c>
      <c r="K165" s="8">
        <f t="shared" si="16"/>
        <v>1</v>
      </c>
    </row>
    <row r="166" ht="15" spans="1:11">
      <c r="A166" s="8">
        <f t="shared" si="17"/>
        <v>165</v>
      </c>
      <c r="B166" s="8" t="str">
        <f t="shared" si="18"/>
        <v>CS9B-1-4-6B</v>
      </c>
      <c r="C166" s="8" t="str">
        <f t="shared" si="15"/>
        <v>CS9B-1-4-[2][4]</v>
      </c>
      <c r="D166" s="8" t="s">
        <v>8391</v>
      </c>
      <c r="E166" s="8">
        <v>2</v>
      </c>
      <c r="F166" s="8">
        <v>4</v>
      </c>
      <c r="G166" s="8" t="str">
        <f>VLOOKUP(D166&amp;"-I"&amp;E166,端口信息表!B:F,5,FALSE)</f>
        <v>RNWS6B</v>
      </c>
      <c r="H166" s="8" t="str">
        <f>VLOOKUP(D166&amp;"-O"&amp;F166,端口信息表!B:F,5,FALSE)</f>
        <v>TS6B</v>
      </c>
      <c r="I166" s="8">
        <v>0</v>
      </c>
      <c r="J166" s="8" t="s">
        <v>8683</v>
      </c>
      <c r="K166" s="8">
        <f t="shared" si="16"/>
        <v>1</v>
      </c>
    </row>
    <row r="167" ht="15" spans="1:11">
      <c r="A167" s="8">
        <f t="shared" si="17"/>
        <v>166</v>
      </c>
      <c r="B167" s="8" t="str">
        <f t="shared" si="18"/>
        <v>CS9B-1-5-9A</v>
      </c>
      <c r="C167" s="8" t="str">
        <f t="shared" si="15"/>
        <v>CS9B-1-5-[1][1]</v>
      </c>
      <c r="D167" s="8" t="s">
        <v>8392</v>
      </c>
      <c r="E167" s="8">
        <v>1</v>
      </c>
      <c r="F167" s="8">
        <v>1</v>
      </c>
      <c r="G167" s="8" t="str">
        <f>VLOOKUP(D167&amp;"-I"&amp;E167,端口信息表!B:F,5,FALSE)</f>
        <v>RNWS9A</v>
      </c>
      <c r="H167" s="8" t="str">
        <f>VLOOKUP(D167&amp;"-O"&amp;F167,端口信息表!B:F,5,FALSE)</f>
        <v>TC9A</v>
      </c>
      <c r="I167" s="8">
        <v>1</v>
      </c>
      <c r="J167" s="8" t="s">
        <v>8683</v>
      </c>
      <c r="K167" s="8">
        <f t="shared" si="16"/>
        <v>1</v>
      </c>
    </row>
    <row r="168" ht="15" spans="1:11">
      <c r="A168" s="8">
        <f t="shared" si="17"/>
        <v>167</v>
      </c>
      <c r="B168" s="8" t="str">
        <f t="shared" si="18"/>
        <v>CS9B-1-5-1A</v>
      </c>
      <c r="C168" s="8" t="str">
        <f t="shared" si="15"/>
        <v>CS9B-1-5-[2][2]</v>
      </c>
      <c r="D168" s="8" t="s">
        <v>8392</v>
      </c>
      <c r="E168" s="8">
        <v>2</v>
      </c>
      <c r="F168" s="8">
        <v>2</v>
      </c>
      <c r="G168" s="8" t="str">
        <f>VLOOKUP(D168&amp;"-I"&amp;E168,端口信息表!B:F,5,FALSE)</f>
        <v>RNWS11A</v>
      </c>
      <c r="H168" s="8" t="str">
        <f>VLOOKUP(D168&amp;"-O"&amp;F168,端口信息表!B:F,5,FALSE)</f>
        <v>TC11A</v>
      </c>
      <c r="I168" s="8">
        <v>1</v>
      </c>
      <c r="J168" s="8" t="s">
        <v>8683</v>
      </c>
      <c r="K168" s="8">
        <f t="shared" si="16"/>
        <v>1</v>
      </c>
    </row>
    <row r="169" ht="15" spans="1:11">
      <c r="A169" s="8">
        <f t="shared" si="17"/>
        <v>168</v>
      </c>
      <c r="B169" s="8" t="str">
        <f t="shared" si="18"/>
        <v>CS9B-1-5-9A</v>
      </c>
      <c r="C169" s="8" t="str">
        <f t="shared" si="15"/>
        <v>CS9B-1-5-[1][3]</v>
      </c>
      <c r="D169" s="8" t="s">
        <v>8392</v>
      </c>
      <c r="E169" s="8">
        <v>1</v>
      </c>
      <c r="F169" s="8">
        <v>3</v>
      </c>
      <c r="G169" s="8" t="str">
        <f>VLOOKUP(D169&amp;"-I"&amp;E169,端口信息表!B:F,5,FALSE)</f>
        <v>RNWS9A</v>
      </c>
      <c r="H169" s="8" t="str">
        <f>VLOOKUP(D169&amp;"-O"&amp;F169,端口信息表!B:F,5,FALSE)</f>
        <v>TWS9A</v>
      </c>
      <c r="I169" s="8">
        <v>0</v>
      </c>
      <c r="J169" s="8" t="s">
        <v>8683</v>
      </c>
      <c r="K169" s="8">
        <f t="shared" si="16"/>
        <v>1</v>
      </c>
    </row>
    <row r="170" ht="15" spans="1:11">
      <c r="A170" s="8">
        <f t="shared" si="17"/>
        <v>169</v>
      </c>
      <c r="B170" s="8" t="str">
        <f t="shared" si="18"/>
        <v>CS9B-1-5-1A</v>
      </c>
      <c r="C170" s="8" t="str">
        <f t="shared" si="15"/>
        <v>CS9B-1-5-[2][4]</v>
      </c>
      <c r="D170" s="8" t="s">
        <v>8392</v>
      </c>
      <c r="E170" s="8">
        <v>2</v>
      </c>
      <c r="F170" s="8">
        <v>4</v>
      </c>
      <c r="G170" s="8" t="str">
        <f>VLOOKUP(D170&amp;"-I"&amp;E170,端口信息表!B:F,5,FALSE)</f>
        <v>RNWS11A</v>
      </c>
      <c r="H170" s="8" t="str">
        <f>VLOOKUP(D170&amp;"-O"&amp;F170,端口信息表!B:F,5,FALSE)</f>
        <v>TWS11A</v>
      </c>
      <c r="I170" s="8">
        <v>0</v>
      </c>
      <c r="J170" s="8" t="s">
        <v>8683</v>
      </c>
      <c r="K170" s="8">
        <f t="shared" si="16"/>
        <v>1</v>
      </c>
    </row>
    <row r="171" ht="15" spans="1:11">
      <c r="A171" s="8">
        <f t="shared" si="17"/>
        <v>170</v>
      </c>
      <c r="B171" s="8" t="str">
        <f t="shared" si="14"/>
        <v>CS6C-1-1-1A</v>
      </c>
      <c r="C171" s="8" t="str">
        <f t="shared" si="15"/>
        <v>CS6C-1-1-[1][1]</v>
      </c>
      <c r="D171" s="8" t="s">
        <v>8401</v>
      </c>
      <c r="E171" s="8">
        <v>1</v>
      </c>
      <c r="F171" s="8">
        <v>1</v>
      </c>
      <c r="G171" s="8" t="str">
        <f>VLOOKUP(D171&amp;"-I"&amp;E171,端口信息表!B:F,5,FALSE)</f>
        <v>RC1A</v>
      </c>
      <c r="H171" s="8" t="str">
        <f>VLOOKUP(D171&amp;"-O"&amp;F171,端口信息表!B:F,5,FALSE)</f>
        <v>TA1A</v>
      </c>
      <c r="I171" s="8">
        <v>1</v>
      </c>
      <c r="J171" s="8" t="s">
        <v>8683</v>
      </c>
      <c r="K171" s="8">
        <f t="shared" si="16"/>
        <v>1</v>
      </c>
    </row>
    <row r="172" ht="15" spans="1:11">
      <c r="A172" s="8">
        <f t="shared" si="17"/>
        <v>171</v>
      </c>
      <c r="B172" s="8" t="str">
        <f t="shared" si="14"/>
        <v>CS6C-1-1-2A</v>
      </c>
      <c r="C172" s="8" t="str">
        <f t="shared" si="15"/>
        <v>CS6C-1-1-[2][2]</v>
      </c>
      <c r="D172" s="8" t="s">
        <v>8401</v>
      </c>
      <c r="E172" s="8">
        <v>2</v>
      </c>
      <c r="F172" s="8">
        <v>2</v>
      </c>
      <c r="G172" s="8" t="str">
        <f>VLOOKUP(D172&amp;"-I"&amp;E172,端口信息表!B:F,5,FALSE)</f>
        <v>RC2A</v>
      </c>
      <c r="H172" s="8" t="str">
        <f>VLOOKUP(D172&amp;"-O"&amp;F172,端口信息表!B:F,5,FALSE)</f>
        <v>TA2A</v>
      </c>
      <c r="I172" s="8">
        <v>1</v>
      </c>
      <c r="J172" s="8" t="s">
        <v>8683</v>
      </c>
      <c r="K172" s="8">
        <f t="shared" si="16"/>
        <v>1</v>
      </c>
    </row>
    <row r="173" ht="15" spans="1:11">
      <c r="A173" s="8">
        <f t="shared" si="17"/>
        <v>172</v>
      </c>
      <c r="B173" s="8" t="str">
        <f t="shared" si="14"/>
        <v>CS6C-1-1-3A</v>
      </c>
      <c r="C173" s="8" t="str">
        <f t="shared" si="15"/>
        <v>CS6C-1-1-[3][3]</v>
      </c>
      <c r="D173" s="8" t="s">
        <v>8401</v>
      </c>
      <c r="E173" s="8">
        <v>3</v>
      </c>
      <c r="F173" s="8">
        <v>3</v>
      </c>
      <c r="G173" s="8" t="str">
        <f>VLOOKUP(D173&amp;"-I"&amp;E173,端口信息表!B:F,5,FALSE)</f>
        <v>RC3A</v>
      </c>
      <c r="H173" s="8" t="str">
        <f>VLOOKUP(D173&amp;"-O"&amp;F173,端口信息表!B:F,5,FALSE)</f>
        <v>TA3A</v>
      </c>
      <c r="I173" s="8">
        <v>1</v>
      </c>
      <c r="J173" s="8" t="s">
        <v>8683</v>
      </c>
      <c r="K173" s="8">
        <f t="shared" si="16"/>
        <v>1</v>
      </c>
    </row>
    <row r="174" ht="15" spans="1:11">
      <c r="A174" s="8">
        <f t="shared" si="17"/>
        <v>173</v>
      </c>
      <c r="B174" s="8" t="str">
        <f t="shared" si="14"/>
        <v>CS6C-1-1-4A</v>
      </c>
      <c r="C174" s="8" t="str">
        <f t="shared" si="15"/>
        <v>CS6C-1-1-[4][4]</v>
      </c>
      <c r="D174" s="8" t="s">
        <v>8401</v>
      </c>
      <c r="E174" s="8">
        <v>4</v>
      </c>
      <c r="F174" s="8">
        <v>4</v>
      </c>
      <c r="G174" s="8" t="str">
        <f>VLOOKUP(D174&amp;"-I"&amp;E174,端口信息表!B:F,5,FALSE)</f>
        <v>RC4A</v>
      </c>
      <c r="H174" s="8" t="str">
        <f>VLOOKUP(D174&amp;"-O"&amp;F174,端口信息表!B:F,5,FALSE)</f>
        <v>TA4A</v>
      </c>
      <c r="I174" s="8">
        <v>1</v>
      </c>
      <c r="J174" s="8" t="s">
        <v>8683</v>
      </c>
      <c r="K174" s="8">
        <f t="shared" si="16"/>
        <v>1</v>
      </c>
    </row>
    <row r="175" ht="15" spans="1:11">
      <c r="A175" s="8">
        <f t="shared" si="17"/>
        <v>174</v>
      </c>
      <c r="B175" s="8" t="str">
        <f t="shared" si="14"/>
        <v>CS6C-1-1-5A</v>
      </c>
      <c r="C175" s="8" t="str">
        <f t="shared" si="15"/>
        <v>CS6C-1-1-[5][5]</v>
      </c>
      <c r="D175" s="8" t="s">
        <v>8401</v>
      </c>
      <c r="E175" s="8">
        <v>5</v>
      </c>
      <c r="F175" s="8">
        <v>5</v>
      </c>
      <c r="G175" s="8" t="str">
        <f>VLOOKUP(D175&amp;"-I"&amp;E175,端口信息表!B:F,5,FALSE)</f>
        <v>RC5A</v>
      </c>
      <c r="H175" s="8" t="str">
        <f>VLOOKUP(D175&amp;"-O"&amp;F175,端口信息表!B:F,5,FALSE)</f>
        <v>TA5A</v>
      </c>
      <c r="I175" s="8">
        <v>1</v>
      </c>
      <c r="J175" s="8" t="s">
        <v>8683</v>
      </c>
      <c r="K175" s="8">
        <f t="shared" si="16"/>
        <v>1</v>
      </c>
    </row>
    <row r="176" ht="15" spans="1:11">
      <c r="A176" s="8">
        <f t="shared" si="17"/>
        <v>175</v>
      </c>
      <c r="B176" s="8" t="str">
        <f t="shared" si="14"/>
        <v>CS6C-1-1-6A</v>
      </c>
      <c r="C176" s="8" t="str">
        <f t="shared" si="15"/>
        <v>CS6C-1-1-[6][6]</v>
      </c>
      <c r="D176" s="8" t="s">
        <v>8401</v>
      </c>
      <c r="E176" s="8">
        <v>6</v>
      </c>
      <c r="F176" s="8">
        <v>6</v>
      </c>
      <c r="G176" s="8" t="str">
        <f>VLOOKUP(D176&amp;"-I"&amp;E176,端口信息表!B:F,5,FALSE)</f>
        <v>RC6A</v>
      </c>
      <c r="H176" s="8" t="str">
        <f>VLOOKUP(D176&amp;"-O"&amp;F176,端口信息表!B:F,5,FALSE)</f>
        <v>TA6A</v>
      </c>
      <c r="I176" s="8">
        <v>1</v>
      </c>
      <c r="J176" s="8" t="s">
        <v>8683</v>
      </c>
      <c r="K176" s="8">
        <f t="shared" si="16"/>
        <v>1</v>
      </c>
    </row>
    <row r="177" ht="15" spans="1:11">
      <c r="A177" s="8">
        <f t="shared" si="17"/>
        <v>176</v>
      </c>
      <c r="B177" s="8" t="str">
        <f t="shared" si="14"/>
        <v>CS6C-1-1-7A</v>
      </c>
      <c r="C177" s="8" t="str">
        <f t="shared" si="15"/>
        <v>CS6C-1-1-[7][7]</v>
      </c>
      <c r="D177" s="8" t="s">
        <v>8401</v>
      </c>
      <c r="E177" s="8">
        <v>7</v>
      </c>
      <c r="F177" s="8">
        <v>7</v>
      </c>
      <c r="G177" s="8" t="str">
        <f>VLOOKUP(D177&amp;"-I"&amp;E177,端口信息表!B:F,5,FALSE)</f>
        <v>RC7A</v>
      </c>
      <c r="H177" s="8" t="str">
        <f>VLOOKUP(D177&amp;"-O"&amp;F177,端口信息表!B:F,5,FALSE)</f>
        <v>TA7A</v>
      </c>
      <c r="I177" s="8">
        <v>1</v>
      </c>
      <c r="J177" s="8" t="s">
        <v>8683</v>
      </c>
      <c r="K177" s="8">
        <f t="shared" si="16"/>
        <v>1</v>
      </c>
    </row>
    <row r="178" ht="15" spans="1:11">
      <c r="A178" s="8">
        <f t="shared" si="17"/>
        <v>177</v>
      </c>
      <c r="B178" s="8" t="str">
        <f t="shared" si="14"/>
        <v>CS6C-1-1-8A</v>
      </c>
      <c r="C178" s="8" t="str">
        <f t="shared" si="15"/>
        <v>CS6C-1-1-[8][8]</v>
      </c>
      <c r="D178" s="8" t="s">
        <v>8401</v>
      </c>
      <c r="E178" s="8">
        <v>8</v>
      </c>
      <c r="F178" s="8">
        <v>8</v>
      </c>
      <c r="G178" s="8" t="str">
        <f>VLOOKUP(D178&amp;"-I"&amp;E178,端口信息表!B:F,5,FALSE)</f>
        <v>RC8A</v>
      </c>
      <c r="H178" s="8" t="str">
        <f>VLOOKUP(D178&amp;"-O"&amp;F178,端口信息表!B:F,5,FALSE)</f>
        <v>TA8A</v>
      </c>
      <c r="I178" s="8">
        <v>1</v>
      </c>
      <c r="J178" s="8" t="s">
        <v>8683</v>
      </c>
      <c r="K178" s="8">
        <f t="shared" si="16"/>
        <v>1</v>
      </c>
    </row>
    <row r="179" ht="15" spans="1:11">
      <c r="A179" s="8">
        <f t="shared" si="17"/>
        <v>178</v>
      </c>
      <c r="B179" s="8" t="str">
        <f t="shared" si="14"/>
        <v>CS6C-1-1-9A</v>
      </c>
      <c r="C179" s="8" t="str">
        <f t="shared" si="15"/>
        <v>CS6C-1-1-[9][9]</v>
      </c>
      <c r="D179" s="8" t="s">
        <v>8401</v>
      </c>
      <c r="E179" s="8">
        <v>9</v>
      </c>
      <c r="F179" s="8">
        <v>9</v>
      </c>
      <c r="G179" s="8" t="str">
        <f>VLOOKUP(D179&amp;"-I"&amp;E179,端口信息表!B:F,5,FALSE)</f>
        <v>RC9A</v>
      </c>
      <c r="H179" s="8" t="str">
        <f>VLOOKUP(D179&amp;"-O"&amp;F179,端口信息表!B:F,5,FALSE)</f>
        <v>TA9A</v>
      </c>
      <c r="I179" s="8">
        <v>1</v>
      </c>
      <c r="J179" s="8" t="s">
        <v>8683</v>
      </c>
      <c r="K179" s="8">
        <f t="shared" si="16"/>
        <v>1</v>
      </c>
    </row>
    <row r="180" ht="15" spans="1:11">
      <c r="A180" s="8">
        <f t="shared" si="17"/>
        <v>179</v>
      </c>
      <c r="B180" s="8" t="str">
        <f t="shared" si="14"/>
        <v>CS6C-1-1-10A</v>
      </c>
      <c r="C180" s="8" t="str">
        <f t="shared" si="15"/>
        <v>CS6C-1-1-[10][10]</v>
      </c>
      <c r="D180" s="8" t="s">
        <v>8401</v>
      </c>
      <c r="E180" s="8">
        <v>10</v>
      </c>
      <c r="F180" s="8">
        <v>10</v>
      </c>
      <c r="G180" s="8" t="str">
        <f>VLOOKUP(D180&amp;"-I"&amp;E180,端口信息表!B:F,5,FALSE)</f>
        <v>RC10A</v>
      </c>
      <c r="H180" s="8" t="str">
        <f>VLOOKUP(D180&amp;"-O"&amp;F180,端口信息表!B:F,5,FALSE)</f>
        <v>TA10A</v>
      </c>
      <c r="I180" s="8">
        <v>1</v>
      </c>
      <c r="J180" s="8" t="s">
        <v>8683</v>
      </c>
      <c r="K180" s="8">
        <f t="shared" si="16"/>
        <v>1</v>
      </c>
    </row>
    <row r="181" ht="15" spans="1:11">
      <c r="A181" s="8">
        <f t="shared" si="17"/>
        <v>180</v>
      </c>
      <c r="B181" s="8" t="str">
        <f t="shared" si="14"/>
        <v>CS6C-1-1-11A</v>
      </c>
      <c r="C181" s="8" t="str">
        <f t="shared" si="15"/>
        <v>CS6C-1-1-[11][11]</v>
      </c>
      <c r="D181" s="8" t="s">
        <v>8401</v>
      </c>
      <c r="E181" s="8">
        <v>11</v>
      </c>
      <c r="F181" s="8">
        <v>11</v>
      </c>
      <c r="G181" s="8" t="str">
        <f>VLOOKUP(D181&amp;"-I"&amp;E181,端口信息表!B:F,5,FALSE)</f>
        <v>RC11A</v>
      </c>
      <c r="H181" s="8" t="str">
        <f>VLOOKUP(D181&amp;"-O"&amp;F181,端口信息表!B:F,5,FALSE)</f>
        <v>TA11A</v>
      </c>
      <c r="I181" s="8">
        <v>1</v>
      </c>
      <c r="J181" s="8" t="s">
        <v>8683</v>
      </c>
      <c r="K181" s="8">
        <f t="shared" si="16"/>
        <v>1</v>
      </c>
    </row>
    <row r="182" ht="15" spans="1:11">
      <c r="A182" s="8">
        <f t="shared" si="17"/>
        <v>181</v>
      </c>
      <c r="B182" s="8" t="str">
        <f t="shared" si="14"/>
        <v>CS6C-1-1-12A</v>
      </c>
      <c r="C182" s="8" t="str">
        <f t="shared" si="15"/>
        <v>CS6C-1-1-[12][12]</v>
      </c>
      <c r="D182" s="8" t="s">
        <v>8401</v>
      </c>
      <c r="E182" s="8">
        <v>12</v>
      </c>
      <c r="F182" s="8">
        <v>12</v>
      </c>
      <c r="G182" s="8" t="str">
        <f>VLOOKUP(D182&amp;"-I"&amp;E182,端口信息表!B:F,5,FALSE)</f>
        <v>RC12A</v>
      </c>
      <c r="H182" s="8" t="str">
        <f>VLOOKUP(D182&amp;"-O"&amp;F182,端口信息表!B:F,5,FALSE)</f>
        <v>TA12A</v>
      </c>
      <c r="I182" s="8">
        <v>1</v>
      </c>
      <c r="J182" s="8" t="s">
        <v>8683</v>
      </c>
      <c r="K182" s="8">
        <f t="shared" si="16"/>
        <v>1</v>
      </c>
    </row>
    <row r="183" ht="15" spans="1:11">
      <c r="A183" s="8">
        <f t="shared" si="17"/>
        <v>182</v>
      </c>
      <c r="B183" s="8" t="str">
        <f t="shared" si="14"/>
        <v>CS6C-1-1-1B</v>
      </c>
      <c r="C183" s="8" t="str">
        <f t="shared" si="15"/>
        <v>CS6C-1-1-[13][13]</v>
      </c>
      <c r="D183" s="8" t="s">
        <v>8401</v>
      </c>
      <c r="E183" s="8">
        <v>13</v>
      </c>
      <c r="F183" s="8">
        <v>13</v>
      </c>
      <c r="G183" s="8" t="str">
        <f>VLOOKUP(D183&amp;"-I"&amp;E183,端口信息表!B:F,5,FALSE)</f>
        <v>RC1B</v>
      </c>
      <c r="H183" s="8" t="str">
        <f>VLOOKUP(D183&amp;"-O"&amp;F183,端口信息表!B:F,5,FALSE)</f>
        <v>TA1B</v>
      </c>
      <c r="I183" s="8">
        <v>1</v>
      </c>
      <c r="J183" s="8" t="s">
        <v>8683</v>
      </c>
      <c r="K183" s="8">
        <f t="shared" si="16"/>
        <v>1</v>
      </c>
    </row>
    <row r="184" ht="15" spans="1:11">
      <c r="A184" s="8">
        <f t="shared" si="17"/>
        <v>183</v>
      </c>
      <c r="B184" s="8" t="str">
        <f t="shared" si="14"/>
        <v>CS6C-1-1-2B</v>
      </c>
      <c r="C184" s="8" t="str">
        <f t="shared" si="15"/>
        <v>CS6C-1-1-[14][14]</v>
      </c>
      <c r="D184" s="8" t="s">
        <v>8401</v>
      </c>
      <c r="E184" s="8">
        <v>14</v>
      </c>
      <c r="F184" s="8">
        <v>14</v>
      </c>
      <c r="G184" s="8" t="str">
        <f>VLOOKUP(D184&amp;"-I"&amp;E184,端口信息表!B:F,5,FALSE)</f>
        <v>RC2B</v>
      </c>
      <c r="H184" s="8" t="str">
        <f>VLOOKUP(D184&amp;"-O"&amp;F184,端口信息表!B:F,5,FALSE)</f>
        <v>TA2B</v>
      </c>
      <c r="I184" s="8">
        <v>1</v>
      </c>
      <c r="J184" s="8" t="s">
        <v>8683</v>
      </c>
      <c r="K184" s="8">
        <f t="shared" si="16"/>
        <v>1</v>
      </c>
    </row>
    <row r="185" ht="15" spans="1:11">
      <c r="A185" s="8">
        <f t="shared" si="17"/>
        <v>184</v>
      </c>
      <c r="B185" s="8" t="str">
        <f t="shared" si="14"/>
        <v>CS6C-1-1-3B</v>
      </c>
      <c r="C185" s="8" t="str">
        <f t="shared" si="15"/>
        <v>CS6C-1-1-[15][15]</v>
      </c>
      <c r="D185" s="8" t="s">
        <v>8401</v>
      </c>
      <c r="E185" s="8">
        <v>15</v>
      </c>
      <c r="F185" s="8">
        <v>15</v>
      </c>
      <c r="G185" s="8" t="str">
        <f>VLOOKUP(D185&amp;"-I"&amp;E185,端口信息表!B:F,5,FALSE)</f>
        <v>RC3B</v>
      </c>
      <c r="H185" s="8" t="str">
        <f>VLOOKUP(D185&amp;"-O"&amp;F185,端口信息表!B:F,5,FALSE)</f>
        <v>TA3B</v>
      </c>
      <c r="I185" s="8">
        <v>1</v>
      </c>
      <c r="J185" s="8" t="s">
        <v>8683</v>
      </c>
      <c r="K185" s="8">
        <f t="shared" si="16"/>
        <v>1</v>
      </c>
    </row>
    <row r="186" ht="15" spans="1:11">
      <c r="A186" s="8">
        <f t="shared" si="17"/>
        <v>185</v>
      </c>
      <c r="B186" s="8" t="str">
        <f t="shared" si="14"/>
        <v>CS6C-1-1-4B</v>
      </c>
      <c r="C186" s="8" t="str">
        <f t="shared" si="15"/>
        <v>CS6C-1-1-[16][16]</v>
      </c>
      <c r="D186" s="8" t="s">
        <v>8401</v>
      </c>
      <c r="E186" s="8">
        <v>16</v>
      </c>
      <c r="F186" s="8">
        <v>16</v>
      </c>
      <c r="G186" s="8" t="str">
        <f>VLOOKUP(D186&amp;"-I"&amp;E186,端口信息表!B:F,5,FALSE)</f>
        <v>RC4B</v>
      </c>
      <c r="H186" s="8" t="str">
        <f>VLOOKUP(D186&amp;"-O"&amp;F186,端口信息表!B:F,5,FALSE)</f>
        <v>TA4B</v>
      </c>
      <c r="I186" s="8">
        <v>1</v>
      </c>
      <c r="J186" s="8" t="s">
        <v>8683</v>
      </c>
      <c r="K186" s="8">
        <f t="shared" si="16"/>
        <v>1</v>
      </c>
    </row>
    <row r="187" ht="15" spans="1:11">
      <c r="A187" s="8">
        <f t="shared" si="17"/>
        <v>186</v>
      </c>
      <c r="B187" s="8" t="str">
        <f t="shared" ref="B187:B256" si="19">D187&amp;"-"&amp;IF(LEN(G187)=4,RIGHT(G187,2),IF(LEN(G187)=5,RIGHT(G187,3),IF(LEN(G187)=6,RIGHT(G187,4),"长度不符")))</f>
        <v>CS6C-1-1-5B</v>
      </c>
      <c r="C187" s="8" t="str">
        <f t="shared" ref="C187:C250" si="20">D187&amp;"-["&amp;E187&amp;"]["&amp;F187&amp;"]"</f>
        <v>CS6C-1-1-[17][17]</v>
      </c>
      <c r="D187" s="8" t="s">
        <v>8401</v>
      </c>
      <c r="E187" s="8">
        <v>17</v>
      </c>
      <c r="F187" s="8">
        <v>17</v>
      </c>
      <c r="G187" s="8" t="str">
        <f>VLOOKUP(D187&amp;"-I"&amp;E187,端口信息表!B:F,5,FALSE)</f>
        <v>RC5B</v>
      </c>
      <c r="H187" s="8" t="str">
        <f>VLOOKUP(D187&amp;"-O"&amp;F187,端口信息表!B:F,5,FALSE)</f>
        <v>TA5B</v>
      </c>
      <c r="I187" s="8">
        <v>1</v>
      </c>
      <c r="J187" s="8" t="s">
        <v>8683</v>
      </c>
      <c r="K187" s="8">
        <f t="shared" ref="K187:K250" si="21">SUMIF(B:B,B187,I:I)</f>
        <v>1</v>
      </c>
    </row>
    <row r="188" ht="15" spans="1:11">
      <c r="A188" s="8">
        <f t="shared" si="17"/>
        <v>187</v>
      </c>
      <c r="B188" s="8" t="str">
        <f t="shared" si="19"/>
        <v>CS6C-1-1-6B</v>
      </c>
      <c r="C188" s="8" t="str">
        <f t="shared" si="20"/>
        <v>CS6C-1-1-[18][18]</v>
      </c>
      <c r="D188" s="8" t="s">
        <v>8401</v>
      </c>
      <c r="E188" s="8">
        <v>18</v>
      </c>
      <c r="F188" s="8">
        <v>18</v>
      </c>
      <c r="G188" s="8" t="str">
        <f>VLOOKUP(D188&amp;"-I"&amp;E188,端口信息表!B:F,5,FALSE)</f>
        <v>RC6B</v>
      </c>
      <c r="H188" s="8" t="str">
        <f>VLOOKUP(D188&amp;"-O"&amp;F188,端口信息表!B:F,5,FALSE)</f>
        <v>TA6B</v>
      </c>
      <c r="I188" s="8">
        <v>1</v>
      </c>
      <c r="J188" s="8" t="s">
        <v>8683</v>
      </c>
      <c r="K188" s="8">
        <f t="shared" si="21"/>
        <v>1</v>
      </c>
    </row>
    <row r="189" ht="15" spans="1:11">
      <c r="A189" s="8">
        <f t="shared" si="17"/>
        <v>188</v>
      </c>
      <c r="B189" s="8" t="str">
        <f t="shared" si="19"/>
        <v>CS6C-1-1-7B</v>
      </c>
      <c r="C189" s="8" t="str">
        <f t="shared" si="20"/>
        <v>CS6C-1-1-[19][19]</v>
      </c>
      <c r="D189" s="8" t="s">
        <v>8401</v>
      </c>
      <c r="E189" s="8">
        <v>19</v>
      </c>
      <c r="F189" s="8">
        <v>19</v>
      </c>
      <c r="G189" s="8" t="str">
        <f>VLOOKUP(D189&amp;"-I"&amp;E189,端口信息表!B:F,5,FALSE)</f>
        <v>RC7B</v>
      </c>
      <c r="H189" s="8" t="str">
        <f>VLOOKUP(D189&amp;"-O"&amp;F189,端口信息表!B:F,5,FALSE)</f>
        <v>TA7B</v>
      </c>
      <c r="I189" s="8">
        <v>1</v>
      </c>
      <c r="J189" s="8" t="s">
        <v>8683</v>
      </c>
      <c r="K189" s="8">
        <f t="shared" si="21"/>
        <v>1</v>
      </c>
    </row>
    <row r="190" ht="15" spans="1:11">
      <c r="A190" s="8">
        <f t="shared" si="17"/>
        <v>189</v>
      </c>
      <c r="B190" s="8" t="str">
        <f t="shared" si="19"/>
        <v>CS6C-1-1-8B</v>
      </c>
      <c r="C190" s="8" t="str">
        <f t="shared" si="20"/>
        <v>CS6C-1-1-[20][20]</v>
      </c>
      <c r="D190" s="8" t="s">
        <v>8401</v>
      </c>
      <c r="E190" s="8">
        <v>20</v>
      </c>
      <c r="F190" s="8">
        <v>20</v>
      </c>
      <c r="G190" s="8" t="str">
        <f>VLOOKUP(D190&amp;"-I"&amp;E190,端口信息表!B:F,5,FALSE)</f>
        <v>RC8B</v>
      </c>
      <c r="H190" s="8" t="str">
        <f>VLOOKUP(D190&amp;"-O"&amp;F190,端口信息表!B:F,5,FALSE)</f>
        <v>TA8B</v>
      </c>
      <c r="I190" s="8">
        <v>1</v>
      </c>
      <c r="J190" s="8" t="s">
        <v>8683</v>
      </c>
      <c r="K190" s="8">
        <f t="shared" si="21"/>
        <v>1</v>
      </c>
    </row>
    <row r="191" ht="15" spans="1:11">
      <c r="A191" s="8">
        <f t="shared" si="17"/>
        <v>190</v>
      </c>
      <c r="B191" s="8" t="str">
        <f t="shared" si="19"/>
        <v>CS6C-1-1-9B</v>
      </c>
      <c r="C191" s="8" t="str">
        <f t="shared" si="20"/>
        <v>CS6C-1-1-[21][21]</v>
      </c>
      <c r="D191" s="8" t="s">
        <v>8401</v>
      </c>
      <c r="E191" s="8">
        <v>21</v>
      </c>
      <c r="F191" s="8">
        <v>21</v>
      </c>
      <c r="G191" s="8" t="str">
        <f>VLOOKUP(D191&amp;"-I"&amp;E191,端口信息表!B:F,5,FALSE)</f>
        <v>RC9B</v>
      </c>
      <c r="H191" s="8" t="str">
        <f>VLOOKUP(D191&amp;"-O"&amp;F191,端口信息表!B:F,5,FALSE)</f>
        <v>TA9B</v>
      </c>
      <c r="I191" s="8">
        <v>1</v>
      </c>
      <c r="J191" s="8" t="s">
        <v>8683</v>
      </c>
      <c r="K191" s="8">
        <f t="shared" si="21"/>
        <v>1</v>
      </c>
    </row>
    <row r="192" ht="15" spans="1:11">
      <c r="A192" s="8">
        <f t="shared" si="17"/>
        <v>191</v>
      </c>
      <c r="B192" s="8" t="str">
        <f t="shared" si="19"/>
        <v>CS6C-1-1-10B</v>
      </c>
      <c r="C192" s="8" t="str">
        <f t="shared" si="20"/>
        <v>CS6C-1-1-[22][22]</v>
      </c>
      <c r="D192" s="8" t="s">
        <v>8401</v>
      </c>
      <c r="E192" s="8">
        <v>22</v>
      </c>
      <c r="F192" s="8">
        <v>22</v>
      </c>
      <c r="G192" s="8" t="str">
        <f>VLOOKUP(D192&amp;"-I"&amp;E192,端口信息表!B:F,5,FALSE)</f>
        <v>RC10B</v>
      </c>
      <c r="H192" s="8" t="str">
        <f>VLOOKUP(D192&amp;"-O"&amp;F192,端口信息表!B:F,5,FALSE)</f>
        <v>TA10B</v>
      </c>
      <c r="I192" s="8">
        <v>1</v>
      </c>
      <c r="J192" s="8" t="s">
        <v>8683</v>
      </c>
      <c r="K192" s="8">
        <f t="shared" si="21"/>
        <v>1</v>
      </c>
    </row>
    <row r="193" ht="15" spans="1:11">
      <c r="A193" s="8">
        <f t="shared" si="17"/>
        <v>192</v>
      </c>
      <c r="B193" s="8" t="str">
        <f t="shared" si="19"/>
        <v>CS6C-1-1-11B</v>
      </c>
      <c r="C193" s="8" t="str">
        <f t="shared" si="20"/>
        <v>CS6C-1-1-[23][23]</v>
      </c>
      <c r="D193" s="8" t="s">
        <v>8401</v>
      </c>
      <c r="E193" s="8">
        <v>23</v>
      </c>
      <c r="F193" s="8">
        <v>23</v>
      </c>
      <c r="G193" s="8" t="str">
        <f>VLOOKUP(D193&amp;"-I"&amp;E193,端口信息表!B:F,5,FALSE)</f>
        <v>RC11B</v>
      </c>
      <c r="H193" s="8" t="str">
        <f>VLOOKUP(D193&amp;"-O"&amp;F193,端口信息表!B:F,5,FALSE)</f>
        <v>TA11B</v>
      </c>
      <c r="I193" s="8">
        <v>1</v>
      </c>
      <c r="J193" s="8" t="s">
        <v>8683</v>
      </c>
      <c r="K193" s="8">
        <f t="shared" si="21"/>
        <v>1</v>
      </c>
    </row>
    <row r="194" ht="15" spans="1:11">
      <c r="A194" s="8">
        <f t="shared" si="17"/>
        <v>193</v>
      </c>
      <c r="B194" s="8" t="str">
        <f t="shared" si="19"/>
        <v>CS6C-1-1-12B</v>
      </c>
      <c r="C194" s="8" t="str">
        <f t="shared" si="20"/>
        <v>CS6C-1-1-[24][24]</v>
      </c>
      <c r="D194" s="8" t="s">
        <v>8401</v>
      </c>
      <c r="E194" s="8">
        <v>24</v>
      </c>
      <c r="F194" s="8">
        <v>24</v>
      </c>
      <c r="G194" s="8" t="str">
        <f>VLOOKUP(D194&amp;"-I"&amp;E194,端口信息表!B:F,5,FALSE)</f>
        <v>RC12B</v>
      </c>
      <c r="H194" s="8" t="str">
        <f>VLOOKUP(D194&amp;"-O"&amp;F194,端口信息表!B:F,5,FALSE)</f>
        <v>TA12B</v>
      </c>
      <c r="I194" s="8">
        <v>1</v>
      </c>
      <c r="J194" s="8" t="s">
        <v>8683</v>
      </c>
      <c r="K194" s="8">
        <f t="shared" si="21"/>
        <v>1</v>
      </c>
    </row>
    <row r="195" ht="15" spans="1:11">
      <c r="A195" s="8">
        <f t="shared" ref="A195:A258" si="22">ROW()-1</f>
        <v>194</v>
      </c>
      <c r="B195" s="8" t="str">
        <f t="shared" si="19"/>
        <v>CS6C-1-1-13B</v>
      </c>
      <c r="C195" s="8" t="str">
        <f t="shared" si="20"/>
        <v>CS6C-1-1-[25][25]</v>
      </c>
      <c r="D195" s="8" t="s">
        <v>8401</v>
      </c>
      <c r="E195" s="8">
        <v>25</v>
      </c>
      <c r="F195" s="8">
        <v>25</v>
      </c>
      <c r="G195" s="8" t="str">
        <f>VLOOKUP(D195&amp;"-I"&amp;E195,端口信息表!B:F,5,FALSE)</f>
        <v>RC13B</v>
      </c>
      <c r="H195" s="8" t="str">
        <f>VLOOKUP(D195&amp;"-O"&amp;F195,端口信息表!B:F,5,FALSE)</f>
        <v>TA13B</v>
      </c>
      <c r="I195" s="8">
        <v>1</v>
      </c>
      <c r="J195" s="8" t="s">
        <v>8683</v>
      </c>
      <c r="K195" s="8">
        <f t="shared" si="21"/>
        <v>1</v>
      </c>
    </row>
    <row r="196" ht="15" spans="1:11">
      <c r="A196" s="8">
        <f t="shared" si="22"/>
        <v>195</v>
      </c>
      <c r="B196" s="8" t="str">
        <f t="shared" si="19"/>
        <v>CS6C-1-1-1A</v>
      </c>
      <c r="C196" s="8" t="str">
        <f t="shared" si="20"/>
        <v>CS6C-1-1-[26][1]</v>
      </c>
      <c r="D196" s="8" t="s">
        <v>8401</v>
      </c>
      <c r="E196" s="8">
        <v>26</v>
      </c>
      <c r="F196" s="8">
        <v>1</v>
      </c>
      <c r="G196" s="8" t="str">
        <f>VLOOKUP(D196&amp;"-I"&amp;E196,端口信息表!B:F,5,FALSE)</f>
        <v>RN1A</v>
      </c>
      <c r="H196" s="8" t="str">
        <f>VLOOKUP(D196&amp;"-O"&amp;F196,端口信息表!B:F,5,FALSE)</f>
        <v>TA1A</v>
      </c>
      <c r="I196" s="8">
        <v>0</v>
      </c>
      <c r="J196" s="8" t="s">
        <v>8683</v>
      </c>
      <c r="K196" s="8">
        <f t="shared" si="21"/>
        <v>1</v>
      </c>
    </row>
    <row r="197" ht="15" spans="1:11">
      <c r="A197" s="8">
        <f t="shared" si="22"/>
        <v>196</v>
      </c>
      <c r="B197" s="8" t="str">
        <f t="shared" si="19"/>
        <v>CS6C-1-1-2A</v>
      </c>
      <c r="C197" s="8" t="str">
        <f t="shared" si="20"/>
        <v>CS6C-1-1-[27][2]</v>
      </c>
      <c r="D197" s="8" t="s">
        <v>8401</v>
      </c>
      <c r="E197" s="8">
        <v>27</v>
      </c>
      <c r="F197" s="8">
        <v>2</v>
      </c>
      <c r="G197" s="8" t="str">
        <f>VLOOKUP(D197&amp;"-I"&amp;E197,端口信息表!B:F,5,FALSE)</f>
        <v>RN2A</v>
      </c>
      <c r="H197" s="8" t="str">
        <f>VLOOKUP(D197&amp;"-O"&amp;F197,端口信息表!B:F,5,FALSE)</f>
        <v>TA2A</v>
      </c>
      <c r="I197" s="8">
        <v>0</v>
      </c>
      <c r="J197" s="8" t="s">
        <v>8683</v>
      </c>
      <c r="K197" s="8">
        <f t="shared" si="21"/>
        <v>1</v>
      </c>
    </row>
    <row r="198" ht="15" spans="1:11">
      <c r="A198" s="8">
        <f t="shared" si="22"/>
        <v>197</v>
      </c>
      <c r="B198" s="8" t="str">
        <f t="shared" si="19"/>
        <v>CS6C-1-1-3A</v>
      </c>
      <c r="C198" s="8" t="str">
        <f t="shared" si="20"/>
        <v>CS6C-1-1-[28][3]</v>
      </c>
      <c r="D198" s="8" t="s">
        <v>8401</v>
      </c>
      <c r="E198" s="8">
        <v>28</v>
      </c>
      <c r="F198" s="8">
        <v>3</v>
      </c>
      <c r="G198" s="8" t="str">
        <f>VLOOKUP(D198&amp;"-I"&amp;E198,端口信息表!B:F,5,FALSE)</f>
        <v>RN3A</v>
      </c>
      <c r="H198" s="8" t="str">
        <f>VLOOKUP(D198&amp;"-O"&amp;F198,端口信息表!B:F,5,FALSE)</f>
        <v>TA3A</v>
      </c>
      <c r="I198" s="8">
        <v>0</v>
      </c>
      <c r="J198" s="8" t="s">
        <v>8683</v>
      </c>
      <c r="K198" s="8">
        <f t="shared" si="21"/>
        <v>1</v>
      </c>
    </row>
    <row r="199" ht="15" spans="1:11">
      <c r="A199" s="8">
        <f t="shared" si="22"/>
        <v>198</v>
      </c>
      <c r="B199" s="8" t="str">
        <f t="shared" si="19"/>
        <v>CS6C-1-1-4A</v>
      </c>
      <c r="C199" s="8" t="str">
        <f t="shared" si="20"/>
        <v>CS6C-1-1-[29][4]</v>
      </c>
      <c r="D199" s="8" t="s">
        <v>8401</v>
      </c>
      <c r="E199" s="8">
        <v>29</v>
      </c>
      <c r="F199" s="8">
        <v>4</v>
      </c>
      <c r="G199" s="8" t="str">
        <f>VLOOKUP(D199&amp;"-I"&amp;E199,端口信息表!B:F,5,FALSE)</f>
        <v>RN4A</v>
      </c>
      <c r="H199" s="8" t="str">
        <f>VLOOKUP(D199&amp;"-O"&amp;F199,端口信息表!B:F,5,FALSE)</f>
        <v>TA4A</v>
      </c>
      <c r="I199" s="8">
        <v>0</v>
      </c>
      <c r="J199" s="8" t="s">
        <v>8683</v>
      </c>
      <c r="K199" s="8">
        <f t="shared" si="21"/>
        <v>1</v>
      </c>
    </row>
    <row r="200" ht="15" spans="1:11">
      <c r="A200" s="8">
        <f t="shared" si="22"/>
        <v>199</v>
      </c>
      <c r="B200" s="8" t="str">
        <f t="shared" si="19"/>
        <v>CS6C-1-1-5A</v>
      </c>
      <c r="C200" s="8" t="str">
        <f t="shared" si="20"/>
        <v>CS6C-1-1-[30][5]</v>
      </c>
      <c r="D200" s="8" t="s">
        <v>8401</v>
      </c>
      <c r="E200" s="8">
        <v>30</v>
      </c>
      <c r="F200" s="8">
        <v>5</v>
      </c>
      <c r="G200" s="8" t="str">
        <f>VLOOKUP(D200&amp;"-I"&amp;E200,端口信息表!B:F,5,FALSE)</f>
        <v>RN5A</v>
      </c>
      <c r="H200" s="8" t="str">
        <f>VLOOKUP(D200&amp;"-O"&amp;F200,端口信息表!B:F,5,FALSE)</f>
        <v>TA5A</v>
      </c>
      <c r="I200" s="8">
        <v>0</v>
      </c>
      <c r="J200" s="8" t="s">
        <v>8683</v>
      </c>
      <c r="K200" s="8">
        <f t="shared" si="21"/>
        <v>1</v>
      </c>
    </row>
    <row r="201" ht="15" spans="1:11">
      <c r="A201" s="8">
        <f t="shared" si="22"/>
        <v>200</v>
      </c>
      <c r="B201" s="8" t="str">
        <f t="shared" si="19"/>
        <v>CS6C-1-1-6A</v>
      </c>
      <c r="C201" s="8" t="str">
        <f t="shared" si="20"/>
        <v>CS6C-1-1-[31][6]</v>
      </c>
      <c r="D201" s="8" t="s">
        <v>8401</v>
      </c>
      <c r="E201" s="8">
        <v>31</v>
      </c>
      <c r="F201" s="8">
        <v>6</v>
      </c>
      <c r="G201" s="8" t="str">
        <f>VLOOKUP(D201&amp;"-I"&amp;E201,端口信息表!B:F,5,FALSE)</f>
        <v>RN6A</v>
      </c>
      <c r="H201" s="8" t="str">
        <f>VLOOKUP(D201&amp;"-O"&amp;F201,端口信息表!B:F,5,FALSE)</f>
        <v>TA6A</v>
      </c>
      <c r="I201" s="8">
        <v>0</v>
      </c>
      <c r="J201" s="8" t="s">
        <v>8683</v>
      </c>
      <c r="K201" s="8">
        <f t="shared" si="21"/>
        <v>1</v>
      </c>
    </row>
    <row r="202" ht="15" spans="1:11">
      <c r="A202" s="8">
        <f t="shared" si="22"/>
        <v>201</v>
      </c>
      <c r="B202" s="8" t="str">
        <f t="shared" si="19"/>
        <v>CS6C-1-1-7A</v>
      </c>
      <c r="C202" s="8" t="str">
        <f t="shared" si="20"/>
        <v>CS6C-1-1-[32][7]</v>
      </c>
      <c r="D202" s="8" t="s">
        <v>8401</v>
      </c>
      <c r="E202" s="8">
        <v>32</v>
      </c>
      <c r="F202" s="8">
        <v>7</v>
      </c>
      <c r="G202" s="8" t="str">
        <f>VLOOKUP(D202&amp;"-I"&amp;E202,端口信息表!B:F,5,FALSE)</f>
        <v>RN7A</v>
      </c>
      <c r="H202" s="8" t="str">
        <f>VLOOKUP(D202&amp;"-O"&amp;F202,端口信息表!B:F,5,FALSE)</f>
        <v>TA7A</v>
      </c>
      <c r="I202" s="8">
        <v>0</v>
      </c>
      <c r="J202" s="8" t="s">
        <v>8683</v>
      </c>
      <c r="K202" s="8">
        <f t="shared" si="21"/>
        <v>1</v>
      </c>
    </row>
    <row r="203" ht="15" spans="1:11">
      <c r="A203" s="8">
        <f t="shared" si="22"/>
        <v>202</v>
      </c>
      <c r="B203" s="8" t="str">
        <f t="shared" si="19"/>
        <v>CS6C-1-1-8A</v>
      </c>
      <c r="C203" s="8" t="str">
        <f t="shared" si="20"/>
        <v>CS6C-1-1-[33][8]</v>
      </c>
      <c r="D203" s="8" t="s">
        <v>8401</v>
      </c>
      <c r="E203" s="8">
        <v>33</v>
      </c>
      <c r="F203" s="8">
        <v>8</v>
      </c>
      <c r="G203" s="8" t="str">
        <f>VLOOKUP(D203&amp;"-I"&amp;E203,端口信息表!B:F,5,FALSE)</f>
        <v>RN8A</v>
      </c>
      <c r="H203" s="8" t="str">
        <f>VLOOKUP(D203&amp;"-O"&amp;F203,端口信息表!B:F,5,FALSE)</f>
        <v>TA8A</v>
      </c>
      <c r="I203" s="8">
        <v>0</v>
      </c>
      <c r="J203" s="8" t="s">
        <v>8683</v>
      </c>
      <c r="K203" s="8">
        <f t="shared" si="21"/>
        <v>1</v>
      </c>
    </row>
    <row r="204" ht="15" spans="1:11">
      <c r="A204" s="8">
        <f t="shared" si="22"/>
        <v>203</v>
      </c>
      <c r="B204" s="8" t="str">
        <f t="shared" si="19"/>
        <v>CS6C-1-1-9A</v>
      </c>
      <c r="C204" s="8" t="str">
        <f t="shared" si="20"/>
        <v>CS6C-1-1-[34][9]</v>
      </c>
      <c r="D204" s="8" t="s">
        <v>8401</v>
      </c>
      <c r="E204" s="8">
        <v>34</v>
      </c>
      <c r="F204" s="8">
        <v>9</v>
      </c>
      <c r="G204" s="8" t="str">
        <f>VLOOKUP(D204&amp;"-I"&amp;E204,端口信息表!B:F,5,FALSE)</f>
        <v>RN9A</v>
      </c>
      <c r="H204" s="8" t="str">
        <f>VLOOKUP(D204&amp;"-O"&amp;F204,端口信息表!B:F,5,FALSE)</f>
        <v>TA9A</v>
      </c>
      <c r="I204" s="8">
        <v>0</v>
      </c>
      <c r="J204" s="8" t="s">
        <v>8683</v>
      </c>
      <c r="K204" s="8">
        <f t="shared" si="21"/>
        <v>1</v>
      </c>
    </row>
    <row r="205" ht="15" spans="1:11">
      <c r="A205" s="8">
        <f t="shared" si="22"/>
        <v>204</v>
      </c>
      <c r="B205" s="8" t="str">
        <f t="shared" si="19"/>
        <v>CS6C-1-1-10A</v>
      </c>
      <c r="C205" s="8" t="str">
        <f t="shared" si="20"/>
        <v>CS6C-1-1-[35][10]</v>
      </c>
      <c r="D205" s="8" t="s">
        <v>8401</v>
      </c>
      <c r="E205" s="8">
        <v>35</v>
      </c>
      <c r="F205" s="8">
        <v>10</v>
      </c>
      <c r="G205" s="8" t="str">
        <f>VLOOKUP(D205&amp;"-I"&amp;E205,端口信息表!B:F,5,FALSE)</f>
        <v>RN10A</v>
      </c>
      <c r="H205" s="8" t="str">
        <f>VLOOKUP(D205&amp;"-O"&amp;F205,端口信息表!B:F,5,FALSE)</f>
        <v>TA10A</v>
      </c>
      <c r="I205" s="8">
        <v>0</v>
      </c>
      <c r="J205" s="8" t="s">
        <v>8683</v>
      </c>
      <c r="K205" s="8">
        <f t="shared" si="21"/>
        <v>1</v>
      </c>
    </row>
    <row r="206" ht="15" spans="1:11">
      <c r="A206" s="8">
        <f t="shared" si="22"/>
        <v>205</v>
      </c>
      <c r="B206" s="8" t="str">
        <f t="shared" si="19"/>
        <v>CS6C-1-1-11A</v>
      </c>
      <c r="C206" s="8" t="str">
        <f t="shared" si="20"/>
        <v>CS6C-1-1-[36][11]</v>
      </c>
      <c r="D206" s="8" t="s">
        <v>8401</v>
      </c>
      <c r="E206" s="8">
        <v>36</v>
      </c>
      <c r="F206" s="8">
        <v>11</v>
      </c>
      <c r="G206" s="8" t="str">
        <f>VLOOKUP(D206&amp;"-I"&amp;E206,端口信息表!B:F,5,FALSE)</f>
        <v>RN11A</v>
      </c>
      <c r="H206" s="8" t="str">
        <f>VLOOKUP(D206&amp;"-O"&amp;F206,端口信息表!B:F,5,FALSE)</f>
        <v>TA11A</v>
      </c>
      <c r="I206" s="8">
        <v>0</v>
      </c>
      <c r="J206" s="8" t="s">
        <v>8683</v>
      </c>
      <c r="K206" s="8">
        <f t="shared" si="21"/>
        <v>1</v>
      </c>
    </row>
    <row r="207" ht="15" spans="1:11">
      <c r="A207" s="8">
        <f t="shared" si="22"/>
        <v>206</v>
      </c>
      <c r="B207" s="8" t="str">
        <f t="shared" si="19"/>
        <v>CS6C-1-1-12A</v>
      </c>
      <c r="C207" s="8" t="str">
        <f t="shared" si="20"/>
        <v>CS6C-1-1-[37][12]</v>
      </c>
      <c r="D207" s="8" t="s">
        <v>8401</v>
      </c>
      <c r="E207" s="8">
        <v>37</v>
      </c>
      <c r="F207" s="8">
        <v>12</v>
      </c>
      <c r="G207" s="8" t="str">
        <f>VLOOKUP(D207&amp;"-I"&amp;E207,端口信息表!B:F,5,FALSE)</f>
        <v>RN12A</v>
      </c>
      <c r="H207" s="8" t="str">
        <f>VLOOKUP(D207&amp;"-O"&amp;F207,端口信息表!B:F,5,FALSE)</f>
        <v>TA12A</v>
      </c>
      <c r="I207" s="8">
        <v>0</v>
      </c>
      <c r="J207" s="8" t="s">
        <v>8683</v>
      </c>
      <c r="K207" s="8">
        <f t="shared" si="21"/>
        <v>1</v>
      </c>
    </row>
    <row r="208" ht="15" spans="1:11">
      <c r="A208" s="8">
        <f t="shared" si="22"/>
        <v>207</v>
      </c>
      <c r="B208" s="8" t="str">
        <f t="shared" si="19"/>
        <v>CS6C-1-1-1B</v>
      </c>
      <c r="C208" s="8" t="str">
        <f t="shared" si="20"/>
        <v>CS6C-1-1-[38][13]</v>
      </c>
      <c r="D208" s="8" t="s">
        <v>8401</v>
      </c>
      <c r="E208" s="8">
        <v>38</v>
      </c>
      <c r="F208" s="8">
        <v>13</v>
      </c>
      <c r="G208" s="8" t="str">
        <f>VLOOKUP(D208&amp;"-I"&amp;E208,端口信息表!B:F,5,FALSE)</f>
        <v>RN1B</v>
      </c>
      <c r="H208" s="8" t="str">
        <f>VLOOKUP(D208&amp;"-O"&amp;F208,端口信息表!B:F,5,FALSE)</f>
        <v>TA1B</v>
      </c>
      <c r="I208" s="8">
        <v>0</v>
      </c>
      <c r="J208" s="8" t="s">
        <v>8683</v>
      </c>
      <c r="K208" s="8">
        <f t="shared" si="21"/>
        <v>1</v>
      </c>
    </row>
    <row r="209" ht="15" spans="1:11">
      <c r="A209" s="8">
        <f t="shared" si="22"/>
        <v>208</v>
      </c>
      <c r="B209" s="8" t="str">
        <f t="shared" si="19"/>
        <v>CS6C-1-1-2B</v>
      </c>
      <c r="C209" s="8" t="str">
        <f t="shared" si="20"/>
        <v>CS6C-1-1-[39][14]</v>
      </c>
      <c r="D209" s="8" t="s">
        <v>8401</v>
      </c>
      <c r="E209" s="8">
        <v>39</v>
      </c>
      <c r="F209" s="8">
        <v>14</v>
      </c>
      <c r="G209" s="8" t="str">
        <f>VLOOKUP(D209&amp;"-I"&amp;E209,端口信息表!B:F,5,FALSE)</f>
        <v>RN2B</v>
      </c>
      <c r="H209" s="8" t="str">
        <f>VLOOKUP(D209&amp;"-O"&amp;F209,端口信息表!B:F,5,FALSE)</f>
        <v>TA2B</v>
      </c>
      <c r="I209" s="8">
        <v>0</v>
      </c>
      <c r="J209" s="8" t="s">
        <v>8683</v>
      </c>
      <c r="K209" s="8">
        <f t="shared" si="21"/>
        <v>1</v>
      </c>
    </row>
    <row r="210" ht="15" spans="1:11">
      <c r="A210" s="8">
        <f t="shared" si="22"/>
        <v>209</v>
      </c>
      <c r="B210" s="8" t="str">
        <f t="shared" si="19"/>
        <v>CS6C-1-1-3B</v>
      </c>
      <c r="C210" s="8" t="str">
        <f t="shared" si="20"/>
        <v>CS6C-1-1-[40][15]</v>
      </c>
      <c r="D210" s="8" t="s">
        <v>8401</v>
      </c>
      <c r="E210" s="8">
        <v>40</v>
      </c>
      <c r="F210" s="8">
        <v>15</v>
      </c>
      <c r="G210" s="8" t="str">
        <f>VLOOKUP(D210&amp;"-I"&amp;E210,端口信息表!B:F,5,FALSE)</f>
        <v>RN3B</v>
      </c>
      <c r="H210" s="8" t="str">
        <f>VLOOKUP(D210&amp;"-O"&amp;F210,端口信息表!B:F,5,FALSE)</f>
        <v>TA3B</v>
      </c>
      <c r="I210" s="8">
        <v>0</v>
      </c>
      <c r="J210" s="8" t="s">
        <v>8683</v>
      </c>
      <c r="K210" s="8">
        <f t="shared" si="21"/>
        <v>1</v>
      </c>
    </row>
    <row r="211" ht="15" spans="1:11">
      <c r="A211" s="8">
        <f t="shared" si="22"/>
        <v>210</v>
      </c>
      <c r="B211" s="8" t="str">
        <f t="shared" si="19"/>
        <v>CS6C-1-1-4B</v>
      </c>
      <c r="C211" s="8" t="str">
        <f t="shared" si="20"/>
        <v>CS6C-1-1-[41][16]</v>
      </c>
      <c r="D211" s="8" t="s">
        <v>8401</v>
      </c>
      <c r="E211" s="8">
        <v>41</v>
      </c>
      <c r="F211" s="8">
        <v>16</v>
      </c>
      <c r="G211" s="8" t="str">
        <f>VLOOKUP(D211&amp;"-I"&amp;E211,端口信息表!B:F,5,FALSE)</f>
        <v>RN4B</v>
      </c>
      <c r="H211" s="8" t="str">
        <f>VLOOKUP(D211&amp;"-O"&amp;F211,端口信息表!B:F,5,FALSE)</f>
        <v>TA4B</v>
      </c>
      <c r="I211" s="8">
        <v>0</v>
      </c>
      <c r="J211" s="8" t="s">
        <v>8683</v>
      </c>
      <c r="K211" s="8">
        <f t="shared" si="21"/>
        <v>1</v>
      </c>
    </row>
    <row r="212" ht="15" spans="1:11">
      <c r="A212" s="8">
        <f t="shared" si="22"/>
        <v>211</v>
      </c>
      <c r="B212" s="8" t="str">
        <f t="shared" si="19"/>
        <v>CS6C-1-1-5B</v>
      </c>
      <c r="C212" s="8" t="str">
        <f t="shared" si="20"/>
        <v>CS6C-1-1-[42][17]</v>
      </c>
      <c r="D212" s="8" t="s">
        <v>8401</v>
      </c>
      <c r="E212" s="8">
        <v>42</v>
      </c>
      <c r="F212" s="8">
        <v>17</v>
      </c>
      <c r="G212" s="8" t="str">
        <f>VLOOKUP(D212&amp;"-I"&amp;E212,端口信息表!B:F,5,FALSE)</f>
        <v>RN5B</v>
      </c>
      <c r="H212" s="8" t="str">
        <f>VLOOKUP(D212&amp;"-O"&amp;F212,端口信息表!B:F,5,FALSE)</f>
        <v>TA5B</v>
      </c>
      <c r="I212" s="8">
        <v>0</v>
      </c>
      <c r="J212" s="8" t="s">
        <v>8683</v>
      </c>
      <c r="K212" s="8">
        <f t="shared" si="21"/>
        <v>1</v>
      </c>
    </row>
    <row r="213" ht="15" spans="1:11">
      <c r="A213" s="8">
        <f t="shared" si="22"/>
        <v>212</v>
      </c>
      <c r="B213" s="8" t="str">
        <f t="shared" si="19"/>
        <v>CS6C-1-1-6B</v>
      </c>
      <c r="C213" s="8" t="str">
        <f t="shared" si="20"/>
        <v>CS6C-1-1-[43][18]</v>
      </c>
      <c r="D213" s="8" t="s">
        <v>8401</v>
      </c>
      <c r="E213" s="8">
        <v>43</v>
      </c>
      <c r="F213" s="8">
        <v>18</v>
      </c>
      <c r="G213" s="8" t="str">
        <f>VLOOKUP(D213&amp;"-I"&amp;E213,端口信息表!B:F,5,FALSE)</f>
        <v>RN6B</v>
      </c>
      <c r="H213" s="8" t="str">
        <f>VLOOKUP(D213&amp;"-O"&amp;F213,端口信息表!B:F,5,FALSE)</f>
        <v>TA6B</v>
      </c>
      <c r="I213" s="8">
        <v>0</v>
      </c>
      <c r="J213" s="8" t="s">
        <v>8683</v>
      </c>
      <c r="K213" s="8">
        <f t="shared" si="21"/>
        <v>1</v>
      </c>
    </row>
    <row r="214" ht="15" spans="1:11">
      <c r="A214" s="8">
        <f t="shared" si="22"/>
        <v>213</v>
      </c>
      <c r="B214" s="8" t="str">
        <f t="shared" si="19"/>
        <v>CS6C-1-1-7B</v>
      </c>
      <c r="C214" s="8" t="str">
        <f t="shared" si="20"/>
        <v>CS6C-1-1-[44][19]</v>
      </c>
      <c r="D214" s="8" t="s">
        <v>8401</v>
      </c>
      <c r="E214" s="8">
        <v>44</v>
      </c>
      <c r="F214" s="8">
        <v>19</v>
      </c>
      <c r="G214" s="8" t="str">
        <f>VLOOKUP(D214&amp;"-I"&amp;E214,端口信息表!B:F,5,FALSE)</f>
        <v>RN7B</v>
      </c>
      <c r="H214" s="8" t="str">
        <f>VLOOKUP(D214&amp;"-O"&amp;F214,端口信息表!B:F,5,FALSE)</f>
        <v>TA7B</v>
      </c>
      <c r="I214" s="8">
        <v>0</v>
      </c>
      <c r="J214" s="8" t="s">
        <v>8683</v>
      </c>
      <c r="K214" s="8">
        <f t="shared" si="21"/>
        <v>1</v>
      </c>
    </row>
    <row r="215" ht="15" spans="1:11">
      <c r="A215" s="8">
        <f t="shared" si="22"/>
        <v>214</v>
      </c>
      <c r="B215" s="8" t="str">
        <f t="shared" si="19"/>
        <v>CS6C-1-1-8B</v>
      </c>
      <c r="C215" s="8" t="str">
        <f t="shared" si="20"/>
        <v>CS6C-1-1-[45][20]</v>
      </c>
      <c r="D215" s="8" t="s">
        <v>8401</v>
      </c>
      <c r="E215" s="8">
        <v>45</v>
      </c>
      <c r="F215" s="8">
        <v>20</v>
      </c>
      <c r="G215" s="8" t="str">
        <f>VLOOKUP(D215&amp;"-I"&amp;E215,端口信息表!B:F,5,FALSE)</f>
        <v>RN8B</v>
      </c>
      <c r="H215" s="8" t="str">
        <f>VLOOKUP(D215&amp;"-O"&amp;F215,端口信息表!B:F,5,FALSE)</f>
        <v>TA8B</v>
      </c>
      <c r="I215" s="8">
        <v>0</v>
      </c>
      <c r="J215" s="8" t="s">
        <v>8683</v>
      </c>
      <c r="K215" s="8">
        <f t="shared" si="21"/>
        <v>1</v>
      </c>
    </row>
    <row r="216" ht="15" spans="1:11">
      <c r="A216" s="8">
        <f t="shared" si="22"/>
        <v>215</v>
      </c>
      <c r="B216" s="8" t="str">
        <f t="shared" si="19"/>
        <v>CS6C-1-1-9B</v>
      </c>
      <c r="C216" s="8" t="str">
        <f t="shared" si="20"/>
        <v>CS6C-1-1-[46][21]</v>
      </c>
      <c r="D216" s="8" t="s">
        <v>8401</v>
      </c>
      <c r="E216" s="8">
        <v>46</v>
      </c>
      <c r="F216" s="8">
        <v>21</v>
      </c>
      <c r="G216" s="8" t="str">
        <f>VLOOKUP(D216&amp;"-I"&amp;E216,端口信息表!B:F,5,FALSE)</f>
        <v>RN9B</v>
      </c>
      <c r="H216" s="8" t="str">
        <f>VLOOKUP(D216&amp;"-O"&amp;F216,端口信息表!B:F,5,FALSE)</f>
        <v>TA9B</v>
      </c>
      <c r="I216" s="8">
        <v>0</v>
      </c>
      <c r="J216" s="8" t="s">
        <v>8683</v>
      </c>
      <c r="K216" s="8">
        <f t="shared" si="21"/>
        <v>1</v>
      </c>
    </row>
    <row r="217" ht="15" spans="1:11">
      <c r="A217" s="8">
        <f t="shared" si="22"/>
        <v>216</v>
      </c>
      <c r="B217" s="8" t="str">
        <f t="shared" si="19"/>
        <v>CS6C-1-1-10B</v>
      </c>
      <c r="C217" s="8" t="str">
        <f t="shared" si="20"/>
        <v>CS6C-1-1-[47][22]</v>
      </c>
      <c r="D217" s="8" t="s">
        <v>8401</v>
      </c>
      <c r="E217" s="8">
        <v>47</v>
      </c>
      <c r="F217" s="8">
        <v>22</v>
      </c>
      <c r="G217" s="8" t="str">
        <f>VLOOKUP(D217&amp;"-I"&amp;E217,端口信息表!B:F,5,FALSE)</f>
        <v>RN10B</v>
      </c>
      <c r="H217" s="8" t="str">
        <f>VLOOKUP(D217&amp;"-O"&amp;F217,端口信息表!B:F,5,FALSE)</f>
        <v>TA10B</v>
      </c>
      <c r="I217" s="8">
        <v>0</v>
      </c>
      <c r="J217" s="8" t="s">
        <v>8683</v>
      </c>
      <c r="K217" s="8">
        <f t="shared" si="21"/>
        <v>1</v>
      </c>
    </row>
    <row r="218" ht="15" spans="1:11">
      <c r="A218" s="8">
        <f t="shared" si="22"/>
        <v>217</v>
      </c>
      <c r="B218" s="8" t="str">
        <f t="shared" si="19"/>
        <v>CS6C-1-1-11B</v>
      </c>
      <c r="C218" s="8" t="str">
        <f t="shared" si="20"/>
        <v>CS6C-1-1-[48][23]</v>
      </c>
      <c r="D218" s="8" t="s">
        <v>8401</v>
      </c>
      <c r="E218" s="8">
        <v>48</v>
      </c>
      <c r="F218" s="8">
        <v>23</v>
      </c>
      <c r="G218" s="8" t="str">
        <f>VLOOKUP(D218&amp;"-I"&amp;E218,端口信息表!B:F,5,FALSE)</f>
        <v>RN11B</v>
      </c>
      <c r="H218" s="8" t="str">
        <f>VLOOKUP(D218&amp;"-O"&amp;F218,端口信息表!B:F,5,FALSE)</f>
        <v>TA11B</v>
      </c>
      <c r="I218" s="8">
        <v>0</v>
      </c>
      <c r="J218" s="8" t="s">
        <v>8683</v>
      </c>
      <c r="K218" s="8">
        <f t="shared" si="21"/>
        <v>1</v>
      </c>
    </row>
    <row r="219" ht="15" spans="1:11">
      <c r="A219" s="8">
        <f t="shared" si="22"/>
        <v>218</v>
      </c>
      <c r="B219" s="8" t="str">
        <f t="shared" si="19"/>
        <v>CS6C-1-1-12B</v>
      </c>
      <c r="C219" s="8" t="str">
        <f t="shared" si="20"/>
        <v>CS6C-1-1-[49][24]</v>
      </c>
      <c r="D219" s="8" t="s">
        <v>8401</v>
      </c>
      <c r="E219" s="8">
        <v>49</v>
      </c>
      <c r="F219" s="8">
        <v>24</v>
      </c>
      <c r="G219" s="8" t="str">
        <f>VLOOKUP(D219&amp;"-I"&amp;E219,端口信息表!B:F,5,FALSE)</f>
        <v>RN12B</v>
      </c>
      <c r="H219" s="8" t="str">
        <f>VLOOKUP(D219&amp;"-O"&amp;F219,端口信息表!B:F,5,FALSE)</f>
        <v>TA12B</v>
      </c>
      <c r="I219" s="8">
        <v>0</v>
      </c>
      <c r="J219" s="8" t="s">
        <v>8683</v>
      </c>
      <c r="K219" s="8">
        <f t="shared" si="21"/>
        <v>1</v>
      </c>
    </row>
    <row r="220" ht="15" spans="1:11">
      <c r="A220" s="8">
        <f t="shared" si="22"/>
        <v>219</v>
      </c>
      <c r="B220" s="8" t="str">
        <f t="shared" si="19"/>
        <v>CS6C-1-1-13B</v>
      </c>
      <c r="C220" s="8" t="str">
        <f t="shared" si="20"/>
        <v>CS6C-1-1-[50][25]</v>
      </c>
      <c r="D220" s="8" t="s">
        <v>8401</v>
      </c>
      <c r="E220" s="8">
        <v>50</v>
      </c>
      <c r="F220" s="8">
        <v>25</v>
      </c>
      <c r="G220" s="8" t="str">
        <f>VLOOKUP(D220&amp;"-I"&amp;E220,端口信息表!B:F,5,FALSE)</f>
        <v>RN13B</v>
      </c>
      <c r="H220" s="8" t="str">
        <f>VLOOKUP(D220&amp;"-O"&amp;F220,端口信息表!B:F,5,FALSE)</f>
        <v>TA13B</v>
      </c>
      <c r="I220" s="8">
        <v>0</v>
      </c>
      <c r="J220" s="8" t="s">
        <v>8683</v>
      </c>
      <c r="K220" s="8">
        <f t="shared" si="21"/>
        <v>1</v>
      </c>
    </row>
    <row r="221" ht="15" spans="1:11">
      <c r="A221" s="8">
        <f t="shared" si="22"/>
        <v>220</v>
      </c>
      <c r="B221" s="8" t="str">
        <f t="shared" si="19"/>
        <v>CS19-1-5-Ku5V</v>
      </c>
      <c r="C221" s="8" t="str">
        <f t="shared" si="20"/>
        <v>CS19-1-5-[1][1]</v>
      </c>
      <c r="D221" s="8" t="s">
        <v>8400</v>
      </c>
      <c r="E221" s="8">
        <v>1</v>
      </c>
      <c r="F221" s="8">
        <v>1</v>
      </c>
      <c r="G221" s="8" t="str">
        <f>VLOOKUP(D221&amp;"-I"&amp;E221,端口信息表!B:F,5,FALSE)</f>
        <v>RAKu5V</v>
      </c>
      <c r="H221" s="8" t="str">
        <f>VLOOKUP(D221&amp;"-O"&amp;F221,端口信息表!B:F,5,FALSE)</f>
        <v>TAKu5H</v>
      </c>
      <c r="I221" s="8">
        <v>1</v>
      </c>
      <c r="J221" s="8" t="s">
        <v>8683</v>
      </c>
      <c r="K221" s="8">
        <f t="shared" si="21"/>
        <v>1</v>
      </c>
    </row>
    <row r="222" ht="15" spans="1:11">
      <c r="A222" s="8">
        <f t="shared" si="22"/>
        <v>221</v>
      </c>
      <c r="B222" s="8" t="str">
        <f t="shared" si="19"/>
        <v>CS19-1-5-Ku5V</v>
      </c>
      <c r="C222" s="8" t="str">
        <f t="shared" si="20"/>
        <v>CS19-1-5-[1][2]</v>
      </c>
      <c r="D222" s="8" t="s">
        <v>8400</v>
      </c>
      <c r="E222" s="8">
        <v>1</v>
      </c>
      <c r="F222" s="8">
        <v>2</v>
      </c>
      <c r="G222" s="8" t="str">
        <f>VLOOKUP(D222&amp;"-I"&amp;E222,端口信息表!B:F,5,FALSE)</f>
        <v>RAKu5V</v>
      </c>
      <c r="H222" s="8" t="str">
        <f>VLOOKUP(D222&amp;"-O"&amp;F222,端口信息表!B:F,5,FALSE)</f>
        <v>TBKu5H</v>
      </c>
      <c r="I222" s="8">
        <v>0</v>
      </c>
      <c r="J222" s="8" t="s">
        <v>8683</v>
      </c>
      <c r="K222" s="8">
        <f t="shared" si="21"/>
        <v>1</v>
      </c>
    </row>
    <row r="223" ht="15" spans="1:11">
      <c r="A223" s="8">
        <f t="shared" si="22"/>
        <v>222</v>
      </c>
      <c r="B223" s="8" t="str">
        <f t="shared" si="19"/>
        <v>CS19-1-5-Ku6V</v>
      </c>
      <c r="C223" s="8" t="str">
        <f t="shared" si="20"/>
        <v>CS19-1-5-[2][3]</v>
      </c>
      <c r="D223" s="8" t="s">
        <v>8400</v>
      </c>
      <c r="E223" s="8">
        <v>2</v>
      </c>
      <c r="F223" s="8">
        <v>3</v>
      </c>
      <c r="G223" s="8" t="str">
        <f>VLOOKUP(D223&amp;"-I"&amp;E223,端口信息表!B:F,5,FALSE)</f>
        <v>RAKu6V</v>
      </c>
      <c r="H223" s="8" t="str">
        <f>VLOOKUP(D223&amp;"-O"&amp;F223,端口信息表!B:F,5,FALSE)</f>
        <v>TAKu6H</v>
      </c>
      <c r="I223" s="8">
        <v>1</v>
      </c>
      <c r="J223" s="8" t="s">
        <v>8683</v>
      </c>
      <c r="K223" s="8">
        <f t="shared" si="21"/>
        <v>1</v>
      </c>
    </row>
    <row r="224" ht="15" spans="1:11">
      <c r="A224" s="8">
        <f t="shared" si="22"/>
        <v>223</v>
      </c>
      <c r="B224" s="8" t="str">
        <f t="shared" si="19"/>
        <v>CS19-1-5-Ku6V</v>
      </c>
      <c r="C224" s="8" t="str">
        <f t="shared" si="20"/>
        <v>CS19-1-5-[3][4]</v>
      </c>
      <c r="D224" s="8" t="s">
        <v>8400</v>
      </c>
      <c r="E224" s="8">
        <v>3</v>
      </c>
      <c r="F224" s="8">
        <v>4</v>
      </c>
      <c r="G224" s="8" t="str">
        <f>VLOOKUP(D224&amp;"-I"&amp;E224,端口信息表!B:F,5,FALSE)</f>
        <v>RCKu6V</v>
      </c>
      <c r="H224" s="8" t="str">
        <f>VLOOKUP(D224&amp;"-O"&amp;F224,端口信息表!B:F,5,FALSE)</f>
        <v>TCKu6H</v>
      </c>
      <c r="I224" s="8">
        <v>0</v>
      </c>
      <c r="J224" s="8" t="s">
        <v>8683</v>
      </c>
      <c r="K224" s="8">
        <f t="shared" si="21"/>
        <v>1</v>
      </c>
    </row>
    <row r="225" ht="15" spans="1:11">
      <c r="A225" s="8">
        <f t="shared" si="22"/>
        <v>224</v>
      </c>
      <c r="B225" s="8" t="str">
        <f t="shared" si="19"/>
        <v>CS19-1-5-Ku7V</v>
      </c>
      <c r="C225" s="8" t="str">
        <f t="shared" si="20"/>
        <v>CS19-1-5-[4][5]</v>
      </c>
      <c r="D225" s="8" t="s">
        <v>8400</v>
      </c>
      <c r="E225" s="8">
        <v>4</v>
      </c>
      <c r="F225" s="8">
        <v>5</v>
      </c>
      <c r="G225" s="8" t="str">
        <f>VLOOKUP(D225&amp;"-I"&amp;E225,端口信息表!B:F,5,FALSE)</f>
        <v>RAKu7V</v>
      </c>
      <c r="H225" s="8" t="str">
        <f>VLOOKUP(D225&amp;"-O"&amp;F225,端口信息表!B:F,5,FALSE)</f>
        <v>TAKu7H</v>
      </c>
      <c r="I225" s="8">
        <v>1</v>
      </c>
      <c r="J225" s="8" t="s">
        <v>8683</v>
      </c>
      <c r="K225" s="8">
        <f t="shared" si="21"/>
        <v>1</v>
      </c>
    </row>
    <row r="226" ht="15" spans="1:11">
      <c r="A226" s="8">
        <f t="shared" si="22"/>
        <v>225</v>
      </c>
      <c r="B226" s="8" t="str">
        <f t="shared" si="19"/>
        <v>CS19-1-5-Ku7V</v>
      </c>
      <c r="C226" s="8" t="str">
        <f t="shared" si="20"/>
        <v>CS19-1-5-[5][6]</v>
      </c>
      <c r="D226" s="8" t="s">
        <v>8400</v>
      </c>
      <c r="E226" s="8">
        <v>5</v>
      </c>
      <c r="F226" s="8">
        <v>6</v>
      </c>
      <c r="G226" s="8" t="str">
        <f>VLOOKUP(D226&amp;"-I"&amp;E226,端口信息表!B:F,5,FALSE)</f>
        <v>RDKu7V</v>
      </c>
      <c r="H226" s="8" t="str">
        <f>VLOOKUP(D226&amp;"-O"&amp;F226,端口信息表!B:F,5,FALSE)</f>
        <v>TDKu7H</v>
      </c>
      <c r="I226" s="8">
        <v>0</v>
      </c>
      <c r="J226" s="8" t="s">
        <v>8683</v>
      </c>
      <c r="K226" s="8">
        <f t="shared" si="21"/>
        <v>1</v>
      </c>
    </row>
    <row r="227" ht="15" spans="1:11">
      <c r="A227" s="8">
        <f t="shared" si="22"/>
        <v>226</v>
      </c>
      <c r="B227" s="8" t="str">
        <f t="shared" ref="B227:B232" si="23">D227&amp;"-"&amp;RIGHT(G227,5)</f>
        <v>CS19-1-5-Ku11H</v>
      </c>
      <c r="C227" s="8" t="str">
        <f t="shared" si="20"/>
        <v>CS19-1-5-[6][7]</v>
      </c>
      <c r="D227" s="8" t="s">
        <v>8400</v>
      </c>
      <c r="E227" s="8">
        <v>6</v>
      </c>
      <c r="F227" s="8">
        <v>7</v>
      </c>
      <c r="G227" s="8" t="str">
        <f>VLOOKUP(D227&amp;"-I"&amp;E227,端口信息表!B:F,5,FALSE)</f>
        <v>RAKu11H</v>
      </c>
      <c r="H227" s="8" t="str">
        <f>VLOOKUP(D227&amp;"-O"&amp;F227,端口信息表!B:F,5,FALSE)</f>
        <v>TAKu11V</v>
      </c>
      <c r="I227" s="8">
        <v>1</v>
      </c>
      <c r="J227" s="8" t="s">
        <v>8683</v>
      </c>
      <c r="K227" s="8">
        <f t="shared" si="21"/>
        <v>1</v>
      </c>
    </row>
    <row r="228" ht="15" spans="1:11">
      <c r="A228" s="8">
        <f t="shared" si="22"/>
        <v>227</v>
      </c>
      <c r="B228" s="8" t="str">
        <f t="shared" si="23"/>
        <v>CS19-1-5-Ku11H</v>
      </c>
      <c r="C228" s="8" t="str">
        <f t="shared" si="20"/>
        <v>CS19-1-5-[7][8]</v>
      </c>
      <c r="D228" s="8" t="s">
        <v>8400</v>
      </c>
      <c r="E228" s="8">
        <v>7</v>
      </c>
      <c r="F228" s="8">
        <v>8</v>
      </c>
      <c r="G228" s="8" t="str">
        <f>VLOOKUP(D228&amp;"-I"&amp;E228,端口信息表!B:F,5,FALSE)</f>
        <v>RBKu11H</v>
      </c>
      <c r="H228" s="8" t="str">
        <f>VLOOKUP(D228&amp;"-O"&amp;F228,端口信息表!B:F,5,FALSE)</f>
        <v>TBKu11V</v>
      </c>
      <c r="I228" s="8">
        <v>0</v>
      </c>
      <c r="J228" s="8" t="s">
        <v>8683</v>
      </c>
      <c r="K228" s="8">
        <f t="shared" si="21"/>
        <v>1</v>
      </c>
    </row>
    <row r="229" ht="15" spans="1:11">
      <c r="A229" s="8">
        <f t="shared" si="22"/>
        <v>228</v>
      </c>
      <c r="B229" s="8" t="str">
        <f t="shared" si="23"/>
        <v>CS19-1-5-Ku12H</v>
      </c>
      <c r="C229" s="8" t="str">
        <f t="shared" si="20"/>
        <v>CS19-1-5-[8][9]</v>
      </c>
      <c r="D229" s="8" t="s">
        <v>8400</v>
      </c>
      <c r="E229" s="8">
        <v>8</v>
      </c>
      <c r="F229" s="8">
        <v>9</v>
      </c>
      <c r="G229" s="8" t="str">
        <f>VLOOKUP(D229&amp;"-I"&amp;E229,端口信息表!B:F,5,FALSE)</f>
        <v>RAKu12H</v>
      </c>
      <c r="H229" s="8" t="str">
        <f>VLOOKUP(D229&amp;"-O"&amp;F229,端口信息表!B:F,5,FALSE)</f>
        <v>TAKu12V</v>
      </c>
      <c r="I229" s="8">
        <v>1</v>
      </c>
      <c r="J229" s="8" t="s">
        <v>8683</v>
      </c>
      <c r="K229" s="8">
        <f t="shared" si="21"/>
        <v>1</v>
      </c>
    </row>
    <row r="230" ht="15" spans="1:11">
      <c r="A230" s="8">
        <f t="shared" si="22"/>
        <v>229</v>
      </c>
      <c r="B230" s="8" t="str">
        <f t="shared" si="23"/>
        <v>CS19-1-5-Ku12H</v>
      </c>
      <c r="C230" s="8" t="str">
        <f t="shared" si="20"/>
        <v>CS19-1-5-[8][10]</v>
      </c>
      <c r="D230" s="8" t="s">
        <v>8400</v>
      </c>
      <c r="E230" s="8">
        <v>8</v>
      </c>
      <c r="F230" s="8">
        <v>10</v>
      </c>
      <c r="G230" s="8" t="str">
        <f>VLOOKUP(D230&amp;"-I"&amp;E230,端口信息表!B:F,5,FALSE)</f>
        <v>RAKu12H</v>
      </c>
      <c r="H230" s="8" t="str">
        <f>VLOOKUP(D230&amp;"-O"&amp;F230,端口信息表!B:F,5,FALSE)</f>
        <v>TCKu12V</v>
      </c>
      <c r="I230" s="8">
        <v>0</v>
      </c>
      <c r="J230" s="8" t="s">
        <v>8683</v>
      </c>
      <c r="K230" s="8">
        <f t="shared" si="21"/>
        <v>1</v>
      </c>
    </row>
    <row r="231" ht="15" spans="1:11">
      <c r="A231" s="8">
        <f t="shared" si="22"/>
        <v>230</v>
      </c>
      <c r="B231" s="8" t="str">
        <f t="shared" si="23"/>
        <v>CS19-1-5-Ku13H</v>
      </c>
      <c r="C231" s="8" t="str">
        <f t="shared" si="20"/>
        <v>CS19-1-5-[9][11]</v>
      </c>
      <c r="D231" s="8" t="s">
        <v>8400</v>
      </c>
      <c r="E231" s="8">
        <v>9</v>
      </c>
      <c r="F231" s="8">
        <v>11</v>
      </c>
      <c r="G231" s="8" t="str">
        <f>VLOOKUP(D231&amp;"-I"&amp;E231,端口信息表!B:F,5,FALSE)</f>
        <v>RAKu13H</v>
      </c>
      <c r="H231" s="8" t="str">
        <f>VLOOKUP(D231&amp;"-O"&amp;F231,端口信息表!B:F,5,FALSE)</f>
        <v>TAKu13V</v>
      </c>
      <c r="I231" s="8">
        <v>1</v>
      </c>
      <c r="J231" s="8" t="s">
        <v>8683</v>
      </c>
      <c r="K231" s="8">
        <f t="shared" si="21"/>
        <v>1</v>
      </c>
    </row>
    <row r="232" ht="15" spans="1:11">
      <c r="A232" s="8">
        <f t="shared" si="22"/>
        <v>231</v>
      </c>
      <c r="B232" s="8" t="str">
        <f t="shared" si="23"/>
        <v>CS19-1-5-Ku13H</v>
      </c>
      <c r="C232" s="8" t="str">
        <f t="shared" si="20"/>
        <v>CS19-1-5-[9][12]</v>
      </c>
      <c r="D232" s="8" t="s">
        <v>8400</v>
      </c>
      <c r="E232" s="8">
        <v>9</v>
      </c>
      <c r="F232" s="8">
        <v>12</v>
      </c>
      <c r="G232" s="8" t="str">
        <f>VLOOKUP(D232&amp;"-I"&amp;E232,端口信息表!B:F,5,FALSE)</f>
        <v>RAKu13H</v>
      </c>
      <c r="H232" s="8" t="str">
        <f>VLOOKUP(D232&amp;"-O"&amp;F232,端口信息表!B:F,5,FALSE)</f>
        <v>TDKu13V</v>
      </c>
      <c r="I232" s="8">
        <v>0</v>
      </c>
      <c r="J232" s="8" t="s">
        <v>8683</v>
      </c>
      <c r="K232" s="8">
        <f t="shared" si="21"/>
        <v>1</v>
      </c>
    </row>
    <row r="233" ht="15" spans="1:11">
      <c r="A233" s="8">
        <f t="shared" si="22"/>
        <v>232</v>
      </c>
      <c r="B233" s="8" t="str">
        <f t="shared" si="19"/>
        <v>CS9C-1-3-12A</v>
      </c>
      <c r="C233" s="8" t="str">
        <f t="shared" si="20"/>
        <v>CS9C-1-3-[1][1]</v>
      </c>
      <c r="D233" s="8" t="s">
        <v>8395</v>
      </c>
      <c r="E233" s="8">
        <v>1</v>
      </c>
      <c r="F233" s="8">
        <v>1</v>
      </c>
      <c r="G233" s="8" t="str">
        <f>VLOOKUP(D233&amp;"-I"&amp;E233,端口信息表!B:F,5,FALSE)</f>
        <v>RN12A</v>
      </c>
      <c r="H233" s="8" t="str">
        <f>VLOOKUP(D233&amp;"-O"&amp;F233,端口信息表!B:F,5,FALSE)</f>
        <v>TC12A</v>
      </c>
      <c r="I233" s="8">
        <v>1</v>
      </c>
      <c r="J233" s="8" t="s">
        <v>8683</v>
      </c>
      <c r="K233" s="8">
        <f t="shared" si="21"/>
        <v>1</v>
      </c>
    </row>
    <row r="234" ht="15" spans="1:11">
      <c r="A234" s="8">
        <f t="shared" si="22"/>
        <v>233</v>
      </c>
      <c r="B234" s="8" t="str">
        <f t="shared" si="19"/>
        <v>CS9C-1-3-1A</v>
      </c>
      <c r="C234" s="8" t="str">
        <f t="shared" si="20"/>
        <v>CS9C-1-3-[2][2]</v>
      </c>
      <c r="D234" s="8" t="s">
        <v>8395</v>
      </c>
      <c r="E234" s="8">
        <v>2</v>
      </c>
      <c r="F234" s="8">
        <v>2</v>
      </c>
      <c r="G234" s="8" t="str">
        <f>VLOOKUP(D234&amp;"-I"&amp;E234,端口信息表!B:F,5,FALSE)</f>
        <v>RN1A</v>
      </c>
      <c r="H234" s="8" t="str">
        <f>VLOOKUP(D234&amp;"-O"&amp;F234,端口信息表!B:F,5,FALSE)</f>
        <v>TC1A</v>
      </c>
      <c r="I234" s="8">
        <v>1</v>
      </c>
      <c r="J234" s="8" t="s">
        <v>8683</v>
      </c>
      <c r="K234" s="8">
        <f t="shared" si="21"/>
        <v>1</v>
      </c>
    </row>
    <row r="235" ht="15" spans="1:11">
      <c r="A235" s="8">
        <f t="shared" si="22"/>
        <v>234</v>
      </c>
      <c r="B235" s="8" t="str">
        <f t="shared" si="19"/>
        <v>CS9C-1-3-2A</v>
      </c>
      <c r="C235" s="8" t="str">
        <f t="shared" si="20"/>
        <v>CS9C-1-3-[3][3]</v>
      </c>
      <c r="D235" s="8" t="s">
        <v>8395</v>
      </c>
      <c r="E235" s="8">
        <v>3</v>
      </c>
      <c r="F235" s="8">
        <v>3</v>
      </c>
      <c r="G235" s="8" t="str">
        <f>VLOOKUP(D235&amp;"-I"&amp;E235,端口信息表!B:F,5,FALSE)</f>
        <v>RN2A</v>
      </c>
      <c r="H235" s="8" t="str">
        <f>VLOOKUP(D235&amp;"-O"&amp;F235,端口信息表!B:F,5,FALSE)</f>
        <v>TC2A</v>
      </c>
      <c r="I235" s="8">
        <v>1</v>
      </c>
      <c r="J235" s="8" t="s">
        <v>8683</v>
      </c>
      <c r="K235" s="8">
        <f t="shared" si="21"/>
        <v>1</v>
      </c>
    </row>
    <row r="236" ht="15" spans="1:11">
      <c r="A236" s="8">
        <f t="shared" si="22"/>
        <v>235</v>
      </c>
      <c r="B236" s="8" t="str">
        <f t="shared" si="19"/>
        <v>CS9C-1-3-12A</v>
      </c>
      <c r="C236" s="8" t="str">
        <f t="shared" si="20"/>
        <v>CS9C-1-3-[4][4]</v>
      </c>
      <c r="D236" s="8" t="s">
        <v>8395</v>
      </c>
      <c r="E236" s="8">
        <v>4</v>
      </c>
      <c r="F236" s="8">
        <v>4</v>
      </c>
      <c r="G236" s="8" t="str">
        <f>VLOOKUP(D236&amp;"-I"&amp;E236,端口信息表!B:F,5,FALSE)</f>
        <v>RW12A</v>
      </c>
      <c r="H236" s="8" t="str">
        <f>VLOOKUP(D236&amp;"-O"&amp;F236,端口信息表!B:F,5,FALSE)</f>
        <v>TW12A</v>
      </c>
      <c r="I236" s="8">
        <v>0</v>
      </c>
      <c r="J236" s="8" t="s">
        <v>8683</v>
      </c>
      <c r="K236" s="8">
        <f t="shared" si="21"/>
        <v>1</v>
      </c>
    </row>
    <row r="237" ht="15" spans="1:11">
      <c r="A237" s="8">
        <f t="shared" si="22"/>
        <v>236</v>
      </c>
      <c r="B237" s="8" t="str">
        <f t="shared" si="19"/>
        <v>CS9C-1-3-1A</v>
      </c>
      <c r="C237" s="8" t="str">
        <f t="shared" si="20"/>
        <v>CS9C-1-3-[5][5]</v>
      </c>
      <c r="D237" s="8" t="s">
        <v>8395</v>
      </c>
      <c r="E237" s="8">
        <v>5</v>
      </c>
      <c r="F237" s="8">
        <v>5</v>
      </c>
      <c r="G237" s="8" t="str">
        <f>VLOOKUP(D237&amp;"-I"&amp;E237,端口信息表!B:F,5,FALSE)</f>
        <v>RW1A</v>
      </c>
      <c r="H237" s="8" t="str">
        <f>VLOOKUP(D237&amp;"-O"&amp;F237,端口信息表!B:F,5,FALSE)</f>
        <v>TW1A</v>
      </c>
      <c r="I237" s="8">
        <v>0</v>
      </c>
      <c r="J237" s="8" t="s">
        <v>8683</v>
      </c>
      <c r="K237" s="8">
        <f t="shared" si="21"/>
        <v>1</v>
      </c>
    </row>
    <row r="238" ht="15" spans="1:11">
      <c r="A238" s="8">
        <f t="shared" si="22"/>
        <v>237</v>
      </c>
      <c r="B238" s="8" t="str">
        <f t="shared" si="19"/>
        <v>CS9C-1-3-2A</v>
      </c>
      <c r="C238" s="8" t="str">
        <f t="shared" si="20"/>
        <v>CS9C-1-3-[6][6]</v>
      </c>
      <c r="D238" s="8" t="s">
        <v>8395</v>
      </c>
      <c r="E238" s="8">
        <v>6</v>
      </c>
      <c r="F238" s="8">
        <v>6</v>
      </c>
      <c r="G238" s="8" t="str">
        <f>VLOOKUP(D238&amp;"-I"&amp;E238,端口信息表!B:F,5,FALSE)</f>
        <v>RW2A</v>
      </c>
      <c r="H238" s="8" t="str">
        <f>VLOOKUP(D238&amp;"-O"&amp;F238,端口信息表!B:F,5,FALSE)</f>
        <v>TW2A</v>
      </c>
      <c r="I238" s="8">
        <v>0</v>
      </c>
      <c r="J238" s="8" t="s">
        <v>8683</v>
      </c>
      <c r="K238" s="8">
        <f t="shared" si="21"/>
        <v>1</v>
      </c>
    </row>
    <row r="239" ht="15" spans="1:11">
      <c r="A239" s="8">
        <f t="shared" si="22"/>
        <v>238</v>
      </c>
      <c r="B239" s="8" t="str">
        <f t="shared" si="19"/>
        <v>CS9C-1-4-8A</v>
      </c>
      <c r="C239" s="8" t="str">
        <f t="shared" si="20"/>
        <v>CS9C-1-4-[1][1]</v>
      </c>
      <c r="D239" s="8" t="s">
        <v>8396</v>
      </c>
      <c r="E239" s="8">
        <v>1</v>
      </c>
      <c r="F239" s="8">
        <v>1</v>
      </c>
      <c r="G239" s="8" t="str">
        <f>VLOOKUP(D239&amp;"-I"&amp;E239,端口信息表!B:F,5,FALSE)</f>
        <v>RN8A</v>
      </c>
      <c r="H239" s="8" t="str">
        <f>VLOOKUP(D239&amp;"-O"&amp;F239,端口信息表!B:F,5,FALSE)</f>
        <v>TC8A</v>
      </c>
      <c r="I239" s="8">
        <v>0</v>
      </c>
      <c r="J239" s="8" t="s">
        <v>8683</v>
      </c>
      <c r="K239" s="8">
        <f t="shared" si="21"/>
        <v>1</v>
      </c>
    </row>
    <row r="240" ht="15" spans="1:11">
      <c r="A240" s="8">
        <f t="shared" si="22"/>
        <v>239</v>
      </c>
      <c r="B240" s="8" t="str">
        <f t="shared" si="19"/>
        <v>CS9C-1-4-9A</v>
      </c>
      <c r="C240" s="8" t="str">
        <f t="shared" si="20"/>
        <v>CS9C-1-4-[2][2]</v>
      </c>
      <c r="D240" s="8" t="s">
        <v>8396</v>
      </c>
      <c r="E240" s="8">
        <v>2</v>
      </c>
      <c r="F240" s="8">
        <v>2</v>
      </c>
      <c r="G240" s="8" t="str">
        <f>VLOOKUP(D240&amp;"-I"&amp;E240,端口信息表!B:F,5,FALSE)</f>
        <v>RN9A</v>
      </c>
      <c r="H240" s="8" t="str">
        <f>VLOOKUP(D240&amp;"-O"&amp;F240,端口信息表!B:F,5,FALSE)</f>
        <v>TC9A</v>
      </c>
      <c r="I240" s="8">
        <v>0</v>
      </c>
      <c r="J240" s="8" t="s">
        <v>8683</v>
      </c>
      <c r="K240" s="8">
        <f t="shared" si="21"/>
        <v>1</v>
      </c>
    </row>
    <row r="241" ht="15" spans="1:11">
      <c r="A241" s="8">
        <f t="shared" si="22"/>
        <v>240</v>
      </c>
      <c r="B241" s="8" t="str">
        <f t="shared" si="19"/>
        <v>CS9C-1-4-10A</v>
      </c>
      <c r="C241" s="8" t="str">
        <f t="shared" si="20"/>
        <v>CS9C-1-4-[3][3]</v>
      </c>
      <c r="D241" s="8" t="s">
        <v>8396</v>
      </c>
      <c r="E241" s="8">
        <v>3</v>
      </c>
      <c r="F241" s="8">
        <v>3</v>
      </c>
      <c r="G241" s="8" t="str">
        <f>VLOOKUP(D241&amp;"-I"&amp;E241,端口信息表!B:F,5,FALSE)</f>
        <v>RN10A</v>
      </c>
      <c r="H241" s="8" t="str">
        <f>VLOOKUP(D241&amp;"-O"&amp;F241,端口信息表!B:F,5,FALSE)</f>
        <v>TC10A</v>
      </c>
      <c r="I241" s="8">
        <v>0</v>
      </c>
      <c r="J241" s="8" t="s">
        <v>8683</v>
      </c>
      <c r="K241" s="8">
        <f t="shared" si="21"/>
        <v>1</v>
      </c>
    </row>
    <row r="242" ht="15" spans="1:11">
      <c r="A242" s="8">
        <f t="shared" si="22"/>
        <v>241</v>
      </c>
      <c r="B242" s="8" t="str">
        <f t="shared" si="19"/>
        <v>CS9C-1-4-8A</v>
      </c>
      <c r="C242" s="8" t="str">
        <f t="shared" si="20"/>
        <v>CS9C-1-4-[1][4]</v>
      </c>
      <c r="D242" s="8" t="s">
        <v>8396</v>
      </c>
      <c r="E242" s="8">
        <v>1</v>
      </c>
      <c r="F242" s="8">
        <v>4</v>
      </c>
      <c r="G242" s="8" t="str">
        <f>VLOOKUP(D242&amp;"-I"&amp;E242,端口信息表!B:F,5,FALSE)</f>
        <v>RN8A</v>
      </c>
      <c r="H242" s="8" t="str">
        <f>VLOOKUP(D242&amp;"-O"&amp;F242,端口信息表!B:F,5,FALSE)</f>
        <v>TS8A</v>
      </c>
      <c r="I242" s="8">
        <v>1</v>
      </c>
      <c r="J242" s="8" t="s">
        <v>8683</v>
      </c>
      <c r="K242" s="8">
        <f t="shared" si="21"/>
        <v>1</v>
      </c>
    </row>
    <row r="243" ht="15" spans="1:11">
      <c r="A243" s="8">
        <f t="shared" si="22"/>
        <v>242</v>
      </c>
      <c r="B243" s="8" t="str">
        <f t="shared" si="19"/>
        <v>CS9C-1-4-9A</v>
      </c>
      <c r="C243" s="8" t="str">
        <f t="shared" si="20"/>
        <v>CS9C-1-4-[2][5]</v>
      </c>
      <c r="D243" s="8" t="s">
        <v>8396</v>
      </c>
      <c r="E243" s="8">
        <v>2</v>
      </c>
      <c r="F243" s="8">
        <v>5</v>
      </c>
      <c r="G243" s="8" t="str">
        <f>VLOOKUP(D243&amp;"-I"&amp;E243,端口信息表!B:F,5,FALSE)</f>
        <v>RN9A</v>
      </c>
      <c r="H243" s="8" t="str">
        <f>VLOOKUP(D243&amp;"-O"&amp;F243,端口信息表!B:F,5,FALSE)</f>
        <v>TS9A</v>
      </c>
      <c r="I243" s="8">
        <v>1</v>
      </c>
      <c r="J243" s="8" t="s">
        <v>8683</v>
      </c>
      <c r="K243" s="8">
        <f t="shared" si="21"/>
        <v>1</v>
      </c>
    </row>
    <row r="244" ht="15" spans="1:11">
      <c r="A244" s="8">
        <f t="shared" si="22"/>
        <v>243</v>
      </c>
      <c r="B244" s="8" t="str">
        <f t="shared" si="19"/>
        <v>CS9C-1-4-10A</v>
      </c>
      <c r="C244" s="8" t="str">
        <f t="shared" si="20"/>
        <v>CS9C-1-4-[3][6]</v>
      </c>
      <c r="D244" s="8" t="s">
        <v>8396</v>
      </c>
      <c r="E244" s="8">
        <v>3</v>
      </c>
      <c r="F244" s="8">
        <v>6</v>
      </c>
      <c r="G244" s="8" t="str">
        <f>VLOOKUP(D244&amp;"-I"&amp;E244,端口信息表!B:F,5,FALSE)</f>
        <v>RN10A</v>
      </c>
      <c r="H244" s="8" t="str">
        <f>VLOOKUP(D244&amp;"-O"&amp;F244,端口信息表!B:F,5,FALSE)</f>
        <v>TS10A</v>
      </c>
      <c r="I244" s="8">
        <v>1</v>
      </c>
      <c r="J244" s="8" t="s">
        <v>8683</v>
      </c>
      <c r="K244" s="8">
        <f t="shared" si="21"/>
        <v>1</v>
      </c>
    </row>
    <row r="245" ht="15" spans="1:11">
      <c r="A245" s="8">
        <f t="shared" si="22"/>
        <v>244</v>
      </c>
      <c r="B245" s="8" t="str">
        <f t="shared" si="19"/>
        <v>CS9C-1-6-F01A</v>
      </c>
      <c r="C245" s="8" t="str">
        <f t="shared" si="20"/>
        <v>CS9C-1-6-[1][1]</v>
      </c>
      <c r="D245" s="8" t="s">
        <v>8398</v>
      </c>
      <c r="E245" s="8">
        <v>1</v>
      </c>
      <c r="F245" s="8">
        <v>1</v>
      </c>
      <c r="G245" s="8" t="str">
        <f>VLOOKUP(D245&amp;"-I"&amp;E245,端口信息表!B:F,5,FALSE)</f>
        <v>RMF01A</v>
      </c>
      <c r="H245" s="8" t="str">
        <f>VLOOKUP(D245&amp;"-O"&amp;F245,端口信息表!B:F,5,FALSE)</f>
        <v>TMF01A</v>
      </c>
      <c r="I245" s="8">
        <v>1</v>
      </c>
      <c r="J245" s="8" t="s">
        <v>8683</v>
      </c>
      <c r="K245" s="8">
        <f t="shared" si="21"/>
        <v>1</v>
      </c>
    </row>
    <row r="246" ht="15" spans="1:11">
      <c r="A246" s="8">
        <f t="shared" si="22"/>
        <v>245</v>
      </c>
      <c r="B246" s="8" t="str">
        <f t="shared" si="19"/>
        <v>CS9C-1-6-F02A</v>
      </c>
      <c r="C246" s="8" t="str">
        <f t="shared" si="20"/>
        <v>CS9C-1-6-[2][2]</v>
      </c>
      <c r="D246" s="8" t="s">
        <v>8398</v>
      </c>
      <c r="E246" s="8">
        <v>2</v>
      </c>
      <c r="F246" s="8">
        <v>2</v>
      </c>
      <c r="G246" s="8" t="str">
        <f>VLOOKUP(D246&amp;"-I"&amp;E246,端口信息表!B:F,5,FALSE)</f>
        <v>RMF02A</v>
      </c>
      <c r="H246" s="8" t="str">
        <f>VLOOKUP(D246&amp;"-O"&amp;F246,端口信息表!B:F,5,FALSE)</f>
        <v>TMF02A</v>
      </c>
      <c r="I246" s="8">
        <v>1</v>
      </c>
      <c r="J246" s="8" t="s">
        <v>8683</v>
      </c>
      <c r="K246" s="8">
        <f t="shared" si="21"/>
        <v>1</v>
      </c>
    </row>
    <row r="247" ht="15" spans="1:11">
      <c r="A247" s="8">
        <f t="shared" si="22"/>
        <v>246</v>
      </c>
      <c r="B247" s="8" t="str">
        <f t="shared" si="19"/>
        <v>CS9C-1-6-F03A</v>
      </c>
      <c r="C247" s="8" t="str">
        <f t="shared" si="20"/>
        <v>CS9C-1-6-[3][3]</v>
      </c>
      <c r="D247" s="8" t="s">
        <v>8398</v>
      </c>
      <c r="E247" s="8">
        <v>3</v>
      </c>
      <c r="F247" s="8">
        <v>3</v>
      </c>
      <c r="G247" s="8" t="str">
        <f>VLOOKUP(D247&amp;"-I"&amp;E247,端口信息表!B:F,5,FALSE)</f>
        <v>RMF03A</v>
      </c>
      <c r="H247" s="8" t="str">
        <f>VLOOKUP(D247&amp;"-O"&amp;F247,端口信息表!B:F,5,FALSE)</f>
        <v>TMF03A</v>
      </c>
      <c r="I247" s="8">
        <v>1</v>
      </c>
      <c r="J247" s="8" t="s">
        <v>8683</v>
      </c>
      <c r="K247" s="8">
        <f t="shared" si="21"/>
        <v>1</v>
      </c>
    </row>
    <row r="248" ht="15" spans="1:11">
      <c r="A248" s="8">
        <f t="shared" si="22"/>
        <v>247</v>
      </c>
      <c r="B248" s="8" t="str">
        <f t="shared" si="19"/>
        <v>CS9C-1-6-F04A</v>
      </c>
      <c r="C248" s="8" t="str">
        <f t="shared" si="20"/>
        <v>CS9C-1-6-[4][4]</v>
      </c>
      <c r="D248" s="8" t="s">
        <v>8398</v>
      </c>
      <c r="E248" s="8">
        <v>4</v>
      </c>
      <c r="F248" s="8">
        <v>4</v>
      </c>
      <c r="G248" s="8" t="str">
        <f>VLOOKUP(D248&amp;"-I"&amp;E248,端口信息表!B:F,5,FALSE)</f>
        <v>RMF04A</v>
      </c>
      <c r="H248" s="8" t="str">
        <f>VLOOKUP(D248&amp;"-O"&amp;F248,端口信息表!B:F,5,FALSE)</f>
        <v>TMF04A</v>
      </c>
      <c r="I248" s="8">
        <v>1</v>
      </c>
      <c r="J248" s="8" t="s">
        <v>8683</v>
      </c>
      <c r="K248" s="8">
        <f t="shared" si="21"/>
        <v>1</v>
      </c>
    </row>
    <row r="249" ht="15" spans="1:11">
      <c r="A249" s="8">
        <f t="shared" si="22"/>
        <v>248</v>
      </c>
      <c r="B249" s="8" t="str">
        <f t="shared" si="19"/>
        <v>CS9C-1-6-F05A</v>
      </c>
      <c r="C249" s="8" t="str">
        <f t="shared" si="20"/>
        <v>CS9C-1-6-[5][5]</v>
      </c>
      <c r="D249" s="8" t="s">
        <v>8398</v>
      </c>
      <c r="E249" s="8">
        <v>5</v>
      </c>
      <c r="F249" s="8">
        <v>5</v>
      </c>
      <c r="G249" s="8" t="str">
        <f>VLOOKUP(D249&amp;"-I"&amp;E249,端口信息表!B:F,5,FALSE)</f>
        <v>RMF05A</v>
      </c>
      <c r="H249" s="8" t="str">
        <f>VLOOKUP(D249&amp;"-O"&amp;F249,端口信息表!B:F,5,FALSE)</f>
        <v>TMF05A</v>
      </c>
      <c r="I249" s="8">
        <v>1</v>
      </c>
      <c r="J249" s="8" t="s">
        <v>8683</v>
      </c>
      <c r="K249" s="8">
        <f t="shared" si="21"/>
        <v>1</v>
      </c>
    </row>
    <row r="250" ht="15" spans="1:11">
      <c r="A250" s="8">
        <f t="shared" si="22"/>
        <v>249</v>
      </c>
      <c r="B250" s="8" t="str">
        <f t="shared" si="19"/>
        <v>CS9C-1-6-F01A</v>
      </c>
      <c r="C250" s="8" t="str">
        <f t="shared" si="20"/>
        <v>CS9C-1-6-[6][6]</v>
      </c>
      <c r="D250" s="8" t="s">
        <v>8398</v>
      </c>
      <c r="E250" s="8">
        <v>6</v>
      </c>
      <c r="F250" s="8">
        <v>6</v>
      </c>
      <c r="G250" s="8" t="str">
        <f>VLOOKUP(D250&amp;"-I"&amp;E250,端口信息表!B:F,5,FALSE)</f>
        <v>RNF01A</v>
      </c>
      <c r="H250" s="8" t="str">
        <f>VLOOKUP(D250&amp;"-O"&amp;F250,端口信息表!B:F,5,FALSE)</f>
        <v>TNF01A</v>
      </c>
      <c r="I250" s="8">
        <v>0</v>
      </c>
      <c r="J250" s="8" t="s">
        <v>8683</v>
      </c>
      <c r="K250" s="8">
        <f t="shared" si="21"/>
        <v>1</v>
      </c>
    </row>
    <row r="251" ht="15" spans="1:11">
      <c r="A251" s="8">
        <f t="shared" si="22"/>
        <v>250</v>
      </c>
      <c r="B251" s="8" t="str">
        <f t="shared" si="19"/>
        <v>CS9C-1-6-F02A</v>
      </c>
      <c r="C251" s="8" t="str">
        <f t="shared" ref="C251:C280" si="24">D251&amp;"-["&amp;E251&amp;"]["&amp;F251&amp;"]"</f>
        <v>CS9C-1-6-[7][2]</v>
      </c>
      <c r="D251" s="8" t="s">
        <v>8398</v>
      </c>
      <c r="E251" s="8">
        <v>7</v>
      </c>
      <c r="F251" s="8">
        <v>2</v>
      </c>
      <c r="G251" s="8" t="str">
        <f>VLOOKUP(D251&amp;"-I"&amp;E251,端口信息表!B:F,5,FALSE)</f>
        <v>RNF02A</v>
      </c>
      <c r="H251" s="8" t="str">
        <f>VLOOKUP(D251&amp;"-O"&amp;F251,端口信息表!B:F,5,FALSE)</f>
        <v>TMF02A</v>
      </c>
      <c r="I251" s="8">
        <v>0</v>
      </c>
      <c r="J251" s="8" t="s">
        <v>8683</v>
      </c>
      <c r="K251" s="8">
        <f t="shared" ref="K251:K280" si="25">SUMIF(B:B,B251,I:I)</f>
        <v>1</v>
      </c>
    </row>
    <row r="252" ht="15" spans="1:11">
      <c r="A252" s="8">
        <f t="shared" si="22"/>
        <v>251</v>
      </c>
      <c r="B252" s="8" t="str">
        <f t="shared" si="19"/>
        <v>CS9C-1-6-F03A</v>
      </c>
      <c r="C252" s="8" t="str">
        <f t="shared" si="24"/>
        <v>CS9C-1-6-[8][3]</v>
      </c>
      <c r="D252" s="8" t="s">
        <v>8398</v>
      </c>
      <c r="E252" s="8">
        <v>8</v>
      </c>
      <c r="F252" s="8">
        <v>3</v>
      </c>
      <c r="G252" s="8" t="str">
        <f>VLOOKUP(D252&amp;"-I"&amp;E252,端口信息表!B:F,5,FALSE)</f>
        <v>RNF03A</v>
      </c>
      <c r="H252" s="8" t="str">
        <f>VLOOKUP(D252&amp;"-O"&amp;F252,端口信息表!B:F,5,FALSE)</f>
        <v>TMF03A</v>
      </c>
      <c r="I252" s="8">
        <v>0</v>
      </c>
      <c r="J252" s="8" t="s">
        <v>8683</v>
      </c>
      <c r="K252" s="8">
        <f t="shared" si="25"/>
        <v>1</v>
      </c>
    </row>
    <row r="253" ht="15" spans="1:11">
      <c r="A253" s="8">
        <f t="shared" si="22"/>
        <v>252</v>
      </c>
      <c r="B253" s="8" t="str">
        <f t="shared" si="19"/>
        <v>CS9C-1-6-F04A</v>
      </c>
      <c r="C253" s="8" t="str">
        <f t="shared" si="24"/>
        <v>CS9C-1-6-[9][7]</v>
      </c>
      <c r="D253" s="8" t="s">
        <v>8398</v>
      </c>
      <c r="E253" s="8">
        <v>9</v>
      </c>
      <c r="F253" s="8">
        <v>7</v>
      </c>
      <c r="G253" s="8" t="str">
        <f>VLOOKUP(D253&amp;"-I"&amp;E253,端口信息表!B:F,5,FALSE)</f>
        <v>RNF04A</v>
      </c>
      <c r="H253" s="8" t="str">
        <f>VLOOKUP(D253&amp;"-O"&amp;F253,端口信息表!B:F,5,FALSE)</f>
        <v>TNF04A</v>
      </c>
      <c r="I253" s="8">
        <v>0</v>
      </c>
      <c r="J253" s="8" t="s">
        <v>8683</v>
      </c>
      <c r="K253" s="8">
        <f t="shared" si="25"/>
        <v>1</v>
      </c>
    </row>
    <row r="254" ht="15" spans="1:11">
      <c r="A254" s="8">
        <f t="shared" si="22"/>
        <v>253</v>
      </c>
      <c r="B254" s="8" t="str">
        <f t="shared" si="19"/>
        <v>CS9C-1-6-F05A</v>
      </c>
      <c r="C254" s="8" t="str">
        <f t="shared" si="24"/>
        <v>CS9C-1-6-[10][8]</v>
      </c>
      <c r="D254" s="8" t="s">
        <v>8398</v>
      </c>
      <c r="E254" s="8">
        <v>10</v>
      </c>
      <c r="F254" s="8">
        <v>8</v>
      </c>
      <c r="G254" s="8" t="str">
        <f>VLOOKUP(D254&amp;"-I"&amp;E254,端口信息表!B:F,5,FALSE)</f>
        <v>RNF05A</v>
      </c>
      <c r="H254" s="8" t="str">
        <f>VLOOKUP(D254&amp;"-O"&amp;F254,端口信息表!B:F,5,FALSE)</f>
        <v>TNF05A</v>
      </c>
      <c r="I254" s="8">
        <v>0</v>
      </c>
      <c r="J254" s="8" t="s">
        <v>8683</v>
      </c>
      <c r="K254" s="8">
        <f t="shared" si="25"/>
        <v>1</v>
      </c>
    </row>
    <row r="255" ht="15" spans="1:11">
      <c r="A255" s="8">
        <f t="shared" si="22"/>
        <v>254</v>
      </c>
      <c r="B255" s="8" t="str">
        <f t="shared" si="19"/>
        <v>CS9C-1-7-E1A</v>
      </c>
      <c r="C255" s="8" t="str">
        <f t="shared" si="24"/>
        <v>CS9C-1-7-[1][1]</v>
      </c>
      <c r="D255" s="8" t="s">
        <v>8399</v>
      </c>
      <c r="E255" s="8">
        <v>1</v>
      </c>
      <c r="F255" s="8">
        <v>1</v>
      </c>
      <c r="G255" s="8" t="str">
        <f>VLOOKUP(D255&amp;"-I"&amp;E255,端口信息表!B:F,5,FALSE)</f>
        <v>RNE1A</v>
      </c>
      <c r="H255" s="8" t="str">
        <f>VLOOKUP(D255&amp;"-O"&amp;F255,端口信息表!B:F,5,FALSE)</f>
        <v>TWE1A</v>
      </c>
      <c r="I255" s="8">
        <v>1</v>
      </c>
      <c r="J255" s="8" t="s">
        <v>8683</v>
      </c>
      <c r="K255" s="8">
        <f t="shared" si="25"/>
        <v>1</v>
      </c>
    </row>
    <row r="256" ht="15" spans="1:11">
      <c r="A256" s="8">
        <f t="shared" si="22"/>
        <v>255</v>
      </c>
      <c r="B256" s="8" t="str">
        <f t="shared" si="19"/>
        <v>CS9C-1-7-E2A</v>
      </c>
      <c r="C256" s="8" t="str">
        <f t="shared" si="24"/>
        <v>CS9C-1-7-[2][2]</v>
      </c>
      <c r="D256" s="8" t="s">
        <v>8399</v>
      </c>
      <c r="E256" s="8">
        <v>2</v>
      </c>
      <c r="F256" s="8">
        <v>2</v>
      </c>
      <c r="G256" s="8" t="str">
        <f>VLOOKUP(D256&amp;"-I"&amp;E256,端口信息表!B:F,5,FALSE)</f>
        <v>RNE2A</v>
      </c>
      <c r="H256" s="8" t="str">
        <f>VLOOKUP(D256&amp;"-O"&amp;F256,端口信息表!B:F,5,FALSE)</f>
        <v>TWE2A</v>
      </c>
      <c r="I256" s="8">
        <v>1</v>
      </c>
      <c r="J256" s="8" t="s">
        <v>8683</v>
      </c>
      <c r="K256" s="8">
        <f t="shared" si="25"/>
        <v>1</v>
      </c>
    </row>
    <row r="257" ht="15" spans="1:11">
      <c r="A257" s="8">
        <f t="shared" si="22"/>
        <v>256</v>
      </c>
      <c r="B257" s="8" t="str">
        <f t="shared" ref="B257:B280" si="26">D257&amp;"-"&amp;IF(LEN(G257)=4,RIGHT(G257,2),IF(LEN(G257)=5,RIGHT(G257,3),IF(LEN(G257)=6,RIGHT(G257,4),"长度不符")))</f>
        <v>CS9C-1-7-E3A</v>
      </c>
      <c r="C257" s="8" t="str">
        <f t="shared" si="24"/>
        <v>CS9C-1-7-[3][3]</v>
      </c>
      <c r="D257" s="8" t="s">
        <v>8399</v>
      </c>
      <c r="E257" s="8">
        <v>3</v>
      </c>
      <c r="F257" s="8">
        <v>3</v>
      </c>
      <c r="G257" s="8" t="str">
        <f>VLOOKUP(D257&amp;"-I"&amp;E257,端口信息表!B:F,5,FALSE)</f>
        <v>RNE3A</v>
      </c>
      <c r="H257" s="8" t="str">
        <f>VLOOKUP(D257&amp;"-O"&amp;F257,端口信息表!B:F,5,FALSE)</f>
        <v>TWE3A</v>
      </c>
      <c r="I257" s="8">
        <v>1</v>
      </c>
      <c r="J257" s="8" t="s">
        <v>8683</v>
      </c>
      <c r="K257" s="8">
        <f t="shared" si="25"/>
        <v>1</v>
      </c>
    </row>
    <row r="258" ht="15" spans="1:11">
      <c r="A258" s="8">
        <f t="shared" si="22"/>
        <v>257</v>
      </c>
      <c r="B258" s="8" t="str">
        <f t="shared" si="26"/>
        <v>CS9C-1-7-E4A</v>
      </c>
      <c r="C258" s="8" t="str">
        <f t="shared" si="24"/>
        <v>CS9C-1-7-[4][4]</v>
      </c>
      <c r="D258" s="8" t="s">
        <v>8399</v>
      </c>
      <c r="E258" s="8">
        <v>4</v>
      </c>
      <c r="F258" s="8">
        <v>4</v>
      </c>
      <c r="G258" s="8" t="str">
        <f>VLOOKUP(D258&amp;"-I"&amp;E258,端口信息表!B:F,5,FALSE)</f>
        <v>RNE4A</v>
      </c>
      <c r="H258" s="8" t="str">
        <f>VLOOKUP(D258&amp;"-O"&amp;F258,端口信息表!B:F,5,FALSE)</f>
        <v>TWE4A</v>
      </c>
      <c r="I258" s="8">
        <v>1</v>
      </c>
      <c r="J258" s="8" t="s">
        <v>8683</v>
      </c>
      <c r="K258" s="8">
        <f t="shared" si="25"/>
        <v>1</v>
      </c>
    </row>
    <row r="259" ht="15" spans="1:11">
      <c r="A259" s="8">
        <f t="shared" ref="A259:A280" si="27">ROW()-1</f>
        <v>258</v>
      </c>
      <c r="B259" s="8" t="str">
        <f t="shared" si="26"/>
        <v>CS9C-1-7-E5A</v>
      </c>
      <c r="C259" s="8" t="str">
        <f t="shared" si="24"/>
        <v>CS9C-1-7-[5][5]</v>
      </c>
      <c r="D259" s="8" t="s">
        <v>8399</v>
      </c>
      <c r="E259" s="8">
        <v>5</v>
      </c>
      <c r="F259" s="8">
        <v>5</v>
      </c>
      <c r="G259" s="8" t="str">
        <f>VLOOKUP(D259&amp;"-I"&amp;E259,端口信息表!B:F,5,FALSE)</f>
        <v>RNE5A</v>
      </c>
      <c r="H259" s="8" t="str">
        <f>VLOOKUP(D259&amp;"-O"&amp;F259,端口信息表!B:F,5,FALSE)</f>
        <v>TWE5A</v>
      </c>
      <c r="I259" s="8">
        <v>1</v>
      </c>
      <c r="J259" s="8" t="s">
        <v>8683</v>
      </c>
      <c r="K259" s="8">
        <f t="shared" si="25"/>
        <v>1</v>
      </c>
    </row>
    <row r="260" ht="15" spans="1:11">
      <c r="A260" s="8">
        <f t="shared" si="27"/>
        <v>259</v>
      </c>
      <c r="B260" s="8" t="str">
        <f t="shared" si="26"/>
        <v>CS9C-1-7-E1A</v>
      </c>
      <c r="C260" s="8" t="str">
        <f t="shared" si="24"/>
        <v>CS9C-1-7-[6][1]</v>
      </c>
      <c r="D260" s="8" t="s">
        <v>8399</v>
      </c>
      <c r="E260" s="8">
        <v>6</v>
      </c>
      <c r="F260" s="8">
        <v>1</v>
      </c>
      <c r="G260" s="8" t="str">
        <f>VLOOKUP(D260&amp;"-I"&amp;E260,端口信息表!B:F,5,FALSE)</f>
        <v>RWE1A</v>
      </c>
      <c r="H260" s="8" t="str">
        <f>VLOOKUP(D260&amp;"-O"&amp;F260,端口信息表!B:F,5,FALSE)</f>
        <v>TWE1A</v>
      </c>
      <c r="I260" s="8">
        <v>0</v>
      </c>
      <c r="J260" s="8" t="s">
        <v>8683</v>
      </c>
      <c r="K260" s="8">
        <f t="shared" si="25"/>
        <v>1</v>
      </c>
    </row>
    <row r="261" ht="15" spans="1:11">
      <c r="A261" s="8">
        <f t="shared" si="27"/>
        <v>260</v>
      </c>
      <c r="B261" s="8" t="str">
        <f t="shared" si="26"/>
        <v>CS9C-1-7-E2A</v>
      </c>
      <c r="C261" s="8" t="str">
        <f t="shared" si="24"/>
        <v>CS9C-1-7-[7][2]</v>
      </c>
      <c r="D261" s="8" t="s">
        <v>8399</v>
      </c>
      <c r="E261" s="8">
        <v>7</v>
      </c>
      <c r="F261" s="8">
        <v>2</v>
      </c>
      <c r="G261" s="8" t="str">
        <f>VLOOKUP(D261&amp;"-I"&amp;E261,端口信息表!B:F,5,FALSE)</f>
        <v>RWE2A</v>
      </c>
      <c r="H261" s="8" t="str">
        <f>VLOOKUP(D261&amp;"-O"&amp;F261,端口信息表!B:F,5,FALSE)</f>
        <v>TWE2A</v>
      </c>
      <c r="I261" s="8">
        <v>0</v>
      </c>
      <c r="J261" s="8" t="s">
        <v>8683</v>
      </c>
      <c r="K261" s="8">
        <f t="shared" si="25"/>
        <v>1</v>
      </c>
    </row>
    <row r="262" ht="15" spans="1:11">
      <c r="A262" s="8">
        <f t="shared" si="27"/>
        <v>261</v>
      </c>
      <c r="B262" s="8" t="str">
        <f t="shared" si="26"/>
        <v>CS9C-1-7-E3A</v>
      </c>
      <c r="C262" s="8" t="str">
        <f t="shared" si="24"/>
        <v>CS9C-1-7-[8][3]</v>
      </c>
      <c r="D262" s="8" t="s">
        <v>8399</v>
      </c>
      <c r="E262" s="8">
        <v>8</v>
      </c>
      <c r="F262" s="8">
        <v>3</v>
      </c>
      <c r="G262" s="8" t="str">
        <f>VLOOKUP(D262&amp;"-I"&amp;E262,端口信息表!B:F,5,FALSE)</f>
        <v>RWE3A</v>
      </c>
      <c r="H262" s="8" t="str">
        <f>VLOOKUP(D262&amp;"-O"&amp;F262,端口信息表!B:F,5,FALSE)</f>
        <v>TWE3A</v>
      </c>
      <c r="I262" s="8">
        <v>0</v>
      </c>
      <c r="J262" s="8" t="s">
        <v>8683</v>
      </c>
      <c r="K262" s="8">
        <f t="shared" si="25"/>
        <v>1</v>
      </c>
    </row>
    <row r="263" ht="15" spans="1:11">
      <c r="A263" s="8">
        <f t="shared" si="27"/>
        <v>262</v>
      </c>
      <c r="B263" s="8" t="str">
        <f t="shared" si="26"/>
        <v>CS9C-1-7-E4A</v>
      </c>
      <c r="C263" s="8" t="str">
        <f t="shared" si="24"/>
        <v>CS9C-1-7-[9][4]</v>
      </c>
      <c r="D263" s="8" t="s">
        <v>8399</v>
      </c>
      <c r="E263" s="8">
        <v>9</v>
      </c>
      <c r="F263" s="8">
        <v>4</v>
      </c>
      <c r="G263" s="8" t="str">
        <f>VLOOKUP(D263&amp;"-I"&amp;E263,端口信息表!B:F,5,FALSE)</f>
        <v>RWE4A</v>
      </c>
      <c r="H263" s="8" t="str">
        <f>VLOOKUP(D263&amp;"-O"&amp;F263,端口信息表!B:F,5,FALSE)</f>
        <v>TWE4A</v>
      </c>
      <c r="I263" s="8">
        <v>0</v>
      </c>
      <c r="J263" s="8" t="s">
        <v>8683</v>
      </c>
      <c r="K263" s="8">
        <f t="shared" si="25"/>
        <v>1</v>
      </c>
    </row>
    <row r="264" ht="15" spans="1:11">
      <c r="A264" s="8">
        <f t="shared" si="27"/>
        <v>263</v>
      </c>
      <c r="B264" s="8" t="str">
        <f t="shared" si="26"/>
        <v>CS9C-1-7-E5A</v>
      </c>
      <c r="C264" s="8" t="str">
        <f t="shared" si="24"/>
        <v>CS9C-1-7-[10][5]</v>
      </c>
      <c r="D264" s="8" t="s">
        <v>8399</v>
      </c>
      <c r="E264" s="8">
        <v>10</v>
      </c>
      <c r="F264" s="8">
        <v>5</v>
      </c>
      <c r="G264" s="8" t="str">
        <f>VLOOKUP(D264&amp;"-I"&amp;E264,端口信息表!B:F,5,FALSE)</f>
        <v>RWE5A</v>
      </c>
      <c r="H264" s="8" t="str">
        <f>VLOOKUP(D264&amp;"-O"&amp;F264,端口信息表!B:F,5,FALSE)</f>
        <v>TWE5A</v>
      </c>
      <c r="I264" s="8">
        <v>0</v>
      </c>
      <c r="J264" s="8" t="s">
        <v>8683</v>
      </c>
      <c r="K264" s="8">
        <f t="shared" si="25"/>
        <v>1</v>
      </c>
    </row>
    <row r="265" ht="15" spans="1:11">
      <c r="A265" s="8">
        <f t="shared" si="27"/>
        <v>264</v>
      </c>
      <c r="B265" s="8" t="str">
        <f t="shared" si="26"/>
        <v>CS11-1-4-1B</v>
      </c>
      <c r="C265" s="8" t="str">
        <f t="shared" si="24"/>
        <v>CS11-1-4-[1][1]</v>
      </c>
      <c r="D265" s="8" t="s">
        <v>8405</v>
      </c>
      <c r="E265" s="8">
        <v>1</v>
      </c>
      <c r="F265" s="8">
        <v>1</v>
      </c>
      <c r="G265" s="8" t="str">
        <f>VLOOKUP(D265&amp;"-I"&amp;E265,端口信息表!B:F,5,FALSE)</f>
        <v>RS1B</v>
      </c>
      <c r="H265" s="8" t="str">
        <f>VLOOKUP(D265&amp;"-O"&amp;F265,端口信息表!B:F,5,FALSE)</f>
        <v>TS1B</v>
      </c>
      <c r="I265" s="8">
        <v>1</v>
      </c>
      <c r="J265" s="8" t="s">
        <v>8683</v>
      </c>
      <c r="K265" s="8">
        <f t="shared" si="25"/>
        <v>1</v>
      </c>
    </row>
    <row r="266" ht="15" spans="1:11">
      <c r="A266" s="8">
        <f t="shared" si="27"/>
        <v>265</v>
      </c>
      <c r="B266" s="8" t="str">
        <f t="shared" si="26"/>
        <v>CS11-1-4-2B</v>
      </c>
      <c r="C266" s="8" t="str">
        <f t="shared" si="24"/>
        <v>CS11-1-4-[2][2]</v>
      </c>
      <c r="D266" s="8" t="s">
        <v>8405</v>
      </c>
      <c r="E266" s="8">
        <v>2</v>
      </c>
      <c r="F266" s="8">
        <v>2</v>
      </c>
      <c r="G266" s="8" t="str">
        <f>VLOOKUP(D266&amp;"-I"&amp;E266,端口信息表!B:F,5,FALSE)</f>
        <v>RS2B</v>
      </c>
      <c r="H266" s="8" t="str">
        <f>VLOOKUP(D266&amp;"-O"&amp;F266,端口信息表!B:F,5,FALSE)</f>
        <v>TS2B</v>
      </c>
      <c r="I266" s="8">
        <v>1</v>
      </c>
      <c r="J266" s="8" t="s">
        <v>8683</v>
      </c>
      <c r="K266" s="8">
        <f t="shared" si="25"/>
        <v>1</v>
      </c>
    </row>
    <row r="267" ht="15" spans="1:11">
      <c r="A267" s="8">
        <f t="shared" si="27"/>
        <v>266</v>
      </c>
      <c r="B267" s="8" t="str">
        <f t="shared" si="26"/>
        <v>CS11-1-4-1B</v>
      </c>
      <c r="C267" s="8" t="str">
        <f t="shared" si="24"/>
        <v>CS11-1-4-[3][3]</v>
      </c>
      <c r="D267" s="8" t="s">
        <v>8405</v>
      </c>
      <c r="E267" s="8">
        <v>3</v>
      </c>
      <c r="F267" s="8">
        <v>3</v>
      </c>
      <c r="G267" s="8" t="str">
        <f>VLOOKUP(D267&amp;"-I"&amp;E267,端口信息表!B:F,5,FALSE)</f>
        <v>RW1B</v>
      </c>
      <c r="H267" s="8" t="str">
        <f>VLOOKUP(D267&amp;"-O"&amp;F267,端口信息表!B:F,5,FALSE)</f>
        <v>TW1B</v>
      </c>
      <c r="I267" s="8">
        <v>0</v>
      </c>
      <c r="J267" s="8" t="s">
        <v>8683</v>
      </c>
      <c r="K267" s="8">
        <f t="shared" si="25"/>
        <v>1</v>
      </c>
    </row>
    <row r="268" ht="15" spans="1:11">
      <c r="A268" s="8">
        <f t="shared" si="27"/>
        <v>267</v>
      </c>
      <c r="B268" s="8" t="str">
        <f t="shared" si="26"/>
        <v>CS11-1-4-2B</v>
      </c>
      <c r="C268" s="8" t="str">
        <f t="shared" si="24"/>
        <v>CS11-1-4-[4][4]</v>
      </c>
      <c r="D268" s="8" t="s">
        <v>8405</v>
      </c>
      <c r="E268" s="8">
        <v>4</v>
      </c>
      <c r="F268" s="8">
        <v>4</v>
      </c>
      <c r="G268" s="8" t="str">
        <f>VLOOKUP(D268&amp;"-I"&amp;E268,端口信息表!B:F,5,FALSE)</f>
        <v>RW2B</v>
      </c>
      <c r="H268" s="8" t="str">
        <f>VLOOKUP(D268&amp;"-O"&amp;F268,端口信息表!B:F,5,FALSE)</f>
        <v>TW2B</v>
      </c>
      <c r="I268" s="8">
        <v>0</v>
      </c>
      <c r="J268" s="8" t="s">
        <v>8683</v>
      </c>
      <c r="K268" s="8">
        <f t="shared" si="25"/>
        <v>1</v>
      </c>
    </row>
    <row r="269" ht="15" spans="1:11">
      <c r="A269" s="8">
        <f t="shared" si="27"/>
        <v>268</v>
      </c>
      <c r="B269" s="8" t="str">
        <f t="shared" si="26"/>
        <v>CS11-1-5-1A</v>
      </c>
      <c r="C269" s="8" t="str">
        <f t="shared" si="24"/>
        <v>CS11-1-5-[1][1]</v>
      </c>
      <c r="D269" s="8" t="s">
        <v>8406</v>
      </c>
      <c r="E269" s="8">
        <v>1</v>
      </c>
      <c r="F269" s="8">
        <v>1</v>
      </c>
      <c r="G269" s="8" t="str">
        <f>VLOOKUP(D269&amp;"-I"&amp;E269,端口信息表!B:F,5,FALSE)</f>
        <v>RI1A</v>
      </c>
      <c r="H269" s="8" t="str">
        <f>VLOOKUP(D269&amp;"-O"&amp;F269,端口信息表!B:F,5,FALSE)</f>
        <v>TI1A</v>
      </c>
      <c r="I269" s="8">
        <v>1</v>
      </c>
      <c r="J269" s="8" t="s">
        <v>8683</v>
      </c>
      <c r="K269" s="8">
        <f t="shared" si="25"/>
        <v>1</v>
      </c>
    </row>
    <row r="270" ht="15" spans="1:11">
      <c r="A270" s="8">
        <f t="shared" si="27"/>
        <v>269</v>
      </c>
      <c r="B270" s="8" t="str">
        <f t="shared" si="26"/>
        <v>CS11-1-5-2A</v>
      </c>
      <c r="C270" s="8" t="str">
        <f t="shared" si="24"/>
        <v>CS11-1-5-[2][2]</v>
      </c>
      <c r="D270" s="8" t="s">
        <v>8406</v>
      </c>
      <c r="E270" s="8">
        <v>2</v>
      </c>
      <c r="F270" s="8">
        <v>2</v>
      </c>
      <c r="G270" s="8" t="str">
        <f>VLOOKUP(D270&amp;"-I"&amp;E270,端口信息表!B:F,5,FALSE)</f>
        <v>RI2A</v>
      </c>
      <c r="H270" s="8" t="str">
        <f>VLOOKUP(D270&amp;"-O"&amp;F270,端口信息表!B:F,5,FALSE)</f>
        <v>TI2A</v>
      </c>
      <c r="I270" s="8">
        <v>1</v>
      </c>
      <c r="J270" s="8" t="s">
        <v>8683</v>
      </c>
      <c r="K270" s="8">
        <f t="shared" si="25"/>
        <v>1</v>
      </c>
    </row>
    <row r="271" ht="15" spans="1:11">
      <c r="A271" s="8">
        <f t="shared" si="27"/>
        <v>270</v>
      </c>
      <c r="B271" s="8" t="str">
        <f t="shared" si="26"/>
        <v>CS11-1-5-3A</v>
      </c>
      <c r="C271" s="8" t="str">
        <f t="shared" si="24"/>
        <v>CS11-1-5-[3][3]</v>
      </c>
      <c r="D271" s="8" t="s">
        <v>8406</v>
      </c>
      <c r="E271" s="8">
        <v>3</v>
      </c>
      <c r="F271" s="8">
        <v>3</v>
      </c>
      <c r="G271" s="8" t="str">
        <f>VLOOKUP(D271&amp;"-I"&amp;E271,端口信息表!B:F,5,FALSE)</f>
        <v>RI3A</v>
      </c>
      <c r="H271" s="8" t="str">
        <f>VLOOKUP(D271&amp;"-O"&amp;F271,端口信息表!B:F,5,FALSE)</f>
        <v>TI3A</v>
      </c>
      <c r="I271" s="8">
        <v>1</v>
      </c>
      <c r="J271" s="8" t="s">
        <v>8683</v>
      </c>
      <c r="K271" s="8">
        <f t="shared" si="25"/>
        <v>1</v>
      </c>
    </row>
    <row r="272" ht="15" spans="1:11">
      <c r="A272" s="8">
        <f t="shared" si="27"/>
        <v>271</v>
      </c>
      <c r="B272" s="8" t="str">
        <f t="shared" si="26"/>
        <v>CS11-1-5-1A</v>
      </c>
      <c r="C272" s="8" t="str">
        <f t="shared" si="24"/>
        <v>CS11-1-5-[4][4]</v>
      </c>
      <c r="D272" s="8" t="s">
        <v>8406</v>
      </c>
      <c r="E272" s="8">
        <v>4</v>
      </c>
      <c r="F272" s="8">
        <v>4</v>
      </c>
      <c r="G272" s="8" t="str">
        <f>VLOOKUP(D272&amp;"-I"&amp;E272,端口信息表!B:F,5,FALSE)</f>
        <v>RM1A</v>
      </c>
      <c r="H272" s="8" t="str">
        <f>VLOOKUP(D272&amp;"-O"&amp;F272,端口信息表!B:F,5,FALSE)</f>
        <v>TM1A</v>
      </c>
      <c r="I272" s="8">
        <v>0</v>
      </c>
      <c r="J272" s="8" t="s">
        <v>8683</v>
      </c>
      <c r="K272" s="8">
        <f t="shared" si="25"/>
        <v>1</v>
      </c>
    </row>
    <row r="273" ht="15" spans="1:11">
      <c r="A273" s="8">
        <f t="shared" si="27"/>
        <v>272</v>
      </c>
      <c r="B273" s="8" t="str">
        <f t="shared" si="26"/>
        <v>CS11-1-5-2A</v>
      </c>
      <c r="C273" s="8" t="str">
        <f t="shared" si="24"/>
        <v>CS11-1-5-[5][5]</v>
      </c>
      <c r="D273" s="8" t="s">
        <v>8406</v>
      </c>
      <c r="E273" s="8">
        <v>5</v>
      </c>
      <c r="F273" s="8">
        <v>5</v>
      </c>
      <c r="G273" s="8" t="str">
        <f>VLOOKUP(D273&amp;"-I"&amp;E273,端口信息表!B:F,5,FALSE)</f>
        <v>RM2A</v>
      </c>
      <c r="H273" s="8" t="str">
        <f>VLOOKUP(D273&amp;"-O"&amp;F273,端口信息表!B:F,5,FALSE)</f>
        <v>TM2A</v>
      </c>
      <c r="I273" s="8">
        <v>0</v>
      </c>
      <c r="J273" s="8" t="s">
        <v>8683</v>
      </c>
      <c r="K273" s="8">
        <f t="shared" si="25"/>
        <v>1</v>
      </c>
    </row>
    <row r="274" ht="15" spans="1:11">
      <c r="A274" s="8">
        <f t="shared" si="27"/>
        <v>273</v>
      </c>
      <c r="B274" s="8" t="str">
        <f t="shared" si="26"/>
        <v>CS11-1-5-3A</v>
      </c>
      <c r="C274" s="8" t="str">
        <f t="shared" si="24"/>
        <v>CS11-1-5-[6][6]</v>
      </c>
      <c r="D274" s="8" t="s">
        <v>8406</v>
      </c>
      <c r="E274" s="8">
        <v>6</v>
      </c>
      <c r="F274" s="8">
        <v>6</v>
      </c>
      <c r="G274" s="8" t="str">
        <f>VLOOKUP(D274&amp;"-I"&amp;E274,端口信息表!B:F,5,FALSE)</f>
        <v>RM3A</v>
      </c>
      <c r="H274" s="8" t="str">
        <f>VLOOKUP(D274&amp;"-O"&amp;F274,端口信息表!B:F,5,FALSE)</f>
        <v>TM3A</v>
      </c>
      <c r="I274" s="8">
        <v>0</v>
      </c>
      <c r="J274" s="8" t="s">
        <v>8683</v>
      </c>
      <c r="K274" s="8">
        <f t="shared" si="25"/>
        <v>1</v>
      </c>
    </row>
    <row r="275" ht="15" spans="1:11">
      <c r="A275" s="8">
        <f t="shared" si="27"/>
        <v>274</v>
      </c>
      <c r="B275" s="8" t="str">
        <f t="shared" si="26"/>
        <v>CS15-1-2-C17L</v>
      </c>
      <c r="C275" s="8" t="str">
        <f t="shared" si="24"/>
        <v>CS15-1-2-[1][1]</v>
      </c>
      <c r="D275" s="8" t="s">
        <v>8387</v>
      </c>
      <c r="E275" s="8">
        <v>1</v>
      </c>
      <c r="F275" s="8">
        <v>1</v>
      </c>
      <c r="G275" s="8" t="str">
        <f>VLOOKUP(D275&amp;"-I"&amp;E275,端口信息表!B:F,5,FALSE)</f>
        <v>RAC17L</v>
      </c>
      <c r="H275" s="8" t="str">
        <f>VLOOKUP(D275&amp;"-O"&amp;F275,端口信息表!B:F,5,FALSE)</f>
        <v>TAC17R</v>
      </c>
      <c r="I275" s="8">
        <v>1</v>
      </c>
      <c r="J275" s="8" t="s">
        <v>8683</v>
      </c>
      <c r="K275" s="8">
        <f t="shared" si="25"/>
        <v>1</v>
      </c>
    </row>
    <row r="276" ht="15" spans="1:11">
      <c r="A276" s="8">
        <f t="shared" si="27"/>
        <v>275</v>
      </c>
      <c r="B276" s="8" t="str">
        <f t="shared" si="26"/>
        <v>CS15-1-2-C19L</v>
      </c>
      <c r="C276" s="8" t="str">
        <f t="shared" si="24"/>
        <v>CS15-1-2-[2][2]</v>
      </c>
      <c r="D276" s="8" t="s">
        <v>8387</v>
      </c>
      <c r="E276" s="8">
        <v>2</v>
      </c>
      <c r="F276" s="8">
        <v>2</v>
      </c>
      <c r="G276" s="8" t="str">
        <f>VLOOKUP(D276&amp;"-I"&amp;E276,端口信息表!B:F,5,FALSE)</f>
        <v>REC19L</v>
      </c>
      <c r="H276" s="8" t="str">
        <f>VLOOKUP(D276&amp;"-O"&amp;F276,端口信息表!B:F,5,FALSE)</f>
        <v>TEC19R</v>
      </c>
      <c r="I276" s="8">
        <v>1</v>
      </c>
      <c r="J276" s="8" t="s">
        <v>8683</v>
      </c>
      <c r="K276" s="8">
        <f t="shared" si="25"/>
        <v>1</v>
      </c>
    </row>
    <row r="277" ht="15" spans="1:11">
      <c r="A277" s="8">
        <f t="shared" si="27"/>
        <v>276</v>
      </c>
      <c r="B277" s="8" t="str">
        <f t="shared" si="26"/>
        <v>CS15-1-2-C21L</v>
      </c>
      <c r="C277" s="8" t="str">
        <f t="shared" si="24"/>
        <v>CS15-1-2-[3][3]</v>
      </c>
      <c r="D277" s="8" t="s">
        <v>8387</v>
      </c>
      <c r="E277" s="8">
        <v>3</v>
      </c>
      <c r="F277" s="8">
        <v>3</v>
      </c>
      <c r="G277" s="8" t="str">
        <f>VLOOKUP(D277&amp;"-I"&amp;E277,端口信息表!B:F,5,FALSE)</f>
        <v>REC21L</v>
      </c>
      <c r="H277" s="8" t="str">
        <f>VLOOKUP(D277&amp;"-O"&amp;F277,端口信息表!B:F,5,FALSE)</f>
        <v>TEC21R</v>
      </c>
      <c r="I277" s="8">
        <v>0</v>
      </c>
      <c r="J277" s="8" t="s">
        <v>8683</v>
      </c>
      <c r="K277" s="8">
        <f t="shared" si="25"/>
        <v>1</v>
      </c>
    </row>
    <row r="278" ht="15" spans="1:11">
      <c r="A278" s="8">
        <f t="shared" si="27"/>
        <v>277</v>
      </c>
      <c r="B278" s="8" t="str">
        <f t="shared" si="26"/>
        <v>CS15-1-2-C17L</v>
      </c>
      <c r="C278" s="8" t="str">
        <f t="shared" si="24"/>
        <v>CS15-1-2-[4][4]</v>
      </c>
      <c r="D278" s="8" t="s">
        <v>8387</v>
      </c>
      <c r="E278" s="8">
        <v>4</v>
      </c>
      <c r="F278" s="8">
        <v>4</v>
      </c>
      <c r="G278" s="8" t="str">
        <f>VLOOKUP(D278&amp;"-I"&amp;E278,端口信息表!B:F,5,FALSE)</f>
        <v>RWC17L</v>
      </c>
      <c r="H278" s="8" t="str">
        <f>VLOOKUP(D278&amp;"-O"&amp;F278,端口信息表!B:F,5,FALSE)</f>
        <v>TWC17R</v>
      </c>
      <c r="I278" s="8">
        <v>0</v>
      </c>
      <c r="J278" s="8" t="s">
        <v>8683</v>
      </c>
      <c r="K278" s="8">
        <f t="shared" si="25"/>
        <v>1</v>
      </c>
    </row>
    <row r="279" ht="15" spans="1:11">
      <c r="A279" s="8">
        <f t="shared" si="27"/>
        <v>278</v>
      </c>
      <c r="B279" s="8" t="str">
        <f t="shared" si="26"/>
        <v>CS15-1-2-C19L</v>
      </c>
      <c r="C279" s="8" t="str">
        <f t="shared" si="24"/>
        <v>CS15-1-2-[5][5]</v>
      </c>
      <c r="D279" s="8" t="s">
        <v>8387</v>
      </c>
      <c r="E279" s="8">
        <v>5</v>
      </c>
      <c r="F279" s="8">
        <v>5</v>
      </c>
      <c r="G279" s="8" t="str">
        <f>VLOOKUP(D279&amp;"-I"&amp;E279,端口信息表!B:F,5,FALSE)</f>
        <v>RWC19L</v>
      </c>
      <c r="H279" s="8" t="str">
        <f>VLOOKUP(D279&amp;"-O"&amp;F279,端口信息表!B:F,5,FALSE)</f>
        <v>TWC19R</v>
      </c>
      <c r="I279" s="8">
        <v>0</v>
      </c>
      <c r="J279" s="8" t="s">
        <v>8683</v>
      </c>
      <c r="K279" s="8">
        <f t="shared" si="25"/>
        <v>1</v>
      </c>
    </row>
    <row r="280" ht="15" spans="1:11">
      <c r="A280" s="8">
        <f t="shared" si="27"/>
        <v>279</v>
      </c>
      <c r="B280" s="8" t="str">
        <f t="shared" si="26"/>
        <v>CS15-1-2-C21L</v>
      </c>
      <c r="C280" s="8" t="str">
        <f t="shared" si="24"/>
        <v>CS15-1-2-[6][6]</v>
      </c>
      <c r="D280" s="8" t="s">
        <v>8387</v>
      </c>
      <c r="E280" s="8">
        <v>6</v>
      </c>
      <c r="F280" s="8">
        <v>6</v>
      </c>
      <c r="G280" s="8" t="str">
        <f>VLOOKUP(D280&amp;"-I"&amp;E280,端口信息表!B:F,5,FALSE)</f>
        <v>RWC21L</v>
      </c>
      <c r="H280" s="8" t="str">
        <f>VLOOKUP(D280&amp;"-O"&amp;F280,端口信息表!B:F,5,FALSE)</f>
        <v>TWC21R</v>
      </c>
      <c r="I280" s="8">
        <v>1</v>
      </c>
      <c r="J280" s="8" t="s">
        <v>8683</v>
      </c>
      <c r="K280" s="8">
        <f t="shared" si="25"/>
        <v>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K280" etc:filterBottomFollowUsedRange="1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1"/>
  <sheetViews>
    <sheetView topLeftCell="C1" workbookViewId="0">
      <pane ySplit="1" topLeftCell="A162" activePane="bottomLeft" state="frozen"/>
      <selection/>
      <selection pane="bottomLeft" activeCell="C162" sqref="C162:I201"/>
    </sheetView>
  </sheetViews>
  <sheetFormatPr defaultColWidth="9" defaultRowHeight="14.25"/>
  <cols>
    <col min="2" max="2" width="19.1666666666667" customWidth="1"/>
    <col min="3" max="3" width="20.5" customWidth="1"/>
    <col min="7" max="7" width="17.375" customWidth="1"/>
  </cols>
  <sheetData>
    <row r="1" spans="1:9">
      <c r="A1" s="1" t="s">
        <v>189</v>
      </c>
      <c r="B1" s="1" t="s">
        <v>15051</v>
      </c>
      <c r="C1" s="1" t="s">
        <v>15052</v>
      </c>
      <c r="D1" s="1" t="s">
        <v>15053</v>
      </c>
      <c r="E1" s="1" t="s">
        <v>15054</v>
      </c>
      <c r="F1" s="1" t="s">
        <v>15055</v>
      </c>
      <c r="G1" s="1" t="s">
        <v>15056</v>
      </c>
      <c r="H1" s="1" t="s">
        <v>15037</v>
      </c>
      <c r="I1" s="1" t="s">
        <v>15057</v>
      </c>
    </row>
    <row r="2" ht="15" spans="1:9">
      <c r="A2" s="2">
        <f>ROW()-1</f>
        <v>1</v>
      </c>
      <c r="B2" s="2" t="str">
        <f>D2&amp;"-"&amp;C2</f>
        <v>CS10R-TWT-A1</v>
      </c>
      <c r="C2" s="3" t="s">
        <v>8574</v>
      </c>
      <c r="D2" s="3" t="s">
        <v>57</v>
      </c>
      <c r="E2" s="3" t="s">
        <v>15058</v>
      </c>
      <c r="F2" s="2"/>
      <c r="G2" s="2"/>
      <c r="H2" s="3" t="s">
        <v>15059</v>
      </c>
      <c r="I2" s="2">
        <v>5</v>
      </c>
    </row>
    <row r="3" ht="15" spans="1:9">
      <c r="A3" s="2">
        <f t="shared" ref="A3:A12" si="0">ROW()-1</f>
        <v>2</v>
      </c>
      <c r="B3" s="2" t="str">
        <f t="shared" ref="B3:B45" si="1">D3&amp;"-"&amp;C3</f>
        <v>CS10R-TWT-A2</v>
      </c>
      <c r="C3" s="3" t="s">
        <v>8576</v>
      </c>
      <c r="D3" s="3" t="s">
        <v>57</v>
      </c>
      <c r="E3" s="3" t="s">
        <v>15060</v>
      </c>
      <c r="F3" s="2"/>
      <c r="G3" s="2"/>
      <c r="H3" s="3" t="s">
        <v>15059</v>
      </c>
      <c r="I3" s="2">
        <v>8</v>
      </c>
    </row>
    <row r="4" ht="15" spans="1:9">
      <c r="A4" s="2">
        <f t="shared" si="0"/>
        <v>3</v>
      </c>
      <c r="B4" s="2" t="str">
        <f t="shared" si="1"/>
        <v>CS10R-TWT-A3</v>
      </c>
      <c r="C4" s="3" t="s">
        <v>8577</v>
      </c>
      <c r="D4" s="3" t="s">
        <v>57</v>
      </c>
      <c r="E4" s="3" t="s">
        <v>15061</v>
      </c>
      <c r="F4" s="2"/>
      <c r="G4" s="2"/>
      <c r="H4" s="3" t="s">
        <v>15059</v>
      </c>
      <c r="I4" s="2">
        <v>8</v>
      </c>
    </row>
    <row r="5" ht="15" spans="1:9">
      <c r="A5" s="2">
        <f t="shared" si="0"/>
        <v>4</v>
      </c>
      <c r="B5" s="2" t="str">
        <f t="shared" si="1"/>
        <v>CS10R-TWT-A4</v>
      </c>
      <c r="C5" s="3" t="s">
        <v>8575</v>
      </c>
      <c r="D5" s="3" t="s">
        <v>57</v>
      </c>
      <c r="E5" s="3" t="s">
        <v>15062</v>
      </c>
      <c r="F5" s="2"/>
      <c r="G5" s="2"/>
      <c r="H5" s="4"/>
      <c r="I5" s="4"/>
    </row>
    <row r="6" ht="15" spans="1:9">
      <c r="A6" s="2">
        <f t="shared" si="0"/>
        <v>5</v>
      </c>
      <c r="B6" s="2" t="str">
        <f t="shared" si="1"/>
        <v>CS10R-TWT-A5</v>
      </c>
      <c r="C6" s="3" t="s">
        <v>8578</v>
      </c>
      <c r="D6" s="3" t="s">
        <v>57</v>
      </c>
      <c r="E6" s="3" t="s">
        <v>15063</v>
      </c>
      <c r="F6" s="2"/>
      <c r="G6" s="2"/>
      <c r="H6" s="3" t="s">
        <v>15059</v>
      </c>
      <c r="I6" s="2">
        <v>7</v>
      </c>
    </row>
    <row r="7" ht="15" spans="1:9">
      <c r="A7" s="2">
        <f t="shared" si="0"/>
        <v>6</v>
      </c>
      <c r="B7" s="2" t="str">
        <f t="shared" si="1"/>
        <v>CS10R-TWT-A6</v>
      </c>
      <c r="C7" s="3" t="s">
        <v>8579</v>
      </c>
      <c r="D7" s="3" t="s">
        <v>57</v>
      </c>
      <c r="E7" s="3" t="s">
        <v>15064</v>
      </c>
      <c r="F7" s="2"/>
      <c r="G7" s="2"/>
      <c r="H7" s="3" t="s">
        <v>15059</v>
      </c>
      <c r="I7" s="2">
        <v>8</v>
      </c>
    </row>
    <row r="8" ht="15" spans="1:9">
      <c r="A8" s="2">
        <f t="shared" si="0"/>
        <v>7</v>
      </c>
      <c r="B8" s="2" t="str">
        <f t="shared" si="1"/>
        <v>CS10R-TWT-A7</v>
      </c>
      <c r="C8" s="3" t="s">
        <v>8580</v>
      </c>
      <c r="D8" s="3" t="s">
        <v>57</v>
      </c>
      <c r="E8" s="3" t="s">
        <v>15065</v>
      </c>
      <c r="F8" s="2"/>
      <c r="G8" s="2"/>
      <c r="H8" s="3" t="s">
        <v>15059</v>
      </c>
      <c r="I8" s="2">
        <v>7</v>
      </c>
    </row>
    <row r="9" ht="15" spans="1:9">
      <c r="A9" s="2">
        <f t="shared" si="0"/>
        <v>8</v>
      </c>
      <c r="B9" s="2" t="str">
        <f t="shared" si="1"/>
        <v>CS10R-TWT-A8</v>
      </c>
      <c r="C9" s="3" t="s">
        <v>8581</v>
      </c>
      <c r="D9" s="3" t="s">
        <v>57</v>
      </c>
      <c r="E9" s="3" t="s">
        <v>15066</v>
      </c>
      <c r="F9" s="2"/>
      <c r="G9" s="2"/>
      <c r="H9" s="4"/>
      <c r="I9" s="4"/>
    </row>
    <row r="10" ht="15" spans="1:9">
      <c r="A10" s="2">
        <f t="shared" si="0"/>
        <v>9</v>
      </c>
      <c r="B10" s="2" t="str">
        <f t="shared" si="1"/>
        <v>CS10R-TWT-A9</v>
      </c>
      <c r="C10" s="3" t="s">
        <v>8582</v>
      </c>
      <c r="D10" s="3" t="s">
        <v>57</v>
      </c>
      <c r="E10" s="3" t="s">
        <v>15067</v>
      </c>
      <c r="F10" s="2"/>
      <c r="G10" s="2"/>
      <c r="H10" s="3" t="s">
        <v>15059</v>
      </c>
      <c r="I10" s="2">
        <v>9</v>
      </c>
    </row>
    <row r="11" ht="15" spans="1:9">
      <c r="A11" s="2">
        <f t="shared" si="0"/>
        <v>10</v>
      </c>
      <c r="B11" s="2" t="str">
        <f t="shared" si="1"/>
        <v>CS10R-TWT-A10</v>
      </c>
      <c r="C11" s="3" t="s">
        <v>8583</v>
      </c>
      <c r="D11" s="3" t="s">
        <v>57</v>
      </c>
      <c r="E11" s="3" t="s">
        <v>15068</v>
      </c>
      <c r="F11" s="2"/>
      <c r="G11" s="2"/>
      <c r="H11" s="3" t="s">
        <v>15059</v>
      </c>
      <c r="I11" s="2">
        <v>8</v>
      </c>
    </row>
    <row r="12" ht="15" spans="1:9">
      <c r="A12" s="2">
        <f t="shared" si="0"/>
        <v>11</v>
      </c>
      <c r="B12" s="2" t="str">
        <f t="shared" si="1"/>
        <v>CS10R-TWT-A11</v>
      </c>
      <c r="C12" s="3" t="s">
        <v>8584</v>
      </c>
      <c r="D12" s="3" t="s">
        <v>57</v>
      </c>
      <c r="E12" s="3" t="s">
        <v>15069</v>
      </c>
      <c r="F12" s="2"/>
      <c r="G12" s="2"/>
      <c r="H12" s="3" t="s">
        <v>15059</v>
      </c>
      <c r="I12" s="2">
        <v>9</v>
      </c>
    </row>
    <row r="13" ht="15" spans="1:9">
      <c r="A13" s="2">
        <f t="shared" ref="A13:A22" si="2">ROW()-1</f>
        <v>12</v>
      </c>
      <c r="B13" s="2" t="str">
        <f t="shared" si="1"/>
        <v>CS10R-TWT-A12</v>
      </c>
      <c r="C13" s="3" t="s">
        <v>8585</v>
      </c>
      <c r="D13" s="3" t="s">
        <v>57</v>
      </c>
      <c r="E13" s="3" t="s">
        <v>15070</v>
      </c>
      <c r="F13" s="2"/>
      <c r="G13" s="2"/>
      <c r="H13" s="3"/>
      <c r="I13" s="2"/>
    </row>
    <row r="14" ht="15" spans="1:9">
      <c r="A14" s="2">
        <f t="shared" si="2"/>
        <v>13</v>
      </c>
      <c r="B14" s="2" t="str">
        <f t="shared" si="1"/>
        <v>CS10R-TWT-A13</v>
      </c>
      <c r="C14" s="3" t="s">
        <v>8612</v>
      </c>
      <c r="D14" s="3" t="s">
        <v>57</v>
      </c>
      <c r="E14" s="3" t="s">
        <v>15071</v>
      </c>
      <c r="F14" s="2"/>
      <c r="G14" s="2"/>
      <c r="H14" s="3"/>
      <c r="I14" s="2"/>
    </row>
    <row r="15" ht="15" spans="1:9">
      <c r="A15" s="2">
        <f t="shared" si="2"/>
        <v>14</v>
      </c>
      <c r="B15" s="2" t="str">
        <f t="shared" si="1"/>
        <v>CS10R-TWT-A14</v>
      </c>
      <c r="C15" s="3" t="s">
        <v>8613</v>
      </c>
      <c r="D15" s="3" t="s">
        <v>57</v>
      </c>
      <c r="E15" s="3" t="s">
        <v>15072</v>
      </c>
      <c r="F15" s="2"/>
      <c r="G15" s="2"/>
      <c r="H15" s="3"/>
      <c r="I15" s="2"/>
    </row>
    <row r="16" ht="15" spans="1:9">
      <c r="A16" s="2">
        <f t="shared" si="2"/>
        <v>15</v>
      </c>
      <c r="B16" s="2" t="str">
        <f t="shared" si="1"/>
        <v>CS10R-TWT-A15</v>
      </c>
      <c r="C16" s="3" t="s">
        <v>8600</v>
      </c>
      <c r="D16" s="3" t="s">
        <v>57</v>
      </c>
      <c r="E16" s="3" t="s">
        <v>15073</v>
      </c>
      <c r="F16" s="2"/>
      <c r="G16" s="2"/>
      <c r="H16" s="3"/>
      <c r="I16" s="2"/>
    </row>
    <row r="17" ht="15" spans="1:9">
      <c r="A17" s="2">
        <f t="shared" si="2"/>
        <v>16</v>
      </c>
      <c r="B17" s="2" t="str">
        <f t="shared" si="1"/>
        <v>CS10R-TWT-A16</v>
      </c>
      <c r="C17" s="3" t="s">
        <v>8593</v>
      </c>
      <c r="D17" s="3" t="s">
        <v>57</v>
      </c>
      <c r="E17" s="3" t="s">
        <v>15074</v>
      </c>
      <c r="F17" s="2"/>
      <c r="G17" s="2"/>
      <c r="H17" s="3"/>
      <c r="I17" s="2"/>
    </row>
    <row r="18" ht="15" spans="1:9">
      <c r="A18" s="2">
        <f t="shared" si="2"/>
        <v>17</v>
      </c>
      <c r="B18" s="2" t="str">
        <f t="shared" si="1"/>
        <v>CS10R-TWT-A17</v>
      </c>
      <c r="C18" s="3" t="s">
        <v>8602</v>
      </c>
      <c r="D18" s="3" t="s">
        <v>57</v>
      </c>
      <c r="E18" s="3" t="s">
        <v>15075</v>
      </c>
      <c r="F18" s="2"/>
      <c r="G18" s="2"/>
      <c r="H18" s="3"/>
      <c r="I18" s="2"/>
    </row>
    <row r="19" ht="15" spans="1:9">
      <c r="A19" s="2">
        <f t="shared" si="2"/>
        <v>18</v>
      </c>
      <c r="B19" s="2" t="str">
        <f t="shared" si="1"/>
        <v>CS10R-TWT-A18</v>
      </c>
      <c r="C19" s="3" t="s">
        <v>8603</v>
      </c>
      <c r="D19" s="3" t="s">
        <v>57</v>
      </c>
      <c r="E19" s="3" t="s">
        <v>15076</v>
      </c>
      <c r="F19" s="2"/>
      <c r="G19" s="2"/>
      <c r="H19" s="3"/>
      <c r="I19" s="2"/>
    </row>
    <row r="20" ht="15" spans="1:9">
      <c r="A20" s="2">
        <f t="shared" si="2"/>
        <v>19</v>
      </c>
      <c r="B20" s="2" t="str">
        <f t="shared" si="1"/>
        <v>CS10R-TWT-A19</v>
      </c>
      <c r="C20" s="3" t="s">
        <v>8591</v>
      </c>
      <c r="D20" s="3" t="s">
        <v>57</v>
      </c>
      <c r="E20" s="3" t="s">
        <v>15077</v>
      </c>
      <c r="F20" s="2"/>
      <c r="G20" s="2"/>
      <c r="H20" s="2"/>
      <c r="I20" s="2"/>
    </row>
    <row r="21" ht="15" spans="1:9">
      <c r="A21" s="2">
        <f t="shared" si="2"/>
        <v>20</v>
      </c>
      <c r="B21" s="2" t="str">
        <f t="shared" si="1"/>
        <v>CS10R-TWT-A20</v>
      </c>
      <c r="C21" s="3" t="s">
        <v>8594</v>
      </c>
      <c r="D21" s="3" t="s">
        <v>57</v>
      </c>
      <c r="E21" s="3" t="s">
        <v>15078</v>
      </c>
      <c r="F21" s="2"/>
      <c r="G21" s="2"/>
      <c r="H21" s="2"/>
      <c r="I21" s="2"/>
    </row>
    <row r="22" ht="15" spans="1:9">
      <c r="A22" s="2">
        <f t="shared" si="2"/>
        <v>21</v>
      </c>
      <c r="B22" s="2" t="str">
        <f t="shared" si="1"/>
        <v>CS10R-TWT-A21</v>
      </c>
      <c r="C22" s="3" t="s">
        <v>8595</v>
      </c>
      <c r="D22" s="3" t="s">
        <v>57</v>
      </c>
      <c r="E22" s="3" t="s">
        <v>15079</v>
      </c>
      <c r="F22" s="2"/>
      <c r="G22" s="2"/>
      <c r="H22" s="2"/>
      <c r="I22" s="2"/>
    </row>
    <row r="23" ht="15" spans="1:9">
      <c r="A23" s="2">
        <f t="shared" ref="A23:A32" si="3">ROW()-1</f>
        <v>22</v>
      </c>
      <c r="B23" s="2" t="str">
        <f t="shared" si="1"/>
        <v>CS10R-TWT-A22</v>
      </c>
      <c r="C23" s="3" t="s">
        <v>8596</v>
      </c>
      <c r="D23" s="3" t="s">
        <v>57</v>
      </c>
      <c r="E23" s="3" t="s">
        <v>15080</v>
      </c>
      <c r="F23" s="2"/>
      <c r="G23" s="2"/>
      <c r="H23" s="2"/>
      <c r="I23" s="2"/>
    </row>
    <row r="24" ht="15" spans="1:9">
      <c r="A24" s="2">
        <f t="shared" si="3"/>
        <v>23</v>
      </c>
      <c r="B24" s="2" t="str">
        <f t="shared" si="1"/>
        <v>CS10R-TWT-A23</v>
      </c>
      <c r="C24" s="3" t="s">
        <v>8592</v>
      </c>
      <c r="D24" s="3" t="s">
        <v>57</v>
      </c>
      <c r="E24" s="3" t="s">
        <v>15081</v>
      </c>
      <c r="F24" s="2"/>
      <c r="G24" s="2"/>
      <c r="H24" s="2"/>
      <c r="I24" s="2"/>
    </row>
    <row r="25" ht="15" spans="1:9">
      <c r="A25" s="2">
        <f t="shared" si="3"/>
        <v>24</v>
      </c>
      <c r="B25" s="2" t="str">
        <f t="shared" si="1"/>
        <v>CS10R-TWT-A24</v>
      </c>
      <c r="C25" s="3" t="s">
        <v>8597</v>
      </c>
      <c r="D25" s="3" t="s">
        <v>57</v>
      </c>
      <c r="E25" s="3" t="s">
        <v>15082</v>
      </c>
      <c r="F25" s="2"/>
      <c r="G25" s="2"/>
      <c r="H25" s="2"/>
      <c r="I25" s="2"/>
    </row>
    <row r="26" ht="15" spans="1:9">
      <c r="A26" s="2">
        <f t="shared" si="3"/>
        <v>25</v>
      </c>
      <c r="B26" s="2" t="str">
        <f t="shared" si="1"/>
        <v>CS10R-TWT-A25</v>
      </c>
      <c r="C26" s="3" t="s">
        <v>8598</v>
      </c>
      <c r="D26" s="3" t="s">
        <v>57</v>
      </c>
      <c r="E26" s="3" t="s">
        <v>15083</v>
      </c>
      <c r="F26" s="2"/>
      <c r="G26" s="2"/>
      <c r="H26" s="2"/>
      <c r="I26" s="2"/>
    </row>
    <row r="27" ht="15" spans="1:9">
      <c r="A27" s="2">
        <f t="shared" si="3"/>
        <v>26</v>
      </c>
      <c r="B27" s="2" t="str">
        <f t="shared" si="1"/>
        <v>CS10R-TWT-A26</v>
      </c>
      <c r="C27" s="3" t="s">
        <v>8610</v>
      </c>
      <c r="D27" s="3" t="s">
        <v>57</v>
      </c>
      <c r="E27" s="3" t="s">
        <v>15084</v>
      </c>
      <c r="F27" s="2"/>
      <c r="G27" s="2"/>
      <c r="H27" s="2"/>
      <c r="I27" s="2"/>
    </row>
    <row r="28" ht="15" spans="1:9">
      <c r="A28" s="2">
        <f t="shared" si="3"/>
        <v>27</v>
      </c>
      <c r="B28" s="2" t="str">
        <f t="shared" si="1"/>
        <v>CS10R-TWT-A27</v>
      </c>
      <c r="C28" s="3" t="s">
        <v>8604</v>
      </c>
      <c r="D28" s="3" t="s">
        <v>57</v>
      </c>
      <c r="E28" s="3" t="s">
        <v>15085</v>
      </c>
      <c r="F28" s="2"/>
      <c r="G28" s="2"/>
      <c r="H28" s="2"/>
      <c r="I28" s="2"/>
    </row>
    <row r="29" ht="15" spans="1:9">
      <c r="A29" s="2">
        <f t="shared" si="3"/>
        <v>28</v>
      </c>
      <c r="B29" s="2" t="str">
        <f t="shared" si="1"/>
        <v>CS10R-TWT-A28</v>
      </c>
      <c r="C29" s="3" t="s">
        <v>8601</v>
      </c>
      <c r="D29" s="3" t="s">
        <v>57</v>
      </c>
      <c r="E29" s="3" t="s">
        <v>15086</v>
      </c>
      <c r="F29" s="2"/>
      <c r="G29" s="2"/>
      <c r="H29" s="2"/>
      <c r="I29" s="2"/>
    </row>
    <row r="30" ht="15" spans="1:9">
      <c r="A30" s="2">
        <f t="shared" si="3"/>
        <v>29</v>
      </c>
      <c r="B30" s="2" t="str">
        <f t="shared" si="1"/>
        <v>CS10R-TWT-B1</v>
      </c>
      <c r="C30" s="3" t="s">
        <v>8586</v>
      </c>
      <c r="D30" s="3" t="s">
        <v>57</v>
      </c>
      <c r="E30" s="3" t="s">
        <v>15087</v>
      </c>
      <c r="F30" s="2"/>
      <c r="G30" s="2"/>
      <c r="H30" s="2"/>
      <c r="I30" s="2"/>
    </row>
    <row r="31" ht="15" spans="1:9">
      <c r="A31" s="2">
        <f t="shared" si="3"/>
        <v>30</v>
      </c>
      <c r="B31" s="2" t="str">
        <f t="shared" si="1"/>
        <v>CS10R-TWT-B2</v>
      </c>
      <c r="C31" s="3" t="s">
        <v>8589</v>
      </c>
      <c r="D31" s="3" t="s">
        <v>57</v>
      </c>
      <c r="E31" s="3" t="s">
        <v>15088</v>
      </c>
      <c r="F31" s="2"/>
      <c r="G31" s="2"/>
      <c r="H31" s="2"/>
      <c r="I31" s="2"/>
    </row>
    <row r="32" ht="15" spans="1:9">
      <c r="A32" s="2">
        <f t="shared" si="3"/>
        <v>31</v>
      </c>
      <c r="B32" s="2" t="str">
        <f t="shared" si="1"/>
        <v>CS10R-TWT-B3</v>
      </c>
      <c r="C32" s="3" t="s">
        <v>8587</v>
      </c>
      <c r="D32" s="3" t="s">
        <v>57</v>
      </c>
      <c r="E32" s="3" t="s">
        <v>15089</v>
      </c>
      <c r="F32" s="2"/>
      <c r="G32" s="2"/>
      <c r="H32" s="2"/>
      <c r="I32" s="2"/>
    </row>
    <row r="33" ht="15" spans="1:9">
      <c r="A33" s="2">
        <f t="shared" ref="A33:A45" si="4">ROW()-1</f>
        <v>32</v>
      </c>
      <c r="B33" s="2" t="str">
        <f t="shared" si="1"/>
        <v>CS10R-TWT-B4</v>
      </c>
      <c r="C33" s="3" t="s">
        <v>8588</v>
      </c>
      <c r="D33" s="3" t="s">
        <v>57</v>
      </c>
      <c r="E33" s="3" t="s">
        <v>15090</v>
      </c>
      <c r="F33" s="2"/>
      <c r="G33" s="2"/>
      <c r="H33" s="2"/>
      <c r="I33" s="2"/>
    </row>
    <row r="34" ht="15" spans="1:9">
      <c r="A34" s="2">
        <f t="shared" si="4"/>
        <v>33</v>
      </c>
      <c r="B34" s="2" t="str">
        <f t="shared" si="1"/>
        <v>CS10R-TWT-B5</v>
      </c>
      <c r="C34" s="3" t="s">
        <v>8590</v>
      </c>
      <c r="D34" s="3" t="s">
        <v>57</v>
      </c>
      <c r="E34" s="3" t="s">
        <v>15091</v>
      </c>
      <c r="F34" s="2"/>
      <c r="G34" s="2"/>
      <c r="H34" s="2"/>
      <c r="I34" s="2"/>
    </row>
    <row r="35" ht="15" spans="1:9">
      <c r="A35" s="2">
        <f t="shared" si="4"/>
        <v>34</v>
      </c>
      <c r="B35" s="2" t="str">
        <f t="shared" si="1"/>
        <v>CS10R-TWT-B6</v>
      </c>
      <c r="C35" s="3" t="s">
        <v>8615</v>
      </c>
      <c r="D35" s="3" t="s">
        <v>57</v>
      </c>
      <c r="E35" s="3" t="s">
        <v>15092</v>
      </c>
      <c r="F35" s="2"/>
      <c r="G35" s="2"/>
      <c r="H35" s="2"/>
      <c r="I35" s="2"/>
    </row>
    <row r="36" ht="15" spans="1:9">
      <c r="A36" s="2">
        <f t="shared" si="4"/>
        <v>35</v>
      </c>
      <c r="B36" s="2" t="str">
        <f t="shared" si="1"/>
        <v>CS10R-TWT-B7</v>
      </c>
      <c r="C36" s="3" t="s">
        <v>8617</v>
      </c>
      <c r="D36" s="3" t="s">
        <v>57</v>
      </c>
      <c r="E36" s="3" t="s">
        <v>15093</v>
      </c>
      <c r="F36" s="2"/>
      <c r="G36" s="2"/>
      <c r="H36" s="2"/>
      <c r="I36" s="2"/>
    </row>
    <row r="37" ht="15" spans="1:9">
      <c r="A37" s="2">
        <f t="shared" si="4"/>
        <v>36</v>
      </c>
      <c r="B37" s="2" t="str">
        <f t="shared" si="1"/>
        <v>CS10R-TWT-B8</v>
      </c>
      <c r="C37" s="3" t="s">
        <v>8618</v>
      </c>
      <c r="D37" s="3" t="s">
        <v>57</v>
      </c>
      <c r="E37" s="3" t="s">
        <v>15094</v>
      </c>
      <c r="F37" s="2"/>
      <c r="G37" s="2"/>
      <c r="H37" s="2"/>
      <c r="I37" s="2"/>
    </row>
    <row r="38" ht="15" spans="1:9">
      <c r="A38" s="2">
        <f t="shared" si="4"/>
        <v>37</v>
      </c>
      <c r="B38" s="2" t="str">
        <f t="shared" si="1"/>
        <v>CS10R-TWT-B9</v>
      </c>
      <c r="C38" s="3" t="s">
        <v>8619</v>
      </c>
      <c r="D38" s="3" t="s">
        <v>57</v>
      </c>
      <c r="E38" s="3" t="s">
        <v>15095</v>
      </c>
      <c r="F38" s="2"/>
      <c r="G38" s="2"/>
      <c r="H38" s="2"/>
      <c r="I38" s="2"/>
    </row>
    <row r="39" ht="15" spans="1:9">
      <c r="A39" s="2">
        <f t="shared" si="4"/>
        <v>38</v>
      </c>
      <c r="B39" s="2" t="str">
        <f t="shared" si="1"/>
        <v>CS10R-TWT-B10</v>
      </c>
      <c r="C39" s="3" t="s">
        <v>8621</v>
      </c>
      <c r="D39" s="3" t="s">
        <v>57</v>
      </c>
      <c r="E39" s="3" t="s">
        <v>15096</v>
      </c>
      <c r="F39" s="2"/>
      <c r="G39" s="2"/>
      <c r="H39" s="2"/>
      <c r="I39" s="2"/>
    </row>
    <row r="40" ht="15" spans="1:9">
      <c r="A40" s="2">
        <f t="shared" si="4"/>
        <v>39</v>
      </c>
      <c r="B40" s="2" t="str">
        <f t="shared" si="1"/>
        <v>CS10R-TWT-B11</v>
      </c>
      <c r="C40" s="3" t="s">
        <v>8620</v>
      </c>
      <c r="D40" s="3" t="s">
        <v>57</v>
      </c>
      <c r="E40" s="3" t="s">
        <v>15097</v>
      </c>
      <c r="F40" s="2"/>
      <c r="G40" s="2"/>
      <c r="H40" s="2"/>
      <c r="I40" s="2"/>
    </row>
    <row r="41" ht="15" spans="1:9">
      <c r="A41" s="2">
        <f t="shared" si="4"/>
        <v>40</v>
      </c>
      <c r="B41" s="2" t="str">
        <f t="shared" si="1"/>
        <v>CS10R-TWT-B12</v>
      </c>
      <c r="C41" s="3" t="s">
        <v>8622</v>
      </c>
      <c r="D41" s="3" t="s">
        <v>57</v>
      </c>
      <c r="E41" s="3" t="s">
        <v>15098</v>
      </c>
      <c r="F41" s="2"/>
      <c r="G41" s="2"/>
      <c r="H41" s="2"/>
      <c r="I41" s="2"/>
    </row>
    <row r="42" ht="15" spans="1:9">
      <c r="A42" s="2">
        <f t="shared" si="4"/>
        <v>41</v>
      </c>
      <c r="B42" s="2" t="str">
        <f t="shared" si="1"/>
        <v>CS10R-TWT-B13</v>
      </c>
      <c r="C42" s="3" t="s">
        <v>8623</v>
      </c>
      <c r="D42" s="3" t="s">
        <v>57</v>
      </c>
      <c r="E42" s="3" t="s">
        <v>15099</v>
      </c>
      <c r="F42" s="2"/>
      <c r="G42" s="2"/>
      <c r="H42" s="2"/>
      <c r="I42" s="2"/>
    </row>
    <row r="43" ht="15" spans="1:9">
      <c r="A43" s="2">
        <f t="shared" si="4"/>
        <v>42</v>
      </c>
      <c r="B43" s="2" t="str">
        <f t="shared" si="1"/>
        <v>CS10R-TWT-B14</v>
      </c>
      <c r="C43" s="3" t="s">
        <v>8614</v>
      </c>
      <c r="D43" s="3" t="s">
        <v>57</v>
      </c>
      <c r="E43" s="3" t="s">
        <v>15100</v>
      </c>
      <c r="F43" s="2"/>
      <c r="G43" s="2"/>
      <c r="H43" s="2"/>
      <c r="I43" s="2"/>
    </row>
    <row r="44" ht="15" spans="1:9">
      <c r="A44" s="2">
        <f t="shared" si="4"/>
        <v>43</v>
      </c>
      <c r="B44" s="2" t="str">
        <f t="shared" si="1"/>
        <v>CS10R-TWT-B15</v>
      </c>
      <c r="C44" s="3" t="s">
        <v>8616</v>
      </c>
      <c r="D44" s="3" t="s">
        <v>57</v>
      </c>
      <c r="E44" s="3" t="s">
        <v>15101</v>
      </c>
      <c r="F44" s="2"/>
      <c r="G44" s="2"/>
      <c r="H44" s="2"/>
      <c r="I44" s="2"/>
    </row>
    <row r="45" ht="15" spans="1:9">
      <c r="A45" s="2">
        <f t="shared" si="4"/>
        <v>44</v>
      </c>
      <c r="B45" s="2" t="str">
        <f t="shared" si="1"/>
        <v>CS10R-TWT-B16</v>
      </c>
      <c r="C45" s="3" t="s">
        <v>15102</v>
      </c>
      <c r="D45" s="3" t="s">
        <v>57</v>
      </c>
      <c r="E45" s="3" t="s">
        <v>15103</v>
      </c>
      <c r="F45" s="2"/>
      <c r="G45" s="2"/>
      <c r="H45" s="2"/>
      <c r="I45" s="2"/>
    </row>
    <row r="46" ht="15" spans="1:9">
      <c r="A46" s="2">
        <f t="shared" ref="A46:A55" si="5">ROW()-1</f>
        <v>45</v>
      </c>
      <c r="B46" s="2" t="str">
        <f t="shared" ref="B46:B74" si="6">D46&amp;"-"&amp;C46</f>
        <v>CS6D-TWT 1-C</v>
      </c>
      <c r="C46" s="3" t="s">
        <v>8626</v>
      </c>
      <c r="D46" s="3" t="s">
        <v>19</v>
      </c>
      <c r="E46" s="2"/>
      <c r="F46" s="2"/>
      <c r="G46" s="2"/>
      <c r="H46" s="2"/>
      <c r="I46" s="2"/>
    </row>
    <row r="47" ht="15" spans="1:9">
      <c r="A47" s="2">
        <f t="shared" si="5"/>
        <v>46</v>
      </c>
      <c r="B47" s="2" t="str">
        <f t="shared" si="6"/>
        <v>CS6D-TWT 2-C</v>
      </c>
      <c r="C47" s="3" t="s">
        <v>8627</v>
      </c>
      <c r="D47" s="3" t="s">
        <v>19</v>
      </c>
      <c r="E47" s="2"/>
      <c r="F47" s="2"/>
      <c r="G47" s="2"/>
      <c r="H47" s="2"/>
      <c r="I47" s="2"/>
    </row>
    <row r="48" ht="15" spans="1:9">
      <c r="A48" s="2">
        <f t="shared" si="5"/>
        <v>47</v>
      </c>
      <c r="B48" s="2" t="str">
        <f t="shared" si="6"/>
        <v>CS6D-TWT 3-C</v>
      </c>
      <c r="C48" s="3" t="s">
        <v>8628</v>
      </c>
      <c r="D48" s="3" t="s">
        <v>19</v>
      </c>
      <c r="E48" s="2"/>
      <c r="F48" s="2"/>
      <c r="G48" s="2"/>
      <c r="H48" s="2"/>
      <c r="I48" s="2"/>
    </row>
    <row r="49" ht="15" spans="1:9">
      <c r="A49" s="2">
        <f t="shared" si="5"/>
        <v>48</v>
      </c>
      <c r="B49" s="2" t="str">
        <f t="shared" si="6"/>
        <v>CS6D-TWT 4-C</v>
      </c>
      <c r="C49" s="3" t="s">
        <v>8625</v>
      </c>
      <c r="D49" s="3" t="s">
        <v>19</v>
      </c>
      <c r="E49" s="2"/>
      <c r="F49" s="2"/>
      <c r="G49" s="2"/>
      <c r="H49" s="2"/>
      <c r="I49" s="2"/>
    </row>
    <row r="50" ht="15" spans="1:9">
      <c r="A50" s="2">
        <f t="shared" si="5"/>
        <v>49</v>
      </c>
      <c r="B50" s="2" t="str">
        <f t="shared" si="6"/>
        <v>CS6D-TWT 5-C</v>
      </c>
      <c r="C50" s="3" t="s">
        <v>8629</v>
      </c>
      <c r="D50" s="3" t="s">
        <v>19</v>
      </c>
      <c r="E50" s="2"/>
      <c r="F50" s="2"/>
      <c r="G50" s="2"/>
      <c r="H50" s="2"/>
      <c r="I50" s="2"/>
    </row>
    <row r="51" ht="15" spans="1:9">
      <c r="A51" s="2">
        <f t="shared" si="5"/>
        <v>50</v>
      </c>
      <c r="B51" s="2" t="str">
        <f t="shared" si="6"/>
        <v>CS6D-TWT 6-C</v>
      </c>
      <c r="C51" s="3" t="s">
        <v>8630</v>
      </c>
      <c r="D51" s="3" t="s">
        <v>19</v>
      </c>
      <c r="E51" s="2"/>
      <c r="F51" s="2"/>
      <c r="G51" s="2"/>
      <c r="H51" s="2"/>
      <c r="I51" s="2"/>
    </row>
    <row r="52" ht="15" spans="1:9">
      <c r="A52" s="2">
        <f t="shared" si="5"/>
        <v>51</v>
      </c>
      <c r="B52" s="2" t="str">
        <f t="shared" si="6"/>
        <v>CS6D-TWT 7-C</v>
      </c>
      <c r="C52" s="3" t="s">
        <v>8631</v>
      </c>
      <c r="D52" s="3" t="s">
        <v>19</v>
      </c>
      <c r="E52" s="2"/>
      <c r="F52" s="2"/>
      <c r="G52" s="2"/>
      <c r="H52" s="2"/>
      <c r="I52" s="2"/>
    </row>
    <row r="53" ht="15" spans="1:9">
      <c r="A53" s="2">
        <f t="shared" si="5"/>
        <v>52</v>
      </c>
      <c r="B53" s="2" t="str">
        <f t="shared" si="6"/>
        <v>CS6D-TWT 8-C</v>
      </c>
      <c r="C53" s="3" t="s">
        <v>8633</v>
      </c>
      <c r="D53" s="3" t="s">
        <v>19</v>
      </c>
      <c r="E53" s="2"/>
      <c r="F53" s="2"/>
      <c r="G53" s="2"/>
      <c r="H53" s="2"/>
      <c r="I53" s="2"/>
    </row>
    <row r="54" ht="15" spans="1:9">
      <c r="A54" s="2">
        <f t="shared" si="5"/>
        <v>53</v>
      </c>
      <c r="B54" s="2" t="str">
        <f t="shared" si="6"/>
        <v>CS6D-TWT 9-C</v>
      </c>
      <c r="C54" s="3" t="s">
        <v>8632</v>
      </c>
      <c r="D54" s="3" t="s">
        <v>19</v>
      </c>
      <c r="E54" s="2"/>
      <c r="F54" s="2"/>
      <c r="G54" s="2"/>
      <c r="H54" s="2"/>
      <c r="I54" s="2"/>
    </row>
    <row r="55" ht="15" spans="1:9">
      <c r="A55" s="2">
        <f t="shared" si="5"/>
        <v>54</v>
      </c>
      <c r="B55" s="2" t="str">
        <f t="shared" si="6"/>
        <v>CS6D-TWT 10-C</v>
      </c>
      <c r="C55" s="3" t="s">
        <v>8634</v>
      </c>
      <c r="D55" s="3" t="s">
        <v>19</v>
      </c>
      <c r="E55" s="2"/>
      <c r="F55" s="2"/>
      <c r="G55" s="2"/>
      <c r="H55" s="2"/>
      <c r="I55" s="2"/>
    </row>
    <row r="56" ht="15" spans="1:9">
      <c r="A56" s="2">
        <f t="shared" ref="A56:A65" si="7">ROW()-1</f>
        <v>55</v>
      </c>
      <c r="B56" s="2" t="str">
        <f t="shared" si="6"/>
        <v>CS6D-TWT 11-C</v>
      </c>
      <c r="C56" s="3" t="s">
        <v>8635</v>
      </c>
      <c r="D56" s="3" t="s">
        <v>19</v>
      </c>
      <c r="E56" s="2"/>
      <c r="F56" s="2"/>
      <c r="G56" s="2"/>
      <c r="H56" s="2"/>
      <c r="I56" s="2"/>
    </row>
    <row r="57" ht="15" spans="1:9">
      <c r="A57" s="2">
        <f t="shared" si="7"/>
        <v>56</v>
      </c>
      <c r="B57" s="2" t="str">
        <f t="shared" si="6"/>
        <v>CS6D-TWT 12-C</v>
      </c>
      <c r="C57" s="3" t="s">
        <v>8636</v>
      </c>
      <c r="D57" s="3" t="s">
        <v>19</v>
      </c>
      <c r="E57" s="2"/>
      <c r="F57" s="2"/>
      <c r="G57" s="2"/>
      <c r="H57" s="2"/>
      <c r="I57" s="2"/>
    </row>
    <row r="58" ht="15" spans="1:9">
      <c r="A58" s="2">
        <f t="shared" si="7"/>
        <v>57</v>
      </c>
      <c r="B58" s="2" t="str">
        <f t="shared" si="6"/>
        <v>CS6D-TWT 13-C</v>
      </c>
      <c r="C58" s="3" t="s">
        <v>8638</v>
      </c>
      <c r="D58" s="3" t="s">
        <v>19</v>
      </c>
      <c r="E58" s="2"/>
      <c r="F58" s="2"/>
      <c r="G58" s="2"/>
      <c r="H58" s="2"/>
      <c r="I58" s="2"/>
    </row>
    <row r="59" ht="15" spans="1:9">
      <c r="A59" s="2">
        <f t="shared" si="7"/>
        <v>58</v>
      </c>
      <c r="B59" s="2" t="str">
        <f t="shared" si="6"/>
        <v>CS6D-TWT 14-C</v>
      </c>
      <c r="C59" s="3" t="s">
        <v>8640</v>
      </c>
      <c r="D59" s="3" t="s">
        <v>19</v>
      </c>
      <c r="E59" s="2"/>
      <c r="F59" s="2"/>
      <c r="G59" s="2"/>
      <c r="H59" s="2"/>
      <c r="I59" s="2"/>
    </row>
    <row r="60" ht="15" spans="1:9">
      <c r="A60" s="2">
        <f t="shared" si="7"/>
        <v>59</v>
      </c>
      <c r="B60" s="2" t="str">
        <f t="shared" si="6"/>
        <v>CS6D-TWT 15-C</v>
      </c>
      <c r="C60" s="3" t="s">
        <v>8642</v>
      </c>
      <c r="D60" s="3" t="s">
        <v>19</v>
      </c>
      <c r="E60" s="2"/>
      <c r="F60" s="2"/>
      <c r="G60" s="2"/>
      <c r="H60" s="2"/>
      <c r="I60" s="2"/>
    </row>
    <row r="61" ht="15" spans="1:9">
      <c r="A61" s="2">
        <f t="shared" si="7"/>
        <v>60</v>
      </c>
      <c r="B61" s="2" t="str">
        <f t="shared" si="6"/>
        <v>CS6D-TWT 16-C</v>
      </c>
      <c r="C61" s="3" t="s">
        <v>8639</v>
      </c>
      <c r="D61" s="3" t="s">
        <v>19</v>
      </c>
      <c r="E61" s="2"/>
      <c r="F61" s="2"/>
      <c r="G61" s="2"/>
      <c r="H61" s="2"/>
      <c r="I61" s="2"/>
    </row>
    <row r="62" ht="15" spans="1:9">
      <c r="A62" s="2">
        <f t="shared" si="7"/>
        <v>61</v>
      </c>
      <c r="B62" s="2" t="str">
        <f t="shared" si="6"/>
        <v>CS6D-TWT 17-C</v>
      </c>
      <c r="C62" s="3" t="s">
        <v>8643</v>
      </c>
      <c r="D62" s="3" t="s">
        <v>19</v>
      </c>
      <c r="E62" s="2"/>
      <c r="F62" s="2"/>
      <c r="G62" s="2"/>
      <c r="H62" s="2"/>
      <c r="I62" s="2"/>
    </row>
    <row r="63" ht="15" spans="1:9">
      <c r="A63" s="2">
        <f t="shared" si="7"/>
        <v>62</v>
      </c>
      <c r="B63" s="2" t="str">
        <f t="shared" si="6"/>
        <v>CS6D-TWT 18-C</v>
      </c>
      <c r="C63" s="3" t="s">
        <v>8644</v>
      </c>
      <c r="D63" s="3" t="s">
        <v>19</v>
      </c>
      <c r="E63" s="2"/>
      <c r="F63" s="2"/>
      <c r="G63" s="2"/>
      <c r="H63" s="2"/>
      <c r="I63" s="2"/>
    </row>
    <row r="64" ht="15" spans="1:9">
      <c r="A64" s="2">
        <f t="shared" si="7"/>
        <v>63</v>
      </c>
      <c r="B64" s="2" t="str">
        <f t="shared" si="6"/>
        <v>CS6D-TWT 19-C</v>
      </c>
      <c r="C64" s="3" t="s">
        <v>8645</v>
      </c>
      <c r="D64" s="3" t="s">
        <v>19</v>
      </c>
      <c r="E64" s="2"/>
      <c r="F64" s="2"/>
      <c r="G64" s="2"/>
      <c r="H64" s="2"/>
      <c r="I64" s="2"/>
    </row>
    <row r="65" ht="15" spans="1:9">
      <c r="A65" s="2">
        <f t="shared" si="7"/>
        <v>64</v>
      </c>
      <c r="B65" s="2" t="str">
        <f t="shared" si="6"/>
        <v>CS6D-TWT 20-C</v>
      </c>
      <c r="C65" s="3" t="s">
        <v>8647</v>
      </c>
      <c r="D65" s="3" t="s">
        <v>19</v>
      </c>
      <c r="E65" s="2"/>
      <c r="F65" s="2"/>
      <c r="G65" s="2"/>
      <c r="H65" s="2"/>
      <c r="I65" s="2"/>
    </row>
    <row r="66" ht="15" spans="1:9">
      <c r="A66" s="2">
        <f t="shared" ref="A66:A74" si="8">ROW()-1</f>
        <v>65</v>
      </c>
      <c r="B66" s="2" t="str">
        <f t="shared" si="6"/>
        <v>CS6D-TWT 21-C</v>
      </c>
      <c r="C66" s="3" t="s">
        <v>8646</v>
      </c>
      <c r="D66" s="3" t="s">
        <v>19</v>
      </c>
      <c r="E66" s="2"/>
      <c r="F66" s="2"/>
      <c r="G66" s="2"/>
      <c r="H66" s="2"/>
      <c r="I66" s="2"/>
    </row>
    <row r="67" ht="15" spans="1:9">
      <c r="A67" s="2">
        <f t="shared" si="8"/>
        <v>66</v>
      </c>
      <c r="B67" s="2" t="str">
        <f t="shared" si="6"/>
        <v>CS6D-TWT 22-C</v>
      </c>
      <c r="C67" s="3" t="s">
        <v>8648</v>
      </c>
      <c r="D67" s="3" t="s">
        <v>19</v>
      </c>
      <c r="E67" s="2"/>
      <c r="F67" s="2"/>
      <c r="G67" s="2"/>
      <c r="H67" s="2"/>
      <c r="I67" s="2"/>
    </row>
    <row r="68" ht="15" spans="1:9">
      <c r="A68" s="2">
        <f t="shared" si="8"/>
        <v>67</v>
      </c>
      <c r="B68" s="2" t="str">
        <f t="shared" si="6"/>
        <v>CS6D-TWT 23-C</v>
      </c>
      <c r="C68" s="3" t="s">
        <v>8649</v>
      </c>
      <c r="D68" s="3" t="s">
        <v>19</v>
      </c>
      <c r="E68" s="2"/>
      <c r="F68" s="2"/>
      <c r="G68" s="2"/>
      <c r="H68" s="2"/>
      <c r="I68" s="2"/>
    </row>
    <row r="69" ht="15" spans="1:9">
      <c r="A69" s="2">
        <f t="shared" si="8"/>
        <v>68</v>
      </c>
      <c r="B69" s="2" t="str">
        <f t="shared" si="6"/>
        <v>CS6D-TWT 24-C</v>
      </c>
      <c r="C69" s="3" t="s">
        <v>8651</v>
      </c>
      <c r="D69" s="3" t="s">
        <v>19</v>
      </c>
      <c r="E69" s="2"/>
      <c r="F69" s="2"/>
      <c r="G69" s="2"/>
      <c r="H69" s="2"/>
      <c r="I69" s="2"/>
    </row>
    <row r="70" ht="15" spans="1:9">
      <c r="A70" s="2">
        <f t="shared" si="8"/>
        <v>69</v>
      </c>
      <c r="B70" s="2" t="str">
        <f t="shared" si="6"/>
        <v>CS6D-TWT 25-C</v>
      </c>
      <c r="C70" s="3" t="s">
        <v>8624</v>
      </c>
      <c r="D70" s="3" t="s">
        <v>19</v>
      </c>
      <c r="E70" s="2"/>
      <c r="F70" s="2"/>
      <c r="G70" s="2"/>
      <c r="H70" s="2"/>
      <c r="I70" s="2"/>
    </row>
    <row r="71" ht="15" spans="1:9">
      <c r="A71" s="2">
        <f t="shared" si="8"/>
        <v>70</v>
      </c>
      <c r="B71" s="2" t="str">
        <f t="shared" si="6"/>
        <v>CS6D-TWT 26-C</v>
      </c>
      <c r="C71" s="3" t="s">
        <v>8637</v>
      </c>
      <c r="D71" s="3" t="s">
        <v>19</v>
      </c>
      <c r="E71" s="2"/>
      <c r="F71" s="2"/>
      <c r="G71" s="2"/>
      <c r="H71" s="2"/>
      <c r="I71" s="2"/>
    </row>
    <row r="72" ht="15" spans="1:9">
      <c r="A72" s="2">
        <f t="shared" si="8"/>
        <v>71</v>
      </c>
      <c r="B72" s="2" t="str">
        <f t="shared" si="6"/>
        <v>CS6D-TWT 27-C</v>
      </c>
      <c r="C72" s="3" t="s">
        <v>8641</v>
      </c>
      <c r="D72" s="3" t="s">
        <v>19</v>
      </c>
      <c r="E72" s="2"/>
      <c r="F72" s="2"/>
      <c r="G72" s="2"/>
      <c r="H72" s="2"/>
      <c r="I72" s="2"/>
    </row>
    <row r="73" ht="15" spans="1:9">
      <c r="A73" s="2">
        <f t="shared" si="8"/>
        <v>72</v>
      </c>
      <c r="B73" s="2" t="str">
        <f t="shared" si="6"/>
        <v>CS6D-TWT 28-C</v>
      </c>
      <c r="C73" s="3" t="s">
        <v>8650</v>
      </c>
      <c r="D73" s="3" t="s">
        <v>19</v>
      </c>
      <c r="E73" s="2"/>
      <c r="F73" s="2"/>
      <c r="G73" s="2"/>
      <c r="H73" s="2"/>
      <c r="I73" s="2"/>
    </row>
    <row r="74" ht="15" spans="1:9">
      <c r="A74" s="2">
        <f t="shared" si="8"/>
        <v>73</v>
      </c>
      <c r="B74" s="2" t="str">
        <f t="shared" si="6"/>
        <v>CS6D-TWT 29-C</v>
      </c>
      <c r="C74" s="3" t="s">
        <v>8652</v>
      </c>
      <c r="D74" s="3" t="s">
        <v>19</v>
      </c>
      <c r="E74" s="2"/>
      <c r="F74" s="2"/>
      <c r="G74" s="2"/>
      <c r="H74" s="2"/>
      <c r="I74" s="2"/>
    </row>
    <row r="75" ht="15" spans="1:9">
      <c r="A75" s="2">
        <f t="shared" ref="A75:A84" si="9">ROW()-1</f>
        <v>74</v>
      </c>
      <c r="B75" s="2" t="str">
        <f t="shared" ref="B75:B100" si="10">D75&amp;"-"&amp;C75</f>
        <v>CS6D-TWT 1-Ku</v>
      </c>
      <c r="C75" s="3" t="s">
        <v>8653</v>
      </c>
      <c r="D75" s="3" t="s">
        <v>19</v>
      </c>
      <c r="E75" s="4"/>
      <c r="F75" s="4"/>
      <c r="G75" s="4"/>
      <c r="H75" s="4"/>
      <c r="I75" s="4"/>
    </row>
    <row r="76" ht="15" spans="1:9">
      <c r="A76" s="2">
        <f t="shared" si="9"/>
        <v>75</v>
      </c>
      <c r="B76" s="2" t="str">
        <f t="shared" si="10"/>
        <v>CS6D-TWT 2-Ku</v>
      </c>
      <c r="C76" s="3" t="s">
        <v>8655</v>
      </c>
      <c r="D76" s="3" t="s">
        <v>19</v>
      </c>
      <c r="E76" s="4"/>
      <c r="F76" s="4"/>
      <c r="G76" s="4"/>
      <c r="H76" s="4"/>
      <c r="I76" s="4"/>
    </row>
    <row r="77" ht="15" spans="1:9">
      <c r="A77" s="2">
        <f t="shared" si="9"/>
        <v>76</v>
      </c>
      <c r="B77" s="2" t="str">
        <f t="shared" si="10"/>
        <v>CS6D-TWT 3-Ku</v>
      </c>
      <c r="C77" s="3" t="s">
        <v>8657</v>
      </c>
      <c r="D77" s="3" t="s">
        <v>19</v>
      </c>
      <c r="E77" s="4"/>
      <c r="F77" s="4"/>
      <c r="G77" s="4"/>
      <c r="H77" s="4"/>
      <c r="I77" s="4"/>
    </row>
    <row r="78" ht="15" spans="1:9">
      <c r="A78" s="2">
        <f t="shared" si="9"/>
        <v>77</v>
      </c>
      <c r="B78" s="2" t="str">
        <f t="shared" si="10"/>
        <v>CS6D-TWT 4-Ku</v>
      </c>
      <c r="C78" s="3" t="s">
        <v>8654</v>
      </c>
      <c r="D78" s="3" t="s">
        <v>19</v>
      </c>
      <c r="E78" s="4"/>
      <c r="F78" s="4"/>
      <c r="G78" s="4"/>
      <c r="H78" s="4"/>
      <c r="I78" s="4"/>
    </row>
    <row r="79" ht="15" spans="1:9">
      <c r="A79" s="2">
        <f t="shared" si="9"/>
        <v>78</v>
      </c>
      <c r="B79" s="2" t="str">
        <f t="shared" si="10"/>
        <v>CS6D-TWT 5-Ku</v>
      </c>
      <c r="C79" s="3" t="s">
        <v>8659</v>
      </c>
      <c r="D79" s="3" t="s">
        <v>19</v>
      </c>
      <c r="E79" s="4"/>
      <c r="F79" s="4"/>
      <c r="G79" s="4"/>
      <c r="H79" s="4"/>
      <c r="I79" s="4"/>
    </row>
    <row r="80" ht="15" spans="1:9">
      <c r="A80" s="2">
        <f t="shared" si="9"/>
        <v>79</v>
      </c>
      <c r="B80" s="2" t="str">
        <f t="shared" si="10"/>
        <v>CS6D-TWT 6-Ku</v>
      </c>
      <c r="C80" s="3" t="s">
        <v>8660</v>
      </c>
      <c r="D80" s="3" t="s">
        <v>19</v>
      </c>
      <c r="E80" s="4"/>
      <c r="F80" s="4"/>
      <c r="G80" s="4"/>
      <c r="H80" s="4"/>
      <c r="I80" s="4"/>
    </row>
    <row r="81" ht="15" spans="1:9">
      <c r="A81" s="2">
        <f t="shared" si="9"/>
        <v>80</v>
      </c>
      <c r="B81" s="2" t="str">
        <f t="shared" si="10"/>
        <v>CS6D-TWT 7-Ku</v>
      </c>
      <c r="C81" s="3" t="s">
        <v>8661</v>
      </c>
      <c r="D81" s="3" t="s">
        <v>19</v>
      </c>
      <c r="E81" s="4"/>
      <c r="F81" s="4"/>
      <c r="G81" s="4"/>
      <c r="H81" s="4"/>
      <c r="I81" s="4"/>
    </row>
    <row r="82" ht="15" spans="1:9">
      <c r="A82" s="2">
        <f t="shared" si="9"/>
        <v>81</v>
      </c>
      <c r="B82" s="2" t="str">
        <f t="shared" si="10"/>
        <v>CS6D-TWT 8-Ku</v>
      </c>
      <c r="C82" s="3" t="s">
        <v>8658</v>
      </c>
      <c r="D82" s="3" t="s">
        <v>19</v>
      </c>
      <c r="E82" s="4"/>
      <c r="F82" s="4"/>
      <c r="G82" s="4"/>
      <c r="H82" s="4"/>
      <c r="I82" s="4"/>
    </row>
    <row r="83" ht="15" spans="1:9">
      <c r="A83" s="2">
        <f t="shared" si="9"/>
        <v>82</v>
      </c>
      <c r="B83" s="2" t="str">
        <f t="shared" si="10"/>
        <v>CS6D-TWT 9-Ku</v>
      </c>
      <c r="C83" s="3" t="s">
        <v>8656</v>
      </c>
      <c r="D83" s="3" t="s">
        <v>19</v>
      </c>
      <c r="E83" s="4"/>
      <c r="F83" s="4"/>
      <c r="G83" s="4"/>
      <c r="H83" s="4"/>
      <c r="I83" s="4"/>
    </row>
    <row r="84" ht="15" spans="1:9">
      <c r="A84" s="2">
        <f t="shared" si="9"/>
        <v>83</v>
      </c>
      <c r="B84" s="2" t="str">
        <f t="shared" si="10"/>
        <v>CS6D-TWT 10-Ku</v>
      </c>
      <c r="C84" s="3" t="s">
        <v>8662</v>
      </c>
      <c r="D84" s="3" t="s">
        <v>19</v>
      </c>
      <c r="E84" s="4"/>
      <c r="F84" s="4"/>
      <c r="G84" s="4"/>
      <c r="H84" s="4"/>
      <c r="I84" s="4"/>
    </row>
    <row r="85" ht="15" spans="1:9">
      <c r="A85" s="2">
        <f t="shared" ref="A85:A94" si="11">ROW()-1</f>
        <v>84</v>
      </c>
      <c r="B85" s="2" t="str">
        <f t="shared" si="10"/>
        <v>CS6D-TWT 11-Ku</v>
      </c>
      <c r="C85" s="3" t="s">
        <v>8663</v>
      </c>
      <c r="D85" s="3" t="s">
        <v>19</v>
      </c>
      <c r="E85" s="4"/>
      <c r="F85" s="4"/>
      <c r="G85" s="4"/>
      <c r="H85" s="4"/>
      <c r="I85" s="4"/>
    </row>
    <row r="86" ht="15" spans="1:9">
      <c r="A86" s="2">
        <f t="shared" si="11"/>
        <v>85</v>
      </c>
      <c r="B86" s="2" t="str">
        <f t="shared" si="10"/>
        <v>CS6D-TWT 12-Ku</v>
      </c>
      <c r="C86" s="3" t="s">
        <v>8664</v>
      </c>
      <c r="D86" s="3" t="s">
        <v>19</v>
      </c>
      <c r="E86" s="4"/>
      <c r="F86" s="4"/>
      <c r="G86" s="4"/>
      <c r="H86" s="4"/>
      <c r="I86" s="4"/>
    </row>
    <row r="87" ht="15" spans="1:9">
      <c r="A87" s="2">
        <f t="shared" si="11"/>
        <v>86</v>
      </c>
      <c r="B87" s="2" t="str">
        <f t="shared" si="10"/>
        <v>CS6D-TWT 13-Ku</v>
      </c>
      <c r="C87" s="3" t="s">
        <v>8668</v>
      </c>
      <c r="D87" s="3" t="s">
        <v>19</v>
      </c>
      <c r="E87" s="4"/>
      <c r="F87" s="4"/>
      <c r="G87" s="4"/>
      <c r="H87" s="4"/>
      <c r="I87" s="4"/>
    </row>
    <row r="88" ht="15" spans="1:9">
      <c r="A88" s="2">
        <f t="shared" si="11"/>
        <v>87</v>
      </c>
      <c r="B88" s="2" t="str">
        <f t="shared" si="10"/>
        <v>CS6D-TWT 14-Ku</v>
      </c>
      <c r="C88" s="3" t="s">
        <v>8669</v>
      </c>
      <c r="D88" s="3" t="s">
        <v>19</v>
      </c>
      <c r="E88" s="4"/>
      <c r="F88" s="4"/>
      <c r="G88" s="4"/>
      <c r="H88" s="4"/>
      <c r="I88" s="4"/>
    </row>
    <row r="89" ht="15" spans="1:9">
      <c r="A89" s="2">
        <f t="shared" si="11"/>
        <v>88</v>
      </c>
      <c r="B89" s="2" t="str">
        <f t="shared" si="10"/>
        <v>CS6D-TWT 15-Ku</v>
      </c>
      <c r="C89" s="3" t="s">
        <v>8667</v>
      </c>
      <c r="D89" s="3" t="s">
        <v>19</v>
      </c>
      <c r="E89" s="4"/>
      <c r="F89" s="4"/>
      <c r="G89" s="4"/>
      <c r="H89" s="4"/>
      <c r="I89" s="4"/>
    </row>
    <row r="90" ht="15" spans="1:9">
      <c r="A90" s="2">
        <f t="shared" si="11"/>
        <v>89</v>
      </c>
      <c r="B90" s="2" t="str">
        <f t="shared" si="10"/>
        <v>CS6D-TWT 16-Ku</v>
      </c>
      <c r="C90" s="3" t="s">
        <v>8665</v>
      </c>
      <c r="D90" s="3" t="s">
        <v>19</v>
      </c>
      <c r="E90" s="4"/>
      <c r="F90" s="4"/>
      <c r="G90" s="4"/>
      <c r="H90" s="4"/>
      <c r="I90" s="4"/>
    </row>
    <row r="91" ht="15" spans="1:9">
      <c r="A91" s="2">
        <f t="shared" si="11"/>
        <v>90</v>
      </c>
      <c r="B91" s="2" t="str">
        <f t="shared" si="10"/>
        <v>CS6D-TWT 17-Ku</v>
      </c>
      <c r="C91" s="3" t="s">
        <v>8670</v>
      </c>
      <c r="D91" s="3" t="s">
        <v>19</v>
      </c>
      <c r="E91" s="4"/>
      <c r="F91" s="4"/>
      <c r="G91" s="4"/>
      <c r="H91" s="4"/>
      <c r="I91" s="4"/>
    </row>
    <row r="92" ht="15" spans="1:9">
      <c r="A92" s="2">
        <f t="shared" si="11"/>
        <v>91</v>
      </c>
      <c r="B92" s="2" t="str">
        <f t="shared" si="10"/>
        <v>CS6D-TWT 18-Ku</v>
      </c>
      <c r="C92" s="3" t="s">
        <v>8671</v>
      </c>
      <c r="D92" s="3" t="s">
        <v>19</v>
      </c>
      <c r="E92" s="4"/>
      <c r="F92" s="4"/>
      <c r="G92" s="4"/>
      <c r="H92" s="4"/>
      <c r="I92" s="4"/>
    </row>
    <row r="93" ht="15" spans="1:9">
      <c r="A93" s="2">
        <f t="shared" si="11"/>
        <v>92</v>
      </c>
      <c r="B93" s="2" t="str">
        <f t="shared" si="10"/>
        <v>CS6D-TWT 19-Ku</v>
      </c>
      <c r="C93" s="3" t="s">
        <v>8672</v>
      </c>
      <c r="D93" s="3" t="s">
        <v>19</v>
      </c>
      <c r="E93" s="4"/>
      <c r="F93" s="4"/>
      <c r="G93" s="4"/>
      <c r="H93" s="4"/>
      <c r="I93" s="4"/>
    </row>
    <row r="94" ht="15" spans="1:9">
      <c r="A94" s="2">
        <f t="shared" si="11"/>
        <v>93</v>
      </c>
      <c r="B94" s="2" t="str">
        <f t="shared" si="10"/>
        <v>CS6D-TWT 20-Ku</v>
      </c>
      <c r="C94" s="3" t="s">
        <v>8673</v>
      </c>
      <c r="D94" s="3" t="s">
        <v>19</v>
      </c>
      <c r="E94" s="4"/>
      <c r="F94" s="4"/>
      <c r="G94" s="4"/>
      <c r="H94" s="4"/>
      <c r="I94" s="4"/>
    </row>
    <row r="95" ht="15" spans="1:9">
      <c r="A95" s="2">
        <f t="shared" ref="A95:A100" si="12">ROW()-1</f>
        <v>94</v>
      </c>
      <c r="B95" s="2" t="str">
        <f t="shared" si="10"/>
        <v>CS6D-TWT 21-Ku</v>
      </c>
      <c r="C95" s="3" t="s">
        <v>8674</v>
      </c>
      <c r="D95" s="3" t="s">
        <v>19</v>
      </c>
      <c r="E95" s="4"/>
      <c r="F95" s="4"/>
      <c r="G95" s="4"/>
      <c r="H95" s="4"/>
      <c r="I95" s="4"/>
    </row>
    <row r="96" ht="15" spans="1:9">
      <c r="A96" s="2">
        <f t="shared" si="12"/>
        <v>95</v>
      </c>
      <c r="B96" s="2" t="str">
        <f t="shared" si="10"/>
        <v>CS6D-TWT 22-Ku</v>
      </c>
      <c r="C96" s="3" t="s">
        <v>8675</v>
      </c>
      <c r="D96" s="3" t="s">
        <v>19</v>
      </c>
      <c r="E96" s="4"/>
      <c r="F96" s="4"/>
      <c r="G96" s="4"/>
      <c r="H96" s="4"/>
      <c r="I96" s="4"/>
    </row>
    <row r="97" ht="15" spans="1:9">
      <c r="A97" s="2">
        <f t="shared" si="12"/>
        <v>96</v>
      </c>
      <c r="B97" s="2" t="str">
        <f t="shared" si="10"/>
        <v>CS6D-TWT 23-Ku</v>
      </c>
      <c r="C97" s="3" t="s">
        <v>8666</v>
      </c>
      <c r="D97" s="3" t="s">
        <v>19</v>
      </c>
      <c r="E97" s="4"/>
      <c r="F97" s="4"/>
      <c r="G97" s="4"/>
      <c r="H97" s="4"/>
      <c r="I97" s="4"/>
    </row>
    <row r="98" ht="15" spans="1:9">
      <c r="A98" s="2">
        <f t="shared" si="12"/>
        <v>97</v>
      </c>
      <c r="B98" s="2" t="str">
        <f t="shared" si="10"/>
        <v>CS6D-TWT 24-Ku</v>
      </c>
      <c r="C98" s="3" t="s">
        <v>8676</v>
      </c>
      <c r="D98" s="3" t="s">
        <v>19</v>
      </c>
      <c r="E98" s="4"/>
      <c r="F98" s="4"/>
      <c r="G98" s="4"/>
      <c r="H98" s="4"/>
      <c r="I98" s="4"/>
    </row>
    <row r="99" ht="15" spans="1:9">
      <c r="A99" s="2">
        <f t="shared" si="12"/>
        <v>98</v>
      </c>
      <c r="B99" s="2" t="str">
        <f t="shared" si="10"/>
        <v>CS6D-TWT 25-Ku</v>
      </c>
      <c r="C99" s="3" t="s">
        <v>8677</v>
      </c>
      <c r="D99" s="3" t="s">
        <v>19</v>
      </c>
      <c r="E99" s="4"/>
      <c r="F99" s="4"/>
      <c r="G99" s="4"/>
      <c r="H99" s="4"/>
      <c r="I99" s="4"/>
    </row>
    <row r="100" ht="15" spans="1:9">
      <c r="A100" s="2">
        <f t="shared" si="12"/>
        <v>99</v>
      </c>
      <c r="B100" s="2" t="str">
        <f t="shared" si="10"/>
        <v>CS6D-TWT 26-Ku</v>
      </c>
      <c r="C100" s="3" t="s">
        <v>8678</v>
      </c>
      <c r="D100" s="3" t="s">
        <v>19</v>
      </c>
      <c r="E100" s="4"/>
      <c r="F100" s="4"/>
      <c r="G100" s="4"/>
      <c r="H100" s="4"/>
      <c r="I100" s="4"/>
    </row>
    <row r="101" ht="15" spans="1:9">
      <c r="A101" s="2">
        <f t="shared" ref="A101:A110" si="13">ROW()-1</f>
        <v>100</v>
      </c>
      <c r="B101" s="2" t="str">
        <f t="shared" ref="B101:B132" si="14">D101&amp;"-"&amp;C101</f>
        <v>CS6E-TWT 1-C</v>
      </c>
      <c r="C101" s="3" t="s">
        <v>8626</v>
      </c>
      <c r="D101" s="3" t="s">
        <v>34</v>
      </c>
      <c r="E101" s="4"/>
      <c r="F101" s="4"/>
      <c r="G101" s="4"/>
      <c r="H101" s="4"/>
      <c r="I101" s="4"/>
    </row>
    <row r="102" ht="15" spans="1:9">
      <c r="A102" s="2">
        <f t="shared" si="13"/>
        <v>101</v>
      </c>
      <c r="B102" s="2" t="str">
        <f t="shared" si="14"/>
        <v>CS6E-TWT 2-C</v>
      </c>
      <c r="C102" s="3" t="s">
        <v>8627</v>
      </c>
      <c r="D102" s="3" t="s">
        <v>34</v>
      </c>
      <c r="E102" s="4"/>
      <c r="F102" s="4"/>
      <c r="G102" s="4"/>
      <c r="H102" s="4"/>
      <c r="I102" s="4"/>
    </row>
    <row r="103" ht="15" spans="1:9">
      <c r="A103" s="2">
        <f t="shared" si="13"/>
        <v>102</v>
      </c>
      <c r="B103" s="2" t="str">
        <f t="shared" si="14"/>
        <v>CS6E-TWT 3-C</v>
      </c>
      <c r="C103" s="3" t="s">
        <v>8628</v>
      </c>
      <c r="D103" s="3" t="s">
        <v>34</v>
      </c>
      <c r="E103" s="4"/>
      <c r="F103" s="4"/>
      <c r="G103" s="4"/>
      <c r="H103" s="4"/>
      <c r="I103" s="4"/>
    </row>
    <row r="104" ht="15" spans="1:9">
      <c r="A104" s="2">
        <f t="shared" si="13"/>
        <v>103</v>
      </c>
      <c r="B104" s="2" t="str">
        <f t="shared" si="14"/>
        <v>CS6E-TWT 4-C</v>
      </c>
      <c r="C104" s="3" t="s">
        <v>8625</v>
      </c>
      <c r="D104" s="3" t="s">
        <v>34</v>
      </c>
      <c r="E104" s="4"/>
      <c r="F104" s="4"/>
      <c r="G104" s="4"/>
      <c r="H104" s="4"/>
      <c r="I104" s="4"/>
    </row>
    <row r="105" ht="15" spans="1:9">
      <c r="A105" s="2">
        <f t="shared" si="13"/>
        <v>104</v>
      </c>
      <c r="B105" s="2" t="str">
        <f t="shared" si="14"/>
        <v>CS6E-TWT 5-C</v>
      </c>
      <c r="C105" s="3" t="s">
        <v>8629</v>
      </c>
      <c r="D105" s="3" t="s">
        <v>34</v>
      </c>
      <c r="E105" s="4"/>
      <c r="F105" s="4"/>
      <c r="G105" s="4"/>
      <c r="H105" s="4"/>
      <c r="I105" s="4"/>
    </row>
    <row r="106" ht="15" spans="1:9">
      <c r="A106" s="2">
        <f t="shared" si="13"/>
        <v>105</v>
      </c>
      <c r="B106" s="2" t="str">
        <f t="shared" si="14"/>
        <v>CS6E-TWT 6-C</v>
      </c>
      <c r="C106" s="3" t="s">
        <v>8630</v>
      </c>
      <c r="D106" s="3" t="s">
        <v>34</v>
      </c>
      <c r="E106" s="4"/>
      <c r="F106" s="4"/>
      <c r="G106" s="4"/>
      <c r="H106" s="4"/>
      <c r="I106" s="4"/>
    </row>
    <row r="107" ht="15" spans="1:9">
      <c r="A107" s="2">
        <f t="shared" si="13"/>
        <v>106</v>
      </c>
      <c r="B107" s="2" t="str">
        <f t="shared" si="14"/>
        <v>CS6E-TWT 7-C</v>
      </c>
      <c r="C107" s="3" t="s">
        <v>8631</v>
      </c>
      <c r="D107" s="3" t="s">
        <v>34</v>
      </c>
      <c r="E107" s="4"/>
      <c r="F107" s="4"/>
      <c r="G107" s="4"/>
      <c r="H107" s="4"/>
      <c r="I107" s="4"/>
    </row>
    <row r="108" ht="15" spans="1:9">
      <c r="A108" s="2">
        <f t="shared" si="13"/>
        <v>107</v>
      </c>
      <c r="B108" s="2" t="str">
        <f t="shared" si="14"/>
        <v>CS6E-TWT 8-C</v>
      </c>
      <c r="C108" s="3" t="s">
        <v>8633</v>
      </c>
      <c r="D108" s="3" t="s">
        <v>34</v>
      </c>
      <c r="E108" s="4"/>
      <c r="F108" s="4"/>
      <c r="G108" s="4"/>
      <c r="H108" s="4"/>
      <c r="I108" s="4"/>
    </row>
    <row r="109" ht="15" spans="1:9">
      <c r="A109" s="2">
        <f t="shared" si="13"/>
        <v>108</v>
      </c>
      <c r="B109" s="2" t="str">
        <f t="shared" si="14"/>
        <v>CS6E-TWT 9-C</v>
      </c>
      <c r="C109" s="3" t="s">
        <v>8632</v>
      </c>
      <c r="D109" s="3" t="s">
        <v>34</v>
      </c>
      <c r="E109" s="4"/>
      <c r="F109" s="4"/>
      <c r="G109" s="4"/>
      <c r="H109" s="4"/>
      <c r="I109" s="4"/>
    </row>
    <row r="110" ht="15" spans="1:9">
      <c r="A110" s="2">
        <f t="shared" si="13"/>
        <v>109</v>
      </c>
      <c r="B110" s="2" t="str">
        <f t="shared" si="14"/>
        <v>CS6E-TWT 10-C</v>
      </c>
      <c r="C110" s="3" t="s">
        <v>8634</v>
      </c>
      <c r="D110" s="3" t="s">
        <v>34</v>
      </c>
      <c r="E110" s="4"/>
      <c r="F110" s="4"/>
      <c r="G110" s="4"/>
      <c r="H110" s="4"/>
      <c r="I110" s="4"/>
    </row>
    <row r="111" ht="15" spans="1:9">
      <c r="A111" s="2">
        <f t="shared" ref="A111:A131" si="15">ROW()-1</f>
        <v>110</v>
      </c>
      <c r="B111" s="2" t="str">
        <f t="shared" si="14"/>
        <v>CS6E-TWT 11-C</v>
      </c>
      <c r="C111" s="3" t="s">
        <v>8635</v>
      </c>
      <c r="D111" s="3" t="s">
        <v>34</v>
      </c>
      <c r="E111" s="4"/>
      <c r="F111" s="4"/>
      <c r="G111" s="4"/>
      <c r="H111" s="4"/>
      <c r="I111" s="4"/>
    </row>
    <row r="112" ht="15" spans="1:9">
      <c r="A112" s="2">
        <f t="shared" si="15"/>
        <v>111</v>
      </c>
      <c r="B112" s="2" t="str">
        <f t="shared" si="14"/>
        <v>CS6E-TWT 12-C</v>
      </c>
      <c r="C112" s="3" t="s">
        <v>8636</v>
      </c>
      <c r="D112" s="3" t="s">
        <v>34</v>
      </c>
      <c r="E112" s="4"/>
      <c r="F112" s="4"/>
      <c r="G112" s="4"/>
      <c r="H112" s="4"/>
      <c r="I112" s="4"/>
    </row>
    <row r="113" ht="15" spans="1:9">
      <c r="A113" s="2">
        <f t="shared" si="15"/>
        <v>112</v>
      </c>
      <c r="B113" s="2" t="str">
        <f t="shared" si="14"/>
        <v>CS6E-TWT 13-C</v>
      </c>
      <c r="C113" s="3" t="s">
        <v>8638</v>
      </c>
      <c r="D113" s="3" t="s">
        <v>34</v>
      </c>
      <c r="E113" s="4"/>
      <c r="F113" s="4"/>
      <c r="G113" s="4"/>
      <c r="H113" s="4"/>
      <c r="I113" s="4"/>
    </row>
    <row r="114" ht="15" spans="1:9">
      <c r="A114" s="2">
        <f t="shared" si="15"/>
        <v>113</v>
      </c>
      <c r="B114" s="2" t="str">
        <f t="shared" si="14"/>
        <v>CS6E-TWT 14-C</v>
      </c>
      <c r="C114" s="3" t="s">
        <v>8640</v>
      </c>
      <c r="D114" s="3" t="s">
        <v>34</v>
      </c>
      <c r="E114" s="4"/>
      <c r="F114" s="4"/>
      <c r="G114" s="4"/>
      <c r="H114" s="4"/>
      <c r="I114" s="4"/>
    </row>
    <row r="115" ht="15" spans="1:9">
      <c r="A115" s="2">
        <f t="shared" si="15"/>
        <v>114</v>
      </c>
      <c r="B115" s="2" t="str">
        <f t="shared" si="14"/>
        <v>CS6E-TWT 15-C</v>
      </c>
      <c r="C115" s="3" t="s">
        <v>8642</v>
      </c>
      <c r="D115" s="3" t="s">
        <v>34</v>
      </c>
      <c r="E115" s="4"/>
      <c r="F115" s="4"/>
      <c r="G115" s="4"/>
      <c r="H115" s="4"/>
      <c r="I115" s="4"/>
    </row>
    <row r="116" ht="15" spans="1:9">
      <c r="A116" s="2">
        <f t="shared" si="15"/>
        <v>115</v>
      </c>
      <c r="B116" s="2" t="str">
        <f t="shared" si="14"/>
        <v>CS6E-TWT 16-C</v>
      </c>
      <c r="C116" s="3" t="s">
        <v>8639</v>
      </c>
      <c r="D116" s="3" t="s">
        <v>34</v>
      </c>
      <c r="E116" s="4"/>
      <c r="F116" s="4"/>
      <c r="G116" s="4"/>
      <c r="H116" s="4"/>
      <c r="I116" s="4"/>
    </row>
    <row r="117" ht="15" spans="1:9">
      <c r="A117" s="2">
        <f t="shared" si="15"/>
        <v>116</v>
      </c>
      <c r="B117" s="2" t="str">
        <f t="shared" si="14"/>
        <v>CS6E-TWT 17-C</v>
      </c>
      <c r="C117" s="3" t="s">
        <v>8643</v>
      </c>
      <c r="D117" s="3" t="s">
        <v>34</v>
      </c>
      <c r="E117" s="4"/>
      <c r="F117" s="4"/>
      <c r="G117" s="4"/>
      <c r="H117" s="4"/>
      <c r="I117" s="4"/>
    </row>
    <row r="118" ht="15" spans="1:9">
      <c r="A118" s="2">
        <f t="shared" si="15"/>
        <v>117</v>
      </c>
      <c r="B118" s="2" t="str">
        <f t="shared" si="14"/>
        <v>CS6E-TWT 18-C</v>
      </c>
      <c r="C118" s="3" t="s">
        <v>8644</v>
      </c>
      <c r="D118" s="3" t="s">
        <v>34</v>
      </c>
      <c r="E118" s="4"/>
      <c r="F118" s="4"/>
      <c r="G118" s="4"/>
      <c r="H118" s="4"/>
      <c r="I118" s="4"/>
    </row>
    <row r="119" ht="15" spans="1:9">
      <c r="A119" s="2">
        <f t="shared" si="15"/>
        <v>118</v>
      </c>
      <c r="B119" s="2" t="str">
        <f t="shared" si="14"/>
        <v>CS6E-TWT 19-C</v>
      </c>
      <c r="C119" s="3" t="s">
        <v>8645</v>
      </c>
      <c r="D119" s="3" t="s">
        <v>34</v>
      </c>
      <c r="E119" s="4"/>
      <c r="F119" s="4"/>
      <c r="G119" s="4"/>
      <c r="H119" s="4"/>
      <c r="I119" s="4"/>
    </row>
    <row r="120" ht="15" spans="1:9">
      <c r="A120" s="2">
        <f t="shared" si="15"/>
        <v>119</v>
      </c>
      <c r="B120" s="2" t="str">
        <f t="shared" si="14"/>
        <v>CS6E-TWT 20-C</v>
      </c>
      <c r="C120" s="3" t="s">
        <v>8647</v>
      </c>
      <c r="D120" s="3" t="s">
        <v>34</v>
      </c>
      <c r="E120" s="4"/>
      <c r="F120" s="4"/>
      <c r="G120" s="4"/>
      <c r="H120" s="4"/>
      <c r="I120" s="4"/>
    </row>
    <row r="121" ht="15" spans="1:9">
      <c r="A121" s="2">
        <f t="shared" si="15"/>
        <v>120</v>
      </c>
      <c r="B121" s="2" t="str">
        <f t="shared" si="14"/>
        <v>CS6E-TWT 21-C</v>
      </c>
      <c r="C121" s="3" t="s">
        <v>8646</v>
      </c>
      <c r="D121" s="3" t="s">
        <v>34</v>
      </c>
      <c r="E121" s="4"/>
      <c r="F121" s="4"/>
      <c r="G121" s="4"/>
      <c r="H121" s="4"/>
      <c r="I121" s="4"/>
    </row>
    <row r="122" ht="15" spans="1:9">
      <c r="A122" s="2">
        <f t="shared" si="15"/>
        <v>121</v>
      </c>
      <c r="B122" s="2" t="str">
        <f t="shared" si="14"/>
        <v>CS6E-TWT 22-C</v>
      </c>
      <c r="C122" s="3" t="s">
        <v>8648</v>
      </c>
      <c r="D122" s="3" t="s">
        <v>34</v>
      </c>
      <c r="E122" s="4"/>
      <c r="F122" s="4"/>
      <c r="G122" s="4"/>
      <c r="H122" s="4"/>
      <c r="I122" s="4"/>
    </row>
    <row r="123" ht="15" spans="1:9">
      <c r="A123" s="2">
        <f t="shared" si="15"/>
        <v>122</v>
      </c>
      <c r="B123" s="2" t="str">
        <f t="shared" si="14"/>
        <v>CS6E-TWT 23-C</v>
      </c>
      <c r="C123" s="3" t="s">
        <v>8649</v>
      </c>
      <c r="D123" s="3" t="s">
        <v>34</v>
      </c>
      <c r="E123" s="4"/>
      <c r="F123" s="4"/>
      <c r="G123" s="4"/>
      <c r="H123" s="4"/>
      <c r="I123" s="4"/>
    </row>
    <row r="124" ht="15" spans="1:9">
      <c r="A124" s="2">
        <f t="shared" si="15"/>
        <v>123</v>
      </c>
      <c r="B124" s="2" t="str">
        <f t="shared" si="14"/>
        <v>CS6E-TWT 24-C</v>
      </c>
      <c r="C124" s="3" t="s">
        <v>8651</v>
      </c>
      <c r="D124" s="3" t="s">
        <v>34</v>
      </c>
      <c r="E124" s="4"/>
      <c r="F124" s="4"/>
      <c r="G124" s="4"/>
      <c r="H124" s="4"/>
      <c r="I124" s="4"/>
    </row>
    <row r="125" ht="15" spans="1:9">
      <c r="A125" s="2">
        <f t="shared" si="15"/>
        <v>124</v>
      </c>
      <c r="B125" s="2" t="str">
        <f t="shared" si="14"/>
        <v>CS6E-TWT 25-C</v>
      </c>
      <c r="C125" s="3" t="s">
        <v>8624</v>
      </c>
      <c r="D125" s="3" t="s">
        <v>34</v>
      </c>
      <c r="E125" s="4"/>
      <c r="F125" s="4"/>
      <c r="G125" s="4"/>
      <c r="H125" s="4"/>
      <c r="I125" s="4"/>
    </row>
    <row r="126" ht="15" spans="1:9">
      <c r="A126" s="2">
        <f t="shared" si="15"/>
        <v>125</v>
      </c>
      <c r="B126" s="2" t="str">
        <f t="shared" si="14"/>
        <v>CS6E-TWT 26-C</v>
      </c>
      <c r="C126" s="3" t="s">
        <v>8637</v>
      </c>
      <c r="D126" s="3" t="s">
        <v>34</v>
      </c>
      <c r="E126" s="4"/>
      <c r="F126" s="4"/>
      <c r="G126" s="4"/>
      <c r="H126" s="4"/>
      <c r="I126" s="4"/>
    </row>
    <row r="127" ht="15" spans="1:9">
      <c r="A127" s="2">
        <f t="shared" si="15"/>
        <v>126</v>
      </c>
      <c r="B127" s="2" t="str">
        <f t="shared" si="14"/>
        <v>CS6E-TWT 27&amp;TWT 28-C</v>
      </c>
      <c r="C127" s="3" t="s">
        <v>8684</v>
      </c>
      <c r="D127" s="3" t="s">
        <v>34</v>
      </c>
      <c r="E127" s="4"/>
      <c r="F127" s="4"/>
      <c r="G127" s="4"/>
      <c r="H127" s="4"/>
      <c r="I127" s="4"/>
    </row>
    <row r="128" ht="15" spans="1:9">
      <c r="A128" s="2">
        <f t="shared" si="15"/>
        <v>127</v>
      </c>
      <c r="B128" s="2" t="str">
        <f t="shared" si="14"/>
        <v>CS6E-TWT 1-Ka</v>
      </c>
      <c r="C128" s="3" t="s">
        <v>8680</v>
      </c>
      <c r="D128" s="3" t="s">
        <v>34</v>
      </c>
      <c r="E128" s="4"/>
      <c r="F128" s="4"/>
      <c r="G128" s="4"/>
      <c r="H128" s="4"/>
      <c r="I128" s="4"/>
    </row>
    <row r="129" ht="15" spans="1:9">
      <c r="A129" s="2">
        <f t="shared" si="15"/>
        <v>128</v>
      </c>
      <c r="B129" s="2" t="str">
        <f t="shared" si="14"/>
        <v>CS6E-TWT 2-Ka</v>
      </c>
      <c r="C129" s="3" t="s">
        <v>8679</v>
      </c>
      <c r="D129" s="3" t="s">
        <v>34</v>
      </c>
      <c r="E129" s="4"/>
      <c r="F129" s="4"/>
      <c r="G129" s="4"/>
      <c r="H129" s="4"/>
      <c r="I129" s="4"/>
    </row>
    <row r="130" ht="15" spans="1:9">
      <c r="A130" s="2">
        <f t="shared" si="15"/>
        <v>129</v>
      </c>
      <c r="B130" s="2" t="str">
        <f t="shared" si="14"/>
        <v>CS6E-TWT 3-Ka</v>
      </c>
      <c r="C130" s="3" t="s">
        <v>8681</v>
      </c>
      <c r="D130" s="3" t="s">
        <v>34</v>
      </c>
      <c r="E130" s="4"/>
      <c r="F130" s="4"/>
      <c r="G130" s="4"/>
      <c r="H130" s="4"/>
      <c r="I130" s="4"/>
    </row>
    <row r="131" ht="15" spans="1:9">
      <c r="A131" s="2">
        <f t="shared" si="15"/>
        <v>130</v>
      </c>
      <c r="B131" s="2" t="str">
        <f t="shared" si="14"/>
        <v>CS6E-TWT 4-Ka</v>
      </c>
      <c r="C131" s="3" t="s">
        <v>8682</v>
      </c>
      <c r="D131" s="3" t="s">
        <v>34</v>
      </c>
      <c r="E131" s="4"/>
      <c r="F131" s="4"/>
      <c r="G131" s="4"/>
      <c r="H131" s="4"/>
      <c r="I131" s="4"/>
    </row>
    <row r="132" ht="15" spans="1:9">
      <c r="A132" s="2">
        <f t="shared" ref="A132:A141" si="16">ROW()-1</f>
        <v>131</v>
      </c>
      <c r="B132" s="2" t="str">
        <f t="shared" ref="B132:B171" si="17">D132&amp;"-"&amp;C132</f>
        <v>CS19-TWT 1-C</v>
      </c>
      <c r="C132" s="3" t="s">
        <v>8626</v>
      </c>
      <c r="D132" s="3" t="s">
        <v>91</v>
      </c>
      <c r="E132" s="3"/>
      <c r="F132" s="3"/>
      <c r="G132" s="3"/>
      <c r="H132" s="3"/>
      <c r="I132" s="3"/>
    </row>
    <row r="133" ht="15" spans="1:9">
      <c r="A133" s="2">
        <f t="shared" si="16"/>
        <v>132</v>
      </c>
      <c r="B133" s="2" t="str">
        <f t="shared" si="17"/>
        <v>CS19-TWT 2-C</v>
      </c>
      <c r="C133" s="3" t="s">
        <v>8627</v>
      </c>
      <c r="D133" s="3" t="s">
        <v>91</v>
      </c>
      <c r="E133" s="3"/>
      <c r="F133" s="3"/>
      <c r="G133" s="3"/>
      <c r="H133" s="3"/>
      <c r="I133" s="3"/>
    </row>
    <row r="134" ht="15" spans="1:9">
      <c r="A134" s="2">
        <f t="shared" si="16"/>
        <v>133</v>
      </c>
      <c r="B134" s="2" t="str">
        <f t="shared" si="17"/>
        <v>CS19-TWT 3-C</v>
      </c>
      <c r="C134" s="3" t="s">
        <v>8628</v>
      </c>
      <c r="D134" s="3" t="s">
        <v>91</v>
      </c>
      <c r="E134" s="3"/>
      <c r="F134" s="3"/>
      <c r="G134" s="3"/>
      <c r="H134" s="3"/>
      <c r="I134" s="3"/>
    </row>
    <row r="135" ht="15" spans="1:9">
      <c r="A135" s="2">
        <f t="shared" si="16"/>
        <v>134</v>
      </c>
      <c r="B135" s="2" t="str">
        <f t="shared" si="17"/>
        <v>CS19-TWT 4-C</v>
      </c>
      <c r="C135" s="3" t="s">
        <v>8625</v>
      </c>
      <c r="D135" s="3" t="s">
        <v>91</v>
      </c>
      <c r="E135" s="3"/>
      <c r="F135" s="3"/>
      <c r="G135" s="3"/>
      <c r="H135" s="3"/>
      <c r="I135" s="3"/>
    </row>
    <row r="136" ht="15" spans="1:9">
      <c r="A136" s="2">
        <f t="shared" si="16"/>
        <v>135</v>
      </c>
      <c r="B136" s="2" t="str">
        <f t="shared" si="17"/>
        <v>CS19-TWT 1-Ka-FT</v>
      </c>
      <c r="C136" s="3" t="s">
        <v>8687</v>
      </c>
      <c r="D136" s="3" t="s">
        <v>91</v>
      </c>
      <c r="E136" s="3"/>
      <c r="F136" s="3"/>
      <c r="G136" s="3"/>
      <c r="H136" s="3"/>
      <c r="I136" s="3"/>
    </row>
    <row r="137" ht="15" spans="1:9">
      <c r="A137" s="2">
        <f t="shared" si="16"/>
        <v>136</v>
      </c>
      <c r="B137" s="2" t="str">
        <f t="shared" si="17"/>
        <v>CS19-TWT 2-Ka-FT</v>
      </c>
      <c r="C137" s="3" t="s">
        <v>8688</v>
      </c>
      <c r="D137" s="3" t="s">
        <v>91</v>
      </c>
      <c r="E137" s="3"/>
      <c r="F137" s="3"/>
      <c r="G137" s="3"/>
      <c r="H137" s="3"/>
      <c r="I137" s="3"/>
    </row>
    <row r="138" ht="15" spans="1:9">
      <c r="A138" s="2">
        <f t="shared" si="16"/>
        <v>137</v>
      </c>
      <c r="B138" s="2" t="str">
        <f t="shared" si="17"/>
        <v>CS19-TWT 3-Ka-FT</v>
      </c>
      <c r="C138" s="3" t="s">
        <v>8692</v>
      </c>
      <c r="D138" s="3" t="s">
        <v>91</v>
      </c>
      <c r="E138" s="3"/>
      <c r="F138" s="3"/>
      <c r="G138" s="3"/>
      <c r="H138" s="3"/>
      <c r="I138" s="3"/>
    </row>
    <row r="139" ht="15" spans="1:9">
      <c r="A139" s="2">
        <f t="shared" si="16"/>
        <v>138</v>
      </c>
      <c r="B139" s="2" t="str">
        <f t="shared" si="17"/>
        <v>CS19-TWT 4-Ka-FT</v>
      </c>
      <c r="C139" s="3" t="s">
        <v>8686</v>
      </c>
      <c r="D139" s="3" t="s">
        <v>91</v>
      </c>
      <c r="E139" s="3"/>
      <c r="F139" s="3"/>
      <c r="G139" s="3"/>
      <c r="H139" s="3"/>
      <c r="I139" s="3"/>
    </row>
    <row r="140" ht="15" spans="1:9">
      <c r="A140" s="2">
        <f t="shared" si="16"/>
        <v>139</v>
      </c>
      <c r="B140" s="2" t="str">
        <f t="shared" si="17"/>
        <v>CS19-TWT 5-Ka-FT</v>
      </c>
      <c r="C140" s="3" t="s">
        <v>8689</v>
      </c>
      <c r="D140" s="3" t="s">
        <v>91</v>
      </c>
      <c r="E140" s="3"/>
      <c r="F140" s="3"/>
      <c r="G140" s="3"/>
      <c r="H140" s="3"/>
      <c r="I140" s="3"/>
    </row>
    <row r="141" ht="15" spans="1:9">
      <c r="A141" s="2">
        <f t="shared" si="16"/>
        <v>140</v>
      </c>
      <c r="B141" s="2" t="str">
        <f t="shared" si="17"/>
        <v>CS19-TWT 6-Ka-FT</v>
      </c>
      <c r="C141" s="3" t="s">
        <v>8690</v>
      </c>
      <c r="D141" s="3" t="s">
        <v>91</v>
      </c>
      <c r="E141" s="3"/>
      <c r="F141" s="3"/>
      <c r="G141" s="3"/>
      <c r="H141" s="3"/>
      <c r="I141" s="3"/>
    </row>
    <row r="142" ht="15" spans="1:9">
      <c r="A142" s="2">
        <f t="shared" ref="A142:A151" si="18">ROW()-1</f>
        <v>141</v>
      </c>
      <c r="B142" s="2" t="str">
        <f t="shared" si="17"/>
        <v>CS19-TWT 7-Ka-FT</v>
      </c>
      <c r="C142" s="3" t="s">
        <v>8691</v>
      </c>
      <c r="D142" s="3" t="s">
        <v>91</v>
      </c>
      <c r="E142" s="3"/>
      <c r="F142" s="3"/>
      <c r="G142" s="3"/>
      <c r="H142" s="3"/>
      <c r="I142" s="3"/>
    </row>
    <row r="143" ht="15" spans="1:9">
      <c r="A143" s="2">
        <f t="shared" si="18"/>
        <v>142</v>
      </c>
      <c r="B143" s="2" t="str">
        <f t="shared" si="17"/>
        <v>CS19-TWT 8-Ka-FT</v>
      </c>
      <c r="C143" s="3" t="s">
        <v>8697</v>
      </c>
      <c r="D143" s="3" t="s">
        <v>91</v>
      </c>
      <c r="E143" s="3"/>
      <c r="F143" s="3"/>
      <c r="G143" s="3"/>
      <c r="H143" s="3"/>
      <c r="I143" s="3"/>
    </row>
    <row r="144" ht="15" spans="1:9">
      <c r="A144" s="2">
        <f t="shared" si="18"/>
        <v>143</v>
      </c>
      <c r="B144" s="2" t="str">
        <f t="shared" si="17"/>
        <v>CS19-TWT 9-Ka-FT</v>
      </c>
      <c r="C144" s="3" t="s">
        <v>8698</v>
      </c>
      <c r="D144" s="3" t="s">
        <v>91</v>
      </c>
      <c r="E144" s="3"/>
      <c r="F144" s="3"/>
      <c r="G144" s="3"/>
      <c r="H144" s="3"/>
      <c r="I144" s="3"/>
    </row>
    <row r="145" ht="15" spans="1:9">
      <c r="A145" s="2">
        <f t="shared" si="18"/>
        <v>144</v>
      </c>
      <c r="B145" s="2" t="str">
        <f t="shared" si="17"/>
        <v>CS19-TWT 10-Ka-FT</v>
      </c>
      <c r="C145" s="3" t="s">
        <v>8700</v>
      </c>
      <c r="D145" s="3" t="s">
        <v>91</v>
      </c>
      <c r="E145" s="3"/>
      <c r="F145" s="3"/>
      <c r="G145" s="3"/>
      <c r="H145" s="3"/>
      <c r="I145" s="3"/>
    </row>
    <row r="146" ht="15" spans="1:9">
      <c r="A146" s="2">
        <f t="shared" si="18"/>
        <v>145</v>
      </c>
      <c r="B146" s="2" t="str">
        <f t="shared" si="17"/>
        <v>CS19-TWT 11-Ka-FT</v>
      </c>
      <c r="C146" s="3" t="s">
        <v>8694</v>
      </c>
      <c r="D146" s="3" t="s">
        <v>91</v>
      </c>
      <c r="E146" s="3"/>
      <c r="F146" s="3"/>
      <c r="G146" s="3"/>
      <c r="H146" s="3"/>
      <c r="I146" s="3"/>
    </row>
    <row r="147" ht="15" spans="1:9">
      <c r="A147" s="2">
        <f t="shared" si="18"/>
        <v>146</v>
      </c>
      <c r="B147" s="2" t="str">
        <f t="shared" si="17"/>
        <v>CS19-TWT 12-Ka-FT</v>
      </c>
      <c r="C147" s="3" t="s">
        <v>8693</v>
      </c>
      <c r="D147" s="3" t="s">
        <v>91</v>
      </c>
      <c r="E147" s="3"/>
      <c r="F147" s="3"/>
      <c r="G147" s="3"/>
      <c r="H147" s="3"/>
      <c r="I147" s="3"/>
    </row>
    <row r="148" ht="15" spans="1:9">
      <c r="A148" s="2">
        <f t="shared" si="18"/>
        <v>147</v>
      </c>
      <c r="B148" s="2" t="str">
        <f t="shared" si="17"/>
        <v>CS19-TWT 13-Ka-FT</v>
      </c>
      <c r="C148" s="3" t="s">
        <v>8701</v>
      </c>
      <c r="D148" s="3" t="s">
        <v>91</v>
      </c>
      <c r="E148" s="3"/>
      <c r="F148" s="3"/>
      <c r="G148" s="3"/>
      <c r="H148" s="3"/>
      <c r="I148" s="3"/>
    </row>
    <row r="149" ht="15" spans="1:9">
      <c r="A149" s="2">
        <f t="shared" si="18"/>
        <v>148</v>
      </c>
      <c r="B149" s="2" t="str">
        <f t="shared" si="17"/>
        <v>CS19-TWT 14-Ka-FT</v>
      </c>
      <c r="C149" s="3" t="s">
        <v>8699</v>
      </c>
      <c r="D149" s="3" t="s">
        <v>91</v>
      </c>
      <c r="E149" s="3"/>
      <c r="F149" s="3"/>
      <c r="G149" s="3"/>
      <c r="H149" s="3"/>
      <c r="I149" s="3"/>
    </row>
    <row r="150" ht="15" spans="1:9">
      <c r="A150" s="2">
        <f t="shared" si="18"/>
        <v>149</v>
      </c>
      <c r="B150" s="2" t="str">
        <f t="shared" si="17"/>
        <v>CS19-TWT 15-Ka-FT</v>
      </c>
      <c r="C150" s="3" t="s">
        <v>8696</v>
      </c>
      <c r="D150" s="3" t="s">
        <v>91</v>
      </c>
      <c r="E150" s="3"/>
      <c r="F150" s="3"/>
      <c r="G150" s="3"/>
      <c r="H150" s="3"/>
      <c r="I150" s="3"/>
    </row>
    <row r="151" ht="15" spans="1:9">
      <c r="A151" s="2">
        <f t="shared" si="18"/>
        <v>150</v>
      </c>
      <c r="B151" s="2" t="str">
        <f t="shared" si="17"/>
        <v>CS19-TWT 16-Ka-FT</v>
      </c>
      <c r="C151" s="3" t="s">
        <v>8695</v>
      </c>
      <c r="D151" s="3" t="s">
        <v>91</v>
      </c>
      <c r="E151" s="3"/>
      <c r="F151" s="3"/>
      <c r="G151" s="3"/>
      <c r="H151" s="3"/>
      <c r="I151" s="3"/>
    </row>
    <row r="152" ht="15" spans="1:9">
      <c r="A152" s="2">
        <f t="shared" ref="A152:A161" si="19">ROW()-1</f>
        <v>151</v>
      </c>
      <c r="B152" s="2" t="str">
        <f t="shared" si="17"/>
        <v>CS19-TWT 1-Ka-RT</v>
      </c>
      <c r="C152" s="3" t="s">
        <v>8702</v>
      </c>
      <c r="D152" s="3" t="s">
        <v>91</v>
      </c>
      <c r="E152" s="3"/>
      <c r="F152" s="3"/>
      <c r="G152" s="3"/>
      <c r="H152" s="3"/>
      <c r="I152" s="3"/>
    </row>
    <row r="153" ht="15" spans="1:9">
      <c r="A153" s="2">
        <f t="shared" si="19"/>
        <v>152</v>
      </c>
      <c r="B153" s="2" t="str">
        <f t="shared" si="17"/>
        <v>CS19-TWT 2-Ka-RT</v>
      </c>
      <c r="C153" s="3" t="s">
        <v>8704</v>
      </c>
      <c r="D153" s="3" t="s">
        <v>91</v>
      </c>
      <c r="E153" s="3"/>
      <c r="F153" s="3"/>
      <c r="G153" s="3"/>
      <c r="H153" s="3"/>
      <c r="I153" s="3"/>
    </row>
    <row r="154" ht="15" spans="1:9">
      <c r="A154" s="2">
        <f t="shared" si="19"/>
        <v>153</v>
      </c>
      <c r="B154" s="2" t="str">
        <f t="shared" si="17"/>
        <v>CS19-TWT 3-Ka-RT</v>
      </c>
      <c r="C154" s="3" t="s">
        <v>8703</v>
      </c>
      <c r="D154" s="3" t="s">
        <v>91</v>
      </c>
      <c r="E154" s="3"/>
      <c r="F154" s="3"/>
      <c r="G154" s="3"/>
      <c r="H154" s="3"/>
      <c r="I154" s="3"/>
    </row>
    <row r="155" ht="15" spans="1:9">
      <c r="A155" s="2">
        <f t="shared" si="19"/>
        <v>154</v>
      </c>
      <c r="B155" s="2" t="str">
        <f t="shared" si="17"/>
        <v>CS19-TWT 4-Ka-RT</v>
      </c>
      <c r="C155" s="3" t="s">
        <v>8705</v>
      </c>
      <c r="D155" s="3" t="s">
        <v>91</v>
      </c>
      <c r="E155" s="3"/>
      <c r="F155" s="3"/>
      <c r="G155" s="3"/>
      <c r="H155" s="3"/>
      <c r="I155" s="3"/>
    </row>
    <row r="156" ht="15" spans="1:9">
      <c r="A156" s="2">
        <f t="shared" si="19"/>
        <v>155</v>
      </c>
      <c r="B156" s="2" t="str">
        <f t="shared" si="17"/>
        <v>CS19-TWT 1-Ku</v>
      </c>
      <c r="C156" s="3" t="s">
        <v>8653</v>
      </c>
      <c r="D156" s="3" t="s">
        <v>91</v>
      </c>
      <c r="E156" s="3"/>
      <c r="F156" s="3"/>
      <c r="G156" s="3"/>
      <c r="H156" s="3"/>
      <c r="I156" s="3"/>
    </row>
    <row r="157" ht="15" spans="1:9">
      <c r="A157" s="2">
        <f t="shared" si="19"/>
        <v>156</v>
      </c>
      <c r="B157" s="2" t="str">
        <f t="shared" si="17"/>
        <v>CS19-TWT 2-Ku</v>
      </c>
      <c r="C157" s="3" t="s">
        <v>8655</v>
      </c>
      <c r="D157" s="3" t="s">
        <v>91</v>
      </c>
      <c r="E157" s="3"/>
      <c r="F157" s="3"/>
      <c r="G157" s="3"/>
      <c r="H157" s="3"/>
      <c r="I157" s="3"/>
    </row>
    <row r="158" ht="15" spans="1:9">
      <c r="A158" s="2">
        <f t="shared" si="19"/>
        <v>157</v>
      </c>
      <c r="B158" s="2" t="str">
        <f t="shared" si="17"/>
        <v>CS19-TWT 3-Ku</v>
      </c>
      <c r="C158" s="3" t="s">
        <v>8657</v>
      </c>
      <c r="D158" s="3" t="s">
        <v>91</v>
      </c>
      <c r="E158" s="3"/>
      <c r="F158" s="3"/>
      <c r="G158" s="3"/>
      <c r="H158" s="3"/>
      <c r="I158" s="3"/>
    </row>
    <row r="159" ht="15" spans="1:9">
      <c r="A159" s="2">
        <f t="shared" si="19"/>
        <v>158</v>
      </c>
      <c r="B159" s="2" t="str">
        <f t="shared" si="17"/>
        <v>CS19-TWT 4-Ku</v>
      </c>
      <c r="C159" s="3" t="s">
        <v>8654</v>
      </c>
      <c r="D159" s="3" t="s">
        <v>91</v>
      </c>
      <c r="E159" s="3"/>
      <c r="F159" s="3"/>
      <c r="G159" s="3"/>
      <c r="H159" s="3"/>
      <c r="I159" s="3"/>
    </row>
    <row r="160" ht="15" spans="1:9">
      <c r="A160" s="2">
        <f t="shared" si="19"/>
        <v>159</v>
      </c>
      <c r="B160" s="2" t="str">
        <f t="shared" si="17"/>
        <v>CS19-TWT 5-Ku</v>
      </c>
      <c r="C160" s="3" t="s">
        <v>8659</v>
      </c>
      <c r="D160" s="3" t="s">
        <v>91</v>
      </c>
      <c r="E160" s="3"/>
      <c r="F160" s="3"/>
      <c r="G160" s="3"/>
      <c r="H160" s="3"/>
      <c r="I160" s="3"/>
    </row>
    <row r="161" ht="15" spans="1:9">
      <c r="A161" s="2">
        <f t="shared" si="19"/>
        <v>160</v>
      </c>
      <c r="B161" s="2" t="str">
        <f t="shared" si="17"/>
        <v>CS19-TWT 6-Ku</v>
      </c>
      <c r="C161" s="3" t="s">
        <v>8660</v>
      </c>
      <c r="D161" s="3" t="s">
        <v>91</v>
      </c>
      <c r="E161" s="3"/>
      <c r="F161" s="3"/>
      <c r="G161" s="3"/>
      <c r="H161" s="3"/>
      <c r="I161" s="3"/>
    </row>
    <row r="162" ht="15" spans="1:9">
      <c r="A162" s="2">
        <f t="shared" ref="A162:A171" si="20">ROW()-1</f>
        <v>161</v>
      </c>
      <c r="B162" s="2" t="str">
        <f t="shared" si="17"/>
        <v>CS19-TWT 7-Ku</v>
      </c>
      <c r="C162" s="3" t="s">
        <v>8661</v>
      </c>
      <c r="D162" s="3" t="s">
        <v>91</v>
      </c>
      <c r="E162" s="3"/>
      <c r="F162" s="3"/>
      <c r="G162" s="3"/>
      <c r="H162" s="3"/>
      <c r="I162" s="3"/>
    </row>
    <row r="163" ht="15" spans="1:9">
      <c r="A163" s="2">
        <f t="shared" si="20"/>
        <v>162</v>
      </c>
      <c r="B163" s="2" t="str">
        <f t="shared" si="17"/>
        <v>CS19-TWT 8-Ku</v>
      </c>
      <c r="C163" s="3" t="s">
        <v>8658</v>
      </c>
      <c r="D163" s="3" t="s">
        <v>91</v>
      </c>
      <c r="E163" s="3"/>
      <c r="F163" s="3"/>
      <c r="G163" s="3"/>
      <c r="H163" s="3"/>
      <c r="I163" s="3"/>
    </row>
    <row r="164" ht="15" spans="1:9">
      <c r="A164" s="2">
        <f t="shared" si="20"/>
        <v>163</v>
      </c>
      <c r="B164" s="2" t="str">
        <f t="shared" si="17"/>
        <v>CS19-TWT 9-Ku</v>
      </c>
      <c r="C164" s="3" t="s">
        <v>8656</v>
      </c>
      <c r="D164" s="3" t="s">
        <v>91</v>
      </c>
      <c r="E164" s="3"/>
      <c r="F164" s="3"/>
      <c r="G164" s="3"/>
      <c r="H164" s="3"/>
      <c r="I164" s="3"/>
    </row>
    <row r="165" ht="15" spans="1:9">
      <c r="A165" s="2">
        <f t="shared" si="20"/>
        <v>164</v>
      </c>
      <c r="B165" s="2" t="str">
        <f t="shared" si="17"/>
        <v>CS19-TWT 10-Ku</v>
      </c>
      <c r="C165" s="3" t="s">
        <v>8662</v>
      </c>
      <c r="D165" s="3" t="s">
        <v>91</v>
      </c>
      <c r="E165" s="3"/>
      <c r="F165" s="3"/>
      <c r="G165" s="3"/>
      <c r="H165" s="3"/>
      <c r="I165" s="3"/>
    </row>
    <row r="166" ht="15" spans="1:9">
      <c r="A166" s="2">
        <f t="shared" si="20"/>
        <v>165</v>
      </c>
      <c r="B166" s="2" t="str">
        <f t="shared" si="17"/>
        <v>CS19-TWT 11-Ku</v>
      </c>
      <c r="C166" s="3" t="s">
        <v>8663</v>
      </c>
      <c r="D166" s="3" t="s">
        <v>91</v>
      </c>
      <c r="E166" s="3"/>
      <c r="F166" s="3"/>
      <c r="G166" s="3"/>
      <c r="H166" s="3"/>
      <c r="I166" s="3"/>
    </row>
    <row r="167" ht="15" spans="1:9">
      <c r="A167" s="2">
        <f t="shared" si="20"/>
        <v>166</v>
      </c>
      <c r="B167" s="2" t="str">
        <f t="shared" si="17"/>
        <v>CS19-TWT 12-Ku</v>
      </c>
      <c r="C167" s="3" t="s">
        <v>8664</v>
      </c>
      <c r="D167" s="3" t="s">
        <v>91</v>
      </c>
      <c r="E167" s="3"/>
      <c r="F167" s="3"/>
      <c r="G167" s="3"/>
      <c r="H167" s="3"/>
      <c r="I167" s="3"/>
    </row>
    <row r="168" ht="15" spans="1:9">
      <c r="A168" s="2">
        <f t="shared" si="20"/>
        <v>167</v>
      </c>
      <c r="B168" s="2" t="str">
        <f t="shared" si="17"/>
        <v>CS19-TWT 13-Ku</v>
      </c>
      <c r="C168" s="3" t="s">
        <v>8668</v>
      </c>
      <c r="D168" s="3" t="s">
        <v>91</v>
      </c>
      <c r="E168" s="3"/>
      <c r="F168" s="3"/>
      <c r="G168" s="3"/>
      <c r="H168" s="3"/>
      <c r="I168" s="3"/>
    </row>
    <row r="169" ht="15" spans="1:9">
      <c r="A169" s="2">
        <f t="shared" si="20"/>
        <v>168</v>
      </c>
      <c r="B169" s="2" t="str">
        <f t="shared" si="17"/>
        <v>CS19-TWT 14-Ku</v>
      </c>
      <c r="C169" s="3" t="s">
        <v>8669</v>
      </c>
      <c r="D169" s="3" t="s">
        <v>91</v>
      </c>
      <c r="E169" s="3"/>
      <c r="F169" s="3"/>
      <c r="G169" s="3"/>
      <c r="H169" s="3"/>
      <c r="I169" s="3"/>
    </row>
    <row r="170" ht="15" spans="1:9">
      <c r="A170" s="2">
        <f t="shared" si="20"/>
        <v>169</v>
      </c>
      <c r="B170" s="2" t="str">
        <f t="shared" si="17"/>
        <v>CS19-TWT 15-Ku</v>
      </c>
      <c r="C170" s="3" t="s">
        <v>8667</v>
      </c>
      <c r="D170" s="3" t="s">
        <v>91</v>
      </c>
      <c r="E170" s="3"/>
      <c r="F170" s="3"/>
      <c r="G170" s="3"/>
      <c r="H170" s="3"/>
      <c r="I170" s="3"/>
    </row>
    <row r="171" ht="15" spans="1:9">
      <c r="A171" s="2">
        <f t="shared" si="20"/>
        <v>170</v>
      </c>
      <c r="B171" s="2" t="str">
        <f t="shared" si="17"/>
        <v>CS19-TWT 16-Ku</v>
      </c>
      <c r="C171" s="3" t="s">
        <v>8665</v>
      </c>
      <c r="D171" s="3" t="s">
        <v>91</v>
      </c>
      <c r="E171" s="3"/>
      <c r="F171" s="3"/>
      <c r="G171" s="3"/>
      <c r="H171" s="3"/>
      <c r="I171" s="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171" etc:filterBottomFollowUsedRange="1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893774583">
      <hiddenRange rowFrom="1" rowTo="75"/>
      <hiddenRange rowFrom="84" rowTo="747"/>
    </filterData>
    <filterData filterID="305123490"/>
    <filterData filterID="1513313244"/>
    <autofilterInfo filterID="893774583">
      <autoFilter xmlns="http://schemas.openxmlformats.org/spreadsheetml/2006/main" ref="A1:M748">
        <filterColumn colId="3">
          <customFilters>
            <customFilter operator="equal" val="CS6C"/>
          </customFilters>
        </filterColumn>
      </autoFilter>
    </autofilterInfo>
  </sheetItem>
  <sheetItem sheetStid="2">
    <filterData filterID="893774583">
      <hiddenRange rowFrom="1" rowTo="359"/>
      <hiddenRange rowFrom="445" rowTo="4089"/>
    </filterData>
    <filterData filterID="305123490">
      <hiddenRange rowFrom="1" rowTo="320"/>
      <hiddenRange rowFrom="360" rowTo="819"/>
      <hiddenRange rowFrom="932" rowTo="4089"/>
    </filterData>
    <filterData filterID="1513313244"/>
    <autofilterInfo filterID="893774583">
      <autoFilter xmlns="http://schemas.openxmlformats.org/spreadsheetml/2006/main" ref="A1:O4090">
        <filterColumn colId="2">
          <filters>
            <filter val="CS6C-RNE12A"/>
            <filter val="CS6C-RC2A"/>
            <filter val="CS6C-RN2A"/>
            <filter val="CS6C-TA2A"/>
            <filter val="CS6C-RNE12B"/>
            <filter val="CS6C-RC2B"/>
            <filter val="CS6C-RN2B"/>
            <filter val="CS6C-TA2B"/>
            <filter val="CS6C-RC3A"/>
            <filter val="CS6C-RN3A"/>
            <filter val="CS6C-TA3A"/>
            <filter val="CS6C-RNE13B"/>
            <filter val="CS6C-RC3B"/>
            <filter val="CS6C-RN3B"/>
            <filter val="CS6C-TA3B"/>
            <filter val="CS6C-RNE10A"/>
            <filter val="CS6C-RNE10B"/>
            <filter val="CS6C-RNE11A"/>
            <filter val="CS6C-RC1A"/>
            <filter val="CS6C-RN1A"/>
            <filter val="CS6C-TA1A"/>
            <filter val="CS6C-RNE11B"/>
            <filter val="CS6C-RC1B"/>
            <filter val="CS6C-RN1B"/>
            <filter val="CS6C-TA1B"/>
            <filter val="CS6C-RNE8A"/>
            <filter val="CS6C-RNE9A"/>
            <filter val="CS6C-RNE9B"/>
            <filter val="CS6C-RC8A"/>
            <filter val="CS6C-RN8A"/>
            <filter val="CS6C-TA8A"/>
            <filter val="CS6C-RC8B"/>
            <filter val="CS6C-RN8B"/>
            <filter val="CS6C-TA8B"/>
            <filter val="CS6C-RC9A"/>
            <filter val="CS6C-RN9A"/>
            <filter val="CS6C-TA9A"/>
            <filter val="CS6C-RC9B"/>
            <filter val="CS6C-RN9B"/>
            <filter val="CS6C-TA9B"/>
            <filter val="CS6C-RC12A"/>
            <filter val="CS6C-RN12A"/>
            <filter val="CS6C-TA12A"/>
            <filter val="CS6C-RC6A"/>
            <filter val="CS6C-RN6A"/>
            <filter val="CS6C-TA6A"/>
            <filter val="CS6C-RC12B"/>
            <filter val="CS6C-RN12B"/>
            <filter val="CS6C-TA12B"/>
            <filter val="CS6C-RC6B"/>
            <filter val="CS6C-RN6B"/>
            <filter val="CS6C-TA6B"/>
            <filter val="CS6C-RC7A"/>
            <filter val="CS6C-RN7A"/>
            <filter val="CS6C-TA7A"/>
            <filter val="CS6C-RC13B"/>
            <filter val="CS6C-RN13B"/>
            <filter val="CS6C-TA13B"/>
            <filter val="CS6C-RC7B"/>
            <filter val="CS6C-RN7B"/>
            <filter val="CS6C-TA7B"/>
            <filter val="CS6C-RC10A"/>
            <filter val="CS6C-RN10A"/>
            <filter val="CS6C-TA10A"/>
            <filter val="CS6C-RC4A"/>
            <filter val="CS6C-RN4A"/>
            <filter val="CS6C-TA4A"/>
            <filter val="CS6C-RC10B"/>
            <filter val="CS6C-RN10B"/>
            <filter val="CS6C-TA10B"/>
            <filter val="CS6C-RC4B"/>
            <filter val="CS6C-RN4B"/>
            <filter val="CS6C-TA4B"/>
            <filter val="CS6C-RC11A"/>
            <filter val="CS6C-RN11A"/>
            <filter val="CS6C-TA11A"/>
            <filter val="CS6C-RC5A"/>
            <filter val="CS6C-RN5A"/>
            <filter val="CS6C-TA5A"/>
            <filter val="CS6C-RC11B"/>
            <filter val="CS6C-RN11B"/>
            <filter val="CS6C-TA11B"/>
            <filter val="CS6C-RC5B"/>
            <filter val="CS6C-RN5B"/>
            <filter val="CS6C-TA5B"/>
          </filters>
        </filterColumn>
      </autoFilter>
    </autofilterInfo>
    <autofilterInfo filterID="305123490">
      <autoFilter xmlns="http://schemas.openxmlformats.org/spreadsheetml/2006/main" ref="A1:O4090">
        <filterColumn colId="14">
          <customFilters>
            <customFilter operator="equal" val="CS19"/>
          </customFilters>
        </filterColumn>
      </autoFilter>
    </autofilterInfo>
  </sheetItem>
  <sheetItem sheetStid="3">
    <filterData filterID="305123490"/>
    <filterData filterID="1513313244"/>
    <filterData filterID="893774583">
      <hiddenRange rowFrom="1" rowTo="9"/>
      <hiddenRange rowFrom="16" rowTo="189"/>
    </filterData>
    <autofilterInfo filterID="893774583">
      <autoFilter xmlns="http://schemas.openxmlformats.org/spreadsheetml/2006/main" ref="A1:H190">
        <filterColumn colId="2">
          <customFilters>
            <customFilter operator="equal" val="CS6E"/>
          </customFilters>
        </filterColumn>
      </autoFilter>
    </autofilterInfo>
  </sheetItem>
  <sheetItem sheetStid="4">
    <filterData filterID="305123490">
      <hiddenRange rowFrom="1" rowTo="2703"/>
      <hiddenRange rowFrom="2720" rowTo="3689"/>
    </filterData>
    <filterData filterID="1513313244"/>
    <filterData filterID="893774583"/>
    <autofilterInfo filterID="305123490">
      <autoFilter xmlns="http://schemas.openxmlformats.org/spreadsheetml/2006/main" ref="A1:G3690">
        <filterColumn colId="2">
          <customFilters>
            <customFilter operator="equal" val="CS26-1-1"/>
          </customFilters>
        </filterColumn>
      </autoFilter>
    </autofilterInfo>
  </sheetItem>
  <sheetItem sheetStid="5">
    <filterData filterID="305123490"/>
    <filterData filterID="893774583">
      <hiddenRange rowFrom="1" rowTo="652"/>
      <hiddenRange rowFrom="703" rowTo="1058"/>
    </filterData>
    <filterData filterID="1513313244">
      <hiddenRange rowFrom="1" rowTo="39"/>
      <hiddenRange rowFrom="41" rowTo="47"/>
      <hiddenRange rowFrom="49" rowTo="51"/>
      <hiddenRange rowFrom="53" rowTo="55"/>
      <hiddenRange rowFrom="57" rowTo="81"/>
      <hiddenRange rowFrom="83" rowTo="106"/>
      <hiddenRange rowFrom="108" rowTo="121"/>
      <hiddenRange rowFrom="123" rowTo="145"/>
      <hiddenRange rowFrom="147" rowTo="151"/>
      <hiddenRange rowFrom="153" rowTo="223"/>
      <hiddenRange rowFrom="225" rowTo="246"/>
      <hiddenRange rowFrom="248" rowTo="637"/>
      <hiddenRange rowFrom="639" rowTo="674"/>
      <hiddenRange rowFrom="676" rowTo="699"/>
      <hiddenRange rowFrom="701" rowTo="722"/>
      <hiddenRange rowFrom="724" rowTo="837"/>
      <hiddenRange rowFrom="839" rowTo="898"/>
      <hiddenRange rowFrom="900" rowTo="1005"/>
      <hiddenRange rowFrom="1007" rowTo="1017"/>
      <hiddenRange rowFrom="1019" rowTo="1031"/>
      <hiddenRange rowFrom="1033" rowTo="1058"/>
    </filterData>
    <autofilterInfo filterID="1513313244">
      <autoFilter xmlns="http://schemas.openxmlformats.org/spreadsheetml/2006/main" ref="A1:N1059">
        <filterColumn colId="5">
          <filters>
            <filter val="RC11B"/>
            <filter val="RE11B"/>
            <filter val="RI11B"/>
            <filter val="RK11B"/>
            <filter val="RN11B"/>
            <filter val="RS11B"/>
            <filter val="RW11B"/>
            <filter val="RZ11B"/>
            <filter val="RNE11B"/>
            <filter val="RNWS11B"/>
          </filters>
        </filterColumn>
      </autoFilter>
    </autofilterInfo>
    <autofilterInfo filterID="893774583">
      <autoFilter xmlns="http://schemas.openxmlformats.org/spreadsheetml/2006/main" ref="A1:N1059">
        <filterColumn colId="1">
          <filters>
            <filter val="CS6C-1-1-[13][13]"/>
            <filter val="CS6C-1-1-[17][17]"/>
            <filter val="CS6C-1-1-[23][23]"/>
            <filter val="CS6C-1-1-[38][13]"/>
            <filter val="CS6C-1-1-[48][23]"/>
            <filter val="CS6C-1-1-[42][17]"/>
            <filter val="CS6C-1-1-[28][3]"/>
            <filter val="CS6C-1-1-[32][7]"/>
            <filter val="CS6C-1-1-[1][1]"/>
            <filter val="CS6C-1-1-[5][5]"/>
            <filter val="CS6C-1-1-[9][9]"/>
            <filter val="CS6C-1-1-[14][14]"/>
            <filter val="CS6C-1-1-[18][18]"/>
            <filter val="CS6C-1-1-[10][10]"/>
            <filter val="CS6C-1-1-[24][24]"/>
            <filter val="CS6C-1-1-[20][20]"/>
            <filter val="CS6C-1-1-[35][10]"/>
            <filter val="CS6C-1-1-[39][14]"/>
            <filter val="CS6C-1-1-[43][18]"/>
            <filter val="CS6C-1-1-[45][20]"/>
            <filter val="CS6C-1-1-[49][24]"/>
            <filter val="CS6C-1-1-[29][4]"/>
            <filter val="CS6C-1-1-[33][8]"/>
            <filter val="CS6C-1-1-[2][2]"/>
            <filter val="CS6C-1-1-[6][6]"/>
            <filter val="CS6C-1-1-[15][15]"/>
            <filter val="CS6C-1-1-[19][19]"/>
            <filter val="CS6C-1-1-[11][11]"/>
            <filter val="CS6C-1-1-[25][25]"/>
            <filter val="CS6C-1-1-[21][21]"/>
            <filter val="CS6C-1-1-[36][11]"/>
            <filter val="CS6C-1-1-[44][19]"/>
            <filter val="CS6C-1-1-[46][21]"/>
            <filter val="CS6C-1-1-[40][15]"/>
            <filter val="CS6C-1-1-[26][1]"/>
            <filter val="CS6C-1-1-[34][9]"/>
            <filter val="CS6C-1-1-[30][5]"/>
            <filter val="CS6C-1-1-[3][3]"/>
            <filter val="CS6C-1-1-[7][7]"/>
            <filter val="CS6C-1-1-[50][25]"/>
            <filter val="CS6C-1-1-[16][16]"/>
            <filter val="CS6C-1-1-[12][12]"/>
            <filter val="CS6C-1-1-[22][22]"/>
            <filter val="CS6C-1-1-[37][12]"/>
            <filter val="CS6C-1-1-[47][22]"/>
            <filter val="CS6C-1-1-[41][16]"/>
            <filter val="CS6C-1-1-[27][2]"/>
            <filter val="CS6C-1-1-[31][6]"/>
            <filter val="CS6C-1-1-[4][4]"/>
            <filter val="CS6C-1-1-[8][8]"/>
          </filters>
        </filterColumn>
      </autoFilter>
    </autofilterInfo>
  </sheetItem>
  <sheetItem sheetStid="6">
    <filterData filterID="305123490"/>
    <filterData filterID="893774583">
      <hiddenRange rowFrom="1" rowTo="313"/>
      <hiddenRange rowFrom="342" rowTo="1650"/>
    </filterData>
    <filterData filterID="1513313244">
      <hiddenRange rowFrom="1" rowTo="162"/>
      <hiddenRange rowFrom="164" rowTo="244"/>
      <hiddenRange rowFrom="246" rowTo="266"/>
      <hiddenRange rowFrom="268" rowTo="269"/>
      <hiddenRange rowFrom="271" rowTo="312"/>
      <hiddenRange rowFrom="314" rowTo="1648"/>
    </filterData>
    <autofilterInfo filterID="893774583">
      <autoFilter xmlns="http://schemas.openxmlformats.org/spreadsheetml/2006/main" ref="A1:Y1651">
        <filterColumn colId="1">
          <filters>
            <filter val="CS6C-1-1-[23][23]-OFF0-BW36"/>
            <filter val="CS6C-1-1-[24][24]-OFF0-BW36"/>
            <filter val="CS6C-1-1-[21][21]-OFF0-BW36"/>
            <filter val="CS6C-1-1-[22][22]-OFF0-BW36"/>
            <filter val="CS6C-1-1-[20][20]-OFF0-BW36"/>
            <filter val="CS6C-1-1-[15][15]-OFF0-BW36"/>
            <filter val="CS6C-1-1-[16][16]-OFF0-BW36"/>
            <filter val="CS6C-1-1-[19][19]-OFF0-BW36"/>
            <filter val="CS6C-1-1-[17][17]-OFF0-BW36"/>
            <filter val="CS6C-1-1-[11][11]-OFF0-BW36"/>
            <filter val="CS6C-1-1-[12][12]-OFF0-BW36"/>
            <filter val="CS6C-1-1-[10][10]-OFF0-BW36"/>
            <filter val="CS6C-1-1-[18][18]-OFF20-BW16"/>
            <filter val="CS6C-1-1-[25][25]-OFF1-BW10"/>
            <filter val="CS6C-1-1-[18][18]-OFF5-BW15"/>
            <filter val="CS6C-1-1-[1][1]-OFF0-BW36"/>
            <filter val="CS6C-1-1-[2][2]-OFF0-BW36"/>
            <filter val="CS6C-1-1-[7][7]-OFF0-BW36"/>
            <filter val="CS6C-1-1-[8][8]-OFF0-BW36"/>
            <filter val="CS6C-1-1-[9][9]-OFF0-BW36"/>
            <filter val="CS6C-1-1-[3][3]-OFF0-BW36"/>
            <filter val="CS6C-1-1-[4][4]-OFF0-BW36"/>
            <filter val="CS6C-1-1-[5][5]-OFF0-BW36"/>
            <filter val="CS6C-1-1-[25][25]-OFF0-BW1"/>
            <filter val="CS6C-1-1-[18][18]-OFF0-BW5"/>
            <filter val="CS6C-1-1-[6][6]-OFF0-BW36"/>
            <filter val="CS6C-1-1-[13][13]-OFF0-BW27"/>
            <filter val="CS6C-1-1-[14][14]-OFF0-BW27"/>
          </filters>
        </filterColumn>
      </autoFilter>
    </autofilterInfo>
    <autofilterInfo filterID="1513313244">
      <autoFilter xmlns="http://schemas.openxmlformats.org/spreadsheetml/2006/main" ref="A1:Y1651">
        <filterColumn colId="4">
          <filters>
            <filter val="马尔代夫电视台"/>
            <filter val="Aylar"/>
            <filter val="ARY TV"/>
            <filter val="巴基斯坦"/>
            <filter val="鑫诺卫星"/>
          </filters>
        </filterColumn>
      </autoFilter>
    </autofilterInfo>
  </sheetItem>
  <sheetItem sheetStid="13">
    <filterData filterID="893774583"/>
  </sheetItem>
  <sheetItem sheetStid="11">
    <filterData filterID="1513313244"/>
    <filterData filterID="305123490"/>
    <filterData filterID="893774583"/>
  </sheetItem>
  <sheetItem sheetStid="18">
    <filterData filterID="893774583"/>
  </sheetItem>
  <sheetItem sheetStid="20">
    <filterData filterID="305123490"/>
  </sheetItem>
  <sheetItem sheetStid="22">
    <filterData filterID="893774583"/>
  </sheetItem>
</autofilters>
</file>

<file path=customXml/item2.xml><?xml version="1.0" encoding="utf-8"?>
<woProps xmlns="https://web.wps.cn/et/2018/main" xmlns:s="http://schemas.openxmlformats.org/spreadsheetml/2006/main">
  <woSheetsProps>
    <woSheetProps sheetStid="14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</woSheetsProps>
  <woBookProps>
    <bookSettings fileId="523943565276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4"/>
  <pixelatorList sheetStid="1"/>
  <pixelatorList sheetStid="2"/>
  <pixelatorList sheetStid="3"/>
  <pixelatorList sheetStid="4"/>
  <pixelatorList sheetStid="5"/>
  <pixelatorList sheetStid="6"/>
  <pixelatorList sheetStid="13"/>
  <pixelatorList sheetStid="9"/>
  <pixelatorList sheetStid="11"/>
  <pixelatorList sheetStid="18"/>
  <pixelatorList sheetStid="20"/>
  <pixelatorList sheetStid="22"/>
  <pixelatorList sheetStid="23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卫星表</vt:lpstr>
      <vt:lpstr>通道基本信息</vt:lpstr>
      <vt:lpstr>通道清单</vt:lpstr>
      <vt:lpstr>矩阵信息表</vt:lpstr>
      <vt:lpstr>端口信息表</vt:lpstr>
      <vt:lpstr>开关状态表</vt:lpstr>
      <vt:lpstr>频率块划分实时状态</vt:lpstr>
      <vt:lpstr>商品实例清单</vt:lpstr>
      <vt:lpstr>合约记录（旧）</vt:lpstr>
      <vt:lpstr>合约记录 (新-20260601-1647)</vt:lpstr>
      <vt:lpstr>通道属性信息表(新)</vt:lpstr>
      <vt:lpstr>开关组信息表（新）</vt:lpstr>
      <vt:lpstr>TWT实时状态（新）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朴东旭;张雨茜;李鑫敏</dc:creator>
  <cp:lastModifiedBy>东旭 朴</cp:lastModifiedBy>
  <dcterms:created xsi:type="dcterms:W3CDTF">2026-06-01T04:16:00Z</dcterms:created>
  <dcterms:modified xsi:type="dcterms:W3CDTF">2026-05-31T02:49:00Z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2052-12.9.0.26832</vt:lpwstr>
  </property>
  <property fmtid="{D5CDD505-2E9C-101B-9397-08002B2CF9AE}" pid="3" name="CalculationRule">
    <vt:i4>0</vt:i4>
  </property>
</Properties>
</file>